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drawings/drawing1.xml" ContentType="application/vnd.openxmlformats-officedocument.drawing+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codeName="ThisWorkbook" defaultThemeVersion="124226"/>
  <mc:AlternateContent xmlns:mc="http://schemas.openxmlformats.org/markup-compatibility/2006">
    <mc:Choice Requires="x15">
      <x15ac:absPath xmlns:x15ac="http://schemas.microsoft.com/office/spreadsheetml/2010/11/ac" url="C:\Users\mas_nuraadilah\Desktop\"/>
    </mc:Choice>
  </mc:AlternateContent>
  <xr:revisionPtr revIDLastSave="0" documentId="8_{50BDD0E5-E5BF-4A6C-99AE-D34442547E26}" xr6:coauthVersionLast="47" xr6:coauthVersionMax="47" xr10:uidLastSave="{00000000-0000-0000-0000-000000000000}"/>
  <bookViews>
    <workbookView xWindow="-120" yWindow="-120" windowWidth="20730" windowHeight="11160" tabRatio="861" xr2:uid="{00000000-000D-0000-FFFF-FFFF00000000}"/>
  </bookViews>
  <sheets>
    <sheet name="610_A1_2_ReportingFrequency_1" sheetId="479" r:id="rId1"/>
    <sheet name="610_A1_2_ReportingFrequency_2" sheetId="480" r:id="rId2"/>
    <sheet name="1003_A1_2_ReportingFrequency_1" sheetId="482" r:id="rId3"/>
    <sheet name="A1(1)" sheetId="402" r:id="rId4"/>
    <sheet name="B1(1)" sheetId="401" r:id="rId5"/>
    <sheet name="B1_1(1)" sheetId="483" r:id="rId6"/>
    <sheet name="B2(1)" sheetId="407" r:id="rId7"/>
    <sheet name="B1_2(1)" sheetId="409" r:id="rId8"/>
    <sheet name="B1_3(1)" sheetId="411" r:id="rId9"/>
    <sheet name="B2_1(1)" sheetId="412" r:id="rId10"/>
    <sheet name="B2_2_I(1)" sheetId="413" r:id="rId11"/>
    <sheet name="B2_2_II(1)" sheetId="414" r:id="rId12"/>
    <sheet name="B2_3_I(1)" sheetId="415" r:id="rId13"/>
    <sheet name="B2_3_II(1)" sheetId="416" r:id="rId14"/>
    <sheet name="B2_4(1)" sheetId="417" r:id="rId15"/>
    <sheet name="B3_1(1)" sheetId="418" r:id="rId16"/>
    <sheet name="B3_2_I(1)" sheetId="419" r:id="rId17"/>
    <sheet name="B3_2_II(1)" sheetId="420" r:id="rId18"/>
    <sheet name="B3_3(1)" sheetId="421" r:id="rId19"/>
    <sheet name="B3_4_I(1)" sheetId="422" r:id="rId20"/>
    <sheet name="B3_4_II(1)" sheetId="423" r:id="rId21"/>
    <sheet name="B3_4_III(1)" sheetId="424" r:id="rId22"/>
    <sheet name="B3_5(1)" sheetId="425" r:id="rId23"/>
    <sheet name="B3_6(1)" sheetId="426" r:id="rId24"/>
    <sheet name="B3_7(1)" sheetId="427" r:id="rId25"/>
    <sheet name="C1_1(1)" sheetId="428" r:id="rId26"/>
    <sheet name="C1_2(1)" sheetId="429" r:id="rId27"/>
    <sheet name="C1_3(1)" sheetId="430" r:id="rId28"/>
    <sheet name="C1_4(1)" sheetId="431" r:id="rId29"/>
    <sheet name="C1_5(1)" sheetId="432" r:id="rId30"/>
    <sheet name="C1_6_I(1)" sheetId="433" r:id="rId31"/>
    <sheet name="C1_6_II(1)" sheetId="476" r:id="rId32"/>
    <sheet name="D1(1)" sheetId="465" r:id="rId33"/>
    <sheet name="D2_I(1)" sheetId="437" r:id="rId34"/>
    <sheet name="D2_II(1)" sheetId="438" r:id="rId35"/>
    <sheet name="D2_III(1)" sheetId="477" r:id="rId36"/>
    <sheet name="D3_1_I(1)" sheetId="440" r:id="rId37"/>
    <sheet name="D3_1_II(1)" sheetId="441" r:id="rId38"/>
    <sheet name="D3_1_III(1)" sheetId="442" r:id="rId39"/>
    <sheet name="D3_2_I_II(1)" sheetId="443" r:id="rId40"/>
    <sheet name="D3_2_III_IV_V(1)" sheetId="444" r:id="rId41"/>
    <sheet name="D4_I(1)" sheetId="478" r:id="rId42"/>
    <sheet name="D4_II(1)" sheetId="439" r:id="rId43"/>
    <sheet name="D5(1)" sheetId="471" r:id="rId44"/>
    <sheet name="E_1(1)" sheetId="448" r:id="rId45"/>
    <sheet name="E_2(1)" sheetId="449" r:id="rId46"/>
    <sheet name="E_3_I_II(1)" sheetId="450" r:id="rId47"/>
    <sheet name="F_1(1)" sheetId="451" r:id="rId48"/>
    <sheet name="F_2(1)" sheetId="453" r:id="rId49"/>
    <sheet name="F_3(1)" sheetId="454" r:id="rId50"/>
    <sheet name="G1_1(1)" sheetId="455" r:id="rId51"/>
    <sheet name="G1_2(1)" sheetId="456" r:id="rId52"/>
    <sheet name="H_1(1)" sheetId="457" r:id="rId53"/>
    <sheet name="I_FX_IR_I(1)" sheetId="458" r:id="rId54"/>
    <sheet name="I_FX_IR_II(1)" sheetId="459" r:id="rId55"/>
    <sheet name="J_1(1)" sheetId="460" r:id="rId56"/>
    <sheet name="K_1(1)" sheetId="461" r:id="rId57"/>
    <sheet name="L_1(1)" sheetId="462" r:id="rId58"/>
    <sheet name="L_2(1)" sheetId="463" r:id="rId59"/>
    <sheet name="M_1(1)" sheetId="464" r:id="rId60"/>
  </sheets>
  <externalReferences>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s>
  <definedNames>
    <definedName name="\A" localSheetId="1">#REF!</definedName>
    <definedName name="\A" localSheetId="35">#REF!</definedName>
    <definedName name="\A" localSheetId="41">#REF!</definedName>
    <definedName name="\A">#REF!</definedName>
    <definedName name="\B" localSheetId="1">#REF!</definedName>
    <definedName name="\B" localSheetId="35">#REF!</definedName>
    <definedName name="\B" localSheetId="41">#REF!</definedName>
    <definedName name="\B">#REF!</definedName>
    <definedName name="\D" localSheetId="1">#REF!</definedName>
    <definedName name="\D" localSheetId="35">#REF!</definedName>
    <definedName name="\D" localSheetId="41">#REF!</definedName>
    <definedName name="\D">#REF!</definedName>
    <definedName name="\E" localSheetId="1">#REF!</definedName>
    <definedName name="\E">#REF!</definedName>
    <definedName name="\F" localSheetId="1">#REF!</definedName>
    <definedName name="\F">#REF!</definedName>
    <definedName name="\G" localSheetId="1">#REF!</definedName>
    <definedName name="\G">#REF!</definedName>
    <definedName name="\H" localSheetId="1">#REF!</definedName>
    <definedName name="\H">#REF!</definedName>
    <definedName name="\I" localSheetId="1">#REF!</definedName>
    <definedName name="\I">#REF!</definedName>
    <definedName name="\J" localSheetId="1">#REF!</definedName>
    <definedName name="\J">#REF!</definedName>
    <definedName name="\M" localSheetId="1">#REF!</definedName>
    <definedName name="\M">#REF!</definedName>
    <definedName name="\P" localSheetId="1">#REF!</definedName>
    <definedName name="\P">#REF!</definedName>
    <definedName name="\S" localSheetId="1">#REF!</definedName>
    <definedName name="\S">#REF!</definedName>
    <definedName name="\T" localSheetId="1">#REF!</definedName>
    <definedName name="\T">#REF!</definedName>
    <definedName name="\T1" localSheetId="1">#REF!</definedName>
    <definedName name="\T1">#REF!</definedName>
    <definedName name="\T2" localSheetId="1">[1]BOP!#REF!</definedName>
    <definedName name="\T2">[1]BOP!#REF!</definedName>
    <definedName name="\U" localSheetId="1">#REF!</definedName>
    <definedName name="\U">#REF!</definedName>
    <definedName name="\W" localSheetId="1">#REF!</definedName>
    <definedName name="\W">#REF!</definedName>
    <definedName name="__10FA_L" localSheetId="1">#REF!</definedName>
    <definedName name="__10FA_L">#REF!</definedName>
    <definedName name="__11GAZ_LIABS" localSheetId="1">#REF!</definedName>
    <definedName name="__11GAZ_LIABS">#REF!</definedName>
    <definedName name="__123Graph_AREER" localSheetId="1" hidden="1">[2]ER!#REF!</definedName>
    <definedName name="__123Graph_AREER" localSheetId="7" hidden="1">[2]ER!#REF!</definedName>
    <definedName name="__123Graph_AREER" localSheetId="8" hidden="1">[2]ER!#REF!</definedName>
    <definedName name="__123Graph_AREER" localSheetId="9" hidden="1">[2]ER!#REF!</definedName>
    <definedName name="__123Graph_AREER" localSheetId="10" hidden="1">[2]ER!#REF!</definedName>
    <definedName name="__123Graph_AREER" localSheetId="11" hidden="1">[2]ER!#REF!</definedName>
    <definedName name="__123Graph_AREER" localSheetId="12" hidden="1">[2]ER!#REF!</definedName>
    <definedName name="__123Graph_AREER" localSheetId="13" hidden="1">[2]ER!#REF!</definedName>
    <definedName name="__123Graph_AREER" localSheetId="14" hidden="1">[2]ER!#REF!</definedName>
    <definedName name="__123Graph_AREER" localSheetId="15" hidden="1">[2]ER!#REF!</definedName>
    <definedName name="__123Graph_AREER" localSheetId="16" hidden="1">[2]ER!#REF!</definedName>
    <definedName name="__123Graph_AREER" localSheetId="17" hidden="1">[2]ER!#REF!</definedName>
    <definedName name="__123Graph_AREER" localSheetId="18" hidden="1">[2]ER!#REF!</definedName>
    <definedName name="__123Graph_AREER" localSheetId="19" hidden="1">[2]ER!#REF!</definedName>
    <definedName name="__123Graph_AREER" localSheetId="20" hidden="1">[2]ER!#REF!</definedName>
    <definedName name="__123Graph_AREER" localSheetId="21" hidden="1">[2]ER!#REF!</definedName>
    <definedName name="__123Graph_AREER" localSheetId="22" hidden="1">[2]ER!#REF!</definedName>
    <definedName name="__123Graph_AREER" localSheetId="23" hidden="1">[2]ER!#REF!</definedName>
    <definedName name="__123Graph_AREER" localSheetId="24" hidden="1">[2]ER!#REF!</definedName>
    <definedName name="__123Graph_AREER" localSheetId="25" hidden="1">[2]ER!#REF!</definedName>
    <definedName name="__123Graph_AREER" localSheetId="26" hidden="1">[2]ER!#REF!</definedName>
    <definedName name="__123Graph_AREER" localSheetId="27" hidden="1">[2]ER!#REF!</definedName>
    <definedName name="__123Graph_AREER" localSheetId="28" hidden="1">[2]ER!#REF!</definedName>
    <definedName name="__123Graph_AREER" localSheetId="29" hidden="1">[2]ER!#REF!</definedName>
    <definedName name="__123Graph_AREER" localSheetId="30" hidden="1">[2]ER!#REF!</definedName>
    <definedName name="__123Graph_AREER" localSheetId="31" hidden="1">[2]ER!#REF!</definedName>
    <definedName name="__123Graph_AREER" localSheetId="32" hidden="1">[2]ER!#REF!</definedName>
    <definedName name="__123Graph_AREER" localSheetId="33" hidden="1">[2]ER!#REF!</definedName>
    <definedName name="__123Graph_AREER" localSheetId="34" hidden="1">[2]ER!#REF!</definedName>
    <definedName name="__123Graph_AREER" localSheetId="35" hidden="1">[2]ER!#REF!</definedName>
    <definedName name="__123Graph_AREER" localSheetId="36" hidden="1">[2]ER!#REF!</definedName>
    <definedName name="__123Graph_AREER" localSheetId="37" hidden="1">[2]ER!#REF!</definedName>
    <definedName name="__123Graph_AREER" localSheetId="38" hidden="1">[2]ER!#REF!</definedName>
    <definedName name="__123Graph_AREER" localSheetId="39" hidden="1">[2]ER!#REF!</definedName>
    <definedName name="__123Graph_AREER" localSheetId="40" hidden="1">[2]ER!#REF!</definedName>
    <definedName name="__123Graph_AREER" localSheetId="41" hidden="1">[2]ER!#REF!</definedName>
    <definedName name="__123Graph_AREER" localSheetId="42" hidden="1">[2]ER!#REF!</definedName>
    <definedName name="__123Graph_AREER" localSheetId="43" hidden="1">[2]ER!#REF!</definedName>
    <definedName name="__123Graph_AREER" localSheetId="44" hidden="1">[2]ER!#REF!</definedName>
    <definedName name="__123Graph_AREER" localSheetId="45" hidden="1">[2]ER!#REF!</definedName>
    <definedName name="__123Graph_AREER" localSheetId="46" hidden="1">[2]ER!#REF!</definedName>
    <definedName name="__123Graph_AREER" localSheetId="47" hidden="1">[2]ER!#REF!</definedName>
    <definedName name="__123Graph_AREER" localSheetId="48" hidden="1">[2]ER!#REF!</definedName>
    <definedName name="__123Graph_AREER" localSheetId="49" hidden="1">[2]ER!#REF!</definedName>
    <definedName name="__123Graph_AREER" localSheetId="50" hidden="1">[2]ER!#REF!</definedName>
    <definedName name="__123Graph_AREER" localSheetId="51" hidden="1">[2]ER!#REF!</definedName>
    <definedName name="__123Graph_AREER" localSheetId="52" hidden="1">[2]ER!#REF!</definedName>
    <definedName name="__123Graph_AREER" localSheetId="53" hidden="1">[2]ER!#REF!</definedName>
    <definedName name="__123Graph_AREER" localSheetId="54" hidden="1">[2]ER!#REF!</definedName>
    <definedName name="__123Graph_AREER" localSheetId="55" hidden="1">[2]ER!#REF!</definedName>
    <definedName name="__123Graph_AREER" localSheetId="56" hidden="1">[2]ER!#REF!</definedName>
    <definedName name="__123Graph_AREER" localSheetId="57" hidden="1">[2]ER!#REF!</definedName>
    <definedName name="__123Graph_AREER" localSheetId="58" hidden="1">[2]ER!#REF!</definedName>
    <definedName name="__123Graph_AREER" localSheetId="59" hidden="1">[2]ER!#REF!</definedName>
    <definedName name="__123Graph_AREER" hidden="1">[2]ER!#REF!</definedName>
    <definedName name="__123Graph_BREER" localSheetId="1" hidden="1">[2]ER!#REF!</definedName>
    <definedName name="__123Graph_BREER" localSheetId="7" hidden="1">[2]ER!#REF!</definedName>
    <definedName name="__123Graph_BREER" localSheetId="8" hidden="1">[2]ER!#REF!</definedName>
    <definedName name="__123Graph_BREER" localSheetId="9" hidden="1">[2]ER!#REF!</definedName>
    <definedName name="__123Graph_BREER" localSheetId="10" hidden="1">[2]ER!#REF!</definedName>
    <definedName name="__123Graph_BREER" localSheetId="11" hidden="1">[2]ER!#REF!</definedName>
    <definedName name="__123Graph_BREER" localSheetId="12" hidden="1">[2]ER!#REF!</definedName>
    <definedName name="__123Graph_BREER" localSheetId="13" hidden="1">[2]ER!#REF!</definedName>
    <definedName name="__123Graph_BREER" localSheetId="14" hidden="1">[2]ER!#REF!</definedName>
    <definedName name="__123Graph_BREER" localSheetId="15" hidden="1">[2]ER!#REF!</definedName>
    <definedName name="__123Graph_BREER" localSheetId="16" hidden="1">[2]ER!#REF!</definedName>
    <definedName name="__123Graph_BREER" localSheetId="17" hidden="1">[2]ER!#REF!</definedName>
    <definedName name="__123Graph_BREER" localSheetId="18" hidden="1">[2]ER!#REF!</definedName>
    <definedName name="__123Graph_BREER" localSheetId="19" hidden="1">[2]ER!#REF!</definedName>
    <definedName name="__123Graph_BREER" localSheetId="20" hidden="1">[2]ER!#REF!</definedName>
    <definedName name="__123Graph_BREER" localSheetId="21" hidden="1">[2]ER!#REF!</definedName>
    <definedName name="__123Graph_BREER" localSheetId="22" hidden="1">[2]ER!#REF!</definedName>
    <definedName name="__123Graph_BREER" localSheetId="23" hidden="1">[2]ER!#REF!</definedName>
    <definedName name="__123Graph_BREER" localSheetId="24" hidden="1">[2]ER!#REF!</definedName>
    <definedName name="__123Graph_BREER" localSheetId="25" hidden="1">[2]ER!#REF!</definedName>
    <definedName name="__123Graph_BREER" localSheetId="26" hidden="1">[2]ER!#REF!</definedName>
    <definedName name="__123Graph_BREER" localSheetId="27" hidden="1">[2]ER!#REF!</definedName>
    <definedName name="__123Graph_BREER" localSheetId="28" hidden="1">[2]ER!#REF!</definedName>
    <definedName name="__123Graph_BREER" localSheetId="29" hidden="1">[2]ER!#REF!</definedName>
    <definedName name="__123Graph_BREER" localSheetId="30" hidden="1">[2]ER!#REF!</definedName>
    <definedName name="__123Graph_BREER" localSheetId="31" hidden="1">[2]ER!#REF!</definedName>
    <definedName name="__123Graph_BREER" localSheetId="32" hidden="1">[2]ER!#REF!</definedName>
    <definedName name="__123Graph_BREER" localSheetId="33" hidden="1">[2]ER!#REF!</definedName>
    <definedName name="__123Graph_BREER" localSheetId="34" hidden="1">[2]ER!#REF!</definedName>
    <definedName name="__123Graph_BREER" localSheetId="35" hidden="1">[2]ER!#REF!</definedName>
    <definedName name="__123Graph_BREER" localSheetId="36" hidden="1">[2]ER!#REF!</definedName>
    <definedName name="__123Graph_BREER" localSheetId="37" hidden="1">[2]ER!#REF!</definedName>
    <definedName name="__123Graph_BREER" localSheetId="38" hidden="1">[2]ER!#REF!</definedName>
    <definedName name="__123Graph_BREER" localSheetId="39" hidden="1">[2]ER!#REF!</definedName>
    <definedName name="__123Graph_BREER" localSheetId="40" hidden="1">[2]ER!#REF!</definedName>
    <definedName name="__123Graph_BREER" localSheetId="41" hidden="1">[2]ER!#REF!</definedName>
    <definedName name="__123Graph_BREER" localSheetId="42" hidden="1">[2]ER!#REF!</definedName>
    <definedName name="__123Graph_BREER" localSheetId="43" hidden="1">[2]ER!#REF!</definedName>
    <definedName name="__123Graph_BREER" localSheetId="44" hidden="1">[2]ER!#REF!</definedName>
    <definedName name="__123Graph_BREER" localSheetId="45" hidden="1">[2]ER!#REF!</definedName>
    <definedName name="__123Graph_BREER" localSheetId="46" hidden="1">[2]ER!#REF!</definedName>
    <definedName name="__123Graph_BREER" localSheetId="47" hidden="1">[2]ER!#REF!</definedName>
    <definedName name="__123Graph_BREER" localSheetId="48" hidden="1">[2]ER!#REF!</definedName>
    <definedName name="__123Graph_BREER" localSheetId="49" hidden="1">[2]ER!#REF!</definedName>
    <definedName name="__123Graph_BREER" localSheetId="50" hidden="1">[2]ER!#REF!</definedName>
    <definedName name="__123Graph_BREER" localSheetId="51" hidden="1">[2]ER!#REF!</definedName>
    <definedName name="__123Graph_BREER" localSheetId="52" hidden="1">[2]ER!#REF!</definedName>
    <definedName name="__123Graph_BREER" localSheetId="53" hidden="1">[2]ER!#REF!</definedName>
    <definedName name="__123Graph_BREER" localSheetId="54" hidden="1">[2]ER!#REF!</definedName>
    <definedName name="__123Graph_BREER" localSheetId="55" hidden="1">[2]ER!#REF!</definedName>
    <definedName name="__123Graph_BREER" localSheetId="56" hidden="1">[2]ER!#REF!</definedName>
    <definedName name="__123Graph_BREER" localSheetId="57" hidden="1">[2]ER!#REF!</definedName>
    <definedName name="__123Graph_BREER" localSheetId="58" hidden="1">[2]ER!#REF!</definedName>
    <definedName name="__123Graph_BREER" localSheetId="59" hidden="1">[2]ER!#REF!</definedName>
    <definedName name="__123Graph_BREER" hidden="1">[2]ER!#REF!</definedName>
    <definedName name="__123Graph_CREER" localSheetId="1" hidden="1">[2]ER!#REF!</definedName>
    <definedName name="__123Graph_CREER" localSheetId="7" hidden="1">[2]ER!#REF!</definedName>
    <definedName name="__123Graph_CREER" localSheetId="8" hidden="1">[2]ER!#REF!</definedName>
    <definedName name="__123Graph_CREER" localSheetId="9" hidden="1">[2]ER!#REF!</definedName>
    <definedName name="__123Graph_CREER" localSheetId="10" hidden="1">[2]ER!#REF!</definedName>
    <definedName name="__123Graph_CREER" localSheetId="11" hidden="1">[2]ER!#REF!</definedName>
    <definedName name="__123Graph_CREER" localSheetId="12" hidden="1">[2]ER!#REF!</definedName>
    <definedName name="__123Graph_CREER" localSheetId="13" hidden="1">[2]ER!#REF!</definedName>
    <definedName name="__123Graph_CREER" localSheetId="14" hidden="1">[2]ER!#REF!</definedName>
    <definedName name="__123Graph_CREER" localSheetId="15" hidden="1">[2]ER!#REF!</definedName>
    <definedName name="__123Graph_CREER" localSheetId="16" hidden="1">[2]ER!#REF!</definedName>
    <definedName name="__123Graph_CREER" localSheetId="17" hidden="1">[2]ER!#REF!</definedName>
    <definedName name="__123Graph_CREER" localSheetId="18" hidden="1">[2]ER!#REF!</definedName>
    <definedName name="__123Graph_CREER" localSheetId="19" hidden="1">[2]ER!#REF!</definedName>
    <definedName name="__123Graph_CREER" localSheetId="20" hidden="1">[2]ER!#REF!</definedName>
    <definedName name="__123Graph_CREER" localSheetId="21" hidden="1">[2]ER!#REF!</definedName>
    <definedName name="__123Graph_CREER" localSheetId="22" hidden="1">[2]ER!#REF!</definedName>
    <definedName name="__123Graph_CREER" localSheetId="23" hidden="1">[2]ER!#REF!</definedName>
    <definedName name="__123Graph_CREER" localSheetId="24" hidden="1">[2]ER!#REF!</definedName>
    <definedName name="__123Graph_CREER" localSheetId="25" hidden="1">[2]ER!#REF!</definedName>
    <definedName name="__123Graph_CREER" localSheetId="26" hidden="1">[2]ER!#REF!</definedName>
    <definedName name="__123Graph_CREER" localSheetId="27" hidden="1">[2]ER!#REF!</definedName>
    <definedName name="__123Graph_CREER" localSheetId="28" hidden="1">[2]ER!#REF!</definedName>
    <definedName name="__123Graph_CREER" localSheetId="29" hidden="1">[2]ER!#REF!</definedName>
    <definedName name="__123Graph_CREER" localSheetId="30" hidden="1">[2]ER!#REF!</definedName>
    <definedName name="__123Graph_CREER" localSheetId="31" hidden="1">[2]ER!#REF!</definedName>
    <definedName name="__123Graph_CREER" localSheetId="32" hidden="1">[2]ER!#REF!</definedName>
    <definedName name="__123Graph_CREER" localSheetId="33" hidden="1">[2]ER!#REF!</definedName>
    <definedName name="__123Graph_CREER" localSheetId="34" hidden="1">[2]ER!#REF!</definedName>
    <definedName name="__123Graph_CREER" localSheetId="35" hidden="1">[2]ER!#REF!</definedName>
    <definedName name="__123Graph_CREER" localSheetId="36" hidden="1">[2]ER!#REF!</definedName>
    <definedName name="__123Graph_CREER" localSheetId="37" hidden="1">[2]ER!#REF!</definedName>
    <definedName name="__123Graph_CREER" localSheetId="38" hidden="1">[2]ER!#REF!</definedName>
    <definedName name="__123Graph_CREER" localSheetId="39" hidden="1">[2]ER!#REF!</definedName>
    <definedName name="__123Graph_CREER" localSheetId="40" hidden="1">[2]ER!#REF!</definedName>
    <definedName name="__123Graph_CREER" localSheetId="41" hidden="1">[2]ER!#REF!</definedName>
    <definedName name="__123Graph_CREER" localSheetId="42" hidden="1">[2]ER!#REF!</definedName>
    <definedName name="__123Graph_CREER" localSheetId="43" hidden="1">[2]ER!#REF!</definedName>
    <definedName name="__123Graph_CREER" localSheetId="44" hidden="1">[2]ER!#REF!</definedName>
    <definedName name="__123Graph_CREER" localSheetId="45" hidden="1">[2]ER!#REF!</definedName>
    <definedName name="__123Graph_CREER" localSheetId="46" hidden="1">[2]ER!#REF!</definedName>
    <definedName name="__123Graph_CREER" localSheetId="47" hidden="1">[2]ER!#REF!</definedName>
    <definedName name="__123Graph_CREER" localSheetId="48" hidden="1">[2]ER!#REF!</definedName>
    <definedName name="__123Graph_CREER" localSheetId="49" hidden="1">[2]ER!#REF!</definedName>
    <definedName name="__123Graph_CREER" localSheetId="50" hidden="1">[2]ER!#REF!</definedName>
    <definedName name="__123Graph_CREER" localSheetId="51" hidden="1">[2]ER!#REF!</definedName>
    <definedName name="__123Graph_CREER" localSheetId="52" hidden="1">[2]ER!#REF!</definedName>
    <definedName name="__123Graph_CREER" localSheetId="53" hidden="1">[2]ER!#REF!</definedName>
    <definedName name="__123Graph_CREER" localSheetId="54" hidden="1">[2]ER!#REF!</definedName>
    <definedName name="__123Graph_CREER" localSheetId="55" hidden="1">[2]ER!#REF!</definedName>
    <definedName name="__123Graph_CREER" localSheetId="56" hidden="1">[2]ER!#REF!</definedName>
    <definedName name="__123Graph_CREER" localSheetId="57" hidden="1">[2]ER!#REF!</definedName>
    <definedName name="__123Graph_CREER" localSheetId="58" hidden="1">[2]ER!#REF!</definedName>
    <definedName name="__123Graph_CREER" localSheetId="59" hidden="1">[2]ER!#REF!</definedName>
    <definedName name="__123Graph_CREER" hidden="1">[2]ER!#REF!</definedName>
    <definedName name="__12INT_RESERVES" localSheetId="1">#REF!</definedName>
    <definedName name="__12INT_RESERVES">#REF!</definedName>
    <definedName name="__1r" localSheetId="1">#REF!</definedName>
    <definedName name="__1r">#REF!</definedName>
    <definedName name="__2Macros_Import_.qbop" localSheetId="31">[3]!'[Macros Import].qbop'</definedName>
    <definedName name="__2Macros_Import_.qbop">[3]!'[Macros Import].qbop'</definedName>
    <definedName name="__3__123Graph_ACPI_ER_LOG" localSheetId="1" hidden="1">[2]ER!#REF!</definedName>
    <definedName name="__3__123Graph_ACPI_ER_LOG" localSheetId="7" hidden="1">[2]ER!#REF!</definedName>
    <definedName name="__3__123Graph_ACPI_ER_LOG" localSheetId="8" hidden="1">[2]ER!#REF!</definedName>
    <definedName name="__3__123Graph_ACPI_ER_LOG" localSheetId="9" hidden="1">[2]ER!#REF!</definedName>
    <definedName name="__3__123Graph_ACPI_ER_LOG" localSheetId="10" hidden="1">[2]ER!#REF!</definedName>
    <definedName name="__3__123Graph_ACPI_ER_LOG" localSheetId="11" hidden="1">[2]ER!#REF!</definedName>
    <definedName name="__3__123Graph_ACPI_ER_LOG" localSheetId="12" hidden="1">[2]ER!#REF!</definedName>
    <definedName name="__3__123Graph_ACPI_ER_LOG" localSheetId="13" hidden="1">[2]ER!#REF!</definedName>
    <definedName name="__3__123Graph_ACPI_ER_LOG" localSheetId="14" hidden="1">[2]ER!#REF!</definedName>
    <definedName name="__3__123Graph_ACPI_ER_LOG" localSheetId="15" hidden="1">[2]ER!#REF!</definedName>
    <definedName name="__3__123Graph_ACPI_ER_LOG" localSheetId="16" hidden="1">[2]ER!#REF!</definedName>
    <definedName name="__3__123Graph_ACPI_ER_LOG" localSheetId="17" hidden="1">[2]ER!#REF!</definedName>
    <definedName name="__3__123Graph_ACPI_ER_LOG" localSheetId="18" hidden="1">[2]ER!#REF!</definedName>
    <definedName name="__3__123Graph_ACPI_ER_LOG" localSheetId="19" hidden="1">[2]ER!#REF!</definedName>
    <definedName name="__3__123Graph_ACPI_ER_LOG" localSheetId="20" hidden="1">[2]ER!#REF!</definedName>
    <definedName name="__3__123Graph_ACPI_ER_LOG" localSheetId="21" hidden="1">[2]ER!#REF!</definedName>
    <definedName name="__3__123Graph_ACPI_ER_LOG" localSheetId="22" hidden="1">[2]ER!#REF!</definedName>
    <definedName name="__3__123Graph_ACPI_ER_LOG" localSheetId="23" hidden="1">[2]ER!#REF!</definedName>
    <definedName name="__3__123Graph_ACPI_ER_LOG" localSheetId="24" hidden="1">[2]ER!#REF!</definedName>
    <definedName name="__3__123Graph_ACPI_ER_LOG" localSheetId="25" hidden="1">[2]ER!#REF!</definedName>
    <definedName name="__3__123Graph_ACPI_ER_LOG" localSheetId="26" hidden="1">[2]ER!#REF!</definedName>
    <definedName name="__3__123Graph_ACPI_ER_LOG" localSheetId="27" hidden="1">[2]ER!#REF!</definedName>
    <definedName name="__3__123Graph_ACPI_ER_LOG" localSheetId="28" hidden="1">[2]ER!#REF!</definedName>
    <definedName name="__3__123Graph_ACPI_ER_LOG" localSheetId="29" hidden="1">[2]ER!#REF!</definedName>
    <definedName name="__3__123Graph_ACPI_ER_LOG" localSheetId="30" hidden="1">[2]ER!#REF!</definedName>
    <definedName name="__3__123Graph_ACPI_ER_LOG" localSheetId="31" hidden="1">[2]ER!#REF!</definedName>
    <definedName name="__3__123Graph_ACPI_ER_LOG" localSheetId="32" hidden="1">[2]ER!#REF!</definedName>
    <definedName name="__3__123Graph_ACPI_ER_LOG" localSheetId="33" hidden="1">[2]ER!#REF!</definedName>
    <definedName name="__3__123Graph_ACPI_ER_LOG" localSheetId="34" hidden="1">[2]ER!#REF!</definedName>
    <definedName name="__3__123Graph_ACPI_ER_LOG" localSheetId="35" hidden="1">[2]ER!#REF!</definedName>
    <definedName name="__3__123Graph_ACPI_ER_LOG" localSheetId="36" hidden="1">[2]ER!#REF!</definedName>
    <definedName name="__3__123Graph_ACPI_ER_LOG" localSheetId="37" hidden="1">[2]ER!#REF!</definedName>
    <definedName name="__3__123Graph_ACPI_ER_LOG" localSheetId="38" hidden="1">[2]ER!#REF!</definedName>
    <definedName name="__3__123Graph_ACPI_ER_LOG" localSheetId="39" hidden="1">[2]ER!#REF!</definedName>
    <definedName name="__3__123Graph_ACPI_ER_LOG" localSheetId="40" hidden="1">[2]ER!#REF!</definedName>
    <definedName name="__3__123Graph_ACPI_ER_LOG" localSheetId="41" hidden="1">[2]ER!#REF!</definedName>
    <definedName name="__3__123Graph_ACPI_ER_LOG" localSheetId="42" hidden="1">[2]ER!#REF!</definedName>
    <definedName name="__3__123Graph_ACPI_ER_LOG" localSheetId="43" hidden="1">[2]ER!#REF!</definedName>
    <definedName name="__3__123Graph_ACPI_ER_LOG" localSheetId="44" hidden="1">[2]ER!#REF!</definedName>
    <definedName name="__3__123Graph_ACPI_ER_LOG" localSheetId="45" hidden="1">[2]ER!#REF!</definedName>
    <definedName name="__3__123Graph_ACPI_ER_LOG" localSheetId="46" hidden="1">[2]ER!#REF!</definedName>
    <definedName name="__3__123Graph_ACPI_ER_LOG" localSheetId="47" hidden="1">[2]ER!#REF!</definedName>
    <definedName name="__3__123Graph_ACPI_ER_LOG" localSheetId="48" hidden="1">[2]ER!#REF!</definedName>
    <definedName name="__3__123Graph_ACPI_ER_LOG" localSheetId="49" hidden="1">[2]ER!#REF!</definedName>
    <definedName name="__3__123Graph_ACPI_ER_LOG" localSheetId="50" hidden="1">[2]ER!#REF!</definedName>
    <definedName name="__3__123Graph_ACPI_ER_LOG" localSheetId="51" hidden="1">[2]ER!#REF!</definedName>
    <definedName name="__3__123Graph_ACPI_ER_LOG" localSheetId="52" hidden="1">[2]ER!#REF!</definedName>
    <definedName name="__3__123Graph_ACPI_ER_LOG" localSheetId="53" hidden="1">[2]ER!#REF!</definedName>
    <definedName name="__3__123Graph_ACPI_ER_LOG" localSheetId="54" hidden="1">[2]ER!#REF!</definedName>
    <definedName name="__3__123Graph_ACPI_ER_LOG" localSheetId="55" hidden="1">[2]ER!#REF!</definedName>
    <definedName name="__3__123Graph_ACPI_ER_LOG" localSheetId="56" hidden="1">[2]ER!#REF!</definedName>
    <definedName name="__3__123Graph_ACPI_ER_LOG" localSheetId="57" hidden="1">[2]ER!#REF!</definedName>
    <definedName name="__3__123Graph_ACPI_ER_LOG" localSheetId="58" hidden="1">[2]ER!#REF!</definedName>
    <definedName name="__3__123Graph_ACPI_ER_LOG" localSheetId="59" hidden="1">[2]ER!#REF!</definedName>
    <definedName name="__3__123Graph_ACPI_ER_LOG" hidden="1">[2]ER!#REF!</definedName>
    <definedName name="__4__123Graph_BCPI_ER_LOG" localSheetId="1" hidden="1">[2]ER!#REF!</definedName>
    <definedName name="__4__123Graph_BCPI_ER_LOG" localSheetId="7" hidden="1">[2]ER!#REF!</definedName>
    <definedName name="__4__123Graph_BCPI_ER_LOG" localSheetId="8" hidden="1">[2]ER!#REF!</definedName>
    <definedName name="__4__123Graph_BCPI_ER_LOG" localSheetId="9" hidden="1">[2]ER!#REF!</definedName>
    <definedName name="__4__123Graph_BCPI_ER_LOG" localSheetId="10" hidden="1">[2]ER!#REF!</definedName>
    <definedName name="__4__123Graph_BCPI_ER_LOG" localSheetId="11" hidden="1">[2]ER!#REF!</definedName>
    <definedName name="__4__123Graph_BCPI_ER_LOG" localSheetId="12" hidden="1">[2]ER!#REF!</definedName>
    <definedName name="__4__123Graph_BCPI_ER_LOG" localSheetId="13" hidden="1">[2]ER!#REF!</definedName>
    <definedName name="__4__123Graph_BCPI_ER_LOG" localSheetId="14" hidden="1">[2]ER!#REF!</definedName>
    <definedName name="__4__123Graph_BCPI_ER_LOG" localSheetId="15" hidden="1">[2]ER!#REF!</definedName>
    <definedName name="__4__123Graph_BCPI_ER_LOG" localSheetId="16" hidden="1">[2]ER!#REF!</definedName>
    <definedName name="__4__123Graph_BCPI_ER_LOG" localSheetId="17" hidden="1">[2]ER!#REF!</definedName>
    <definedName name="__4__123Graph_BCPI_ER_LOG" localSheetId="18" hidden="1">[2]ER!#REF!</definedName>
    <definedName name="__4__123Graph_BCPI_ER_LOG" localSheetId="19" hidden="1">[2]ER!#REF!</definedName>
    <definedName name="__4__123Graph_BCPI_ER_LOG" localSheetId="20" hidden="1">[2]ER!#REF!</definedName>
    <definedName name="__4__123Graph_BCPI_ER_LOG" localSheetId="21" hidden="1">[2]ER!#REF!</definedName>
    <definedName name="__4__123Graph_BCPI_ER_LOG" localSheetId="22" hidden="1">[2]ER!#REF!</definedName>
    <definedName name="__4__123Graph_BCPI_ER_LOG" localSheetId="23" hidden="1">[2]ER!#REF!</definedName>
    <definedName name="__4__123Graph_BCPI_ER_LOG" localSheetId="24" hidden="1">[2]ER!#REF!</definedName>
    <definedName name="__4__123Graph_BCPI_ER_LOG" localSheetId="25" hidden="1">[2]ER!#REF!</definedName>
    <definedName name="__4__123Graph_BCPI_ER_LOG" localSheetId="26" hidden="1">[2]ER!#REF!</definedName>
    <definedName name="__4__123Graph_BCPI_ER_LOG" localSheetId="27" hidden="1">[2]ER!#REF!</definedName>
    <definedName name="__4__123Graph_BCPI_ER_LOG" localSheetId="28" hidden="1">[2]ER!#REF!</definedName>
    <definedName name="__4__123Graph_BCPI_ER_LOG" localSheetId="29" hidden="1">[2]ER!#REF!</definedName>
    <definedName name="__4__123Graph_BCPI_ER_LOG" localSheetId="30" hidden="1">[2]ER!#REF!</definedName>
    <definedName name="__4__123Graph_BCPI_ER_LOG" localSheetId="31" hidden="1">[2]ER!#REF!</definedName>
    <definedName name="__4__123Graph_BCPI_ER_LOG" localSheetId="32" hidden="1">[2]ER!#REF!</definedName>
    <definedName name="__4__123Graph_BCPI_ER_LOG" localSheetId="33" hidden="1">[2]ER!#REF!</definedName>
    <definedName name="__4__123Graph_BCPI_ER_LOG" localSheetId="34" hidden="1">[2]ER!#REF!</definedName>
    <definedName name="__4__123Graph_BCPI_ER_LOG" localSheetId="35" hidden="1">[2]ER!#REF!</definedName>
    <definedName name="__4__123Graph_BCPI_ER_LOG" localSheetId="36" hidden="1">[2]ER!#REF!</definedName>
    <definedName name="__4__123Graph_BCPI_ER_LOG" localSheetId="37" hidden="1">[2]ER!#REF!</definedName>
    <definedName name="__4__123Graph_BCPI_ER_LOG" localSheetId="38" hidden="1">[2]ER!#REF!</definedName>
    <definedName name="__4__123Graph_BCPI_ER_LOG" localSheetId="39" hidden="1">[2]ER!#REF!</definedName>
    <definedName name="__4__123Graph_BCPI_ER_LOG" localSheetId="40" hidden="1">[2]ER!#REF!</definedName>
    <definedName name="__4__123Graph_BCPI_ER_LOG" localSheetId="41" hidden="1">[2]ER!#REF!</definedName>
    <definedName name="__4__123Graph_BCPI_ER_LOG" localSheetId="42" hidden="1">[2]ER!#REF!</definedName>
    <definedName name="__4__123Graph_BCPI_ER_LOG" localSheetId="43" hidden="1">[2]ER!#REF!</definedName>
    <definedName name="__4__123Graph_BCPI_ER_LOG" localSheetId="44" hidden="1">[2]ER!#REF!</definedName>
    <definedName name="__4__123Graph_BCPI_ER_LOG" localSheetId="45" hidden="1">[2]ER!#REF!</definedName>
    <definedName name="__4__123Graph_BCPI_ER_LOG" localSheetId="46" hidden="1">[2]ER!#REF!</definedName>
    <definedName name="__4__123Graph_BCPI_ER_LOG" localSheetId="47" hidden="1">[2]ER!#REF!</definedName>
    <definedName name="__4__123Graph_BCPI_ER_LOG" localSheetId="48" hidden="1">[2]ER!#REF!</definedName>
    <definedName name="__4__123Graph_BCPI_ER_LOG" localSheetId="49" hidden="1">[2]ER!#REF!</definedName>
    <definedName name="__4__123Graph_BCPI_ER_LOG" localSheetId="50" hidden="1">[2]ER!#REF!</definedName>
    <definedName name="__4__123Graph_BCPI_ER_LOG" localSheetId="51" hidden="1">[2]ER!#REF!</definedName>
    <definedName name="__4__123Graph_BCPI_ER_LOG" localSheetId="52" hidden="1">[2]ER!#REF!</definedName>
    <definedName name="__4__123Graph_BCPI_ER_LOG" localSheetId="53" hidden="1">[2]ER!#REF!</definedName>
    <definedName name="__4__123Graph_BCPI_ER_LOG" localSheetId="54" hidden="1">[2]ER!#REF!</definedName>
    <definedName name="__4__123Graph_BCPI_ER_LOG" localSheetId="55" hidden="1">[2]ER!#REF!</definedName>
    <definedName name="__4__123Graph_BCPI_ER_LOG" localSheetId="56" hidden="1">[2]ER!#REF!</definedName>
    <definedName name="__4__123Graph_BCPI_ER_LOG" localSheetId="57" hidden="1">[2]ER!#REF!</definedName>
    <definedName name="__4__123Graph_BCPI_ER_LOG" localSheetId="58" hidden="1">[2]ER!#REF!</definedName>
    <definedName name="__4__123Graph_BCPI_ER_LOG" localSheetId="59" hidden="1">[2]ER!#REF!</definedName>
    <definedName name="__4__123Graph_BCPI_ER_LOG" hidden="1">[2]ER!#REF!</definedName>
    <definedName name="__5__123Graph_BIBA_IBRD" localSheetId="1" hidden="1">[2]WB!#REF!</definedName>
    <definedName name="__5__123Graph_BIBA_IBRD" localSheetId="7" hidden="1">[2]WB!#REF!</definedName>
    <definedName name="__5__123Graph_BIBA_IBRD" localSheetId="8" hidden="1">[2]WB!#REF!</definedName>
    <definedName name="__5__123Graph_BIBA_IBRD" localSheetId="9" hidden="1">[2]WB!#REF!</definedName>
    <definedName name="__5__123Graph_BIBA_IBRD" localSheetId="10" hidden="1">[2]WB!#REF!</definedName>
    <definedName name="__5__123Graph_BIBA_IBRD" localSheetId="11" hidden="1">[2]WB!#REF!</definedName>
    <definedName name="__5__123Graph_BIBA_IBRD" localSheetId="12" hidden="1">[2]WB!#REF!</definedName>
    <definedName name="__5__123Graph_BIBA_IBRD" localSheetId="13" hidden="1">[2]WB!#REF!</definedName>
    <definedName name="__5__123Graph_BIBA_IBRD" localSheetId="14" hidden="1">[2]WB!#REF!</definedName>
    <definedName name="__5__123Graph_BIBA_IBRD" localSheetId="15" hidden="1">[2]WB!#REF!</definedName>
    <definedName name="__5__123Graph_BIBA_IBRD" localSheetId="16" hidden="1">[2]WB!#REF!</definedName>
    <definedName name="__5__123Graph_BIBA_IBRD" localSheetId="17" hidden="1">[2]WB!#REF!</definedName>
    <definedName name="__5__123Graph_BIBA_IBRD" localSheetId="18" hidden="1">[2]WB!#REF!</definedName>
    <definedName name="__5__123Graph_BIBA_IBRD" localSheetId="19" hidden="1">[2]WB!#REF!</definedName>
    <definedName name="__5__123Graph_BIBA_IBRD" localSheetId="20" hidden="1">[2]WB!#REF!</definedName>
    <definedName name="__5__123Graph_BIBA_IBRD" localSheetId="21" hidden="1">[2]WB!#REF!</definedName>
    <definedName name="__5__123Graph_BIBA_IBRD" localSheetId="22" hidden="1">[2]WB!#REF!</definedName>
    <definedName name="__5__123Graph_BIBA_IBRD" localSheetId="23" hidden="1">[2]WB!#REF!</definedName>
    <definedName name="__5__123Graph_BIBA_IBRD" localSheetId="24" hidden="1">[2]WB!#REF!</definedName>
    <definedName name="__5__123Graph_BIBA_IBRD" localSheetId="25" hidden="1">[2]WB!#REF!</definedName>
    <definedName name="__5__123Graph_BIBA_IBRD" localSheetId="26" hidden="1">[2]WB!#REF!</definedName>
    <definedName name="__5__123Graph_BIBA_IBRD" localSheetId="27" hidden="1">[2]WB!#REF!</definedName>
    <definedName name="__5__123Graph_BIBA_IBRD" localSheetId="28" hidden="1">[2]WB!#REF!</definedName>
    <definedName name="__5__123Graph_BIBA_IBRD" localSheetId="29" hidden="1">[2]WB!#REF!</definedName>
    <definedName name="__5__123Graph_BIBA_IBRD" localSheetId="30" hidden="1">[2]WB!#REF!</definedName>
    <definedName name="__5__123Graph_BIBA_IBRD" localSheetId="31" hidden="1">[2]WB!#REF!</definedName>
    <definedName name="__5__123Graph_BIBA_IBRD" localSheetId="32" hidden="1">[2]WB!#REF!</definedName>
    <definedName name="__5__123Graph_BIBA_IBRD" localSheetId="33" hidden="1">[2]WB!#REF!</definedName>
    <definedName name="__5__123Graph_BIBA_IBRD" localSheetId="34" hidden="1">[2]WB!#REF!</definedName>
    <definedName name="__5__123Graph_BIBA_IBRD" localSheetId="35" hidden="1">[2]WB!#REF!</definedName>
    <definedName name="__5__123Graph_BIBA_IBRD" localSheetId="36" hidden="1">[2]WB!#REF!</definedName>
    <definedName name="__5__123Graph_BIBA_IBRD" localSheetId="37" hidden="1">[2]WB!#REF!</definedName>
    <definedName name="__5__123Graph_BIBA_IBRD" localSheetId="38" hidden="1">[2]WB!#REF!</definedName>
    <definedName name="__5__123Graph_BIBA_IBRD" localSheetId="39" hidden="1">[2]WB!#REF!</definedName>
    <definedName name="__5__123Graph_BIBA_IBRD" localSheetId="40" hidden="1">[2]WB!#REF!</definedName>
    <definedName name="__5__123Graph_BIBA_IBRD" localSheetId="41" hidden="1">[2]WB!#REF!</definedName>
    <definedName name="__5__123Graph_BIBA_IBRD" localSheetId="42" hidden="1">[2]WB!#REF!</definedName>
    <definedName name="__5__123Graph_BIBA_IBRD" localSheetId="43" hidden="1">[2]WB!#REF!</definedName>
    <definedName name="__5__123Graph_BIBA_IBRD" localSheetId="44" hidden="1">[2]WB!#REF!</definedName>
    <definedName name="__5__123Graph_BIBA_IBRD" localSheetId="45" hidden="1">[2]WB!#REF!</definedName>
    <definedName name="__5__123Graph_BIBA_IBRD" localSheetId="46" hidden="1">[2]WB!#REF!</definedName>
    <definedName name="__5__123Graph_BIBA_IBRD" localSheetId="47" hidden="1">[2]WB!#REF!</definedName>
    <definedName name="__5__123Graph_BIBA_IBRD" localSheetId="48" hidden="1">[2]WB!#REF!</definedName>
    <definedName name="__5__123Graph_BIBA_IBRD" localSheetId="49" hidden="1">[2]WB!#REF!</definedName>
    <definedName name="__5__123Graph_BIBA_IBRD" localSheetId="50" hidden="1">[2]WB!#REF!</definedName>
    <definedName name="__5__123Graph_BIBA_IBRD" localSheetId="51" hidden="1">[2]WB!#REF!</definedName>
    <definedName name="__5__123Graph_BIBA_IBRD" localSheetId="52" hidden="1">[2]WB!#REF!</definedName>
    <definedName name="__5__123Graph_BIBA_IBRD" localSheetId="53" hidden="1">[2]WB!#REF!</definedName>
    <definedName name="__5__123Graph_BIBA_IBRD" localSheetId="54" hidden="1">[2]WB!#REF!</definedName>
    <definedName name="__5__123Graph_BIBA_IBRD" localSheetId="55" hidden="1">[2]WB!#REF!</definedName>
    <definedName name="__5__123Graph_BIBA_IBRD" localSheetId="56" hidden="1">[2]WB!#REF!</definedName>
    <definedName name="__5__123Graph_BIBA_IBRD" localSheetId="57" hidden="1">[2]WB!#REF!</definedName>
    <definedName name="__5__123Graph_BIBA_IBRD" localSheetId="58" hidden="1">[2]WB!#REF!</definedName>
    <definedName name="__5__123Graph_BIBA_IBRD" localSheetId="59" hidden="1">[2]WB!#REF!</definedName>
    <definedName name="__5__123Graph_BIBA_IBRD" hidden="1">[2]WB!#REF!</definedName>
    <definedName name="__6B.2_B.3" localSheetId="1">#REF!</definedName>
    <definedName name="__6B.2_B.3">#REF!</definedName>
    <definedName name="__7B.4___5" localSheetId="1">#REF!</definedName>
    <definedName name="__7B.4___5">#REF!</definedName>
    <definedName name="__8CONSOL_B2" localSheetId="1">#REF!</definedName>
    <definedName name="__8CONSOL_B2">#REF!</definedName>
    <definedName name="__9CONSOL_DEPOSITS" localSheetId="1">'[4]A 11'!#REF!</definedName>
    <definedName name="__9CONSOL_DEPOSITS">'[4]A 11'!#REF!</definedName>
    <definedName name="__BOP2" localSheetId="1">[5]BoP!#REF!</definedName>
    <definedName name="__BOP2">[5]BoP!#REF!</definedName>
    <definedName name="__END94" localSheetId="1">#REF!</definedName>
    <definedName name="__END94">#REF!</definedName>
    <definedName name="__RES2" localSheetId="1">[5]RES!#REF!</definedName>
    <definedName name="__RES2">[5]RES!#REF!</definedName>
    <definedName name="__sr4" localSheetId="1">#REF!</definedName>
    <definedName name="__sr4">#REF!</definedName>
    <definedName name="__sr5" localSheetId="1">#REF!</definedName>
    <definedName name="__sr5">#REF!</definedName>
    <definedName name="__SUM2" localSheetId="1">#REF!</definedName>
    <definedName name="__SUM2">#REF!</definedName>
    <definedName name="__TAB1" localSheetId="1">#REF!</definedName>
    <definedName name="__TAB1">#REF!</definedName>
    <definedName name="__Tab19" localSheetId="1">#REF!</definedName>
    <definedName name="__Tab19">#REF!</definedName>
    <definedName name="__Tab20" localSheetId="1">#REF!</definedName>
    <definedName name="__Tab20">#REF!</definedName>
    <definedName name="__Tab21" localSheetId="1">#REF!</definedName>
    <definedName name="__Tab21">#REF!</definedName>
    <definedName name="__Tab22" localSheetId="1">#REF!</definedName>
    <definedName name="__Tab22">#REF!</definedName>
    <definedName name="__Tab23" localSheetId="1">#REF!</definedName>
    <definedName name="__Tab23">#REF!</definedName>
    <definedName name="__Tab24" localSheetId="1">#REF!</definedName>
    <definedName name="__Tab24">#REF!</definedName>
    <definedName name="__Tab26" localSheetId="1">#REF!</definedName>
    <definedName name="__Tab26">#REF!</definedName>
    <definedName name="__Tab27" localSheetId="1">#REF!</definedName>
    <definedName name="__Tab27">#REF!</definedName>
    <definedName name="__Tab28" localSheetId="1">#REF!</definedName>
    <definedName name="__Tab28">#REF!</definedName>
    <definedName name="__Tab29" localSheetId="1">#REF!</definedName>
    <definedName name="__Tab29">#REF!</definedName>
    <definedName name="__Tab30" localSheetId="1">#REF!</definedName>
    <definedName name="__Tab30">#REF!</definedName>
    <definedName name="__Tab31" localSheetId="1">#REF!</definedName>
    <definedName name="__Tab31">#REF!</definedName>
    <definedName name="__Tab32" localSheetId="1">#REF!</definedName>
    <definedName name="__Tab32">#REF!</definedName>
    <definedName name="__Tab33" localSheetId="1">#REF!</definedName>
    <definedName name="__Tab33">#REF!</definedName>
    <definedName name="__Tab34" localSheetId="1">#REF!</definedName>
    <definedName name="__Tab34">#REF!</definedName>
    <definedName name="__Tab35" localSheetId="1">#REF!</definedName>
    <definedName name="__Tab35">#REF!</definedName>
    <definedName name="__WB2" localSheetId="1">#REF!</definedName>
    <definedName name="__WB2">#REF!</definedName>
    <definedName name="__YR0110">'[1]Imp:DSA output'!$O$9:$R$464</definedName>
    <definedName name="__YR89">'[1]Imp:DSA output'!$C$9:$C$464</definedName>
    <definedName name="__YR90">'[1]Imp:DSA output'!$D$9:$D$464</definedName>
    <definedName name="__YR91">'[1]Imp:DSA output'!$E$9:$E$464</definedName>
    <definedName name="__YR92">'[1]Imp:DSA output'!$F$9:$F$464</definedName>
    <definedName name="__YR93">'[1]Imp:DSA output'!$G$9:$G$464</definedName>
    <definedName name="__YR94">'[1]Imp:DSA output'!$H$9:$H$464</definedName>
    <definedName name="__YR95">'[1]Imp:DSA output'!$I$9:$I$464</definedName>
    <definedName name="_10FA_L" localSheetId="1">#REF!</definedName>
    <definedName name="_10FA_L">#REF!</definedName>
    <definedName name="_11GAZ_LIABS" localSheetId="1">#REF!</definedName>
    <definedName name="_11GAZ_LIABS">#REF!</definedName>
    <definedName name="_12INT_RESERVES" localSheetId="1">#REF!</definedName>
    <definedName name="_12INT_RESERVES">#REF!</definedName>
    <definedName name="_1r" localSheetId="1">#REF!</definedName>
    <definedName name="_1r">#REF!</definedName>
    <definedName name="_1SEC_A_FIM16">[6]FIM16!$J$1</definedName>
    <definedName name="_2Macros_Import_.qbop" localSheetId="31">[7]!'[Macros Import].qbop'</definedName>
    <definedName name="_2Macros_Import_.qbop">[7]!'[Macros Import].qbop'</definedName>
    <definedName name="_3__123Graph_ACPI_ER_LOG" localSheetId="1" hidden="1">[2]ER!#REF!</definedName>
    <definedName name="_3__123Graph_ACPI_ER_LOG" localSheetId="7" hidden="1">[2]ER!#REF!</definedName>
    <definedName name="_3__123Graph_ACPI_ER_LOG" localSheetId="8" hidden="1">[2]ER!#REF!</definedName>
    <definedName name="_3__123Graph_ACPI_ER_LOG" localSheetId="9" hidden="1">[2]ER!#REF!</definedName>
    <definedName name="_3__123Graph_ACPI_ER_LOG" localSheetId="10" hidden="1">[2]ER!#REF!</definedName>
    <definedName name="_3__123Graph_ACPI_ER_LOG" localSheetId="11" hidden="1">[2]ER!#REF!</definedName>
    <definedName name="_3__123Graph_ACPI_ER_LOG" localSheetId="12" hidden="1">[2]ER!#REF!</definedName>
    <definedName name="_3__123Graph_ACPI_ER_LOG" localSheetId="13" hidden="1">[2]ER!#REF!</definedName>
    <definedName name="_3__123Graph_ACPI_ER_LOG" localSheetId="14" hidden="1">[2]ER!#REF!</definedName>
    <definedName name="_3__123Graph_ACPI_ER_LOG" localSheetId="15" hidden="1">[2]ER!#REF!</definedName>
    <definedName name="_3__123Graph_ACPI_ER_LOG" localSheetId="16" hidden="1">[2]ER!#REF!</definedName>
    <definedName name="_3__123Graph_ACPI_ER_LOG" localSheetId="17" hidden="1">[2]ER!#REF!</definedName>
    <definedName name="_3__123Graph_ACPI_ER_LOG" localSheetId="18" hidden="1">[2]ER!#REF!</definedName>
    <definedName name="_3__123Graph_ACPI_ER_LOG" localSheetId="19" hidden="1">[2]ER!#REF!</definedName>
    <definedName name="_3__123Graph_ACPI_ER_LOG" localSheetId="20" hidden="1">[2]ER!#REF!</definedName>
    <definedName name="_3__123Graph_ACPI_ER_LOG" localSheetId="21" hidden="1">[2]ER!#REF!</definedName>
    <definedName name="_3__123Graph_ACPI_ER_LOG" localSheetId="22" hidden="1">[2]ER!#REF!</definedName>
    <definedName name="_3__123Graph_ACPI_ER_LOG" localSheetId="23" hidden="1">[2]ER!#REF!</definedName>
    <definedName name="_3__123Graph_ACPI_ER_LOG" localSheetId="24" hidden="1">[2]ER!#REF!</definedName>
    <definedName name="_3__123Graph_ACPI_ER_LOG" localSheetId="25" hidden="1">[2]ER!#REF!</definedName>
    <definedName name="_3__123Graph_ACPI_ER_LOG" localSheetId="26" hidden="1">[2]ER!#REF!</definedName>
    <definedName name="_3__123Graph_ACPI_ER_LOG" localSheetId="27" hidden="1">[2]ER!#REF!</definedName>
    <definedName name="_3__123Graph_ACPI_ER_LOG" localSheetId="28" hidden="1">[2]ER!#REF!</definedName>
    <definedName name="_3__123Graph_ACPI_ER_LOG" localSheetId="29" hidden="1">[2]ER!#REF!</definedName>
    <definedName name="_3__123Graph_ACPI_ER_LOG" localSheetId="30" hidden="1">[2]ER!#REF!</definedName>
    <definedName name="_3__123Graph_ACPI_ER_LOG" localSheetId="31" hidden="1">[2]ER!#REF!</definedName>
    <definedName name="_3__123Graph_ACPI_ER_LOG" localSheetId="32" hidden="1">[2]ER!#REF!</definedName>
    <definedName name="_3__123Graph_ACPI_ER_LOG" localSheetId="33" hidden="1">[2]ER!#REF!</definedName>
    <definedName name="_3__123Graph_ACPI_ER_LOG" localSheetId="34" hidden="1">[2]ER!#REF!</definedName>
    <definedName name="_3__123Graph_ACPI_ER_LOG" localSheetId="35" hidden="1">[2]ER!#REF!</definedName>
    <definedName name="_3__123Graph_ACPI_ER_LOG" localSheetId="36" hidden="1">[2]ER!#REF!</definedName>
    <definedName name="_3__123Graph_ACPI_ER_LOG" localSheetId="37" hidden="1">[2]ER!#REF!</definedName>
    <definedName name="_3__123Graph_ACPI_ER_LOG" localSheetId="38" hidden="1">[2]ER!#REF!</definedName>
    <definedName name="_3__123Graph_ACPI_ER_LOG" localSheetId="39" hidden="1">[2]ER!#REF!</definedName>
    <definedName name="_3__123Graph_ACPI_ER_LOG" localSheetId="40" hidden="1">[2]ER!#REF!</definedName>
    <definedName name="_3__123Graph_ACPI_ER_LOG" localSheetId="41" hidden="1">[2]ER!#REF!</definedName>
    <definedName name="_3__123Graph_ACPI_ER_LOG" localSheetId="42" hidden="1">[2]ER!#REF!</definedName>
    <definedName name="_3__123Graph_ACPI_ER_LOG" localSheetId="43" hidden="1">[2]ER!#REF!</definedName>
    <definedName name="_3__123Graph_ACPI_ER_LOG" localSheetId="44" hidden="1">[2]ER!#REF!</definedName>
    <definedName name="_3__123Graph_ACPI_ER_LOG" localSheetId="45" hidden="1">[2]ER!#REF!</definedName>
    <definedName name="_3__123Graph_ACPI_ER_LOG" localSheetId="46" hidden="1">[2]ER!#REF!</definedName>
    <definedName name="_3__123Graph_ACPI_ER_LOG" localSheetId="47" hidden="1">[2]ER!#REF!</definedName>
    <definedName name="_3__123Graph_ACPI_ER_LOG" localSheetId="48" hidden="1">[2]ER!#REF!</definedName>
    <definedName name="_3__123Graph_ACPI_ER_LOG" localSheetId="49" hidden="1">[2]ER!#REF!</definedName>
    <definedName name="_3__123Graph_ACPI_ER_LOG" localSheetId="50" hidden="1">[2]ER!#REF!</definedName>
    <definedName name="_3__123Graph_ACPI_ER_LOG" localSheetId="51" hidden="1">[2]ER!#REF!</definedName>
    <definedName name="_3__123Graph_ACPI_ER_LOG" localSheetId="52" hidden="1">[2]ER!#REF!</definedName>
    <definedName name="_3__123Graph_ACPI_ER_LOG" localSheetId="53" hidden="1">[2]ER!#REF!</definedName>
    <definedName name="_3__123Graph_ACPI_ER_LOG" localSheetId="54" hidden="1">[2]ER!#REF!</definedName>
    <definedName name="_3__123Graph_ACPI_ER_LOG" localSheetId="55" hidden="1">[2]ER!#REF!</definedName>
    <definedName name="_3__123Graph_ACPI_ER_LOG" localSheetId="56" hidden="1">[2]ER!#REF!</definedName>
    <definedName name="_3__123Graph_ACPI_ER_LOG" localSheetId="57" hidden="1">[2]ER!#REF!</definedName>
    <definedName name="_3__123Graph_ACPI_ER_LOG" localSheetId="58" hidden="1">[2]ER!#REF!</definedName>
    <definedName name="_3__123Graph_ACPI_ER_LOG" localSheetId="59" hidden="1">[2]ER!#REF!</definedName>
    <definedName name="_3__123Graph_ACPI_ER_LOG" hidden="1">[2]ER!#REF!</definedName>
    <definedName name="_4__123Graph_BCPI_ER_LOG" localSheetId="1" hidden="1">[2]ER!#REF!</definedName>
    <definedName name="_4__123Graph_BCPI_ER_LOG" localSheetId="7" hidden="1">[2]ER!#REF!</definedName>
    <definedName name="_4__123Graph_BCPI_ER_LOG" localSheetId="8" hidden="1">[2]ER!#REF!</definedName>
    <definedName name="_4__123Graph_BCPI_ER_LOG" localSheetId="9" hidden="1">[2]ER!#REF!</definedName>
    <definedName name="_4__123Graph_BCPI_ER_LOG" localSheetId="10" hidden="1">[2]ER!#REF!</definedName>
    <definedName name="_4__123Graph_BCPI_ER_LOG" localSheetId="11" hidden="1">[2]ER!#REF!</definedName>
    <definedName name="_4__123Graph_BCPI_ER_LOG" localSheetId="12" hidden="1">[2]ER!#REF!</definedName>
    <definedName name="_4__123Graph_BCPI_ER_LOG" localSheetId="13" hidden="1">[2]ER!#REF!</definedName>
    <definedName name="_4__123Graph_BCPI_ER_LOG" localSheetId="14" hidden="1">[2]ER!#REF!</definedName>
    <definedName name="_4__123Graph_BCPI_ER_LOG" localSheetId="15" hidden="1">[2]ER!#REF!</definedName>
    <definedName name="_4__123Graph_BCPI_ER_LOG" localSheetId="16" hidden="1">[2]ER!#REF!</definedName>
    <definedName name="_4__123Graph_BCPI_ER_LOG" localSheetId="17" hidden="1">[2]ER!#REF!</definedName>
    <definedName name="_4__123Graph_BCPI_ER_LOG" localSheetId="18" hidden="1">[2]ER!#REF!</definedName>
    <definedName name="_4__123Graph_BCPI_ER_LOG" localSheetId="19" hidden="1">[2]ER!#REF!</definedName>
    <definedName name="_4__123Graph_BCPI_ER_LOG" localSheetId="20" hidden="1">[2]ER!#REF!</definedName>
    <definedName name="_4__123Graph_BCPI_ER_LOG" localSheetId="21" hidden="1">[2]ER!#REF!</definedName>
    <definedName name="_4__123Graph_BCPI_ER_LOG" localSheetId="22" hidden="1">[2]ER!#REF!</definedName>
    <definedName name="_4__123Graph_BCPI_ER_LOG" localSheetId="23" hidden="1">[2]ER!#REF!</definedName>
    <definedName name="_4__123Graph_BCPI_ER_LOG" localSheetId="24" hidden="1">[2]ER!#REF!</definedName>
    <definedName name="_4__123Graph_BCPI_ER_LOG" localSheetId="25" hidden="1">[2]ER!#REF!</definedName>
    <definedName name="_4__123Graph_BCPI_ER_LOG" localSheetId="26" hidden="1">[2]ER!#REF!</definedName>
    <definedName name="_4__123Graph_BCPI_ER_LOG" localSheetId="27" hidden="1">[2]ER!#REF!</definedName>
    <definedName name="_4__123Graph_BCPI_ER_LOG" localSheetId="28" hidden="1">[2]ER!#REF!</definedName>
    <definedName name="_4__123Graph_BCPI_ER_LOG" localSheetId="29" hidden="1">[2]ER!#REF!</definedName>
    <definedName name="_4__123Graph_BCPI_ER_LOG" localSheetId="30" hidden="1">[2]ER!#REF!</definedName>
    <definedName name="_4__123Graph_BCPI_ER_LOG" localSheetId="31" hidden="1">[2]ER!#REF!</definedName>
    <definedName name="_4__123Graph_BCPI_ER_LOG" localSheetId="32" hidden="1">[2]ER!#REF!</definedName>
    <definedName name="_4__123Graph_BCPI_ER_LOG" localSheetId="33" hidden="1">[2]ER!#REF!</definedName>
    <definedName name="_4__123Graph_BCPI_ER_LOG" localSheetId="34" hidden="1">[2]ER!#REF!</definedName>
    <definedName name="_4__123Graph_BCPI_ER_LOG" localSheetId="35" hidden="1">[2]ER!#REF!</definedName>
    <definedName name="_4__123Graph_BCPI_ER_LOG" localSheetId="36" hidden="1">[2]ER!#REF!</definedName>
    <definedName name="_4__123Graph_BCPI_ER_LOG" localSheetId="37" hidden="1">[2]ER!#REF!</definedName>
    <definedName name="_4__123Graph_BCPI_ER_LOG" localSheetId="38" hidden="1">[2]ER!#REF!</definedName>
    <definedName name="_4__123Graph_BCPI_ER_LOG" localSheetId="39" hidden="1">[2]ER!#REF!</definedName>
    <definedName name="_4__123Graph_BCPI_ER_LOG" localSheetId="40" hidden="1">[2]ER!#REF!</definedName>
    <definedName name="_4__123Graph_BCPI_ER_LOG" localSheetId="41" hidden="1">[2]ER!#REF!</definedName>
    <definedName name="_4__123Graph_BCPI_ER_LOG" localSheetId="42" hidden="1">[2]ER!#REF!</definedName>
    <definedName name="_4__123Graph_BCPI_ER_LOG" localSheetId="43" hidden="1">[2]ER!#REF!</definedName>
    <definedName name="_4__123Graph_BCPI_ER_LOG" localSheetId="44" hidden="1">[2]ER!#REF!</definedName>
    <definedName name="_4__123Graph_BCPI_ER_LOG" localSheetId="45" hidden="1">[2]ER!#REF!</definedName>
    <definedName name="_4__123Graph_BCPI_ER_LOG" localSheetId="46" hidden="1">[2]ER!#REF!</definedName>
    <definedName name="_4__123Graph_BCPI_ER_LOG" localSheetId="47" hidden="1">[2]ER!#REF!</definedName>
    <definedName name="_4__123Graph_BCPI_ER_LOG" localSheetId="48" hidden="1">[2]ER!#REF!</definedName>
    <definedName name="_4__123Graph_BCPI_ER_LOG" localSheetId="49" hidden="1">[2]ER!#REF!</definedName>
    <definedName name="_4__123Graph_BCPI_ER_LOG" localSheetId="50" hidden="1">[2]ER!#REF!</definedName>
    <definedName name="_4__123Graph_BCPI_ER_LOG" localSheetId="51" hidden="1">[2]ER!#REF!</definedName>
    <definedName name="_4__123Graph_BCPI_ER_LOG" localSheetId="52" hidden="1">[2]ER!#REF!</definedName>
    <definedName name="_4__123Graph_BCPI_ER_LOG" localSheetId="53" hidden="1">[2]ER!#REF!</definedName>
    <definedName name="_4__123Graph_BCPI_ER_LOG" localSheetId="54" hidden="1">[2]ER!#REF!</definedName>
    <definedName name="_4__123Graph_BCPI_ER_LOG" localSheetId="55" hidden="1">[2]ER!#REF!</definedName>
    <definedName name="_4__123Graph_BCPI_ER_LOG" localSheetId="56" hidden="1">[2]ER!#REF!</definedName>
    <definedName name="_4__123Graph_BCPI_ER_LOG" localSheetId="57" hidden="1">[2]ER!#REF!</definedName>
    <definedName name="_4__123Graph_BCPI_ER_LOG" localSheetId="58" hidden="1">[2]ER!#REF!</definedName>
    <definedName name="_4__123Graph_BCPI_ER_LOG" localSheetId="59" hidden="1">[2]ER!#REF!</definedName>
    <definedName name="_4__123Graph_BCPI_ER_LOG" hidden="1">[2]ER!#REF!</definedName>
    <definedName name="_5__123Graph_BIBA_IBRD" localSheetId="1" hidden="1">[2]WB!#REF!</definedName>
    <definedName name="_5__123Graph_BIBA_IBRD" localSheetId="7" hidden="1">[2]WB!#REF!</definedName>
    <definedName name="_5__123Graph_BIBA_IBRD" localSheetId="8" hidden="1">[2]WB!#REF!</definedName>
    <definedName name="_5__123Graph_BIBA_IBRD" localSheetId="9" hidden="1">[2]WB!#REF!</definedName>
    <definedName name="_5__123Graph_BIBA_IBRD" localSheetId="10" hidden="1">[2]WB!#REF!</definedName>
    <definedName name="_5__123Graph_BIBA_IBRD" localSheetId="11" hidden="1">[2]WB!#REF!</definedName>
    <definedName name="_5__123Graph_BIBA_IBRD" localSheetId="12" hidden="1">[2]WB!#REF!</definedName>
    <definedName name="_5__123Graph_BIBA_IBRD" localSheetId="13" hidden="1">[2]WB!#REF!</definedName>
    <definedName name="_5__123Graph_BIBA_IBRD" localSheetId="14" hidden="1">[2]WB!#REF!</definedName>
    <definedName name="_5__123Graph_BIBA_IBRD" localSheetId="15" hidden="1">[2]WB!#REF!</definedName>
    <definedName name="_5__123Graph_BIBA_IBRD" localSheetId="16" hidden="1">[2]WB!#REF!</definedName>
    <definedName name="_5__123Graph_BIBA_IBRD" localSheetId="17" hidden="1">[2]WB!#REF!</definedName>
    <definedName name="_5__123Graph_BIBA_IBRD" localSheetId="18" hidden="1">[2]WB!#REF!</definedName>
    <definedName name="_5__123Graph_BIBA_IBRD" localSheetId="19" hidden="1">[2]WB!#REF!</definedName>
    <definedName name="_5__123Graph_BIBA_IBRD" localSheetId="20" hidden="1">[2]WB!#REF!</definedName>
    <definedName name="_5__123Graph_BIBA_IBRD" localSheetId="21" hidden="1">[2]WB!#REF!</definedName>
    <definedName name="_5__123Graph_BIBA_IBRD" localSheetId="22" hidden="1">[2]WB!#REF!</definedName>
    <definedName name="_5__123Graph_BIBA_IBRD" localSheetId="23" hidden="1">[2]WB!#REF!</definedName>
    <definedName name="_5__123Graph_BIBA_IBRD" localSheetId="24" hidden="1">[2]WB!#REF!</definedName>
    <definedName name="_5__123Graph_BIBA_IBRD" localSheetId="25" hidden="1">[2]WB!#REF!</definedName>
    <definedName name="_5__123Graph_BIBA_IBRD" localSheetId="26" hidden="1">[2]WB!#REF!</definedName>
    <definedName name="_5__123Graph_BIBA_IBRD" localSheetId="27" hidden="1">[2]WB!#REF!</definedName>
    <definedName name="_5__123Graph_BIBA_IBRD" localSheetId="28" hidden="1">[2]WB!#REF!</definedName>
    <definedName name="_5__123Graph_BIBA_IBRD" localSheetId="29" hidden="1">[2]WB!#REF!</definedName>
    <definedName name="_5__123Graph_BIBA_IBRD" localSheetId="30" hidden="1">[2]WB!#REF!</definedName>
    <definedName name="_5__123Graph_BIBA_IBRD" localSheetId="31" hidden="1">[2]WB!#REF!</definedName>
    <definedName name="_5__123Graph_BIBA_IBRD" localSheetId="32" hidden="1">[2]WB!#REF!</definedName>
    <definedName name="_5__123Graph_BIBA_IBRD" localSheetId="33" hidden="1">[2]WB!#REF!</definedName>
    <definedName name="_5__123Graph_BIBA_IBRD" localSheetId="34" hidden="1">[2]WB!#REF!</definedName>
    <definedName name="_5__123Graph_BIBA_IBRD" localSheetId="35" hidden="1">[2]WB!#REF!</definedName>
    <definedName name="_5__123Graph_BIBA_IBRD" localSheetId="36" hidden="1">[2]WB!#REF!</definedName>
    <definedName name="_5__123Graph_BIBA_IBRD" localSheetId="37" hidden="1">[2]WB!#REF!</definedName>
    <definedName name="_5__123Graph_BIBA_IBRD" localSheetId="38" hidden="1">[2]WB!#REF!</definedName>
    <definedName name="_5__123Graph_BIBA_IBRD" localSheetId="39" hidden="1">[2]WB!#REF!</definedName>
    <definedName name="_5__123Graph_BIBA_IBRD" localSheetId="40" hidden="1">[2]WB!#REF!</definedName>
    <definedName name="_5__123Graph_BIBA_IBRD" localSheetId="41" hidden="1">[2]WB!#REF!</definedName>
    <definedName name="_5__123Graph_BIBA_IBRD" localSheetId="42" hidden="1">[2]WB!#REF!</definedName>
    <definedName name="_5__123Graph_BIBA_IBRD" localSheetId="43" hidden="1">[2]WB!#REF!</definedName>
    <definedName name="_5__123Graph_BIBA_IBRD" localSheetId="44" hidden="1">[2]WB!#REF!</definedName>
    <definedName name="_5__123Graph_BIBA_IBRD" localSheetId="45" hidden="1">[2]WB!#REF!</definedName>
    <definedName name="_5__123Graph_BIBA_IBRD" localSheetId="46" hidden="1">[2]WB!#REF!</definedName>
    <definedName name="_5__123Graph_BIBA_IBRD" localSheetId="47" hidden="1">[2]WB!#REF!</definedName>
    <definedName name="_5__123Graph_BIBA_IBRD" localSheetId="48" hidden="1">[2]WB!#REF!</definedName>
    <definedName name="_5__123Graph_BIBA_IBRD" localSheetId="49" hidden="1">[2]WB!#REF!</definedName>
    <definedName name="_5__123Graph_BIBA_IBRD" localSheetId="50" hidden="1">[2]WB!#REF!</definedName>
    <definedName name="_5__123Graph_BIBA_IBRD" localSheetId="51" hidden="1">[2]WB!#REF!</definedName>
    <definedName name="_5__123Graph_BIBA_IBRD" localSheetId="52" hidden="1">[2]WB!#REF!</definedName>
    <definedName name="_5__123Graph_BIBA_IBRD" localSheetId="53" hidden="1">[2]WB!#REF!</definedName>
    <definedName name="_5__123Graph_BIBA_IBRD" localSheetId="54" hidden="1">[2]WB!#REF!</definedName>
    <definedName name="_5__123Graph_BIBA_IBRD" localSheetId="55" hidden="1">[2]WB!#REF!</definedName>
    <definedName name="_5__123Graph_BIBA_IBRD" localSheetId="56" hidden="1">[2]WB!#REF!</definedName>
    <definedName name="_5__123Graph_BIBA_IBRD" localSheetId="57" hidden="1">[2]WB!#REF!</definedName>
    <definedName name="_5__123Graph_BIBA_IBRD" localSheetId="58" hidden="1">[2]WB!#REF!</definedName>
    <definedName name="_5__123Graph_BIBA_IBRD" localSheetId="59" hidden="1">[2]WB!#REF!</definedName>
    <definedName name="_5__123Graph_BIBA_IBRD" hidden="1">[2]WB!#REF!</definedName>
    <definedName name="_6B.2_B.3" localSheetId="1">#REF!</definedName>
    <definedName name="_6B.2_B.3">#REF!</definedName>
    <definedName name="_7B.4___5" localSheetId="1">#REF!</definedName>
    <definedName name="_7B.4___5">#REF!</definedName>
    <definedName name="_8CONSOL_B2" localSheetId="1">#REF!</definedName>
    <definedName name="_8CONSOL_B2">#REF!</definedName>
    <definedName name="_9CONSOL_DEPOSITS" localSheetId="1">'[8]A 11'!#REF!</definedName>
    <definedName name="_9CONSOL_DEPOSITS">'[8]A 11'!#REF!</definedName>
    <definedName name="_AUG1">[9]AUGUST!$1:$1048576</definedName>
    <definedName name="_BOP2" localSheetId="1">[10]BoP!#REF!</definedName>
    <definedName name="_BOP2">[10]BoP!#REF!</definedName>
    <definedName name="_END94" localSheetId="1">#REF!</definedName>
    <definedName name="_END94">#REF!</definedName>
    <definedName name="_Fill" localSheetId="1"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1" hidden="1">#REF!</definedName>
    <definedName name="_Fill" localSheetId="22" hidden="1">#REF!</definedName>
    <definedName name="_Fill" localSheetId="23" hidden="1">#REF!</definedName>
    <definedName name="_Fill" localSheetId="24" hidden="1">#REF!</definedName>
    <definedName name="_Fill" localSheetId="25" hidden="1">#REF!</definedName>
    <definedName name="_Fill" localSheetId="26" hidden="1">#REF!</definedName>
    <definedName name="_Fill" localSheetId="27" hidden="1">#REF!</definedName>
    <definedName name="_Fill" localSheetId="28"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36" hidden="1">#REF!</definedName>
    <definedName name="_Fill" localSheetId="37"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localSheetId="42" hidden="1">#REF!</definedName>
    <definedName name="_Fill" localSheetId="43" hidden="1">#REF!</definedName>
    <definedName name="_Fill" localSheetId="44" hidden="1">#REF!</definedName>
    <definedName name="_Fill" localSheetId="45" hidden="1">#REF!</definedName>
    <definedName name="_Fill" localSheetId="46" hidden="1">#REF!</definedName>
    <definedName name="_Fill" localSheetId="47" hidden="1">#REF!</definedName>
    <definedName name="_Fill" localSheetId="48" hidden="1">#REF!</definedName>
    <definedName name="_Fill" localSheetId="49" hidden="1">#REF!</definedName>
    <definedName name="_Fill" localSheetId="50" hidden="1">#REF!</definedName>
    <definedName name="_Fill" localSheetId="51" hidden="1">#REF!</definedName>
    <definedName name="_Fill" localSheetId="52" hidden="1">#REF!</definedName>
    <definedName name="_Fill" localSheetId="53" hidden="1">#REF!</definedName>
    <definedName name="_Fill" localSheetId="54" hidden="1">#REF!</definedName>
    <definedName name="_Fill" localSheetId="55" hidden="1">#REF!</definedName>
    <definedName name="_Fill" localSheetId="56" hidden="1">#REF!</definedName>
    <definedName name="_Fill" localSheetId="57" hidden="1">#REF!</definedName>
    <definedName name="_Fill" localSheetId="58" hidden="1">#REF!</definedName>
    <definedName name="_Fill" localSheetId="59" hidden="1">#REF!</definedName>
    <definedName name="_Fill" hidden="1">#REF!</definedName>
    <definedName name="_Order1" hidden="1">0</definedName>
    <definedName name="_Order2" hidden="1">0</definedName>
    <definedName name="_Parse_Out" localSheetId="1" hidden="1">#REF!</definedName>
    <definedName name="_Parse_Out" localSheetId="7" hidden="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localSheetId="22" hidden="1">#REF!</definedName>
    <definedName name="_Parse_Out" localSheetId="23" hidden="1">#REF!</definedName>
    <definedName name="_Parse_Out" localSheetId="24" hidden="1">#REF!</definedName>
    <definedName name="_Parse_Out" localSheetId="25" hidden="1">#REF!</definedName>
    <definedName name="_Parse_Out" localSheetId="26" hidden="1">#REF!</definedName>
    <definedName name="_Parse_Out" localSheetId="27" hidden="1">#REF!</definedName>
    <definedName name="_Parse_Out" localSheetId="28" hidden="1">#REF!</definedName>
    <definedName name="_Parse_Out" localSheetId="29" hidden="1">#REF!</definedName>
    <definedName name="_Parse_Out" localSheetId="30" hidden="1">#REF!</definedName>
    <definedName name="_Parse_Out" localSheetId="31" hidden="1">#REF!</definedName>
    <definedName name="_Parse_Out" localSheetId="32" hidden="1">#REF!</definedName>
    <definedName name="_Parse_Out" localSheetId="33" hidden="1">#REF!</definedName>
    <definedName name="_Parse_Out" localSheetId="34" hidden="1">#REF!</definedName>
    <definedName name="_Parse_Out" localSheetId="35" hidden="1">#REF!</definedName>
    <definedName name="_Parse_Out" localSheetId="36" hidden="1">#REF!</definedName>
    <definedName name="_Parse_Out" localSheetId="37" hidden="1">#REF!</definedName>
    <definedName name="_Parse_Out" localSheetId="38" hidden="1">#REF!</definedName>
    <definedName name="_Parse_Out" localSheetId="39" hidden="1">#REF!</definedName>
    <definedName name="_Parse_Out" localSheetId="40" hidden="1">#REF!</definedName>
    <definedName name="_Parse_Out" localSheetId="41" hidden="1">#REF!</definedName>
    <definedName name="_Parse_Out" localSheetId="42" hidden="1">#REF!</definedName>
    <definedName name="_Parse_Out" localSheetId="43" hidden="1">#REF!</definedName>
    <definedName name="_Parse_Out" localSheetId="44" hidden="1">#REF!</definedName>
    <definedName name="_Parse_Out" localSheetId="45" hidden="1">#REF!</definedName>
    <definedName name="_Parse_Out" localSheetId="46" hidden="1">#REF!</definedName>
    <definedName name="_Parse_Out" localSheetId="47" hidden="1">#REF!</definedName>
    <definedName name="_Parse_Out" localSheetId="48" hidden="1">#REF!</definedName>
    <definedName name="_Parse_Out" localSheetId="49" hidden="1">#REF!</definedName>
    <definedName name="_Parse_Out" localSheetId="50" hidden="1">#REF!</definedName>
    <definedName name="_Parse_Out" localSheetId="51" hidden="1">#REF!</definedName>
    <definedName name="_Parse_Out" localSheetId="52" hidden="1">#REF!</definedName>
    <definedName name="_Parse_Out" localSheetId="53" hidden="1">#REF!</definedName>
    <definedName name="_Parse_Out" localSheetId="54" hidden="1">#REF!</definedName>
    <definedName name="_Parse_Out" localSheetId="55" hidden="1">#REF!</definedName>
    <definedName name="_Parse_Out" localSheetId="56" hidden="1">#REF!</definedName>
    <definedName name="_Parse_Out" localSheetId="57" hidden="1">#REF!</definedName>
    <definedName name="_Parse_Out" localSheetId="58" hidden="1">#REF!</definedName>
    <definedName name="_Parse_Out" localSheetId="59" hidden="1">#REF!</definedName>
    <definedName name="_Parse_Out" hidden="1">#REF!</definedName>
    <definedName name="_Regression_Out" localSheetId="1" hidden="1">#REF!</definedName>
    <definedName name="_Regression_Out" localSheetId="7" hidden="1">#REF!</definedName>
    <definedName name="_Regression_Out" localSheetId="8" hidden="1">#REF!</definedName>
    <definedName name="_Regression_Out" localSheetId="9" hidden="1">#REF!</definedName>
    <definedName name="_Regression_Out" localSheetId="10" hidden="1">#REF!</definedName>
    <definedName name="_Regression_Out" localSheetId="11" hidden="1">#REF!</definedName>
    <definedName name="_Regression_Out" localSheetId="12" hidden="1">#REF!</definedName>
    <definedName name="_Regression_Out" localSheetId="13" hidden="1">#REF!</definedName>
    <definedName name="_Regression_Out" localSheetId="14" hidden="1">#REF!</definedName>
    <definedName name="_Regression_Out" localSheetId="15" hidden="1">#REF!</definedName>
    <definedName name="_Regression_Out" localSheetId="16" hidden="1">#REF!</definedName>
    <definedName name="_Regression_Out" localSheetId="17" hidden="1">#REF!</definedName>
    <definedName name="_Regression_Out" localSheetId="18" hidden="1">#REF!</definedName>
    <definedName name="_Regression_Out" localSheetId="19" hidden="1">#REF!</definedName>
    <definedName name="_Regression_Out" localSheetId="20" hidden="1">#REF!</definedName>
    <definedName name="_Regression_Out" localSheetId="21" hidden="1">#REF!</definedName>
    <definedName name="_Regression_Out" localSheetId="22" hidden="1">#REF!</definedName>
    <definedName name="_Regression_Out" localSheetId="23" hidden="1">#REF!</definedName>
    <definedName name="_Regression_Out" localSheetId="24" hidden="1">#REF!</definedName>
    <definedName name="_Regression_Out" localSheetId="25" hidden="1">#REF!</definedName>
    <definedName name="_Regression_Out" localSheetId="26" hidden="1">#REF!</definedName>
    <definedName name="_Regression_Out" localSheetId="27" hidden="1">#REF!</definedName>
    <definedName name="_Regression_Out" localSheetId="28" hidden="1">#REF!</definedName>
    <definedName name="_Regression_Out" localSheetId="29" hidden="1">#REF!</definedName>
    <definedName name="_Regression_Out" localSheetId="30" hidden="1">#REF!</definedName>
    <definedName name="_Regression_Out" localSheetId="31" hidden="1">#REF!</definedName>
    <definedName name="_Regression_Out" localSheetId="32" hidden="1">#REF!</definedName>
    <definedName name="_Regression_Out" localSheetId="33" hidden="1">#REF!</definedName>
    <definedName name="_Regression_Out" localSheetId="34" hidden="1">#REF!</definedName>
    <definedName name="_Regression_Out" localSheetId="35" hidden="1">#REF!</definedName>
    <definedName name="_Regression_Out" localSheetId="36" hidden="1">#REF!</definedName>
    <definedName name="_Regression_Out" localSheetId="37" hidden="1">#REF!</definedName>
    <definedName name="_Regression_Out" localSheetId="38" hidden="1">#REF!</definedName>
    <definedName name="_Regression_Out" localSheetId="39" hidden="1">#REF!</definedName>
    <definedName name="_Regression_Out" localSheetId="40" hidden="1">#REF!</definedName>
    <definedName name="_Regression_Out" localSheetId="41" hidden="1">#REF!</definedName>
    <definedName name="_Regression_Out" localSheetId="42" hidden="1">#REF!</definedName>
    <definedName name="_Regression_Out" localSheetId="43" hidden="1">#REF!</definedName>
    <definedName name="_Regression_Out" localSheetId="44" hidden="1">#REF!</definedName>
    <definedName name="_Regression_Out" localSheetId="45" hidden="1">#REF!</definedName>
    <definedName name="_Regression_Out" localSheetId="46" hidden="1">#REF!</definedName>
    <definedName name="_Regression_Out" localSheetId="47" hidden="1">#REF!</definedName>
    <definedName name="_Regression_Out" localSheetId="48" hidden="1">#REF!</definedName>
    <definedName name="_Regression_Out" localSheetId="49" hidden="1">#REF!</definedName>
    <definedName name="_Regression_Out" localSheetId="50" hidden="1">#REF!</definedName>
    <definedName name="_Regression_Out" localSheetId="51" hidden="1">#REF!</definedName>
    <definedName name="_Regression_Out" localSheetId="52" hidden="1">#REF!</definedName>
    <definedName name="_Regression_Out" localSheetId="53" hidden="1">#REF!</definedName>
    <definedName name="_Regression_Out" localSheetId="54" hidden="1">#REF!</definedName>
    <definedName name="_Regression_Out" localSheetId="55" hidden="1">#REF!</definedName>
    <definedName name="_Regression_Out" localSheetId="56" hidden="1">#REF!</definedName>
    <definedName name="_Regression_Out" localSheetId="57" hidden="1">#REF!</definedName>
    <definedName name="_Regression_Out" localSheetId="58" hidden="1">#REF!</definedName>
    <definedName name="_Regression_Out" localSheetId="59" hidden="1">#REF!</definedName>
    <definedName name="_Regression_Out" hidden="1">#REF!</definedName>
    <definedName name="_Regression_X" localSheetId="1" hidden="1">#REF!</definedName>
    <definedName name="_Regression_X" localSheetId="7" hidden="1">#REF!</definedName>
    <definedName name="_Regression_X" localSheetId="8" hidden="1">#REF!</definedName>
    <definedName name="_Regression_X" localSheetId="9" hidden="1">#REF!</definedName>
    <definedName name="_Regression_X" localSheetId="10" hidden="1">#REF!</definedName>
    <definedName name="_Regression_X" localSheetId="11" hidden="1">#REF!</definedName>
    <definedName name="_Regression_X" localSheetId="12" hidden="1">#REF!</definedName>
    <definedName name="_Regression_X" localSheetId="13" hidden="1">#REF!</definedName>
    <definedName name="_Regression_X" localSheetId="14" hidden="1">#REF!</definedName>
    <definedName name="_Regression_X" localSheetId="15" hidden="1">#REF!</definedName>
    <definedName name="_Regression_X" localSheetId="16" hidden="1">#REF!</definedName>
    <definedName name="_Regression_X" localSheetId="17" hidden="1">#REF!</definedName>
    <definedName name="_Regression_X" localSheetId="18" hidden="1">#REF!</definedName>
    <definedName name="_Regression_X" localSheetId="19" hidden="1">#REF!</definedName>
    <definedName name="_Regression_X" localSheetId="20" hidden="1">#REF!</definedName>
    <definedName name="_Regression_X" localSheetId="21" hidden="1">#REF!</definedName>
    <definedName name="_Regression_X" localSheetId="22" hidden="1">#REF!</definedName>
    <definedName name="_Regression_X" localSheetId="23" hidden="1">#REF!</definedName>
    <definedName name="_Regression_X" localSheetId="24" hidden="1">#REF!</definedName>
    <definedName name="_Regression_X" localSheetId="25" hidden="1">#REF!</definedName>
    <definedName name="_Regression_X" localSheetId="26" hidden="1">#REF!</definedName>
    <definedName name="_Regression_X" localSheetId="27" hidden="1">#REF!</definedName>
    <definedName name="_Regression_X" localSheetId="28" hidden="1">#REF!</definedName>
    <definedName name="_Regression_X" localSheetId="29" hidden="1">#REF!</definedName>
    <definedName name="_Regression_X" localSheetId="30" hidden="1">#REF!</definedName>
    <definedName name="_Regression_X" localSheetId="31" hidden="1">#REF!</definedName>
    <definedName name="_Regression_X" localSheetId="32" hidden="1">#REF!</definedName>
    <definedName name="_Regression_X" localSheetId="33" hidden="1">#REF!</definedName>
    <definedName name="_Regression_X" localSheetId="34" hidden="1">#REF!</definedName>
    <definedName name="_Regression_X" localSheetId="35" hidden="1">#REF!</definedName>
    <definedName name="_Regression_X" localSheetId="36" hidden="1">#REF!</definedName>
    <definedName name="_Regression_X" localSheetId="37" hidden="1">#REF!</definedName>
    <definedName name="_Regression_X" localSheetId="38" hidden="1">#REF!</definedName>
    <definedName name="_Regression_X" localSheetId="39" hidden="1">#REF!</definedName>
    <definedName name="_Regression_X" localSheetId="40" hidden="1">#REF!</definedName>
    <definedName name="_Regression_X" localSheetId="41" hidden="1">#REF!</definedName>
    <definedName name="_Regression_X" localSheetId="42" hidden="1">#REF!</definedName>
    <definedName name="_Regression_X" localSheetId="43" hidden="1">#REF!</definedName>
    <definedName name="_Regression_X" localSheetId="44" hidden="1">#REF!</definedName>
    <definedName name="_Regression_X" localSheetId="45" hidden="1">#REF!</definedName>
    <definedName name="_Regression_X" localSheetId="46" hidden="1">#REF!</definedName>
    <definedName name="_Regression_X" localSheetId="47" hidden="1">#REF!</definedName>
    <definedName name="_Regression_X" localSheetId="48" hidden="1">#REF!</definedName>
    <definedName name="_Regression_X" localSheetId="49" hidden="1">#REF!</definedName>
    <definedName name="_Regression_X" localSheetId="50" hidden="1">#REF!</definedName>
    <definedName name="_Regression_X" localSheetId="51" hidden="1">#REF!</definedName>
    <definedName name="_Regression_X" localSheetId="52" hidden="1">#REF!</definedName>
    <definedName name="_Regression_X" localSheetId="53" hidden="1">#REF!</definedName>
    <definedName name="_Regression_X" localSheetId="54" hidden="1">#REF!</definedName>
    <definedName name="_Regression_X" localSheetId="55" hidden="1">#REF!</definedName>
    <definedName name="_Regression_X" localSheetId="56" hidden="1">#REF!</definedName>
    <definedName name="_Regression_X" localSheetId="57" hidden="1">#REF!</definedName>
    <definedName name="_Regression_X" localSheetId="58" hidden="1">#REF!</definedName>
    <definedName name="_Regression_X" localSheetId="59" hidden="1">#REF!</definedName>
    <definedName name="_Regression_X" hidden="1">#REF!</definedName>
    <definedName name="_Regression_Y" localSheetId="1" hidden="1">#REF!</definedName>
    <definedName name="_Regression_Y" localSheetId="7" hidden="1">#REF!</definedName>
    <definedName name="_Regression_Y" localSheetId="8" hidden="1">#REF!</definedName>
    <definedName name="_Regression_Y" localSheetId="9" hidden="1">#REF!</definedName>
    <definedName name="_Regression_Y" localSheetId="10" hidden="1">#REF!</definedName>
    <definedName name="_Regression_Y" localSheetId="11" hidden="1">#REF!</definedName>
    <definedName name="_Regression_Y" localSheetId="12" hidden="1">#REF!</definedName>
    <definedName name="_Regression_Y" localSheetId="13" hidden="1">#REF!</definedName>
    <definedName name="_Regression_Y" localSheetId="14" hidden="1">#REF!</definedName>
    <definedName name="_Regression_Y" localSheetId="15" hidden="1">#REF!</definedName>
    <definedName name="_Regression_Y" localSheetId="16" hidden="1">#REF!</definedName>
    <definedName name="_Regression_Y" localSheetId="17" hidden="1">#REF!</definedName>
    <definedName name="_Regression_Y" localSheetId="18" hidden="1">#REF!</definedName>
    <definedName name="_Regression_Y" localSheetId="19" hidden="1">#REF!</definedName>
    <definedName name="_Regression_Y" localSheetId="20" hidden="1">#REF!</definedName>
    <definedName name="_Regression_Y" localSheetId="21" hidden="1">#REF!</definedName>
    <definedName name="_Regression_Y" localSheetId="22" hidden="1">#REF!</definedName>
    <definedName name="_Regression_Y" localSheetId="23" hidden="1">#REF!</definedName>
    <definedName name="_Regression_Y" localSheetId="24" hidden="1">#REF!</definedName>
    <definedName name="_Regression_Y" localSheetId="25" hidden="1">#REF!</definedName>
    <definedName name="_Regression_Y" localSheetId="26" hidden="1">#REF!</definedName>
    <definedName name="_Regression_Y" localSheetId="27" hidden="1">#REF!</definedName>
    <definedName name="_Regression_Y" localSheetId="28" hidden="1">#REF!</definedName>
    <definedName name="_Regression_Y" localSheetId="29" hidden="1">#REF!</definedName>
    <definedName name="_Regression_Y" localSheetId="30" hidden="1">#REF!</definedName>
    <definedName name="_Regression_Y" localSheetId="31" hidden="1">#REF!</definedName>
    <definedName name="_Regression_Y" localSheetId="32" hidden="1">#REF!</definedName>
    <definedName name="_Regression_Y" localSheetId="33" hidden="1">#REF!</definedName>
    <definedName name="_Regression_Y" localSheetId="34" hidden="1">#REF!</definedName>
    <definedName name="_Regression_Y" localSheetId="35" hidden="1">#REF!</definedName>
    <definedName name="_Regression_Y" localSheetId="36" hidden="1">#REF!</definedName>
    <definedName name="_Regression_Y" localSheetId="37" hidden="1">#REF!</definedName>
    <definedName name="_Regression_Y" localSheetId="38" hidden="1">#REF!</definedName>
    <definedName name="_Regression_Y" localSheetId="39" hidden="1">#REF!</definedName>
    <definedName name="_Regression_Y" localSheetId="40" hidden="1">#REF!</definedName>
    <definedName name="_Regression_Y" localSheetId="41" hidden="1">#REF!</definedName>
    <definedName name="_Regression_Y" localSheetId="42" hidden="1">#REF!</definedName>
    <definedName name="_Regression_Y" localSheetId="43" hidden="1">#REF!</definedName>
    <definedName name="_Regression_Y" localSheetId="44" hidden="1">#REF!</definedName>
    <definedName name="_Regression_Y" localSheetId="45" hidden="1">#REF!</definedName>
    <definedName name="_Regression_Y" localSheetId="46" hidden="1">#REF!</definedName>
    <definedName name="_Regression_Y" localSheetId="47" hidden="1">#REF!</definedName>
    <definedName name="_Regression_Y" localSheetId="48" hidden="1">#REF!</definedName>
    <definedName name="_Regression_Y" localSheetId="49" hidden="1">#REF!</definedName>
    <definedName name="_Regression_Y" localSheetId="50" hidden="1">#REF!</definedName>
    <definedName name="_Regression_Y" localSheetId="51" hidden="1">#REF!</definedName>
    <definedName name="_Regression_Y" localSheetId="52" hidden="1">#REF!</definedName>
    <definedName name="_Regression_Y" localSheetId="53" hidden="1">#REF!</definedName>
    <definedName name="_Regression_Y" localSheetId="54" hidden="1">#REF!</definedName>
    <definedName name="_Regression_Y" localSheetId="55" hidden="1">#REF!</definedName>
    <definedName name="_Regression_Y" localSheetId="56" hidden="1">#REF!</definedName>
    <definedName name="_Regression_Y" localSheetId="57" hidden="1">#REF!</definedName>
    <definedName name="_Regression_Y" localSheetId="58" hidden="1">#REF!</definedName>
    <definedName name="_Regression_Y" localSheetId="59" hidden="1">#REF!</definedName>
    <definedName name="_Regression_Y" hidden="1">#REF!</definedName>
    <definedName name="_RES2" localSheetId="1">[10]RES!#REF!</definedName>
    <definedName name="_RES2">[10]RES!#REF!</definedName>
    <definedName name="_sr4" localSheetId="1">#REF!</definedName>
    <definedName name="_sr4">#REF!</definedName>
    <definedName name="_sr5" localSheetId="1">#REF!</definedName>
    <definedName name="_sr5">#REF!</definedName>
    <definedName name="_SUM2" localSheetId="1">#REF!</definedName>
    <definedName name="_SUM2">#REF!</definedName>
    <definedName name="_TAB1" localSheetId="1">#REF!</definedName>
    <definedName name="_TAB1">#REF!</definedName>
    <definedName name="_Tab19" localSheetId="1">#REF!</definedName>
    <definedName name="_Tab19">#REF!</definedName>
    <definedName name="_Tab20" localSheetId="1">#REF!</definedName>
    <definedName name="_Tab20">#REF!</definedName>
    <definedName name="_Tab21" localSheetId="1">#REF!</definedName>
    <definedName name="_Tab21">#REF!</definedName>
    <definedName name="_Tab22" localSheetId="1">#REF!</definedName>
    <definedName name="_Tab22">#REF!</definedName>
    <definedName name="_Tab23" localSheetId="1">#REF!</definedName>
    <definedName name="_Tab23">#REF!</definedName>
    <definedName name="_Tab24" localSheetId="1">#REF!</definedName>
    <definedName name="_Tab24">#REF!</definedName>
    <definedName name="_Tab26" localSheetId="1">#REF!</definedName>
    <definedName name="_Tab26">#REF!</definedName>
    <definedName name="_Tab27" localSheetId="1">#REF!</definedName>
    <definedName name="_Tab27">#REF!</definedName>
    <definedName name="_Tab28" localSheetId="1">#REF!</definedName>
    <definedName name="_Tab28">#REF!</definedName>
    <definedName name="_Tab29" localSheetId="1">#REF!</definedName>
    <definedName name="_Tab29">#REF!</definedName>
    <definedName name="_Tab30" localSheetId="1">#REF!</definedName>
    <definedName name="_Tab30">#REF!</definedName>
    <definedName name="_Tab31" localSheetId="1">#REF!</definedName>
    <definedName name="_Tab31">#REF!</definedName>
    <definedName name="_Tab32" localSheetId="1">#REF!</definedName>
    <definedName name="_Tab32">#REF!</definedName>
    <definedName name="_Tab33" localSheetId="1">#REF!</definedName>
    <definedName name="_Tab33">#REF!</definedName>
    <definedName name="_Tab34" localSheetId="1">#REF!</definedName>
    <definedName name="_Tab34">#REF!</definedName>
    <definedName name="_Tab35" localSheetId="1">#REF!</definedName>
    <definedName name="_Tab35">#REF!</definedName>
    <definedName name="_WB2" localSheetId="1">#REF!</definedName>
    <definedName name="_WB2">#REF!</definedName>
    <definedName name="_YR0110">'[1]Imp:DSA output'!$O$9:$R$464</definedName>
    <definedName name="_YR89">'[1]Imp:DSA output'!$C$9:$C$464</definedName>
    <definedName name="_YR90">'[1]Imp:DSA output'!$D$9:$D$464</definedName>
    <definedName name="_YR91">'[1]Imp:DSA output'!$E$9:$E$464</definedName>
    <definedName name="_YR92">'[1]Imp:DSA output'!$F$9:$F$464</definedName>
    <definedName name="_YR93">'[1]Imp:DSA output'!$G$9:$G$464</definedName>
    <definedName name="_YR94">'[1]Imp:DSA output'!$H$9:$H$464</definedName>
    <definedName name="_YR95">'[1]Imp:DSA output'!$I$9:$I$464</definedName>
    <definedName name="_Z" localSheetId="1">[1]Imp!#REF!</definedName>
    <definedName name="_Z">[1]Imp!#REF!</definedName>
    <definedName name="AAA" localSheetId="1">#REF!</definedName>
    <definedName name="AAA">#REF!</definedName>
    <definedName name="ACTIVATE" localSheetId="1">#REF!</definedName>
    <definedName name="ACTIVATE">#REF!</definedName>
    <definedName name="ALL">'[1]Imp:DSA output'!$C$9:$R$464</definedName>
    <definedName name="APR">[11]APR!$1:$1048576</definedName>
    <definedName name="April">[12]Spot!$A:$IV</definedName>
    <definedName name="AS2DocOpenMode" hidden="1">"AS2DocumentEdit"</definedName>
    <definedName name="atrade" localSheetId="31">[3]!atrade</definedName>
    <definedName name="atrade">[3]!atrade</definedName>
    <definedName name="August" localSheetId="1">#REF!</definedName>
    <definedName name="August">#REF!</definedName>
    <definedName name="Batumi_debt" localSheetId="1">#REF!</definedName>
    <definedName name="Batumi_debt">#REF!</definedName>
    <definedName name="BBB" localSheetId="1">#REF!</definedName>
    <definedName name="BBB">#REF!</definedName>
    <definedName name="BCA">#N/A</definedName>
    <definedName name="BCA_GDP">#N/A</definedName>
    <definedName name="BCA_NGDP" localSheetId="1">#REF!</definedName>
    <definedName name="BCA_NGDP">#REF!</definedName>
    <definedName name="BCAT">[13]FEB!$1:$1048576</definedName>
    <definedName name="BE">#N/A</definedName>
    <definedName name="BEA" localSheetId="1">#REF!</definedName>
    <definedName name="BEA">#REF!</definedName>
    <definedName name="BEAI">#N/A</definedName>
    <definedName name="BEAIB">#N/A</definedName>
    <definedName name="BEAIG">#N/A</definedName>
    <definedName name="BEAP">#N/A</definedName>
    <definedName name="BEAPB">#N/A</definedName>
    <definedName name="BEAPG">#N/A</definedName>
    <definedName name="BED" localSheetId="1">#REF!</definedName>
    <definedName name="BED">#REF!</definedName>
    <definedName name="BED_6" localSheetId="1">#REF!</definedName>
    <definedName name="BED_6">#REF!</definedName>
    <definedName name="BEO" localSheetId="1">#REF!</definedName>
    <definedName name="BEO">#REF!</definedName>
    <definedName name="BER" localSheetId="1">#REF!</definedName>
    <definedName name="BER">#REF!</definedName>
    <definedName name="BERI">#N/A</definedName>
    <definedName name="BERIB">#N/A</definedName>
    <definedName name="BERIG">#N/A</definedName>
    <definedName name="BERP">#N/A</definedName>
    <definedName name="BERPB">#N/A</definedName>
    <definedName name="BERPG">#N/A</definedName>
    <definedName name="BF">#N/A</definedName>
    <definedName name="BFD" localSheetId="1">#REF!</definedName>
    <definedName name="BFD">#REF!</definedName>
    <definedName name="BFDA" localSheetId="1">#REF!</definedName>
    <definedName name="BFDA">#REF!</definedName>
    <definedName name="BFDI" localSheetId="1">#REF!</definedName>
    <definedName name="BFDI">#REF!</definedName>
    <definedName name="BFDIL" localSheetId="1">#REF!</definedName>
    <definedName name="BFDIL">#REF!</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O" localSheetId="1">#REF!</definedName>
    <definedName name="BFO">#REF!</definedName>
    <definedName name="BFOA" localSheetId="1">#REF!</definedName>
    <definedName name="BFOA">#REF!</definedName>
    <definedName name="BFOAG" localSheetId="1">#REF!</definedName>
    <definedName name="BFOAG">#REF!</definedName>
    <definedName name="BFOL" localSheetId="1">#REF!</definedName>
    <definedName name="BFOL">#REF!</definedName>
    <definedName name="BFOL_B" localSheetId="1">#REF!</definedName>
    <definedName name="BFOL_B">#REF!</definedName>
    <definedName name="BFOL_G" localSheetId="1">#REF!</definedName>
    <definedName name="BFOL_G">#REF!</definedName>
    <definedName name="BFOL_L" localSheetId="1">#REF!</definedName>
    <definedName name="BFOL_L">#REF!</definedName>
    <definedName name="BFOL_O" localSheetId="1">#REF!</definedName>
    <definedName name="BFOL_O">#REF!</definedName>
    <definedName name="BFOL_S" localSheetId="1">#REF!</definedName>
    <definedName name="BFOL_S">#REF!</definedName>
    <definedName name="BFOLB" localSheetId="1">#REF!</definedName>
    <definedName name="BFOLB">#REF!</definedName>
    <definedName name="BFOLG_L" localSheetId="1">#REF!</definedName>
    <definedName name="BFOLG_L">#REF!</definedName>
    <definedName name="BFP" localSheetId="1">#REF!</definedName>
    <definedName name="BFP">#REF!</definedName>
    <definedName name="BFPA" localSheetId="1">#REF!</definedName>
    <definedName name="BFPA">#REF!</definedName>
    <definedName name="BFPAG" localSheetId="1">#REF!</definedName>
    <definedName name="BFPAG">#REF!</definedName>
    <definedName name="BFPL" localSheetId="1">#REF!</definedName>
    <definedName name="BFPL">#REF!</definedName>
    <definedName name="BFPLBN" localSheetId="1">#REF!</definedName>
    <definedName name="BFPLBN">#REF!</definedName>
    <definedName name="BFPLD" localSheetId="1">#REF!</definedName>
    <definedName name="BFPLD">#REF!</definedName>
    <definedName name="BFPLD_G" localSheetId="1">#REF!</definedName>
    <definedName name="BFPLD_G">#REF!</definedName>
    <definedName name="BFPLE" localSheetId="1">#REF!</definedName>
    <definedName name="BFPLE">#REF!</definedName>
    <definedName name="BFPLE_G" localSheetId="1">#REF!</definedName>
    <definedName name="BFPLE_G">#REF!</definedName>
    <definedName name="BFPLMM" localSheetId="1">#REF!</definedName>
    <definedName name="BFPLMM">#REF!</definedName>
    <definedName name="BFRA">#N/A</definedName>
    <definedName name="BFUND" localSheetId="1">#REF!</definedName>
    <definedName name="BFUND">#REF!</definedName>
    <definedName name="BGS" localSheetId="1">#REF!</definedName>
    <definedName name="BGS">#REF!</definedName>
    <definedName name="BI">#N/A</definedName>
    <definedName name="BIP" localSheetId="1">#REF!</definedName>
    <definedName name="BIP">#REF!</definedName>
    <definedName name="BK">#N/A</definedName>
    <definedName name="BKF">#N/A</definedName>
    <definedName name="BKFA" localSheetId="1">#REF!</definedName>
    <definedName name="BKFA">#REF!</definedName>
    <definedName name="BKO" localSheetId="1">#REF!</definedName>
    <definedName name="BKO">#REF!</definedName>
    <definedName name="BM" localSheetId="1">#REF!</definedName>
    <definedName name="BM">#REF!</definedName>
    <definedName name="BMG">[14]Q6!$E$28:$AH$28</definedName>
    <definedName name="BMII">#N/A</definedName>
    <definedName name="BMII_7" localSheetId="1">#REF!</definedName>
    <definedName name="BMII_7">#REF!</definedName>
    <definedName name="BMIIB">#N/A</definedName>
    <definedName name="BMIIG">#N/A</definedName>
    <definedName name="BMS" localSheetId="1">#REF!</definedName>
    <definedName name="BMS">#REF!</definedName>
    <definedName name="BOP">#N/A</definedName>
    <definedName name="BOPUSD" localSheetId="1">#REF!</definedName>
    <definedName name="BOPUSD">#REF!</definedName>
    <definedName name="BRASS" localSheetId="1">#REF!</definedName>
    <definedName name="BRASS">#REF!</definedName>
    <definedName name="BRASS_1" localSheetId="1">#REF!</definedName>
    <definedName name="BRASS_1">#REF!</definedName>
    <definedName name="BRASS_6" localSheetId="1">#REF!</definedName>
    <definedName name="BRASS_6">#REF!</definedName>
    <definedName name="BSQ5_DECLARATION" localSheetId="1">#REF!</definedName>
    <definedName name="BSQ5_DECLARATION">#REF!</definedName>
    <definedName name="BSQ5_SA" localSheetId="1">#REF!</definedName>
    <definedName name="BSQ5_SA">#REF!</definedName>
    <definedName name="BSQ5_SB" localSheetId="1">#REF!</definedName>
    <definedName name="BSQ5_SB">#REF!</definedName>
    <definedName name="BSQ5_SUMMARY" localSheetId="1">#REF!</definedName>
    <definedName name="BSQ5_SUMMARY">#REF!</definedName>
    <definedName name="BTR" localSheetId="1">#REF!</definedName>
    <definedName name="BTR">#REF!</definedName>
    <definedName name="BTRG" localSheetId="1">#REF!</definedName>
    <definedName name="BTRG">#REF!</definedName>
    <definedName name="BX" localSheetId="1">#REF!</definedName>
    <definedName name="BX">#REF!</definedName>
    <definedName name="BXG">[14]Q6!$E$26:$AH$26</definedName>
    <definedName name="BXS" localSheetId="1">#REF!</definedName>
    <definedName name="BXS">#REF!</definedName>
    <definedName name="C.2" localSheetId="1">#REF!</definedName>
    <definedName name="C.2">#REF!</definedName>
    <definedName name="calcNGS_NGDP">#N/A</definedName>
    <definedName name="CAT">'[15]Untitled (2)'!$1:$1048576</definedName>
    <definedName name="CBM10_DECLARATION" localSheetId="1">#REF!</definedName>
    <definedName name="CBM10_DECLARATION">#REF!</definedName>
    <definedName name="CBM10_DEPOSITS" localSheetId="1">#REF!</definedName>
    <definedName name="CBM10_DEPOSITS">#REF!</definedName>
    <definedName name="CBM10_LOANS" localSheetId="1">#REF!</definedName>
    <definedName name="CBM10_LOANS">#REF!</definedName>
    <definedName name="CBM16_DECLARATION" localSheetId="1">#REF!</definedName>
    <definedName name="CBM16_DECLARATION">#REF!</definedName>
    <definedName name="CBM16_SEC_A" localSheetId="1">#REF!</definedName>
    <definedName name="CBM16_SEC_A">#REF!</definedName>
    <definedName name="CBM16_SEC_B" localSheetId="1">#REF!</definedName>
    <definedName name="CBM16_SEC_B">#REF!</definedName>
    <definedName name="CBM16_SEC_C" localSheetId="1">#REF!</definedName>
    <definedName name="CBM16_SEC_C">#REF!</definedName>
    <definedName name="CBM9_DECLARATION" localSheetId="1">#REF!</definedName>
    <definedName name="CBM9_DECLARATION">#REF!</definedName>
    <definedName name="CBM9_DEPOSITS" localSheetId="1">#REF!</definedName>
    <definedName name="CBM9_DEPOSITS">#REF!</definedName>
    <definedName name="CBM9_LOANS" localSheetId="1">#REF!</definedName>
    <definedName name="CBM9_LOANS">#REF!</definedName>
    <definedName name="CCC" localSheetId="1">#REF!</definedName>
    <definedName name="CCC">#REF!</definedName>
    <definedName name="CHK5.1" localSheetId="1">#REF!</definedName>
    <definedName name="CHK5.1">#REF!</definedName>
    <definedName name="cirr" localSheetId="1">#REF!</definedName>
    <definedName name="cirr">#REF!</definedName>
    <definedName name="CONSOL" localSheetId="1">#REF!</definedName>
    <definedName name="CONSOL">#REF!</definedName>
    <definedName name="CONSOLC2" localSheetId="1">#REF!</definedName>
    <definedName name="CONSOLC2">#REF!</definedName>
    <definedName name="ConversionFactor" localSheetId="1">#REF!</definedName>
    <definedName name="ConversionFactor">#REF!</definedName>
    <definedName name="copystart" localSheetId="1">#REF!</definedName>
    <definedName name="copystart">#REF!</definedName>
    <definedName name="Copytodebt" localSheetId="1">'[1]in-out'!#REF!</definedName>
    <definedName name="Copytodebt">'[1]in-out'!#REF!</definedName>
    <definedName name="COUNT" localSheetId="1">#REF!</definedName>
    <definedName name="COUNT">#REF!</definedName>
    <definedName name="COUNTER" localSheetId="1">#REF!</definedName>
    <definedName name="COUNTER">#REF!</definedName>
    <definedName name="CPF" localSheetId="1">#REF!</definedName>
    <definedName name="CPF">#REF!</definedName>
    <definedName name="CPI_Core" localSheetId="1">#REF!</definedName>
    <definedName name="CPI_Core">#REF!</definedName>
    <definedName name="CPI_NAT_monthly" localSheetId="1">#REF!</definedName>
    <definedName name="CPI_NAT_monthly">#REF!</definedName>
    <definedName name="d" localSheetId="1">#REF!</definedName>
    <definedName name="d">#REF!</definedName>
    <definedName name="D_B" localSheetId="1">#REF!</definedName>
    <definedName name="D_B">#REF!</definedName>
    <definedName name="D_G" localSheetId="1">#REF!</definedName>
    <definedName name="D_G">#REF!</definedName>
    <definedName name="D_Ind" localSheetId="1">#REF!</definedName>
    <definedName name="D_Ind">#REF!</definedName>
    <definedName name="D_L" localSheetId="1">#REF!</definedName>
    <definedName name="D_L">#REF!</definedName>
    <definedName name="D_O" localSheetId="1">#REF!</definedName>
    <definedName name="D_O">#REF!</definedName>
    <definedName name="D_S" localSheetId="1">#REF!</definedName>
    <definedName name="D_S">#REF!</definedName>
    <definedName name="D_SRM" localSheetId="1">#REF!</definedName>
    <definedName name="D_SRM">#REF!</definedName>
    <definedName name="D_SY" localSheetId="1">#REF!</definedName>
    <definedName name="D_SY">#REF!</definedName>
    <definedName name="da" localSheetId="1">#REF!</definedName>
    <definedName name="da">#REF!</definedName>
    <definedName name="DABproj">#N/A</definedName>
    <definedName name="DAGproj">#N/A</definedName>
    <definedName name="DAproj">#N/A</definedName>
    <definedName name="DASD">#N/A</definedName>
    <definedName name="DASDB">#N/A</definedName>
    <definedName name="DASDG">#N/A</definedName>
    <definedName name="_xlnm.Database" localSheetId="1">#REF!</definedName>
    <definedName name="_xlnm.Database">#REF!</definedName>
    <definedName name="DataTypes" localSheetId="1">#REF!</definedName>
    <definedName name="DataTypes">#REF!</definedName>
    <definedName name="date" localSheetId="1">#REF!</definedName>
    <definedName name="date">#REF!</definedName>
    <definedName name="DATE1" localSheetId="1">#REF!</definedName>
    <definedName name="DATE1">#REF!</definedName>
    <definedName name="DATES" localSheetId="1">#REF!</definedName>
    <definedName name="DATES">#REF!</definedName>
    <definedName name="Dates1" localSheetId="1">#REF!</definedName>
    <definedName name="Dates1">#REF!</definedName>
    <definedName name="DB" localSheetId="1">#REF!</definedName>
    <definedName name="DB">#REF!</definedName>
    <definedName name="DBproj">#N/A</definedName>
    <definedName name="ddddd" localSheetId="1">#REF!</definedName>
    <definedName name="ddddd">#REF!</definedName>
    <definedName name="Debenture_securities">'[16]B - Debentures'!$A$45:$A$48</definedName>
    <definedName name="DEBRIEF" localSheetId="1">#REF!</definedName>
    <definedName name="DEBRIEF">#REF!</definedName>
    <definedName name="DEBT" localSheetId="1">#REF!</definedName>
    <definedName name="DEBT">#REF!</definedName>
    <definedName name="DECLARATION_FIM16" localSheetId="1">[17]FIM16!#REF!</definedName>
    <definedName name="DECLARATION_FIM16">[17]FIM16!#REF!</definedName>
    <definedName name="DEFL" localSheetId="1">#REF!</definedName>
    <definedName name="DEFL">#REF!</definedName>
    <definedName name="Density" localSheetId="1">#REF!</definedName>
    <definedName name="Density">#REF!</definedName>
    <definedName name="DG" localSheetId="1">#REF!</definedName>
    <definedName name="DG">#REF!</definedName>
    <definedName name="DG_S" localSheetId="1">#REF!</definedName>
    <definedName name="DG_S">#REF!</definedName>
    <definedName name="DGproj">#N/A</definedName>
    <definedName name="Dimmensions" localSheetId="1" hidden="1">{"pl",#N/A,FALSE,"P&amp;L";"scpl",#N/A,FALSE,"scpl"}</definedName>
    <definedName name="Dimmensions" localSheetId="3" hidden="1">{"pl",#N/A,FALSE,"P&amp;L";"scpl",#N/A,FALSE,"scpl"}</definedName>
    <definedName name="Dimmensions" localSheetId="7" hidden="1">{"pl",#N/A,FALSE,"P&amp;L";"scpl",#N/A,FALSE,"scpl"}</definedName>
    <definedName name="Dimmensions" localSheetId="8" hidden="1">{"pl",#N/A,FALSE,"P&amp;L";"scpl",#N/A,FALSE,"scpl"}</definedName>
    <definedName name="Dimmensions" localSheetId="6" hidden="1">{"pl",#N/A,FALSE,"P&amp;L";"scpl",#N/A,FALSE,"scpl"}</definedName>
    <definedName name="Dimmensions" localSheetId="9" hidden="1">{"pl",#N/A,FALSE,"P&amp;L";"scpl",#N/A,FALSE,"scpl"}</definedName>
    <definedName name="Dimmensions" localSheetId="10" hidden="1">{"pl",#N/A,FALSE,"P&amp;L";"scpl",#N/A,FALSE,"scpl"}</definedName>
    <definedName name="Dimmensions" localSheetId="11" hidden="1">{"pl",#N/A,FALSE,"P&amp;L";"scpl",#N/A,FALSE,"scpl"}</definedName>
    <definedName name="Dimmensions" localSheetId="12" hidden="1">{"pl",#N/A,FALSE,"P&amp;L";"scpl",#N/A,FALSE,"scpl"}</definedName>
    <definedName name="Dimmensions" localSheetId="13" hidden="1">{"pl",#N/A,FALSE,"P&amp;L";"scpl",#N/A,FALSE,"scpl"}</definedName>
    <definedName name="Dimmensions" localSheetId="14" hidden="1">{"pl",#N/A,FALSE,"P&amp;L";"scpl",#N/A,FALSE,"scpl"}</definedName>
    <definedName name="Dimmensions" localSheetId="15" hidden="1">{"pl",#N/A,FALSE,"P&amp;L";"scpl",#N/A,FALSE,"scpl"}</definedName>
    <definedName name="Dimmensions" localSheetId="16" hidden="1">{"pl",#N/A,FALSE,"P&amp;L";"scpl",#N/A,FALSE,"scpl"}</definedName>
    <definedName name="Dimmensions" localSheetId="17" hidden="1">{"pl",#N/A,FALSE,"P&amp;L";"scpl",#N/A,FALSE,"scpl"}</definedName>
    <definedName name="Dimmensions" localSheetId="18" hidden="1">{"pl",#N/A,FALSE,"P&amp;L";"scpl",#N/A,FALSE,"scpl"}</definedName>
    <definedName name="Dimmensions" localSheetId="19" hidden="1">{"pl",#N/A,FALSE,"P&amp;L";"scpl",#N/A,FALSE,"scpl"}</definedName>
    <definedName name="Dimmensions" localSheetId="20" hidden="1">{"pl",#N/A,FALSE,"P&amp;L";"scpl",#N/A,FALSE,"scpl"}</definedName>
    <definedName name="Dimmensions" localSheetId="21" hidden="1">{"pl",#N/A,FALSE,"P&amp;L";"scpl",#N/A,FALSE,"scpl"}</definedName>
    <definedName name="Dimmensions" localSheetId="22" hidden="1">{"pl",#N/A,FALSE,"P&amp;L";"scpl",#N/A,FALSE,"scpl"}</definedName>
    <definedName name="Dimmensions" localSheetId="23" hidden="1">{"pl",#N/A,FALSE,"P&amp;L";"scpl",#N/A,FALSE,"scpl"}</definedName>
    <definedName name="Dimmensions" localSheetId="24" hidden="1">{"pl",#N/A,FALSE,"P&amp;L";"scpl",#N/A,FALSE,"scpl"}</definedName>
    <definedName name="Dimmensions" localSheetId="25" hidden="1">{"pl",#N/A,FALSE,"P&amp;L";"scpl",#N/A,FALSE,"scpl"}</definedName>
    <definedName name="Dimmensions" localSheetId="26" hidden="1">{"pl",#N/A,FALSE,"P&amp;L";"scpl",#N/A,FALSE,"scpl"}</definedName>
    <definedName name="Dimmensions" localSheetId="27" hidden="1">{"pl",#N/A,FALSE,"P&amp;L";"scpl",#N/A,FALSE,"scpl"}</definedName>
    <definedName name="Dimmensions" localSheetId="28" hidden="1">{"pl",#N/A,FALSE,"P&amp;L";"scpl",#N/A,FALSE,"scpl"}</definedName>
    <definedName name="Dimmensions" localSheetId="29" hidden="1">{"pl",#N/A,FALSE,"P&amp;L";"scpl",#N/A,FALSE,"scpl"}</definedName>
    <definedName name="Dimmensions" localSheetId="30" hidden="1">{"pl",#N/A,FALSE,"P&amp;L";"scpl",#N/A,FALSE,"scpl"}</definedName>
    <definedName name="Dimmensions" localSheetId="31" hidden="1">{"pl",#N/A,FALSE,"P&amp;L";"scpl",#N/A,FALSE,"scpl"}</definedName>
    <definedName name="Dimmensions" localSheetId="32" hidden="1">{"pl",#N/A,FALSE,"P&amp;L";"scpl",#N/A,FALSE,"scpl"}</definedName>
    <definedName name="Dimmensions" localSheetId="33" hidden="1">{"pl",#N/A,FALSE,"P&amp;L";"scpl",#N/A,FALSE,"scpl"}</definedName>
    <definedName name="Dimmensions" localSheetId="34" hidden="1">{"pl",#N/A,FALSE,"P&amp;L";"scpl",#N/A,FALSE,"scpl"}</definedName>
    <definedName name="Dimmensions" localSheetId="35" hidden="1">{"pl",#N/A,FALSE,"P&amp;L";"scpl",#N/A,FALSE,"scpl"}</definedName>
    <definedName name="Dimmensions" localSheetId="36" hidden="1">{"pl",#N/A,FALSE,"P&amp;L";"scpl",#N/A,FALSE,"scpl"}</definedName>
    <definedName name="Dimmensions" localSheetId="37" hidden="1">{"pl",#N/A,FALSE,"P&amp;L";"scpl",#N/A,FALSE,"scpl"}</definedName>
    <definedName name="Dimmensions" localSheetId="38" hidden="1">{"pl",#N/A,FALSE,"P&amp;L";"scpl",#N/A,FALSE,"scpl"}</definedName>
    <definedName name="Dimmensions" localSheetId="39" hidden="1">{"pl",#N/A,FALSE,"P&amp;L";"scpl",#N/A,FALSE,"scpl"}</definedName>
    <definedName name="Dimmensions" localSheetId="40" hidden="1">{"pl",#N/A,FALSE,"P&amp;L";"scpl",#N/A,FALSE,"scpl"}</definedName>
    <definedName name="Dimmensions" localSheetId="41" hidden="1">{"pl",#N/A,FALSE,"P&amp;L";"scpl",#N/A,FALSE,"scpl"}</definedName>
    <definedName name="Dimmensions" localSheetId="42" hidden="1">{"pl",#N/A,FALSE,"P&amp;L";"scpl",#N/A,FALSE,"scpl"}</definedName>
    <definedName name="Dimmensions" localSheetId="43" hidden="1">{"pl",#N/A,FALSE,"P&amp;L";"scpl",#N/A,FALSE,"scpl"}</definedName>
    <definedName name="Dimmensions" localSheetId="44" hidden="1">{"pl",#N/A,FALSE,"P&amp;L";"scpl",#N/A,FALSE,"scpl"}</definedName>
    <definedName name="Dimmensions" localSheetId="45" hidden="1">{"pl",#N/A,FALSE,"P&amp;L";"scpl",#N/A,FALSE,"scpl"}</definedName>
    <definedName name="Dimmensions" localSheetId="46" hidden="1">{"pl",#N/A,FALSE,"P&amp;L";"scpl",#N/A,FALSE,"scpl"}</definedName>
    <definedName name="Dimmensions" localSheetId="47" hidden="1">{"pl",#N/A,FALSE,"P&amp;L";"scpl",#N/A,FALSE,"scpl"}</definedName>
    <definedName name="Dimmensions" localSheetId="48" hidden="1">{"pl",#N/A,FALSE,"P&amp;L";"scpl",#N/A,FALSE,"scpl"}</definedName>
    <definedName name="Dimmensions" localSheetId="49" hidden="1">{"pl",#N/A,FALSE,"P&amp;L";"scpl",#N/A,FALSE,"scpl"}</definedName>
    <definedName name="Dimmensions" localSheetId="50" hidden="1">{"pl",#N/A,FALSE,"P&amp;L";"scpl",#N/A,FALSE,"scpl"}</definedName>
    <definedName name="Dimmensions" localSheetId="51" hidden="1">{"pl",#N/A,FALSE,"P&amp;L";"scpl",#N/A,FALSE,"scpl"}</definedName>
    <definedName name="Dimmensions" localSheetId="52" hidden="1">{"pl",#N/A,FALSE,"P&amp;L";"scpl",#N/A,FALSE,"scpl"}</definedName>
    <definedName name="Dimmensions" localSheetId="53" hidden="1">{"pl",#N/A,FALSE,"P&amp;L";"scpl",#N/A,FALSE,"scpl"}</definedName>
    <definedName name="Dimmensions" localSheetId="54" hidden="1">{"pl",#N/A,FALSE,"P&amp;L";"scpl",#N/A,FALSE,"scpl"}</definedName>
    <definedName name="Dimmensions" localSheetId="55" hidden="1">{"pl",#N/A,FALSE,"P&amp;L";"scpl",#N/A,FALSE,"scpl"}</definedName>
    <definedName name="Dimmensions" localSheetId="56" hidden="1">{"pl",#N/A,FALSE,"P&amp;L";"scpl",#N/A,FALSE,"scpl"}</definedName>
    <definedName name="Dimmensions" localSheetId="57" hidden="1">{"pl",#N/A,FALSE,"P&amp;L";"scpl",#N/A,FALSE,"scpl"}</definedName>
    <definedName name="Dimmensions" localSheetId="58" hidden="1">{"pl",#N/A,FALSE,"P&amp;L";"scpl",#N/A,FALSE,"scpl"}</definedName>
    <definedName name="Dimmensions" localSheetId="59" hidden="1">{"pl",#N/A,FALSE,"P&amp;L";"scpl",#N/A,FALSE,"scpl"}</definedName>
    <definedName name="Dimmensions" hidden="1">{"pl",#N/A,FALSE,"P&amp;L";"scpl",#N/A,FALSE,"scpl"}</definedName>
    <definedName name="Discount_IDA">[18]NPV!$B$28</definedName>
    <definedName name="Discount_NC" localSheetId="1">[18]NPV!#REF!</definedName>
    <definedName name="Discount_NC">[18]NPV!#REF!</definedName>
    <definedName name="DiscountRate" localSheetId="1">#REF!</definedName>
    <definedName name="DiscountRate">#REF!</definedName>
    <definedName name="DO" localSheetId="1">#REF!</definedName>
    <definedName name="DO">#REF!</definedName>
    <definedName name="Dproj">#N/A</definedName>
    <definedName name="DS" localSheetId="1">#REF!</definedName>
    <definedName name="DS">#REF!</definedName>
    <definedName name="DSA_Assumptions" localSheetId="1">#REF!</definedName>
    <definedName name="DSA_Assumptions">#REF!</definedName>
    <definedName name="DSD">#N/A</definedName>
    <definedName name="DSD_S">#N/A</definedName>
    <definedName name="DSDB">#N/A</definedName>
    <definedName name="DSDG">#N/A</definedName>
    <definedName name="DSI" localSheetId="1">#REF!</definedName>
    <definedName name="DSI">#REF!</definedName>
    <definedName name="DSIBproj">#N/A</definedName>
    <definedName name="DSIGproj">#N/A</definedName>
    <definedName name="DSIproj">#N/A</definedName>
    <definedName name="DSISD">#N/A</definedName>
    <definedName name="DSISDB">#N/A</definedName>
    <definedName name="DSISDG">#N/A</definedName>
    <definedName name="DSP" localSheetId="1">#REF!</definedName>
    <definedName name="DSP">#REF!</definedName>
    <definedName name="DSPBproj">#N/A</definedName>
    <definedName name="DSPG" localSheetId="1">#REF!</definedName>
    <definedName name="DSPG">#REF!</definedName>
    <definedName name="DSPGproj">#N/A</definedName>
    <definedName name="DSPproj">#N/A</definedName>
    <definedName name="DSPSD">#N/A</definedName>
    <definedName name="DSPSDB">#N/A</definedName>
    <definedName name="DSPSDG">#N/A</definedName>
    <definedName name="DUEDATE" localSheetId="1">[19]SALES!#REF!</definedName>
    <definedName name="DUEDATE">[19]SALES!#REF!</definedName>
    <definedName name="EBRD" localSheetId="1">#REF!</definedName>
    <definedName name="EBRD">#REF!</definedName>
    <definedName name="EDNA">#N/A</definedName>
    <definedName name="empty" localSheetId="1">#REF!</definedName>
    <definedName name="empty">#REF!</definedName>
    <definedName name="ENDA">#N/A</definedName>
    <definedName name="ESAF_QUAR_GDP" localSheetId="1">#REF!</definedName>
    <definedName name="ESAF_QUAR_GDP">#REF!</definedName>
    <definedName name="esafr" localSheetId="1">#REF!</definedName>
    <definedName name="esafr">#REF!</definedName>
    <definedName name="ExitWRS">[20]Main!$AB$25</definedName>
    <definedName name="FIM13_DECLARATION" localSheetId="1">[21]FIM13!#REF!</definedName>
    <definedName name="FIM13_DECLARATION">[21]FIM13!#REF!</definedName>
    <definedName name="FIM14_DECLARATION" localSheetId="1">#REF!</definedName>
    <definedName name="FIM14_DECLARATION">#REF!</definedName>
    <definedName name="FIM16_DECLARATION" localSheetId="1">#REF!</definedName>
    <definedName name="FIM16_DECLARATION">#REF!</definedName>
    <definedName name="FIM16_SEC_A" localSheetId="1">#REF!</definedName>
    <definedName name="FIM16_SEC_A">#REF!</definedName>
    <definedName name="FIM16_SEC_B" localSheetId="1">#REF!</definedName>
    <definedName name="FIM16_SEC_B">#REF!</definedName>
    <definedName name="FIM16_SEC_C" localSheetId="1">#REF!</definedName>
    <definedName name="FIM16_SEC_C">#REF!</definedName>
    <definedName name="FIM17_DECLARATION" localSheetId="1">#REF!</definedName>
    <definedName name="FIM17_DECLARATION">#REF!</definedName>
    <definedName name="FIM9_DECLARATION" localSheetId="1">#REF!</definedName>
    <definedName name="FIM9_DECLARATION">#REF!</definedName>
    <definedName name="FIM9_DEPOSITS" localSheetId="1">#REF!</definedName>
    <definedName name="FIM9_DEPOSITS">#REF!</definedName>
    <definedName name="FIM9_LOANS" localSheetId="1">#REF!</definedName>
    <definedName name="FIM9_LOANS">#REF!</definedName>
    <definedName name="Fisc" localSheetId="1">#REF!</definedName>
    <definedName name="Fisc">#REF!</definedName>
    <definedName name="FRAMENO" localSheetId="1">#REF!</definedName>
    <definedName name="FRAMENO">#REF!</definedName>
    <definedName name="framework_macro" localSheetId="1">#REF!</definedName>
    <definedName name="framework_macro">#REF!</definedName>
    <definedName name="framework_macro_new" localSheetId="1">#REF!</definedName>
    <definedName name="framework_macro_new">#REF!</definedName>
    <definedName name="framework_monetary" localSheetId="1">#REF!</definedName>
    <definedName name="framework_monetary">#REF!</definedName>
    <definedName name="FRAMEYES" localSheetId="1">#REF!</definedName>
    <definedName name="FRAMEYES">#REF!</definedName>
    <definedName name="GAP" localSheetId="1">#REF!</definedName>
    <definedName name="GAP">#REF!</definedName>
    <definedName name="GAPFGFROM" localSheetId="1">#REF!</definedName>
    <definedName name="GAPFGFROM">#REF!</definedName>
    <definedName name="GAPFGTO" localSheetId="1">#REF!</definedName>
    <definedName name="GAPFGTO">#REF!</definedName>
    <definedName name="GAPSTFROM" localSheetId="1">#REF!</definedName>
    <definedName name="GAPSTFROM">#REF!</definedName>
    <definedName name="GAPSTTO" localSheetId="1">#REF!</definedName>
    <definedName name="GAPSTTO">#REF!</definedName>
    <definedName name="GAPTEST" localSheetId="1">#REF!</definedName>
    <definedName name="GAPTEST">#REF!</definedName>
    <definedName name="GAPTESTFG" localSheetId="1">#REF!</definedName>
    <definedName name="GAPTESTFG">#REF!</definedName>
    <definedName name="Gas_Ref_Price" localSheetId="1">#REF!</definedName>
    <definedName name="Gas_Ref_Price">#REF!</definedName>
    <definedName name="GAZZETTE" localSheetId="1">#REF!</definedName>
    <definedName name="GAZZETTE">#REF!</definedName>
    <definedName name="GCB_NGDP">#N/A</definedName>
    <definedName name="GGB_NGDP">#N/A</definedName>
    <definedName name="GH" hidden="1">{#N/A,#N/A,FALSE,"EXCISE"}</definedName>
    <definedName name="GJ" hidden="1">{#N/A,#N/A,FALSE,"EXRATE"}</definedName>
    <definedName name="GL" localSheetId="1">#REF!</definedName>
    <definedName name="GL">#REF!</definedName>
    <definedName name="Gov_public_securities">'[16]C - Government Sec'!$A$30:$A$32</definedName>
    <definedName name="Grace_IDA">[18]NPV!$B$25</definedName>
    <definedName name="Grace_NC" localSheetId="1">[18]NPV!#REF!</definedName>
    <definedName name="Grace_NC">[18]NPV!#REF!</definedName>
    <definedName name="GRADE" localSheetId="31">[22]!GRADE</definedName>
    <definedName name="GRADE">[22]!GRADE</definedName>
    <definedName name="GrossHeatingValue" localSheetId="1">#REF!</definedName>
    <definedName name="GrossHeatingValue">#REF!</definedName>
    <definedName name="GrossHeatingValueComponents" localSheetId="1">#REF!</definedName>
    <definedName name="GrossHeatingValueComponents">#REF!</definedName>
    <definedName name="h">[12]Spot!$A:$IV</definedName>
    <definedName name="HEADING" localSheetId="1">#REF!</definedName>
    <definedName name="HEADING">#REF!</definedName>
    <definedName name="Hi" localSheetId="1">#REF!</definedName>
    <definedName name="Hi">#REF!</definedName>
    <definedName name="HTML_CodePage" hidden="1">1252</definedName>
    <definedName name="HTML_Description" hidden="1">""</definedName>
    <definedName name="HTML_Email" hidden="1">""</definedName>
    <definedName name="HTML_Header" hidden="1">"2002 Data"</definedName>
    <definedName name="HTML_LastUpdate" hidden="1">"04/11/2002"</definedName>
    <definedName name="HTML_LineAfter" hidden="1">FALSE</definedName>
    <definedName name="HTML_LineBefore" hidden="1">FALSE</definedName>
    <definedName name="HTML_Name" hidden="1">"Ken Wiseman"</definedName>
    <definedName name="HTML_OBDlg2" hidden="1">TRUE</definedName>
    <definedName name="HTML_OBDlg4" hidden="1">TRUE</definedName>
    <definedName name="HTML_OS" hidden="1">0</definedName>
    <definedName name="HTML_PathFile" hidden="1">"C:\My Documents\2002HTML.htm"</definedName>
    <definedName name="HTML_Title" hidden="1">"2002 charts"</definedName>
    <definedName name="IDAr" localSheetId="1">#REF!</definedName>
    <definedName name="IDAr">#REF!</definedName>
    <definedName name="IFSASSETS" localSheetId="1">#REF!</definedName>
    <definedName name="IFSASSETS">#REF!</definedName>
    <definedName name="IFSLIABS" localSheetId="1">#REF!</definedName>
    <definedName name="IFSLIABS">#REF!</definedName>
    <definedName name="IM" localSheetId="1">#REF!</definedName>
    <definedName name="IM">#REF!</definedName>
    <definedName name="IMF" localSheetId="1">#REF!</definedName>
    <definedName name="IMF">#REF!</definedName>
    <definedName name="INPUT_2" localSheetId="1">[5]Input!#REF!</definedName>
    <definedName name="INPUT_2">[5]Input!#REF!</definedName>
    <definedName name="INPUT_4" localSheetId="1">[5]Input!#REF!</definedName>
    <definedName name="INPUT_4">[5]Input!#REF!</definedName>
    <definedName name="Interest_IDA">[18]NPV!$B$27</definedName>
    <definedName name="Interest_NC" localSheetId="1">[18]NPV!#REF!</definedName>
    <definedName name="Interest_NC">[18]NPV!#REF!</definedName>
    <definedName name="InterestRate" localSheetId="1">#REF!</definedName>
    <definedName name="InterestRate">#REF!</definedName>
    <definedName name="JAN">[23]JAN!$1:$1048576</definedName>
    <definedName name="Jan_Jun02_COM" localSheetId="1">'[19]CLOSING STOCK'!#REF!</definedName>
    <definedName name="Jan_Jun02_COM">'[19]CLOSING STOCK'!#REF!</definedName>
    <definedName name="JULY1">[24]JULY!$1:$1048576</definedName>
    <definedName name="KOGAS" localSheetId="1">#REF!</definedName>
    <definedName name="KOGAS">#REF!</definedName>
    <definedName name="KOGASDUEDATE" localSheetId="1">#REF!</definedName>
    <definedName name="KOGASDUEDATE">#REF!</definedName>
    <definedName name="KOGASSPOT" localSheetId="1">#REF!</definedName>
    <definedName name="KOGASSPOT">#REF!</definedName>
    <definedName name="LINES" localSheetId="1">#REF!</definedName>
    <definedName name="LINES">#REF!</definedName>
    <definedName name="LIST" localSheetId="1">#REF!</definedName>
    <definedName name="LIST">#REF!</definedName>
    <definedName name="LNG_Price" localSheetId="1">#REF!</definedName>
    <definedName name="LNG_Price">#REF!</definedName>
    <definedName name="LNG_Ref_Price" localSheetId="1">#REF!</definedName>
    <definedName name="LNG_Ref_Price">#REF!</definedName>
    <definedName name="LoadingTemperature" localSheetId="1">#REF!</definedName>
    <definedName name="LoadingTemperature">#REF!</definedName>
    <definedName name="LTcirr" localSheetId="1">#REF!</definedName>
    <definedName name="LTcirr">#REF!</definedName>
    <definedName name="LTr" localSheetId="1">#REF!</definedName>
    <definedName name="LTr">#REF!</definedName>
    <definedName name="LUR">#N/A</definedName>
    <definedName name="MACRO" localSheetId="1">#REF!</definedName>
    <definedName name="MACRO">#REF!</definedName>
    <definedName name="MACRO_ASSUMP_2006" localSheetId="1">#REF!</definedName>
    <definedName name="MACRO_ASSUMP_2006">#REF!</definedName>
    <definedName name="Maturity_IDA">[18]NPV!$B$26</definedName>
    <definedName name="Maturity_NC" localSheetId="1">[18]NPV!#REF!</definedName>
    <definedName name="Maturity_NC">[18]NPV!#REF!</definedName>
    <definedName name="MCV">#N/A</definedName>
    <definedName name="MCV_B">#N/A</definedName>
    <definedName name="MCV_B1" localSheetId="1">#REF!</definedName>
    <definedName name="MCV_B1">#REF!</definedName>
    <definedName name="MCV_D">#N/A</definedName>
    <definedName name="MCV_D1" localSheetId="1">#REF!</definedName>
    <definedName name="MCV_D1">#REF!</definedName>
    <definedName name="MCV_N">#N/A</definedName>
    <definedName name="MCV_T">#N/A</definedName>
    <definedName name="MCV_T1" localSheetId="1">#REF!</definedName>
    <definedName name="MCV_T1">#REF!</definedName>
    <definedName name="mflowsa" localSheetId="31">[3]!mflowsa</definedName>
    <definedName name="mflowsa">[3]!mflowsa</definedName>
    <definedName name="mflowsq" localSheetId="31">[3]!mflowsq</definedName>
    <definedName name="mflowsq">[3]!mflowsq</definedName>
    <definedName name="Mi" localSheetId="1">#REF!</definedName>
    <definedName name="Mi">#REF!</definedName>
    <definedName name="MIDDLE" localSheetId="1">#REF!</definedName>
    <definedName name="MIDDLE">#REF!</definedName>
    <definedName name="MISC4" localSheetId="1">[5]OUTPUT!#REF!</definedName>
    <definedName name="MISC4">[5]OUTPUT!#REF!</definedName>
    <definedName name="MixtureMolecularMass" localSheetId="1">#REF!</definedName>
    <definedName name="MixtureMolecularMass">#REF!</definedName>
    <definedName name="mstocksa" localSheetId="31">[3]!mstocksa</definedName>
    <definedName name="mstocksa">[3]!mstocksa</definedName>
    <definedName name="mstocksq" localSheetId="31">[3]!mstocksq</definedName>
    <definedName name="mstocksq">[3]!mstocksq</definedName>
    <definedName name="myCheckList" localSheetId="1">#REF!</definedName>
    <definedName name="myCheckList">#REF!</definedName>
    <definedName name="myCompletionRate" localSheetId="1">#REF!</definedName>
    <definedName name="myCompletionRate">#REF!</definedName>
    <definedName name="n" localSheetId="1">#REF!</definedName>
    <definedName name="n">#REF!</definedName>
    <definedName name="NAMES" localSheetId="1">#REF!</definedName>
    <definedName name="NAMES">#REF!</definedName>
    <definedName name="NCG">#N/A</definedName>
    <definedName name="NCG_R">#N/A</definedName>
    <definedName name="NCP">#N/A</definedName>
    <definedName name="NCP_R">#N/A</definedName>
    <definedName name="NEWSHEET" localSheetId="1">#REF!</definedName>
    <definedName name="NEWSHEET">#REF!</definedName>
    <definedName name="NFI">#N/A</definedName>
    <definedName name="NFI_R">#N/A</definedName>
    <definedName name="NGDP">#N/A</definedName>
    <definedName name="NGDP_DG">#N/A</definedName>
    <definedName name="NGDP_R">#N/A</definedName>
    <definedName name="NGDP_RG">#N/A</definedName>
    <definedName name="NGL" localSheetId="1">#REF!</definedName>
    <definedName name="NGL">#REF!</definedName>
    <definedName name="NGS_NGDP">#N/A</definedName>
    <definedName name="NINV">#N/A</definedName>
    <definedName name="NINV_R">#N/A</definedName>
    <definedName name="NM">#N/A</definedName>
    <definedName name="NM_R">#N/A</definedName>
    <definedName name="NMG_RG">#N/A</definedName>
    <definedName name="Notes" localSheetId="1">[25]UPLOAD!#REF!</definedName>
    <definedName name="Notes">[25]UPLOAD!#REF!</definedName>
    <definedName name="NOTITLES" localSheetId="1">#REF!</definedName>
    <definedName name="NOTITLES">#REF!</definedName>
    <definedName name="NOV">[26]NOV!$1:$1048576</definedName>
    <definedName name="NTDD_RG">#N/A</definedName>
    <definedName name="NX">#N/A</definedName>
    <definedName name="NX_R">#N/A</definedName>
    <definedName name="NXG_RG">#N/A</definedName>
    <definedName name="OECD_Table" localSheetId="1">#REF!</definedName>
    <definedName name="OECD_Table">#REF!</definedName>
    <definedName name="OSAKA" localSheetId="1">#REF!</definedName>
    <definedName name="OSAKA">#REF!</definedName>
    <definedName name="P" localSheetId="1">#REF!</definedName>
    <definedName name="P">#REF!</definedName>
    <definedName name="Paym_Cap" localSheetId="1">#REF!</definedName>
    <definedName name="Paym_Cap">#REF!</definedName>
    <definedName name="Payment_Due_Date" localSheetId="1">#REF!</definedName>
    <definedName name="Payment_Due_Date">#REF!</definedName>
    <definedName name="pchBM" localSheetId="1">#REF!</definedName>
    <definedName name="pchBM">#REF!</definedName>
    <definedName name="pchBMG" localSheetId="1">#REF!</definedName>
    <definedName name="pchBMG">#REF!</definedName>
    <definedName name="pchBX" localSheetId="1">#REF!</definedName>
    <definedName name="pchBX">#REF!</definedName>
    <definedName name="pchBXG" localSheetId="1">#REF!</definedName>
    <definedName name="pchBXG">#REF!</definedName>
    <definedName name="PCPI" localSheetId="1">#REF!</definedName>
    <definedName name="PCPI">#REF!</definedName>
    <definedName name="PCPIG">#N/A</definedName>
    <definedName name="PETRO" localSheetId="1">#REF!</definedName>
    <definedName name="PETRO">#REF!</definedName>
    <definedName name="PFP" localSheetId="1">#REF!</definedName>
    <definedName name="PFP">#REF!</definedName>
    <definedName name="pfp_table1" localSheetId="1">#REF!</definedName>
    <definedName name="pfp_table1">#REF!</definedName>
    <definedName name="PMT_DUE_DATE" localSheetId="1">[19]SALES!#REF!</definedName>
    <definedName name="PMT_DUE_DATE">[19]SALES!#REF!</definedName>
    <definedName name="PPPWGT">#N/A</definedName>
    <definedName name="PRICE" localSheetId="1">#REF!</definedName>
    <definedName name="PRICE">#REF!</definedName>
    <definedName name="PRICETAB" localSheetId="1">#REF!</definedName>
    <definedName name="PRICETAB">#REF!</definedName>
    <definedName name="_xlnm.Print_Area" localSheetId="1">#REF!</definedName>
    <definedName name="_xlnm.Print_Area" localSheetId="3">'A1(1)'!$A$1:$C$78</definedName>
    <definedName name="_xlnm.Print_Area" localSheetId="4">'B1(1)'!$A$1:$C$29</definedName>
    <definedName name="_xlnm.Print_Area" localSheetId="7">'B1_2(1)'!$A$1:$J$59</definedName>
    <definedName name="_xlnm.Print_Area" localSheetId="8">'B1_3(1)'!$A$1:$G$33</definedName>
    <definedName name="_xlnm.Print_Area" localSheetId="6">'B2(1)'!$A$1:$C$36</definedName>
    <definedName name="_xlnm.Print_Area" localSheetId="9">'B2_1(1)'!$A$1:$H$28</definedName>
    <definedName name="_xlnm.Print_Area" localSheetId="13">'B2_3_II(1)'!$A$1:$B$40</definedName>
    <definedName name="_xlnm.Print_Area" localSheetId="14">'B2_4(1)'!$A$5:$D$35</definedName>
    <definedName name="_xlnm.Print_Area" localSheetId="15">'B3_1(1)'!$A$2:$D$27</definedName>
    <definedName name="_xlnm.Print_Area" localSheetId="16">'B3_2_I(1)'!$A$1:$D$31</definedName>
    <definedName name="_xlnm.Print_Area" localSheetId="17">'B3_2_II(1)'!$A$1:$C$17</definedName>
    <definedName name="_xlnm.Print_Area" localSheetId="18">'B3_3(1)'!$A$2:$W$21</definedName>
    <definedName name="_xlnm.Print_Area" localSheetId="19">'B3_4_I(1)'!$A$1:$K$71</definedName>
    <definedName name="_xlnm.Print_Area" localSheetId="21">'B3_4_III(1)'!$A$1:$K$102</definedName>
    <definedName name="_xlnm.Print_Area" localSheetId="22">'B3_5(1)'!$A$1:$D$26</definedName>
    <definedName name="_xlnm.Print_Area" localSheetId="23">'B3_6(1)'!$A$1:$C$16</definedName>
    <definedName name="_xlnm.Print_Area" localSheetId="25">'C1_1(1)'!$A$1:$X$26</definedName>
    <definedName name="_xlnm.Print_Area" localSheetId="27">'C1_3(1)'!$A$2:$AG$251</definedName>
    <definedName name="_xlnm.Print_Area" localSheetId="28">'C1_4(1)'!$A$3:$AA$12</definedName>
    <definedName name="_xlnm.Print_Area" localSheetId="29">'C1_5(1)'!$A$3:$Y$13</definedName>
    <definedName name="_xlnm.Print_Area" localSheetId="30">'C1_6_I(1)'!$A$1:$AB$13</definedName>
    <definedName name="_xlnm.Print_Area" localSheetId="32">'D1(1)'!$A$2:$N$79</definedName>
    <definedName name="_xlnm.Print_Area" localSheetId="33">'D2_I(1)'!$A$1:$T$401</definedName>
    <definedName name="_xlnm.Print_Area" localSheetId="35">'D2_III(1)'!$A$1:$D$55</definedName>
    <definedName name="_xlnm.Print_Area" localSheetId="36">'D3_1_I(1)'!$A$1:$Q$37</definedName>
    <definedName name="_xlnm.Print_Area" localSheetId="39">'D3_2_I_II(1)'!$A$2:$F$138</definedName>
    <definedName name="_xlnm.Print_Area" localSheetId="40">'D3_2_III_IV_V(1)'!$A$1:$G$85</definedName>
    <definedName name="_xlnm.Print_Area" localSheetId="41">'D4_I(1)'!$A$1:$V$286</definedName>
    <definedName name="_xlnm.Print_Area" localSheetId="42">'D4_II(1)'!$A$5:$D$41</definedName>
    <definedName name="_xlnm.Print_Area" localSheetId="43">'D5(1)'!$A$1:$C$23</definedName>
    <definedName name="_xlnm.Print_Area" localSheetId="44">'E_1(1)'!$A$1:$J$49</definedName>
    <definedName name="_xlnm.Print_Area" localSheetId="47">'F_1(1)'!$A$1:$BB$34</definedName>
    <definedName name="_xlnm.Print_Area" localSheetId="49">'F_3(1)'!$A$1:$Q$28</definedName>
    <definedName name="_xlnm.Print_Area" localSheetId="50">'G1_1(1)'!$A$4:$P$46</definedName>
    <definedName name="_xlnm.Print_Area" localSheetId="51">'G1_2(1)'!$A$3:$Q$8</definedName>
    <definedName name="_xlnm.Print_Area" localSheetId="54">'I_FX_IR_II(1)'!$A$2:$AC$38</definedName>
    <definedName name="_xlnm.Print_Area" localSheetId="55">'J_1(1)'!$A$3:$F$74</definedName>
    <definedName name="_xlnm.Print_Area" localSheetId="56">'K_1(1)'!$A$4:$D$15</definedName>
    <definedName name="_xlnm.Print_Area" localSheetId="57">'L_1(1)'!$A$5:$D$8</definedName>
    <definedName name="_xlnm.Print_Area" localSheetId="58">'L_2(1)'!$A$3:$C$21</definedName>
    <definedName name="_xlnm.Print_Area" localSheetId="59">'M_1(1)'!$A$4:$L$21</definedName>
    <definedName name="_xlnm.Print_Area">#REF!</definedName>
    <definedName name="_xlnm.Print_Titles">#N/A</definedName>
    <definedName name="Print_Titles_MI" localSheetId="1">[27]SECSUM!#REF!</definedName>
    <definedName name="Print_Titles_MI">[27]SECSUM!#REF!</definedName>
    <definedName name="PRINTMACRO" localSheetId="1">#REF!</definedName>
    <definedName name="PRINTMACRO">#REF!</definedName>
    <definedName name="PrintThis_Links">[20]Links!$A$1:$F$33</definedName>
    <definedName name="PRMONTH" localSheetId="1">#REF!</definedName>
    <definedName name="PRMONTH">#REF!</definedName>
    <definedName name="prn">[18]FSUOUT!$B$2:$V$32</definedName>
    <definedName name="Prog1998" localSheetId="1">'[28]2003'!#REF!</definedName>
    <definedName name="Prog1998">'[28]2003'!#REF!</definedName>
    <definedName name="PRYEAR" localSheetId="1">#REF!</definedName>
    <definedName name="PRYEAR">#REF!</definedName>
    <definedName name="Q_5" localSheetId="1">#REF!</definedName>
    <definedName name="Q_5">#REF!</definedName>
    <definedName name="Q_6" localSheetId="1">#REF!</definedName>
    <definedName name="Q_6">#REF!</definedName>
    <definedName name="Q_7" localSheetId="1">#REF!</definedName>
    <definedName name="Q_7">#REF!</definedName>
    <definedName name="QFISCAL" localSheetId="1">'[29]Quarterly Raw Data'!#REF!</definedName>
    <definedName name="QFISCAL">'[29]Quarterly Raw Data'!#REF!</definedName>
    <definedName name="qq" localSheetId="1">#REF!</definedName>
    <definedName name="qq">#REF!</definedName>
    <definedName name="qqq" localSheetId="1" hidden="1">{#N/A,#N/A,FALSE,"EXTRABUDGT"}</definedName>
    <definedName name="qqq" localSheetId="3" hidden="1">{#N/A,#N/A,FALSE,"EXTRABUDGT"}</definedName>
    <definedName name="qqq" localSheetId="7" hidden="1">{#N/A,#N/A,FALSE,"EXTRABUDGT"}</definedName>
    <definedName name="qqq" localSheetId="8" hidden="1">{#N/A,#N/A,FALSE,"EXTRABUDGT"}</definedName>
    <definedName name="qqq" localSheetId="6" hidden="1">{#N/A,#N/A,FALSE,"EXTRABUDGT"}</definedName>
    <definedName name="qqq" localSheetId="9" hidden="1">{#N/A,#N/A,FALSE,"EXTRABUDGT"}</definedName>
    <definedName name="qqq" localSheetId="10" hidden="1">{#N/A,#N/A,FALSE,"EXTRABUDGT"}</definedName>
    <definedName name="qqq" localSheetId="11" hidden="1">{#N/A,#N/A,FALSE,"EXTRABUDGT"}</definedName>
    <definedName name="qqq" localSheetId="12" hidden="1">{#N/A,#N/A,FALSE,"EXTRABUDGT"}</definedName>
    <definedName name="qqq" localSheetId="13" hidden="1">{#N/A,#N/A,FALSE,"EXTRABUDGT"}</definedName>
    <definedName name="qqq" localSheetId="14" hidden="1">{#N/A,#N/A,FALSE,"EXTRABUDGT"}</definedName>
    <definedName name="qqq" localSheetId="15" hidden="1">{#N/A,#N/A,FALSE,"EXTRABUDGT"}</definedName>
    <definedName name="qqq" localSheetId="16" hidden="1">{#N/A,#N/A,FALSE,"EXTRABUDGT"}</definedName>
    <definedName name="qqq" localSheetId="17" hidden="1">{#N/A,#N/A,FALSE,"EXTRABUDGT"}</definedName>
    <definedName name="qqq" localSheetId="18" hidden="1">{#N/A,#N/A,FALSE,"EXTRABUDGT"}</definedName>
    <definedName name="qqq" localSheetId="19" hidden="1">{#N/A,#N/A,FALSE,"EXTRABUDGT"}</definedName>
    <definedName name="qqq" localSheetId="20" hidden="1">{#N/A,#N/A,FALSE,"EXTRABUDGT"}</definedName>
    <definedName name="qqq" localSheetId="21" hidden="1">{#N/A,#N/A,FALSE,"EXTRABUDGT"}</definedName>
    <definedName name="qqq" localSheetId="22" hidden="1">{#N/A,#N/A,FALSE,"EXTRABUDGT"}</definedName>
    <definedName name="qqq" localSheetId="23" hidden="1">{#N/A,#N/A,FALSE,"EXTRABUDGT"}</definedName>
    <definedName name="qqq" localSheetId="24" hidden="1">{#N/A,#N/A,FALSE,"EXTRABUDGT"}</definedName>
    <definedName name="qqq" localSheetId="25" hidden="1">{#N/A,#N/A,FALSE,"EXTRABUDGT"}</definedName>
    <definedName name="qqq" localSheetId="26" hidden="1">{#N/A,#N/A,FALSE,"EXTRABUDGT"}</definedName>
    <definedName name="qqq" localSheetId="27" hidden="1">{#N/A,#N/A,FALSE,"EXTRABUDGT"}</definedName>
    <definedName name="qqq" localSheetId="28" hidden="1">{#N/A,#N/A,FALSE,"EXTRABUDGT"}</definedName>
    <definedName name="qqq" localSheetId="29" hidden="1">{#N/A,#N/A,FALSE,"EXTRABUDGT"}</definedName>
    <definedName name="qqq" localSheetId="30" hidden="1">{#N/A,#N/A,FALSE,"EXTRABUDGT"}</definedName>
    <definedName name="qqq" localSheetId="31" hidden="1">{#N/A,#N/A,FALSE,"EXTRABUDGT"}</definedName>
    <definedName name="qqq" localSheetId="32" hidden="1">{#N/A,#N/A,FALSE,"EXTRABUDGT"}</definedName>
    <definedName name="qqq" localSheetId="33" hidden="1">{#N/A,#N/A,FALSE,"EXTRABUDGT"}</definedName>
    <definedName name="qqq" localSheetId="34" hidden="1">{#N/A,#N/A,FALSE,"EXTRABUDGT"}</definedName>
    <definedName name="qqq" localSheetId="35" hidden="1">{#N/A,#N/A,FALSE,"EXTRABUDGT"}</definedName>
    <definedName name="qqq" localSheetId="36" hidden="1">{#N/A,#N/A,FALSE,"EXTRABUDGT"}</definedName>
    <definedName name="qqq" localSheetId="37" hidden="1">{#N/A,#N/A,FALSE,"EXTRABUDGT"}</definedName>
    <definedName name="qqq" localSheetId="38" hidden="1">{#N/A,#N/A,FALSE,"EXTRABUDGT"}</definedName>
    <definedName name="qqq" localSheetId="39" hidden="1">{#N/A,#N/A,FALSE,"EXTRABUDGT"}</definedName>
    <definedName name="qqq" localSheetId="40" hidden="1">{#N/A,#N/A,FALSE,"EXTRABUDGT"}</definedName>
    <definedName name="qqq" localSheetId="41" hidden="1">{#N/A,#N/A,FALSE,"EXTRABUDGT"}</definedName>
    <definedName name="qqq" localSheetId="42" hidden="1">{#N/A,#N/A,FALSE,"EXTRABUDGT"}</definedName>
    <definedName name="qqq" localSheetId="43" hidden="1">{#N/A,#N/A,FALSE,"EXTRABUDGT"}</definedName>
    <definedName name="qqq" localSheetId="44" hidden="1">{#N/A,#N/A,FALSE,"EXTRABUDGT"}</definedName>
    <definedName name="qqq" localSheetId="45" hidden="1">{#N/A,#N/A,FALSE,"EXTRABUDGT"}</definedName>
    <definedName name="qqq" localSheetId="46" hidden="1">{#N/A,#N/A,FALSE,"EXTRABUDGT"}</definedName>
    <definedName name="qqq" localSheetId="47" hidden="1">{#N/A,#N/A,FALSE,"EXTRABUDGT"}</definedName>
    <definedName name="qqq" localSheetId="48" hidden="1">{#N/A,#N/A,FALSE,"EXTRABUDGT"}</definedName>
    <definedName name="qqq" localSheetId="49" hidden="1">{#N/A,#N/A,FALSE,"EXTRABUDGT"}</definedName>
    <definedName name="qqq" localSheetId="50" hidden="1">{#N/A,#N/A,FALSE,"EXTRABUDGT"}</definedName>
    <definedName name="qqq" localSheetId="51" hidden="1">{#N/A,#N/A,FALSE,"EXTRABUDGT"}</definedName>
    <definedName name="qqq" localSheetId="52" hidden="1">{#N/A,#N/A,FALSE,"EXTRABUDGT"}</definedName>
    <definedName name="qqq" localSheetId="53" hidden="1">{#N/A,#N/A,FALSE,"EXTRABUDGT"}</definedName>
    <definedName name="qqq" localSheetId="54" hidden="1">{#N/A,#N/A,FALSE,"EXTRABUDGT"}</definedName>
    <definedName name="qqq" localSheetId="55" hidden="1">{#N/A,#N/A,FALSE,"EXTRABUDGT"}</definedName>
    <definedName name="qqq" localSheetId="56" hidden="1">{#N/A,#N/A,FALSE,"EXTRABUDGT"}</definedName>
    <definedName name="qqq" localSheetId="57" hidden="1">{#N/A,#N/A,FALSE,"EXTRABUDGT"}</definedName>
    <definedName name="qqq" localSheetId="58" hidden="1">{#N/A,#N/A,FALSE,"EXTRABUDGT"}</definedName>
    <definedName name="qqq" localSheetId="59" hidden="1">{#N/A,#N/A,FALSE,"EXTRABUDGT"}</definedName>
    <definedName name="qqq" hidden="1">{#N/A,#N/A,FALSE,"EXTRABUDGT"}</definedName>
    <definedName name="QTAB7" localSheetId="1">'[29]Quarterly MacroFlow'!#REF!</definedName>
    <definedName name="QTAB7">'[29]Quarterly MacroFlow'!#REF!</definedName>
    <definedName name="QTAB7A" localSheetId="1">'[29]Quarterly MacroFlow'!#REF!</definedName>
    <definedName name="QTAB7A">'[29]Quarterly MacroFlow'!#REF!</definedName>
    <definedName name="RCT" localSheetId="1">#REF!</definedName>
    <definedName name="RCT">#REF!</definedName>
    <definedName name="RCTNGL" localSheetId="1">#REF!</definedName>
    <definedName name="RCTNGL">#REF!</definedName>
    <definedName name="Recover">[30]Macro1!$A$63</definedName>
    <definedName name="RED_BOP" localSheetId="1">#REF!</definedName>
    <definedName name="RED_BOP">#REF!</definedName>
    <definedName name="red_cpi" localSheetId="1">#REF!</definedName>
    <definedName name="red_cpi">#REF!</definedName>
    <definedName name="RED_D" localSheetId="1">#REF!</definedName>
    <definedName name="RED_D">#REF!</definedName>
    <definedName name="RED_DS" localSheetId="1">#REF!</definedName>
    <definedName name="RED_DS">#REF!</definedName>
    <definedName name="red_gdp_exp" localSheetId="1">#REF!</definedName>
    <definedName name="red_gdp_exp">#REF!</definedName>
    <definedName name="red_govt_empl" localSheetId="1">#REF!</definedName>
    <definedName name="red_govt_empl">#REF!</definedName>
    <definedName name="RED_NATCPI" localSheetId="1">#REF!</definedName>
    <definedName name="RED_NATCPI">#REF!</definedName>
    <definedName name="RED_TBCPI" localSheetId="1">#REF!</definedName>
    <definedName name="RED_TBCPI">#REF!</definedName>
    <definedName name="RED_TRD" localSheetId="1">#REF!</definedName>
    <definedName name="RED_TRD">#REF!</definedName>
    <definedName name="right" localSheetId="1">#REF!</definedName>
    <definedName name="right">#REF!</definedName>
    <definedName name="rindex" localSheetId="1">#REF!</definedName>
    <definedName name="rindex">#REF!</definedName>
    <definedName name="rngErrorSort">[20]ErrCheck!$A$4</definedName>
    <definedName name="rngLastSave">[20]Main!$G$19</definedName>
    <definedName name="rngLastSent">[20]Main!$G$18</definedName>
    <definedName name="rngLastUpdate">[20]Links!$D$2</definedName>
    <definedName name="rngNeedsUpdate">[20]Links!$E$2</definedName>
    <definedName name="rngQuestChecked">[20]ErrCheck!$A$3</definedName>
    <definedName name="Rows_Table" localSheetId="1">#REF!</definedName>
    <definedName name="Rows_Table">#REF!</definedName>
    <definedName name="SA_Tab" localSheetId="1">#REF!</definedName>
    <definedName name="SA_Tab">#REF!</definedName>
    <definedName name="sds_gdp_exp_lari" localSheetId="1">#REF!</definedName>
    <definedName name="sds_gdp_exp_lari">#REF!</definedName>
    <definedName name="sds_gdp_origin" localSheetId="1">#REF!</definedName>
    <definedName name="sds_gdp_origin">#REF!</definedName>
    <definedName name="sds_gpd_exp_gdp" localSheetId="1">#REF!</definedName>
    <definedName name="sds_gpd_exp_gdp">#REF!</definedName>
    <definedName name="SEC_A_FIM160">[6]FIM16!$J$1</definedName>
    <definedName name="SEC_B_FIM16">[6]FIM16!$J$38</definedName>
    <definedName name="SEC_C_FIM16">[6]FIM16!$J$290</definedName>
    <definedName name="sencount" hidden="1">2</definedName>
    <definedName name="SEPT">[31]SEPT.!$A$1:$I$174</definedName>
    <definedName name="SHELL" localSheetId="1">#REF!</definedName>
    <definedName name="SHELL">#REF!</definedName>
    <definedName name="spot">[12]Spot!$A:$IV</definedName>
    <definedName name="sr1page1" localSheetId="1">#REF!</definedName>
    <definedName name="sr1page1">#REF!</definedName>
    <definedName name="sr1page2" localSheetId="1">#REF!</definedName>
    <definedName name="sr1page2">#REF!</definedName>
    <definedName name="sr3memo" localSheetId="1">#REF!</definedName>
    <definedName name="sr3memo">#REF!</definedName>
    <definedName name="sr3page1" localSheetId="1">#REF!</definedName>
    <definedName name="sr3page1">#REF!</definedName>
    <definedName name="sr3page2" localSheetId="1">#REF!</definedName>
    <definedName name="sr3page2">#REF!</definedName>
    <definedName name="sr3page3" localSheetId="1">#REF!</definedName>
    <definedName name="sr3page3">#REF!</definedName>
    <definedName name="sr6page1" localSheetId="1">#REF!</definedName>
    <definedName name="sr6page1">#REF!</definedName>
    <definedName name="sr6page2" localSheetId="1">#REF!</definedName>
    <definedName name="sr6page2">#REF!</definedName>
    <definedName name="sr6page3" localSheetId="1">#REF!</definedName>
    <definedName name="sr6page3">#REF!</definedName>
    <definedName name="START" localSheetId="1">#REF!</definedName>
    <definedName name="START">#REF!</definedName>
    <definedName name="STFQTAB" localSheetId="1">#REF!</definedName>
    <definedName name="STFQTAB">#REF!</definedName>
    <definedName name="STOP" localSheetId="1">#REF!</definedName>
    <definedName name="STOP">#REF!</definedName>
    <definedName name="SUM">[2]BoP!$E$313:$BE$365</definedName>
    <definedName name="SumXiVi" localSheetId="1">#REF!</definedName>
    <definedName name="SumXiVi">#REF!</definedName>
    <definedName name="Tab25a" localSheetId="1">#REF!</definedName>
    <definedName name="Tab25a">#REF!</definedName>
    <definedName name="Tab25b" localSheetId="1">#REF!</definedName>
    <definedName name="Tab25b">#REF!</definedName>
    <definedName name="Table__47">[32]RED47!$A$1:$I$53</definedName>
    <definedName name="Table_2._Country_X___Public_Sector_Financing_1" localSheetId="1">#REF!</definedName>
    <definedName name="Table_2._Country_X___Public_Sector_Financing_1">#REF!</definedName>
    <definedName name="Table_Template" localSheetId="1">#REF!</definedName>
    <definedName name="Table_Template">#REF!</definedName>
    <definedName name="Table1" localSheetId="1">#REF!</definedName>
    <definedName name="Table1">#REF!</definedName>
    <definedName name="Table2" localSheetId="1">#REF!</definedName>
    <definedName name="Table2">#REF!</definedName>
    <definedName name="TableA" localSheetId="1">#REF!</definedName>
    <definedName name="TableA">#REF!</definedName>
    <definedName name="TableB1" localSheetId="1">#REF!</definedName>
    <definedName name="TableB1">#REF!</definedName>
    <definedName name="TableB2" localSheetId="1">#REF!</definedName>
    <definedName name="TableB2">#REF!</definedName>
    <definedName name="TableB3" localSheetId="1">#REF!</definedName>
    <definedName name="TableB3">#REF!</definedName>
    <definedName name="TableC1" localSheetId="1">#REF!</definedName>
    <definedName name="TableC1">#REF!</definedName>
    <definedName name="TableC2" localSheetId="1">#REF!</definedName>
    <definedName name="TableC2">#REF!</definedName>
    <definedName name="TableC3" localSheetId="1">#REF!</definedName>
    <definedName name="TableC3">#REF!</definedName>
    <definedName name="TableName">"Dummy"</definedName>
    <definedName name="tblChecks">[20]ErrCheck!$A$3:$E$5</definedName>
    <definedName name="tblLinks">[20]Links!$A$4:$F$33</definedName>
    <definedName name="Template_Table" localSheetId="1">#REF!</definedName>
    <definedName name="Template_Table">#REF!</definedName>
    <definedName name="TextRefCopyRangeCount" hidden="1">20</definedName>
    <definedName name="title" localSheetId="1">#REF!</definedName>
    <definedName name="title">#REF!</definedName>
    <definedName name="TITLES" localSheetId="1">#REF!</definedName>
    <definedName name="TITLES">#REF!</definedName>
    <definedName name="TM" localSheetId="1">#REF!</definedName>
    <definedName name="TM">#REF!</definedName>
    <definedName name="TM_D" localSheetId="1">#REF!</definedName>
    <definedName name="TM_D">#REF!</definedName>
    <definedName name="TM_DPCH" localSheetId="1">#REF!</definedName>
    <definedName name="TM_DPCH">#REF!</definedName>
    <definedName name="TM_R" localSheetId="1">#REF!</definedName>
    <definedName name="TM_R">#REF!</definedName>
    <definedName name="TM_RPCH" localSheetId="1">#REF!</definedName>
    <definedName name="TM_RPCH">#REF!</definedName>
    <definedName name="TMG" localSheetId="1">#REF!</definedName>
    <definedName name="TMG">#REF!</definedName>
    <definedName name="TMG_D">[14]Q5!$E$23:$AH$23</definedName>
    <definedName name="TMG_DPCH" localSheetId="1">#REF!</definedName>
    <definedName name="TMG_DPCH">#REF!</definedName>
    <definedName name="TMG_R" localSheetId="1">#REF!</definedName>
    <definedName name="TMG_R">#REF!</definedName>
    <definedName name="TMG_RPCH" localSheetId="1">#REF!</definedName>
    <definedName name="TMG_RPCH">#REF!</definedName>
    <definedName name="TMGO">#N/A</definedName>
    <definedName name="TMGO_D" localSheetId="1">#REF!</definedName>
    <definedName name="TMGO_D">#REF!</definedName>
    <definedName name="TMGO_DPCH" localSheetId="1">#REF!</definedName>
    <definedName name="TMGO_DPCH">#REF!</definedName>
    <definedName name="TMGO_R" localSheetId="1">#REF!</definedName>
    <definedName name="TMGO_R">#REF!</definedName>
    <definedName name="TMGO_RPCH" localSheetId="1">#REF!</definedName>
    <definedName name="TMGO_RPCH">#REF!</definedName>
    <definedName name="TMGXO" localSheetId="1">#REF!</definedName>
    <definedName name="TMGXO">#REF!</definedName>
    <definedName name="TMGXO_D" localSheetId="1">#REF!</definedName>
    <definedName name="TMGXO_D">#REF!</definedName>
    <definedName name="TMGXO_DPCH" localSheetId="1">#REF!</definedName>
    <definedName name="TMGXO_DPCH">#REF!</definedName>
    <definedName name="TMGXO_R" localSheetId="1">#REF!</definedName>
    <definedName name="TMGXO_R">#REF!</definedName>
    <definedName name="TMGXO_RPCH" localSheetId="1">#REF!</definedName>
    <definedName name="TMGXO_RPCH">#REF!</definedName>
    <definedName name="TMS" localSheetId="1">#REF!</definedName>
    <definedName name="TMS">#REF!</definedName>
    <definedName name="TOC" localSheetId="1">#REF!</definedName>
    <definedName name="TOC">#REF!</definedName>
    <definedName name="TODO">[33]BCC!$A$1:$N$821,[33]BCC!$A$822:$N$1624</definedName>
    <definedName name="Total_Cargo_Cost" localSheetId="1">#REF!</definedName>
    <definedName name="Total_Cargo_Cost">#REF!</definedName>
    <definedName name="Total_Energy_Loaded" localSheetId="1">#REF!</definedName>
    <definedName name="Total_Energy_Loaded">#REF!</definedName>
    <definedName name="Trade" localSheetId="1">#REF!</definedName>
    <definedName name="Trade">#REF!</definedName>
    <definedName name="TRADE3" localSheetId="1">[5]Trade!#REF!</definedName>
    <definedName name="TRADE3">[5]Trade!#REF!</definedName>
    <definedName name="TV" localSheetId="1">#REF!</definedName>
    <definedName name="TV">#REF!</definedName>
    <definedName name="TX" localSheetId="1">#REF!</definedName>
    <definedName name="TX">#REF!</definedName>
    <definedName name="TX_D" localSheetId="1">#REF!</definedName>
    <definedName name="TX_D">#REF!</definedName>
    <definedName name="TX_DPCH" localSheetId="1">#REF!</definedName>
    <definedName name="TX_DPCH">#REF!</definedName>
    <definedName name="TX_R" localSheetId="1">#REF!</definedName>
    <definedName name="TX_R">#REF!</definedName>
    <definedName name="TX_RPCH" localSheetId="1">#REF!</definedName>
    <definedName name="TX_RPCH">#REF!</definedName>
    <definedName name="TXG" localSheetId="1">#REF!</definedName>
    <definedName name="TXG">#REF!</definedName>
    <definedName name="TXG_D">#N/A</definedName>
    <definedName name="TXG_DPCH" localSheetId="1">#REF!</definedName>
    <definedName name="TXG_DPCH">#REF!</definedName>
    <definedName name="TXG_R" localSheetId="1">#REF!</definedName>
    <definedName name="TXG_R">#REF!</definedName>
    <definedName name="TXG_RPCH" localSheetId="1">#REF!</definedName>
    <definedName name="TXG_RPCH">#REF!</definedName>
    <definedName name="TXGO">#N/A</definedName>
    <definedName name="TXGO_D" localSheetId="1">#REF!</definedName>
    <definedName name="TXGO_D">#REF!</definedName>
    <definedName name="TXGO_DPCH" localSheetId="1">#REF!</definedName>
    <definedName name="TXGO_DPCH">#REF!</definedName>
    <definedName name="TXGO_R" localSheetId="1">#REF!</definedName>
    <definedName name="TXGO_R">#REF!</definedName>
    <definedName name="TXGO_RPCH" localSheetId="1">#REF!</definedName>
    <definedName name="TXGO_RPCH">#REF!</definedName>
    <definedName name="TXGXO" localSheetId="1">#REF!</definedName>
    <definedName name="TXGXO">#REF!</definedName>
    <definedName name="TXGXO_D" localSheetId="1">#REF!</definedName>
    <definedName name="TXGXO_D">#REF!</definedName>
    <definedName name="TXGXO_DPCH" localSheetId="1">#REF!</definedName>
    <definedName name="TXGXO_DPCH">#REF!</definedName>
    <definedName name="TXGXO_R" localSheetId="1">#REF!</definedName>
    <definedName name="TXGXO_R">#REF!</definedName>
    <definedName name="TXGXO_RPCH" localSheetId="1">#REF!</definedName>
    <definedName name="TXGXO_RPCH">#REF!</definedName>
    <definedName name="TXS" localSheetId="1">#REF!</definedName>
    <definedName name="TXS">#REF!</definedName>
    <definedName name="UF" localSheetId="1">#REF!</definedName>
    <definedName name="UF">#REF!</definedName>
    <definedName name="unemp_96Q3" localSheetId="1">#REF!</definedName>
    <definedName name="unemp_96Q3">#REF!</definedName>
    <definedName name="unemp_96Q4" localSheetId="1">#REF!</definedName>
    <definedName name="unemp_96Q4">#REF!</definedName>
    <definedName name="unemp_97Q1" localSheetId="1">#REF!</definedName>
    <definedName name="unemp_97Q1">#REF!</definedName>
    <definedName name="unemp_97Q2" localSheetId="1">#REF!</definedName>
    <definedName name="unemp_97Q2">#REF!</definedName>
    <definedName name="unemp_nat" localSheetId="1">#REF!</definedName>
    <definedName name="unemp_nat">#REF!</definedName>
    <definedName name="unemp_urbrural" localSheetId="1">#REF!</definedName>
    <definedName name="unemp_urbrural">#REF!</definedName>
    <definedName name="Untitled" localSheetId="1">#REF!</definedName>
    <definedName name="Untitled">#REF!</definedName>
    <definedName name="USDSR" localSheetId="1">#REF!</definedName>
    <definedName name="USDSR">#REF!</definedName>
    <definedName name="value" localSheetId="1">#REF!</definedName>
    <definedName name="value">#REF!</definedName>
    <definedName name="VcorrK1" localSheetId="1">#REF!</definedName>
    <definedName name="VcorrK1">#REF!</definedName>
    <definedName name="VcorrK2" localSheetId="1">#REF!</definedName>
    <definedName name="VcorrK2">#REF!</definedName>
    <definedName name="Vi" localSheetId="1">#REF!</definedName>
    <definedName name="Vi">#REF!</definedName>
    <definedName name="VolumeLoaded" localSheetId="1">#REF!</definedName>
    <definedName name="VolumeLoaded">#REF!</definedName>
    <definedName name="VTITLES" localSheetId="1">#REF!</definedName>
    <definedName name="VTITLES">#REF!</definedName>
    <definedName name="wage_govt_sector" localSheetId="1">#REF!</definedName>
    <definedName name="wage_govt_sector">#REF!</definedName>
    <definedName name="WAPR" localSheetId="1">#REF!</definedName>
    <definedName name="WAPR">#REF!</definedName>
    <definedName name="WEO" localSheetId="1">#REF!</definedName>
    <definedName name="WEO">#REF!</definedName>
    <definedName name="WMM" localSheetId="1">#REF!</definedName>
    <definedName name="WMM">#REF!</definedName>
    <definedName name="WPCP33_D" localSheetId="1">#REF!</definedName>
    <definedName name="WPCP33_D">#REF!</definedName>
    <definedName name="WPCP33pch" localSheetId="1">#REF!</definedName>
    <definedName name="WPCP33pch">#REF!</definedName>
    <definedName name="wrn.Aging._.and._.Trend._.Analysis." localSheetId="1"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17"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9" hidden="1">{#N/A,#N/A,FALSE,"Aging Summary";#N/A,#N/A,FALSE,"Ratio Analysis";#N/A,#N/A,FALSE,"Test 120 Day Accts";#N/A,#N/A,FALSE,"Tickmarks"}</definedName>
    <definedName name="wrn.Aging._.and._.Trend._.Analysis." localSheetId="20" hidden="1">{#N/A,#N/A,FALSE,"Aging Summary";#N/A,#N/A,FALSE,"Ratio Analysis";#N/A,#N/A,FALSE,"Test 120 Day Accts";#N/A,#N/A,FALSE,"Tickmarks"}</definedName>
    <definedName name="wrn.Aging._.and._.Trend._.Analysis." localSheetId="21"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23"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25" hidden="1">{#N/A,#N/A,FALSE,"Aging Summary";#N/A,#N/A,FALSE,"Ratio Analysis";#N/A,#N/A,FALSE,"Test 120 Day Accts";#N/A,#N/A,FALSE,"Tickmarks"}</definedName>
    <definedName name="wrn.Aging._.and._.Trend._.Analysis." localSheetId="26" hidden="1">{#N/A,#N/A,FALSE,"Aging Summary";#N/A,#N/A,FALSE,"Ratio Analysis";#N/A,#N/A,FALSE,"Test 120 Day Accts";#N/A,#N/A,FALSE,"Tickmarks"}</definedName>
    <definedName name="wrn.Aging._.and._.Trend._.Analysis." localSheetId="27" hidden="1">{#N/A,#N/A,FALSE,"Aging Summary";#N/A,#N/A,FALSE,"Ratio Analysis";#N/A,#N/A,FALSE,"Test 120 Day Accts";#N/A,#N/A,FALSE,"Tickmarks"}</definedName>
    <definedName name="wrn.Aging._.and._.Trend._.Analysis." localSheetId="28" hidden="1">{#N/A,#N/A,FALSE,"Aging Summary";#N/A,#N/A,FALSE,"Ratio Analysis";#N/A,#N/A,FALSE,"Test 120 Day Accts";#N/A,#N/A,FALSE,"Tickmarks"}</definedName>
    <definedName name="wrn.Aging._.and._.Trend._.Analysis." localSheetId="29" hidden="1">{#N/A,#N/A,FALSE,"Aging Summary";#N/A,#N/A,FALSE,"Ratio Analysis";#N/A,#N/A,FALSE,"Test 120 Day Accts";#N/A,#N/A,FALSE,"Tickmarks"}</definedName>
    <definedName name="wrn.Aging._.and._.Trend._.Analysis." localSheetId="30" hidden="1">{#N/A,#N/A,FALSE,"Aging Summary";#N/A,#N/A,FALSE,"Ratio Analysis";#N/A,#N/A,FALSE,"Test 120 Day Accts";#N/A,#N/A,FALSE,"Tickmarks"}</definedName>
    <definedName name="wrn.Aging._.and._.Trend._.Analysis." localSheetId="31" hidden="1">{#N/A,#N/A,FALSE,"Aging Summary";#N/A,#N/A,FALSE,"Ratio Analysis";#N/A,#N/A,FALSE,"Test 120 Day Accts";#N/A,#N/A,FALSE,"Tickmarks"}</definedName>
    <definedName name="wrn.Aging._.and._.Trend._.Analysis." localSheetId="32" hidden="1">{#N/A,#N/A,FALSE,"Aging Summary";#N/A,#N/A,FALSE,"Ratio Analysis";#N/A,#N/A,FALSE,"Test 120 Day Accts";#N/A,#N/A,FALSE,"Tickmarks"}</definedName>
    <definedName name="wrn.Aging._.and._.Trend._.Analysis." localSheetId="33" hidden="1">{#N/A,#N/A,FALSE,"Aging Summary";#N/A,#N/A,FALSE,"Ratio Analysis";#N/A,#N/A,FALSE,"Test 120 Day Accts";#N/A,#N/A,FALSE,"Tickmarks"}</definedName>
    <definedName name="wrn.Aging._.and._.Trend._.Analysis." localSheetId="34" hidden="1">{#N/A,#N/A,FALSE,"Aging Summary";#N/A,#N/A,FALSE,"Ratio Analysis";#N/A,#N/A,FALSE,"Test 120 Day Accts";#N/A,#N/A,FALSE,"Tickmarks"}</definedName>
    <definedName name="wrn.Aging._.and._.Trend._.Analysis." localSheetId="35" hidden="1">{#N/A,#N/A,FALSE,"Aging Summary";#N/A,#N/A,FALSE,"Ratio Analysis";#N/A,#N/A,FALSE,"Test 120 Day Accts";#N/A,#N/A,FALSE,"Tickmarks"}</definedName>
    <definedName name="wrn.Aging._.and._.Trend._.Analysis." localSheetId="36" hidden="1">{#N/A,#N/A,FALSE,"Aging Summary";#N/A,#N/A,FALSE,"Ratio Analysis";#N/A,#N/A,FALSE,"Test 120 Day Accts";#N/A,#N/A,FALSE,"Tickmarks"}</definedName>
    <definedName name="wrn.Aging._.and._.Trend._.Analysis." localSheetId="37" hidden="1">{#N/A,#N/A,FALSE,"Aging Summary";#N/A,#N/A,FALSE,"Ratio Analysis";#N/A,#N/A,FALSE,"Test 120 Day Accts";#N/A,#N/A,FALSE,"Tickmarks"}</definedName>
    <definedName name="wrn.Aging._.and._.Trend._.Analysis." localSheetId="38" hidden="1">{#N/A,#N/A,FALSE,"Aging Summary";#N/A,#N/A,FALSE,"Ratio Analysis";#N/A,#N/A,FALSE,"Test 120 Day Accts";#N/A,#N/A,FALSE,"Tickmarks"}</definedName>
    <definedName name="wrn.Aging._.and._.Trend._.Analysis." localSheetId="39" hidden="1">{#N/A,#N/A,FALSE,"Aging Summary";#N/A,#N/A,FALSE,"Ratio Analysis";#N/A,#N/A,FALSE,"Test 120 Day Accts";#N/A,#N/A,FALSE,"Tickmarks"}</definedName>
    <definedName name="wrn.Aging._.and._.Trend._.Analysis." localSheetId="40" hidden="1">{#N/A,#N/A,FALSE,"Aging Summary";#N/A,#N/A,FALSE,"Ratio Analysis";#N/A,#N/A,FALSE,"Test 120 Day Accts";#N/A,#N/A,FALSE,"Tickmarks"}</definedName>
    <definedName name="wrn.Aging._.and._.Trend._.Analysis." localSheetId="41" hidden="1">{#N/A,#N/A,FALSE,"Aging Summary";#N/A,#N/A,FALSE,"Ratio Analysis";#N/A,#N/A,FALSE,"Test 120 Day Accts";#N/A,#N/A,FALSE,"Tickmarks"}</definedName>
    <definedName name="wrn.Aging._.and._.Trend._.Analysis." localSheetId="42" hidden="1">{#N/A,#N/A,FALSE,"Aging Summary";#N/A,#N/A,FALSE,"Ratio Analysis";#N/A,#N/A,FALSE,"Test 120 Day Accts";#N/A,#N/A,FALSE,"Tickmarks"}</definedName>
    <definedName name="wrn.Aging._.and._.Trend._.Analysis." localSheetId="43" hidden="1">{#N/A,#N/A,FALSE,"Aging Summary";#N/A,#N/A,FALSE,"Ratio Analysis";#N/A,#N/A,FALSE,"Test 120 Day Accts";#N/A,#N/A,FALSE,"Tickmarks"}</definedName>
    <definedName name="wrn.Aging._.and._.Trend._.Analysis." localSheetId="44" hidden="1">{#N/A,#N/A,FALSE,"Aging Summary";#N/A,#N/A,FALSE,"Ratio Analysis";#N/A,#N/A,FALSE,"Test 120 Day Accts";#N/A,#N/A,FALSE,"Tickmarks"}</definedName>
    <definedName name="wrn.Aging._.and._.Trend._.Analysis." localSheetId="45" hidden="1">{#N/A,#N/A,FALSE,"Aging Summary";#N/A,#N/A,FALSE,"Ratio Analysis";#N/A,#N/A,FALSE,"Test 120 Day Accts";#N/A,#N/A,FALSE,"Tickmarks"}</definedName>
    <definedName name="wrn.Aging._.and._.Trend._.Analysis." localSheetId="46" hidden="1">{#N/A,#N/A,FALSE,"Aging Summary";#N/A,#N/A,FALSE,"Ratio Analysis";#N/A,#N/A,FALSE,"Test 120 Day Accts";#N/A,#N/A,FALSE,"Tickmarks"}</definedName>
    <definedName name="wrn.Aging._.and._.Trend._.Analysis." localSheetId="47" hidden="1">{#N/A,#N/A,FALSE,"Aging Summary";#N/A,#N/A,FALSE,"Ratio Analysis";#N/A,#N/A,FALSE,"Test 120 Day Accts";#N/A,#N/A,FALSE,"Tickmarks"}</definedName>
    <definedName name="wrn.Aging._.and._.Trend._.Analysis." localSheetId="48" hidden="1">{#N/A,#N/A,FALSE,"Aging Summary";#N/A,#N/A,FALSE,"Ratio Analysis";#N/A,#N/A,FALSE,"Test 120 Day Accts";#N/A,#N/A,FALSE,"Tickmarks"}</definedName>
    <definedName name="wrn.Aging._.and._.Trend._.Analysis." localSheetId="49" hidden="1">{#N/A,#N/A,FALSE,"Aging Summary";#N/A,#N/A,FALSE,"Ratio Analysis";#N/A,#N/A,FALSE,"Test 120 Day Accts";#N/A,#N/A,FALSE,"Tickmarks"}</definedName>
    <definedName name="wrn.Aging._.and._.Trend._.Analysis." localSheetId="50" hidden="1">{#N/A,#N/A,FALSE,"Aging Summary";#N/A,#N/A,FALSE,"Ratio Analysis";#N/A,#N/A,FALSE,"Test 120 Day Accts";#N/A,#N/A,FALSE,"Tickmarks"}</definedName>
    <definedName name="wrn.Aging._.and._.Trend._.Analysis." localSheetId="51" hidden="1">{#N/A,#N/A,FALSE,"Aging Summary";#N/A,#N/A,FALSE,"Ratio Analysis";#N/A,#N/A,FALSE,"Test 120 Day Accts";#N/A,#N/A,FALSE,"Tickmarks"}</definedName>
    <definedName name="wrn.Aging._.and._.Trend._.Analysis." localSheetId="52" hidden="1">{#N/A,#N/A,FALSE,"Aging Summary";#N/A,#N/A,FALSE,"Ratio Analysis";#N/A,#N/A,FALSE,"Test 120 Day Accts";#N/A,#N/A,FALSE,"Tickmarks"}</definedName>
    <definedName name="wrn.Aging._.and._.Trend._.Analysis." localSheetId="53" hidden="1">{#N/A,#N/A,FALSE,"Aging Summary";#N/A,#N/A,FALSE,"Ratio Analysis";#N/A,#N/A,FALSE,"Test 120 Day Accts";#N/A,#N/A,FALSE,"Tickmarks"}</definedName>
    <definedName name="wrn.Aging._.and._.Trend._.Analysis." localSheetId="54" hidden="1">{#N/A,#N/A,FALSE,"Aging Summary";#N/A,#N/A,FALSE,"Ratio Analysis";#N/A,#N/A,FALSE,"Test 120 Day Accts";#N/A,#N/A,FALSE,"Tickmarks"}</definedName>
    <definedName name="wrn.Aging._.and._.Trend._.Analysis." localSheetId="55" hidden="1">{#N/A,#N/A,FALSE,"Aging Summary";#N/A,#N/A,FALSE,"Ratio Analysis";#N/A,#N/A,FALSE,"Test 120 Day Accts";#N/A,#N/A,FALSE,"Tickmarks"}</definedName>
    <definedName name="wrn.Aging._.and._.Trend._.Analysis." localSheetId="56" hidden="1">{#N/A,#N/A,FALSE,"Aging Summary";#N/A,#N/A,FALSE,"Ratio Analysis";#N/A,#N/A,FALSE,"Test 120 Day Accts";#N/A,#N/A,FALSE,"Tickmarks"}</definedName>
    <definedName name="wrn.Aging._.and._.Trend._.Analysis." localSheetId="57" hidden="1">{#N/A,#N/A,FALSE,"Aging Summary";#N/A,#N/A,FALSE,"Ratio Analysis";#N/A,#N/A,FALSE,"Test 120 Day Accts";#N/A,#N/A,FALSE,"Tickmarks"}</definedName>
    <definedName name="wrn.Aging._.and._.Trend._.Analysis." localSheetId="58" hidden="1">{#N/A,#N/A,FALSE,"Aging Summary";#N/A,#N/A,FALSE,"Ratio Analysis";#N/A,#N/A,FALSE,"Test 120 Day Accts";#N/A,#N/A,FALSE,"Tickmarks"}</definedName>
    <definedName name="wrn.Aging._.and._.Trend._.Analysis." localSheetId="59"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BANKS." localSheetId="1" hidden="1">{#N/A,#N/A,FALSE,"BANKS"}</definedName>
    <definedName name="wrn.BANKS." localSheetId="3" hidden="1">{#N/A,#N/A,FALSE,"BANKS"}</definedName>
    <definedName name="wrn.BANKS." localSheetId="7" hidden="1">{#N/A,#N/A,FALSE,"BANKS"}</definedName>
    <definedName name="wrn.BANKS." localSheetId="8" hidden="1">{#N/A,#N/A,FALSE,"BANKS"}</definedName>
    <definedName name="wrn.BANKS." localSheetId="6" hidden="1">{#N/A,#N/A,FALSE,"BANKS"}</definedName>
    <definedName name="wrn.BANKS." localSheetId="9" hidden="1">{#N/A,#N/A,FALSE,"BANKS"}</definedName>
    <definedName name="wrn.BANKS." localSheetId="10" hidden="1">{#N/A,#N/A,FALSE,"BANKS"}</definedName>
    <definedName name="wrn.BANKS." localSheetId="11" hidden="1">{#N/A,#N/A,FALSE,"BANKS"}</definedName>
    <definedName name="wrn.BANKS." localSheetId="12" hidden="1">{#N/A,#N/A,FALSE,"BANKS"}</definedName>
    <definedName name="wrn.BANKS." localSheetId="13" hidden="1">{#N/A,#N/A,FALSE,"BANKS"}</definedName>
    <definedName name="wrn.BANKS." localSheetId="14" hidden="1">{#N/A,#N/A,FALSE,"BANKS"}</definedName>
    <definedName name="wrn.BANKS." localSheetId="15" hidden="1">{#N/A,#N/A,FALSE,"BANKS"}</definedName>
    <definedName name="wrn.BANKS." localSheetId="16" hidden="1">{#N/A,#N/A,FALSE,"BANKS"}</definedName>
    <definedName name="wrn.BANKS." localSheetId="17" hidden="1">{#N/A,#N/A,FALSE,"BANKS"}</definedName>
    <definedName name="wrn.BANKS." localSheetId="18" hidden="1">{#N/A,#N/A,FALSE,"BANKS"}</definedName>
    <definedName name="wrn.BANKS." localSheetId="19" hidden="1">{#N/A,#N/A,FALSE,"BANKS"}</definedName>
    <definedName name="wrn.BANKS." localSheetId="20" hidden="1">{#N/A,#N/A,FALSE,"BANKS"}</definedName>
    <definedName name="wrn.BANKS." localSheetId="21" hidden="1">{#N/A,#N/A,FALSE,"BANKS"}</definedName>
    <definedName name="wrn.BANKS." localSheetId="22" hidden="1">{#N/A,#N/A,FALSE,"BANKS"}</definedName>
    <definedName name="wrn.BANKS." localSheetId="23" hidden="1">{#N/A,#N/A,FALSE,"BANKS"}</definedName>
    <definedName name="wrn.BANKS." localSheetId="24" hidden="1">{#N/A,#N/A,FALSE,"BANKS"}</definedName>
    <definedName name="wrn.BANKS." localSheetId="25" hidden="1">{#N/A,#N/A,FALSE,"BANKS"}</definedName>
    <definedName name="wrn.BANKS." localSheetId="26" hidden="1">{#N/A,#N/A,FALSE,"BANKS"}</definedName>
    <definedName name="wrn.BANKS." localSheetId="27" hidden="1">{#N/A,#N/A,FALSE,"BANKS"}</definedName>
    <definedName name="wrn.BANKS." localSheetId="28" hidden="1">{#N/A,#N/A,FALSE,"BANKS"}</definedName>
    <definedName name="wrn.BANKS." localSheetId="29" hidden="1">{#N/A,#N/A,FALSE,"BANKS"}</definedName>
    <definedName name="wrn.BANKS." localSheetId="30" hidden="1">{#N/A,#N/A,FALSE,"BANKS"}</definedName>
    <definedName name="wrn.BANKS." localSheetId="31" hidden="1">{#N/A,#N/A,FALSE,"BANKS"}</definedName>
    <definedName name="wrn.BANKS." localSheetId="32" hidden="1">{#N/A,#N/A,FALSE,"BANKS"}</definedName>
    <definedName name="wrn.BANKS." localSheetId="33" hidden="1">{#N/A,#N/A,FALSE,"BANKS"}</definedName>
    <definedName name="wrn.BANKS." localSheetId="34" hidden="1">{#N/A,#N/A,FALSE,"BANKS"}</definedName>
    <definedName name="wrn.BANKS." localSheetId="35" hidden="1">{#N/A,#N/A,FALSE,"BANKS"}</definedName>
    <definedName name="wrn.BANKS." localSheetId="36" hidden="1">{#N/A,#N/A,FALSE,"BANKS"}</definedName>
    <definedName name="wrn.BANKS." localSheetId="37" hidden="1">{#N/A,#N/A,FALSE,"BANKS"}</definedName>
    <definedName name="wrn.BANKS." localSheetId="38" hidden="1">{#N/A,#N/A,FALSE,"BANKS"}</definedName>
    <definedName name="wrn.BANKS." localSheetId="39" hidden="1">{#N/A,#N/A,FALSE,"BANKS"}</definedName>
    <definedName name="wrn.BANKS." localSheetId="40" hidden="1">{#N/A,#N/A,FALSE,"BANKS"}</definedName>
    <definedName name="wrn.BANKS." localSheetId="41" hidden="1">{#N/A,#N/A,FALSE,"BANKS"}</definedName>
    <definedName name="wrn.BANKS." localSheetId="42" hidden="1">{#N/A,#N/A,FALSE,"BANKS"}</definedName>
    <definedName name="wrn.BANKS." localSheetId="43" hidden="1">{#N/A,#N/A,FALSE,"BANKS"}</definedName>
    <definedName name="wrn.BANKS." localSheetId="44" hidden="1">{#N/A,#N/A,FALSE,"BANKS"}</definedName>
    <definedName name="wrn.BANKS." localSheetId="45" hidden="1">{#N/A,#N/A,FALSE,"BANKS"}</definedName>
    <definedName name="wrn.BANKS." localSheetId="46" hidden="1">{#N/A,#N/A,FALSE,"BANKS"}</definedName>
    <definedName name="wrn.BANKS." localSheetId="47" hidden="1">{#N/A,#N/A,FALSE,"BANKS"}</definedName>
    <definedName name="wrn.BANKS." localSheetId="48" hidden="1">{#N/A,#N/A,FALSE,"BANKS"}</definedName>
    <definedName name="wrn.BANKS." localSheetId="49" hidden="1">{#N/A,#N/A,FALSE,"BANKS"}</definedName>
    <definedName name="wrn.BANKS." localSheetId="50" hidden="1">{#N/A,#N/A,FALSE,"BANKS"}</definedName>
    <definedName name="wrn.BANKS." localSheetId="51" hidden="1">{#N/A,#N/A,FALSE,"BANKS"}</definedName>
    <definedName name="wrn.BANKS." localSheetId="52" hidden="1">{#N/A,#N/A,FALSE,"BANKS"}</definedName>
    <definedName name="wrn.BANKS." localSheetId="53" hidden="1">{#N/A,#N/A,FALSE,"BANKS"}</definedName>
    <definedName name="wrn.BANKS." localSheetId="54" hidden="1">{#N/A,#N/A,FALSE,"BANKS"}</definedName>
    <definedName name="wrn.BANKS." localSheetId="55" hidden="1">{#N/A,#N/A,FALSE,"BANKS"}</definedName>
    <definedName name="wrn.BANKS." localSheetId="56" hidden="1">{#N/A,#N/A,FALSE,"BANKS"}</definedName>
    <definedName name="wrn.BANKS." localSheetId="57" hidden="1">{#N/A,#N/A,FALSE,"BANKS"}</definedName>
    <definedName name="wrn.BANKS." localSheetId="58" hidden="1">{#N/A,#N/A,FALSE,"BANKS"}</definedName>
    <definedName name="wrn.BANKS." localSheetId="59" hidden="1">{#N/A,#N/A,FALSE,"BANKS"}</definedName>
    <definedName name="wrn.BANKS." hidden="1">{#N/A,#N/A,FALSE,"BANKS"}</definedName>
    <definedName name="wrn.BOP." localSheetId="1" hidden="1">{#N/A,#N/A,FALSE,"BOP"}</definedName>
    <definedName name="wrn.BOP." localSheetId="3" hidden="1">{#N/A,#N/A,FALSE,"BOP"}</definedName>
    <definedName name="wrn.BOP." localSheetId="7" hidden="1">{#N/A,#N/A,FALSE,"BOP"}</definedName>
    <definedName name="wrn.BOP." localSheetId="8" hidden="1">{#N/A,#N/A,FALSE,"BOP"}</definedName>
    <definedName name="wrn.BOP." localSheetId="6" hidden="1">{#N/A,#N/A,FALSE,"BOP"}</definedName>
    <definedName name="wrn.BOP." localSheetId="9" hidden="1">{#N/A,#N/A,FALSE,"BOP"}</definedName>
    <definedName name="wrn.BOP." localSheetId="10" hidden="1">{#N/A,#N/A,FALSE,"BOP"}</definedName>
    <definedName name="wrn.BOP." localSheetId="11" hidden="1">{#N/A,#N/A,FALSE,"BOP"}</definedName>
    <definedName name="wrn.BOP." localSheetId="12" hidden="1">{#N/A,#N/A,FALSE,"BOP"}</definedName>
    <definedName name="wrn.BOP." localSheetId="13" hidden="1">{#N/A,#N/A,FALSE,"BOP"}</definedName>
    <definedName name="wrn.BOP." localSheetId="14" hidden="1">{#N/A,#N/A,FALSE,"BOP"}</definedName>
    <definedName name="wrn.BOP." localSheetId="15" hidden="1">{#N/A,#N/A,FALSE,"BOP"}</definedName>
    <definedName name="wrn.BOP." localSheetId="16" hidden="1">{#N/A,#N/A,FALSE,"BOP"}</definedName>
    <definedName name="wrn.BOP." localSheetId="17" hidden="1">{#N/A,#N/A,FALSE,"BOP"}</definedName>
    <definedName name="wrn.BOP." localSheetId="18" hidden="1">{#N/A,#N/A,FALSE,"BOP"}</definedName>
    <definedName name="wrn.BOP." localSheetId="19" hidden="1">{#N/A,#N/A,FALSE,"BOP"}</definedName>
    <definedName name="wrn.BOP." localSheetId="20" hidden="1">{#N/A,#N/A,FALSE,"BOP"}</definedName>
    <definedName name="wrn.BOP." localSheetId="21" hidden="1">{#N/A,#N/A,FALSE,"BOP"}</definedName>
    <definedName name="wrn.BOP." localSheetId="22" hidden="1">{#N/A,#N/A,FALSE,"BOP"}</definedName>
    <definedName name="wrn.BOP." localSheetId="23" hidden="1">{#N/A,#N/A,FALSE,"BOP"}</definedName>
    <definedName name="wrn.BOP." localSheetId="24" hidden="1">{#N/A,#N/A,FALSE,"BOP"}</definedName>
    <definedName name="wrn.BOP." localSheetId="25" hidden="1">{#N/A,#N/A,FALSE,"BOP"}</definedName>
    <definedName name="wrn.BOP." localSheetId="26" hidden="1">{#N/A,#N/A,FALSE,"BOP"}</definedName>
    <definedName name="wrn.BOP." localSheetId="27" hidden="1">{#N/A,#N/A,FALSE,"BOP"}</definedName>
    <definedName name="wrn.BOP." localSheetId="28" hidden="1">{#N/A,#N/A,FALSE,"BOP"}</definedName>
    <definedName name="wrn.BOP." localSheetId="29" hidden="1">{#N/A,#N/A,FALSE,"BOP"}</definedName>
    <definedName name="wrn.BOP." localSheetId="30" hidden="1">{#N/A,#N/A,FALSE,"BOP"}</definedName>
    <definedName name="wrn.BOP." localSheetId="31" hidden="1">{#N/A,#N/A,FALSE,"BOP"}</definedName>
    <definedName name="wrn.BOP." localSheetId="32" hidden="1">{#N/A,#N/A,FALSE,"BOP"}</definedName>
    <definedName name="wrn.BOP." localSheetId="33" hidden="1">{#N/A,#N/A,FALSE,"BOP"}</definedName>
    <definedName name="wrn.BOP." localSheetId="34" hidden="1">{#N/A,#N/A,FALSE,"BOP"}</definedName>
    <definedName name="wrn.BOP." localSheetId="35" hidden="1">{#N/A,#N/A,FALSE,"BOP"}</definedName>
    <definedName name="wrn.BOP." localSheetId="36" hidden="1">{#N/A,#N/A,FALSE,"BOP"}</definedName>
    <definedName name="wrn.BOP." localSheetId="37" hidden="1">{#N/A,#N/A,FALSE,"BOP"}</definedName>
    <definedName name="wrn.BOP." localSheetId="38" hidden="1">{#N/A,#N/A,FALSE,"BOP"}</definedName>
    <definedName name="wrn.BOP." localSheetId="39" hidden="1">{#N/A,#N/A,FALSE,"BOP"}</definedName>
    <definedName name="wrn.BOP." localSheetId="40" hidden="1">{#N/A,#N/A,FALSE,"BOP"}</definedName>
    <definedName name="wrn.BOP." localSheetId="41" hidden="1">{#N/A,#N/A,FALSE,"BOP"}</definedName>
    <definedName name="wrn.BOP." localSheetId="42" hidden="1">{#N/A,#N/A,FALSE,"BOP"}</definedName>
    <definedName name="wrn.BOP." localSheetId="43" hidden="1">{#N/A,#N/A,FALSE,"BOP"}</definedName>
    <definedName name="wrn.BOP." localSheetId="44" hidden="1">{#N/A,#N/A,FALSE,"BOP"}</definedName>
    <definedName name="wrn.BOP." localSheetId="45" hidden="1">{#N/A,#N/A,FALSE,"BOP"}</definedName>
    <definedName name="wrn.BOP." localSheetId="46" hidden="1">{#N/A,#N/A,FALSE,"BOP"}</definedName>
    <definedName name="wrn.BOP." localSheetId="47" hidden="1">{#N/A,#N/A,FALSE,"BOP"}</definedName>
    <definedName name="wrn.BOP." localSheetId="48" hidden="1">{#N/A,#N/A,FALSE,"BOP"}</definedName>
    <definedName name="wrn.BOP." localSheetId="49" hidden="1">{#N/A,#N/A,FALSE,"BOP"}</definedName>
    <definedName name="wrn.BOP." localSheetId="50" hidden="1">{#N/A,#N/A,FALSE,"BOP"}</definedName>
    <definedName name="wrn.BOP." localSheetId="51" hidden="1">{#N/A,#N/A,FALSE,"BOP"}</definedName>
    <definedName name="wrn.BOP." localSheetId="52" hidden="1">{#N/A,#N/A,FALSE,"BOP"}</definedName>
    <definedName name="wrn.BOP." localSheetId="53" hidden="1">{#N/A,#N/A,FALSE,"BOP"}</definedName>
    <definedName name="wrn.BOP." localSheetId="54" hidden="1">{#N/A,#N/A,FALSE,"BOP"}</definedName>
    <definedName name="wrn.BOP." localSheetId="55" hidden="1">{#N/A,#N/A,FALSE,"BOP"}</definedName>
    <definedName name="wrn.BOP." localSheetId="56" hidden="1">{#N/A,#N/A,FALSE,"BOP"}</definedName>
    <definedName name="wrn.BOP." localSheetId="57" hidden="1">{#N/A,#N/A,FALSE,"BOP"}</definedName>
    <definedName name="wrn.BOP." localSheetId="58" hidden="1">{#N/A,#N/A,FALSE,"BOP"}</definedName>
    <definedName name="wrn.BOP." localSheetId="59" hidden="1">{#N/A,#N/A,FALSE,"BOP"}</definedName>
    <definedName name="wrn.BOP." hidden="1">{#N/A,#N/A,FALSE,"BOP"}</definedName>
    <definedName name="wrn.BOP_MIDTERM." localSheetId="1" hidden="1">{"BOP_TAB",#N/A,FALSE,"N";"MIDTERM_TAB",#N/A,FALSE,"O"}</definedName>
    <definedName name="wrn.BOP_MIDTERM." localSheetId="3" hidden="1">{"BOP_TAB",#N/A,FALSE,"N";"MIDTERM_TAB",#N/A,FALSE,"O"}</definedName>
    <definedName name="wrn.BOP_MIDTERM." localSheetId="7" hidden="1">{"BOP_TAB",#N/A,FALSE,"N";"MIDTERM_TAB",#N/A,FALSE,"O"}</definedName>
    <definedName name="wrn.BOP_MIDTERM." localSheetId="8" hidden="1">{"BOP_TAB",#N/A,FALSE,"N";"MIDTERM_TAB",#N/A,FALSE,"O"}</definedName>
    <definedName name="wrn.BOP_MIDTERM." localSheetId="6" hidden="1">{"BOP_TAB",#N/A,FALSE,"N";"MIDTERM_TAB",#N/A,FALSE,"O"}</definedName>
    <definedName name="wrn.BOP_MIDTERM." localSheetId="9" hidden="1">{"BOP_TAB",#N/A,FALSE,"N";"MIDTERM_TAB",#N/A,FALSE,"O"}</definedName>
    <definedName name="wrn.BOP_MIDTERM." localSheetId="10" hidden="1">{"BOP_TAB",#N/A,FALSE,"N";"MIDTERM_TAB",#N/A,FALSE,"O"}</definedName>
    <definedName name="wrn.BOP_MIDTERM." localSheetId="11" hidden="1">{"BOP_TAB",#N/A,FALSE,"N";"MIDTERM_TAB",#N/A,FALSE,"O"}</definedName>
    <definedName name="wrn.BOP_MIDTERM." localSheetId="12" hidden="1">{"BOP_TAB",#N/A,FALSE,"N";"MIDTERM_TAB",#N/A,FALSE,"O"}</definedName>
    <definedName name="wrn.BOP_MIDTERM." localSheetId="13" hidden="1">{"BOP_TAB",#N/A,FALSE,"N";"MIDTERM_TAB",#N/A,FALSE,"O"}</definedName>
    <definedName name="wrn.BOP_MIDTERM." localSheetId="14" hidden="1">{"BOP_TAB",#N/A,FALSE,"N";"MIDTERM_TAB",#N/A,FALSE,"O"}</definedName>
    <definedName name="wrn.BOP_MIDTERM." localSheetId="15" hidden="1">{"BOP_TAB",#N/A,FALSE,"N";"MIDTERM_TAB",#N/A,FALSE,"O"}</definedName>
    <definedName name="wrn.BOP_MIDTERM." localSheetId="16" hidden="1">{"BOP_TAB",#N/A,FALSE,"N";"MIDTERM_TAB",#N/A,FALSE,"O"}</definedName>
    <definedName name="wrn.BOP_MIDTERM." localSheetId="17" hidden="1">{"BOP_TAB",#N/A,FALSE,"N";"MIDTERM_TAB",#N/A,FALSE,"O"}</definedName>
    <definedName name="wrn.BOP_MIDTERM." localSheetId="18" hidden="1">{"BOP_TAB",#N/A,FALSE,"N";"MIDTERM_TAB",#N/A,FALSE,"O"}</definedName>
    <definedName name="wrn.BOP_MIDTERM." localSheetId="19" hidden="1">{"BOP_TAB",#N/A,FALSE,"N";"MIDTERM_TAB",#N/A,FALSE,"O"}</definedName>
    <definedName name="wrn.BOP_MIDTERM." localSheetId="20" hidden="1">{"BOP_TAB",#N/A,FALSE,"N";"MIDTERM_TAB",#N/A,FALSE,"O"}</definedName>
    <definedName name="wrn.BOP_MIDTERM." localSheetId="21" hidden="1">{"BOP_TAB",#N/A,FALSE,"N";"MIDTERM_TAB",#N/A,FALSE,"O"}</definedName>
    <definedName name="wrn.BOP_MIDTERM." localSheetId="22" hidden="1">{"BOP_TAB",#N/A,FALSE,"N";"MIDTERM_TAB",#N/A,FALSE,"O"}</definedName>
    <definedName name="wrn.BOP_MIDTERM." localSheetId="23" hidden="1">{"BOP_TAB",#N/A,FALSE,"N";"MIDTERM_TAB",#N/A,FALSE,"O"}</definedName>
    <definedName name="wrn.BOP_MIDTERM." localSheetId="24" hidden="1">{"BOP_TAB",#N/A,FALSE,"N";"MIDTERM_TAB",#N/A,FALSE,"O"}</definedName>
    <definedName name="wrn.BOP_MIDTERM." localSheetId="25" hidden="1">{"BOP_TAB",#N/A,FALSE,"N";"MIDTERM_TAB",#N/A,FALSE,"O"}</definedName>
    <definedName name="wrn.BOP_MIDTERM." localSheetId="26" hidden="1">{"BOP_TAB",#N/A,FALSE,"N";"MIDTERM_TAB",#N/A,FALSE,"O"}</definedName>
    <definedName name="wrn.BOP_MIDTERM." localSheetId="27" hidden="1">{"BOP_TAB",#N/A,FALSE,"N";"MIDTERM_TAB",#N/A,FALSE,"O"}</definedName>
    <definedName name="wrn.BOP_MIDTERM." localSheetId="28" hidden="1">{"BOP_TAB",#N/A,FALSE,"N";"MIDTERM_TAB",#N/A,FALSE,"O"}</definedName>
    <definedName name="wrn.BOP_MIDTERM." localSheetId="29" hidden="1">{"BOP_TAB",#N/A,FALSE,"N";"MIDTERM_TAB",#N/A,FALSE,"O"}</definedName>
    <definedName name="wrn.BOP_MIDTERM." localSheetId="30" hidden="1">{"BOP_TAB",#N/A,FALSE,"N";"MIDTERM_TAB",#N/A,FALSE,"O"}</definedName>
    <definedName name="wrn.BOP_MIDTERM." localSheetId="31" hidden="1">{"BOP_TAB",#N/A,FALSE,"N";"MIDTERM_TAB",#N/A,FALSE,"O"}</definedName>
    <definedName name="wrn.BOP_MIDTERM." localSheetId="32" hidden="1">{"BOP_TAB",#N/A,FALSE,"N";"MIDTERM_TAB",#N/A,FALSE,"O"}</definedName>
    <definedName name="wrn.BOP_MIDTERM." localSheetId="33" hidden="1">{"BOP_TAB",#N/A,FALSE,"N";"MIDTERM_TAB",#N/A,FALSE,"O"}</definedName>
    <definedName name="wrn.BOP_MIDTERM." localSheetId="34" hidden="1">{"BOP_TAB",#N/A,FALSE,"N";"MIDTERM_TAB",#N/A,FALSE,"O"}</definedName>
    <definedName name="wrn.BOP_MIDTERM." localSheetId="35" hidden="1">{"BOP_TAB",#N/A,FALSE,"N";"MIDTERM_TAB",#N/A,FALSE,"O"}</definedName>
    <definedName name="wrn.BOP_MIDTERM." localSheetId="36" hidden="1">{"BOP_TAB",#N/A,FALSE,"N";"MIDTERM_TAB",#N/A,FALSE,"O"}</definedName>
    <definedName name="wrn.BOP_MIDTERM." localSheetId="37" hidden="1">{"BOP_TAB",#N/A,FALSE,"N";"MIDTERM_TAB",#N/A,FALSE,"O"}</definedName>
    <definedName name="wrn.BOP_MIDTERM." localSheetId="38" hidden="1">{"BOP_TAB",#N/A,FALSE,"N";"MIDTERM_TAB",#N/A,FALSE,"O"}</definedName>
    <definedName name="wrn.BOP_MIDTERM." localSheetId="39" hidden="1">{"BOP_TAB",#N/A,FALSE,"N";"MIDTERM_TAB",#N/A,FALSE,"O"}</definedName>
    <definedName name="wrn.BOP_MIDTERM." localSheetId="40" hidden="1">{"BOP_TAB",#N/A,FALSE,"N";"MIDTERM_TAB",#N/A,FALSE,"O"}</definedName>
    <definedName name="wrn.BOP_MIDTERM." localSheetId="41" hidden="1">{"BOP_TAB",#N/A,FALSE,"N";"MIDTERM_TAB",#N/A,FALSE,"O"}</definedName>
    <definedName name="wrn.BOP_MIDTERM." localSheetId="42" hidden="1">{"BOP_TAB",#N/A,FALSE,"N";"MIDTERM_TAB",#N/A,FALSE,"O"}</definedName>
    <definedName name="wrn.BOP_MIDTERM." localSheetId="43" hidden="1">{"BOP_TAB",#N/A,FALSE,"N";"MIDTERM_TAB",#N/A,FALSE,"O"}</definedName>
    <definedName name="wrn.BOP_MIDTERM." localSheetId="44" hidden="1">{"BOP_TAB",#N/A,FALSE,"N";"MIDTERM_TAB",#N/A,FALSE,"O"}</definedName>
    <definedName name="wrn.BOP_MIDTERM." localSheetId="45" hidden="1">{"BOP_TAB",#N/A,FALSE,"N";"MIDTERM_TAB",#N/A,FALSE,"O"}</definedName>
    <definedName name="wrn.BOP_MIDTERM." localSheetId="46" hidden="1">{"BOP_TAB",#N/A,FALSE,"N";"MIDTERM_TAB",#N/A,FALSE,"O"}</definedName>
    <definedName name="wrn.BOP_MIDTERM." localSheetId="47" hidden="1">{"BOP_TAB",#N/A,FALSE,"N";"MIDTERM_TAB",#N/A,FALSE,"O"}</definedName>
    <definedName name="wrn.BOP_MIDTERM." localSheetId="48" hidden="1">{"BOP_TAB",#N/A,FALSE,"N";"MIDTERM_TAB",#N/A,FALSE,"O"}</definedName>
    <definedName name="wrn.BOP_MIDTERM." localSheetId="49" hidden="1">{"BOP_TAB",#N/A,FALSE,"N";"MIDTERM_TAB",#N/A,FALSE,"O"}</definedName>
    <definedName name="wrn.BOP_MIDTERM." localSheetId="50" hidden="1">{"BOP_TAB",#N/A,FALSE,"N";"MIDTERM_TAB",#N/A,FALSE,"O"}</definedName>
    <definedName name="wrn.BOP_MIDTERM." localSheetId="51" hidden="1">{"BOP_TAB",#N/A,FALSE,"N";"MIDTERM_TAB",#N/A,FALSE,"O"}</definedName>
    <definedName name="wrn.BOP_MIDTERM." localSheetId="52" hidden="1">{"BOP_TAB",#N/A,FALSE,"N";"MIDTERM_TAB",#N/A,FALSE,"O"}</definedName>
    <definedName name="wrn.BOP_MIDTERM." localSheetId="53" hidden="1">{"BOP_TAB",#N/A,FALSE,"N";"MIDTERM_TAB",#N/A,FALSE,"O"}</definedName>
    <definedName name="wrn.BOP_MIDTERM." localSheetId="54" hidden="1">{"BOP_TAB",#N/A,FALSE,"N";"MIDTERM_TAB",#N/A,FALSE,"O"}</definedName>
    <definedName name="wrn.BOP_MIDTERM." localSheetId="55" hidden="1">{"BOP_TAB",#N/A,FALSE,"N";"MIDTERM_TAB",#N/A,FALSE,"O"}</definedName>
    <definedName name="wrn.BOP_MIDTERM." localSheetId="56" hidden="1">{"BOP_TAB",#N/A,FALSE,"N";"MIDTERM_TAB",#N/A,FALSE,"O"}</definedName>
    <definedName name="wrn.BOP_MIDTERM." localSheetId="57" hidden="1">{"BOP_TAB",#N/A,FALSE,"N";"MIDTERM_TAB",#N/A,FALSE,"O"}</definedName>
    <definedName name="wrn.BOP_MIDTERM." localSheetId="58" hidden="1">{"BOP_TAB",#N/A,FALSE,"N";"MIDTERM_TAB",#N/A,FALSE,"O"}</definedName>
    <definedName name="wrn.BOP_MIDTERM." localSheetId="59" hidden="1">{"BOP_TAB",#N/A,FALSE,"N";"MIDTERM_TAB",#N/A,FALSE,"O"}</definedName>
    <definedName name="wrn.BOP_MIDTERM." hidden="1">{"BOP_TAB",#N/A,FALSE,"N";"MIDTERM_TAB",#N/A,FALSE,"O"}</definedName>
    <definedName name="wrn.CREDIT." localSheetId="1" hidden="1">{#N/A,#N/A,FALSE,"CREDIT"}</definedName>
    <definedName name="wrn.CREDIT." localSheetId="3" hidden="1">{#N/A,#N/A,FALSE,"CREDIT"}</definedName>
    <definedName name="wrn.CREDIT." localSheetId="7" hidden="1">{#N/A,#N/A,FALSE,"CREDIT"}</definedName>
    <definedName name="wrn.CREDIT." localSheetId="8" hidden="1">{#N/A,#N/A,FALSE,"CREDIT"}</definedName>
    <definedName name="wrn.CREDIT." localSheetId="6" hidden="1">{#N/A,#N/A,FALSE,"CREDIT"}</definedName>
    <definedName name="wrn.CREDIT." localSheetId="9" hidden="1">{#N/A,#N/A,FALSE,"CREDIT"}</definedName>
    <definedName name="wrn.CREDIT." localSheetId="10" hidden="1">{#N/A,#N/A,FALSE,"CREDIT"}</definedName>
    <definedName name="wrn.CREDIT." localSheetId="11" hidden="1">{#N/A,#N/A,FALSE,"CREDIT"}</definedName>
    <definedName name="wrn.CREDIT." localSheetId="12" hidden="1">{#N/A,#N/A,FALSE,"CREDIT"}</definedName>
    <definedName name="wrn.CREDIT." localSheetId="13" hidden="1">{#N/A,#N/A,FALSE,"CREDIT"}</definedName>
    <definedName name="wrn.CREDIT." localSheetId="14" hidden="1">{#N/A,#N/A,FALSE,"CREDIT"}</definedName>
    <definedName name="wrn.CREDIT." localSheetId="15" hidden="1">{#N/A,#N/A,FALSE,"CREDIT"}</definedName>
    <definedName name="wrn.CREDIT." localSheetId="16" hidden="1">{#N/A,#N/A,FALSE,"CREDIT"}</definedName>
    <definedName name="wrn.CREDIT." localSheetId="17" hidden="1">{#N/A,#N/A,FALSE,"CREDIT"}</definedName>
    <definedName name="wrn.CREDIT." localSheetId="18" hidden="1">{#N/A,#N/A,FALSE,"CREDIT"}</definedName>
    <definedName name="wrn.CREDIT." localSheetId="19" hidden="1">{#N/A,#N/A,FALSE,"CREDIT"}</definedName>
    <definedName name="wrn.CREDIT." localSheetId="20" hidden="1">{#N/A,#N/A,FALSE,"CREDIT"}</definedName>
    <definedName name="wrn.CREDIT." localSheetId="21" hidden="1">{#N/A,#N/A,FALSE,"CREDIT"}</definedName>
    <definedName name="wrn.CREDIT." localSheetId="22" hidden="1">{#N/A,#N/A,FALSE,"CREDIT"}</definedName>
    <definedName name="wrn.CREDIT." localSheetId="23" hidden="1">{#N/A,#N/A,FALSE,"CREDIT"}</definedName>
    <definedName name="wrn.CREDIT." localSheetId="24" hidden="1">{#N/A,#N/A,FALSE,"CREDIT"}</definedName>
    <definedName name="wrn.CREDIT." localSheetId="25" hidden="1">{#N/A,#N/A,FALSE,"CREDIT"}</definedName>
    <definedName name="wrn.CREDIT." localSheetId="26" hidden="1">{#N/A,#N/A,FALSE,"CREDIT"}</definedName>
    <definedName name="wrn.CREDIT." localSheetId="27" hidden="1">{#N/A,#N/A,FALSE,"CREDIT"}</definedName>
    <definedName name="wrn.CREDIT." localSheetId="28" hidden="1">{#N/A,#N/A,FALSE,"CREDIT"}</definedName>
    <definedName name="wrn.CREDIT." localSheetId="29" hidden="1">{#N/A,#N/A,FALSE,"CREDIT"}</definedName>
    <definedName name="wrn.CREDIT." localSheetId="30" hidden="1">{#N/A,#N/A,FALSE,"CREDIT"}</definedName>
    <definedName name="wrn.CREDIT." localSheetId="31" hidden="1">{#N/A,#N/A,FALSE,"CREDIT"}</definedName>
    <definedName name="wrn.CREDIT." localSheetId="32" hidden="1">{#N/A,#N/A,FALSE,"CREDIT"}</definedName>
    <definedName name="wrn.CREDIT." localSheetId="33" hidden="1">{#N/A,#N/A,FALSE,"CREDIT"}</definedName>
    <definedName name="wrn.CREDIT." localSheetId="34" hidden="1">{#N/A,#N/A,FALSE,"CREDIT"}</definedName>
    <definedName name="wrn.CREDIT." localSheetId="35" hidden="1">{#N/A,#N/A,FALSE,"CREDIT"}</definedName>
    <definedName name="wrn.CREDIT." localSheetId="36" hidden="1">{#N/A,#N/A,FALSE,"CREDIT"}</definedName>
    <definedName name="wrn.CREDIT." localSheetId="37" hidden="1">{#N/A,#N/A,FALSE,"CREDIT"}</definedName>
    <definedName name="wrn.CREDIT." localSheetId="38" hidden="1">{#N/A,#N/A,FALSE,"CREDIT"}</definedName>
    <definedName name="wrn.CREDIT." localSheetId="39" hidden="1">{#N/A,#N/A,FALSE,"CREDIT"}</definedName>
    <definedName name="wrn.CREDIT." localSheetId="40" hidden="1">{#N/A,#N/A,FALSE,"CREDIT"}</definedName>
    <definedName name="wrn.CREDIT." localSheetId="41" hidden="1">{#N/A,#N/A,FALSE,"CREDIT"}</definedName>
    <definedName name="wrn.CREDIT." localSheetId="42" hidden="1">{#N/A,#N/A,FALSE,"CREDIT"}</definedName>
    <definedName name="wrn.CREDIT." localSheetId="43" hidden="1">{#N/A,#N/A,FALSE,"CREDIT"}</definedName>
    <definedName name="wrn.CREDIT." localSheetId="44" hidden="1">{#N/A,#N/A,FALSE,"CREDIT"}</definedName>
    <definedName name="wrn.CREDIT." localSheetId="45" hidden="1">{#N/A,#N/A,FALSE,"CREDIT"}</definedName>
    <definedName name="wrn.CREDIT." localSheetId="46" hidden="1">{#N/A,#N/A,FALSE,"CREDIT"}</definedName>
    <definedName name="wrn.CREDIT." localSheetId="47" hidden="1">{#N/A,#N/A,FALSE,"CREDIT"}</definedName>
    <definedName name="wrn.CREDIT." localSheetId="48" hidden="1">{#N/A,#N/A,FALSE,"CREDIT"}</definedName>
    <definedName name="wrn.CREDIT." localSheetId="49" hidden="1">{#N/A,#N/A,FALSE,"CREDIT"}</definedName>
    <definedName name="wrn.CREDIT." localSheetId="50" hidden="1">{#N/A,#N/A,FALSE,"CREDIT"}</definedName>
    <definedName name="wrn.CREDIT." localSheetId="51" hidden="1">{#N/A,#N/A,FALSE,"CREDIT"}</definedName>
    <definedName name="wrn.CREDIT." localSheetId="52" hidden="1">{#N/A,#N/A,FALSE,"CREDIT"}</definedName>
    <definedName name="wrn.CREDIT." localSheetId="53" hidden="1">{#N/A,#N/A,FALSE,"CREDIT"}</definedName>
    <definedName name="wrn.CREDIT." localSheetId="54" hidden="1">{#N/A,#N/A,FALSE,"CREDIT"}</definedName>
    <definedName name="wrn.CREDIT." localSheetId="55" hidden="1">{#N/A,#N/A,FALSE,"CREDIT"}</definedName>
    <definedName name="wrn.CREDIT." localSheetId="56" hidden="1">{#N/A,#N/A,FALSE,"CREDIT"}</definedName>
    <definedName name="wrn.CREDIT." localSheetId="57" hidden="1">{#N/A,#N/A,FALSE,"CREDIT"}</definedName>
    <definedName name="wrn.CREDIT." localSheetId="58" hidden="1">{#N/A,#N/A,FALSE,"CREDIT"}</definedName>
    <definedName name="wrn.CREDIT." localSheetId="59" hidden="1">{#N/A,#N/A,FALSE,"CREDIT"}</definedName>
    <definedName name="wrn.CREDIT." hidden="1">{#N/A,#N/A,FALSE,"CREDIT"}</definedName>
    <definedName name="wrn.DEBTSVC." localSheetId="1" hidden="1">{#N/A,#N/A,FALSE,"DEBTSVC"}</definedName>
    <definedName name="wrn.DEBTSVC." localSheetId="3" hidden="1">{#N/A,#N/A,FALSE,"DEBTSVC"}</definedName>
    <definedName name="wrn.DEBTSVC." localSheetId="7" hidden="1">{#N/A,#N/A,FALSE,"DEBTSVC"}</definedName>
    <definedName name="wrn.DEBTSVC." localSheetId="8" hidden="1">{#N/A,#N/A,FALSE,"DEBTSVC"}</definedName>
    <definedName name="wrn.DEBTSVC." localSheetId="6" hidden="1">{#N/A,#N/A,FALSE,"DEBTSVC"}</definedName>
    <definedName name="wrn.DEBTSVC." localSheetId="9" hidden="1">{#N/A,#N/A,FALSE,"DEBTSVC"}</definedName>
    <definedName name="wrn.DEBTSVC." localSheetId="10" hidden="1">{#N/A,#N/A,FALSE,"DEBTSVC"}</definedName>
    <definedName name="wrn.DEBTSVC." localSheetId="11" hidden="1">{#N/A,#N/A,FALSE,"DEBTSVC"}</definedName>
    <definedName name="wrn.DEBTSVC." localSheetId="12" hidden="1">{#N/A,#N/A,FALSE,"DEBTSVC"}</definedName>
    <definedName name="wrn.DEBTSVC." localSheetId="13" hidden="1">{#N/A,#N/A,FALSE,"DEBTSVC"}</definedName>
    <definedName name="wrn.DEBTSVC." localSheetId="14" hidden="1">{#N/A,#N/A,FALSE,"DEBTSVC"}</definedName>
    <definedName name="wrn.DEBTSVC." localSheetId="15" hidden="1">{#N/A,#N/A,FALSE,"DEBTSVC"}</definedName>
    <definedName name="wrn.DEBTSVC." localSheetId="16" hidden="1">{#N/A,#N/A,FALSE,"DEBTSVC"}</definedName>
    <definedName name="wrn.DEBTSVC." localSheetId="17" hidden="1">{#N/A,#N/A,FALSE,"DEBTSVC"}</definedName>
    <definedName name="wrn.DEBTSVC." localSheetId="18" hidden="1">{#N/A,#N/A,FALSE,"DEBTSVC"}</definedName>
    <definedName name="wrn.DEBTSVC." localSheetId="19" hidden="1">{#N/A,#N/A,FALSE,"DEBTSVC"}</definedName>
    <definedName name="wrn.DEBTSVC." localSheetId="20" hidden="1">{#N/A,#N/A,FALSE,"DEBTSVC"}</definedName>
    <definedName name="wrn.DEBTSVC." localSheetId="21" hidden="1">{#N/A,#N/A,FALSE,"DEBTSVC"}</definedName>
    <definedName name="wrn.DEBTSVC." localSheetId="22" hidden="1">{#N/A,#N/A,FALSE,"DEBTSVC"}</definedName>
    <definedName name="wrn.DEBTSVC." localSheetId="23" hidden="1">{#N/A,#N/A,FALSE,"DEBTSVC"}</definedName>
    <definedName name="wrn.DEBTSVC." localSheetId="24" hidden="1">{#N/A,#N/A,FALSE,"DEBTSVC"}</definedName>
    <definedName name="wrn.DEBTSVC." localSheetId="25" hidden="1">{#N/A,#N/A,FALSE,"DEBTSVC"}</definedName>
    <definedName name="wrn.DEBTSVC." localSheetId="26" hidden="1">{#N/A,#N/A,FALSE,"DEBTSVC"}</definedName>
    <definedName name="wrn.DEBTSVC." localSheetId="27" hidden="1">{#N/A,#N/A,FALSE,"DEBTSVC"}</definedName>
    <definedName name="wrn.DEBTSVC." localSheetId="28" hidden="1">{#N/A,#N/A,FALSE,"DEBTSVC"}</definedName>
    <definedName name="wrn.DEBTSVC." localSheetId="29" hidden="1">{#N/A,#N/A,FALSE,"DEBTSVC"}</definedName>
    <definedName name="wrn.DEBTSVC." localSheetId="30" hidden="1">{#N/A,#N/A,FALSE,"DEBTSVC"}</definedName>
    <definedName name="wrn.DEBTSVC." localSheetId="31" hidden="1">{#N/A,#N/A,FALSE,"DEBTSVC"}</definedName>
    <definedName name="wrn.DEBTSVC." localSheetId="32" hidden="1">{#N/A,#N/A,FALSE,"DEBTSVC"}</definedName>
    <definedName name="wrn.DEBTSVC." localSheetId="33" hidden="1">{#N/A,#N/A,FALSE,"DEBTSVC"}</definedName>
    <definedName name="wrn.DEBTSVC." localSheetId="34" hidden="1">{#N/A,#N/A,FALSE,"DEBTSVC"}</definedName>
    <definedName name="wrn.DEBTSVC." localSheetId="35" hidden="1">{#N/A,#N/A,FALSE,"DEBTSVC"}</definedName>
    <definedName name="wrn.DEBTSVC." localSheetId="36" hidden="1">{#N/A,#N/A,FALSE,"DEBTSVC"}</definedName>
    <definedName name="wrn.DEBTSVC." localSheetId="37" hidden="1">{#N/A,#N/A,FALSE,"DEBTSVC"}</definedName>
    <definedName name="wrn.DEBTSVC." localSheetId="38" hidden="1">{#N/A,#N/A,FALSE,"DEBTSVC"}</definedName>
    <definedName name="wrn.DEBTSVC." localSheetId="39" hidden="1">{#N/A,#N/A,FALSE,"DEBTSVC"}</definedName>
    <definedName name="wrn.DEBTSVC." localSheetId="40" hidden="1">{#N/A,#N/A,FALSE,"DEBTSVC"}</definedName>
    <definedName name="wrn.DEBTSVC." localSheetId="41" hidden="1">{#N/A,#N/A,FALSE,"DEBTSVC"}</definedName>
    <definedName name="wrn.DEBTSVC." localSheetId="42" hidden="1">{#N/A,#N/A,FALSE,"DEBTSVC"}</definedName>
    <definedName name="wrn.DEBTSVC." localSheetId="43" hidden="1">{#N/A,#N/A,FALSE,"DEBTSVC"}</definedName>
    <definedName name="wrn.DEBTSVC." localSheetId="44" hidden="1">{#N/A,#N/A,FALSE,"DEBTSVC"}</definedName>
    <definedName name="wrn.DEBTSVC." localSheetId="45" hidden="1">{#N/A,#N/A,FALSE,"DEBTSVC"}</definedName>
    <definedName name="wrn.DEBTSVC." localSheetId="46" hidden="1">{#N/A,#N/A,FALSE,"DEBTSVC"}</definedName>
    <definedName name="wrn.DEBTSVC." localSheetId="47" hidden="1">{#N/A,#N/A,FALSE,"DEBTSVC"}</definedName>
    <definedName name="wrn.DEBTSVC." localSheetId="48" hidden="1">{#N/A,#N/A,FALSE,"DEBTSVC"}</definedName>
    <definedName name="wrn.DEBTSVC." localSheetId="49" hidden="1">{#N/A,#N/A,FALSE,"DEBTSVC"}</definedName>
    <definedName name="wrn.DEBTSVC." localSheetId="50" hidden="1">{#N/A,#N/A,FALSE,"DEBTSVC"}</definedName>
    <definedName name="wrn.DEBTSVC." localSheetId="51" hidden="1">{#N/A,#N/A,FALSE,"DEBTSVC"}</definedName>
    <definedName name="wrn.DEBTSVC." localSheetId="52" hidden="1">{#N/A,#N/A,FALSE,"DEBTSVC"}</definedName>
    <definedName name="wrn.DEBTSVC." localSheetId="53" hidden="1">{#N/A,#N/A,FALSE,"DEBTSVC"}</definedName>
    <definedName name="wrn.DEBTSVC." localSheetId="54" hidden="1">{#N/A,#N/A,FALSE,"DEBTSVC"}</definedName>
    <definedName name="wrn.DEBTSVC." localSheetId="55" hidden="1">{#N/A,#N/A,FALSE,"DEBTSVC"}</definedName>
    <definedName name="wrn.DEBTSVC." localSheetId="56" hidden="1">{#N/A,#N/A,FALSE,"DEBTSVC"}</definedName>
    <definedName name="wrn.DEBTSVC." localSheetId="57" hidden="1">{#N/A,#N/A,FALSE,"DEBTSVC"}</definedName>
    <definedName name="wrn.DEBTSVC." localSheetId="58" hidden="1">{#N/A,#N/A,FALSE,"DEBTSVC"}</definedName>
    <definedName name="wrn.DEBTSVC." localSheetId="59" hidden="1">{#N/A,#N/A,FALSE,"DEBTSVC"}</definedName>
    <definedName name="wrn.DEBTSVC." hidden="1">{#N/A,#N/A,FALSE,"DEBTSVC"}</definedName>
    <definedName name="wrn.DEPO." localSheetId="1" hidden="1">{#N/A,#N/A,FALSE,"DEPO"}</definedName>
    <definedName name="wrn.DEPO." localSheetId="3" hidden="1">{#N/A,#N/A,FALSE,"DEPO"}</definedName>
    <definedName name="wrn.DEPO." localSheetId="7" hidden="1">{#N/A,#N/A,FALSE,"DEPO"}</definedName>
    <definedName name="wrn.DEPO." localSheetId="8" hidden="1">{#N/A,#N/A,FALSE,"DEPO"}</definedName>
    <definedName name="wrn.DEPO." localSheetId="6" hidden="1">{#N/A,#N/A,FALSE,"DEPO"}</definedName>
    <definedName name="wrn.DEPO." localSheetId="9" hidden="1">{#N/A,#N/A,FALSE,"DEPO"}</definedName>
    <definedName name="wrn.DEPO." localSheetId="10" hidden="1">{#N/A,#N/A,FALSE,"DEPO"}</definedName>
    <definedName name="wrn.DEPO." localSheetId="11" hidden="1">{#N/A,#N/A,FALSE,"DEPO"}</definedName>
    <definedName name="wrn.DEPO." localSheetId="12" hidden="1">{#N/A,#N/A,FALSE,"DEPO"}</definedName>
    <definedName name="wrn.DEPO." localSheetId="13" hidden="1">{#N/A,#N/A,FALSE,"DEPO"}</definedName>
    <definedName name="wrn.DEPO." localSheetId="14" hidden="1">{#N/A,#N/A,FALSE,"DEPO"}</definedName>
    <definedName name="wrn.DEPO." localSheetId="15" hidden="1">{#N/A,#N/A,FALSE,"DEPO"}</definedName>
    <definedName name="wrn.DEPO." localSheetId="16" hidden="1">{#N/A,#N/A,FALSE,"DEPO"}</definedName>
    <definedName name="wrn.DEPO." localSheetId="17" hidden="1">{#N/A,#N/A,FALSE,"DEPO"}</definedName>
    <definedName name="wrn.DEPO." localSheetId="18" hidden="1">{#N/A,#N/A,FALSE,"DEPO"}</definedName>
    <definedName name="wrn.DEPO." localSheetId="19" hidden="1">{#N/A,#N/A,FALSE,"DEPO"}</definedName>
    <definedName name="wrn.DEPO." localSheetId="20" hidden="1">{#N/A,#N/A,FALSE,"DEPO"}</definedName>
    <definedName name="wrn.DEPO." localSheetId="21" hidden="1">{#N/A,#N/A,FALSE,"DEPO"}</definedName>
    <definedName name="wrn.DEPO." localSheetId="22" hidden="1">{#N/A,#N/A,FALSE,"DEPO"}</definedName>
    <definedName name="wrn.DEPO." localSheetId="23" hidden="1">{#N/A,#N/A,FALSE,"DEPO"}</definedName>
    <definedName name="wrn.DEPO." localSheetId="24" hidden="1">{#N/A,#N/A,FALSE,"DEPO"}</definedName>
    <definedName name="wrn.DEPO." localSheetId="25" hidden="1">{#N/A,#N/A,FALSE,"DEPO"}</definedName>
    <definedName name="wrn.DEPO." localSheetId="26" hidden="1">{#N/A,#N/A,FALSE,"DEPO"}</definedName>
    <definedName name="wrn.DEPO." localSheetId="27" hidden="1">{#N/A,#N/A,FALSE,"DEPO"}</definedName>
    <definedName name="wrn.DEPO." localSheetId="28" hidden="1">{#N/A,#N/A,FALSE,"DEPO"}</definedName>
    <definedName name="wrn.DEPO." localSheetId="29" hidden="1">{#N/A,#N/A,FALSE,"DEPO"}</definedName>
    <definedName name="wrn.DEPO." localSheetId="30" hidden="1">{#N/A,#N/A,FALSE,"DEPO"}</definedName>
    <definedName name="wrn.DEPO." localSheetId="31" hidden="1">{#N/A,#N/A,FALSE,"DEPO"}</definedName>
    <definedName name="wrn.DEPO." localSheetId="32" hidden="1">{#N/A,#N/A,FALSE,"DEPO"}</definedName>
    <definedName name="wrn.DEPO." localSheetId="33" hidden="1">{#N/A,#N/A,FALSE,"DEPO"}</definedName>
    <definedName name="wrn.DEPO." localSheetId="34" hidden="1">{#N/A,#N/A,FALSE,"DEPO"}</definedName>
    <definedName name="wrn.DEPO." localSheetId="35" hidden="1">{#N/A,#N/A,FALSE,"DEPO"}</definedName>
    <definedName name="wrn.DEPO." localSheetId="36" hidden="1">{#N/A,#N/A,FALSE,"DEPO"}</definedName>
    <definedName name="wrn.DEPO." localSheetId="37" hidden="1">{#N/A,#N/A,FALSE,"DEPO"}</definedName>
    <definedName name="wrn.DEPO." localSheetId="38" hidden="1">{#N/A,#N/A,FALSE,"DEPO"}</definedName>
    <definedName name="wrn.DEPO." localSheetId="39" hidden="1">{#N/A,#N/A,FALSE,"DEPO"}</definedName>
    <definedName name="wrn.DEPO." localSheetId="40" hidden="1">{#N/A,#N/A,FALSE,"DEPO"}</definedName>
    <definedName name="wrn.DEPO." localSheetId="41" hidden="1">{#N/A,#N/A,FALSE,"DEPO"}</definedName>
    <definedName name="wrn.DEPO." localSheetId="42" hidden="1">{#N/A,#N/A,FALSE,"DEPO"}</definedName>
    <definedName name="wrn.DEPO." localSheetId="43" hidden="1">{#N/A,#N/A,FALSE,"DEPO"}</definedName>
    <definedName name="wrn.DEPO." localSheetId="44" hidden="1">{#N/A,#N/A,FALSE,"DEPO"}</definedName>
    <definedName name="wrn.DEPO." localSheetId="45" hidden="1">{#N/A,#N/A,FALSE,"DEPO"}</definedName>
    <definedName name="wrn.DEPO." localSheetId="46" hidden="1">{#N/A,#N/A,FALSE,"DEPO"}</definedName>
    <definedName name="wrn.DEPO." localSheetId="47" hidden="1">{#N/A,#N/A,FALSE,"DEPO"}</definedName>
    <definedName name="wrn.DEPO." localSheetId="48" hidden="1">{#N/A,#N/A,FALSE,"DEPO"}</definedName>
    <definedName name="wrn.DEPO." localSheetId="49" hidden="1">{#N/A,#N/A,FALSE,"DEPO"}</definedName>
    <definedName name="wrn.DEPO." localSheetId="50" hidden="1">{#N/A,#N/A,FALSE,"DEPO"}</definedName>
    <definedName name="wrn.DEPO." localSheetId="51" hidden="1">{#N/A,#N/A,FALSE,"DEPO"}</definedName>
    <definedName name="wrn.DEPO." localSheetId="52" hidden="1">{#N/A,#N/A,FALSE,"DEPO"}</definedName>
    <definedName name="wrn.DEPO." localSheetId="53" hidden="1">{#N/A,#N/A,FALSE,"DEPO"}</definedName>
    <definedName name="wrn.DEPO." localSheetId="54" hidden="1">{#N/A,#N/A,FALSE,"DEPO"}</definedName>
    <definedName name="wrn.DEPO." localSheetId="55" hidden="1">{#N/A,#N/A,FALSE,"DEPO"}</definedName>
    <definedName name="wrn.DEPO." localSheetId="56" hidden="1">{#N/A,#N/A,FALSE,"DEPO"}</definedName>
    <definedName name="wrn.DEPO." localSheetId="57" hidden="1">{#N/A,#N/A,FALSE,"DEPO"}</definedName>
    <definedName name="wrn.DEPO." localSheetId="58" hidden="1">{#N/A,#N/A,FALSE,"DEPO"}</definedName>
    <definedName name="wrn.DEPO." localSheetId="59" hidden="1">{#N/A,#N/A,FALSE,"DEPO"}</definedName>
    <definedName name="wrn.DEPO." hidden="1">{#N/A,#N/A,FALSE,"DEPO"}</definedName>
    <definedName name="wrn.EXCISE." localSheetId="1" hidden="1">{#N/A,#N/A,FALSE,"EXCISE"}</definedName>
    <definedName name="wrn.EXCISE." localSheetId="3" hidden="1">{#N/A,#N/A,FALSE,"EXCISE"}</definedName>
    <definedName name="wrn.EXCISE." localSheetId="7" hidden="1">{#N/A,#N/A,FALSE,"EXCISE"}</definedName>
    <definedName name="wrn.EXCISE." localSheetId="8" hidden="1">{#N/A,#N/A,FALSE,"EXCISE"}</definedName>
    <definedName name="wrn.EXCISE." localSheetId="6" hidden="1">{#N/A,#N/A,FALSE,"EXCISE"}</definedName>
    <definedName name="wrn.EXCISE." localSheetId="9" hidden="1">{#N/A,#N/A,FALSE,"EXCISE"}</definedName>
    <definedName name="wrn.EXCISE." localSheetId="10" hidden="1">{#N/A,#N/A,FALSE,"EXCISE"}</definedName>
    <definedName name="wrn.EXCISE." localSheetId="11" hidden="1">{#N/A,#N/A,FALSE,"EXCISE"}</definedName>
    <definedName name="wrn.EXCISE." localSheetId="12" hidden="1">{#N/A,#N/A,FALSE,"EXCISE"}</definedName>
    <definedName name="wrn.EXCISE." localSheetId="13" hidden="1">{#N/A,#N/A,FALSE,"EXCISE"}</definedName>
    <definedName name="wrn.EXCISE." localSheetId="14" hidden="1">{#N/A,#N/A,FALSE,"EXCISE"}</definedName>
    <definedName name="wrn.EXCISE." localSheetId="15" hidden="1">{#N/A,#N/A,FALSE,"EXCISE"}</definedName>
    <definedName name="wrn.EXCISE." localSheetId="16" hidden="1">{#N/A,#N/A,FALSE,"EXCISE"}</definedName>
    <definedName name="wrn.EXCISE." localSheetId="17" hidden="1">{#N/A,#N/A,FALSE,"EXCISE"}</definedName>
    <definedName name="wrn.EXCISE." localSheetId="18" hidden="1">{#N/A,#N/A,FALSE,"EXCISE"}</definedName>
    <definedName name="wrn.EXCISE." localSheetId="19" hidden="1">{#N/A,#N/A,FALSE,"EXCISE"}</definedName>
    <definedName name="wrn.EXCISE." localSheetId="20" hidden="1">{#N/A,#N/A,FALSE,"EXCISE"}</definedName>
    <definedName name="wrn.EXCISE." localSheetId="21" hidden="1">{#N/A,#N/A,FALSE,"EXCISE"}</definedName>
    <definedName name="wrn.EXCISE." localSheetId="22" hidden="1">{#N/A,#N/A,FALSE,"EXCISE"}</definedName>
    <definedName name="wrn.EXCISE." localSheetId="23" hidden="1">{#N/A,#N/A,FALSE,"EXCISE"}</definedName>
    <definedName name="wrn.EXCISE." localSheetId="24" hidden="1">{#N/A,#N/A,FALSE,"EXCISE"}</definedName>
    <definedName name="wrn.EXCISE." localSheetId="25" hidden="1">{#N/A,#N/A,FALSE,"EXCISE"}</definedName>
    <definedName name="wrn.EXCISE." localSheetId="26" hidden="1">{#N/A,#N/A,FALSE,"EXCISE"}</definedName>
    <definedName name="wrn.EXCISE." localSheetId="27" hidden="1">{#N/A,#N/A,FALSE,"EXCISE"}</definedName>
    <definedName name="wrn.EXCISE." localSheetId="28" hidden="1">{#N/A,#N/A,FALSE,"EXCISE"}</definedName>
    <definedName name="wrn.EXCISE." localSheetId="29" hidden="1">{#N/A,#N/A,FALSE,"EXCISE"}</definedName>
    <definedName name="wrn.EXCISE." localSheetId="30" hidden="1">{#N/A,#N/A,FALSE,"EXCISE"}</definedName>
    <definedName name="wrn.EXCISE." localSheetId="31" hidden="1">{#N/A,#N/A,FALSE,"EXCISE"}</definedName>
    <definedName name="wrn.EXCISE." localSheetId="32" hidden="1">{#N/A,#N/A,FALSE,"EXCISE"}</definedName>
    <definedName name="wrn.EXCISE." localSheetId="33" hidden="1">{#N/A,#N/A,FALSE,"EXCISE"}</definedName>
    <definedName name="wrn.EXCISE." localSheetId="34" hidden="1">{#N/A,#N/A,FALSE,"EXCISE"}</definedName>
    <definedName name="wrn.EXCISE." localSheetId="35" hidden="1">{#N/A,#N/A,FALSE,"EXCISE"}</definedName>
    <definedName name="wrn.EXCISE." localSheetId="36" hidden="1">{#N/A,#N/A,FALSE,"EXCISE"}</definedName>
    <definedName name="wrn.EXCISE." localSheetId="37" hidden="1">{#N/A,#N/A,FALSE,"EXCISE"}</definedName>
    <definedName name="wrn.EXCISE." localSheetId="38" hidden="1">{#N/A,#N/A,FALSE,"EXCISE"}</definedName>
    <definedName name="wrn.EXCISE." localSheetId="39" hidden="1">{#N/A,#N/A,FALSE,"EXCISE"}</definedName>
    <definedName name="wrn.EXCISE." localSheetId="40" hidden="1">{#N/A,#N/A,FALSE,"EXCISE"}</definedName>
    <definedName name="wrn.EXCISE." localSheetId="41" hidden="1">{#N/A,#N/A,FALSE,"EXCISE"}</definedName>
    <definedName name="wrn.EXCISE." localSheetId="42" hidden="1">{#N/A,#N/A,FALSE,"EXCISE"}</definedName>
    <definedName name="wrn.EXCISE." localSheetId="43" hidden="1">{#N/A,#N/A,FALSE,"EXCISE"}</definedName>
    <definedName name="wrn.EXCISE." localSheetId="44" hidden="1">{#N/A,#N/A,FALSE,"EXCISE"}</definedName>
    <definedName name="wrn.EXCISE." localSheetId="45" hidden="1">{#N/A,#N/A,FALSE,"EXCISE"}</definedName>
    <definedName name="wrn.EXCISE." localSheetId="46" hidden="1">{#N/A,#N/A,FALSE,"EXCISE"}</definedName>
    <definedName name="wrn.EXCISE." localSheetId="47" hidden="1">{#N/A,#N/A,FALSE,"EXCISE"}</definedName>
    <definedName name="wrn.EXCISE." localSheetId="48" hidden="1">{#N/A,#N/A,FALSE,"EXCISE"}</definedName>
    <definedName name="wrn.EXCISE." localSheetId="49" hidden="1">{#N/A,#N/A,FALSE,"EXCISE"}</definedName>
    <definedName name="wrn.EXCISE." localSheetId="50" hidden="1">{#N/A,#N/A,FALSE,"EXCISE"}</definedName>
    <definedName name="wrn.EXCISE." localSheetId="51" hidden="1">{#N/A,#N/A,FALSE,"EXCISE"}</definedName>
    <definedName name="wrn.EXCISE." localSheetId="52" hidden="1">{#N/A,#N/A,FALSE,"EXCISE"}</definedName>
    <definedName name="wrn.EXCISE." localSheetId="53" hidden="1">{#N/A,#N/A,FALSE,"EXCISE"}</definedName>
    <definedName name="wrn.EXCISE." localSheetId="54" hidden="1">{#N/A,#N/A,FALSE,"EXCISE"}</definedName>
    <definedName name="wrn.EXCISE." localSheetId="55" hidden="1">{#N/A,#N/A,FALSE,"EXCISE"}</definedName>
    <definedName name="wrn.EXCISE." localSheetId="56" hidden="1">{#N/A,#N/A,FALSE,"EXCISE"}</definedName>
    <definedName name="wrn.EXCISE." localSheetId="57" hidden="1">{#N/A,#N/A,FALSE,"EXCISE"}</definedName>
    <definedName name="wrn.EXCISE." localSheetId="58" hidden="1">{#N/A,#N/A,FALSE,"EXCISE"}</definedName>
    <definedName name="wrn.EXCISE." localSheetId="59" hidden="1">{#N/A,#N/A,FALSE,"EXCISE"}</definedName>
    <definedName name="wrn.EXCISE." hidden="1">{#N/A,#N/A,FALSE,"EXCISE"}</definedName>
    <definedName name="wrn.EXRATE." localSheetId="1" hidden="1">{#N/A,#N/A,FALSE,"EXRATE"}</definedName>
    <definedName name="wrn.EXRATE." localSheetId="3" hidden="1">{#N/A,#N/A,FALSE,"EXRATE"}</definedName>
    <definedName name="wrn.EXRATE." localSheetId="7" hidden="1">{#N/A,#N/A,FALSE,"EXRATE"}</definedName>
    <definedName name="wrn.EXRATE." localSheetId="8" hidden="1">{#N/A,#N/A,FALSE,"EXRATE"}</definedName>
    <definedName name="wrn.EXRATE." localSheetId="6" hidden="1">{#N/A,#N/A,FALSE,"EXRATE"}</definedName>
    <definedName name="wrn.EXRATE." localSheetId="9" hidden="1">{#N/A,#N/A,FALSE,"EXRATE"}</definedName>
    <definedName name="wrn.EXRATE." localSheetId="10" hidden="1">{#N/A,#N/A,FALSE,"EXRATE"}</definedName>
    <definedName name="wrn.EXRATE." localSheetId="11" hidden="1">{#N/A,#N/A,FALSE,"EXRATE"}</definedName>
    <definedName name="wrn.EXRATE." localSheetId="12" hidden="1">{#N/A,#N/A,FALSE,"EXRATE"}</definedName>
    <definedName name="wrn.EXRATE." localSheetId="13" hidden="1">{#N/A,#N/A,FALSE,"EXRATE"}</definedName>
    <definedName name="wrn.EXRATE." localSheetId="14" hidden="1">{#N/A,#N/A,FALSE,"EXRATE"}</definedName>
    <definedName name="wrn.EXRATE." localSheetId="15" hidden="1">{#N/A,#N/A,FALSE,"EXRATE"}</definedName>
    <definedName name="wrn.EXRATE." localSheetId="16" hidden="1">{#N/A,#N/A,FALSE,"EXRATE"}</definedName>
    <definedName name="wrn.EXRATE." localSheetId="17" hidden="1">{#N/A,#N/A,FALSE,"EXRATE"}</definedName>
    <definedName name="wrn.EXRATE." localSheetId="18" hidden="1">{#N/A,#N/A,FALSE,"EXRATE"}</definedName>
    <definedName name="wrn.EXRATE." localSheetId="19" hidden="1">{#N/A,#N/A,FALSE,"EXRATE"}</definedName>
    <definedName name="wrn.EXRATE." localSheetId="20" hidden="1">{#N/A,#N/A,FALSE,"EXRATE"}</definedName>
    <definedName name="wrn.EXRATE." localSheetId="21" hidden="1">{#N/A,#N/A,FALSE,"EXRATE"}</definedName>
    <definedName name="wrn.EXRATE." localSheetId="22" hidden="1">{#N/A,#N/A,FALSE,"EXRATE"}</definedName>
    <definedName name="wrn.EXRATE." localSheetId="23" hidden="1">{#N/A,#N/A,FALSE,"EXRATE"}</definedName>
    <definedName name="wrn.EXRATE." localSheetId="24" hidden="1">{#N/A,#N/A,FALSE,"EXRATE"}</definedName>
    <definedName name="wrn.EXRATE." localSheetId="25" hidden="1">{#N/A,#N/A,FALSE,"EXRATE"}</definedName>
    <definedName name="wrn.EXRATE." localSheetId="26" hidden="1">{#N/A,#N/A,FALSE,"EXRATE"}</definedName>
    <definedName name="wrn.EXRATE." localSheetId="27" hidden="1">{#N/A,#N/A,FALSE,"EXRATE"}</definedName>
    <definedName name="wrn.EXRATE." localSheetId="28" hidden="1">{#N/A,#N/A,FALSE,"EXRATE"}</definedName>
    <definedName name="wrn.EXRATE." localSheetId="29" hidden="1">{#N/A,#N/A,FALSE,"EXRATE"}</definedName>
    <definedName name="wrn.EXRATE." localSheetId="30" hidden="1">{#N/A,#N/A,FALSE,"EXRATE"}</definedName>
    <definedName name="wrn.EXRATE." localSheetId="31" hidden="1">{#N/A,#N/A,FALSE,"EXRATE"}</definedName>
    <definedName name="wrn.EXRATE." localSheetId="32" hidden="1">{#N/A,#N/A,FALSE,"EXRATE"}</definedName>
    <definedName name="wrn.EXRATE." localSheetId="33" hidden="1">{#N/A,#N/A,FALSE,"EXRATE"}</definedName>
    <definedName name="wrn.EXRATE." localSheetId="34" hidden="1">{#N/A,#N/A,FALSE,"EXRATE"}</definedName>
    <definedName name="wrn.EXRATE." localSheetId="35" hidden="1">{#N/A,#N/A,FALSE,"EXRATE"}</definedName>
    <definedName name="wrn.EXRATE." localSheetId="36" hidden="1">{#N/A,#N/A,FALSE,"EXRATE"}</definedName>
    <definedName name="wrn.EXRATE." localSheetId="37" hidden="1">{#N/A,#N/A,FALSE,"EXRATE"}</definedName>
    <definedName name="wrn.EXRATE." localSheetId="38" hidden="1">{#N/A,#N/A,FALSE,"EXRATE"}</definedName>
    <definedName name="wrn.EXRATE." localSheetId="39" hidden="1">{#N/A,#N/A,FALSE,"EXRATE"}</definedName>
    <definedName name="wrn.EXRATE." localSheetId="40" hidden="1">{#N/A,#N/A,FALSE,"EXRATE"}</definedName>
    <definedName name="wrn.EXRATE." localSheetId="41" hidden="1">{#N/A,#N/A,FALSE,"EXRATE"}</definedName>
    <definedName name="wrn.EXRATE." localSheetId="42" hidden="1">{#N/A,#N/A,FALSE,"EXRATE"}</definedName>
    <definedName name="wrn.EXRATE." localSheetId="43" hidden="1">{#N/A,#N/A,FALSE,"EXRATE"}</definedName>
    <definedName name="wrn.EXRATE." localSheetId="44" hidden="1">{#N/A,#N/A,FALSE,"EXRATE"}</definedName>
    <definedName name="wrn.EXRATE." localSheetId="45" hidden="1">{#N/A,#N/A,FALSE,"EXRATE"}</definedName>
    <definedName name="wrn.EXRATE." localSheetId="46" hidden="1">{#N/A,#N/A,FALSE,"EXRATE"}</definedName>
    <definedName name="wrn.EXRATE." localSheetId="47" hidden="1">{#N/A,#N/A,FALSE,"EXRATE"}</definedName>
    <definedName name="wrn.EXRATE." localSheetId="48" hidden="1">{#N/A,#N/A,FALSE,"EXRATE"}</definedName>
    <definedName name="wrn.EXRATE." localSheetId="49" hidden="1">{#N/A,#N/A,FALSE,"EXRATE"}</definedName>
    <definedName name="wrn.EXRATE." localSheetId="50" hidden="1">{#N/A,#N/A,FALSE,"EXRATE"}</definedName>
    <definedName name="wrn.EXRATE." localSheetId="51" hidden="1">{#N/A,#N/A,FALSE,"EXRATE"}</definedName>
    <definedName name="wrn.EXRATE." localSheetId="52" hidden="1">{#N/A,#N/A,FALSE,"EXRATE"}</definedName>
    <definedName name="wrn.EXRATE." localSheetId="53" hidden="1">{#N/A,#N/A,FALSE,"EXRATE"}</definedName>
    <definedName name="wrn.EXRATE." localSheetId="54" hidden="1">{#N/A,#N/A,FALSE,"EXRATE"}</definedName>
    <definedName name="wrn.EXRATE." localSheetId="55" hidden="1">{#N/A,#N/A,FALSE,"EXRATE"}</definedName>
    <definedName name="wrn.EXRATE." localSheetId="56" hidden="1">{#N/A,#N/A,FALSE,"EXRATE"}</definedName>
    <definedName name="wrn.EXRATE." localSheetId="57" hidden="1">{#N/A,#N/A,FALSE,"EXRATE"}</definedName>
    <definedName name="wrn.EXRATE." localSheetId="58" hidden="1">{#N/A,#N/A,FALSE,"EXRATE"}</definedName>
    <definedName name="wrn.EXRATE." localSheetId="59" hidden="1">{#N/A,#N/A,FALSE,"EXRATE"}</definedName>
    <definedName name="wrn.EXRATE." hidden="1">{#N/A,#N/A,FALSE,"EXRATE"}</definedName>
    <definedName name="wrn.EXTDEBT." localSheetId="1" hidden="1">{#N/A,#N/A,FALSE,"EXTDEBT"}</definedName>
    <definedName name="wrn.EXTDEBT." localSheetId="3" hidden="1">{#N/A,#N/A,FALSE,"EXTDEBT"}</definedName>
    <definedName name="wrn.EXTDEBT." localSheetId="7" hidden="1">{#N/A,#N/A,FALSE,"EXTDEBT"}</definedName>
    <definedName name="wrn.EXTDEBT." localSheetId="8" hidden="1">{#N/A,#N/A,FALSE,"EXTDEBT"}</definedName>
    <definedName name="wrn.EXTDEBT." localSheetId="6" hidden="1">{#N/A,#N/A,FALSE,"EXTDEBT"}</definedName>
    <definedName name="wrn.EXTDEBT." localSheetId="9" hidden="1">{#N/A,#N/A,FALSE,"EXTDEBT"}</definedName>
    <definedName name="wrn.EXTDEBT." localSheetId="10" hidden="1">{#N/A,#N/A,FALSE,"EXTDEBT"}</definedName>
    <definedName name="wrn.EXTDEBT." localSheetId="11" hidden="1">{#N/A,#N/A,FALSE,"EXTDEBT"}</definedName>
    <definedName name="wrn.EXTDEBT." localSheetId="12" hidden="1">{#N/A,#N/A,FALSE,"EXTDEBT"}</definedName>
    <definedName name="wrn.EXTDEBT." localSheetId="13" hidden="1">{#N/A,#N/A,FALSE,"EXTDEBT"}</definedName>
    <definedName name="wrn.EXTDEBT." localSheetId="14" hidden="1">{#N/A,#N/A,FALSE,"EXTDEBT"}</definedName>
    <definedName name="wrn.EXTDEBT." localSheetId="15" hidden="1">{#N/A,#N/A,FALSE,"EXTDEBT"}</definedName>
    <definedName name="wrn.EXTDEBT." localSheetId="16" hidden="1">{#N/A,#N/A,FALSE,"EXTDEBT"}</definedName>
    <definedName name="wrn.EXTDEBT." localSheetId="17" hidden="1">{#N/A,#N/A,FALSE,"EXTDEBT"}</definedName>
    <definedName name="wrn.EXTDEBT." localSheetId="18" hidden="1">{#N/A,#N/A,FALSE,"EXTDEBT"}</definedName>
    <definedName name="wrn.EXTDEBT." localSheetId="19" hidden="1">{#N/A,#N/A,FALSE,"EXTDEBT"}</definedName>
    <definedName name="wrn.EXTDEBT." localSheetId="20" hidden="1">{#N/A,#N/A,FALSE,"EXTDEBT"}</definedName>
    <definedName name="wrn.EXTDEBT." localSheetId="21" hidden="1">{#N/A,#N/A,FALSE,"EXTDEBT"}</definedName>
    <definedName name="wrn.EXTDEBT." localSheetId="22" hidden="1">{#N/A,#N/A,FALSE,"EXTDEBT"}</definedName>
    <definedName name="wrn.EXTDEBT." localSheetId="23" hidden="1">{#N/A,#N/A,FALSE,"EXTDEBT"}</definedName>
    <definedName name="wrn.EXTDEBT." localSheetId="24" hidden="1">{#N/A,#N/A,FALSE,"EXTDEBT"}</definedName>
    <definedName name="wrn.EXTDEBT." localSheetId="25" hidden="1">{#N/A,#N/A,FALSE,"EXTDEBT"}</definedName>
    <definedName name="wrn.EXTDEBT." localSheetId="26" hidden="1">{#N/A,#N/A,FALSE,"EXTDEBT"}</definedName>
    <definedName name="wrn.EXTDEBT." localSheetId="27" hidden="1">{#N/A,#N/A,FALSE,"EXTDEBT"}</definedName>
    <definedName name="wrn.EXTDEBT." localSheetId="28" hidden="1">{#N/A,#N/A,FALSE,"EXTDEBT"}</definedName>
    <definedName name="wrn.EXTDEBT." localSheetId="29" hidden="1">{#N/A,#N/A,FALSE,"EXTDEBT"}</definedName>
    <definedName name="wrn.EXTDEBT." localSheetId="30" hidden="1">{#N/A,#N/A,FALSE,"EXTDEBT"}</definedName>
    <definedName name="wrn.EXTDEBT." localSheetId="31" hidden="1">{#N/A,#N/A,FALSE,"EXTDEBT"}</definedName>
    <definedName name="wrn.EXTDEBT." localSheetId="32" hidden="1">{#N/A,#N/A,FALSE,"EXTDEBT"}</definedName>
    <definedName name="wrn.EXTDEBT." localSheetId="33" hidden="1">{#N/A,#N/A,FALSE,"EXTDEBT"}</definedName>
    <definedName name="wrn.EXTDEBT." localSheetId="34" hidden="1">{#N/A,#N/A,FALSE,"EXTDEBT"}</definedName>
    <definedName name="wrn.EXTDEBT." localSheetId="35" hidden="1">{#N/A,#N/A,FALSE,"EXTDEBT"}</definedName>
    <definedName name="wrn.EXTDEBT." localSheetId="36" hidden="1">{#N/A,#N/A,FALSE,"EXTDEBT"}</definedName>
    <definedName name="wrn.EXTDEBT." localSheetId="37" hidden="1">{#N/A,#N/A,FALSE,"EXTDEBT"}</definedName>
    <definedName name="wrn.EXTDEBT." localSheetId="38" hidden="1">{#N/A,#N/A,FALSE,"EXTDEBT"}</definedName>
    <definedName name="wrn.EXTDEBT." localSheetId="39" hidden="1">{#N/A,#N/A,FALSE,"EXTDEBT"}</definedName>
    <definedName name="wrn.EXTDEBT." localSheetId="40" hidden="1">{#N/A,#N/A,FALSE,"EXTDEBT"}</definedName>
    <definedName name="wrn.EXTDEBT." localSheetId="41" hidden="1">{#N/A,#N/A,FALSE,"EXTDEBT"}</definedName>
    <definedName name="wrn.EXTDEBT." localSheetId="42" hidden="1">{#N/A,#N/A,FALSE,"EXTDEBT"}</definedName>
    <definedName name="wrn.EXTDEBT." localSheetId="43" hidden="1">{#N/A,#N/A,FALSE,"EXTDEBT"}</definedName>
    <definedName name="wrn.EXTDEBT." localSheetId="44" hidden="1">{#N/A,#N/A,FALSE,"EXTDEBT"}</definedName>
    <definedName name="wrn.EXTDEBT." localSheetId="45" hidden="1">{#N/A,#N/A,FALSE,"EXTDEBT"}</definedName>
    <definedName name="wrn.EXTDEBT." localSheetId="46" hidden="1">{#N/A,#N/A,FALSE,"EXTDEBT"}</definedName>
    <definedName name="wrn.EXTDEBT." localSheetId="47" hidden="1">{#N/A,#N/A,FALSE,"EXTDEBT"}</definedName>
    <definedName name="wrn.EXTDEBT." localSheetId="48" hidden="1">{#N/A,#N/A,FALSE,"EXTDEBT"}</definedName>
    <definedName name="wrn.EXTDEBT." localSheetId="49" hidden="1">{#N/A,#N/A,FALSE,"EXTDEBT"}</definedName>
    <definedName name="wrn.EXTDEBT." localSheetId="50" hidden="1">{#N/A,#N/A,FALSE,"EXTDEBT"}</definedName>
    <definedName name="wrn.EXTDEBT." localSheetId="51" hidden="1">{#N/A,#N/A,FALSE,"EXTDEBT"}</definedName>
    <definedName name="wrn.EXTDEBT." localSheetId="52" hidden="1">{#N/A,#N/A,FALSE,"EXTDEBT"}</definedName>
    <definedName name="wrn.EXTDEBT." localSheetId="53" hidden="1">{#N/A,#N/A,FALSE,"EXTDEBT"}</definedName>
    <definedName name="wrn.EXTDEBT." localSheetId="54" hidden="1">{#N/A,#N/A,FALSE,"EXTDEBT"}</definedName>
    <definedName name="wrn.EXTDEBT." localSheetId="55" hidden="1">{#N/A,#N/A,FALSE,"EXTDEBT"}</definedName>
    <definedName name="wrn.EXTDEBT." localSheetId="56" hidden="1">{#N/A,#N/A,FALSE,"EXTDEBT"}</definedName>
    <definedName name="wrn.EXTDEBT." localSheetId="57" hidden="1">{#N/A,#N/A,FALSE,"EXTDEBT"}</definedName>
    <definedName name="wrn.EXTDEBT." localSheetId="58" hidden="1">{#N/A,#N/A,FALSE,"EXTDEBT"}</definedName>
    <definedName name="wrn.EXTDEBT." localSheetId="59" hidden="1">{#N/A,#N/A,FALSE,"EXTDEBT"}</definedName>
    <definedName name="wrn.EXTDEBT." hidden="1">{#N/A,#N/A,FALSE,"EXTDEBT"}</definedName>
    <definedName name="wrn.EXTRABUDGT." localSheetId="1" hidden="1">{#N/A,#N/A,FALSE,"EXTRABUDGT"}</definedName>
    <definedName name="wrn.EXTRABUDGT." localSheetId="3" hidden="1">{#N/A,#N/A,FALSE,"EXTRABUDGT"}</definedName>
    <definedName name="wrn.EXTRABUDGT." localSheetId="7" hidden="1">{#N/A,#N/A,FALSE,"EXTRABUDGT"}</definedName>
    <definedName name="wrn.EXTRABUDGT." localSheetId="8" hidden="1">{#N/A,#N/A,FALSE,"EXTRABUDGT"}</definedName>
    <definedName name="wrn.EXTRABUDGT." localSheetId="6" hidden="1">{#N/A,#N/A,FALSE,"EXTRABUDGT"}</definedName>
    <definedName name="wrn.EXTRABUDGT." localSheetId="9" hidden="1">{#N/A,#N/A,FALSE,"EXTRABUDGT"}</definedName>
    <definedName name="wrn.EXTRABUDGT." localSheetId="10" hidden="1">{#N/A,#N/A,FALSE,"EXTRABUDGT"}</definedName>
    <definedName name="wrn.EXTRABUDGT." localSheetId="11" hidden="1">{#N/A,#N/A,FALSE,"EXTRABUDGT"}</definedName>
    <definedName name="wrn.EXTRABUDGT." localSheetId="12" hidden="1">{#N/A,#N/A,FALSE,"EXTRABUDGT"}</definedName>
    <definedName name="wrn.EXTRABUDGT." localSheetId="13" hidden="1">{#N/A,#N/A,FALSE,"EXTRABUDGT"}</definedName>
    <definedName name="wrn.EXTRABUDGT." localSheetId="14" hidden="1">{#N/A,#N/A,FALSE,"EXTRABUDGT"}</definedName>
    <definedName name="wrn.EXTRABUDGT." localSheetId="15" hidden="1">{#N/A,#N/A,FALSE,"EXTRABUDGT"}</definedName>
    <definedName name="wrn.EXTRABUDGT." localSheetId="16" hidden="1">{#N/A,#N/A,FALSE,"EXTRABUDGT"}</definedName>
    <definedName name="wrn.EXTRABUDGT." localSheetId="17" hidden="1">{#N/A,#N/A,FALSE,"EXTRABUDGT"}</definedName>
    <definedName name="wrn.EXTRABUDGT." localSheetId="18" hidden="1">{#N/A,#N/A,FALSE,"EXTRABUDGT"}</definedName>
    <definedName name="wrn.EXTRABUDGT." localSheetId="19" hidden="1">{#N/A,#N/A,FALSE,"EXTRABUDGT"}</definedName>
    <definedName name="wrn.EXTRABUDGT." localSheetId="20" hidden="1">{#N/A,#N/A,FALSE,"EXTRABUDGT"}</definedName>
    <definedName name="wrn.EXTRABUDGT." localSheetId="21" hidden="1">{#N/A,#N/A,FALSE,"EXTRABUDGT"}</definedName>
    <definedName name="wrn.EXTRABUDGT." localSheetId="22" hidden="1">{#N/A,#N/A,FALSE,"EXTRABUDGT"}</definedName>
    <definedName name="wrn.EXTRABUDGT." localSheetId="23" hidden="1">{#N/A,#N/A,FALSE,"EXTRABUDGT"}</definedName>
    <definedName name="wrn.EXTRABUDGT." localSheetId="24" hidden="1">{#N/A,#N/A,FALSE,"EXTRABUDGT"}</definedName>
    <definedName name="wrn.EXTRABUDGT." localSheetId="25" hidden="1">{#N/A,#N/A,FALSE,"EXTRABUDGT"}</definedName>
    <definedName name="wrn.EXTRABUDGT." localSheetId="26" hidden="1">{#N/A,#N/A,FALSE,"EXTRABUDGT"}</definedName>
    <definedName name="wrn.EXTRABUDGT." localSheetId="27" hidden="1">{#N/A,#N/A,FALSE,"EXTRABUDGT"}</definedName>
    <definedName name="wrn.EXTRABUDGT." localSheetId="28" hidden="1">{#N/A,#N/A,FALSE,"EXTRABUDGT"}</definedName>
    <definedName name="wrn.EXTRABUDGT." localSheetId="29" hidden="1">{#N/A,#N/A,FALSE,"EXTRABUDGT"}</definedName>
    <definedName name="wrn.EXTRABUDGT." localSheetId="30" hidden="1">{#N/A,#N/A,FALSE,"EXTRABUDGT"}</definedName>
    <definedName name="wrn.EXTRABUDGT." localSheetId="31" hidden="1">{#N/A,#N/A,FALSE,"EXTRABUDGT"}</definedName>
    <definedName name="wrn.EXTRABUDGT." localSheetId="32" hidden="1">{#N/A,#N/A,FALSE,"EXTRABUDGT"}</definedName>
    <definedName name="wrn.EXTRABUDGT." localSheetId="33" hidden="1">{#N/A,#N/A,FALSE,"EXTRABUDGT"}</definedName>
    <definedName name="wrn.EXTRABUDGT." localSheetId="34" hidden="1">{#N/A,#N/A,FALSE,"EXTRABUDGT"}</definedName>
    <definedName name="wrn.EXTRABUDGT." localSheetId="35" hidden="1">{#N/A,#N/A,FALSE,"EXTRABUDGT"}</definedName>
    <definedName name="wrn.EXTRABUDGT." localSheetId="36" hidden="1">{#N/A,#N/A,FALSE,"EXTRABUDGT"}</definedName>
    <definedName name="wrn.EXTRABUDGT." localSheetId="37" hidden="1">{#N/A,#N/A,FALSE,"EXTRABUDGT"}</definedName>
    <definedName name="wrn.EXTRABUDGT." localSheetId="38" hidden="1">{#N/A,#N/A,FALSE,"EXTRABUDGT"}</definedName>
    <definedName name="wrn.EXTRABUDGT." localSheetId="39" hidden="1">{#N/A,#N/A,FALSE,"EXTRABUDGT"}</definedName>
    <definedName name="wrn.EXTRABUDGT." localSheetId="40" hidden="1">{#N/A,#N/A,FALSE,"EXTRABUDGT"}</definedName>
    <definedName name="wrn.EXTRABUDGT." localSheetId="41" hidden="1">{#N/A,#N/A,FALSE,"EXTRABUDGT"}</definedName>
    <definedName name="wrn.EXTRABUDGT." localSheetId="42" hidden="1">{#N/A,#N/A,FALSE,"EXTRABUDGT"}</definedName>
    <definedName name="wrn.EXTRABUDGT." localSheetId="43" hidden="1">{#N/A,#N/A,FALSE,"EXTRABUDGT"}</definedName>
    <definedName name="wrn.EXTRABUDGT." localSheetId="44" hidden="1">{#N/A,#N/A,FALSE,"EXTRABUDGT"}</definedName>
    <definedName name="wrn.EXTRABUDGT." localSheetId="45" hidden="1">{#N/A,#N/A,FALSE,"EXTRABUDGT"}</definedName>
    <definedName name="wrn.EXTRABUDGT." localSheetId="46" hidden="1">{#N/A,#N/A,FALSE,"EXTRABUDGT"}</definedName>
    <definedName name="wrn.EXTRABUDGT." localSheetId="47" hidden="1">{#N/A,#N/A,FALSE,"EXTRABUDGT"}</definedName>
    <definedName name="wrn.EXTRABUDGT." localSheetId="48" hidden="1">{#N/A,#N/A,FALSE,"EXTRABUDGT"}</definedName>
    <definedName name="wrn.EXTRABUDGT." localSheetId="49" hidden="1">{#N/A,#N/A,FALSE,"EXTRABUDGT"}</definedName>
    <definedName name="wrn.EXTRABUDGT." localSheetId="50" hidden="1">{#N/A,#N/A,FALSE,"EXTRABUDGT"}</definedName>
    <definedName name="wrn.EXTRABUDGT." localSheetId="51" hidden="1">{#N/A,#N/A,FALSE,"EXTRABUDGT"}</definedName>
    <definedName name="wrn.EXTRABUDGT." localSheetId="52" hidden="1">{#N/A,#N/A,FALSE,"EXTRABUDGT"}</definedName>
    <definedName name="wrn.EXTRABUDGT." localSheetId="53" hidden="1">{#N/A,#N/A,FALSE,"EXTRABUDGT"}</definedName>
    <definedName name="wrn.EXTRABUDGT." localSheetId="54" hidden="1">{#N/A,#N/A,FALSE,"EXTRABUDGT"}</definedName>
    <definedName name="wrn.EXTRABUDGT." localSheetId="55" hidden="1">{#N/A,#N/A,FALSE,"EXTRABUDGT"}</definedName>
    <definedName name="wrn.EXTRABUDGT." localSheetId="56" hidden="1">{#N/A,#N/A,FALSE,"EXTRABUDGT"}</definedName>
    <definedName name="wrn.EXTRABUDGT." localSheetId="57" hidden="1">{#N/A,#N/A,FALSE,"EXTRABUDGT"}</definedName>
    <definedName name="wrn.EXTRABUDGT." localSheetId="58" hidden="1">{#N/A,#N/A,FALSE,"EXTRABUDGT"}</definedName>
    <definedName name="wrn.EXTRABUDGT." localSheetId="59" hidden="1">{#N/A,#N/A,FALSE,"EXTRABUDGT"}</definedName>
    <definedName name="wrn.EXTRABUDGT." hidden="1">{#N/A,#N/A,FALSE,"EXTRABUDGT"}</definedName>
    <definedName name="wrn.EXTRABUDGT2." localSheetId="1" hidden="1">{#N/A,#N/A,FALSE,"EXTRABUDGT2"}</definedName>
    <definedName name="wrn.EXTRABUDGT2." localSheetId="3" hidden="1">{#N/A,#N/A,FALSE,"EXTRABUDGT2"}</definedName>
    <definedName name="wrn.EXTRABUDGT2." localSheetId="7" hidden="1">{#N/A,#N/A,FALSE,"EXTRABUDGT2"}</definedName>
    <definedName name="wrn.EXTRABUDGT2." localSheetId="8" hidden="1">{#N/A,#N/A,FALSE,"EXTRABUDGT2"}</definedName>
    <definedName name="wrn.EXTRABUDGT2." localSheetId="6" hidden="1">{#N/A,#N/A,FALSE,"EXTRABUDGT2"}</definedName>
    <definedName name="wrn.EXTRABUDGT2." localSheetId="9" hidden="1">{#N/A,#N/A,FALSE,"EXTRABUDGT2"}</definedName>
    <definedName name="wrn.EXTRABUDGT2." localSheetId="10" hidden="1">{#N/A,#N/A,FALSE,"EXTRABUDGT2"}</definedName>
    <definedName name="wrn.EXTRABUDGT2." localSheetId="11" hidden="1">{#N/A,#N/A,FALSE,"EXTRABUDGT2"}</definedName>
    <definedName name="wrn.EXTRABUDGT2." localSheetId="12" hidden="1">{#N/A,#N/A,FALSE,"EXTRABUDGT2"}</definedName>
    <definedName name="wrn.EXTRABUDGT2." localSheetId="13" hidden="1">{#N/A,#N/A,FALSE,"EXTRABUDGT2"}</definedName>
    <definedName name="wrn.EXTRABUDGT2." localSheetId="14" hidden="1">{#N/A,#N/A,FALSE,"EXTRABUDGT2"}</definedName>
    <definedName name="wrn.EXTRABUDGT2." localSheetId="15" hidden="1">{#N/A,#N/A,FALSE,"EXTRABUDGT2"}</definedName>
    <definedName name="wrn.EXTRABUDGT2." localSheetId="16" hidden="1">{#N/A,#N/A,FALSE,"EXTRABUDGT2"}</definedName>
    <definedName name="wrn.EXTRABUDGT2." localSheetId="17" hidden="1">{#N/A,#N/A,FALSE,"EXTRABUDGT2"}</definedName>
    <definedName name="wrn.EXTRABUDGT2." localSheetId="18" hidden="1">{#N/A,#N/A,FALSE,"EXTRABUDGT2"}</definedName>
    <definedName name="wrn.EXTRABUDGT2." localSheetId="19" hidden="1">{#N/A,#N/A,FALSE,"EXTRABUDGT2"}</definedName>
    <definedName name="wrn.EXTRABUDGT2." localSheetId="20" hidden="1">{#N/A,#N/A,FALSE,"EXTRABUDGT2"}</definedName>
    <definedName name="wrn.EXTRABUDGT2." localSheetId="21" hidden="1">{#N/A,#N/A,FALSE,"EXTRABUDGT2"}</definedName>
    <definedName name="wrn.EXTRABUDGT2." localSheetId="22" hidden="1">{#N/A,#N/A,FALSE,"EXTRABUDGT2"}</definedName>
    <definedName name="wrn.EXTRABUDGT2." localSheetId="23" hidden="1">{#N/A,#N/A,FALSE,"EXTRABUDGT2"}</definedName>
    <definedName name="wrn.EXTRABUDGT2." localSheetId="24" hidden="1">{#N/A,#N/A,FALSE,"EXTRABUDGT2"}</definedName>
    <definedName name="wrn.EXTRABUDGT2." localSheetId="25" hidden="1">{#N/A,#N/A,FALSE,"EXTRABUDGT2"}</definedName>
    <definedName name="wrn.EXTRABUDGT2." localSheetId="26" hidden="1">{#N/A,#N/A,FALSE,"EXTRABUDGT2"}</definedName>
    <definedName name="wrn.EXTRABUDGT2." localSheetId="27" hidden="1">{#N/A,#N/A,FALSE,"EXTRABUDGT2"}</definedName>
    <definedName name="wrn.EXTRABUDGT2." localSheetId="28" hidden="1">{#N/A,#N/A,FALSE,"EXTRABUDGT2"}</definedName>
    <definedName name="wrn.EXTRABUDGT2." localSheetId="29" hidden="1">{#N/A,#N/A,FALSE,"EXTRABUDGT2"}</definedName>
    <definedName name="wrn.EXTRABUDGT2." localSheetId="30" hidden="1">{#N/A,#N/A,FALSE,"EXTRABUDGT2"}</definedName>
    <definedName name="wrn.EXTRABUDGT2." localSheetId="31" hidden="1">{#N/A,#N/A,FALSE,"EXTRABUDGT2"}</definedName>
    <definedName name="wrn.EXTRABUDGT2." localSheetId="32" hidden="1">{#N/A,#N/A,FALSE,"EXTRABUDGT2"}</definedName>
    <definedName name="wrn.EXTRABUDGT2." localSheetId="33" hidden="1">{#N/A,#N/A,FALSE,"EXTRABUDGT2"}</definedName>
    <definedName name="wrn.EXTRABUDGT2." localSheetId="34" hidden="1">{#N/A,#N/A,FALSE,"EXTRABUDGT2"}</definedName>
    <definedName name="wrn.EXTRABUDGT2." localSheetId="35" hidden="1">{#N/A,#N/A,FALSE,"EXTRABUDGT2"}</definedName>
    <definedName name="wrn.EXTRABUDGT2." localSheetId="36" hidden="1">{#N/A,#N/A,FALSE,"EXTRABUDGT2"}</definedName>
    <definedName name="wrn.EXTRABUDGT2." localSheetId="37" hidden="1">{#N/A,#N/A,FALSE,"EXTRABUDGT2"}</definedName>
    <definedName name="wrn.EXTRABUDGT2." localSheetId="38" hidden="1">{#N/A,#N/A,FALSE,"EXTRABUDGT2"}</definedName>
    <definedName name="wrn.EXTRABUDGT2." localSheetId="39" hidden="1">{#N/A,#N/A,FALSE,"EXTRABUDGT2"}</definedName>
    <definedName name="wrn.EXTRABUDGT2." localSheetId="40" hidden="1">{#N/A,#N/A,FALSE,"EXTRABUDGT2"}</definedName>
    <definedName name="wrn.EXTRABUDGT2." localSheetId="41" hidden="1">{#N/A,#N/A,FALSE,"EXTRABUDGT2"}</definedName>
    <definedName name="wrn.EXTRABUDGT2." localSheetId="42" hidden="1">{#N/A,#N/A,FALSE,"EXTRABUDGT2"}</definedName>
    <definedName name="wrn.EXTRABUDGT2." localSheetId="43" hidden="1">{#N/A,#N/A,FALSE,"EXTRABUDGT2"}</definedName>
    <definedName name="wrn.EXTRABUDGT2." localSheetId="44" hidden="1">{#N/A,#N/A,FALSE,"EXTRABUDGT2"}</definedName>
    <definedName name="wrn.EXTRABUDGT2." localSheetId="45" hidden="1">{#N/A,#N/A,FALSE,"EXTRABUDGT2"}</definedName>
    <definedName name="wrn.EXTRABUDGT2." localSheetId="46" hidden="1">{#N/A,#N/A,FALSE,"EXTRABUDGT2"}</definedName>
    <definedName name="wrn.EXTRABUDGT2." localSheetId="47" hidden="1">{#N/A,#N/A,FALSE,"EXTRABUDGT2"}</definedName>
    <definedName name="wrn.EXTRABUDGT2." localSheetId="48" hidden="1">{#N/A,#N/A,FALSE,"EXTRABUDGT2"}</definedName>
    <definedName name="wrn.EXTRABUDGT2." localSheetId="49" hidden="1">{#N/A,#N/A,FALSE,"EXTRABUDGT2"}</definedName>
    <definedName name="wrn.EXTRABUDGT2." localSheetId="50" hidden="1">{#N/A,#N/A,FALSE,"EXTRABUDGT2"}</definedName>
    <definedName name="wrn.EXTRABUDGT2." localSheetId="51" hidden="1">{#N/A,#N/A,FALSE,"EXTRABUDGT2"}</definedName>
    <definedName name="wrn.EXTRABUDGT2." localSheetId="52" hidden="1">{#N/A,#N/A,FALSE,"EXTRABUDGT2"}</definedName>
    <definedName name="wrn.EXTRABUDGT2." localSheetId="53" hidden="1">{#N/A,#N/A,FALSE,"EXTRABUDGT2"}</definedName>
    <definedName name="wrn.EXTRABUDGT2." localSheetId="54" hidden="1">{#N/A,#N/A,FALSE,"EXTRABUDGT2"}</definedName>
    <definedName name="wrn.EXTRABUDGT2." localSheetId="55" hidden="1">{#N/A,#N/A,FALSE,"EXTRABUDGT2"}</definedName>
    <definedName name="wrn.EXTRABUDGT2." localSheetId="56" hidden="1">{#N/A,#N/A,FALSE,"EXTRABUDGT2"}</definedName>
    <definedName name="wrn.EXTRABUDGT2." localSheetId="57" hidden="1">{#N/A,#N/A,FALSE,"EXTRABUDGT2"}</definedName>
    <definedName name="wrn.EXTRABUDGT2." localSheetId="58" hidden="1">{#N/A,#N/A,FALSE,"EXTRABUDGT2"}</definedName>
    <definedName name="wrn.EXTRABUDGT2." localSheetId="59" hidden="1">{#N/A,#N/A,FALSE,"EXTRABUDGT2"}</definedName>
    <definedName name="wrn.EXTRABUDGT2." hidden="1">{#N/A,#N/A,FALSE,"EXTRABUDGT2"}</definedName>
    <definedName name="wrn.flash." localSheetId="1" hidden="1">{"pl",#N/A,FALSE,"P&amp;L";"scpl",#N/A,FALSE,"scpl"}</definedName>
    <definedName name="wrn.flash." localSheetId="3" hidden="1">{"pl",#N/A,FALSE,"P&amp;L";"scpl",#N/A,FALSE,"scpl"}</definedName>
    <definedName name="wrn.flash." localSheetId="7" hidden="1">{"pl",#N/A,FALSE,"P&amp;L";"scpl",#N/A,FALSE,"scpl"}</definedName>
    <definedName name="wrn.flash." localSheetId="8" hidden="1">{"pl",#N/A,FALSE,"P&amp;L";"scpl",#N/A,FALSE,"scpl"}</definedName>
    <definedName name="wrn.flash." localSheetId="6" hidden="1">{"pl",#N/A,FALSE,"P&amp;L";"scpl",#N/A,FALSE,"scpl"}</definedName>
    <definedName name="wrn.flash." localSheetId="9" hidden="1">{"pl",#N/A,FALSE,"P&amp;L";"scpl",#N/A,FALSE,"scpl"}</definedName>
    <definedName name="wrn.flash." localSheetId="10" hidden="1">{"pl",#N/A,FALSE,"P&amp;L";"scpl",#N/A,FALSE,"scpl"}</definedName>
    <definedName name="wrn.flash." localSheetId="11" hidden="1">{"pl",#N/A,FALSE,"P&amp;L";"scpl",#N/A,FALSE,"scpl"}</definedName>
    <definedName name="wrn.flash." localSheetId="12" hidden="1">{"pl",#N/A,FALSE,"P&amp;L";"scpl",#N/A,FALSE,"scpl"}</definedName>
    <definedName name="wrn.flash." localSheetId="13" hidden="1">{"pl",#N/A,FALSE,"P&amp;L";"scpl",#N/A,FALSE,"scpl"}</definedName>
    <definedName name="wrn.flash." localSheetId="14" hidden="1">{"pl",#N/A,FALSE,"P&amp;L";"scpl",#N/A,FALSE,"scpl"}</definedName>
    <definedName name="wrn.flash." localSheetId="15" hidden="1">{"pl",#N/A,FALSE,"P&amp;L";"scpl",#N/A,FALSE,"scpl"}</definedName>
    <definedName name="wrn.flash." localSheetId="16" hidden="1">{"pl",#N/A,FALSE,"P&amp;L";"scpl",#N/A,FALSE,"scpl"}</definedName>
    <definedName name="wrn.flash." localSheetId="17" hidden="1">{"pl",#N/A,FALSE,"P&amp;L";"scpl",#N/A,FALSE,"scpl"}</definedName>
    <definedName name="wrn.flash." localSheetId="18" hidden="1">{"pl",#N/A,FALSE,"P&amp;L";"scpl",#N/A,FALSE,"scpl"}</definedName>
    <definedName name="wrn.flash." localSheetId="19" hidden="1">{"pl",#N/A,FALSE,"P&amp;L";"scpl",#N/A,FALSE,"scpl"}</definedName>
    <definedName name="wrn.flash." localSheetId="20" hidden="1">{"pl",#N/A,FALSE,"P&amp;L";"scpl",#N/A,FALSE,"scpl"}</definedName>
    <definedName name="wrn.flash." localSheetId="21" hidden="1">{"pl",#N/A,FALSE,"P&amp;L";"scpl",#N/A,FALSE,"scpl"}</definedName>
    <definedName name="wrn.flash." localSheetId="22" hidden="1">{"pl",#N/A,FALSE,"P&amp;L";"scpl",#N/A,FALSE,"scpl"}</definedName>
    <definedName name="wrn.flash." localSheetId="23" hidden="1">{"pl",#N/A,FALSE,"P&amp;L";"scpl",#N/A,FALSE,"scpl"}</definedName>
    <definedName name="wrn.flash." localSheetId="24" hidden="1">{"pl",#N/A,FALSE,"P&amp;L";"scpl",#N/A,FALSE,"scpl"}</definedName>
    <definedName name="wrn.flash." localSheetId="25" hidden="1">{"pl",#N/A,FALSE,"P&amp;L";"scpl",#N/A,FALSE,"scpl"}</definedName>
    <definedName name="wrn.flash." localSheetId="26" hidden="1">{"pl",#N/A,FALSE,"P&amp;L";"scpl",#N/A,FALSE,"scpl"}</definedName>
    <definedName name="wrn.flash." localSheetId="27" hidden="1">{"pl",#N/A,FALSE,"P&amp;L";"scpl",#N/A,FALSE,"scpl"}</definedName>
    <definedName name="wrn.flash." localSheetId="28" hidden="1">{"pl",#N/A,FALSE,"P&amp;L";"scpl",#N/A,FALSE,"scpl"}</definedName>
    <definedName name="wrn.flash." localSheetId="29" hidden="1">{"pl",#N/A,FALSE,"P&amp;L";"scpl",#N/A,FALSE,"scpl"}</definedName>
    <definedName name="wrn.flash." localSheetId="30" hidden="1">{"pl",#N/A,FALSE,"P&amp;L";"scpl",#N/A,FALSE,"scpl"}</definedName>
    <definedName name="wrn.flash." localSheetId="31" hidden="1">{"pl",#N/A,FALSE,"P&amp;L";"scpl",#N/A,FALSE,"scpl"}</definedName>
    <definedName name="wrn.flash." localSheetId="32" hidden="1">{"pl",#N/A,FALSE,"P&amp;L";"scpl",#N/A,FALSE,"scpl"}</definedName>
    <definedName name="wrn.flash." localSheetId="33" hidden="1">{"pl",#N/A,FALSE,"P&amp;L";"scpl",#N/A,FALSE,"scpl"}</definedName>
    <definedName name="wrn.flash." localSheetId="34" hidden="1">{"pl",#N/A,FALSE,"P&amp;L";"scpl",#N/A,FALSE,"scpl"}</definedName>
    <definedName name="wrn.flash." localSheetId="35" hidden="1">{"pl",#N/A,FALSE,"P&amp;L";"scpl",#N/A,FALSE,"scpl"}</definedName>
    <definedName name="wrn.flash." localSheetId="36" hidden="1">{"pl",#N/A,FALSE,"P&amp;L";"scpl",#N/A,FALSE,"scpl"}</definedName>
    <definedName name="wrn.flash." localSheetId="37" hidden="1">{"pl",#N/A,FALSE,"P&amp;L";"scpl",#N/A,FALSE,"scpl"}</definedName>
    <definedName name="wrn.flash." localSheetId="38" hidden="1">{"pl",#N/A,FALSE,"P&amp;L";"scpl",#N/A,FALSE,"scpl"}</definedName>
    <definedName name="wrn.flash." localSheetId="39" hidden="1">{"pl",#N/A,FALSE,"P&amp;L";"scpl",#N/A,FALSE,"scpl"}</definedName>
    <definedName name="wrn.flash." localSheetId="40" hidden="1">{"pl",#N/A,FALSE,"P&amp;L";"scpl",#N/A,FALSE,"scpl"}</definedName>
    <definedName name="wrn.flash." localSheetId="41" hidden="1">{"pl",#N/A,FALSE,"P&amp;L";"scpl",#N/A,FALSE,"scpl"}</definedName>
    <definedName name="wrn.flash." localSheetId="42" hidden="1">{"pl",#N/A,FALSE,"P&amp;L";"scpl",#N/A,FALSE,"scpl"}</definedName>
    <definedName name="wrn.flash." localSheetId="43" hidden="1">{"pl",#N/A,FALSE,"P&amp;L";"scpl",#N/A,FALSE,"scpl"}</definedName>
    <definedName name="wrn.flash." localSheetId="44" hidden="1">{"pl",#N/A,FALSE,"P&amp;L";"scpl",#N/A,FALSE,"scpl"}</definedName>
    <definedName name="wrn.flash." localSheetId="45" hidden="1">{"pl",#N/A,FALSE,"P&amp;L";"scpl",#N/A,FALSE,"scpl"}</definedName>
    <definedName name="wrn.flash." localSheetId="46" hidden="1">{"pl",#N/A,FALSE,"P&amp;L";"scpl",#N/A,FALSE,"scpl"}</definedName>
    <definedName name="wrn.flash." localSheetId="47" hidden="1">{"pl",#N/A,FALSE,"P&amp;L";"scpl",#N/A,FALSE,"scpl"}</definedName>
    <definedName name="wrn.flash." localSheetId="48" hidden="1">{"pl",#N/A,FALSE,"P&amp;L";"scpl",#N/A,FALSE,"scpl"}</definedName>
    <definedName name="wrn.flash." localSheetId="49" hidden="1">{"pl",#N/A,FALSE,"P&amp;L";"scpl",#N/A,FALSE,"scpl"}</definedName>
    <definedName name="wrn.flash." localSheetId="50" hidden="1">{"pl",#N/A,FALSE,"P&amp;L";"scpl",#N/A,FALSE,"scpl"}</definedName>
    <definedName name="wrn.flash." localSheetId="51" hidden="1">{"pl",#N/A,FALSE,"P&amp;L";"scpl",#N/A,FALSE,"scpl"}</definedName>
    <definedName name="wrn.flash." localSheetId="52" hidden="1">{"pl",#N/A,FALSE,"P&amp;L";"scpl",#N/A,FALSE,"scpl"}</definedName>
    <definedName name="wrn.flash." localSheetId="53" hidden="1">{"pl",#N/A,FALSE,"P&amp;L";"scpl",#N/A,FALSE,"scpl"}</definedName>
    <definedName name="wrn.flash." localSheetId="54" hidden="1">{"pl",#N/A,FALSE,"P&amp;L";"scpl",#N/A,FALSE,"scpl"}</definedName>
    <definedName name="wrn.flash." localSheetId="55" hidden="1">{"pl",#N/A,FALSE,"P&amp;L";"scpl",#N/A,FALSE,"scpl"}</definedName>
    <definedName name="wrn.flash." localSheetId="56" hidden="1">{"pl",#N/A,FALSE,"P&amp;L";"scpl",#N/A,FALSE,"scpl"}</definedName>
    <definedName name="wrn.flash." localSheetId="57" hidden="1">{"pl",#N/A,FALSE,"P&amp;L";"scpl",#N/A,FALSE,"scpl"}</definedName>
    <definedName name="wrn.flash." localSheetId="58" hidden="1">{"pl",#N/A,FALSE,"P&amp;L";"scpl",#N/A,FALSE,"scpl"}</definedName>
    <definedName name="wrn.flash." localSheetId="59" hidden="1">{"pl",#N/A,FALSE,"P&amp;L";"scpl",#N/A,FALSE,"scpl"}</definedName>
    <definedName name="wrn.flash." hidden="1">{"pl",#N/A,FALSE,"P&amp;L";"scpl",#N/A,FALSE,"scpl"}</definedName>
    <definedName name="wrn.GDP." localSheetId="1" hidden="1">{#N/A,#N/A,FALSE,"GDP_ORIGIN";#N/A,#N/A,FALSE,"EMP_POP"}</definedName>
    <definedName name="wrn.GDP." localSheetId="3" hidden="1">{#N/A,#N/A,FALSE,"GDP_ORIGIN";#N/A,#N/A,FALSE,"EMP_POP"}</definedName>
    <definedName name="wrn.GDP." localSheetId="7" hidden="1">{#N/A,#N/A,FALSE,"GDP_ORIGIN";#N/A,#N/A,FALSE,"EMP_POP"}</definedName>
    <definedName name="wrn.GDP." localSheetId="8" hidden="1">{#N/A,#N/A,FALSE,"GDP_ORIGIN";#N/A,#N/A,FALSE,"EMP_POP"}</definedName>
    <definedName name="wrn.GDP." localSheetId="6" hidden="1">{#N/A,#N/A,FALSE,"GDP_ORIGIN";#N/A,#N/A,FALSE,"EMP_POP"}</definedName>
    <definedName name="wrn.GDP." localSheetId="9" hidden="1">{#N/A,#N/A,FALSE,"GDP_ORIGIN";#N/A,#N/A,FALSE,"EMP_POP"}</definedName>
    <definedName name="wrn.GDP." localSheetId="10" hidden="1">{#N/A,#N/A,FALSE,"GDP_ORIGIN";#N/A,#N/A,FALSE,"EMP_POP"}</definedName>
    <definedName name="wrn.GDP." localSheetId="11" hidden="1">{#N/A,#N/A,FALSE,"GDP_ORIGIN";#N/A,#N/A,FALSE,"EMP_POP"}</definedName>
    <definedName name="wrn.GDP." localSheetId="12" hidden="1">{#N/A,#N/A,FALSE,"GDP_ORIGIN";#N/A,#N/A,FALSE,"EMP_POP"}</definedName>
    <definedName name="wrn.GDP." localSheetId="13" hidden="1">{#N/A,#N/A,FALSE,"GDP_ORIGIN";#N/A,#N/A,FALSE,"EMP_POP"}</definedName>
    <definedName name="wrn.GDP." localSheetId="14" hidden="1">{#N/A,#N/A,FALSE,"GDP_ORIGIN";#N/A,#N/A,FALSE,"EMP_POP"}</definedName>
    <definedName name="wrn.GDP." localSheetId="15" hidden="1">{#N/A,#N/A,FALSE,"GDP_ORIGIN";#N/A,#N/A,FALSE,"EMP_POP"}</definedName>
    <definedName name="wrn.GDP." localSheetId="16" hidden="1">{#N/A,#N/A,FALSE,"GDP_ORIGIN";#N/A,#N/A,FALSE,"EMP_POP"}</definedName>
    <definedName name="wrn.GDP." localSheetId="17" hidden="1">{#N/A,#N/A,FALSE,"GDP_ORIGIN";#N/A,#N/A,FALSE,"EMP_POP"}</definedName>
    <definedName name="wrn.GDP." localSheetId="18" hidden="1">{#N/A,#N/A,FALSE,"GDP_ORIGIN";#N/A,#N/A,FALSE,"EMP_POP"}</definedName>
    <definedName name="wrn.GDP." localSheetId="19" hidden="1">{#N/A,#N/A,FALSE,"GDP_ORIGIN";#N/A,#N/A,FALSE,"EMP_POP"}</definedName>
    <definedName name="wrn.GDP." localSheetId="20" hidden="1">{#N/A,#N/A,FALSE,"GDP_ORIGIN";#N/A,#N/A,FALSE,"EMP_POP"}</definedName>
    <definedName name="wrn.GDP." localSheetId="21" hidden="1">{#N/A,#N/A,FALSE,"GDP_ORIGIN";#N/A,#N/A,FALSE,"EMP_POP"}</definedName>
    <definedName name="wrn.GDP." localSheetId="22" hidden="1">{#N/A,#N/A,FALSE,"GDP_ORIGIN";#N/A,#N/A,FALSE,"EMP_POP"}</definedName>
    <definedName name="wrn.GDP." localSheetId="23" hidden="1">{#N/A,#N/A,FALSE,"GDP_ORIGIN";#N/A,#N/A,FALSE,"EMP_POP"}</definedName>
    <definedName name="wrn.GDP." localSheetId="24" hidden="1">{#N/A,#N/A,FALSE,"GDP_ORIGIN";#N/A,#N/A,FALSE,"EMP_POP"}</definedName>
    <definedName name="wrn.GDP." localSheetId="25" hidden="1">{#N/A,#N/A,FALSE,"GDP_ORIGIN";#N/A,#N/A,FALSE,"EMP_POP"}</definedName>
    <definedName name="wrn.GDP." localSheetId="26" hidden="1">{#N/A,#N/A,FALSE,"GDP_ORIGIN";#N/A,#N/A,FALSE,"EMP_POP"}</definedName>
    <definedName name="wrn.GDP." localSheetId="27" hidden="1">{#N/A,#N/A,FALSE,"GDP_ORIGIN";#N/A,#N/A,FALSE,"EMP_POP"}</definedName>
    <definedName name="wrn.GDP." localSheetId="28" hidden="1">{#N/A,#N/A,FALSE,"GDP_ORIGIN";#N/A,#N/A,FALSE,"EMP_POP"}</definedName>
    <definedName name="wrn.GDP." localSheetId="29" hidden="1">{#N/A,#N/A,FALSE,"GDP_ORIGIN";#N/A,#N/A,FALSE,"EMP_POP"}</definedName>
    <definedName name="wrn.GDP." localSheetId="30" hidden="1">{#N/A,#N/A,FALSE,"GDP_ORIGIN";#N/A,#N/A,FALSE,"EMP_POP"}</definedName>
    <definedName name="wrn.GDP." localSheetId="31" hidden="1">{#N/A,#N/A,FALSE,"GDP_ORIGIN";#N/A,#N/A,FALSE,"EMP_POP"}</definedName>
    <definedName name="wrn.GDP." localSheetId="32" hidden="1">{#N/A,#N/A,FALSE,"GDP_ORIGIN";#N/A,#N/A,FALSE,"EMP_POP"}</definedName>
    <definedName name="wrn.GDP." localSheetId="33" hidden="1">{#N/A,#N/A,FALSE,"GDP_ORIGIN";#N/A,#N/A,FALSE,"EMP_POP"}</definedName>
    <definedName name="wrn.GDP." localSheetId="34" hidden="1">{#N/A,#N/A,FALSE,"GDP_ORIGIN";#N/A,#N/A,FALSE,"EMP_POP"}</definedName>
    <definedName name="wrn.GDP." localSheetId="35" hidden="1">{#N/A,#N/A,FALSE,"GDP_ORIGIN";#N/A,#N/A,FALSE,"EMP_POP"}</definedName>
    <definedName name="wrn.GDP." localSheetId="36" hidden="1">{#N/A,#N/A,FALSE,"GDP_ORIGIN";#N/A,#N/A,FALSE,"EMP_POP"}</definedName>
    <definedName name="wrn.GDP." localSheetId="37" hidden="1">{#N/A,#N/A,FALSE,"GDP_ORIGIN";#N/A,#N/A,FALSE,"EMP_POP"}</definedName>
    <definedName name="wrn.GDP." localSheetId="38" hidden="1">{#N/A,#N/A,FALSE,"GDP_ORIGIN";#N/A,#N/A,FALSE,"EMP_POP"}</definedName>
    <definedName name="wrn.GDP." localSheetId="39" hidden="1">{#N/A,#N/A,FALSE,"GDP_ORIGIN";#N/A,#N/A,FALSE,"EMP_POP"}</definedName>
    <definedName name="wrn.GDP." localSheetId="40" hidden="1">{#N/A,#N/A,FALSE,"GDP_ORIGIN";#N/A,#N/A,FALSE,"EMP_POP"}</definedName>
    <definedName name="wrn.GDP." localSheetId="41" hidden="1">{#N/A,#N/A,FALSE,"GDP_ORIGIN";#N/A,#N/A,FALSE,"EMP_POP"}</definedName>
    <definedName name="wrn.GDP." localSheetId="42" hidden="1">{#N/A,#N/A,FALSE,"GDP_ORIGIN";#N/A,#N/A,FALSE,"EMP_POP"}</definedName>
    <definedName name="wrn.GDP." localSheetId="43" hidden="1">{#N/A,#N/A,FALSE,"GDP_ORIGIN";#N/A,#N/A,FALSE,"EMP_POP"}</definedName>
    <definedName name="wrn.GDP." localSheetId="44" hidden="1">{#N/A,#N/A,FALSE,"GDP_ORIGIN";#N/A,#N/A,FALSE,"EMP_POP"}</definedName>
    <definedName name="wrn.GDP." localSheetId="45" hidden="1">{#N/A,#N/A,FALSE,"GDP_ORIGIN";#N/A,#N/A,FALSE,"EMP_POP"}</definedName>
    <definedName name="wrn.GDP." localSheetId="46" hidden="1">{#N/A,#N/A,FALSE,"GDP_ORIGIN";#N/A,#N/A,FALSE,"EMP_POP"}</definedName>
    <definedName name="wrn.GDP." localSheetId="47" hidden="1">{#N/A,#N/A,FALSE,"GDP_ORIGIN";#N/A,#N/A,FALSE,"EMP_POP"}</definedName>
    <definedName name="wrn.GDP." localSheetId="48" hidden="1">{#N/A,#N/A,FALSE,"GDP_ORIGIN";#N/A,#N/A,FALSE,"EMP_POP"}</definedName>
    <definedName name="wrn.GDP." localSheetId="49" hidden="1">{#N/A,#N/A,FALSE,"GDP_ORIGIN";#N/A,#N/A,FALSE,"EMP_POP"}</definedName>
    <definedName name="wrn.GDP." localSheetId="50" hidden="1">{#N/A,#N/A,FALSE,"GDP_ORIGIN";#N/A,#N/A,FALSE,"EMP_POP"}</definedName>
    <definedName name="wrn.GDP." localSheetId="51" hidden="1">{#N/A,#N/A,FALSE,"GDP_ORIGIN";#N/A,#N/A,FALSE,"EMP_POP"}</definedName>
    <definedName name="wrn.GDP." localSheetId="52" hidden="1">{#N/A,#N/A,FALSE,"GDP_ORIGIN";#N/A,#N/A,FALSE,"EMP_POP"}</definedName>
    <definedName name="wrn.GDP." localSheetId="53" hidden="1">{#N/A,#N/A,FALSE,"GDP_ORIGIN";#N/A,#N/A,FALSE,"EMP_POP"}</definedName>
    <definedName name="wrn.GDP." localSheetId="54" hidden="1">{#N/A,#N/A,FALSE,"GDP_ORIGIN";#N/A,#N/A,FALSE,"EMP_POP"}</definedName>
    <definedName name="wrn.GDP." localSheetId="55" hidden="1">{#N/A,#N/A,FALSE,"GDP_ORIGIN";#N/A,#N/A,FALSE,"EMP_POP"}</definedName>
    <definedName name="wrn.GDP." localSheetId="56" hidden="1">{#N/A,#N/A,FALSE,"GDP_ORIGIN";#N/A,#N/A,FALSE,"EMP_POP"}</definedName>
    <definedName name="wrn.GDP." localSheetId="57" hidden="1">{#N/A,#N/A,FALSE,"GDP_ORIGIN";#N/A,#N/A,FALSE,"EMP_POP"}</definedName>
    <definedName name="wrn.GDP." localSheetId="58" hidden="1">{#N/A,#N/A,FALSE,"GDP_ORIGIN";#N/A,#N/A,FALSE,"EMP_POP"}</definedName>
    <definedName name="wrn.GDP." localSheetId="59" hidden="1">{#N/A,#N/A,FALSE,"GDP_ORIGIN";#N/A,#N/A,FALSE,"EMP_POP"}</definedName>
    <definedName name="wrn.GDP." hidden="1">{#N/A,#N/A,FALSE,"GDP_ORIGIN";#N/A,#N/A,FALSE,"EMP_POP"}</definedName>
    <definedName name="wrn.GGOVT." localSheetId="1" hidden="1">{#N/A,#N/A,FALSE,"GGOVT"}</definedName>
    <definedName name="wrn.GGOVT." localSheetId="3" hidden="1">{#N/A,#N/A,FALSE,"GGOVT"}</definedName>
    <definedName name="wrn.GGOVT." localSheetId="7" hidden="1">{#N/A,#N/A,FALSE,"GGOVT"}</definedName>
    <definedName name="wrn.GGOVT." localSheetId="8" hidden="1">{#N/A,#N/A,FALSE,"GGOVT"}</definedName>
    <definedName name="wrn.GGOVT." localSheetId="6" hidden="1">{#N/A,#N/A,FALSE,"GGOVT"}</definedName>
    <definedName name="wrn.GGOVT." localSheetId="9" hidden="1">{#N/A,#N/A,FALSE,"GGOVT"}</definedName>
    <definedName name="wrn.GGOVT." localSheetId="10" hidden="1">{#N/A,#N/A,FALSE,"GGOVT"}</definedName>
    <definedName name="wrn.GGOVT." localSheetId="11" hidden="1">{#N/A,#N/A,FALSE,"GGOVT"}</definedName>
    <definedName name="wrn.GGOVT." localSheetId="12" hidden="1">{#N/A,#N/A,FALSE,"GGOVT"}</definedName>
    <definedName name="wrn.GGOVT." localSheetId="13" hidden="1">{#N/A,#N/A,FALSE,"GGOVT"}</definedName>
    <definedName name="wrn.GGOVT." localSheetId="14" hidden="1">{#N/A,#N/A,FALSE,"GGOVT"}</definedName>
    <definedName name="wrn.GGOVT." localSheetId="15" hidden="1">{#N/A,#N/A,FALSE,"GGOVT"}</definedName>
    <definedName name="wrn.GGOVT." localSheetId="16" hidden="1">{#N/A,#N/A,FALSE,"GGOVT"}</definedName>
    <definedName name="wrn.GGOVT." localSheetId="17" hidden="1">{#N/A,#N/A,FALSE,"GGOVT"}</definedName>
    <definedName name="wrn.GGOVT." localSheetId="18" hidden="1">{#N/A,#N/A,FALSE,"GGOVT"}</definedName>
    <definedName name="wrn.GGOVT." localSheetId="19" hidden="1">{#N/A,#N/A,FALSE,"GGOVT"}</definedName>
    <definedName name="wrn.GGOVT." localSheetId="20" hidden="1">{#N/A,#N/A,FALSE,"GGOVT"}</definedName>
    <definedName name="wrn.GGOVT." localSheetId="21" hidden="1">{#N/A,#N/A,FALSE,"GGOVT"}</definedName>
    <definedName name="wrn.GGOVT." localSheetId="22" hidden="1">{#N/A,#N/A,FALSE,"GGOVT"}</definedName>
    <definedName name="wrn.GGOVT." localSheetId="23" hidden="1">{#N/A,#N/A,FALSE,"GGOVT"}</definedName>
    <definedName name="wrn.GGOVT." localSheetId="24" hidden="1">{#N/A,#N/A,FALSE,"GGOVT"}</definedName>
    <definedName name="wrn.GGOVT." localSheetId="25" hidden="1">{#N/A,#N/A,FALSE,"GGOVT"}</definedName>
    <definedName name="wrn.GGOVT." localSheetId="26" hidden="1">{#N/A,#N/A,FALSE,"GGOVT"}</definedName>
    <definedName name="wrn.GGOVT." localSheetId="27" hidden="1">{#N/A,#N/A,FALSE,"GGOVT"}</definedName>
    <definedName name="wrn.GGOVT." localSheetId="28" hidden="1">{#N/A,#N/A,FALSE,"GGOVT"}</definedName>
    <definedName name="wrn.GGOVT." localSheetId="29" hidden="1">{#N/A,#N/A,FALSE,"GGOVT"}</definedName>
    <definedName name="wrn.GGOVT." localSheetId="30" hidden="1">{#N/A,#N/A,FALSE,"GGOVT"}</definedName>
    <definedName name="wrn.GGOVT." localSheetId="31" hidden="1">{#N/A,#N/A,FALSE,"GGOVT"}</definedName>
    <definedName name="wrn.GGOVT." localSheetId="32" hidden="1">{#N/A,#N/A,FALSE,"GGOVT"}</definedName>
    <definedName name="wrn.GGOVT." localSheetId="33" hidden="1">{#N/A,#N/A,FALSE,"GGOVT"}</definedName>
    <definedName name="wrn.GGOVT." localSheetId="34" hidden="1">{#N/A,#N/A,FALSE,"GGOVT"}</definedName>
    <definedName name="wrn.GGOVT." localSheetId="35" hidden="1">{#N/A,#N/A,FALSE,"GGOVT"}</definedName>
    <definedName name="wrn.GGOVT." localSheetId="36" hidden="1">{#N/A,#N/A,FALSE,"GGOVT"}</definedName>
    <definedName name="wrn.GGOVT." localSheetId="37" hidden="1">{#N/A,#N/A,FALSE,"GGOVT"}</definedName>
    <definedName name="wrn.GGOVT." localSheetId="38" hidden="1">{#N/A,#N/A,FALSE,"GGOVT"}</definedName>
    <definedName name="wrn.GGOVT." localSheetId="39" hidden="1">{#N/A,#N/A,FALSE,"GGOVT"}</definedName>
    <definedName name="wrn.GGOVT." localSheetId="40" hidden="1">{#N/A,#N/A,FALSE,"GGOVT"}</definedName>
    <definedName name="wrn.GGOVT." localSheetId="41" hidden="1">{#N/A,#N/A,FALSE,"GGOVT"}</definedName>
    <definedName name="wrn.GGOVT." localSheetId="42" hidden="1">{#N/A,#N/A,FALSE,"GGOVT"}</definedName>
    <definedName name="wrn.GGOVT." localSheetId="43" hidden="1">{#N/A,#N/A,FALSE,"GGOVT"}</definedName>
    <definedName name="wrn.GGOVT." localSheetId="44" hidden="1">{#N/A,#N/A,FALSE,"GGOVT"}</definedName>
    <definedName name="wrn.GGOVT." localSheetId="45" hidden="1">{#N/A,#N/A,FALSE,"GGOVT"}</definedName>
    <definedName name="wrn.GGOVT." localSheetId="46" hidden="1">{#N/A,#N/A,FALSE,"GGOVT"}</definedName>
    <definedName name="wrn.GGOVT." localSheetId="47" hidden="1">{#N/A,#N/A,FALSE,"GGOVT"}</definedName>
    <definedName name="wrn.GGOVT." localSheetId="48" hidden="1">{#N/A,#N/A,FALSE,"GGOVT"}</definedName>
    <definedName name="wrn.GGOVT." localSheetId="49" hidden="1">{#N/A,#N/A,FALSE,"GGOVT"}</definedName>
    <definedName name="wrn.GGOVT." localSheetId="50" hidden="1">{#N/A,#N/A,FALSE,"GGOVT"}</definedName>
    <definedName name="wrn.GGOVT." localSheetId="51" hidden="1">{#N/A,#N/A,FALSE,"GGOVT"}</definedName>
    <definedName name="wrn.GGOVT." localSheetId="52" hidden="1">{#N/A,#N/A,FALSE,"GGOVT"}</definedName>
    <definedName name="wrn.GGOVT." localSheetId="53" hidden="1">{#N/A,#N/A,FALSE,"GGOVT"}</definedName>
    <definedName name="wrn.GGOVT." localSheetId="54" hidden="1">{#N/A,#N/A,FALSE,"GGOVT"}</definedName>
    <definedName name="wrn.GGOVT." localSheetId="55" hidden="1">{#N/A,#N/A,FALSE,"GGOVT"}</definedName>
    <definedName name="wrn.GGOVT." localSheetId="56" hidden="1">{#N/A,#N/A,FALSE,"GGOVT"}</definedName>
    <definedName name="wrn.GGOVT." localSheetId="57" hidden="1">{#N/A,#N/A,FALSE,"GGOVT"}</definedName>
    <definedName name="wrn.GGOVT." localSheetId="58" hidden="1">{#N/A,#N/A,FALSE,"GGOVT"}</definedName>
    <definedName name="wrn.GGOVT." localSheetId="59" hidden="1">{#N/A,#N/A,FALSE,"GGOVT"}</definedName>
    <definedName name="wrn.GGOVT." hidden="1">{#N/A,#N/A,FALSE,"GGOVT"}</definedName>
    <definedName name="wrn.GGOVT2." localSheetId="1" hidden="1">{#N/A,#N/A,FALSE,"GGOVT2"}</definedName>
    <definedName name="wrn.GGOVT2." localSheetId="3" hidden="1">{#N/A,#N/A,FALSE,"GGOVT2"}</definedName>
    <definedName name="wrn.GGOVT2." localSheetId="7" hidden="1">{#N/A,#N/A,FALSE,"GGOVT2"}</definedName>
    <definedName name="wrn.GGOVT2." localSheetId="8" hidden="1">{#N/A,#N/A,FALSE,"GGOVT2"}</definedName>
    <definedName name="wrn.GGOVT2." localSheetId="6" hidden="1">{#N/A,#N/A,FALSE,"GGOVT2"}</definedName>
    <definedName name="wrn.GGOVT2." localSheetId="9" hidden="1">{#N/A,#N/A,FALSE,"GGOVT2"}</definedName>
    <definedName name="wrn.GGOVT2." localSheetId="10" hidden="1">{#N/A,#N/A,FALSE,"GGOVT2"}</definedName>
    <definedName name="wrn.GGOVT2." localSheetId="11" hidden="1">{#N/A,#N/A,FALSE,"GGOVT2"}</definedName>
    <definedName name="wrn.GGOVT2." localSheetId="12" hidden="1">{#N/A,#N/A,FALSE,"GGOVT2"}</definedName>
    <definedName name="wrn.GGOVT2." localSheetId="13" hidden="1">{#N/A,#N/A,FALSE,"GGOVT2"}</definedName>
    <definedName name="wrn.GGOVT2." localSheetId="14" hidden="1">{#N/A,#N/A,FALSE,"GGOVT2"}</definedName>
    <definedName name="wrn.GGOVT2." localSheetId="15" hidden="1">{#N/A,#N/A,FALSE,"GGOVT2"}</definedName>
    <definedName name="wrn.GGOVT2." localSheetId="16" hidden="1">{#N/A,#N/A,FALSE,"GGOVT2"}</definedName>
    <definedName name="wrn.GGOVT2." localSheetId="17" hidden="1">{#N/A,#N/A,FALSE,"GGOVT2"}</definedName>
    <definedName name="wrn.GGOVT2." localSheetId="18" hidden="1">{#N/A,#N/A,FALSE,"GGOVT2"}</definedName>
    <definedName name="wrn.GGOVT2." localSheetId="19" hidden="1">{#N/A,#N/A,FALSE,"GGOVT2"}</definedName>
    <definedName name="wrn.GGOVT2." localSheetId="20" hidden="1">{#N/A,#N/A,FALSE,"GGOVT2"}</definedName>
    <definedName name="wrn.GGOVT2." localSheetId="21" hidden="1">{#N/A,#N/A,FALSE,"GGOVT2"}</definedName>
    <definedName name="wrn.GGOVT2." localSheetId="22" hidden="1">{#N/A,#N/A,FALSE,"GGOVT2"}</definedName>
    <definedName name="wrn.GGOVT2." localSheetId="23" hidden="1">{#N/A,#N/A,FALSE,"GGOVT2"}</definedName>
    <definedName name="wrn.GGOVT2." localSheetId="24" hidden="1">{#N/A,#N/A,FALSE,"GGOVT2"}</definedName>
    <definedName name="wrn.GGOVT2." localSheetId="25" hidden="1">{#N/A,#N/A,FALSE,"GGOVT2"}</definedName>
    <definedName name="wrn.GGOVT2." localSheetId="26" hidden="1">{#N/A,#N/A,FALSE,"GGOVT2"}</definedName>
    <definedName name="wrn.GGOVT2." localSheetId="27" hidden="1">{#N/A,#N/A,FALSE,"GGOVT2"}</definedName>
    <definedName name="wrn.GGOVT2." localSheetId="28" hidden="1">{#N/A,#N/A,FALSE,"GGOVT2"}</definedName>
    <definedName name="wrn.GGOVT2." localSheetId="29" hidden="1">{#N/A,#N/A,FALSE,"GGOVT2"}</definedName>
    <definedName name="wrn.GGOVT2." localSheetId="30" hidden="1">{#N/A,#N/A,FALSE,"GGOVT2"}</definedName>
    <definedName name="wrn.GGOVT2." localSheetId="31" hidden="1">{#N/A,#N/A,FALSE,"GGOVT2"}</definedName>
    <definedName name="wrn.GGOVT2." localSheetId="32" hidden="1">{#N/A,#N/A,FALSE,"GGOVT2"}</definedName>
    <definedName name="wrn.GGOVT2." localSheetId="33" hidden="1">{#N/A,#N/A,FALSE,"GGOVT2"}</definedName>
    <definedName name="wrn.GGOVT2." localSheetId="34" hidden="1">{#N/A,#N/A,FALSE,"GGOVT2"}</definedName>
    <definedName name="wrn.GGOVT2." localSheetId="35" hidden="1">{#N/A,#N/A,FALSE,"GGOVT2"}</definedName>
    <definedName name="wrn.GGOVT2." localSheetId="36" hidden="1">{#N/A,#N/A,FALSE,"GGOVT2"}</definedName>
    <definedName name="wrn.GGOVT2." localSheetId="37" hidden="1">{#N/A,#N/A,FALSE,"GGOVT2"}</definedName>
    <definedName name="wrn.GGOVT2." localSheetId="38" hidden="1">{#N/A,#N/A,FALSE,"GGOVT2"}</definedName>
    <definedName name="wrn.GGOVT2." localSheetId="39" hidden="1">{#N/A,#N/A,FALSE,"GGOVT2"}</definedName>
    <definedName name="wrn.GGOVT2." localSheetId="40" hidden="1">{#N/A,#N/A,FALSE,"GGOVT2"}</definedName>
    <definedName name="wrn.GGOVT2." localSheetId="41" hidden="1">{#N/A,#N/A,FALSE,"GGOVT2"}</definedName>
    <definedName name="wrn.GGOVT2." localSheetId="42" hidden="1">{#N/A,#N/A,FALSE,"GGOVT2"}</definedName>
    <definedName name="wrn.GGOVT2." localSheetId="43" hidden="1">{#N/A,#N/A,FALSE,"GGOVT2"}</definedName>
    <definedName name="wrn.GGOVT2." localSheetId="44" hidden="1">{#N/A,#N/A,FALSE,"GGOVT2"}</definedName>
    <definedName name="wrn.GGOVT2." localSheetId="45" hidden="1">{#N/A,#N/A,FALSE,"GGOVT2"}</definedName>
    <definedName name="wrn.GGOVT2." localSheetId="46" hidden="1">{#N/A,#N/A,FALSE,"GGOVT2"}</definedName>
    <definedName name="wrn.GGOVT2." localSheetId="47" hidden="1">{#N/A,#N/A,FALSE,"GGOVT2"}</definedName>
    <definedName name="wrn.GGOVT2." localSheetId="48" hidden="1">{#N/A,#N/A,FALSE,"GGOVT2"}</definedName>
    <definedName name="wrn.GGOVT2." localSheetId="49" hidden="1">{#N/A,#N/A,FALSE,"GGOVT2"}</definedName>
    <definedName name="wrn.GGOVT2." localSheetId="50" hidden="1">{#N/A,#N/A,FALSE,"GGOVT2"}</definedName>
    <definedName name="wrn.GGOVT2." localSheetId="51" hidden="1">{#N/A,#N/A,FALSE,"GGOVT2"}</definedName>
    <definedName name="wrn.GGOVT2." localSheetId="52" hidden="1">{#N/A,#N/A,FALSE,"GGOVT2"}</definedName>
    <definedName name="wrn.GGOVT2." localSheetId="53" hidden="1">{#N/A,#N/A,FALSE,"GGOVT2"}</definedName>
    <definedName name="wrn.GGOVT2." localSheetId="54" hidden="1">{#N/A,#N/A,FALSE,"GGOVT2"}</definedName>
    <definedName name="wrn.GGOVT2." localSheetId="55" hidden="1">{#N/A,#N/A,FALSE,"GGOVT2"}</definedName>
    <definedName name="wrn.GGOVT2." localSheetId="56" hidden="1">{#N/A,#N/A,FALSE,"GGOVT2"}</definedName>
    <definedName name="wrn.GGOVT2." localSheetId="57" hidden="1">{#N/A,#N/A,FALSE,"GGOVT2"}</definedName>
    <definedName name="wrn.GGOVT2." localSheetId="58" hidden="1">{#N/A,#N/A,FALSE,"GGOVT2"}</definedName>
    <definedName name="wrn.GGOVT2." localSheetId="59" hidden="1">{#N/A,#N/A,FALSE,"GGOVT2"}</definedName>
    <definedName name="wrn.GGOVT2." hidden="1">{#N/A,#N/A,FALSE,"GGOVT2"}</definedName>
    <definedName name="wrn.GGOVTPC." localSheetId="1" hidden="1">{#N/A,#N/A,FALSE,"GGOVT%"}</definedName>
    <definedName name="wrn.GGOVTPC." localSheetId="3" hidden="1">{#N/A,#N/A,FALSE,"GGOVT%"}</definedName>
    <definedName name="wrn.GGOVTPC." localSheetId="7" hidden="1">{#N/A,#N/A,FALSE,"GGOVT%"}</definedName>
    <definedName name="wrn.GGOVTPC." localSheetId="8" hidden="1">{#N/A,#N/A,FALSE,"GGOVT%"}</definedName>
    <definedName name="wrn.GGOVTPC." localSheetId="6" hidden="1">{#N/A,#N/A,FALSE,"GGOVT%"}</definedName>
    <definedName name="wrn.GGOVTPC." localSheetId="9" hidden="1">{#N/A,#N/A,FALSE,"GGOVT%"}</definedName>
    <definedName name="wrn.GGOVTPC." localSheetId="10" hidden="1">{#N/A,#N/A,FALSE,"GGOVT%"}</definedName>
    <definedName name="wrn.GGOVTPC." localSheetId="11" hidden="1">{#N/A,#N/A,FALSE,"GGOVT%"}</definedName>
    <definedName name="wrn.GGOVTPC." localSheetId="12" hidden="1">{#N/A,#N/A,FALSE,"GGOVT%"}</definedName>
    <definedName name="wrn.GGOVTPC." localSheetId="13" hidden="1">{#N/A,#N/A,FALSE,"GGOVT%"}</definedName>
    <definedName name="wrn.GGOVTPC." localSheetId="14" hidden="1">{#N/A,#N/A,FALSE,"GGOVT%"}</definedName>
    <definedName name="wrn.GGOVTPC." localSheetId="15" hidden="1">{#N/A,#N/A,FALSE,"GGOVT%"}</definedName>
    <definedName name="wrn.GGOVTPC." localSheetId="16" hidden="1">{#N/A,#N/A,FALSE,"GGOVT%"}</definedName>
    <definedName name="wrn.GGOVTPC." localSheetId="17" hidden="1">{#N/A,#N/A,FALSE,"GGOVT%"}</definedName>
    <definedName name="wrn.GGOVTPC." localSheetId="18" hidden="1">{#N/A,#N/A,FALSE,"GGOVT%"}</definedName>
    <definedName name="wrn.GGOVTPC." localSheetId="19" hidden="1">{#N/A,#N/A,FALSE,"GGOVT%"}</definedName>
    <definedName name="wrn.GGOVTPC." localSheetId="20" hidden="1">{#N/A,#N/A,FALSE,"GGOVT%"}</definedName>
    <definedName name="wrn.GGOVTPC." localSheetId="21" hidden="1">{#N/A,#N/A,FALSE,"GGOVT%"}</definedName>
    <definedName name="wrn.GGOVTPC." localSheetId="22" hidden="1">{#N/A,#N/A,FALSE,"GGOVT%"}</definedName>
    <definedName name="wrn.GGOVTPC." localSheetId="23" hidden="1">{#N/A,#N/A,FALSE,"GGOVT%"}</definedName>
    <definedName name="wrn.GGOVTPC." localSheetId="24" hidden="1">{#N/A,#N/A,FALSE,"GGOVT%"}</definedName>
    <definedName name="wrn.GGOVTPC." localSheetId="25" hidden="1">{#N/A,#N/A,FALSE,"GGOVT%"}</definedName>
    <definedName name="wrn.GGOVTPC." localSheetId="26" hidden="1">{#N/A,#N/A,FALSE,"GGOVT%"}</definedName>
    <definedName name="wrn.GGOVTPC." localSheetId="27" hidden="1">{#N/A,#N/A,FALSE,"GGOVT%"}</definedName>
    <definedName name="wrn.GGOVTPC." localSheetId="28" hidden="1">{#N/A,#N/A,FALSE,"GGOVT%"}</definedName>
    <definedName name="wrn.GGOVTPC." localSheetId="29" hidden="1">{#N/A,#N/A,FALSE,"GGOVT%"}</definedName>
    <definedName name="wrn.GGOVTPC." localSheetId="30" hidden="1">{#N/A,#N/A,FALSE,"GGOVT%"}</definedName>
    <definedName name="wrn.GGOVTPC." localSheetId="31" hidden="1">{#N/A,#N/A,FALSE,"GGOVT%"}</definedName>
    <definedName name="wrn.GGOVTPC." localSheetId="32" hidden="1">{#N/A,#N/A,FALSE,"GGOVT%"}</definedName>
    <definedName name="wrn.GGOVTPC." localSheetId="33" hidden="1">{#N/A,#N/A,FALSE,"GGOVT%"}</definedName>
    <definedName name="wrn.GGOVTPC." localSheetId="34" hidden="1">{#N/A,#N/A,FALSE,"GGOVT%"}</definedName>
    <definedName name="wrn.GGOVTPC." localSheetId="35" hidden="1">{#N/A,#N/A,FALSE,"GGOVT%"}</definedName>
    <definedName name="wrn.GGOVTPC." localSheetId="36" hidden="1">{#N/A,#N/A,FALSE,"GGOVT%"}</definedName>
    <definedName name="wrn.GGOVTPC." localSheetId="37" hidden="1">{#N/A,#N/A,FALSE,"GGOVT%"}</definedName>
    <definedName name="wrn.GGOVTPC." localSheetId="38" hidden="1">{#N/A,#N/A,FALSE,"GGOVT%"}</definedName>
    <definedName name="wrn.GGOVTPC." localSheetId="39" hidden="1">{#N/A,#N/A,FALSE,"GGOVT%"}</definedName>
    <definedName name="wrn.GGOVTPC." localSheetId="40" hidden="1">{#N/A,#N/A,FALSE,"GGOVT%"}</definedName>
    <definedName name="wrn.GGOVTPC." localSheetId="41" hidden="1">{#N/A,#N/A,FALSE,"GGOVT%"}</definedName>
    <definedName name="wrn.GGOVTPC." localSheetId="42" hidden="1">{#N/A,#N/A,FALSE,"GGOVT%"}</definedName>
    <definedName name="wrn.GGOVTPC." localSheetId="43" hidden="1">{#N/A,#N/A,FALSE,"GGOVT%"}</definedName>
    <definedName name="wrn.GGOVTPC." localSheetId="44" hidden="1">{#N/A,#N/A,FALSE,"GGOVT%"}</definedName>
    <definedName name="wrn.GGOVTPC." localSheetId="45" hidden="1">{#N/A,#N/A,FALSE,"GGOVT%"}</definedName>
    <definedName name="wrn.GGOVTPC." localSheetId="46" hidden="1">{#N/A,#N/A,FALSE,"GGOVT%"}</definedName>
    <definedName name="wrn.GGOVTPC." localSheetId="47" hidden="1">{#N/A,#N/A,FALSE,"GGOVT%"}</definedName>
    <definedName name="wrn.GGOVTPC." localSheetId="48" hidden="1">{#N/A,#N/A,FALSE,"GGOVT%"}</definedName>
    <definedName name="wrn.GGOVTPC." localSheetId="49" hidden="1">{#N/A,#N/A,FALSE,"GGOVT%"}</definedName>
    <definedName name="wrn.GGOVTPC." localSheetId="50" hidden="1">{#N/A,#N/A,FALSE,"GGOVT%"}</definedName>
    <definedName name="wrn.GGOVTPC." localSheetId="51" hidden="1">{#N/A,#N/A,FALSE,"GGOVT%"}</definedName>
    <definedName name="wrn.GGOVTPC." localSheetId="52" hidden="1">{#N/A,#N/A,FALSE,"GGOVT%"}</definedName>
    <definedName name="wrn.GGOVTPC." localSheetId="53" hidden="1">{#N/A,#N/A,FALSE,"GGOVT%"}</definedName>
    <definedName name="wrn.GGOVTPC." localSheetId="54" hidden="1">{#N/A,#N/A,FALSE,"GGOVT%"}</definedName>
    <definedName name="wrn.GGOVTPC." localSheetId="55" hidden="1">{#N/A,#N/A,FALSE,"GGOVT%"}</definedName>
    <definedName name="wrn.GGOVTPC." localSheetId="56" hidden="1">{#N/A,#N/A,FALSE,"GGOVT%"}</definedName>
    <definedName name="wrn.GGOVTPC." localSheetId="57" hidden="1">{#N/A,#N/A,FALSE,"GGOVT%"}</definedName>
    <definedName name="wrn.GGOVTPC." localSheetId="58" hidden="1">{#N/A,#N/A,FALSE,"GGOVT%"}</definedName>
    <definedName name="wrn.GGOVTPC." localSheetId="59" hidden="1">{#N/A,#N/A,FALSE,"GGOVT%"}</definedName>
    <definedName name="wrn.GGOVTPC." hidden="1">{#N/A,#N/A,FALSE,"GGOVT%"}</definedName>
    <definedName name="wrn.INCOMETX." localSheetId="1" hidden="1">{#N/A,#N/A,FALSE,"INCOMETX"}</definedName>
    <definedName name="wrn.INCOMETX." localSheetId="3" hidden="1">{#N/A,#N/A,FALSE,"INCOMETX"}</definedName>
    <definedName name="wrn.INCOMETX." localSheetId="7" hidden="1">{#N/A,#N/A,FALSE,"INCOMETX"}</definedName>
    <definedName name="wrn.INCOMETX." localSheetId="8" hidden="1">{#N/A,#N/A,FALSE,"INCOMETX"}</definedName>
    <definedName name="wrn.INCOMETX." localSheetId="6" hidden="1">{#N/A,#N/A,FALSE,"INCOMETX"}</definedName>
    <definedName name="wrn.INCOMETX." localSheetId="9" hidden="1">{#N/A,#N/A,FALSE,"INCOMETX"}</definedName>
    <definedName name="wrn.INCOMETX." localSheetId="10" hidden="1">{#N/A,#N/A,FALSE,"INCOMETX"}</definedName>
    <definedName name="wrn.INCOMETX." localSheetId="11" hidden="1">{#N/A,#N/A,FALSE,"INCOMETX"}</definedName>
    <definedName name="wrn.INCOMETX." localSheetId="12" hidden="1">{#N/A,#N/A,FALSE,"INCOMETX"}</definedName>
    <definedName name="wrn.INCOMETX." localSheetId="13" hidden="1">{#N/A,#N/A,FALSE,"INCOMETX"}</definedName>
    <definedName name="wrn.INCOMETX." localSheetId="14" hidden="1">{#N/A,#N/A,FALSE,"INCOMETX"}</definedName>
    <definedName name="wrn.INCOMETX." localSheetId="15" hidden="1">{#N/A,#N/A,FALSE,"INCOMETX"}</definedName>
    <definedName name="wrn.INCOMETX." localSheetId="16" hidden="1">{#N/A,#N/A,FALSE,"INCOMETX"}</definedName>
    <definedName name="wrn.INCOMETX." localSheetId="17" hidden="1">{#N/A,#N/A,FALSE,"INCOMETX"}</definedName>
    <definedName name="wrn.INCOMETX." localSheetId="18" hidden="1">{#N/A,#N/A,FALSE,"INCOMETX"}</definedName>
    <definedName name="wrn.INCOMETX." localSheetId="19" hidden="1">{#N/A,#N/A,FALSE,"INCOMETX"}</definedName>
    <definedName name="wrn.INCOMETX." localSheetId="20" hidden="1">{#N/A,#N/A,FALSE,"INCOMETX"}</definedName>
    <definedName name="wrn.INCOMETX." localSheetId="21" hidden="1">{#N/A,#N/A,FALSE,"INCOMETX"}</definedName>
    <definedName name="wrn.INCOMETX." localSheetId="22" hidden="1">{#N/A,#N/A,FALSE,"INCOMETX"}</definedName>
    <definedName name="wrn.INCOMETX." localSheetId="23" hidden="1">{#N/A,#N/A,FALSE,"INCOMETX"}</definedName>
    <definedName name="wrn.INCOMETX." localSheetId="24" hidden="1">{#N/A,#N/A,FALSE,"INCOMETX"}</definedName>
    <definedName name="wrn.INCOMETX." localSheetId="25" hidden="1">{#N/A,#N/A,FALSE,"INCOMETX"}</definedName>
    <definedName name="wrn.INCOMETX." localSheetId="26" hidden="1">{#N/A,#N/A,FALSE,"INCOMETX"}</definedName>
    <definedName name="wrn.INCOMETX." localSheetId="27" hidden="1">{#N/A,#N/A,FALSE,"INCOMETX"}</definedName>
    <definedName name="wrn.INCOMETX." localSheetId="28" hidden="1">{#N/A,#N/A,FALSE,"INCOMETX"}</definedName>
    <definedName name="wrn.INCOMETX." localSheetId="29" hidden="1">{#N/A,#N/A,FALSE,"INCOMETX"}</definedName>
    <definedName name="wrn.INCOMETX." localSheetId="30" hidden="1">{#N/A,#N/A,FALSE,"INCOMETX"}</definedName>
    <definedName name="wrn.INCOMETX." localSheetId="31" hidden="1">{#N/A,#N/A,FALSE,"INCOMETX"}</definedName>
    <definedName name="wrn.INCOMETX." localSheetId="32" hidden="1">{#N/A,#N/A,FALSE,"INCOMETX"}</definedName>
    <definedName name="wrn.INCOMETX." localSheetId="33" hidden="1">{#N/A,#N/A,FALSE,"INCOMETX"}</definedName>
    <definedName name="wrn.INCOMETX." localSheetId="34" hidden="1">{#N/A,#N/A,FALSE,"INCOMETX"}</definedName>
    <definedName name="wrn.INCOMETX." localSheetId="35" hidden="1">{#N/A,#N/A,FALSE,"INCOMETX"}</definedName>
    <definedName name="wrn.INCOMETX." localSheetId="36" hidden="1">{#N/A,#N/A,FALSE,"INCOMETX"}</definedName>
    <definedName name="wrn.INCOMETX." localSheetId="37" hidden="1">{#N/A,#N/A,FALSE,"INCOMETX"}</definedName>
    <definedName name="wrn.INCOMETX." localSheetId="38" hidden="1">{#N/A,#N/A,FALSE,"INCOMETX"}</definedName>
    <definedName name="wrn.INCOMETX." localSheetId="39" hidden="1">{#N/A,#N/A,FALSE,"INCOMETX"}</definedName>
    <definedName name="wrn.INCOMETX." localSheetId="40" hidden="1">{#N/A,#N/A,FALSE,"INCOMETX"}</definedName>
    <definedName name="wrn.INCOMETX." localSheetId="41" hidden="1">{#N/A,#N/A,FALSE,"INCOMETX"}</definedName>
    <definedName name="wrn.INCOMETX." localSheetId="42" hidden="1">{#N/A,#N/A,FALSE,"INCOMETX"}</definedName>
    <definedName name="wrn.INCOMETX." localSheetId="43" hidden="1">{#N/A,#N/A,FALSE,"INCOMETX"}</definedName>
    <definedName name="wrn.INCOMETX." localSheetId="44" hidden="1">{#N/A,#N/A,FALSE,"INCOMETX"}</definedName>
    <definedName name="wrn.INCOMETX." localSheetId="45" hidden="1">{#N/A,#N/A,FALSE,"INCOMETX"}</definedName>
    <definedName name="wrn.INCOMETX." localSheetId="46" hidden="1">{#N/A,#N/A,FALSE,"INCOMETX"}</definedName>
    <definedName name="wrn.INCOMETX." localSheetId="47" hidden="1">{#N/A,#N/A,FALSE,"INCOMETX"}</definedName>
    <definedName name="wrn.INCOMETX." localSheetId="48" hidden="1">{#N/A,#N/A,FALSE,"INCOMETX"}</definedName>
    <definedName name="wrn.INCOMETX." localSheetId="49" hidden="1">{#N/A,#N/A,FALSE,"INCOMETX"}</definedName>
    <definedName name="wrn.INCOMETX." localSheetId="50" hidden="1">{#N/A,#N/A,FALSE,"INCOMETX"}</definedName>
    <definedName name="wrn.INCOMETX." localSheetId="51" hidden="1">{#N/A,#N/A,FALSE,"INCOMETX"}</definedName>
    <definedName name="wrn.INCOMETX." localSheetId="52" hidden="1">{#N/A,#N/A,FALSE,"INCOMETX"}</definedName>
    <definedName name="wrn.INCOMETX." localSheetId="53" hidden="1">{#N/A,#N/A,FALSE,"INCOMETX"}</definedName>
    <definedName name="wrn.INCOMETX." localSheetId="54" hidden="1">{#N/A,#N/A,FALSE,"INCOMETX"}</definedName>
    <definedName name="wrn.INCOMETX." localSheetId="55" hidden="1">{#N/A,#N/A,FALSE,"INCOMETX"}</definedName>
    <definedName name="wrn.INCOMETX." localSheetId="56" hidden="1">{#N/A,#N/A,FALSE,"INCOMETX"}</definedName>
    <definedName name="wrn.INCOMETX." localSheetId="57" hidden="1">{#N/A,#N/A,FALSE,"INCOMETX"}</definedName>
    <definedName name="wrn.INCOMETX." localSheetId="58" hidden="1">{#N/A,#N/A,FALSE,"INCOMETX"}</definedName>
    <definedName name="wrn.INCOMETX." localSheetId="59" hidden="1">{#N/A,#N/A,FALSE,"INCOMETX"}</definedName>
    <definedName name="wrn.INCOMETX." hidden="1">{#N/A,#N/A,FALSE,"INCOMETX"}</definedName>
    <definedName name="wrn.Input._.and._.output._.tables." localSheetId="1" hidden="1">{#N/A,#N/A,FALSE,"SimInp1";#N/A,#N/A,FALSE,"SimInp2";#N/A,#N/A,FALSE,"SimOut1";#N/A,#N/A,FALSE,"SimOut2";#N/A,#N/A,FALSE,"SimOut3";#N/A,#N/A,FALSE,"SimOut4";#N/A,#N/A,FALSE,"SimOut5"}</definedName>
    <definedName name="wrn.Input._.and._.output._.tables." localSheetId="3" hidden="1">{#N/A,#N/A,FALSE,"SimInp1";#N/A,#N/A,FALSE,"SimInp2";#N/A,#N/A,FALSE,"SimOut1";#N/A,#N/A,FALSE,"SimOut2";#N/A,#N/A,FALSE,"SimOut3";#N/A,#N/A,FALSE,"SimOut4";#N/A,#N/A,FALSE,"SimOut5"}</definedName>
    <definedName name="wrn.Input._.and._.output._.tables." localSheetId="7" hidden="1">{#N/A,#N/A,FALSE,"SimInp1";#N/A,#N/A,FALSE,"SimInp2";#N/A,#N/A,FALSE,"SimOut1";#N/A,#N/A,FALSE,"SimOut2";#N/A,#N/A,FALSE,"SimOut3";#N/A,#N/A,FALSE,"SimOut4";#N/A,#N/A,FALSE,"SimOut5"}</definedName>
    <definedName name="wrn.Input._.and._.output._.tables." localSheetId="8"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localSheetId="9" hidden="1">{#N/A,#N/A,FALSE,"SimInp1";#N/A,#N/A,FALSE,"SimInp2";#N/A,#N/A,FALSE,"SimOut1";#N/A,#N/A,FALSE,"SimOut2";#N/A,#N/A,FALSE,"SimOut3";#N/A,#N/A,FALSE,"SimOut4";#N/A,#N/A,FALSE,"SimOut5"}</definedName>
    <definedName name="wrn.Input._.and._.output._.tables." localSheetId="10" hidden="1">{#N/A,#N/A,FALSE,"SimInp1";#N/A,#N/A,FALSE,"SimInp2";#N/A,#N/A,FALSE,"SimOut1";#N/A,#N/A,FALSE,"SimOut2";#N/A,#N/A,FALSE,"SimOut3";#N/A,#N/A,FALSE,"SimOut4";#N/A,#N/A,FALSE,"SimOut5"}</definedName>
    <definedName name="wrn.Input._.and._.output._.tables." localSheetId="11" hidden="1">{#N/A,#N/A,FALSE,"SimInp1";#N/A,#N/A,FALSE,"SimInp2";#N/A,#N/A,FALSE,"SimOut1";#N/A,#N/A,FALSE,"SimOut2";#N/A,#N/A,FALSE,"SimOut3";#N/A,#N/A,FALSE,"SimOut4";#N/A,#N/A,FALSE,"SimOut5"}</definedName>
    <definedName name="wrn.Input._.and._.output._.tables." localSheetId="12" hidden="1">{#N/A,#N/A,FALSE,"SimInp1";#N/A,#N/A,FALSE,"SimInp2";#N/A,#N/A,FALSE,"SimOut1";#N/A,#N/A,FALSE,"SimOut2";#N/A,#N/A,FALSE,"SimOut3";#N/A,#N/A,FALSE,"SimOut4";#N/A,#N/A,FALSE,"SimOut5"}</definedName>
    <definedName name="wrn.Input._.and._.output._.tables." localSheetId="13" hidden="1">{#N/A,#N/A,FALSE,"SimInp1";#N/A,#N/A,FALSE,"SimInp2";#N/A,#N/A,FALSE,"SimOut1";#N/A,#N/A,FALSE,"SimOut2";#N/A,#N/A,FALSE,"SimOut3";#N/A,#N/A,FALSE,"SimOut4";#N/A,#N/A,FALSE,"SimOut5"}</definedName>
    <definedName name="wrn.Input._.and._.output._.tables." localSheetId="14" hidden="1">{#N/A,#N/A,FALSE,"SimInp1";#N/A,#N/A,FALSE,"SimInp2";#N/A,#N/A,FALSE,"SimOut1";#N/A,#N/A,FALSE,"SimOut2";#N/A,#N/A,FALSE,"SimOut3";#N/A,#N/A,FALSE,"SimOut4";#N/A,#N/A,FALSE,"SimOut5"}</definedName>
    <definedName name="wrn.Input._.and._.output._.tables." localSheetId="15" hidden="1">{#N/A,#N/A,FALSE,"SimInp1";#N/A,#N/A,FALSE,"SimInp2";#N/A,#N/A,FALSE,"SimOut1";#N/A,#N/A,FALSE,"SimOut2";#N/A,#N/A,FALSE,"SimOut3";#N/A,#N/A,FALSE,"SimOut4";#N/A,#N/A,FALSE,"SimOut5"}</definedName>
    <definedName name="wrn.Input._.and._.output._.tables." localSheetId="16" hidden="1">{#N/A,#N/A,FALSE,"SimInp1";#N/A,#N/A,FALSE,"SimInp2";#N/A,#N/A,FALSE,"SimOut1";#N/A,#N/A,FALSE,"SimOut2";#N/A,#N/A,FALSE,"SimOut3";#N/A,#N/A,FALSE,"SimOut4";#N/A,#N/A,FALSE,"SimOut5"}</definedName>
    <definedName name="wrn.Input._.and._.output._.tables." localSheetId="17" hidden="1">{#N/A,#N/A,FALSE,"SimInp1";#N/A,#N/A,FALSE,"SimInp2";#N/A,#N/A,FALSE,"SimOut1";#N/A,#N/A,FALSE,"SimOut2";#N/A,#N/A,FALSE,"SimOut3";#N/A,#N/A,FALSE,"SimOut4";#N/A,#N/A,FALSE,"SimOut5"}</definedName>
    <definedName name="wrn.Input._.and._.output._.tables." localSheetId="18" hidden="1">{#N/A,#N/A,FALSE,"SimInp1";#N/A,#N/A,FALSE,"SimInp2";#N/A,#N/A,FALSE,"SimOut1";#N/A,#N/A,FALSE,"SimOut2";#N/A,#N/A,FALSE,"SimOut3";#N/A,#N/A,FALSE,"SimOut4";#N/A,#N/A,FALSE,"SimOut5"}</definedName>
    <definedName name="wrn.Input._.and._.output._.tables." localSheetId="19" hidden="1">{#N/A,#N/A,FALSE,"SimInp1";#N/A,#N/A,FALSE,"SimInp2";#N/A,#N/A,FALSE,"SimOut1";#N/A,#N/A,FALSE,"SimOut2";#N/A,#N/A,FALSE,"SimOut3";#N/A,#N/A,FALSE,"SimOut4";#N/A,#N/A,FALSE,"SimOut5"}</definedName>
    <definedName name="wrn.Input._.and._.output._.tables." localSheetId="20" hidden="1">{#N/A,#N/A,FALSE,"SimInp1";#N/A,#N/A,FALSE,"SimInp2";#N/A,#N/A,FALSE,"SimOut1";#N/A,#N/A,FALSE,"SimOut2";#N/A,#N/A,FALSE,"SimOut3";#N/A,#N/A,FALSE,"SimOut4";#N/A,#N/A,FALSE,"SimOut5"}</definedName>
    <definedName name="wrn.Input._.and._.output._.tables." localSheetId="21" hidden="1">{#N/A,#N/A,FALSE,"SimInp1";#N/A,#N/A,FALSE,"SimInp2";#N/A,#N/A,FALSE,"SimOut1";#N/A,#N/A,FALSE,"SimOut2";#N/A,#N/A,FALSE,"SimOut3";#N/A,#N/A,FALSE,"SimOut4";#N/A,#N/A,FALSE,"SimOut5"}</definedName>
    <definedName name="wrn.Input._.and._.output._.tables." localSheetId="22" hidden="1">{#N/A,#N/A,FALSE,"SimInp1";#N/A,#N/A,FALSE,"SimInp2";#N/A,#N/A,FALSE,"SimOut1";#N/A,#N/A,FALSE,"SimOut2";#N/A,#N/A,FALSE,"SimOut3";#N/A,#N/A,FALSE,"SimOut4";#N/A,#N/A,FALSE,"SimOut5"}</definedName>
    <definedName name="wrn.Input._.and._.output._.tables." localSheetId="23" hidden="1">{#N/A,#N/A,FALSE,"SimInp1";#N/A,#N/A,FALSE,"SimInp2";#N/A,#N/A,FALSE,"SimOut1";#N/A,#N/A,FALSE,"SimOut2";#N/A,#N/A,FALSE,"SimOut3";#N/A,#N/A,FALSE,"SimOut4";#N/A,#N/A,FALSE,"SimOut5"}</definedName>
    <definedName name="wrn.Input._.and._.output._.tables." localSheetId="24" hidden="1">{#N/A,#N/A,FALSE,"SimInp1";#N/A,#N/A,FALSE,"SimInp2";#N/A,#N/A,FALSE,"SimOut1";#N/A,#N/A,FALSE,"SimOut2";#N/A,#N/A,FALSE,"SimOut3";#N/A,#N/A,FALSE,"SimOut4";#N/A,#N/A,FALSE,"SimOut5"}</definedName>
    <definedName name="wrn.Input._.and._.output._.tables." localSheetId="25" hidden="1">{#N/A,#N/A,FALSE,"SimInp1";#N/A,#N/A,FALSE,"SimInp2";#N/A,#N/A,FALSE,"SimOut1";#N/A,#N/A,FALSE,"SimOut2";#N/A,#N/A,FALSE,"SimOut3";#N/A,#N/A,FALSE,"SimOut4";#N/A,#N/A,FALSE,"SimOut5"}</definedName>
    <definedName name="wrn.Input._.and._.output._.tables." localSheetId="26" hidden="1">{#N/A,#N/A,FALSE,"SimInp1";#N/A,#N/A,FALSE,"SimInp2";#N/A,#N/A,FALSE,"SimOut1";#N/A,#N/A,FALSE,"SimOut2";#N/A,#N/A,FALSE,"SimOut3";#N/A,#N/A,FALSE,"SimOut4";#N/A,#N/A,FALSE,"SimOut5"}</definedName>
    <definedName name="wrn.Input._.and._.output._.tables." localSheetId="27" hidden="1">{#N/A,#N/A,FALSE,"SimInp1";#N/A,#N/A,FALSE,"SimInp2";#N/A,#N/A,FALSE,"SimOut1";#N/A,#N/A,FALSE,"SimOut2";#N/A,#N/A,FALSE,"SimOut3";#N/A,#N/A,FALSE,"SimOut4";#N/A,#N/A,FALSE,"SimOut5"}</definedName>
    <definedName name="wrn.Input._.and._.output._.tables." localSheetId="28" hidden="1">{#N/A,#N/A,FALSE,"SimInp1";#N/A,#N/A,FALSE,"SimInp2";#N/A,#N/A,FALSE,"SimOut1";#N/A,#N/A,FALSE,"SimOut2";#N/A,#N/A,FALSE,"SimOut3";#N/A,#N/A,FALSE,"SimOut4";#N/A,#N/A,FALSE,"SimOut5"}</definedName>
    <definedName name="wrn.Input._.and._.output._.tables." localSheetId="29" hidden="1">{#N/A,#N/A,FALSE,"SimInp1";#N/A,#N/A,FALSE,"SimInp2";#N/A,#N/A,FALSE,"SimOut1";#N/A,#N/A,FALSE,"SimOut2";#N/A,#N/A,FALSE,"SimOut3";#N/A,#N/A,FALSE,"SimOut4";#N/A,#N/A,FALSE,"SimOut5"}</definedName>
    <definedName name="wrn.Input._.and._.output._.tables." localSheetId="30" hidden="1">{#N/A,#N/A,FALSE,"SimInp1";#N/A,#N/A,FALSE,"SimInp2";#N/A,#N/A,FALSE,"SimOut1";#N/A,#N/A,FALSE,"SimOut2";#N/A,#N/A,FALSE,"SimOut3";#N/A,#N/A,FALSE,"SimOut4";#N/A,#N/A,FALSE,"SimOut5"}</definedName>
    <definedName name="wrn.Input._.and._.output._.tables." localSheetId="31" hidden="1">{#N/A,#N/A,FALSE,"SimInp1";#N/A,#N/A,FALSE,"SimInp2";#N/A,#N/A,FALSE,"SimOut1";#N/A,#N/A,FALSE,"SimOut2";#N/A,#N/A,FALSE,"SimOut3";#N/A,#N/A,FALSE,"SimOut4";#N/A,#N/A,FALSE,"SimOut5"}</definedName>
    <definedName name="wrn.Input._.and._.output._.tables." localSheetId="32" hidden="1">{#N/A,#N/A,FALSE,"SimInp1";#N/A,#N/A,FALSE,"SimInp2";#N/A,#N/A,FALSE,"SimOut1";#N/A,#N/A,FALSE,"SimOut2";#N/A,#N/A,FALSE,"SimOut3";#N/A,#N/A,FALSE,"SimOut4";#N/A,#N/A,FALSE,"SimOut5"}</definedName>
    <definedName name="wrn.Input._.and._.output._.tables." localSheetId="33" hidden="1">{#N/A,#N/A,FALSE,"SimInp1";#N/A,#N/A,FALSE,"SimInp2";#N/A,#N/A,FALSE,"SimOut1";#N/A,#N/A,FALSE,"SimOut2";#N/A,#N/A,FALSE,"SimOut3";#N/A,#N/A,FALSE,"SimOut4";#N/A,#N/A,FALSE,"SimOut5"}</definedName>
    <definedName name="wrn.Input._.and._.output._.tables." localSheetId="34" hidden="1">{#N/A,#N/A,FALSE,"SimInp1";#N/A,#N/A,FALSE,"SimInp2";#N/A,#N/A,FALSE,"SimOut1";#N/A,#N/A,FALSE,"SimOut2";#N/A,#N/A,FALSE,"SimOut3";#N/A,#N/A,FALSE,"SimOut4";#N/A,#N/A,FALSE,"SimOut5"}</definedName>
    <definedName name="wrn.Input._.and._.output._.tables." localSheetId="35" hidden="1">{#N/A,#N/A,FALSE,"SimInp1";#N/A,#N/A,FALSE,"SimInp2";#N/A,#N/A,FALSE,"SimOut1";#N/A,#N/A,FALSE,"SimOut2";#N/A,#N/A,FALSE,"SimOut3";#N/A,#N/A,FALSE,"SimOut4";#N/A,#N/A,FALSE,"SimOut5"}</definedName>
    <definedName name="wrn.Input._.and._.output._.tables." localSheetId="36" hidden="1">{#N/A,#N/A,FALSE,"SimInp1";#N/A,#N/A,FALSE,"SimInp2";#N/A,#N/A,FALSE,"SimOut1";#N/A,#N/A,FALSE,"SimOut2";#N/A,#N/A,FALSE,"SimOut3";#N/A,#N/A,FALSE,"SimOut4";#N/A,#N/A,FALSE,"SimOut5"}</definedName>
    <definedName name="wrn.Input._.and._.output._.tables." localSheetId="37" hidden="1">{#N/A,#N/A,FALSE,"SimInp1";#N/A,#N/A,FALSE,"SimInp2";#N/A,#N/A,FALSE,"SimOut1";#N/A,#N/A,FALSE,"SimOut2";#N/A,#N/A,FALSE,"SimOut3";#N/A,#N/A,FALSE,"SimOut4";#N/A,#N/A,FALSE,"SimOut5"}</definedName>
    <definedName name="wrn.Input._.and._.output._.tables." localSheetId="38" hidden="1">{#N/A,#N/A,FALSE,"SimInp1";#N/A,#N/A,FALSE,"SimInp2";#N/A,#N/A,FALSE,"SimOut1";#N/A,#N/A,FALSE,"SimOut2";#N/A,#N/A,FALSE,"SimOut3";#N/A,#N/A,FALSE,"SimOut4";#N/A,#N/A,FALSE,"SimOut5"}</definedName>
    <definedName name="wrn.Input._.and._.output._.tables." localSheetId="39" hidden="1">{#N/A,#N/A,FALSE,"SimInp1";#N/A,#N/A,FALSE,"SimInp2";#N/A,#N/A,FALSE,"SimOut1";#N/A,#N/A,FALSE,"SimOut2";#N/A,#N/A,FALSE,"SimOut3";#N/A,#N/A,FALSE,"SimOut4";#N/A,#N/A,FALSE,"SimOut5"}</definedName>
    <definedName name="wrn.Input._.and._.output._.tables." localSheetId="40" hidden="1">{#N/A,#N/A,FALSE,"SimInp1";#N/A,#N/A,FALSE,"SimInp2";#N/A,#N/A,FALSE,"SimOut1";#N/A,#N/A,FALSE,"SimOut2";#N/A,#N/A,FALSE,"SimOut3";#N/A,#N/A,FALSE,"SimOut4";#N/A,#N/A,FALSE,"SimOut5"}</definedName>
    <definedName name="wrn.Input._.and._.output._.tables." localSheetId="41" hidden="1">{#N/A,#N/A,FALSE,"SimInp1";#N/A,#N/A,FALSE,"SimInp2";#N/A,#N/A,FALSE,"SimOut1";#N/A,#N/A,FALSE,"SimOut2";#N/A,#N/A,FALSE,"SimOut3";#N/A,#N/A,FALSE,"SimOut4";#N/A,#N/A,FALSE,"SimOut5"}</definedName>
    <definedName name="wrn.Input._.and._.output._.tables." localSheetId="42"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44" hidden="1">{#N/A,#N/A,FALSE,"SimInp1";#N/A,#N/A,FALSE,"SimInp2";#N/A,#N/A,FALSE,"SimOut1";#N/A,#N/A,FALSE,"SimOut2";#N/A,#N/A,FALSE,"SimOut3";#N/A,#N/A,FALSE,"SimOut4";#N/A,#N/A,FALSE,"SimOut5"}</definedName>
    <definedName name="wrn.Input._.and._.output._.tables." localSheetId="45"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7" hidden="1">{#N/A,#N/A,FALSE,"SimInp1";#N/A,#N/A,FALSE,"SimInp2";#N/A,#N/A,FALSE,"SimOut1";#N/A,#N/A,FALSE,"SimOut2";#N/A,#N/A,FALSE,"SimOut3";#N/A,#N/A,FALSE,"SimOut4";#N/A,#N/A,FALSE,"SimOut5"}</definedName>
    <definedName name="wrn.Input._.and._.output._.tables." localSheetId="48"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50" hidden="1">{#N/A,#N/A,FALSE,"SimInp1";#N/A,#N/A,FALSE,"SimInp2";#N/A,#N/A,FALSE,"SimOut1";#N/A,#N/A,FALSE,"SimOut2";#N/A,#N/A,FALSE,"SimOut3";#N/A,#N/A,FALSE,"SimOut4";#N/A,#N/A,FALSE,"SimOut5"}</definedName>
    <definedName name="wrn.Input._.and._.output._.tables." localSheetId="51" hidden="1">{#N/A,#N/A,FALSE,"SimInp1";#N/A,#N/A,FALSE,"SimInp2";#N/A,#N/A,FALSE,"SimOut1";#N/A,#N/A,FALSE,"SimOut2";#N/A,#N/A,FALSE,"SimOut3";#N/A,#N/A,FALSE,"SimOut4";#N/A,#N/A,FALSE,"SimOut5"}</definedName>
    <definedName name="wrn.Input._.and._.output._.tables." localSheetId="52" hidden="1">{#N/A,#N/A,FALSE,"SimInp1";#N/A,#N/A,FALSE,"SimInp2";#N/A,#N/A,FALSE,"SimOut1";#N/A,#N/A,FALSE,"SimOut2";#N/A,#N/A,FALSE,"SimOut3";#N/A,#N/A,FALSE,"SimOut4";#N/A,#N/A,FALSE,"SimOut5"}</definedName>
    <definedName name="wrn.Input._.and._.output._.tables." localSheetId="53" hidden="1">{#N/A,#N/A,FALSE,"SimInp1";#N/A,#N/A,FALSE,"SimInp2";#N/A,#N/A,FALSE,"SimOut1";#N/A,#N/A,FALSE,"SimOut2";#N/A,#N/A,FALSE,"SimOut3";#N/A,#N/A,FALSE,"SimOut4";#N/A,#N/A,FALSE,"SimOut5"}</definedName>
    <definedName name="wrn.Input._.and._.output._.tables." localSheetId="54" hidden="1">{#N/A,#N/A,FALSE,"SimInp1";#N/A,#N/A,FALSE,"SimInp2";#N/A,#N/A,FALSE,"SimOut1";#N/A,#N/A,FALSE,"SimOut2";#N/A,#N/A,FALSE,"SimOut3";#N/A,#N/A,FALSE,"SimOut4";#N/A,#N/A,FALSE,"SimOut5"}</definedName>
    <definedName name="wrn.Input._.and._.output._.tables." localSheetId="55" hidden="1">{#N/A,#N/A,FALSE,"SimInp1";#N/A,#N/A,FALSE,"SimInp2";#N/A,#N/A,FALSE,"SimOut1";#N/A,#N/A,FALSE,"SimOut2";#N/A,#N/A,FALSE,"SimOut3";#N/A,#N/A,FALSE,"SimOut4";#N/A,#N/A,FALSE,"SimOut5"}</definedName>
    <definedName name="wrn.Input._.and._.output._.tables." localSheetId="56" hidden="1">{#N/A,#N/A,FALSE,"SimInp1";#N/A,#N/A,FALSE,"SimInp2";#N/A,#N/A,FALSE,"SimOut1";#N/A,#N/A,FALSE,"SimOut2";#N/A,#N/A,FALSE,"SimOut3";#N/A,#N/A,FALSE,"SimOut4";#N/A,#N/A,FALSE,"SimOut5"}</definedName>
    <definedName name="wrn.Input._.and._.output._.tables." localSheetId="57" hidden="1">{#N/A,#N/A,FALSE,"SimInp1";#N/A,#N/A,FALSE,"SimInp2";#N/A,#N/A,FALSE,"SimOut1";#N/A,#N/A,FALSE,"SimOut2";#N/A,#N/A,FALSE,"SimOut3";#N/A,#N/A,FALSE,"SimOut4";#N/A,#N/A,FALSE,"SimOut5"}</definedName>
    <definedName name="wrn.Input._.and._.output._.tables." localSheetId="58" hidden="1">{#N/A,#N/A,FALSE,"SimInp1";#N/A,#N/A,FALSE,"SimInp2";#N/A,#N/A,FALSE,"SimOut1";#N/A,#N/A,FALSE,"SimOut2";#N/A,#N/A,FALSE,"SimOut3";#N/A,#N/A,FALSE,"SimOut4";#N/A,#N/A,FALSE,"SimOut5"}</definedName>
    <definedName name="wrn.Input._.and._.output._.tables." localSheetId="59"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TERST." localSheetId="1" hidden="1">{#N/A,#N/A,FALSE,"INTERST"}</definedName>
    <definedName name="wrn.INTERST." localSheetId="3" hidden="1">{#N/A,#N/A,FALSE,"INTERST"}</definedName>
    <definedName name="wrn.INTERST." localSheetId="7" hidden="1">{#N/A,#N/A,FALSE,"INTERST"}</definedName>
    <definedName name="wrn.INTERST." localSheetId="8" hidden="1">{#N/A,#N/A,FALSE,"INTERST"}</definedName>
    <definedName name="wrn.INTERST." localSheetId="6" hidden="1">{#N/A,#N/A,FALSE,"INTERST"}</definedName>
    <definedName name="wrn.INTERST." localSheetId="9" hidden="1">{#N/A,#N/A,FALSE,"INTERST"}</definedName>
    <definedName name="wrn.INTERST." localSheetId="10" hidden="1">{#N/A,#N/A,FALSE,"INTERST"}</definedName>
    <definedName name="wrn.INTERST." localSheetId="11" hidden="1">{#N/A,#N/A,FALSE,"INTERST"}</definedName>
    <definedName name="wrn.INTERST." localSheetId="12" hidden="1">{#N/A,#N/A,FALSE,"INTERST"}</definedName>
    <definedName name="wrn.INTERST." localSheetId="13" hidden="1">{#N/A,#N/A,FALSE,"INTERST"}</definedName>
    <definedName name="wrn.INTERST." localSheetId="14" hidden="1">{#N/A,#N/A,FALSE,"INTERST"}</definedName>
    <definedName name="wrn.INTERST." localSheetId="15" hidden="1">{#N/A,#N/A,FALSE,"INTERST"}</definedName>
    <definedName name="wrn.INTERST." localSheetId="16" hidden="1">{#N/A,#N/A,FALSE,"INTERST"}</definedName>
    <definedName name="wrn.INTERST." localSheetId="17" hidden="1">{#N/A,#N/A,FALSE,"INTERST"}</definedName>
    <definedName name="wrn.INTERST." localSheetId="18" hidden="1">{#N/A,#N/A,FALSE,"INTERST"}</definedName>
    <definedName name="wrn.INTERST." localSheetId="19" hidden="1">{#N/A,#N/A,FALSE,"INTERST"}</definedName>
    <definedName name="wrn.INTERST." localSheetId="20" hidden="1">{#N/A,#N/A,FALSE,"INTERST"}</definedName>
    <definedName name="wrn.INTERST." localSheetId="21" hidden="1">{#N/A,#N/A,FALSE,"INTERST"}</definedName>
    <definedName name="wrn.INTERST." localSheetId="22" hidden="1">{#N/A,#N/A,FALSE,"INTERST"}</definedName>
    <definedName name="wrn.INTERST." localSheetId="23" hidden="1">{#N/A,#N/A,FALSE,"INTERST"}</definedName>
    <definedName name="wrn.INTERST." localSheetId="24" hidden="1">{#N/A,#N/A,FALSE,"INTERST"}</definedName>
    <definedName name="wrn.INTERST." localSheetId="25" hidden="1">{#N/A,#N/A,FALSE,"INTERST"}</definedName>
    <definedName name="wrn.INTERST." localSheetId="26" hidden="1">{#N/A,#N/A,FALSE,"INTERST"}</definedName>
    <definedName name="wrn.INTERST." localSheetId="27" hidden="1">{#N/A,#N/A,FALSE,"INTERST"}</definedName>
    <definedName name="wrn.INTERST." localSheetId="28" hidden="1">{#N/A,#N/A,FALSE,"INTERST"}</definedName>
    <definedName name="wrn.INTERST." localSheetId="29" hidden="1">{#N/A,#N/A,FALSE,"INTERST"}</definedName>
    <definedName name="wrn.INTERST." localSheetId="30" hidden="1">{#N/A,#N/A,FALSE,"INTERST"}</definedName>
    <definedName name="wrn.INTERST." localSheetId="31" hidden="1">{#N/A,#N/A,FALSE,"INTERST"}</definedName>
    <definedName name="wrn.INTERST." localSheetId="32" hidden="1">{#N/A,#N/A,FALSE,"INTERST"}</definedName>
    <definedName name="wrn.INTERST." localSheetId="33" hidden="1">{#N/A,#N/A,FALSE,"INTERST"}</definedName>
    <definedName name="wrn.INTERST." localSheetId="34" hidden="1">{#N/A,#N/A,FALSE,"INTERST"}</definedName>
    <definedName name="wrn.INTERST." localSheetId="35" hidden="1">{#N/A,#N/A,FALSE,"INTERST"}</definedName>
    <definedName name="wrn.INTERST." localSheetId="36" hidden="1">{#N/A,#N/A,FALSE,"INTERST"}</definedName>
    <definedName name="wrn.INTERST." localSheetId="37" hidden="1">{#N/A,#N/A,FALSE,"INTERST"}</definedName>
    <definedName name="wrn.INTERST." localSheetId="38" hidden="1">{#N/A,#N/A,FALSE,"INTERST"}</definedName>
    <definedName name="wrn.INTERST." localSheetId="39" hidden="1">{#N/A,#N/A,FALSE,"INTERST"}</definedName>
    <definedName name="wrn.INTERST." localSheetId="40" hidden="1">{#N/A,#N/A,FALSE,"INTERST"}</definedName>
    <definedName name="wrn.INTERST." localSheetId="41" hidden="1">{#N/A,#N/A,FALSE,"INTERST"}</definedName>
    <definedName name="wrn.INTERST." localSheetId="42" hidden="1">{#N/A,#N/A,FALSE,"INTERST"}</definedName>
    <definedName name="wrn.INTERST." localSheetId="43" hidden="1">{#N/A,#N/A,FALSE,"INTERST"}</definedName>
    <definedName name="wrn.INTERST." localSheetId="44" hidden="1">{#N/A,#N/A,FALSE,"INTERST"}</definedName>
    <definedName name="wrn.INTERST." localSheetId="45" hidden="1">{#N/A,#N/A,FALSE,"INTERST"}</definedName>
    <definedName name="wrn.INTERST." localSheetId="46" hidden="1">{#N/A,#N/A,FALSE,"INTERST"}</definedName>
    <definedName name="wrn.INTERST." localSheetId="47" hidden="1">{#N/A,#N/A,FALSE,"INTERST"}</definedName>
    <definedName name="wrn.INTERST." localSheetId="48" hidden="1">{#N/A,#N/A,FALSE,"INTERST"}</definedName>
    <definedName name="wrn.INTERST." localSheetId="49" hidden="1">{#N/A,#N/A,FALSE,"INTERST"}</definedName>
    <definedName name="wrn.INTERST." localSheetId="50" hidden="1">{#N/A,#N/A,FALSE,"INTERST"}</definedName>
    <definedName name="wrn.INTERST." localSheetId="51" hidden="1">{#N/A,#N/A,FALSE,"INTERST"}</definedName>
    <definedName name="wrn.INTERST." localSheetId="52" hidden="1">{#N/A,#N/A,FALSE,"INTERST"}</definedName>
    <definedName name="wrn.INTERST." localSheetId="53" hidden="1">{#N/A,#N/A,FALSE,"INTERST"}</definedName>
    <definedName name="wrn.INTERST." localSheetId="54" hidden="1">{#N/A,#N/A,FALSE,"INTERST"}</definedName>
    <definedName name="wrn.INTERST." localSheetId="55" hidden="1">{#N/A,#N/A,FALSE,"INTERST"}</definedName>
    <definedName name="wrn.INTERST." localSheetId="56" hidden="1">{#N/A,#N/A,FALSE,"INTERST"}</definedName>
    <definedName name="wrn.INTERST." localSheetId="57" hidden="1">{#N/A,#N/A,FALSE,"INTERST"}</definedName>
    <definedName name="wrn.INTERST." localSheetId="58" hidden="1">{#N/A,#N/A,FALSE,"INTERST"}</definedName>
    <definedName name="wrn.INTERST." localSheetId="59" hidden="1">{#N/A,#N/A,FALSE,"INTERST"}</definedName>
    <definedName name="wrn.INTERST." hidden="1">{#N/A,#N/A,FALSE,"INTERST"}</definedName>
    <definedName name="wrn.MDABOP." localSheetId="1" hidden="1">{"BOP_TAB",#N/A,FALSE,"N";"MIDTERM_TAB",#N/A,FALSE,"O";"FUND_CRED",#N/A,FALSE,"P";"DEBT_TAB1",#N/A,FALSE,"Q";"DEBT_TAB2",#N/A,FALSE,"Q";"FORFIN_TAB1",#N/A,FALSE,"R";"FORFIN_TAB2",#N/A,FALSE,"R";"BOP_ANALY",#N/A,FALSE,"U"}</definedName>
    <definedName name="wrn.MDABOP." localSheetId="3" hidden="1">{"BOP_TAB",#N/A,FALSE,"N";"MIDTERM_TAB",#N/A,FALSE,"O";"FUND_CRED",#N/A,FALSE,"P";"DEBT_TAB1",#N/A,FALSE,"Q";"DEBT_TAB2",#N/A,FALSE,"Q";"FORFIN_TAB1",#N/A,FALSE,"R";"FORFIN_TAB2",#N/A,FALSE,"R";"BOP_ANALY",#N/A,FALSE,"U"}</definedName>
    <definedName name="wrn.MDABOP." localSheetId="7" hidden="1">{"BOP_TAB",#N/A,FALSE,"N";"MIDTERM_TAB",#N/A,FALSE,"O";"FUND_CRED",#N/A,FALSE,"P";"DEBT_TAB1",#N/A,FALSE,"Q";"DEBT_TAB2",#N/A,FALSE,"Q";"FORFIN_TAB1",#N/A,FALSE,"R";"FORFIN_TAB2",#N/A,FALSE,"R";"BOP_ANALY",#N/A,FALSE,"U"}</definedName>
    <definedName name="wrn.MDABOP." localSheetId="8"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localSheetId="9" hidden="1">{"BOP_TAB",#N/A,FALSE,"N";"MIDTERM_TAB",#N/A,FALSE,"O";"FUND_CRED",#N/A,FALSE,"P";"DEBT_TAB1",#N/A,FALSE,"Q";"DEBT_TAB2",#N/A,FALSE,"Q";"FORFIN_TAB1",#N/A,FALSE,"R";"FORFIN_TAB2",#N/A,FALSE,"R";"BOP_ANALY",#N/A,FALSE,"U"}</definedName>
    <definedName name="wrn.MDABOP." localSheetId="10" hidden="1">{"BOP_TAB",#N/A,FALSE,"N";"MIDTERM_TAB",#N/A,FALSE,"O";"FUND_CRED",#N/A,FALSE,"P";"DEBT_TAB1",#N/A,FALSE,"Q";"DEBT_TAB2",#N/A,FALSE,"Q";"FORFIN_TAB1",#N/A,FALSE,"R";"FORFIN_TAB2",#N/A,FALSE,"R";"BOP_ANALY",#N/A,FALSE,"U"}</definedName>
    <definedName name="wrn.MDABOP." localSheetId="11" hidden="1">{"BOP_TAB",#N/A,FALSE,"N";"MIDTERM_TAB",#N/A,FALSE,"O";"FUND_CRED",#N/A,FALSE,"P";"DEBT_TAB1",#N/A,FALSE,"Q";"DEBT_TAB2",#N/A,FALSE,"Q";"FORFIN_TAB1",#N/A,FALSE,"R";"FORFIN_TAB2",#N/A,FALSE,"R";"BOP_ANALY",#N/A,FALSE,"U"}</definedName>
    <definedName name="wrn.MDABOP." localSheetId="12" hidden="1">{"BOP_TAB",#N/A,FALSE,"N";"MIDTERM_TAB",#N/A,FALSE,"O";"FUND_CRED",#N/A,FALSE,"P";"DEBT_TAB1",#N/A,FALSE,"Q";"DEBT_TAB2",#N/A,FALSE,"Q";"FORFIN_TAB1",#N/A,FALSE,"R";"FORFIN_TAB2",#N/A,FALSE,"R";"BOP_ANALY",#N/A,FALSE,"U"}</definedName>
    <definedName name="wrn.MDABOP." localSheetId="13" hidden="1">{"BOP_TAB",#N/A,FALSE,"N";"MIDTERM_TAB",#N/A,FALSE,"O";"FUND_CRED",#N/A,FALSE,"P";"DEBT_TAB1",#N/A,FALSE,"Q";"DEBT_TAB2",#N/A,FALSE,"Q";"FORFIN_TAB1",#N/A,FALSE,"R";"FORFIN_TAB2",#N/A,FALSE,"R";"BOP_ANALY",#N/A,FALSE,"U"}</definedName>
    <definedName name="wrn.MDABOP." localSheetId="14" hidden="1">{"BOP_TAB",#N/A,FALSE,"N";"MIDTERM_TAB",#N/A,FALSE,"O";"FUND_CRED",#N/A,FALSE,"P";"DEBT_TAB1",#N/A,FALSE,"Q";"DEBT_TAB2",#N/A,FALSE,"Q";"FORFIN_TAB1",#N/A,FALSE,"R";"FORFIN_TAB2",#N/A,FALSE,"R";"BOP_ANALY",#N/A,FALSE,"U"}</definedName>
    <definedName name="wrn.MDABOP." localSheetId="15" hidden="1">{"BOP_TAB",#N/A,FALSE,"N";"MIDTERM_TAB",#N/A,FALSE,"O";"FUND_CRED",#N/A,FALSE,"P";"DEBT_TAB1",#N/A,FALSE,"Q";"DEBT_TAB2",#N/A,FALSE,"Q";"FORFIN_TAB1",#N/A,FALSE,"R";"FORFIN_TAB2",#N/A,FALSE,"R";"BOP_ANALY",#N/A,FALSE,"U"}</definedName>
    <definedName name="wrn.MDABOP." localSheetId="16" hidden="1">{"BOP_TAB",#N/A,FALSE,"N";"MIDTERM_TAB",#N/A,FALSE,"O";"FUND_CRED",#N/A,FALSE,"P";"DEBT_TAB1",#N/A,FALSE,"Q";"DEBT_TAB2",#N/A,FALSE,"Q";"FORFIN_TAB1",#N/A,FALSE,"R";"FORFIN_TAB2",#N/A,FALSE,"R";"BOP_ANALY",#N/A,FALSE,"U"}</definedName>
    <definedName name="wrn.MDABOP." localSheetId="17" hidden="1">{"BOP_TAB",#N/A,FALSE,"N";"MIDTERM_TAB",#N/A,FALSE,"O";"FUND_CRED",#N/A,FALSE,"P";"DEBT_TAB1",#N/A,FALSE,"Q";"DEBT_TAB2",#N/A,FALSE,"Q";"FORFIN_TAB1",#N/A,FALSE,"R";"FORFIN_TAB2",#N/A,FALSE,"R";"BOP_ANALY",#N/A,FALSE,"U"}</definedName>
    <definedName name="wrn.MDABOP." localSheetId="18" hidden="1">{"BOP_TAB",#N/A,FALSE,"N";"MIDTERM_TAB",#N/A,FALSE,"O";"FUND_CRED",#N/A,FALSE,"P";"DEBT_TAB1",#N/A,FALSE,"Q";"DEBT_TAB2",#N/A,FALSE,"Q";"FORFIN_TAB1",#N/A,FALSE,"R";"FORFIN_TAB2",#N/A,FALSE,"R";"BOP_ANALY",#N/A,FALSE,"U"}</definedName>
    <definedName name="wrn.MDABOP." localSheetId="19" hidden="1">{"BOP_TAB",#N/A,FALSE,"N";"MIDTERM_TAB",#N/A,FALSE,"O";"FUND_CRED",#N/A,FALSE,"P";"DEBT_TAB1",#N/A,FALSE,"Q";"DEBT_TAB2",#N/A,FALSE,"Q";"FORFIN_TAB1",#N/A,FALSE,"R";"FORFIN_TAB2",#N/A,FALSE,"R";"BOP_ANALY",#N/A,FALSE,"U"}</definedName>
    <definedName name="wrn.MDABOP." localSheetId="20" hidden="1">{"BOP_TAB",#N/A,FALSE,"N";"MIDTERM_TAB",#N/A,FALSE,"O";"FUND_CRED",#N/A,FALSE,"P";"DEBT_TAB1",#N/A,FALSE,"Q";"DEBT_TAB2",#N/A,FALSE,"Q";"FORFIN_TAB1",#N/A,FALSE,"R";"FORFIN_TAB2",#N/A,FALSE,"R";"BOP_ANALY",#N/A,FALSE,"U"}</definedName>
    <definedName name="wrn.MDABOP." localSheetId="21" hidden="1">{"BOP_TAB",#N/A,FALSE,"N";"MIDTERM_TAB",#N/A,FALSE,"O";"FUND_CRED",#N/A,FALSE,"P";"DEBT_TAB1",#N/A,FALSE,"Q";"DEBT_TAB2",#N/A,FALSE,"Q";"FORFIN_TAB1",#N/A,FALSE,"R";"FORFIN_TAB2",#N/A,FALSE,"R";"BOP_ANALY",#N/A,FALSE,"U"}</definedName>
    <definedName name="wrn.MDABOP." localSheetId="22" hidden="1">{"BOP_TAB",#N/A,FALSE,"N";"MIDTERM_TAB",#N/A,FALSE,"O";"FUND_CRED",#N/A,FALSE,"P";"DEBT_TAB1",#N/A,FALSE,"Q";"DEBT_TAB2",#N/A,FALSE,"Q";"FORFIN_TAB1",#N/A,FALSE,"R";"FORFIN_TAB2",#N/A,FALSE,"R";"BOP_ANALY",#N/A,FALSE,"U"}</definedName>
    <definedName name="wrn.MDABOP." localSheetId="23" hidden="1">{"BOP_TAB",#N/A,FALSE,"N";"MIDTERM_TAB",#N/A,FALSE,"O";"FUND_CRED",#N/A,FALSE,"P";"DEBT_TAB1",#N/A,FALSE,"Q";"DEBT_TAB2",#N/A,FALSE,"Q";"FORFIN_TAB1",#N/A,FALSE,"R";"FORFIN_TAB2",#N/A,FALSE,"R";"BOP_ANALY",#N/A,FALSE,"U"}</definedName>
    <definedName name="wrn.MDABOP." localSheetId="24" hidden="1">{"BOP_TAB",#N/A,FALSE,"N";"MIDTERM_TAB",#N/A,FALSE,"O";"FUND_CRED",#N/A,FALSE,"P";"DEBT_TAB1",#N/A,FALSE,"Q";"DEBT_TAB2",#N/A,FALSE,"Q";"FORFIN_TAB1",#N/A,FALSE,"R";"FORFIN_TAB2",#N/A,FALSE,"R";"BOP_ANALY",#N/A,FALSE,"U"}</definedName>
    <definedName name="wrn.MDABOP." localSheetId="25" hidden="1">{"BOP_TAB",#N/A,FALSE,"N";"MIDTERM_TAB",#N/A,FALSE,"O";"FUND_CRED",#N/A,FALSE,"P";"DEBT_TAB1",#N/A,FALSE,"Q";"DEBT_TAB2",#N/A,FALSE,"Q";"FORFIN_TAB1",#N/A,FALSE,"R";"FORFIN_TAB2",#N/A,FALSE,"R";"BOP_ANALY",#N/A,FALSE,"U"}</definedName>
    <definedName name="wrn.MDABOP." localSheetId="26" hidden="1">{"BOP_TAB",#N/A,FALSE,"N";"MIDTERM_TAB",#N/A,FALSE,"O";"FUND_CRED",#N/A,FALSE,"P";"DEBT_TAB1",#N/A,FALSE,"Q";"DEBT_TAB2",#N/A,FALSE,"Q";"FORFIN_TAB1",#N/A,FALSE,"R";"FORFIN_TAB2",#N/A,FALSE,"R";"BOP_ANALY",#N/A,FALSE,"U"}</definedName>
    <definedName name="wrn.MDABOP." localSheetId="27" hidden="1">{"BOP_TAB",#N/A,FALSE,"N";"MIDTERM_TAB",#N/A,FALSE,"O";"FUND_CRED",#N/A,FALSE,"P";"DEBT_TAB1",#N/A,FALSE,"Q";"DEBT_TAB2",#N/A,FALSE,"Q";"FORFIN_TAB1",#N/A,FALSE,"R";"FORFIN_TAB2",#N/A,FALSE,"R";"BOP_ANALY",#N/A,FALSE,"U"}</definedName>
    <definedName name="wrn.MDABOP." localSheetId="28" hidden="1">{"BOP_TAB",#N/A,FALSE,"N";"MIDTERM_TAB",#N/A,FALSE,"O";"FUND_CRED",#N/A,FALSE,"P";"DEBT_TAB1",#N/A,FALSE,"Q";"DEBT_TAB2",#N/A,FALSE,"Q";"FORFIN_TAB1",#N/A,FALSE,"R";"FORFIN_TAB2",#N/A,FALSE,"R";"BOP_ANALY",#N/A,FALSE,"U"}</definedName>
    <definedName name="wrn.MDABOP." localSheetId="29" hidden="1">{"BOP_TAB",#N/A,FALSE,"N";"MIDTERM_TAB",#N/A,FALSE,"O";"FUND_CRED",#N/A,FALSE,"P";"DEBT_TAB1",#N/A,FALSE,"Q";"DEBT_TAB2",#N/A,FALSE,"Q";"FORFIN_TAB1",#N/A,FALSE,"R";"FORFIN_TAB2",#N/A,FALSE,"R";"BOP_ANALY",#N/A,FALSE,"U"}</definedName>
    <definedName name="wrn.MDABOP." localSheetId="30" hidden="1">{"BOP_TAB",#N/A,FALSE,"N";"MIDTERM_TAB",#N/A,FALSE,"O";"FUND_CRED",#N/A,FALSE,"P";"DEBT_TAB1",#N/A,FALSE,"Q";"DEBT_TAB2",#N/A,FALSE,"Q";"FORFIN_TAB1",#N/A,FALSE,"R";"FORFIN_TAB2",#N/A,FALSE,"R";"BOP_ANALY",#N/A,FALSE,"U"}</definedName>
    <definedName name="wrn.MDABOP." localSheetId="31" hidden="1">{"BOP_TAB",#N/A,FALSE,"N";"MIDTERM_TAB",#N/A,FALSE,"O";"FUND_CRED",#N/A,FALSE,"P";"DEBT_TAB1",#N/A,FALSE,"Q";"DEBT_TAB2",#N/A,FALSE,"Q";"FORFIN_TAB1",#N/A,FALSE,"R";"FORFIN_TAB2",#N/A,FALSE,"R";"BOP_ANALY",#N/A,FALSE,"U"}</definedName>
    <definedName name="wrn.MDABOP." localSheetId="32" hidden="1">{"BOP_TAB",#N/A,FALSE,"N";"MIDTERM_TAB",#N/A,FALSE,"O";"FUND_CRED",#N/A,FALSE,"P";"DEBT_TAB1",#N/A,FALSE,"Q";"DEBT_TAB2",#N/A,FALSE,"Q";"FORFIN_TAB1",#N/A,FALSE,"R";"FORFIN_TAB2",#N/A,FALSE,"R";"BOP_ANALY",#N/A,FALSE,"U"}</definedName>
    <definedName name="wrn.MDABOP." localSheetId="33" hidden="1">{"BOP_TAB",#N/A,FALSE,"N";"MIDTERM_TAB",#N/A,FALSE,"O";"FUND_CRED",#N/A,FALSE,"P";"DEBT_TAB1",#N/A,FALSE,"Q";"DEBT_TAB2",#N/A,FALSE,"Q";"FORFIN_TAB1",#N/A,FALSE,"R";"FORFIN_TAB2",#N/A,FALSE,"R";"BOP_ANALY",#N/A,FALSE,"U"}</definedName>
    <definedName name="wrn.MDABOP." localSheetId="34" hidden="1">{"BOP_TAB",#N/A,FALSE,"N";"MIDTERM_TAB",#N/A,FALSE,"O";"FUND_CRED",#N/A,FALSE,"P";"DEBT_TAB1",#N/A,FALSE,"Q";"DEBT_TAB2",#N/A,FALSE,"Q";"FORFIN_TAB1",#N/A,FALSE,"R";"FORFIN_TAB2",#N/A,FALSE,"R";"BOP_ANALY",#N/A,FALSE,"U"}</definedName>
    <definedName name="wrn.MDABOP." localSheetId="35" hidden="1">{"BOP_TAB",#N/A,FALSE,"N";"MIDTERM_TAB",#N/A,FALSE,"O";"FUND_CRED",#N/A,FALSE,"P";"DEBT_TAB1",#N/A,FALSE,"Q";"DEBT_TAB2",#N/A,FALSE,"Q";"FORFIN_TAB1",#N/A,FALSE,"R";"FORFIN_TAB2",#N/A,FALSE,"R";"BOP_ANALY",#N/A,FALSE,"U"}</definedName>
    <definedName name="wrn.MDABOP." localSheetId="36" hidden="1">{"BOP_TAB",#N/A,FALSE,"N";"MIDTERM_TAB",#N/A,FALSE,"O";"FUND_CRED",#N/A,FALSE,"P";"DEBT_TAB1",#N/A,FALSE,"Q";"DEBT_TAB2",#N/A,FALSE,"Q";"FORFIN_TAB1",#N/A,FALSE,"R";"FORFIN_TAB2",#N/A,FALSE,"R";"BOP_ANALY",#N/A,FALSE,"U"}</definedName>
    <definedName name="wrn.MDABOP." localSheetId="37" hidden="1">{"BOP_TAB",#N/A,FALSE,"N";"MIDTERM_TAB",#N/A,FALSE,"O";"FUND_CRED",#N/A,FALSE,"P";"DEBT_TAB1",#N/A,FALSE,"Q";"DEBT_TAB2",#N/A,FALSE,"Q";"FORFIN_TAB1",#N/A,FALSE,"R";"FORFIN_TAB2",#N/A,FALSE,"R";"BOP_ANALY",#N/A,FALSE,"U"}</definedName>
    <definedName name="wrn.MDABOP." localSheetId="38" hidden="1">{"BOP_TAB",#N/A,FALSE,"N";"MIDTERM_TAB",#N/A,FALSE,"O";"FUND_CRED",#N/A,FALSE,"P";"DEBT_TAB1",#N/A,FALSE,"Q";"DEBT_TAB2",#N/A,FALSE,"Q";"FORFIN_TAB1",#N/A,FALSE,"R";"FORFIN_TAB2",#N/A,FALSE,"R";"BOP_ANALY",#N/A,FALSE,"U"}</definedName>
    <definedName name="wrn.MDABOP." localSheetId="39" hidden="1">{"BOP_TAB",#N/A,FALSE,"N";"MIDTERM_TAB",#N/A,FALSE,"O";"FUND_CRED",#N/A,FALSE,"P";"DEBT_TAB1",#N/A,FALSE,"Q";"DEBT_TAB2",#N/A,FALSE,"Q";"FORFIN_TAB1",#N/A,FALSE,"R";"FORFIN_TAB2",#N/A,FALSE,"R";"BOP_ANALY",#N/A,FALSE,"U"}</definedName>
    <definedName name="wrn.MDABOP." localSheetId="40" hidden="1">{"BOP_TAB",#N/A,FALSE,"N";"MIDTERM_TAB",#N/A,FALSE,"O";"FUND_CRED",#N/A,FALSE,"P";"DEBT_TAB1",#N/A,FALSE,"Q";"DEBT_TAB2",#N/A,FALSE,"Q";"FORFIN_TAB1",#N/A,FALSE,"R";"FORFIN_TAB2",#N/A,FALSE,"R";"BOP_ANALY",#N/A,FALSE,"U"}</definedName>
    <definedName name="wrn.MDABOP." localSheetId="41" hidden="1">{"BOP_TAB",#N/A,FALSE,"N";"MIDTERM_TAB",#N/A,FALSE,"O";"FUND_CRED",#N/A,FALSE,"P";"DEBT_TAB1",#N/A,FALSE,"Q";"DEBT_TAB2",#N/A,FALSE,"Q";"FORFIN_TAB1",#N/A,FALSE,"R";"FORFIN_TAB2",#N/A,FALSE,"R";"BOP_ANALY",#N/A,FALSE,"U"}</definedName>
    <definedName name="wrn.MDABOP." localSheetId="42"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44" hidden="1">{"BOP_TAB",#N/A,FALSE,"N";"MIDTERM_TAB",#N/A,FALSE,"O";"FUND_CRED",#N/A,FALSE,"P";"DEBT_TAB1",#N/A,FALSE,"Q";"DEBT_TAB2",#N/A,FALSE,"Q";"FORFIN_TAB1",#N/A,FALSE,"R";"FORFIN_TAB2",#N/A,FALSE,"R";"BOP_ANALY",#N/A,FALSE,"U"}</definedName>
    <definedName name="wrn.MDABOP." localSheetId="45"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7" hidden="1">{"BOP_TAB",#N/A,FALSE,"N";"MIDTERM_TAB",#N/A,FALSE,"O";"FUND_CRED",#N/A,FALSE,"P";"DEBT_TAB1",#N/A,FALSE,"Q";"DEBT_TAB2",#N/A,FALSE,"Q";"FORFIN_TAB1",#N/A,FALSE,"R";"FORFIN_TAB2",#N/A,FALSE,"R";"BOP_ANALY",#N/A,FALSE,"U"}</definedName>
    <definedName name="wrn.MDABOP." localSheetId="48"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50" hidden="1">{"BOP_TAB",#N/A,FALSE,"N";"MIDTERM_TAB",#N/A,FALSE,"O";"FUND_CRED",#N/A,FALSE,"P";"DEBT_TAB1",#N/A,FALSE,"Q";"DEBT_TAB2",#N/A,FALSE,"Q";"FORFIN_TAB1",#N/A,FALSE,"R";"FORFIN_TAB2",#N/A,FALSE,"R";"BOP_ANALY",#N/A,FALSE,"U"}</definedName>
    <definedName name="wrn.MDABOP." localSheetId="51" hidden="1">{"BOP_TAB",#N/A,FALSE,"N";"MIDTERM_TAB",#N/A,FALSE,"O";"FUND_CRED",#N/A,FALSE,"P";"DEBT_TAB1",#N/A,FALSE,"Q";"DEBT_TAB2",#N/A,FALSE,"Q";"FORFIN_TAB1",#N/A,FALSE,"R";"FORFIN_TAB2",#N/A,FALSE,"R";"BOP_ANALY",#N/A,FALSE,"U"}</definedName>
    <definedName name="wrn.MDABOP." localSheetId="52" hidden="1">{"BOP_TAB",#N/A,FALSE,"N";"MIDTERM_TAB",#N/A,FALSE,"O";"FUND_CRED",#N/A,FALSE,"P";"DEBT_TAB1",#N/A,FALSE,"Q";"DEBT_TAB2",#N/A,FALSE,"Q";"FORFIN_TAB1",#N/A,FALSE,"R";"FORFIN_TAB2",#N/A,FALSE,"R";"BOP_ANALY",#N/A,FALSE,"U"}</definedName>
    <definedName name="wrn.MDABOP." localSheetId="53" hidden="1">{"BOP_TAB",#N/A,FALSE,"N";"MIDTERM_TAB",#N/A,FALSE,"O";"FUND_CRED",#N/A,FALSE,"P";"DEBT_TAB1",#N/A,FALSE,"Q";"DEBT_TAB2",#N/A,FALSE,"Q";"FORFIN_TAB1",#N/A,FALSE,"R";"FORFIN_TAB2",#N/A,FALSE,"R";"BOP_ANALY",#N/A,FALSE,"U"}</definedName>
    <definedName name="wrn.MDABOP." localSheetId="54" hidden="1">{"BOP_TAB",#N/A,FALSE,"N";"MIDTERM_TAB",#N/A,FALSE,"O";"FUND_CRED",#N/A,FALSE,"P";"DEBT_TAB1",#N/A,FALSE,"Q";"DEBT_TAB2",#N/A,FALSE,"Q";"FORFIN_TAB1",#N/A,FALSE,"R";"FORFIN_TAB2",#N/A,FALSE,"R";"BOP_ANALY",#N/A,FALSE,"U"}</definedName>
    <definedName name="wrn.MDABOP." localSheetId="55" hidden="1">{"BOP_TAB",#N/A,FALSE,"N";"MIDTERM_TAB",#N/A,FALSE,"O";"FUND_CRED",#N/A,FALSE,"P";"DEBT_TAB1",#N/A,FALSE,"Q";"DEBT_TAB2",#N/A,FALSE,"Q";"FORFIN_TAB1",#N/A,FALSE,"R";"FORFIN_TAB2",#N/A,FALSE,"R";"BOP_ANALY",#N/A,FALSE,"U"}</definedName>
    <definedName name="wrn.MDABOP." localSheetId="56" hidden="1">{"BOP_TAB",#N/A,FALSE,"N";"MIDTERM_TAB",#N/A,FALSE,"O";"FUND_CRED",#N/A,FALSE,"P";"DEBT_TAB1",#N/A,FALSE,"Q";"DEBT_TAB2",#N/A,FALSE,"Q";"FORFIN_TAB1",#N/A,FALSE,"R";"FORFIN_TAB2",#N/A,FALSE,"R";"BOP_ANALY",#N/A,FALSE,"U"}</definedName>
    <definedName name="wrn.MDABOP." localSheetId="57" hidden="1">{"BOP_TAB",#N/A,FALSE,"N";"MIDTERM_TAB",#N/A,FALSE,"O";"FUND_CRED",#N/A,FALSE,"P";"DEBT_TAB1",#N/A,FALSE,"Q";"DEBT_TAB2",#N/A,FALSE,"Q";"FORFIN_TAB1",#N/A,FALSE,"R";"FORFIN_TAB2",#N/A,FALSE,"R";"BOP_ANALY",#N/A,FALSE,"U"}</definedName>
    <definedName name="wrn.MDABOP." localSheetId="58" hidden="1">{"BOP_TAB",#N/A,FALSE,"N";"MIDTERM_TAB",#N/A,FALSE,"O";"FUND_CRED",#N/A,FALSE,"P";"DEBT_TAB1",#N/A,FALSE,"Q";"DEBT_TAB2",#N/A,FALSE,"Q";"FORFIN_TAB1",#N/A,FALSE,"R";"FORFIN_TAB2",#N/A,FALSE,"R";"BOP_ANALY",#N/A,FALSE,"U"}</definedName>
    <definedName name="wrn.MDABOP." localSheetId="59"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 hidden="1">{"MONA",#N/A,FALSE,"S"}</definedName>
    <definedName name="wrn.MONA." localSheetId="3" hidden="1">{"MONA",#N/A,FALSE,"S"}</definedName>
    <definedName name="wrn.MONA." localSheetId="7" hidden="1">{"MONA",#N/A,FALSE,"S"}</definedName>
    <definedName name="wrn.MONA." localSheetId="8" hidden="1">{"MONA",#N/A,FALSE,"S"}</definedName>
    <definedName name="wrn.MONA." localSheetId="6" hidden="1">{"MONA",#N/A,FALSE,"S"}</definedName>
    <definedName name="wrn.MONA." localSheetId="9" hidden="1">{"MONA",#N/A,FALSE,"S"}</definedName>
    <definedName name="wrn.MONA." localSheetId="10" hidden="1">{"MONA",#N/A,FALSE,"S"}</definedName>
    <definedName name="wrn.MONA." localSheetId="11" hidden="1">{"MONA",#N/A,FALSE,"S"}</definedName>
    <definedName name="wrn.MONA." localSheetId="12" hidden="1">{"MONA",#N/A,FALSE,"S"}</definedName>
    <definedName name="wrn.MONA." localSheetId="13" hidden="1">{"MONA",#N/A,FALSE,"S"}</definedName>
    <definedName name="wrn.MONA." localSheetId="14" hidden="1">{"MONA",#N/A,FALSE,"S"}</definedName>
    <definedName name="wrn.MONA." localSheetId="15" hidden="1">{"MONA",#N/A,FALSE,"S"}</definedName>
    <definedName name="wrn.MONA." localSheetId="16" hidden="1">{"MONA",#N/A,FALSE,"S"}</definedName>
    <definedName name="wrn.MONA." localSheetId="17" hidden="1">{"MONA",#N/A,FALSE,"S"}</definedName>
    <definedName name="wrn.MONA." localSheetId="18" hidden="1">{"MONA",#N/A,FALSE,"S"}</definedName>
    <definedName name="wrn.MONA." localSheetId="19" hidden="1">{"MONA",#N/A,FALSE,"S"}</definedName>
    <definedName name="wrn.MONA." localSheetId="20" hidden="1">{"MONA",#N/A,FALSE,"S"}</definedName>
    <definedName name="wrn.MONA." localSheetId="21" hidden="1">{"MONA",#N/A,FALSE,"S"}</definedName>
    <definedName name="wrn.MONA." localSheetId="22" hidden="1">{"MONA",#N/A,FALSE,"S"}</definedName>
    <definedName name="wrn.MONA." localSheetId="23" hidden="1">{"MONA",#N/A,FALSE,"S"}</definedName>
    <definedName name="wrn.MONA." localSheetId="24" hidden="1">{"MONA",#N/A,FALSE,"S"}</definedName>
    <definedName name="wrn.MONA." localSheetId="25" hidden="1">{"MONA",#N/A,FALSE,"S"}</definedName>
    <definedName name="wrn.MONA." localSheetId="26" hidden="1">{"MONA",#N/A,FALSE,"S"}</definedName>
    <definedName name="wrn.MONA." localSheetId="27" hidden="1">{"MONA",#N/A,FALSE,"S"}</definedName>
    <definedName name="wrn.MONA." localSheetId="28" hidden="1">{"MONA",#N/A,FALSE,"S"}</definedName>
    <definedName name="wrn.MONA." localSheetId="29" hidden="1">{"MONA",#N/A,FALSE,"S"}</definedName>
    <definedName name="wrn.MONA." localSheetId="30" hidden="1">{"MONA",#N/A,FALSE,"S"}</definedName>
    <definedName name="wrn.MONA." localSheetId="31" hidden="1">{"MONA",#N/A,FALSE,"S"}</definedName>
    <definedName name="wrn.MONA." localSheetId="32" hidden="1">{"MONA",#N/A,FALSE,"S"}</definedName>
    <definedName name="wrn.MONA." localSheetId="33" hidden="1">{"MONA",#N/A,FALSE,"S"}</definedName>
    <definedName name="wrn.MONA." localSheetId="34" hidden="1">{"MONA",#N/A,FALSE,"S"}</definedName>
    <definedName name="wrn.MONA." localSheetId="35" hidden="1">{"MONA",#N/A,FALSE,"S"}</definedName>
    <definedName name="wrn.MONA." localSheetId="36" hidden="1">{"MONA",#N/A,FALSE,"S"}</definedName>
    <definedName name="wrn.MONA." localSheetId="37" hidden="1">{"MONA",#N/A,FALSE,"S"}</definedName>
    <definedName name="wrn.MONA." localSheetId="38" hidden="1">{"MONA",#N/A,FALSE,"S"}</definedName>
    <definedName name="wrn.MONA." localSheetId="39" hidden="1">{"MONA",#N/A,FALSE,"S"}</definedName>
    <definedName name="wrn.MONA." localSheetId="40" hidden="1">{"MONA",#N/A,FALSE,"S"}</definedName>
    <definedName name="wrn.MONA." localSheetId="41" hidden="1">{"MONA",#N/A,FALSE,"S"}</definedName>
    <definedName name="wrn.MONA." localSheetId="42" hidden="1">{"MONA",#N/A,FALSE,"S"}</definedName>
    <definedName name="wrn.MONA." localSheetId="43" hidden="1">{"MONA",#N/A,FALSE,"S"}</definedName>
    <definedName name="wrn.MONA." localSheetId="44" hidden="1">{"MONA",#N/A,FALSE,"S"}</definedName>
    <definedName name="wrn.MONA." localSheetId="45" hidden="1">{"MONA",#N/A,FALSE,"S"}</definedName>
    <definedName name="wrn.MONA." localSheetId="46" hidden="1">{"MONA",#N/A,FALSE,"S"}</definedName>
    <definedName name="wrn.MONA." localSheetId="47" hidden="1">{"MONA",#N/A,FALSE,"S"}</definedName>
    <definedName name="wrn.MONA." localSheetId="48" hidden="1">{"MONA",#N/A,FALSE,"S"}</definedName>
    <definedName name="wrn.MONA." localSheetId="49" hidden="1">{"MONA",#N/A,FALSE,"S"}</definedName>
    <definedName name="wrn.MONA." localSheetId="50" hidden="1">{"MONA",#N/A,FALSE,"S"}</definedName>
    <definedName name="wrn.MONA." localSheetId="51" hidden="1">{"MONA",#N/A,FALSE,"S"}</definedName>
    <definedName name="wrn.MONA." localSheetId="52" hidden="1">{"MONA",#N/A,FALSE,"S"}</definedName>
    <definedName name="wrn.MONA." localSheetId="53" hidden="1">{"MONA",#N/A,FALSE,"S"}</definedName>
    <definedName name="wrn.MONA." localSheetId="54" hidden="1">{"MONA",#N/A,FALSE,"S"}</definedName>
    <definedName name="wrn.MONA." localSheetId="55" hidden="1">{"MONA",#N/A,FALSE,"S"}</definedName>
    <definedName name="wrn.MONA." localSheetId="56" hidden="1">{"MONA",#N/A,FALSE,"S"}</definedName>
    <definedName name="wrn.MONA." localSheetId="57" hidden="1">{"MONA",#N/A,FALSE,"S"}</definedName>
    <definedName name="wrn.MONA." localSheetId="58" hidden="1">{"MONA",#N/A,FALSE,"S"}</definedName>
    <definedName name="wrn.MONA." localSheetId="59" hidden="1">{"MONA",#N/A,FALSE,"S"}</definedName>
    <definedName name="wrn.MONA." hidden="1">{"MONA",#N/A,FALSE,"S"}</definedName>
    <definedName name="wrn.MS." localSheetId="1" hidden="1">{#N/A,#N/A,FALSE,"MS"}</definedName>
    <definedName name="wrn.MS." localSheetId="3" hidden="1">{#N/A,#N/A,FALSE,"MS"}</definedName>
    <definedName name="wrn.MS." localSheetId="7" hidden="1">{#N/A,#N/A,FALSE,"MS"}</definedName>
    <definedName name="wrn.MS." localSheetId="8" hidden="1">{#N/A,#N/A,FALSE,"MS"}</definedName>
    <definedName name="wrn.MS." localSheetId="6" hidden="1">{#N/A,#N/A,FALSE,"MS"}</definedName>
    <definedName name="wrn.MS." localSheetId="9" hidden="1">{#N/A,#N/A,FALSE,"MS"}</definedName>
    <definedName name="wrn.MS." localSheetId="10" hidden="1">{#N/A,#N/A,FALSE,"MS"}</definedName>
    <definedName name="wrn.MS." localSheetId="11" hidden="1">{#N/A,#N/A,FALSE,"MS"}</definedName>
    <definedName name="wrn.MS." localSheetId="12" hidden="1">{#N/A,#N/A,FALSE,"MS"}</definedName>
    <definedName name="wrn.MS." localSheetId="13" hidden="1">{#N/A,#N/A,FALSE,"MS"}</definedName>
    <definedName name="wrn.MS." localSheetId="14" hidden="1">{#N/A,#N/A,FALSE,"MS"}</definedName>
    <definedName name="wrn.MS." localSheetId="15" hidden="1">{#N/A,#N/A,FALSE,"MS"}</definedName>
    <definedName name="wrn.MS." localSheetId="16" hidden="1">{#N/A,#N/A,FALSE,"MS"}</definedName>
    <definedName name="wrn.MS." localSheetId="17" hidden="1">{#N/A,#N/A,FALSE,"MS"}</definedName>
    <definedName name="wrn.MS." localSheetId="18" hidden="1">{#N/A,#N/A,FALSE,"MS"}</definedName>
    <definedName name="wrn.MS." localSheetId="19" hidden="1">{#N/A,#N/A,FALSE,"MS"}</definedName>
    <definedName name="wrn.MS." localSheetId="20" hidden="1">{#N/A,#N/A,FALSE,"MS"}</definedName>
    <definedName name="wrn.MS." localSheetId="21" hidden="1">{#N/A,#N/A,FALSE,"MS"}</definedName>
    <definedName name="wrn.MS." localSheetId="22" hidden="1">{#N/A,#N/A,FALSE,"MS"}</definedName>
    <definedName name="wrn.MS." localSheetId="23" hidden="1">{#N/A,#N/A,FALSE,"MS"}</definedName>
    <definedName name="wrn.MS." localSheetId="24" hidden="1">{#N/A,#N/A,FALSE,"MS"}</definedName>
    <definedName name="wrn.MS." localSheetId="25" hidden="1">{#N/A,#N/A,FALSE,"MS"}</definedName>
    <definedName name="wrn.MS." localSheetId="26" hidden="1">{#N/A,#N/A,FALSE,"MS"}</definedName>
    <definedName name="wrn.MS." localSheetId="27" hidden="1">{#N/A,#N/A,FALSE,"MS"}</definedName>
    <definedName name="wrn.MS." localSheetId="28" hidden="1">{#N/A,#N/A,FALSE,"MS"}</definedName>
    <definedName name="wrn.MS." localSheetId="29" hidden="1">{#N/A,#N/A,FALSE,"MS"}</definedName>
    <definedName name="wrn.MS." localSheetId="30" hidden="1">{#N/A,#N/A,FALSE,"MS"}</definedName>
    <definedName name="wrn.MS." localSheetId="31" hidden="1">{#N/A,#N/A,FALSE,"MS"}</definedName>
    <definedName name="wrn.MS." localSheetId="32" hidden="1">{#N/A,#N/A,FALSE,"MS"}</definedName>
    <definedName name="wrn.MS." localSheetId="33" hidden="1">{#N/A,#N/A,FALSE,"MS"}</definedName>
    <definedName name="wrn.MS." localSheetId="34" hidden="1">{#N/A,#N/A,FALSE,"MS"}</definedName>
    <definedName name="wrn.MS." localSheetId="35" hidden="1">{#N/A,#N/A,FALSE,"MS"}</definedName>
    <definedName name="wrn.MS." localSheetId="36" hidden="1">{#N/A,#N/A,FALSE,"MS"}</definedName>
    <definedName name="wrn.MS." localSheetId="37" hidden="1">{#N/A,#N/A,FALSE,"MS"}</definedName>
    <definedName name="wrn.MS." localSheetId="38" hidden="1">{#N/A,#N/A,FALSE,"MS"}</definedName>
    <definedName name="wrn.MS." localSheetId="39" hidden="1">{#N/A,#N/A,FALSE,"MS"}</definedName>
    <definedName name="wrn.MS." localSheetId="40" hidden="1">{#N/A,#N/A,FALSE,"MS"}</definedName>
    <definedName name="wrn.MS." localSheetId="41" hidden="1">{#N/A,#N/A,FALSE,"MS"}</definedName>
    <definedName name="wrn.MS." localSheetId="42" hidden="1">{#N/A,#N/A,FALSE,"MS"}</definedName>
    <definedName name="wrn.MS." localSheetId="43" hidden="1">{#N/A,#N/A,FALSE,"MS"}</definedName>
    <definedName name="wrn.MS." localSheetId="44" hidden="1">{#N/A,#N/A,FALSE,"MS"}</definedName>
    <definedName name="wrn.MS." localSheetId="45" hidden="1">{#N/A,#N/A,FALSE,"MS"}</definedName>
    <definedName name="wrn.MS." localSheetId="46" hidden="1">{#N/A,#N/A,FALSE,"MS"}</definedName>
    <definedName name="wrn.MS." localSheetId="47" hidden="1">{#N/A,#N/A,FALSE,"MS"}</definedName>
    <definedName name="wrn.MS." localSheetId="48" hidden="1">{#N/A,#N/A,FALSE,"MS"}</definedName>
    <definedName name="wrn.MS." localSheetId="49" hidden="1">{#N/A,#N/A,FALSE,"MS"}</definedName>
    <definedName name="wrn.MS." localSheetId="50" hidden="1">{#N/A,#N/A,FALSE,"MS"}</definedName>
    <definedName name="wrn.MS." localSheetId="51" hidden="1">{#N/A,#N/A,FALSE,"MS"}</definedName>
    <definedName name="wrn.MS." localSheetId="52" hidden="1">{#N/A,#N/A,FALSE,"MS"}</definedName>
    <definedName name="wrn.MS." localSheetId="53" hidden="1">{#N/A,#N/A,FALSE,"MS"}</definedName>
    <definedName name="wrn.MS." localSheetId="54" hidden="1">{#N/A,#N/A,FALSE,"MS"}</definedName>
    <definedName name="wrn.MS." localSheetId="55" hidden="1">{#N/A,#N/A,FALSE,"MS"}</definedName>
    <definedName name="wrn.MS." localSheetId="56" hidden="1">{#N/A,#N/A,FALSE,"MS"}</definedName>
    <definedName name="wrn.MS." localSheetId="57" hidden="1">{#N/A,#N/A,FALSE,"MS"}</definedName>
    <definedName name="wrn.MS." localSheetId="58" hidden="1">{#N/A,#N/A,FALSE,"MS"}</definedName>
    <definedName name="wrn.MS." localSheetId="59" hidden="1">{#N/A,#N/A,FALSE,"MS"}</definedName>
    <definedName name="wrn.MS." hidden="1">{#N/A,#N/A,FALSE,"MS"}</definedName>
    <definedName name="wrn.NBG." localSheetId="1" hidden="1">{#N/A,#N/A,FALSE,"NBG"}</definedName>
    <definedName name="wrn.NBG." localSheetId="3" hidden="1">{#N/A,#N/A,FALSE,"NBG"}</definedName>
    <definedName name="wrn.NBG." localSheetId="7" hidden="1">{#N/A,#N/A,FALSE,"NBG"}</definedName>
    <definedName name="wrn.NBG." localSheetId="8" hidden="1">{#N/A,#N/A,FALSE,"NBG"}</definedName>
    <definedName name="wrn.NBG." localSheetId="6" hidden="1">{#N/A,#N/A,FALSE,"NBG"}</definedName>
    <definedName name="wrn.NBG." localSheetId="9" hidden="1">{#N/A,#N/A,FALSE,"NBG"}</definedName>
    <definedName name="wrn.NBG." localSheetId="10" hidden="1">{#N/A,#N/A,FALSE,"NBG"}</definedName>
    <definedName name="wrn.NBG." localSheetId="11" hidden="1">{#N/A,#N/A,FALSE,"NBG"}</definedName>
    <definedName name="wrn.NBG." localSheetId="12" hidden="1">{#N/A,#N/A,FALSE,"NBG"}</definedName>
    <definedName name="wrn.NBG." localSheetId="13" hidden="1">{#N/A,#N/A,FALSE,"NBG"}</definedName>
    <definedName name="wrn.NBG." localSheetId="14" hidden="1">{#N/A,#N/A,FALSE,"NBG"}</definedName>
    <definedName name="wrn.NBG." localSheetId="15" hidden="1">{#N/A,#N/A,FALSE,"NBG"}</definedName>
    <definedName name="wrn.NBG." localSheetId="16" hidden="1">{#N/A,#N/A,FALSE,"NBG"}</definedName>
    <definedName name="wrn.NBG." localSheetId="17" hidden="1">{#N/A,#N/A,FALSE,"NBG"}</definedName>
    <definedName name="wrn.NBG." localSheetId="18" hidden="1">{#N/A,#N/A,FALSE,"NBG"}</definedName>
    <definedName name="wrn.NBG." localSheetId="19" hidden="1">{#N/A,#N/A,FALSE,"NBG"}</definedName>
    <definedName name="wrn.NBG." localSheetId="20" hidden="1">{#N/A,#N/A,FALSE,"NBG"}</definedName>
    <definedName name="wrn.NBG." localSheetId="21" hidden="1">{#N/A,#N/A,FALSE,"NBG"}</definedName>
    <definedName name="wrn.NBG." localSheetId="22" hidden="1">{#N/A,#N/A,FALSE,"NBG"}</definedName>
    <definedName name="wrn.NBG." localSheetId="23" hidden="1">{#N/A,#N/A,FALSE,"NBG"}</definedName>
    <definedName name="wrn.NBG." localSheetId="24" hidden="1">{#N/A,#N/A,FALSE,"NBG"}</definedName>
    <definedName name="wrn.NBG." localSheetId="25" hidden="1">{#N/A,#N/A,FALSE,"NBG"}</definedName>
    <definedName name="wrn.NBG." localSheetId="26" hidden="1">{#N/A,#N/A,FALSE,"NBG"}</definedName>
    <definedName name="wrn.NBG." localSheetId="27" hidden="1">{#N/A,#N/A,FALSE,"NBG"}</definedName>
    <definedName name="wrn.NBG." localSheetId="28" hidden="1">{#N/A,#N/A,FALSE,"NBG"}</definedName>
    <definedName name="wrn.NBG." localSheetId="29" hidden="1">{#N/A,#N/A,FALSE,"NBG"}</definedName>
    <definedName name="wrn.NBG." localSheetId="30" hidden="1">{#N/A,#N/A,FALSE,"NBG"}</definedName>
    <definedName name="wrn.NBG." localSheetId="31" hidden="1">{#N/A,#N/A,FALSE,"NBG"}</definedName>
    <definedName name="wrn.NBG." localSheetId="32" hidden="1">{#N/A,#N/A,FALSE,"NBG"}</definedName>
    <definedName name="wrn.NBG." localSheetId="33" hidden="1">{#N/A,#N/A,FALSE,"NBG"}</definedName>
    <definedName name="wrn.NBG." localSheetId="34" hidden="1">{#N/A,#N/A,FALSE,"NBG"}</definedName>
    <definedName name="wrn.NBG." localSheetId="35" hidden="1">{#N/A,#N/A,FALSE,"NBG"}</definedName>
    <definedName name="wrn.NBG." localSheetId="36" hidden="1">{#N/A,#N/A,FALSE,"NBG"}</definedName>
    <definedName name="wrn.NBG." localSheetId="37" hidden="1">{#N/A,#N/A,FALSE,"NBG"}</definedName>
    <definedName name="wrn.NBG." localSheetId="38" hidden="1">{#N/A,#N/A,FALSE,"NBG"}</definedName>
    <definedName name="wrn.NBG." localSheetId="39" hidden="1">{#N/A,#N/A,FALSE,"NBG"}</definedName>
    <definedName name="wrn.NBG." localSheetId="40" hidden="1">{#N/A,#N/A,FALSE,"NBG"}</definedName>
    <definedName name="wrn.NBG." localSheetId="41" hidden="1">{#N/A,#N/A,FALSE,"NBG"}</definedName>
    <definedName name="wrn.NBG." localSheetId="42" hidden="1">{#N/A,#N/A,FALSE,"NBG"}</definedName>
    <definedName name="wrn.NBG." localSheetId="43" hidden="1">{#N/A,#N/A,FALSE,"NBG"}</definedName>
    <definedName name="wrn.NBG." localSheetId="44" hidden="1">{#N/A,#N/A,FALSE,"NBG"}</definedName>
    <definedName name="wrn.NBG." localSheetId="45" hidden="1">{#N/A,#N/A,FALSE,"NBG"}</definedName>
    <definedName name="wrn.NBG." localSheetId="46" hidden="1">{#N/A,#N/A,FALSE,"NBG"}</definedName>
    <definedName name="wrn.NBG." localSheetId="47" hidden="1">{#N/A,#N/A,FALSE,"NBG"}</definedName>
    <definedName name="wrn.NBG." localSheetId="48" hidden="1">{#N/A,#N/A,FALSE,"NBG"}</definedName>
    <definedName name="wrn.NBG." localSheetId="49" hidden="1">{#N/A,#N/A,FALSE,"NBG"}</definedName>
    <definedName name="wrn.NBG." localSheetId="50" hidden="1">{#N/A,#N/A,FALSE,"NBG"}</definedName>
    <definedName name="wrn.NBG." localSheetId="51" hidden="1">{#N/A,#N/A,FALSE,"NBG"}</definedName>
    <definedName name="wrn.NBG." localSheetId="52" hidden="1">{#N/A,#N/A,FALSE,"NBG"}</definedName>
    <definedName name="wrn.NBG." localSheetId="53" hidden="1">{#N/A,#N/A,FALSE,"NBG"}</definedName>
    <definedName name="wrn.NBG." localSheetId="54" hidden="1">{#N/A,#N/A,FALSE,"NBG"}</definedName>
    <definedName name="wrn.NBG." localSheetId="55" hidden="1">{#N/A,#N/A,FALSE,"NBG"}</definedName>
    <definedName name="wrn.NBG." localSheetId="56" hidden="1">{#N/A,#N/A,FALSE,"NBG"}</definedName>
    <definedName name="wrn.NBG." localSheetId="57" hidden="1">{#N/A,#N/A,FALSE,"NBG"}</definedName>
    <definedName name="wrn.NBG." localSheetId="58" hidden="1">{#N/A,#N/A,FALSE,"NBG"}</definedName>
    <definedName name="wrn.NBG." localSheetId="59" hidden="1">{#N/A,#N/A,FALSE,"NBG"}</definedName>
    <definedName name="wrn.NBG." hidden="1">{#N/A,#N/A,FALSE,"NBG"}</definedName>
    <definedName name="wrn.Output._.tables." localSheetId="1" hidden="1">{#N/A,#N/A,FALSE,"I";#N/A,#N/A,FALSE,"J";#N/A,#N/A,FALSE,"K";#N/A,#N/A,FALSE,"L";#N/A,#N/A,FALSE,"M";#N/A,#N/A,FALSE,"N";#N/A,#N/A,FALSE,"O"}</definedName>
    <definedName name="wrn.Output._.tables." localSheetId="3" hidden="1">{#N/A,#N/A,FALSE,"I";#N/A,#N/A,FALSE,"J";#N/A,#N/A,FALSE,"K";#N/A,#N/A,FALSE,"L";#N/A,#N/A,FALSE,"M";#N/A,#N/A,FALSE,"N";#N/A,#N/A,FALSE,"O"}</definedName>
    <definedName name="wrn.Output._.tables." localSheetId="7" hidden="1">{#N/A,#N/A,FALSE,"I";#N/A,#N/A,FALSE,"J";#N/A,#N/A,FALSE,"K";#N/A,#N/A,FALSE,"L";#N/A,#N/A,FALSE,"M";#N/A,#N/A,FALSE,"N";#N/A,#N/A,FALSE,"O"}</definedName>
    <definedName name="wrn.Output._.tables." localSheetId="8" hidden="1">{#N/A,#N/A,FALSE,"I";#N/A,#N/A,FALSE,"J";#N/A,#N/A,FALSE,"K";#N/A,#N/A,FALSE,"L";#N/A,#N/A,FALSE,"M";#N/A,#N/A,FALSE,"N";#N/A,#N/A,FALSE,"O"}</definedName>
    <definedName name="wrn.Output._.tables." localSheetId="6" hidden="1">{#N/A,#N/A,FALSE,"I";#N/A,#N/A,FALSE,"J";#N/A,#N/A,FALSE,"K";#N/A,#N/A,FALSE,"L";#N/A,#N/A,FALSE,"M";#N/A,#N/A,FALSE,"N";#N/A,#N/A,FALSE,"O"}</definedName>
    <definedName name="wrn.Output._.tables." localSheetId="9" hidden="1">{#N/A,#N/A,FALSE,"I";#N/A,#N/A,FALSE,"J";#N/A,#N/A,FALSE,"K";#N/A,#N/A,FALSE,"L";#N/A,#N/A,FALSE,"M";#N/A,#N/A,FALSE,"N";#N/A,#N/A,FALSE,"O"}</definedName>
    <definedName name="wrn.Output._.tables." localSheetId="10" hidden="1">{#N/A,#N/A,FALSE,"I";#N/A,#N/A,FALSE,"J";#N/A,#N/A,FALSE,"K";#N/A,#N/A,FALSE,"L";#N/A,#N/A,FALSE,"M";#N/A,#N/A,FALSE,"N";#N/A,#N/A,FALSE,"O"}</definedName>
    <definedName name="wrn.Output._.tables." localSheetId="11" hidden="1">{#N/A,#N/A,FALSE,"I";#N/A,#N/A,FALSE,"J";#N/A,#N/A,FALSE,"K";#N/A,#N/A,FALSE,"L";#N/A,#N/A,FALSE,"M";#N/A,#N/A,FALSE,"N";#N/A,#N/A,FALSE,"O"}</definedName>
    <definedName name="wrn.Output._.tables." localSheetId="12" hidden="1">{#N/A,#N/A,FALSE,"I";#N/A,#N/A,FALSE,"J";#N/A,#N/A,FALSE,"K";#N/A,#N/A,FALSE,"L";#N/A,#N/A,FALSE,"M";#N/A,#N/A,FALSE,"N";#N/A,#N/A,FALSE,"O"}</definedName>
    <definedName name="wrn.Output._.tables." localSheetId="13" hidden="1">{#N/A,#N/A,FALSE,"I";#N/A,#N/A,FALSE,"J";#N/A,#N/A,FALSE,"K";#N/A,#N/A,FALSE,"L";#N/A,#N/A,FALSE,"M";#N/A,#N/A,FALSE,"N";#N/A,#N/A,FALSE,"O"}</definedName>
    <definedName name="wrn.Output._.tables." localSheetId="14" hidden="1">{#N/A,#N/A,FALSE,"I";#N/A,#N/A,FALSE,"J";#N/A,#N/A,FALSE,"K";#N/A,#N/A,FALSE,"L";#N/A,#N/A,FALSE,"M";#N/A,#N/A,FALSE,"N";#N/A,#N/A,FALSE,"O"}</definedName>
    <definedName name="wrn.Output._.tables." localSheetId="15" hidden="1">{#N/A,#N/A,FALSE,"I";#N/A,#N/A,FALSE,"J";#N/A,#N/A,FALSE,"K";#N/A,#N/A,FALSE,"L";#N/A,#N/A,FALSE,"M";#N/A,#N/A,FALSE,"N";#N/A,#N/A,FALSE,"O"}</definedName>
    <definedName name="wrn.Output._.tables." localSheetId="16" hidden="1">{#N/A,#N/A,FALSE,"I";#N/A,#N/A,FALSE,"J";#N/A,#N/A,FALSE,"K";#N/A,#N/A,FALSE,"L";#N/A,#N/A,FALSE,"M";#N/A,#N/A,FALSE,"N";#N/A,#N/A,FALSE,"O"}</definedName>
    <definedName name="wrn.Output._.tables." localSheetId="17" hidden="1">{#N/A,#N/A,FALSE,"I";#N/A,#N/A,FALSE,"J";#N/A,#N/A,FALSE,"K";#N/A,#N/A,FALSE,"L";#N/A,#N/A,FALSE,"M";#N/A,#N/A,FALSE,"N";#N/A,#N/A,FALSE,"O"}</definedName>
    <definedName name="wrn.Output._.tables." localSheetId="18" hidden="1">{#N/A,#N/A,FALSE,"I";#N/A,#N/A,FALSE,"J";#N/A,#N/A,FALSE,"K";#N/A,#N/A,FALSE,"L";#N/A,#N/A,FALSE,"M";#N/A,#N/A,FALSE,"N";#N/A,#N/A,FALSE,"O"}</definedName>
    <definedName name="wrn.Output._.tables." localSheetId="19" hidden="1">{#N/A,#N/A,FALSE,"I";#N/A,#N/A,FALSE,"J";#N/A,#N/A,FALSE,"K";#N/A,#N/A,FALSE,"L";#N/A,#N/A,FALSE,"M";#N/A,#N/A,FALSE,"N";#N/A,#N/A,FALSE,"O"}</definedName>
    <definedName name="wrn.Output._.tables." localSheetId="20" hidden="1">{#N/A,#N/A,FALSE,"I";#N/A,#N/A,FALSE,"J";#N/A,#N/A,FALSE,"K";#N/A,#N/A,FALSE,"L";#N/A,#N/A,FALSE,"M";#N/A,#N/A,FALSE,"N";#N/A,#N/A,FALSE,"O"}</definedName>
    <definedName name="wrn.Output._.tables." localSheetId="21" hidden="1">{#N/A,#N/A,FALSE,"I";#N/A,#N/A,FALSE,"J";#N/A,#N/A,FALSE,"K";#N/A,#N/A,FALSE,"L";#N/A,#N/A,FALSE,"M";#N/A,#N/A,FALSE,"N";#N/A,#N/A,FALSE,"O"}</definedName>
    <definedName name="wrn.Output._.tables." localSheetId="22" hidden="1">{#N/A,#N/A,FALSE,"I";#N/A,#N/A,FALSE,"J";#N/A,#N/A,FALSE,"K";#N/A,#N/A,FALSE,"L";#N/A,#N/A,FALSE,"M";#N/A,#N/A,FALSE,"N";#N/A,#N/A,FALSE,"O"}</definedName>
    <definedName name="wrn.Output._.tables." localSheetId="23" hidden="1">{#N/A,#N/A,FALSE,"I";#N/A,#N/A,FALSE,"J";#N/A,#N/A,FALSE,"K";#N/A,#N/A,FALSE,"L";#N/A,#N/A,FALSE,"M";#N/A,#N/A,FALSE,"N";#N/A,#N/A,FALSE,"O"}</definedName>
    <definedName name="wrn.Output._.tables." localSheetId="24" hidden="1">{#N/A,#N/A,FALSE,"I";#N/A,#N/A,FALSE,"J";#N/A,#N/A,FALSE,"K";#N/A,#N/A,FALSE,"L";#N/A,#N/A,FALSE,"M";#N/A,#N/A,FALSE,"N";#N/A,#N/A,FALSE,"O"}</definedName>
    <definedName name="wrn.Output._.tables." localSheetId="25" hidden="1">{#N/A,#N/A,FALSE,"I";#N/A,#N/A,FALSE,"J";#N/A,#N/A,FALSE,"K";#N/A,#N/A,FALSE,"L";#N/A,#N/A,FALSE,"M";#N/A,#N/A,FALSE,"N";#N/A,#N/A,FALSE,"O"}</definedName>
    <definedName name="wrn.Output._.tables." localSheetId="26" hidden="1">{#N/A,#N/A,FALSE,"I";#N/A,#N/A,FALSE,"J";#N/A,#N/A,FALSE,"K";#N/A,#N/A,FALSE,"L";#N/A,#N/A,FALSE,"M";#N/A,#N/A,FALSE,"N";#N/A,#N/A,FALSE,"O"}</definedName>
    <definedName name="wrn.Output._.tables." localSheetId="27" hidden="1">{#N/A,#N/A,FALSE,"I";#N/A,#N/A,FALSE,"J";#N/A,#N/A,FALSE,"K";#N/A,#N/A,FALSE,"L";#N/A,#N/A,FALSE,"M";#N/A,#N/A,FALSE,"N";#N/A,#N/A,FALSE,"O"}</definedName>
    <definedName name="wrn.Output._.tables." localSheetId="28" hidden="1">{#N/A,#N/A,FALSE,"I";#N/A,#N/A,FALSE,"J";#N/A,#N/A,FALSE,"K";#N/A,#N/A,FALSE,"L";#N/A,#N/A,FALSE,"M";#N/A,#N/A,FALSE,"N";#N/A,#N/A,FALSE,"O"}</definedName>
    <definedName name="wrn.Output._.tables." localSheetId="29" hidden="1">{#N/A,#N/A,FALSE,"I";#N/A,#N/A,FALSE,"J";#N/A,#N/A,FALSE,"K";#N/A,#N/A,FALSE,"L";#N/A,#N/A,FALSE,"M";#N/A,#N/A,FALSE,"N";#N/A,#N/A,FALSE,"O"}</definedName>
    <definedName name="wrn.Output._.tables." localSheetId="30" hidden="1">{#N/A,#N/A,FALSE,"I";#N/A,#N/A,FALSE,"J";#N/A,#N/A,FALSE,"K";#N/A,#N/A,FALSE,"L";#N/A,#N/A,FALSE,"M";#N/A,#N/A,FALSE,"N";#N/A,#N/A,FALSE,"O"}</definedName>
    <definedName name="wrn.Output._.tables." localSheetId="31" hidden="1">{#N/A,#N/A,FALSE,"I";#N/A,#N/A,FALSE,"J";#N/A,#N/A,FALSE,"K";#N/A,#N/A,FALSE,"L";#N/A,#N/A,FALSE,"M";#N/A,#N/A,FALSE,"N";#N/A,#N/A,FALSE,"O"}</definedName>
    <definedName name="wrn.Output._.tables." localSheetId="32" hidden="1">{#N/A,#N/A,FALSE,"I";#N/A,#N/A,FALSE,"J";#N/A,#N/A,FALSE,"K";#N/A,#N/A,FALSE,"L";#N/A,#N/A,FALSE,"M";#N/A,#N/A,FALSE,"N";#N/A,#N/A,FALSE,"O"}</definedName>
    <definedName name="wrn.Output._.tables." localSheetId="33" hidden="1">{#N/A,#N/A,FALSE,"I";#N/A,#N/A,FALSE,"J";#N/A,#N/A,FALSE,"K";#N/A,#N/A,FALSE,"L";#N/A,#N/A,FALSE,"M";#N/A,#N/A,FALSE,"N";#N/A,#N/A,FALSE,"O"}</definedName>
    <definedName name="wrn.Output._.tables." localSheetId="34" hidden="1">{#N/A,#N/A,FALSE,"I";#N/A,#N/A,FALSE,"J";#N/A,#N/A,FALSE,"K";#N/A,#N/A,FALSE,"L";#N/A,#N/A,FALSE,"M";#N/A,#N/A,FALSE,"N";#N/A,#N/A,FALSE,"O"}</definedName>
    <definedName name="wrn.Output._.tables." localSheetId="35" hidden="1">{#N/A,#N/A,FALSE,"I";#N/A,#N/A,FALSE,"J";#N/A,#N/A,FALSE,"K";#N/A,#N/A,FALSE,"L";#N/A,#N/A,FALSE,"M";#N/A,#N/A,FALSE,"N";#N/A,#N/A,FALSE,"O"}</definedName>
    <definedName name="wrn.Output._.tables." localSheetId="36" hidden="1">{#N/A,#N/A,FALSE,"I";#N/A,#N/A,FALSE,"J";#N/A,#N/A,FALSE,"K";#N/A,#N/A,FALSE,"L";#N/A,#N/A,FALSE,"M";#N/A,#N/A,FALSE,"N";#N/A,#N/A,FALSE,"O"}</definedName>
    <definedName name="wrn.Output._.tables." localSheetId="37" hidden="1">{#N/A,#N/A,FALSE,"I";#N/A,#N/A,FALSE,"J";#N/A,#N/A,FALSE,"K";#N/A,#N/A,FALSE,"L";#N/A,#N/A,FALSE,"M";#N/A,#N/A,FALSE,"N";#N/A,#N/A,FALSE,"O"}</definedName>
    <definedName name="wrn.Output._.tables." localSheetId="38" hidden="1">{#N/A,#N/A,FALSE,"I";#N/A,#N/A,FALSE,"J";#N/A,#N/A,FALSE,"K";#N/A,#N/A,FALSE,"L";#N/A,#N/A,FALSE,"M";#N/A,#N/A,FALSE,"N";#N/A,#N/A,FALSE,"O"}</definedName>
    <definedName name="wrn.Output._.tables." localSheetId="39" hidden="1">{#N/A,#N/A,FALSE,"I";#N/A,#N/A,FALSE,"J";#N/A,#N/A,FALSE,"K";#N/A,#N/A,FALSE,"L";#N/A,#N/A,FALSE,"M";#N/A,#N/A,FALSE,"N";#N/A,#N/A,FALSE,"O"}</definedName>
    <definedName name="wrn.Output._.tables." localSheetId="40" hidden="1">{#N/A,#N/A,FALSE,"I";#N/A,#N/A,FALSE,"J";#N/A,#N/A,FALSE,"K";#N/A,#N/A,FALSE,"L";#N/A,#N/A,FALSE,"M";#N/A,#N/A,FALSE,"N";#N/A,#N/A,FALSE,"O"}</definedName>
    <definedName name="wrn.Output._.tables." localSheetId="41" hidden="1">{#N/A,#N/A,FALSE,"I";#N/A,#N/A,FALSE,"J";#N/A,#N/A,FALSE,"K";#N/A,#N/A,FALSE,"L";#N/A,#N/A,FALSE,"M";#N/A,#N/A,FALSE,"N";#N/A,#N/A,FALSE,"O"}</definedName>
    <definedName name="wrn.Output._.tables." localSheetId="42" hidden="1">{#N/A,#N/A,FALSE,"I";#N/A,#N/A,FALSE,"J";#N/A,#N/A,FALSE,"K";#N/A,#N/A,FALSE,"L";#N/A,#N/A,FALSE,"M";#N/A,#N/A,FALSE,"N";#N/A,#N/A,FALSE,"O"}</definedName>
    <definedName name="wrn.Output._.tables." localSheetId="43" hidden="1">{#N/A,#N/A,FALSE,"I";#N/A,#N/A,FALSE,"J";#N/A,#N/A,FALSE,"K";#N/A,#N/A,FALSE,"L";#N/A,#N/A,FALSE,"M";#N/A,#N/A,FALSE,"N";#N/A,#N/A,FALSE,"O"}</definedName>
    <definedName name="wrn.Output._.tables." localSheetId="44" hidden="1">{#N/A,#N/A,FALSE,"I";#N/A,#N/A,FALSE,"J";#N/A,#N/A,FALSE,"K";#N/A,#N/A,FALSE,"L";#N/A,#N/A,FALSE,"M";#N/A,#N/A,FALSE,"N";#N/A,#N/A,FALSE,"O"}</definedName>
    <definedName name="wrn.Output._.tables." localSheetId="45" hidden="1">{#N/A,#N/A,FALSE,"I";#N/A,#N/A,FALSE,"J";#N/A,#N/A,FALSE,"K";#N/A,#N/A,FALSE,"L";#N/A,#N/A,FALSE,"M";#N/A,#N/A,FALSE,"N";#N/A,#N/A,FALSE,"O"}</definedName>
    <definedName name="wrn.Output._.tables." localSheetId="46" hidden="1">{#N/A,#N/A,FALSE,"I";#N/A,#N/A,FALSE,"J";#N/A,#N/A,FALSE,"K";#N/A,#N/A,FALSE,"L";#N/A,#N/A,FALSE,"M";#N/A,#N/A,FALSE,"N";#N/A,#N/A,FALSE,"O"}</definedName>
    <definedName name="wrn.Output._.tables." localSheetId="47" hidden="1">{#N/A,#N/A,FALSE,"I";#N/A,#N/A,FALSE,"J";#N/A,#N/A,FALSE,"K";#N/A,#N/A,FALSE,"L";#N/A,#N/A,FALSE,"M";#N/A,#N/A,FALSE,"N";#N/A,#N/A,FALSE,"O"}</definedName>
    <definedName name="wrn.Output._.tables." localSheetId="48" hidden="1">{#N/A,#N/A,FALSE,"I";#N/A,#N/A,FALSE,"J";#N/A,#N/A,FALSE,"K";#N/A,#N/A,FALSE,"L";#N/A,#N/A,FALSE,"M";#N/A,#N/A,FALSE,"N";#N/A,#N/A,FALSE,"O"}</definedName>
    <definedName name="wrn.Output._.tables." localSheetId="49" hidden="1">{#N/A,#N/A,FALSE,"I";#N/A,#N/A,FALSE,"J";#N/A,#N/A,FALSE,"K";#N/A,#N/A,FALSE,"L";#N/A,#N/A,FALSE,"M";#N/A,#N/A,FALSE,"N";#N/A,#N/A,FALSE,"O"}</definedName>
    <definedName name="wrn.Output._.tables." localSheetId="50" hidden="1">{#N/A,#N/A,FALSE,"I";#N/A,#N/A,FALSE,"J";#N/A,#N/A,FALSE,"K";#N/A,#N/A,FALSE,"L";#N/A,#N/A,FALSE,"M";#N/A,#N/A,FALSE,"N";#N/A,#N/A,FALSE,"O"}</definedName>
    <definedName name="wrn.Output._.tables." localSheetId="51" hidden="1">{#N/A,#N/A,FALSE,"I";#N/A,#N/A,FALSE,"J";#N/A,#N/A,FALSE,"K";#N/A,#N/A,FALSE,"L";#N/A,#N/A,FALSE,"M";#N/A,#N/A,FALSE,"N";#N/A,#N/A,FALSE,"O"}</definedName>
    <definedName name="wrn.Output._.tables." localSheetId="52" hidden="1">{#N/A,#N/A,FALSE,"I";#N/A,#N/A,FALSE,"J";#N/A,#N/A,FALSE,"K";#N/A,#N/A,FALSE,"L";#N/A,#N/A,FALSE,"M";#N/A,#N/A,FALSE,"N";#N/A,#N/A,FALSE,"O"}</definedName>
    <definedName name="wrn.Output._.tables." localSheetId="53" hidden="1">{#N/A,#N/A,FALSE,"I";#N/A,#N/A,FALSE,"J";#N/A,#N/A,FALSE,"K";#N/A,#N/A,FALSE,"L";#N/A,#N/A,FALSE,"M";#N/A,#N/A,FALSE,"N";#N/A,#N/A,FALSE,"O"}</definedName>
    <definedName name="wrn.Output._.tables." localSheetId="54" hidden="1">{#N/A,#N/A,FALSE,"I";#N/A,#N/A,FALSE,"J";#N/A,#N/A,FALSE,"K";#N/A,#N/A,FALSE,"L";#N/A,#N/A,FALSE,"M";#N/A,#N/A,FALSE,"N";#N/A,#N/A,FALSE,"O"}</definedName>
    <definedName name="wrn.Output._.tables." localSheetId="55" hidden="1">{#N/A,#N/A,FALSE,"I";#N/A,#N/A,FALSE,"J";#N/A,#N/A,FALSE,"K";#N/A,#N/A,FALSE,"L";#N/A,#N/A,FALSE,"M";#N/A,#N/A,FALSE,"N";#N/A,#N/A,FALSE,"O"}</definedName>
    <definedName name="wrn.Output._.tables." localSheetId="56" hidden="1">{#N/A,#N/A,FALSE,"I";#N/A,#N/A,FALSE,"J";#N/A,#N/A,FALSE,"K";#N/A,#N/A,FALSE,"L";#N/A,#N/A,FALSE,"M";#N/A,#N/A,FALSE,"N";#N/A,#N/A,FALSE,"O"}</definedName>
    <definedName name="wrn.Output._.tables." localSheetId="57" hidden="1">{#N/A,#N/A,FALSE,"I";#N/A,#N/A,FALSE,"J";#N/A,#N/A,FALSE,"K";#N/A,#N/A,FALSE,"L";#N/A,#N/A,FALSE,"M";#N/A,#N/A,FALSE,"N";#N/A,#N/A,FALSE,"O"}</definedName>
    <definedName name="wrn.Output._.tables." localSheetId="58" hidden="1">{#N/A,#N/A,FALSE,"I";#N/A,#N/A,FALSE,"J";#N/A,#N/A,FALSE,"K";#N/A,#N/A,FALSE,"L";#N/A,#N/A,FALSE,"M";#N/A,#N/A,FALSE,"N";#N/A,#N/A,FALSE,"O"}</definedName>
    <definedName name="wrn.Output._.tables." localSheetId="59" hidden="1">{#N/A,#N/A,FALSE,"I";#N/A,#N/A,FALSE,"J";#N/A,#N/A,FALSE,"K";#N/A,#N/A,FALSE,"L";#N/A,#N/A,FALSE,"M";#N/A,#N/A,FALSE,"N";#N/A,#N/A,FALSE,"O"}</definedName>
    <definedName name="wrn.Output._.tables." hidden="1">{#N/A,#N/A,FALSE,"I";#N/A,#N/A,FALSE,"J";#N/A,#N/A,FALSE,"K";#N/A,#N/A,FALSE,"L";#N/A,#N/A,FALSE,"M";#N/A,#N/A,FALSE,"N";#N/A,#N/A,FALSE,"O"}</definedName>
    <definedName name="wrn.PCPI." localSheetId="1" hidden="1">{#N/A,#N/A,FALSE,"PCPI"}</definedName>
    <definedName name="wrn.PCPI." localSheetId="3" hidden="1">{#N/A,#N/A,FALSE,"PCPI"}</definedName>
    <definedName name="wrn.PCPI." localSheetId="7" hidden="1">{#N/A,#N/A,FALSE,"PCPI"}</definedName>
    <definedName name="wrn.PCPI." localSheetId="8" hidden="1">{#N/A,#N/A,FALSE,"PCPI"}</definedName>
    <definedName name="wrn.PCPI." localSheetId="6" hidden="1">{#N/A,#N/A,FALSE,"PCPI"}</definedName>
    <definedName name="wrn.PCPI." localSheetId="9" hidden="1">{#N/A,#N/A,FALSE,"PCPI"}</definedName>
    <definedName name="wrn.PCPI." localSheetId="10" hidden="1">{#N/A,#N/A,FALSE,"PCPI"}</definedName>
    <definedName name="wrn.PCPI." localSheetId="11" hidden="1">{#N/A,#N/A,FALSE,"PCPI"}</definedName>
    <definedName name="wrn.PCPI." localSheetId="12" hidden="1">{#N/A,#N/A,FALSE,"PCPI"}</definedName>
    <definedName name="wrn.PCPI." localSheetId="13" hidden="1">{#N/A,#N/A,FALSE,"PCPI"}</definedName>
    <definedName name="wrn.PCPI." localSheetId="14" hidden="1">{#N/A,#N/A,FALSE,"PCPI"}</definedName>
    <definedName name="wrn.PCPI." localSheetId="15" hidden="1">{#N/A,#N/A,FALSE,"PCPI"}</definedName>
    <definedName name="wrn.PCPI." localSheetId="16" hidden="1">{#N/A,#N/A,FALSE,"PCPI"}</definedName>
    <definedName name="wrn.PCPI." localSheetId="17" hidden="1">{#N/A,#N/A,FALSE,"PCPI"}</definedName>
    <definedName name="wrn.PCPI." localSheetId="18" hidden="1">{#N/A,#N/A,FALSE,"PCPI"}</definedName>
    <definedName name="wrn.PCPI." localSheetId="19" hidden="1">{#N/A,#N/A,FALSE,"PCPI"}</definedName>
    <definedName name="wrn.PCPI." localSheetId="20" hidden="1">{#N/A,#N/A,FALSE,"PCPI"}</definedName>
    <definedName name="wrn.PCPI." localSheetId="21" hidden="1">{#N/A,#N/A,FALSE,"PCPI"}</definedName>
    <definedName name="wrn.PCPI." localSheetId="22" hidden="1">{#N/A,#N/A,FALSE,"PCPI"}</definedName>
    <definedName name="wrn.PCPI." localSheetId="23" hidden="1">{#N/A,#N/A,FALSE,"PCPI"}</definedName>
    <definedName name="wrn.PCPI." localSheetId="24" hidden="1">{#N/A,#N/A,FALSE,"PCPI"}</definedName>
    <definedName name="wrn.PCPI." localSheetId="25" hidden="1">{#N/A,#N/A,FALSE,"PCPI"}</definedName>
    <definedName name="wrn.PCPI." localSheetId="26" hidden="1">{#N/A,#N/A,FALSE,"PCPI"}</definedName>
    <definedName name="wrn.PCPI." localSheetId="27" hidden="1">{#N/A,#N/A,FALSE,"PCPI"}</definedName>
    <definedName name="wrn.PCPI." localSheetId="28" hidden="1">{#N/A,#N/A,FALSE,"PCPI"}</definedName>
    <definedName name="wrn.PCPI." localSheetId="29" hidden="1">{#N/A,#N/A,FALSE,"PCPI"}</definedName>
    <definedName name="wrn.PCPI." localSheetId="30" hidden="1">{#N/A,#N/A,FALSE,"PCPI"}</definedName>
    <definedName name="wrn.PCPI." localSheetId="31" hidden="1">{#N/A,#N/A,FALSE,"PCPI"}</definedName>
    <definedName name="wrn.PCPI." localSheetId="32" hidden="1">{#N/A,#N/A,FALSE,"PCPI"}</definedName>
    <definedName name="wrn.PCPI." localSheetId="33" hidden="1">{#N/A,#N/A,FALSE,"PCPI"}</definedName>
    <definedName name="wrn.PCPI." localSheetId="34" hidden="1">{#N/A,#N/A,FALSE,"PCPI"}</definedName>
    <definedName name="wrn.PCPI." localSheetId="35" hidden="1">{#N/A,#N/A,FALSE,"PCPI"}</definedName>
    <definedName name="wrn.PCPI." localSheetId="36" hidden="1">{#N/A,#N/A,FALSE,"PCPI"}</definedName>
    <definedName name="wrn.PCPI." localSheetId="37" hidden="1">{#N/A,#N/A,FALSE,"PCPI"}</definedName>
    <definedName name="wrn.PCPI." localSheetId="38" hidden="1">{#N/A,#N/A,FALSE,"PCPI"}</definedName>
    <definedName name="wrn.PCPI." localSheetId="39" hidden="1">{#N/A,#N/A,FALSE,"PCPI"}</definedName>
    <definedName name="wrn.PCPI." localSheetId="40" hidden="1">{#N/A,#N/A,FALSE,"PCPI"}</definedName>
    <definedName name="wrn.PCPI." localSheetId="41" hidden="1">{#N/A,#N/A,FALSE,"PCPI"}</definedName>
    <definedName name="wrn.PCPI." localSheetId="42" hidden="1">{#N/A,#N/A,FALSE,"PCPI"}</definedName>
    <definedName name="wrn.PCPI." localSheetId="43" hidden="1">{#N/A,#N/A,FALSE,"PCPI"}</definedName>
    <definedName name="wrn.PCPI." localSheetId="44" hidden="1">{#N/A,#N/A,FALSE,"PCPI"}</definedName>
    <definedName name="wrn.PCPI." localSheetId="45" hidden="1">{#N/A,#N/A,FALSE,"PCPI"}</definedName>
    <definedName name="wrn.PCPI." localSheetId="46" hidden="1">{#N/A,#N/A,FALSE,"PCPI"}</definedName>
    <definedName name="wrn.PCPI." localSheetId="47" hidden="1">{#N/A,#N/A,FALSE,"PCPI"}</definedName>
    <definedName name="wrn.PCPI." localSheetId="48" hidden="1">{#N/A,#N/A,FALSE,"PCPI"}</definedName>
    <definedName name="wrn.PCPI." localSheetId="49" hidden="1">{#N/A,#N/A,FALSE,"PCPI"}</definedName>
    <definedName name="wrn.PCPI." localSheetId="50" hidden="1">{#N/A,#N/A,FALSE,"PCPI"}</definedName>
    <definedName name="wrn.PCPI." localSheetId="51" hidden="1">{#N/A,#N/A,FALSE,"PCPI"}</definedName>
    <definedName name="wrn.PCPI." localSheetId="52" hidden="1">{#N/A,#N/A,FALSE,"PCPI"}</definedName>
    <definedName name="wrn.PCPI." localSheetId="53" hidden="1">{#N/A,#N/A,FALSE,"PCPI"}</definedName>
    <definedName name="wrn.PCPI." localSheetId="54" hidden="1">{#N/A,#N/A,FALSE,"PCPI"}</definedName>
    <definedName name="wrn.PCPI." localSheetId="55" hidden="1">{#N/A,#N/A,FALSE,"PCPI"}</definedName>
    <definedName name="wrn.PCPI." localSheetId="56" hidden="1">{#N/A,#N/A,FALSE,"PCPI"}</definedName>
    <definedName name="wrn.PCPI." localSheetId="57" hidden="1">{#N/A,#N/A,FALSE,"PCPI"}</definedName>
    <definedName name="wrn.PCPI." localSheetId="58" hidden="1">{#N/A,#N/A,FALSE,"PCPI"}</definedName>
    <definedName name="wrn.PCPI." localSheetId="59" hidden="1">{#N/A,#N/A,FALSE,"PCPI"}</definedName>
    <definedName name="wrn.PCPI." hidden="1">{#N/A,#N/A,FALSE,"PCPI"}</definedName>
    <definedName name="wrn.PENSION." localSheetId="1" hidden="1">{#N/A,#N/A,FALSE,"PENSION"}</definedName>
    <definedName name="wrn.PENSION." localSheetId="3" hidden="1">{#N/A,#N/A,FALSE,"PENSION"}</definedName>
    <definedName name="wrn.PENSION." localSheetId="7" hidden="1">{#N/A,#N/A,FALSE,"PENSION"}</definedName>
    <definedName name="wrn.PENSION." localSheetId="8" hidden="1">{#N/A,#N/A,FALSE,"PENSION"}</definedName>
    <definedName name="wrn.PENSION." localSheetId="6" hidden="1">{#N/A,#N/A,FALSE,"PENSION"}</definedName>
    <definedName name="wrn.PENSION." localSheetId="9" hidden="1">{#N/A,#N/A,FALSE,"PENSION"}</definedName>
    <definedName name="wrn.PENSION." localSheetId="10" hidden="1">{#N/A,#N/A,FALSE,"PENSION"}</definedName>
    <definedName name="wrn.PENSION." localSheetId="11" hidden="1">{#N/A,#N/A,FALSE,"PENSION"}</definedName>
    <definedName name="wrn.PENSION." localSheetId="12" hidden="1">{#N/A,#N/A,FALSE,"PENSION"}</definedName>
    <definedName name="wrn.PENSION." localSheetId="13" hidden="1">{#N/A,#N/A,FALSE,"PENSION"}</definedName>
    <definedName name="wrn.PENSION." localSheetId="14" hidden="1">{#N/A,#N/A,FALSE,"PENSION"}</definedName>
    <definedName name="wrn.PENSION." localSheetId="15" hidden="1">{#N/A,#N/A,FALSE,"PENSION"}</definedName>
    <definedName name="wrn.PENSION." localSheetId="16" hidden="1">{#N/A,#N/A,FALSE,"PENSION"}</definedName>
    <definedName name="wrn.PENSION." localSheetId="17" hidden="1">{#N/A,#N/A,FALSE,"PENSION"}</definedName>
    <definedName name="wrn.PENSION." localSheetId="18" hidden="1">{#N/A,#N/A,FALSE,"PENSION"}</definedName>
    <definedName name="wrn.PENSION." localSheetId="19" hidden="1">{#N/A,#N/A,FALSE,"PENSION"}</definedName>
    <definedName name="wrn.PENSION." localSheetId="20" hidden="1">{#N/A,#N/A,FALSE,"PENSION"}</definedName>
    <definedName name="wrn.PENSION." localSheetId="21" hidden="1">{#N/A,#N/A,FALSE,"PENSION"}</definedName>
    <definedName name="wrn.PENSION." localSheetId="22" hidden="1">{#N/A,#N/A,FALSE,"PENSION"}</definedName>
    <definedName name="wrn.PENSION." localSheetId="23" hidden="1">{#N/A,#N/A,FALSE,"PENSION"}</definedName>
    <definedName name="wrn.PENSION." localSheetId="24" hidden="1">{#N/A,#N/A,FALSE,"PENSION"}</definedName>
    <definedName name="wrn.PENSION." localSheetId="25" hidden="1">{#N/A,#N/A,FALSE,"PENSION"}</definedName>
    <definedName name="wrn.PENSION." localSheetId="26" hidden="1">{#N/A,#N/A,FALSE,"PENSION"}</definedName>
    <definedName name="wrn.PENSION." localSheetId="27" hidden="1">{#N/A,#N/A,FALSE,"PENSION"}</definedName>
    <definedName name="wrn.PENSION." localSheetId="28" hidden="1">{#N/A,#N/A,FALSE,"PENSION"}</definedName>
    <definedName name="wrn.PENSION." localSheetId="29" hidden="1">{#N/A,#N/A,FALSE,"PENSION"}</definedName>
    <definedName name="wrn.PENSION." localSheetId="30" hidden="1">{#N/A,#N/A,FALSE,"PENSION"}</definedName>
    <definedName name="wrn.PENSION." localSheetId="31" hidden="1">{#N/A,#N/A,FALSE,"PENSION"}</definedName>
    <definedName name="wrn.PENSION." localSheetId="32" hidden="1">{#N/A,#N/A,FALSE,"PENSION"}</definedName>
    <definedName name="wrn.PENSION." localSheetId="33" hidden="1">{#N/A,#N/A,FALSE,"PENSION"}</definedName>
    <definedName name="wrn.PENSION." localSheetId="34" hidden="1">{#N/A,#N/A,FALSE,"PENSION"}</definedName>
    <definedName name="wrn.PENSION." localSheetId="35" hidden="1">{#N/A,#N/A,FALSE,"PENSION"}</definedName>
    <definedName name="wrn.PENSION." localSheetId="36" hidden="1">{#N/A,#N/A,FALSE,"PENSION"}</definedName>
    <definedName name="wrn.PENSION." localSheetId="37" hidden="1">{#N/A,#N/A,FALSE,"PENSION"}</definedName>
    <definedName name="wrn.PENSION." localSheetId="38" hidden="1">{#N/A,#N/A,FALSE,"PENSION"}</definedName>
    <definedName name="wrn.PENSION." localSheetId="39" hidden="1">{#N/A,#N/A,FALSE,"PENSION"}</definedName>
    <definedName name="wrn.PENSION." localSheetId="40" hidden="1">{#N/A,#N/A,FALSE,"PENSION"}</definedName>
    <definedName name="wrn.PENSION." localSheetId="41" hidden="1">{#N/A,#N/A,FALSE,"PENSION"}</definedName>
    <definedName name="wrn.PENSION." localSheetId="42" hidden="1">{#N/A,#N/A,FALSE,"PENSION"}</definedName>
    <definedName name="wrn.PENSION." localSheetId="43" hidden="1">{#N/A,#N/A,FALSE,"PENSION"}</definedName>
    <definedName name="wrn.PENSION." localSheetId="44" hidden="1">{#N/A,#N/A,FALSE,"PENSION"}</definedName>
    <definedName name="wrn.PENSION." localSheetId="45" hidden="1">{#N/A,#N/A,FALSE,"PENSION"}</definedName>
    <definedName name="wrn.PENSION." localSheetId="46" hidden="1">{#N/A,#N/A,FALSE,"PENSION"}</definedName>
    <definedName name="wrn.PENSION." localSheetId="47" hidden="1">{#N/A,#N/A,FALSE,"PENSION"}</definedName>
    <definedName name="wrn.PENSION." localSheetId="48" hidden="1">{#N/A,#N/A,FALSE,"PENSION"}</definedName>
    <definedName name="wrn.PENSION." localSheetId="49" hidden="1">{#N/A,#N/A,FALSE,"PENSION"}</definedName>
    <definedName name="wrn.PENSION." localSheetId="50" hidden="1">{#N/A,#N/A,FALSE,"PENSION"}</definedName>
    <definedName name="wrn.PENSION." localSheetId="51" hidden="1">{#N/A,#N/A,FALSE,"PENSION"}</definedName>
    <definedName name="wrn.PENSION." localSheetId="52" hidden="1">{#N/A,#N/A,FALSE,"PENSION"}</definedName>
    <definedName name="wrn.PENSION." localSheetId="53" hidden="1">{#N/A,#N/A,FALSE,"PENSION"}</definedName>
    <definedName name="wrn.PENSION." localSheetId="54" hidden="1">{#N/A,#N/A,FALSE,"PENSION"}</definedName>
    <definedName name="wrn.PENSION." localSheetId="55" hidden="1">{#N/A,#N/A,FALSE,"PENSION"}</definedName>
    <definedName name="wrn.PENSION." localSheetId="56" hidden="1">{#N/A,#N/A,FALSE,"PENSION"}</definedName>
    <definedName name="wrn.PENSION." localSheetId="57" hidden="1">{#N/A,#N/A,FALSE,"PENSION"}</definedName>
    <definedName name="wrn.PENSION." localSheetId="58" hidden="1">{#N/A,#N/A,FALSE,"PENSION"}</definedName>
    <definedName name="wrn.PENSION." localSheetId="59" hidden="1">{#N/A,#N/A,FALSE,"PENSION"}</definedName>
    <definedName name="wrn.PENSION." hidden="1">{#N/A,#N/A,FALSE,"PENSION"}</definedName>
    <definedName name="wrn.PRUDENT." localSheetId="1" hidden="1">{#N/A,#N/A,FALSE,"PRUDENT"}</definedName>
    <definedName name="wrn.PRUDENT." localSheetId="3" hidden="1">{#N/A,#N/A,FALSE,"PRUDENT"}</definedName>
    <definedName name="wrn.PRUDENT." localSheetId="7" hidden="1">{#N/A,#N/A,FALSE,"PRUDENT"}</definedName>
    <definedName name="wrn.PRUDENT." localSheetId="8" hidden="1">{#N/A,#N/A,FALSE,"PRUDENT"}</definedName>
    <definedName name="wrn.PRUDENT." localSheetId="6" hidden="1">{#N/A,#N/A,FALSE,"PRUDENT"}</definedName>
    <definedName name="wrn.PRUDENT." localSheetId="9" hidden="1">{#N/A,#N/A,FALSE,"PRUDENT"}</definedName>
    <definedName name="wrn.PRUDENT." localSheetId="10" hidden="1">{#N/A,#N/A,FALSE,"PRUDENT"}</definedName>
    <definedName name="wrn.PRUDENT." localSheetId="11" hidden="1">{#N/A,#N/A,FALSE,"PRUDENT"}</definedName>
    <definedName name="wrn.PRUDENT." localSheetId="12" hidden="1">{#N/A,#N/A,FALSE,"PRUDENT"}</definedName>
    <definedName name="wrn.PRUDENT." localSheetId="13" hidden="1">{#N/A,#N/A,FALSE,"PRUDENT"}</definedName>
    <definedName name="wrn.PRUDENT." localSheetId="14" hidden="1">{#N/A,#N/A,FALSE,"PRUDENT"}</definedName>
    <definedName name="wrn.PRUDENT." localSheetId="15" hidden="1">{#N/A,#N/A,FALSE,"PRUDENT"}</definedName>
    <definedName name="wrn.PRUDENT." localSheetId="16" hidden="1">{#N/A,#N/A,FALSE,"PRUDENT"}</definedName>
    <definedName name="wrn.PRUDENT." localSheetId="17" hidden="1">{#N/A,#N/A,FALSE,"PRUDENT"}</definedName>
    <definedName name="wrn.PRUDENT." localSheetId="18" hidden="1">{#N/A,#N/A,FALSE,"PRUDENT"}</definedName>
    <definedName name="wrn.PRUDENT." localSheetId="19" hidden="1">{#N/A,#N/A,FALSE,"PRUDENT"}</definedName>
    <definedName name="wrn.PRUDENT." localSheetId="20" hidden="1">{#N/A,#N/A,FALSE,"PRUDENT"}</definedName>
    <definedName name="wrn.PRUDENT." localSheetId="21" hidden="1">{#N/A,#N/A,FALSE,"PRUDENT"}</definedName>
    <definedName name="wrn.PRUDENT." localSheetId="22" hidden="1">{#N/A,#N/A,FALSE,"PRUDENT"}</definedName>
    <definedName name="wrn.PRUDENT." localSheetId="23" hidden="1">{#N/A,#N/A,FALSE,"PRUDENT"}</definedName>
    <definedName name="wrn.PRUDENT." localSheetId="24" hidden="1">{#N/A,#N/A,FALSE,"PRUDENT"}</definedName>
    <definedName name="wrn.PRUDENT." localSheetId="25" hidden="1">{#N/A,#N/A,FALSE,"PRUDENT"}</definedName>
    <definedName name="wrn.PRUDENT." localSheetId="26" hidden="1">{#N/A,#N/A,FALSE,"PRUDENT"}</definedName>
    <definedName name="wrn.PRUDENT." localSheetId="27" hidden="1">{#N/A,#N/A,FALSE,"PRUDENT"}</definedName>
    <definedName name="wrn.PRUDENT." localSheetId="28" hidden="1">{#N/A,#N/A,FALSE,"PRUDENT"}</definedName>
    <definedName name="wrn.PRUDENT." localSheetId="29" hidden="1">{#N/A,#N/A,FALSE,"PRUDENT"}</definedName>
    <definedName name="wrn.PRUDENT." localSheetId="30" hidden="1">{#N/A,#N/A,FALSE,"PRUDENT"}</definedName>
    <definedName name="wrn.PRUDENT." localSheetId="31" hidden="1">{#N/A,#N/A,FALSE,"PRUDENT"}</definedName>
    <definedName name="wrn.PRUDENT." localSheetId="32" hidden="1">{#N/A,#N/A,FALSE,"PRUDENT"}</definedName>
    <definedName name="wrn.PRUDENT." localSheetId="33" hidden="1">{#N/A,#N/A,FALSE,"PRUDENT"}</definedName>
    <definedName name="wrn.PRUDENT." localSheetId="34" hidden="1">{#N/A,#N/A,FALSE,"PRUDENT"}</definedName>
    <definedName name="wrn.PRUDENT." localSheetId="35" hidden="1">{#N/A,#N/A,FALSE,"PRUDENT"}</definedName>
    <definedName name="wrn.PRUDENT." localSheetId="36" hidden="1">{#N/A,#N/A,FALSE,"PRUDENT"}</definedName>
    <definedName name="wrn.PRUDENT." localSheetId="37" hidden="1">{#N/A,#N/A,FALSE,"PRUDENT"}</definedName>
    <definedName name="wrn.PRUDENT." localSheetId="38" hidden="1">{#N/A,#N/A,FALSE,"PRUDENT"}</definedName>
    <definedName name="wrn.PRUDENT." localSheetId="39" hidden="1">{#N/A,#N/A,FALSE,"PRUDENT"}</definedName>
    <definedName name="wrn.PRUDENT." localSheetId="40" hidden="1">{#N/A,#N/A,FALSE,"PRUDENT"}</definedName>
    <definedName name="wrn.PRUDENT." localSheetId="41" hidden="1">{#N/A,#N/A,FALSE,"PRUDENT"}</definedName>
    <definedName name="wrn.PRUDENT." localSheetId="42" hidden="1">{#N/A,#N/A,FALSE,"PRUDENT"}</definedName>
    <definedName name="wrn.PRUDENT." localSheetId="43" hidden="1">{#N/A,#N/A,FALSE,"PRUDENT"}</definedName>
    <definedName name="wrn.PRUDENT." localSheetId="44" hidden="1">{#N/A,#N/A,FALSE,"PRUDENT"}</definedName>
    <definedName name="wrn.PRUDENT." localSheetId="45" hidden="1">{#N/A,#N/A,FALSE,"PRUDENT"}</definedName>
    <definedName name="wrn.PRUDENT." localSheetId="46" hidden="1">{#N/A,#N/A,FALSE,"PRUDENT"}</definedName>
    <definedName name="wrn.PRUDENT." localSheetId="47" hidden="1">{#N/A,#N/A,FALSE,"PRUDENT"}</definedName>
    <definedName name="wrn.PRUDENT." localSheetId="48" hidden="1">{#N/A,#N/A,FALSE,"PRUDENT"}</definedName>
    <definedName name="wrn.PRUDENT." localSheetId="49" hidden="1">{#N/A,#N/A,FALSE,"PRUDENT"}</definedName>
    <definedName name="wrn.PRUDENT." localSheetId="50" hidden="1">{#N/A,#N/A,FALSE,"PRUDENT"}</definedName>
    <definedName name="wrn.PRUDENT." localSheetId="51" hidden="1">{#N/A,#N/A,FALSE,"PRUDENT"}</definedName>
    <definedName name="wrn.PRUDENT." localSheetId="52" hidden="1">{#N/A,#N/A,FALSE,"PRUDENT"}</definedName>
    <definedName name="wrn.PRUDENT." localSheetId="53" hidden="1">{#N/A,#N/A,FALSE,"PRUDENT"}</definedName>
    <definedName name="wrn.PRUDENT." localSheetId="54" hidden="1">{#N/A,#N/A,FALSE,"PRUDENT"}</definedName>
    <definedName name="wrn.PRUDENT." localSheetId="55" hidden="1">{#N/A,#N/A,FALSE,"PRUDENT"}</definedName>
    <definedName name="wrn.PRUDENT." localSheetId="56" hidden="1">{#N/A,#N/A,FALSE,"PRUDENT"}</definedName>
    <definedName name="wrn.PRUDENT." localSheetId="57" hidden="1">{#N/A,#N/A,FALSE,"PRUDENT"}</definedName>
    <definedName name="wrn.PRUDENT." localSheetId="58" hidden="1">{#N/A,#N/A,FALSE,"PRUDENT"}</definedName>
    <definedName name="wrn.PRUDENT." localSheetId="59" hidden="1">{#N/A,#N/A,FALSE,"PRUDENT"}</definedName>
    <definedName name="wrn.PRUDENT." hidden="1">{#N/A,#N/A,FALSE,"PRUDENT"}</definedName>
    <definedName name="wrn.PUBLEXP." localSheetId="1" hidden="1">{#N/A,#N/A,FALSE,"PUBLEXP"}</definedName>
    <definedName name="wrn.PUBLEXP." localSheetId="3" hidden="1">{#N/A,#N/A,FALSE,"PUBLEXP"}</definedName>
    <definedName name="wrn.PUBLEXP." localSheetId="7" hidden="1">{#N/A,#N/A,FALSE,"PUBLEXP"}</definedName>
    <definedName name="wrn.PUBLEXP." localSheetId="8" hidden="1">{#N/A,#N/A,FALSE,"PUBLEXP"}</definedName>
    <definedName name="wrn.PUBLEXP." localSheetId="6" hidden="1">{#N/A,#N/A,FALSE,"PUBLEXP"}</definedName>
    <definedName name="wrn.PUBLEXP." localSheetId="9" hidden="1">{#N/A,#N/A,FALSE,"PUBLEXP"}</definedName>
    <definedName name="wrn.PUBLEXP." localSheetId="10" hidden="1">{#N/A,#N/A,FALSE,"PUBLEXP"}</definedName>
    <definedName name="wrn.PUBLEXP." localSheetId="11" hidden="1">{#N/A,#N/A,FALSE,"PUBLEXP"}</definedName>
    <definedName name="wrn.PUBLEXP." localSheetId="12" hidden="1">{#N/A,#N/A,FALSE,"PUBLEXP"}</definedName>
    <definedName name="wrn.PUBLEXP." localSheetId="13" hidden="1">{#N/A,#N/A,FALSE,"PUBLEXP"}</definedName>
    <definedName name="wrn.PUBLEXP." localSheetId="14" hidden="1">{#N/A,#N/A,FALSE,"PUBLEXP"}</definedName>
    <definedName name="wrn.PUBLEXP." localSheetId="15" hidden="1">{#N/A,#N/A,FALSE,"PUBLEXP"}</definedName>
    <definedName name="wrn.PUBLEXP." localSheetId="16" hidden="1">{#N/A,#N/A,FALSE,"PUBLEXP"}</definedName>
    <definedName name="wrn.PUBLEXP." localSheetId="17" hidden="1">{#N/A,#N/A,FALSE,"PUBLEXP"}</definedName>
    <definedName name="wrn.PUBLEXP." localSheetId="18" hidden="1">{#N/A,#N/A,FALSE,"PUBLEXP"}</definedName>
    <definedName name="wrn.PUBLEXP." localSheetId="19" hidden="1">{#N/A,#N/A,FALSE,"PUBLEXP"}</definedName>
    <definedName name="wrn.PUBLEXP." localSheetId="20" hidden="1">{#N/A,#N/A,FALSE,"PUBLEXP"}</definedName>
    <definedName name="wrn.PUBLEXP." localSheetId="21" hidden="1">{#N/A,#N/A,FALSE,"PUBLEXP"}</definedName>
    <definedName name="wrn.PUBLEXP." localSheetId="22" hidden="1">{#N/A,#N/A,FALSE,"PUBLEXP"}</definedName>
    <definedName name="wrn.PUBLEXP." localSheetId="23" hidden="1">{#N/A,#N/A,FALSE,"PUBLEXP"}</definedName>
    <definedName name="wrn.PUBLEXP." localSheetId="24" hidden="1">{#N/A,#N/A,FALSE,"PUBLEXP"}</definedName>
    <definedName name="wrn.PUBLEXP." localSheetId="25" hidden="1">{#N/A,#N/A,FALSE,"PUBLEXP"}</definedName>
    <definedName name="wrn.PUBLEXP." localSheetId="26" hidden="1">{#N/A,#N/A,FALSE,"PUBLEXP"}</definedName>
    <definedName name="wrn.PUBLEXP." localSheetId="27" hidden="1">{#N/A,#N/A,FALSE,"PUBLEXP"}</definedName>
    <definedName name="wrn.PUBLEXP." localSheetId="28" hidden="1">{#N/A,#N/A,FALSE,"PUBLEXP"}</definedName>
    <definedName name="wrn.PUBLEXP." localSheetId="29" hidden="1">{#N/A,#N/A,FALSE,"PUBLEXP"}</definedName>
    <definedName name="wrn.PUBLEXP." localSheetId="30" hidden="1">{#N/A,#N/A,FALSE,"PUBLEXP"}</definedName>
    <definedName name="wrn.PUBLEXP." localSheetId="31" hidden="1">{#N/A,#N/A,FALSE,"PUBLEXP"}</definedName>
    <definedName name="wrn.PUBLEXP." localSheetId="32" hidden="1">{#N/A,#N/A,FALSE,"PUBLEXP"}</definedName>
    <definedName name="wrn.PUBLEXP." localSheetId="33" hidden="1">{#N/A,#N/A,FALSE,"PUBLEXP"}</definedName>
    <definedName name="wrn.PUBLEXP." localSheetId="34" hidden="1">{#N/A,#N/A,FALSE,"PUBLEXP"}</definedName>
    <definedName name="wrn.PUBLEXP." localSheetId="35" hidden="1">{#N/A,#N/A,FALSE,"PUBLEXP"}</definedName>
    <definedName name="wrn.PUBLEXP." localSheetId="36" hidden="1">{#N/A,#N/A,FALSE,"PUBLEXP"}</definedName>
    <definedName name="wrn.PUBLEXP." localSheetId="37" hidden="1">{#N/A,#N/A,FALSE,"PUBLEXP"}</definedName>
    <definedName name="wrn.PUBLEXP." localSheetId="38" hidden="1">{#N/A,#N/A,FALSE,"PUBLEXP"}</definedName>
    <definedName name="wrn.PUBLEXP." localSheetId="39" hidden="1">{#N/A,#N/A,FALSE,"PUBLEXP"}</definedName>
    <definedName name="wrn.PUBLEXP." localSheetId="40" hidden="1">{#N/A,#N/A,FALSE,"PUBLEXP"}</definedName>
    <definedName name="wrn.PUBLEXP." localSheetId="41" hidden="1">{#N/A,#N/A,FALSE,"PUBLEXP"}</definedName>
    <definedName name="wrn.PUBLEXP." localSheetId="42" hidden="1">{#N/A,#N/A,FALSE,"PUBLEXP"}</definedName>
    <definedName name="wrn.PUBLEXP." localSheetId="43" hidden="1">{#N/A,#N/A,FALSE,"PUBLEXP"}</definedName>
    <definedName name="wrn.PUBLEXP." localSheetId="44" hidden="1">{#N/A,#N/A,FALSE,"PUBLEXP"}</definedName>
    <definedName name="wrn.PUBLEXP." localSheetId="45" hidden="1">{#N/A,#N/A,FALSE,"PUBLEXP"}</definedName>
    <definedName name="wrn.PUBLEXP." localSheetId="46" hidden="1">{#N/A,#N/A,FALSE,"PUBLEXP"}</definedName>
    <definedName name="wrn.PUBLEXP." localSheetId="47" hidden="1">{#N/A,#N/A,FALSE,"PUBLEXP"}</definedName>
    <definedName name="wrn.PUBLEXP." localSheetId="48" hidden="1">{#N/A,#N/A,FALSE,"PUBLEXP"}</definedName>
    <definedName name="wrn.PUBLEXP." localSheetId="49" hidden="1">{#N/A,#N/A,FALSE,"PUBLEXP"}</definedName>
    <definedName name="wrn.PUBLEXP." localSheetId="50" hidden="1">{#N/A,#N/A,FALSE,"PUBLEXP"}</definedName>
    <definedName name="wrn.PUBLEXP." localSheetId="51" hidden="1">{#N/A,#N/A,FALSE,"PUBLEXP"}</definedName>
    <definedName name="wrn.PUBLEXP." localSheetId="52" hidden="1">{#N/A,#N/A,FALSE,"PUBLEXP"}</definedName>
    <definedName name="wrn.PUBLEXP." localSheetId="53" hidden="1">{#N/A,#N/A,FALSE,"PUBLEXP"}</definedName>
    <definedName name="wrn.PUBLEXP." localSheetId="54" hidden="1">{#N/A,#N/A,FALSE,"PUBLEXP"}</definedName>
    <definedName name="wrn.PUBLEXP." localSheetId="55" hidden="1">{#N/A,#N/A,FALSE,"PUBLEXP"}</definedName>
    <definedName name="wrn.PUBLEXP." localSheetId="56" hidden="1">{#N/A,#N/A,FALSE,"PUBLEXP"}</definedName>
    <definedName name="wrn.PUBLEXP." localSheetId="57" hidden="1">{#N/A,#N/A,FALSE,"PUBLEXP"}</definedName>
    <definedName name="wrn.PUBLEXP." localSheetId="58" hidden="1">{#N/A,#N/A,FALSE,"PUBLEXP"}</definedName>
    <definedName name="wrn.PUBLEXP." localSheetId="59" hidden="1">{#N/A,#N/A,FALSE,"PUBLEXP"}</definedName>
    <definedName name="wrn.PUBLEXP." hidden="1">{#N/A,#N/A,FALSE,"PUBLEXP"}</definedName>
    <definedName name="wrn.REDTABS." localSheetId="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VSHARE." localSheetId="1" hidden="1">{#N/A,#N/A,FALSE,"REVSHARE"}</definedName>
    <definedName name="wrn.REVSHARE." localSheetId="3" hidden="1">{#N/A,#N/A,FALSE,"REVSHARE"}</definedName>
    <definedName name="wrn.REVSHARE." localSheetId="7" hidden="1">{#N/A,#N/A,FALSE,"REVSHARE"}</definedName>
    <definedName name="wrn.REVSHARE." localSheetId="8" hidden="1">{#N/A,#N/A,FALSE,"REVSHARE"}</definedName>
    <definedName name="wrn.REVSHARE." localSheetId="6" hidden="1">{#N/A,#N/A,FALSE,"REVSHARE"}</definedName>
    <definedName name="wrn.REVSHARE." localSheetId="9" hidden="1">{#N/A,#N/A,FALSE,"REVSHARE"}</definedName>
    <definedName name="wrn.REVSHARE." localSheetId="10" hidden="1">{#N/A,#N/A,FALSE,"REVSHARE"}</definedName>
    <definedName name="wrn.REVSHARE." localSheetId="11" hidden="1">{#N/A,#N/A,FALSE,"REVSHARE"}</definedName>
    <definedName name="wrn.REVSHARE." localSheetId="12" hidden="1">{#N/A,#N/A,FALSE,"REVSHARE"}</definedName>
    <definedName name="wrn.REVSHARE." localSheetId="13" hidden="1">{#N/A,#N/A,FALSE,"REVSHARE"}</definedName>
    <definedName name="wrn.REVSHARE." localSheetId="14" hidden="1">{#N/A,#N/A,FALSE,"REVSHARE"}</definedName>
    <definedName name="wrn.REVSHARE." localSheetId="15" hidden="1">{#N/A,#N/A,FALSE,"REVSHARE"}</definedName>
    <definedName name="wrn.REVSHARE." localSheetId="16" hidden="1">{#N/A,#N/A,FALSE,"REVSHARE"}</definedName>
    <definedName name="wrn.REVSHARE." localSheetId="17" hidden="1">{#N/A,#N/A,FALSE,"REVSHARE"}</definedName>
    <definedName name="wrn.REVSHARE." localSheetId="18" hidden="1">{#N/A,#N/A,FALSE,"REVSHARE"}</definedName>
    <definedName name="wrn.REVSHARE." localSheetId="19" hidden="1">{#N/A,#N/A,FALSE,"REVSHARE"}</definedName>
    <definedName name="wrn.REVSHARE." localSheetId="20" hidden="1">{#N/A,#N/A,FALSE,"REVSHARE"}</definedName>
    <definedName name="wrn.REVSHARE." localSheetId="21" hidden="1">{#N/A,#N/A,FALSE,"REVSHARE"}</definedName>
    <definedName name="wrn.REVSHARE." localSheetId="22" hidden="1">{#N/A,#N/A,FALSE,"REVSHARE"}</definedName>
    <definedName name="wrn.REVSHARE." localSheetId="23" hidden="1">{#N/A,#N/A,FALSE,"REVSHARE"}</definedName>
    <definedName name="wrn.REVSHARE." localSheetId="24" hidden="1">{#N/A,#N/A,FALSE,"REVSHARE"}</definedName>
    <definedName name="wrn.REVSHARE." localSheetId="25" hidden="1">{#N/A,#N/A,FALSE,"REVSHARE"}</definedName>
    <definedName name="wrn.REVSHARE." localSheetId="26" hidden="1">{#N/A,#N/A,FALSE,"REVSHARE"}</definedName>
    <definedName name="wrn.REVSHARE." localSheetId="27" hidden="1">{#N/A,#N/A,FALSE,"REVSHARE"}</definedName>
    <definedName name="wrn.REVSHARE." localSheetId="28" hidden="1">{#N/A,#N/A,FALSE,"REVSHARE"}</definedName>
    <definedName name="wrn.REVSHARE." localSheetId="29" hidden="1">{#N/A,#N/A,FALSE,"REVSHARE"}</definedName>
    <definedName name="wrn.REVSHARE." localSheetId="30" hidden="1">{#N/A,#N/A,FALSE,"REVSHARE"}</definedName>
    <definedName name="wrn.REVSHARE." localSheetId="31" hidden="1">{#N/A,#N/A,FALSE,"REVSHARE"}</definedName>
    <definedName name="wrn.REVSHARE." localSheetId="32" hidden="1">{#N/A,#N/A,FALSE,"REVSHARE"}</definedName>
    <definedName name="wrn.REVSHARE." localSheetId="33" hidden="1">{#N/A,#N/A,FALSE,"REVSHARE"}</definedName>
    <definedName name="wrn.REVSHARE." localSheetId="34" hidden="1">{#N/A,#N/A,FALSE,"REVSHARE"}</definedName>
    <definedName name="wrn.REVSHARE." localSheetId="35" hidden="1">{#N/A,#N/A,FALSE,"REVSHARE"}</definedName>
    <definedName name="wrn.REVSHARE." localSheetId="36" hidden="1">{#N/A,#N/A,FALSE,"REVSHARE"}</definedName>
    <definedName name="wrn.REVSHARE." localSheetId="37" hidden="1">{#N/A,#N/A,FALSE,"REVSHARE"}</definedName>
    <definedName name="wrn.REVSHARE." localSheetId="38" hidden="1">{#N/A,#N/A,FALSE,"REVSHARE"}</definedName>
    <definedName name="wrn.REVSHARE." localSheetId="39" hidden="1">{#N/A,#N/A,FALSE,"REVSHARE"}</definedName>
    <definedName name="wrn.REVSHARE." localSheetId="40" hidden="1">{#N/A,#N/A,FALSE,"REVSHARE"}</definedName>
    <definedName name="wrn.REVSHARE." localSheetId="41" hidden="1">{#N/A,#N/A,FALSE,"REVSHARE"}</definedName>
    <definedName name="wrn.REVSHARE." localSheetId="42" hidden="1">{#N/A,#N/A,FALSE,"REVSHARE"}</definedName>
    <definedName name="wrn.REVSHARE." localSheetId="43" hidden="1">{#N/A,#N/A,FALSE,"REVSHARE"}</definedName>
    <definedName name="wrn.REVSHARE." localSheetId="44" hidden="1">{#N/A,#N/A,FALSE,"REVSHARE"}</definedName>
    <definedName name="wrn.REVSHARE." localSheetId="45" hidden="1">{#N/A,#N/A,FALSE,"REVSHARE"}</definedName>
    <definedName name="wrn.REVSHARE." localSheetId="46" hidden="1">{#N/A,#N/A,FALSE,"REVSHARE"}</definedName>
    <definedName name="wrn.REVSHARE." localSheetId="47" hidden="1">{#N/A,#N/A,FALSE,"REVSHARE"}</definedName>
    <definedName name="wrn.REVSHARE." localSheetId="48" hidden="1">{#N/A,#N/A,FALSE,"REVSHARE"}</definedName>
    <definedName name="wrn.REVSHARE." localSheetId="49" hidden="1">{#N/A,#N/A,FALSE,"REVSHARE"}</definedName>
    <definedName name="wrn.REVSHARE." localSheetId="50" hidden="1">{#N/A,#N/A,FALSE,"REVSHARE"}</definedName>
    <definedName name="wrn.REVSHARE." localSheetId="51" hidden="1">{#N/A,#N/A,FALSE,"REVSHARE"}</definedName>
    <definedName name="wrn.REVSHARE." localSheetId="52" hidden="1">{#N/A,#N/A,FALSE,"REVSHARE"}</definedName>
    <definedName name="wrn.REVSHARE." localSheetId="53" hidden="1">{#N/A,#N/A,FALSE,"REVSHARE"}</definedName>
    <definedName name="wrn.REVSHARE." localSheetId="54" hidden="1">{#N/A,#N/A,FALSE,"REVSHARE"}</definedName>
    <definedName name="wrn.REVSHARE." localSheetId="55" hidden="1">{#N/A,#N/A,FALSE,"REVSHARE"}</definedName>
    <definedName name="wrn.REVSHARE." localSheetId="56" hidden="1">{#N/A,#N/A,FALSE,"REVSHARE"}</definedName>
    <definedName name="wrn.REVSHARE." localSheetId="57" hidden="1">{#N/A,#N/A,FALSE,"REVSHARE"}</definedName>
    <definedName name="wrn.REVSHARE." localSheetId="58" hidden="1">{#N/A,#N/A,FALSE,"REVSHARE"}</definedName>
    <definedName name="wrn.REVSHARE." localSheetId="59" hidden="1">{#N/A,#N/A,FALSE,"REVSHARE"}</definedName>
    <definedName name="wrn.REVSHARE." hidden="1">{#N/A,#N/A,FALSE,"REVSHARE"}</definedName>
    <definedName name="wrn.STATE." localSheetId="1" hidden="1">{#N/A,#N/A,FALSE,"STATE"}</definedName>
    <definedName name="wrn.STATE." localSheetId="3" hidden="1">{#N/A,#N/A,FALSE,"STATE"}</definedName>
    <definedName name="wrn.STATE." localSheetId="7" hidden="1">{#N/A,#N/A,FALSE,"STATE"}</definedName>
    <definedName name="wrn.STATE." localSheetId="8" hidden="1">{#N/A,#N/A,FALSE,"STATE"}</definedName>
    <definedName name="wrn.STATE." localSheetId="6" hidden="1">{#N/A,#N/A,FALSE,"STATE"}</definedName>
    <definedName name="wrn.STATE." localSheetId="9" hidden="1">{#N/A,#N/A,FALSE,"STATE"}</definedName>
    <definedName name="wrn.STATE." localSheetId="10" hidden="1">{#N/A,#N/A,FALSE,"STATE"}</definedName>
    <definedName name="wrn.STATE." localSheetId="11" hidden="1">{#N/A,#N/A,FALSE,"STATE"}</definedName>
    <definedName name="wrn.STATE." localSheetId="12" hidden="1">{#N/A,#N/A,FALSE,"STATE"}</definedName>
    <definedName name="wrn.STATE." localSheetId="13" hidden="1">{#N/A,#N/A,FALSE,"STATE"}</definedName>
    <definedName name="wrn.STATE." localSheetId="14" hidden="1">{#N/A,#N/A,FALSE,"STATE"}</definedName>
    <definedName name="wrn.STATE." localSheetId="15" hidden="1">{#N/A,#N/A,FALSE,"STATE"}</definedName>
    <definedName name="wrn.STATE." localSheetId="16" hidden="1">{#N/A,#N/A,FALSE,"STATE"}</definedName>
    <definedName name="wrn.STATE." localSheetId="17" hidden="1">{#N/A,#N/A,FALSE,"STATE"}</definedName>
    <definedName name="wrn.STATE." localSheetId="18" hidden="1">{#N/A,#N/A,FALSE,"STATE"}</definedName>
    <definedName name="wrn.STATE." localSheetId="19" hidden="1">{#N/A,#N/A,FALSE,"STATE"}</definedName>
    <definedName name="wrn.STATE." localSheetId="20" hidden="1">{#N/A,#N/A,FALSE,"STATE"}</definedName>
    <definedName name="wrn.STATE." localSheetId="21" hidden="1">{#N/A,#N/A,FALSE,"STATE"}</definedName>
    <definedName name="wrn.STATE." localSheetId="22" hidden="1">{#N/A,#N/A,FALSE,"STATE"}</definedName>
    <definedName name="wrn.STATE." localSheetId="23" hidden="1">{#N/A,#N/A,FALSE,"STATE"}</definedName>
    <definedName name="wrn.STATE." localSheetId="24" hidden="1">{#N/A,#N/A,FALSE,"STATE"}</definedName>
    <definedName name="wrn.STATE." localSheetId="25" hidden="1">{#N/A,#N/A,FALSE,"STATE"}</definedName>
    <definedName name="wrn.STATE." localSheetId="26" hidden="1">{#N/A,#N/A,FALSE,"STATE"}</definedName>
    <definedName name="wrn.STATE." localSheetId="27" hidden="1">{#N/A,#N/A,FALSE,"STATE"}</definedName>
    <definedName name="wrn.STATE." localSheetId="28" hidden="1">{#N/A,#N/A,FALSE,"STATE"}</definedName>
    <definedName name="wrn.STATE." localSheetId="29" hidden="1">{#N/A,#N/A,FALSE,"STATE"}</definedName>
    <definedName name="wrn.STATE." localSheetId="30" hidden="1">{#N/A,#N/A,FALSE,"STATE"}</definedName>
    <definedName name="wrn.STATE." localSheetId="31" hidden="1">{#N/A,#N/A,FALSE,"STATE"}</definedName>
    <definedName name="wrn.STATE." localSheetId="32" hidden="1">{#N/A,#N/A,FALSE,"STATE"}</definedName>
    <definedName name="wrn.STATE." localSheetId="33" hidden="1">{#N/A,#N/A,FALSE,"STATE"}</definedName>
    <definedName name="wrn.STATE." localSheetId="34" hidden="1">{#N/A,#N/A,FALSE,"STATE"}</definedName>
    <definedName name="wrn.STATE." localSheetId="35" hidden="1">{#N/A,#N/A,FALSE,"STATE"}</definedName>
    <definedName name="wrn.STATE." localSheetId="36" hidden="1">{#N/A,#N/A,FALSE,"STATE"}</definedName>
    <definedName name="wrn.STATE." localSheetId="37" hidden="1">{#N/A,#N/A,FALSE,"STATE"}</definedName>
    <definedName name="wrn.STATE." localSheetId="38" hidden="1">{#N/A,#N/A,FALSE,"STATE"}</definedName>
    <definedName name="wrn.STATE." localSheetId="39" hidden="1">{#N/A,#N/A,FALSE,"STATE"}</definedName>
    <definedName name="wrn.STATE." localSheetId="40" hidden="1">{#N/A,#N/A,FALSE,"STATE"}</definedName>
    <definedName name="wrn.STATE." localSheetId="41" hidden="1">{#N/A,#N/A,FALSE,"STATE"}</definedName>
    <definedName name="wrn.STATE." localSheetId="42" hidden="1">{#N/A,#N/A,FALSE,"STATE"}</definedName>
    <definedName name="wrn.STATE." localSheetId="43" hidden="1">{#N/A,#N/A,FALSE,"STATE"}</definedName>
    <definedName name="wrn.STATE." localSheetId="44" hidden="1">{#N/A,#N/A,FALSE,"STATE"}</definedName>
    <definedName name="wrn.STATE." localSheetId="45" hidden="1">{#N/A,#N/A,FALSE,"STATE"}</definedName>
    <definedName name="wrn.STATE." localSheetId="46" hidden="1">{#N/A,#N/A,FALSE,"STATE"}</definedName>
    <definedName name="wrn.STATE." localSheetId="47" hidden="1">{#N/A,#N/A,FALSE,"STATE"}</definedName>
    <definedName name="wrn.STATE." localSheetId="48" hidden="1">{#N/A,#N/A,FALSE,"STATE"}</definedName>
    <definedName name="wrn.STATE." localSheetId="49" hidden="1">{#N/A,#N/A,FALSE,"STATE"}</definedName>
    <definedName name="wrn.STATE." localSheetId="50" hidden="1">{#N/A,#N/A,FALSE,"STATE"}</definedName>
    <definedName name="wrn.STATE." localSheetId="51" hidden="1">{#N/A,#N/A,FALSE,"STATE"}</definedName>
    <definedName name="wrn.STATE." localSheetId="52" hidden="1">{#N/A,#N/A,FALSE,"STATE"}</definedName>
    <definedName name="wrn.STATE." localSheetId="53" hidden="1">{#N/A,#N/A,FALSE,"STATE"}</definedName>
    <definedName name="wrn.STATE." localSheetId="54" hidden="1">{#N/A,#N/A,FALSE,"STATE"}</definedName>
    <definedName name="wrn.STATE." localSheetId="55" hidden="1">{#N/A,#N/A,FALSE,"STATE"}</definedName>
    <definedName name="wrn.STATE." localSheetId="56" hidden="1">{#N/A,#N/A,FALSE,"STATE"}</definedName>
    <definedName name="wrn.STATE." localSheetId="57" hidden="1">{#N/A,#N/A,FALSE,"STATE"}</definedName>
    <definedName name="wrn.STATE." localSheetId="58" hidden="1">{#N/A,#N/A,FALSE,"STATE"}</definedName>
    <definedName name="wrn.STATE." localSheetId="59" hidden="1">{#N/A,#N/A,FALSE,"STATE"}</definedName>
    <definedName name="wrn.STATE." hidden="1">{#N/A,#N/A,FALSE,"STATE"}</definedName>
    <definedName name="wrn.TAXARREARS." localSheetId="1" hidden="1">{#N/A,#N/A,FALSE,"TAXARREARS"}</definedName>
    <definedName name="wrn.TAXARREARS." localSheetId="3" hidden="1">{#N/A,#N/A,FALSE,"TAXARREARS"}</definedName>
    <definedName name="wrn.TAXARREARS." localSheetId="7" hidden="1">{#N/A,#N/A,FALSE,"TAXARREARS"}</definedName>
    <definedName name="wrn.TAXARREARS." localSheetId="8" hidden="1">{#N/A,#N/A,FALSE,"TAXARREARS"}</definedName>
    <definedName name="wrn.TAXARREARS." localSheetId="6" hidden="1">{#N/A,#N/A,FALSE,"TAXARREARS"}</definedName>
    <definedName name="wrn.TAXARREARS." localSheetId="9" hidden="1">{#N/A,#N/A,FALSE,"TAXARREARS"}</definedName>
    <definedName name="wrn.TAXARREARS." localSheetId="10" hidden="1">{#N/A,#N/A,FALSE,"TAXARREARS"}</definedName>
    <definedName name="wrn.TAXARREARS." localSheetId="11" hidden="1">{#N/A,#N/A,FALSE,"TAXARREARS"}</definedName>
    <definedName name="wrn.TAXARREARS." localSheetId="12" hidden="1">{#N/A,#N/A,FALSE,"TAXARREARS"}</definedName>
    <definedName name="wrn.TAXARREARS." localSheetId="13" hidden="1">{#N/A,#N/A,FALSE,"TAXARREARS"}</definedName>
    <definedName name="wrn.TAXARREARS." localSheetId="14" hidden="1">{#N/A,#N/A,FALSE,"TAXARREARS"}</definedName>
    <definedName name="wrn.TAXARREARS." localSheetId="15" hidden="1">{#N/A,#N/A,FALSE,"TAXARREARS"}</definedName>
    <definedName name="wrn.TAXARREARS." localSheetId="16" hidden="1">{#N/A,#N/A,FALSE,"TAXARREARS"}</definedName>
    <definedName name="wrn.TAXARREARS." localSheetId="17" hidden="1">{#N/A,#N/A,FALSE,"TAXARREARS"}</definedName>
    <definedName name="wrn.TAXARREARS." localSheetId="18" hidden="1">{#N/A,#N/A,FALSE,"TAXARREARS"}</definedName>
    <definedName name="wrn.TAXARREARS." localSheetId="19" hidden="1">{#N/A,#N/A,FALSE,"TAXARREARS"}</definedName>
    <definedName name="wrn.TAXARREARS." localSheetId="20" hidden="1">{#N/A,#N/A,FALSE,"TAXARREARS"}</definedName>
    <definedName name="wrn.TAXARREARS." localSheetId="21" hidden="1">{#N/A,#N/A,FALSE,"TAXARREARS"}</definedName>
    <definedName name="wrn.TAXARREARS." localSheetId="22" hidden="1">{#N/A,#N/A,FALSE,"TAXARREARS"}</definedName>
    <definedName name="wrn.TAXARREARS." localSheetId="23" hidden="1">{#N/A,#N/A,FALSE,"TAXARREARS"}</definedName>
    <definedName name="wrn.TAXARREARS." localSheetId="24" hidden="1">{#N/A,#N/A,FALSE,"TAXARREARS"}</definedName>
    <definedName name="wrn.TAXARREARS." localSheetId="25" hidden="1">{#N/A,#N/A,FALSE,"TAXARREARS"}</definedName>
    <definedName name="wrn.TAXARREARS." localSheetId="26" hidden="1">{#N/A,#N/A,FALSE,"TAXARREARS"}</definedName>
    <definedName name="wrn.TAXARREARS." localSheetId="27" hidden="1">{#N/A,#N/A,FALSE,"TAXARREARS"}</definedName>
    <definedName name="wrn.TAXARREARS." localSheetId="28" hidden="1">{#N/A,#N/A,FALSE,"TAXARREARS"}</definedName>
    <definedName name="wrn.TAXARREARS." localSheetId="29" hidden="1">{#N/A,#N/A,FALSE,"TAXARREARS"}</definedName>
    <definedName name="wrn.TAXARREARS." localSheetId="30" hidden="1">{#N/A,#N/A,FALSE,"TAXARREARS"}</definedName>
    <definedName name="wrn.TAXARREARS." localSheetId="31" hidden="1">{#N/A,#N/A,FALSE,"TAXARREARS"}</definedName>
    <definedName name="wrn.TAXARREARS." localSheetId="32" hidden="1">{#N/A,#N/A,FALSE,"TAXARREARS"}</definedName>
    <definedName name="wrn.TAXARREARS." localSheetId="33" hidden="1">{#N/A,#N/A,FALSE,"TAXARREARS"}</definedName>
    <definedName name="wrn.TAXARREARS." localSheetId="34" hidden="1">{#N/A,#N/A,FALSE,"TAXARREARS"}</definedName>
    <definedName name="wrn.TAXARREARS." localSheetId="35" hidden="1">{#N/A,#N/A,FALSE,"TAXARREARS"}</definedName>
    <definedName name="wrn.TAXARREARS." localSheetId="36" hidden="1">{#N/A,#N/A,FALSE,"TAXARREARS"}</definedName>
    <definedName name="wrn.TAXARREARS." localSheetId="37" hidden="1">{#N/A,#N/A,FALSE,"TAXARREARS"}</definedName>
    <definedName name="wrn.TAXARREARS." localSheetId="38" hidden="1">{#N/A,#N/A,FALSE,"TAXARREARS"}</definedName>
    <definedName name="wrn.TAXARREARS." localSheetId="39" hidden="1">{#N/A,#N/A,FALSE,"TAXARREARS"}</definedName>
    <definedName name="wrn.TAXARREARS." localSheetId="40" hidden="1">{#N/A,#N/A,FALSE,"TAXARREARS"}</definedName>
    <definedName name="wrn.TAXARREARS." localSheetId="41" hidden="1">{#N/A,#N/A,FALSE,"TAXARREARS"}</definedName>
    <definedName name="wrn.TAXARREARS." localSheetId="42" hidden="1">{#N/A,#N/A,FALSE,"TAXARREARS"}</definedName>
    <definedName name="wrn.TAXARREARS." localSheetId="43" hidden="1">{#N/A,#N/A,FALSE,"TAXARREARS"}</definedName>
    <definedName name="wrn.TAXARREARS." localSheetId="44" hidden="1">{#N/A,#N/A,FALSE,"TAXARREARS"}</definedName>
    <definedName name="wrn.TAXARREARS." localSheetId="45" hidden="1">{#N/A,#N/A,FALSE,"TAXARREARS"}</definedName>
    <definedName name="wrn.TAXARREARS." localSheetId="46" hidden="1">{#N/A,#N/A,FALSE,"TAXARREARS"}</definedName>
    <definedName name="wrn.TAXARREARS." localSheetId="47" hidden="1">{#N/A,#N/A,FALSE,"TAXARREARS"}</definedName>
    <definedName name="wrn.TAXARREARS." localSheetId="48" hidden="1">{#N/A,#N/A,FALSE,"TAXARREARS"}</definedName>
    <definedName name="wrn.TAXARREARS." localSheetId="49" hidden="1">{#N/A,#N/A,FALSE,"TAXARREARS"}</definedName>
    <definedName name="wrn.TAXARREARS." localSheetId="50" hidden="1">{#N/A,#N/A,FALSE,"TAXARREARS"}</definedName>
    <definedName name="wrn.TAXARREARS." localSheetId="51" hidden="1">{#N/A,#N/A,FALSE,"TAXARREARS"}</definedName>
    <definedName name="wrn.TAXARREARS." localSheetId="52" hidden="1">{#N/A,#N/A,FALSE,"TAXARREARS"}</definedName>
    <definedName name="wrn.TAXARREARS." localSheetId="53" hidden="1">{#N/A,#N/A,FALSE,"TAXARREARS"}</definedName>
    <definedName name="wrn.TAXARREARS." localSheetId="54" hidden="1">{#N/A,#N/A,FALSE,"TAXARREARS"}</definedName>
    <definedName name="wrn.TAXARREARS." localSheetId="55" hidden="1">{#N/A,#N/A,FALSE,"TAXARREARS"}</definedName>
    <definedName name="wrn.TAXARREARS." localSheetId="56" hidden="1">{#N/A,#N/A,FALSE,"TAXARREARS"}</definedName>
    <definedName name="wrn.TAXARREARS." localSheetId="57" hidden="1">{#N/A,#N/A,FALSE,"TAXARREARS"}</definedName>
    <definedName name="wrn.TAXARREARS." localSheetId="58" hidden="1">{#N/A,#N/A,FALSE,"TAXARREARS"}</definedName>
    <definedName name="wrn.TAXARREARS." localSheetId="59" hidden="1">{#N/A,#N/A,FALSE,"TAXARREARS"}</definedName>
    <definedName name="wrn.TAXARREARS." hidden="1">{#N/A,#N/A,FALSE,"TAXARREARS"}</definedName>
    <definedName name="wrn.TAXPAYRS." localSheetId="1" hidden="1">{#N/A,#N/A,FALSE,"TAXPAYRS"}</definedName>
    <definedName name="wrn.TAXPAYRS." localSheetId="3" hidden="1">{#N/A,#N/A,FALSE,"TAXPAYRS"}</definedName>
    <definedName name="wrn.TAXPAYRS." localSheetId="7" hidden="1">{#N/A,#N/A,FALSE,"TAXPAYRS"}</definedName>
    <definedName name="wrn.TAXPAYRS." localSheetId="8" hidden="1">{#N/A,#N/A,FALSE,"TAXPAYRS"}</definedName>
    <definedName name="wrn.TAXPAYRS." localSheetId="6" hidden="1">{#N/A,#N/A,FALSE,"TAXPAYRS"}</definedName>
    <definedName name="wrn.TAXPAYRS." localSheetId="9" hidden="1">{#N/A,#N/A,FALSE,"TAXPAYRS"}</definedName>
    <definedName name="wrn.TAXPAYRS." localSheetId="10" hidden="1">{#N/A,#N/A,FALSE,"TAXPAYRS"}</definedName>
    <definedName name="wrn.TAXPAYRS." localSheetId="11" hidden="1">{#N/A,#N/A,FALSE,"TAXPAYRS"}</definedName>
    <definedName name="wrn.TAXPAYRS." localSheetId="12" hidden="1">{#N/A,#N/A,FALSE,"TAXPAYRS"}</definedName>
    <definedName name="wrn.TAXPAYRS." localSheetId="13" hidden="1">{#N/A,#N/A,FALSE,"TAXPAYRS"}</definedName>
    <definedName name="wrn.TAXPAYRS." localSheetId="14" hidden="1">{#N/A,#N/A,FALSE,"TAXPAYRS"}</definedName>
    <definedName name="wrn.TAXPAYRS." localSheetId="15" hidden="1">{#N/A,#N/A,FALSE,"TAXPAYRS"}</definedName>
    <definedName name="wrn.TAXPAYRS." localSheetId="16" hidden="1">{#N/A,#N/A,FALSE,"TAXPAYRS"}</definedName>
    <definedName name="wrn.TAXPAYRS." localSheetId="17" hidden="1">{#N/A,#N/A,FALSE,"TAXPAYRS"}</definedName>
    <definedName name="wrn.TAXPAYRS." localSheetId="18" hidden="1">{#N/A,#N/A,FALSE,"TAXPAYRS"}</definedName>
    <definedName name="wrn.TAXPAYRS." localSheetId="19" hidden="1">{#N/A,#N/A,FALSE,"TAXPAYRS"}</definedName>
    <definedName name="wrn.TAXPAYRS." localSheetId="20" hidden="1">{#N/A,#N/A,FALSE,"TAXPAYRS"}</definedName>
    <definedName name="wrn.TAXPAYRS." localSheetId="21" hidden="1">{#N/A,#N/A,FALSE,"TAXPAYRS"}</definedName>
    <definedName name="wrn.TAXPAYRS." localSheetId="22" hidden="1">{#N/A,#N/A,FALSE,"TAXPAYRS"}</definedName>
    <definedName name="wrn.TAXPAYRS." localSheetId="23" hidden="1">{#N/A,#N/A,FALSE,"TAXPAYRS"}</definedName>
    <definedName name="wrn.TAXPAYRS." localSheetId="24" hidden="1">{#N/A,#N/A,FALSE,"TAXPAYRS"}</definedName>
    <definedName name="wrn.TAXPAYRS." localSheetId="25" hidden="1">{#N/A,#N/A,FALSE,"TAXPAYRS"}</definedName>
    <definedName name="wrn.TAXPAYRS." localSheetId="26" hidden="1">{#N/A,#N/A,FALSE,"TAXPAYRS"}</definedName>
    <definedName name="wrn.TAXPAYRS." localSheetId="27" hidden="1">{#N/A,#N/A,FALSE,"TAXPAYRS"}</definedName>
    <definedName name="wrn.TAXPAYRS." localSheetId="28" hidden="1">{#N/A,#N/A,FALSE,"TAXPAYRS"}</definedName>
    <definedName name="wrn.TAXPAYRS." localSheetId="29" hidden="1">{#N/A,#N/A,FALSE,"TAXPAYRS"}</definedName>
    <definedName name="wrn.TAXPAYRS." localSheetId="30" hidden="1">{#N/A,#N/A,FALSE,"TAXPAYRS"}</definedName>
    <definedName name="wrn.TAXPAYRS." localSheetId="31" hidden="1">{#N/A,#N/A,FALSE,"TAXPAYRS"}</definedName>
    <definedName name="wrn.TAXPAYRS." localSheetId="32" hidden="1">{#N/A,#N/A,FALSE,"TAXPAYRS"}</definedName>
    <definedName name="wrn.TAXPAYRS." localSheetId="33" hidden="1">{#N/A,#N/A,FALSE,"TAXPAYRS"}</definedName>
    <definedName name="wrn.TAXPAYRS." localSheetId="34" hidden="1">{#N/A,#N/A,FALSE,"TAXPAYRS"}</definedName>
    <definedName name="wrn.TAXPAYRS." localSheetId="35" hidden="1">{#N/A,#N/A,FALSE,"TAXPAYRS"}</definedName>
    <definedName name="wrn.TAXPAYRS." localSheetId="36" hidden="1">{#N/A,#N/A,FALSE,"TAXPAYRS"}</definedName>
    <definedName name="wrn.TAXPAYRS." localSheetId="37" hidden="1">{#N/A,#N/A,FALSE,"TAXPAYRS"}</definedName>
    <definedName name="wrn.TAXPAYRS." localSheetId="38" hidden="1">{#N/A,#N/A,FALSE,"TAXPAYRS"}</definedName>
    <definedName name="wrn.TAXPAYRS." localSheetId="39" hidden="1">{#N/A,#N/A,FALSE,"TAXPAYRS"}</definedName>
    <definedName name="wrn.TAXPAYRS." localSheetId="40" hidden="1">{#N/A,#N/A,FALSE,"TAXPAYRS"}</definedName>
    <definedName name="wrn.TAXPAYRS." localSheetId="41" hidden="1">{#N/A,#N/A,FALSE,"TAXPAYRS"}</definedName>
    <definedName name="wrn.TAXPAYRS." localSheetId="42" hidden="1">{#N/A,#N/A,FALSE,"TAXPAYRS"}</definedName>
    <definedName name="wrn.TAXPAYRS." localSheetId="43" hidden="1">{#N/A,#N/A,FALSE,"TAXPAYRS"}</definedName>
    <definedName name="wrn.TAXPAYRS." localSheetId="44" hidden="1">{#N/A,#N/A,FALSE,"TAXPAYRS"}</definedName>
    <definedName name="wrn.TAXPAYRS." localSheetId="45" hidden="1">{#N/A,#N/A,FALSE,"TAXPAYRS"}</definedName>
    <definedName name="wrn.TAXPAYRS." localSheetId="46" hidden="1">{#N/A,#N/A,FALSE,"TAXPAYRS"}</definedName>
    <definedName name="wrn.TAXPAYRS." localSheetId="47" hidden="1">{#N/A,#N/A,FALSE,"TAXPAYRS"}</definedName>
    <definedName name="wrn.TAXPAYRS." localSheetId="48" hidden="1">{#N/A,#N/A,FALSE,"TAXPAYRS"}</definedName>
    <definedName name="wrn.TAXPAYRS." localSheetId="49" hidden="1">{#N/A,#N/A,FALSE,"TAXPAYRS"}</definedName>
    <definedName name="wrn.TAXPAYRS." localSheetId="50" hidden="1">{#N/A,#N/A,FALSE,"TAXPAYRS"}</definedName>
    <definedName name="wrn.TAXPAYRS." localSheetId="51" hidden="1">{#N/A,#N/A,FALSE,"TAXPAYRS"}</definedName>
    <definedName name="wrn.TAXPAYRS." localSheetId="52" hidden="1">{#N/A,#N/A,FALSE,"TAXPAYRS"}</definedName>
    <definedName name="wrn.TAXPAYRS." localSheetId="53" hidden="1">{#N/A,#N/A,FALSE,"TAXPAYRS"}</definedName>
    <definedName name="wrn.TAXPAYRS." localSheetId="54" hidden="1">{#N/A,#N/A,FALSE,"TAXPAYRS"}</definedName>
    <definedName name="wrn.TAXPAYRS." localSheetId="55" hidden="1">{#N/A,#N/A,FALSE,"TAXPAYRS"}</definedName>
    <definedName name="wrn.TAXPAYRS." localSheetId="56" hidden="1">{#N/A,#N/A,FALSE,"TAXPAYRS"}</definedName>
    <definedName name="wrn.TAXPAYRS." localSheetId="57" hidden="1">{#N/A,#N/A,FALSE,"TAXPAYRS"}</definedName>
    <definedName name="wrn.TAXPAYRS." localSheetId="58" hidden="1">{#N/A,#N/A,FALSE,"TAXPAYRS"}</definedName>
    <definedName name="wrn.TAXPAYRS." localSheetId="59" hidden="1">{#N/A,#N/A,FALSE,"TAXPAYRS"}</definedName>
    <definedName name="wrn.TAXPAYRS." hidden="1">{#N/A,#N/A,FALSE,"TAXPAYRS"}</definedName>
    <definedName name="wrn.TRADE." localSheetId="1" hidden="1">{#N/A,#N/A,FALSE,"TRADE"}</definedName>
    <definedName name="wrn.TRADE." localSheetId="3" hidden="1">{#N/A,#N/A,FALSE,"TRADE"}</definedName>
    <definedName name="wrn.TRADE." localSheetId="7" hidden="1">{#N/A,#N/A,FALSE,"TRADE"}</definedName>
    <definedName name="wrn.TRADE." localSheetId="8" hidden="1">{#N/A,#N/A,FALSE,"TRADE"}</definedName>
    <definedName name="wrn.TRADE." localSheetId="6" hidden="1">{#N/A,#N/A,FALSE,"TRADE"}</definedName>
    <definedName name="wrn.TRADE." localSheetId="9" hidden="1">{#N/A,#N/A,FALSE,"TRADE"}</definedName>
    <definedName name="wrn.TRADE." localSheetId="10" hidden="1">{#N/A,#N/A,FALSE,"TRADE"}</definedName>
    <definedName name="wrn.TRADE." localSheetId="11" hidden="1">{#N/A,#N/A,FALSE,"TRADE"}</definedName>
    <definedName name="wrn.TRADE." localSheetId="12" hidden="1">{#N/A,#N/A,FALSE,"TRADE"}</definedName>
    <definedName name="wrn.TRADE." localSheetId="13" hidden="1">{#N/A,#N/A,FALSE,"TRADE"}</definedName>
    <definedName name="wrn.TRADE." localSheetId="14" hidden="1">{#N/A,#N/A,FALSE,"TRADE"}</definedName>
    <definedName name="wrn.TRADE." localSheetId="15" hidden="1">{#N/A,#N/A,FALSE,"TRADE"}</definedName>
    <definedName name="wrn.TRADE." localSheetId="16" hidden="1">{#N/A,#N/A,FALSE,"TRADE"}</definedName>
    <definedName name="wrn.TRADE." localSheetId="17" hidden="1">{#N/A,#N/A,FALSE,"TRADE"}</definedName>
    <definedName name="wrn.TRADE." localSheetId="18" hidden="1">{#N/A,#N/A,FALSE,"TRADE"}</definedName>
    <definedName name="wrn.TRADE." localSheetId="19" hidden="1">{#N/A,#N/A,FALSE,"TRADE"}</definedName>
    <definedName name="wrn.TRADE." localSheetId="20" hidden="1">{#N/A,#N/A,FALSE,"TRADE"}</definedName>
    <definedName name="wrn.TRADE." localSheetId="21" hidden="1">{#N/A,#N/A,FALSE,"TRADE"}</definedName>
    <definedName name="wrn.TRADE." localSheetId="22" hidden="1">{#N/A,#N/A,FALSE,"TRADE"}</definedName>
    <definedName name="wrn.TRADE." localSheetId="23" hidden="1">{#N/A,#N/A,FALSE,"TRADE"}</definedName>
    <definedName name="wrn.TRADE." localSheetId="24" hidden="1">{#N/A,#N/A,FALSE,"TRADE"}</definedName>
    <definedName name="wrn.TRADE." localSheetId="25" hidden="1">{#N/A,#N/A,FALSE,"TRADE"}</definedName>
    <definedName name="wrn.TRADE." localSheetId="26" hidden="1">{#N/A,#N/A,FALSE,"TRADE"}</definedName>
    <definedName name="wrn.TRADE." localSheetId="27" hidden="1">{#N/A,#N/A,FALSE,"TRADE"}</definedName>
    <definedName name="wrn.TRADE." localSheetId="28" hidden="1">{#N/A,#N/A,FALSE,"TRADE"}</definedName>
    <definedName name="wrn.TRADE." localSheetId="29" hidden="1">{#N/A,#N/A,FALSE,"TRADE"}</definedName>
    <definedName name="wrn.TRADE." localSheetId="30" hidden="1">{#N/A,#N/A,FALSE,"TRADE"}</definedName>
    <definedName name="wrn.TRADE." localSheetId="31" hidden="1">{#N/A,#N/A,FALSE,"TRADE"}</definedName>
    <definedName name="wrn.TRADE." localSheetId="32" hidden="1">{#N/A,#N/A,FALSE,"TRADE"}</definedName>
    <definedName name="wrn.TRADE." localSheetId="33" hidden="1">{#N/A,#N/A,FALSE,"TRADE"}</definedName>
    <definedName name="wrn.TRADE." localSheetId="34" hidden="1">{#N/A,#N/A,FALSE,"TRADE"}</definedName>
    <definedName name="wrn.TRADE." localSheetId="35" hidden="1">{#N/A,#N/A,FALSE,"TRADE"}</definedName>
    <definedName name="wrn.TRADE." localSheetId="36" hidden="1">{#N/A,#N/A,FALSE,"TRADE"}</definedName>
    <definedName name="wrn.TRADE." localSheetId="37" hidden="1">{#N/A,#N/A,FALSE,"TRADE"}</definedName>
    <definedName name="wrn.TRADE." localSheetId="38" hidden="1">{#N/A,#N/A,FALSE,"TRADE"}</definedName>
    <definedName name="wrn.TRADE." localSheetId="39" hidden="1">{#N/A,#N/A,FALSE,"TRADE"}</definedName>
    <definedName name="wrn.TRADE." localSheetId="40" hidden="1">{#N/A,#N/A,FALSE,"TRADE"}</definedName>
    <definedName name="wrn.TRADE." localSheetId="41" hidden="1">{#N/A,#N/A,FALSE,"TRADE"}</definedName>
    <definedName name="wrn.TRADE." localSheetId="42" hidden="1">{#N/A,#N/A,FALSE,"TRADE"}</definedName>
    <definedName name="wrn.TRADE." localSheetId="43" hidden="1">{#N/A,#N/A,FALSE,"TRADE"}</definedName>
    <definedName name="wrn.TRADE." localSheetId="44" hidden="1">{#N/A,#N/A,FALSE,"TRADE"}</definedName>
    <definedName name="wrn.TRADE." localSheetId="45" hidden="1">{#N/A,#N/A,FALSE,"TRADE"}</definedName>
    <definedName name="wrn.TRADE." localSheetId="46" hidden="1">{#N/A,#N/A,FALSE,"TRADE"}</definedName>
    <definedName name="wrn.TRADE." localSheetId="47" hidden="1">{#N/A,#N/A,FALSE,"TRADE"}</definedName>
    <definedName name="wrn.TRADE." localSheetId="48" hidden="1">{#N/A,#N/A,FALSE,"TRADE"}</definedName>
    <definedName name="wrn.TRADE." localSheetId="49" hidden="1">{#N/A,#N/A,FALSE,"TRADE"}</definedName>
    <definedName name="wrn.TRADE." localSheetId="50" hidden="1">{#N/A,#N/A,FALSE,"TRADE"}</definedName>
    <definedName name="wrn.TRADE." localSheetId="51" hidden="1">{#N/A,#N/A,FALSE,"TRADE"}</definedName>
    <definedName name="wrn.TRADE." localSheetId="52" hidden="1">{#N/A,#N/A,FALSE,"TRADE"}</definedName>
    <definedName name="wrn.TRADE." localSheetId="53" hidden="1">{#N/A,#N/A,FALSE,"TRADE"}</definedName>
    <definedName name="wrn.TRADE." localSheetId="54" hidden="1">{#N/A,#N/A,FALSE,"TRADE"}</definedName>
    <definedName name="wrn.TRADE." localSheetId="55" hidden="1">{#N/A,#N/A,FALSE,"TRADE"}</definedName>
    <definedName name="wrn.TRADE." localSheetId="56" hidden="1">{#N/A,#N/A,FALSE,"TRADE"}</definedName>
    <definedName name="wrn.TRADE." localSheetId="57" hidden="1">{#N/A,#N/A,FALSE,"TRADE"}</definedName>
    <definedName name="wrn.TRADE." localSheetId="58" hidden="1">{#N/A,#N/A,FALSE,"TRADE"}</definedName>
    <definedName name="wrn.TRADE." localSheetId="59" hidden="1">{#N/A,#N/A,FALSE,"TRADE"}</definedName>
    <definedName name="wrn.TRADE." hidden="1">{#N/A,#N/A,FALSE,"TRADE"}</definedName>
    <definedName name="wrn.TRANSPORT." localSheetId="1" hidden="1">{#N/A,#N/A,FALSE,"TRANPORT"}</definedName>
    <definedName name="wrn.TRANSPORT." localSheetId="3" hidden="1">{#N/A,#N/A,FALSE,"TRANPORT"}</definedName>
    <definedName name="wrn.TRANSPORT." localSheetId="7" hidden="1">{#N/A,#N/A,FALSE,"TRANPORT"}</definedName>
    <definedName name="wrn.TRANSPORT." localSheetId="8" hidden="1">{#N/A,#N/A,FALSE,"TRANPORT"}</definedName>
    <definedName name="wrn.TRANSPORT." localSheetId="6" hidden="1">{#N/A,#N/A,FALSE,"TRANPORT"}</definedName>
    <definedName name="wrn.TRANSPORT." localSheetId="9" hidden="1">{#N/A,#N/A,FALSE,"TRANPORT"}</definedName>
    <definedName name="wrn.TRANSPORT." localSheetId="10" hidden="1">{#N/A,#N/A,FALSE,"TRANPORT"}</definedName>
    <definedName name="wrn.TRANSPORT." localSheetId="11" hidden="1">{#N/A,#N/A,FALSE,"TRANPORT"}</definedName>
    <definedName name="wrn.TRANSPORT." localSheetId="12" hidden="1">{#N/A,#N/A,FALSE,"TRANPORT"}</definedName>
    <definedName name="wrn.TRANSPORT." localSheetId="13" hidden="1">{#N/A,#N/A,FALSE,"TRANPORT"}</definedName>
    <definedName name="wrn.TRANSPORT." localSheetId="14" hidden="1">{#N/A,#N/A,FALSE,"TRANPORT"}</definedName>
    <definedName name="wrn.TRANSPORT." localSheetId="15" hidden="1">{#N/A,#N/A,FALSE,"TRANPORT"}</definedName>
    <definedName name="wrn.TRANSPORT." localSheetId="16" hidden="1">{#N/A,#N/A,FALSE,"TRANPORT"}</definedName>
    <definedName name="wrn.TRANSPORT." localSheetId="17" hidden="1">{#N/A,#N/A,FALSE,"TRANPORT"}</definedName>
    <definedName name="wrn.TRANSPORT." localSheetId="18" hidden="1">{#N/A,#N/A,FALSE,"TRANPORT"}</definedName>
    <definedName name="wrn.TRANSPORT." localSheetId="19" hidden="1">{#N/A,#N/A,FALSE,"TRANPORT"}</definedName>
    <definedName name="wrn.TRANSPORT." localSheetId="20" hidden="1">{#N/A,#N/A,FALSE,"TRANPORT"}</definedName>
    <definedName name="wrn.TRANSPORT." localSheetId="21" hidden="1">{#N/A,#N/A,FALSE,"TRANPORT"}</definedName>
    <definedName name="wrn.TRANSPORT." localSheetId="22" hidden="1">{#N/A,#N/A,FALSE,"TRANPORT"}</definedName>
    <definedName name="wrn.TRANSPORT." localSheetId="23" hidden="1">{#N/A,#N/A,FALSE,"TRANPORT"}</definedName>
    <definedName name="wrn.TRANSPORT." localSheetId="24" hidden="1">{#N/A,#N/A,FALSE,"TRANPORT"}</definedName>
    <definedName name="wrn.TRANSPORT." localSheetId="25" hidden="1">{#N/A,#N/A,FALSE,"TRANPORT"}</definedName>
    <definedName name="wrn.TRANSPORT." localSheetId="26" hidden="1">{#N/A,#N/A,FALSE,"TRANPORT"}</definedName>
    <definedName name="wrn.TRANSPORT." localSheetId="27" hidden="1">{#N/A,#N/A,FALSE,"TRANPORT"}</definedName>
    <definedName name="wrn.TRANSPORT." localSheetId="28" hidden="1">{#N/A,#N/A,FALSE,"TRANPORT"}</definedName>
    <definedName name="wrn.TRANSPORT." localSheetId="29" hidden="1">{#N/A,#N/A,FALSE,"TRANPORT"}</definedName>
    <definedName name="wrn.TRANSPORT." localSheetId="30" hidden="1">{#N/A,#N/A,FALSE,"TRANPORT"}</definedName>
    <definedName name="wrn.TRANSPORT." localSheetId="31" hidden="1">{#N/A,#N/A,FALSE,"TRANPORT"}</definedName>
    <definedName name="wrn.TRANSPORT." localSheetId="32" hidden="1">{#N/A,#N/A,FALSE,"TRANPORT"}</definedName>
    <definedName name="wrn.TRANSPORT." localSheetId="33" hidden="1">{#N/A,#N/A,FALSE,"TRANPORT"}</definedName>
    <definedName name="wrn.TRANSPORT." localSheetId="34" hidden="1">{#N/A,#N/A,FALSE,"TRANPORT"}</definedName>
    <definedName name="wrn.TRANSPORT." localSheetId="35" hidden="1">{#N/A,#N/A,FALSE,"TRANPORT"}</definedName>
    <definedName name="wrn.TRANSPORT." localSheetId="36" hidden="1">{#N/A,#N/A,FALSE,"TRANPORT"}</definedName>
    <definedName name="wrn.TRANSPORT." localSheetId="37" hidden="1">{#N/A,#N/A,FALSE,"TRANPORT"}</definedName>
    <definedName name="wrn.TRANSPORT." localSheetId="38" hidden="1">{#N/A,#N/A,FALSE,"TRANPORT"}</definedName>
    <definedName name="wrn.TRANSPORT." localSheetId="39" hidden="1">{#N/A,#N/A,FALSE,"TRANPORT"}</definedName>
    <definedName name="wrn.TRANSPORT." localSheetId="40" hidden="1">{#N/A,#N/A,FALSE,"TRANPORT"}</definedName>
    <definedName name="wrn.TRANSPORT." localSheetId="41" hidden="1">{#N/A,#N/A,FALSE,"TRANPORT"}</definedName>
    <definedName name="wrn.TRANSPORT." localSheetId="42" hidden="1">{#N/A,#N/A,FALSE,"TRANPORT"}</definedName>
    <definedName name="wrn.TRANSPORT." localSheetId="43" hidden="1">{#N/A,#N/A,FALSE,"TRANPORT"}</definedName>
    <definedName name="wrn.TRANSPORT." localSheetId="44" hidden="1">{#N/A,#N/A,FALSE,"TRANPORT"}</definedName>
    <definedName name="wrn.TRANSPORT." localSheetId="45" hidden="1">{#N/A,#N/A,FALSE,"TRANPORT"}</definedName>
    <definedName name="wrn.TRANSPORT." localSheetId="46" hidden="1">{#N/A,#N/A,FALSE,"TRANPORT"}</definedName>
    <definedName name="wrn.TRANSPORT." localSheetId="47" hidden="1">{#N/A,#N/A,FALSE,"TRANPORT"}</definedName>
    <definedName name="wrn.TRANSPORT." localSheetId="48" hidden="1">{#N/A,#N/A,FALSE,"TRANPORT"}</definedName>
    <definedName name="wrn.TRANSPORT." localSheetId="49" hidden="1">{#N/A,#N/A,FALSE,"TRANPORT"}</definedName>
    <definedName name="wrn.TRANSPORT." localSheetId="50" hidden="1">{#N/A,#N/A,FALSE,"TRANPORT"}</definedName>
    <definedName name="wrn.TRANSPORT." localSheetId="51" hidden="1">{#N/A,#N/A,FALSE,"TRANPORT"}</definedName>
    <definedName name="wrn.TRANSPORT." localSheetId="52" hidden="1">{#N/A,#N/A,FALSE,"TRANPORT"}</definedName>
    <definedName name="wrn.TRANSPORT." localSheetId="53" hidden="1">{#N/A,#N/A,FALSE,"TRANPORT"}</definedName>
    <definedName name="wrn.TRANSPORT." localSheetId="54" hidden="1">{#N/A,#N/A,FALSE,"TRANPORT"}</definedName>
    <definedName name="wrn.TRANSPORT." localSheetId="55" hidden="1">{#N/A,#N/A,FALSE,"TRANPORT"}</definedName>
    <definedName name="wrn.TRANSPORT." localSheetId="56" hidden="1">{#N/A,#N/A,FALSE,"TRANPORT"}</definedName>
    <definedName name="wrn.TRANSPORT." localSheetId="57" hidden="1">{#N/A,#N/A,FALSE,"TRANPORT"}</definedName>
    <definedName name="wrn.TRANSPORT." localSheetId="58" hidden="1">{#N/A,#N/A,FALSE,"TRANPORT"}</definedName>
    <definedName name="wrn.TRANSPORT." localSheetId="59" hidden="1">{#N/A,#N/A,FALSE,"TRANPORT"}</definedName>
    <definedName name="wrn.TRANSPORT." hidden="1">{#N/A,#N/A,FALSE,"TRANPORT"}</definedName>
    <definedName name="wrn.UNEMPL." localSheetId="1" hidden="1">{#N/A,#N/A,FALSE,"EMP_POP";#N/A,#N/A,FALSE,"UNEMPL"}</definedName>
    <definedName name="wrn.UNEMPL." localSheetId="3" hidden="1">{#N/A,#N/A,FALSE,"EMP_POP";#N/A,#N/A,FALSE,"UNEMPL"}</definedName>
    <definedName name="wrn.UNEMPL." localSheetId="7" hidden="1">{#N/A,#N/A,FALSE,"EMP_POP";#N/A,#N/A,FALSE,"UNEMPL"}</definedName>
    <definedName name="wrn.UNEMPL." localSheetId="8" hidden="1">{#N/A,#N/A,FALSE,"EMP_POP";#N/A,#N/A,FALSE,"UNEMPL"}</definedName>
    <definedName name="wrn.UNEMPL." localSheetId="6" hidden="1">{#N/A,#N/A,FALSE,"EMP_POP";#N/A,#N/A,FALSE,"UNEMPL"}</definedName>
    <definedName name="wrn.UNEMPL." localSheetId="9" hidden="1">{#N/A,#N/A,FALSE,"EMP_POP";#N/A,#N/A,FALSE,"UNEMPL"}</definedName>
    <definedName name="wrn.UNEMPL." localSheetId="10" hidden="1">{#N/A,#N/A,FALSE,"EMP_POP";#N/A,#N/A,FALSE,"UNEMPL"}</definedName>
    <definedName name="wrn.UNEMPL." localSheetId="11" hidden="1">{#N/A,#N/A,FALSE,"EMP_POP";#N/A,#N/A,FALSE,"UNEMPL"}</definedName>
    <definedName name="wrn.UNEMPL." localSheetId="12" hidden="1">{#N/A,#N/A,FALSE,"EMP_POP";#N/A,#N/A,FALSE,"UNEMPL"}</definedName>
    <definedName name="wrn.UNEMPL." localSheetId="13" hidden="1">{#N/A,#N/A,FALSE,"EMP_POP";#N/A,#N/A,FALSE,"UNEMPL"}</definedName>
    <definedName name="wrn.UNEMPL." localSheetId="14" hidden="1">{#N/A,#N/A,FALSE,"EMP_POP";#N/A,#N/A,FALSE,"UNEMPL"}</definedName>
    <definedName name="wrn.UNEMPL." localSheetId="15" hidden="1">{#N/A,#N/A,FALSE,"EMP_POP";#N/A,#N/A,FALSE,"UNEMPL"}</definedName>
    <definedName name="wrn.UNEMPL." localSheetId="16" hidden="1">{#N/A,#N/A,FALSE,"EMP_POP";#N/A,#N/A,FALSE,"UNEMPL"}</definedName>
    <definedName name="wrn.UNEMPL." localSheetId="17" hidden="1">{#N/A,#N/A,FALSE,"EMP_POP";#N/A,#N/A,FALSE,"UNEMPL"}</definedName>
    <definedName name="wrn.UNEMPL." localSheetId="18" hidden="1">{#N/A,#N/A,FALSE,"EMP_POP";#N/A,#N/A,FALSE,"UNEMPL"}</definedName>
    <definedName name="wrn.UNEMPL." localSheetId="19" hidden="1">{#N/A,#N/A,FALSE,"EMP_POP";#N/A,#N/A,FALSE,"UNEMPL"}</definedName>
    <definedName name="wrn.UNEMPL." localSheetId="20" hidden="1">{#N/A,#N/A,FALSE,"EMP_POP";#N/A,#N/A,FALSE,"UNEMPL"}</definedName>
    <definedName name="wrn.UNEMPL." localSheetId="21" hidden="1">{#N/A,#N/A,FALSE,"EMP_POP";#N/A,#N/A,FALSE,"UNEMPL"}</definedName>
    <definedName name="wrn.UNEMPL." localSheetId="22" hidden="1">{#N/A,#N/A,FALSE,"EMP_POP";#N/A,#N/A,FALSE,"UNEMPL"}</definedName>
    <definedName name="wrn.UNEMPL." localSheetId="23" hidden="1">{#N/A,#N/A,FALSE,"EMP_POP";#N/A,#N/A,FALSE,"UNEMPL"}</definedName>
    <definedName name="wrn.UNEMPL." localSheetId="24" hidden="1">{#N/A,#N/A,FALSE,"EMP_POP";#N/A,#N/A,FALSE,"UNEMPL"}</definedName>
    <definedName name="wrn.UNEMPL." localSheetId="25" hidden="1">{#N/A,#N/A,FALSE,"EMP_POP";#N/A,#N/A,FALSE,"UNEMPL"}</definedName>
    <definedName name="wrn.UNEMPL." localSheetId="26" hidden="1">{#N/A,#N/A,FALSE,"EMP_POP";#N/A,#N/A,FALSE,"UNEMPL"}</definedName>
    <definedName name="wrn.UNEMPL." localSheetId="27" hidden="1">{#N/A,#N/A,FALSE,"EMP_POP";#N/A,#N/A,FALSE,"UNEMPL"}</definedName>
    <definedName name="wrn.UNEMPL." localSheetId="28" hidden="1">{#N/A,#N/A,FALSE,"EMP_POP";#N/A,#N/A,FALSE,"UNEMPL"}</definedName>
    <definedName name="wrn.UNEMPL." localSheetId="29" hidden="1">{#N/A,#N/A,FALSE,"EMP_POP";#N/A,#N/A,FALSE,"UNEMPL"}</definedName>
    <definedName name="wrn.UNEMPL." localSheetId="30" hidden="1">{#N/A,#N/A,FALSE,"EMP_POP";#N/A,#N/A,FALSE,"UNEMPL"}</definedName>
    <definedName name="wrn.UNEMPL." localSheetId="31" hidden="1">{#N/A,#N/A,FALSE,"EMP_POP";#N/A,#N/A,FALSE,"UNEMPL"}</definedName>
    <definedName name="wrn.UNEMPL." localSheetId="32" hidden="1">{#N/A,#N/A,FALSE,"EMP_POP";#N/A,#N/A,FALSE,"UNEMPL"}</definedName>
    <definedName name="wrn.UNEMPL." localSheetId="33" hidden="1">{#N/A,#N/A,FALSE,"EMP_POP";#N/A,#N/A,FALSE,"UNEMPL"}</definedName>
    <definedName name="wrn.UNEMPL." localSheetId="34" hidden="1">{#N/A,#N/A,FALSE,"EMP_POP";#N/A,#N/A,FALSE,"UNEMPL"}</definedName>
    <definedName name="wrn.UNEMPL." localSheetId="35" hidden="1">{#N/A,#N/A,FALSE,"EMP_POP";#N/A,#N/A,FALSE,"UNEMPL"}</definedName>
    <definedName name="wrn.UNEMPL." localSheetId="36" hidden="1">{#N/A,#N/A,FALSE,"EMP_POP";#N/A,#N/A,FALSE,"UNEMPL"}</definedName>
    <definedName name="wrn.UNEMPL." localSheetId="37" hidden="1">{#N/A,#N/A,FALSE,"EMP_POP";#N/A,#N/A,FALSE,"UNEMPL"}</definedName>
    <definedName name="wrn.UNEMPL." localSheetId="38" hidden="1">{#N/A,#N/A,FALSE,"EMP_POP";#N/A,#N/A,FALSE,"UNEMPL"}</definedName>
    <definedName name="wrn.UNEMPL." localSheetId="39" hidden="1">{#N/A,#N/A,FALSE,"EMP_POP";#N/A,#N/A,FALSE,"UNEMPL"}</definedName>
    <definedName name="wrn.UNEMPL." localSheetId="40" hidden="1">{#N/A,#N/A,FALSE,"EMP_POP";#N/A,#N/A,FALSE,"UNEMPL"}</definedName>
    <definedName name="wrn.UNEMPL." localSheetId="41" hidden="1">{#N/A,#N/A,FALSE,"EMP_POP";#N/A,#N/A,FALSE,"UNEMPL"}</definedName>
    <definedName name="wrn.UNEMPL." localSheetId="42" hidden="1">{#N/A,#N/A,FALSE,"EMP_POP";#N/A,#N/A,FALSE,"UNEMPL"}</definedName>
    <definedName name="wrn.UNEMPL." localSheetId="43" hidden="1">{#N/A,#N/A,FALSE,"EMP_POP";#N/A,#N/A,FALSE,"UNEMPL"}</definedName>
    <definedName name="wrn.UNEMPL." localSheetId="44" hidden="1">{#N/A,#N/A,FALSE,"EMP_POP";#N/A,#N/A,FALSE,"UNEMPL"}</definedName>
    <definedName name="wrn.UNEMPL." localSheetId="45" hidden="1">{#N/A,#N/A,FALSE,"EMP_POP";#N/A,#N/A,FALSE,"UNEMPL"}</definedName>
    <definedName name="wrn.UNEMPL." localSheetId="46" hidden="1">{#N/A,#N/A,FALSE,"EMP_POP";#N/A,#N/A,FALSE,"UNEMPL"}</definedName>
    <definedName name="wrn.UNEMPL." localSheetId="47" hidden="1">{#N/A,#N/A,FALSE,"EMP_POP";#N/A,#N/A,FALSE,"UNEMPL"}</definedName>
    <definedName name="wrn.UNEMPL." localSheetId="48" hidden="1">{#N/A,#N/A,FALSE,"EMP_POP";#N/A,#N/A,FALSE,"UNEMPL"}</definedName>
    <definedName name="wrn.UNEMPL." localSheetId="49" hidden="1">{#N/A,#N/A,FALSE,"EMP_POP";#N/A,#N/A,FALSE,"UNEMPL"}</definedName>
    <definedName name="wrn.UNEMPL." localSheetId="50" hidden="1">{#N/A,#N/A,FALSE,"EMP_POP";#N/A,#N/A,FALSE,"UNEMPL"}</definedName>
    <definedName name="wrn.UNEMPL." localSheetId="51" hidden="1">{#N/A,#N/A,FALSE,"EMP_POP";#N/A,#N/A,FALSE,"UNEMPL"}</definedName>
    <definedName name="wrn.UNEMPL." localSheetId="52" hidden="1">{#N/A,#N/A,FALSE,"EMP_POP";#N/A,#N/A,FALSE,"UNEMPL"}</definedName>
    <definedName name="wrn.UNEMPL." localSheetId="53" hidden="1">{#N/A,#N/A,FALSE,"EMP_POP";#N/A,#N/A,FALSE,"UNEMPL"}</definedName>
    <definedName name="wrn.UNEMPL." localSheetId="54" hidden="1">{#N/A,#N/A,FALSE,"EMP_POP";#N/A,#N/A,FALSE,"UNEMPL"}</definedName>
    <definedName name="wrn.UNEMPL." localSheetId="55" hidden="1">{#N/A,#N/A,FALSE,"EMP_POP";#N/A,#N/A,FALSE,"UNEMPL"}</definedName>
    <definedName name="wrn.UNEMPL." localSheetId="56" hidden="1">{#N/A,#N/A,FALSE,"EMP_POP";#N/A,#N/A,FALSE,"UNEMPL"}</definedName>
    <definedName name="wrn.UNEMPL." localSheetId="57" hidden="1">{#N/A,#N/A,FALSE,"EMP_POP";#N/A,#N/A,FALSE,"UNEMPL"}</definedName>
    <definedName name="wrn.UNEMPL." localSheetId="58" hidden="1">{#N/A,#N/A,FALSE,"EMP_POP";#N/A,#N/A,FALSE,"UNEMPL"}</definedName>
    <definedName name="wrn.UNEMPL." localSheetId="59" hidden="1">{#N/A,#N/A,FALSE,"EMP_POP";#N/A,#N/A,FALSE,"UNEMPL"}</definedName>
    <definedName name="wrn.UNEMPL." hidden="1">{#N/A,#N/A,FALSE,"EMP_POP";#N/A,#N/A,FALSE,"UNEMPL"}</definedName>
    <definedName name="wrn.WAGES." localSheetId="1" hidden="1">{#N/A,#N/A,FALSE,"WAGES"}</definedName>
    <definedName name="wrn.WAGES." localSheetId="3" hidden="1">{#N/A,#N/A,FALSE,"WAGES"}</definedName>
    <definedName name="wrn.WAGES." localSheetId="7" hidden="1">{#N/A,#N/A,FALSE,"WAGES"}</definedName>
    <definedName name="wrn.WAGES." localSheetId="8" hidden="1">{#N/A,#N/A,FALSE,"WAGES"}</definedName>
    <definedName name="wrn.WAGES." localSheetId="6" hidden="1">{#N/A,#N/A,FALSE,"WAGES"}</definedName>
    <definedName name="wrn.WAGES." localSheetId="9" hidden="1">{#N/A,#N/A,FALSE,"WAGES"}</definedName>
    <definedName name="wrn.WAGES." localSheetId="10" hidden="1">{#N/A,#N/A,FALSE,"WAGES"}</definedName>
    <definedName name="wrn.WAGES." localSheetId="11" hidden="1">{#N/A,#N/A,FALSE,"WAGES"}</definedName>
    <definedName name="wrn.WAGES." localSheetId="12" hidden="1">{#N/A,#N/A,FALSE,"WAGES"}</definedName>
    <definedName name="wrn.WAGES." localSheetId="13" hidden="1">{#N/A,#N/A,FALSE,"WAGES"}</definedName>
    <definedName name="wrn.WAGES." localSheetId="14" hidden="1">{#N/A,#N/A,FALSE,"WAGES"}</definedName>
    <definedName name="wrn.WAGES." localSheetId="15" hidden="1">{#N/A,#N/A,FALSE,"WAGES"}</definedName>
    <definedName name="wrn.WAGES." localSheetId="16" hidden="1">{#N/A,#N/A,FALSE,"WAGES"}</definedName>
    <definedName name="wrn.WAGES." localSheetId="17" hidden="1">{#N/A,#N/A,FALSE,"WAGES"}</definedName>
    <definedName name="wrn.WAGES." localSheetId="18" hidden="1">{#N/A,#N/A,FALSE,"WAGES"}</definedName>
    <definedName name="wrn.WAGES." localSheetId="19" hidden="1">{#N/A,#N/A,FALSE,"WAGES"}</definedName>
    <definedName name="wrn.WAGES." localSheetId="20" hidden="1">{#N/A,#N/A,FALSE,"WAGES"}</definedName>
    <definedName name="wrn.WAGES." localSheetId="21" hidden="1">{#N/A,#N/A,FALSE,"WAGES"}</definedName>
    <definedName name="wrn.WAGES." localSheetId="22" hidden="1">{#N/A,#N/A,FALSE,"WAGES"}</definedName>
    <definedName name="wrn.WAGES." localSheetId="23" hidden="1">{#N/A,#N/A,FALSE,"WAGES"}</definedName>
    <definedName name="wrn.WAGES." localSheetId="24" hidden="1">{#N/A,#N/A,FALSE,"WAGES"}</definedName>
    <definedName name="wrn.WAGES." localSheetId="25" hidden="1">{#N/A,#N/A,FALSE,"WAGES"}</definedName>
    <definedName name="wrn.WAGES." localSheetId="26" hidden="1">{#N/A,#N/A,FALSE,"WAGES"}</definedName>
    <definedName name="wrn.WAGES." localSheetId="27" hidden="1">{#N/A,#N/A,FALSE,"WAGES"}</definedName>
    <definedName name="wrn.WAGES." localSheetId="28" hidden="1">{#N/A,#N/A,FALSE,"WAGES"}</definedName>
    <definedName name="wrn.WAGES." localSheetId="29" hidden="1">{#N/A,#N/A,FALSE,"WAGES"}</definedName>
    <definedName name="wrn.WAGES." localSheetId="30" hidden="1">{#N/A,#N/A,FALSE,"WAGES"}</definedName>
    <definedName name="wrn.WAGES." localSheetId="31" hidden="1">{#N/A,#N/A,FALSE,"WAGES"}</definedName>
    <definedName name="wrn.WAGES." localSheetId="32" hidden="1">{#N/A,#N/A,FALSE,"WAGES"}</definedName>
    <definedName name="wrn.WAGES." localSheetId="33" hidden="1">{#N/A,#N/A,FALSE,"WAGES"}</definedName>
    <definedName name="wrn.WAGES." localSheetId="34" hidden="1">{#N/A,#N/A,FALSE,"WAGES"}</definedName>
    <definedName name="wrn.WAGES." localSheetId="35" hidden="1">{#N/A,#N/A,FALSE,"WAGES"}</definedName>
    <definedName name="wrn.WAGES." localSheetId="36" hidden="1">{#N/A,#N/A,FALSE,"WAGES"}</definedName>
    <definedName name="wrn.WAGES." localSheetId="37" hidden="1">{#N/A,#N/A,FALSE,"WAGES"}</definedName>
    <definedName name="wrn.WAGES." localSheetId="38" hidden="1">{#N/A,#N/A,FALSE,"WAGES"}</definedName>
    <definedName name="wrn.WAGES." localSheetId="39" hidden="1">{#N/A,#N/A,FALSE,"WAGES"}</definedName>
    <definedName name="wrn.WAGES." localSheetId="40" hidden="1">{#N/A,#N/A,FALSE,"WAGES"}</definedName>
    <definedName name="wrn.WAGES." localSheetId="41" hidden="1">{#N/A,#N/A,FALSE,"WAGES"}</definedName>
    <definedName name="wrn.WAGES." localSheetId="42" hidden="1">{#N/A,#N/A,FALSE,"WAGES"}</definedName>
    <definedName name="wrn.WAGES." localSheetId="43" hidden="1">{#N/A,#N/A,FALSE,"WAGES"}</definedName>
    <definedName name="wrn.WAGES." localSheetId="44" hidden="1">{#N/A,#N/A,FALSE,"WAGES"}</definedName>
    <definedName name="wrn.WAGES." localSheetId="45" hidden="1">{#N/A,#N/A,FALSE,"WAGES"}</definedName>
    <definedName name="wrn.WAGES." localSheetId="46" hidden="1">{#N/A,#N/A,FALSE,"WAGES"}</definedName>
    <definedName name="wrn.WAGES." localSheetId="47" hidden="1">{#N/A,#N/A,FALSE,"WAGES"}</definedName>
    <definedName name="wrn.WAGES." localSheetId="48" hidden="1">{#N/A,#N/A,FALSE,"WAGES"}</definedName>
    <definedName name="wrn.WAGES." localSheetId="49" hidden="1">{#N/A,#N/A,FALSE,"WAGES"}</definedName>
    <definedName name="wrn.WAGES." localSheetId="50" hidden="1">{#N/A,#N/A,FALSE,"WAGES"}</definedName>
    <definedName name="wrn.WAGES." localSheetId="51" hidden="1">{#N/A,#N/A,FALSE,"WAGES"}</definedName>
    <definedName name="wrn.WAGES." localSheetId="52" hidden="1">{#N/A,#N/A,FALSE,"WAGES"}</definedName>
    <definedName name="wrn.WAGES." localSheetId="53" hidden="1">{#N/A,#N/A,FALSE,"WAGES"}</definedName>
    <definedName name="wrn.WAGES." localSheetId="54" hidden="1">{#N/A,#N/A,FALSE,"WAGES"}</definedName>
    <definedName name="wrn.WAGES." localSheetId="55" hidden="1">{#N/A,#N/A,FALSE,"WAGES"}</definedName>
    <definedName name="wrn.WAGES." localSheetId="56" hidden="1">{#N/A,#N/A,FALSE,"WAGES"}</definedName>
    <definedName name="wrn.WAGES." localSheetId="57" hidden="1">{#N/A,#N/A,FALSE,"WAGES"}</definedName>
    <definedName name="wrn.WAGES." localSheetId="58" hidden="1">{#N/A,#N/A,FALSE,"WAGES"}</definedName>
    <definedName name="wrn.WAGES." localSheetId="59" hidden="1">{#N/A,#N/A,FALSE,"WAGES"}</definedName>
    <definedName name="wrn.WAGES." hidden="1">{#N/A,#N/A,FALSE,"WAGES"}</definedName>
    <definedName name="wrn.WEO." localSheetId="1" hidden="1">{"WEO",#N/A,FALSE,"T"}</definedName>
    <definedName name="wrn.WEO." localSheetId="3" hidden="1">{"WEO",#N/A,FALSE,"T"}</definedName>
    <definedName name="wrn.WEO." localSheetId="7" hidden="1">{"WEO",#N/A,FALSE,"T"}</definedName>
    <definedName name="wrn.WEO." localSheetId="8" hidden="1">{"WEO",#N/A,FALSE,"T"}</definedName>
    <definedName name="wrn.WEO." localSheetId="6" hidden="1">{"WEO",#N/A,FALSE,"T"}</definedName>
    <definedName name="wrn.WEO." localSheetId="9" hidden="1">{"WEO",#N/A,FALSE,"T"}</definedName>
    <definedName name="wrn.WEO." localSheetId="10" hidden="1">{"WEO",#N/A,FALSE,"T"}</definedName>
    <definedName name="wrn.WEO." localSheetId="11" hidden="1">{"WEO",#N/A,FALSE,"T"}</definedName>
    <definedName name="wrn.WEO." localSheetId="12" hidden="1">{"WEO",#N/A,FALSE,"T"}</definedName>
    <definedName name="wrn.WEO." localSheetId="13" hidden="1">{"WEO",#N/A,FALSE,"T"}</definedName>
    <definedName name="wrn.WEO." localSheetId="14" hidden="1">{"WEO",#N/A,FALSE,"T"}</definedName>
    <definedName name="wrn.WEO." localSheetId="15" hidden="1">{"WEO",#N/A,FALSE,"T"}</definedName>
    <definedName name="wrn.WEO." localSheetId="16" hidden="1">{"WEO",#N/A,FALSE,"T"}</definedName>
    <definedName name="wrn.WEO." localSheetId="17" hidden="1">{"WEO",#N/A,FALSE,"T"}</definedName>
    <definedName name="wrn.WEO." localSheetId="18" hidden="1">{"WEO",#N/A,FALSE,"T"}</definedName>
    <definedName name="wrn.WEO." localSheetId="19" hidden="1">{"WEO",#N/A,FALSE,"T"}</definedName>
    <definedName name="wrn.WEO." localSheetId="20" hidden="1">{"WEO",#N/A,FALSE,"T"}</definedName>
    <definedName name="wrn.WEO." localSheetId="21" hidden="1">{"WEO",#N/A,FALSE,"T"}</definedName>
    <definedName name="wrn.WEO." localSheetId="22" hidden="1">{"WEO",#N/A,FALSE,"T"}</definedName>
    <definedName name="wrn.WEO." localSheetId="23" hidden="1">{"WEO",#N/A,FALSE,"T"}</definedName>
    <definedName name="wrn.WEO." localSheetId="24" hidden="1">{"WEO",#N/A,FALSE,"T"}</definedName>
    <definedName name="wrn.WEO." localSheetId="25" hidden="1">{"WEO",#N/A,FALSE,"T"}</definedName>
    <definedName name="wrn.WEO." localSheetId="26" hidden="1">{"WEO",#N/A,FALSE,"T"}</definedName>
    <definedName name="wrn.WEO." localSheetId="27" hidden="1">{"WEO",#N/A,FALSE,"T"}</definedName>
    <definedName name="wrn.WEO." localSheetId="28" hidden="1">{"WEO",#N/A,FALSE,"T"}</definedName>
    <definedName name="wrn.WEO." localSheetId="29" hidden="1">{"WEO",#N/A,FALSE,"T"}</definedName>
    <definedName name="wrn.WEO." localSheetId="30" hidden="1">{"WEO",#N/A,FALSE,"T"}</definedName>
    <definedName name="wrn.WEO." localSheetId="31" hidden="1">{"WEO",#N/A,FALSE,"T"}</definedName>
    <definedName name="wrn.WEO." localSheetId="32" hidden="1">{"WEO",#N/A,FALSE,"T"}</definedName>
    <definedName name="wrn.WEO." localSheetId="33" hidden="1">{"WEO",#N/A,FALSE,"T"}</definedName>
    <definedName name="wrn.WEO." localSheetId="34" hidden="1">{"WEO",#N/A,FALSE,"T"}</definedName>
    <definedName name="wrn.WEO." localSheetId="35" hidden="1">{"WEO",#N/A,FALSE,"T"}</definedName>
    <definedName name="wrn.WEO." localSheetId="36" hidden="1">{"WEO",#N/A,FALSE,"T"}</definedName>
    <definedName name="wrn.WEO." localSheetId="37" hidden="1">{"WEO",#N/A,FALSE,"T"}</definedName>
    <definedName name="wrn.WEO." localSheetId="38" hidden="1">{"WEO",#N/A,FALSE,"T"}</definedName>
    <definedName name="wrn.WEO." localSheetId="39" hidden="1">{"WEO",#N/A,FALSE,"T"}</definedName>
    <definedName name="wrn.WEO." localSheetId="40" hidden="1">{"WEO",#N/A,FALSE,"T"}</definedName>
    <definedName name="wrn.WEO." localSheetId="41" hidden="1">{"WEO",#N/A,FALSE,"T"}</definedName>
    <definedName name="wrn.WEO." localSheetId="42" hidden="1">{"WEO",#N/A,FALSE,"T"}</definedName>
    <definedName name="wrn.WEO." localSheetId="43" hidden="1">{"WEO",#N/A,FALSE,"T"}</definedName>
    <definedName name="wrn.WEO." localSheetId="44" hidden="1">{"WEO",#N/A,FALSE,"T"}</definedName>
    <definedName name="wrn.WEO." localSheetId="45" hidden="1">{"WEO",#N/A,FALSE,"T"}</definedName>
    <definedName name="wrn.WEO." localSheetId="46" hidden="1">{"WEO",#N/A,FALSE,"T"}</definedName>
    <definedName name="wrn.WEO." localSheetId="47" hidden="1">{"WEO",#N/A,FALSE,"T"}</definedName>
    <definedName name="wrn.WEO." localSheetId="48" hidden="1">{"WEO",#N/A,FALSE,"T"}</definedName>
    <definedName name="wrn.WEO." localSheetId="49" hidden="1">{"WEO",#N/A,FALSE,"T"}</definedName>
    <definedName name="wrn.WEO." localSheetId="50" hidden="1">{"WEO",#N/A,FALSE,"T"}</definedName>
    <definedName name="wrn.WEO." localSheetId="51" hidden="1">{"WEO",#N/A,FALSE,"T"}</definedName>
    <definedName name="wrn.WEO." localSheetId="52" hidden="1">{"WEO",#N/A,FALSE,"T"}</definedName>
    <definedName name="wrn.WEO." localSheetId="53" hidden="1">{"WEO",#N/A,FALSE,"T"}</definedName>
    <definedName name="wrn.WEO." localSheetId="54" hidden="1">{"WEO",#N/A,FALSE,"T"}</definedName>
    <definedName name="wrn.WEO." localSheetId="55" hidden="1">{"WEO",#N/A,FALSE,"T"}</definedName>
    <definedName name="wrn.WEO." localSheetId="56" hidden="1">{"WEO",#N/A,FALSE,"T"}</definedName>
    <definedName name="wrn.WEO." localSheetId="57" hidden="1">{"WEO",#N/A,FALSE,"T"}</definedName>
    <definedName name="wrn.WEO." localSheetId="58" hidden="1">{"WEO",#N/A,FALSE,"T"}</definedName>
    <definedName name="wrn.WEO." localSheetId="59" hidden="1">{"WEO",#N/A,FALSE,"T"}</definedName>
    <definedName name="wrn.WEO." hidden="1">{"WEO",#N/A,FALSE,"T"}</definedName>
    <definedName name="XGS" localSheetId="1">#REF!</definedName>
    <definedName name="XGS">#REF!</definedName>
    <definedName name="Xi" localSheetId="1">#REF!</definedName>
    <definedName name="Xi">#REF!</definedName>
    <definedName name="XiVi" localSheetId="1">#REF!</definedName>
    <definedName name="XiVi">#REF!</definedName>
    <definedName name="XM" localSheetId="1">#REF!</definedName>
    <definedName name="XM">#REF!</definedName>
    <definedName name="XN" localSheetId="1">#REF!</definedName>
    <definedName name="XN">#REF!</definedName>
    <definedName name="XRefColumnsCount" hidden="1">3</definedName>
    <definedName name="XRefCopyRangeCount" hidden="1">6</definedName>
    <definedName name="XRefPasteRangeCount" hidden="1">1</definedName>
    <definedName name="xxWRS_1" localSheetId="1">#REF!</definedName>
    <definedName name="xxWRS_1">#REF!</definedName>
    <definedName name="xxWRS_2" localSheetId="1">#REF!</definedName>
    <definedName name="xxWRS_2">#REF!</definedName>
    <definedName name="xxWRS_3" localSheetId="1">#REF!</definedName>
    <definedName name="xxWRS_3">#REF!</definedName>
    <definedName name="xxWRS_4">[18]Q5!$A$1:$A$104</definedName>
    <definedName name="xxWRS_5">[18]Q6!$A$1:$A$160</definedName>
    <definedName name="xxWRS_6">[18]Q7!$A$1:$A$59</definedName>
    <definedName name="xxWRS_7">[18]Q5!$A$1:$A$109</definedName>
    <definedName name="xxWRS_8">[18]Q6!$A$1:$A$162</definedName>
    <definedName name="xxWRS_9">[18]Q7!$A$1:$A$61</definedName>
    <definedName name="ycirr" localSheetId="1">#REF!</definedName>
    <definedName name="ycirr">#REF!</definedName>
    <definedName name="Year" localSheetId="1">#REF!</definedName>
    <definedName name="Year">#REF!</definedName>
    <definedName name="Years" localSheetId="1">#REF!</definedName>
    <definedName name="Years">#REF!</definedName>
    <definedName name="yenr" localSheetId="1">#REF!</definedName>
    <definedName name="yenr">#REF!</definedName>
    <definedName name="YesNo" localSheetId="1">#REF!</definedName>
    <definedName name="YesNo">#REF!</definedName>
    <definedName name="YRB">'[1]Imp:DSA output'!$B$9:$B$464</definedName>
    <definedName name="YRHIDE">'[1]Imp:DSA output'!$C$9:$G$464</definedName>
    <definedName name="YRPOST">'[1]Imp:DSA output'!$M$9:$IH$9</definedName>
    <definedName name="YRPRE">'[1]Imp:DSA output'!$B$9:$F$464</definedName>
    <definedName name="YRTITLES">'[1]Imp:DSA output'!$A$1</definedName>
    <definedName name="YRX">'[1]Imp:DSA output'!$S$9:$IG$464</definedName>
    <definedName name="Z" localSheetId="1">[1]Imp!#REF!</definedName>
    <definedName name="Z">[1]Imp!#REF!</definedName>
    <definedName name="منتج" localSheetId="1">#REF!</definedName>
    <definedName name="منتج">#REF!</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483" l="1"/>
  <c r="L254" i="478" l="1"/>
  <c r="M254" i="478"/>
  <c r="N254" i="478"/>
  <c r="O254" i="478"/>
  <c r="P254" i="478"/>
  <c r="Q254" i="478"/>
  <c r="R254" i="478"/>
  <c r="S254" i="478"/>
  <c r="T33" i="478"/>
  <c r="T35" i="478"/>
  <c r="K29" i="413" l="1"/>
  <c r="K30" i="413"/>
  <c r="K31" i="413"/>
  <c r="K32" i="413"/>
  <c r="K33" i="413"/>
  <c r="K34" i="413"/>
  <c r="Q36" i="459" l="1"/>
  <c r="B74" i="458"/>
  <c r="B65" i="458"/>
  <c r="AI27" i="458"/>
  <c r="AP27" i="458"/>
  <c r="U27" i="458"/>
  <c r="N27" i="458"/>
  <c r="G27" i="458"/>
  <c r="B27" i="458"/>
  <c r="G31" i="450" l="1"/>
  <c r="J9" i="450"/>
  <c r="C38" i="449"/>
  <c r="C44" i="449" s="1"/>
  <c r="C28" i="449"/>
  <c r="C14" i="449"/>
  <c r="C26" i="449" s="1"/>
  <c r="C99" i="443" l="1"/>
  <c r="C116" i="443" s="1"/>
  <c r="C100" i="443"/>
  <c r="C30" i="443"/>
  <c r="C47" i="443" s="1"/>
  <c r="C38" i="443"/>
  <c r="C26" i="442"/>
  <c r="B71" i="441"/>
  <c r="B37" i="441"/>
  <c r="B37" i="440"/>
  <c r="N70" i="465"/>
  <c r="Y9" i="476"/>
  <c r="P9" i="476"/>
  <c r="Y9" i="433"/>
  <c r="P9" i="433"/>
  <c r="V9" i="432"/>
  <c r="N9" i="432"/>
  <c r="X9" i="431"/>
  <c r="O9" i="431"/>
  <c r="M19" i="428"/>
  <c r="U8" i="428"/>
  <c r="M8" i="428"/>
  <c r="C8" i="425"/>
  <c r="D28" i="422" l="1"/>
  <c r="K24" i="422"/>
  <c r="C18" i="418"/>
  <c r="C27" i="417"/>
  <c r="C16" i="417"/>
  <c r="B27" i="416"/>
  <c r="N19" i="413"/>
  <c r="N8" i="413"/>
  <c r="E8" i="412"/>
  <c r="C17" i="411"/>
  <c r="C16" i="411"/>
  <c r="H8" i="409"/>
  <c r="G8" i="409"/>
  <c r="E8" i="409"/>
  <c r="D8" i="409"/>
  <c r="D14" i="409" s="1"/>
  <c r="C32" i="407"/>
  <c r="C36" i="407" s="1"/>
  <c r="C13" i="407"/>
  <c r="C27" i="407" s="1"/>
  <c r="C18" i="407"/>
  <c r="C19" i="401"/>
  <c r="E36" i="459" l="1"/>
  <c r="M36" i="459"/>
  <c r="B81" i="458"/>
  <c r="C81" i="458" l="1"/>
  <c r="AS68" i="458"/>
  <c r="D81" i="458"/>
  <c r="E81" i="458"/>
  <c r="F81" i="458"/>
  <c r="G81" i="458"/>
  <c r="H81" i="458"/>
  <c r="I81" i="458"/>
  <c r="J81" i="458"/>
  <c r="K81" i="458"/>
  <c r="L81" i="458"/>
  <c r="M81" i="458"/>
  <c r="N81" i="458"/>
  <c r="O81" i="458"/>
  <c r="P81" i="458"/>
  <c r="Q81" i="458"/>
  <c r="R81" i="458"/>
  <c r="S81" i="458"/>
  <c r="T81" i="458"/>
  <c r="U81" i="458"/>
  <c r="V81" i="458"/>
  <c r="W81" i="458"/>
  <c r="X81" i="458"/>
  <c r="Y81" i="458"/>
  <c r="Z81" i="458"/>
  <c r="AA81" i="458"/>
  <c r="AB81" i="458"/>
  <c r="AC81" i="458"/>
  <c r="AD81" i="458"/>
  <c r="AE81" i="458"/>
  <c r="AF81" i="458"/>
  <c r="AG81" i="458"/>
  <c r="AH81" i="458"/>
  <c r="AI81" i="458"/>
  <c r="AJ81" i="458"/>
  <c r="AK81" i="458"/>
  <c r="AL81" i="458"/>
  <c r="AM81" i="458"/>
  <c r="AN81" i="458"/>
  <c r="AO81" i="458"/>
  <c r="AP81" i="458"/>
  <c r="AQ81" i="458"/>
  <c r="D44" i="455"/>
  <c r="K22" i="455"/>
  <c r="BB25" i="451"/>
  <c r="BA25" i="451"/>
  <c r="AZ25" i="451"/>
  <c r="AY25" i="451"/>
  <c r="AX25" i="451"/>
  <c r="AW25" i="451"/>
  <c r="AV25" i="451"/>
  <c r="AU25" i="451"/>
  <c r="AT25" i="451"/>
  <c r="AS25" i="451"/>
  <c r="AR25" i="451"/>
  <c r="AQ25" i="451"/>
  <c r="AP25" i="451"/>
  <c r="AO25" i="451"/>
  <c r="AN25" i="451"/>
  <c r="AM25" i="451"/>
  <c r="AL25" i="451"/>
  <c r="AK25" i="451"/>
  <c r="AJ25" i="451"/>
  <c r="AI25" i="451"/>
  <c r="AH25" i="451"/>
  <c r="AG25" i="451"/>
  <c r="AF25" i="451"/>
  <c r="AE25" i="451"/>
  <c r="AD25" i="451"/>
  <c r="AC25" i="451"/>
  <c r="AB25" i="451"/>
  <c r="AA25" i="451"/>
  <c r="Z25" i="451"/>
  <c r="Y25" i="451"/>
  <c r="X25" i="451"/>
  <c r="W25" i="451"/>
  <c r="L25" i="451"/>
  <c r="K25" i="451"/>
  <c r="J25" i="451"/>
  <c r="I25" i="451"/>
  <c r="H25" i="451"/>
  <c r="F25" i="451"/>
  <c r="G25" i="451"/>
  <c r="E25" i="451"/>
  <c r="D25" i="451"/>
  <c r="C25" i="451"/>
  <c r="E20" i="450"/>
  <c r="C9" i="450"/>
  <c r="C48" i="449"/>
  <c r="C52" i="449" s="1"/>
  <c r="F12" i="448"/>
  <c r="C122" i="443"/>
  <c r="C121" i="443" s="1"/>
  <c r="C138" i="443" s="1"/>
  <c r="B105" i="441"/>
  <c r="H37" i="440"/>
  <c r="AR81" i="458" l="1"/>
  <c r="M31" i="465"/>
  <c r="L31" i="465"/>
  <c r="K31" i="465"/>
  <c r="J31" i="465"/>
  <c r="I31" i="465"/>
  <c r="H31" i="465"/>
  <c r="G31" i="465"/>
  <c r="F31" i="465"/>
  <c r="E31" i="465"/>
  <c r="D31" i="465"/>
  <c r="C31" i="465"/>
  <c r="M26" i="465"/>
  <c r="L26" i="465"/>
  <c r="K26" i="465"/>
  <c r="J26" i="465"/>
  <c r="I26" i="465"/>
  <c r="H26" i="465"/>
  <c r="G26" i="465"/>
  <c r="F26" i="465"/>
  <c r="E26" i="465"/>
  <c r="D26" i="465"/>
  <c r="C26" i="465"/>
  <c r="H7" i="431"/>
  <c r="W9" i="430"/>
  <c r="O16" i="430"/>
  <c r="M20" i="428"/>
  <c r="C18" i="417"/>
  <c r="C19" i="417" s="1"/>
  <c r="B12" i="415"/>
  <c r="B24" i="415" s="1"/>
  <c r="C19" i="411"/>
  <c r="C31" i="450" l="1"/>
  <c r="D31" i="450"/>
  <c r="E31" i="450"/>
  <c r="F31" i="450"/>
  <c r="H31" i="450"/>
  <c r="I31" i="450"/>
  <c r="D20" i="450"/>
  <c r="F20" i="450"/>
  <c r="G20" i="450"/>
  <c r="H20" i="450"/>
  <c r="I20" i="450"/>
  <c r="C20" i="450"/>
  <c r="F9" i="450"/>
  <c r="D9" i="450"/>
  <c r="E9" i="450"/>
  <c r="G9" i="450"/>
  <c r="H9" i="450"/>
  <c r="I9" i="450"/>
  <c r="K9" i="450"/>
  <c r="L9" i="450"/>
  <c r="J20" i="450" l="1"/>
  <c r="M9" i="450"/>
  <c r="AW28" i="458"/>
  <c r="C12" i="448"/>
  <c r="C82" i="443"/>
  <c r="D16" i="465"/>
  <c r="W8" i="430"/>
  <c r="O22" i="430"/>
  <c r="O8" i="430"/>
  <c r="AX31" i="458" l="1"/>
  <c r="C60" i="449"/>
  <c r="C54" i="449"/>
  <c r="Q103" i="438"/>
  <c r="Q100" i="438"/>
  <c r="P26" i="454" l="1"/>
  <c r="O26" i="454"/>
  <c r="M26" i="454"/>
  <c r="N26" i="454"/>
  <c r="L26" i="454"/>
  <c r="K26" i="454"/>
  <c r="J26" i="454"/>
  <c r="I26" i="454"/>
  <c r="H26" i="454"/>
  <c r="G26" i="454"/>
  <c r="F26" i="454"/>
  <c r="E26" i="454"/>
  <c r="D26" i="454"/>
  <c r="C26" i="454"/>
  <c r="Q21" i="454"/>
  <c r="P21" i="454"/>
  <c r="O21" i="454"/>
  <c r="N21" i="454"/>
  <c r="M21" i="454"/>
  <c r="L21" i="454"/>
  <c r="K21" i="454"/>
  <c r="J21" i="454"/>
  <c r="I21" i="454"/>
  <c r="H21" i="454"/>
  <c r="G21" i="454"/>
  <c r="F21" i="454"/>
  <c r="E21" i="454"/>
  <c r="D21" i="454"/>
  <c r="C21" i="454"/>
  <c r="P15" i="454"/>
  <c r="O15" i="454"/>
  <c r="N15" i="454"/>
  <c r="M15" i="454"/>
  <c r="L15" i="454"/>
  <c r="K15" i="454"/>
  <c r="J15" i="454"/>
  <c r="I15" i="454"/>
  <c r="H15" i="454"/>
  <c r="G15" i="454"/>
  <c r="F15" i="454"/>
  <c r="E15" i="454"/>
  <c r="D15" i="454"/>
  <c r="C15" i="454"/>
  <c r="Q10" i="454"/>
  <c r="N10" i="454"/>
  <c r="P10" i="454"/>
  <c r="O10" i="454"/>
  <c r="M10" i="454"/>
  <c r="L10" i="454"/>
  <c r="K10" i="454"/>
  <c r="J10" i="454"/>
  <c r="I10" i="454"/>
  <c r="H10" i="454"/>
  <c r="G10" i="454"/>
  <c r="F10" i="454"/>
  <c r="E10" i="454"/>
  <c r="D10" i="454"/>
  <c r="C10" i="454"/>
  <c r="C65" i="458"/>
  <c r="B56" i="458"/>
  <c r="T303" i="437"/>
  <c r="S303" i="437"/>
  <c r="R303" i="437"/>
  <c r="Q303" i="437"/>
  <c r="P303" i="437"/>
  <c r="O303" i="437"/>
  <c r="N303" i="437"/>
  <c r="M303" i="437"/>
  <c r="L303" i="437"/>
  <c r="K303" i="437"/>
  <c r="D303" i="437"/>
  <c r="T53" i="437"/>
  <c r="S53" i="437"/>
  <c r="O53" i="437"/>
  <c r="K53" i="437"/>
  <c r="J53" i="437"/>
  <c r="I53" i="437"/>
  <c r="H53" i="437"/>
  <c r="E53" i="437"/>
  <c r="G53" i="437"/>
  <c r="F53" i="437"/>
  <c r="D53" i="437"/>
  <c r="J12" i="448"/>
  <c r="I12" i="448"/>
  <c r="H12" i="448"/>
  <c r="D12" i="448"/>
  <c r="E12" i="448"/>
  <c r="C32" i="448"/>
  <c r="G13" i="448"/>
  <c r="G12" i="448" l="1"/>
  <c r="C74" i="443"/>
  <c r="D100" i="443"/>
  <c r="E100" i="443"/>
  <c r="F100" i="443"/>
  <c r="D122" i="443"/>
  <c r="E122" i="443"/>
  <c r="F122" i="443"/>
  <c r="J66" i="465" l="1"/>
  <c r="J62" i="465" s="1"/>
  <c r="J61" i="465"/>
  <c r="J57" i="465" s="1"/>
  <c r="J56" i="465"/>
  <c r="J52" i="465" s="1"/>
  <c r="M16" i="465"/>
  <c r="L16" i="465"/>
  <c r="K16" i="465"/>
  <c r="J16" i="465"/>
  <c r="I16" i="465"/>
  <c r="H16" i="465"/>
  <c r="G16" i="465"/>
  <c r="F16" i="465"/>
  <c r="E16" i="465"/>
  <c r="C16" i="465"/>
  <c r="D32" i="448" l="1"/>
  <c r="E32" i="448"/>
  <c r="F32" i="448"/>
  <c r="I32" i="448"/>
  <c r="H32" i="448"/>
  <c r="D26" i="411"/>
  <c r="E26" i="411"/>
  <c r="F26" i="411"/>
  <c r="C26" i="411"/>
  <c r="D9" i="451" l="1"/>
  <c r="E9" i="451"/>
  <c r="F9" i="451"/>
  <c r="G9" i="451"/>
  <c r="H9" i="451"/>
  <c r="I9" i="451"/>
  <c r="J9" i="451"/>
  <c r="K9" i="451"/>
  <c r="L9" i="451"/>
  <c r="M9" i="451"/>
  <c r="N9" i="451"/>
  <c r="O9" i="451"/>
  <c r="P9" i="451"/>
  <c r="Q9" i="451"/>
  <c r="R9" i="451"/>
  <c r="S9" i="451"/>
  <c r="T9" i="451"/>
  <c r="U9" i="451"/>
  <c r="V9" i="451"/>
  <c r="W9" i="451"/>
  <c r="X9" i="451"/>
  <c r="Y9" i="451"/>
  <c r="Z9" i="451"/>
  <c r="AA9" i="451"/>
  <c r="AB9" i="451"/>
  <c r="AC9" i="451"/>
  <c r="AD9" i="451"/>
  <c r="AE9" i="451"/>
  <c r="AF9" i="451"/>
  <c r="AG9" i="451"/>
  <c r="AH9" i="451"/>
  <c r="AI9" i="451"/>
  <c r="AJ9" i="451"/>
  <c r="AK9" i="451"/>
  <c r="AL9" i="451"/>
  <c r="AM9" i="451"/>
  <c r="AN9" i="451"/>
  <c r="AO9" i="451"/>
  <c r="AP9" i="451"/>
  <c r="AQ9" i="451"/>
  <c r="AR9" i="451"/>
  <c r="AS9" i="451"/>
  <c r="AT9" i="451"/>
  <c r="AU9" i="451"/>
  <c r="AV9" i="451"/>
  <c r="AW9" i="451"/>
  <c r="AX9" i="451"/>
  <c r="AY9" i="451"/>
  <c r="AZ9" i="451"/>
  <c r="BA9" i="451"/>
  <c r="BB9" i="451"/>
  <c r="C9" i="451"/>
  <c r="L21" i="451" l="1"/>
  <c r="M21" i="451"/>
  <c r="N21" i="451"/>
  <c r="O21" i="451"/>
  <c r="P21" i="451"/>
  <c r="Q21" i="451"/>
  <c r="R21" i="451"/>
  <c r="S21" i="451"/>
  <c r="T21" i="451"/>
  <c r="U21" i="451"/>
  <c r="V21" i="451"/>
  <c r="W21" i="451"/>
  <c r="X21" i="451"/>
  <c r="Y21" i="451"/>
  <c r="Z21" i="451"/>
  <c r="AA21" i="451"/>
  <c r="AB21" i="451"/>
  <c r="AC21" i="451"/>
  <c r="AD21" i="451"/>
  <c r="AE21" i="451"/>
  <c r="AF21" i="451"/>
  <c r="AG21" i="451"/>
  <c r="AH21" i="451"/>
  <c r="AI21" i="451"/>
  <c r="AJ21" i="451"/>
  <c r="AK21" i="451"/>
  <c r="AL21" i="451"/>
  <c r="AM21" i="451"/>
  <c r="AN21" i="451"/>
  <c r="AO21" i="451"/>
  <c r="AP21" i="451"/>
  <c r="AQ21" i="451"/>
  <c r="AR21" i="451"/>
  <c r="AS21" i="451"/>
  <c r="AT21" i="451"/>
  <c r="AU21" i="451"/>
  <c r="AV21" i="451"/>
  <c r="AW21" i="451"/>
  <c r="AX21" i="451"/>
  <c r="AY21" i="451"/>
  <c r="AZ21" i="451"/>
  <c r="BA21" i="451"/>
  <c r="BB21" i="451"/>
  <c r="J21" i="451"/>
  <c r="K21" i="451"/>
  <c r="I57" i="450"/>
  <c r="I56" i="450"/>
  <c r="J32" i="448"/>
  <c r="C45" i="448" l="1"/>
  <c r="P11" i="476" l="1"/>
  <c r="P12" i="476"/>
  <c r="P10" i="476"/>
  <c r="C7" i="429"/>
  <c r="N20" i="413"/>
  <c r="N21" i="413"/>
  <c r="N22" i="413"/>
  <c r="N23" i="413"/>
  <c r="N24" i="413"/>
  <c r="N9" i="413"/>
  <c r="N10" i="413"/>
  <c r="N11" i="413"/>
  <c r="N12" i="413"/>
  <c r="N13" i="413"/>
  <c r="J7" i="476"/>
  <c r="O7" i="432"/>
  <c r="Y7" i="432"/>
  <c r="P7" i="476" l="1"/>
  <c r="K401" i="437" l="1"/>
  <c r="T401" i="437"/>
  <c r="E121" i="443"/>
  <c r="D121" i="443"/>
  <c r="F121" i="443"/>
  <c r="D99" i="443"/>
  <c r="E99" i="443"/>
  <c r="F99" i="443"/>
  <c r="D7" i="431" l="1"/>
  <c r="D56" i="465" l="1"/>
  <c r="E56" i="465"/>
  <c r="F56" i="465"/>
  <c r="G56" i="465"/>
  <c r="H56" i="465"/>
  <c r="I56" i="465"/>
  <c r="K56" i="465"/>
  <c r="L56" i="465"/>
  <c r="M56" i="465"/>
  <c r="C56" i="465"/>
  <c r="D61" i="465"/>
  <c r="D57" i="465" s="1"/>
  <c r="E61" i="465"/>
  <c r="E57" i="465" s="1"/>
  <c r="F61" i="465"/>
  <c r="F57" i="465" s="1"/>
  <c r="G61" i="465"/>
  <c r="G57" i="465" s="1"/>
  <c r="H61" i="465"/>
  <c r="H57" i="465" s="1"/>
  <c r="I61" i="465"/>
  <c r="I57" i="465" s="1"/>
  <c r="K61" i="465"/>
  <c r="K57" i="465" s="1"/>
  <c r="L61" i="465"/>
  <c r="L57" i="465" s="1"/>
  <c r="M61" i="465"/>
  <c r="M57" i="465" s="1"/>
  <c r="C61" i="465"/>
  <c r="D66" i="465"/>
  <c r="E66" i="465"/>
  <c r="F66" i="465"/>
  <c r="G66" i="465"/>
  <c r="H66" i="465"/>
  <c r="I66" i="465"/>
  <c r="M66" i="465"/>
  <c r="C66" i="465"/>
  <c r="V282" i="478" l="1"/>
  <c r="R282" i="478"/>
  <c r="M282" i="478"/>
  <c r="L282" i="478"/>
  <c r="L198" i="478"/>
  <c r="L397" i="437"/>
  <c r="K390" i="437"/>
  <c r="K397" i="437"/>
  <c r="O397" i="437"/>
  <c r="K297" i="437"/>
  <c r="Q51" i="438"/>
  <c r="T355" i="437"/>
  <c r="T376" i="437"/>
  <c r="T390" i="437"/>
  <c r="T393" i="437"/>
  <c r="T397" i="437"/>
  <c r="J114" i="478" l="1"/>
  <c r="D8" i="477" l="1"/>
  <c r="C8" i="477"/>
  <c r="C21" i="463" l="1"/>
  <c r="B36" i="459"/>
  <c r="AX12" i="458"/>
  <c r="AW12" i="458"/>
  <c r="AQ27" i="458"/>
  <c r="AJ27" i="458"/>
  <c r="AC27" i="458"/>
  <c r="AB27" i="458"/>
  <c r="V27" i="458"/>
  <c r="O27" i="458"/>
  <c r="G56" i="458"/>
  <c r="H27" i="458"/>
  <c r="F27" i="458"/>
  <c r="H65" i="457"/>
  <c r="V277" i="478"/>
  <c r="B26" i="442"/>
  <c r="F139" i="441"/>
  <c r="F71" i="441"/>
  <c r="AX27" i="458" l="1"/>
  <c r="N8" i="465"/>
  <c r="Y10" i="433"/>
  <c r="P10" i="433"/>
  <c r="P11" i="433"/>
  <c r="P12" i="433"/>
  <c r="P13" i="433"/>
  <c r="N10" i="432"/>
  <c r="O10" i="431"/>
  <c r="N11" i="432"/>
  <c r="N12" i="432"/>
  <c r="N13" i="432"/>
  <c r="X10" i="431"/>
  <c r="X11" i="431"/>
  <c r="X12" i="431"/>
  <c r="O12" i="431"/>
  <c r="O11" i="431"/>
  <c r="J75" i="424"/>
  <c r="J74" i="424"/>
  <c r="K8" i="422"/>
  <c r="C18" i="419"/>
  <c r="B39" i="416"/>
  <c r="B20" i="416"/>
  <c r="E35" i="414"/>
  <c r="K40" i="413"/>
  <c r="M25" i="413"/>
  <c r="I25" i="413"/>
  <c r="O7" i="431" l="1"/>
  <c r="N7" i="432"/>
  <c r="M392" i="437"/>
  <c r="N392" i="437"/>
  <c r="P392" i="437"/>
  <c r="Q392" i="437"/>
  <c r="R392" i="437"/>
  <c r="S378" i="437"/>
  <c r="D17" i="437" l="1"/>
  <c r="D7" i="432"/>
  <c r="W28" i="430"/>
  <c r="W29" i="430"/>
  <c r="W30" i="430"/>
  <c r="W31" i="430"/>
  <c r="W32" i="430"/>
  <c r="W33" i="430"/>
  <c r="W34" i="430"/>
  <c r="W35" i="430"/>
  <c r="W36" i="430"/>
  <c r="W37" i="430"/>
  <c r="W38" i="430"/>
  <c r="W39" i="430"/>
  <c r="W40" i="430"/>
  <c r="W41" i="430"/>
  <c r="W42" i="430"/>
  <c r="O30" i="430"/>
  <c r="O28" i="430"/>
  <c r="O29" i="430"/>
  <c r="O31" i="430"/>
  <c r="O32" i="430"/>
  <c r="O33" i="430"/>
  <c r="O34" i="430"/>
  <c r="O35" i="430"/>
  <c r="O36" i="430"/>
  <c r="O37" i="430"/>
  <c r="O38" i="430"/>
  <c r="O39" i="430"/>
  <c r="O40" i="430"/>
  <c r="O41" i="430"/>
  <c r="O42" i="430"/>
  <c r="W10" i="430"/>
  <c r="W11" i="430"/>
  <c r="W12" i="430"/>
  <c r="W13" i="430"/>
  <c r="W14" i="430"/>
  <c r="W15" i="430"/>
  <c r="W16" i="430"/>
  <c r="W17" i="430"/>
  <c r="W18" i="430"/>
  <c r="W19" i="430"/>
  <c r="W20" i="430"/>
  <c r="W21" i="430"/>
  <c r="W22" i="430"/>
  <c r="W23" i="430"/>
  <c r="O9" i="430"/>
  <c r="O10" i="430"/>
  <c r="O11" i="430"/>
  <c r="O12" i="430"/>
  <c r="O13" i="430"/>
  <c r="O14" i="430"/>
  <c r="O15" i="430"/>
  <c r="O17" i="430"/>
  <c r="O18" i="430"/>
  <c r="O19" i="430"/>
  <c r="O20" i="430"/>
  <c r="O21" i="430"/>
  <c r="O23" i="430"/>
  <c r="D8" i="456"/>
  <c r="O24" i="430" l="1"/>
  <c r="E44" i="455" l="1"/>
  <c r="F44" i="455"/>
  <c r="G44" i="455"/>
  <c r="H44" i="455"/>
  <c r="I44" i="455"/>
  <c r="J44" i="455"/>
  <c r="K44" i="455"/>
  <c r="L44" i="455"/>
  <c r="M44" i="455"/>
  <c r="N44" i="455"/>
  <c r="O44" i="455"/>
  <c r="P44" i="455"/>
  <c r="D7" i="454"/>
  <c r="P7" i="454"/>
  <c r="C44" i="455" l="1"/>
  <c r="C37" i="455"/>
  <c r="C24" i="455"/>
  <c r="J19" i="450"/>
  <c r="G8" i="448"/>
  <c r="C8" i="471"/>
  <c r="E7" i="476"/>
  <c r="F7" i="433"/>
  <c r="E7" i="432"/>
  <c r="E7" i="431"/>
  <c r="R7" i="432"/>
  <c r="W27" i="430"/>
  <c r="O27" i="430"/>
  <c r="K24" i="430"/>
  <c r="J24" i="430"/>
  <c r="M21" i="428"/>
  <c r="D29" i="422"/>
  <c r="B35" i="414"/>
  <c r="B20" i="414"/>
  <c r="G45" i="413"/>
  <c r="K41" i="413"/>
  <c r="T72" i="437" l="1"/>
  <c r="T70" i="437"/>
  <c r="T64" i="437"/>
  <c r="T62" i="437"/>
  <c r="T58" i="437"/>
  <c r="T56" i="437"/>
  <c r="T52" i="437"/>
  <c r="T50" i="437"/>
  <c r="T46" i="437"/>
  <c r="T44" i="437"/>
  <c r="T40" i="437"/>
  <c r="T38" i="437"/>
  <c r="T34" i="437"/>
  <c r="T32" i="437"/>
  <c r="T28" i="437"/>
  <c r="T26" i="437"/>
  <c r="T22" i="437"/>
  <c r="T20" i="437"/>
  <c r="T16" i="437"/>
  <c r="T14" i="437"/>
  <c r="T10" i="437"/>
  <c r="T8" i="437"/>
  <c r="D282" i="478" l="1"/>
  <c r="D277" i="478" s="1"/>
  <c r="U277" i="478"/>
  <c r="S275" i="478"/>
  <c r="S270" i="478" s="1"/>
  <c r="R275" i="478"/>
  <c r="R270" i="478" s="1"/>
  <c r="Q275" i="478"/>
  <c r="Q270" i="478" s="1"/>
  <c r="P275" i="478"/>
  <c r="P270" i="478" s="1"/>
  <c r="O275" i="478"/>
  <c r="O270" i="478" s="1"/>
  <c r="N275" i="478"/>
  <c r="N270" i="478" s="1"/>
  <c r="M275" i="478"/>
  <c r="M270" i="478" s="1"/>
  <c r="L275" i="478"/>
  <c r="L270" i="478" s="1"/>
  <c r="D275" i="478"/>
  <c r="D270" i="478" s="1"/>
  <c r="S268" i="478"/>
  <c r="S263" i="478" s="1"/>
  <c r="R268" i="478"/>
  <c r="R263" i="478" s="1"/>
  <c r="Q268" i="478"/>
  <c r="Q263" i="478" s="1"/>
  <c r="P268" i="478"/>
  <c r="P263" i="478" s="1"/>
  <c r="O268" i="478"/>
  <c r="O263" i="478" s="1"/>
  <c r="N268" i="478"/>
  <c r="N263" i="478" s="1"/>
  <c r="M268" i="478"/>
  <c r="M263" i="478" s="1"/>
  <c r="D268" i="478"/>
  <c r="D263" i="478" s="1"/>
  <c r="S261" i="478"/>
  <c r="S256" i="478" s="1"/>
  <c r="R261" i="478"/>
  <c r="R256" i="478" s="1"/>
  <c r="Q261" i="478"/>
  <c r="Q256" i="478" s="1"/>
  <c r="P261" i="478"/>
  <c r="P256" i="478" s="1"/>
  <c r="O261" i="478"/>
  <c r="O256" i="478" s="1"/>
  <c r="N261" i="478"/>
  <c r="N256" i="478" s="1"/>
  <c r="M261" i="478"/>
  <c r="M256" i="478" s="1"/>
  <c r="L261" i="478"/>
  <c r="L256" i="478" s="1"/>
  <c r="D261" i="478"/>
  <c r="D256" i="478" s="1"/>
  <c r="S249" i="478"/>
  <c r="R249" i="478"/>
  <c r="Q249" i="478"/>
  <c r="P249" i="478"/>
  <c r="O249" i="478"/>
  <c r="N249" i="478"/>
  <c r="M249" i="478"/>
  <c r="L249" i="478"/>
  <c r="D254" i="478"/>
  <c r="D249" i="478" s="1"/>
  <c r="S247" i="478"/>
  <c r="S241" i="478" s="1"/>
  <c r="R247" i="478"/>
  <c r="R241" i="478" s="1"/>
  <c r="Q247" i="478"/>
  <c r="Q241" i="478" s="1"/>
  <c r="P247" i="478"/>
  <c r="O247" i="478"/>
  <c r="O241" i="478" s="1"/>
  <c r="N247" i="478"/>
  <c r="N241" i="478" s="1"/>
  <c r="M247" i="478"/>
  <c r="M241" i="478" s="1"/>
  <c r="L247" i="478"/>
  <c r="L241" i="478" s="1"/>
  <c r="D247" i="478"/>
  <c r="D241" i="478" s="1"/>
  <c r="S237" i="478"/>
  <c r="S233" i="478" s="1"/>
  <c r="R237" i="478"/>
  <c r="R233" i="478" s="1"/>
  <c r="Q237" i="478"/>
  <c r="Q233" i="478" s="1"/>
  <c r="P237" i="478"/>
  <c r="P233" i="478" s="1"/>
  <c r="O237" i="478"/>
  <c r="O233" i="478" s="1"/>
  <c r="N237" i="478"/>
  <c r="N233" i="478" s="1"/>
  <c r="M237" i="478"/>
  <c r="M233" i="478" s="1"/>
  <c r="L237" i="478"/>
  <c r="L233" i="478" s="1"/>
  <c r="D237" i="478"/>
  <c r="D233" i="478" s="1"/>
  <c r="L231" i="478"/>
  <c r="L227" i="478" s="1"/>
  <c r="S231" i="478"/>
  <c r="S227" i="478" s="1"/>
  <c r="R231" i="478"/>
  <c r="R227" i="478" s="1"/>
  <c r="Q231" i="478"/>
  <c r="Q227" i="478" s="1"/>
  <c r="P231" i="478"/>
  <c r="P227" i="478" s="1"/>
  <c r="O231" i="478"/>
  <c r="O227" i="478" s="1"/>
  <c r="N231" i="478"/>
  <c r="N227" i="478" s="1"/>
  <c r="M231" i="478"/>
  <c r="M227" i="478" s="1"/>
  <c r="D231" i="478"/>
  <c r="D227" i="478" s="1"/>
  <c r="S225" i="478"/>
  <c r="S221" i="478" s="1"/>
  <c r="R225" i="478"/>
  <c r="R221" i="478" s="1"/>
  <c r="Q225" i="478"/>
  <c r="Q221" i="478" s="1"/>
  <c r="P225" i="478"/>
  <c r="P221" i="478" s="1"/>
  <c r="O225" i="478"/>
  <c r="O221" i="478" s="1"/>
  <c r="N225" i="478"/>
  <c r="N221" i="478" s="1"/>
  <c r="M225" i="478"/>
  <c r="M221" i="478" s="1"/>
  <c r="L225" i="478"/>
  <c r="L221" i="478" s="1"/>
  <c r="D225" i="478"/>
  <c r="D221" i="478" s="1"/>
  <c r="K72" i="478"/>
  <c r="T111" i="478"/>
  <c r="T60" i="478"/>
  <c r="T47" i="478"/>
  <c r="V233" i="478"/>
  <c r="T274" i="478"/>
  <c r="K39" i="478"/>
  <c r="T59" i="437"/>
  <c r="S59" i="437"/>
  <c r="R59" i="437"/>
  <c r="Q59" i="437"/>
  <c r="P59" i="437"/>
  <c r="O59" i="437"/>
  <c r="N59" i="437"/>
  <c r="M59" i="437"/>
  <c r="L59" i="437"/>
  <c r="K59" i="437"/>
  <c r="J59" i="437"/>
  <c r="I59" i="437"/>
  <c r="H59" i="437"/>
  <c r="G59" i="437"/>
  <c r="F59" i="437"/>
  <c r="E59" i="437"/>
  <c r="D59" i="437"/>
  <c r="E17" i="437"/>
  <c r="D23" i="437"/>
  <c r="Y12" i="476"/>
  <c r="Y11" i="476"/>
  <c r="Y10" i="476"/>
  <c r="Y13" i="433"/>
  <c r="Y12" i="433"/>
  <c r="Y11" i="433"/>
  <c r="V13" i="432"/>
  <c r="V12" i="432"/>
  <c r="V11" i="432"/>
  <c r="V10" i="432"/>
  <c r="U25" i="428"/>
  <c r="U24" i="428"/>
  <c r="U22" i="428"/>
  <c r="U21" i="428"/>
  <c r="U20" i="428"/>
  <c r="U19" i="428"/>
  <c r="M25" i="428"/>
  <c r="M24" i="428"/>
  <c r="M22" i="428"/>
  <c r="U14" i="428"/>
  <c r="U13" i="428"/>
  <c r="U11" i="428"/>
  <c r="U10" i="428"/>
  <c r="U9" i="428"/>
  <c r="M14" i="428"/>
  <c r="M13" i="428"/>
  <c r="M11" i="428"/>
  <c r="M10" i="428"/>
  <c r="M9" i="428"/>
  <c r="K254" i="478" l="1"/>
  <c r="V7" i="432"/>
  <c r="Y7" i="433"/>
  <c r="T247" i="478"/>
  <c r="X7" i="431"/>
  <c r="P241" i="478"/>
  <c r="D19" i="457"/>
  <c r="T207" i="437"/>
  <c r="P7" i="433"/>
  <c r="AA7" i="431"/>
  <c r="Z7" i="431"/>
  <c r="Y7" i="431"/>
  <c r="J8" i="409"/>
  <c r="H14" i="409"/>
  <c r="C29" i="401"/>
  <c r="G9" i="448" l="1"/>
  <c r="M7" i="432"/>
  <c r="M8" i="450"/>
  <c r="F36" i="459"/>
  <c r="G74" i="458"/>
  <c r="G65" i="458"/>
  <c r="H56" i="458"/>
  <c r="B19" i="457"/>
  <c r="Q13" i="454"/>
  <c r="D22" i="455"/>
  <c r="C8" i="455"/>
  <c r="C12" i="454"/>
  <c r="C7" i="451"/>
  <c r="K8" i="478"/>
  <c r="C76" i="444"/>
  <c r="C67" i="444"/>
  <c r="C18" i="444"/>
  <c r="C33" i="444"/>
  <c r="C50" i="444"/>
  <c r="K79" i="424"/>
  <c r="D97" i="424"/>
  <c r="D96" i="424"/>
  <c r="D95" i="424"/>
  <c r="D76" i="424"/>
  <c r="D75" i="424"/>
  <c r="D74" i="424"/>
  <c r="D29" i="423"/>
  <c r="D28" i="423"/>
  <c r="D27" i="423"/>
  <c r="D54" i="422"/>
  <c r="D59" i="422" s="1"/>
  <c r="D55" i="422"/>
  <c r="D53" i="422"/>
  <c r="D57" i="422" s="1"/>
  <c r="D30" i="422"/>
  <c r="K39" i="413"/>
  <c r="D35" i="413"/>
  <c r="B14" i="413"/>
  <c r="B25" i="413"/>
  <c r="E82" i="443"/>
  <c r="E52" i="443"/>
  <c r="E60" i="443"/>
  <c r="D52" i="443"/>
  <c r="C52" i="443"/>
  <c r="C60" i="443"/>
  <c r="C85" i="444"/>
  <c r="D76" i="444"/>
  <c r="C20" i="471"/>
  <c r="G31" i="448"/>
  <c r="I45" i="448"/>
  <c r="J45" i="448"/>
  <c r="H45" i="448"/>
  <c r="D45" i="448"/>
  <c r="E45" i="448"/>
  <c r="F45" i="448"/>
  <c r="C69" i="443" l="1"/>
  <c r="D100" i="424"/>
  <c r="D101" i="424"/>
  <c r="D99" i="424"/>
  <c r="E69" i="443"/>
  <c r="G32" i="448"/>
  <c r="G34" i="448" s="1"/>
  <c r="D63" i="422"/>
  <c r="L12" i="478"/>
  <c r="L7" i="478" s="1"/>
  <c r="D19" i="437" l="1"/>
  <c r="E13" i="437"/>
  <c r="Q7" i="431"/>
  <c r="F14" i="409" l="1"/>
  <c r="G37" i="448" l="1"/>
  <c r="G38" i="448"/>
  <c r="G39" i="448"/>
  <c r="G40" i="448"/>
  <c r="G41" i="448"/>
  <c r="G42" i="448"/>
  <c r="G43" i="448"/>
  <c r="G44" i="448"/>
  <c r="G36" i="448"/>
  <c r="G10" i="448"/>
  <c r="G11" i="448"/>
  <c r="G14" i="448"/>
  <c r="G15" i="448"/>
  <c r="G16" i="448"/>
  <c r="G17" i="448"/>
  <c r="G18" i="448"/>
  <c r="G19" i="448"/>
  <c r="G20" i="448"/>
  <c r="G21" i="448"/>
  <c r="G22" i="448"/>
  <c r="G23" i="448"/>
  <c r="G24" i="448"/>
  <c r="G25" i="448"/>
  <c r="G26" i="448"/>
  <c r="G27" i="448"/>
  <c r="G28" i="448"/>
  <c r="G29" i="448"/>
  <c r="G30" i="448"/>
  <c r="S282" i="478" l="1"/>
  <c r="S277" i="478" s="1"/>
  <c r="R277" i="478"/>
  <c r="Q282" i="478"/>
  <c r="Q277" i="478" s="1"/>
  <c r="P282" i="478"/>
  <c r="P277" i="478" s="1"/>
  <c r="O282" i="478"/>
  <c r="O277" i="478" s="1"/>
  <c r="N282" i="478"/>
  <c r="M277" i="478"/>
  <c r="L277" i="478"/>
  <c r="T281" i="478"/>
  <c r="T278" i="478"/>
  <c r="U275" i="478"/>
  <c r="U270" i="478" s="1"/>
  <c r="T271" i="478"/>
  <c r="L268" i="478"/>
  <c r="L263" i="478" s="1"/>
  <c r="T267" i="478"/>
  <c r="T264" i="478"/>
  <c r="T260" i="478"/>
  <c r="T257" i="478"/>
  <c r="T253" i="478"/>
  <c r="T250" i="478"/>
  <c r="T246" i="478"/>
  <c r="T243" i="478"/>
  <c r="T242" i="478"/>
  <c r="V237" i="478"/>
  <c r="K237" i="478"/>
  <c r="K233" i="478" s="1"/>
  <c r="T236" i="478"/>
  <c r="T234" i="478"/>
  <c r="U231" i="478"/>
  <c r="U227" i="478" s="1"/>
  <c r="T230" i="478"/>
  <c r="T228" i="478"/>
  <c r="T224" i="478"/>
  <c r="T222" i="478"/>
  <c r="S219" i="478"/>
  <c r="S215" i="478" s="1"/>
  <c r="R219" i="478"/>
  <c r="R215" i="478" s="1"/>
  <c r="Q219" i="478"/>
  <c r="Q215" i="478" s="1"/>
  <c r="P219" i="478"/>
  <c r="P215" i="478" s="1"/>
  <c r="O219" i="478"/>
  <c r="O215" i="478" s="1"/>
  <c r="N219" i="478"/>
  <c r="N215" i="478" s="1"/>
  <c r="M219" i="478"/>
  <c r="M215" i="478" s="1"/>
  <c r="L219" i="478"/>
  <c r="L215" i="478" s="1"/>
  <c r="D219" i="478"/>
  <c r="D215" i="478" s="1"/>
  <c r="T218" i="478"/>
  <c r="T216" i="478"/>
  <c r="S213" i="478"/>
  <c r="S209" i="478" s="1"/>
  <c r="R213" i="478"/>
  <c r="R209" i="478" s="1"/>
  <c r="Q213" i="478"/>
  <c r="Q209" i="478" s="1"/>
  <c r="P213" i="478"/>
  <c r="P209" i="478" s="1"/>
  <c r="O213" i="478"/>
  <c r="O209" i="478" s="1"/>
  <c r="N213" i="478"/>
  <c r="N209" i="478" s="1"/>
  <c r="M213" i="478"/>
  <c r="M209" i="478" s="1"/>
  <c r="L213" i="478"/>
  <c r="L209" i="478" s="1"/>
  <c r="D213" i="478"/>
  <c r="D209" i="478" s="1"/>
  <c r="T212" i="478"/>
  <c r="T210" i="478"/>
  <c r="S207" i="478"/>
  <c r="S202" i="478" s="1"/>
  <c r="R207" i="478"/>
  <c r="R202" i="478" s="1"/>
  <c r="Q207" i="478"/>
  <c r="Q202" i="478" s="1"/>
  <c r="P207" i="478"/>
  <c r="P202" i="478" s="1"/>
  <c r="O207" i="478"/>
  <c r="O202" i="478" s="1"/>
  <c r="N207" i="478"/>
  <c r="N202" i="478" s="1"/>
  <c r="M207" i="478"/>
  <c r="M202" i="478" s="1"/>
  <c r="L207" i="478"/>
  <c r="L202" i="478" s="1"/>
  <c r="D207" i="478"/>
  <c r="D202" i="478" s="1"/>
  <c r="T206" i="478"/>
  <c r="T203" i="478"/>
  <c r="V198" i="478"/>
  <c r="V194" i="478" s="1"/>
  <c r="S198" i="478"/>
  <c r="S194" i="478" s="1"/>
  <c r="R198" i="478"/>
  <c r="R194" i="478" s="1"/>
  <c r="Q198" i="478"/>
  <c r="Q194" i="478" s="1"/>
  <c r="P198" i="478"/>
  <c r="P194" i="478" s="1"/>
  <c r="O198" i="478"/>
  <c r="O194" i="478" s="1"/>
  <c r="N198" i="478"/>
  <c r="N194" i="478" s="1"/>
  <c r="M198" i="478"/>
  <c r="L194" i="478"/>
  <c r="D198" i="478"/>
  <c r="D194" i="478" s="1"/>
  <c r="T197" i="478"/>
  <c r="T195" i="478"/>
  <c r="U192" i="478"/>
  <c r="U188" i="478" s="1"/>
  <c r="S192" i="478"/>
  <c r="S188" i="478" s="1"/>
  <c r="R192" i="478"/>
  <c r="R188" i="478" s="1"/>
  <c r="Q192" i="478"/>
  <c r="Q188" i="478" s="1"/>
  <c r="P192" i="478"/>
  <c r="P188" i="478" s="1"/>
  <c r="O192" i="478"/>
  <c r="O188" i="478" s="1"/>
  <c r="N192" i="478"/>
  <c r="N188" i="478" s="1"/>
  <c r="M192" i="478"/>
  <c r="M188" i="478" s="1"/>
  <c r="L192" i="478"/>
  <c r="L188" i="478" s="1"/>
  <c r="D192" i="478"/>
  <c r="D188" i="478" s="1"/>
  <c r="T191" i="478"/>
  <c r="T189" i="478"/>
  <c r="S186" i="478"/>
  <c r="S182" i="478" s="1"/>
  <c r="R186" i="478"/>
  <c r="R182" i="478" s="1"/>
  <c r="Q186" i="478"/>
  <c r="Q182" i="478" s="1"/>
  <c r="P186" i="478"/>
  <c r="P182" i="478" s="1"/>
  <c r="O186" i="478"/>
  <c r="O182" i="478" s="1"/>
  <c r="N186" i="478"/>
  <c r="N182" i="478" s="1"/>
  <c r="M186" i="478"/>
  <c r="L186" i="478"/>
  <c r="L182" i="478" s="1"/>
  <c r="D186" i="478"/>
  <c r="D182" i="478" s="1"/>
  <c r="T185" i="478"/>
  <c r="T183" i="478"/>
  <c r="S180" i="478"/>
  <c r="S176" i="478" s="1"/>
  <c r="R180" i="478"/>
  <c r="R176" i="478" s="1"/>
  <c r="Q180" i="478"/>
  <c r="Q176" i="478" s="1"/>
  <c r="P180" i="478"/>
  <c r="P176" i="478" s="1"/>
  <c r="O180" i="478"/>
  <c r="O176" i="478" s="1"/>
  <c r="N180" i="478"/>
  <c r="N176" i="478" s="1"/>
  <c r="M180" i="478"/>
  <c r="M176" i="478" s="1"/>
  <c r="L180" i="478"/>
  <c r="L176" i="478" s="1"/>
  <c r="D180" i="478"/>
  <c r="D176" i="478" s="1"/>
  <c r="T179" i="478"/>
  <c r="T177" i="478"/>
  <c r="S174" i="478"/>
  <c r="S170" i="478" s="1"/>
  <c r="R174" i="478"/>
  <c r="R170" i="478" s="1"/>
  <c r="Q174" i="478"/>
  <c r="Q170" i="478" s="1"/>
  <c r="P174" i="478"/>
  <c r="P170" i="478" s="1"/>
  <c r="O174" i="478"/>
  <c r="O170" i="478" s="1"/>
  <c r="N174" i="478"/>
  <c r="N170" i="478" s="1"/>
  <c r="M174" i="478"/>
  <c r="M170" i="478" s="1"/>
  <c r="L174" i="478"/>
  <c r="L170" i="478" s="1"/>
  <c r="D174" i="478"/>
  <c r="D170" i="478" s="1"/>
  <c r="T173" i="478"/>
  <c r="T171" i="478"/>
  <c r="S168" i="478"/>
  <c r="S163" i="478" s="1"/>
  <c r="R168" i="478"/>
  <c r="R163" i="478" s="1"/>
  <c r="Q168" i="478"/>
  <c r="Q163" i="478" s="1"/>
  <c r="P168" i="478"/>
  <c r="P163" i="478" s="1"/>
  <c r="O168" i="478"/>
  <c r="O163" i="478" s="1"/>
  <c r="N168" i="478"/>
  <c r="N163" i="478" s="1"/>
  <c r="M168" i="478"/>
  <c r="L168" i="478"/>
  <c r="L163" i="478" s="1"/>
  <c r="D168" i="478"/>
  <c r="D163" i="478" s="1"/>
  <c r="T167" i="478"/>
  <c r="T164" i="478"/>
  <c r="V159" i="478"/>
  <c r="V155" i="478" s="1"/>
  <c r="S159" i="478"/>
  <c r="S155" i="478" s="1"/>
  <c r="R159" i="478"/>
  <c r="R155" i="478" s="1"/>
  <c r="Q159" i="478"/>
  <c r="Q155" i="478" s="1"/>
  <c r="P159" i="478"/>
  <c r="P155" i="478" s="1"/>
  <c r="O159" i="478"/>
  <c r="O155" i="478" s="1"/>
  <c r="N159" i="478"/>
  <c r="N155" i="478" s="1"/>
  <c r="M159" i="478"/>
  <c r="L159" i="478"/>
  <c r="L155" i="478" s="1"/>
  <c r="D159" i="478"/>
  <c r="D155" i="478" s="1"/>
  <c r="T158" i="478"/>
  <c r="T156" i="478"/>
  <c r="U153" i="478"/>
  <c r="U149" i="478" s="1"/>
  <c r="S153" i="478"/>
  <c r="S149" i="478" s="1"/>
  <c r="R153" i="478"/>
  <c r="R149" i="478" s="1"/>
  <c r="Q153" i="478"/>
  <c r="Q149" i="478" s="1"/>
  <c r="P153" i="478"/>
  <c r="P149" i="478" s="1"/>
  <c r="O153" i="478"/>
  <c r="O149" i="478" s="1"/>
  <c r="N153" i="478"/>
  <c r="N149" i="478" s="1"/>
  <c r="M153" i="478"/>
  <c r="M149" i="478" s="1"/>
  <c r="L153" i="478"/>
  <c r="L149" i="478" s="1"/>
  <c r="D153" i="478"/>
  <c r="D149" i="478" s="1"/>
  <c r="T152" i="478"/>
  <c r="T150" i="478"/>
  <c r="S147" i="478"/>
  <c r="S143" i="478" s="1"/>
  <c r="R147" i="478"/>
  <c r="R143" i="478" s="1"/>
  <c r="Q147" i="478"/>
  <c r="Q143" i="478" s="1"/>
  <c r="P147" i="478"/>
  <c r="P143" i="478" s="1"/>
  <c r="O147" i="478"/>
  <c r="O143" i="478" s="1"/>
  <c r="N147" i="478"/>
  <c r="N143" i="478" s="1"/>
  <c r="M147" i="478"/>
  <c r="M143" i="478" s="1"/>
  <c r="L147" i="478"/>
  <c r="L143" i="478" s="1"/>
  <c r="D147" i="478"/>
  <c r="D143" i="478" s="1"/>
  <c r="T146" i="478"/>
  <c r="T144" i="478"/>
  <c r="S141" i="478"/>
  <c r="S137" i="478" s="1"/>
  <c r="R141" i="478"/>
  <c r="R137" i="478" s="1"/>
  <c r="Q141" i="478"/>
  <c r="Q137" i="478" s="1"/>
  <c r="P141" i="478"/>
  <c r="P137" i="478" s="1"/>
  <c r="O141" i="478"/>
  <c r="O137" i="478" s="1"/>
  <c r="N141" i="478"/>
  <c r="N137" i="478" s="1"/>
  <c r="M141" i="478"/>
  <c r="L141" i="478"/>
  <c r="L137" i="478" s="1"/>
  <c r="D141" i="478"/>
  <c r="D137" i="478" s="1"/>
  <c r="T140" i="478"/>
  <c r="T138" i="478"/>
  <c r="S135" i="478"/>
  <c r="S131" i="478" s="1"/>
  <c r="R135" i="478"/>
  <c r="R131" i="478" s="1"/>
  <c r="Q135" i="478"/>
  <c r="Q131" i="478" s="1"/>
  <c r="P135" i="478"/>
  <c r="P131" i="478" s="1"/>
  <c r="O135" i="478"/>
  <c r="O131" i="478" s="1"/>
  <c r="N135" i="478"/>
  <c r="N131" i="478" s="1"/>
  <c r="M135" i="478"/>
  <c r="M131" i="478" s="1"/>
  <c r="L135" i="478"/>
  <c r="L131" i="478" s="1"/>
  <c r="D135" i="478"/>
  <c r="D131" i="478" s="1"/>
  <c r="T134" i="478"/>
  <c r="T132" i="478"/>
  <c r="S129" i="478"/>
  <c r="S124" i="478" s="1"/>
  <c r="R129" i="478"/>
  <c r="R124" i="478" s="1"/>
  <c r="Q129" i="478"/>
  <c r="Q124" i="478" s="1"/>
  <c r="P129" i="478"/>
  <c r="P124" i="478" s="1"/>
  <c r="O129" i="478"/>
  <c r="O124" i="478" s="1"/>
  <c r="N129" i="478"/>
  <c r="N124" i="478" s="1"/>
  <c r="M129" i="478"/>
  <c r="M124" i="478" s="1"/>
  <c r="L129" i="478"/>
  <c r="L124" i="478" s="1"/>
  <c r="J124" i="478"/>
  <c r="I124" i="478"/>
  <c r="H124" i="478"/>
  <c r="G124" i="478"/>
  <c r="F124" i="478"/>
  <c r="E124" i="478"/>
  <c r="D129" i="478"/>
  <c r="D124" i="478" s="1"/>
  <c r="T128" i="478"/>
  <c r="T125" i="478"/>
  <c r="V120" i="478"/>
  <c r="V116" i="478" s="1"/>
  <c r="S120" i="478"/>
  <c r="S116" i="478" s="1"/>
  <c r="R120" i="478"/>
  <c r="R116" i="478" s="1"/>
  <c r="Q120" i="478"/>
  <c r="Q116" i="478" s="1"/>
  <c r="P120" i="478"/>
  <c r="P116" i="478" s="1"/>
  <c r="O120" i="478"/>
  <c r="O116" i="478" s="1"/>
  <c r="N120" i="478"/>
  <c r="N116" i="478" s="1"/>
  <c r="M120" i="478"/>
  <c r="M116" i="478" s="1"/>
  <c r="L120" i="478"/>
  <c r="L116" i="478" s="1"/>
  <c r="J120" i="478"/>
  <c r="J116" i="478" s="1"/>
  <c r="I120" i="478"/>
  <c r="I116" i="478" s="1"/>
  <c r="H120" i="478"/>
  <c r="H116" i="478" s="1"/>
  <c r="G120" i="478"/>
  <c r="G116" i="478" s="1"/>
  <c r="F120" i="478"/>
  <c r="F116" i="478" s="1"/>
  <c r="E120" i="478"/>
  <c r="E116" i="478" s="1"/>
  <c r="D120" i="478"/>
  <c r="D116" i="478" s="1"/>
  <c r="T119" i="478"/>
  <c r="T117" i="478"/>
  <c r="K117" i="478"/>
  <c r="U114" i="478"/>
  <c r="U110" i="478" s="1"/>
  <c r="S114" i="478"/>
  <c r="S110" i="478" s="1"/>
  <c r="R114" i="478"/>
  <c r="R110" i="478" s="1"/>
  <c r="Q114" i="478"/>
  <c r="Q110" i="478" s="1"/>
  <c r="P114" i="478"/>
  <c r="P110" i="478" s="1"/>
  <c r="O114" i="478"/>
  <c r="O110" i="478" s="1"/>
  <c r="N114" i="478"/>
  <c r="N110" i="478" s="1"/>
  <c r="M114" i="478"/>
  <c r="L114" i="478"/>
  <c r="L110" i="478" s="1"/>
  <c r="J110" i="478"/>
  <c r="I114" i="478"/>
  <c r="I110" i="478" s="1"/>
  <c r="H114" i="478"/>
  <c r="H110" i="478" s="1"/>
  <c r="G114" i="478"/>
  <c r="G110" i="478" s="1"/>
  <c r="F114" i="478"/>
  <c r="F110" i="478" s="1"/>
  <c r="E114" i="478"/>
  <c r="E110" i="478" s="1"/>
  <c r="D114" i="478"/>
  <c r="D110" i="478" s="1"/>
  <c r="T113" i="478"/>
  <c r="K111" i="478"/>
  <c r="S108" i="478"/>
  <c r="S104" i="478" s="1"/>
  <c r="R108" i="478"/>
  <c r="R104" i="478" s="1"/>
  <c r="Q108" i="478"/>
  <c r="Q104" i="478" s="1"/>
  <c r="P108" i="478"/>
  <c r="P104" i="478" s="1"/>
  <c r="O108" i="478"/>
  <c r="O104" i="478" s="1"/>
  <c r="N108" i="478"/>
  <c r="N104" i="478" s="1"/>
  <c r="M108" i="478"/>
  <c r="L108" i="478"/>
  <c r="L104" i="478" s="1"/>
  <c r="J108" i="478"/>
  <c r="J104" i="478" s="1"/>
  <c r="I108" i="478"/>
  <c r="I104" i="478" s="1"/>
  <c r="H108" i="478"/>
  <c r="H104" i="478" s="1"/>
  <c r="G108" i="478"/>
  <c r="G104" i="478" s="1"/>
  <c r="F108" i="478"/>
  <c r="F104" i="478" s="1"/>
  <c r="E108" i="478"/>
  <c r="E104" i="478" s="1"/>
  <c r="D108" i="478"/>
  <c r="D104" i="478" s="1"/>
  <c r="T107" i="478"/>
  <c r="T105" i="478"/>
  <c r="K105" i="478"/>
  <c r="S102" i="478"/>
  <c r="S98" i="478" s="1"/>
  <c r="R102" i="478"/>
  <c r="R98" i="478" s="1"/>
  <c r="Q102" i="478"/>
  <c r="Q98" i="478" s="1"/>
  <c r="P102" i="478"/>
  <c r="P98" i="478" s="1"/>
  <c r="O102" i="478"/>
  <c r="O98" i="478" s="1"/>
  <c r="N102" i="478"/>
  <c r="N98" i="478" s="1"/>
  <c r="M102" i="478"/>
  <c r="M98" i="478" s="1"/>
  <c r="L102" i="478"/>
  <c r="L98" i="478" s="1"/>
  <c r="J102" i="478"/>
  <c r="J98" i="478" s="1"/>
  <c r="I102" i="478"/>
  <c r="I98" i="478" s="1"/>
  <c r="H102" i="478"/>
  <c r="H98" i="478" s="1"/>
  <c r="G102" i="478"/>
  <c r="G98" i="478" s="1"/>
  <c r="F102" i="478"/>
  <c r="F98" i="478" s="1"/>
  <c r="E102" i="478"/>
  <c r="D102" i="478"/>
  <c r="D98" i="478" s="1"/>
  <c r="T101" i="478"/>
  <c r="T99" i="478"/>
  <c r="K99" i="478"/>
  <c r="S96" i="478"/>
  <c r="S92" i="478" s="1"/>
  <c r="R96" i="478"/>
  <c r="R92" i="478" s="1"/>
  <c r="Q96" i="478"/>
  <c r="Q92" i="478" s="1"/>
  <c r="P96" i="478"/>
  <c r="P92" i="478" s="1"/>
  <c r="O96" i="478"/>
  <c r="O92" i="478" s="1"/>
  <c r="N96" i="478"/>
  <c r="N92" i="478" s="1"/>
  <c r="M96" i="478"/>
  <c r="M92" i="478" s="1"/>
  <c r="L96" i="478"/>
  <c r="L92" i="478" s="1"/>
  <c r="J96" i="478"/>
  <c r="J92" i="478" s="1"/>
  <c r="I96" i="478"/>
  <c r="I92" i="478" s="1"/>
  <c r="H96" i="478"/>
  <c r="H92" i="478" s="1"/>
  <c r="G96" i="478"/>
  <c r="G92" i="478" s="1"/>
  <c r="F96" i="478"/>
  <c r="E96" i="478"/>
  <c r="E92" i="478" s="1"/>
  <c r="D96" i="478"/>
  <c r="D92" i="478" s="1"/>
  <c r="T95" i="478"/>
  <c r="T93" i="478"/>
  <c r="K93" i="478"/>
  <c r="S90" i="478"/>
  <c r="S85" i="478" s="1"/>
  <c r="R90" i="478"/>
  <c r="R85" i="478" s="1"/>
  <c r="Q90" i="478"/>
  <c r="Q85" i="478" s="1"/>
  <c r="P90" i="478"/>
  <c r="P85" i="478" s="1"/>
  <c r="O90" i="478"/>
  <c r="O85" i="478" s="1"/>
  <c r="N90" i="478"/>
  <c r="N85" i="478" s="1"/>
  <c r="M90" i="478"/>
  <c r="M85" i="478" s="1"/>
  <c r="L90" i="478"/>
  <c r="L85" i="478" s="1"/>
  <c r="J90" i="478"/>
  <c r="J85" i="478" s="1"/>
  <c r="I90" i="478"/>
  <c r="I85" i="478" s="1"/>
  <c r="H90" i="478"/>
  <c r="H85" i="478" s="1"/>
  <c r="G90" i="478"/>
  <c r="G85" i="478" s="1"/>
  <c r="F90" i="478"/>
  <c r="F85" i="478" s="1"/>
  <c r="E90" i="478"/>
  <c r="E85" i="478" s="1"/>
  <c r="D90" i="478"/>
  <c r="D85" i="478" s="1"/>
  <c r="T89" i="478"/>
  <c r="T86" i="478"/>
  <c r="K86" i="478"/>
  <c r="V81" i="478"/>
  <c r="V77" i="478" s="1"/>
  <c r="S81" i="478"/>
  <c r="S77" i="478" s="1"/>
  <c r="R81" i="478"/>
  <c r="R77" i="478" s="1"/>
  <c r="Q81" i="478"/>
  <c r="Q77" i="478" s="1"/>
  <c r="P81" i="478"/>
  <c r="P77" i="478" s="1"/>
  <c r="O81" i="478"/>
  <c r="O77" i="478" s="1"/>
  <c r="N81" i="478"/>
  <c r="N77" i="478" s="1"/>
  <c r="M81" i="478"/>
  <c r="M77" i="478" s="1"/>
  <c r="L81" i="478"/>
  <c r="L77" i="478" s="1"/>
  <c r="J81" i="478"/>
  <c r="J77" i="478" s="1"/>
  <c r="I81" i="478"/>
  <c r="I77" i="478" s="1"/>
  <c r="H81" i="478"/>
  <c r="H77" i="478" s="1"/>
  <c r="G81" i="478"/>
  <c r="G77" i="478" s="1"/>
  <c r="F81" i="478"/>
  <c r="F77" i="478" s="1"/>
  <c r="E81" i="478"/>
  <c r="E77" i="478" s="1"/>
  <c r="D81" i="478"/>
  <c r="D77" i="478" s="1"/>
  <c r="T80" i="478"/>
  <c r="T78" i="478"/>
  <c r="K78" i="478"/>
  <c r="U75" i="478"/>
  <c r="U71" i="478" s="1"/>
  <c r="S75" i="478"/>
  <c r="S71" i="478" s="1"/>
  <c r="R75" i="478"/>
  <c r="R71" i="478" s="1"/>
  <c r="Q75" i="478"/>
  <c r="Q71" i="478" s="1"/>
  <c r="P75" i="478"/>
  <c r="P71" i="478" s="1"/>
  <c r="O75" i="478"/>
  <c r="O71" i="478" s="1"/>
  <c r="N75" i="478"/>
  <c r="N71" i="478" s="1"/>
  <c r="M75" i="478"/>
  <c r="M71" i="478" s="1"/>
  <c r="L75" i="478"/>
  <c r="L71" i="478" s="1"/>
  <c r="J75" i="478"/>
  <c r="J71" i="478" s="1"/>
  <c r="I75" i="478"/>
  <c r="I71" i="478" s="1"/>
  <c r="H75" i="478"/>
  <c r="H71" i="478" s="1"/>
  <c r="G75" i="478"/>
  <c r="F75" i="478"/>
  <c r="F71" i="478" s="1"/>
  <c r="E75" i="478"/>
  <c r="E71" i="478" s="1"/>
  <c r="D75" i="478"/>
  <c r="D71" i="478" s="1"/>
  <c r="T74" i="478"/>
  <c r="T72" i="478"/>
  <c r="S69" i="478"/>
  <c r="S65" i="478" s="1"/>
  <c r="R69" i="478"/>
  <c r="R65" i="478" s="1"/>
  <c r="Q69" i="478"/>
  <c r="Q65" i="478" s="1"/>
  <c r="P69" i="478"/>
  <c r="P65" i="478" s="1"/>
  <c r="O69" i="478"/>
  <c r="O65" i="478" s="1"/>
  <c r="N69" i="478"/>
  <c r="N65" i="478" s="1"/>
  <c r="M69" i="478"/>
  <c r="M65" i="478" s="1"/>
  <c r="L69" i="478"/>
  <c r="L65" i="478" s="1"/>
  <c r="J69" i="478"/>
  <c r="J65" i="478" s="1"/>
  <c r="I69" i="478"/>
  <c r="I65" i="478" s="1"/>
  <c r="H69" i="478"/>
  <c r="H65" i="478" s="1"/>
  <c r="G69" i="478"/>
  <c r="G65" i="478" s="1"/>
  <c r="F69" i="478"/>
  <c r="F65" i="478" s="1"/>
  <c r="E69" i="478"/>
  <c r="D69" i="478"/>
  <c r="D65" i="478" s="1"/>
  <c r="T68" i="478"/>
  <c r="T66" i="478"/>
  <c r="K66" i="478"/>
  <c r="S63" i="478"/>
  <c r="S59" i="478" s="1"/>
  <c r="R63" i="478"/>
  <c r="R59" i="478" s="1"/>
  <c r="Q63" i="478"/>
  <c r="Q59" i="478" s="1"/>
  <c r="P63" i="478"/>
  <c r="P59" i="478" s="1"/>
  <c r="O63" i="478"/>
  <c r="O59" i="478" s="1"/>
  <c r="N63" i="478"/>
  <c r="N59" i="478" s="1"/>
  <c r="M63" i="478"/>
  <c r="M59" i="478" s="1"/>
  <c r="L63" i="478"/>
  <c r="L59" i="478" s="1"/>
  <c r="J63" i="478"/>
  <c r="J59" i="478" s="1"/>
  <c r="I63" i="478"/>
  <c r="I59" i="478" s="1"/>
  <c r="H63" i="478"/>
  <c r="H59" i="478" s="1"/>
  <c r="G63" i="478"/>
  <c r="G59" i="478" s="1"/>
  <c r="F63" i="478"/>
  <c r="F59" i="478" s="1"/>
  <c r="E63" i="478"/>
  <c r="D63" i="478"/>
  <c r="D59" i="478" s="1"/>
  <c r="T62" i="478"/>
  <c r="K60" i="478"/>
  <c r="S57" i="478"/>
  <c r="S53" i="478" s="1"/>
  <c r="R57" i="478"/>
  <c r="R53" i="478" s="1"/>
  <c r="Q57" i="478"/>
  <c r="Q53" i="478" s="1"/>
  <c r="P57" i="478"/>
  <c r="P53" i="478" s="1"/>
  <c r="O57" i="478"/>
  <c r="O53" i="478" s="1"/>
  <c r="N57" i="478"/>
  <c r="N53" i="478" s="1"/>
  <c r="M57" i="478"/>
  <c r="M53" i="478" s="1"/>
  <c r="L57" i="478"/>
  <c r="L53" i="478" s="1"/>
  <c r="J57" i="478"/>
  <c r="J53" i="478" s="1"/>
  <c r="I57" i="478"/>
  <c r="I53" i="478" s="1"/>
  <c r="H57" i="478"/>
  <c r="H53" i="478" s="1"/>
  <c r="G57" i="478"/>
  <c r="G53" i="478" s="1"/>
  <c r="F57" i="478"/>
  <c r="F53" i="478" s="1"/>
  <c r="E57" i="478"/>
  <c r="D57" i="478"/>
  <c r="D53" i="478" s="1"/>
  <c r="T56" i="478"/>
  <c r="T54" i="478"/>
  <c r="K54" i="478"/>
  <c r="S51" i="478"/>
  <c r="S46" i="478" s="1"/>
  <c r="R51" i="478"/>
  <c r="R46" i="478" s="1"/>
  <c r="Q51" i="478"/>
  <c r="Q46" i="478" s="1"/>
  <c r="P51" i="478"/>
  <c r="P46" i="478" s="1"/>
  <c r="O51" i="478"/>
  <c r="O46" i="478" s="1"/>
  <c r="N51" i="478"/>
  <c r="N46" i="478" s="1"/>
  <c r="M51" i="478"/>
  <c r="M46" i="478" s="1"/>
  <c r="L51" i="478"/>
  <c r="L46" i="478" s="1"/>
  <c r="J51" i="478"/>
  <c r="J46" i="478" s="1"/>
  <c r="I51" i="478"/>
  <c r="I46" i="478" s="1"/>
  <c r="H51" i="478"/>
  <c r="H46" i="478" s="1"/>
  <c r="G51" i="478"/>
  <c r="G46" i="478" s="1"/>
  <c r="F51" i="478"/>
  <c r="F46" i="478" s="1"/>
  <c r="E51" i="478"/>
  <c r="E46" i="478" s="1"/>
  <c r="D51" i="478"/>
  <c r="D46" i="478" s="1"/>
  <c r="T50" i="478"/>
  <c r="K47" i="478"/>
  <c r="V42" i="478"/>
  <c r="V38" i="478" s="1"/>
  <c r="S42" i="478"/>
  <c r="S38" i="478" s="1"/>
  <c r="R42" i="478"/>
  <c r="R38" i="478" s="1"/>
  <c r="Q42" i="478"/>
  <c r="Q38" i="478" s="1"/>
  <c r="P42" i="478"/>
  <c r="P38" i="478" s="1"/>
  <c r="O42" i="478"/>
  <c r="O38" i="478" s="1"/>
  <c r="N42" i="478"/>
  <c r="N38" i="478" s="1"/>
  <c r="M42" i="478"/>
  <c r="L42" i="478"/>
  <c r="L38" i="478" s="1"/>
  <c r="J42" i="478"/>
  <c r="J38" i="478" s="1"/>
  <c r="I42" i="478"/>
  <c r="I38" i="478" s="1"/>
  <c r="H42" i="478"/>
  <c r="H38" i="478" s="1"/>
  <c r="G42" i="478"/>
  <c r="G38" i="478" s="1"/>
  <c r="F42" i="478"/>
  <c r="F38" i="478" s="1"/>
  <c r="E42" i="478"/>
  <c r="D42" i="478"/>
  <c r="D38" i="478" s="1"/>
  <c r="T41" i="478"/>
  <c r="T39" i="478"/>
  <c r="U36" i="478"/>
  <c r="U32" i="478" s="1"/>
  <c r="S36" i="478"/>
  <c r="S32" i="478" s="1"/>
  <c r="R36" i="478"/>
  <c r="R32" i="478" s="1"/>
  <c r="Q36" i="478"/>
  <c r="Q32" i="478" s="1"/>
  <c r="P36" i="478"/>
  <c r="P32" i="478" s="1"/>
  <c r="O36" i="478"/>
  <c r="O32" i="478" s="1"/>
  <c r="N36" i="478"/>
  <c r="N32" i="478" s="1"/>
  <c r="M36" i="478"/>
  <c r="M32" i="478" s="1"/>
  <c r="L36" i="478"/>
  <c r="L32" i="478" s="1"/>
  <c r="J36" i="478"/>
  <c r="J32" i="478" s="1"/>
  <c r="I36" i="478"/>
  <c r="I32" i="478" s="1"/>
  <c r="H36" i="478"/>
  <c r="H32" i="478" s="1"/>
  <c r="G36" i="478"/>
  <c r="G32" i="478" s="1"/>
  <c r="F36" i="478"/>
  <c r="F32" i="478" s="1"/>
  <c r="E36" i="478"/>
  <c r="D36" i="478"/>
  <c r="D32" i="478" s="1"/>
  <c r="K33" i="478"/>
  <c r="S30" i="478"/>
  <c r="S26" i="478" s="1"/>
  <c r="R30" i="478"/>
  <c r="R26" i="478" s="1"/>
  <c r="Q30" i="478"/>
  <c r="Q26" i="478" s="1"/>
  <c r="P30" i="478"/>
  <c r="P26" i="478" s="1"/>
  <c r="O30" i="478"/>
  <c r="O26" i="478" s="1"/>
  <c r="N30" i="478"/>
  <c r="N26" i="478" s="1"/>
  <c r="M30" i="478"/>
  <c r="M26" i="478" s="1"/>
  <c r="L30" i="478"/>
  <c r="L26" i="478" s="1"/>
  <c r="J30" i="478"/>
  <c r="J26" i="478" s="1"/>
  <c r="I30" i="478"/>
  <c r="I26" i="478" s="1"/>
  <c r="H30" i="478"/>
  <c r="H26" i="478" s="1"/>
  <c r="G30" i="478"/>
  <c r="G26" i="478" s="1"/>
  <c r="F30" i="478"/>
  <c r="E30" i="478"/>
  <c r="E26" i="478" s="1"/>
  <c r="D30" i="478"/>
  <c r="D26" i="478" s="1"/>
  <c r="T29" i="478"/>
  <c r="T27" i="478"/>
  <c r="K27" i="478"/>
  <c r="S24" i="478"/>
  <c r="S20" i="478" s="1"/>
  <c r="R24" i="478"/>
  <c r="R20" i="478" s="1"/>
  <c r="Q24" i="478"/>
  <c r="Q20" i="478" s="1"/>
  <c r="P24" i="478"/>
  <c r="P20" i="478" s="1"/>
  <c r="O24" i="478"/>
  <c r="O20" i="478" s="1"/>
  <c r="N24" i="478"/>
  <c r="N20" i="478" s="1"/>
  <c r="M24" i="478"/>
  <c r="L24" i="478"/>
  <c r="L20" i="478" s="1"/>
  <c r="J24" i="478"/>
  <c r="J20" i="478" s="1"/>
  <c r="I24" i="478"/>
  <c r="I20" i="478" s="1"/>
  <c r="H24" i="478"/>
  <c r="H20" i="478" s="1"/>
  <c r="G24" i="478"/>
  <c r="G20" i="478" s="1"/>
  <c r="F24" i="478"/>
  <c r="F20" i="478" s="1"/>
  <c r="E24" i="478"/>
  <c r="E20" i="478" s="1"/>
  <c r="D24" i="478"/>
  <c r="D20" i="478" s="1"/>
  <c r="T23" i="478"/>
  <c r="T21" i="478"/>
  <c r="K21" i="478"/>
  <c r="S18" i="478"/>
  <c r="S14" i="478" s="1"/>
  <c r="R18" i="478"/>
  <c r="R14" i="478" s="1"/>
  <c r="Q18" i="478"/>
  <c r="Q14" i="478" s="1"/>
  <c r="P18" i="478"/>
  <c r="P14" i="478" s="1"/>
  <c r="O18" i="478"/>
  <c r="O14" i="478" s="1"/>
  <c r="N18" i="478"/>
  <c r="N14" i="478" s="1"/>
  <c r="M18" i="478"/>
  <c r="L18" i="478"/>
  <c r="L14" i="478" s="1"/>
  <c r="J18" i="478"/>
  <c r="J14" i="478" s="1"/>
  <c r="I18" i="478"/>
  <c r="I14" i="478" s="1"/>
  <c r="H18" i="478"/>
  <c r="H14" i="478" s="1"/>
  <c r="G18" i="478"/>
  <c r="G14" i="478" s="1"/>
  <c r="F18" i="478"/>
  <c r="F14" i="478" s="1"/>
  <c r="E18" i="478"/>
  <c r="D18" i="478"/>
  <c r="D14" i="478" s="1"/>
  <c r="T17" i="478"/>
  <c r="T15" i="478"/>
  <c r="K15" i="478"/>
  <c r="S12" i="478"/>
  <c r="S7" i="478" s="1"/>
  <c r="R12" i="478"/>
  <c r="R7" i="478" s="1"/>
  <c r="Q12" i="478"/>
  <c r="Q7" i="478" s="1"/>
  <c r="P12" i="478"/>
  <c r="P7" i="478" s="1"/>
  <c r="O12" i="478"/>
  <c r="O7" i="478" s="1"/>
  <c r="N12" i="478"/>
  <c r="N7" i="478" s="1"/>
  <c r="M12" i="478"/>
  <c r="M7" i="478" s="1"/>
  <c r="J12" i="478"/>
  <c r="J7" i="478" s="1"/>
  <c r="I12" i="478"/>
  <c r="I7" i="478" s="1"/>
  <c r="H12" i="478"/>
  <c r="H7" i="478" s="1"/>
  <c r="G12" i="478"/>
  <c r="G7" i="478" s="1"/>
  <c r="F12" i="478"/>
  <c r="F7" i="478" s="1"/>
  <c r="E12" i="478"/>
  <c r="D12" i="478"/>
  <c r="D7" i="478" s="1"/>
  <c r="T11" i="478"/>
  <c r="T8" i="478"/>
  <c r="M137" i="478" l="1"/>
  <c r="T141" i="478"/>
  <c r="T137" i="478" s="1"/>
  <c r="M182" i="478"/>
  <c r="T186" i="478"/>
  <c r="T182" i="478" s="1"/>
  <c r="N277" i="478"/>
  <c r="T282" i="478"/>
  <c r="T277" i="478" s="1"/>
  <c r="M163" i="478"/>
  <c r="T168" i="478"/>
  <c r="T163" i="478" s="1"/>
  <c r="M155" i="478"/>
  <c r="T159" i="478"/>
  <c r="T155" i="478" s="1"/>
  <c r="M194" i="478"/>
  <c r="T198" i="478"/>
  <c r="T194" i="478" s="1"/>
  <c r="E7" i="478"/>
  <c r="K12" i="478"/>
  <c r="K7" i="478" s="1"/>
  <c r="K69" i="478"/>
  <c r="K65" i="478" s="1"/>
  <c r="K102" i="478"/>
  <c r="K98" i="478" s="1"/>
  <c r="E98" i="478"/>
  <c r="T108" i="478"/>
  <c r="T104" i="478" s="1"/>
  <c r="M104" i="478"/>
  <c r="K213" i="478"/>
  <c r="K209" i="478" s="1"/>
  <c r="T241" i="478"/>
  <c r="K96" i="478"/>
  <c r="K92" i="478" s="1"/>
  <c r="F92" i="478"/>
  <c r="M110" i="478"/>
  <c r="T114" i="478"/>
  <c r="T110" i="478" s="1"/>
  <c r="K159" i="478"/>
  <c r="K155" i="478" s="1"/>
  <c r="K186" i="478"/>
  <c r="K182" i="478" s="1"/>
  <c r="T18" i="478"/>
  <c r="T14" i="478" s="1"/>
  <c r="M14" i="478"/>
  <c r="T24" i="478"/>
  <c r="T20" i="478" s="1"/>
  <c r="M20" i="478"/>
  <c r="K30" i="478"/>
  <c r="K26" i="478" s="1"/>
  <c r="F26" i="478"/>
  <c r="K57" i="478"/>
  <c r="K53" i="478" s="1"/>
  <c r="E65" i="478"/>
  <c r="T75" i="478"/>
  <c r="T71" i="478" s="1"/>
  <c r="K81" i="478"/>
  <c r="K77" i="478" s="1"/>
  <c r="T81" i="478"/>
  <c r="T77" i="478" s="1"/>
  <c r="T90" i="478"/>
  <c r="T85" i="478" s="1"/>
  <c r="T102" i="478"/>
  <c r="T98" i="478" s="1"/>
  <c r="T135" i="478"/>
  <c r="T131" i="478" s="1"/>
  <c r="K141" i="478"/>
  <c r="K137" i="478" s="1"/>
  <c r="K168" i="478"/>
  <c r="K163" i="478" s="1"/>
  <c r="T174" i="478"/>
  <c r="T170" i="478" s="1"/>
  <c r="K180" i="478"/>
  <c r="K176" i="478" s="1"/>
  <c r="T180" i="478"/>
  <c r="T176" i="478" s="1"/>
  <c r="K198" i="478"/>
  <c r="K194" i="478" s="1"/>
  <c r="T219" i="478"/>
  <c r="T215" i="478" s="1"/>
  <c r="T231" i="478"/>
  <c r="T227" i="478" s="1"/>
  <c r="K247" i="478"/>
  <c r="K241" i="478" s="1"/>
  <c r="K249" i="478"/>
  <c r="T261" i="478"/>
  <c r="T256" i="478" s="1"/>
  <c r="T275" i="478"/>
  <c r="T270" i="478" s="1"/>
  <c r="K36" i="478"/>
  <c r="K32" i="478" s="1"/>
  <c r="E32" i="478"/>
  <c r="T30" i="478"/>
  <c r="T26" i="478" s="1"/>
  <c r="K63" i="478"/>
  <c r="K59" i="478" s="1"/>
  <c r="T63" i="478"/>
  <c r="T59" i="478" s="1"/>
  <c r="K75" i="478"/>
  <c r="K71" i="478" s="1"/>
  <c r="T129" i="478"/>
  <c r="T124" i="478" s="1"/>
  <c r="K147" i="478"/>
  <c r="K143" i="478" s="1"/>
  <c r="K153" i="478"/>
  <c r="K149" i="478" s="1"/>
  <c r="T153" i="478"/>
  <c r="T149" i="478" s="1"/>
  <c r="T207" i="478"/>
  <c r="T202" i="478" s="1"/>
  <c r="K225" i="478"/>
  <c r="K221" i="478" s="1"/>
  <c r="K261" i="478"/>
  <c r="K256" i="478" s="1"/>
  <c r="K42" i="478"/>
  <c r="K38" i="478" s="1"/>
  <c r="E38" i="478"/>
  <c r="K129" i="478"/>
  <c r="K124" i="478" s="1"/>
  <c r="K18" i="478"/>
  <c r="K14" i="478" s="1"/>
  <c r="E14" i="478"/>
  <c r="K24" i="478"/>
  <c r="K20" i="478" s="1"/>
  <c r="T42" i="478"/>
  <c r="T38" i="478" s="1"/>
  <c r="M38" i="478"/>
  <c r="T51" i="478"/>
  <c r="T46" i="478" s="1"/>
  <c r="E59" i="478"/>
  <c r="T69" i="478"/>
  <c r="T65" i="478" s="1"/>
  <c r="K108" i="478"/>
  <c r="K104" i="478" s="1"/>
  <c r="K120" i="478"/>
  <c r="K116" i="478" s="1"/>
  <c r="K174" i="478"/>
  <c r="K170" i="478" s="1"/>
  <c r="T192" i="478"/>
  <c r="T188" i="478" s="1"/>
  <c r="K207" i="478"/>
  <c r="K202" i="478" s="1"/>
  <c r="T213" i="478"/>
  <c r="T209" i="478" s="1"/>
  <c r="K231" i="478"/>
  <c r="K227" i="478" s="1"/>
  <c r="T237" i="478"/>
  <c r="T233" i="478" s="1"/>
  <c r="T268" i="478"/>
  <c r="T263" i="478" s="1"/>
  <c r="K282" i="478"/>
  <c r="K277" i="478" s="1"/>
  <c r="K131" i="478"/>
  <c r="E53" i="478"/>
  <c r="K90" i="478"/>
  <c r="K85" i="478" s="1"/>
  <c r="T96" i="478"/>
  <c r="T92" i="478" s="1"/>
  <c r="K135" i="478"/>
  <c r="K192" i="478"/>
  <c r="K188" i="478" s="1"/>
  <c r="K219" i="478"/>
  <c r="K215" i="478" s="1"/>
  <c r="K268" i="478"/>
  <c r="K263" i="478" s="1"/>
  <c r="G71" i="478"/>
  <c r="T225" i="478"/>
  <c r="T221" i="478" s="1"/>
  <c r="T12" i="478"/>
  <c r="T7" i="478" s="1"/>
  <c r="T36" i="478"/>
  <c r="K51" i="478"/>
  <c r="K46" i="478" s="1"/>
  <c r="T57" i="478"/>
  <c r="T53" i="478" s="1"/>
  <c r="K114" i="478"/>
  <c r="K110" i="478" s="1"/>
  <c r="T147" i="478"/>
  <c r="T143" i="478" s="1"/>
  <c r="T120" i="478"/>
  <c r="T116" i="478" s="1"/>
  <c r="T254" i="478"/>
  <c r="T249" i="478" s="1"/>
  <c r="K275" i="478"/>
  <c r="K270" i="478" s="1"/>
  <c r="T32" i="478" l="1"/>
  <c r="J36" i="459"/>
  <c r="C36" i="459"/>
  <c r="D36" i="459"/>
  <c r="G36" i="459"/>
  <c r="H36" i="459"/>
  <c r="I36" i="459"/>
  <c r="K36" i="459"/>
  <c r="L36" i="459"/>
  <c r="N36" i="459"/>
  <c r="O36" i="459"/>
  <c r="P36" i="459"/>
  <c r="R36" i="459"/>
  <c r="S36" i="459"/>
  <c r="T36" i="459"/>
  <c r="U36" i="459"/>
  <c r="V36" i="459"/>
  <c r="W36" i="459"/>
  <c r="X36" i="459"/>
  <c r="Y36" i="459"/>
  <c r="C74" i="458"/>
  <c r="AQ56" i="458"/>
  <c r="AP56" i="458"/>
  <c r="AJ56" i="458"/>
  <c r="AI56" i="458"/>
  <c r="AC56" i="458"/>
  <c r="AB56" i="458"/>
  <c r="V56" i="458"/>
  <c r="U56" i="458"/>
  <c r="O56" i="458"/>
  <c r="N56" i="458"/>
  <c r="G45" i="448"/>
  <c r="G47" i="448" s="1"/>
  <c r="E47" i="465" l="1"/>
  <c r="L62" i="465"/>
  <c r="K62" i="465"/>
  <c r="AR70" i="458" l="1"/>
  <c r="AS70" i="458"/>
  <c r="AT70" i="458"/>
  <c r="AU70" i="458"/>
  <c r="AV70" i="458"/>
  <c r="AW70" i="458"/>
  <c r="AX70" i="458"/>
  <c r="AR71" i="458"/>
  <c r="AS71" i="458"/>
  <c r="AT71" i="458"/>
  <c r="AU71" i="458"/>
  <c r="AV71" i="458"/>
  <c r="AW71" i="458"/>
  <c r="AX71" i="458"/>
  <c r="AR72" i="458"/>
  <c r="AS72" i="458"/>
  <c r="AT72" i="458"/>
  <c r="AU72" i="458"/>
  <c r="AV72" i="458"/>
  <c r="AW72" i="458"/>
  <c r="AX72" i="458"/>
  <c r="AR73" i="458"/>
  <c r="AS73" i="458"/>
  <c r="AT73" i="458"/>
  <c r="AU73" i="458"/>
  <c r="AV73" i="458"/>
  <c r="AW73" i="458"/>
  <c r="AX73" i="458"/>
  <c r="D74" i="458"/>
  <c r="E74" i="458"/>
  <c r="F74" i="458"/>
  <c r="H74" i="458"/>
  <c r="I74" i="458"/>
  <c r="J74" i="458"/>
  <c r="K74" i="458"/>
  <c r="L74" i="458"/>
  <c r="M74" i="458"/>
  <c r="N74" i="458"/>
  <c r="O74" i="458"/>
  <c r="P74" i="458"/>
  <c r="Q74" i="458"/>
  <c r="R74" i="458"/>
  <c r="S74" i="458"/>
  <c r="T74" i="458"/>
  <c r="U74" i="458"/>
  <c r="V74" i="458"/>
  <c r="W74" i="458"/>
  <c r="X74" i="458"/>
  <c r="Y74" i="458"/>
  <c r="Z74" i="458"/>
  <c r="AA74" i="458"/>
  <c r="AB74" i="458"/>
  <c r="AC74" i="458"/>
  <c r="AD74" i="458"/>
  <c r="AE74" i="458"/>
  <c r="AF74" i="458"/>
  <c r="AG74" i="458"/>
  <c r="AH74" i="458"/>
  <c r="AI74" i="458"/>
  <c r="AJ74" i="458"/>
  <c r="AK74" i="458"/>
  <c r="AL74" i="458"/>
  <c r="AM74" i="458"/>
  <c r="AN74" i="458"/>
  <c r="AO74" i="458"/>
  <c r="AP74" i="458"/>
  <c r="AQ74" i="458"/>
  <c r="B83" i="458"/>
  <c r="AR61" i="458"/>
  <c r="AS61" i="458"/>
  <c r="AT61" i="458"/>
  <c r="AU61" i="458"/>
  <c r="AV61" i="458"/>
  <c r="AW61" i="458"/>
  <c r="AX61" i="458"/>
  <c r="AR62" i="458"/>
  <c r="AS62" i="458"/>
  <c r="AT62" i="458"/>
  <c r="AU62" i="458"/>
  <c r="AV62" i="458"/>
  <c r="AW62" i="458"/>
  <c r="AX62" i="458"/>
  <c r="AR63" i="458"/>
  <c r="AS63" i="458"/>
  <c r="AT63" i="458"/>
  <c r="AU63" i="458"/>
  <c r="AV63" i="458"/>
  <c r="AW63" i="458"/>
  <c r="AX63" i="458"/>
  <c r="D65" i="458"/>
  <c r="E65" i="458"/>
  <c r="F65" i="458"/>
  <c r="H65" i="458"/>
  <c r="I65" i="458"/>
  <c r="J65" i="458"/>
  <c r="K65" i="458"/>
  <c r="L65" i="458"/>
  <c r="M65" i="458"/>
  <c r="N65" i="458"/>
  <c r="O65" i="458"/>
  <c r="P65" i="458"/>
  <c r="Q65" i="458"/>
  <c r="R65" i="458"/>
  <c r="S65" i="458"/>
  <c r="T65" i="458"/>
  <c r="U65" i="458"/>
  <c r="V65" i="458"/>
  <c r="W65" i="458"/>
  <c r="X65" i="458"/>
  <c r="Y65" i="458"/>
  <c r="Z65" i="458"/>
  <c r="AA65" i="458"/>
  <c r="AB65" i="458"/>
  <c r="AC65" i="458"/>
  <c r="AD65" i="458"/>
  <c r="AE65" i="458"/>
  <c r="AF65" i="458"/>
  <c r="AG65" i="458"/>
  <c r="AH65" i="458"/>
  <c r="AI65" i="458"/>
  <c r="AJ65" i="458"/>
  <c r="AK65" i="458"/>
  <c r="AL65" i="458"/>
  <c r="AM65" i="458"/>
  <c r="AN65" i="458"/>
  <c r="AO65" i="458"/>
  <c r="AP65" i="458"/>
  <c r="AQ65" i="458"/>
  <c r="D26" i="442" l="1"/>
  <c r="E26" i="442"/>
  <c r="F26" i="442"/>
  <c r="G26" i="442"/>
  <c r="H26" i="442"/>
  <c r="I26" i="442"/>
  <c r="J26" i="442"/>
  <c r="K26" i="442"/>
  <c r="C105" i="441"/>
  <c r="D105" i="441"/>
  <c r="E105" i="441"/>
  <c r="F105" i="441"/>
  <c r="G105" i="441"/>
  <c r="H105" i="441"/>
  <c r="C139" i="441"/>
  <c r="D139" i="441"/>
  <c r="E139" i="441"/>
  <c r="G139" i="441"/>
  <c r="H139" i="441"/>
  <c r="B139" i="441"/>
  <c r="H71" i="441"/>
  <c r="G71" i="441"/>
  <c r="E71" i="441"/>
  <c r="D71" i="441"/>
  <c r="C71" i="441"/>
  <c r="C37" i="441"/>
  <c r="D37" i="441"/>
  <c r="E37" i="441"/>
  <c r="F37" i="441"/>
  <c r="G37" i="441"/>
  <c r="H37" i="441"/>
  <c r="C37" i="440"/>
  <c r="D37" i="440"/>
  <c r="E37" i="440"/>
  <c r="F37" i="440"/>
  <c r="G37" i="440"/>
  <c r="I37" i="440"/>
  <c r="J37" i="440"/>
  <c r="K37" i="440"/>
  <c r="L37" i="440"/>
  <c r="M37" i="440"/>
  <c r="N37" i="440"/>
  <c r="O37" i="440"/>
  <c r="P37" i="440"/>
  <c r="Q37" i="440"/>
  <c r="Q99" i="438"/>
  <c r="Q95" i="438"/>
  <c r="Q94" i="438"/>
  <c r="Q90" i="438"/>
  <c r="Q89" i="438"/>
  <c r="Q85" i="438"/>
  <c r="Q84" i="438"/>
  <c r="Q80" i="438"/>
  <c r="Q79" i="438"/>
  <c r="Q75" i="438"/>
  <c r="Q74" i="438"/>
  <c r="Q67" i="438"/>
  <c r="Q66" i="438"/>
  <c r="Q62" i="438"/>
  <c r="Q61" i="438"/>
  <c r="Q57" i="438"/>
  <c r="Q56" i="438"/>
  <c r="Q52" i="438"/>
  <c r="Q47" i="438"/>
  <c r="Q46" i="438"/>
  <c r="Q42" i="438"/>
  <c r="Q41" i="438"/>
  <c r="Q34" i="438"/>
  <c r="Q33" i="438"/>
  <c r="Q29" i="438"/>
  <c r="Q28" i="438"/>
  <c r="Q24" i="438"/>
  <c r="Q23" i="438"/>
  <c r="Q19" i="438"/>
  <c r="Q18" i="438"/>
  <c r="Q14" i="438"/>
  <c r="Q13" i="438"/>
  <c r="Q9" i="438"/>
  <c r="Q8" i="438"/>
  <c r="AR77" i="458"/>
  <c r="AS77" i="458"/>
  <c r="AT77" i="458"/>
  <c r="AU77" i="458"/>
  <c r="AV77" i="458"/>
  <c r="AW77" i="458"/>
  <c r="AX77" i="458"/>
  <c r="AR78" i="458"/>
  <c r="AS78" i="458"/>
  <c r="AT78" i="458"/>
  <c r="AU78" i="458"/>
  <c r="AV78" i="458"/>
  <c r="AW78" i="458"/>
  <c r="AX78" i="458"/>
  <c r="AR79" i="458"/>
  <c r="AS79" i="458"/>
  <c r="AT79" i="458"/>
  <c r="AU79" i="458"/>
  <c r="AV79" i="458"/>
  <c r="AW79" i="458"/>
  <c r="AX79" i="458"/>
  <c r="AR80" i="458"/>
  <c r="AS80" i="458"/>
  <c r="AT80" i="458"/>
  <c r="AU80" i="458"/>
  <c r="AV80" i="458"/>
  <c r="AW80" i="458"/>
  <c r="AX80" i="458"/>
  <c r="AS81" i="458"/>
  <c r="AT81" i="458"/>
  <c r="AU81" i="458"/>
  <c r="AV81" i="458"/>
  <c r="AW81" i="458"/>
  <c r="AX81" i="458"/>
  <c r="I40" i="450"/>
  <c r="J36" i="450"/>
  <c r="AB7" i="476" l="1"/>
  <c r="AA7" i="476"/>
  <c r="Z7" i="476"/>
  <c r="Y7" i="476"/>
  <c r="X7" i="476"/>
  <c r="W7" i="476"/>
  <c r="V7" i="476"/>
  <c r="U7" i="476"/>
  <c r="S7" i="476"/>
  <c r="R7" i="476"/>
  <c r="Q7" i="476"/>
  <c r="O7" i="476"/>
  <c r="N7" i="476"/>
  <c r="M7" i="476"/>
  <c r="L7" i="476"/>
  <c r="K7" i="476"/>
  <c r="I7" i="476"/>
  <c r="G7" i="476"/>
  <c r="F7" i="476"/>
  <c r="T132" i="437" l="1"/>
  <c r="AQ83" i="458" l="1"/>
  <c r="AP83" i="458"/>
  <c r="AJ83" i="458"/>
  <c r="AI83" i="458"/>
  <c r="AC83" i="458"/>
  <c r="AB83" i="458"/>
  <c r="V83" i="458"/>
  <c r="U83" i="458"/>
  <c r="O83" i="458"/>
  <c r="N83" i="458"/>
  <c r="H83" i="458"/>
  <c r="G83" i="458"/>
  <c r="Z13" i="459"/>
  <c r="E67" i="444"/>
  <c r="F67" i="444"/>
  <c r="G67" i="444"/>
  <c r="D67" i="444"/>
  <c r="E81" i="438"/>
  <c r="Q28" i="454"/>
  <c r="Q26" i="454" s="1"/>
  <c r="C16" i="443"/>
  <c r="K8" i="437"/>
  <c r="Q25" i="454"/>
  <c r="Q24" i="454"/>
  <c r="Q19" i="454"/>
  <c r="Q8" i="454"/>
  <c r="I42" i="450"/>
  <c r="I43" i="450"/>
  <c r="I44" i="450"/>
  <c r="I45" i="450"/>
  <c r="I46" i="450"/>
  <c r="I47" i="450"/>
  <c r="I48" i="450"/>
  <c r="I49" i="450"/>
  <c r="I50" i="450"/>
  <c r="I51" i="450"/>
  <c r="I52" i="450"/>
  <c r="I53" i="450"/>
  <c r="I54" i="450"/>
  <c r="I55" i="450"/>
  <c r="C17" i="471"/>
  <c r="C12" i="471"/>
  <c r="G85" i="444"/>
  <c r="F85" i="444"/>
  <c r="E85" i="444"/>
  <c r="D85" i="444"/>
  <c r="E76" i="444"/>
  <c r="F76" i="444"/>
  <c r="G76" i="444"/>
  <c r="G33" i="444"/>
  <c r="F33" i="444"/>
  <c r="E33" i="444"/>
  <c r="D33" i="444"/>
  <c r="D18" i="444"/>
  <c r="E18" i="444"/>
  <c r="F18" i="444"/>
  <c r="G18" i="444"/>
  <c r="D82" i="443"/>
  <c r="D60" i="443"/>
  <c r="D69" i="443" s="1"/>
  <c r="E38" i="443"/>
  <c r="D38" i="443"/>
  <c r="F138" i="443"/>
  <c r="E138" i="443"/>
  <c r="D138" i="443"/>
  <c r="D116" i="443"/>
  <c r="E116" i="443"/>
  <c r="F116" i="443"/>
  <c r="E74" i="443"/>
  <c r="E91" i="443" s="1"/>
  <c r="D74" i="443"/>
  <c r="D91" i="443" s="1"/>
  <c r="E30" i="443"/>
  <c r="D30" i="443"/>
  <c r="C18" i="425"/>
  <c r="D8" i="425"/>
  <c r="K44" i="413"/>
  <c r="K43" i="413"/>
  <c r="K42" i="413"/>
  <c r="E7" i="433"/>
  <c r="G7" i="433"/>
  <c r="H7" i="433"/>
  <c r="I7" i="433"/>
  <c r="J7" i="433"/>
  <c r="K7" i="433"/>
  <c r="L7" i="433"/>
  <c r="M7" i="433"/>
  <c r="N7" i="433"/>
  <c r="O7" i="433"/>
  <c r="Q7" i="433"/>
  <c r="R7" i="433"/>
  <c r="S7" i="433"/>
  <c r="T7" i="433"/>
  <c r="U7" i="433"/>
  <c r="V7" i="433"/>
  <c r="W7" i="433"/>
  <c r="X7" i="433"/>
  <c r="Z7" i="433"/>
  <c r="AA7" i="433"/>
  <c r="AB7" i="433"/>
  <c r="F7" i="431"/>
  <c r="G7" i="431"/>
  <c r="I7" i="431"/>
  <c r="J7" i="431"/>
  <c r="K7" i="431"/>
  <c r="L7" i="431"/>
  <c r="M7" i="431"/>
  <c r="N7" i="431"/>
  <c r="P7" i="431"/>
  <c r="R7" i="431"/>
  <c r="S7" i="431"/>
  <c r="T7" i="431"/>
  <c r="U7" i="431"/>
  <c r="V7" i="431"/>
  <c r="W7" i="431"/>
  <c r="E43" i="430"/>
  <c r="F43" i="430"/>
  <c r="G43" i="430"/>
  <c r="H43" i="430"/>
  <c r="I43" i="430"/>
  <c r="J43" i="430"/>
  <c r="K43" i="430"/>
  <c r="L43" i="430"/>
  <c r="M43" i="430"/>
  <c r="N43" i="430"/>
  <c r="O43" i="430"/>
  <c r="P43" i="430"/>
  <c r="Q43" i="430"/>
  <c r="R43" i="430"/>
  <c r="S43" i="430"/>
  <c r="T43" i="430"/>
  <c r="U43" i="430"/>
  <c r="V43" i="430"/>
  <c r="W43" i="430"/>
  <c r="X43" i="430"/>
  <c r="Y43" i="430"/>
  <c r="Z43" i="430"/>
  <c r="E24" i="430"/>
  <c r="F24" i="430"/>
  <c r="G24" i="430"/>
  <c r="H24" i="430"/>
  <c r="I24" i="430"/>
  <c r="L24" i="430"/>
  <c r="M24" i="430"/>
  <c r="N24" i="430"/>
  <c r="P24" i="430"/>
  <c r="Q24" i="430"/>
  <c r="R24" i="430"/>
  <c r="S24" i="430"/>
  <c r="T24" i="430"/>
  <c r="U24" i="430"/>
  <c r="V24" i="430"/>
  <c r="W24" i="430"/>
  <c r="X24" i="430"/>
  <c r="Y24" i="430"/>
  <c r="Z24" i="430"/>
  <c r="D7" i="429"/>
  <c r="E7" i="429"/>
  <c r="F7" i="429"/>
  <c r="G7" i="429"/>
  <c r="H7" i="429"/>
  <c r="I7" i="429"/>
  <c r="J7" i="429"/>
  <c r="K7" i="429"/>
  <c r="L7" i="429"/>
  <c r="M7" i="429"/>
  <c r="O7" i="429"/>
  <c r="P7" i="429"/>
  <c r="Q7" i="429"/>
  <c r="R7" i="429"/>
  <c r="S7" i="429"/>
  <c r="T7" i="429"/>
  <c r="U7" i="429"/>
  <c r="V7" i="429"/>
  <c r="X7" i="429"/>
  <c r="Y7" i="429"/>
  <c r="Z7" i="429"/>
  <c r="K186" i="437"/>
  <c r="K180" i="437"/>
  <c r="K174" i="437"/>
  <c r="K168" i="437"/>
  <c r="K162" i="437"/>
  <c r="K156" i="437"/>
  <c r="K150" i="437"/>
  <c r="K144" i="437"/>
  <c r="K138" i="437"/>
  <c r="K132" i="437"/>
  <c r="K124" i="437"/>
  <c r="K118" i="437"/>
  <c r="K112" i="437"/>
  <c r="K106" i="437"/>
  <c r="K100" i="437"/>
  <c r="K94" i="437"/>
  <c r="K88" i="437"/>
  <c r="K82" i="437"/>
  <c r="K76" i="437"/>
  <c r="K70" i="437"/>
  <c r="K62" i="437"/>
  <c r="K56" i="437"/>
  <c r="K50" i="437"/>
  <c r="K44" i="437"/>
  <c r="K38" i="437"/>
  <c r="K32" i="437"/>
  <c r="K26" i="437"/>
  <c r="K20" i="437"/>
  <c r="K14" i="437"/>
  <c r="T361" i="437"/>
  <c r="T354" i="437"/>
  <c r="T347" i="437"/>
  <c r="T368" i="437"/>
  <c r="T375" i="437"/>
  <c r="T389" i="437"/>
  <c r="T396" i="437"/>
  <c r="T392" i="437" s="1"/>
  <c r="R335" i="437"/>
  <c r="Q335" i="437"/>
  <c r="P335" i="437"/>
  <c r="N335" i="437"/>
  <c r="M335" i="437"/>
  <c r="R285" i="437"/>
  <c r="Q285" i="437"/>
  <c r="P285" i="437"/>
  <c r="N285" i="437"/>
  <c r="M285" i="437"/>
  <c r="R235" i="437"/>
  <c r="Q235" i="437"/>
  <c r="P235" i="437"/>
  <c r="N235" i="437"/>
  <c r="M235" i="437"/>
  <c r="R173" i="437"/>
  <c r="Q173" i="437"/>
  <c r="P173" i="437"/>
  <c r="N173" i="437"/>
  <c r="M173" i="437"/>
  <c r="T386" i="437"/>
  <c r="T379" i="437"/>
  <c r="T372" i="437"/>
  <c r="T365" i="437"/>
  <c r="T358" i="437"/>
  <c r="T351" i="437"/>
  <c r="T350" i="437" s="1"/>
  <c r="T344" i="437"/>
  <c r="T338" i="437"/>
  <c r="T336" i="437"/>
  <c r="T332" i="437"/>
  <c r="T330" i="437"/>
  <c r="T326" i="437"/>
  <c r="T324" i="437"/>
  <c r="T320" i="437"/>
  <c r="T318" i="437"/>
  <c r="T314" i="437"/>
  <c r="T312" i="437"/>
  <c r="T308" i="437"/>
  <c r="T306" i="437"/>
  <c r="T302" i="437"/>
  <c r="T300" i="437"/>
  <c r="T296" i="437"/>
  <c r="T294" i="437"/>
  <c r="T288" i="437"/>
  <c r="T286" i="437"/>
  <c r="T282" i="437"/>
  <c r="T280" i="437"/>
  <c r="T276" i="437"/>
  <c r="T274" i="437"/>
  <c r="T270" i="437"/>
  <c r="T268" i="437"/>
  <c r="T264" i="437"/>
  <c r="T262" i="437"/>
  <c r="T258" i="437"/>
  <c r="T256" i="437"/>
  <c r="T252" i="437"/>
  <c r="T250" i="437"/>
  <c r="T246" i="437"/>
  <c r="T244" i="437"/>
  <c r="T238" i="437"/>
  <c r="T236" i="437"/>
  <c r="T232" i="437"/>
  <c r="T230" i="437"/>
  <c r="T226" i="437"/>
  <c r="T224" i="437"/>
  <c r="T220" i="437"/>
  <c r="T218" i="437"/>
  <c r="T214" i="437"/>
  <c r="T212" i="437"/>
  <c r="T208" i="437"/>
  <c r="T206" i="437"/>
  <c r="T202" i="437"/>
  <c r="T200" i="437"/>
  <c r="T196" i="437"/>
  <c r="T194" i="437"/>
  <c r="T188" i="437"/>
  <c r="T186" i="437"/>
  <c r="T182" i="437"/>
  <c r="T180" i="437"/>
  <c r="T176" i="437"/>
  <c r="T174" i="437"/>
  <c r="T170" i="437"/>
  <c r="T168" i="437"/>
  <c r="T164" i="437"/>
  <c r="T162" i="437"/>
  <c r="T158" i="437"/>
  <c r="T156" i="437"/>
  <c r="T152" i="437"/>
  <c r="T150" i="437"/>
  <c r="T146" i="437"/>
  <c r="T144" i="437"/>
  <c r="T140" i="437"/>
  <c r="T138" i="437"/>
  <c r="T134" i="437"/>
  <c r="T126" i="437"/>
  <c r="T124" i="437"/>
  <c r="T120" i="437"/>
  <c r="T118" i="437"/>
  <c r="T114" i="437"/>
  <c r="T112" i="437"/>
  <c r="T108" i="437"/>
  <c r="T106" i="437"/>
  <c r="T102" i="437"/>
  <c r="T100" i="437"/>
  <c r="T96" i="437"/>
  <c r="T94" i="437"/>
  <c r="T90" i="437"/>
  <c r="T88" i="437"/>
  <c r="T84" i="437"/>
  <c r="T82" i="437"/>
  <c r="T78" i="437"/>
  <c r="T76" i="437"/>
  <c r="C91" i="443"/>
  <c r="R111" i="437"/>
  <c r="Q111" i="437"/>
  <c r="P111" i="437"/>
  <c r="N111" i="437"/>
  <c r="M111" i="437"/>
  <c r="L111" i="437"/>
  <c r="R49" i="437"/>
  <c r="Q49" i="437"/>
  <c r="P49" i="437"/>
  <c r="N49" i="437"/>
  <c r="M49" i="437"/>
  <c r="L49" i="437"/>
  <c r="E14" i="409"/>
  <c r="G14" i="409"/>
  <c r="I14" i="409"/>
  <c r="J14" i="409"/>
  <c r="AR8" i="458"/>
  <c r="B49" i="457"/>
  <c r="D11" i="437"/>
  <c r="D7" i="437" s="1"/>
  <c r="Z35" i="459"/>
  <c r="AA35" i="459"/>
  <c r="AB35" i="459"/>
  <c r="AC35" i="459"/>
  <c r="Z9" i="459"/>
  <c r="AA9" i="459"/>
  <c r="AB9" i="459"/>
  <c r="AC9" i="459"/>
  <c r="Z10" i="459"/>
  <c r="AA10" i="459"/>
  <c r="AB10" i="459"/>
  <c r="AC10" i="459"/>
  <c r="Z11" i="459"/>
  <c r="AA11" i="459"/>
  <c r="AB11" i="459"/>
  <c r="AC11" i="459"/>
  <c r="Z12" i="459"/>
  <c r="AA12" i="459"/>
  <c r="AB12" i="459"/>
  <c r="AC12" i="459"/>
  <c r="AA13" i="459"/>
  <c r="AB13" i="459"/>
  <c r="AC13" i="459"/>
  <c r="Z14" i="459"/>
  <c r="AA14" i="459"/>
  <c r="AB14" i="459"/>
  <c r="AC14" i="459"/>
  <c r="Z15" i="459"/>
  <c r="AA15" i="459"/>
  <c r="AB15" i="459"/>
  <c r="AC15" i="459"/>
  <c r="Z16" i="459"/>
  <c r="AA16" i="459"/>
  <c r="AB16" i="459"/>
  <c r="AC16" i="459"/>
  <c r="Z17" i="459"/>
  <c r="AA17" i="459"/>
  <c r="AB17" i="459"/>
  <c r="AC17" i="459"/>
  <c r="Z18" i="459"/>
  <c r="AA18" i="459"/>
  <c r="AB18" i="459"/>
  <c r="AC18" i="459"/>
  <c r="Z19" i="459"/>
  <c r="AA19" i="459"/>
  <c r="AB19" i="459"/>
  <c r="AC19" i="459"/>
  <c r="Z20" i="459"/>
  <c r="AA20" i="459"/>
  <c r="AB20" i="459"/>
  <c r="AC20" i="459"/>
  <c r="Z21" i="459"/>
  <c r="AA21" i="459"/>
  <c r="AB21" i="459"/>
  <c r="AC21" i="459"/>
  <c r="Z22" i="459"/>
  <c r="AA22" i="459"/>
  <c r="AB22" i="459"/>
  <c r="AC22" i="459"/>
  <c r="Z23" i="459"/>
  <c r="AA23" i="459"/>
  <c r="AB23" i="459"/>
  <c r="AC23" i="459"/>
  <c r="Z24" i="459"/>
  <c r="AA24" i="459"/>
  <c r="AB24" i="459"/>
  <c r="AC24" i="459"/>
  <c r="Z25" i="459"/>
  <c r="AA25" i="459"/>
  <c r="AB25" i="459"/>
  <c r="AC25" i="459"/>
  <c r="Z26" i="459"/>
  <c r="AA26" i="459"/>
  <c r="AB26" i="459"/>
  <c r="AC26" i="459"/>
  <c r="Z27" i="459"/>
  <c r="AA27" i="459"/>
  <c r="AB27" i="459"/>
  <c r="AC27" i="459"/>
  <c r="Z28" i="459"/>
  <c r="AA28" i="459"/>
  <c r="AB28" i="459"/>
  <c r="AC28" i="459"/>
  <c r="Z29" i="459"/>
  <c r="AA29" i="459"/>
  <c r="AB29" i="459"/>
  <c r="AC29" i="459"/>
  <c r="Z30" i="459"/>
  <c r="AA30" i="459"/>
  <c r="AB30" i="459"/>
  <c r="AC30" i="459"/>
  <c r="Z31" i="459"/>
  <c r="AA31" i="459"/>
  <c r="AB31" i="459"/>
  <c r="AC31" i="459"/>
  <c r="Z32" i="459"/>
  <c r="AA32" i="459"/>
  <c r="AB32" i="459"/>
  <c r="AC32" i="459"/>
  <c r="Z33" i="459"/>
  <c r="AA33" i="459"/>
  <c r="AB33" i="459"/>
  <c r="AC33" i="459"/>
  <c r="Z34" i="459"/>
  <c r="AA34" i="459"/>
  <c r="AB34" i="459"/>
  <c r="AC34" i="459"/>
  <c r="AA8" i="459"/>
  <c r="AB8" i="459"/>
  <c r="AC8" i="459"/>
  <c r="Z8" i="459"/>
  <c r="AX28" i="458"/>
  <c r="AW29" i="458"/>
  <c r="AX29" i="458"/>
  <c r="AW30" i="458"/>
  <c r="AX30" i="458"/>
  <c r="AW31" i="458"/>
  <c r="AW32" i="458"/>
  <c r="AX32" i="458"/>
  <c r="AW33" i="458"/>
  <c r="AX33" i="458"/>
  <c r="AW34" i="458"/>
  <c r="AX34" i="458"/>
  <c r="AS67" i="458"/>
  <c r="AT67" i="458"/>
  <c r="AU67" i="458"/>
  <c r="AV67" i="458"/>
  <c r="AW67" i="458"/>
  <c r="AX67" i="458"/>
  <c r="AT68" i="458"/>
  <c r="AU68" i="458"/>
  <c r="AV68" i="458"/>
  <c r="AW68" i="458"/>
  <c r="AX68" i="458"/>
  <c r="AS69" i="458"/>
  <c r="AT69" i="458"/>
  <c r="AU69" i="458"/>
  <c r="AV69" i="458"/>
  <c r="AW69" i="458"/>
  <c r="AX69" i="458"/>
  <c r="AS59" i="458"/>
  <c r="AT59" i="458"/>
  <c r="AU59" i="458"/>
  <c r="AV59" i="458"/>
  <c r="AW59" i="458"/>
  <c r="AX59" i="458"/>
  <c r="AS60" i="458"/>
  <c r="AT60" i="458"/>
  <c r="AU60" i="458"/>
  <c r="AV60" i="458"/>
  <c r="AW60" i="458"/>
  <c r="AX60" i="458"/>
  <c r="AS64" i="458"/>
  <c r="AT64" i="458"/>
  <c r="AU64" i="458"/>
  <c r="AV64" i="458"/>
  <c r="AW64" i="458"/>
  <c r="AX64" i="458"/>
  <c r="AR28" i="458"/>
  <c r="AS28" i="458"/>
  <c r="AT28" i="458"/>
  <c r="AU28" i="458"/>
  <c r="AV28" i="458"/>
  <c r="AR29" i="458"/>
  <c r="AS29" i="458"/>
  <c r="AT29" i="458"/>
  <c r="AU29" i="458"/>
  <c r="AV29" i="458"/>
  <c r="AR30" i="458"/>
  <c r="AS30" i="458"/>
  <c r="AT30" i="458"/>
  <c r="AU30" i="458"/>
  <c r="AV30" i="458"/>
  <c r="AR31" i="458"/>
  <c r="AS31" i="458"/>
  <c r="AT31" i="458"/>
  <c r="AU31" i="458"/>
  <c r="AV31" i="458"/>
  <c r="AR32" i="458"/>
  <c r="AS32" i="458"/>
  <c r="AT32" i="458"/>
  <c r="AU32" i="458"/>
  <c r="AV32" i="458"/>
  <c r="AR33" i="458"/>
  <c r="AS33" i="458"/>
  <c r="AT33" i="458"/>
  <c r="AU33" i="458"/>
  <c r="AV33" i="458"/>
  <c r="AR34" i="458"/>
  <c r="AS34" i="458"/>
  <c r="AT34" i="458"/>
  <c r="AU34" i="458"/>
  <c r="AV34" i="458"/>
  <c r="AR35" i="458"/>
  <c r="AS35" i="458"/>
  <c r="AT35" i="458"/>
  <c r="AU35" i="458"/>
  <c r="AV35" i="458"/>
  <c r="AR36" i="458"/>
  <c r="AS36" i="458"/>
  <c r="AT36" i="458"/>
  <c r="AU36" i="458"/>
  <c r="AV36" i="458"/>
  <c r="AR37" i="458"/>
  <c r="AS37" i="458"/>
  <c r="AT37" i="458"/>
  <c r="AU37" i="458"/>
  <c r="AV37" i="458"/>
  <c r="AR38" i="458"/>
  <c r="AS38" i="458"/>
  <c r="AT38" i="458"/>
  <c r="AU38" i="458"/>
  <c r="AV38" i="458"/>
  <c r="AR39" i="458"/>
  <c r="AS39" i="458"/>
  <c r="AT39" i="458"/>
  <c r="AU39" i="458"/>
  <c r="AV39" i="458"/>
  <c r="AR40" i="458"/>
  <c r="AS40" i="458"/>
  <c r="AT40" i="458"/>
  <c r="AU40" i="458"/>
  <c r="AV40" i="458"/>
  <c r="AR41" i="458"/>
  <c r="AS41" i="458"/>
  <c r="AT41" i="458"/>
  <c r="AU41" i="458"/>
  <c r="AV41" i="458"/>
  <c r="AR42" i="458"/>
  <c r="AS42" i="458"/>
  <c r="AT42" i="458"/>
  <c r="AU42" i="458"/>
  <c r="AV42" i="458"/>
  <c r="AR43" i="458"/>
  <c r="AS43" i="458"/>
  <c r="AT43" i="458"/>
  <c r="AU43" i="458"/>
  <c r="AV43" i="458"/>
  <c r="AR44" i="458"/>
  <c r="AS44" i="458"/>
  <c r="AT44" i="458"/>
  <c r="AU44" i="458"/>
  <c r="AV44" i="458"/>
  <c r="AR45" i="458"/>
  <c r="AS45" i="458"/>
  <c r="AT45" i="458"/>
  <c r="AU45" i="458"/>
  <c r="AV45" i="458"/>
  <c r="AR46" i="458"/>
  <c r="AS46" i="458"/>
  <c r="AT46" i="458"/>
  <c r="AU46" i="458"/>
  <c r="AV46" i="458"/>
  <c r="AR47" i="458"/>
  <c r="AS47" i="458"/>
  <c r="AT47" i="458"/>
  <c r="AU47" i="458"/>
  <c r="AV47" i="458"/>
  <c r="AR48" i="458"/>
  <c r="AS48" i="458"/>
  <c r="AT48" i="458"/>
  <c r="AU48" i="458"/>
  <c r="AV48" i="458"/>
  <c r="AR49" i="458"/>
  <c r="AS49" i="458"/>
  <c r="AT49" i="458"/>
  <c r="AU49" i="458"/>
  <c r="AV49" i="458"/>
  <c r="AR50" i="458"/>
  <c r="AS50" i="458"/>
  <c r="AT50" i="458"/>
  <c r="AU50" i="458"/>
  <c r="AV50" i="458"/>
  <c r="AR51" i="458"/>
  <c r="AS51" i="458"/>
  <c r="AT51" i="458"/>
  <c r="AU51" i="458"/>
  <c r="AV51" i="458"/>
  <c r="AR52" i="458"/>
  <c r="AS52" i="458"/>
  <c r="AT52" i="458"/>
  <c r="AU52" i="458"/>
  <c r="AV52" i="458"/>
  <c r="AR53" i="458"/>
  <c r="AS53" i="458"/>
  <c r="AT53" i="458"/>
  <c r="AU53" i="458"/>
  <c r="AV53" i="458"/>
  <c r="AR54" i="458"/>
  <c r="AS54" i="458"/>
  <c r="AT54" i="458"/>
  <c r="AU54" i="458"/>
  <c r="AV54" i="458"/>
  <c r="AR55" i="458"/>
  <c r="AS55" i="458"/>
  <c r="AT55" i="458"/>
  <c r="AU55" i="458"/>
  <c r="AV55" i="458"/>
  <c r="AS9" i="458"/>
  <c r="AT9" i="458"/>
  <c r="AU9" i="458"/>
  <c r="AV9" i="458"/>
  <c r="AS10" i="458"/>
  <c r="AT10" i="458"/>
  <c r="AU10" i="458"/>
  <c r="AV10" i="458"/>
  <c r="AS11" i="458"/>
  <c r="AT11" i="458"/>
  <c r="AU11" i="458"/>
  <c r="AV11" i="458"/>
  <c r="AS12" i="458"/>
  <c r="AT12" i="458"/>
  <c r="AU12" i="458"/>
  <c r="AV12" i="458"/>
  <c r="AS13" i="458"/>
  <c r="AT13" i="458"/>
  <c r="AU13" i="458"/>
  <c r="AV13" i="458"/>
  <c r="AS14" i="458"/>
  <c r="AT14" i="458"/>
  <c r="AU14" i="458"/>
  <c r="AV14" i="458"/>
  <c r="AS15" i="458"/>
  <c r="AT15" i="458"/>
  <c r="AU15" i="458"/>
  <c r="AV15" i="458"/>
  <c r="AS16" i="458"/>
  <c r="AT16" i="458"/>
  <c r="AU16" i="458"/>
  <c r="AV16" i="458"/>
  <c r="AS17" i="458"/>
  <c r="AT17" i="458"/>
  <c r="AU17" i="458"/>
  <c r="AV17" i="458"/>
  <c r="AS18" i="458"/>
  <c r="AT18" i="458"/>
  <c r="AU18" i="458"/>
  <c r="AV18" i="458"/>
  <c r="AS19" i="458"/>
  <c r="AT19" i="458"/>
  <c r="AU19" i="458"/>
  <c r="AV19" i="458"/>
  <c r="AS20" i="458"/>
  <c r="AT20" i="458"/>
  <c r="AU20" i="458"/>
  <c r="AV20" i="458"/>
  <c r="AS21" i="458"/>
  <c r="AT21" i="458"/>
  <c r="AU21" i="458"/>
  <c r="AV21" i="458"/>
  <c r="AS22" i="458"/>
  <c r="AT22" i="458"/>
  <c r="AU22" i="458"/>
  <c r="AV22" i="458"/>
  <c r="AS23" i="458"/>
  <c r="AT23" i="458"/>
  <c r="AU23" i="458"/>
  <c r="AV23" i="458"/>
  <c r="AS24" i="458"/>
  <c r="AT24" i="458"/>
  <c r="AU24" i="458"/>
  <c r="AV24" i="458"/>
  <c r="AS25" i="458"/>
  <c r="AT25" i="458"/>
  <c r="AU25" i="458"/>
  <c r="AV25" i="458"/>
  <c r="AS26" i="458"/>
  <c r="AT26" i="458"/>
  <c r="AU26" i="458"/>
  <c r="AV26" i="458"/>
  <c r="AW13" i="458"/>
  <c r="AX13" i="458"/>
  <c r="AX11" i="458"/>
  <c r="AW11" i="458"/>
  <c r="AT8" i="458"/>
  <c r="AU8" i="458"/>
  <c r="AV8" i="458"/>
  <c r="AS8" i="458"/>
  <c r="AR69" i="458"/>
  <c r="AR68" i="458"/>
  <c r="AR67" i="458"/>
  <c r="AR64" i="458"/>
  <c r="AR60" i="458"/>
  <c r="AR59" i="458"/>
  <c r="AR9" i="458"/>
  <c r="AR10" i="458"/>
  <c r="AR11" i="458"/>
  <c r="AR12" i="458"/>
  <c r="AR13" i="458"/>
  <c r="AR14" i="458"/>
  <c r="AR15" i="458"/>
  <c r="AR16" i="458"/>
  <c r="AR17" i="458"/>
  <c r="AR18" i="458"/>
  <c r="AR19" i="458"/>
  <c r="AR20" i="458"/>
  <c r="AR21" i="458"/>
  <c r="AR22" i="458"/>
  <c r="AR23" i="458"/>
  <c r="AR24" i="458"/>
  <c r="AR25" i="458"/>
  <c r="AR26" i="458"/>
  <c r="C56" i="458"/>
  <c r="D56" i="458"/>
  <c r="E56" i="458"/>
  <c r="F56" i="458"/>
  <c r="I56" i="458"/>
  <c r="J56" i="458"/>
  <c r="K56" i="458"/>
  <c r="L56" i="458"/>
  <c r="M56" i="458"/>
  <c r="P56" i="458"/>
  <c r="Q56" i="458"/>
  <c r="R56" i="458"/>
  <c r="S56" i="458"/>
  <c r="T56" i="458"/>
  <c r="W56" i="458"/>
  <c r="X56" i="458"/>
  <c r="Y56" i="458"/>
  <c r="Z56" i="458"/>
  <c r="AA56" i="458"/>
  <c r="AD56" i="458"/>
  <c r="AE56" i="458"/>
  <c r="AF56" i="458"/>
  <c r="AG56" i="458"/>
  <c r="AH56" i="458"/>
  <c r="AK56" i="458"/>
  <c r="AL56" i="458"/>
  <c r="AM56" i="458"/>
  <c r="AN56" i="458"/>
  <c r="AO56" i="458"/>
  <c r="C27" i="458"/>
  <c r="D27" i="458"/>
  <c r="E27" i="458"/>
  <c r="I27" i="458"/>
  <c r="J27" i="458"/>
  <c r="K27" i="458"/>
  <c r="L27" i="458"/>
  <c r="M27" i="458"/>
  <c r="P27" i="458"/>
  <c r="Q27" i="458"/>
  <c r="R27" i="458"/>
  <c r="S27" i="458"/>
  <c r="T27" i="458"/>
  <c r="W27" i="458"/>
  <c r="X27" i="458"/>
  <c r="Y27" i="458"/>
  <c r="Z27" i="458"/>
  <c r="AA27" i="458"/>
  <c r="AD27" i="458"/>
  <c r="AE27" i="458"/>
  <c r="AF27" i="458"/>
  <c r="AG27" i="458"/>
  <c r="AH27" i="458"/>
  <c r="AK27" i="458"/>
  <c r="AL27" i="458"/>
  <c r="AM27" i="458"/>
  <c r="AN27" i="458"/>
  <c r="AO27" i="458"/>
  <c r="C64" i="457"/>
  <c r="D64" i="457"/>
  <c r="E64" i="457"/>
  <c r="B64" i="457"/>
  <c r="I65" i="457"/>
  <c r="J65" i="457"/>
  <c r="K65" i="457"/>
  <c r="I35" i="457"/>
  <c r="J35" i="457"/>
  <c r="K35" i="457"/>
  <c r="H35" i="457"/>
  <c r="H20" i="457"/>
  <c r="I20" i="457"/>
  <c r="J20" i="457"/>
  <c r="K20" i="457"/>
  <c r="I50" i="457"/>
  <c r="J50" i="457"/>
  <c r="K50" i="457"/>
  <c r="H50" i="457"/>
  <c r="E49" i="457"/>
  <c r="D49" i="457"/>
  <c r="C49" i="457"/>
  <c r="E34" i="457"/>
  <c r="D34" i="457"/>
  <c r="C34" i="457"/>
  <c r="B34" i="457"/>
  <c r="C19" i="457"/>
  <c r="E19" i="457"/>
  <c r="P38" i="455"/>
  <c r="O38" i="455"/>
  <c r="N38" i="455"/>
  <c r="M38" i="455"/>
  <c r="L38" i="455"/>
  <c r="K38" i="455"/>
  <c r="K45" i="455" s="1"/>
  <c r="J38" i="455"/>
  <c r="I38" i="455"/>
  <c r="H38" i="455"/>
  <c r="G38" i="455"/>
  <c r="F38" i="455"/>
  <c r="E38" i="455"/>
  <c r="D38" i="455"/>
  <c r="D45" i="455" s="1"/>
  <c r="C25" i="455"/>
  <c r="C26" i="455"/>
  <c r="C27" i="455"/>
  <c r="C28" i="455"/>
  <c r="C29" i="455"/>
  <c r="C30" i="455"/>
  <c r="C31" i="455"/>
  <c r="C32" i="455"/>
  <c r="C33" i="455"/>
  <c r="C34" i="455"/>
  <c r="C35" i="455"/>
  <c r="C36" i="455"/>
  <c r="E22" i="455"/>
  <c r="F22" i="455"/>
  <c r="G22" i="455"/>
  <c r="H22" i="455"/>
  <c r="I22" i="455"/>
  <c r="J22" i="455"/>
  <c r="J45" i="455" s="1"/>
  <c r="L22" i="455"/>
  <c r="M22" i="455"/>
  <c r="N22" i="455"/>
  <c r="O22" i="455"/>
  <c r="P22" i="455"/>
  <c r="C21" i="455"/>
  <c r="C9" i="455"/>
  <c r="C10" i="455"/>
  <c r="C11" i="455"/>
  <c r="C12" i="455"/>
  <c r="C13" i="455"/>
  <c r="C14" i="455"/>
  <c r="C15" i="455"/>
  <c r="C16" i="455"/>
  <c r="C17" i="455"/>
  <c r="C18" i="455"/>
  <c r="C19" i="455"/>
  <c r="C20" i="455"/>
  <c r="D23" i="454"/>
  <c r="E23" i="454"/>
  <c r="F23" i="454"/>
  <c r="G23" i="454"/>
  <c r="H23" i="454"/>
  <c r="I23" i="454"/>
  <c r="J23" i="454"/>
  <c r="K23" i="454"/>
  <c r="L23" i="454"/>
  <c r="M23" i="454"/>
  <c r="N23" i="454"/>
  <c r="O23" i="454"/>
  <c r="P23" i="454"/>
  <c r="C23" i="454"/>
  <c r="C7" i="454"/>
  <c r="D18" i="454"/>
  <c r="E18" i="454"/>
  <c r="F18" i="454"/>
  <c r="G18" i="454"/>
  <c r="H18" i="454"/>
  <c r="I18" i="454"/>
  <c r="J18" i="454"/>
  <c r="K18" i="454"/>
  <c r="L18" i="454"/>
  <c r="M18" i="454"/>
  <c r="N18" i="454"/>
  <c r="O18" i="454"/>
  <c r="P18" i="454"/>
  <c r="C18" i="454"/>
  <c r="D12" i="454"/>
  <c r="E12" i="454"/>
  <c r="F12" i="454"/>
  <c r="G12" i="454"/>
  <c r="H12" i="454"/>
  <c r="I12" i="454"/>
  <c r="J12" i="454"/>
  <c r="K12" i="454"/>
  <c r="L12" i="454"/>
  <c r="M12" i="454"/>
  <c r="N12" i="454"/>
  <c r="O12" i="454"/>
  <c r="P12" i="454"/>
  <c r="Q15" i="454"/>
  <c r="E7" i="454"/>
  <c r="F7" i="454"/>
  <c r="G7" i="454"/>
  <c r="H7" i="454"/>
  <c r="I7" i="454"/>
  <c r="J7" i="454"/>
  <c r="K7" i="454"/>
  <c r="L7" i="454"/>
  <c r="M7" i="454"/>
  <c r="N7" i="454"/>
  <c r="O7" i="454"/>
  <c r="AB29" i="451"/>
  <c r="AB27" i="451" s="1"/>
  <c r="AC29" i="451"/>
  <c r="AC27" i="451" s="1"/>
  <c r="AD29" i="451"/>
  <c r="AD27" i="451" s="1"/>
  <c r="AE29" i="451"/>
  <c r="AE27" i="451" s="1"/>
  <c r="AF29" i="451"/>
  <c r="AF27" i="451" s="1"/>
  <c r="AG29" i="451"/>
  <c r="AG27" i="451" s="1"/>
  <c r="AH29" i="451"/>
  <c r="AH27" i="451" s="1"/>
  <c r="AI29" i="451"/>
  <c r="AI27" i="451" s="1"/>
  <c r="AJ29" i="451"/>
  <c r="AJ27" i="451" s="1"/>
  <c r="AK29" i="451"/>
  <c r="AK27" i="451" s="1"/>
  <c r="AL29" i="451"/>
  <c r="AL27" i="451" s="1"/>
  <c r="AM29" i="451"/>
  <c r="AM27" i="451" s="1"/>
  <c r="AN29" i="451"/>
  <c r="AN27" i="451" s="1"/>
  <c r="AO29" i="451"/>
  <c r="AO27" i="451" s="1"/>
  <c r="AP29" i="451"/>
  <c r="AP27" i="451" s="1"/>
  <c r="AQ29" i="451"/>
  <c r="AQ27" i="451" s="1"/>
  <c r="AR29" i="451"/>
  <c r="AR27" i="451" s="1"/>
  <c r="AS29" i="451"/>
  <c r="AS27" i="451" s="1"/>
  <c r="AT29" i="451"/>
  <c r="AT27" i="451" s="1"/>
  <c r="AU29" i="451"/>
  <c r="AU27" i="451" s="1"/>
  <c r="AV29" i="451"/>
  <c r="AV27" i="451" s="1"/>
  <c r="AW29" i="451"/>
  <c r="AW27" i="451" s="1"/>
  <c r="AX29" i="451"/>
  <c r="AX27" i="451" s="1"/>
  <c r="AY29" i="451"/>
  <c r="AY27" i="451" s="1"/>
  <c r="AZ29" i="451"/>
  <c r="AZ27" i="451" s="1"/>
  <c r="BA29" i="451"/>
  <c r="BA27" i="451" s="1"/>
  <c r="BB29" i="451"/>
  <c r="BB27" i="451" s="1"/>
  <c r="AA29" i="451"/>
  <c r="AA27" i="451" s="1"/>
  <c r="Z29" i="451"/>
  <c r="Z27" i="451" s="1"/>
  <c r="Y29" i="451"/>
  <c r="Y27" i="451" s="1"/>
  <c r="X29" i="451"/>
  <c r="X27" i="451" s="1"/>
  <c r="W29" i="451"/>
  <c r="W27" i="451" s="1"/>
  <c r="D29" i="451"/>
  <c r="D27" i="451" s="1"/>
  <c r="E29" i="451"/>
  <c r="E27" i="451" s="1"/>
  <c r="F29" i="451"/>
  <c r="F27" i="451" s="1"/>
  <c r="G29" i="451"/>
  <c r="G27" i="451" s="1"/>
  <c r="H29" i="451"/>
  <c r="H27" i="451" s="1"/>
  <c r="I29" i="451"/>
  <c r="I27" i="451" s="1"/>
  <c r="J29" i="451"/>
  <c r="J27" i="451" s="1"/>
  <c r="K29" i="451"/>
  <c r="K27" i="451" s="1"/>
  <c r="L29" i="451"/>
  <c r="L27" i="451" s="1"/>
  <c r="C29" i="451"/>
  <c r="C27" i="451" s="1"/>
  <c r="Z23" i="451"/>
  <c r="AA23" i="451"/>
  <c r="AB23" i="451"/>
  <c r="AC23" i="451"/>
  <c r="AD23" i="451"/>
  <c r="AE23" i="451"/>
  <c r="AF23" i="451"/>
  <c r="AG23" i="451"/>
  <c r="AH23" i="451"/>
  <c r="AI23" i="451"/>
  <c r="AJ23" i="451"/>
  <c r="AK23" i="451"/>
  <c r="AL23" i="451"/>
  <c r="AM23" i="451"/>
  <c r="AN23" i="451"/>
  <c r="AO23" i="451"/>
  <c r="AP23" i="451"/>
  <c r="AQ23" i="451"/>
  <c r="AR23" i="451"/>
  <c r="AS23" i="451"/>
  <c r="AT23" i="451"/>
  <c r="AU23" i="451"/>
  <c r="AV23" i="451"/>
  <c r="AX23" i="451"/>
  <c r="AY23" i="451"/>
  <c r="AZ23" i="451"/>
  <c r="BA23" i="451"/>
  <c r="BB23" i="451"/>
  <c r="Y23" i="451"/>
  <c r="X23" i="451"/>
  <c r="D23" i="451"/>
  <c r="F23" i="451"/>
  <c r="G23" i="451"/>
  <c r="H23" i="451"/>
  <c r="I23" i="451"/>
  <c r="J23" i="451"/>
  <c r="K23" i="451"/>
  <c r="L23" i="451"/>
  <c r="C23" i="451"/>
  <c r="D21" i="451"/>
  <c r="D19" i="451" s="1"/>
  <c r="E21" i="451"/>
  <c r="E19" i="451" s="1"/>
  <c r="F21" i="451"/>
  <c r="F19" i="451" s="1"/>
  <c r="G21" i="451"/>
  <c r="G19" i="451" s="1"/>
  <c r="H21" i="451"/>
  <c r="H19" i="451" s="1"/>
  <c r="I21" i="451"/>
  <c r="I19" i="451" s="1"/>
  <c r="C21" i="451"/>
  <c r="C19" i="451" s="1"/>
  <c r="D17" i="451"/>
  <c r="D15" i="451" s="1"/>
  <c r="E17" i="451"/>
  <c r="E15" i="451" s="1"/>
  <c r="F17" i="451"/>
  <c r="F15" i="451" s="1"/>
  <c r="G17" i="451"/>
  <c r="G15" i="451" s="1"/>
  <c r="H17" i="451"/>
  <c r="H15" i="451" s="1"/>
  <c r="I17" i="451"/>
  <c r="I15" i="451" s="1"/>
  <c r="J17" i="451"/>
  <c r="J15" i="451" s="1"/>
  <c r="K17" i="451"/>
  <c r="K15" i="451" s="1"/>
  <c r="L17" i="451"/>
  <c r="M17" i="451"/>
  <c r="M15" i="451" s="1"/>
  <c r="N17" i="451"/>
  <c r="N15" i="451" s="1"/>
  <c r="O17" i="451"/>
  <c r="O15" i="451" s="1"/>
  <c r="P17" i="451"/>
  <c r="P15" i="451" s="1"/>
  <c r="Q17" i="451"/>
  <c r="Q15" i="451" s="1"/>
  <c r="R17" i="451"/>
  <c r="R15" i="451" s="1"/>
  <c r="S17" i="451"/>
  <c r="S15" i="451" s="1"/>
  <c r="T17" i="451"/>
  <c r="T15" i="451" s="1"/>
  <c r="U17" i="451"/>
  <c r="U15" i="451" s="1"/>
  <c r="V17" i="451"/>
  <c r="V15" i="451" s="1"/>
  <c r="W17" i="451"/>
  <c r="W15" i="451" s="1"/>
  <c r="X17" i="451"/>
  <c r="X15" i="451" s="1"/>
  <c r="Y17" i="451"/>
  <c r="Y15" i="451" s="1"/>
  <c r="Z17" i="451"/>
  <c r="Z15" i="451" s="1"/>
  <c r="AA17" i="451"/>
  <c r="AA15" i="451" s="1"/>
  <c r="AB17" i="451"/>
  <c r="AB15" i="451" s="1"/>
  <c r="AC17" i="451"/>
  <c r="AC15" i="451" s="1"/>
  <c r="AD17" i="451"/>
  <c r="AD15" i="451" s="1"/>
  <c r="AE17" i="451"/>
  <c r="AE15" i="451" s="1"/>
  <c r="AF17" i="451"/>
  <c r="AF15" i="451" s="1"/>
  <c r="AG17" i="451"/>
  <c r="AG15" i="451" s="1"/>
  <c r="AH17" i="451"/>
  <c r="AH15" i="451" s="1"/>
  <c r="AI17" i="451"/>
  <c r="AI15" i="451" s="1"/>
  <c r="AJ17" i="451"/>
  <c r="AJ15" i="451" s="1"/>
  <c r="AK17" i="451"/>
  <c r="AK15" i="451" s="1"/>
  <c r="AL17" i="451"/>
  <c r="AL15" i="451" s="1"/>
  <c r="AM17" i="451"/>
  <c r="AM15" i="451" s="1"/>
  <c r="AN17" i="451"/>
  <c r="AN15" i="451" s="1"/>
  <c r="AO17" i="451"/>
  <c r="AO15" i="451" s="1"/>
  <c r="AP17" i="451"/>
  <c r="AP15" i="451" s="1"/>
  <c r="AQ17" i="451"/>
  <c r="AQ15" i="451" s="1"/>
  <c r="AR17" i="451"/>
  <c r="AR15" i="451" s="1"/>
  <c r="AS17" i="451"/>
  <c r="AS15" i="451" s="1"/>
  <c r="AT17" i="451"/>
  <c r="AT15" i="451" s="1"/>
  <c r="AU17" i="451"/>
  <c r="AU15" i="451" s="1"/>
  <c r="AV17" i="451"/>
  <c r="AV15" i="451" s="1"/>
  <c r="AW17" i="451"/>
  <c r="AW15" i="451" s="1"/>
  <c r="AX17" i="451"/>
  <c r="AX15" i="451" s="1"/>
  <c r="AY17" i="451"/>
  <c r="AY15" i="451" s="1"/>
  <c r="AZ17" i="451"/>
  <c r="AZ15" i="451" s="1"/>
  <c r="BA17" i="451"/>
  <c r="BA15" i="451" s="1"/>
  <c r="BB17" i="451"/>
  <c r="BB15" i="451" s="1"/>
  <c r="C17" i="451"/>
  <c r="C15" i="451" s="1"/>
  <c r="D13" i="451"/>
  <c r="D11" i="451" s="1"/>
  <c r="E13" i="451"/>
  <c r="E11" i="451" s="1"/>
  <c r="F13" i="451"/>
  <c r="F11" i="451" s="1"/>
  <c r="G13" i="451"/>
  <c r="G11" i="451" s="1"/>
  <c r="H13" i="451"/>
  <c r="H11" i="451" s="1"/>
  <c r="I13" i="451"/>
  <c r="I11" i="451" s="1"/>
  <c r="J13" i="451"/>
  <c r="J11" i="451" s="1"/>
  <c r="K13" i="451"/>
  <c r="K11" i="451" s="1"/>
  <c r="L13" i="451"/>
  <c r="L11" i="451" s="1"/>
  <c r="M13" i="451"/>
  <c r="M11" i="451" s="1"/>
  <c r="N13" i="451"/>
  <c r="N11" i="451" s="1"/>
  <c r="O13" i="451"/>
  <c r="O11" i="451" s="1"/>
  <c r="P13" i="451"/>
  <c r="P11" i="451" s="1"/>
  <c r="Q13" i="451"/>
  <c r="Q11" i="451" s="1"/>
  <c r="R13" i="451"/>
  <c r="R11" i="451" s="1"/>
  <c r="S13" i="451"/>
  <c r="S11" i="451" s="1"/>
  <c r="T13" i="451"/>
  <c r="T11" i="451" s="1"/>
  <c r="U13" i="451"/>
  <c r="U11" i="451" s="1"/>
  <c r="V13" i="451"/>
  <c r="V11" i="451" s="1"/>
  <c r="W13" i="451"/>
  <c r="W11" i="451" s="1"/>
  <c r="X13" i="451"/>
  <c r="X11" i="451" s="1"/>
  <c r="Y13" i="451"/>
  <c r="Y11" i="451" s="1"/>
  <c r="Z13" i="451"/>
  <c r="Z11" i="451" s="1"/>
  <c r="AA13" i="451"/>
  <c r="AA11" i="451" s="1"/>
  <c r="AB13" i="451"/>
  <c r="AB11" i="451" s="1"/>
  <c r="AC13" i="451"/>
  <c r="AC11" i="451" s="1"/>
  <c r="AD13" i="451"/>
  <c r="AD11" i="451" s="1"/>
  <c r="AE13" i="451"/>
  <c r="AE11" i="451" s="1"/>
  <c r="AF13" i="451"/>
  <c r="AF11" i="451" s="1"/>
  <c r="AG13" i="451"/>
  <c r="AG11" i="451" s="1"/>
  <c r="AH13" i="451"/>
  <c r="AH11" i="451" s="1"/>
  <c r="AI13" i="451"/>
  <c r="AI11" i="451" s="1"/>
  <c r="AJ13" i="451"/>
  <c r="AJ11" i="451" s="1"/>
  <c r="AK13" i="451"/>
  <c r="AK11" i="451" s="1"/>
  <c r="AL13" i="451"/>
  <c r="AL11" i="451" s="1"/>
  <c r="AM13" i="451"/>
  <c r="AM11" i="451" s="1"/>
  <c r="AN13" i="451"/>
  <c r="AN11" i="451" s="1"/>
  <c r="AO13" i="451"/>
  <c r="AO11" i="451" s="1"/>
  <c r="AP13" i="451"/>
  <c r="AP11" i="451" s="1"/>
  <c r="AQ13" i="451"/>
  <c r="AQ11" i="451" s="1"/>
  <c r="AR13" i="451"/>
  <c r="AR11" i="451" s="1"/>
  <c r="AS13" i="451"/>
  <c r="AS11" i="451" s="1"/>
  <c r="AT13" i="451"/>
  <c r="AT11" i="451" s="1"/>
  <c r="AU13" i="451"/>
  <c r="AU11" i="451" s="1"/>
  <c r="AV13" i="451"/>
  <c r="AV11" i="451" s="1"/>
  <c r="AW13" i="451"/>
  <c r="AW11" i="451" s="1"/>
  <c r="AX13" i="451"/>
  <c r="AX11" i="451" s="1"/>
  <c r="AY13" i="451"/>
  <c r="AY11" i="451" s="1"/>
  <c r="AZ13" i="451"/>
  <c r="AZ11" i="451" s="1"/>
  <c r="BA13" i="451"/>
  <c r="BA11" i="451" s="1"/>
  <c r="BB13" i="451"/>
  <c r="BB11" i="451" s="1"/>
  <c r="C13" i="451"/>
  <c r="C11" i="451" s="1"/>
  <c r="D7" i="451"/>
  <c r="E7" i="451"/>
  <c r="F7" i="451"/>
  <c r="G7" i="451"/>
  <c r="H7" i="451"/>
  <c r="I7" i="451"/>
  <c r="J7" i="451"/>
  <c r="K7" i="451"/>
  <c r="L7" i="451"/>
  <c r="M7" i="451"/>
  <c r="N7" i="451"/>
  <c r="O7" i="451"/>
  <c r="P7" i="451"/>
  <c r="Q7" i="451"/>
  <c r="R7" i="451"/>
  <c r="S7" i="451"/>
  <c r="T7" i="451"/>
  <c r="U7" i="451"/>
  <c r="V7" i="451"/>
  <c r="W7" i="451"/>
  <c r="X7" i="451"/>
  <c r="Y7" i="451"/>
  <c r="Z7" i="451"/>
  <c r="AA7" i="451"/>
  <c r="AB7" i="451"/>
  <c r="AC7" i="451"/>
  <c r="AD7" i="451"/>
  <c r="AE7" i="451"/>
  <c r="AF7" i="451"/>
  <c r="AG7" i="451"/>
  <c r="AH7" i="451"/>
  <c r="AI7" i="451"/>
  <c r="AJ7" i="451"/>
  <c r="AK7" i="451"/>
  <c r="AL7" i="451"/>
  <c r="AM7" i="451"/>
  <c r="AN7" i="451"/>
  <c r="AO7" i="451"/>
  <c r="AP7" i="451"/>
  <c r="AQ7" i="451"/>
  <c r="AR7" i="451"/>
  <c r="AS7" i="451"/>
  <c r="AT7" i="451"/>
  <c r="AU7" i="451"/>
  <c r="AV7" i="451"/>
  <c r="AW7" i="451"/>
  <c r="AX7" i="451"/>
  <c r="AY7" i="451"/>
  <c r="AZ7" i="451"/>
  <c r="BA7" i="451"/>
  <c r="BB7" i="451"/>
  <c r="AW23" i="451"/>
  <c r="W23" i="451"/>
  <c r="E23" i="451"/>
  <c r="BB19" i="451"/>
  <c r="BA19" i="451"/>
  <c r="AZ19" i="451"/>
  <c r="AY19" i="451"/>
  <c r="AX19" i="451"/>
  <c r="AW19" i="451"/>
  <c r="AV19" i="451"/>
  <c r="AU19" i="451"/>
  <c r="AT19" i="451"/>
  <c r="AS19" i="451"/>
  <c r="AR19" i="451"/>
  <c r="AQ19" i="451"/>
  <c r="AP19" i="451"/>
  <c r="AO19" i="451"/>
  <c r="AN19" i="451"/>
  <c r="AM19" i="451"/>
  <c r="AL19" i="451"/>
  <c r="AK19" i="451"/>
  <c r="AJ19" i="451"/>
  <c r="AI19" i="451"/>
  <c r="AH19" i="451"/>
  <c r="AG19" i="451"/>
  <c r="AF19" i="451"/>
  <c r="AE19" i="451"/>
  <c r="AD19" i="451"/>
  <c r="AC19" i="451"/>
  <c r="AB19" i="451"/>
  <c r="AA19" i="451"/>
  <c r="Z19" i="451"/>
  <c r="Y19" i="451"/>
  <c r="X19" i="451"/>
  <c r="W19" i="451"/>
  <c r="V19" i="451"/>
  <c r="U19" i="451"/>
  <c r="T19" i="451"/>
  <c r="S19" i="451"/>
  <c r="R19" i="451"/>
  <c r="Q19" i="451"/>
  <c r="P19" i="451"/>
  <c r="O19" i="451"/>
  <c r="N19" i="451"/>
  <c r="M19" i="451"/>
  <c r="L19" i="451"/>
  <c r="K19" i="451"/>
  <c r="J19" i="451"/>
  <c r="L15" i="451"/>
  <c r="E101" i="438"/>
  <c r="E98" i="438" s="1"/>
  <c r="F101" i="438"/>
  <c r="F98" i="438" s="1"/>
  <c r="G101" i="438"/>
  <c r="G98" i="438" s="1"/>
  <c r="H101" i="438"/>
  <c r="H98" i="438" s="1"/>
  <c r="I101" i="438"/>
  <c r="I98" i="438" s="1"/>
  <c r="J101" i="438"/>
  <c r="J98" i="438" s="1"/>
  <c r="K101" i="438"/>
  <c r="K98" i="438" s="1"/>
  <c r="L101" i="438"/>
  <c r="L98" i="438" s="1"/>
  <c r="M101" i="438"/>
  <c r="M98" i="438" s="1"/>
  <c r="N101" i="438"/>
  <c r="N98" i="438" s="1"/>
  <c r="O101" i="438"/>
  <c r="O98" i="438" s="1"/>
  <c r="P101" i="438"/>
  <c r="P98" i="438" s="1"/>
  <c r="Q101" i="438"/>
  <c r="D101" i="438"/>
  <c r="D98" i="438" s="1"/>
  <c r="E96" i="438"/>
  <c r="E93" i="438" s="1"/>
  <c r="F96" i="438"/>
  <c r="F93" i="438" s="1"/>
  <c r="G96" i="438"/>
  <c r="G93" i="438" s="1"/>
  <c r="H96" i="438"/>
  <c r="H93" i="438" s="1"/>
  <c r="I96" i="438"/>
  <c r="I93" i="438" s="1"/>
  <c r="J96" i="438"/>
  <c r="J93" i="438" s="1"/>
  <c r="K96" i="438"/>
  <c r="K93" i="438" s="1"/>
  <c r="L96" i="438"/>
  <c r="L93" i="438" s="1"/>
  <c r="M96" i="438"/>
  <c r="M93" i="438" s="1"/>
  <c r="N96" i="438"/>
  <c r="N93" i="438" s="1"/>
  <c r="O96" i="438"/>
  <c r="O93" i="438" s="1"/>
  <c r="P96" i="438"/>
  <c r="P93" i="438" s="1"/>
  <c r="Q96" i="438"/>
  <c r="Q93" i="438" s="1"/>
  <c r="D96" i="438"/>
  <c r="D93" i="438" s="1"/>
  <c r="E91" i="438"/>
  <c r="E88" i="438" s="1"/>
  <c r="F91" i="438"/>
  <c r="F88" i="438" s="1"/>
  <c r="G91" i="438"/>
  <c r="G88" i="438" s="1"/>
  <c r="H91" i="438"/>
  <c r="H88" i="438" s="1"/>
  <c r="I91" i="438"/>
  <c r="I88" i="438" s="1"/>
  <c r="J91" i="438"/>
  <c r="J88" i="438" s="1"/>
  <c r="K91" i="438"/>
  <c r="K88" i="438" s="1"/>
  <c r="L91" i="438"/>
  <c r="L88" i="438" s="1"/>
  <c r="M91" i="438"/>
  <c r="M88" i="438" s="1"/>
  <c r="N91" i="438"/>
  <c r="N88" i="438" s="1"/>
  <c r="O91" i="438"/>
  <c r="O88" i="438" s="1"/>
  <c r="P91" i="438"/>
  <c r="P88" i="438" s="1"/>
  <c r="Q91" i="438"/>
  <c r="Q88" i="438" s="1"/>
  <c r="D91" i="438"/>
  <c r="D88" i="438" s="1"/>
  <c r="E86" i="438"/>
  <c r="E83" i="438" s="1"/>
  <c r="F86" i="438"/>
  <c r="F83" i="438" s="1"/>
  <c r="G86" i="438"/>
  <c r="G83" i="438" s="1"/>
  <c r="H86" i="438"/>
  <c r="H83" i="438" s="1"/>
  <c r="I86" i="438"/>
  <c r="I83" i="438" s="1"/>
  <c r="J86" i="438"/>
  <c r="J83" i="438" s="1"/>
  <c r="K86" i="438"/>
  <c r="K83" i="438" s="1"/>
  <c r="L86" i="438"/>
  <c r="L83" i="438" s="1"/>
  <c r="M86" i="438"/>
  <c r="M83" i="438" s="1"/>
  <c r="N86" i="438"/>
  <c r="N83" i="438" s="1"/>
  <c r="O86" i="438"/>
  <c r="O83" i="438" s="1"/>
  <c r="P86" i="438"/>
  <c r="P83" i="438" s="1"/>
  <c r="Q86" i="438"/>
  <c r="Q83" i="438" s="1"/>
  <c r="D86" i="438"/>
  <c r="D83" i="438" s="1"/>
  <c r="E78" i="438"/>
  <c r="F81" i="438"/>
  <c r="F78" i="438" s="1"/>
  <c r="G81" i="438"/>
  <c r="G78" i="438" s="1"/>
  <c r="H81" i="438"/>
  <c r="H78" i="438" s="1"/>
  <c r="I81" i="438"/>
  <c r="I78" i="438" s="1"/>
  <c r="J81" i="438"/>
  <c r="J78" i="438" s="1"/>
  <c r="K81" i="438"/>
  <c r="K78" i="438" s="1"/>
  <c r="L81" i="438"/>
  <c r="L78" i="438" s="1"/>
  <c r="M81" i="438"/>
  <c r="M78" i="438" s="1"/>
  <c r="N81" i="438"/>
  <c r="N78" i="438" s="1"/>
  <c r="O81" i="438"/>
  <c r="O78" i="438" s="1"/>
  <c r="P81" i="438"/>
  <c r="P78" i="438" s="1"/>
  <c r="Q81" i="438"/>
  <c r="D81" i="438"/>
  <c r="D78" i="438" s="1"/>
  <c r="E76" i="438"/>
  <c r="E73" i="438" s="1"/>
  <c r="F76" i="438"/>
  <c r="F73" i="438" s="1"/>
  <c r="G76" i="438"/>
  <c r="G73" i="438" s="1"/>
  <c r="H76" i="438"/>
  <c r="H73" i="438" s="1"/>
  <c r="I76" i="438"/>
  <c r="I73" i="438" s="1"/>
  <c r="J76" i="438"/>
  <c r="J73" i="438" s="1"/>
  <c r="K76" i="438"/>
  <c r="K73" i="438" s="1"/>
  <c r="L76" i="438"/>
  <c r="L73" i="438" s="1"/>
  <c r="M76" i="438"/>
  <c r="M73" i="438" s="1"/>
  <c r="N76" i="438"/>
  <c r="N73" i="438" s="1"/>
  <c r="O76" i="438"/>
  <c r="O73" i="438" s="1"/>
  <c r="P76" i="438"/>
  <c r="P73" i="438" s="1"/>
  <c r="Q76" i="438"/>
  <c r="Q73" i="438" s="1"/>
  <c r="D76" i="438"/>
  <c r="D73" i="438" s="1"/>
  <c r="E68" i="438"/>
  <c r="E65" i="438" s="1"/>
  <c r="F68" i="438"/>
  <c r="F65" i="438" s="1"/>
  <c r="G68" i="438"/>
  <c r="G65" i="438" s="1"/>
  <c r="H68" i="438"/>
  <c r="H65" i="438" s="1"/>
  <c r="I68" i="438"/>
  <c r="I65" i="438" s="1"/>
  <c r="J68" i="438"/>
  <c r="J65" i="438" s="1"/>
  <c r="K68" i="438"/>
  <c r="K65" i="438" s="1"/>
  <c r="L68" i="438"/>
  <c r="L65" i="438" s="1"/>
  <c r="M68" i="438"/>
  <c r="M65" i="438" s="1"/>
  <c r="N68" i="438"/>
  <c r="N65" i="438" s="1"/>
  <c r="O68" i="438"/>
  <c r="O65" i="438" s="1"/>
  <c r="P68" i="438"/>
  <c r="P65" i="438" s="1"/>
  <c r="Q68" i="438"/>
  <c r="Q65" i="438" s="1"/>
  <c r="D68" i="438"/>
  <c r="D65" i="438" s="1"/>
  <c r="E63" i="438"/>
  <c r="E60" i="438" s="1"/>
  <c r="F63" i="438"/>
  <c r="F60" i="438" s="1"/>
  <c r="G63" i="438"/>
  <c r="G60" i="438" s="1"/>
  <c r="H63" i="438"/>
  <c r="H60" i="438" s="1"/>
  <c r="I63" i="438"/>
  <c r="I60" i="438" s="1"/>
  <c r="J63" i="438"/>
  <c r="J60" i="438" s="1"/>
  <c r="K63" i="438"/>
  <c r="K60" i="438" s="1"/>
  <c r="L63" i="438"/>
  <c r="L60" i="438" s="1"/>
  <c r="M63" i="438"/>
  <c r="M60" i="438" s="1"/>
  <c r="N63" i="438"/>
  <c r="N60" i="438" s="1"/>
  <c r="O63" i="438"/>
  <c r="O60" i="438" s="1"/>
  <c r="P63" i="438"/>
  <c r="P60" i="438" s="1"/>
  <c r="Q63" i="438"/>
  <c r="Q60" i="438" s="1"/>
  <c r="D63" i="438"/>
  <c r="D60" i="438" s="1"/>
  <c r="E58" i="438"/>
  <c r="E55" i="438" s="1"/>
  <c r="F58" i="438"/>
  <c r="F55" i="438" s="1"/>
  <c r="G58" i="438"/>
  <c r="G55" i="438" s="1"/>
  <c r="H58" i="438"/>
  <c r="H55" i="438" s="1"/>
  <c r="I58" i="438"/>
  <c r="I55" i="438" s="1"/>
  <c r="J58" i="438"/>
  <c r="J55" i="438" s="1"/>
  <c r="K58" i="438"/>
  <c r="K55" i="438" s="1"/>
  <c r="L58" i="438"/>
  <c r="L55" i="438" s="1"/>
  <c r="M58" i="438"/>
  <c r="M55" i="438" s="1"/>
  <c r="N58" i="438"/>
  <c r="N55" i="438" s="1"/>
  <c r="O58" i="438"/>
  <c r="O55" i="438" s="1"/>
  <c r="P58" i="438"/>
  <c r="P55" i="438" s="1"/>
  <c r="Q58" i="438"/>
  <c r="Q55" i="438" s="1"/>
  <c r="D58" i="438"/>
  <c r="D55" i="438" s="1"/>
  <c r="E53" i="438"/>
  <c r="E50" i="438" s="1"/>
  <c r="F53" i="438"/>
  <c r="F50" i="438" s="1"/>
  <c r="G53" i="438"/>
  <c r="G50" i="438" s="1"/>
  <c r="H53" i="438"/>
  <c r="H50" i="438" s="1"/>
  <c r="I53" i="438"/>
  <c r="I50" i="438" s="1"/>
  <c r="J53" i="438"/>
  <c r="J50" i="438" s="1"/>
  <c r="K53" i="438"/>
  <c r="K50" i="438" s="1"/>
  <c r="L53" i="438"/>
  <c r="L50" i="438" s="1"/>
  <c r="M53" i="438"/>
  <c r="M50" i="438" s="1"/>
  <c r="N53" i="438"/>
  <c r="N50" i="438" s="1"/>
  <c r="O53" i="438"/>
  <c r="O50" i="438" s="1"/>
  <c r="P53" i="438"/>
  <c r="P50" i="438" s="1"/>
  <c r="Q53" i="438"/>
  <c r="Q50" i="438" s="1"/>
  <c r="D53" i="438"/>
  <c r="D50" i="438" s="1"/>
  <c r="E48" i="438"/>
  <c r="E45" i="438" s="1"/>
  <c r="F48" i="438"/>
  <c r="F45" i="438" s="1"/>
  <c r="G48" i="438"/>
  <c r="G45" i="438" s="1"/>
  <c r="H48" i="438"/>
  <c r="H45" i="438" s="1"/>
  <c r="I48" i="438"/>
  <c r="I45" i="438" s="1"/>
  <c r="J48" i="438"/>
  <c r="J45" i="438" s="1"/>
  <c r="K48" i="438"/>
  <c r="K45" i="438" s="1"/>
  <c r="L48" i="438"/>
  <c r="L45" i="438" s="1"/>
  <c r="M48" i="438"/>
  <c r="M45" i="438" s="1"/>
  <c r="N48" i="438"/>
  <c r="N45" i="438" s="1"/>
  <c r="O48" i="438"/>
  <c r="O45" i="438" s="1"/>
  <c r="P48" i="438"/>
  <c r="P45" i="438" s="1"/>
  <c r="Q48" i="438"/>
  <c r="D48" i="438"/>
  <c r="D45" i="438" s="1"/>
  <c r="E43" i="438"/>
  <c r="E40" i="438" s="1"/>
  <c r="F43" i="438"/>
  <c r="F40" i="438" s="1"/>
  <c r="G43" i="438"/>
  <c r="G40" i="438" s="1"/>
  <c r="H43" i="438"/>
  <c r="H40" i="438" s="1"/>
  <c r="I43" i="438"/>
  <c r="I40" i="438" s="1"/>
  <c r="J43" i="438"/>
  <c r="J40" i="438" s="1"/>
  <c r="K43" i="438"/>
  <c r="K40" i="438" s="1"/>
  <c r="L43" i="438"/>
  <c r="L40" i="438" s="1"/>
  <c r="M43" i="438"/>
  <c r="M40" i="438" s="1"/>
  <c r="N43" i="438"/>
  <c r="N40" i="438" s="1"/>
  <c r="O43" i="438"/>
  <c r="O40" i="438" s="1"/>
  <c r="P43" i="438"/>
  <c r="P40" i="438" s="1"/>
  <c r="Q43" i="438"/>
  <c r="Q40" i="438" s="1"/>
  <c r="D43" i="438"/>
  <c r="D40" i="438" s="1"/>
  <c r="E35" i="438"/>
  <c r="E32" i="438" s="1"/>
  <c r="F35" i="438"/>
  <c r="F32" i="438" s="1"/>
  <c r="G35" i="438"/>
  <c r="G32" i="438" s="1"/>
  <c r="H35" i="438"/>
  <c r="H32" i="438" s="1"/>
  <c r="I35" i="438"/>
  <c r="I32" i="438" s="1"/>
  <c r="J35" i="438"/>
  <c r="J32" i="438" s="1"/>
  <c r="K35" i="438"/>
  <c r="K32" i="438" s="1"/>
  <c r="L35" i="438"/>
  <c r="L32" i="438" s="1"/>
  <c r="M35" i="438"/>
  <c r="M32" i="438" s="1"/>
  <c r="N35" i="438"/>
  <c r="N32" i="438" s="1"/>
  <c r="O35" i="438"/>
  <c r="O32" i="438" s="1"/>
  <c r="P35" i="438"/>
  <c r="P32" i="438" s="1"/>
  <c r="Q35" i="438"/>
  <c r="Q32" i="438" s="1"/>
  <c r="D35" i="438"/>
  <c r="D32" i="438" s="1"/>
  <c r="E30" i="438"/>
  <c r="E27" i="438" s="1"/>
  <c r="F30" i="438"/>
  <c r="F27" i="438" s="1"/>
  <c r="G30" i="438"/>
  <c r="G27" i="438" s="1"/>
  <c r="H30" i="438"/>
  <c r="H27" i="438" s="1"/>
  <c r="I30" i="438"/>
  <c r="I27" i="438" s="1"/>
  <c r="J30" i="438"/>
  <c r="J27" i="438" s="1"/>
  <c r="K30" i="438"/>
  <c r="K27" i="438" s="1"/>
  <c r="L30" i="438"/>
  <c r="L27" i="438" s="1"/>
  <c r="M30" i="438"/>
  <c r="M27" i="438" s="1"/>
  <c r="N30" i="438"/>
  <c r="N27" i="438" s="1"/>
  <c r="O30" i="438"/>
  <c r="O27" i="438" s="1"/>
  <c r="P30" i="438"/>
  <c r="P27" i="438" s="1"/>
  <c r="Q30" i="438"/>
  <c r="Q27" i="438" s="1"/>
  <c r="D30" i="438"/>
  <c r="D27" i="438" s="1"/>
  <c r="E25" i="438"/>
  <c r="E22" i="438" s="1"/>
  <c r="F25" i="438"/>
  <c r="F22" i="438" s="1"/>
  <c r="G25" i="438"/>
  <c r="G22" i="438" s="1"/>
  <c r="H25" i="438"/>
  <c r="H22" i="438" s="1"/>
  <c r="I25" i="438"/>
  <c r="I22" i="438" s="1"/>
  <c r="J25" i="438"/>
  <c r="J22" i="438" s="1"/>
  <c r="K25" i="438"/>
  <c r="K22" i="438" s="1"/>
  <c r="L25" i="438"/>
  <c r="L22" i="438" s="1"/>
  <c r="M25" i="438"/>
  <c r="M22" i="438" s="1"/>
  <c r="N25" i="438"/>
  <c r="N22" i="438" s="1"/>
  <c r="O25" i="438"/>
  <c r="O22" i="438" s="1"/>
  <c r="P25" i="438"/>
  <c r="P22" i="438" s="1"/>
  <c r="Q25" i="438"/>
  <c r="Q22" i="438" s="1"/>
  <c r="D25" i="438"/>
  <c r="D22" i="438" s="1"/>
  <c r="E20" i="438"/>
  <c r="E17" i="438" s="1"/>
  <c r="F20" i="438"/>
  <c r="F17" i="438" s="1"/>
  <c r="G20" i="438"/>
  <c r="G17" i="438" s="1"/>
  <c r="H20" i="438"/>
  <c r="H17" i="438" s="1"/>
  <c r="I20" i="438"/>
  <c r="I17" i="438" s="1"/>
  <c r="J20" i="438"/>
  <c r="J17" i="438" s="1"/>
  <c r="K20" i="438"/>
  <c r="K17" i="438" s="1"/>
  <c r="L20" i="438"/>
  <c r="L17" i="438" s="1"/>
  <c r="M20" i="438"/>
  <c r="M17" i="438" s="1"/>
  <c r="N20" i="438"/>
  <c r="N17" i="438" s="1"/>
  <c r="O20" i="438"/>
  <c r="O17" i="438" s="1"/>
  <c r="P20" i="438"/>
  <c r="P17" i="438" s="1"/>
  <c r="Q20" i="438"/>
  <c r="Q17" i="438" s="1"/>
  <c r="D20" i="438"/>
  <c r="D17" i="438" s="1"/>
  <c r="E15" i="438"/>
  <c r="E12" i="438" s="1"/>
  <c r="F15" i="438"/>
  <c r="F12" i="438" s="1"/>
  <c r="G15" i="438"/>
  <c r="G12" i="438" s="1"/>
  <c r="H15" i="438"/>
  <c r="H12" i="438" s="1"/>
  <c r="I15" i="438"/>
  <c r="I12" i="438" s="1"/>
  <c r="J15" i="438"/>
  <c r="J12" i="438" s="1"/>
  <c r="K15" i="438"/>
  <c r="K12" i="438" s="1"/>
  <c r="L15" i="438"/>
  <c r="L12" i="438" s="1"/>
  <c r="M15" i="438"/>
  <c r="M12" i="438" s="1"/>
  <c r="N15" i="438"/>
  <c r="N12" i="438" s="1"/>
  <c r="O15" i="438"/>
  <c r="O12" i="438" s="1"/>
  <c r="P15" i="438"/>
  <c r="P12" i="438" s="1"/>
  <c r="Q15" i="438"/>
  <c r="D15" i="438"/>
  <c r="D12" i="438" s="1"/>
  <c r="Q10" i="438"/>
  <c r="Q7" i="438" s="1"/>
  <c r="E10" i="438"/>
  <c r="E7" i="438" s="1"/>
  <c r="F10" i="438"/>
  <c r="F7" i="438" s="1"/>
  <c r="G10" i="438"/>
  <c r="G7" i="438" s="1"/>
  <c r="H10" i="438"/>
  <c r="H7" i="438" s="1"/>
  <c r="I10" i="438"/>
  <c r="I7" i="438" s="1"/>
  <c r="J10" i="438"/>
  <c r="J7" i="438" s="1"/>
  <c r="K10" i="438"/>
  <c r="K7" i="438" s="1"/>
  <c r="L10" i="438"/>
  <c r="L7" i="438" s="1"/>
  <c r="M10" i="438"/>
  <c r="M7" i="438" s="1"/>
  <c r="N10" i="438"/>
  <c r="N7" i="438" s="1"/>
  <c r="O10" i="438"/>
  <c r="O7" i="438" s="1"/>
  <c r="P10" i="438"/>
  <c r="P7" i="438" s="1"/>
  <c r="D10" i="438"/>
  <c r="D7" i="438" s="1"/>
  <c r="E11" i="437"/>
  <c r="E7" i="437" s="1"/>
  <c r="F11" i="437"/>
  <c r="F7" i="437" s="1"/>
  <c r="G11" i="437"/>
  <c r="G7" i="437" s="1"/>
  <c r="H11" i="437"/>
  <c r="H7" i="437" s="1"/>
  <c r="I11" i="437"/>
  <c r="I7" i="437" s="1"/>
  <c r="J11" i="437"/>
  <c r="J7" i="437" s="1"/>
  <c r="K11" i="437"/>
  <c r="L11" i="437"/>
  <c r="L7" i="437" s="1"/>
  <c r="M11" i="437"/>
  <c r="M7" i="437" s="1"/>
  <c r="N11" i="437"/>
  <c r="N7" i="437" s="1"/>
  <c r="O11" i="437"/>
  <c r="O7" i="437" s="1"/>
  <c r="P11" i="437"/>
  <c r="P7" i="437" s="1"/>
  <c r="Q11" i="437"/>
  <c r="Q7" i="437" s="1"/>
  <c r="R11" i="437"/>
  <c r="R7" i="437" s="1"/>
  <c r="S11" i="437"/>
  <c r="S7" i="437" s="1"/>
  <c r="T11" i="437"/>
  <c r="T7" i="437" s="1"/>
  <c r="F17" i="437"/>
  <c r="F13" i="437" s="1"/>
  <c r="G17" i="437"/>
  <c r="G13" i="437" s="1"/>
  <c r="H17" i="437"/>
  <c r="H13" i="437" s="1"/>
  <c r="I17" i="437"/>
  <c r="I13" i="437" s="1"/>
  <c r="J17" i="437"/>
  <c r="J13" i="437" s="1"/>
  <c r="K17" i="437"/>
  <c r="K13" i="437" s="1"/>
  <c r="L17" i="437"/>
  <c r="L13" i="437" s="1"/>
  <c r="M17" i="437"/>
  <c r="M13" i="437" s="1"/>
  <c r="N17" i="437"/>
  <c r="N13" i="437" s="1"/>
  <c r="O17" i="437"/>
  <c r="O13" i="437" s="1"/>
  <c r="P17" i="437"/>
  <c r="P13" i="437" s="1"/>
  <c r="Q17" i="437"/>
  <c r="Q13" i="437" s="1"/>
  <c r="R17" i="437"/>
  <c r="R13" i="437" s="1"/>
  <c r="S17" i="437"/>
  <c r="S13" i="437" s="1"/>
  <c r="T17" i="437"/>
  <c r="T13" i="437" s="1"/>
  <c r="E23" i="437"/>
  <c r="E19" i="437" s="1"/>
  <c r="F23" i="437"/>
  <c r="F19" i="437" s="1"/>
  <c r="G23" i="437"/>
  <c r="G19" i="437" s="1"/>
  <c r="H23" i="437"/>
  <c r="H19" i="437" s="1"/>
  <c r="I23" i="437"/>
  <c r="I19" i="437" s="1"/>
  <c r="J23" i="437"/>
  <c r="J19" i="437" s="1"/>
  <c r="K23" i="437"/>
  <c r="L23" i="437"/>
  <c r="L19" i="437" s="1"/>
  <c r="M23" i="437"/>
  <c r="M19" i="437" s="1"/>
  <c r="N23" i="437"/>
  <c r="N19" i="437" s="1"/>
  <c r="O23" i="437"/>
  <c r="O19" i="437" s="1"/>
  <c r="P23" i="437"/>
  <c r="P19" i="437" s="1"/>
  <c r="Q23" i="437"/>
  <c r="Q19" i="437" s="1"/>
  <c r="R23" i="437"/>
  <c r="R19" i="437" s="1"/>
  <c r="S23" i="437"/>
  <c r="S19" i="437" s="1"/>
  <c r="T23" i="437"/>
  <c r="T19" i="437" s="1"/>
  <c r="E29" i="437"/>
  <c r="E25" i="437" s="1"/>
  <c r="F29" i="437"/>
  <c r="F25" i="437" s="1"/>
  <c r="G29" i="437"/>
  <c r="G25" i="437" s="1"/>
  <c r="H29" i="437"/>
  <c r="H25" i="437" s="1"/>
  <c r="I29" i="437"/>
  <c r="I25" i="437" s="1"/>
  <c r="J29" i="437"/>
  <c r="J25" i="437" s="1"/>
  <c r="K29" i="437"/>
  <c r="K25" i="437" s="1"/>
  <c r="L29" i="437"/>
  <c r="L25" i="437" s="1"/>
  <c r="M29" i="437"/>
  <c r="M25" i="437" s="1"/>
  <c r="N29" i="437"/>
  <c r="N25" i="437" s="1"/>
  <c r="O29" i="437"/>
  <c r="O25" i="437" s="1"/>
  <c r="P29" i="437"/>
  <c r="P25" i="437" s="1"/>
  <c r="Q29" i="437"/>
  <c r="Q25" i="437" s="1"/>
  <c r="R29" i="437"/>
  <c r="R25" i="437" s="1"/>
  <c r="S29" i="437"/>
  <c r="S25" i="437" s="1"/>
  <c r="T29" i="437"/>
  <c r="T25" i="437" s="1"/>
  <c r="E35" i="437"/>
  <c r="E31" i="437" s="1"/>
  <c r="F35" i="437"/>
  <c r="F31" i="437" s="1"/>
  <c r="G35" i="437"/>
  <c r="G31" i="437" s="1"/>
  <c r="H35" i="437"/>
  <c r="H31" i="437" s="1"/>
  <c r="I35" i="437"/>
  <c r="I31" i="437" s="1"/>
  <c r="J35" i="437"/>
  <c r="J31" i="437" s="1"/>
  <c r="K35" i="437"/>
  <c r="L35" i="437"/>
  <c r="L31" i="437" s="1"/>
  <c r="M35" i="437"/>
  <c r="M31" i="437" s="1"/>
  <c r="N35" i="437"/>
  <c r="N31" i="437" s="1"/>
  <c r="O35" i="437"/>
  <c r="O31" i="437" s="1"/>
  <c r="P35" i="437"/>
  <c r="P31" i="437" s="1"/>
  <c r="Q35" i="437"/>
  <c r="Q31" i="437" s="1"/>
  <c r="R35" i="437"/>
  <c r="R31" i="437" s="1"/>
  <c r="S35" i="437"/>
  <c r="S31" i="437" s="1"/>
  <c r="T35" i="437"/>
  <c r="E41" i="437"/>
  <c r="E37" i="437" s="1"/>
  <c r="F41" i="437"/>
  <c r="F37" i="437" s="1"/>
  <c r="G41" i="437"/>
  <c r="G37" i="437" s="1"/>
  <c r="H41" i="437"/>
  <c r="H37" i="437" s="1"/>
  <c r="I41" i="437"/>
  <c r="I37" i="437" s="1"/>
  <c r="J41" i="437"/>
  <c r="J37" i="437" s="1"/>
  <c r="K41" i="437"/>
  <c r="L41" i="437"/>
  <c r="L37" i="437" s="1"/>
  <c r="M41" i="437"/>
  <c r="M37" i="437" s="1"/>
  <c r="N41" i="437"/>
  <c r="N37" i="437" s="1"/>
  <c r="O41" i="437"/>
  <c r="O37" i="437" s="1"/>
  <c r="P41" i="437"/>
  <c r="P37" i="437" s="1"/>
  <c r="Q41" i="437"/>
  <c r="Q37" i="437" s="1"/>
  <c r="R41" i="437"/>
  <c r="R37" i="437" s="1"/>
  <c r="S41" i="437"/>
  <c r="S37" i="437" s="1"/>
  <c r="T41" i="437"/>
  <c r="T37" i="437" s="1"/>
  <c r="E47" i="437"/>
  <c r="E43" i="437" s="1"/>
  <c r="F47" i="437"/>
  <c r="F43" i="437" s="1"/>
  <c r="G47" i="437"/>
  <c r="G43" i="437" s="1"/>
  <c r="H47" i="437"/>
  <c r="H43" i="437" s="1"/>
  <c r="I47" i="437"/>
  <c r="I43" i="437" s="1"/>
  <c r="J47" i="437"/>
  <c r="J43" i="437" s="1"/>
  <c r="K47" i="437"/>
  <c r="L47" i="437"/>
  <c r="L43" i="437" s="1"/>
  <c r="M47" i="437"/>
  <c r="M43" i="437" s="1"/>
  <c r="N47" i="437"/>
  <c r="N43" i="437" s="1"/>
  <c r="O47" i="437"/>
  <c r="O43" i="437" s="1"/>
  <c r="P47" i="437"/>
  <c r="P43" i="437" s="1"/>
  <c r="Q47" i="437"/>
  <c r="Q43" i="437" s="1"/>
  <c r="R47" i="437"/>
  <c r="R43" i="437" s="1"/>
  <c r="S47" i="437"/>
  <c r="S43" i="437" s="1"/>
  <c r="T47" i="437"/>
  <c r="T43" i="437" s="1"/>
  <c r="D47" i="437"/>
  <c r="D43" i="437" s="1"/>
  <c r="T49" i="437"/>
  <c r="S49" i="437"/>
  <c r="O49" i="437"/>
  <c r="E49" i="437"/>
  <c r="F49" i="437"/>
  <c r="G49" i="437"/>
  <c r="H49" i="437"/>
  <c r="I49" i="437"/>
  <c r="J49" i="437"/>
  <c r="K49" i="437"/>
  <c r="D49" i="437"/>
  <c r="E55" i="437"/>
  <c r="F55" i="437"/>
  <c r="G55" i="437"/>
  <c r="H55" i="437"/>
  <c r="I55" i="437"/>
  <c r="J55" i="437"/>
  <c r="L55" i="437"/>
  <c r="M55" i="437"/>
  <c r="N55" i="437"/>
  <c r="O55" i="437"/>
  <c r="P55" i="437"/>
  <c r="Q55" i="437"/>
  <c r="R55" i="437"/>
  <c r="S55" i="437"/>
  <c r="D55" i="437"/>
  <c r="E65" i="437"/>
  <c r="E61" i="437" s="1"/>
  <c r="F65" i="437"/>
  <c r="F61" i="437" s="1"/>
  <c r="G65" i="437"/>
  <c r="G61" i="437" s="1"/>
  <c r="H65" i="437"/>
  <c r="H61" i="437" s="1"/>
  <c r="I65" i="437"/>
  <c r="I61" i="437" s="1"/>
  <c r="J65" i="437"/>
  <c r="J61" i="437" s="1"/>
  <c r="K65" i="437"/>
  <c r="L65" i="437"/>
  <c r="L61" i="437" s="1"/>
  <c r="M65" i="437"/>
  <c r="M61" i="437" s="1"/>
  <c r="N65" i="437"/>
  <c r="N61" i="437" s="1"/>
  <c r="O65" i="437"/>
  <c r="O61" i="437" s="1"/>
  <c r="P65" i="437"/>
  <c r="P61" i="437" s="1"/>
  <c r="Q65" i="437"/>
  <c r="Q61" i="437" s="1"/>
  <c r="R65" i="437"/>
  <c r="R61" i="437" s="1"/>
  <c r="S65" i="437"/>
  <c r="S61" i="437" s="1"/>
  <c r="T65" i="437"/>
  <c r="T61" i="437" s="1"/>
  <c r="E73" i="437"/>
  <c r="E69" i="437" s="1"/>
  <c r="F73" i="437"/>
  <c r="F69" i="437" s="1"/>
  <c r="G73" i="437"/>
  <c r="G69" i="437" s="1"/>
  <c r="H73" i="437"/>
  <c r="H69" i="437" s="1"/>
  <c r="I73" i="437"/>
  <c r="I69" i="437" s="1"/>
  <c r="J73" i="437"/>
  <c r="J69" i="437" s="1"/>
  <c r="K73" i="437"/>
  <c r="L73" i="437"/>
  <c r="L69" i="437" s="1"/>
  <c r="M73" i="437"/>
  <c r="M69" i="437" s="1"/>
  <c r="N73" i="437"/>
  <c r="N69" i="437" s="1"/>
  <c r="O73" i="437"/>
  <c r="O69" i="437" s="1"/>
  <c r="P73" i="437"/>
  <c r="P69" i="437" s="1"/>
  <c r="Q73" i="437"/>
  <c r="Q69" i="437" s="1"/>
  <c r="R73" i="437"/>
  <c r="R69" i="437" s="1"/>
  <c r="S73" i="437"/>
  <c r="S69" i="437" s="1"/>
  <c r="T73" i="437"/>
  <c r="T69" i="437" s="1"/>
  <c r="E79" i="437"/>
  <c r="E75" i="437" s="1"/>
  <c r="F79" i="437"/>
  <c r="F75" i="437" s="1"/>
  <c r="G79" i="437"/>
  <c r="G75" i="437" s="1"/>
  <c r="H79" i="437"/>
  <c r="H75" i="437" s="1"/>
  <c r="I79" i="437"/>
  <c r="I75" i="437" s="1"/>
  <c r="J79" i="437"/>
  <c r="J75" i="437" s="1"/>
  <c r="K79" i="437"/>
  <c r="L79" i="437"/>
  <c r="L75" i="437" s="1"/>
  <c r="M79" i="437"/>
  <c r="M75" i="437" s="1"/>
  <c r="N79" i="437"/>
  <c r="N75" i="437" s="1"/>
  <c r="O79" i="437"/>
  <c r="O75" i="437" s="1"/>
  <c r="P79" i="437"/>
  <c r="P75" i="437" s="1"/>
  <c r="Q79" i="437"/>
  <c r="Q75" i="437" s="1"/>
  <c r="R79" i="437"/>
  <c r="R75" i="437" s="1"/>
  <c r="S79" i="437"/>
  <c r="S75" i="437" s="1"/>
  <c r="T79" i="437"/>
  <c r="E85" i="437"/>
  <c r="E81" i="437" s="1"/>
  <c r="F85" i="437"/>
  <c r="F81" i="437" s="1"/>
  <c r="G85" i="437"/>
  <c r="G81" i="437" s="1"/>
  <c r="H85" i="437"/>
  <c r="H81" i="437" s="1"/>
  <c r="I85" i="437"/>
  <c r="I81" i="437" s="1"/>
  <c r="J85" i="437"/>
  <c r="J81" i="437" s="1"/>
  <c r="K85" i="437"/>
  <c r="L85" i="437"/>
  <c r="L81" i="437" s="1"/>
  <c r="M85" i="437"/>
  <c r="M81" i="437" s="1"/>
  <c r="N85" i="437"/>
  <c r="N81" i="437" s="1"/>
  <c r="O85" i="437"/>
  <c r="O81" i="437" s="1"/>
  <c r="P85" i="437"/>
  <c r="P81" i="437" s="1"/>
  <c r="Q85" i="437"/>
  <c r="Q81" i="437" s="1"/>
  <c r="R85" i="437"/>
  <c r="R81" i="437" s="1"/>
  <c r="S85" i="437"/>
  <c r="S81" i="437" s="1"/>
  <c r="T85" i="437"/>
  <c r="E91" i="437"/>
  <c r="E87" i="437" s="1"/>
  <c r="F91" i="437"/>
  <c r="F87" i="437" s="1"/>
  <c r="G91" i="437"/>
  <c r="G87" i="437" s="1"/>
  <c r="H91" i="437"/>
  <c r="H87" i="437" s="1"/>
  <c r="I91" i="437"/>
  <c r="I87" i="437" s="1"/>
  <c r="J91" i="437"/>
  <c r="J87" i="437" s="1"/>
  <c r="K91" i="437"/>
  <c r="L91" i="437"/>
  <c r="L87" i="437" s="1"/>
  <c r="M91" i="437"/>
  <c r="M87" i="437" s="1"/>
  <c r="N91" i="437"/>
  <c r="N87" i="437" s="1"/>
  <c r="O91" i="437"/>
  <c r="O87" i="437" s="1"/>
  <c r="P91" i="437"/>
  <c r="P87" i="437" s="1"/>
  <c r="Q91" i="437"/>
  <c r="Q87" i="437" s="1"/>
  <c r="R91" i="437"/>
  <c r="R87" i="437" s="1"/>
  <c r="S91" i="437"/>
  <c r="S87" i="437" s="1"/>
  <c r="T91" i="437"/>
  <c r="T87" i="437" s="1"/>
  <c r="E97" i="437"/>
  <c r="E93" i="437" s="1"/>
  <c r="F97" i="437"/>
  <c r="F93" i="437" s="1"/>
  <c r="G97" i="437"/>
  <c r="G93" i="437" s="1"/>
  <c r="H97" i="437"/>
  <c r="H93" i="437" s="1"/>
  <c r="I97" i="437"/>
  <c r="I93" i="437" s="1"/>
  <c r="J97" i="437"/>
  <c r="J93" i="437" s="1"/>
  <c r="K97" i="437"/>
  <c r="L97" i="437"/>
  <c r="L93" i="437" s="1"/>
  <c r="M97" i="437"/>
  <c r="M93" i="437" s="1"/>
  <c r="N97" i="437"/>
  <c r="N93" i="437" s="1"/>
  <c r="O97" i="437"/>
  <c r="O93" i="437" s="1"/>
  <c r="P97" i="437"/>
  <c r="P93" i="437" s="1"/>
  <c r="Q97" i="437"/>
  <c r="Q93" i="437" s="1"/>
  <c r="R97" i="437"/>
  <c r="R93" i="437" s="1"/>
  <c r="S97" i="437"/>
  <c r="S93" i="437" s="1"/>
  <c r="T97" i="437"/>
  <c r="E103" i="437"/>
  <c r="E99" i="437" s="1"/>
  <c r="F103" i="437"/>
  <c r="F99" i="437" s="1"/>
  <c r="G103" i="437"/>
  <c r="G99" i="437" s="1"/>
  <c r="H103" i="437"/>
  <c r="H99" i="437" s="1"/>
  <c r="I103" i="437"/>
  <c r="I99" i="437" s="1"/>
  <c r="J103" i="437"/>
  <c r="J99" i="437" s="1"/>
  <c r="K103" i="437"/>
  <c r="L103" i="437"/>
  <c r="L99" i="437" s="1"/>
  <c r="M103" i="437"/>
  <c r="M99" i="437" s="1"/>
  <c r="N103" i="437"/>
  <c r="N99" i="437" s="1"/>
  <c r="O103" i="437"/>
  <c r="O99" i="437" s="1"/>
  <c r="P103" i="437"/>
  <c r="P99" i="437" s="1"/>
  <c r="Q103" i="437"/>
  <c r="Q99" i="437" s="1"/>
  <c r="R103" i="437"/>
  <c r="R99" i="437" s="1"/>
  <c r="S103" i="437"/>
  <c r="S99" i="437" s="1"/>
  <c r="T103" i="437"/>
  <c r="E109" i="437"/>
  <c r="E105" i="437" s="1"/>
  <c r="F109" i="437"/>
  <c r="F105" i="437" s="1"/>
  <c r="G109" i="437"/>
  <c r="G105" i="437" s="1"/>
  <c r="H109" i="437"/>
  <c r="H105" i="437" s="1"/>
  <c r="I109" i="437"/>
  <c r="I105" i="437" s="1"/>
  <c r="J109" i="437"/>
  <c r="J105" i="437" s="1"/>
  <c r="K109" i="437"/>
  <c r="L109" i="437"/>
  <c r="L105" i="437" s="1"/>
  <c r="M109" i="437"/>
  <c r="M105" i="437" s="1"/>
  <c r="N109" i="437"/>
  <c r="N105" i="437" s="1"/>
  <c r="O109" i="437"/>
  <c r="O105" i="437" s="1"/>
  <c r="P109" i="437"/>
  <c r="P105" i="437" s="1"/>
  <c r="Q109" i="437"/>
  <c r="Q105" i="437" s="1"/>
  <c r="R109" i="437"/>
  <c r="R105" i="437" s="1"/>
  <c r="S109" i="437"/>
  <c r="S105" i="437" s="1"/>
  <c r="T109" i="437"/>
  <c r="T115" i="437"/>
  <c r="T111" i="437" s="1"/>
  <c r="S115" i="437"/>
  <c r="S111" i="437" s="1"/>
  <c r="O115" i="437"/>
  <c r="O111" i="437" s="1"/>
  <c r="E115" i="437"/>
  <c r="E111" i="437" s="1"/>
  <c r="F115" i="437"/>
  <c r="F111" i="437" s="1"/>
  <c r="G115" i="437"/>
  <c r="G111" i="437" s="1"/>
  <c r="H115" i="437"/>
  <c r="H111" i="437" s="1"/>
  <c r="I115" i="437"/>
  <c r="I111" i="437" s="1"/>
  <c r="J115" i="437"/>
  <c r="J111" i="437" s="1"/>
  <c r="K115" i="437"/>
  <c r="E121" i="437"/>
  <c r="E117" i="437" s="1"/>
  <c r="F121" i="437"/>
  <c r="F117" i="437" s="1"/>
  <c r="G121" i="437"/>
  <c r="G117" i="437" s="1"/>
  <c r="H121" i="437"/>
  <c r="H117" i="437" s="1"/>
  <c r="I121" i="437"/>
  <c r="I117" i="437" s="1"/>
  <c r="J121" i="437"/>
  <c r="J117" i="437" s="1"/>
  <c r="K121" i="437"/>
  <c r="L121" i="437"/>
  <c r="L117" i="437" s="1"/>
  <c r="M121" i="437"/>
  <c r="M117" i="437" s="1"/>
  <c r="N121" i="437"/>
  <c r="N117" i="437" s="1"/>
  <c r="O121" i="437"/>
  <c r="O117" i="437" s="1"/>
  <c r="P121" i="437"/>
  <c r="P117" i="437" s="1"/>
  <c r="Q121" i="437"/>
  <c r="Q117" i="437" s="1"/>
  <c r="R121" i="437"/>
  <c r="R117" i="437" s="1"/>
  <c r="S121" i="437"/>
  <c r="S117" i="437" s="1"/>
  <c r="T121" i="437"/>
  <c r="E127" i="437"/>
  <c r="E123" i="437" s="1"/>
  <c r="F127" i="437"/>
  <c r="F123" i="437" s="1"/>
  <c r="G127" i="437"/>
  <c r="G123" i="437" s="1"/>
  <c r="H127" i="437"/>
  <c r="H123" i="437" s="1"/>
  <c r="I127" i="437"/>
  <c r="I123" i="437" s="1"/>
  <c r="J127" i="437"/>
  <c r="J123" i="437" s="1"/>
  <c r="K127" i="437"/>
  <c r="K123" i="437" s="1"/>
  <c r="L127" i="437"/>
  <c r="L123" i="437" s="1"/>
  <c r="M127" i="437"/>
  <c r="M123" i="437" s="1"/>
  <c r="N127" i="437"/>
  <c r="N123" i="437" s="1"/>
  <c r="O127" i="437"/>
  <c r="O123" i="437" s="1"/>
  <c r="P127" i="437"/>
  <c r="P123" i="437" s="1"/>
  <c r="Q127" i="437"/>
  <c r="Q123" i="437" s="1"/>
  <c r="R127" i="437"/>
  <c r="R123" i="437" s="1"/>
  <c r="S127" i="437"/>
  <c r="S123" i="437" s="1"/>
  <c r="T127" i="437"/>
  <c r="E135" i="437"/>
  <c r="E131" i="437" s="1"/>
  <c r="F135" i="437"/>
  <c r="F131" i="437" s="1"/>
  <c r="G135" i="437"/>
  <c r="G131" i="437" s="1"/>
  <c r="H135" i="437"/>
  <c r="H131" i="437" s="1"/>
  <c r="I135" i="437"/>
  <c r="I131" i="437" s="1"/>
  <c r="J135" i="437"/>
  <c r="J131" i="437" s="1"/>
  <c r="K135" i="437"/>
  <c r="L135" i="437"/>
  <c r="L131" i="437" s="1"/>
  <c r="M135" i="437"/>
  <c r="M131" i="437" s="1"/>
  <c r="N135" i="437"/>
  <c r="N131" i="437" s="1"/>
  <c r="O135" i="437"/>
  <c r="O131" i="437" s="1"/>
  <c r="P135" i="437"/>
  <c r="P131" i="437" s="1"/>
  <c r="Q135" i="437"/>
  <c r="Q131" i="437" s="1"/>
  <c r="R135" i="437"/>
  <c r="R131" i="437" s="1"/>
  <c r="S135" i="437"/>
  <c r="S131" i="437" s="1"/>
  <c r="T135" i="437"/>
  <c r="E141" i="437"/>
  <c r="E137" i="437" s="1"/>
  <c r="F141" i="437"/>
  <c r="F137" i="437" s="1"/>
  <c r="G141" i="437"/>
  <c r="G137" i="437" s="1"/>
  <c r="H141" i="437"/>
  <c r="H137" i="437" s="1"/>
  <c r="I141" i="437"/>
  <c r="I137" i="437" s="1"/>
  <c r="J141" i="437"/>
  <c r="J137" i="437" s="1"/>
  <c r="K141" i="437"/>
  <c r="L141" i="437"/>
  <c r="L137" i="437" s="1"/>
  <c r="M141" i="437"/>
  <c r="M137" i="437" s="1"/>
  <c r="N141" i="437"/>
  <c r="N137" i="437" s="1"/>
  <c r="O141" i="437"/>
  <c r="O137" i="437" s="1"/>
  <c r="P141" i="437"/>
  <c r="P137" i="437" s="1"/>
  <c r="Q141" i="437"/>
  <c r="Q137" i="437" s="1"/>
  <c r="R141" i="437"/>
  <c r="R137" i="437" s="1"/>
  <c r="S141" i="437"/>
  <c r="S137" i="437" s="1"/>
  <c r="T141" i="437"/>
  <c r="E147" i="437"/>
  <c r="E143" i="437" s="1"/>
  <c r="F147" i="437"/>
  <c r="F143" i="437" s="1"/>
  <c r="G147" i="437"/>
  <c r="G143" i="437" s="1"/>
  <c r="H147" i="437"/>
  <c r="H143" i="437" s="1"/>
  <c r="I147" i="437"/>
  <c r="I143" i="437" s="1"/>
  <c r="J147" i="437"/>
  <c r="J143" i="437" s="1"/>
  <c r="K147" i="437"/>
  <c r="L147" i="437"/>
  <c r="L143" i="437" s="1"/>
  <c r="M147" i="437"/>
  <c r="M143" i="437" s="1"/>
  <c r="N147" i="437"/>
  <c r="N143" i="437" s="1"/>
  <c r="O147" i="437"/>
  <c r="O143" i="437" s="1"/>
  <c r="P147" i="437"/>
  <c r="P143" i="437" s="1"/>
  <c r="Q147" i="437"/>
  <c r="Q143" i="437" s="1"/>
  <c r="R147" i="437"/>
  <c r="R143" i="437" s="1"/>
  <c r="S147" i="437"/>
  <c r="S143" i="437" s="1"/>
  <c r="T147" i="437"/>
  <c r="E153" i="437"/>
  <c r="E149" i="437" s="1"/>
  <c r="F153" i="437"/>
  <c r="F149" i="437" s="1"/>
  <c r="G153" i="437"/>
  <c r="G149" i="437" s="1"/>
  <c r="H153" i="437"/>
  <c r="H149" i="437" s="1"/>
  <c r="I153" i="437"/>
  <c r="I149" i="437" s="1"/>
  <c r="J153" i="437"/>
  <c r="J149" i="437" s="1"/>
  <c r="K153" i="437"/>
  <c r="K149" i="437" s="1"/>
  <c r="L153" i="437"/>
  <c r="L149" i="437" s="1"/>
  <c r="M153" i="437"/>
  <c r="M149" i="437" s="1"/>
  <c r="N153" i="437"/>
  <c r="N149" i="437" s="1"/>
  <c r="O153" i="437"/>
  <c r="O149" i="437" s="1"/>
  <c r="P153" i="437"/>
  <c r="P149" i="437" s="1"/>
  <c r="Q153" i="437"/>
  <c r="Q149" i="437" s="1"/>
  <c r="R153" i="437"/>
  <c r="R149" i="437" s="1"/>
  <c r="S153" i="437"/>
  <c r="S149" i="437" s="1"/>
  <c r="T153" i="437"/>
  <c r="E159" i="437"/>
  <c r="E155" i="437" s="1"/>
  <c r="F159" i="437"/>
  <c r="F155" i="437" s="1"/>
  <c r="G159" i="437"/>
  <c r="G155" i="437" s="1"/>
  <c r="H159" i="437"/>
  <c r="H155" i="437" s="1"/>
  <c r="I159" i="437"/>
  <c r="I155" i="437" s="1"/>
  <c r="J159" i="437"/>
  <c r="J155" i="437" s="1"/>
  <c r="K159" i="437"/>
  <c r="L159" i="437"/>
  <c r="L155" i="437" s="1"/>
  <c r="M159" i="437"/>
  <c r="M155" i="437" s="1"/>
  <c r="N159" i="437"/>
  <c r="N155" i="437" s="1"/>
  <c r="O159" i="437"/>
  <c r="O155" i="437" s="1"/>
  <c r="P159" i="437"/>
  <c r="P155" i="437" s="1"/>
  <c r="Q159" i="437"/>
  <c r="Q155" i="437" s="1"/>
  <c r="R159" i="437"/>
  <c r="R155" i="437" s="1"/>
  <c r="S159" i="437"/>
  <c r="S155" i="437" s="1"/>
  <c r="T159" i="437"/>
  <c r="E165" i="437"/>
  <c r="E161" i="437" s="1"/>
  <c r="F165" i="437"/>
  <c r="F161" i="437" s="1"/>
  <c r="G165" i="437"/>
  <c r="G161" i="437" s="1"/>
  <c r="H165" i="437"/>
  <c r="H161" i="437" s="1"/>
  <c r="I165" i="437"/>
  <c r="I161" i="437" s="1"/>
  <c r="J165" i="437"/>
  <c r="J161" i="437" s="1"/>
  <c r="K165" i="437"/>
  <c r="L165" i="437"/>
  <c r="L161" i="437" s="1"/>
  <c r="M165" i="437"/>
  <c r="M161" i="437" s="1"/>
  <c r="N165" i="437"/>
  <c r="N161" i="437" s="1"/>
  <c r="O165" i="437"/>
  <c r="O161" i="437" s="1"/>
  <c r="P165" i="437"/>
  <c r="P161" i="437" s="1"/>
  <c r="Q165" i="437"/>
  <c r="Q161" i="437" s="1"/>
  <c r="R165" i="437"/>
  <c r="R161" i="437" s="1"/>
  <c r="S165" i="437"/>
  <c r="S161" i="437" s="1"/>
  <c r="T165" i="437"/>
  <c r="T161" i="437" s="1"/>
  <c r="E171" i="437"/>
  <c r="E167" i="437" s="1"/>
  <c r="F171" i="437"/>
  <c r="F167" i="437" s="1"/>
  <c r="G171" i="437"/>
  <c r="G167" i="437" s="1"/>
  <c r="H171" i="437"/>
  <c r="H167" i="437" s="1"/>
  <c r="I171" i="437"/>
  <c r="I167" i="437" s="1"/>
  <c r="J171" i="437"/>
  <c r="J167" i="437" s="1"/>
  <c r="K171" i="437"/>
  <c r="L171" i="437"/>
  <c r="L167" i="437" s="1"/>
  <c r="M171" i="437"/>
  <c r="M167" i="437" s="1"/>
  <c r="N171" i="437"/>
  <c r="N167" i="437" s="1"/>
  <c r="O171" i="437"/>
  <c r="O167" i="437" s="1"/>
  <c r="P171" i="437"/>
  <c r="P167" i="437" s="1"/>
  <c r="Q171" i="437"/>
  <c r="Q167" i="437" s="1"/>
  <c r="R171" i="437"/>
  <c r="R167" i="437" s="1"/>
  <c r="S171" i="437"/>
  <c r="S167" i="437" s="1"/>
  <c r="T171" i="437"/>
  <c r="T177" i="437"/>
  <c r="S177" i="437"/>
  <c r="S173" i="437" s="1"/>
  <c r="O177" i="437"/>
  <c r="O173" i="437" s="1"/>
  <c r="E177" i="437"/>
  <c r="E173" i="437" s="1"/>
  <c r="F177" i="437"/>
  <c r="F173" i="437" s="1"/>
  <c r="G177" i="437"/>
  <c r="G173" i="437" s="1"/>
  <c r="H177" i="437"/>
  <c r="H173" i="437" s="1"/>
  <c r="I177" i="437"/>
  <c r="I173" i="437" s="1"/>
  <c r="J177" i="437"/>
  <c r="J173" i="437" s="1"/>
  <c r="K177" i="437"/>
  <c r="K173" i="437" s="1"/>
  <c r="L177" i="437"/>
  <c r="L173" i="437" s="1"/>
  <c r="E183" i="437"/>
  <c r="E179" i="437" s="1"/>
  <c r="F183" i="437"/>
  <c r="F179" i="437" s="1"/>
  <c r="G183" i="437"/>
  <c r="G179" i="437" s="1"/>
  <c r="H183" i="437"/>
  <c r="H179" i="437" s="1"/>
  <c r="I183" i="437"/>
  <c r="I179" i="437" s="1"/>
  <c r="J183" i="437"/>
  <c r="J179" i="437" s="1"/>
  <c r="K183" i="437"/>
  <c r="L183" i="437"/>
  <c r="L179" i="437" s="1"/>
  <c r="M183" i="437"/>
  <c r="M179" i="437" s="1"/>
  <c r="N183" i="437"/>
  <c r="N179" i="437" s="1"/>
  <c r="O183" i="437"/>
  <c r="O179" i="437" s="1"/>
  <c r="P183" i="437"/>
  <c r="P179" i="437" s="1"/>
  <c r="Q183" i="437"/>
  <c r="Q179" i="437" s="1"/>
  <c r="R183" i="437"/>
  <c r="R179" i="437" s="1"/>
  <c r="S183" i="437"/>
  <c r="S179" i="437" s="1"/>
  <c r="T183" i="437"/>
  <c r="E189" i="437"/>
  <c r="E185" i="437" s="1"/>
  <c r="F189" i="437"/>
  <c r="F185" i="437" s="1"/>
  <c r="G189" i="437"/>
  <c r="G185" i="437" s="1"/>
  <c r="H189" i="437"/>
  <c r="H185" i="437" s="1"/>
  <c r="I189" i="437"/>
  <c r="I185" i="437" s="1"/>
  <c r="J189" i="437"/>
  <c r="J185" i="437" s="1"/>
  <c r="K189" i="437"/>
  <c r="L189" i="437"/>
  <c r="L185" i="437" s="1"/>
  <c r="M189" i="437"/>
  <c r="M185" i="437" s="1"/>
  <c r="N189" i="437"/>
  <c r="N185" i="437" s="1"/>
  <c r="O189" i="437"/>
  <c r="O185" i="437" s="1"/>
  <c r="P189" i="437"/>
  <c r="P185" i="437" s="1"/>
  <c r="Q189" i="437"/>
  <c r="Q185" i="437" s="1"/>
  <c r="R189" i="437"/>
  <c r="R185" i="437" s="1"/>
  <c r="S189" i="437"/>
  <c r="S185" i="437" s="1"/>
  <c r="T189" i="437"/>
  <c r="T197" i="437"/>
  <c r="S197" i="437"/>
  <c r="S193" i="437" s="1"/>
  <c r="R197" i="437"/>
  <c r="R193" i="437" s="1"/>
  <c r="Q197" i="437"/>
  <c r="Q193" i="437" s="1"/>
  <c r="P197" i="437"/>
  <c r="P193" i="437" s="1"/>
  <c r="O197" i="437"/>
  <c r="O193" i="437" s="1"/>
  <c r="N197" i="437"/>
  <c r="N193" i="437" s="1"/>
  <c r="M197" i="437"/>
  <c r="M193" i="437" s="1"/>
  <c r="L197" i="437"/>
  <c r="L193" i="437" s="1"/>
  <c r="K197" i="437"/>
  <c r="K193" i="437" s="1"/>
  <c r="T203" i="437"/>
  <c r="S203" i="437"/>
  <c r="S199" i="437" s="1"/>
  <c r="R203" i="437"/>
  <c r="R199" i="437" s="1"/>
  <c r="Q203" i="437"/>
  <c r="Q199" i="437" s="1"/>
  <c r="P203" i="437"/>
  <c r="P199" i="437" s="1"/>
  <c r="O203" i="437"/>
  <c r="O199" i="437" s="1"/>
  <c r="N203" i="437"/>
  <c r="N199" i="437" s="1"/>
  <c r="M203" i="437"/>
  <c r="M199" i="437" s="1"/>
  <c r="L203" i="437"/>
  <c r="L199" i="437" s="1"/>
  <c r="K203" i="437"/>
  <c r="K199" i="437" s="1"/>
  <c r="T209" i="437"/>
  <c r="S209" i="437"/>
  <c r="S205" i="437" s="1"/>
  <c r="R209" i="437"/>
  <c r="R205" i="437" s="1"/>
  <c r="Q209" i="437"/>
  <c r="Q205" i="437" s="1"/>
  <c r="P209" i="437"/>
  <c r="P205" i="437" s="1"/>
  <c r="O209" i="437"/>
  <c r="O205" i="437" s="1"/>
  <c r="N209" i="437"/>
  <c r="N205" i="437" s="1"/>
  <c r="M209" i="437"/>
  <c r="M205" i="437" s="1"/>
  <c r="L209" i="437"/>
  <c r="L205" i="437" s="1"/>
  <c r="K209" i="437"/>
  <c r="T215" i="437"/>
  <c r="S215" i="437"/>
  <c r="S211" i="437" s="1"/>
  <c r="R215" i="437"/>
  <c r="R211" i="437" s="1"/>
  <c r="Q215" i="437"/>
  <c r="Q211" i="437" s="1"/>
  <c r="P215" i="437"/>
  <c r="P211" i="437" s="1"/>
  <c r="O215" i="437"/>
  <c r="O211" i="437" s="1"/>
  <c r="N215" i="437"/>
  <c r="N211" i="437" s="1"/>
  <c r="M215" i="437"/>
  <c r="M211" i="437" s="1"/>
  <c r="L215" i="437"/>
  <c r="L211" i="437" s="1"/>
  <c r="K215" i="437"/>
  <c r="K211" i="437" s="1"/>
  <c r="T221" i="437"/>
  <c r="S221" i="437"/>
  <c r="S217" i="437" s="1"/>
  <c r="R221" i="437"/>
  <c r="R217" i="437" s="1"/>
  <c r="Q221" i="437"/>
  <c r="Q217" i="437" s="1"/>
  <c r="P221" i="437"/>
  <c r="P217" i="437" s="1"/>
  <c r="O221" i="437"/>
  <c r="O217" i="437" s="1"/>
  <c r="N221" i="437"/>
  <c r="N217" i="437" s="1"/>
  <c r="M221" i="437"/>
  <c r="M217" i="437" s="1"/>
  <c r="L221" i="437"/>
  <c r="L217" i="437" s="1"/>
  <c r="K221" i="437"/>
  <c r="K217" i="437" s="1"/>
  <c r="T227" i="437"/>
  <c r="S227" i="437"/>
  <c r="S223" i="437" s="1"/>
  <c r="R227" i="437"/>
  <c r="R223" i="437" s="1"/>
  <c r="Q227" i="437"/>
  <c r="Q223" i="437" s="1"/>
  <c r="P227" i="437"/>
  <c r="P223" i="437" s="1"/>
  <c r="O227" i="437"/>
  <c r="O223" i="437" s="1"/>
  <c r="N227" i="437"/>
  <c r="N223" i="437" s="1"/>
  <c r="M227" i="437"/>
  <c r="M223" i="437" s="1"/>
  <c r="L227" i="437"/>
  <c r="L223" i="437" s="1"/>
  <c r="K227" i="437"/>
  <c r="K223" i="437" s="1"/>
  <c r="T233" i="437"/>
  <c r="S233" i="437"/>
  <c r="S229" i="437" s="1"/>
  <c r="R233" i="437"/>
  <c r="R229" i="437" s="1"/>
  <c r="Q233" i="437"/>
  <c r="Q229" i="437" s="1"/>
  <c r="P233" i="437"/>
  <c r="P229" i="437" s="1"/>
  <c r="O233" i="437"/>
  <c r="O229" i="437" s="1"/>
  <c r="N233" i="437"/>
  <c r="N229" i="437" s="1"/>
  <c r="M233" i="437"/>
  <c r="M229" i="437" s="1"/>
  <c r="L233" i="437"/>
  <c r="L229" i="437" s="1"/>
  <c r="K233" i="437"/>
  <c r="T239" i="437"/>
  <c r="S239" i="437"/>
  <c r="S235" i="437" s="1"/>
  <c r="O239" i="437"/>
  <c r="O235" i="437" s="1"/>
  <c r="L239" i="437"/>
  <c r="L235" i="437" s="1"/>
  <c r="K239" i="437"/>
  <c r="K235" i="437" s="1"/>
  <c r="T247" i="437"/>
  <c r="S247" i="437"/>
  <c r="S243" i="437" s="1"/>
  <c r="R247" i="437"/>
  <c r="R243" i="437" s="1"/>
  <c r="Q247" i="437"/>
  <c r="Q243" i="437" s="1"/>
  <c r="P247" i="437"/>
  <c r="P243" i="437" s="1"/>
  <c r="O247" i="437"/>
  <c r="O243" i="437" s="1"/>
  <c r="N247" i="437"/>
  <c r="N243" i="437" s="1"/>
  <c r="M247" i="437"/>
  <c r="M243" i="437" s="1"/>
  <c r="L247" i="437"/>
  <c r="L243" i="437" s="1"/>
  <c r="K247" i="437"/>
  <c r="K243" i="437" s="1"/>
  <c r="T253" i="437"/>
  <c r="S253" i="437"/>
  <c r="S249" i="437" s="1"/>
  <c r="R253" i="437"/>
  <c r="R249" i="437" s="1"/>
  <c r="Q253" i="437"/>
  <c r="Q249" i="437" s="1"/>
  <c r="P253" i="437"/>
  <c r="P249" i="437" s="1"/>
  <c r="O253" i="437"/>
  <c r="O249" i="437" s="1"/>
  <c r="N253" i="437"/>
  <c r="N249" i="437" s="1"/>
  <c r="M253" i="437"/>
  <c r="M249" i="437" s="1"/>
  <c r="L253" i="437"/>
  <c r="L249" i="437" s="1"/>
  <c r="K253" i="437"/>
  <c r="K249" i="437" s="1"/>
  <c r="T259" i="437"/>
  <c r="S259" i="437"/>
  <c r="S255" i="437" s="1"/>
  <c r="R259" i="437"/>
  <c r="R255" i="437" s="1"/>
  <c r="Q259" i="437"/>
  <c r="Q255" i="437" s="1"/>
  <c r="P259" i="437"/>
  <c r="P255" i="437" s="1"/>
  <c r="O259" i="437"/>
  <c r="O255" i="437" s="1"/>
  <c r="N259" i="437"/>
  <c r="N255" i="437" s="1"/>
  <c r="M259" i="437"/>
  <c r="M255" i="437" s="1"/>
  <c r="L259" i="437"/>
  <c r="L255" i="437" s="1"/>
  <c r="K259" i="437"/>
  <c r="T265" i="437"/>
  <c r="S265" i="437"/>
  <c r="S261" i="437" s="1"/>
  <c r="R265" i="437"/>
  <c r="R261" i="437" s="1"/>
  <c r="Q265" i="437"/>
  <c r="Q261" i="437" s="1"/>
  <c r="P265" i="437"/>
  <c r="P261" i="437" s="1"/>
  <c r="O265" i="437"/>
  <c r="O261" i="437" s="1"/>
  <c r="N265" i="437"/>
  <c r="N261" i="437" s="1"/>
  <c r="M265" i="437"/>
  <c r="M261" i="437" s="1"/>
  <c r="L265" i="437"/>
  <c r="L261" i="437" s="1"/>
  <c r="K265" i="437"/>
  <c r="K261" i="437" s="1"/>
  <c r="T271" i="437"/>
  <c r="S271" i="437"/>
  <c r="S267" i="437" s="1"/>
  <c r="R271" i="437"/>
  <c r="R267" i="437" s="1"/>
  <c r="Q271" i="437"/>
  <c r="Q267" i="437" s="1"/>
  <c r="P271" i="437"/>
  <c r="P267" i="437" s="1"/>
  <c r="O271" i="437"/>
  <c r="O267" i="437" s="1"/>
  <c r="N271" i="437"/>
  <c r="N267" i="437" s="1"/>
  <c r="M271" i="437"/>
  <c r="M267" i="437" s="1"/>
  <c r="L271" i="437"/>
  <c r="L267" i="437" s="1"/>
  <c r="K271" i="437"/>
  <c r="K267" i="437" s="1"/>
  <c r="T277" i="437"/>
  <c r="S277" i="437"/>
  <c r="S273" i="437" s="1"/>
  <c r="R277" i="437"/>
  <c r="R273" i="437" s="1"/>
  <c r="Q277" i="437"/>
  <c r="Q273" i="437" s="1"/>
  <c r="P277" i="437"/>
  <c r="P273" i="437" s="1"/>
  <c r="O277" i="437"/>
  <c r="O273" i="437" s="1"/>
  <c r="N277" i="437"/>
  <c r="N273" i="437" s="1"/>
  <c r="M277" i="437"/>
  <c r="M273" i="437" s="1"/>
  <c r="L277" i="437"/>
  <c r="L273" i="437" s="1"/>
  <c r="K277" i="437"/>
  <c r="K273" i="437" s="1"/>
  <c r="T283" i="437"/>
  <c r="S283" i="437"/>
  <c r="S279" i="437" s="1"/>
  <c r="R283" i="437"/>
  <c r="R279" i="437" s="1"/>
  <c r="Q283" i="437"/>
  <c r="Q279" i="437" s="1"/>
  <c r="P283" i="437"/>
  <c r="P279" i="437" s="1"/>
  <c r="O283" i="437"/>
  <c r="O279" i="437" s="1"/>
  <c r="N283" i="437"/>
  <c r="N279" i="437" s="1"/>
  <c r="M283" i="437"/>
  <c r="M279" i="437" s="1"/>
  <c r="L283" i="437"/>
  <c r="L279" i="437" s="1"/>
  <c r="K283" i="437"/>
  <c r="T289" i="437"/>
  <c r="S289" i="437"/>
  <c r="S285" i="437" s="1"/>
  <c r="O289" i="437"/>
  <c r="O285" i="437" s="1"/>
  <c r="L289" i="437"/>
  <c r="L285" i="437" s="1"/>
  <c r="K289" i="437"/>
  <c r="K285" i="437" s="1"/>
  <c r="T297" i="437"/>
  <c r="S297" i="437"/>
  <c r="S293" i="437" s="1"/>
  <c r="R297" i="437"/>
  <c r="R293" i="437" s="1"/>
  <c r="Q297" i="437"/>
  <c r="Q293" i="437" s="1"/>
  <c r="P297" i="437"/>
  <c r="P293" i="437" s="1"/>
  <c r="O297" i="437"/>
  <c r="O293" i="437" s="1"/>
  <c r="N297" i="437"/>
  <c r="N293" i="437" s="1"/>
  <c r="M297" i="437"/>
  <c r="M293" i="437" s="1"/>
  <c r="L297" i="437"/>
  <c r="L293" i="437" s="1"/>
  <c r="K293" i="437"/>
  <c r="S299" i="437"/>
  <c r="R299" i="437"/>
  <c r="Q299" i="437"/>
  <c r="P299" i="437"/>
  <c r="O299" i="437"/>
  <c r="N299" i="437"/>
  <c r="M299" i="437"/>
  <c r="L299" i="437"/>
  <c r="K299" i="437"/>
  <c r="T309" i="437"/>
  <c r="S309" i="437"/>
  <c r="S305" i="437" s="1"/>
  <c r="R309" i="437"/>
  <c r="R305" i="437" s="1"/>
  <c r="Q309" i="437"/>
  <c r="Q305" i="437" s="1"/>
  <c r="P309" i="437"/>
  <c r="P305" i="437" s="1"/>
  <c r="O309" i="437"/>
  <c r="O305" i="437" s="1"/>
  <c r="N309" i="437"/>
  <c r="N305" i="437" s="1"/>
  <c r="M309" i="437"/>
  <c r="M305" i="437" s="1"/>
  <c r="L309" i="437"/>
  <c r="L305" i="437" s="1"/>
  <c r="K309" i="437"/>
  <c r="K305" i="437" s="1"/>
  <c r="T315" i="437"/>
  <c r="S315" i="437"/>
  <c r="S311" i="437" s="1"/>
  <c r="R315" i="437"/>
  <c r="R311" i="437" s="1"/>
  <c r="Q315" i="437"/>
  <c r="Q311" i="437" s="1"/>
  <c r="P315" i="437"/>
  <c r="P311" i="437" s="1"/>
  <c r="O315" i="437"/>
  <c r="O311" i="437" s="1"/>
  <c r="N315" i="437"/>
  <c r="N311" i="437" s="1"/>
  <c r="M315" i="437"/>
  <c r="M311" i="437" s="1"/>
  <c r="L315" i="437"/>
  <c r="L311" i="437" s="1"/>
  <c r="K315" i="437"/>
  <c r="T321" i="437"/>
  <c r="S321" i="437"/>
  <c r="S317" i="437" s="1"/>
  <c r="R321" i="437"/>
  <c r="R317" i="437" s="1"/>
  <c r="Q321" i="437"/>
  <c r="Q317" i="437" s="1"/>
  <c r="P321" i="437"/>
  <c r="P317" i="437" s="1"/>
  <c r="O321" i="437"/>
  <c r="O317" i="437" s="1"/>
  <c r="N321" i="437"/>
  <c r="N317" i="437" s="1"/>
  <c r="M321" i="437"/>
  <c r="M317" i="437" s="1"/>
  <c r="L321" i="437"/>
  <c r="L317" i="437" s="1"/>
  <c r="K321" i="437"/>
  <c r="K317" i="437" s="1"/>
  <c r="T327" i="437"/>
  <c r="S327" i="437"/>
  <c r="S323" i="437" s="1"/>
  <c r="R327" i="437"/>
  <c r="R323" i="437" s="1"/>
  <c r="Q327" i="437"/>
  <c r="Q323" i="437" s="1"/>
  <c r="P327" i="437"/>
  <c r="P323" i="437" s="1"/>
  <c r="O327" i="437"/>
  <c r="O323" i="437" s="1"/>
  <c r="N327" i="437"/>
  <c r="N323" i="437" s="1"/>
  <c r="M327" i="437"/>
  <c r="M323" i="437" s="1"/>
  <c r="L327" i="437"/>
  <c r="L323" i="437" s="1"/>
  <c r="K327" i="437"/>
  <c r="K323" i="437" s="1"/>
  <c r="T333" i="437"/>
  <c r="S333" i="437"/>
  <c r="S329" i="437" s="1"/>
  <c r="R333" i="437"/>
  <c r="R329" i="437" s="1"/>
  <c r="Q333" i="437"/>
  <c r="Q329" i="437" s="1"/>
  <c r="P333" i="437"/>
  <c r="P329" i="437" s="1"/>
  <c r="O333" i="437"/>
  <c r="O329" i="437" s="1"/>
  <c r="N333" i="437"/>
  <c r="N329" i="437" s="1"/>
  <c r="M333" i="437"/>
  <c r="M329" i="437" s="1"/>
  <c r="L333" i="437"/>
  <c r="L329" i="437" s="1"/>
  <c r="K333" i="437"/>
  <c r="K329" i="437" s="1"/>
  <c r="T339" i="437"/>
  <c r="S339" i="437"/>
  <c r="S335" i="437" s="1"/>
  <c r="O339" i="437"/>
  <c r="O335" i="437" s="1"/>
  <c r="L339" i="437"/>
  <c r="L335" i="437" s="1"/>
  <c r="K339" i="437"/>
  <c r="T348" i="437"/>
  <c r="S348" i="437"/>
  <c r="S343" i="437" s="1"/>
  <c r="R348" i="437"/>
  <c r="R343" i="437" s="1"/>
  <c r="Q348" i="437"/>
  <c r="Q343" i="437" s="1"/>
  <c r="P348" i="437"/>
  <c r="P343" i="437" s="1"/>
  <c r="O348" i="437"/>
  <c r="O343" i="437" s="1"/>
  <c r="N348" i="437"/>
  <c r="N343" i="437" s="1"/>
  <c r="M348" i="437"/>
  <c r="M343" i="437" s="1"/>
  <c r="L348" i="437"/>
  <c r="L343" i="437" s="1"/>
  <c r="K348" i="437"/>
  <c r="K343" i="437" s="1"/>
  <c r="S355" i="437"/>
  <c r="S350" i="437" s="1"/>
  <c r="R355" i="437"/>
  <c r="R350" i="437" s="1"/>
  <c r="Q355" i="437"/>
  <c r="Q350" i="437" s="1"/>
  <c r="P355" i="437"/>
  <c r="P350" i="437" s="1"/>
  <c r="O355" i="437"/>
  <c r="O350" i="437" s="1"/>
  <c r="N355" i="437"/>
  <c r="N350" i="437" s="1"/>
  <c r="M355" i="437"/>
  <c r="M350" i="437" s="1"/>
  <c r="L355" i="437"/>
  <c r="L350" i="437" s="1"/>
  <c r="K355" i="437"/>
  <c r="K350" i="437" s="1"/>
  <c r="T362" i="437"/>
  <c r="S362" i="437"/>
  <c r="S357" i="437" s="1"/>
  <c r="R362" i="437"/>
  <c r="R357" i="437" s="1"/>
  <c r="Q362" i="437"/>
  <c r="Q357" i="437" s="1"/>
  <c r="P362" i="437"/>
  <c r="P357" i="437" s="1"/>
  <c r="O362" i="437"/>
  <c r="O357" i="437" s="1"/>
  <c r="N362" i="437"/>
  <c r="N357" i="437" s="1"/>
  <c r="M362" i="437"/>
  <c r="M357" i="437" s="1"/>
  <c r="L362" i="437"/>
  <c r="L357" i="437" s="1"/>
  <c r="K362" i="437"/>
  <c r="K357" i="437" s="1"/>
  <c r="T369" i="437"/>
  <c r="S369" i="437"/>
  <c r="S364" i="437" s="1"/>
  <c r="R369" i="437"/>
  <c r="R364" i="437" s="1"/>
  <c r="Q369" i="437"/>
  <c r="Q364" i="437" s="1"/>
  <c r="P369" i="437"/>
  <c r="P364" i="437" s="1"/>
  <c r="O369" i="437"/>
  <c r="O364" i="437" s="1"/>
  <c r="N369" i="437"/>
  <c r="N364" i="437" s="1"/>
  <c r="M369" i="437"/>
  <c r="M364" i="437" s="1"/>
  <c r="L369" i="437"/>
  <c r="L364" i="437" s="1"/>
  <c r="K369" i="437"/>
  <c r="K364" i="437" s="1"/>
  <c r="L376" i="437"/>
  <c r="L371" i="437" s="1"/>
  <c r="M376" i="437"/>
  <c r="M371" i="437" s="1"/>
  <c r="N376" i="437"/>
  <c r="N371" i="437" s="1"/>
  <c r="O376" i="437"/>
  <c r="O371" i="437" s="1"/>
  <c r="P376" i="437"/>
  <c r="P371" i="437" s="1"/>
  <c r="Q376" i="437"/>
  <c r="Q371" i="437" s="1"/>
  <c r="R376" i="437"/>
  <c r="R371" i="437" s="1"/>
  <c r="S376" i="437"/>
  <c r="S371" i="437" s="1"/>
  <c r="K376" i="437"/>
  <c r="K371" i="437" s="1"/>
  <c r="L383" i="437"/>
  <c r="L378" i="437" s="1"/>
  <c r="M383" i="437"/>
  <c r="M378" i="437" s="1"/>
  <c r="N383" i="437"/>
  <c r="N378" i="437" s="1"/>
  <c r="O383" i="437"/>
  <c r="O378" i="437" s="1"/>
  <c r="P383" i="437"/>
  <c r="P378" i="437" s="1"/>
  <c r="Q383" i="437"/>
  <c r="Q378" i="437" s="1"/>
  <c r="R383" i="437"/>
  <c r="R378" i="437" s="1"/>
  <c r="S383" i="437"/>
  <c r="T383" i="437"/>
  <c r="K383" i="437"/>
  <c r="K378" i="437" s="1"/>
  <c r="D233" i="437"/>
  <c r="D229" i="437" s="1"/>
  <c r="D227" i="437"/>
  <c r="D223" i="437" s="1"/>
  <c r="D221" i="437"/>
  <c r="D217" i="437" s="1"/>
  <c r="D215" i="437"/>
  <c r="D211" i="437" s="1"/>
  <c r="D209" i="437"/>
  <c r="D205" i="437" s="1"/>
  <c r="D203" i="437"/>
  <c r="D199" i="437" s="1"/>
  <c r="D197" i="437"/>
  <c r="D193" i="437" s="1"/>
  <c r="D189" i="437"/>
  <c r="D185" i="437" s="1"/>
  <c r="D183" i="437"/>
  <c r="D179" i="437" s="1"/>
  <c r="D177" i="437"/>
  <c r="D173" i="437" s="1"/>
  <c r="D171" i="437"/>
  <c r="D167" i="437" s="1"/>
  <c r="D165" i="437"/>
  <c r="D161" i="437" s="1"/>
  <c r="D159" i="437"/>
  <c r="D155" i="437" s="1"/>
  <c r="D153" i="437"/>
  <c r="D149" i="437" s="1"/>
  <c r="D147" i="437"/>
  <c r="D143" i="437" s="1"/>
  <c r="D141" i="437"/>
  <c r="D137" i="437" s="1"/>
  <c r="D135" i="437"/>
  <c r="D131" i="437" s="1"/>
  <c r="D127" i="437"/>
  <c r="D123" i="437" s="1"/>
  <c r="D121" i="437"/>
  <c r="D117" i="437" s="1"/>
  <c r="D115" i="437"/>
  <c r="D111" i="437" s="1"/>
  <c r="D109" i="437"/>
  <c r="D105" i="437" s="1"/>
  <c r="D103" i="437"/>
  <c r="D99" i="437" s="1"/>
  <c r="D97" i="437"/>
  <c r="D93" i="437" s="1"/>
  <c r="D91" i="437"/>
  <c r="D87" i="437" s="1"/>
  <c r="D85" i="437"/>
  <c r="D81" i="437" s="1"/>
  <c r="D79" i="437"/>
  <c r="D75" i="437" s="1"/>
  <c r="D73" i="437"/>
  <c r="D69" i="437" s="1"/>
  <c r="D65" i="437"/>
  <c r="D61" i="437" s="1"/>
  <c r="D41" i="437"/>
  <c r="D37" i="437" s="1"/>
  <c r="D35" i="437"/>
  <c r="D31" i="437" s="1"/>
  <c r="D29" i="437"/>
  <c r="D25" i="437" s="1"/>
  <c r="D13" i="437"/>
  <c r="D383" i="437"/>
  <c r="D378" i="437" s="1"/>
  <c r="D369" i="437"/>
  <c r="D364" i="437" s="1"/>
  <c r="D362" i="437"/>
  <c r="D357" i="437" s="1"/>
  <c r="D355" i="437"/>
  <c r="D350" i="437" s="1"/>
  <c r="D348" i="437"/>
  <c r="D343" i="437" s="1"/>
  <c r="D339" i="437"/>
  <c r="D335" i="437" s="1"/>
  <c r="D333" i="437"/>
  <c r="D329" i="437" s="1"/>
  <c r="D327" i="437"/>
  <c r="D323" i="437" s="1"/>
  <c r="D321" i="437"/>
  <c r="D317" i="437" s="1"/>
  <c r="D315" i="437"/>
  <c r="D311" i="437" s="1"/>
  <c r="D309" i="437"/>
  <c r="D305" i="437" s="1"/>
  <c r="D299" i="437"/>
  <c r="D297" i="437"/>
  <c r="D293" i="437" s="1"/>
  <c r="D289" i="437"/>
  <c r="D285" i="437" s="1"/>
  <c r="D283" i="437"/>
  <c r="D279" i="437" s="1"/>
  <c r="D277" i="437"/>
  <c r="D273" i="437" s="1"/>
  <c r="D271" i="437"/>
  <c r="D267" i="437" s="1"/>
  <c r="D265" i="437"/>
  <c r="D261" i="437" s="1"/>
  <c r="D259" i="437"/>
  <c r="D255" i="437" s="1"/>
  <c r="D253" i="437"/>
  <c r="D249" i="437" s="1"/>
  <c r="D247" i="437"/>
  <c r="D243" i="437" s="1"/>
  <c r="D239" i="437"/>
  <c r="D235" i="437" s="1"/>
  <c r="D376" i="437"/>
  <c r="D371" i="437" s="1"/>
  <c r="S397" i="437"/>
  <c r="S392" i="437" s="1"/>
  <c r="O392" i="437"/>
  <c r="L392" i="437"/>
  <c r="K392" i="437"/>
  <c r="S390" i="437"/>
  <c r="S385" i="437" s="1"/>
  <c r="R390" i="437"/>
  <c r="R385" i="437" s="1"/>
  <c r="Q390" i="437"/>
  <c r="Q385" i="437" s="1"/>
  <c r="P390" i="437"/>
  <c r="P385" i="437" s="1"/>
  <c r="O390" i="437"/>
  <c r="O385" i="437" s="1"/>
  <c r="N390" i="437"/>
  <c r="N385" i="437" s="1"/>
  <c r="M390" i="437"/>
  <c r="M385" i="437" s="1"/>
  <c r="L390" i="437"/>
  <c r="L385" i="437" s="1"/>
  <c r="K385" i="437"/>
  <c r="D390" i="437"/>
  <c r="D385" i="437" s="1"/>
  <c r="D397" i="437"/>
  <c r="D392" i="437" s="1"/>
  <c r="N9" i="465"/>
  <c r="N10" i="465"/>
  <c r="N13" i="465"/>
  <c r="N14" i="465"/>
  <c r="N15" i="465"/>
  <c r="N18" i="465"/>
  <c r="N19" i="465"/>
  <c r="N20" i="465"/>
  <c r="N23" i="465"/>
  <c r="N24" i="465"/>
  <c r="N25" i="465"/>
  <c r="N28" i="465"/>
  <c r="N29" i="465"/>
  <c r="N30" i="465"/>
  <c r="N53" i="465"/>
  <c r="N54" i="465"/>
  <c r="N55" i="465"/>
  <c r="N58" i="465"/>
  <c r="N59" i="465"/>
  <c r="N60" i="465"/>
  <c r="N63" i="465"/>
  <c r="N64" i="465"/>
  <c r="N65" i="465"/>
  <c r="N33" i="465"/>
  <c r="N34" i="465"/>
  <c r="N35" i="465"/>
  <c r="N38" i="465"/>
  <c r="N39" i="465"/>
  <c r="N40" i="465"/>
  <c r="N43" i="465"/>
  <c r="N44" i="465"/>
  <c r="N45" i="465"/>
  <c r="N48" i="465"/>
  <c r="M51" i="465"/>
  <c r="M47" i="465" s="1"/>
  <c r="I51" i="465"/>
  <c r="I47" i="465" s="1"/>
  <c r="D51" i="465"/>
  <c r="D47" i="465" s="1"/>
  <c r="C51" i="465"/>
  <c r="C47" i="465" s="1"/>
  <c r="M46" i="465"/>
  <c r="M42" i="465" s="1"/>
  <c r="I46" i="465"/>
  <c r="I42" i="465" s="1"/>
  <c r="H46" i="465"/>
  <c r="H42" i="465" s="1"/>
  <c r="G46" i="465"/>
  <c r="G42" i="465" s="1"/>
  <c r="F46" i="465"/>
  <c r="F42" i="465" s="1"/>
  <c r="E46" i="465"/>
  <c r="E42" i="465" s="1"/>
  <c r="D46" i="465"/>
  <c r="D42" i="465" s="1"/>
  <c r="C46" i="465"/>
  <c r="C42" i="465" s="1"/>
  <c r="M41" i="465"/>
  <c r="M37" i="465" s="1"/>
  <c r="I41" i="465"/>
  <c r="I37" i="465" s="1"/>
  <c r="H41" i="465"/>
  <c r="H37" i="465" s="1"/>
  <c r="G41" i="465"/>
  <c r="G37" i="465" s="1"/>
  <c r="F41" i="465"/>
  <c r="F37" i="465" s="1"/>
  <c r="E41" i="465"/>
  <c r="E37" i="465" s="1"/>
  <c r="D41" i="465"/>
  <c r="D37" i="465" s="1"/>
  <c r="C41" i="465"/>
  <c r="C37" i="465" s="1"/>
  <c r="M36" i="465"/>
  <c r="M32" i="465" s="1"/>
  <c r="I36" i="465"/>
  <c r="I32" i="465" s="1"/>
  <c r="H36" i="465"/>
  <c r="H32" i="465" s="1"/>
  <c r="G36" i="465"/>
  <c r="G32" i="465" s="1"/>
  <c r="F36" i="465"/>
  <c r="F32" i="465" s="1"/>
  <c r="E36" i="465"/>
  <c r="E32" i="465" s="1"/>
  <c r="D36" i="465"/>
  <c r="D32" i="465" s="1"/>
  <c r="C36" i="465"/>
  <c r="C32" i="465" s="1"/>
  <c r="M62" i="465"/>
  <c r="I62" i="465"/>
  <c r="H62" i="465"/>
  <c r="G62" i="465"/>
  <c r="F62" i="465"/>
  <c r="E62" i="465"/>
  <c r="D62" i="465"/>
  <c r="M52" i="465"/>
  <c r="L52" i="465"/>
  <c r="K52" i="465"/>
  <c r="I52" i="465"/>
  <c r="H52" i="465"/>
  <c r="G52" i="465"/>
  <c r="F52" i="465"/>
  <c r="E52" i="465"/>
  <c r="D52" i="465"/>
  <c r="C62" i="465"/>
  <c r="C52" i="465"/>
  <c r="M27" i="465"/>
  <c r="L27" i="465"/>
  <c r="K27" i="465"/>
  <c r="J27" i="465"/>
  <c r="I27" i="465"/>
  <c r="H27" i="465"/>
  <c r="G27" i="465"/>
  <c r="F27" i="465"/>
  <c r="E27" i="465"/>
  <c r="D27" i="465"/>
  <c r="C27" i="465"/>
  <c r="L22" i="465"/>
  <c r="C22" i="465"/>
  <c r="C57" i="465"/>
  <c r="M22" i="465"/>
  <c r="K22" i="465"/>
  <c r="J22" i="465"/>
  <c r="I22" i="465"/>
  <c r="H22" i="465"/>
  <c r="G22" i="465"/>
  <c r="F22" i="465"/>
  <c r="E22" i="465"/>
  <c r="D22" i="465"/>
  <c r="M21" i="465"/>
  <c r="M17" i="465" s="1"/>
  <c r="L21" i="465"/>
  <c r="L17" i="465" s="1"/>
  <c r="K21" i="465"/>
  <c r="K17" i="465" s="1"/>
  <c r="J21" i="465"/>
  <c r="J17" i="465" s="1"/>
  <c r="I21" i="465"/>
  <c r="I17" i="465" s="1"/>
  <c r="H21" i="465"/>
  <c r="H17" i="465" s="1"/>
  <c r="G21" i="465"/>
  <c r="G17" i="465" s="1"/>
  <c r="F21" i="465"/>
  <c r="F17" i="465" s="1"/>
  <c r="E21" i="465"/>
  <c r="E17" i="465" s="1"/>
  <c r="D21" i="465"/>
  <c r="D17" i="465" s="1"/>
  <c r="C21" i="465"/>
  <c r="C17" i="465" s="1"/>
  <c r="M12" i="465"/>
  <c r="L12" i="465"/>
  <c r="K12" i="465"/>
  <c r="J12" i="465"/>
  <c r="I12" i="465"/>
  <c r="H12" i="465"/>
  <c r="G12" i="465"/>
  <c r="F12" i="465"/>
  <c r="E12" i="465"/>
  <c r="D12" i="465"/>
  <c r="C12" i="465"/>
  <c r="C11" i="465"/>
  <c r="C7" i="465" s="1"/>
  <c r="M11" i="465"/>
  <c r="M7" i="465" s="1"/>
  <c r="L11" i="465"/>
  <c r="L7" i="465" s="1"/>
  <c r="K11" i="465"/>
  <c r="K7" i="465" s="1"/>
  <c r="J11" i="465"/>
  <c r="J7" i="465" s="1"/>
  <c r="I11" i="465"/>
  <c r="I7" i="465" s="1"/>
  <c r="H11" i="465"/>
  <c r="H7" i="465" s="1"/>
  <c r="G11" i="465"/>
  <c r="G7" i="465" s="1"/>
  <c r="F11" i="465"/>
  <c r="F7" i="465" s="1"/>
  <c r="E11" i="465"/>
  <c r="E7" i="465" s="1"/>
  <c r="D11" i="465"/>
  <c r="D7" i="465" s="1"/>
  <c r="J35" i="450"/>
  <c r="J34" i="450"/>
  <c r="J33" i="450"/>
  <c r="J32" i="450"/>
  <c r="J31" i="450"/>
  <c r="J30" i="450"/>
  <c r="J21" i="450"/>
  <c r="J22" i="450"/>
  <c r="J23" i="450"/>
  <c r="J24" i="450"/>
  <c r="J25" i="450"/>
  <c r="M10" i="450"/>
  <c r="M11" i="450"/>
  <c r="M12" i="450"/>
  <c r="M13" i="450"/>
  <c r="M14" i="450"/>
  <c r="D50" i="444"/>
  <c r="E50" i="444"/>
  <c r="F50" i="444"/>
  <c r="G50" i="444"/>
  <c r="D16" i="443"/>
  <c r="E16" i="443"/>
  <c r="D8" i="443"/>
  <c r="E8" i="443"/>
  <c r="C8" i="443"/>
  <c r="C25" i="443" s="1"/>
  <c r="F7" i="432"/>
  <c r="G7" i="432"/>
  <c r="H7" i="432"/>
  <c r="I7" i="432"/>
  <c r="J7" i="432"/>
  <c r="K7" i="432"/>
  <c r="L7" i="432"/>
  <c r="P7" i="432"/>
  <c r="Q7" i="432"/>
  <c r="S7" i="432"/>
  <c r="T7" i="432"/>
  <c r="U7" i="432"/>
  <c r="W7" i="432"/>
  <c r="X7" i="432"/>
  <c r="E95" i="424"/>
  <c r="F95" i="424"/>
  <c r="G95" i="424"/>
  <c r="H95" i="424"/>
  <c r="I95" i="424"/>
  <c r="J95" i="424"/>
  <c r="J99" i="424" s="1"/>
  <c r="E96" i="424"/>
  <c r="F96" i="424"/>
  <c r="G96" i="424"/>
  <c r="H96" i="424"/>
  <c r="I96" i="424"/>
  <c r="J96" i="424"/>
  <c r="J100" i="424" s="1"/>
  <c r="E97" i="424"/>
  <c r="F97" i="424"/>
  <c r="G97" i="424"/>
  <c r="H97" i="424"/>
  <c r="I97" i="424"/>
  <c r="J97" i="424"/>
  <c r="K93" i="424"/>
  <c r="K92" i="424"/>
  <c r="K91" i="424"/>
  <c r="K89" i="424"/>
  <c r="K88" i="424"/>
  <c r="K87" i="424"/>
  <c r="K85" i="424"/>
  <c r="K84" i="424"/>
  <c r="K83" i="424"/>
  <c r="K81" i="424"/>
  <c r="K80" i="424"/>
  <c r="E74" i="424"/>
  <c r="F74" i="424"/>
  <c r="F99" i="424" s="1"/>
  <c r="G74" i="424"/>
  <c r="H74" i="424"/>
  <c r="H99" i="424" s="1"/>
  <c r="I74" i="424"/>
  <c r="E75" i="424"/>
  <c r="F75" i="424"/>
  <c r="G75" i="424"/>
  <c r="H75" i="424"/>
  <c r="I75" i="424"/>
  <c r="E76" i="424"/>
  <c r="F76" i="424"/>
  <c r="G76" i="424"/>
  <c r="H76" i="424"/>
  <c r="I76" i="424"/>
  <c r="J76" i="424"/>
  <c r="K72" i="424"/>
  <c r="K71" i="424"/>
  <c r="K70" i="424"/>
  <c r="K68" i="424"/>
  <c r="K67" i="424"/>
  <c r="K66" i="424"/>
  <c r="K64" i="424"/>
  <c r="K63" i="424"/>
  <c r="K62" i="424"/>
  <c r="K60" i="424"/>
  <c r="K59" i="424"/>
  <c r="K58" i="424"/>
  <c r="K43" i="424"/>
  <c r="K42" i="424"/>
  <c r="K41" i="424"/>
  <c r="K39" i="424"/>
  <c r="K38" i="424"/>
  <c r="K37" i="424"/>
  <c r="K35" i="424"/>
  <c r="K34" i="424"/>
  <c r="K33" i="424"/>
  <c r="K31" i="424"/>
  <c r="K30" i="424"/>
  <c r="K29" i="424"/>
  <c r="K22" i="424"/>
  <c r="K21" i="424"/>
  <c r="K20" i="424"/>
  <c r="K18" i="424"/>
  <c r="K17" i="424"/>
  <c r="K16" i="424"/>
  <c r="K14" i="424"/>
  <c r="K13" i="424"/>
  <c r="K12" i="424"/>
  <c r="K10" i="424"/>
  <c r="K9" i="424"/>
  <c r="K8" i="424"/>
  <c r="K50" i="423"/>
  <c r="K49" i="423"/>
  <c r="K48" i="423"/>
  <c r="K46" i="423"/>
  <c r="K45" i="423"/>
  <c r="K44" i="423"/>
  <c r="K42" i="423"/>
  <c r="K41" i="423"/>
  <c r="K40" i="423"/>
  <c r="K38" i="423"/>
  <c r="K37" i="423"/>
  <c r="K36" i="423"/>
  <c r="K34" i="423"/>
  <c r="K33" i="423"/>
  <c r="K32" i="423"/>
  <c r="K26" i="423"/>
  <c r="K25" i="423"/>
  <c r="K24" i="423"/>
  <c r="K22" i="423"/>
  <c r="K21" i="423"/>
  <c r="K20" i="423"/>
  <c r="K18" i="423"/>
  <c r="K17" i="423"/>
  <c r="K16" i="423"/>
  <c r="K14" i="423"/>
  <c r="K13" i="423"/>
  <c r="K12" i="423"/>
  <c r="K9" i="423"/>
  <c r="K10" i="423"/>
  <c r="K8" i="423"/>
  <c r="K51" i="422"/>
  <c r="K50" i="422"/>
  <c r="K49" i="422"/>
  <c r="K47" i="422"/>
  <c r="K46" i="422"/>
  <c r="K45" i="422"/>
  <c r="K43" i="422"/>
  <c r="K42" i="422"/>
  <c r="K41" i="422"/>
  <c r="K39" i="422"/>
  <c r="K38" i="422"/>
  <c r="K37" i="422"/>
  <c r="K35" i="422"/>
  <c r="K34" i="422"/>
  <c r="K33" i="422"/>
  <c r="K26" i="422"/>
  <c r="K25" i="422"/>
  <c r="K22" i="422"/>
  <c r="K21" i="422"/>
  <c r="K20" i="422"/>
  <c r="K18" i="422"/>
  <c r="K17" i="422"/>
  <c r="K16" i="422"/>
  <c r="K14" i="422"/>
  <c r="K13" i="422"/>
  <c r="K12" i="422"/>
  <c r="K10" i="422"/>
  <c r="K9" i="422"/>
  <c r="E45" i="424"/>
  <c r="F45" i="424"/>
  <c r="G45" i="424"/>
  <c r="H45" i="424"/>
  <c r="I45" i="424"/>
  <c r="J45" i="424"/>
  <c r="E46" i="424"/>
  <c r="F46" i="424"/>
  <c r="G46" i="424"/>
  <c r="H46" i="424"/>
  <c r="I46" i="424"/>
  <c r="J46" i="424"/>
  <c r="E47" i="424"/>
  <c r="F47" i="424"/>
  <c r="G47" i="424"/>
  <c r="H47" i="424"/>
  <c r="I47" i="424"/>
  <c r="J47" i="424"/>
  <c r="D46" i="424"/>
  <c r="D47" i="424"/>
  <c r="D45" i="424"/>
  <c r="E24" i="424"/>
  <c r="F24" i="424"/>
  <c r="G24" i="424"/>
  <c r="H24" i="424"/>
  <c r="I24" i="424"/>
  <c r="J24" i="424"/>
  <c r="E25" i="424"/>
  <c r="F25" i="424"/>
  <c r="G25" i="424"/>
  <c r="H25" i="424"/>
  <c r="I25" i="424"/>
  <c r="J25" i="424"/>
  <c r="E26" i="424"/>
  <c r="F26" i="424"/>
  <c r="G26" i="424"/>
  <c r="H26" i="424"/>
  <c r="I26" i="424"/>
  <c r="J26" i="424"/>
  <c r="D26" i="424"/>
  <c r="D25" i="424"/>
  <c r="D24" i="424"/>
  <c r="E52" i="423"/>
  <c r="F52" i="423"/>
  <c r="G52" i="423"/>
  <c r="H52" i="423"/>
  <c r="I52" i="423"/>
  <c r="J52" i="423"/>
  <c r="E53" i="423"/>
  <c r="F53" i="423"/>
  <c r="G53" i="423"/>
  <c r="H53" i="423"/>
  <c r="I53" i="423"/>
  <c r="J53" i="423"/>
  <c r="E54" i="423"/>
  <c r="F54" i="423"/>
  <c r="G54" i="423"/>
  <c r="H54" i="423"/>
  <c r="I54" i="423"/>
  <c r="J54" i="423"/>
  <c r="D53" i="423"/>
  <c r="D57" i="423" s="1"/>
  <c r="D54" i="423"/>
  <c r="D58" i="423" s="1"/>
  <c r="D52" i="423"/>
  <c r="D56" i="423" s="1"/>
  <c r="E27" i="423"/>
  <c r="F27" i="423"/>
  <c r="G27" i="423"/>
  <c r="H27" i="423"/>
  <c r="I27" i="423"/>
  <c r="J27" i="423"/>
  <c r="E28" i="423"/>
  <c r="F28" i="423"/>
  <c r="G28" i="423"/>
  <c r="H28" i="423"/>
  <c r="I28" i="423"/>
  <c r="J28" i="423"/>
  <c r="E29" i="423"/>
  <c r="F29" i="423"/>
  <c r="G29" i="423"/>
  <c r="H29" i="423"/>
  <c r="I29" i="423"/>
  <c r="J29" i="423"/>
  <c r="E53" i="422"/>
  <c r="F53" i="422"/>
  <c r="G53" i="422"/>
  <c r="H53" i="422"/>
  <c r="I53" i="422"/>
  <c r="J53" i="422"/>
  <c r="E54" i="422"/>
  <c r="F54" i="422"/>
  <c r="G54" i="422"/>
  <c r="H54" i="422"/>
  <c r="I54" i="422"/>
  <c r="J54" i="422"/>
  <c r="E55" i="422"/>
  <c r="F55" i="422"/>
  <c r="G55" i="422"/>
  <c r="H55" i="422"/>
  <c r="I55" i="422"/>
  <c r="J55" i="422"/>
  <c r="E28" i="422"/>
  <c r="F28" i="422"/>
  <c r="G28" i="422"/>
  <c r="H28" i="422"/>
  <c r="I28" i="422"/>
  <c r="J28" i="422"/>
  <c r="E29" i="422"/>
  <c r="F29" i="422"/>
  <c r="G29" i="422"/>
  <c r="H29" i="422"/>
  <c r="I29" i="422"/>
  <c r="J29" i="422"/>
  <c r="E30" i="422"/>
  <c r="F30" i="422"/>
  <c r="G30" i="422"/>
  <c r="H30" i="422"/>
  <c r="I30" i="422"/>
  <c r="J30" i="422"/>
  <c r="D18" i="418"/>
  <c r="D35" i="414"/>
  <c r="C35" i="414"/>
  <c r="C20" i="414"/>
  <c r="D20" i="414"/>
  <c r="E20" i="414"/>
  <c r="J45" i="413"/>
  <c r="I45" i="413"/>
  <c r="H45" i="413"/>
  <c r="F45" i="413"/>
  <c r="E45" i="413"/>
  <c r="D45" i="413"/>
  <c r="C45" i="413"/>
  <c r="B45" i="413"/>
  <c r="C35" i="413"/>
  <c r="E35" i="413"/>
  <c r="F35" i="413"/>
  <c r="G35" i="413"/>
  <c r="H35" i="413"/>
  <c r="I35" i="413"/>
  <c r="J35" i="413"/>
  <c r="B35" i="413"/>
  <c r="D25" i="413"/>
  <c r="E25" i="413"/>
  <c r="F25" i="413"/>
  <c r="G25" i="413"/>
  <c r="H25" i="413"/>
  <c r="J25" i="413"/>
  <c r="K25" i="413"/>
  <c r="L25" i="413"/>
  <c r="D14" i="413"/>
  <c r="E14" i="413"/>
  <c r="F14" i="413"/>
  <c r="G14" i="413"/>
  <c r="H14" i="413"/>
  <c r="I14" i="413"/>
  <c r="J14" i="413"/>
  <c r="K14" i="413"/>
  <c r="L14" i="413"/>
  <c r="M14" i="413"/>
  <c r="H51" i="424" l="1"/>
  <c r="I57" i="422"/>
  <c r="I100" i="424"/>
  <c r="L45" i="455"/>
  <c r="E57" i="422"/>
  <c r="F45" i="455"/>
  <c r="N14" i="413"/>
  <c r="W7" i="429"/>
  <c r="E101" i="424"/>
  <c r="J101" i="424"/>
  <c r="F101" i="424"/>
  <c r="G99" i="424"/>
  <c r="F51" i="424"/>
  <c r="J49" i="424"/>
  <c r="I51" i="424"/>
  <c r="I49" i="424"/>
  <c r="I57" i="423"/>
  <c r="E63" i="422"/>
  <c r="N25" i="413"/>
  <c r="K45" i="413"/>
  <c r="H101" i="424"/>
  <c r="E100" i="424"/>
  <c r="N7" i="429"/>
  <c r="H49" i="424"/>
  <c r="G100" i="424"/>
  <c r="G101" i="424"/>
  <c r="I99" i="424"/>
  <c r="H100" i="424"/>
  <c r="E99" i="424"/>
  <c r="D50" i="424"/>
  <c r="I101" i="424"/>
  <c r="F100" i="424"/>
  <c r="T223" i="437"/>
  <c r="T199" i="437"/>
  <c r="T75" i="437"/>
  <c r="K37" i="437"/>
  <c r="T273" i="437"/>
  <c r="T299" i="437"/>
  <c r="T323" i="437"/>
  <c r="T357" i="437"/>
  <c r="AR27" i="458"/>
  <c r="G57" i="422"/>
  <c r="F57" i="423"/>
  <c r="F49" i="424"/>
  <c r="T167" i="437"/>
  <c r="T149" i="437"/>
  <c r="K111" i="437"/>
  <c r="T364" i="437"/>
  <c r="J63" i="422"/>
  <c r="K45" i="424"/>
  <c r="T267" i="437"/>
  <c r="T243" i="437"/>
  <c r="K161" i="437"/>
  <c r="K137" i="437"/>
  <c r="I45" i="455"/>
  <c r="AR74" i="458"/>
  <c r="T305" i="437"/>
  <c r="T329" i="437"/>
  <c r="T371" i="437"/>
  <c r="T378" i="437"/>
  <c r="D51" i="424"/>
  <c r="K87" i="437"/>
  <c r="K61" i="437"/>
  <c r="O45" i="455"/>
  <c r="T311" i="437"/>
  <c r="T335" i="437"/>
  <c r="T385" i="437"/>
  <c r="F50" i="424"/>
  <c r="T93" i="437"/>
  <c r="P45" i="455"/>
  <c r="G63" i="422"/>
  <c r="T193" i="437"/>
  <c r="F58" i="423"/>
  <c r="I58" i="423"/>
  <c r="I50" i="424"/>
  <c r="J57" i="422"/>
  <c r="N7" i="465"/>
  <c r="T317" i="437"/>
  <c r="T343" i="437"/>
  <c r="N57" i="465"/>
  <c r="D25" i="443"/>
  <c r="F63" i="422"/>
  <c r="F57" i="422"/>
  <c r="F59" i="422"/>
  <c r="J57" i="423"/>
  <c r="J51" i="424"/>
  <c r="N52" i="465"/>
  <c r="K93" i="437"/>
  <c r="C22" i="455"/>
  <c r="M45" i="455"/>
  <c r="AG83" i="458"/>
  <c r="Q83" i="458"/>
  <c r="Z36" i="459"/>
  <c r="G57" i="423"/>
  <c r="G51" i="424"/>
  <c r="K95" i="424"/>
  <c r="N32" i="465"/>
  <c r="N47" i="465"/>
  <c r="AA36" i="459"/>
  <c r="K35" i="413"/>
  <c r="N17" i="465"/>
  <c r="H59" i="422"/>
  <c r="N22" i="465"/>
  <c r="N27" i="465"/>
  <c r="N37" i="465"/>
  <c r="E47" i="443"/>
  <c r="I63" i="422"/>
  <c r="H57" i="423"/>
  <c r="J83" i="458"/>
  <c r="K167" i="437"/>
  <c r="T117" i="437"/>
  <c r="K19" i="437"/>
  <c r="E83" i="458"/>
  <c r="T123" i="437"/>
  <c r="J50" i="424"/>
  <c r="N62" i="465"/>
  <c r="N42" i="465"/>
  <c r="K117" i="437"/>
  <c r="J56" i="423"/>
  <c r="J58" i="423"/>
  <c r="K74" i="424"/>
  <c r="K27" i="423"/>
  <c r="K69" i="437"/>
  <c r="T293" i="437"/>
  <c r="T217" i="437"/>
  <c r="K143" i="437"/>
  <c r="T143" i="437"/>
  <c r="N45" i="455"/>
  <c r="AB36" i="459"/>
  <c r="T99" i="437"/>
  <c r="E25" i="443"/>
  <c r="T249" i="437"/>
  <c r="AN83" i="458"/>
  <c r="X83" i="458"/>
  <c r="H57" i="422"/>
  <c r="AS56" i="458"/>
  <c r="K43" i="437"/>
  <c r="Q7" i="454"/>
  <c r="H45" i="455"/>
  <c r="AR56" i="458"/>
  <c r="G49" i="424"/>
  <c r="K75" i="424"/>
  <c r="G45" i="455"/>
  <c r="D47" i="443"/>
  <c r="K46" i="424"/>
  <c r="E57" i="423"/>
  <c r="H58" i="423"/>
  <c r="E51" i="424"/>
  <c r="E49" i="424"/>
  <c r="K26" i="424"/>
  <c r="K47" i="424"/>
  <c r="E45" i="455"/>
  <c r="C38" i="455"/>
  <c r="K25" i="424"/>
  <c r="T211" i="437"/>
  <c r="AE83" i="458"/>
  <c r="M83" i="458"/>
  <c r="AV74" i="458"/>
  <c r="E59" i="422"/>
  <c r="T173" i="437"/>
  <c r="AC36" i="459"/>
  <c r="K7" i="437"/>
  <c r="I59" i="422"/>
  <c r="K53" i="422"/>
  <c r="H63" i="422"/>
  <c r="J59" i="422"/>
  <c r="K28" i="422"/>
  <c r="K54" i="422"/>
  <c r="K185" i="437"/>
  <c r="K99" i="437"/>
  <c r="K75" i="437"/>
  <c r="AK83" i="458"/>
  <c r="S83" i="458"/>
  <c r="C83" i="458"/>
  <c r="AH83" i="458"/>
  <c r="R83" i="458"/>
  <c r="AS65" i="458"/>
  <c r="AX74" i="458"/>
  <c r="AF83" i="458"/>
  <c r="P83" i="458"/>
  <c r="AW74" i="458"/>
  <c r="AD83" i="458"/>
  <c r="L83" i="458"/>
  <c r="AU74" i="458"/>
  <c r="AA83" i="458"/>
  <c r="K83" i="458"/>
  <c r="AT74" i="458"/>
  <c r="Z83" i="458"/>
  <c r="AS74" i="458"/>
  <c r="AO83" i="458"/>
  <c r="Y83" i="458"/>
  <c r="I83" i="458"/>
  <c r="F83" i="458"/>
  <c r="AM83" i="458"/>
  <c r="W83" i="458"/>
  <c r="AL83" i="458"/>
  <c r="T83" i="458"/>
  <c r="D83" i="458"/>
  <c r="AT65" i="458"/>
  <c r="AV27" i="458"/>
  <c r="AT27" i="458"/>
  <c r="AR65" i="458"/>
  <c r="AX65" i="458"/>
  <c r="AW65" i="458"/>
  <c r="AV65" i="458"/>
  <c r="AU65" i="458"/>
  <c r="Q23" i="454"/>
  <c r="Q12" i="454"/>
  <c r="Q18" i="454"/>
  <c r="AV56" i="458"/>
  <c r="AW27" i="458"/>
  <c r="AS27" i="458"/>
  <c r="AU56" i="458"/>
  <c r="AU27" i="458"/>
  <c r="AT56" i="458"/>
  <c r="Q12" i="438"/>
  <c r="Q78" i="438"/>
  <c r="Q45" i="438"/>
  <c r="Q98" i="438"/>
  <c r="T285" i="437"/>
  <c r="T235" i="437"/>
  <c r="T261" i="437"/>
  <c r="T185" i="437"/>
  <c r="T137" i="437"/>
  <c r="K131" i="437"/>
  <c r="K229" i="437"/>
  <c r="K279" i="437"/>
  <c r="T155" i="437"/>
  <c r="K155" i="437"/>
  <c r="K55" i="437"/>
  <c r="K311" i="437"/>
  <c r="T179" i="437"/>
  <c r="K179" i="437"/>
  <c r="K81" i="437"/>
  <c r="T55" i="437"/>
  <c r="K335" i="437"/>
  <c r="T255" i="437"/>
  <c r="K105" i="437"/>
  <c r="T81" i="437"/>
  <c r="K31" i="437"/>
  <c r="T205" i="437"/>
  <c r="K255" i="437"/>
  <c r="K205" i="437"/>
  <c r="T31" i="437"/>
  <c r="T279" i="437"/>
  <c r="T229" i="437"/>
  <c r="T105" i="437"/>
  <c r="N26" i="465"/>
  <c r="N66" i="465"/>
  <c r="N46" i="465"/>
  <c r="N61" i="465"/>
  <c r="N41" i="465"/>
  <c r="N21" i="465"/>
  <c r="N51" i="465"/>
  <c r="N56" i="465"/>
  <c r="D49" i="424"/>
  <c r="G50" i="424"/>
  <c r="K24" i="424"/>
  <c r="H50" i="424"/>
  <c r="G56" i="423"/>
  <c r="I56" i="423"/>
  <c r="F56" i="423"/>
  <c r="H56" i="423"/>
  <c r="E56" i="423"/>
  <c r="K28" i="423"/>
  <c r="K54" i="423"/>
  <c r="K29" i="422"/>
  <c r="K30" i="422"/>
  <c r="K55" i="422"/>
  <c r="N11" i="465"/>
  <c r="K76" i="424"/>
  <c r="G59" i="422"/>
  <c r="G58" i="423"/>
  <c r="N31" i="465"/>
  <c r="K96" i="424"/>
  <c r="N36" i="465"/>
  <c r="E58" i="423"/>
  <c r="E50" i="424"/>
  <c r="K97" i="424"/>
  <c r="K52" i="423"/>
  <c r="K53" i="423"/>
  <c r="N12" i="465"/>
  <c r="K29" i="423"/>
  <c r="N16" i="465"/>
  <c r="T131" i="437"/>
  <c r="K56" i="423" l="1"/>
  <c r="K99" i="424"/>
  <c r="K51" i="424"/>
  <c r="K101" i="424"/>
  <c r="K100" i="424"/>
  <c r="K63" i="422"/>
  <c r="K65" i="422" s="1"/>
  <c r="K59" i="422"/>
  <c r="K61" i="422" s="1"/>
  <c r="C45" i="455"/>
  <c r="K57" i="423"/>
  <c r="K57" i="422"/>
  <c r="K58" i="423"/>
  <c r="K50" i="424"/>
  <c r="K49" i="424"/>
  <c r="AX83" i="458"/>
  <c r="AR83" i="458"/>
  <c r="AT83" i="458"/>
  <c r="AS83" i="458"/>
  <c r="AU83" i="458"/>
  <c r="AV83" i="458"/>
  <c r="AW83" i="4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Garbhan Malone</author>
    <author>Igor Mitrovic</author>
  </authors>
  <commentList>
    <comment ref="C4" authorId="0" shapeId="0" xr:uid="{00000000-0006-0000-0300-000001000000}">
      <text>
        <r>
          <rPr>
            <b/>
            <sz val="9"/>
            <color indexed="81"/>
            <rFont val="Tahoma"/>
            <family val="2"/>
          </rPr>
          <t>Metric = A1_ReportingLevel_x000D_
Data Type = Bk_ReportingLevel</t>
        </r>
      </text>
    </comment>
    <comment ref="C5" authorId="1" shapeId="0" xr:uid="{00000000-0006-0000-0300-000002000000}">
      <text>
        <r>
          <rPr>
            <b/>
            <sz val="9"/>
            <color indexed="81"/>
            <rFont val="Tahoma"/>
            <family val="2"/>
          </rPr>
          <t>Metric = A1_BusinessCode
Data Type = Bk_Text(4000)</t>
        </r>
      </text>
    </comment>
    <comment ref="C9" authorId="0" shapeId="0" xr:uid="{00000000-0006-0000-0300-000003000000}">
      <text>
        <r>
          <rPr>
            <b/>
            <sz val="9"/>
            <color indexed="81"/>
            <rFont val="Tahoma"/>
            <family val="2"/>
          </rPr>
          <t>Metric = A1_Asset_B1_x000D_
Data Type = Bk_Boolean</t>
        </r>
      </text>
    </comment>
    <comment ref="C10" authorId="0" shapeId="0" xr:uid="{00000000-0006-0000-0300-000004000000}">
      <text>
        <r>
          <rPr>
            <b/>
            <sz val="9"/>
            <color indexed="81"/>
            <rFont val="Tahoma"/>
            <family val="2"/>
          </rPr>
          <t>Metric = A1_Asset_B2_x000D_
Data Type = Bk_Boolean</t>
        </r>
      </text>
    </comment>
    <comment ref="C11" authorId="0" shapeId="0" xr:uid="{00000000-0006-0000-0300-000005000000}">
      <text>
        <r>
          <rPr>
            <b/>
            <sz val="9"/>
            <color indexed="81"/>
            <rFont val="Tahoma"/>
            <family val="2"/>
          </rPr>
          <t>Metric = A1_Asset_B1_2_x000D_
Data Type = Bk_Boolean</t>
        </r>
      </text>
    </comment>
    <comment ref="C12" authorId="0" shapeId="0" xr:uid="{00000000-0006-0000-0300-000006000000}">
      <text>
        <r>
          <rPr>
            <b/>
            <sz val="9"/>
            <color indexed="81"/>
            <rFont val="Tahoma"/>
            <family val="2"/>
          </rPr>
          <t>Metric = A1_Asset_B1_3_x000D_
Data Type = Bk_Boolean</t>
        </r>
      </text>
    </comment>
    <comment ref="C14" authorId="0" shapeId="0" xr:uid="{00000000-0006-0000-0300-000007000000}">
      <text>
        <r>
          <rPr>
            <b/>
            <sz val="9"/>
            <color indexed="81"/>
            <rFont val="Tahoma"/>
            <family val="2"/>
          </rPr>
          <t>Metric = A1_LiabEqty_B2_1_x000D_
Data Type = Bk_Boolean</t>
        </r>
      </text>
    </comment>
    <comment ref="C15" authorId="0" shapeId="0" xr:uid="{00000000-0006-0000-0300-000008000000}">
      <text>
        <r>
          <rPr>
            <b/>
            <sz val="9"/>
            <color indexed="81"/>
            <rFont val="Tahoma"/>
            <family val="2"/>
          </rPr>
          <t>Metric = A1_LiabEqty_B2_2_I_x000D_
Data Type = Bk_Boolean</t>
        </r>
      </text>
    </comment>
    <comment ref="C16" authorId="0" shapeId="0" xr:uid="{00000000-0006-0000-0300-000009000000}">
      <text>
        <r>
          <rPr>
            <b/>
            <sz val="9"/>
            <color indexed="81"/>
            <rFont val="Tahoma"/>
            <family val="2"/>
          </rPr>
          <t>Metric = A1_LiabEqty_B2_2_II_x000D_
Data Type = Bk_Boolean</t>
        </r>
      </text>
    </comment>
    <comment ref="C17" authorId="0" shapeId="0" xr:uid="{00000000-0006-0000-0300-00000A000000}">
      <text>
        <r>
          <rPr>
            <b/>
            <sz val="9"/>
            <color indexed="81"/>
            <rFont val="Tahoma"/>
            <family val="2"/>
          </rPr>
          <t>Metric = A1_LiabEqty_B2_3_I_x000D_
Data Type = Bk_Boolean</t>
        </r>
      </text>
    </comment>
    <comment ref="C18" authorId="0" shapeId="0" xr:uid="{00000000-0006-0000-0300-00000B000000}">
      <text>
        <r>
          <rPr>
            <b/>
            <sz val="9"/>
            <color indexed="81"/>
            <rFont val="Tahoma"/>
            <family val="2"/>
          </rPr>
          <t>Metric = A1_LiabEqty_B2_3_II_x000D_
Data Type = Bk_Boolean</t>
        </r>
      </text>
    </comment>
    <comment ref="C19" authorId="0" shapeId="0" xr:uid="{00000000-0006-0000-0300-00000C000000}">
      <text>
        <r>
          <rPr>
            <b/>
            <sz val="9"/>
            <color indexed="81"/>
            <rFont val="Tahoma"/>
            <family val="2"/>
          </rPr>
          <t>Metric = A1_LiabEqty_B2_4_x000D_
Data Type = Bk_Boolean</t>
        </r>
      </text>
    </comment>
    <comment ref="C21" authorId="0" shapeId="0" xr:uid="{00000000-0006-0000-0300-00000D000000}">
      <text>
        <r>
          <rPr>
            <b/>
            <sz val="9"/>
            <color indexed="81"/>
            <rFont val="Tahoma"/>
            <family val="2"/>
          </rPr>
          <t>Metric = A1_LiabEqty_B3_1_x000D_
Data Type = Bk_Boolean</t>
        </r>
      </text>
    </comment>
    <comment ref="C22" authorId="0" shapeId="0" xr:uid="{00000000-0006-0000-0300-00000E000000}">
      <text>
        <r>
          <rPr>
            <b/>
            <sz val="9"/>
            <color indexed="81"/>
            <rFont val="Tahoma"/>
            <family val="2"/>
          </rPr>
          <t>Metric = A1_LiabEqty_B3_2_I_x000D_
Data Type = Bk_Boolean</t>
        </r>
      </text>
    </comment>
    <comment ref="C23" authorId="0" shapeId="0" xr:uid="{00000000-0006-0000-0300-00000F000000}">
      <text>
        <r>
          <rPr>
            <b/>
            <sz val="9"/>
            <color indexed="81"/>
            <rFont val="Tahoma"/>
            <family val="2"/>
          </rPr>
          <t>Metric = A1_LiabEqty_B3_2_II_x000D_
Data Type = Bk_Boolean</t>
        </r>
      </text>
    </comment>
    <comment ref="C24" authorId="0" shapeId="0" xr:uid="{00000000-0006-0000-0300-000010000000}">
      <text>
        <r>
          <rPr>
            <b/>
            <sz val="9"/>
            <color indexed="81"/>
            <rFont val="Tahoma"/>
            <family val="2"/>
          </rPr>
          <t>Metric = A1_LiabEqty_B3_3_x000D_
Data Type = Bk_Boolean</t>
        </r>
      </text>
    </comment>
    <comment ref="C25" authorId="0" shapeId="0" xr:uid="{00000000-0006-0000-0300-000011000000}">
      <text>
        <r>
          <rPr>
            <b/>
            <sz val="9"/>
            <color indexed="81"/>
            <rFont val="Tahoma"/>
            <family val="2"/>
          </rPr>
          <t>Metric = A1_LiabEqty_B3_4_I_x000D_
Data Type = Bk_Boolean</t>
        </r>
      </text>
    </comment>
    <comment ref="C26" authorId="0" shapeId="0" xr:uid="{00000000-0006-0000-0300-000012000000}">
      <text>
        <r>
          <rPr>
            <b/>
            <sz val="9"/>
            <color indexed="81"/>
            <rFont val="Tahoma"/>
            <family val="2"/>
          </rPr>
          <t>Metric = A1_LiabEqty_B3_4_II_x000D_
Data Type = Bk_Boolean</t>
        </r>
      </text>
    </comment>
    <comment ref="C27" authorId="0" shapeId="0" xr:uid="{00000000-0006-0000-0300-000013000000}">
      <text>
        <r>
          <rPr>
            <b/>
            <sz val="9"/>
            <color indexed="81"/>
            <rFont val="Tahoma"/>
            <family val="2"/>
          </rPr>
          <t>Metric = A1_LiabEqty_B3_4_III_x000D_
Data Type = Bk_Boolean</t>
        </r>
      </text>
    </comment>
    <comment ref="C28" authorId="0" shapeId="0" xr:uid="{00000000-0006-0000-0300-000014000000}">
      <text>
        <r>
          <rPr>
            <b/>
            <sz val="9"/>
            <color indexed="81"/>
            <rFont val="Tahoma"/>
            <family val="2"/>
          </rPr>
          <t>Metric = A1_LiabEqty_B3_5_x000D_
Data Type = Bk_Boolean</t>
        </r>
      </text>
    </comment>
    <comment ref="C29" authorId="0" shapeId="0" xr:uid="{00000000-0006-0000-0300-000015000000}">
      <text>
        <r>
          <rPr>
            <b/>
            <sz val="9"/>
            <color indexed="81"/>
            <rFont val="Tahoma"/>
            <family val="2"/>
          </rPr>
          <t>Metric = A1_LiabEqty_B3_6_x000D_
Data Type = Bk_Boolean</t>
        </r>
      </text>
    </comment>
    <comment ref="C30" authorId="0" shapeId="0" xr:uid="{00000000-0006-0000-0300-000016000000}">
      <text>
        <r>
          <rPr>
            <b/>
            <sz val="9"/>
            <color indexed="81"/>
            <rFont val="Tahoma"/>
            <family val="2"/>
          </rPr>
          <t>Metric = A1_LiabEqty_B3_7_x000D_
Data Type = Bk_Boolean</t>
        </r>
      </text>
    </comment>
    <comment ref="C32" authorId="0" shapeId="0" xr:uid="{00000000-0006-0000-0300-000017000000}">
      <text>
        <r>
          <rPr>
            <b/>
            <sz val="9"/>
            <color indexed="81"/>
            <rFont val="Tahoma"/>
            <family val="2"/>
          </rPr>
          <t>Metric = A1_LiabEqty_C1_1_x000D_
Data Type = Bk_Boolean</t>
        </r>
      </text>
    </comment>
    <comment ref="C33" authorId="0" shapeId="0" xr:uid="{00000000-0006-0000-0300-000018000000}">
      <text>
        <r>
          <rPr>
            <b/>
            <sz val="9"/>
            <color indexed="81"/>
            <rFont val="Tahoma"/>
            <family val="2"/>
          </rPr>
          <t>Metric = A1_LiabEqty_C1_2_x000D_
Data Type = Bk_Boolean</t>
        </r>
      </text>
    </comment>
    <comment ref="C34" authorId="0" shapeId="0" xr:uid="{00000000-0006-0000-0300-000019000000}">
      <text>
        <r>
          <rPr>
            <b/>
            <sz val="9"/>
            <color indexed="81"/>
            <rFont val="Tahoma"/>
            <family val="2"/>
          </rPr>
          <t>Metric = A1_LiabEqty_C1_3_x000D_
Data Type = Bk_Boolean</t>
        </r>
      </text>
    </comment>
    <comment ref="C35" authorId="0" shapeId="0" xr:uid="{00000000-0006-0000-0300-00001A000000}">
      <text>
        <r>
          <rPr>
            <b/>
            <sz val="9"/>
            <color indexed="81"/>
            <rFont val="Tahoma"/>
            <family val="2"/>
          </rPr>
          <t>Metric = A1_LiabEqty_C1_4_x000D_
Data Type = Bk_Boolean</t>
        </r>
      </text>
    </comment>
    <comment ref="C36" authorId="0" shapeId="0" xr:uid="{00000000-0006-0000-0300-00001B000000}">
      <text>
        <r>
          <rPr>
            <b/>
            <sz val="9"/>
            <color indexed="81"/>
            <rFont val="Tahoma"/>
            <family val="2"/>
          </rPr>
          <t>Metric = A1_LiabEqty_C1_5_x000D_
Data Type = Bk_Boolean</t>
        </r>
      </text>
    </comment>
    <comment ref="C37" authorId="0" shapeId="0" xr:uid="{00000000-0006-0000-0300-00001C000000}">
      <text>
        <r>
          <rPr>
            <b/>
            <sz val="9"/>
            <color indexed="81"/>
            <rFont val="Tahoma"/>
            <family val="2"/>
          </rPr>
          <t>Metric = A1_LiabEqty_C1_6_I_x000D_
Data Type = Bk_Boolean</t>
        </r>
      </text>
    </comment>
    <comment ref="C38" authorId="0" shapeId="0" xr:uid="{00000000-0006-0000-0300-00001D000000}">
      <text>
        <r>
          <rPr>
            <b/>
            <sz val="9"/>
            <color indexed="81"/>
            <rFont val="Tahoma"/>
            <family val="2"/>
          </rPr>
          <t>Metric = A1_LiabEqty_C1_6_II_x000D_
Data Type = Bk_Boolean</t>
        </r>
      </text>
    </comment>
    <comment ref="C40" authorId="0" shapeId="0" xr:uid="{00000000-0006-0000-0300-00001E000000}">
      <text>
        <r>
          <rPr>
            <b/>
            <sz val="9"/>
            <color indexed="81"/>
            <rFont val="Tahoma"/>
            <family val="2"/>
          </rPr>
          <t>Metric = A1_LiabEqty_D1_x000D_
Data Type = Bk_Boolean</t>
        </r>
      </text>
    </comment>
    <comment ref="C41" authorId="0" shapeId="0" xr:uid="{00000000-0006-0000-0300-00001F000000}">
      <text>
        <r>
          <rPr>
            <b/>
            <sz val="9"/>
            <color indexed="81"/>
            <rFont val="Tahoma"/>
            <family val="2"/>
          </rPr>
          <t>Metric = A1_LiabEqty_D2_I_x000D_
Data Type = Bk_Boolean</t>
        </r>
      </text>
    </comment>
    <comment ref="C42" authorId="0" shapeId="0" xr:uid="{00000000-0006-0000-0300-000020000000}">
      <text>
        <r>
          <rPr>
            <b/>
            <sz val="9"/>
            <color indexed="81"/>
            <rFont val="Tahoma"/>
            <family val="2"/>
          </rPr>
          <t>Metric = A1_LiabEqty_D2_II_x000D_
Data Type = Bk_Boolean</t>
        </r>
      </text>
    </comment>
    <comment ref="C43" authorId="0" shapeId="0" xr:uid="{00000000-0006-0000-0300-000021000000}">
      <text>
        <r>
          <rPr>
            <b/>
            <sz val="9"/>
            <color indexed="81"/>
            <rFont val="Tahoma"/>
            <family val="2"/>
          </rPr>
          <t>Metric = A1_LiabEqty_D2_III_x000D_
Data Type = Bk_Boolean</t>
        </r>
      </text>
    </comment>
    <comment ref="C45" authorId="0" shapeId="0" xr:uid="{00000000-0006-0000-0300-000022000000}">
      <text>
        <r>
          <rPr>
            <b/>
            <sz val="9"/>
            <color indexed="81"/>
            <rFont val="Tahoma"/>
            <family val="2"/>
          </rPr>
          <t>Metric = A1_LiabEqty_D3_1_I_x000D_
Data Type = Bk_Boolean</t>
        </r>
      </text>
    </comment>
    <comment ref="C46" authorId="0" shapeId="0" xr:uid="{00000000-0006-0000-0300-000023000000}">
      <text>
        <r>
          <rPr>
            <b/>
            <sz val="9"/>
            <color indexed="81"/>
            <rFont val="Tahoma"/>
            <family val="2"/>
          </rPr>
          <t>Metric = A1_LiabEqty_D3_1_II_x000D_
Data Type = Bk_Boolean</t>
        </r>
      </text>
    </comment>
    <comment ref="C47" authorId="0" shapeId="0" xr:uid="{00000000-0006-0000-0300-000024000000}">
      <text>
        <r>
          <rPr>
            <b/>
            <sz val="9"/>
            <color indexed="81"/>
            <rFont val="Tahoma"/>
            <family val="2"/>
          </rPr>
          <t>Metric = A1_LiabEqty_D3_1_III_x000D_
Data Type = Bk_Boolean</t>
        </r>
      </text>
    </comment>
    <comment ref="C48" authorId="0" shapeId="0" xr:uid="{00000000-0006-0000-0300-000025000000}">
      <text>
        <r>
          <rPr>
            <b/>
            <sz val="9"/>
            <color indexed="81"/>
            <rFont val="Tahoma"/>
            <family val="2"/>
          </rPr>
          <t>Metric = A1_LiabEqty_D3_2_I_II_x000D_
Data Type = Bk_Boolean</t>
        </r>
      </text>
    </comment>
    <comment ref="C49" authorId="0" shapeId="0" xr:uid="{00000000-0006-0000-0300-000026000000}">
      <text>
        <r>
          <rPr>
            <b/>
            <sz val="9"/>
            <color indexed="81"/>
            <rFont val="Tahoma"/>
            <family val="2"/>
          </rPr>
          <t>Metric = A1_LiabEqty_D3_2_III_IV_V_x000D_
Data Type = Bk_Boolean</t>
        </r>
      </text>
    </comment>
    <comment ref="C51" authorId="0" shapeId="0" xr:uid="{00000000-0006-0000-0300-000027000000}">
      <text>
        <r>
          <rPr>
            <b/>
            <sz val="9"/>
            <color indexed="81"/>
            <rFont val="Tahoma"/>
            <family val="2"/>
          </rPr>
          <t>Metric = A1_LiabEqty_D4_I_x000D_
Data Type = Bk_Boolean</t>
        </r>
      </text>
    </comment>
    <comment ref="C52" authorId="0" shapeId="0" xr:uid="{00000000-0006-0000-0300-000028000000}">
      <text>
        <r>
          <rPr>
            <b/>
            <sz val="9"/>
            <color indexed="81"/>
            <rFont val="Tahoma"/>
            <family val="2"/>
          </rPr>
          <t>Metric = A1_LiabEqty_D4_II_x000D_
Data Type = Bk_Boolean</t>
        </r>
      </text>
    </comment>
    <comment ref="C53" authorId="0" shapeId="0" xr:uid="{00000000-0006-0000-0300-000029000000}">
      <text>
        <r>
          <rPr>
            <b/>
            <sz val="9"/>
            <color indexed="81"/>
            <rFont val="Tahoma"/>
            <family val="2"/>
          </rPr>
          <t>Metric = A1_LiabEqty_D5_x000D_
Data Type = Bk_Boolean</t>
        </r>
      </text>
    </comment>
    <comment ref="C55" authorId="0" shapeId="0" xr:uid="{00000000-0006-0000-0300-00002A000000}">
      <text>
        <r>
          <rPr>
            <b/>
            <sz val="9"/>
            <color indexed="81"/>
            <rFont val="Tahoma"/>
            <family val="2"/>
          </rPr>
          <t>Metric = A1_LiabEqty_E_1_x000D_
Data Type = Bk_Boolean</t>
        </r>
      </text>
    </comment>
    <comment ref="C56" authorId="0" shapeId="0" xr:uid="{00000000-0006-0000-0300-00002B000000}">
      <text>
        <r>
          <rPr>
            <b/>
            <sz val="9"/>
            <color indexed="81"/>
            <rFont val="Tahoma"/>
            <family val="2"/>
          </rPr>
          <t>Metric = A1_LiabEqty_E_2_x000D_
Data Type = Bk_Boolean</t>
        </r>
      </text>
    </comment>
    <comment ref="C57" authorId="0" shapeId="0" xr:uid="{00000000-0006-0000-0300-00002C000000}">
      <text>
        <r>
          <rPr>
            <b/>
            <sz val="9"/>
            <color indexed="81"/>
            <rFont val="Tahoma"/>
            <family val="2"/>
          </rPr>
          <t>Metric = A1_LiabEqty_E_3_I_II_x000D_
Data Type = Bk_Boolean</t>
        </r>
      </text>
    </comment>
    <comment ref="C59" authorId="0" shapeId="0" xr:uid="{00000000-0006-0000-0300-00002D000000}">
      <text>
        <r>
          <rPr>
            <b/>
            <sz val="9"/>
            <color indexed="81"/>
            <rFont val="Tahoma"/>
            <family val="2"/>
          </rPr>
          <t>Metric = A1_CredRisk_F_1_x000D_
Data Type = Bk_Boolean</t>
        </r>
      </text>
    </comment>
    <comment ref="C60" authorId="0" shapeId="0" xr:uid="{00000000-0006-0000-0300-00002E000000}">
      <text>
        <r>
          <rPr>
            <b/>
            <sz val="9"/>
            <color indexed="81"/>
            <rFont val="Tahoma"/>
            <family val="2"/>
          </rPr>
          <t>Metric = A1_CredRisk_F_2_x000D_
Data Type = Bk_Boolean</t>
        </r>
      </text>
    </comment>
    <comment ref="C61" authorId="0" shapeId="0" xr:uid="{00000000-0006-0000-0300-00002F000000}">
      <text>
        <r>
          <rPr>
            <b/>
            <sz val="9"/>
            <color indexed="81"/>
            <rFont val="Tahoma"/>
            <family val="2"/>
          </rPr>
          <t>Metric = A1_CredRisk_F_3_x000D_
Data Type = Bk_Boolean</t>
        </r>
      </text>
    </comment>
    <comment ref="C63" authorId="0" shapeId="0" xr:uid="{00000000-0006-0000-0300-000030000000}">
      <text>
        <r>
          <rPr>
            <b/>
            <sz val="9"/>
            <color indexed="81"/>
            <rFont val="Tahoma"/>
            <family val="2"/>
          </rPr>
          <t>Metric = A1_CredRisk_G1_1_x000D_
Data Type = Bk_Boolean</t>
        </r>
      </text>
    </comment>
    <comment ref="C64" authorId="0" shapeId="0" xr:uid="{00000000-0006-0000-0300-000031000000}">
      <text>
        <r>
          <rPr>
            <b/>
            <sz val="9"/>
            <color indexed="81"/>
            <rFont val="Tahoma"/>
            <family val="2"/>
          </rPr>
          <t>Metric = A1_CredRisk_G1_2_x000D_
Data Type = Bk_Boolean</t>
        </r>
      </text>
    </comment>
    <comment ref="C66" authorId="0" shapeId="0" xr:uid="{00000000-0006-0000-0300-000032000000}">
      <text>
        <r>
          <rPr>
            <b/>
            <sz val="9"/>
            <color indexed="81"/>
            <rFont val="Tahoma"/>
            <family val="2"/>
          </rPr>
          <t>Metric = A1_CredRisk_H_1_x000D_
Data Type = Bk_Boolean</t>
        </r>
      </text>
    </comment>
    <comment ref="C68" authorId="0" shapeId="0" xr:uid="{00000000-0006-0000-0300-000033000000}">
      <text>
        <r>
          <rPr>
            <b/>
            <sz val="9"/>
            <color indexed="81"/>
            <rFont val="Tahoma"/>
            <family val="2"/>
          </rPr>
          <t>Metric = A1_CredRisk_I_FX_IR_I_x000D_
Data Type = Bk_Boolean</t>
        </r>
      </text>
    </comment>
    <comment ref="C69" authorId="0" shapeId="0" xr:uid="{00000000-0006-0000-0300-000034000000}">
      <text>
        <r>
          <rPr>
            <b/>
            <sz val="9"/>
            <color indexed="81"/>
            <rFont val="Tahoma"/>
            <family val="2"/>
          </rPr>
          <t>Metric = A1_CredRisk_I_FX_IR_II_x000D_
Data Type = Bk_Boolean</t>
        </r>
      </text>
    </comment>
    <comment ref="C71" authorId="0" shapeId="0" xr:uid="{00000000-0006-0000-0300-000035000000}">
      <text>
        <r>
          <rPr>
            <b/>
            <sz val="9"/>
            <color indexed="81"/>
            <rFont val="Tahoma"/>
            <family val="2"/>
          </rPr>
          <t>Metric = A1_CredRisk_J_1_x000D_
Data Type = Bk_Boolean</t>
        </r>
      </text>
    </comment>
    <comment ref="C73" authorId="0" shapeId="0" xr:uid="{00000000-0006-0000-0300-000036000000}">
      <text>
        <r>
          <rPr>
            <b/>
            <sz val="9"/>
            <color indexed="81"/>
            <rFont val="Tahoma"/>
            <family val="2"/>
          </rPr>
          <t>Metric = A1_CredRisk_K_1_x000D_
Data Type = Bk_Boolean</t>
        </r>
      </text>
    </comment>
    <comment ref="C75" authorId="0" shapeId="0" xr:uid="{00000000-0006-0000-0300-000037000000}">
      <text>
        <r>
          <rPr>
            <b/>
            <sz val="9"/>
            <color indexed="81"/>
            <rFont val="Tahoma"/>
            <family val="2"/>
          </rPr>
          <t>Metric = A1_CredRisk_L_1_x000D_
Data Type = Bk_Boolean</t>
        </r>
      </text>
    </comment>
    <comment ref="C76" authorId="0" shapeId="0" xr:uid="{00000000-0006-0000-0300-000038000000}">
      <text>
        <r>
          <rPr>
            <b/>
            <sz val="9"/>
            <color indexed="81"/>
            <rFont val="Tahoma"/>
            <family val="2"/>
          </rPr>
          <t>Metric = A1_CredRisk_L_2_x000D_
Data Type = Bk_Boolean</t>
        </r>
      </text>
    </comment>
    <comment ref="C78" authorId="0" shapeId="0" xr:uid="{00000000-0006-0000-0300-000039000000}">
      <text>
        <r>
          <rPr>
            <b/>
            <sz val="9"/>
            <color indexed="81"/>
            <rFont val="Tahoma"/>
            <family val="2"/>
          </rPr>
          <t>Metric = A1_CredRisk_M_1_x000D_
Data Type = Bk_Boolean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C8" authorId="0" shapeId="0" xr:uid="{00000000-0006-0000-0400-000001000000}">
      <text>
        <r>
          <rPr>
            <b/>
            <sz val="9"/>
            <color indexed="81"/>
            <rFont val="Tahoma"/>
            <family val="2"/>
          </rPr>
          <t>Metric = B1_Amount_x000D_
Data Type = Bk_Number 19 - 9_x000D_
Bk_Sfp_Assets = CashBalances</t>
        </r>
      </text>
    </comment>
    <comment ref="C9" authorId="0" shapeId="0" xr:uid="{00000000-0006-0000-0400-000002000000}">
      <text>
        <r>
          <rPr>
            <b/>
            <sz val="9"/>
            <color indexed="81"/>
            <rFont val="Tahoma"/>
            <family val="2"/>
          </rPr>
          <t>Metric = B1_Amount_x000D_
Data Type = Bk_Number 19 - 9_x000D_
Bk_Sfp_Assets = AmountsReceivableUnderReverseRepurchaseAgreements</t>
        </r>
      </text>
    </comment>
    <comment ref="C10" authorId="0" shapeId="0" xr:uid="{00000000-0006-0000-0400-000003000000}">
      <text>
        <r>
          <rPr>
            <b/>
            <sz val="9"/>
            <color indexed="81"/>
            <rFont val="Tahoma"/>
            <family val="2"/>
          </rPr>
          <t>Metric = B1_Amount_x000D_
Data Type = Bk_Number 19 - 9_x000D_
Bk_Sfp_Assets = PositiveFairValuesForFinancialDerivatives</t>
        </r>
      </text>
    </comment>
    <comment ref="C11" authorId="0" shapeId="0" xr:uid="{00000000-0006-0000-0400-000004000000}">
      <text>
        <r>
          <rPr>
            <b/>
            <sz val="9"/>
            <color indexed="81"/>
            <rFont val="Tahoma"/>
            <family val="2"/>
          </rPr>
          <t>Metric = B1_Amount_x000D_
Data Type = Bk_Number 19 - 9_x000D_
Bk_Sfp_Assets = NegotiableCertificatesDeposit</t>
        </r>
      </text>
    </comment>
    <comment ref="C12" authorId="0" shapeId="0" xr:uid="{00000000-0006-0000-0400-000005000000}">
      <text>
        <r>
          <rPr>
            <b/>
            <sz val="9"/>
            <color indexed="81"/>
            <rFont val="Tahoma"/>
            <family val="2"/>
          </rPr>
          <t>Metric = B1_Amount_x000D_
Data Type = Bk_Number 19 - 9_x000D_
Bk_Sfp_Assets = DebtSecurities</t>
        </r>
      </text>
    </comment>
    <comment ref="C13" authorId="0" shapeId="0" xr:uid="{00000000-0006-0000-0400-000006000000}">
      <text>
        <r>
          <rPr>
            <b/>
            <sz val="9"/>
            <color indexed="81"/>
            <rFont val="Tahoma"/>
            <family val="2"/>
          </rPr>
          <t>Metric = B1_Amount_x000D_
Data Type = Bk_Number 19 - 9_x000D_
Bk_Sfp_Assets = EquityInvestments</t>
        </r>
      </text>
    </comment>
    <comment ref="C14" authorId="0" shapeId="0" xr:uid="{00000000-0006-0000-0400-000007000000}">
      <text>
        <r>
          <rPr>
            <b/>
            <sz val="9"/>
            <color indexed="81"/>
            <rFont val="Tahoma"/>
            <family val="2"/>
          </rPr>
          <t>Metric = B1_Amount_x000D_
Data Type = Bk_Number 19 - 9_x000D_
Bk_Sfp_Assets = LoansAdvances</t>
        </r>
      </text>
    </comment>
    <comment ref="C15" authorId="0" shapeId="0" xr:uid="{00000000-0006-0000-0400-000008000000}">
      <text>
        <r>
          <rPr>
            <b/>
            <sz val="9"/>
            <color indexed="81"/>
            <rFont val="Tahoma"/>
            <family val="2"/>
          </rPr>
          <t>Metric = B1_Amount_x000D_
Data Type = Bk_Number 19 - 9_x000D_
Bk_Sfp_Assets = BillsDiscountedPurchased</t>
        </r>
      </text>
    </comment>
    <comment ref="C16" authorId="0" shapeId="0" xr:uid="{00000000-0006-0000-0400-000009000000}">
      <text>
        <r>
          <rPr>
            <b/>
            <sz val="9"/>
            <color indexed="81"/>
            <rFont val="Tahoma"/>
            <family val="2"/>
          </rPr>
          <t>Metric = B1_Amount_x000D_
Data Type = Bk_Number 19 - 9_x000D_
Bk_Sfp_Assets = IntangibleAssets</t>
        </r>
      </text>
    </comment>
    <comment ref="C17" authorId="0" shapeId="0" xr:uid="{00000000-0006-0000-0400-00000A000000}">
      <text>
        <r>
          <rPr>
            <b/>
            <sz val="9"/>
            <color indexed="81"/>
            <rFont val="Tahoma"/>
            <family val="2"/>
          </rPr>
          <t>Metric = B1_Amount_x000D_
Data Type = Bk_Number 19 - 9_x000D_
Bk_Sfp_Assets = PropertiesEquipment</t>
        </r>
      </text>
    </comment>
    <comment ref="C18" authorId="0" shapeId="0" xr:uid="{00000000-0006-0000-0400-00000B000000}">
      <text>
        <r>
          <rPr>
            <b/>
            <sz val="9"/>
            <color indexed="81"/>
            <rFont val="Tahoma"/>
            <family val="2"/>
          </rPr>
          <t>Metric = B1_Amount_x000D_
Data Type = Bk_Number 19 - 9_x000D_
Bk_Sfp_Assets = AssetsHeldForSale</t>
        </r>
      </text>
    </comment>
    <comment ref="C20" authorId="0" shapeId="0" xr:uid="{00000000-0006-0000-0400-00000C000000}">
      <text>
        <r>
          <rPr>
            <b/>
            <sz val="9"/>
            <color indexed="81"/>
            <rFont val="Tahoma"/>
            <family val="2"/>
          </rPr>
          <t>Metric = B1_Amount_x000D_
Data Type = Bk_Number 19 - 9_x000D_
Bk_Sfp_Assets = OtherAssets_Gold</t>
        </r>
      </text>
    </comment>
    <comment ref="C21" authorId="0" shapeId="0" xr:uid="{00000000-0006-0000-0400-00000D000000}">
      <text>
        <r>
          <rPr>
            <b/>
            <sz val="9"/>
            <color indexed="81"/>
            <rFont val="Tahoma"/>
            <family val="2"/>
          </rPr>
          <t>Metric = B1_Amount_x000D_
Data Type = Bk_Number 19 - 9_x000D_
Bk_Sfp_Assets = OtherAssets_PreciousMetals</t>
        </r>
      </text>
    </comment>
    <comment ref="C22" authorId="0" shapeId="0" xr:uid="{00000000-0006-0000-0400-00000E000000}">
      <text>
        <r>
          <rPr>
            <b/>
            <sz val="9"/>
            <color indexed="81"/>
            <rFont val="Tahoma"/>
            <family val="2"/>
          </rPr>
          <t>Metric = B1_Amount_x000D_
Data Type = Bk_Number 19 - 9_x000D_
Bk_Sfp_Assets = OtherAssets_Commodities</t>
        </r>
      </text>
    </comment>
    <comment ref="C23" authorId="0" shapeId="0" xr:uid="{00000000-0006-0000-0400-00000F000000}">
      <text>
        <r>
          <rPr>
            <b/>
            <sz val="9"/>
            <color indexed="81"/>
            <rFont val="Tahoma"/>
            <family val="2"/>
          </rPr>
          <t>Metric = B1_Amount_x000D_
Data Type = Bk_Number 19 - 9_x000D_
Bk_Sfp_Assets = OtherAssets_CashOtherCollateralsPaidSecuritiesBorrowed</t>
        </r>
      </text>
    </comment>
    <comment ref="C24" authorId="0" shapeId="0" xr:uid="{00000000-0006-0000-0400-000010000000}">
      <text>
        <r>
          <rPr>
            <b/>
            <sz val="9"/>
            <color indexed="81"/>
            <rFont val="Tahoma"/>
            <family val="2"/>
          </rPr>
          <t>Metric = B1_Amount_x000D_
Data Type = Bk_Number 19 - 9_x000D_
Bk_Sfp_Assets = OtherAssets_CashOtherCollateralsPaidDerivativeContracts</t>
        </r>
      </text>
    </comment>
    <comment ref="C25" authorId="0" shapeId="0" xr:uid="{00000000-0006-0000-0400-000011000000}">
      <text>
        <r>
          <rPr>
            <b/>
            <sz val="9"/>
            <color indexed="81"/>
            <rFont val="Tahoma"/>
            <family val="2"/>
          </rPr>
          <t>Metric = B1_Amount_x000D_
Data Type = Bk_Number 19 - 9_x000D_
Bk_Sfp_Assets = OtherAssets_DeferredTaxAssets</t>
        </r>
      </text>
    </comment>
    <comment ref="C26" authorId="0" shapeId="0" xr:uid="{00000000-0006-0000-0400-000012000000}">
      <text>
        <r>
          <rPr>
            <b/>
            <sz val="9"/>
            <color indexed="81"/>
            <rFont val="Tahoma"/>
            <family val="2"/>
          </rPr>
          <t>Metric = B1_Amount_x000D_
Data Type = Bk_Number 19 - 9_x000D_
Bk_Sfp_Assets = OtherAssets_SuspenseAccount</t>
        </r>
      </text>
    </comment>
    <comment ref="C27" authorId="0" shapeId="0" xr:uid="{00000000-0006-0000-0400-000013000000}">
      <text>
        <r>
          <rPr>
            <b/>
            <sz val="9"/>
            <color indexed="81"/>
            <rFont val="Tahoma"/>
            <family val="2"/>
          </rPr>
          <t>Metric = B1_Amount_x000D_
Data Type = Bk_Number 19 - 9_x000D_
Bk_Sfp_Assets = OtherAssets_Others</t>
        </r>
      </text>
    </comment>
    <comment ref="C28" authorId="0" shapeId="0" xr:uid="{00000000-0006-0000-0400-000014000000}">
      <text>
        <r>
          <rPr>
            <b/>
            <sz val="9"/>
            <color indexed="81"/>
            <rFont val="Tahoma"/>
            <family val="2"/>
          </rPr>
          <t>Metric = B1_Amount_x000D_
Data Type = Bk_Number 19 - 9_x000D_
Bk_Sfp_Assets = OtherAssets_InsuranceFundInvestmentAssets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C4" authorId="0" shapeId="0" xr:uid="{00000000-0006-0000-0500-000001000000}">
      <text>
        <r>
          <rPr>
            <b/>
            <sz val="9"/>
            <color indexed="81"/>
            <rFont val="Tahoma"/>
            <family val="2"/>
          </rPr>
          <t>Metric = B1_1_Amount_x000D_
Data Type = Bk_Number 19 - 9_x000D_
Bk_OtherCurrencies = SGD</t>
        </r>
      </text>
    </comment>
    <comment ref="C5" authorId="0" shapeId="0" xr:uid="{00000000-0006-0000-0500-000002000000}">
      <text>
        <r>
          <rPr>
            <b/>
            <sz val="9"/>
            <color indexed="81"/>
            <rFont val="Tahoma"/>
            <family val="2"/>
          </rPr>
          <t>Metric = B1_1_Amount_x000D_
Data Type = Bk_Number 19 - 9_x000D_
Bk_OtherCurrencies = BND</t>
        </r>
      </text>
    </comment>
    <comment ref="C6" authorId="0" shapeId="0" xr:uid="{00000000-0006-0000-0500-000003000000}">
      <text>
        <r>
          <rPr>
            <b/>
            <sz val="9"/>
            <color indexed="81"/>
            <rFont val="Tahoma"/>
            <family val="2"/>
          </rPr>
          <t>Metric = B1_1_Amount_x000D_
Data Type = Bk_Number 19 - 9_x000D_
Bk_OtherCurrencies = AllCurrencies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Adam Walsh</author>
    <author>Igor Mitrovic</author>
  </authors>
  <commentList>
    <comment ref="C8" authorId="0" shapeId="0" xr:uid="{00000000-0006-0000-0600-000001000000}">
      <text>
        <r>
          <rPr>
            <b/>
            <sz val="9"/>
            <color indexed="81"/>
            <rFont val="Tahoma"/>
            <family val="2"/>
          </rPr>
          <t>Metric = B2_Amount_x000D_
Data Type = Bk_Number 19 - 9_x000D_
Bk_Sfp_Liabilities = TotalLiabilities_DepositsBalances</t>
        </r>
      </text>
    </comment>
    <comment ref="C9" authorId="0" shapeId="0" xr:uid="{00000000-0006-0000-0600-000002000000}">
      <text>
        <r>
          <rPr>
            <b/>
            <sz val="9"/>
            <color indexed="81"/>
            <rFont val="Tahoma"/>
            <family val="2"/>
          </rPr>
          <t>Metric = B2_Amount_x000D_
Data Type = Bk_Number 19 - 9_x000D_
Bk_Sfp_Liabilities = TotalLiabilities_AmountsPayableUnderRepurchaseAgreements</t>
        </r>
      </text>
    </comment>
    <comment ref="C10" authorId="0" shapeId="0" xr:uid="{00000000-0006-0000-0600-000003000000}">
      <text>
        <r>
          <rPr>
            <b/>
            <sz val="9"/>
            <color indexed="81"/>
            <rFont val="Tahoma"/>
            <family val="2"/>
          </rPr>
          <t>Metric = B2_Amount_x000D_
Data Type = Bk_Number 19 - 9_x000D_
Bk_Sfp_Liabilities = TotalLiabilities_NegativeFairValuesForFinancialDerivatives</t>
        </r>
      </text>
    </comment>
    <comment ref="C11" authorId="0" shapeId="0" xr:uid="{00000000-0006-0000-0600-000004000000}">
      <text>
        <r>
          <rPr>
            <b/>
            <sz val="9"/>
            <color indexed="81"/>
            <rFont val="Tahoma"/>
            <family val="2"/>
          </rPr>
          <t>Metric = B2_Amount_x000D_
Data Type = Bk_Number 19 - 9_x000D_
Bk_Sfp_Liabilities = TotalLiabilities_BillsPayable</t>
        </r>
      </text>
    </comment>
    <comment ref="C12" authorId="0" shapeId="0" xr:uid="{00000000-0006-0000-0600-000005000000}">
      <text>
        <r>
          <rPr>
            <b/>
            <sz val="9"/>
            <color indexed="81"/>
            <rFont val="Tahoma"/>
            <family val="2"/>
          </rPr>
          <t>Metric = B2_Amount_x000D_
Data Type = Bk_Number 19 - 9_x000D_
Bk_Sfp_Liabilities = TotalLiabilities_NegotiableCertificatesDeposits</t>
        </r>
      </text>
    </comment>
    <comment ref="C14" authorId="0" shapeId="0" xr:uid="{00000000-0006-0000-0600-000006000000}">
      <text>
        <r>
          <rPr>
            <b/>
            <sz val="9"/>
            <color indexed="81"/>
            <rFont val="Tahoma"/>
            <family val="2"/>
          </rPr>
          <t>Metric = B2_Amount_x000D_
Data Type = Bk_Number 19 - 9_x000D_
Bk_Sfp_Liabilities = DebtSecurities_SubordinatedTermDebts</t>
        </r>
      </text>
    </comment>
    <comment ref="C15" authorId="0" shapeId="0" xr:uid="{00000000-0006-0000-0600-000007000000}">
      <text>
        <r>
          <rPr>
            <b/>
            <sz val="9"/>
            <color indexed="81"/>
            <rFont val="Tahoma"/>
            <family val="2"/>
          </rPr>
          <t>Metric = B2_Amount_x000D_
Data Type = Bk_Number 19 - 9_x000D_
Bk_Sfp_Liabilities = DebtSecurities_CommercialPapers</t>
        </r>
      </text>
    </comment>
    <comment ref="C16" authorId="0" shapeId="0" xr:uid="{00000000-0006-0000-0600-000008000000}">
      <text>
        <r>
          <rPr>
            <b/>
            <sz val="9"/>
            <color indexed="81"/>
            <rFont val="Tahoma"/>
            <family val="2"/>
          </rPr>
          <t>Metric = B2_Amount_x000D_
Data Type = Bk_Number 19 - 9_x000D_
Bk_Sfp_Liabilities = DebtSecurities_Others</t>
        </r>
      </text>
    </comment>
    <comment ref="C17" authorId="0" shapeId="0" xr:uid="{00000000-0006-0000-0600-000009000000}">
      <text>
        <r>
          <rPr>
            <b/>
            <sz val="9"/>
            <color indexed="81"/>
            <rFont val="Tahoma"/>
            <family val="2"/>
          </rPr>
          <t>Metric = B2_Amount_x000D_
Data Type = Bk_Number 19 - 9_x000D_
Bk_Sfp_Liabilities = TotalLiabilities_LiabilitiesOfDisposalGroupsHeldForSale</t>
        </r>
      </text>
    </comment>
    <comment ref="C19" authorId="0" shapeId="0" xr:uid="{00000000-0006-0000-0600-00000A000000}">
      <text>
        <r>
          <rPr>
            <b/>
            <sz val="9"/>
            <color indexed="81"/>
            <rFont val="Tahoma"/>
            <family val="2"/>
          </rPr>
          <t>Metric = B2_Amount_x000D_
Data Type = Bk_Number 19 - 9_x000D_
Bk_Sfp_Liabilities = OtherLiabilities_CashOtherCollateralsReceivedSecuritiesLent</t>
        </r>
      </text>
    </comment>
    <comment ref="C20" authorId="0" shapeId="0" xr:uid="{00000000-0006-0000-0600-00000B000000}">
      <text>
        <r>
          <rPr>
            <b/>
            <sz val="9"/>
            <color indexed="81"/>
            <rFont val="Tahoma"/>
            <family val="2"/>
          </rPr>
          <t>Metric = B2_Amount_x000D_
Data Type = Bk_Number 19 - 9_x000D_
Bk_Sfp_Liabilities = OtherLiabilities_CashOtherCollateralsReceivedDerivativeContracts</t>
        </r>
      </text>
    </comment>
    <comment ref="C21" authorId="0" shapeId="0" xr:uid="{00000000-0006-0000-0600-00000C000000}">
      <text>
        <r>
          <rPr>
            <b/>
            <sz val="9"/>
            <color indexed="81"/>
            <rFont val="Tahoma"/>
            <family val="2"/>
          </rPr>
          <t>Metric = B2_Amount_x000D_
Data Type = Bk_Number 19 - 9_x000D_
Bk_Sfp_Liabilities = OtherLiabilities_CurrentTaxLiabilities</t>
        </r>
      </text>
    </comment>
    <comment ref="C22" authorId="0" shapeId="0" xr:uid="{00000000-0006-0000-0600-00000D000000}">
      <text>
        <r>
          <rPr>
            <b/>
            <sz val="9"/>
            <color indexed="81"/>
            <rFont val="Tahoma"/>
            <family val="2"/>
          </rPr>
          <t>Metric = B2_Amount_x000D_
Data Type = Bk_Number 19 - 9_x000D_
Bk_Sfp_Liabilities = OtherLiabilities_DeferredTaxLiabilities</t>
        </r>
      </text>
    </comment>
    <comment ref="C23" authorId="0" shapeId="0" xr:uid="{00000000-0006-0000-0600-00000E000000}">
      <text>
        <r>
          <rPr>
            <b/>
            <sz val="9"/>
            <color indexed="81"/>
            <rFont val="Tahoma"/>
            <family val="2"/>
          </rPr>
          <t>Metric = B2_Amount_x000D_
Data Type = Bk_Number 19 - 9_x000D_
Bk_Sfp_Liabilities = OtherLiabilities_SuspenseAccounts</t>
        </r>
      </text>
    </comment>
    <comment ref="C24" authorId="0" shapeId="0" xr:uid="{00000000-0006-0000-0600-00000F000000}">
      <text>
        <r>
          <rPr>
            <b/>
            <sz val="9"/>
            <color indexed="81"/>
            <rFont val="Tahoma"/>
            <family val="2"/>
          </rPr>
          <t>Metric = B2_Amount_x000D_
Data Type = Bk_Number 19 - 9_x000D_
Bk_Sfp_Liabilities = OtherLiabilities_ShortsaleSecurities</t>
        </r>
      </text>
    </comment>
    <comment ref="C25" authorId="0" shapeId="0" xr:uid="{00000000-0006-0000-0600-000010000000}">
      <text>
        <r>
          <rPr>
            <b/>
            <sz val="9"/>
            <color indexed="81"/>
            <rFont val="Tahoma"/>
            <family val="2"/>
          </rPr>
          <t>Metric = B2_Amount_x000D_
Data Type = Bk_Number 19 - 9_x000D_
Bk_Sfp_Liabilities = OtherLiabilities_Others</t>
        </r>
      </text>
    </comment>
    <comment ref="C26" authorId="0" shapeId="0" xr:uid="{00000000-0006-0000-0600-000011000000}">
      <text>
        <r>
          <rPr>
            <b/>
            <sz val="9"/>
            <color indexed="81"/>
            <rFont val="Tahoma"/>
            <family val="2"/>
          </rPr>
          <t>Metric = B2_Amount_x000D_
Data Type = Bk_Number 19 - 9_x000D_
Bk_Sfp_Liabilities = TotalLiabilities_LiabilitiesUnderInsuranceContracts</t>
        </r>
      </text>
    </comment>
    <comment ref="C29" authorId="0" shapeId="0" xr:uid="{00000000-0006-0000-0600-000012000000}">
      <text>
        <r>
          <rPr>
            <b/>
            <sz val="9"/>
            <color indexed="81"/>
            <rFont val="Tahoma"/>
            <family val="2"/>
          </rPr>
          <t>Metric = B2_Amount_x000D_
Data Type = Bk_Number 19 - 9_x000D_
Bk_Sfp_Liabilities = TotalEquity_ShareCapital</t>
        </r>
      </text>
    </comment>
    <comment ref="C30" authorId="1" shapeId="0" xr:uid="{00000000-0006-0000-0600-000013000000}">
      <text>
        <r>
          <rPr>
            <b/>
            <sz val="9"/>
            <color indexed="81"/>
            <rFont val="Tahoma"/>
            <family val="2"/>
          </rPr>
          <t>Metric = B2_Equity_ShareCap_ofWhichTreasShares
Data Type = Bk_Number 19 - 9</t>
        </r>
      </text>
    </comment>
    <comment ref="C31" authorId="0" shapeId="0" xr:uid="{00000000-0006-0000-0600-000014000000}">
      <text>
        <r>
          <rPr>
            <b/>
            <sz val="9"/>
            <color indexed="81"/>
            <rFont val="Tahoma"/>
            <family val="2"/>
          </rPr>
          <t>Metric = B2_Amount_x000D_
Data Type = Bk_Number 19 - 9_x000D_
Bk_Sfp_Liabilities = TotalEquity_OtherEquityInstruments</t>
        </r>
      </text>
    </comment>
    <comment ref="C33" authorId="0" shapeId="0" xr:uid="{00000000-0006-0000-0600-000015000000}">
      <text>
        <r>
          <rPr>
            <b/>
            <sz val="9"/>
            <color indexed="81"/>
            <rFont val="Tahoma"/>
            <family val="2"/>
          </rPr>
          <t>Metric = B2_Amount_x000D_
Data Type = Bk_Number 19 - 9_x000D_
Bk_Sfp_Liabilities = Reserves_RevenueReserves</t>
        </r>
      </text>
    </comment>
    <comment ref="C34" authorId="0" shapeId="0" xr:uid="{00000000-0006-0000-0600-000016000000}">
      <text>
        <r>
          <rPr>
            <b/>
            <sz val="9"/>
            <color indexed="81"/>
            <rFont val="Tahoma"/>
            <family val="2"/>
          </rPr>
          <t>Metric = B2_Amount_x000D_
Data Type = Bk_Number 19 - 9_x000D_
Bk_Sfp_Liabilities = Reserves_OtherReserves</t>
        </r>
      </text>
    </comment>
    <comment ref="C35" authorId="0" shapeId="0" xr:uid="{00000000-0006-0000-0600-000017000000}">
      <text>
        <r>
          <rPr>
            <b/>
            <sz val="9"/>
            <color indexed="81"/>
            <rFont val="Tahoma"/>
            <family val="2"/>
          </rPr>
          <t>Metric = B2_Amount_x000D_
Data Type = Bk_Number 19 - 9_x000D_
Bk_Sfp_Liabilities = TotalEquity_NonControllingInterests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Garbhan Malone</author>
    <author>Adam Lynch</author>
  </authors>
  <commentList>
    <comment ref="F8" authorId="0" shapeId="0" xr:uid="{00000000-0006-0000-0700-000001000000}">
      <text>
        <r>
          <rPr>
            <b/>
            <sz val="9"/>
            <color indexed="81"/>
            <rFont val="Tahoma"/>
            <family val="2"/>
          </rPr>
          <t>Metric = B1_2_NegCertAgree_Amount_x000D_
Data Type = Bk_Number 19 - 9_x000D_
Bk_Assettype = AccountType_OutstandingAmount</t>
        </r>
      </text>
    </comment>
    <comment ref="I8" authorId="1" shapeId="0" xr:uid="{00000000-0006-0000-0700-000002000000}">
      <text>
        <r>
          <rPr>
            <b/>
            <sz val="9"/>
            <color rgb="FF000000"/>
            <rFont val="Tahoma"/>
            <family val="2"/>
          </rPr>
          <t>Metric = B1_2_LoanAdv_Amount
Data Type = Bk_Number 19 - 9
Bk_Assettype = AccountType_OutstandingAmount</t>
        </r>
      </text>
    </comment>
    <comment ref="C9" authorId="1" shapeId="0" xr:uid="{00000000-0006-0000-0700-000003000000}">
      <text>
        <r>
          <rPr>
            <b/>
            <sz val="9"/>
            <color rgb="FF000000"/>
            <rFont val="Tahoma"/>
            <family val="2"/>
          </rPr>
          <t>Metric = B1_2_Total_Amount
Data Type = Bk_Number 19 - 9
Bk_Assettype = AccountType_AddAccruedInterestReceivable</t>
        </r>
      </text>
    </comment>
    <comment ref="D9" authorId="1" shapeId="0" xr:uid="{00000000-0006-0000-0700-000004000000}">
      <text>
        <r>
          <rPr>
            <b/>
            <sz val="9"/>
            <color rgb="FF000000"/>
            <rFont val="Tahoma"/>
            <family val="2"/>
          </rPr>
          <t>Metric = B1_2_CashandBalance_Amount
Data Type = Bk_Number 19 - 9
Bk_Assettype = AccountType_AddAccruedInterestReceivable</t>
        </r>
      </text>
    </comment>
    <comment ref="E9" authorId="1" shapeId="0" xr:uid="{00000000-0006-0000-0700-000005000000}">
      <text>
        <r>
          <rPr>
            <b/>
            <sz val="9"/>
            <color rgb="FF000000"/>
            <rFont val="Tahoma"/>
            <family val="2"/>
          </rPr>
          <t>Metric = B1_2_AmntRecUndRevRepAgr_Amount
Data Type = Bk_Number 19 - 9
Bk_Assettype = AccountType_AddAccruedInterestReceivable</t>
        </r>
      </text>
    </comment>
    <comment ref="F9" authorId="1" shapeId="0" xr:uid="{00000000-0006-0000-0700-000006000000}">
      <text>
        <r>
          <rPr>
            <b/>
            <sz val="9"/>
            <color rgb="FF000000"/>
            <rFont val="Tahoma"/>
            <family val="2"/>
          </rPr>
          <t>Metric = B1_2_NegCertAgree_Amount
Data Type = Bk_Number 19 - 9
Bk_Assettype = AccountType_AddAccruedInterestReceivable</t>
        </r>
      </text>
    </comment>
    <comment ref="G9" authorId="1" shapeId="0" xr:uid="{00000000-0006-0000-0700-000007000000}">
      <text>
        <r>
          <rPr>
            <b/>
            <sz val="9"/>
            <color rgb="FF000000"/>
            <rFont val="Tahoma"/>
            <family val="2"/>
          </rPr>
          <t>Metric = B1_2_DebtSec_Amount
Data Type = Bk_Number 19 - 9
Bk_Assettype = AccountType_AddAccruedInterestReceivable</t>
        </r>
      </text>
    </comment>
    <comment ref="I9" authorId="1" shapeId="0" xr:uid="{00000000-0006-0000-0700-000008000000}">
      <text>
        <r>
          <rPr>
            <b/>
            <sz val="9"/>
            <color rgb="FF000000"/>
            <rFont val="Tahoma"/>
            <family val="2"/>
          </rPr>
          <t>Metric = B1_2_LoanAdv_Amount
Data Type = Bk_Number 19 - 9
Bk_Assettype = AccountType_AddAccruedInterestReceivable</t>
        </r>
      </text>
    </comment>
    <comment ref="J9" authorId="1" shapeId="0" xr:uid="{00000000-0006-0000-0700-000009000000}">
      <text>
        <r>
          <rPr>
            <b/>
            <sz val="9"/>
            <color rgb="FF000000"/>
            <rFont val="Tahoma"/>
            <family val="2"/>
          </rPr>
          <t>Metric = B1_2_BillDisPur_Amount
Data Type = Bk_Number 19 - 9
Bk_Assettype = AccountType_AddAccruedInterestReceivable</t>
        </r>
      </text>
    </comment>
    <comment ref="C10" authorId="0" shapeId="0" xr:uid="{00000000-0006-0000-0700-00000A000000}">
      <text>
        <r>
          <rPr>
            <b/>
            <sz val="9"/>
            <color indexed="81"/>
            <rFont val="Tahoma"/>
            <family val="2"/>
          </rPr>
          <t>Metric = B1_2_Total_Amount_x000D_
Data Type = Bk_Number 19 - 9_x000D_
Bk_Assettype = AccountType_LessStage1LossAllowance</t>
        </r>
      </text>
    </comment>
    <comment ref="D10" authorId="1" shapeId="0" xr:uid="{00000000-0006-0000-0700-00000B000000}">
      <text>
        <r>
          <rPr>
            <b/>
            <sz val="9"/>
            <color rgb="FF000000"/>
            <rFont val="Tahoma"/>
            <family val="2"/>
          </rPr>
          <t>Metric = B1_2_CashandBalance_Amount
Data Type = Bk_Number 19 - 9
Bk_Assettype = AccountType_LessStage1LossAllowance</t>
        </r>
      </text>
    </comment>
    <comment ref="E10" authorId="1" shapeId="0" xr:uid="{00000000-0006-0000-0700-00000C000000}">
      <text>
        <r>
          <rPr>
            <b/>
            <sz val="9"/>
            <color rgb="FF000000"/>
            <rFont val="Tahoma"/>
            <family val="2"/>
          </rPr>
          <t>Metric = B1_2_AmntRecUndRevRepAgr_Amount
Data Type = Bk_Number 19 - 9
Bk_Assettype = AccountType_LessStage1LossAllowance</t>
        </r>
      </text>
    </comment>
    <comment ref="F10" authorId="1" shapeId="0" xr:uid="{00000000-0006-0000-0700-00000D000000}">
      <text>
        <r>
          <rPr>
            <b/>
            <sz val="9"/>
            <color rgb="FF000000"/>
            <rFont val="Tahoma"/>
            <family val="2"/>
          </rPr>
          <t>Metric = B1_2_NegCertAgree_Amount
Data Type = Bk_Number 19 - 9
Bk_Assettype = AccountType_LessStage1LossAllowance</t>
        </r>
      </text>
    </comment>
    <comment ref="G10" authorId="1" shapeId="0" xr:uid="{00000000-0006-0000-0700-00000E000000}">
      <text>
        <r>
          <rPr>
            <b/>
            <sz val="9"/>
            <color rgb="FF000000"/>
            <rFont val="Tahoma"/>
            <family val="2"/>
          </rPr>
          <t>Metric = B1_2_DebtSec_Amount
Data Type = Bk_Number 19 - 9
Bk_Assettype = AccountType_LessStage1LossAllowance</t>
        </r>
      </text>
    </comment>
    <comment ref="H10" authorId="1" shapeId="0" xr:uid="{00000000-0006-0000-0700-00000F000000}">
      <text>
        <r>
          <rPr>
            <b/>
            <sz val="9"/>
            <color rgb="FF000000"/>
            <rFont val="Tahoma"/>
            <family val="2"/>
          </rPr>
          <t>Metric = B1_2_EquitInv_Amount
Data Type = Bk_Number 19 - 9
Bk_Assettype = AccountType_LessStage1LossAllowance</t>
        </r>
      </text>
    </comment>
    <comment ref="I10" authorId="1" shapeId="0" xr:uid="{00000000-0006-0000-0700-000010000000}">
      <text>
        <r>
          <rPr>
            <b/>
            <sz val="9"/>
            <color rgb="FF000000"/>
            <rFont val="Tahoma"/>
            <family val="2"/>
          </rPr>
          <t>Metric = B1_2_LoanAdv_Amount
Data Type = Bk_Number 19 - 9
Bk_Assettype = AccountType_LessStage1LossAllowance</t>
        </r>
      </text>
    </comment>
    <comment ref="J10" authorId="1" shapeId="0" xr:uid="{00000000-0006-0000-0700-000011000000}">
      <text>
        <r>
          <rPr>
            <b/>
            <sz val="9"/>
            <color rgb="FF000000"/>
            <rFont val="Tahoma"/>
            <family val="2"/>
          </rPr>
          <t>Metric = B1_2_BillDisPur_Amount
Data Type = Bk_Number 19 - 9
Bk_Assettype = AccountType_LessStage1LossAllowance</t>
        </r>
      </text>
    </comment>
    <comment ref="C11" authorId="0" shapeId="0" xr:uid="{00000000-0006-0000-0700-000012000000}">
      <text>
        <r>
          <rPr>
            <b/>
            <sz val="9"/>
            <color indexed="81"/>
            <rFont val="Tahoma"/>
            <family val="2"/>
          </rPr>
          <t>Metric = B1_2_Total_Amount_x000D_
Data Type = Bk_Number 19 - 9_x000D_
Bk_Assettype = AccountType_LessStage2LossAllowance</t>
        </r>
      </text>
    </comment>
    <comment ref="D11" authorId="1" shapeId="0" xr:uid="{00000000-0006-0000-0700-000013000000}">
      <text>
        <r>
          <rPr>
            <b/>
            <sz val="9"/>
            <color rgb="FF000000"/>
            <rFont val="Tahoma"/>
            <family val="2"/>
          </rPr>
          <t>Metric = B1_2_CashandBalance_Amount
Data Type = Bk_Number 19 - 9
Bk_Assettype = AccountType_LessStage2LossAllowance</t>
        </r>
      </text>
    </comment>
    <comment ref="E11" authorId="1" shapeId="0" xr:uid="{00000000-0006-0000-0700-000014000000}">
      <text>
        <r>
          <rPr>
            <b/>
            <sz val="9"/>
            <color rgb="FF000000"/>
            <rFont val="Tahoma"/>
            <family val="2"/>
          </rPr>
          <t>Metric = B1_2_AmntRecUndRevRepAgr_Amount
Data Type = Bk_Number 19 - 9
Bk_Assettype = AccountType_LessStage2LossAllowance</t>
        </r>
      </text>
    </comment>
    <comment ref="F11" authorId="1" shapeId="0" xr:uid="{00000000-0006-0000-0700-000015000000}">
      <text>
        <r>
          <rPr>
            <b/>
            <sz val="9"/>
            <color rgb="FF000000"/>
            <rFont val="Tahoma"/>
            <family val="2"/>
          </rPr>
          <t>Metric = B1_2_NegCertAgree_Amount
Data Type = Bk_Number 19 - 9
Bk_Assettype = AccountType_LessStage2LossAllowance</t>
        </r>
      </text>
    </comment>
    <comment ref="G11" authorId="1" shapeId="0" xr:uid="{00000000-0006-0000-0700-000016000000}">
      <text>
        <r>
          <rPr>
            <b/>
            <sz val="9"/>
            <color rgb="FF000000"/>
            <rFont val="Tahoma"/>
            <family val="2"/>
          </rPr>
          <t>Metric = B1_2_DebtSec_Amount
Data Type = Bk_Number 19 - 9
Bk_Assettype = AccountType_LessStage2LossAllowance</t>
        </r>
      </text>
    </comment>
    <comment ref="H11" authorId="1" shapeId="0" xr:uid="{00000000-0006-0000-0700-000017000000}">
      <text>
        <r>
          <rPr>
            <b/>
            <sz val="9"/>
            <color rgb="FF000000"/>
            <rFont val="Tahoma"/>
            <family val="2"/>
          </rPr>
          <t>Metric = B1_2_EquitInv_Amount
Data Type = Bk_Number 19 - 9
Bk_Assettype = AccountType_LessStage2LossAllowance</t>
        </r>
      </text>
    </comment>
    <comment ref="I11" authorId="1" shapeId="0" xr:uid="{00000000-0006-0000-0700-000018000000}">
      <text>
        <r>
          <rPr>
            <b/>
            <sz val="9"/>
            <color rgb="FF000000"/>
            <rFont val="Tahoma"/>
            <family val="2"/>
          </rPr>
          <t>Metric = B1_2_LoanAdv_Amount
Data Type = Bk_Number 19 - 9
Bk_Assettype = AccountType_LessStage2LossAllowance</t>
        </r>
      </text>
    </comment>
    <comment ref="J11" authorId="1" shapeId="0" xr:uid="{00000000-0006-0000-0700-000019000000}">
      <text>
        <r>
          <rPr>
            <b/>
            <sz val="9"/>
            <color rgb="FF000000"/>
            <rFont val="Tahoma"/>
            <family val="2"/>
          </rPr>
          <t>Metric = B1_2_BillDisPur_Amount
Data Type = Bk_Number 19 - 9
Bk_Assettype = AccountType_LessStage2LossAllowance</t>
        </r>
      </text>
    </comment>
    <comment ref="C12" authorId="0" shapeId="0" xr:uid="{00000000-0006-0000-0700-00001A000000}">
      <text>
        <r>
          <rPr>
            <b/>
            <sz val="9"/>
            <color indexed="81"/>
            <rFont val="Tahoma"/>
            <family val="2"/>
          </rPr>
          <t>Metric = B1_2_Total_Amount_x000D_
Data Type = Bk_Number 19 - 9_x000D_
Bk_Assettype = AccountType_LessStageLossAllowanceForCreditImpairedExposures</t>
        </r>
      </text>
    </comment>
    <comment ref="D12" authorId="1" shapeId="0" xr:uid="{00000000-0006-0000-0700-00001B000000}">
      <text>
        <r>
          <rPr>
            <b/>
            <sz val="9"/>
            <color rgb="FF000000"/>
            <rFont val="Tahoma"/>
            <family val="2"/>
          </rPr>
          <t>Metric = B1_2_CashandBalance_Amount
Data Type = Bk_Number 19 - 9
Bk_Assettype = AccountType_LessStageLossAllowanceForCreditImpairedExposures</t>
        </r>
      </text>
    </comment>
    <comment ref="E12" authorId="1" shapeId="0" xr:uid="{00000000-0006-0000-0700-00001C000000}">
      <text>
        <r>
          <rPr>
            <b/>
            <sz val="9"/>
            <color rgb="FF000000"/>
            <rFont val="Tahoma"/>
            <family val="2"/>
          </rPr>
          <t>Metric = B1_2_AmntRecUndRevRepAgr_Amount
Data Type = Bk_Number 19 - 9
Bk_Assettype = AccountType_LessStageLossAllowanceForCreditImpairedExposures</t>
        </r>
      </text>
    </comment>
    <comment ref="F12" authorId="1" shapeId="0" xr:uid="{00000000-0006-0000-0700-00001D000000}">
      <text>
        <r>
          <rPr>
            <b/>
            <sz val="9"/>
            <color rgb="FF000000"/>
            <rFont val="Tahoma"/>
            <family val="2"/>
          </rPr>
          <t>Metric = B1_2_NegCertAgree_Amount
Data Type = Bk_Number 19 - 9
Bk_Assettype = AccountType_LessStageLossAllowanceForCreditImpairedExposures</t>
        </r>
      </text>
    </comment>
    <comment ref="G12" authorId="1" shapeId="0" xr:uid="{00000000-0006-0000-0700-00001E000000}">
      <text>
        <r>
          <rPr>
            <b/>
            <sz val="9"/>
            <color rgb="FF000000"/>
            <rFont val="Tahoma"/>
            <family val="2"/>
          </rPr>
          <t>Metric = B1_2_DebtSec_Amount
Data Type = Bk_Number 19 - 9
Bk_Assettype = AccountType_LessStageLossAllowanceForCreditImpairedExposures</t>
        </r>
      </text>
    </comment>
    <comment ref="H12" authorId="1" shapeId="0" xr:uid="{00000000-0006-0000-0700-00001F000000}">
      <text>
        <r>
          <rPr>
            <b/>
            <sz val="9"/>
            <color rgb="FF000000"/>
            <rFont val="Tahoma"/>
            <family val="2"/>
          </rPr>
          <t>Metric = B1_2_EquitInv_Amount
Data Type = Bk_Number 19 - 9
Bk_Assettype = AccountType_LessStageLossAllowanceForCreditImpairedExposures</t>
        </r>
      </text>
    </comment>
    <comment ref="I12" authorId="1" shapeId="0" xr:uid="{00000000-0006-0000-0700-000020000000}">
      <text>
        <r>
          <rPr>
            <b/>
            <sz val="9"/>
            <color rgb="FF000000"/>
            <rFont val="Tahoma"/>
            <family val="2"/>
          </rPr>
          <t>Metric = B1_2_LoanAdv_Amount
Data Type = Bk_Number 19 - 9
Bk_Assettype = AccountType_LessStageLossAllowanceForCreditImpairedExposures</t>
        </r>
      </text>
    </comment>
    <comment ref="J12" authorId="1" shapeId="0" xr:uid="{00000000-0006-0000-0700-000021000000}">
      <text>
        <r>
          <rPr>
            <b/>
            <sz val="9"/>
            <color rgb="FF000000"/>
            <rFont val="Tahoma"/>
            <family val="2"/>
          </rPr>
          <t>Metric = B1_2_BillDisPur_Amount
Data Type = Bk_Number 19 - 9
Bk_Assettype = AccountType_LessStageLossAllowanceForCreditImpairedExposures</t>
        </r>
      </text>
    </comment>
    <comment ref="C13" authorId="0" shapeId="0" xr:uid="{00000000-0006-0000-0700-000022000000}">
      <text>
        <r>
          <rPr>
            <b/>
            <sz val="9"/>
            <color indexed="81"/>
            <rFont val="Tahoma"/>
            <family val="2"/>
          </rPr>
          <t>Metric = B1_2_Total_Amount_x000D_
Data Type = Bk_Number 19 - 9_x000D_
Bk_Assettype = AccountType_LessAllowanceForImpairmentLosses</t>
        </r>
      </text>
    </comment>
    <comment ref="D13" authorId="1" shapeId="0" xr:uid="{00000000-0006-0000-0700-000023000000}">
      <text>
        <r>
          <rPr>
            <b/>
            <sz val="9"/>
            <color rgb="FF000000"/>
            <rFont val="Tahoma"/>
            <family val="2"/>
          </rPr>
          <t>Metric = B1_2_CashandBalance_Amount
Data Type = Bk_Number 19 - 9
Bk_Assettype = AccountType_LessAllowanceForImpairmentLosses</t>
        </r>
      </text>
    </comment>
    <comment ref="E13" authorId="1" shapeId="0" xr:uid="{00000000-0006-0000-0700-000024000000}">
      <text>
        <r>
          <rPr>
            <b/>
            <sz val="9"/>
            <color rgb="FF000000"/>
            <rFont val="Tahoma"/>
            <family val="2"/>
          </rPr>
          <t>Metric = B1_2_AmntRecUndRevRepAgr_Amount
Data Type = Bk_Number 19 - 9
Bk_Assettype = AccountType_LessAllowanceForImpairmentLosses</t>
        </r>
      </text>
    </comment>
    <comment ref="F13" authorId="1" shapeId="0" xr:uid="{00000000-0006-0000-0700-000025000000}">
      <text>
        <r>
          <rPr>
            <b/>
            <sz val="9"/>
            <color rgb="FF000000"/>
            <rFont val="Tahoma"/>
            <family val="2"/>
          </rPr>
          <t>Metric = B1_2_NegCertAgree_Amount
Data Type = Bk_Number 19 - 9
Bk_Assettype = AccountType_LessAllowanceForImpairmentLosses</t>
        </r>
      </text>
    </comment>
    <comment ref="G13" authorId="1" shapeId="0" xr:uid="{00000000-0006-0000-0700-000026000000}">
      <text>
        <r>
          <rPr>
            <b/>
            <sz val="9"/>
            <color rgb="FF000000"/>
            <rFont val="Tahoma"/>
            <family val="2"/>
          </rPr>
          <t>Metric = B1_2_DebtSec_Amount
Data Type = Bk_Number 19 - 9
Bk_Assettype = AccountType_LessAllowanceForImpairmentLosses</t>
        </r>
      </text>
    </comment>
    <comment ref="H13" authorId="1" shapeId="0" xr:uid="{00000000-0006-0000-0700-000027000000}">
      <text>
        <r>
          <rPr>
            <b/>
            <sz val="9"/>
            <color rgb="FF000000"/>
            <rFont val="Tahoma"/>
            <family val="2"/>
          </rPr>
          <t>Metric = B1_2_EquitInv_Amount
Data Type = Bk_Number 19 - 9
Bk_Assettype = AccountType_LessAllowanceForImpairmentLosses</t>
        </r>
      </text>
    </comment>
    <comment ref="I13" authorId="1" shapeId="0" xr:uid="{00000000-0006-0000-0700-000028000000}">
      <text>
        <r>
          <rPr>
            <b/>
            <sz val="9"/>
            <color rgb="FF000000"/>
            <rFont val="Tahoma"/>
            <family val="2"/>
          </rPr>
          <t>Metric = B1_2_LoanAdv_Amount
Data Type = Bk_Number 19 - 9
Bk_Assettype = AccountType_LessAllowanceForImpairmentLosses</t>
        </r>
      </text>
    </comment>
    <comment ref="J13" authorId="1" shapeId="0" xr:uid="{00000000-0006-0000-0700-000029000000}">
      <text>
        <r>
          <rPr>
            <b/>
            <sz val="9"/>
            <color rgb="FF000000"/>
            <rFont val="Tahoma"/>
            <family val="2"/>
          </rPr>
          <t>Metric = B1_2_BillDisPur_Amount
Data Type = Bk_Number 19 - 9
Bk_Assettype = AccountType_LessAllowanceForImpairmentLosses</t>
        </r>
      </text>
    </comment>
    <comment ref="D18" authorId="1" shapeId="0" xr:uid="{00000000-0006-0000-0700-00002A000000}">
      <text>
        <r>
          <rPr>
            <b/>
            <sz val="9"/>
            <color rgb="FF000000"/>
            <rFont val="Tahoma"/>
            <family val="2"/>
          </rPr>
          <t>Metric = B1_2_CashandBalance_Amount
Data Type = Bk_Number 19 - 9
Bk_Assettype = CashBalances_NotesCoins</t>
        </r>
      </text>
    </comment>
    <comment ref="D19" authorId="1" shapeId="0" xr:uid="{00000000-0006-0000-0700-00002B000000}">
      <text>
        <r>
          <rPr>
            <b/>
            <sz val="9"/>
            <color rgb="FF000000"/>
            <rFont val="Tahoma"/>
            <family val="2"/>
          </rPr>
          <t>Metric = B1_2_CashandBalance_Amount
Data Type = Bk_Number 19 - 9
Bk_Assettype = CashBalances_Balances</t>
        </r>
      </text>
    </comment>
    <comment ref="D20" authorId="1" shapeId="0" xr:uid="{00000000-0006-0000-0700-00002C000000}">
      <text>
        <r>
          <rPr>
            <b/>
            <sz val="9"/>
            <color rgb="FF000000"/>
            <rFont val="Tahoma"/>
            <family val="2"/>
          </rPr>
          <t>Metric = B1_2_Balan_OfWhich_Nostro
Data Type = Bk_Number 19 - 9</t>
        </r>
      </text>
    </comment>
    <comment ref="E23" authorId="1" shapeId="0" xr:uid="{00000000-0006-0000-0700-00002D000000}">
      <text>
        <r>
          <rPr>
            <b/>
            <sz val="9"/>
            <color rgb="FF000000"/>
            <rFont val="Tahoma"/>
            <family val="2"/>
          </rPr>
          <t>Metric = B1_2_AmntRecUndRevRepAgr_Amount
Data Type = Bk_Number 19 - 9
Bk_Assettype = AmountsReceivableUnderReverseRepurchaseAgreements_NegotiableCertificatesDeposit</t>
        </r>
      </text>
    </comment>
    <comment ref="E24" authorId="1" shapeId="0" xr:uid="{00000000-0006-0000-0700-00002E000000}">
      <text>
        <r>
          <rPr>
            <b/>
            <sz val="9"/>
            <color rgb="FF000000"/>
            <rFont val="Tahoma"/>
            <family val="2"/>
          </rPr>
          <t>Metric = B1_2_AmntRecUndRevRepAgr_Amount
Data Type = Bk_Number 19 - 9
Bk_Assettype = AmountsReceivableUnderReverseRepurchaseAgreements_DebtSecurities</t>
        </r>
      </text>
    </comment>
    <comment ref="E25" authorId="1" shapeId="0" xr:uid="{00000000-0006-0000-0700-00002F000000}">
      <text>
        <r>
          <rPr>
            <b/>
            <sz val="9"/>
            <color rgb="FF000000"/>
            <rFont val="Tahoma"/>
            <family val="2"/>
          </rPr>
          <t>Metric = B1_2_AmntRecUndRevRepAgr_Amount
Data Type = Bk_Number 19 - 9
Bk_Assettype = AmountsReceivableUnderReverseRepurchaseAgreements_EquityInvestments</t>
        </r>
      </text>
    </comment>
    <comment ref="E26" authorId="1" shapeId="0" xr:uid="{00000000-0006-0000-0700-000030000000}">
      <text>
        <r>
          <rPr>
            <b/>
            <sz val="9"/>
            <color rgb="FF000000"/>
            <rFont val="Tahoma"/>
            <family val="2"/>
          </rPr>
          <t>Metric = B1_2_AmntRecUndRevRepAgr_Amount
Data Type = Bk_Number 19 - 9
Bk_Assettype = AmountsReceivableUnderReverseRepurchaseAgreements_LoansAdvances</t>
        </r>
      </text>
    </comment>
    <comment ref="E27" authorId="1" shapeId="0" xr:uid="{00000000-0006-0000-0700-000031000000}">
      <text>
        <r>
          <rPr>
            <b/>
            <sz val="9"/>
            <color rgb="FF000000"/>
            <rFont val="Tahoma"/>
            <family val="2"/>
          </rPr>
          <t>Metric = B1_2_AmntRecUndRevRepAgr_Amount
Data Type = Bk_Number 19 - 9
Bk_Assettype = AmountsReceivableUnderReverseRepurchaseAgreements_Others</t>
        </r>
      </text>
    </comment>
    <comment ref="G30" authorId="1" shapeId="0" xr:uid="{00000000-0006-0000-0700-000032000000}">
      <text>
        <r>
          <rPr>
            <b/>
            <sz val="9"/>
            <color rgb="FF000000"/>
            <rFont val="Tahoma"/>
            <family val="2"/>
          </rPr>
          <t>Metric = B1_2_DebtSec_Amount
Data Type = Bk_Number 19 - 9
Bk_Assettype = DebtSecurities_MasBills</t>
        </r>
      </text>
    </comment>
    <comment ref="G31" authorId="1" shapeId="0" xr:uid="{00000000-0006-0000-0700-000033000000}">
      <text>
        <r>
          <rPr>
            <b/>
            <sz val="9"/>
            <color rgb="FF000000"/>
            <rFont val="Tahoma"/>
            <family val="2"/>
          </rPr>
          <t>Metric = B1_2_DebtSec_Amount
Data Type = Bk_Number 19 - 9
Bk_Assettype = DebtSecurities_Bonds</t>
        </r>
      </text>
    </comment>
    <comment ref="G32" authorId="1" shapeId="0" xr:uid="{00000000-0006-0000-0700-000034000000}">
      <text>
        <r>
          <rPr>
            <b/>
            <sz val="9"/>
            <color rgb="FF000000"/>
            <rFont val="Tahoma"/>
            <family val="2"/>
          </rPr>
          <t>Metric = B1_2_DebtSec_Amount
Data Type = Bk_Number 19 - 9
Bk_Assettype = DebtSecurities_ConvertibleBonds</t>
        </r>
      </text>
    </comment>
    <comment ref="G33" authorId="1" shapeId="0" xr:uid="{00000000-0006-0000-0700-000035000000}">
      <text>
        <r>
          <rPr>
            <b/>
            <sz val="9"/>
            <color rgb="FF000000"/>
            <rFont val="Tahoma"/>
            <family val="2"/>
          </rPr>
          <t>Metric = B1_2_DebtSec_Amount
Data Type = Bk_Number 19 - 9
Bk_Assettype = DebtSecurities_CoveredBonds</t>
        </r>
      </text>
    </comment>
    <comment ref="G34" authorId="1" shapeId="0" xr:uid="{00000000-0006-0000-0700-000036000000}">
      <text>
        <r>
          <rPr>
            <b/>
            <sz val="9"/>
            <color rgb="FF000000"/>
            <rFont val="Tahoma"/>
            <family val="2"/>
          </rPr>
          <t>Metric = B1_2_DebtSec_Amount
Data Type = Bk_Number 19 - 9
Bk_Assettype = DebtSecurities_PreferredStocks</t>
        </r>
      </text>
    </comment>
    <comment ref="G35" authorId="1" shapeId="0" xr:uid="{00000000-0006-0000-0700-000037000000}">
      <text>
        <r>
          <rPr>
            <b/>
            <sz val="9"/>
            <color rgb="FF000000"/>
            <rFont val="Tahoma"/>
            <family val="2"/>
          </rPr>
          <t>Metric = B1_2_DebtSec_Amount
Data Type = Bk_Number 19 - 9
Bk_Assettype = DebtSecurities_StructuredNotesLinkedUnderlyingSuchAsEquityIndexBondCommodity</t>
        </r>
      </text>
    </comment>
    <comment ref="G36" authorId="1" shapeId="0" xr:uid="{00000000-0006-0000-0700-000038000000}">
      <text>
        <r>
          <rPr>
            <b/>
            <sz val="9"/>
            <color rgb="FF000000"/>
            <rFont val="Tahoma"/>
            <family val="2"/>
          </rPr>
          <t>Metric = B1_2_DebtSec_Amount
Data Type = Bk_Number 19 - 9
Bk_Assettype = DebtSecurities_Others</t>
        </r>
      </text>
    </comment>
    <comment ref="H39" authorId="1" shapeId="0" xr:uid="{00000000-0006-0000-0700-000039000000}">
      <text>
        <r>
          <rPr>
            <b/>
            <sz val="9"/>
            <color rgb="FF000000"/>
            <rFont val="Tahoma"/>
            <family val="2"/>
          </rPr>
          <t>Metric = B1_2_EquitInv_Amount
Data Type = Bk_Number 19 - 9
Bk_Assettype = EquityInvestments_Subsidiaries</t>
        </r>
      </text>
    </comment>
    <comment ref="H40" authorId="1" shapeId="0" xr:uid="{00000000-0006-0000-0700-00003A000000}">
      <text>
        <r>
          <rPr>
            <b/>
            <sz val="9"/>
            <color rgb="FF000000"/>
            <rFont val="Tahoma"/>
            <family val="2"/>
          </rPr>
          <t>Metric = B1_2_EquitInv_Amount
Data Type = Bk_Number 19 - 9
Bk_Assettype = EquityInvestments_AssociatesJointVentures</t>
        </r>
      </text>
    </comment>
    <comment ref="H41" authorId="1" shapeId="0" xr:uid="{00000000-0006-0000-0700-00003B000000}">
      <text>
        <r>
          <rPr>
            <b/>
            <sz val="9"/>
            <color rgb="FF000000"/>
            <rFont val="Tahoma"/>
            <family val="2"/>
          </rPr>
          <t>Metric = B1_2_EquitInv_Amount
Data Type = Bk_Number 19 - 9
Bk_Assettype = EquityInvestments_Others</t>
        </r>
      </text>
    </comment>
    <comment ref="J44" authorId="1" shapeId="0" xr:uid="{00000000-0006-0000-0700-00003C000000}">
      <text>
        <r>
          <rPr>
            <b/>
            <sz val="9"/>
            <color rgb="FF000000"/>
            <rFont val="Tahoma"/>
            <family val="2"/>
          </rPr>
          <t>Metric = B1_2_BillDisPur_Amount
Data Type = Bk_Number 19 - 9
Bk_Assettype = BillsDiscountedPurchased_ImportBills</t>
        </r>
      </text>
    </comment>
    <comment ref="J45" authorId="1" shapeId="0" xr:uid="{00000000-0006-0000-0700-00003D000000}">
      <text>
        <r>
          <rPr>
            <b/>
            <sz val="9"/>
            <color rgb="FF000000"/>
            <rFont val="Tahoma"/>
            <family val="2"/>
          </rPr>
          <t>Metric = B1_2_BillDisPur_Amount
Data Type = Bk_Number 19 - 9
Bk_Assettype = BillsDiscountedPurchased_ExportBills</t>
        </r>
      </text>
    </comment>
    <comment ref="J46" authorId="1" shapeId="0" xr:uid="{00000000-0006-0000-0700-00003E000000}">
      <text>
        <r>
          <rPr>
            <b/>
            <sz val="9"/>
            <color rgb="FF000000"/>
            <rFont val="Tahoma"/>
            <family val="2"/>
          </rPr>
          <t>Metric = B1_2_BillDisPur_Amount
Data Type = Bk_Number 19 - 9
Bk_Assettype = BillsDiscountedPurchased_OtherBills</t>
        </r>
      </text>
    </comment>
    <comment ref="E52" authorId="1" shapeId="0" xr:uid="{00000000-0006-0000-0700-00003F000000}">
      <text>
        <r>
          <rPr>
            <b/>
            <sz val="9"/>
            <color rgb="FF000000"/>
            <rFont val="Tahoma"/>
            <family val="2"/>
          </rPr>
          <t>Metric = B1_2_AmntRecUndRevRepAgr_Amount
Data Type = Bk_Number 19 - 9
Bk_Assettype = AmountsReceivableUnderReverseRepurchaseAgreements_Overnight</t>
        </r>
      </text>
    </comment>
    <comment ref="E53" authorId="1" shapeId="0" xr:uid="{00000000-0006-0000-0700-000040000000}">
      <text>
        <r>
          <rPr>
            <b/>
            <sz val="9"/>
            <color rgb="FF000000"/>
            <rFont val="Tahoma"/>
            <family val="2"/>
          </rPr>
          <t>Metric = B1_2_AmntRecUndRevRepAgr_Amount
Data Type = Bk_Number 19 - 9
Bk_Assettype = AmountsReceivableUnderReverseRepurchaseAgreements_Term</t>
        </r>
      </text>
    </comment>
    <comment ref="E54" authorId="1" shapeId="0" xr:uid="{00000000-0006-0000-0700-000041000000}">
      <text>
        <r>
          <rPr>
            <b/>
            <sz val="9"/>
            <color rgb="FF000000"/>
            <rFont val="Tahoma"/>
            <family val="2"/>
          </rPr>
          <t>Metric = B1_2_AmntRecUndRevRepAgr_Amount
Data Type = Bk_Number 19 - 9
Bk_Assettype = AmountsReceivableUnderReverseRepurchaseAgreements_Open</t>
        </r>
      </text>
    </comment>
    <comment ref="I58" authorId="1" shapeId="0" xr:uid="{00000000-0006-0000-0700-000042000000}">
      <text>
        <r>
          <rPr>
            <b/>
            <sz val="9"/>
            <color rgb="FF000000"/>
            <rFont val="Tahoma"/>
            <family val="2"/>
          </rPr>
          <t>Metric = B1_2_LoanAdv_Amount
Data Type = Bk_Number 19 - 9
Bk_Assettype = Others_Syndicated</t>
        </r>
      </text>
    </comment>
    <comment ref="I59" authorId="1" shapeId="0" xr:uid="{00000000-0006-0000-0700-000043000000}">
      <text>
        <r>
          <rPr>
            <b/>
            <sz val="9"/>
            <color rgb="FF000000"/>
            <rFont val="Tahoma"/>
            <family val="2"/>
          </rPr>
          <t>Metric = B1_2_Synd_OfWhich_BnkActs
Data Type = Bk_Number 19 - 9</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0800-000001000000}">
      <text>
        <r>
          <rPr>
            <b/>
            <sz val="9"/>
            <color indexed="81"/>
            <rFont val="Tahoma"/>
            <family val="2"/>
          </rPr>
          <t>Metric = B1_3_DebtSecurities_Amount_x000D_
Data Type = Bk_Number 19 - 9
Bk_Assettype = UnlistedDebtSecuritiesEquityInvestmentsByCounterpartyType_Banks</t>
        </r>
      </text>
    </comment>
    <comment ref="D8" authorId="0" shapeId="0" xr:uid="{00000000-0006-0000-0800-000002000000}">
      <text>
        <r>
          <rPr>
            <b/>
            <sz val="9"/>
            <color indexed="81"/>
            <rFont val="Tahoma"/>
            <family val="2"/>
          </rPr>
          <t>Metric = B1_3_EqtyInvestments_Amount_x000D_
Data Type = Bk_Number 19 - 9_x000D_
Bk_Assettype = UnlistedDebtSecuritiesEquityInvestmentsByCounterpartyType_Banks</t>
        </r>
      </text>
    </comment>
    <comment ref="C9" authorId="0" shapeId="0" xr:uid="{00000000-0006-0000-0800-000003000000}">
      <text>
        <r>
          <rPr>
            <b/>
            <sz val="9"/>
            <color indexed="81"/>
            <rFont val="Tahoma"/>
            <family val="2"/>
          </rPr>
          <t>Metric = B1_3_DebtSecurities_Amount_x000D_
Data Type = Bk_Number 19 - 9_x000D_
Bk_Assettype = UnlistedDebtSecuritiesEquityInvestmentsByCounterpartyType_NonBankFinInst</t>
        </r>
      </text>
    </comment>
    <comment ref="D9" authorId="0" shapeId="0" xr:uid="{00000000-0006-0000-0800-000004000000}">
      <text>
        <r>
          <rPr>
            <b/>
            <sz val="9"/>
            <color indexed="81"/>
            <rFont val="Tahoma"/>
            <family val="2"/>
          </rPr>
          <t>Metric = B1_3_EqtyInvestments_Amount_x000D_
Data Type = Bk_Number 19 - 9_x000D_
Bk_Assettype = UnlistedDebtSecuritiesEquityInvestmentsByCounterpartyType_NonBankFinInst</t>
        </r>
      </text>
    </comment>
    <comment ref="C10" authorId="0" shapeId="0" xr:uid="{00000000-0006-0000-0800-000005000000}">
      <text>
        <r>
          <rPr>
            <b/>
            <sz val="9"/>
            <color indexed="81"/>
            <rFont val="Tahoma"/>
            <family val="2"/>
          </rPr>
          <t>Metric = B1_3_DebtSecurities_Amount_x000D_
Data Type = Bk_Number 19 - 9_x000D_
Bk_Assettype = UnlistedDebtSecuritiesEquityInvestmentsByCounterpartyType_PublicSectorEntities</t>
        </r>
      </text>
    </comment>
    <comment ref="C11" authorId="0" shapeId="0" xr:uid="{00000000-0006-0000-0800-000006000000}">
      <text>
        <r>
          <rPr>
            <b/>
            <sz val="9"/>
            <color indexed="81"/>
            <rFont val="Tahoma"/>
            <family val="2"/>
          </rPr>
          <t>Metric = B1_3_DebtSecurities_Amount_x000D_
Data Type = Bk_Number 19 - 9_x000D_
Bk_Assettype = UnlistedDebtSecuritiesEquityInvestmentsByCounterpartyType_NonFinCorporates</t>
        </r>
      </text>
    </comment>
    <comment ref="D11" authorId="0" shapeId="0" xr:uid="{00000000-0006-0000-0800-000007000000}">
      <text>
        <r>
          <rPr>
            <b/>
            <sz val="9"/>
            <color indexed="81"/>
            <rFont val="Tahoma"/>
            <family val="2"/>
          </rPr>
          <t>Metric = B1_3_EqtyInvestments_Amount_x000D_
Data Type = Bk_Number 19 - 9_x000D_
Bk_Assettype = UnlistedDebtSecuritiesEquityInvestmentsByCounterpartyType_NonFinCorporates</t>
        </r>
      </text>
    </comment>
    <comment ref="C12" authorId="0" shapeId="0" xr:uid="{00000000-0006-0000-0800-000008000000}">
      <text>
        <r>
          <rPr>
            <b/>
            <sz val="9"/>
            <color indexed="81"/>
            <rFont val="Tahoma"/>
            <family val="2"/>
          </rPr>
          <t>Metric = B1_3_DebtSecurities_Amount_x000D_
Data Type = Bk_Number 19 - 9_x000D_
Bk_Assettype = UnlistedDebtSecuritiesEquityInvestmentsByCounterpartyType_Others</t>
        </r>
      </text>
    </comment>
    <comment ref="D12" authorId="0" shapeId="0" xr:uid="{00000000-0006-0000-0800-000009000000}">
      <text>
        <r>
          <rPr>
            <b/>
            <sz val="9"/>
            <color indexed="81"/>
            <rFont val="Tahoma"/>
            <family val="2"/>
          </rPr>
          <t>Metric = B1_3_EqtyInvestments_Amount_x000D_
Data Type = Bk_Number 19 - 9_x000D_
Bk_Assettype = UnlistedDebtSecuritiesEquityInvestmentsByCounterpartyType_Others</t>
        </r>
      </text>
    </comment>
    <comment ref="C18" authorId="0" shapeId="0" xr:uid="{00000000-0006-0000-0800-00000A000000}">
      <text>
        <r>
          <rPr>
            <b/>
            <sz val="9"/>
            <color indexed="81"/>
            <rFont val="Tahoma"/>
            <family val="2"/>
          </rPr>
          <t>Metric = B1_3_Net_Amount_x000D_
Data Type = Bk_Number 19 - 9_x000D_
Bk_Assettype = IntangibleAssets_LessAllowancesForImpairmentLosses</t>
        </r>
      </text>
    </comment>
    <comment ref="C23" authorId="0" shapeId="0" xr:uid="{00000000-0006-0000-0800-00000B000000}">
      <text>
        <r>
          <rPr>
            <b/>
            <sz val="9"/>
            <color indexed="81"/>
            <rFont val="Tahoma"/>
            <family val="2"/>
          </rPr>
          <t>Metric = B1_3_InvestmentProperties_Amount_x000D_
Data Type = Bk_Number 19 - 9_x000D_
Bk_Assettype = PropertiesEquipment_OriginalCost</t>
        </r>
      </text>
    </comment>
    <comment ref="D23" authorId="0" shapeId="0" xr:uid="{00000000-0006-0000-0800-00000C000000}">
      <text>
        <r>
          <rPr>
            <b/>
            <sz val="9"/>
            <color indexed="81"/>
            <rFont val="Tahoma"/>
            <family val="2"/>
          </rPr>
          <t>Metric = B1_3_OwnerOccPropInclBankPremises_Amount_x000D_
Data Type = Bk_Number 19 - 9_x000D_
Bk_Assettype = PropertiesEquipment_OriginalCost</t>
        </r>
      </text>
    </comment>
    <comment ref="E23" authorId="0" shapeId="0" xr:uid="{00000000-0006-0000-0800-00000D000000}">
      <text>
        <r>
          <rPr>
            <b/>
            <sz val="9"/>
            <color indexed="81"/>
            <rFont val="Tahoma"/>
            <family val="2"/>
          </rPr>
          <t>Metric = B1_3_OtherImmovableProp_Amount_x000D_
Data Type = Bk_Number 19 - 9_x000D_
Bk_Assettype = PropertiesEquipment_OriginalCost</t>
        </r>
      </text>
    </comment>
    <comment ref="F23" authorId="0" shapeId="0" xr:uid="{00000000-0006-0000-0800-00000E000000}">
      <text>
        <r>
          <rPr>
            <b/>
            <sz val="9"/>
            <color indexed="81"/>
            <rFont val="Tahoma"/>
            <family val="2"/>
          </rPr>
          <t>Metric = B1_3_Others_Amount_x000D_
Data Type = Bk_Number 19 - 9_x000D_
Bk_Assettype = PropertiesEquipment_OriginalCost</t>
        </r>
      </text>
    </comment>
    <comment ref="C24" authorId="0" shapeId="0" xr:uid="{00000000-0006-0000-0800-00000F000000}">
      <text>
        <r>
          <rPr>
            <b/>
            <sz val="9"/>
            <color indexed="81"/>
            <rFont val="Tahoma"/>
            <family val="2"/>
          </rPr>
          <t>Metric = B1_3_InvestmentProperties_Amount_x000D_
Data Type = Bk_Number 19 - 9_x000D_
Bk_Assettype = PropertiesEquipment_LessAccumulatedDepreciation</t>
        </r>
      </text>
    </comment>
    <comment ref="D24" authorId="0" shapeId="0" xr:uid="{00000000-0006-0000-0800-000010000000}">
      <text>
        <r>
          <rPr>
            <b/>
            <sz val="9"/>
            <color indexed="81"/>
            <rFont val="Tahoma"/>
            <family val="2"/>
          </rPr>
          <t>Metric = B1_3_OwnerOccPropInclBankPremises_Amount_x000D_
Data Type = Bk_Number 19 - 9_x000D_
Bk_Assettype = PropertiesEquipment_LessAccumulatedDepreciation</t>
        </r>
      </text>
    </comment>
    <comment ref="E24" authorId="0" shapeId="0" xr:uid="{00000000-0006-0000-0800-000011000000}">
      <text>
        <r>
          <rPr>
            <b/>
            <sz val="9"/>
            <color indexed="81"/>
            <rFont val="Tahoma"/>
            <family val="2"/>
          </rPr>
          <t>Metric = B1_3_OtherImmovableProp_Amount_x000D_
Data Type = Bk_Number 19 - 9_x000D_
Bk_Assettype = PropertiesEquipment_LessAccumulatedDepreciation</t>
        </r>
      </text>
    </comment>
    <comment ref="F24" authorId="0" shapeId="0" xr:uid="{00000000-0006-0000-0800-000012000000}">
      <text>
        <r>
          <rPr>
            <b/>
            <sz val="9"/>
            <color indexed="81"/>
            <rFont val="Tahoma"/>
            <family val="2"/>
          </rPr>
          <t>Metric = B1_3_Others_Amount_x000D_
Data Type = Bk_Number 19 - 9_x000D_
Bk_Assettype = PropertiesEquipment_LessAccumulatedDepreciation</t>
        </r>
      </text>
    </comment>
    <comment ref="C25" authorId="0" shapeId="0" xr:uid="{00000000-0006-0000-0800-000013000000}">
      <text>
        <r>
          <rPr>
            <b/>
            <sz val="9"/>
            <color indexed="81"/>
            <rFont val="Tahoma"/>
            <family val="2"/>
          </rPr>
          <t>Metric = B1_3_InvestmentProperties_Amount_x000D_
Data Type = Bk_Number 19 - 9_x000D_
Bk_Assettype = PropertiesEquipment_LessAllowancesForImpairmentLosses</t>
        </r>
      </text>
    </comment>
    <comment ref="D25" authorId="0" shapeId="0" xr:uid="{00000000-0006-0000-0800-000014000000}">
      <text>
        <r>
          <rPr>
            <b/>
            <sz val="9"/>
            <color indexed="81"/>
            <rFont val="Tahoma"/>
            <family val="2"/>
          </rPr>
          <t>Metric = B1_3_OwnerOccPropInclBankPremises_Amount_x000D_
Data Type = Bk_Number 19 - 9_x000D_
Bk_Assettype = PropertiesEquipment_LessAllowancesForImpairmentLosses</t>
        </r>
      </text>
    </comment>
    <comment ref="E25" authorId="0" shapeId="0" xr:uid="{00000000-0006-0000-0800-000015000000}">
      <text>
        <r>
          <rPr>
            <b/>
            <sz val="9"/>
            <color indexed="81"/>
            <rFont val="Tahoma"/>
            <family val="2"/>
          </rPr>
          <t>Metric = B1_3_OtherImmovableProp_Amount_x000D_
Data Type = Bk_Number 19 - 9_x000D_
Bk_Assettype = PropertiesEquipment_LessAllowancesForImpairmentLosses</t>
        </r>
      </text>
    </comment>
    <comment ref="F25" authorId="0" shapeId="0" xr:uid="{00000000-0006-0000-0800-000016000000}">
      <text>
        <r>
          <rPr>
            <b/>
            <sz val="9"/>
            <color indexed="81"/>
            <rFont val="Tahoma"/>
            <family val="2"/>
          </rPr>
          <t>Metric = B1_3_Others_Amount_x000D_
Data Type = Bk_Number 19 - 9_x000D_
Bk_Assettype = PropertiesEquipment_LessAllowancesForImpairmentLosses</t>
        </r>
      </text>
    </comment>
    <comment ref="C27" authorId="0" shapeId="0" xr:uid="{00000000-0006-0000-0800-000017000000}">
      <text>
        <r>
          <rPr>
            <b/>
            <sz val="9"/>
            <color indexed="81"/>
            <rFont val="Tahoma"/>
            <family val="2"/>
          </rPr>
          <t>Metric = B1_3_OfWhichOutSing_InvestProp_x000D_
Data Type = Bk_Number 19 - 9</t>
        </r>
      </text>
    </comment>
    <comment ref="D27" authorId="0" shapeId="0" xr:uid="{00000000-0006-0000-0800-000018000000}">
      <text>
        <r>
          <rPr>
            <b/>
            <sz val="9"/>
            <color indexed="81"/>
            <rFont val="Tahoma"/>
            <family val="2"/>
          </rPr>
          <t>Metric = B1_3_OfWhichOutSing_OwnOccPropIncBankPrem_x000D_
Data Type = Bk_Number 19 - 9</t>
        </r>
      </text>
    </comment>
    <comment ref="E27" authorId="0" shapeId="0" xr:uid="{00000000-0006-0000-0800-000019000000}">
      <text>
        <r>
          <rPr>
            <b/>
            <sz val="9"/>
            <color indexed="81"/>
            <rFont val="Tahoma"/>
            <family val="2"/>
          </rPr>
          <t>Metric = B1_3_OfWhichOutSing_OthrImmProp
Data Type = Bk_Number 19 - 9</t>
        </r>
      </text>
    </comment>
    <comment ref="F27" authorId="0" shapeId="0" xr:uid="{00000000-0006-0000-0800-00001A000000}">
      <text>
        <r>
          <rPr>
            <b/>
            <sz val="9"/>
            <color indexed="81"/>
            <rFont val="Tahoma"/>
            <family val="2"/>
          </rPr>
          <t>Metric = B1_3_OfWhichOutSing_Others
Data Type = Bk_Number 19 - 9</t>
        </r>
      </text>
    </comment>
    <comment ref="C28" authorId="0" shapeId="0" xr:uid="{00000000-0006-0000-0800-00001B000000}">
      <text>
        <r>
          <rPr>
            <b/>
            <sz val="9"/>
            <color indexed="81"/>
            <rFont val="Tahoma"/>
            <family val="2"/>
          </rPr>
          <t>Metric = B1_3_InvestmentProperties_Amount_x000D_
Data Type = Bk_Number 19 - 9_x000D_
Bk_Assettype = PropertiesEquipment_MarketValue</t>
        </r>
      </text>
    </comment>
    <comment ref="D28" authorId="0" shapeId="0" xr:uid="{00000000-0006-0000-0800-00001C000000}">
      <text>
        <r>
          <rPr>
            <b/>
            <sz val="9"/>
            <color indexed="81"/>
            <rFont val="Tahoma"/>
            <family val="2"/>
          </rPr>
          <t>Metric = B1_3_OwnerOccPropInclBankPremises_Amount_x000D_
Data Type = Bk_Number 19 - 9_x000D_
Bk_Assettype = PropertiesEquipment_MarketValue</t>
        </r>
      </text>
    </comment>
    <comment ref="B30" authorId="0" shapeId="0" xr:uid="{00000000-0006-0000-0800-00001D000000}">
      <text>
        <r>
          <rPr>
            <b/>
            <sz val="9"/>
            <color indexed="81"/>
            <rFont val="Tahoma"/>
            <family val="2"/>
          </rPr>
          <t>Metric = B1_3_Description_x000D_
Data Type = Bk_Text(4000)</t>
        </r>
      </text>
    </comment>
    <comment ref="C30" authorId="0" shapeId="0" xr:uid="{00000000-0006-0000-0800-00001E000000}">
      <text>
        <r>
          <rPr>
            <b/>
            <sz val="9"/>
            <color indexed="81"/>
            <rFont val="Tahoma"/>
            <family val="2"/>
          </rPr>
          <t>Metric = B1_3_GoodwillOthers
Data Type = Bk_Assettype</t>
        </r>
      </text>
    </comment>
    <comment ref="D30" authorId="0" shapeId="0" xr:uid="{00000000-0006-0000-0800-00001F000000}">
      <text>
        <r>
          <rPr>
            <b/>
            <sz val="9"/>
            <color indexed="81"/>
            <rFont val="Tahoma"/>
            <family val="2"/>
          </rPr>
          <t>Metric = B1_3_Amount
Data Type = Bk_Number 19 - 9</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Adam Lynch</author>
    <author>Garbhan Malone</author>
  </authors>
  <commentList>
    <comment ref="D8" authorId="0" shapeId="0" xr:uid="{00000000-0006-0000-0900-000001000000}">
      <text>
        <r>
          <rPr>
            <b/>
            <sz val="9"/>
            <color indexed="81"/>
            <rFont val="Tahoma"/>
            <family val="2"/>
          </rPr>
          <t>Metric = B2_1_DepBal_Amount_x000D_
Data Type = Bk_Number 19 - 9_x000D_
Bk_Assettype = AccountType_OutstandingAmount</t>
        </r>
      </text>
    </comment>
    <comment ref="F8" authorId="0" shapeId="0" xr:uid="{00000000-0006-0000-0900-000002000000}">
      <text>
        <r>
          <rPr>
            <b/>
            <sz val="9"/>
            <color indexed="81"/>
            <rFont val="Tahoma"/>
            <family val="2"/>
          </rPr>
          <t>Metric = B2_1_BillPay_Amount_x000D_
Data Type = Bk_Number 19 - 9_x000D_
Bk_Assettype = AccountType_OutstandingAmount</t>
        </r>
      </text>
    </comment>
    <comment ref="G8" authorId="0" shapeId="0" xr:uid="{00000000-0006-0000-0900-000003000000}">
      <text>
        <r>
          <rPr>
            <b/>
            <sz val="9"/>
            <color indexed="81"/>
            <rFont val="Tahoma"/>
            <family val="2"/>
          </rPr>
          <t>Metric = B2_1_NegCertDep_Amount_x000D_
Data Type = Bk_Number 19 - 9_x000D_
Bk_Assettype = AccountType_OutstandingAmount</t>
        </r>
      </text>
    </comment>
    <comment ref="H8" authorId="0" shapeId="0" xr:uid="{00000000-0006-0000-0900-000004000000}">
      <text>
        <r>
          <rPr>
            <b/>
            <sz val="9"/>
            <color indexed="81"/>
            <rFont val="Tahoma"/>
            <family val="2"/>
          </rPr>
          <t>Metric = B2_1_DebtSec_Amount_x000D_
Data Type = Bk_Number 19 - 9_x000D_
Bk_Assettype = AccountType_OutstandingAmount</t>
        </r>
      </text>
    </comment>
    <comment ref="C9" authorId="1" shapeId="0" xr:uid="{00000000-0006-0000-0900-000005000000}">
      <text>
        <r>
          <rPr>
            <b/>
            <sz val="9"/>
            <color indexed="81"/>
            <rFont val="Tahoma"/>
            <family val="2"/>
          </rPr>
          <t>Metric = B2_1_Total_Amount_x000D_
Data Type = Bk_Number 14 - 2_x000D_
Bk_Assettype = AccountType_AccruedInterestPayable</t>
        </r>
      </text>
    </comment>
    <comment ref="D9" authorId="0" shapeId="0" xr:uid="{00000000-0006-0000-0900-000006000000}">
      <text>
        <r>
          <rPr>
            <b/>
            <sz val="9"/>
            <color indexed="81"/>
            <rFont val="Tahoma"/>
            <family val="2"/>
          </rPr>
          <t>Metric = B2_1_DepBal_Amount_x000D_
Data Type = Bk_Number 19 - 9_x000D_
Bk_Assettype = AccountType_AccruedInterestPayable</t>
        </r>
      </text>
    </comment>
    <comment ref="E9" authorId="0" shapeId="0" xr:uid="{00000000-0006-0000-0900-000007000000}">
      <text>
        <r>
          <rPr>
            <b/>
            <sz val="9"/>
            <color indexed="81"/>
            <rFont val="Tahoma"/>
            <family val="2"/>
          </rPr>
          <t>Metric = B2_1_AmntsPayUndRepAgr_Amount_x000D_
Data Type = Bk_Number 19 - 9_x000D_
Bk_Assettype = AccountType_AccruedInterestPayable</t>
        </r>
      </text>
    </comment>
    <comment ref="F9" authorId="0" shapeId="0" xr:uid="{00000000-0006-0000-0900-000008000000}">
      <text>
        <r>
          <rPr>
            <b/>
            <sz val="9"/>
            <color indexed="81"/>
            <rFont val="Tahoma"/>
            <family val="2"/>
          </rPr>
          <t>Metric = B2_1_BillPay_Amount_x000D_
Data Type = Bk_Number 19 - 9_x000D_
Bk_Assettype = AccountType_AccruedInterestPayable</t>
        </r>
      </text>
    </comment>
    <comment ref="G9" authorId="0" shapeId="0" xr:uid="{00000000-0006-0000-0900-000009000000}">
      <text>
        <r>
          <rPr>
            <b/>
            <sz val="9"/>
            <color indexed="81"/>
            <rFont val="Tahoma"/>
            <family val="2"/>
          </rPr>
          <t>Metric = B2_1_NegCertDep_Amount_x000D_
Data Type = Bk_Number 19 - 9_x000D_
Bk_Assettype = AccountType_AccruedInterestPayable</t>
        </r>
      </text>
    </comment>
    <comment ref="H9" authorId="0" shapeId="0" xr:uid="{00000000-0006-0000-0900-00000A000000}">
      <text>
        <r>
          <rPr>
            <b/>
            <sz val="9"/>
            <color indexed="81"/>
            <rFont val="Tahoma"/>
            <family val="2"/>
          </rPr>
          <t>Metric = B2_1_DebtSec_Amount_x000D_
Data Type = Bk_Number 19 - 9_x000D_
Bk_Assettype = AccountType_AccruedInterestPayable</t>
        </r>
      </text>
    </comment>
    <comment ref="E13" authorId="0" shapeId="0" xr:uid="{00000000-0006-0000-0900-00000B000000}">
      <text>
        <r>
          <rPr>
            <b/>
            <sz val="9"/>
            <color indexed="81"/>
            <rFont val="Tahoma"/>
            <family val="2"/>
          </rPr>
          <t>Metric = B2_1_AmntsPayUndRepAgr_Amount_x000D_
Data Type = Bk_Number 19 - 9_x000D_
Bk_Assettype = AmountsReceivableUnderReverseRepurchaseAgreements_NegotiableCertificatesDeposit</t>
        </r>
      </text>
    </comment>
    <comment ref="E14" authorId="0" shapeId="0" xr:uid="{00000000-0006-0000-0900-00000C000000}">
      <text>
        <r>
          <rPr>
            <b/>
            <sz val="9"/>
            <color indexed="81"/>
            <rFont val="Tahoma"/>
            <family val="2"/>
          </rPr>
          <t>Metric = B2_1_AmntsPayUndRepAgr_Amount_x000D_
Data Type = Bk_Number 19 - 9_x000D_
Bk_Assettype = AmountsReceivableUnderReverseRepurchaseAgreements_DebtSecurities</t>
        </r>
      </text>
    </comment>
    <comment ref="E15" authorId="0" shapeId="0" xr:uid="{00000000-0006-0000-0900-00000D000000}">
      <text>
        <r>
          <rPr>
            <b/>
            <sz val="9"/>
            <color indexed="81"/>
            <rFont val="Tahoma"/>
            <family val="2"/>
          </rPr>
          <t>Metric = B2_1_AmntsPayUndRepAgr_Amount_x000D_
Data Type = Bk_Number 19 - 9_x000D_
Bk_Assettype = AmountsReceivableUnderReverseRepurchaseAgreements_EquityInvestments</t>
        </r>
      </text>
    </comment>
    <comment ref="E16" authorId="0" shapeId="0" xr:uid="{00000000-0006-0000-0900-00000E000000}">
      <text>
        <r>
          <rPr>
            <b/>
            <sz val="9"/>
            <color indexed="81"/>
            <rFont val="Tahoma"/>
            <family val="2"/>
          </rPr>
          <t>Metric = B2_1_AmntsPayUndRepAgr_Amount_x000D_
Data Type = Bk_Number 19 - 9_x000D_
Bk_Assettype = AmountsReceivableUnderReverseRepurchaseAgreements_Others</t>
        </r>
      </text>
    </comment>
    <comment ref="E19" authorId="0" shapeId="0" xr:uid="{00000000-0006-0000-0900-00000F000000}">
      <text>
        <r>
          <rPr>
            <b/>
            <sz val="9"/>
            <color indexed="81"/>
            <rFont val="Tahoma"/>
            <family val="2"/>
          </rPr>
          <t>Metric = B2_1_AmntsPayUndRepAgr_Amount_x000D_
Data Type = Bk_Number 19 - 9_x000D_
Bk_Assettype = AmountsReceivableUnderReverseRepurchaseAgreements_Overnight</t>
        </r>
      </text>
    </comment>
    <comment ref="E20" authorId="0" shapeId="0" xr:uid="{00000000-0006-0000-0900-000010000000}">
      <text>
        <r>
          <rPr>
            <b/>
            <sz val="9"/>
            <color indexed="81"/>
            <rFont val="Tahoma"/>
            <family val="2"/>
          </rPr>
          <t>Metric = B2_1_AmntsPayUndRepAgr_Amount_x000D_
Data Type = Bk_Number 19 - 9_x000D_
Bk_Assettype = AmountsReceivableUnderReverseRepurchaseAgreements_Term</t>
        </r>
      </text>
    </comment>
    <comment ref="E21" authorId="0" shapeId="0" xr:uid="{00000000-0006-0000-0900-000011000000}">
      <text>
        <r>
          <rPr>
            <b/>
            <sz val="9"/>
            <color indexed="81"/>
            <rFont val="Tahoma"/>
            <family val="2"/>
          </rPr>
          <t>Metric = B2_1_AmntsPayUndRepAgr_Amount_x000D_
Data Type = Bk_Number 19 - 9_x000D_
Bk_Assettype = AmountsReceivableUnderReverseRepurchaseAgreements_Open</t>
        </r>
      </text>
    </comment>
    <comment ref="D24" authorId="0" shapeId="0" xr:uid="{00000000-0006-0000-0900-000012000000}">
      <text>
        <r>
          <rPr>
            <b/>
            <sz val="9"/>
            <color indexed="81"/>
            <rFont val="Tahoma"/>
            <family val="2"/>
          </rPr>
          <t>Metric = B2_1_Others_Deposits_ofWch_UnencumDepos_x000D_
Data Type = Bk_Number 19 - 9</t>
        </r>
      </text>
    </comment>
    <comment ref="D26" authorId="0" shapeId="0" xr:uid="{00000000-0006-0000-0900-000013000000}">
      <text>
        <r>
          <rPr>
            <b/>
            <sz val="9"/>
            <color indexed="81"/>
            <rFont val="Tahoma"/>
            <family val="2"/>
          </rPr>
          <t>Metric = B2_1_Others_Deposits_ofWch_DualCurrInves_x000D_
Data Type = Bk_Number 19 - 9</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Adam Walsh</author>
  </authors>
  <commentList>
    <comment ref="B8" authorId="0" shapeId="0" xr:uid="{00000000-0006-0000-0A00-000001000000}">
      <text>
        <r>
          <rPr>
            <b/>
            <sz val="9"/>
            <color indexed="81"/>
            <rFont val="Tahoma"/>
            <family val="2"/>
          </rPr>
          <t>Metric = B2_2_I_NonBankFinancialInstitutions_Amount_x000D_
Data Type = Bk_Number 19 - 9_x000D_
Bk_Deposits = DemandDeposits_x000D_
Bk_Residency = SingaporeResident_x000D_
Bk_OtherCurrencies = AllCurrencies</t>
        </r>
      </text>
    </comment>
    <comment ref="D8" authorId="0" shapeId="0" xr:uid="{00000000-0006-0000-0A00-000002000000}">
      <text>
        <r>
          <rPr>
            <b/>
            <sz val="9"/>
            <color indexed="81"/>
            <rFont val="Tahoma"/>
            <family val="2"/>
          </rPr>
          <t>Metric = B2_2_I_MonetaryAuthorityOfSingapore_Amount_x000D_
Data Type = Bk_Number 19 - 9_x000D_
Bk_Deposits = DemandDeposits_x000D_
Bk_Residency = SingaporeResident_x000D_
Bk_OtherCurrencies = AllCurrencies</t>
        </r>
      </text>
    </comment>
    <comment ref="E8" authorId="0" shapeId="0" xr:uid="{00000000-0006-0000-0A00-000003000000}">
      <text>
        <r>
          <rPr>
            <b/>
            <sz val="9"/>
            <color indexed="81"/>
            <rFont val="Tahoma"/>
            <family val="2"/>
          </rPr>
          <t>Metric = B2_2_I_SingaporeGovernment_Amount_x000D_
Data Type = Bk_Number 19 - 9_x000D_
Bk_Deposits = DemandDeposits_x000D_
Bk_Residency = SingaporeResident_x000D_
Bk_OtherCurrencies = AllCurrencies</t>
        </r>
      </text>
    </comment>
    <comment ref="F8" authorId="0" shapeId="0" xr:uid="{00000000-0006-0000-0A00-000004000000}">
      <text>
        <r>
          <rPr>
            <b/>
            <sz val="9"/>
            <color indexed="81"/>
            <rFont val="Tahoma"/>
            <family val="2"/>
          </rPr>
          <t>Metric = B2_2_I_PSE_Amount_x000D_
Data Type = Bk_Number 19 - 9_x000D_
Bk_Deposits = DemandDeposits_x000D_
Bk_Residency = SingaporeResident_x000D_
Bk_OtherCurrencies = AllCurrencies</t>
        </r>
      </text>
    </comment>
    <comment ref="G8" authorId="0" shapeId="0" xr:uid="{00000000-0006-0000-0A00-000005000000}">
      <text>
        <r>
          <rPr>
            <b/>
            <sz val="9"/>
            <color indexed="81"/>
            <rFont val="Tahoma"/>
            <family val="2"/>
          </rPr>
          <t>Metric = B2_2_I_PSE_WhichSingStatBoards_Amount_x000D_
Data Type = Bk_Number 19 - 9_x000D_
Bk_Deposits = DemandDeposits_x000D_
Bk_Residency = SingaporeResident_x000D_
Bk_OtherCurrencies = AllCurrencies</t>
        </r>
      </text>
    </comment>
    <comment ref="H8" authorId="0" shapeId="0" xr:uid="{00000000-0006-0000-0A00-000006000000}">
      <text>
        <r>
          <rPr>
            <b/>
            <sz val="9"/>
            <color indexed="81"/>
            <rFont val="Tahoma"/>
            <family val="2"/>
          </rPr>
          <t>Metric = B2_2_I_NonFinCorps_Amount_x000D_
Data Type = Bk_Number 19 - 9_x000D_
Bk_Deposits = DemandDeposits_x000D_
Bk_Residency = SingaporeResident_x000D_
Bk_OtherCurrencies = AllCurrencies</t>
        </r>
      </text>
    </comment>
    <comment ref="I8" authorId="0" shapeId="0" xr:uid="{00000000-0006-0000-0A00-000007000000}">
      <text>
        <r>
          <rPr>
            <b/>
            <sz val="9"/>
            <color indexed="81"/>
            <rFont val="Tahoma"/>
            <family val="2"/>
          </rPr>
          <t>Metric = B2_2_I_UnincorporatedEntsHeldByNatPersons_Amount_x000D_
Data Type = Bk_Number 19 - 9_x000D_
Bk_Deposits = DemandDeposits_x000D_
Bk_Residency = SingaporeResident_x000D_
Bk_OtherCurrencies = AllCurrencies</t>
        </r>
      </text>
    </comment>
    <comment ref="J8" authorId="0" shapeId="0" xr:uid="{00000000-0006-0000-0A00-000008000000}">
      <text>
        <r>
          <rPr>
            <b/>
            <sz val="9"/>
            <color indexed="81"/>
            <rFont val="Tahoma"/>
            <family val="2"/>
          </rPr>
          <t>Metric = B2_2_I_NatPersons_Amount_x000D_
Data Type = Bk_Number 19 - 9_x000D_
Bk_Deposits = DemandDeposits_x000D_
Bk_Residency = SingaporeResident_x000D_
Bk_OtherCurrencies = AllCurrencies</t>
        </r>
      </text>
    </comment>
    <comment ref="K8" authorId="0" shapeId="0" xr:uid="{00000000-0006-0000-0A00-000009000000}">
      <text>
        <r>
          <rPr>
            <b/>
            <sz val="9"/>
            <color indexed="81"/>
            <rFont val="Tahoma"/>
            <family val="2"/>
          </rPr>
          <t>Metric = B2_2_I_NatPersons_WhichSingCitizens_Amount_x000D_
Data Type = Bk_Number 19 - 9_x000D_
Bk_Deposits = DemandDeposits_x000D_
Bk_Residency = SingaporeResident_x000D_
Bk_OtherCurrencies = AllCurrencies</t>
        </r>
      </text>
    </comment>
    <comment ref="L8" authorId="0" shapeId="0" xr:uid="{00000000-0006-0000-0A00-00000A000000}">
      <text>
        <r>
          <rPr>
            <b/>
            <sz val="9"/>
            <color indexed="81"/>
            <rFont val="Tahoma"/>
            <family val="2"/>
          </rPr>
          <t>Metric = B2_2_I_NonProfInstServIndividsAndFamilies_Amount
Data Type = Bk_Number 19 - 9_x000D_
Bk_Deposits = DemandDeposits_x000D_
Bk_Residency = SingaporeResident_x000D_
Bk_OtherCurrencies = AllCurrencies</t>
        </r>
      </text>
    </comment>
    <comment ref="M8" authorId="0" shapeId="0" xr:uid="{00000000-0006-0000-0A00-00000B000000}">
      <text>
        <r>
          <rPr>
            <b/>
            <sz val="9"/>
            <color indexed="81"/>
            <rFont val="Tahoma"/>
            <family val="2"/>
          </rPr>
          <t>Metric = B2_2_I_Other_Amount_x000D_
Data Type = Bk_Number 19 - 9_x000D_
Bk_Deposits = DemandDeposits_x000D_
Bk_Residency = SingaporeResident_x000D_
Bk_OtherCurrencies = AllCurrencies</t>
        </r>
      </text>
    </comment>
    <comment ref="B9" authorId="0" shapeId="0" xr:uid="{00000000-0006-0000-0A00-00000C000000}">
      <text>
        <r>
          <rPr>
            <b/>
            <sz val="9"/>
            <color indexed="81"/>
            <rFont val="Tahoma"/>
            <family val="2"/>
          </rPr>
          <t>Metric = B2_2_I_NonBankFinancialInstitutions_Amount_x000D_
Data Type = Bk_Number 19 - 9_x000D_
Bk_Deposits = FixedDeposits_x000D_
Bk_Residency = SingaporeResident_x000D_
Bk_OtherCurrencies = AllCurrencies</t>
        </r>
      </text>
    </comment>
    <comment ref="D9" authorId="0" shapeId="0" xr:uid="{00000000-0006-0000-0A00-00000D000000}">
      <text>
        <r>
          <rPr>
            <b/>
            <sz val="9"/>
            <color indexed="81"/>
            <rFont val="Tahoma"/>
            <family val="2"/>
          </rPr>
          <t>Metric = B2_2_I_MonetaryAuthorityOfSingapore_Amount_x000D_
Data Type = Bk_Number 19 - 9_x000D_
Bk_Deposits = FixedDeposits_x000D_
Bk_Residency = SingaporeResident_x000D_
Bk_OtherCurrencies = AllCurrencies</t>
        </r>
      </text>
    </comment>
    <comment ref="E9" authorId="0" shapeId="0" xr:uid="{00000000-0006-0000-0A00-00000E000000}">
      <text>
        <r>
          <rPr>
            <b/>
            <sz val="9"/>
            <color indexed="81"/>
            <rFont val="Tahoma"/>
            <family val="2"/>
          </rPr>
          <t>Metric = B2_2_I_SingaporeGovernment_Amount_x000D_
Data Type = Bk_Number 19 - 9_x000D_
Bk_Deposits = FixedDeposits_x000D_
Bk_Residency = SingaporeResident_x000D_
Bk_OtherCurrencies = AllCurrencies</t>
        </r>
      </text>
    </comment>
    <comment ref="F9" authorId="0" shapeId="0" xr:uid="{00000000-0006-0000-0A00-00000F000000}">
      <text>
        <r>
          <rPr>
            <b/>
            <sz val="9"/>
            <color indexed="81"/>
            <rFont val="Tahoma"/>
            <family val="2"/>
          </rPr>
          <t>Metric = B2_2_I_PSE_Amount_x000D_
Data Type = Bk_Number 19 - 9_x000D_
Bk_Deposits = FixedDeposits_x000D_
Bk_Residency = SingaporeResident_x000D_
Bk_OtherCurrencies = AllCurrencies</t>
        </r>
      </text>
    </comment>
    <comment ref="G9" authorId="0" shapeId="0" xr:uid="{00000000-0006-0000-0A00-000010000000}">
      <text>
        <r>
          <rPr>
            <b/>
            <sz val="9"/>
            <color indexed="81"/>
            <rFont val="Tahoma"/>
            <family val="2"/>
          </rPr>
          <t>Metric = B2_2_I_PSE_WhichSingStatBoards_Amount_x000D_
Data Type = Bk_Number 19 - 9_x000D_
Bk_Deposits = FixedDeposits_x000D_
Bk_Residency = SingaporeResident_x000D_
Bk_OtherCurrencies = AllCurrencies</t>
        </r>
      </text>
    </comment>
    <comment ref="H9" authorId="0" shapeId="0" xr:uid="{00000000-0006-0000-0A00-000011000000}">
      <text>
        <r>
          <rPr>
            <b/>
            <sz val="9"/>
            <color indexed="81"/>
            <rFont val="Tahoma"/>
            <family val="2"/>
          </rPr>
          <t>Metric = B2_2_I_NonFinCorps_Amount_x000D_
Data Type = Bk_Number 19 - 9_x000D_
Bk_Deposits = FixedDeposits_x000D_
Bk_Residency = SingaporeResident_x000D_
Bk_OtherCurrencies = AllCurrencies</t>
        </r>
      </text>
    </comment>
    <comment ref="I9" authorId="0" shapeId="0" xr:uid="{00000000-0006-0000-0A00-000012000000}">
      <text>
        <r>
          <rPr>
            <b/>
            <sz val="9"/>
            <color indexed="81"/>
            <rFont val="Tahoma"/>
            <family val="2"/>
          </rPr>
          <t>Metric = B2_2_I_UnincorporatedEntsHeldByNatPersons_Amount_x000D_
Data Type = Bk_Number 19 - 9_x000D_
Bk_Deposits = FixedDeposits_x000D_
Bk_Residency = SingaporeResident_x000D_
Bk_OtherCurrencies = AllCurrencies</t>
        </r>
      </text>
    </comment>
    <comment ref="J9" authorId="0" shapeId="0" xr:uid="{00000000-0006-0000-0A00-000013000000}">
      <text>
        <r>
          <rPr>
            <b/>
            <sz val="9"/>
            <color indexed="81"/>
            <rFont val="Tahoma"/>
            <family val="2"/>
          </rPr>
          <t>Metric = B2_2_I_NatPersons_Amount_x000D_
Data Type = Bk_Number 19 - 9_x000D_
Bk_Deposits = FixedDeposits_x000D_
Bk_Residency = SingaporeResident_x000D_
Bk_OtherCurrencies = AllCurrencies</t>
        </r>
      </text>
    </comment>
    <comment ref="K9" authorId="0" shapeId="0" xr:uid="{00000000-0006-0000-0A00-000014000000}">
      <text>
        <r>
          <rPr>
            <b/>
            <sz val="9"/>
            <color indexed="81"/>
            <rFont val="Tahoma"/>
            <family val="2"/>
          </rPr>
          <t>Metric = B2_2_I_NatPersons_WhichSingCitizens_Amount_x000D_
Data Type = Bk_Number 19 - 9_x000D_
Bk_Deposits = FixedDeposits_x000D_
Bk_Residency = SingaporeResident_x000D_
Bk_OtherCurrencies = AllCurrencies</t>
        </r>
      </text>
    </comment>
    <comment ref="L9" authorId="0" shapeId="0" xr:uid="{00000000-0006-0000-0A00-000015000000}">
      <text>
        <r>
          <rPr>
            <b/>
            <sz val="9"/>
            <color indexed="81"/>
            <rFont val="Tahoma"/>
            <family val="2"/>
          </rPr>
          <t>Metric = B2_2_I_NonProfInstServIndividsAndFamilies_Amount
Data Type = Bk_Number 19 - 9_x000D_
Bk_Deposits = FixedDeposits_x000D_
Bk_Residency = SingaporeResident_x000D_
Bk_OtherCurrencies = AllCurrencies</t>
        </r>
      </text>
    </comment>
    <comment ref="M9" authorId="0" shapeId="0" xr:uid="{00000000-0006-0000-0A00-000016000000}">
      <text>
        <r>
          <rPr>
            <b/>
            <sz val="9"/>
            <color indexed="81"/>
            <rFont val="Tahoma"/>
            <family val="2"/>
          </rPr>
          <t>Metric = B2_2_I_Other_Amount_x000D_
Data Type = Bk_Number 19 - 9_x000D_
Bk_Deposits = FixedDeposits_x000D_
Bk_Residency = SingaporeResident_x000D_
Bk_OtherCurrencies = AllCurrencies</t>
        </r>
      </text>
    </comment>
    <comment ref="B10" authorId="0" shapeId="0" xr:uid="{00000000-0006-0000-0A00-000017000000}">
      <text>
        <r>
          <rPr>
            <b/>
            <sz val="9"/>
            <color indexed="81"/>
            <rFont val="Tahoma"/>
            <family val="2"/>
          </rPr>
          <t>Metric = B2_2_I_NonBankFinancialInstitutions_Amount_x000D_
Data Type = Bk_Number 19 - 9_x000D_
Bk_Deposits = SavingsDeposits_x000D_
Bk_Residency = SingaporeResident_x000D_
Bk_OtherCurrencies = AllCurrencies</t>
        </r>
      </text>
    </comment>
    <comment ref="D10" authorId="0" shapeId="0" xr:uid="{00000000-0006-0000-0A00-000018000000}">
      <text>
        <r>
          <rPr>
            <b/>
            <sz val="9"/>
            <color indexed="81"/>
            <rFont val="Tahoma"/>
            <family val="2"/>
          </rPr>
          <t>Metric = B2_2_I_MonetaryAuthorityOfSingapore_Amount_x000D_
Data Type = Bk_Number 19 - 9_x000D_
Bk_Deposits = SavingsDeposits_x000D_
Bk_Residency = SingaporeResident_x000D_
Bk_OtherCurrencies = AllCurrencies</t>
        </r>
      </text>
    </comment>
    <comment ref="E10" authorId="0" shapeId="0" xr:uid="{00000000-0006-0000-0A00-000019000000}">
      <text>
        <r>
          <rPr>
            <b/>
            <sz val="9"/>
            <color indexed="81"/>
            <rFont val="Tahoma"/>
            <family val="2"/>
          </rPr>
          <t>Metric = B2_2_I_SingaporeGovernment_Amount_x000D_
Data Type = Bk_Number 19 - 9_x000D_
Bk_Deposits = SavingsDeposits_x000D_
Bk_Residency = SingaporeResident_x000D_
Bk_OtherCurrencies = AllCurrencies</t>
        </r>
      </text>
    </comment>
    <comment ref="F10" authorId="0" shapeId="0" xr:uid="{00000000-0006-0000-0A00-00001A000000}">
      <text>
        <r>
          <rPr>
            <b/>
            <sz val="9"/>
            <color indexed="81"/>
            <rFont val="Tahoma"/>
            <family val="2"/>
          </rPr>
          <t>Metric = B2_2_I_PSE_Amount_x000D_
Data Type = Bk_Number 19 - 9_x000D_
Bk_Deposits = SavingsDeposits_x000D_
Bk_Residency = SingaporeResident_x000D_
Bk_OtherCurrencies = AllCurrencies</t>
        </r>
      </text>
    </comment>
    <comment ref="G10" authorId="0" shapeId="0" xr:uid="{00000000-0006-0000-0A00-00001B000000}">
      <text>
        <r>
          <rPr>
            <b/>
            <sz val="9"/>
            <color indexed="81"/>
            <rFont val="Tahoma"/>
            <family val="2"/>
          </rPr>
          <t>Metric = B2_2_I_PSE_WhichSingStatBoards_Amount_x000D_
Data Type = Bk_Number 19 - 9_x000D_
Bk_Deposits = SavingsDeposits_x000D_
Bk_Residency = SingaporeResident_x000D_
Bk_OtherCurrencies = AllCurrencies</t>
        </r>
      </text>
    </comment>
    <comment ref="H10" authorId="0" shapeId="0" xr:uid="{00000000-0006-0000-0A00-00001C000000}">
      <text>
        <r>
          <rPr>
            <b/>
            <sz val="9"/>
            <color indexed="81"/>
            <rFont val="Tahoma"/>
            <family val="2"/>
          </rPr>
          <t>Metric = B2_2_I_NonFinCorps_Amount_x000D_
Data Type = Bk_Number 19 - 9_x000D_
Bk_Deposits = SavingsDeposits_x000D_
Bk_Residency = SingaporeResident_x000D_
Bk_OtherCurrencies = AllCurrencies</t>
        </r>
      </text>
    </comment>
    <comment ref="I10" authorId="0" shapeId="0" xr:uid="{00000000-0006-0000-0A00-00001D000000}">
      <text>
        <r>
          <rPr>
            <b/>
            <sz val="9"/>
            <color indexed="81"/>
            <rFont val="Tahoma"/>
            <family val="2"/>
          </rPr>
          <t>Metric = B2_2_I_UnincorporatedEntsHeldByNatPersons_Amount_x000D_
Data Type = Bk_Number 19 - 9_x000D_
Bk_Deposits = SavingsDeposits_x000D_
Bk_Residency = SingaporeResident_x000D_
Bk_OtherCurrencies = AllCurrencies</t>
        </r>
      </text>
    </comment>
    <comment ref="J10" authorId="0" shapeId="0" xr:uid="{00000000-0006-0000-0A00-00001E000000}">
      <text>
        <r>
          <rPr>
            <b/>
            <sz val="9"/>
            <color indexed="81"/>
            <rFont val="Tahoma"/>
            <family val="2"/>
          </rPr>
          <t>Metric = B2_2_I_NatPersons_Amount_x000D_
Data Type = Bk_Number 19 - 9_x000D_
Bk_Deposits = SavingsDeposits_x000D_
Bk_Residency = SingaporeResident_x000D_
Bk_OtherCurrencies = AllCurrencies</t>
        </r>
      </text>
    </comment>
    <comment ref="K10" authorId="0" shapeId="0" xr:uid="{00000000-0006-0000-0A00-00001F000000}">
      <text>
        <r>
          <rPr>
            <b/>
            <sz val="9"/>
            <color indexed="81"/>
            <rFont val="Tahoma"/>
            <family val="2"/>
          </rPr>
          <t>Metric = B2_2_I_NatPersons_WhichSingCitizens_Amount_x000D_
Data Type = Bk_Number 19 - 9_x000D_
Bk_Deposits = SavingsDeposits_x000D_
Bk_Residency = SingaporeResident_x000D_
Bk_OtherCurrencies = AllCurrencies</t>
        </r>
      </text>
    </comment>
    <comment ref="L10" authorId="0" shapeId="0" xr:uid="{00000000-0006-0000-0A00-000020000000}">
      <text>
        <r>
          <rPr>
            <b/>
            <sz val="9"/>
            <color indexed="81"/>
            <rFont val="Tahoma"/>
            <family val="2"/>
          </rPr>
          <t>Metric = B2_2_I_NonProfInstServIndividsAndFamilies_Amount
Data Type = Bk_Number 19 - 9_x000D_
Bk_Deposits = SavingsDeposits_x000D_
Bk_Residency = SingaporeResident_x000D_
Bk_OtherCurrencies = AllCurrencies</t>
        </r>
      </text>
    </comment>
    <comment ref="M10" authorId="0" shapeId="0" xr:uid="{00000000-0006-0000-0A00-000021000000}">
      <text>
        <r>
          <rPr>
            <b/>
            <sz val="9"/>
            <color indexed="81"/>
            <rFont val="Tahoma"/>
            <family val="2"/>
          </rPr>
          <t>Metric = B2_2_I_Other_Amount_x000D_
Data Type = Bk_Number 19 - 9_x000D_
Bk_Deposits = SavingsDeposits_x000D_
Bk_Residency = SingaporeResident_x000D_
Bk_OtherCurrencies = AllCurrencies</t>
        </r>
      </text>
    </comment>
    <comment ref="B11" authorId="0" shapeId="0" xr:uid="{00000000-0006-0000-0A00-000022000000}">
      <text>
        <r>
          <rPr>
            <b/>
            <sz val="9"/>
            <color indexed="81"/>
            <rFont val="Tahoma"/>
            <family val="2"/>
          </rPr>
          <t>Metric = B2_2_I_NonBankFinancialInstitutions_Amount_x000D_
Data Type = Bk_Number 19 - 9_x000D_
Bk_Deposits = SavingsWithCheckingFacility_x000D_
Bk_Residency = SingaporeResident_x000D_
Bk_OtherCurrencies = AllCurrencies</t>
        </r>
      </text>
    </comment>
    <comment ref="D11" authorId="0" shapeId="0" xr:uid="{00000000-0006-0000-0A00-000023000000}">
      <text>
        <r>
          <rPr>
            <b/>
            <sz val="9"/>
            <color indexed="81"/>
            <rFont val="Tahoma"/>
            <family val="2"/>
          </rPr>
          <t>Metric = B2_2_I_MonetaryAuthorityOfSingapore_Amount_x000D_
Data Type = Bk_Number 19 - 9_x000D_
Bk_Deposits = SavingsWithCheckingFacility_x000D_
Bk_Residency = SingaporeResident_x000D_
Bk_OtherCurrencies = AllCurrencies</t>
        </r>
      </text>
    </comment>
    <comment ref="E11" authorId="0" shapeId="0" xr:uid="{00000000-0006-0000-0A00-000024000000}">
      <text>
        <r>
          <rPr>
            <b/>
            <sz val="9"/>
            <color indexed="81"/>
            <rFont val="Tahoma"/>
            <family val="2"/>
          </rPr>
          <t>Metric = B2_2_I_SingaporeGovernment_Amount_x000D_
Data Type = Bk_Number 19 - 9_x000D_
Bk_Deposits = SavingsWithCheckingFacility_x000D_
Bk_Residency = SingaporeResident_x000D_
Bk_OtherCurrencies = AllCurrencies</t>
        </r>
      </text>
    </comment>
    <comment ref="F11" authorId="0" shapeId="0" xr:uid="{00000000-0006-0000-0A00-000025000000}">
      <text>
        <r>
          <rPr>
            <b/>
            <sz val="9"/>
            <color indexed="81"/>
            <rFont val="Tahoma"/>
            <family val="2"/>
          </rPr>
          <t>Metric = B2_2_I_PSE_Amount_x000D_
Data Type = Bk_Number 19 - 9_x000D_
Bk_Deposits = SavingsWithCheckingFacility_x000D_
Bk_Residency = SingaporeResident_x000D_
Bk_OtherCurrencies = AllCurrencies</t>
        </r>
      </text>
    </comment>
    <comment ref="G11" authorId="0" shapeId="0" xr:uid="{00000000-0006-0000-0A00-000026000000}">
      <text>
        <r>
          <rPr>
            <b/>
            <sz val="9"/>
            <color indexed="81"/>
            <rFont val="Tahoma"/>
            <family val="2"/>
          </rPr>
          <t>Metric = B2_2_I_PSE_WhichSingStatBoards_Amount_x000D_
Data Type = Bk_Number 19 - 9_x000D_
Bk_Deposits = SavingsWithCheckingFacility_x000D_
Bk_Residency = SingaporeResident_x000D_
Bk_OtherCurrencies = AllCurrencies</t>
        </r>
      </text>
    </comment>
    <comment ref="H11" authorId="0" shapeId="0" xr:uid="{00000000-0006-0000-0A00-000027000000}">
      <text>
        <r>
          <rPr>
            <b/>
            <sz val="9"/>
            <color indexed="81"/>
            <rFont val="Tahoma"/>
            <family val="2"/>
          </rPr>
          <t>Metric = B2_2_I_NonFinCorps_Amount_x000D_
Data Type = Bk_Number 19 - 9_x000D_
Bk_Deposits = SavingsWithCheckingFacility_x000D_
Bk_Residency = SingaporeResident_x000D_
Bk_OtherCurrencies = AllCurrencies</t>
        </r>
      </text>
    </comment>
    <comment ref="I11" authorId="0" shapeId="0" xr:uid="{00000000-0006-0000-0A00-000028000000}">
      <text>
        <r>
          <rPr>
            <b/>
            <sz val="9"/>
            <color indexed="81"/>
            <rFont val="Tahoma"/>
            <family val="2"/>
          </rPr>
          <t>Metric = B2_2_I_UnincorporatedEntsHeldByNatPersons_Amount_x000D_
Data Type = Bk_Number 19 - 9_x000D_
Bk_Deposits = SavingsWithCheckingFacility_x000D_
Bk_Residency = SingaporeResident_x000D_
Bk_OtherCurrencies = AllCurrencies</t>
        </r>
      </text>
    </comment>
    <comment ref="J11" authorId="0" shapeId="0" xr:uid="{00000000-0006-0000-0A00-000029000000}">
      <text>
        <r>
          <rPr>
            <b/>
            <sz val="9"/>
            <color indexed="81"/>
            <rFont val="Tahoma"/>
            <family val="2"/>
          </rPr>
          <t>Metric = B2_2_I_NatPersons_Amount_x000D_
Data Type = Bk_Number 19 - 9_x000D_
Bk_Deposits = SavingsWithCheckingFacility_x000D_
Bk_Residency = SingaporeResident_x000D_
Bk_OtherCurrencies = AllCurrencies</t>
        </r>
      </text>
    </comment>
    <comment ref="K11" authorId="0" shapeId="0" xr:uid="{00000000-0006-0000-0A00-00002A000000}">
      <text>
        <r>
          <rPr>
            <b/>
            <sz val="9"/>
            <color indexed="81"/>
            <rFont val="Tahoma"/>
            <family val="2"/>
          </rPr>
          <t>Metric = B2_2_I_NatPersons_WhichSingCitizens_Amount_x000D_
Data Type = Bk_Number 19 - 9_x000D_
Bk_Deposits = SavingsWithCheckingFacility_x000D_
Bk_Residency = SingaporeResident_x000D_
Bk_OtherCurrencies = AllCurrencies</t>
        </r>
      </text>
    </comment>
    <comment ref="L11" authorId="0" shapeId="0" xr:uid="{00000000-0006-0000-0A00-00002B000000}">
      <text>
        <r>
          <rPr>
            <b/>
            <sz val="9"/>
            <color indexed="81"/>
            <rFont val="Tahoma"/>
            <family val="2"/>
          </rPr>
          <t>Metric = B2_2_I_NonProfInstServIndividsAndFamilies_Amount
Data Type = Bk_Number 19 - 9_x000D_
Bk_Deposits = SavingsWithCheckingFacility_x000D_
Bk_Residency = SingaporeResident_x000D_
Bk_OtherCurrencies = AllCurrencies</t>
        </r>
      </text>
    </comment>
    <comment ref="M11" authorId="0" shapeId="0" xr:uid="{00000000-0006-0000-0A00-00002C000000}">
      <text>
        <r>
          <rPr>
            <b/>
            <sz val="9"/>
            <color indexed="81"/>
            <rFont val="Tahoma"/>
            <family val="2"/>
          </rPr>
          <t>Metric = B2_2_I_Other_Amount_x000D_
Data Type = Bk_Number 19 - 9_x000D_
Bk_Deposits = SavingsWithCheckingFacility_x000D_
Bk_Residency = SingaporeResident_x000D_
Bk_OtherCurrencies = AllCurrencies</t>
        </r>
      </text>
    </comment>
    <comment ref="B12" authorId="0" shapeId="0" xr:uid="{00000000-0006-0000-0A00-00002D000000}">
      <text>
        <r>
          <rPr>
            <b/>
            <sz val="9"/>
            <color indexed="81"/>
            <rFont val="Tahoma"/>
            <family val="2"/>
          </rPr>
          <t>Metric = B2_2_I_NonBankFinancialInstitutions_Amount_x000D_
Data Type = Bk_Number 19 - 9_x000D_
Bk_Deposits = OtherDeposits_x000D_
Bk_Residency = SingaporeResident_x000D_
Bk_OtherCurrencies = AllCurrencies</t>
        </r>
      </text>
    </comment>
    <comment ref="D12" authorId="0" shapeId="0" xr:uid="{00000000-0006-0000-0A00-00002E000000}">
      <text>
        <r>
          <rPr>
            <b/>
            <sz val="9"/>
            <color indexed="81"/>
            <rFont val="Tahoma"/>
            <family val="2"/>
          </rPr>
          <t>Metric = B2_2_I_MonetaryAuthorityOfSingapore_Amount_x000D_
Data Type = Bk_Number 19 - 9_x000D_
Bk_Deposits = OtherDeposits_x000D_
Bk_Residency = SingaporeResident_x000D_
Bk_OtherCurrencies = AllCurrencies</t>
        </r>
      </text>
    </comment>
    <comment ref="E12" authorId="0" shapeId="0" xr:uid="{00000000-0006-0000-0A00-00002F000000}">
      <text>
        <r>
          <rPr>
            <b/>
            <sz val="9"/>
            <color indexed="81"/>
            <rFont val="Tahoma"/>
            <family val="2"/>
          </rPr>
          <t>Metric = B2_2_I_SingaporeGovernment_Amount_x000D_
Data Type = Bk_Number 19 - 9_x000D_
Bk_Deposits = OtherDeposits_x000D_
Bk_Residency = SingaporeResident_x000D_
Bk_OtherCurrencies = AllCurrencies</t>
        </r>
      </text>
    </comment>
    <comment ref="F12" authorId="0" shapeId="0" xr:uid="{00000000-0006-0000-0A00-000030000000}">
      <text>
        <r>
          <rPr>
            <b/>
            <sz val="9"/>
            <color indexed="81"/>
            <rFont val="Tahoma"/>
            <family val="2"/>
          </rPr>
          <t>Metric = B2_2_I_PSE_Amount_x000D_
Data Type = Bk_Number 19 - 9_x000D_
Bk_Deposits = OtherDeposits_x000D_
Bk_Residency = SingaporeResident_x000D_
Bk_OtherCurrencies = AllCurrencies</t>
        </r>
      </text>
    </comment>
    <comment ref="G12" authorId="0" shapeId="0" xr:uid="{00000000-0006-0000-0A00-000031000000}">
      <text>
        <r>
          <rPr>
            <b/>
            <sz val="9"/>
            <color indexed="81"/>
            <rFont val="Tahoma"/>
            <family val="2"/>
          </rPr>
          <t>Metric = B2_2_I_PSE_WhichSingStatBoards_Amount_x000D_
Data Type = Bk_Number 19 - 9_x000D_
Bk_Deposits = OtherDeposits_x000D_
Bk_Residency = SingaporeResident_x000D_
Bk_OtherCurrencies = AllCurrencies</t>
        </r>
      </text>
    </comment>
    <comment ref="H12" authorId="0" shapeId="0" xr:uid="{00000000-0006-0000-0A00-000032000000}">
      <text>
        <r>
          <rPr>
            <b/>
            <sz val="9"/>
            <color indexed="81"/>
            <rFont val="Tahoma"/>
            <family val="2"/>
          </rPr>
          <t>Metric = B2_2_I_NonFinCorps_Amount_x000D_
Data Type = Bk_Number 19 - 9_x000D_
Bk_Deposits = OtherDeposits_x000D_
Bk_Residency = SingaporeResident_x000D_
Bk_OtherCurrencies = AllCurrencies</t>
        </r>
      </text>
    </comment>
    <comment ref="I12" authorId="0" shapeId="0" xr:uid="{00000000-0006-0000-0A00-000033000000}">
      <text>
        <r>
          <rPr>
            <b/>
            <sz val="9"/>
            <color indexed="81"/>
            <rFont val="Tahoma"/>
            <family val="2"/>
          </rPr>
          <t>Metric = B2_2_I_UnincorporatedEntsHeldByNatPersons_Amount_x000D_
Data Type = Bk_Number 19 - 9_x000D_
Bk_Deposits = OtherDeposits_x000D_
Bk_Residency = SingaporeResident_x000D_
Bk_OtherCurrencies = AllCurrencies</t>
        </r>
      </text>
    </comment>
    <comment ref="J12" authorId="0" shapeId="0" xr:uid="{00000000-0006-0000-0A00-000034000000}">
      <text>
        <r>
          <rPr>
            <b/>
            <sz val="9"/>
            <color indexed="81"/>
            <rFont val="Tahoma"/>
            <family val="2"/>
          </rPr>
          <t>Metric = B2_2_I_NatPersons_Amount_x000D_
Data Type = Bk_Number 19 - 9_x000D_
Bk_Deposits = OtherDeposits_x000D_
Bk_Residency = SingaporeResident_x000D_
Bk_OtherCurrencies = AllCurrencies</t>
        </r>
      </text>
    </comment>
    <comment ref="K12" authorId="0" shapeId="0" xr:uid="{00000000-0006-0000-0A00-000035000000}">
      <text>
        <r>
          <rPr>
            <b/>
            <sz val="9"/>
            <color indexed="81"/>
            <rFont val="Tahoma"/>
            <family val="2"/>
          </rPr>
          <t>Metric = B2_2_I_NatPersons_WhichSingCitizens_Amount_x000D_
Data Type = Bk_Number 19 - 9_x000D_
Bk_Deposits = OtherDeposits_x000D_
Bk_Residency = SingaporeResident_x000D_
Bk_OtherCurrencies = AllCurrencies</t>
        </r>
      </text>
    </comment>
    <comment ref="L12" authorId="0" shapeId="0" xr:uid="{00000000-0006-0000-0A00-000036000000}">
      <text>
        <r>
          <rPr>
            <b/>
            <sz val="9"/>
            <color indexed="81"/>
            <rFont val="Tahoma"/>
            <family val="2"/>
          </rPr>
          <t>Metric = B2_2_I_NonProfInstServIndividsAndFamilies_Amount
Data Type = Bk_Number 19 - 9_x000D_
Bk_Deposits = OtherDeposits_x000D_
Bk_Residency = SingaporeResident_x000D_
Bk_OtherCurrencies = AllCurrencies</t>
        </r>
      </text>
    </comment>
    <comment ref="M12" authorId="0" shapeId="0" xr:uid="{00000000-0006-0000-0A00-000037000000}">
      <text>
        <r>
          <rPr>
            <b/>
            <sz val="9"/>
            <color indexed="81"/>
            <rFont val="Tahoma"/>
            <family val="2"/>
          </rPr>
          <t>Metric = B2_2_I_Other_Amount_x000D_
Data Type = Bk_Number 19 - 9_x000D_
Bk_Deposits = OtherDeposits_x000D_
Bk_Residency = SingaporeResident_x000D_
Bk_OtherCurrencies = AllCurrencies</t>
        </r>
      </text>
    </comment>
    <comment ref="B13" authorId="0" shapeId="0" xr:uid="{00000000-0006-0000-0A00-000038000000}">
      <text>
        <r>
          <rPr>
            <b/>
            <sz val="9"/>
            <color indexed="81"/>
            <rFont val="Tahoma"/>
            <family val="2"/>
          </rPr>
          <t>Metric = B2_2_I_NonBankFinancialInstitutions_Amount_x000D_
Data Type = Bk_Number 19 - 9_x000D_
Bk_Deposits = Balances_x000D_
Bk_Residency = SingaporeResident_x000D_
Bk_OtherCurrencies = AllCurrencies</t>
        </r>
      </text>
    </comment>
    <comment ref="D13" authorId="0" shapeId="0" xr:uid="{00000000-0006-0000-0A00-000039000000}">
      <text>
        <r>
          <rPr>
            <b/>
            <sz val="9"/>
            <color indexed="81"/>
            <rFont val="Tahoma"/>
            <family val="2"/>
          </rPr>
          <t>Metric = B2_2_I_MonetaryAuthorityOfSingapore_Amount_x000D_
Data Type = Bk_Number 19 - 9_x000D_
Bk_Deposits = Balances_x000D_
Bk_Residency = SingaporeResident_x000D_
Bk_OtherCurrencies = AllCurrencies</t>
        </r>
      </text>
    </comment>
    <comment ref="E13" authorId="0" shapeId="0" xr:uid="{00000000-0006-0000-0A00-00003A000000}">
      <text>
        <r>
          <rPr>
            <b/>
            <sz val="9"/>
            <color indexed="81"/>
            <rFont val="Tahoma"/>
            <family val="2"/>
          </rPr>
          <t>Metric = B2_2_I_SingaporeGovernment_Amount_x000D_
Data Type = Bk_Number 19 - 9_x000D_
Bk_Deposits = Balances_x000D_
Bk_Residency = SingaporeResident_x000D_
Bk_OtherCurrencies = AllCurrencies</t>
        </r>
      </text>
    </comment>
    <comment ref="F13" authorId="0" shapeId="0" xr:uid="{00000000-0006-0000-0A00-00003B000000}">
      <text>
        <r>
          <rPr>
            <b/>
            <sz val="9"/>
            <color indexed="81"/>
            <rFont val="Tahoma"/>
            <family val="2"/>
          </rPr>
          <t>Metric = B2_2_I_PSE_Amount_x000D_
Data Type = Bk_Number 19 - 9_x000D_
Bk_Deposits = Balances_x000D_
Bk_Residency = SingaporeResident_x000D_
Bk_OtherCurrencies = AllCurrencies</t>
        </r>
      </text>
    </comment>
    <comment ref="G13" authorId="0" shapeId="0" xr:uid="{00000000-0006-0000-0A00-00003C000000}">
      <text>
        <r>
          <rPr>
            <b/>
            <sz val="9"/>
            <color indexed="81"/>
            <rFont val="Tahoma"/>
            <family val="2"/>
          </rPr>
          <t>Metric = B2_2_I_PSE_WhichSingStatBoards_Amount_x000D_
Data Type = Bk_Number 19 - 9_x000D_
Bk_Deposits = Balances_x000D_
Bk_Residency = SingaporeResident_x000D_
Bk_OtherCurrencies = AllCurrencies</t>
        </r>
      </text>
    </comment>
    <comment ref="H13" authorId="0" shapeId="0" xr:uid="{00000000-0006-0000-0A00-00003D000000}">
      <text>
        <r>
          <rPr>
            <b/>
            <sz val="9"/>
            <color indexed="81"/>
            <rFont val="Tahoma"/>
            <family val="2"/>
          </rPr>
          <t>Metric = B2_2_I_NonFinCorps_Amount_x000D_
Data Type = Bk_Number 19 - 9_x000D_
Bk_Deposits = Balances_x000D_
Bk_Residency = SingaporeResident_x000D_
Bk_OtherCurrencies = AllCurrencies</t>
        </r>
      </text>
    </comment>
    <comment ref="I13" authorId="0" shapeId="0" xr:uid="{00000000-0006-0000-0A00-00003E000000}">
      <text>
        <r>
          <rPr>
            <b/>
            <sz val="9"/>
            <color indexed="81"/>
            <rFont val="Tahoma"/>
            <family val="2"/>
          </rPr>
          <t>Metric = B2_2_I_UnincorporatedEntsHeldByNatPersons_Amount_x000D_
Data Type = Bk_Number 19 - 9_x000D_
Bk_Deposits = Balances_x000D_
Bk_Residency = SingaporeResident_x000D_
Bk_OtherCurrencies = AllCurrencies</t>
        </r>
      </text>
    </comment>
    <comment ref="J13" authorId="0" shapeId="0" xr:uid="{00000000-0006-0000-0A00-00003F000000}">
      <text>
        <r>
          <rPr>
            <b/>
            <sz val="9"/>
            <color indexed="81"/>
            <rFont val="Tahoma"/>
            <family val="2"/>
          </rPr>
          <t>Metric = B2_2_I_NatPersons_Amount_x000D_
Data Type = Bk_Number 19 - 9_x000D_
Bk_Deposits = Balances_x000D_
Bk_Residency = SingaporeResident_x000D_
Bk_OtherCurrencies = AllCurrencies</t>
        </r>
      </text>
    </comment>
    <comment ref="K13" authorId="0" shapeId="0" xr:uid="{00000000-0006-0000-0A00-000040000000}">
      <text>
        <r>
          <rPr>
            <b/>
            <sz val="9"/>
            <color indexed="81"/>
            <rFont val="Tahoma"/>
            <family val="2"/>
          </rPr>
          <t>Metric = B2_2_I_NatPersons_WhichSingCitizens_Amount_x000D_
Data Type = Bk_Number 19 - 9_x000D_
Bk_Deposits = Balances_x000D_
Bk_Residency = SingaporeResident_x000D_
Bk_OtherCurrencies = AllCurrencies</t>
        </r>
      </text>
    </comment>
    <comment ref="L13" authorId="0" shapeId="0" xr:uid="{00000000-0006-0000-0A00-000041000000}">
      <text>
        <r>
          <rPr>
            <b/>
            <sz val="9"/>
            <color indexed="81"/>
            <rFont val="Tahoma"/>
            <family val="2"/>
          </rPr>
          <t>Metric = B2_2_I_NonProfInstServIndividsAndFamilies_Amount
Data Type = Bk_Number 19 - 9_x000D_
Bk_Deposits = Balances_x000D_
Bk_Residency = SingaporeResident_x000D_
Bk_OtherCurrencies = AllCurrencies</t>
        </r>
      </text>
    </comment>
    <comment ref="M13" authorId="0" shapeId="0" xr:uid="{00000000-0006-0000-0A00-000042000000}">
      <text>
        <r>
          <rPr>
            <b/>
            <sz val="9"/>
            <color indexed="81"/>
            <rFont val="Tahoma"/>
            <family val="2"/>
          </rPr>
          <t>Metric = B2_2_I_Other_Amount_x000D_
Data Type = Bk_Number 19 - 9_x000D_
Bk_Deposits = Balances_x000D_
Bk_Residency = SingaporeResident_x000D_
Bk_OtherCurrencies = AllCurrencies</t>
        </r>
      </text>
    </comment>
    <comment ref="B19" authorId="0" shapeId="0" xr:uid="{00000000-0006-0000-0A00-000043000000}">
      <text>
        <r>
          <rPr>
            <b/>
            <sz val="9"/>
            <color indexed="81"/>
            <rFont val="Tahoma"/>
            <family val="2"/>
          </rPr>
          <t>Metric = B2_2_I_NonBankFinancialInstitutions_Amount_x000D_
Data Type = Bk_Number 19 - 9_x000D_
Bk_Deposits = DemandDeposits_x000D_
Bk_Residency = SingaporeResident_x000D_
Bk_OtherCurrencies = SGD</t>
        </r>
      </text>
    </comment>
    <comment ref="D19" authorId="0" shapeId="0" xr:uid="{00000000-0006-0000-0A00-000044000000}">
      <text>
        <r>
          <rPr>
            <b/>
            <sz val="9"/>
            <color indexed="81"/>
            <rFont val="Tahoma"/>
            <family val="2"/>
          </rPr>
          <t>Metric = B2_2_I_MonetaryAuthorityOfSingapore_Amount_x000D_
Data Type = Bk_Number 19 - 9_x000D_
Bk_Deposits = DemandDeposits_x000D_
Bk_Residency = SingaporeResident_x000D_
Bk_OtherCurrencies = SGD</t>
        </r>
      </text>
    </comment>
    <comment ref="E19" authorId="0" shapeId="0" xr:uid="{00000000-0006-0000-0A00-000045000000}">
      <text>
        <r>
          <rPr>
            <b/>
            <sz val="9"/>
            <color indexed="81"/>
            <rFont val="Tahoma"/>
            <family val="2"/>
          </rPr>
          <t>Metric = B2_2_I_SingaporeGovernment_Amount_x000D_
Data Type = Bk_Number 19 - 9_x000D_
Bk_Deposits = DemandDeposits_x000D_
Bk_Residency = SingaporeResident_x000D_
Bk_OtherCurrencies = SGD</t>
        </r>
      </text>
    </comment>
    <comment ref="F19" authorId="0" shapeId="0" xr:uid="{00000000-0006-0000-0A00-000046000000}">
      <text>
        <r>
          <rPr>
            <b/>
            <sz val="9"/>
            <color indexed="81"/>
            <rFont val="Tahoma"/>
            <family val="2"/>
          </rPr>
          <t>Metric = B2_2_I_PSE_Amount_x000D_
Data Type = Bk_Number 19 - 9_x000D_
Bk_Deposits = DemandDeposits_x000D_
Bk_Residency = SingaporeResident_x000D_
Bk_OtherCurrencies = SGD</t>
        </r>
      </text>
    </comment>
    <comment ref="G19" authorId="0" shapeId="0" xr:uid="{00000000-0006-0000-0A00-000047000000}">
      <text>
        <r>
          <rPr>
            <b/>
            <sz val="9"/>
            <color indexed="81"/>
            <rFont val="Tahoma"/>
            <family val="2"/>
          </rPr>
          <t>Metric = B2_2_I_PSE_WhichSingStatBoards_Amount_x000D_
Data Type = Bk_Number 19 - 9_x000D_
Bk_Deposits = DemandDeposits_x000D_
Bk_Residency = SingaporeResident_x000D_
Bk_OtherCurrencies = SGD</t>
        </r>
      </text>
    </comment>
    <comment ref="H19" authorId="0" shapeId="0" xr:uid="{00000000-0006-0000-0A00-000048000000}">
      <text>
        <r>
          <rPr>
            <b/>
            <sz val="9"/>
            <color indexed="81"/>
            <rFont val="Tahoma"/>
            <family val="2"/>
          </rPr>
          <t>Metric = B2_2_I_NonFinCorps_Amount_x000D_
Data Type = Bk_Number 19 - 9_x000D_
Bk_Deposits = DemandDeposits_x000D_
Bk_Residency = SingaporeResident_x000D_
Bk_OtherCurrencies = SGD</t>
        </r>
      </text>
    </comment>
    <comment ref="I19" authorId="0" shapeId="0" xr:uid="{00000000-0006-0000-0A00-000049000000}">
      <text>
        <r>
          <rPr>
            <b/>
            <sz val="9"/>
            <color indexed="81"/>
            <rFont val="Tahoma"/>
            <family val="2"/>
          </rPr>
          <t>Metric = B2_2_I_UnincorporatedEntsHeldByNatPersons_Amount_x000D_
Data Type = Bk_Number 19 - 9_x000D_
Bk_Deposits = DemandDeposits_x000D_
Bk_Residency = SingaporeResident_x000D_
Bk_OtherCurrencies = SGD</t>
        </r>
      </text>
    </comment>
    <comment ref="J19" authorId="0" shapeId="0" xr:uid="{00000000-0006-0000-0A00-00004A000000}">
      <text>
        <r>
          <rPr>
            <b/>
            <sz val="9"/>
            <color indexed="81"/>
            <rFont val="Tahoma"/>
            <family val="2"/>
          </rPr>
          <t>Metric = B2_2_I_NatPersons_Amount_x000D_
Data Type = Bk_Number 19 - 9_x000D_
Bk_Deposits = DemandDeposits_x000D_
Bk_Residency = SingaporeResident_x000D_
Bk_OtherCurrencies = SGD</t>
        </r>
      </text>
    </comment>
    <comment ref="K19" authorId="0" shapeId="0" xr:uid="{00000000-0006-0000-0A00-00004B000000}">
      <text>
        <r>
          <rPr>
            <b/>
            <sz val="9"/>
            <color indexed="81"/>
            <rFont val="Tahoma"/>
            <family val="2"/>
          </rPr>
          <t>Metric = B2_2_I_NatPersons_WhichSingCitizens_Amount_x000D_
Data Type = Bk_Number 19 - 9_x000D_
Bk_Deposits = DemandDeposits_x000D_
Bk_Residency = SingaporeResident_x000D_
Bk_OtherCurrencies = SGD</t>
        </r>
      </text>
    </comment>
    <comment ref="L19" authorId="0" shapeId="0" xr:uid="{00000000-0006-0000-0A00-00004C000000}">
      <text>
        <r>
          <rPr>
            <b/>
            <sz val="9"/>
            <color indexed="81"/>
            <rFont val="Tahoma"/>
            <family val="2"/>
          </rPr>
          <t>Metric = B2_2_I_NonProfInstServIndividsAndFamilies_Amount_x000D_
Data Type = Bk_Number 19 - 9_x000D_
Bk_Deposits = DemandDeposits_x000D_
Bk_Residency = SingaporeResident_x000D_
Bk_OtherCurrencies = SGD</t>
        </r>
      </text>
    </comment>
    <comment ref="M19" authorId="0" shapeId="0" xr:uid="{00000000-0006-0000-0A00-00004D000000}">
      <text>
        <r>
          <rPr>
            <b/>
            <sz val="9"/>
            <color indexed="81"/>
            <rFont val="Tahoma"/>
            <family val="2"/>
          </rPr>
          <t>Metric = B2_2_I_Other_Amount_x000D_
Data Type = Bk_Number 19 - 9_x000D_
Bk_Deposits = DemandDeposits_x000D_
Bk_Residency = SingaporeResident_x000D_
Bk_OtherCurrencies = SGD</t>
        </r>
      </text>
    </comment>
    <comment ref="B20" authorId="0" shapeId="0" xr:uid="{00000000-0006-0000-0A00-00004E000000}">
      <text>
        <r>
          <rPr>
            <b/>
            <sz val="9"/>
            <color indexed="81"/>
            <rFont val="Tahoma"/>
            <family val="2"/>
          </rPr>
          <t>Metric = B2_2_I_NonBankFinancialInstitutions_Amount_x000D_
Data Type = Bk_Number 19 - 9_x000D_
Bk_Deposits = FixedDeposits_x000D_
Bk_Residency = SingaporeResident_x000D_
Bk_OtherCurrencies = SGD</t>
        </r>
      </text>
    </comment>
    <comment ref="D20" authorId="0" shapeId="0" xr:uid="{00000000-0006-0000-0A00-00004F000000}">
      <text>
        <r>
          <rPr>
            <b/>
            <sz val="9"/>
            <color indexed="81"/>
            <rFont val="Tahoma"/>
            <family val="2"/>
          </rPr>
          <t>Metric = B2_2_I_MonetaryAuthorityOfSingapore_Amount_x000D_
Data Type = Bk_Number 19 - 9_x000D_
Bk_Deposits = FixedDeposits_x000D_
Bk_Residency = SingaporeResident_x000D_
Bk_OtherCurrencies = SGD</t>
        </r>
      </text>
    </comment>
    <comment ref="E20" authorId="0" shapeId="0" xr:uid="{00000000-0006-0000-0A00-000050000000}">
      <text>
        <r>
          <rPr>
            <b/>
            <sz val="9"/>
            <color indexed="81"/>
            <rFont val="Tahoma"/>
            <family val="2"/>
          </rPr>
          <t>Metric = B2_2_I_SingaporeGovernment_Amount_x000D_
Data Type = Bk_Number 19 - 9_x000D_
Bk_Deposits = FixedDeposits_x000D_
Bk_Residency = SingaporeResident_x000D_
Bk_OtherCurrencies = SGD</t>
        </r>
      </text>
    </comment>
    <comment ref="F20" authorId="0" shapeId="0" xr:uid="{00000000-0006-0000-0A00-000051000000}">
      <text>
        <r>
          <rPr>
            <b/>
            <sz val="9"/>
            <color indexed="81"/>
            <rFont val="Tahoma"/>
            <family val="2"/>
          </rPr>
          <t>Metric = B2_2_I_PSE_Amount_x000D_
Data Type = Bk_Number 19 - 9_x000D_
Bk_Deposits = FixedDeposits_x000D_
Bk_Residency = SingaporeResident_x000D_
Bk_OtherCurrencies = SGD</t>
        </r>
      </text>
    </comment>
    <comment ref="G20" authorId="0" shapeId="0" xr:uid="{00000000-0006-0000-0A00-000052000000}">
      <text>
        <r>
          <rPr>
            <b/>
            <sz val="9"/>
            <color indexed="81"/>
            <rFont val="Tahoma"/>
            <family val="2"/>
          </rPr>
          <t>Metric = B2_2_I_PSE_WhichSingStatBoards_Amount_x000D_
Data Type = Bk_Number 19 - 9_x000D_
Bk_Deposits = FixedDeposits_x000D_
Bk_Residency = SingaporeResident_x000D_
Bk_OtherCurrencies = SGD</t>
        </r>
      </text>
    </comment>
    <comment ref="H20" authorId="0" shapeId="0" xr:uid="{00000000-0006-0000-0A00-000053000000}">
      <text>
        <r>
          <rPr>
            <b/>
            <sz val="9"/>
            <color indexed="81"/>
            <rFont val="Tahoma"/>
            <family val="2"/>
          </rPr>
          <t>Metric = B2_2_I_NonFinCorps_Amount_x000D_
Data Type = Bk_Number 19 - 9_x000D_
Bk_Deposits = FixedDeposits_x000D_
Bk_Residency = SingaporeResident_x000D_
Bk_OtherCurrencies = SGD</t>
        </r>
      </text>
    </comment>
    <comment ref="I20" authorId="0" shapeId="0" xr:uid="{00000000-0006-0000-0A00-000054000000}">
      <text>
        <r>
          <rPr>
            <b/>
            <sz val="9"/>
            <color indexed="81"/>
            <rFont val="Tahoma"/>
            <family val="2"/>
          </rPr>
          <t>Metric = B2_2_I_UnincorporatedEntsHeldByNatPersons_Amount_x000D_
Data Type = Bk_Number 19 - 9_x000D_
Bk_Deposits = FixedDeposits_x000D_
Bk_Residency = SingaporeResident_x000D_
Bk_OtherCurrencies = SGD</t>
        </r>
      </text>
    </comment>
    <comment ref="J20" authorId="0" shapeId="0" xr:uid="{00000000-0006-0000-0A00-000055000000}">
      <text>
        <r>
          <rPr>
            <b/>
            <sz val="9"/>
            <color indexed="81"/>
            <rFont val="Tahoma"/>
            <family val="2"/>
          </rPr>
          <t>Metric = B2_2_I_NatPersons_Amount_x000D_
Data Type = Bk_Number 19 - 9_x000D_
Bk_Deposits = FixedDeposits_x000D_
Bk_Residency = SingaporeResident_x000D_
Bk_OtherCurrencies = SGD</t>
        </r>
      </text>
    </comment>
    <comment ref="K20" authorId="0" shapeId="0" xr:uid="{00000000-0006-0000-0A00-000056000000}">
      <text>
        <r>
          <rPr>
            <b/>
            <sz val="9"/>
            <color indexed="81"/>
            <rFont val="Tahoma"/>
            <family val="2"/>
          </rPr>
          <t>Metric = B2_2_I_NatPersons_WhichSingCitizens_Amount_x000D_
Data Type = Bk_Number 19 - 9_x000D_
Bk_Deposits = FixedDeposits_x000D_
Bk_Residency = SingaporeResident_x000D_
Bk_OtherCurrencies = SGD</t>
        </r>
      </text>
    </comment>
    <comment ref="L20" authorId="0" shapeId="0" xr:uid="{00000000-0006-0000-0A00-000057000000}">
      <text>
        <r>
          <rPr>
            <b/>
            <sz val="9"/>
            <color indexed="81"/>
            <rFont val="Tahoma"/>
            <family val="2"/>
          </rPr>
          <t>Metric = B2_2_I_NonProfInstServIndividsAndFamilies_Amount
Data Type = Bk_Number 19 - 9_x000D_
Bk_Deposits = FixedDeposits_x000D_
Bk_Residency = SingaporeResident_x000D_
Bk_OtherCurrencies = SGD</t>
        </r>
      </text>
    </comment>
    <comment ref="M20" authorId="0" shapeId="0" xr:uid="{00000000-0006-0000-0A00-000058000000}">
      <text>
        <r>
          <rPr>
            <b/>
            <sz val="9"/>
            <color indexed="81"/>
            <rFont val="Tahoma"/>
            <family val="2"/>
          </rPr>
          <t>Metric = B2_2_I_Other_Amount_x000D_
Data Type = Bk_Number 19 - 9_x000D_
Bk_Deposits = FixedDeposits_x000D_
Bk_Residency = SingaporeResident_x000D_
Bk_OtherCurrencies = SGD</t>
        </r>
      </text>
    </comment>
    <comment ref="B21" authorId="0" shapeId="0" xr:uid="{00000000-0006-0000-0A00-000059000000}">
      <text>
        <r>
          <rPr>
            <b/>
            <sz val="9"/>
            <color indexed="81"/>
            <rFont val="Tahoma"/>
            <family val="2"/>
          </rPr>
          <t>Metric = B2_2_I_NonBankFinancialInstitutions_Amount_x000D_
Data Type = Bk_Number 19 - 9_x000D_
Bk_Deposits = SavingsDeposits_x000D_
Bk_Residency = SingaporeResident_x000D_
Bk_OtherCurrencies = SGD</t>
        </r>
      </text>
    </comment>
    <comment ref="D21" authorId="0" shapeId="0" xr:uid="{00000000-0006-0000-0A00-00005A000000}">
      <text>
        <r>
          <rPr>
            <b/>
            <sz val="9"/>
            <color indexed="81"/>
            <rFont val="Tahoma"/>
            <family val="2"/>
          </rPr>
          <t>Metric = B2_2_I_MonetaryAuthorityOfSingapore_Amount_x000D_
Data Type = Bk_Number 19 - 9_x000D_
Bk_Deposits = SavingsDeposits_x000D_
Bk_Residency = SingaporeResident_x000D_
Bk_OtherCurrencies = SGD</t>
        </r>
      </text>
    </comment>
    <comment ref="E21" authorId="0" shapeId="0" xr:uid="{00000000-0006-0000-0A00-00005B000000}">
      <text>
        <r>
          <rPr>
            <b/>
            <sz val="9"/>
            <color indexed="81"/>
            <rFont val="Tahoma"/>
            <family val="2"/>
          </rPr>
          <t>Metric = B2_2_I_SingaporeGovernment_Amount_x000D_
Data Type = Bk_Number 19 - 9_x000D_
Bk_Deposits = SavingsDeposits_x000D_
Bk_Residency = SingaporeResident_x000D_
Bk_OtherCurrencies = SGD</t>
        </r>
      </text>
    </comment>
    <comment ref="F21" authorId="0" shapeId="0" xr:uid="{00000000-0006-0000-0A00-00005C000000}">
      <text>
        <r>
          <rPr>
            <b/>
            <sz val="9"/>
            <color indexed="81"/>
            <rFont val="Tahoma"/>
            <family val="2"/>
          </rPr>
          <t>Metric = B2_2_I_PSE_Amount_x000D_
Data Type = Bk_Number 19 - 9_x000D_
Bk_Deposits = SavingsDeposits_x000D_
Bk_Residency = SingaporeResident_x000D_
Bk_OtherCurrencies = SGD</t>
        </r>
      </text>
    </comment>
    <comment ref="G21" authorId="0" shapeId="0" xr:uid="{00000000-0006-0000-0A00-00005D000000}">
      <text>
        <r>
          <rPr>
            <b/>
            <sz val="9"/>
            <color indexed="81"/>
            <rFont val="Tahoma"/>
            <family val="2"/>
          </rPr>
          <t>Metric = B2_2_I_PSE_WhichSingStatBoards_Amount_x000D_
Data Type = Bk_Number 19 - 9_x000D_
Bk_Deposits = SavingsDeposits_x000D_
Bk_Residency = SingaporeResident_x000D_
Bk_OtherCurrencies = SGD</t>
        </r>
      </text>
    </comment>
    <comment ref="H21" authorId="0" shapeId="0" xr:uid="{00000000-0006-0000-0A00-00005E000000}">
      <text>
        <r>
          <rPr>
            <b/>
            <sz val="9"/>
            <color indexed="81"/>
            <rFont val="Tahoma"/>
            <family val="2"/>
          </rPr>
          <t>Metric = B2_2_I_NonFinCorps_Amount_x000D_
Data Type = Bk_Number 19 - 9_x000D_
Bk_Deposits = SavingsDeposits_x000D_
Bk_Residency = SingaporeResident_x000D_
Bk_OtherCurrencies = SGD</t>
        </r>
      </text>
    </comment>
    <comment ref="I21" authorId="0" shapeId="0" xr:uid="{00000000-0006-0000-0A00-00005F000000}">
      <text>
        <r>
          <rPr>
            <b/>
            <sz val="9"/>
            <color indexed="81"/>
            <rFont val="Tahoma"/>
            <family val="2"/>
          </rPr>
          <t>Metric = B2_2_I_UnincorporatedEntsHeldByNatPersons_Amount_x000D_
Data Type = Bk_Number 19 - 9_x000D_
Bk_Deposits = SavingsDeposits_x000D_
Bk_Residency = SingaporeResident_x000D_
Bk_OtherCurrencies = SGD</t>
        </r>
      </text>
    </comment>
    <comment ref="J21" authorId="0" shapeId="0" xr:uid="{00000000-0006-0000-0A00-000060000000}">
      <text>
        <r>
          <rPr>
            <b/>
            <sz val="9"/>
            <color indexed="81"/>
            <rFont val="Tahoma"/>
            <family val="2"/>
          </rPr>
          <t>Metric = B2_2_I_NatPersons_Amount_x000D_
Data Type = Bk_Number 19 - 9_x000D_
Bk_Deposits = SavingsDeposits_x000D_
Bk_Residency = SingaporeResident_x000D_
Bk_OtherCurrencies = SGD</t>
        </r>
      </text>
    </comment>
    <comment ref="K21" authorId="0" shapeId="0" xr:uid="{00000000-0006-0000-0A00-000061000000}">
      <text>
        <r>
          <rPr>
            <b/>
            <sz val="9"/>
            <color indexed="81"/>
            <rFont val="Tahoma"/>
            <family val="2"/>
          </rPr>
          <t>Metric = B2_2_I_NatPersons_WhichSingCitizens_Amount_x000D_
Data Type = Bk_Number 19 - 9_x000D_
Bk_Deposits = SavingsDeposits_x000D_
Bk_Residency = SingaporeResident_x000D_
Bk_OtherCurrencies = SGD</t>
        </r>
      </text>
    </comment>
    <comment ref="L21" authorId="0" shapeId="0" xr:uid="{00000000-0006-0000-0A00-000062000000}">
      <text>
        <r>
          <rPr>
            <b/>
            <sz val="9"/>
            <color indexed="81"/>
            <rFont val="Tahoma"/>
            <family val="2"/>
          </rPr>
          <t>Metric = B2_2_I_NonProfInstServIndividsAndFamilies_Amount
Data Type = Bk_Number 19 - 9_x000D_
Bk_Deposits = SavingsDeposits_x000D_
Bk_Residency = SingaporeResident_x000D_
Bk_OtherCurrencies = SGD</t>
        </r>
      </text>
    </comment>
    <comment ref="M21" authorId="0" shapeId="0" xr:uid="{00000000-0006-0000-0A00-000063000000}">
      <text>
        <r>
          <rPr>
            <b/>
            <sz val="9"/>
            <color indexed="81"/>
            <rFont val="Tahoma"/>
            <family val="2"/>
          </rPr>
          <t>Metric = B2_2_I_Other_Amount_x000D_
Data Type = Bk_Number 19 - 9_x000D_
Bk_Deposits = SavingsDeposits_x000D_
Bk_Residency = SingaporeResident_x000D_
Bk_OtherCurrencies = SGD</t>
        </r>
      </text>
    </comment>
    <comment ref="B22" authorId="0" shapeId="0" xr:uid="{00000000-0006-0000-0A00-000064000000}">
      <text>
        <r>
          <rPr>
            <b/>
            <sz val="9"/>
            <color indexed="81"/>
            <rFont val="Tahoma"/>
            <family val="2"/>
          </rPr>
          <t>Metric = B2_2_I_NonBankFinancialInstitutions_Amount_x000D_
Data Type = Bk_Number 19 - 9_x000D_
Bk_Deposits = SavingsWithCheckingFacility_x000D_
Bk_Residency = SingaporeResident_x000D_
Bk_OtherCurrencies = SGD</t>
        </r>
      </text>
    </comment>
    <comment ref="D22" authorId="0" shapeId="0" xr:uid="{00000000-0006-0000-0A00-000065000000}">
      <text>
        <r>
          <rPr>
            <b/>
            <sz val="9"/>
            <color indexed="81"/>
            <rFont val="Tahoma"/>
            <family val="2"/>
          </rPr>
          <t>Metric = B2_2_I_MonetaryAuthorityOfSingapore_Amount_x000D_
Data Type = Bk_Number 19 - 9_x000D_
Bk_Deposits = SavingsWithCheckingFacility_x000D_
Bk_Residency = SingaporeResident_x000D_
Bk_OtherCurrencies = SGD</t>
        </r>
      </text>
    </comment>
    <comment ref="E22" authorId="0" shapeId="0" xr:uid="{00000000-0006-0000-0A00-000066000000}">
      <text>
        <r>
          <rPr>
            <b/>
            <sz val="9"/>
            <color indexed="81"/>
            <rFont val="Tahoma"/>
            <family val="2"/>
          </rPr>
          <t>Metric = B2_2_I_SingaporeGovernment_Amount_x000D_
Data Type = Bk_Number 19 - 9_x000D_
Bk_Deposits = SavingsWithCheckingFacility_x000D_
Bk_Residency = SingaporeResident_x000D_
Bk_OtherCurrencies = SGD</t>
        </r>
      </text>
    </comment>
    <comment ref="F22" authorId="0" shapeId="0" xr:uid="{00000000-0006-0000-0A00-000067000000}">
      <text>
        <r>
          <rPr>
            <b/>
            <sz val="9"/>
            <color indexed="81"/>
            <rFont val="Tahoma"/>
            <family val="2"/>
          </rPr>
          <t>Metric = B2_2_I_PSE_Amount_x000D_
Data Type = Bk_Number 19 - 9_x000D_
Bk_Deposits = SavingsWithCheckingFacility_x000D_
Bk_Residency = SingaporeResident_x000D_
Bk_OtherCurrencies = SGD</t>
        </r>
      </text>
    </comment>
    <comment ref="G22" authorId="0" shapeId="0" xr:uid="{00000000-0006-0000-0A00-000068000000}">
      <text>
        <r>
          <rPr>
            <b/>
            <sz val="9"/>
            <color indexed="81"/>
            <rFont val="Tahoma"/>
            <family val="2"/>
          </rPr>
          <t>Metric = B2_2_I_PSE_WhichSingStatBoards_Amount_x000D_
Data Type = Bk_Number 19 - 9_x000D_
Bk_Deposits = SavingsWithCheckingFacility_x000D_
Bk_Residency = SingaporeResident_x000D_
Bk_OtherCurrencies = SGD</t>
        </r>
      </text>
    </comment>
    <comment ref="H22" authorId="0" shapeId="0" xr:uid="{00000000-0006-0000-0A00-000069000000}">
      <text>
        <r>
          <rPr>
            <b/>
            <sz val="9"/>
            <color indexed="81"/>
            <rFont val="Tahoma"/>
            <family val="2"/>
          </rPr>
          <t>Metric = B2_2_I_NonFinCorps_Amount_x000D_
Data Type = Bk_Number 19 - 9_x000D_
Bk_Deposits = SavingsWithCheckingFacility_x000D_
Bk_Residency = SingaporeResident_x000D_
Bk_OtherCurrencies = SGD</t>
        </r>
      </text>
    </comment>
    <comment ref="I22" authorId="0" shapeId="0" xr:uid="{00000000-0006-0000-0A00-00006A000000}">
      <text>
        <r>
          <rPr>
            <b/>
            <sz val="9"/>
            <color indexed="81"/>
            <rFont val="Tahoma"/>
            <family val="2"/>
          </rPr>
          <t>Metric = B2_2_I_UnincorporatedEntsHeldByNatPersons_Amount_x000D_
Data Type = Bk_Number 19 - 9_x000D_
Bk_Deposits = SavingsWithCheckingFacility_x000D_
Bk_Residency = SingaporeResident_x000D_
Bk_OtherCurrencies = SGD</t>
        </r>
      </text>
    </comment>
    <comment ref="J22" authorId="0" shapeId="0" xr:uid="{00000000-0006-0000-0A00-00006B000000}">
      <text>
        <r>
          <rPr>
            <b/>
            <sz val="9"/>
            <color indexed="81"/>
            <rFont val="Tahoma"/>
            <family val="2"/>
          </rPr>
          <t>Metric = B2_2_I_NatPersons_Amount_x000D_
Data Type = Bk_Number 19 - 9_x000D_
Bk_Deposits = SavingsWithCheckingFacility_x000D_
Bk_Residency = SingaporeResident_x000D_
Bk_OtherCurrencies = SGD</t>
        </r>
      </text>
    </comment>
    <comment ref="K22" authorId="0" shapeId="0" xr:uid="{00000000-0006-0000-0A00-00006C000000}">
      <text>
        <r>
          <rPr>
            <b/>
            <sz val="9"/>
            <color indexed="81"/>
            <rFont val="Tahoma"/>
            <family val="2"/>
          </rPr>
          <t>Metric = B2_2_I_NatPersons_WhichSingCitizens_Amount_x000D_
Data Type = Bk_Number 19 - 9_x000D_
Bk_Deposits = SavingsWithCheckingFacility_x000D_
Bk_Residency = SingaporeResident_x000D_
Bk_OtherCurrencies = SGD</t>
        </r>
      </text>
    </comment>
    <comment ref="L22" authorId="0" shapeId="0" xr:uid="{00000000-0006-0000-0A00-00006D000000}">
      <text>
        <r>
          <rPr>
            <b/>
            <sz val="9"/>
            <color indexed="81"/>
            <rFont val="Tahoma"/>
            <family val="2"/>
          </rPr>
          <t>Metric = B2_2_I_NonProfInstServIndividsAndFamilies_Amount
Data Type = Bk_Number 19 - 9_x000D_
Bk_Deposits = SavingsWithCheckingFacility_x000D_
Bk_Residency = SingaporeResident_x000D_
Bk_OtherCurrencies = SGD</t>
        </r>
      </text>
    </comment>
    <comment ref="M22" authorId="0" shapeId="0" xr:uid="{00000000-0006-0000-0A00-00006E000000}">
      <text>
        <r>
          <rPr>
            <b/>
            <sz val="9"/>
            <color indexed="81"/>
            <rFont val="Tahoma"/>
            <family val="2"/>
          </rPr>
          <t>Metric = B2_2_I_Other_Amount_x000D_
Data Type = Bk_Number 19 - 9_x000D_
Bk_Deposits = SavingsWithCheckingFacility_x000D_
Bk_Residency = SingaporeResident_x000D_
Bk_OtherCurrencies = SGD</t>
        </r>
      </text>
    </comment>
    <comment ref="B23" authorId="0" shapeId="0" xr:uid="{00000000-0006-0000-0A00-00006F000000}">
      <text>
        <r>
          <rPr>
            <b/>
            <sz val="9"/>
            <color indexed="81"/>
            <rFont val="Tahoma"/>
            <family val="2"/>
          </rPr>
          <t>Metric = B2_2_I_NonBankFinancialInstitutions_Amount_x000D_
Data Type = Bk_Number 19 - 9_x000D_
Bk_Deposits = OtherDeposits_x000D_
Bk_Residency = SingaporeResident_x000D_
Bk_OtherCurrencies = SGD</t>
        </r>
      </text>
    </comment>
    <comment ref="D23" authorId="0" shapeId="0" xr:uid="{00000000-0006-0000-0A00-000070000000}">
      <text>
        <r>
          <rPr>
            <b/>
            <sz val="9"/>
            <color indexed="81"/>
            <rFont val="Tahoma"/>
            <family val="2"/>
          </rPr>
          <t>Metric = B2_2_I_MonetaryAuthorityOfSingapore_Amount_x000D_
Data Type = Bk_Number 19 - 9_x000D_
Bk_Deposits = OtherDeposits_x000D_
Bk_Residency = SingaporeResident_x000D_
Bk_OtherCurrencies = SGD</t>
        </r>
      </text>
    </comment>
    <comment ref="E23" authorId="0" shapeId="0" xr:uid="{00000000-0006-0000-0A00-000071000000}">
      <text>
        <r>
          <rPr>
            <b/>
            <sz val="9"/>
            <color indexed="81"/>
            <rFont val="Tahoma"/>
            <family val="2"/>
          </rPr>
          <t>Metric = B2_2_I_SingaporeGovernment_Amount_x000D_
Data Type = Bk_Number 19 - 9_x000D_
Bk_Deposits = OtherDeposits_x000D_
Bk_Residency = SingaporeResident_x000D_
Bk_OtherCurrencies = SGD</t>
        </r>
      </text>
    </comment>
    <comment ref="F23" authorId="0" shapeId="0" xr:uid="{00000000-0006-0000-0A00-000072000000}">
      <text>
        <r>
          <rPr>
            <b/>
            <sz val="9"/>
            <color indexed="81"/>
            <rFont val="Tahoma"/>
            <family val="2"/>
          </rPr>
          <t>Metric = B2_2_I_PSE_Amount_x000D_
Data Type = Bk_Number 19 - 9_x000D_
Bk_Deposits = OtherDeposits_x000D_
Bk_Residency = SingaporeResident_x000D_
Bk_OtherCurrencies = SGD</t>
        </r>
      </text>
    </comment>
    <comment ref="G23" authorId="0" shapeId="0" xr:uid="{00000000-0006-0000-0A00-000073000000}">
      <text>
        <r>
          <rPr>
            <b/>
            <sz val="9"/>
            <color indexed="81"/>
            <rFont val="Tahoma"/>
            <family val="2"/>
          </rPr>
          <t>Metric = B2_2_I_PSE_WhichSingStatBoards_Amount_x000D_
Data Type = Bk_Number 19 - 9_x000D_
Bk_Deposits = OtherDeposits_x000D_
Bk_Residency = SingaporeResident_x000D_
Bk_OtherCurrencies = SGD</t>
        </r>
      </text>
    </comment>
    <comment ref="H23" authorId="0" shapeId="0" xr:uid="{00000000-0006-0000-0A00-000074000000}">
      <text>
        <r>
          <rPr>
            <b/>
            <sz val="9"/>
            <color indexed="81"/>
            <rFont val="Tahoma"/>
            <family val="2"/>
          </rPr>
          <t>Metric = B2_2_I_NonFinCorps_Amount_x000D_
Data Type = Bk_Number 19 - 9_x000D_
Bk_Deposits = OtherDeposits_x000D_
Bk_Residency = SingaporeResident_x000D_
Bk_OtherCurrencies = SGD</t>
        </r>
      </text>
    </comment>
    <comment ref="I23" authorId="0" shapeId="0" xr:uid="{00000000-0006-0000-0A00-000075000000}">
      <text>
        <r>
          <rPr>
            <b/>
            <sz val="9"/>
            <color indexed="81"/>
            <rFont val="Tahoma"/>
            <family val="2"/>
          </rPr>
          <t>Metric = B2_2_I_UnincorporatedEntsHeldByNatPersons_Amount_x000D_
Data Type = Bk_Number 19 - 9_x000D_
Bk_Deposits = OtherDeposits_x000D_
Bk_Residency = SingaporeResident_x000D_
Bk_OtherCurrencies = SGD</t>
        </r>
      </text>
    </comment>
    <comment ref="J23" authorId="0" shapeId="0" xr:uid="{00000000-0006-0000-0A00-000076000000}">
      <text>
        <r>
          <rPr>
            <b/>
            <sz val="9"/>
            <color indexed="81"/>
            <rFont val="Tahoma"/>
            <family val="2"/>
          </rPr>
          <t>Metric = B2_2_I_NatPersons_Amount_x000D_
Data Type = Bk_Number 19 - 9_x000D_
Bk_Deposits = OtherDeposits_x000D_
Bk_Residency = SingaporeResident_x000D_
Bk_OtherCurrencies = SGD</t>
        </r>
      </text>
    </comment>
    <comment ref="K23" authorId="0" shapeId="0" xr:uid="{00000000-0006-0000-0A00-000077000000}">
      <text>
        <r>
          <rPr>
            <b/>
            <sz val="9"/>
            <color indexed="81"/>
            <rFont val="Tahoma"/>
            <family val="2"/>
          </rPr>
          <t>Metric = B2_2_I_NatPersons_WhichSingCitizens_Amount_x000D_
Data Type = Bk_Number 19 - 9_x000D_
Bk_Deposits = OtherDeposits_x000D_
Bk_Residency = SingaporeResident_x000D_
Bk_OtherCurrencies = SGD</t>
        </r>
      </text>
    </comment>
    <comment ref="L23" authorId="0" shapeId="0" xr:uid="{00000000-0006-0000-0A00-000078000000}">
      <text>
        <r>
          <rPr>
            <b/>
            <sz val="9"/>
            <color indexed="81"/>
            <rFont val="Tahoma"/>
            <family val="2"/>
          </rPr>
          <t>Metric = B2_2_I_NonProfInstServIndividsAndFamilies_Amount
Data Type = Bk_Number 19 - 9_x000D_
Bk_Deposits = OtherDeposits_x000D_
Bk_Residency = SingaporeResident_x000D_
Bk_OtherCurrencies = SGD</t>
        </r>
      </text>
    </comment>
    <comment ref="M23" authorId="0" shapeId="0" xr:uid="{00000000-0006-0000-0A00-000079000000}">
      <text>
        <r>
          <rPr>
            <b/>
            <sz val="9"/>
            <color indexed="81"/>
            <rFont val="Tahoma"/>
            <family val="2"/>
          </rPr>
          <t>Metric = B2_2_I_Other_Amount_x000D_
Data Type = Bk_Number 19 - 9_x000D_
Bk_Deposits = OtherDeposits_x000D_
Bk_Residency = SingaporeResident_x000D_
Bk_OtherCurrencies = SGD</t>
        </r>
      </text>
    </comment>
    <comment ref="B24" authorId="0" shapeId="0" xr:uid="{00000000-0006-0000-0A00-00007A000000}">
      <text>
        <r>
          <rPr>
            <b/>
            <sz val="9"/>
            <color indexed="81"/>
            <rFont val="Tahoma"/>
            <family val="2"/>
          </rPr>
          <t>Metric = B2_2_I_NonBankFinancialInstitutions_Amount_x000D_
Data Type = Bk_Number 19 - 9_x000D_
Bk_Deposits = Balances_x000D_
Bk_Residency = SingaporeResident_x000D_
Bk_OtherCurrencies = SGD</t>
        </r>
      </text>
    </comment>
    <comment ref="D24" authorId="0" shapeId="0" xr:uid="{00000000-0006-0000-0A00-00007B000000}">
      <text>
        <r>
          <rPr>
            <b/>
            <sz val="9"/>
            <color indexed="81"/>
            <rFont val="Tahoma"/>
            <family val="2"/>
          </rPr>
          <t>Metric = B2_2_I_MonetaryAuthorityOfSingapore_Amount_x000D_
Data Type = Bk_Number 19 - 9_x000D_
Bk_Deposits = Balances_x000D_
Bk_Residency = SingaporeResident_x000D_
Bk_OtherCurrencies = SGD</t>
        </r>
      </text>
    </comment>
    <comment ref="E24" authorId="0" shapeId="0" xr:uid="{00000000-0006-0000-0A00-00007C000000}">
      <text>
        <r>
          <rPr>
            <b/>
            <sz val="9"/>
            <color indexed="81"/>
            <rFont val="Tahoma"/>
            <family val="2"/>
          </rPr>
          <t>Metric = B2_2_I_SingaporeGovernment_Amount_x000D_
Data Type = Bk_Number 19 - 9_x000D_
Bk_Deposits = Balances_x000D_
Bk_Residency = SingaporeResident_x000D_
Bk_OtherCurrencies = SGD</t>
        </r>
      </text>
    </comment>
    <comment ref="F24" authorId="0" shapeId="0" xr:uid="{00000000-0006-0000-0A00-00007D000000}">
      <text>
        <r>
          <rPr>
            <b/>
            <sz val="9"/>
            <color indexed="81"/>
            <rFont val="Tahoma"/>
            <family val="2"/>
          </rPr>
          <t>Metric = B2_2_I_PSE_Amount_x000D_
Data Type = Bk_Number 19 - 9_x000D_
Bk_Deposits = Balances_x000D_
Bk_Residency = SingaporeResident_x000D_
Bk_OtherCurrencies = SGD</t>
        </r>
      </text>
    </comment>
    <comment ref="G24" authorId="0" shapeId="0" xr:uid="{00000000-0006-0000-0A00-00007E000000}">
      <text>
        <r>
          <rPr>
            <b/>
            <sz val="9"/>
            <color indexed="81"/>
            <rFont val="Tahoma"/>
            <family val="2"/>
          </rPr>
          <t>Metric = B2_2_I_PSE_WhichSingStatBoards_Amount_x000D_
Data Type = Bk_Number 19 - 9_x000D_
Bk_Deposits = Balances_x000D_
Bk_Residency = SingaporeResident_x000D_
Bk_OtherCurrencies = SGD</t>
        </r>
      </text>
    </comment>
    <comment ref="H24" authorId="0" shapeId="0" xr:uid="{00000000-0006-0000-0A00-00007F000000}">
      <text>
        <r>
          <rPr>
            <b/>
            <sz val="9"/>
            <color indexed="81"/>
            <rFont val="Tahoma"/>
            <family val="2"/>
          </rPr>
          <t>Metric = B2_2_I_NonFinCorps_Amount_x000D_
Data Type = Bk_Number 19 - 9_x000D_
Bk_Deposits = Balances_x000D_
Bk_Residency = SingaporeResident_x000D_
Bk_OtherCurrencies = SGD</t>
        </r>
      </text>
    </comment>
    <comment ref="I24" authorId="0" shapeId="0" xr:uid="{00000000-0006-0000-0A00-000080000000}">
      <text>
        <r>
          <rPr>
            <b/>
            <sz val="9"/>
            <color indexed="81"/>
            <rFont val="Tahoma"/>
            <family val="2"/>
          </rPr>
          <t>Metric = B2_2_I_UnincorporatedEntsHeldByNatPersons_Amount_x000D_
Data Type = Bk_Number 19 - 9_x000D_
Bk_Deposits = Balances_x000D_
Bk_Residency = SingaporeResident_x000D_
Bk_OtherCurrencies = SGD</t>
        </r>
      </text>
    </comment>
    <comment ref="J24" authorId="0" shapeId="0" xr:uid="{00000000-0006-0000-0A00-000081000000}">
      <text>
        <r>
          <rPr>
            <b/>
            <sz val="9"/>
            <color indexed="81"/>
            <rFont val="Tahoma"/>
            <family val="2"/>
          </rPr>
          <t>Metric = B2_2_I_NatPersons_Amount_x000D_
Data Type = Bk_Number 19 - 9_x000D_
Bk_Deposits = Balances_x000D_
Bk_Residency = SingaporeResident_x000D_
Bk_OtherCurrencies = SGD</t>
        </r>
      </text>
    </comment>
    <comment ref="K24" authorId="0" shapeId="0" xr:uid="{00000000-0006-0000-0A00-000082000000}">
      <text>
        <r>
          <rPr>
            <b/>
            <sz val="9"/>
            <color indexed="81"/>
            <rFont val="Tahoma"/>
            <family val="2"/>
          </rPr>
          <t>Metric = B2_2_I_NatPersons_WhichSingCitizens_Amount_x000D_
Data Type = Bk_Number 19 - 9_x000D_
Bk_Deposits = Balances_x000D_
Bk_Residency = SingaporeResident_x000D_
Bk_OtherCurrencies = SGD</t>
        </r>
      </text>
    </comment>
    <comment ref="L24" authorId="0" shapeId="0" xr:uid="{00000000-0006-0000-0A00-000083000000}">
      <text>
        <r>
          <rPr>
            <b/>
            <sz val="9"/>
            <color indexed="81"/>
            <rFont val="Tahoma"/>
            <family val="2"/>
          </rPr>
          <t>Metric = B2_2_I_NonProfInstServIndividsAndFamilies_Amount
Data Type = Bk_Number 19 - 9_x000D_
Bk_Deposits = Balances_x000D_
Bk_Residency = SingaporeResident_x000D_
Bk_OtherCurrencies = SGD</t>
        </r>
      </text>
    </comment>
    <comment ref="M24" authorId="0" shapeId="0" xr:uid="{00000000-0006-0000-0A00-000084000000}">
      <text>
        <r>
          <rPr>
            <b/>
            <sz val="9"/>
            <color indexed="81"/>
            <rFont val="Tahoma"/>
            <family val="2"/>
          </rPr>
          <t>Metric = B2_2_I_Other_Amount_x000D_
Data Type = Bk_Number 19 - 9_x000D_
Bk_Deposits = Balances_x000D_
Bk_Residency = SingaporeResident_x000D_
Bk_OtherCurrencies = SGD</t>
        </r>
      </text>
    </comment>
    <comment ref="B29" authorId="0" shapeId="0" xr:uid="{00000000-0006-0000-0A00-000085000000}">
      <text>
        <r>
          <rPr>
            <b/>
            <sz val="9"/>
            <color indexed="81"/>
            <rFont val="Tahoma"/>
            <family val="2"/>
          </rPr>
          <t>Metric = B2_2_I_NonBankFinancialInstitutions_Amount_x000D_
Data Type = Bk_Number 19 - 9_x000D_
Bk_Deposits = DemandDeposits_x000D_
Bk_Residency = NonResident_x000D_
Bk_OtherCurrencies = AllCurrencies</t>
        </r>
      </text>
    </comment>
    <comment ref="C29" authorId="0" shapeId="0" xr:uid="{00000000-0006-0000-0A00-000086000000}">
      <text>
        <r>
          <rPr>
            <b/>
            <sz val="9"/>
            <color indexed="81"/>
            <rFont val="Tahoma"/>
            <family val="2"/>
          </rPr>
          <t>Metric = B2_2_I_CentralBanksAndOffMonAuth_Amount_x000D_
Data Type = Bk_Number 19 - 9_x000D_
Bk_Deposits = DemandDeposits_x000D_
Bk_Residency = NonResident_x000D_
Bk_OtherCurrencies = AllCurrencies</t>
        </r>
      </text>
    </comment>
    <comment ref="D29" authorId="0" shapeId="0" xr:uid="{00000000-0006-0000-0A00-000087000000}">
      <text>
        <r>
          <rPr>
            <b/>
            <sz val="9"/>
            <color indexed="81"/>
            <rFont val="Tahoma"/>
            <family val="2"/>
          </rPr>
          <t>Metric = B2_2_I_Governments_Amount_x000D_
Data Type = Bk_Number 19 - 9_x000D_
Bk_Deposits = DemandDeposits_x000D_
Bk_Residency = NonResident_x000D_
Bk_OtherCurrencies = AllCurrencies</t>
        </r>
      </text>
    </comment>
    <comment ref="E29" authorId="0" shapeId="0" xr:uid="{00000000-0006-0000-0A00-000088000000}">
      <text>
        <r>
          <rPr>
            <b/>
            <sz val="9"/>
            <color indexed="81"/>
            <rFont val="Tahoma"/>
            <family val="2"/>
          </rPr>
          <t>Metric = B2_2_I_PSE_Amount_x000D_
Data Type = Bk_Number 19 - 9_x000D_
Bk_Deposits = DemandDeposits_x000D_
Bk_Residency = NonResident_x000D_
Bk_OtherCurrencies = AllCurrencies</t>
        </r>
      </text>
    </comment>
    <comment ref="F29" authorId="0" shapeId="0" xr:uid="{00000000-0006-0000-0A00-000089000000}">
      <text>
        <r>
          <rPr>
            <b/>
            <sz val="9"/>
            <color indexed="81"/>
            <rFont val="Tahoma"/>
            <family val="2"/>
          </rPr>
          <t>Metric = B2_2_I_NonFinCorps_Amount_x000D_
Data Type = Bk_Number 19 - 9_x000D_
Bk_Deposits = DemandDeposits_x000D_
Bk_Residency = NonResident_x000D_
Bk_OtherCurrencies = AllCurrencies</t>
        </r>
      </text>
    </comment>
    <comment ref="G29" authorId="0" shapeId="0" xr:uid="{00000000-0006-0000-0A00-00008A000000}">
      <text>
        <r>
          <rPr>
            <b/>
            <sz val="9"/>
            <color indexed="81"/>
            <rFont val="Tahoma"/>
            <family val="2"/>
          </rPr>
          <t>Metric = B2_2_I_UnincorporatedEntsHeldByNatPersons_Amount_x000D_
Data Type = Bk_Number 19 - 9_x000D_
Bk_Deposits = DemandDeposits_x000D_
Bk_Residency = NonResident_x000D_
Bk_OtherCurrencies = AllCurrencies</t>
        </r>
      </text>
    </comment>
    <comment ref="H29" authorId="0" shapeId="0" xr:uid="{00000000-0006-0000-0A00-00008B000000}">
      <text>
        <r>
          <rPr>
            <b/>
            <sz val="9"/>
            <color indexed="81"/>
            <rFont val="Tahoma"/>
            <family val="2"/>
          </rPr>
          <t>Metric = B2_2_I_NatPersons_Amount_x000D_
Data Type = Bk_Number 19 - 9_x000D_
Bk_Deposits = DemandDeposits_x000D_
Bk_Residency = NonResident_x000D_
Bk_OtherCurrencies = AllCurrencies</t>
        </r>
      </text>
    </comment>
    <comment ref="I29" authorId="0" shapeId="0" xr:uid="{00000000-0006-0000-0A00-00008C000000}">
      <text>
        <r>
          <rPr>
            <b/>
            <sz val="9"/>
            <color indexed="81"/>
            <rFont val="Tahoma"/>
            <family val="2"/>
          </rPr>
          <t>Metric = B2_2_I_NonProfInstServIndividsAndFamilies_Amount_x000D_
Data Type = Bk_Number 19 - 9_x000D_
Bk_Deposits = DemandDeposits_x000D_
Bk_Residency = NonResident_x000D_
Bk_OtherCurrencies = AllCurrencies</t>
        </r>
      </text>
    </comment>
    <comment ref="J29" authorId="0" shapeId="0" xr:uid="{00000000-0006-0000-0A00-00008D000000}">
      <text>
        <r>
          <rPr>
            <b/>
            <sz val="9"/>
            <color indexed="81"/>
            <rFont val="Tahoma"/>
            <family val="2"/>
          </rPr>
          <t>Metric = B2_2_I_Other_Amount_x000D_
Data Type = Bk_Number 19 - 9_x000D_
Bk_Deposits = DemandDeposits_x000D_
Bk_Residency = NonResident_x000D_
Bk_OtherCurrencies = AllCurrencies</t>
        </r>
      </text>
    </comment>
    <comment ref="B30" authorId="0" shapeId="0" xr:uid="{00000000-0006-0000-0A00-00008E000000}">
      <text>
        <r>
          <rPr>
            <b/>
            <sz val="9"/>
            <color indexed="81"/>
            <rFont val="Tahoma"/>
            <family val="2"/>
          </rPr>
          <t>Metric = B2_2_I_NonBankFinancialInstitutions_Amount_x000D_
Data Type = Bk_Number 19 - 9_x000D_
Bk_Deposits = FixedDeposits_x000D_
Bk_Residency = NonResident_x000D_
Bk_OtherCurrencies = AllCurrencies</t>
        </r>
      </text>
    </comment>
    <comment ref="C30" authorId="0" shapeId="0" xr:uid="{00000000-0006-0000-0A00-00008F000000}">
      <text>
        <r>
          <rPr>
            <b/>
            <sz val="9"/>
            <color indexed="81"/>
            <rFont val="Tahoma"/>
            <family val="2"/>
          </rPr>
          <t>Metric = B2_2_I_CentralBanksAndOffMonAuth_Amount_x000D_
Data Type = Bk_Number 19 - 9_x000D_
Bk_Deposits = FixedDeposits_x000D_
Bk_Residency = NonResident_x000D_
Bk_OtherCurrencies = AllCurrencies</t>
        </r>
      </text>
    </comment>
    <comment ref="D30" authorId="0" shapeId="0" xr:uid="{00000000-0006-0000-0A00-000090000000}">
      <text>
        <r>
          <rPr>
            <b/>
            <sz val="9"/>
            <color indexed="81"/>
            <rFont val="Tahoma"/>
            <family val="2"/>
          </rPr>
          <t>Metric = B2_2_I_Governments_Amount_x000D_
Data Type = Bk_Number 19 - 9_x000D_
Bk_Deposits = FixedDeposits_x000D_
Bk_Residency = NonResident_x000D_
Bk_OtherCurrencies = AllCurrencies</t>
        </r>
      </text>
    </comment>
    <comment ref="E30" authorId="0" shapeId="0" xr:uid="{00000000-0006-0000-0A00-000091000000}">
      <text>
        <r>
          <rPr>
            <b/>
            <sz val="9"/>
            <color indexed="81"/>
            <rFont val="Tahoma"/>
            <family val="2"/>
          </rPr>
          <t>Metric = B2_2_I_PSE_Amount_x000D_
Data Type = Bk_Number 19 - 9_x000D_
Bk_Deposits = FixedDeposits_x000D_
Bk_Residency = NonResident_x000D_
Bk_OtherCurrencies = AllCurrencies</t>
        </r>
      </text>
    </comment>
    <comment ref="F30" authorId="0" shapeId="0" xr:uid="{00000000-0006-0000-0A00-000092000000}">
      <text>
        <r>
          <rPr>
            <b/>
            <sz val="9"/>
            <color indexed="81"/>
            <rFont val="Tahoma"/>
            <family val="2"/>
          </rPr>
          <t>Metric = B2_2_I_NonFinCorps_Amount_x000D_
Data Type = Bk_Number 19 - 9_x000D_
Bk_Deposits = FixedDeposits_x000D_
Bk_Residency = NonResident_x000D_
Bk_OtherCurrencies = AllCurrencies</t>
        </r>
      </text>
    </comment>
    <comment ref="G30" authorId="0" shapeId="0" xr:uid="{00000000-0006-0000-0A00-000093000000}">
      <text>
        <r>
          <rPr>
            <b/>
            <sz val="9"/>
            <color indexed="81"/>
            <rFont val="Tahoma"/>
            <family val="2"/>
          </rPr>
          <t>Metric = B2_2_I_UnincorporatedEntsHeldByNatPersons_Amount_x000D_
Data Type = Bk_Number 19 - 9_x000D_
Bk_Deposits = FixedDeposits_x000D_
Bk_Residency = NonResident_x000D_
Bk_OtherCurrencies = AllCurrencies</t>
        </r>
      </text>
    </comment>
    <comment ref="H30" authorId="0" shapeId="0" xr:uid="{00000000-0006-0000-0A00-000094000000}">
      <text>
        <r>
          <rPr>
            <b/>
            <sz val="9"/>
            <color indexed="81"/>
            <rFont val="Tahoma"/>
            <family val="2"/>
          </rPr>
          <t>Metric = B2_2_I_NatPersons_Amount_x000D_
Data Type = Bk_Number 19 - 9_x000D_
Bk_Deposits = FixedDeposits_x000D_
Bk_Residency = NonResident_x000D_
Bk_OtherCurrencies = AllCurrencies</t>
        </r>
      </text>
    </comment>
    <comment ref="I30" authorId="0" shapeId="0" xr:uid="{00000000-0006-0000-0A00-000095000000}">
      <text>
        <r>
          <rPr>
            <b/>
            <sz val="9"/>
            <color indexed="81"/>
            <rFont val="Tahoma"/>
            <family val="2"/>
          </rPr>
          <t>Metric = B2_2_I_NonProfInstServIndividsAndFamilies_Amount_x000D_
Data Type = Bk_Number 19 - 9_x000D_
Bk_Deposits = FixedDeposits_x000D_
Bk_Residency = NonResident_x000D_
Bk_OtherCurrencies = AllCurrencies</t>
        </r>
      </text>
    </comment>
    <comment ref="J30" authorId="0" shapeId="0" xr:uid="{00000000-0006-0000-0A00-000096000000}">
      <text>
        <r>
          <rPr>
            <b/>
            <sz val="9"/>
            <color indexed="81"/>
            <rFont val="Tahoma"/>
            <family val="2"/>
          </rPr>
          <t>Metric = B2_2_I_Other_Amount_x000D_
Data Type = Bk_Number 19 - 9_x000D_
Bk_Deposits = FixedDeposits_x000D_
Bk_Residency = NonResident_x000D_
Bk_OtherCurrencies = AllCurrencies</t>
        </r>
      </text>
    </comment>
    <comment ref="B31" authorId="0" shapeId="0" xr:uid="{00000000-0006-0000-0A00-000097000000}">
      <text>
        <r>
          <rPr>
            <b/>
            <sz val="9"/>
            <color indexed="81"/>
            <rFont val="Tahoma"/>
            <family val="2"/>
          </rPr>
          <t>Metric = B2_2_I_NonBankFinancialInstitutions_Amount_x000D_
Data Type = Bk_Number 19 - 9_x000D_
Bk_Deposits = SavingsDeposits_x000D_
Bk_Residency = NonResident_x000D_
Bk_OtherCurrencies = AllCurrencies</t>
        </r>
      </text>
    </comment>
    <comment ref="C31" authorId="0" shapeId="0" xr:uid="{00000000-0006-0000-0A00-000098000000}">
      <text>
        <r>
          <rPr>
            <b/>
            <sz val="9"/>
            <color indexed="81"/>
            <rFont val="Tahoma"/>
            <family val="2"/>
          </rPr>
          <t>Metric = B2_2_I_CentralBanksAndOffMonAuth_Amount_x000D_
Data Type = Bk_Number 19 - 9_x000D_
Bk_Deposits = SavingsDeposits_x000D_
Bk_Residency = NonResident_x000D_
Bk_OtherCurrencies = AllCurrencies</t>
        </r>
      </text>
    </comment>
    <comment ref="D31" authorId="0" shapeId="0" xr:uid="{00000000-0006-0000-0A00-000099000000}">
      <text>
        <r>
          <rPr>
            <b/>
            <sz val="9"/>
            <color indexed="81"/>
            <rFont val="Tahoma"/>
            <family val="2"/>
          </rPr>
          <t>Metric = B2_2_I_Governments_Amount_x000D_
Data Type = Bk_Number 19 - 9_x000D_
Bk_Deposits = SavingsDeposits_x000D_
Bk_Residency = NonResident_x000D_
Bk_OtherCurrencies = AllCurrencies</t>
        </r>
      </text>
    </comment>
    <comment ref="E31" authorId="0" shapeId="0" xr:uid="{00000000-0006-0000-0A00-00009A000000}">
      <text>
        <r>
          <rPr>
            <b/>
            <sz val="9"/>
            <color indexed="81"/>
            <rFont val="Tahoma"/>
            <family val="2"/>
          </rPr>
          <t>Metric = B2_2_I_PSE_Amount_x000D_
Data Type = Bk_Number 19 - 9_x000D_
Bk_Deposits = SavingsDeposits_x000D_
Bk_Residency = NonResident_x000D_
Bk_OtherCurrencies = AllCurrencies</t>
        </r>
      </text>
    </comment>
    <comment ref="F31" authorId="0" shapeId="0" xr:uid="{00000000-0006-0000-0A00-00009B000000}">
      <text>
        <r>
          <rPr>
            <b/>
            <sz val="9"/>
            <color indexed="81"/>
            <rFont val="Tahoma"/>
            <family val="2"/>
          </rPr>
          <t>Metric = B2_2_I_NonFinCorps_Amount_x000D_
Data Type = Bk_Number 19 - 9_x000D_
Bk_Deposits = SavingsDeposits_x000D_
Bk_Residency = NonResident_x000D_
Bk_OtherCurrencies = AllCurrencies</t>
        </r>
      </text>
    </comment>
    <comment ref="G31" authorId="0" shapeId="0" xr:uid="{00000000-0006-0000-0A00-00009C000000}">
      <text>
        <r>
          <rPr>
            <b/>
            <sz val="9"/>
            <color indexed="81"/>
            <rFont val="Tahoma"/>
            <family val="2"/>
          </rPr>
          <t>Metric = B2_2_I_UnincorporatedEntsHeldByNatPersons_Amount_x000D_
Data Type = Bk_Number 19 - 9_x000D_
Bk_Deposits = SavingsDeposits_x000D_
Bk_Residency = NonResident_x000D_
Bk_OtherCurrencies = AllCurrencies</t>
        </r>
      </text>
    </comment>
    <comment ref="H31" authorId="0" shapeId="0" xr:uid="{00000000-0006-0000-0A00-00009D000000}">
      <text>
        <r>
          <rPr>
            <b/>
            <sz val="9"/>
            <color indexed="81"/>
            <rFont val="Tahoma"/>
            <family val="2"/>
          </rPr>
          <t>Metric = B2_2_I_NatPersons_Amount_x000D_
Data Type = Bk_Number 19 - 9_x000D_
Bk_Deposits = SavingsDeposits_x000D_
Bk_Residency = NonResident_x000D_
Bk_OtherCurrencies = AllCurrencies</t>
        </r>
      </text>
    </comment>
    <comment ref="I31" authorId="0" shapeId="0" xr:uid="{00000000-0006-0000-0A00-00009E000000}">
      <text>
        <r>
          <rPr>
            <b/>
            <sz val="9"/>
            <color indexed="81"/>
            <rFont val="Tahoma"/>
            <family val="2"/>
          </rPr>
          <t>Metric = B2_2_I_NonProfInstServIndividsAndFamilies_Amount_x000D_
Data Type = Bk_Number 19 - 9_x000D_
Bk_Deposits = SavingsDeposits_x000D_
Bk_Residency = NonResident_x000D_
Bk_OtherCurrencies = AllCurrencies</t>
        </r>
      </text>
    </comment>
    <comment ref="J31" authorId="0" shapeId="0" xr:uid="{00000000-0006-0000-0A00-00009F000000}">
      <text>
        <r>
          <rPr>
            <b/>
            <sz val="9"/>
            <color indexed="81"/>
            <rFont val="Tahoma"/>
            <family val="2"/>
          </rPr>
          <t>Metric = B2_2_I_Other_Amount_x000D_
Data Type = Bk_Number 19 - 9_x000D_
Bk_Deposits = SavingsDeposits_x000D_
Bk_Residency = NonResident_x000D_
Bk_OtherCurrencies = AllCurrencies</t>
        </r>
      </text>
    </comment>
    <comment ref="B32" authorId="0" shapeId="0" xr:uid="{00000000-0006-0000-0A00-0000A0000000}">
      <text>
        <r>
          <rPr>
            <b/>
            <sz val="9"/>
            <color indexed="81"/>
            <rFont val="Tahoma"/>
            <family val="2"/>
          </rPr>
          <t>Metric = B2_2_I_NonBankFinancialInstitutions_Amount_x000D_
Data Type = Bk_Number 19 - 9_x000D_
Bk_Deposits = SavingsWithCheckingFacility_x000D_
Bk_Residency = NonResident_x000D_
Bk_OtherCurrencies = AllCurrencies</t>
        </r>
      </text>
    </comment>
    <comment ref="C32" authorId="0" shapeId="0" xr:uid="{00000000-0006-0000-0A00-0000A1000000}">
      <text>
        <r>
          <rPr>
            <b/>
            <sz val="9"/>
            <color indexed="81"/>
            <rFont val="Tahoma"/>
            <family val="2"/>
          </rPr>
          <t>Metric = B2_2_I_CentralBanksAndOffMonAuth_Amount_x000D_
Data Type = Bk_Number 19 - 9_x000D_
Bk_Deposits = SavingsWithCheckingFacility_x000D_
Bk_Residency = NonResident_x000D_
Bk_OtherCurrencies = AllCurrencies</t>
        </r>
      </text>
    </comment>
    <comment ref="D32" authorId="0" shapeId="0" xr:uid="{00000000-0006-0000-0A00-0000A2000000}">
      <text>
        <r>
          <rPr>
            <b/>
            <sz val="9"/>
            <color indexed="81"/>
            <rFont val="Tahoma"/>
            <family val="2"/>
          </rPr>
          <t>Metric = B2_2_I_Governments_Amount_x000D_
Data Type = Bk_Number 19 - 9_x000D_
Bk_Deposits = SavingsWithCheckingFacility_x000D_
Bk_Residency = NonResident_x000D_
Bk_OtherCurrencies = AllCurrencies</t>
        </r>
      </text>
    </comment>
    <comment ref="E32" authorId="0" shapeId="0" xr:uid="{00000000-0006-0000-0A00-0000A3000000}">
      <text>
        <r>
          <rPr>
            <b/>
            <sz val="9"/>
            <color indexed="81"/>
            <rFont val="Tahoma"/>
            <family val="2"/>
          </rPr>
          <t>Metric = B2_2_I_PSE_Amount_x000D_
Data Type = Bk_Number 19 - 9_x000D_
Bk_Deposits = SavingsWithCheckingFacility_x000D_
Bk_Residency = NonResident_x000D_
Bk_OtherCurrencies = AllCurrencies</t>
        </r>
      </text>
    </comment>
    <comment ref="F32" authorId="0" shapeId="0" xr:uid="{00000000-0006-0000-0A00-0000A4000000}">
      <text>
        <r>
          <rPr>
            <b/>
            <sz val="9"/>
            <color indexed="81"/>
            <rFont val="Tahoma"/>
            <family val="2"/>
          </rPr>
          <t>Metric = B2_2_I_NonFinCorps_Amount_x000D_
Data Type = Bk_Number 19 - 9_x000D_
Bk_Deposits = SavingsWithCheckingFacility_x000D_
Bk_Residency = NonResident_x000D_
Bk_OtherCurrencies = AllCurrencies</t>
        </r>
      </text>
    </comment>
    <comment ref="G32" authorId="0" shapeId="0" xr:uid="{00000000-0006-0000-0A00-0000A5000000}">
      <text>
        <r>
          <rPr>
            <b/>
            <sz val="9"/>
            <color indexed="81"/>
            <rFont val="Tahoma"/>
            <family val="2"/>
          </rPr>
          <t>Metric = B2_2_I_UnincorporatedEntsHeldByNatPersons_Amount_x000D_
Data Type = Bk_Number 19 - 9_x000D_
Bk_Deposits = SavingsWithCheckingFacility_x000D_
Bk_Residency = NonResident_x000D_
Bk_OtherCurrencies = AllCurrencies</t>
        </r>
      </text>
    </comment>
    <comment ref="H32" authorId="0" shapeId="0" xr:uid="{00000000-0006-0000-0A00-0000A6000000}">
      <text>
        <r>
          <rPr>
            <b/>
            <sz val="9"/>
            <color indexed="81"/>
            <rFont val="Tahoma"/>
            <family val="2"/>
          </rPr>
          <t>Metric = B2_2_I_NatPersons_Amount_x000D_
Data Type = Bk_Number 19 - 9_x000D_
Bk_Deposits = SavingsWithCheckingFacility_x000D_
Bk_Residency = NonResident_x000D_
Bk_OtherCurrencies = AllCurrencies</t>
        </r>
      </text>
    </comment>
    <comment ref="I32" authorId="0" shapeId="0" xr:uid="{00000000-0006-0000-0A00-0000A7000000}">
      <text>
        <r>
          <rPr>
            <b/>
            <sz val="9"/>
            <color indexed="81"/>
            <rFont val="Tahoma"/>
            <family val="2"/>
          </rPr>
          <t>Metric = B2_2_I_NonProfInstServIndividsAndFamilies_Amount_x000D_
Data Type = Bk_Number 19 - 9_x000D_
Bk_Deposits = SavingsWithCheckingFacility_x000D_
Bk_Residency = NonResident_x000D_
Bk_OtherCurrencies = AllCurrencies</t>
        </r>
      </text>
    </comment>
    <comment ref="J32" authorId="0" shapeId="0" xr:uid="{00000000-0006-0000-0A00-0000A8000000}">
      <text>
        <r>
          <rPr>
            <b/>
            <sz val="9"/>
            <color indexed="81"/>
            <rFont val="Tahoma"/>
            <family val="2"/>
          </rPr>
          <t>Metric = B2_2_I_Other_Amount_x000D_
Data Type = Bk_Number 19 - 9_x000D_
Bk_Deposits = SavingsWithCheckingFacility_x000D_
Bk_Residency = NonResident_x000D_
Bk_OtherCurrencies = AllCurrencies</t>
        </r>
      </text>
    </comment>
    <comment ref="B33" authorId="0" shapeId="0" xr:uid="{00000000-0006-0000-0A00-0000A9000000}">
      <text>
        <r>
          <rPr>
            <b/>
            <sz val="9"/>
            <color indexed="81"/>
            <rFont val="Tahoma"/>
            <family val="2"/>
          </rPr>
          <t>Metric = B2_2_I_NonBankFinancialInstitutions_Amount_x000D_
Data Type = Bk_Number 19 - 9_x000D_
Bk_Deposits = OtherDeposits_x000D_
Bk_Residency = NonResident_x000D_
Bk_OtherCurrencies = AllCurrencies</t>
        </r>
      </text>
    </comment>
    <comment ref="C33" authorId="0" shapeId="0" xr:uid="{00000000-0006-0000-0A00-0000AA000000}">
      <text>
        <r>
          <rPr>
            <b/>
            <sz val="9"/>
            <color indexed="81"/>
            <rFont val="Tahoma"/>
            <family val="2"/>
          </rPr>
          <t>Metric = B2_2_I_CentralBanksAndOffMonAuth_Amount_x000D_
Data Type = Bk_Number 19 - 9_x000D_
Bk_Deposits = OtherDeposits_x000D_
Bk_Residency = NonResident_x000D_
Bk_OtherCurrencies = AllCurrencies</t>
        </r>
      </text>
    </comment>
    <comment ref="D33" authorId="0" shapeId="0" xr:uid="{00000000-0006-0000-0A00-0000AB000000}">
      <text>
        <r>
          <rPr>
            <b/>
            <sz val="9"/>
            <color indexed="81"/>
            <rFont val="Tahoma"/>
            <family val="2"/>
          </rPr>
          <t>Metric = B2_2_I_Governments_Amount_x000D_
Data Type = Bk_Number 19 - 9_x000D_
Bk_Deposits = OtherDeposits_x000D_
Bk_Residency = NonResident_x000D_
Bk_OtherCurrencies = AllCurrencies</t>
        </r>
      </text>
    </comment>
    <comment ref="E33" authorId="0" shapeId="0" xr:uid="{00000000-0006-0000-0A00-0000AC000000}">
      <text>
        <r>
          <rPr>
            <b/>
            <sz val="9"/>
            <color indexed="81"/>
            <rFont val="Tahoma"/>
            <family val="2"/>
          </rPr>
          <t>Metric = B2_2_I_PSE_Amount_x000D_
Data Type = Bk_Number 19 - 9_x000D_
Bk_Deposits = OtherDeposits_x000D_
Bk_Residency = NonResident_x000D_
Bk_OtherCurrencies = AllCurrencies</t>
        </r>
      </text>
    </comment>
    <comment ref="F33" authorId="0" shapeId="0" xr:uid="{00000000-0006-0000-0A00-0000AD000000}">
      <text>
        <r>
          <rPr>
            <b/>
            <sz val="9"/>
            <color indexed="81"/>
            <rFont val="Tahoma"/>
            <family val="2"/>
          </rPr>
          <t>Metric = B2_2_I_NonFinCorps_Amount_x000D_
Data Type = Bk_Number 19 - 9_x000D_
Bk_Deposits = OtherDeposits_x000D_
Bk_Residency = NonResident_x000D_
Bk_OtherCurrencies = AllCurrencies</t>
        </r>
      </text>
    </comment>
    <comment ref="G33" authorId="0" shapeId="0" xr:uid="{00000000-0006-0000-0A00-0000AE000000}">
      <text>
        <r>
          <rPr>
            <b/>
            <sz val="9"/>
            <color indexed="81"/>
            <rFont val="Tahoma"/>
            <family val="2"/>
          </rPr>
          <t>Metric = B2_2_I_UnincorporatedEntsHeldByNatPersons_Amount_x000D_
Data Type = Bk_Number 19 - 9_x000D_
Bk_Deposits = OtherDeposits_x000D_
Bk_Residency = NonResident_x000D_
Bk_OtherCurrencies = AllCurrencies</t>
        </r>
      </text>
    </comment>
    <comment ref="H33" authorId="0" shapeId="0" xr:uid="{00000000-0006-0000-0A00-0000AF000000}">
      <text>
        <r>
          <rPr>
            <b/>
            <sz val="9"/>
            <color indexed="81"/>
            <rFont val="Tahoma"/>
            <family val="2"/>
          </rPr>
          <t>Metric = B2_2_I_NatPersons_Amount_x000D_
Data Type = Bk_Number 19 - 9_x000D_
Bk_Deposits = OtherDeposits_x000D_
Bk_Residency = NonResident_x000D_
Bk_OtherCurrencies = AllCurrencies</t>
        </r>
      </text>
    </comment>
    <comment ref="I33" authorId="0" shapeId="0" xr:uid="{00000000-0006-0000-0A00-0000B0000000}">
      <text>
        <r>
          <rPr>
            <b/>
            <sz val="9"/>
            <color indexed="81"/>
            <rFont val="Tahoma"/>
            <family val="2"/>
          </rPr>
          <t>Metric = B2_2_I_NonProfInstServIndividsAndFamilies_Amount_x000D_
Data Type = Bk_Number 19 - 9_x000D_
Bk_Deposits = OtherDeposits_x000D_
Bk_Residency = NonResident_x000D_
Bk_OtherCurrencies = AllCurrencies</t>
        </r>
      </text>
    </comment>
    <comment ref="J33" authorId="0" shapeId="0" xr:uid="{00000000-0006-0000-0A00-0000B1000000}">
      <text>
        <r>
          <rPr>
            <b/>
            <sz val="9"/>
            <color indexed="81"/>
            <rFont val="Tahoma"/>
            <family val="2"/>
          </rPr>
          <t>Metric = B2_2_I_Other_Amount_x000D_
Data Type = Bk_Number 19 - 9_x000D_
Bk_Deposits = OtherDeposits_x000D_
Bk_Residency = NonResident_x000D_
Bk_OtherCurrencies = AllCurrencies</t>
        </r>
      </text>
    </comment>
    <comment ref="B34" authorId="0" shapeId="0" xr:uid="{00000000-0006-0000-0A00-0000B2000000}">
      <text>
        <r>
          <rPr>
            <b/>
            <sz val="9"/>
            <color indexed="81"/>
            <rFont val="Tahoma"/>
            <family val="2"/>
          </rPr>
          <t>Metric = B2_2_I_NonBankFinancialInstitutions_Amount_x000D_
Data Type = Bk_Number 19 - 9_x000D_
Bk_Deposits = Balances_x000D_
Bk_Residency = NonResident_x000D_
Bk_OtherCurrencies = AllCurrencies</t>
        </r>
      </text>
    </comment>
    <comment ref="C34" authorId="0" shapeId="0" xr:uid="{00000000-0006-0000-0A00-0000B3000000}">
      <text>
        <r>
          <rPr>
            <b/>
            <sz val="9"/>
            <color indexed="81"/>
            <rFont val="Tahoma"/>
            <family val="2"/>
          </rPr>
          <t>Metric = B2_2_I_CentralBanksAndOffMonAuth_Amount_x000D_
Data Type = Bk_Number 19 - 9_x000D_
Bk_Deposits = Balances_x000D_
Bk_Residency = NonResident_x000D_
Bk_OtherCurrencies = AllCurrencies</t>
        </r>
      </text>
    </comment>
    <comment ref="D34" authorId="0" shapeId="0" xr:uid="{00000000-0006-0000-0A00-0000B4000000}">
      <text>
        <r>
          <rPr>
            <b/>
            <sz val="9"/>
            <color indexed="81"/>
            <rFont val="Tahoma"/>
            <family val="2"/>
          </rPr>
          <t>Metric = B2_2_I_Governments_Amount_x000D_
Data Type = Bk_Number 19 - 9_x000D_
Bk_Deposits = Balances_x000D_
Bk_Residency = NonResident_x000D_
Bk_OtherCurrencies = AllCurrencies</t>
        </r>
      </text>
    </comment>
    <comment ref="E34" authorId="0" shapeId="0" xr:uid="{00000000-0006-0000-0A00-0000B5000000}">
      <text>
        <r>
          <rPr>
            <b/>
            <sz val="9"/>
            <color indexed="81"/>
            <rFont val="Tahoma"/>
            <family val="2"/>
          </rPr>
          <t>Metric = B2_2_I_PSE_Amount_x000D_
Data Type = Bk_Number 19 - 9_x000D_
Bk_Deposits = Balances_x000D_
Bk_Residency = NonResident_x000D_
Bk_OtherCurrencies = AllCurrencies</t>
        </r>
      </text>
    </comment>
    <comment ref="F34" authorId="0" shapeId="0" xr:uid="{00000000-0006-0000-0A00-0000B6000000}">
      <text>
        <r>
          <rPr>
            <b/>
            <sz val="9"/>
            <color indexed="81"/>
            <rFont val="Tahoma"/>
            <family val="2"/>
          </rPr>
          <t>Metric = B2_2_I_NonFinCorps_Amount_x000D_
Data Type = Bk_Number 19 - 9_x000D_
Bk_Deposits = Balances_x000D_
Bk_Residency = NonResident_x000D_
Bk_OtherCurrencies = AllCurrencies</t>
        </r>
      </text>
    </comment>
    <comment ref="G34" authorId="0" shapeId="0" xr:uid="{00000000-0006-0000-0A00-0000B7000000}">
      <text>
        <r>
          <rPr>
            <b/>
            <sz val="9"/>
            <color indexed="81"/>
            <rFont val="Tahoma"/>
            <family val="2"/>
          </rPr>
          <t>Metric = B2_2_I_UnincorporatedEntsHeldByNatPersons_Amount_x000D_
Data Type = Bk_Number 19 - 9_x000D_
Bk_Deposits = Balances_x000D_
Bk_Residency = NonResident_x000D_
Bk_OtherCurrencies = AllCurrencies</t>
        </r>
      </text>
    </comment>
    <comment ref="H34" authorId="0" shapeId="0" xr:uid="{00000000-0006-0000-0A00-0000B8000000}">
      <text>
        <r>
          <rPr>
            <b/>
            <sz val="9"/>
            <color indexed="81"/>
            <rFont val="Tahoma"/>
            <family val="2"/>
          </rPr>
          <t>Metric = B2_2_I_NatPersons_Amount_x000D_
Data Type = Bk_Number 19 - 9_x000D_
Bk_Deposits = Balances_x000D_
Bk_Residency = NonResident_x000D_
Bk_OtherCurrencies = AllCurrencies</t>
        </r>
      </text>
    </comment>
    <comment ref="I34" authorId="0" shapeId="0" xr:uid="{00000000-0006-0000-0A00-0000B9000000}">
      <text>
        <r>
          <rPr>
            <b/>
            <sz val="9"/>
            <color indexed="81"/>
            <rFont val="Tahoma"/>
            <family val="2"/>
          </rPr>
          <t>Metric = B2_2_I_NonProfInstServIndividsAndFamilies_Amount_x000D_
Data Type = Bk_Number 19 - 9_x000D_
Bk_Deposits = Balances_x000D_
Bk_Residency = NonResident_x000D_
Bk_OtherCurrencies = AllCurrencies</t>
        </r>
      </text>
    </comment>
    <comment ref="J34" authorId="0" shapeId="0" xr:uid="{00000000-0006-0000-0A00-0000BA000000}">
      <text>
        <r>
          <rPr>
            <b/>
            <sz val="9"/>
            <color indexed="81"/>
            <rFont val="Tahoma"/>
            <family val="2"/>
          </rPr>
          <t>Metric = B2_2_I_Other_Amount_x000D_
Data Type = Bk_Number 19 - 9_x000D_
Bk_Deposits = Balances_x000D_
Bk_Residency = NonResident_x000D_
Bk_OtherCurrencies = AllCurrencies</t>
        </r>
      </text>
    </comment>
    <comment ref="B39" authorId="0" shapeId="0" xr:uid="{00000000-0006-0000-0A00-0000BB000000}">
      <text>
        <r>
          <rPr>
            <b/>
            <sz val="9"/>
            <color indexed="81"/>
            <rFont val="Tahoma"/>
            <family val="2"/>
          </rPr>
          <t>Metric = B2_2_I_NonBankFinancialInstitutions_Amount_x000D_
Data Type = Bk_Number 19 - 9_x000D_
Bk_Deposits = DemandDeposits_x000D_
Bk_Residency = NonResident_x000D_
Bk_OtherCurrencies = SGD</t>
        </r>
      </text>
    </comment>
    <comment ref="C39" authorId="0" shapeId="0" xr:uid="{00000000-0006-0000-0A00-0000BC000000}">
      <text>
        <r>
          <rPr>
            <b/>
            <sz val="9"/>
            <color indexed="81"/>
            <rFont val="Tahoma"/>
            <family val="2"/>
          </rPr>
          <t>Metric = B2_2_I_CentralBanksAndOffMonAuth_Amount_x000D_
Data Type = Bk_Number 19 - 9_x000D_
Bk_Deposits = DemandDeposits_x000D_
Bk_Residency = NonResident_x000D_
Bk_OtherCurrencies = SGD</t>
        </r>
      </text>
    </comment>
    <comment ref="D39" authorId="0" shapeId="0" xr:uid="{00000000-0006-0000-0A00-0000BD000000}">
      <text>
        <r>
          <rPr>
            <b/>
            <sz val="9"/>
            <color indexed="81"/>
            <rFont val="Tahoma"/>
            <family val="2"/>
          </rPr>
          <t>Metric = B2_2_I_Governments_Amount_x000D_
Data Type = Bk_Number 19 - 9_x000D_
Bk_Deposits = DemandDeposits_x000D_
Bk_Residency = NonResident_x000D_
Bk_OtherCurrencies = SGD</t>
        </r>
      </text>
    </comment>
    <comment ref="E39" authorId="0" shapeId="0" xr:uid="{00000000-0006-0000-0A00-0000BE000000}">
      <text>
        <r>
          <rPr>
            <b/>
            <sz val="9"/>
            <color indexed="81"/>
            <rFont val="Tahoma"/>
            <family val="2"/>
          </rPr>
          <t>Metric = B2_2_I_PSE_Amount_x000D_
Data Type = Bk_Number 19 - 9_x000D_
Bk_Deposits = DemandDeposits_x000D_
Bk_Residency = NonResident_x000D_
Bk_OtherCurrencies = SGD</t>
        </r>
      </text>
    </comment>
    <comment ref="F39" authorId="0" shapeId="0" xr:uid="{00000000-0006-0000-0A00-0000BF000000}">
      <text>
        <r>
          <rPr>
            <b/>
            <sz val="9"/>
            <color indexed="81"/>
            <rFont val="Tahoma"/>
            <family val="2"/>
          </rPr>
          <t>Metric = B2_2_I_NonFinCorps_Amount_x000D_
Data Type = Bk_Number 19 - 9_x000D_
Bk_Deposits = DemandDeposits_x000D_
Bk_Residency = NonResident_x000D_
Bk_OtherCurrencies = SGD</t>
        </r>
      </text>
    </comment>
    <comment ref="G39" authorId="0" shapeId="0" xr:uid="{00000000-0006-0000-0A00-0000C0000000}">
      <text>
        <r>
          <rPr>
            <b/>
            <sz val="9"/>
            <color indexed="81"/>
            <rFont val="Tahoma"/>
            <family val="2"/>
          </rPr>
          <t>Metric = B2_2_I_UnincorporatedEntsHeldByNatPersons_Amount_x000D_
Data Type = Bk_Number 19 - 9_x000D_
Bk_Deposits = DemandDeposits_x000D_
Bk_Residency = NonResident_x000D_
Bk_OtherCurrencies = SGD</t>
        </r>
      </text>
    </comment>
    <comment ref="H39" authorId="0" shapeId="0" xr:uid="{00000000-0006-0000-0A00-0000C1000000}">
      <text>
        <r>
          <rPr>
            <b/>
            <sz val="9"/>
            <color indexed="81"/>
            <rFont val="Tahoma"/>
            <family val="2"/>
          </rPr>
          <t>Metric = B2_2_I_NatPersons_Amount_x000D_
Data Type = Bk_Number 19 - 9_x000D_
Bk_Deposits = DemandDeposits_x000D_
Bk_Residency = NonResident_x000D_
Bk_OtherCurrencies = SGD</t>
        </r>
      </text>
    </comment>
    <comment ref="I39" authorId="0" shapeId="0" xr:uid="{00000000-0006-0000-0A00-0000C2000000}">
      <text>
        <r>
          <rPr>
            <b/>
            <sz val="9"/>
            <color indexed="81"/>
            <rFont val="Tahoma"/>
            <family val="2"/>
          </rPr>
          <t>Metric = B2_2_I_NonProfInstServIndividsAndFamilies_Amount_x000D_
Data Type = Bk_Number 19 - 9_x000D_
Bk_Deposits = DemandDeposits_x000D_
Bk_Residency = NonResident_x000D_
Bk_OtherCurrencies = SGD</t>
        </r>
      </text>
    </comment>
    <comment ref="J39" authorId="0" shapeId="0" xr:uid="{00000000-0006-0000-0A00-0000C3000000}">
      <text>
        <r>
          <rPr>
            <b/>
            <sz val="9"/>
            <color indexed="81"/>
            <rFont val="Tahoma"/>
            <family val="2"/>
          </rPr>
          <t>Metric = B2_2_I_Other_Amount_x000D_
Data Type = Bk_Number 19 - 9_x000D_
Bk_Deposits = DemandDeposits_x000D_
Bk_Residency = NonResident_x000D_
Bk_OtherCurrencies = SGD</t>
        </r>
      </text>
    </comment>
    <comment ref="B40" authorId="0" shapeId="0" xr:uid="{00000000-0006-0000-0A00-0000C4000000}">
      <text>
        <r>
          <rPr>
            <b/>
            <sz val="9"/>
            <color indexed="81"/>
            <rFont val="Tahoma"/>
            <family val="2"/>
          </rPr>
          <t>Metric = B2_2_I_NonBankFinancialInstitutions_Amount_x000D_
Data Type = Bk_Number 19 - 9_x000D_
Bk_Deposits = FixedDeposits_x000D_
Bk_Residency = NonResident_x000D_
Bk_OtherCurrencies = SGD</t>
        </r>
      </text>
    </comment>
    <comment ref="C40" authorId="0" shapeId="0" xr:uid="{00000000-0006-0000-0A00-0000C5000000}">
      <text>
        <r>
          <rPr>
            <b/>
            <sz val="9"/>
            <color indexed="81"/>
            <rFont val="Tahoma"/>
            <family val="2"/>
          </rPr>
          <t>Metric = B2_2_I_CentralBanksAndOffMonAuth_Amount_x000D_
Data Type = Bk_Number 19 - 9_x000D_
Bk_Deposits = FixedDeposits_x000D_
Bk_Residency = NonResident_x000D_
Bk_OtherCurrencies = SGD</t>
        </r>
      </text>
    </comment>
    <comment ref="D40" authorId="0" shapeId="0" xr:uid="{00000000-0006-0000-0A00-0000C6000000}">
      <text>
        <r>
          <rPr>
            <b/>
            <sz val="9"/>
            <color indexed="81"/>
            <rFont val="Tahoma"/>
            <family val="2"/>
          </rPr>
          <t>Metric = B2_2_I_Governments_Amount_x000D_
Data Type = Bk_Number 19 - 9_x000D_
Bk_Deposits = FixedDeposits_x000D_
Bk_Residency = NonResident_x000D_
Bk_OtherCurrencies = SGD</t>
        </r>
      </text>
    </comment>
    <comment ref="E40" authorId="0" shapeId="0" xr:uid="{00000000-0006-0000-0A00-0000C7000000}">
      <text>
        <r>
          <rPr>
            <b/>
            <sz val="9"/>
            <color indexed="81"/>
            <rFont val="Tahoma"/>
            <family val="2"/>
          </rPr>
          <t>Metric = B2_2_I_PSE_Amount_x000D_
Data Type = Bk_Number 19 - 9_x000D_
Bk_Deposits = FixedDeposits_x000D_
Bk_Residency = NonResident_x000D_
Bk_OtherCurrencies = SGD</t>
        </r>
      </text>
    </comment>
    <comment ref="F40" authorId="0" shapeId="0" xr:uid="{00000000-0006-0000-0A00-0000C8000000}">
      <text>
        <r>
          <rPr>
            <b/>
            <sz val="9"/>
            <color indexed="81"/>
            <rFont val="Tahoma"/>
            <family val="2"/>
          </rPr>
          <t>Metric = B2_2_I_NonFinCorps_Amount_x000D_
Data Type = Bk_Number 19 - 9_x000D_
Bk_Deposits = FixedDeposits_x000D_
Bk_Residency = NonResident_x000D_
Bk_OtherCurrencies = SGD</t>
        </r>
      </text>
    </comment>
    <comment ref="G40" authorId="0" shapeId="0" xr:uid="{00000000-0006-0000-0A00-0000C9000000}">
      <text>
        <r>
          <rPr>
            <b/>
            <sz val="9"/>
            <color indexed="81"/>
            <rFont val="Tahoma"/>
            <family val="2"/>
          </rPr>
          <t>Metric = B2_2_I_UnincorporatedEntsHeldByNatPersons_Amount_x000D_
Data Type = Bk_Number 19 - 9_x000D_
Bk_Deposits = FixedDeposits_x000D_
Bk_Residency = NonResident_x000D_
Bk_OtherCurrencies = SGD</t>
        </r>
      </text>
    </comment>
    <comment ref="H40" authorId="0" shapeId="0" xr:uid="{00000000-0006-0000-0A00-0000CA000000}">
      <text>
        <r>
          <rPr>
            <b/>
            <sz val="9"/>
            <color indexed="81"/>
            <rFont val="Tahoma"/>
            <family val="2"/>
          </rPr>
          <t>Metric = B2_2_I_NatPersons_Amount_x000D_
Data Type = Bk_Number 19 - 9_x000D_
Bk_Deposits = FixedDeposits_x000D_
Bk_Residency = NonResident_x000D_
Bk_OtherCurrencies = SGD</t>
        </r>
      </text>
    </comment>
    <comment ref="I40" authorId="0" shapeId="0" xr:uid="{00000000-0006-0000-0A00-0000CB000000}">
      <text>
        <r>
          <rPr>
            <b/>
            <sz val="9"/>
            <color indexed="81"/>
            <rFont val="Tahoma"/>
            <family val="2"/>
          </rPr>
          <t>Metric = B2_2_I_NonProfInstServIndividsAndFamilies_Amount_x000D_
Data Type = Bk_Number 19 - 9_x000D_
Bk_Deposits = FixedDeposits_x000D_
Bk_Residency = NonResident_x000D_
Bk_OtherCurrencies = SGD</t>
        </r>
      </text>
    </comment>
    <comment ref="J40" authorId="0" shapeId="0" xr:uid="{00000000-0006-0000-0A00-0000CC000000}">
      <text>
        <r>
          <rPr>
            <b/>
            <sz val="9"/>
            <color indexed="81"/>
            <rFont val="Tahoma"/>
            <family val="2"/>
          </rPr>
          <t>Metric = B2_2_I_Other_Amount_x000D_
Data Type = Bk_Number 19 - 9_x000D_
Bk_Deposits = FixedDeposits_x000D_
Bk_Residency = NonResident_x000D_
Bk_OtherCurrencies = SGD</t>
        </r>
      </text>
    </comment>
    <comment ref="B41" authorId="0" shapeId="0" xr:uid="{00000000-0006-0000-0A00-0000CD000000}">
      <text>
        <r>
          <rPr>
            <b/>
            <sz val="9"/>
            <color indexed="81"/>
            <rFont val="Tahoma"/>
            <family val="2"/>
          </rPr>
          <t>Metric = B2_2_I_NonBankFinancialInstitutions_Amount_x000D_
Data Type = Bk_Number 19 - 9_x000D_
Bk_Deposits = SavingsDeposits_x000D_
Bk_Residency = NonResident_x000D_
Bk_OtherCurrencies = SGD</t>
        </r>
      </text>
    </comment>
    <comment ref="C41" authorId="0" shapeId="0" xr:uid="{00000000-0006-0000-0A00-0000CE000000}">
      <text>
        <r>
          <rPr>
            <b/>
            <sz val="9"/>
            <color indexed="81"/>
            <rFont val="Tahoma"/>
            <family val="2"/>
          </rPr>
          <t>Metric = B2_2_I_CentralBanksAndOffMonAuth_Amount_x000D_
Data Type = Bk_Number 19 - 9_x000D_
Bk_Deposits = SavingsDeposits_x000D_
Bk_Residency = NonResident_x000D_
Bk_OtherCurrencies = SGD</t>
        </r>
      </text>
    </comment>
    <comment ref="D41" authorId="0" shapeId="0" xr:uid="{00000000-0006-0000-0A00-0000CF000000}">
      <text>
        <r>
          <rPr>
            <b/>
            <sz val="9"/>
            <color indexed="81"/>
            <rFont val="Tahoma"/>
            <family val="2"/>
          </rPr>
          <t>Metric = B2_2_I_Governments_Amount_x000D_
Data Type = Bk_Number 19 - 9_x000D_
Bk_Deposits = SavingsDeposits_x000D_
Bk_Residency = NonResident_x000D_
Bk_OtherCurrencies = SGD</t>
        </r>
      </text>
    </comment>
    <comment ref="E41" authorId="0" shapeId="0" xr:uid="{00000000-0006-0000-0A00-0000D0000000}">
      <text>
        <r>
          <rPr>
            <b/>
            <sz val="9"/>
            <color indexed="81"/>
            <rFont val="Tahoma"/>
            <family val="2"/>
          </rPr>
          <t>Metric = B2_2_I_PSE_Amount_x000D_
Data Type = Bk_Number 19 - 9_x000D_
Bk_Deposits = SavingsDeposits_x000D_
Bk_Residency = NonResident_x000D_
Bk_OtherCurrencies = SGD</t>
        </r>
      </text>
    </comment>
    <comment ref="F41" authorId="0" shapeId="0" xr:uid="{00000000-0006-0000-0A00-0000D1000000}">
      <text>
        <r>
          <rPr>
            <b/>
            <sz val="9"/>
            <color indexed="81"/>
            <rFont val="Tahoma"/>
            <family val="2"/>
          </rPr>
          <t>Metric = B2_2_I_NonFinCorps_Amount_x000D_
Data Type = Bk_Number 19 - 9_x000D_
Bk_Deposits = SavingsDeposits_x000D_
Bk_Residency = NonResident_x000D_
Bk_OtherCurrencies = SGD</t>
        </r>
      </text>
    </comment>
    <comment ref="G41" authorId="0" shapeId="0" xr:uid="{00000000-0006-0000-0A00-0000D2000000}">
      <text>
        <r>
          <rPr>
            <b/>
            <sz val="9"/>
            <color indexed="81"/>
            <rFont val="Tahoma"/>
            <family val="2"/>
          </rPr>
          <t>Metric = B2_2_I_UnincorporatedEntsHeldByNatPersons_Amount_x000D_
Data Type = Bk_Number 19 - 9_x000D_
Bk_Deposits = SavingsDeposits_x000D_
Bk_Residency = NonResident_x000D_
Bk_OtherCurrencies = SGD</t>
        </r>
      </text>
    </comment>
    <comment ref="H41" authorId="0" shapeId="0" xr:uid="{00000000-0006-0000-0A00-0000D3000000}">
      <text>
        <r>
          <rPr>
            <b/>
            <sz val="9"/>
            <color indexed="81"/>
            <rFont val="Tahoma"/>
            <family val="2"/>
          </rPr>
          <t>Metric = B2_2_I_NatPersons_Amount_x000D_
Data Type = Bk_Number 19 - 9_x000D_
Bk_Deposits = SavingsDeposits_x000D_
Bk_Residency = NonResident_x000D_
Bk_OtherCurrencies = SGD</t>
        </r>
      </text>
    </comment>
    <comment ref="I41" authorId="0" shapeId="0" xr:uid="{00000000-0006-0000-0A00-0000D4000000}">
      <text>
        <r>
          <rPr>
            <b/>
            <sz val="9"/>
            <color indexed="81"/>
            <rFont val="Tahoma"/>
            <family val="2"/>
          </rPr>
          <t>Metric = B2_2_I_NonProfInstServIndividsAndFamilies_Amount_x000D_
Data Type = Bk_Number 19 - 9_x000D_
Bk_Deposits = SavingsDeposits_x000D_
Bk_Residency = NonResident_x000D_
Bk_OtherCurrencies = SGD</t>
        </r>
      </text>
    </comment>
    <comment ref="J41" authorId="0" shapeId="0" xr:uid="{00000000-0006-0000-0A00-0000D5000000}">
      <text>
        <r>
          <rPr>
            <b/>
            <sz val="9"/>
            <color indexed="81"/>
            <rFont val="Tahoma"/>
            <family val="2"/>
          </rPr>
          <t>Metric = B2_2_I_Other_Amount_x000D_
Data Type = Bk_Number 19 - 9_x000D_
Bk_Deposits = SavingsDeposits_x000D_
Bk_Residency = NonResident_x000D_
Bk_OtherCurrencies = SGD</t>
        </r>
      </text>
    </comment>
    <comment ref="B42" authorId="0" shapeId="0" xr:uid="{00000000-0006-0000-0A00-0000D6000000}">
      <text>
        <r>
          <rPr>
            <b/>
            <sz val="9"/>
            <color indexed="81"/>
            <rFont val="Tahoma"/>
            <family val="2"/>
          </rPr>
          <t>Metric = B2_2_I_NonBankFinancialInstitutions_Amount_x000D_
Data Type = Bk_Number 19 - 9_x000D_
Bk_Deposits = SavingsWithCheckingFacility_x000D_
Bk_Residency = NonResident_x000D_
Bk_OtherCurrencies = SGD</t>
        </r>
      </text>
    </comment>
    <comment ref="C42" authorId="0" shapeId="0" xr:uid="{00000000-0006-0000-0A00-0000D7000000}">
      <text>
        <r>
          <rPr>
            <b/>
            <sz val="9"/>
            <color indexed="81"/>
            <rFont val="Tahoma"/>
            <family val="2"/>
          </rPr>
          <t>Metric = B2_2_I_CentralBanksAndOffMonAuth_Amount_x000D_
Data Type = Bk_Number 19 - 9_x000D_
Bk_Deposits = SavingsWithCheckingFacility_x000D_
Bk_Residency = NonResident_x000D_
Bk_OtherCurrencies = SGD</t>
        </r>
      </text>
    </comment>
    <comment ref="D42" authorId="0" shapeId="0" xr:uid="{00000000-0006-0000-0A00-0000D8000000}">
      <text>
        <r>
          <rPr>
            <b/>
            <sz val="9"/>
            <color indexed="81"/>
            <rFont val="Tahoma"/>
            <family val="2"/>
          </rPr>
          <t>Metric = B2_2_I_Governments_Amount_x000D_
Data Type = Bk_Number 19 - 9_x000D_
Bk_Deposits = SavingsWithCheckingFacility_x000D_
Bk_Residency = NonResident_x000D_
Bk_OtherCurrencies = SGD</t>
        </r>
      </text>
    </comment>
    <comment ref="E42" authorId="0" shapeId="0" xr:uid="{00000000-0006-0000-0A00-0000D9000000}">
      <text>
        <r>
          <rPr>
            <b/>
            <sz val="9"/>
            <color indexed="81"/>
            <rFont val="Tahoma"/>
            <family val="2"/>
          </rPr>
          <t>Metric = B2_2_I_PSE_Amount_x000D_
Data Type = Bk_Number 19 - 9_x000D_
Bk_Deposits = SavingsWithCheckingFacility_x000D_
Bk_Residency = NonResident_x000D_
Bk_OtherCurrencies = SGD</t>
        </r>
      </text>
    </comment>
    <comment ref="F42" authorId="0" shapeId="0" xr:uid="{00000000-0006-0000-0A00-0000DA000000}">
      <text>
        <r>
          <rPr>
            <b/>
            <sz val="9"/>
            <color indexed="81"/>
            <rFont val="Tahoma"/>
            <family val="2"/>
          </rPr>
          <t>Metric = B2_2_I_NonFinCorps_Amount_x000D_
Data Type = Bk_Number 19 - 9_x000D_
Bk_Deposits = SavingsWithCheckingFacility_x000D_
Bk_Residency = NonResident_x000D_
Bk_OtherCurrencies = SGD</t>
        </r>
      </text>
    </comment>
    <comment ref="G42" authorId="0" shapeId="0" xr:uid="{00000000-0006-0000-0A00-0000DB000000}">
      <text>
        <r>
          <rPr>
            <b/>
            <sz val="9"/>
            <color indexed="81"/>
            <rFont val="Tahoma"/>
            <family val="2"/>
          </rPr>
          <t>Metric = B2_2_I_UnincorporatedEntsHeldByNatPersons_Amount_x000D_
Data Type = Bk_Number 19 - 9_x000D_
Bk_Deposits = SavingsWithCheckingFacility_x000D_
Bk_Residency = NonResident_x000D_
Bk_OtherCurrencies = SGD</t>
        </r>
      </text>
    </comment>
    <comment ref="H42" authorId="0" shapeId="0" xr:uid="{00000000-0006-0000-0A00-0000DC000000}">
      <text>
        <r>
          <rPr>
            <b/>
            <sz val="9"/>
            <color indexed="81"/>
            <rFont val="Tahoma"/>
            <family val="2"/>
          </rPr>
          <t>Metric = B2_2_I_NatPersons_Amount_x000D_
Data Type = Bk_Number 19 - 9_x000D_
Bk_Deposits = SavingsWithCheckingFacility_x000D_
Bk_Residency = NonResident_x000D_
Bk_OtherCurrencies = SGD</t>
        </r>
      </text>
    </comment>
    <comment ref="I42" authorId="0" shapeId="0" xr:uid="{00000000-0006-0000-0A00-0000DD000000}">
      <text>
        <r>
          <rPr>
            <b/>
            <sz val="9"/>
            <color indexed="81"/>
            <rFont val="Tahoma"/>
            <family val="2"/>
          </rPr>
          <t>Metric = B2_2_I_NonProfInstServIndividsAndFamilies_Amount_x000D_
Data Type = Bk_Number 19 - 9_x000D_
Bk_Deposits = SavingsWithCheckingFacility_x000D_
Bk_Residency = NonResident_x000D_
Bk_OtherCurrencies = SGD</t>
        </r>
      </text>
    </comment>
    <comment ref="J42" authorId="0" shapeId="0" xr:uid="{00000000-0006-0000-0A00-0000DE000000}">
      <text>
        <r>
          <rPr>
            <b/>
            <sz val="9"/>
            <color indexed="81"/>
            <rFont val="Tahoma"/>
            <family val="2"/>
          </rPr>
          <t>Metric = B2_2_I_Other_Amount_x000D_
Data Type = Bk_Number 19 - 9_x000D_
Bk_Deposits = SavingsWithCheckingFacility_x000D_
Bk_Residency = NonResident_x000D_
Bk_OtherCurrencies = SGD</t>
        </r>
      </text>
    </comment>
    <comment ref="B43" authorId="0" shapeId="0" xr:uid="{00000000-0006-0000-0A00-0000DF000000}">
      <text>
        <r>
          <rPr>
            <b/>
            <sz val="9"/>
            <color indexed="81"/>
            <rFont val="Tahoma"/>
            <family val="2"/>
          </rPr>
          <t>Metric = B2_2_I_NonBankFinancialInstitutions_Amount_x000D_
Data Type = Bk_Number 19 - 9_x000D_
Bk_Deposits = OtherDeposits_x000D_
Bk_Residency = NonResident_x000D_
Bk_OtherCurrencies = SGD</t>
        </r>
      </text>
    </comment>
    <comment ref="C43" authorId="0" shapeId="0" xr:uid="{00000000-0006-0000-0A00-0000E0000000}">
      <text>
        <r>
          <rPr>
            <b/>
            <sz val="9"/>
            <color indexed="81"/>
            <rFont val="Tahoma"/>
            <family val="2"/>
          </rPr>
          <t>Metric = B2_2_I_CentralBanksAndOffMonAuth_Amount_x000D_
Data Type = Bk_Number 19 - 9_x000D_
Bk_Deposits = OtherDeposits_x000D_
Bk_Residency = NonResident_x000D_
Bk_OtherCurrencies = SGD</t>
        </r>
      </text>
    </comment>
    <comment ref="D43" authorId="0" shapeId="0" xr:uid="{00000000-0006-0000-0A00-0000E1000000}">
      <text>
        <r>
          <rPr>
            <b/>
            <sz val="9"/>
            <color indexed="81"/>
            <rFont val="Tahoma"/>
            <family val="2"/>
          </rPr>
          <t>Metric = B2_2_I_Governments_Amount_x000D_
Data Type = Bk_Number 19 - 9_x000D_
Bk_Deposits = OtherDeposits_x000D_
Bk_Residency = NonResident_x000D_
Bk_OtherCurrencies = SGD</t>
        </r>
      </text>
    </comment>
    <comment ref="E43" authorId="0" shapeId="0" xr:uid="{00000000-0006-0000-0A00-0000E2000000}">
      <text>
        <r>
          <rPr>
            <b/>
            <sz val="9"/>
            <color indexed="81"/>
            <rFont val="Tahoma"/>
            <family val="2"/>
          </rPr>
          <t>Metric = B2_2_I_PSE_Amount_x000D_
Data Type = Bk_Number 19 - 9_x000D_
Bk_Deposits = OtherDeposits_x000D_
Bk_Residency = NonResident_x000D_
Bk_OtherCurrencies = SGD</t>
        </r>
      </text>
    </comment>
    <comment ref="F43" authorId="0" shapeId="0" xr:uid="{00000000-0006-0000-0A00-0000E3000000}">
      <text>
        <r>
          <rPr>
            <b/>
            <sz val="9"/>
            <color indexed="81"/>
            <rFont val="Tahoma"/>
            <family val="2"/>
          </rPr>
          <t>Metric = B2_2_I_NonFinCorps_Amount_x000D_
Data Type = Bk_Number 19 - 9_x000D_
Bk_Deposits = OtherDeposits_x000D_
Bk_Residency = NonResident_x000D_
Bk_OtherCurrencies = SGD</t>
        </r>
      </text>
    </comment>
    <comment ref="G43" authorId="0" shapeId="0" xr:uid="{00000000-0006-0000-0A00-0000E4000000}">
      <text>
        <r>
          <rPr>
            <b/>
            <sz val="9"/>
            <color indexed="81"/>
            <rFont val="Tahoma"/>
            <family val="2"/>
          </rPr>
          <t>Metric = B2_2_I_UnincorporatedEntsHeldByNatPersons_Amount_x000D_
Data Type = Bk_Number 19 - 9_x000D_
Bk_Deposits = OtherDeposits_x000D_
Bk_Residency = NonResident_x000D_
Bk_OtherCurrencies = SGD</t>
        </r>
      </text>
    </comment>
    <comment ref="H43" authorId="0" shapeId="0" xr:uid="{00000000-0006-0000-0A00-0000E5000000}">
      <text>
        <r>
          <rPr>
            <b/>
            <sz val="9"/>
            <color indexed="81"/>
            <rFont val="Tahoma"/>
            <family val="2"/>
          </rPr>
          <t>Metric = B2_2_I_NatPersons_Amount_x000D_
Data Type = Bk_Number 19 - 9_x000D_
Bk_Deposits = OtherDeposits_x000D_
Bk_Residency = NonResident_x000D_
Bk_OtherCurrencies = SGD</t>
        </r>
      </text>
    </comment>
    <comment ref="I43" authorId="0" shapeId="0" xr:uid="{00000000-0006-0000-0A00-0000E6000000}">
      <text>
        <r>
          <rPr>
            <b/>
            <sz val="9"/>
            <color indexed="81"/>
            <rFont val="Tahoma"/>
            <family val="2"/>
          </rPr>
          <t>Metric = B2_2_I_NonProfInstServIndividsAndFamilies_Amount_x000D_
Data Type = Bk_Number 19 - 9_x000D_
Bk_Deposits = OtherDeposits_x000D_
Bk_Residency = NonResident_x000D_
Bk_OtherCurrencies = SGD</t>
        </r>
      </text>
    </comment>
    <comment ref="J43" authorId="0" shapeId="0" xr:uid="{00000000-0006-0000-0A00-0000E7000000}">
      <text>
        <r>
          <rPr>
            <b/>
            <sz val="9"/>
            <color indexed="81"/>
            <rFont val="Tahoma"/>
            <family val="2"/>
          </rPr>
          <t>Metric = B2_2_I_Other_Amount_x000D_
Data Type = Bk_Number 19 - 9_x000D_
Bk_Deposits = OtherDeposits_x000D_
Bk_Residency = NonResident_x000D_
Bk_OtherCurrencies = SGD</t>
        </r>
      </text>
    </comment>
    <comment ref="B44" authorId="0" shapeId="0" xr:uid="{00000000-0006-0000-0A00-0000E8000000}">
      <text>
        <r>
          <rPr>
            <b/>
            <sz val="9"/>
            <color indexed="81"/>
            <rFont val="Tahoma"/>
            <family val="2"/>
          </rPr>
          <t>Metric = B2_2_I_NonBankFinancialInstitutions_Amount_x000D_
Data Type = Bk_Number 19 - 9_x000D_
Bk_Deposits = Balances_x000D_
Bk_Residency = NonResident_x000D_
Bk_OtherCurrencies = SGD</t>
        </r>
      </text>
    </comment>
    <comment ref="C44" authorId="0" shapeId="0" xr:uid="{00000000-0006-0000-0A00-0000E9000000}">
      <text>
        <r>
          <rPr>
            <b/>
            <sz val="9"/>
            <color indexed="81"/>
            <rFont val="Tahoma"/>
            <family val="2"/>
          </rPr>
          <t>Metric = B2_2_I_CentralBanksAndOffMonAuth_Amount_x000D_
Data Type = Bk_Number 19 - 9_x000D_
Bk_Deposits = Balances_x000D_
Bk_Residency = NonResident_x000D_
Bk_OtherCurrencies = SGD</t>
        </r>
      </text>
    </comment>
    <comment ref="D44" authorId="0" shapeId="0" xr:uid="{00000000-0006-0000-0A00-0000EA000000}">
      <text>
        <r>
          <rPr>
            <b/>
            <sz val="9"/>
            <color indexed="81"/>
            <rFont val="Tahoma"/>
            <family val="2"/>
          </rPr>
          <t>Metric = B2_2_I_Governments_Amount_x000D_
Data Type = Bk_Number 19 - 9_x000D_
Bk_Deposits = Balances_x000D_
Bk_Residency = NonResident_x000D_
Bk_OtherCurrencies = SGD</t>
        </r>
      </text>
    </comment>
    <comment ref="E44" authorId="0" shapeId="0" xr:uid="{00000000-0006-0000-0A00-0000EB000000}">
      <text>
        <r>
          <rPr>
            <b/>
            <sz val="9"/>
            <color indexed="81"/>
            <rFont val="Tahoma"/>
            <family val="2"/>
          </rPr>
          <t>Metric = B2_2_I_PSE_Amount_x000D_
Data Type = Bk_Number 19 - 9_x000D_
Bk_Deposits = Balances_x000D_
Bk_Residency = NonResident_x000D_
Bk_OtherCurrencies = SGD</t>
        </r>
      </text>
    </comment>
    <comment ref="F44" authorId="0" shapeId="0" xr:uid="{00000000-0006-0000-0A00-0000EC000000}">
      <text>
        <r>
          <rPr>
            <b/>
            <sz val="9"/>
            <color indexed="81"/>
            <rFont val="Tahoma"/>
            <family val="2"/>
          </rPr>
          <t>Metric = B2_2_I_NonFinCorps_Amount_x000D_
Data Type = Bk_Number 19 - 9_x000D_
Bk_Deposits = Balances_x000D_
Bk_Residency = NonResident_x000D_
Bk_OtherCurrencies = SGD</t>
        </r>
      </text>
    </comment>
    <comment ref="G44" authorId="0" shapeId="0" xr:uid="{00000000-0006-0000-0A00-0000ED000000}">
      <text>
        <r>
          <rPr>
            <b/>
            <sz val="9"/>
            <color indexed="81"/>
            <rFont val="Tahoma"/>
            <family val="2"/>
          </rPr>
          <t>Metric = B2_2_I_UnincorporatedEntsHeldByNatPersons_Amount_x000D_
Data Type = Bk_Number 19 - 9_x000D_
Bk_Deposits = Balances_x000D_
Bk_Residency = NonResident_x000D_
Bk_OtherCurrencies = SGD</t>
        </r>
      </text>
    </comment>
    <comment ref="H44" authorId="0" shapeId="0" xr:uid="{00000000-0006-0000-0A00-0000EE000000}">
      <text>
        <r>
          <rPr>
            <b/>
            <sz val="9"/>
            <color indexed="81"/>
            <rFont val="Tahoma"/>
            <family val="2"/>
          </rPr>
          <t>Metric = B2_2_I_NatPersons_Amount_x000D_
Data Type = Bk_Number 19 - 9_x000D_
Bk_Deposits = Balances_x000D_
Bk_Residency = NonResident_x000D_
Bk_OtherCurrencies = SGD</t>
        </r>
      </text>
    </comment>
    <comment ref="I44" authorId="0" shapeId="0" xr:uid="{00000000-0006-0000-0A00-0000EF000000}">
      <text>
        <r>
          <rPr>
            <b/>
            <sz val="9"/>
            <color indexed="81"/>
            <rFont val="Tahoma"/>
            <family val="2"/>
          </rPr>
          <t>Metric = B2_2_I_NonProfInstServIndividsAndFamilies_Amount_x000D_
Data Type = Bk_Number 19 - 9_x000D_
Bk_Deposits = Balances_x000D_
Bk_Residency = NonResident_x000D_
Bk_OtherCurrencies = SGD</t>
        </r>
      </text>
    </comment>
    <comment ref="J44" authorId="0" shapeId="0" xr:uid="{00000000-0006-0000-0A00-0000F0000000}">
      <text>
        <r>
          <rPr>
            <b/>
            <sz val="9"/>
            <color indexed="81"/>
            <rFont val="Tahoma"/>
            <family val="2"/>
          </rPr>
          <t>Metric = B2_2_I_Other_Amount_x000D_
Data Type = Bk_Number 19 - 9_x000D_
Bk_Deposits = Balances_x000D_
Bk_Residency = NonResident_x000D_
Bk_OtherCurrencies = SGD</t>
        </r>
      </text>
    </comment>
    <comment ref="A48" authorId="0" shapeId="0" xr:uid="{00000000-0006-0000-0A00-0000F1000000}">
      <text>
        <r>
          <rPr>
            <b/>
            <sz val="9"/>
            <color indexed="81"/>
            <rFont val="Tahoma"/>
            <family val="2"/>
          </rPr>
          <t>Metric = B2_2_I_DepBalSigapStatBoards_Type
Data Type = Bk_Text(4000)</t>
        </r>
      </text>
    </comment>
    <comment ref="B48" authorId="0" shapeId="0" xr:uid="{00000000-0006-0000-0A00-0000F2000000}">
      <text>
        <r>
          <rPr>
            <b/>
            <sz val="9"/>
            <color indexed="81"/>
            <rFont val="Tahoma"/>
            <family val="2"/>
          </rPr>
          <t>Metric = B2_2_I_DepBalSigapStatBoards_Currency
Data Type = Bk_OtherCurrencies</t>
        </r>
      </text>
    </comment>
    <comment ref="C48" authorId="0" shapeId="0" xr:uid="{00000000-0006-0000-0A00-0000F3000000}">
      <text>
        <r>
          <rPr>
            <b/>
            <sz val="9"/>
            <color indexed="81"/>
            <rFont val="Tahoma"/>
            <family val="2"/>
          </rPr>
          <t>Metric = B2_2_I_DepBalSigapStatBoards_Counterparty
Data Type = Bk_Text(4000)</t>
        </r>
      </text>
    </comment>
    <comment ref="D48" authorId="0" shapeId="0" xr:uid="{00000000-0006-0000-0A00-0000F4000000}">
      <text>
        <r>
          <rPr>
            <b/>
            <sz val="9"/>
            <color indexed="81"/>
            <rFont val="Tahoma"/>
            <family val="2"/>
          </rPr>
          <t>Metric = B2_2_I_DepBalSigapStatBoards_Amount
Data Type = Bk_Number 19 - 9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B8" authorId="0" shapeId="0" xr:uid="{00000000-0006-0000-0B00-000001000000}">
      <text>
        <r>
          <rPr>
            <b/>
            <sz val="9"/>
            <color indexed="81"/>
            <rFont val="Tahoma"/>
            <family val="2"/>
          </rPr>
          <t xml:space="preserve">Metric = B2_2_II_Total_NumDeps_Amount_x000D_
Data Type = Bk_Number 19 - 9_x000D_
Bk_Amountsupto = UpButNotGrtrS5000_x000D_
</t>
        </r>
      </text>
    </comment>
    <comment ref="C8" authorId="0" shapeId="0" xr:uid="{00000000-0006-0000-0B00-000002000000}">
      <text>
        <r>
          <rPr>
            <b/>
            <sz val="9"/>
            <color rgb="FF000000"/>
            <rFont val="Tahoma"/>
            <family val="2"/>
          </rPr>
          <t>Metric = B2_2_II_Total_NumDeps_ofWchResinSing_UpButNotGrtrS5000
Data Type = Bk_Number 19 - 9</t>
        </r>
      </text>
    </comment>
    <comment ref="D8" authorId="0" shapeId="0" xr:uid="{00000000-0006-0000-0B00-000003000000}">
      <text>
        <r>
          <rPr>
            <b/>
            <sz val="9"/>
            <color indexed="81"/>
            <rFont val="Tahoma"/>
            <family val="2"/>
          </rPr>
          <t xml:space="preserve">Metric = B2_2_II_Total_AmntDeps_Amount_x000D_
Data Type = Bk_Number 19 - 9_x000D_
Bk_Amountsupto = UpButNotGrtrS5000_x000D_
</t>
        </r>
      </text>
    </comment>
    <comment ref="E8" authorId="0" shapeId="0" xr:uid="{00000000-0006-0000-0B00-000004000000}">
      <text>
        <r>
          <rPr>
            <b/>
            <sz val="9"/>
            <color rgb="FF000000"/>
            <rFont val="Tahoma"/>
            <family val="2"/>
          </rPr>
          <t>Metric = B2_2_II_Total_AmntDeps_ofWchResinSing_UpButNotGrtrS5000
Data Type = Bk_Number 19 - 9</t>
        </r>
      </text>
    </comment>
    <comment ref="B9" authorId="0" shapeId="0" xr:uid="{00000000-0006-0000-0B00-000005000000}">
      <text>
        <r>
          <rPr>
            <b/>
            <sz val="9"/>
            <color indexed="81"/>
            <rFont val="Tahoma"/>
            <family val="2"/>
          </rPr>
          <t xml:space="preserve">Metric = B2_2_II_Total_NumDeps_Amount_x000D_
Data Type = Bk_Number 19 - 9_x000D_
Bk_Amountsupto = AboveSButNotGrtrS10000_x000D_
</t>
        </r>
      </text>
    </comment>
    <comment ref="C9" authorId="0" shapeId="0" xr:uid="{00000000-0006-0000-0B00-000006000000}">
      <text>
        <r>
          <rPr>
            <b/>
            <sz val="9"/>
            <color rgb="FF000000"/>
            <rFont val="Tahoma"/>
            <family val="2"/>
          </rPr>
          <t>Metric = B2_2_II_Total_NumDeps_ofWchResinSing_AboveSButNotGrtrS10000
Data Type = Bk_Number 19 - 9</t>
        </r>
      </text>
    </comment>
    <comment ref="D9" authorId="0" shapeId="0" xr:uid="{00000000-0006-0000-0B00-000007000000}">
      <text>
        <r>
          <rPr>
            <b/>
            <sz val="9"/>
            <color indexed="81"/>
            <rFont val="Tahoma"/>
            <family val="2"/>
          </rPr>
          <t xml:space="preserve">Metric = B2_2_II_Total_AmntDeps_Amount_x000D_
Data Type = Bk_Number 19 - 9_x000D_
Bk_Amountsupto = AboveSButNotGrtrS10000_x000D_
</t>
        </r>
      </text>
    </comment>
    <comment ref="E9" authorId="0" shapeId="0" xr:uid="{00000000-0006-0000-0B00-000008000000}">
      <text>
        <r>
          <rPr>
            <b/>
            <sz val="9"/>
            <color rgb="FF000000"/>
            <rFont val="Tahoma"/>
            <family val="2"/>
          </rPr>
          <t>Metric = B2_2_II_Total_AmntDeps_ofWchResinSing_AboveSButNotGrtrS10000
Data Type = Bk_Number 19 - 9</t>
        </r>
      </text>
    </comment>
    <comment ref="B10" authorId="0" shapeId="0" xr:uid="{00000000-0006-0000-0B00-000009000000}">
      <text>
        <r>
          <rPr>
            <b/>
            <sz val="9"/>
            <color indexed="81"/>
            <rFont val="Tahoma"/>
            <family val="2"/>
          </rPr>
          <t xml:space="preserve">Metric = B2_2_II_Total_NumDeps_Amount_x000D_
Data Type = Bk_Number 19 - 9_x000D_
Bk_Amountsupto = AboveSButNotGrtrS50000_x000D_
</t>
        </r>
      </text>
    </comment>
    <comment ref="C10" authorId="0" shapeId="0" xr:uid="{00000000-0006-0000-0B00-00000A000000}">
      <text>
        <r>
          <rPr>
            <b/>
            <sz val="9"/>
            <color rgb="FF000000"/>
            <rFont val="Tahoma"/>
            <family val="2"/>
          </rPr>
          <t>Metric = B2_2_II_Total_NumDeps_ofWchResinSing_AboveSButNotGrtrS50000
Data Type = Bk_Number 19 - 9</t>
        </r>
      </text>
    </comment>
    <comment ref="D10" authorId="0" shapeId="0" xr:uid="{00000000-0006-0000-0B00-00000B000000}">
      <text>
        <r>
          <rPr>
            <b/>
            <sz val="9"/>
            <color indexed="81"/>
            <rFont val="Tahoma"/>
            <family val="2"/>
          </rPr>
          <t xml:space="preserve">Metric = B2_2_II_Total_AmntDeps_Amount_x000D_
Data Type = Bk_Number 19 - 9_x000D_
Bk_Amountsupto = AboveSButNotGrtrS50000_x000D_
</t>
        </r>
      </text>
    </comment>
    <comment ref="E10" authorId="0" shapeId="0" xr:uid="{00000000-0006-0000-0B00-00000C000000}">
      <text>
        <r>
          <rPr>
            <b/>
            <sz val="9"/>
            <color rgb="FF000000"/>
            <rFont val="Tahoma"/>
            <family val="2"/>
          </rPr>
          <t>Metric = B2_2_II_Total_AmntDeps_ofWchResinSing_AboveSButNotGrtrS50000
Data Type = Bk_Number 19 - 9</t>
        </r>
      </text>
    </comment>
    <comment ref="B11" authorId="0" shapeId="0" xr:uid="{00000000-0006-0000-0B00-00000D000000}">
      <text>
        <r>
          <rPr>
            <b/>
            <sz val="9"/>
            <color indexed="81"/>
            <rFont val="Tahoma"/>
            <family val="2"/>
          </rPr>
          <t xml:space="preserve">Metric = B2_2_II_Total_NumDeps_Amount_x000D_
Data Type = Bk_Number 19 - 9_x000D_
Bk_Amountsupto = AboveS50000ButNotGrtrS75000_x000D_
</t>
        </r>
      </text>
    </comment>
    <comment ref="C11" authorId="0" shapeId="0" xr:uid="{00000000-0006-0000-0B00-00000E000000}">
      <text>
        <r>
          <rPr>
            <b/>
            <sz val="9"/>
            <color rgb="FF000000"/>
            <rFont val="Tahoma"/>
            <family val="2"/>
          </rPr>
          <t>Metric = B2_2_II_Total_NumDeps_ofWchResinSing_AboveS50000ButNotGrtrS75000
Data Type = Bk_Number 19 - 9</t>
        </r>
      </text>
    </comment>
    <comment ref="D11" authorId="0" shapeId="0" xr:uid="{00000000-0006-0000-0B00-00000F000000}">
      <text>
        <r>
          <rPr>
            <b/>
            <sz val="9"/>
            <color indexed="81"/>
            <rFont val="Tahoma"/>
            <family val="2"/>
          </rPr>
          <t xml:space="preserve">Metric = B2_2_II_Total_AmntDeps_Amount_x000D_
Data Type = Bk_Number 19 - 9_x000D_
Bk_Amountsupto = AboveS50000ButNotGrtrS75000_x000D_
</t>
        </r>
      </text>
    </comment>
    <comment ref="E11" authorId="0" shapeId="0" xr:uid="{00000000-0006-0000-0B00-000010000000}">
      <text>
        <r>
          <rPr>
            <b/>
            <sz val="9"/>
            <color rgb="FF000000"/>
            <rFont val="Tahoma"/>
            <family val="2"/>
          </rPr>
          <t>Metric = B2_2_II_Total_AmntDeps_ofWchResinSing_AboveS50000ButNotGrtrS75000
Data Type = Bk_Number 19 - 9</t>
        </r>
      </text>
    </comment>
    <comment ref="B12" authorId="0" shapeId="0" xr:uid="{00000000-0006-0000-0B00-000011000000}">
      <text>
        <r>
          <rPr>
            <b/>
            <sz val="9"/>
            <color indexed="81"/>
            <rFont val="Tahoma"/>
            <family val="2"/>
          </rPr>
          <t xml:space="preserve">Metric = B2_2_II_Total_NumDeps_Amount_x000D_
Data Type = Bk_Number 19 - 9_x000D_
Bk_Amountsupto = AboveS75000ButNotGrtrS100000_x000D_
</t>
        </r>
      </text>
    </comment>
    <comment ref="C12" authorId="0" shapeId="0" xr:uid="{00000000-0006-0000-0B00-000012000000}">
      <text>
        <r>
          <rPr>
            <b/>
            <sz val="9"/>
            <color rgb="FF000000"/>
            <rFont val="Tahoma"/>
            <family val="2"/>
          </rPr>
          <t>Metric = B2_2_II_Total_NumDeps_ofWchResinSing_AboveS75000ButNotGrtrS100000
Data Type = Bk_Number 19 - 9</t>
        </r>
      </text>
    </comment>
    <comment ref="D12" authorId="0" shapeId="0" xr:uid="{00000000-0006-0000-0B00-000013000000}">
      <text>
        <r>
          <rPr>
            <b/>
            <sz val="9"/>
            <color indexed="81"/>
            <rFont val="Tahoma"/>
            <family val="2"/>
          </rPr>
          <t xml:space="preserve">Metric = B2_2_II_Total_AmntDeps_Amount_x000D_
Data Type = Bk_Number 19 - 9_x000D_
Bk_Amountsupto = AboveS75000ButNotGrtrS100000_x000D_
</t>
        </r>
      </text>
    </comment>
    <comment ref="E12" authorId="0" shapeId="0" xr:uid="{00000000-0006-0000-0B00-000014000000}">
      <text>
        <r>
          <rPr>
            <b/>
            <sz val="9"/>
            <color rgb="FF000000"/>
            <rFont val="Tahoma"/>
            <family val="2"/>
          </rPr>
          <t>Metric = B2_2_II_Total_AmntDeps_ofWchResinSing_AboveS75000ButNotGrtrS100000
Data Type = Bk_Number 19 - 9</t>
        </r>
      </text>
    </comment>
    <comment ref="B13" authorId="0" shapeId="0" xr:uid="{00000000-0006-0000-0B00-000015000000}">
      <text>
        <r>
          <rPr>
            <b/>
            <sz val="9"/>
            <color indexed="81"/>
            <rFont val="Tahoma"/>
            <family val="2"/>
          </rPr>
          <t xml:space="preserve">Metric = B2_2_II_Total_NumDeps_Amount_x000D_
Data Type = Bk_Number 19 - 9_x000D_
Bk_Amountsupto = AboveS100000ButNotGrtrS250000_x000D_
</t>
        </r>
      </text>
    </comment>
    <comment ref="C13" authorId="0" shapeId="0" xr:uid="{00000000-0006-0000-0B00-000016000000}">
      <text>
        <r>
          <rPr>
            <b/>
            <sz val="9"/>
            <color rgb="FF000000"/>
            <rFont val="Tahoma"/>
            <family val="2"/>
          </rPr>
          <t>Metric = B2_2_II_Total_NumDeps_ofWchResinSing_AboveS100000ButNotGrtrS250000
Data Type = Bk_Number 19 - 9</t>
        </r>
      </text>
    </comment>
    <comment ref="D13" authorId="0" shapeId="0" xr:uid="{00000000-0006-0000-0B00-000017000000}">
      <text>
        <r>
          <rPr>
            <b/>
            <sz val="9"/>
            <color indexed="81"/>
            <rFont val="Tahoma"/>
            <family val="2"/>
          </rPr>
          <t xml:space="preserve">Metric = B2_2_II_Total_AmntDeps_Amount_x000D_
Data Type = Bk_Number 19 - 9_x000D_
Bk_Amountsupto = AboveS100000ButNotGrtrS250000_x000D_
</t>
        </r>
      </text>
    </comment>
    <comment ref="E13" authorId="0" shapeId="0" xr:uid="{00000000-0006-0000-0B00-000018000000}">
      <text>
        <r>
          <rPr>
            <b/>
            <sz val="9"/>
            <color rgb="FF000000"/>
            <rFont val="Tahoma"/>
            <family val="2"/>
          </rPr>
          <t>Metric = B2_2_II_Total_AmntDeps_ofWchResinSing_AboveS100000ButNotGrtrS250000
Data Type = Bk_Number 19 - 9</t>
        </r>
      </text>
    </comment>
    <comment ref="B14" authorId="0" shapeId="0" xr:uid="{00000000-0006-0000-0B00-000019000000}">
      <text>
        <r>
          <rPr>
            <b/>
            <sz val="9"/>
            <color indexed="81"/>
            <rFont val="Tahoma"/>
            <family val="2"/>
          </rPr>
          <t xml:space="preserve">Metric = B2_2_II_Total_NumDeps_Amount_x000D_
Data Type = Bk_Number 19 - 9_x000D_
Bk_Amountsupto = AboveS250000ButNotGrtrS500000_x000D_
</t>
        </r>
      </text>
    </comment>
    <comment ref="C14" authorId="0" shapeId="0" xr:uid="{00000000-0006-0000-0B00-00001A000000}">
      <text>
        <r>
          <rPr>
            <b/>
            <sz val="9"/>
            <color rgb="FF000000"/>
            <rFont val="Tahoma"/>
            <family val="2"/>
          </rPr>
          <t>Metric = B2_2_II_Total_NumDeps_ofWchResinSing_AboveS250000ButNotGrtrS500000
Data Type = Bk_Number 19 - 9</t>
        </r>
      </text>
    </comment>
    <comment ref="D14" authorId="0" shapeId="0" xr:uid="{00000000-0006-0000-0B00-00001B000000}">
      <text>
        <r>
          <rPr>
            <b/>
            <sz val="9"/>
            <color indexed="81"/>
            <rFont val="Tahoma"/>
            <family val="2"/>
          </rPr>
          <t xml:space="preserve">Metric = B2_2_II_Total_AmntDeps_Amount_x000D_
Data Type = Bk_Number 19 - 9_x000D_
Bk_Amountsupto = AboveS250000ButNotGrtrS500000_x000D_
</t>
        </r>
      </text>
    </comment>
    <comment ref="E14" authorId="0" shapeId="0" xr:uid="{00000000-0006-0000-0B00-00001C000000}">
      <text>
        <r>
          <rPr>
            <b/>
            <sz val="9"/>
            <color rgb="FF000000"/>
            <rFont val="Tahoma"/>
            <family val="2"/>
          </rPr>
          <t>Metric = B2_2_II_Total_AmntDeps_ofWchResinSing_AboveS250000ButNotGrtrS500000
Data Type = Bk_Number 19 - 9</t>
        </r>
      </text>
    </comment>
    <comment ref="B15" authorId="0" shapeId="0" xr:uid="{00000000-0006-0000-0B00-00001D000000}">
      <text>
        <r>
          <rPr>
            <b/>
            <sz val="9"/>
            <color indexed="81"/>
            <rFont val="Tahoma"/>
            <family val="2"/>
          </rPr>
          <t xml:space="preserve">Metric = B2_2_II_Total_NumDeps_Amount_x000D_
Data Type = Bk_Number 19 - 9_x000D_
Bk_Amountsupto = Above500000ButNotGrtrS1Million_x000D_
</t>
        </r>
      </text>
    </comment>
    <comment ref="C15" authorId="0" shapeId="0" xr:uid="{00000000-0006-0000-0B00-00001E000000}">
      <text>
        <r>
          <rPr>
            <b/>
            <sz val="9"/>
            <color rgb="FF000000"/>
            <rFont val="Tahoma"/>
            <family val="2"/>
          </rPr>
          <t>Metric = B2_2_II_Total_NumDeps_ofWchResinSing_Above500000ButNotGrtrS1Million
Data Type = Bk_Number 19 - 9</t>
        </r>
      </text>
    </comment>
    <comment ref="D15" authorId="0" shapeId="0" xr:uid="{00000000-0006-0000-0B00-00001F000000}">
      <text>
        <r>
          <rPr>
            <b/>
            <sz val="9"/>
            <color indexed="81"/>
            <rFont val="Tahoma"/>
            <family val="2"/>
          </rPr>
          <t xml:space="preserve">Metric = B2_2_II_Total_AmntDeps_Amount_x000D_
Data Type = Bk_Number 19 - 9_x000D_
Bk_Amountsupto = Above500000ButNotGrtrS1Million_x000D_
</t>
        </r>
      </text>
    </comment>
    <comment ref="E15" authorId="0" shapeId="0" xr:uid="{00000000-0006-0000-0B00-000020000000}">
      <text>
        <r>
          <rPr>
            <b/>
            <sz val="9"/>
            <color rgb="FF000000"/>
            <rFont val="Tahoma"/>
            <family val="2"/>
          </rPr>
          <t>Metric = B2_2_II_Total_AmntDeps_ofWchResinSing_Above500000ButNotGrtrS1Million
Data Type = Bk_Number 19 - 9</t>
        </r>
      </text>
    </comment>
    <comment ref="B16" authorId="0" shapeId="0" xr:uid="{00000000-0006-0000-0B00-000021000000}">
      <text>
        <r>
          <rPr>
            <b/>
            <sz val="9"/>
            <color indexed="81"/>
            <rFont val="Tahoma"/>
            <family val="2"/>
          </rPr>
          <t xml:space="preserve">Metric = B2_2_II_Total_NumDeps_Amount_x000D_
Data Type = Bk_Number 19 - 9_x000D_
Bk_Amountsupto = AboveS1MillionButNotGrtrS5Million_x000D_
</t>
        </r>
      </text>
    </comment>
    <comment ref="C16" authorId="0" shapeId="0" xr:uid="{00000000-0006-0000-0B00-000022000000}">
      <text>
        <r>
          <rPr>
            <b/>
            <sz val="9"/>
            <color rgb="FF000000"/>
            <rFont val="Tahoma"/>
            <family val="2"/>
          </rPr>
          <t>Metric = B2_2_II_Total_NumDeps_ofWchResinSing_AboveS1MillionButNotGrtrS5Million
Data Type = Bk_Number 19 - 9</t>
        </r>
      </text>
    </comment>
    <comment ref="D16" authorId="0" shapeId="0" xr:uid="{00000000-0006-0000-0B00-000023000000}">
      <text>
        <r>
          <rPr>
            <b/>
            <sz val="9"/>
            <color indexed="81"/>
            <rFont val="Tahoma"/>
            <family val="2"/>
          </rPr>
          <t xml:space="preserve">Metric = B2_2_II_Total_AmntDeps_Amount_x000D_
Data Type = Bk_Number 19 - 9_x000D_
Bk_Amountsupto = AboveS1MillionButNotGrtrS5Million_x000D_
</t>
        </r>
      </text>
    </comment>
    <comment ref="E16" authorId="0" shapeId="0" xr:uid="{00000000-0006-0000-0B00-000024000000}">
      <text>
        <r>
          <rPr>
            <b/>
            <sz val="9"/>
            <color rgb="FF000000"/>
            <rFont val="Tahoma"/>
            <family val="2"/>
          </rPr>
          <t>Metric = B2_2_II_Total_AmntDeps_ofWchResinSing_AboveS1MillionButNotGrtrS5Million
Data Type = Bk_Number 19 - 9</t>
        </r>
      </text>
    </comment>
    <comment ref="B17" authorId="0" shapeId="0" xr:uid="{00000000-0006-0000-0B00-000025000000}">
      <text>
        <r>
          <rPr>
            <b/>
            <sz val="9"/>
            <color indexed="81"/>
            <rFont val="Tahoma"/>
            <family val="2"/>
          </rPr>
          <t xml:space="preserve">Metric = B2_2_II_Total_NumDeps_Amount_x000D_
Data Type = Bk_Number 19 - 9_x000D_
Bk_Amountsupto = AboveS5MillionButNotGrtrS10Million_x000D_
</t>
        </r>
      </text>
    </comment>
    <comment ref="C17" authorId="0" shapeId="0" xr:uid="{00000000-0006-0000-0B00-000026000000}">
      <text>
        <r>
          <rPr>
            <b/>
            <sz val="9"/>
            <color rgb="FF000000"/>
            <rFont val="Tahoma"/>
            <family val="2"/>
          </rPr>
          <t>Metric = B2_2_II_Total_NumDeps_ofWchResinSing_AboveS5MillionButNotGrtrS10Million
Data Type = Bk_Number 19 - 9</t>
        </r>
      </text>
    </comment>
    <comment ref="D17" authorId="0" shapeId="0" xr:uid="{00000000-0006-0000-0B00-000027000000}">
      <text>
        <r>
          <rPr>
            <b/>
            <sz val="9"/>
            <color indexed="81"/>
            <rFont val="Tahoma"/>
            <family val="2"/>
          </rPr>
          <t xml:space="preserve">Metric = B2_2_II_Total_AmntDeps_Amount_x000D_
Data Type = Bk_Number 19 - 9_x000D_
Bk_Amountsupto = AboveS5MillionButNotGrtrS10Million_x000D_
</t>
        </r>
      </text>
    </comment>
    <comment ref="E17" authorId="0" shapeId="0" xr:uid="{00000000-0006-0000-0B00-000028000000}">
      <text>
        <r>
          <rPr>
            <b/>
            <sz val="9"/>
            <color rgb="FF000000"/>
            <rFont val="Tahoma"/>
            <family val="2"/>
          </rPr>
          <t>Metric = B2_2_II_Total_AmntDeps_ofWchResinSing_AboveS5MillionButNotGrtrS10Million
Data Type = Bk_Number 19 - 9</t>
        </r>
      </text>
    </comment>
    <comment ref="B18" authorId="0" shapeId="0" xr:uid="{00000000-0006-0000-0B00-000029000000}">
      <text>
        <r>
          <rPr>
            <b/>
            <sz val="9"/>
            <color indexed="81"/>
            <rFont val="Tahoma"/>
            <family val="2"/>
          </rPr>
          <t xml:space="preserve">Metric = B2_2_II_Total_NumDeps_Amount_x000D_
Data Type = Bk_Number 19 - 9_x000D_
Bk_Amountsupto = AboveS10MillionButNotGrtrS50Million_x000D_
</t>
        </r>
      </text>
    </comment>
    <comment ref="C18" authorId="0" shapeId="0" xr:uid="{00000000-0006-0000-0B00-00002A000000}">
      <text>
        <r>
          <rPr>
            <b/>
            <sz val="9"/>
            <color indexed="81"/>
            <rFont val="Tahoma"/>
            <family val="2"/>
          </rPr>
          <t>Metric = B2_2_II_Total_NumDeps_ofWchResinSing_AboveS10MillionButNotGrtrS50Million_x000D_
Data Type = Bk_Number 19 - 9</t>
        </r>
      </text>
    </comment>
    <comment ref="D18" authorId="0" shapeId="0" xr:uid="{00000000-0006-0000-0B00-00002B000000}">
      <text>
        <r>
          <rPr>
            <b/>
            <sz val="9"/>
            <color indexed="81"/>
            <rFont val="Tahoma"/>
            <family val="2"/>
          </rPr>
          <t xml:space="preserve">Metric = B2_2_II_Total_AmntDeps_Amount_x000D_
Data Type = Bk_Number 19 - 9_x000D_
Bk_Amountsupto = AboveS10MillionButNotGrtrS50Million_x000D_
</t>
        </r>
      </text>
    </comment>
    <comment ref="E18" authorId="0" shapeId="0" xr:uid="{00000000-0006-0000-0B00-00002C000000}">
      <text>
        <r>
          <rPr>
            <b/>
            <sz val="9"/>
            <color rgb="FF000000"/>
            <rFont val="Tahoma"/>
            <family val="2"/>
          </rPr>
          <t>Metric = B2_2_II_Total_AmntDeps_ofWchResinSing_AboveS10MillionButNotGrtrS50Million
Data Type = Bk_Number 19 - 9</t>
        </r>
      </text>
    </comment>
    <comment ref="B19" authorId="0" shapeId="0" xr:uid="{00000000-0006-0000-0B00-00002D000000}">
      <text>
        <r>
          <rPr>
            <b/>
            <sz val="9"/>
            <color indexed="81"/>
            <rFont val="Tahoma"/>
            <family val="2"/>
          </rPr>
          <t xml:space="preserve">Metric = B2_2_II_Total_NumDeps_Amount_x000D_
Data Type = Bk_Number 19 - 9_x000D_
Bk_Amountsupto = AboveS50Million_x000D_
</t>
        </r>
      </text>
    </comment>
    <comment ref="C19" authorId="0" shapeId="0" xr:uid="{00000000-0006-0000-0B00-00002E000000}">
      <text>
        <r>
          <rPr>
            <b/>
            <sz val="9"/>
            <color rgb="FF000000"/>
            <rFont val="Tahoma"/>
            <family val="2"/>
          </rPr>
          <t>Metric = B2_2_II_Total_NumDeps_ofWchResinSing_AboveS50Million
Data Type = Bk_Number 19 - 9</t>
        </r>
      </text>
    </comment>
    <comment ref="D19" authorId="0" shapeId="0" xr:uid="{00000000-0006-0000-0B00-00002F000000}">
      <text>
        <r>
          <rPr>
            <b/>
            <sz val="9"/>
            <color indexed="81"/>
            <rFont val="Tahoma"/>
            <family val="2"/>
          </rPr>
          <t xml:space="preserve">Metric = B2_2_II_Total_AmntDeps_Amount_x000D_
Data Type = Bk_Number 19 - 9_x000D_
Bk_Amountsupto = AboveS50Million_x000D_
</t>
        </r>
      </text>
    </comment>
    <comment ref="E19" authorId="0" shapeId="0" xr:uid="{00000000-0006-0000-0B00-000030000000}">
      <text>
        <r>
          <rPr>
            <b/>
            <sz val="9"/>
            <color rgb="FF000000"/>
            <rFont val="Tahoma"/>
            <family val="2"/>
          </rPr>
          <t>Metric = B2_2_II_Total_AmntDeps_ofWchResinSing_AboveS50Million
Data Type = Bk_Number 19 - 9</t>
        </r>
      </text>
    </comment>
    <comment ref="B23" authorId="0" shapeId="0" xr:uid="{00000000-0006-0000-0B00-000031000000}">
      <text>
        <r>
          <rPr>
            <b/>
            <sz val="9"/>
            <color indexed="81"/>
            <rFont val="Tahoma"/>
            <family val="2"/>
          </rPr>
          <t xml:space="preserve">Metric = B2_2_II_SingDoll_NumDep_Amount_x000D_
Data Type = Bk_Number 19 - 9_x000D_
Bk_Amountsupto = UpButNotGrtrS5000_x000D_
</t>
        </r>
      </text>
    </comment>
    <comment ref="C23" authorId="0" shapeId="0" xr:uid="{00000000-0006-0000-0B00-000032000000}">
      <text>
        <r>
          <rPr>
            <b/>
            <sz val="9"/>
            <color rgb="FF000000"/>
            <rFont val="Tahoma"/>
            <family val="2"/>
          </rPr>
          <t>Metric = B2_2_II_ofWchSingDoll_NumDeps_ofWchResinSing_UpButNotGrtrS5000
Data Type = Bk_Number 19 - 9</t>
        </r>
      </text>
    </comment>
    <comment ref="D23" authorId="0" shapeId="0" xr:uid="{00000000-0006-0000-0B00-000033000000}">
      <text>
        <r>
          <rPr>
            <b/>
            <sz val="9"/>
            <color indexed="81"/>
            <rFont val="Tahoma"/>
            <family val="2"/>
          </rPr>
          <t xml:space="preserve">Metric = B2_2_II_SingDoll_AmntofDep_Amount_x000D_
Data Type = Bk_Number 19 - 9_x000D_
Bk_Amountsupto = UpButNotGrtrS5000_x000D_
</t>
        </r>
      </text>
    </comment>
    <comment ref="E23" authorId="0" shapeId="0" xr:uid="{00000000-0006-0000-0B00-000034000000}">
      <text>
        <r>
          <rPr>
            <b/>
            <sz val="9"/>
            <color rgb="FF000000"/>
            <rFont val="Tahoma"/>
            <family val="2"/>
          </rPr>
          <t>Metric = B2_2_II_ofWchSingDoll_AmntDeps_ofWchResinSing_UpButNotGrtrS5000
Data Type = Bk_Number 19 - 9</t>
        </r>
      </text>
    </comment>
    <comment ref="B24" authorId="0" shapeId="0" xr:uid="{00000000-0006-0000-0B00-000035000000}">
      <text>
        <r>
          <rPr>
            <b/>
            <sz val="9"/>
            <color indexed="81"/>
            <rFont val="Tahoma"/>
            <family val="2"/>
          </rPr>
          <t xml:space="preserve">Metric = B2_2_II_SingDoll_NumDep_Amount_x000D_
Data Type = Bk_Number 19 - 9_x000D_
Bk_Amountsupto = AboveSButNotGrtrS10000_x000D_
</t>
        </r>
      </text>
    </comment>
    <comment ref="C24" authorId="0" shapeId="0" xr:uid="{00000000-0006-0000-0B00-000036000000}">
      <text>
        <r>
          <rPr>
            <b/>
            <sz val="9"/>
            <color rgb="FF000000"/>
            <rFont val="Tahoma"/>
            <family val="2"/>
          </rPr>
          <t>Metric = B2_2_II_ofWchSingDoll_NumDeps_ofWchResinSing_AboveSButNotGrtrS10000
Data Type = Bk_Number 19 - 9</t>
        </r>
      </text>
    </comment>
    <comment ref="D24" authorId="0" shapeId="0" xr:uid="{00000000-0006-0000-0B00-000037000000}">
      <text>
        <r>
          <rPr>
            <b/>
            <sz val="9"/>
            <color indexed="81"/>
            <rFont val="Tahoma"/>
            <family val="2"/>
          </rPr>
          <t xml:space="preserve">Metric = B2_2_II_SingDoll_AmntofDep_Amount_x000D_
Data Type = Bk_Number 19 - 9_x000D_
Bk_Amountsupto = AboveSButNotGrtrS10000_x000D_
</t>
        </r>
      </text>
    </comment>
    <comment ref="E24" authorId="0" shapeId="0" xr:uid="{00000000-0006-0000-0B00-000038000000}">
      <text>
        <r>
          <rPr>
            <b/>
            <sz val="9"/>
            <color rgb="FF000000"/>
            <rFont val="Tahoma"/>
            <family val="2"/>
          </rPr>
          <t>Metric = B2_2_II_ofWchSingDoll_AmntDeps_ofWchResinSing_AboveSButNotGrtrS10000
Data Type = Bk_Number 19 - 9</t>
        </r>
      </text>
    </comment>
    <comment ref="B25" authorId="0" shapeId="0" xr:uid="{00000000-0006-0000-0B00-000039000000}">
      <text>
        <r>
          <rPr>
            <b/>
            <sz val="9"/>
            <color indexed="81"/>
            <rFont val="Tahoma"/>
            <family val="2"/>
          </rPr>
          <t xml:space="preserve">Metric = B2_2_II_SingDoll_NumDep_Amount_x000D_
Data Type = Bk_Number 19 - 9_x000D_
Bk_Amountsupto = AboveSButNotGrtrS50000_x000D_
</t>
        </r>
      </text>
    </comment>
    <comment ref="C25" authorId="0" shapeId="0" xr:uid="{00000000-0006-0000-0B00-00003A000000}">
      <text>
        <r>
          <rPr>
            <b/>
            <sz val="9"/>
            <color rgb="FF000000"/>
            <rFont val="Tahoma"/>
            <family val="2"/>
          </rPr>
          <t>Metric = B2_2_II_ofWchSingDoll_NumDeps_ofWchResinSing_AboveSButNotGrtrS50000
Data Type = Bk_Number 19 - 9</t>
        </r>
      </text>
    </comment>
    <comment ref="D25" authorId="0" shapeId="0" xr:uid="{00000000-0006-0000-0B00-00003B000000}">
      <text>
        <r>
          <rPr>
            <b/>
            <sz val="9"/>
            <color indexed="81"/>
            <rFont val="Tahoma"/>
            <family val="2"/>
          </rPr>
          <t xml:space="preserve">Metric = B2_2_II_SingDoll_AmntofDep_Amount_x000D_
Data Type = Bk_Number 19 - 9_x000D_
Bk_Amountsupto = AboveSButNotGrtrS50000_x000D_
</t>
        </r>
      </text>
    </comment>
    <comment ref="E25" authorId="0" shapeId="0" xr:uid="{00000000-0006-0000-0B00-00003C000000}">
      <text>
        <r>
          <rPr>
            <b/>
            <sz val="9"/>
            <color rgb="FF000000"/>
            <rFont val="Tahoma"/>
            <family val="2"/>
          </rPr>
          <t>Metric = B2_2_II_ofWchSingDoll_AmntDeps_ofWchResinSing_AboveSButNotGrtrS50000
Data Type = Bk_Number 19 - 9</t>
        </r>
      </text>
    </comment>
    <comment ref="B26" authorId="0" shapeId="0" xr:uid="{00000000-0006-0000-0B00-00003D000000}">
      <text>
        <r>
          <rPr>
            <b/>
            <sz val="9"/>
            <color indexed="81"/>
            <rFont val="Tahoma"/>
            <family val="2"/>
          </rPr>
          <t xml:space="preserve">Metric = B2_2_II_SingDoll_NumDep_Amount_x000D_
Data Type = Bk_Number 19 - 9_x000D_
Bk_Amountsupto = AboveS50000ButNotGrtrS75000_x000D_
</t>
        </r>
      </text>
    </comment>
    <comment ref="C26" authorId="0" shapeId="0" xr:uid="{00000000-0006-0000-0B00-00003E000000}">
      <text>
        <r>
          <rPr>
            <b/>
            <sz val="9"/>
            <color rgb="FF000000"/>
            <rFont val="Tahoma"/>
            <family val="2"/>
          </rPr>
          <t>Metric = B2_2_II_ofWchSingDoll_NumDeps_ofWchResinSing_AboveS50000ButNotGrtrS75000
Data Type = Bk_Number 19 - 9</t>
        </r>
      </text>
    </comment>
    <comment ref="D26" authorId="0" shapeId="0" xr:uid="{00000000-0006-0000-0B00-00003F000000}">
      <text>
        <r>
          <rPr>
            <b/>
            <sz val="9"/>
            <color indexed="81"/>
            <rFont val="Tahoma"/>
            <family val="2"/>
          </rPr>
          <t xml:space="preserve">Metric = B2_2_II_SingDoll_AmntofDep_Amount_x000D_
Data Type = Bk_Number 19 - 9_x000D_
Bk_Amountsupto = AboveS50000ButNotGrtrS75000_x000D_
</t>
        </r>
      </text>
    </comment>
    <comment ref="E26" authorId="0" shapeId="0" xr:uid="{00000000-0006-0000-0B00-000040000000}">
      <text>
        <r>
          <rPr>
            <b/>
            <sz val="9"/>
            <color rgb="FF000000"/>
            <rFont val="Tahoma"/>
            <family val="2"/>
          </rPr>
          <t>Metric = B2_2_II_ofWchSingDoll_AmntDeps_ofWchResinSing_AboveS50000ButNotGrtrS75000
Data Type = Bk_Number 19 - 9</t>
        </r>
      </text>
    </comment>
    <comment ref="B27" authorId="0" shapeId="0" xr:uid="{00000000-0006-0000-0B00-000041000000}">
      <text>
        <r>
          <rPr>
            <b/>
            <sz val="9"/>
            <color indexed="81"/>
            <rFont val="Tahoma"/>
            <family val="2"/>
          </rPr>
          <t xml:space="preserve">Metric = B2_2_II_SingDoll_NumDep_Amount_x000D_
Data Type = Bk_Number 19 - 9_x000D_
Bk_Amountsupto = AboveS75000ButNotGrtrS100000_x000D_
</t>
        </r>
      </text>
    </comment>
    <comment ref="C27" authorId="0" shapeId="0" xr:uid="{00000000-0006-0000-0B00-000042000000}">
      <text>
        <r>
          <rPr>
            <b/>
            <sz val="9"/>
            <color rgb="FF000000"/>
            <rFont val="Tahoma"/>
            <family val="2"/>
          </rPr>
          <t>Metric = B2_2_II_ofWchSingDoll_NumDeps_ofWchResinSing_AboveS75000ButNotGrtrS100000
Data Type = Bk_Number 19 - 9</t>
        </r>
      </text>
    </comment>
    <comment ref="D27" authorId="0" shapeId="0" xr:uid="{00000000-0006-0000-0B00-000043000000}">
      <text>
        <r>
          <rPr>
            <b/>
            <sz val="9"/>
            <color indexed="81"/>
            <rFont val="Tahoma"/>
            <family val="2"/>
          </rPr>
          <t xml:space="preserve">Metric = B2_2_II_SingDoll_AmntofDep_Amount_x000D_
Data Type = Bk_Number 19 - 9_x000D_
Bk_Amountsupto = AboveS75000ButNotGrtrS100000_x000D_
</t>
        </r>
      </text>
    </comment>
    <comment ref="E27" authorId="0" shapeId="0" xr:uid="{00000000-0006-0000-0B00-000044000000}">
      <text>
        <r>
          <rPr>
            <b/>
            <sz val="9"/>
            <color rgb="FF000000"/>
            <rFont val="Tahoma"/>
            <family val="2"/>
          </rPr>
          <t>Metric = B2_2_II_ofWchSingDoll_AmntDeps_ofWchResinSing_AboveS75000ButNotGrtrS100000
Data Type = Bk_Number 19 - 9</t>
        </r>
      </text>
    </comment>
    <comment ref="B28" authorId="0" shapeId="0" xr:uid="{00000000-0006-0000-0B00-000045000000}">
      <text>
        <r>
          <rPr>
            <b/>
            <sz val="9"/>
            <color indexed="81"/>
            <rFont val="Tahoma"/>
            <family val="2"/>
          </rPr>
          <t xml:space="preserve">Metric = B2_2_II_SingDoll_NumDep_Amount_x000D_
Data Type = Bk_Number 19 - 9_x000D_
Bk_Amountsupto = AboveS100000ButNotGrtrS250000_x000D_
</t>
        </r>
      </text>
    </comment>
    <comment ref="C28" authorId="0" shapeId="0" xr:uid="{00000000-0006-0000-0B00-000046000000}">
      <text>
        <r>
          <rPr>
            <b/>
            <sz val="9"/>
            <color rgb="FF000000"/>
            <rFont val="Tahoma"/>
            <family val="2"/>
          </rPr>
          <t>Metric = B2_2_II_ofWchSingDoll_NumDeps_ofWchResinSing_AboveS100000ButNotGrtrS250000
Data Type = Bk_Number 19 - 9</t>
        </r>
      </text>
    </comment>
    <comment ref="D28" authorId="0" shapeId="0" xr:uid="{00000000-0006-0000-0B00-000047000000}">
      <text>
        <r>
          <rPr>
            <b/>
            <sz val="9"/>
            <color indexed="81"/>
            <rFont val="Tahoma"/>
            <family val="2"/>
          </rPr>
          <t xml:space="preserve">Metric = B2_2_II_SingDoll_AmntofDep_Amount_x000D_
Data Type = Bk_Number 19 - 9_x000D_
Bk_Amountsupto = AboveS100000ButNotGrtrS250000_x000D_
</t>
        </r>
      </text>
    </comment>
    <comment ref="E28" authorId="0" shapeId="0" xr:uid="{00000000-0006-0000-0B00-000048000000}">
      <text>
        <r>
          <rPr>
            <b/>
            <sz val="9"/>
            <color rgb="FF000000"/>
            <rFont val="Tahoma"/>
            <family val="2"/>
          </rPr>
          <t>Metric = B2_2_II_ofWchSingDoll_AmntDeps_ofWchResinSing_AboveS100000ButNotGrtrS250000
Data Type = Bk_Number 19 - 9</t>
        </r>
      </text>
    </comment>
    <comment ref="B29" authorId="0" shapeId="0" xr:uid="{00000000-0006-0000-0B00-000049000000}">
      <text>
        <r>
          <rPr>
            <b/>
            <sz val="9"/>
            <color indexed="81"/>
            <rFont val="Tahoma"/>
            <family val="2"/>
          </rPr>
          <t xml:space="preserve">Metric = B2_2_II_SingDoll_NumDep_Amount_x000D_
Data Type = Bk_Number 19 - 9_x000D_
Bk_Amountsupto = AboveS250000ButNotGrtrS500000_x000D_
</t>
        </r>
      </text>
    </comment>
    <comment ref="C29" authorId="0" shapeId="0" xr:uid="{00000000-0006-0000-0B00-00004A000000}">
      <text>
        <r>
          <rPr>
            <b/>
            <sz val="9"/>
            <color rgb="FF000000"/>
            <rFont val="Tahoma"/>
            <family val="2"/>
          </rPr>
          <t>Metric = B2_2_II_ofWchSingDoll_NumDeps_ofWchResinSing_AboveS250000ButNotGrtrS500000
Data Type = Bk_Number 19 - 9</t>
        </r>
      </text>
    </comment>
    <comment ref="D29" authorId="0" shapeId="0" xr:uid="{00000000-0006-0000-0B00-00004B000000}">
      <text>
        <r>
          <rPr>
            <b/>
            <sz val="9"/>
            <color indexed="81"/>
            <rFont val="Tahoma"/>
            <family val="2"/>
          </rPr>
          <t xml:space="preserve">Metric = B2_2_II_SingDoll_AmntofDep_Amount_x000D_
Data Type = Bk_Number 19 - 9_x000D_
Bk_Amountsupto = AboveS250000ButNotGrtrS500000_x000D_
</t>
        </r>
      </text>
    </comment>
    <comment ref="E29" authorId="0" shapeId="0" xr:uid="{00000000-0006-0000-0B00-00004C000000}">
      <text>
        <r>
          <rPr>
            <b/>
            <sz val="9"/>
            <color rgb="FF000000"/>
            <rFont val="Tahoma"/>
            <family val="2"/>
          </rPr>
          <t>Metric = B2_2_II_ofWchSingDoll_AmntDeps_ofWchResinSing_AboveS250000ButNotGrtrS500000
Data Type = Bk_Number 19 - 9</t>
        </r>
      </text>
    </comment>
    <comment ref="B30" authorId="0" shapeId="0" xr:uid="{00000000-0006-0000-0B00-00004D000000}">
      <text>
        <r>
          <rPr>
            <b/>
            <sz val="9"/>
            <color indexed="81"/>
            <rFont val="Tahoma"/>
            <family val="2"/>
          </rPr>
          <t xml:space="preserve">Metric = B2_2_II_SingDoll_NumDep_Amount_x000D_
Data Type = Bk_Number 19 - 9_x000D_
Bk_Amountsupto = Above500000ButNotGrtrS1Million_x000D_
</t>
        </r>
      </text>
    </comment>
    <comment ref="C30" authorId="0" shapeId="0" xr:uid="{00000000-0006-0000-0B00-00004E000000}">
      <text>
        <r>
          <rPr>
            <b/>
            <sz val="9"/>
            <color rgb="FF000000"/>
            <rFont val="Tahoma"/>
            <family val="2"/>
          </rPr>
          <t>Metric = B2_2_II_ofWchSingDoll_NumDeps_ofWchResinSing_Above500000ButNotGrtrS1Million
Data Type = Bk_Number 19 - 9</t>
        </r>
      </text>
    </comment>
    <comment ref="D30" authorId="0" shapeId="0" xr:uid="{00000000-0006-0000-0B00-00004F000000}">
      <text>
        <r>
          <rPr>
            <b/>
            <sz val="9"/>
            <color indexed="81"/>
            <rFont val="Tahoma"/>
            <family val="2"/>
          </rPr>
          <t xml:space="preserve">Metric = B2_2_II_SingDoll_AmntofDep_Amount_x000D_
Data Type = Bk_Number 19 - 9_x000D_
Bk_Amountsupto = Above500000ButNotGrtrS1Million_x000D_
</t>
        </r>
      </text>
    </comment>
    <comment ref="E30" authorId="0" shapeId="0" xr:uid="{00000000-0006-0000-0B00-000050000000}">
      <text>
        <r>
          <rPr>
            <b/>
            <sz val="9"/>
            <color rgb="FF000000"/>
            <rFont val="Tahoma"/>
            <family val="2"/>
          </rPr>
          <t>Metric = B2_2_II_ofWchSingDoll_AmntDeps_ofWchResinSing_Above500000ButNotGrtrS1Million
Data Type = Bk_Number 19 - 9</t>
        </r>
      </text>
    </comment>
    <comment ref="B31" authorId="0" shapeId="0" xr:uid="{00000000-0006-0000-0B00-000051000000}">
      <text>
        <r>
          <rPr>
            <b/>
            <sz val="9"/>
            <color indexed="81"/>
            <rFont val="Tahoma"/>
            <family val="2"/>
          </rPr>
          <t xml:space="preserve">Metric = B2_2_II_SingDoll_NumDep_Amount_x000D_
Data Type = Bk_Number 19 - 9_x000D_
Bk_Amountsupto = AboveS1MillionButNotGrtrS5Million_x000D_
</t>
        </r>
      </text>
    </comment>
    <comment ref="C31" authorId="0" shapeId="0" xr:uid="{00000000-0006-0000-0B00-000052000000}">
      <text>
        <r>
          <rPr>
            <b/>
            <sz val="9"/>
            <color rgb="FF000000"/>
            <rFont val="Tahoma"/>
            <family val="2"/>
          </rPr>
          <t>Metric = B2_2_II_ofWchSingDoll_NumDeps_ofWchResinSing_AboveS1MillionButNotGrtrS5Million
Data Type = Bk_Number 19 - 9</t>
        </r>
      </text>
    </comment>
    <comment ref="D31" authorId="0" shapeId="0" xr:uid="{00000000-0006-0000-0B00-000053000000}">
      <text>
        <r>
          <rPr>
            <b/>
            <sz val="9"/>
            <color indexed="81"/>
            <rFont val="Tahoma"/>
            <family val="2"/>
          </rPr>
          <t xml:space="preserve">Metric = B2_2_II_SingDoll_AmntofDep_Amount_x000D_
Data Type = Bk_Number 19 - 9_x000D_
Bk_Amountsupto = AboveS1MillionButNotGrtrS5Million_x000D_
</t>
        </r>
      </text>
    </comment>
    <comment ref="E31" authorId="0" shapeId="0" xr:uid="{00000000-0006-0000-0B00-000054000000}">
      <text>
        <r>
          <rPr>
            <b/>
            <sz val="9"/>
            <color rgb="FF000000"/>
            <rFont val="Tahoma"/>
            <family val="2"/>
          </rPr>
          <t>Metric = B2_2_II_ofWchSingDoll_AmntDeps_ofWchResinSing_AboveS1MillionButNotGrtrS5Million
Data Type = Bk_Number 19 - 9</t>
        </r>
      </text>
    </comment>
    <comment ref="B32" authorId="0" shapeId="0" xr:uid="{00000000-0006-0000-0B00-000055000000}">
      <text>
        <r>
          <rPr>
            <b/>
            <sz val="9"/>
            <color indexed="81"/>
            <rFont val="Tahoma"/>
            <family val="2"/>
          </rPr>
          <t xml:space="preserve">Metric = B2_2_II_SingDoll_NumDep_Amount_x000D_
Data Type = Bk_Number 19 - 9_x000D_
Bk_Amountsupto = AboveS5MillionButNotGrtrS10Million_x000D_
</t>
        </r>
      </text>
    </comment>
    <comment ref="C32" authorId="0" shapeId="0" xr:uid="{00000000-0006-0000-0B00-000056000000}">
      <text>
        <r>
          <rPr>
            <b/>
            <sz val="9"/>
            <color rgb="FF000000"/>
            <rFont val="Tahoma"/>
            <family val="2"/>
          </rPr>
          <t>Metric = B2_2_II_ofWchSingDoll_NumDeps_ofWchResinSing_AboveS5MillionButNotGrtrS10Million
Data Type = Bk_Number 19 - 9</t>
        </r>
      </text>
    </comment>
    <comment ref="D32" authorId="0" shapeId="0" xr:uid="{00000000-0006-0000-0B00-000057000000}">
      <text>
        <r>
          <rPr>
            <b/>
            <sz val="9"/>
            <color indexed="81"/>
            <rFont val="Tahoma"/>
            <family val="2"/>
          </rPr>
          <t xml:space="preserve">Metric = B2_2_II_SingDoll_AmntofDep_Amount_x000D_
Data Type = Bk_Number 19 - 9_x000D_
Bk_Amountsupto = AboveS5MillionButNotGrtrS10Million_x000D_
</t>
        </r>
      </text>
    </comment>
    <comment ref="E32" authorId="0" shapeId="0" xr:uid="{00000000-0006-0000-0B00-000058000000}">
      <text>
        <r>
          <rPr>
            <b/>
            <sz val="9"/>
            <color rgb="FF000000"/>
            <rFont val="Tahoma"/>
            <family val="2"/>
          </rPr>
          <t>Metric = B2_2_II_ofWchSingDoll_AmntDeps_ofWchResinSing_AboveS5MillionButNotGrtrS10Million
Data Type = Bk_Number 19 - 9</t>
        </r>
      </text>
    </comment>
    <comment ref="B33" authorId="0" shapeId="0" xr:uid="{00000000-0006-0000-0B00-000059000000}">
      <text>
        <r>
          <rPr>
            <b/>
            <sz val="9"/>
            <color indexed="81"/>
            <rFont val="Tahoma"/>
            <family val="2"/>
          </rPr>
          <t xml:space="preserve">Metric = B2_2_II_SingDoll_NumDep_Amount_x000D_
Data Type = Bk_Number 19 - 9_x000D_
Bk_Amountsupto = AboveS10MillionButNotGrtrS50Million_x000D_
</t>
        </r>
      </text>
    </comment>
    <comment ref="C33" authorId="0" shapeId="0" xr:uid="{00000000-0006-0000-0B00-00005A000000}">
      <text>
        <r>
          <rPr>
            <b/>
            <sz val="9"/>
            <color rgb="FF000000"/>
            <rFont val="Tahoma"/>
            <family val="2"/>
          </rPr>
          <t>Metric = B2_2_II_ofWchSingDoll_NumDeps_ofWchResinSing_AboveS10MillionButNotGrtrS50Million
Data Type = Bk_Number 19 - 9</t>
        </r>
      </text>
    </comment>
    <comment ref="D33" authorId="0" shapeId="0" xr:uid="{00000000-0006-0000-0B00-00005B000000}">
      <text>
        <r>
          <rPr>
            <b/>
            <sz val="9"/>
            <color indexed="81"/>
            <rFont val="Tahoma"/>
            <family val="2"/>
          </rPr>
          <t xml:space="preserve">Metric = B2_2_II_SingDoll_AmntofDep_Amount_x000D_
Data Type = Bk_Number 19 - 9_x000D_
Bk_Amountsupto = AboveS10MillionButNotGrtrS50Million_x000D_
</t>
        </r>
      </text>
    </comment>
    <comment ref="E33" authorId="0" shapeId="0" xr:uid="{00000000-0006-0000-0B00-00005C000000}">
      <text>
        <r>
          <rPr>
            <b/>
            <sz val="9"/>
            <color rgb="FF000000"/>
            <rFont val="Tahoma"/>
            <family val="2"/>
          </rPr>
          <t>Metric = B2_2_II_ofWchSingDoll_AmntDeps_ofWchResinSing_AboveS10MillionButNotGrtrS50Million
Data Type = Bk_Number 19 - 9</t>
        </r>
      </text>
    </comment>
    <comment ref="B34" authorId="0" shapeId="0" xr:uid="{00000000-0006-0000-0B00-00005D000000}">
      <text>
        <r>
          <rPr>
            <b/>
            <sz val="9"/>
            <color indexed="81"/>
            <rFont val="Tahoma"/>
            <family val="2"/>
          </rPr>
          <t xml:space="preserve">Metric = B2_2_II_SingDoll_NumDep_Amount_x000D_
Data Type = Bk_Number 19 - 9_x000D_
Bk_Amountsupto = AboveS50Million_x000D_
</t>
        </r>
      </text>
    </comment>
    <comment ref="C34" authorId="0" shapeId="0" xr:uid="{00000000-0006-0000-0B00-00005E000000}">
      <text>
        <r>
          <rPr>
            <b/>
            <sz val="9"/>
            <color rgb="FF000000"/>
            <rFont val="Tahoma"/>
            <family val="2"/>
          </rPr>
          <t>Metric = B2_2_II_ofWchSingDoll_NumDeps_ofWchResinSing_AboveS50Million
Data Type = Bk_Number 19 - 9</t>
        </r>
      </text>
    </comment>
    <comment ref="D34" authorId="0" shapeId="0" xr:uid="{00000000-0006-0000-0B00-00005F000000}">
      <text>
        <r>
          <rPr>
            <b/>
            <sz val="9"/>
            <color indexed="81"/>
            <rFont val="Tahoma"/>
            <family val="2"/>
          </rPr>
          <t xml:space="preserve">Metric = B2_2_II_SingDoll_AmntofDep_Amount_x000D_
Data Type = Bk_Number 19 - 9_x000D_
Bk_Amountsupto = AboveS50Million_x000D_
</t>
        </r>
      </text>
    </comment>
    <comment ref="E34" authorId="0" shapeId="0" xr:uid="{00000000-0006-0000-0B00-000060000000}">
      <text>
        <r>
          <rPr>
            <b/>
            <sz val="9"/>
            <color rgb="FF000000"/>
            <rFont val="Tahoma"/>
            <family val="2"/>
          </rPr>
          <t>Metric = B2_2_II_ofWchSingDoll_AmntDeps_ofWchResinSing_AboveS50Million
Data Type = Bk_Number 19 - 9</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B8" authorId="0" shapeId="0" xr:uid="{00000000-0006-0000-0C00-000001000000}">
      <text>
        <r>
          <rPr>
            <b/>
            <sz val="9"/>
            <color rgb="FF000000"/>
            <rFont val="Tahoma"/>
            <family val="2"/>
          </rPr>
          <t>Metric = B2_3_I_Amount
Data Type = Bk_Number 19 - 9
Bk_Capitalfunds = TotalAdjustedCapitalFunds_AmountsDueToParentHeadOfficeBranches</t>
        </r>
      </text>
    </comment>
    <comment ref="B10" authorId="0" shapeId="0" xr:uid="{00000000-0006-0000-0C00-000002000000}">
      <text>
        <r>
          <rPr>
            <b/>
            <sz val="9"/>
            <color rgb="FF000000"/>
            <rFont val="Tahoma"/>
            <family val="2"/>
          </rPr>
          <t>Metric = B2_3_I_Amount
Data Type = Bk_Number 19 - 9
Bk_Capitalfunds = TotalAdjustedCapitalFunds_AmountsDueFromParentHeadOfficeBranches</t>
        </r>
      </text>
    </comment>
    <comment ref="B14" authorId="0" shapeId="0" xr:uid="{00000000-0006-0000-0C00-000003000000}">
      <text>
        <r>
          <rPr>
            <b/>
            <sz val="9"/>
            <color rgb="FF000000"/>
            <rFont val="Tahoma"/>
            <family val="2"/>
          </rPr>
          <t>Metric = B2_3_I_Amount
Data Type = Bk_Number 19 - 9
Bk_Capitalfunds = TotalAdjustedCapitalFunds_LossesIfAny</t>
        </r>
      </text>
    </comment>
    <comment ref="B16" authorId="0" shapeId="0" xr:uid="{00000000-0006-0000-0C00-000004000000}">
      <text>
        <r>
          <rPr>
            <b/>
            <sz val="9"/>
            <color rgb="FF000000"/>
            <rFont val="Tahoma"/>
            <family val="2"/>
          </rPr>
          <t>Metric = B2_3_I_Amount
Data Type = Bk_Number 19 - 9
Bk_Capitalfunds = TotalAdjustedCapitalFunds_PublishedReserves</t>
        </r>
      </text>
    </comment>
    <comment ref="B18" authorId="0" shapeId="0" xr:uid="{00000000-0006-0000-0C00-000005000000}">
      <text>
        <r>
          <rPr>
            <b/>
            <sz val="9"/>
            <color rgb="FF000000"/>
            <rFont val="Tahoma"/>
            <family val="2"/>
          </rPr>
          <t>Metric = B2_3_I_Amount
Data Type = Bk_Number 19 - 9
Bk_Capitalfunds = TotalAdjustedCapitalFunds_Profits</t>
        </r>
      </text>
    </comment>
    <comment ref="B20" authorId="0" shapeId="0" xr:uid="{00000000-0006-0000-0C00-000006000000}">
      <text>
        <r>
          <rPr>
            <b/>
            <sz val="9"/>
            <color rgb="FF000000"/>
            <rFont val="Tahoma"/>
            <family val="2"/>
          </rPr>
          <t>Metric = B2_3_I_Amount
Data Type = Bk_Number 19 - 9
Bk_Capitalfunds = TotalAdjustedCapitalFunds_ExcludedItems</t>
        </r>
      </text>
    </comment>
    <comment ref="B22" authorId="0" shapeId="0" xr:uid="{00000000-0006-0000-0C00-000007000000}">
      <text>
        <r>
          <rPr>
            <b/>
            <sz val="9"/>
            <color rgb="FF000000"/>
            <rFont val="Tahoma"/>
            <family val="2"/>
          </rPr>
          <t>Metric = B2_3_I_Amount
Data Type = Bk_Number 19 - 9
Bk_Capitalfunds = TotalAdjustedCapitalFunds_Adjustments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B8" authorId="0" shapeId="0" xr:uid="{00000000-0006-0000-0D00-000001000000}">
      <text>
        <r>
          <rPr>
            <b/>
            <sz val="9"/>
            <color rgb="FF000000"/>
            <rFont val="Tahoma"/>
            <family val="2"/>
          </rPr>
          <t>Metric = B2_3_II_Amount
Data Type = Bk_Number 19 - 9
Bk_Capitalfunds = TotalCapitalFunds_ShareCapital</t>
        </r>
      </text>
    </comment>
    <comment ref="B10" authorId="0" shapeId="0" xr:uid="{00000000-0006-0000-0D00-000002000000}">
      <text>
        <r>
          <rPr>
            <b/>
            <sz val="9"/>
            <color rgb="FF000000"/>
            <rFont val="Tahoma"/>
            <family val="2"/>
          </rPr>
          <t>Metric = B2_3_II_Amount
Data Type = Bk_Number 19 - 9
Bk_Capitalfunds = TotalCapitalFunds_TreasuryShares</t>
        </r>
      </text>
    </comment>
    <comment ref="B12" authorId="0" shapeId="0" xr:uid="{00000000-0006-0000-0D00-000003000000}">
      <text>
        <r>
          <rPr>
            <b/>
            <sz val="9"/>
            <color rgb="FF000000"/>
            <rFont val="Tahoma"/>
            <family val="2"/>
          </rPr>
          <t>Metric = B2_3_II_Amount
Data Type = Bk_Number 19 - 9
Bk_Capitalfunds = TotalCapitalFunds_PublishedReserves</t>
        </r>
      </text>
    </comment>
    <comment ref="B14" authorId="0" shapeId="0" xr:uid="{00000000-0006-0000-0D00-000004000000}">
      <text>
        <r>
          <rPr>
            <b/>
            <sz val="9"/>
            <color rgb="FF000000"/>
            <rFont val="Tahoma"/>
            <family val="2"/>
          </rPr>
          <t>Metric = B2_3_II_Amount
Data Type = Bk_Number 19 - 9
Bk_Capitalfunds = TotalCapitalFunds_Profits</t>
        </r>
      </text>
    </comment>
    <comment ref="B16" authorId="0" shapeId="0" xr:uid="{00000000-0006-0000-0D00-000005000000}">
      <text>
        <r>
          <rPr>
            <b/>
            <sz val="9"/>
            <color rgb="FF000000"/>
            <rFont val="Tahoma"/>
            <family val="2"/>
          </rPr>
          <t>Metric = B2_3_II_Amount
Data Type = Bk_Number 19 - 9
Bk_Capitalfunds = TotalCapitalFunds_LossesIfAny</t>
        </r>
      </text>
    </comment>
    <comment ref="B18" authorId="0" shapeId="0" xr:uid="{00000000-0006-0000-0D00-000006000000}">
      <text>
        <r>
          <rPr>
            <b/>
            <sz val="9"/>
            <color rgb="FF000000"/>
            <rFont val="Tahoma"/>
            <family val="2"/>
          </rPr>
          <t>Metric = B2_3_II_Amount
Data Type = Bk_Number 19 - 9
Bk_Capitalfunds = TotalCapitalFunds_ExcludedItems</t>
        </r>
      </text>
    </comment>
    <comment ref="B23" authorId="0" shapeId="0" xr:uid="{00000000-0006-0000-0D00-000007000000}">
      <text>
        <r>
          <rPr>
            <b/>
            <sz val="9"/>
            <color rgb="FF000000"/>
            <rFont val="Tahoma"/>
            <family val="2"/>
          </rPr>
          <t>Metric = B2_3_II_Amount
Data Type = Bk_Number 19 - 9
Bk_Capitalfunds = TotalAdjustedCapitalFunds_AmountsDueToParentHeadOfficeBranches</t>
        </r>
      </text>
    </comment>
    <comment ref="B25" authorId="0" shapeId="0" xr:uid="{00000000-0006-0000-0D00-000008000000}">
      <text>
        <r>
          <rPr>
            <b/>
            <sz val="9"/>
            <color rgb="FF000000"/>
            <rFont val="Tahoma"/>
            <family val="2"/>
          </rPr>
          <t>Metric = B2_3_II_Amount
Data Type = Bk_Number 19 - 9
Bk_Capitalfunds = TotalAdjustedCapitalFunds_AmountsDueFromParentHeadOfficeBranches</t>
        </r>
      </text>
    </comment>
    <comment ref="B29" authorId="0" shapeId="0" xr:uid="{00000000-0006-0000-0D00-000009000000}">
      <text>
        <r>
          <rPr>
            <b/>
            <sz val="9"/>
            <color rgb="FF000000"/>
            <rFont val="Tahoma"/>
            <family val="2"/>
          </rPr>
          <t>Metric = B2_3_II_Amount
Data Type = Bk_Number 19 - 9
Bk_Capitalfunds = TotalAdjustedCapitalFunds_PublishedReserves</t>
        </r>
      </text>
    </comment>
    <comment ref="B31" authorId="0" shapeId="0" xr:uid="{00000000-0006-0000-0D00-00000A000000}">
      <text>
        <r>
          <rPr>
            <b/>
            <sz val="9"/>
            <color rgb="FF000000"/>
            <rFont val="Tahoma"/>
            <family val="2"/>
          </rPr>
          <t>Metric = B2_3_II_Amount
Data Type = Bk_Number 19 - 9
Bk_Capitalfunds = TotalAdjustedCapitalFunds_Profits</t>
        </r>
      </text>
    </comment>
    <comment ref="B33" authorId="0" shapeId="0" xr:uid="{00000000-0006-0000-0D00-00000B000000}">
      <text>
        <r>
          <rPr>
            <b/>
            <sz val="9"/>
            <color rgb="FF000000"/>
            <rFont val="Tahoma"/>
            <family val="2"/>
          </rPr>
          <t>Metric = B2_3_II_Amount
Data Type = Bk_Number 19 - 9
Bk_Capitalfunds = TotalAdjustedCapitalFunds_LossesIfAny</t>
        </r>
      </text>
    </comment>
    <comment ref="B35" authorId="0" shapeId="0" xr:uid="{00000000-0006-0000-0D00-00000C000000}">
      <text>
        <r>
          <rPr>
            <b/>
            <sz val="9"/>
            <color rgb="FF000000"/>
            <rFont val="Tahoma"/>
            <family val="2"/>
          </rPr>
          <t>Metric = B2_3_II_Amount
Data Type = Bk_Number 19 - 9
Bk_Capitalfunds = TotalAdjustedCapitalFunds_ExcludedItems</t>
        </r>
      </text>
    </comment>
    <comment ref="B37" authorId="0" shapeId="0" xr:uid="{00000000-0006-0000-0D00-00000D000000}">
      <text>
        <r>
          <rPr>
            <b/>
            <sz val="9"/>
            <color rgb="FF000000"/>
            <rFont val="Tahoma"/>
            <family val="2"/>
          </rPr>
          <t>Metric = B2_3_II_Amount
Data Type = Bk_Number 19 - 9
Bk_Capitalfunds = TotalAdjustedCapitalFunds_Adjustments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Adam Walsh</author>
  </authors>
  <commentList>
    <comment ref="C9" authorId="0" shapeId="0" xr:uid="{00000000-0006-0000-0E00-000001000000}">
      <text>
        <r>
          <rPr>
            <b/>
            <sz val="9"/>
            <color indexed="81"/>
            <rFont val="Tahoma"/>
            <family val="2"/>
          </rPr>
          <t>Metric = B2_4_Amount_x000D_
Data Type = Bk_Number 19 - 9_x000D_
Bk_Reserves = UnappropriatedProfitsAccumulatedLosses_OpeningBalanceAsBeginningFinancialYear</t>
        </r>
      </text>
    </comment>
    <comment ref="C10" authorId="0" shapeId="0" xr:uid="{00000000-0006-0000-0E00-000002000000}">
      <text>
        <r>
          <rPr>
            <b/>
            <sz val="9"/>
            <color indexed="81"/>
            <rFont val="Tahoma"/>
            <family val="2"/>
          </rPr>
          <t>Metric = B2_4_Amount_x000D_
Data Type = Bk_Number 19 - 9_x000D_
Bk_Reserves = UnappropriatedProfitsAccumulatedLosses_ProfitAfterTaxAttributableShareholders</t>
        </r>
      </text>
    </comment>
    <comment ref="C11" authorId="0" shapeId="0" xr:uid="{00000000-0006-0000-0E00-000003000000}">
      <text>
        <r>
          <rPr>
            <b/>
            <sz val="9"/>
            <color indexed="81"/>
            <rFont val="Tahoma"/>
            <family val="2"/>
          </rPr>
          <t>Metric = B2_4_Amount_x000D_
Data Type = Bk_Number 19 - 9_x000D_
Bk_Reserves = UnappropriatedProfitsAccumulatedLosses_BeforeTax</t>
        </r>
      </text>
    </comment>
    <comment ref="C12" authorId="0" shapeId="0" xr:uid="{00000000-0006-0000-0E00-000004000000}">
      <text>
        <r>
          <rPr>
            <b/>
            <sz val="9"/>
            <color indexed="81"/>
            <rFont val="Tahoma"/>
            <family val="2"/>
          </rPr>
          <t>Metric = B2_4_Amount_x000D_
Data Type = Bk_Number 19 - 9_x000D_
Bk_Reserves = UnappropriatedProfitsAccumulatedLosses_DividendPaidRemittanceHeadOffice</t>
        </r>
      </text>
    </comment>
    <comment ref="C13" authorId="0" shapeId="0" xr:uid="{00000000-0006-0000-0E00-000005000000}">
      <text>
        <r>
          <rPr>
            <b/>
            <sz val="9"/>
            <color indexed="81"/>
            <rFont val="Tahoma"/>
            <family val="2"/>
          </rPr>
          <t>Metric = B2_4_Amount_x000D_
Data Type = Bk_Number 19 - 9_x000D_
Bk_Reserves = UnappropriatedProfitsAccumulatedLosses_TransfersFromReserves</t>
        </r>
      </text>
    </comment>
    <comment ref="C14" authorId="0" shapeId="0" xr:uid="{00000000-0006-0000-0E00-000006000000}">
      <text>
        <r>
          <rPr>
            <b/>
            <sz val="9"/>
            <color indexed="81"/>
            <rFont val="Tahoma"/>
            <family val="2"/>
          </rPr>
          <t>Metric = B2_4_TransResOfWhichRegLossallowances
Data Type = Bk_Number 19 - 9</t>
        </r>
      </text>
    </comment>
    <comment ref="C15" authorId="0" shapeId="0" xr:uid="{00000000-0006-0000-0E00-000007000000}">
      <text>
        <r>
          <rPr>
            <b/>
            <sz val="9"/>
            <color indexed="81"/>
            <rFont val="Tahoma"/>
            <family val="2"/>
          </rPr>
          <t>Metric = B2_4_Amount_x000D_
Data Type = Bk_Number 19 - 9_x000D_
Bk_Reserves = UnappropriatedProfitsAccumulatedLosses_ClosingBalance</t>
        </r>
      </text>
    </comment>
    <comment ref="C17" authorId="0" shapeId="0" xr:uid="{00000000-0006-0000-0E00-000008000000}">
      <text>
        <r>
          <rPr>
            <b/>
            <sz val="9"/>
            <color indexed="81"/>
            <rFont val="Tahoma"/>
            <family val="2"/>
          </rPr>
          <t>Metric = B2_4_Amount_x000D_
Data Type = Bk_Number 19 - 9_x000D_
Bk_Reserves = RevenueReserves_CurrencyTranslationReserves</t>
        </r>
      </text>
    </comment>
    <comment ref="C22" authorId="0" shapeId="0" xr:uid="{00000000-0006-0000-0E00-000009000000}">
      <text>
        <r>
          <rPr>
            <b/>
            <sz val="9"/>
            <color indexed="81"/>
            <rFont val="Tahoma"/>
            <family val="2"/>
          </rPr>
          <t>Metric = B2_4_Amount_x000D_
Data Type = Bk_Number 19 - 9_x000D_
Bk_Reserves = OtherReserves_CapitalReserves</t>
        </r>
      </text>
    </comment>
    <comment ref="C23" authorId="0" shapeId="0" xr:uid="{00000000-0006-0000-0E00-00000A000000}">
      <text>
        <r>
          <rPr>
            <b/>
            <sz val="9"/>
            <color indexed="81"/>
            <rFont val="Tahoma"/>
            <family val="2"/>
          </rPr>
          <t>Metric = B2_4_Amount_x000D_
Data Type = Bk_Number 19 - 9_x000D_
Bk_Reserves = OtherReserves_ShareOptionSharePlanReserves</t>
        </r>
      </text>
    </comment>
    <comment ref="C24" authorId="0" shapeId="0" xr:uid="{00000000-0006-0000-0E00-00000B000000}">
      <text>
        <r>
          <rPr>
            <b/>
            <sz val="9"/>
            <color indexed="81"/>
            <rFont val="Tahoma"/>
            <family val="2"/>
          </rPr>
          <t>Metric = B2_4_Amount_x000D_
Data Type = Bk_Number 19 - 9_x000D_
Bk_Reserves = OtherReserves_RegulatoryLossAllowancesReserve</t>
        </r>
      </text>
    </comment>
    <comment ref="C25" authorId="0" shapeId="0" xr:uid="{00000000-0006-0000-0E00-00000C000000}">
      <text>
        <r>
          <rPr>
            <b/>
            <sz val="9"/>
            <color indexed="81"/>
            <rFont val="Tahoma"/>
            <family val="2"/>
          </rPr>
          <t>Metric = B2_4_Amount_x000D_
Data Type = Bk_Number 19 - 9_x000D_
Bk_Reserves = OtherReserves_CashFlowHedgeReserves</t>
        </r>
      </text>
    </comment>
    <comment ref="C26" authorId="0" shapeId="0" xr:uid="{00000000-0006-0000-0E00-00000D000000}">
      <text>
        <r>
          <rPr>
            <b/>
            <sz val="9"/>
            <color indexed="81"/>
            <rFont val="Tahoma"/>
            <family val="2"/>
          </rPr>
          <t>Metric = B2_4_OtherReserves_Others
Data Type = Bk_Number 19 - 9</t>
        </r>
      </text>
    </comment>
    <comment ref="B31" authorId="0" shapeId="0" xr:uid="{00000000-0006-0000-0E00-00000E000000}">
      <text>
        <r>
          <rPr>
            <b/>
            <sz val="9"/>
            <color indexed="81"/>
            <rFont val="Tahoma"/>
            <family val="2"/>
          </rPr>
          <t>Metric = B2_4_Description_x000D_
Data Type = Bk_Text(4000)</t>
        </r>
      </text>
    </comment>
    <comment ref="C31" authorId="0" shapeId="0" xr:uid="{00000000-0006-0000-0E00-00000F000000}">
      <text>
        <r>
          <rPr>
            <b/>
            <sz val="9"/>
            <color indexed="81"/>
            <rFont val="Tahoma"/>
            <family val="2"/>
          </rPr>
          <t>Metric = B2_4_Type
Data Type = Bk_Reserves</t>
        </r>
      </text>
    </comment>
    <comment ref="D31" authorId="0" shapeId="0" xr:uid="{00000000-0006-0000-0E00-000010000000}">
      <text>
        <r>
          <rPr>
            <b/>
            <sz val="9"/>
            <color indexed="81"/>
            <rFont val="Tahoma"/>
            <family val="2"/>
          </rPr>
          <t>Metric = B2_4_Type_Amount
Data Type = Bk_Number 19 - 9</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Igor Mitrovic</author>
    <author>Adam Lynch</author>
  </authors>
  <commentList>
    <comment ref="C8" authorId="0" shapeId="0" xr:uid="{00000000-0006-0000-0F00-000001000000}">
      <text>
        <r>
          <rPr>
            <b/>
            <sz val="9"/>
            <color indexed="81"/>
            <rFont val="Tahoma"/>
            <family val="2"/>
          </rPr>
          <t>Metric = B3_1_Amount
Data Type = Bk_Number 19 - 9
Bk_ContingentLiabilities = FinancialGuarantees</t>
        </r>
      </text>
    </comment>
    <comment ref="D8" authorId="0" shapeId="0" xr:uid="{00000000-0006-0000-0F00-000002000000}">
      <text>
        <r>
          <rPr>
            <b/>
            <sz val="9"/>
            <color indexed="81"/>
            <rFont val="Tahoma"/>
            <family val="2"/>
          </rPr>
          <t>Metric = B3_1_ContLiab_ofWchSingDoll_FinGuar
Data Type = Bk_Number 19 - 9</t>
        </r>
      </text>
    </comment>
    <comment ref="C9" authorId="1" shapeId="0" xr:uid="{00000000-0006-0000-0F00-000003000000}">
      <text>
        <r>
          <rPr>
            <b/>
            <sz val="9"/>
            <color indexed="81"/>
            <rFont val="Tahoma"/>
            <family val="2"/>
          </rPr>
          <t>Metric = B3_1_ContLiab_Total_FinGuar_ofWchStndLtrsofCrLoanAndSec_x000D_
Data Type = Bk_Number 19 - 9</t>
        </r>
      </text>
    </comment>
    <comment ref="D9" authorId="1" shapeId="0" xr:uid="{00000000-0006-0000-0F00-000004000000}">
      <text>
        <r>
          <rPr>
            <b/>
            <sz val="9"/>
            <color indexed="81"/>
            <rFont val="Tahoma"/>
            <family val="2"/>
          </rPr>
          <t>Metric = B3_1_ContLiab_ofWchSingDoll_FinGuar_ofWchStndLtrsofCrLoanAndSec
Data Type = Bk_Number 19 - 9</t>
        </r>
      </text>
    </comment>
    <comment ref="C10" authorId="0" shapeId="0" xr:uid="{00000000-0006-0000-0F00-000005000000}">
      <text>
        <r>
          <rPr>
            <b/>
            <sz val="9"/>
            <color indexed="81"/>
            <rFont val="Tahoma"/>
            <family val="2"/>
          </rPr>
          <t>Metric = B3_1_Amount
Data Type = Bk_Number 19 - 9
Bk_ContingentLiabilities = PerformanceGuarantees</t>
        </r>
      </text>
    </comment>
    <comment ref="D10" authorId="0" shapeId="0" xr:uid="{00000000-0006-0000-0F00-000006000000}">
      <text>
        <r>
          <rPr>
            <b/>
            <sz val="9"/>
            <color indexed="81"/>
            <rFont val="Tahoma"/>
            <family val="2"/>
          </rPr>
          <t>Metric = B3_1_ContLiab_ofWchSingDoll_PerfGuar
Data Type = Bk_Number 19 - 9</t>
        </r>
      </text>
    </comment>
    <comment ref="C11" authorId="1" shapeId="0" xr:uid="{00000000-0006-0000-0F00-000007000000}">
      <text>
        <r>
          <rPr>
            <b/>
            <sz val="9"/>
            <color indexed="81"/>
            <rFont val="Tahoma"/>
            <family val="2"/>
          </rPr>
          <t>Metric = B3_1_ContLiab_Total_PerfGuar_ofWchPerfBnds_x000D_
Data Type = Bk_Number 19 - 9</t>
        </r>
      </text>
    </comment>
    <comment ref="D11" authorId="1" shapeId="0" xr:uid="{00000000-0006-0000-0F00-000008000000}">
      <text>
        <r>
          <rPr>
            <b/>
            <sz val="9"/>
            <color indexed="81"/>
            <rFont val="Tahoma"/>
            <family val="2"/>
          </rPr>
          <t>Metric = B3_1_ContLiab_ofWchSingDoll_PerGuar_ofWchPerfBnd_x000D_
Data Type = Bk_Number 19 - 9</t>
        </r>
      </text>
    </comment>
    <comment ref="C12" authorId="1" shapeId="0" xr:uid="{00000000-0006-0000-0F00-000009000000}">
      <text>
        <r>
          <rPr>
            <b/>
            <sz val="9"/>
            <color indexed="81"/>
            <rFont val="Tahoma"/>
            <family val="2"/>
          </rPr>
          <t>Metric = B3_1_ContLiab_Total_PerGuar_ofWchWarr_x000D_
Data Type = Bk_Number 19 - 9</t>
        </r>
      </text>
    </comment>
    <comment ref="D12" authorId="1" shapeId="0" xr:uid="{00000000-0006-0000-0F00-00000A000000}">
      <text>
        <r>
          <rPr>
            <b/>
            <sz val="9"/>
            <color indexed="81"/>
            <rFont val="Tahoma"/>
            <family val="2"/>
          </rPr>
          <t>Metric = B3_1_ContLiab_ofWchSingDoll_PerGuar_ofWchWarr_x000D_
Data Type = Bk_Number 19 - 9</t>
        </r>
      </text>
    </comment>
    <comment ref="C13" authorId="1" shapeId="0" xr:uid="{00000000-0006-0000-0F00-00000B000000}">
      <text>
        <r>
          <rPr>
            <b/>
            <sz val="9"/>
            <color indexed="81"/>
            <rFont val="Tahoma"/>
            <family val="2"/>
          </rPr>
          <t>Metric = B3_1_ContLiab_Total_PerGuar_ofWchStndLtrsofCr_x000D_
Data Type = Bk_Number 19 - 9</t>
        </r>
      </text>
    </comment>
    <comment ref="D13" authorId="1" shapeId="0" xr:uid="{00000000-0006-0000-0F00-00000C000000}">
      <text>
        <r>
          <rPr>
            <b/>
            <sz val="9"/>
            <color indexed="81"/>
            <rFont val="Tahoma"/>
            <family val="2"/>
          </rPr>
          <t>Metric = B3_1_ContLiab_ofWchSingDoll_PerGuar_ofWchStndLtrsofCr_x000D_
Data Type = Bk_Number 19 - 9</t>
        </r>
      </text>
    </comment>
    <comment ref="C14" authorId="1" shapeId="0" xr:uid="{00000000-0006-0000-0F00-00000D000000}">
      <text>
        <r>
          <rPr>
            <b/>
            <sz val="9"/>
            <color rgb="FF000000"/>
            <rFont val="Tahoma"/>
            <family val="2"/>
          </rPr>
          <t>Metric = B3_1_Amount
Data Type = Bk_Number 19 - 9
Bk_ContingentLiabilities = LettersCredit</t>
        </r>
      </text>
    </comment>
    <comment ref="D14" authorId="1" shapeId="0" xr:uid="{00000000-0006-0000-0F00-00000E000000}">
      <text>
        <r>
          <rPr>
            <b/>
            <sz val="9"/>
            <color indexed="81"/>
            <rFont val="Tahoma"/>
            <family val="2"/>
          </rPr>
          <t>Metric = B3_1_ContLiab_ofWchSingDoll_LtrsofCr_x000D_
Data Type = Bk_Number 19 - 9</t>
        </r>
      </text>
    </comment>
    <comment ref="C15" authorId="1" shapeId="0" xr:uid="{00000000-0006-0000-0F00-00000F000000}">
      <text>
        <r>
          <rPr>
            <b/>
            <sz val="9"/>
            <color rgb="FF000000"/>
            <rFont val="Tahoma"/>
            <family val="2"/>
          </rPr>
          <t>Metric = B3_1_Amount
Data Type = Bk_Number 19 - 9
Bk_ContingentLiabilities = Acceptances</t>
        </r>
      </text>
    </comment>
    <comment ref="D15" authorId="1" shapeId="0" xr:uid="{00000000-0006-0000-0F00-000010000000}">
      <text>
        <r>
          <rPr>
            <b/>
            <sz val="9"/>
            <color indexed="81"/>
            <rFont val="Tahoma"/>
            <family val="2"/>
          </rPr>
          <t>Metric = B3_1_ContLiab_ofWchSingDoll_Acc
Data Type = Bk_Number 19 - 9</t>
        </r>
      </text>
    </comment>
    <comment ref="C16" authorId="1" shapeId="0" xr:uid="{00000000-0006-0000-0F00-000011000000}">
      <text>
        <r>
          <rPr>
            <b/>
            <sz val="9"/>
            <color rgb="FF000000"/>
            <rFont val="Tahoma"/>
            <family val="2"/>
          </rPr>
          <t>Metric = B3_1_Amount
Data Type = Bk_Number 19 - 9
Bk_ContingentLiabilities = UnfundedRiskParticipation</t>
        </r>
      </text>
    </comment>
    <comment ref="D16" authorId="1" shapeId="0" xr:uid="{00000000-0006-0000-0F00-000012000000}">
      <text>
        <r>
          <rPr>
            <b/>
            <sz val="9"/>
            <color indexed="81"/>
            <rFont val="Tahoma"/>
            <family val="2"/>
          </rPr>
          <t>Metric = B3_1_ContLiab_ofWchSingDoll_UnfundRiskPart
Data Type = Bk_Number 19 - 9</t>
        </r>
      </text>
    </comment>
    <comment ref="C17" authorId="1" shapeId="0" xr:uid="{00000000-0006-0000-0F00-000013000000}">
      <text>
        <r>
          <rPr>
            <b/>
            <sz val="9"/>
            <color rgb="FF000000"/>
            <rFont val="Tahoma"/>
            <family val="2"/>
          </rPr>
          <t>Metric = B3_1_ContingentLiabilities_Others
Data Type = Bk_Number 19 - 9</t>
        </r>
      </text>
    </comment>
    <comment ref="D17" authorId="1" shapeId="0" xr:uid="{00000000-0006-0000-0F00-000014000000}">
      <text>
        <r>
          <rPr>
            <b/>
            <sz val="9"/>
            <color indexed="81"/>
            <rFont val="Tahoma"/>
            <family val="2"/>
          </rPr>
          <t>Metric = B3_1_ContLiab_ofWchSingDoll_Others
Data Type = Bk_Number 19 - 9</t>
        </r>
      </text>
    </comment>
    <comment ref="C19" authorId="1" shapeId="0" xr:uid="{00000000-0006-0000-0F00-000015000000}">
      <text>
        <r>
          <rPr>
            <b/>
            <sz val="9"/>
            <color indexed="81"/>
            <rFont val="Tahoma"/>
            <family val="2"/>
          </rPr>
          <t>Metric = B3_1_ContLiab_Total_Total_ofWchSyn_x000D_
Data Type = Bk_Number 19 - 9</t>
        </r>
      </text>
    </comment>
    <comment ref="D19" authorId="1" shapeId="0" xr:uid="{00000000-0006-0000-0F00-000016000000}">
      <text>
        <r>
          <rPr>
            <b/>
            <sz val="9"/>
            <color indexed="81"/>
            <rFont val="Tahoma"/>
            <family val="2"/>
          </rPr>
          <t>Metric = B3_1_ContLiab_ofWchSingDoll_Total_ofWchSyn_x000D_
Data Type = Bk_Number 19 - 9</t>
        </r>
      </text>
    </comment>
    <comment ref="C20" authorId="1" shapeId="0" xr:uid="{00000000-0006-0000-0F00-000017000000}">
      <text>
        <r>
          <rPr>
            <b/>
            <sz val="9"/>
            <color indexed="81"/>
            <rFont val="Tahoma"/>
            <family val="2"/>
          </rPr>
          <t>Metric = B3_1_ContLiab_Total_Total_ofWchBnksAsLead_x000D_
Data Type = Bk_Number 19 - 9</t>
        </r>
      </text>
    </comment>
    <comment ref="D20" authorId="1" shapeId="0" xr:uid="{00000000-0006-0000-0F00-000018000000}">
      <text>
        <r>
          <rPr>
            <b/>
            <sz val="9"/>
            <color indexed="81"/>
            <rFont val="Tahoma"/>
            <family val="2"/>
          </rPr>
          <t>Metric = B3_1_ContLiab_ofWchSingDoll_Total_ofWchBnkAsLead_x000D_
Data Type = Bk_Number 19 - 9</t>
        </r>
      </text>
    </comment>
    <comment ref="B23" authorId="1" shapeId="0" xr:uid="{00000000-0006-0000-0F00-000019000000}">
      <text>
        <r>
          <rPr>
            <b/>
            <sz val="9"/>
            <color indexed="81"/>
            <rFont val="Tahoma"/>
            <family val="2"/>
          </rPr>
          <t>Metric = B3_1_Others_Description_x000D_
Data Type = Bk_Text(4000)</t>
        </r>
      </text>
    </comment>
    <comment ref="C23" authorId="1" shapeId="0" xr:uid="{00000000-0006-0000-0F00-00001A000000}">
      <text>
        <r>
          <rPr>
            <b/>
            <sz val="9"/>
            <color indexed="81"/>
            <rFont val="Tahoma"/>
            <family val="2"/>
          </rPr>
          <t>Metric = B3_1_Others_Amnt
Data Type = Bk_Number 19 - 9</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Igor Mitrovic</author>
    <author>Adam Lynch</author>
  </authors>
  <commentList>
    <comment ref="C8" authorId="0" shapeId="0" xr:uid="{00000000-0006-0000-1000-000001000000}">
      <text>
        <r>
          <rPr>
            <b/>
            <sz val="9"/>
            <color indexed="81"/>
            <rFont val="Tahoma"/>
            <family val="2"/>
          </rPr>
          <t>Metric = B3_2_I_Commitments_Amount
Data Type = Bk_Number 19 - 9
Bk_Commitments = UndrawnCreditCommitments</t>
        </r>
      </text>
    </comment>
    <comment ref="D8" authorId="0" shapeId="0" xr:uid="{00000000-0006-0000-1000-000002000000}">
      <text>
        <r>
          <rPr>
            <b/>
            <sz val="9"/>
            <color indexed="81"/>
            <rFont val="Tahoma"/>
            <family val="2"/>
          </rPr>
          <t>Metric = B3_2_I_Comm_ofWchSingDoll_UndrCredComms
Data Type = Bk_Number 19 - 9</t>
        </r>
      </text>
    </comment>
    <comment ref="C9" authorId="1" shapeId="0" xr:uid="{00000000-0006-0000-1000-000003000000}">
      <text>
        <r>
          <rPr>
            <b/>
            <sz val="9"/>
            <color indexed="81"/>
            <rFont val="Tahoma"/>
            <family val="2"/>
          </rPr>
          <t>Metric = B3_2_I_Comm_Total_UndrwnCrComm_ofWchStndFacOffBnks_x000D_
Data Type = Bk_Number 19 - 9</t>
        </r>
      </text>
    </comment>
    <comment ref="D9" authorId="1" shapeId="0" xr:uid="{00000000-0006-0000-1000-000004000000}">
      <text>
        <r>
          <rPr>
            <b/>
            <sz val="9"/>
            <color indexed="81"/>
            <rFont val="Tahoma"/>
            <family val="2"/>
          </rPr>
          <t>Metric = B3_2_I_Comm_ofWchSingDoll_UndrwnCrComm_ofWchStndFacOffBnks
Data Type = Bk_Number 19 - 9</t>
        </r>
      </text>
    </comment>
    <comment ref="C10" authorId="1" shapeId="0" xr:uid="{00000000-0006-0000-1000-000005000000}">
      <text>
        <r>
          <rPr>
            <b/>
            <sz val="9"/>
            <color indexed="81"/>
            <rFont val="Tahoma"/>
            <family val="2"/>
          </rPr>
          <t>Metric = B3_2_I_Comm_Total_UndrwnCrComm_ofWchSyn
Data Type = Bk_Number 19 - 9</t>
        </r>
      </text>
    </comment>
    <comment ref="D10" authorId="1" shapeId="0" xr:uid="{00000000-0006-0000-1000-000006000000}">
      <text>
        <r>
          <rPr>
            <b/>
            <sz val="9"/>
            <color indexed="81"/>
            <rFont val="Tahoma"/>
            <family val="2"/>
          </rPr>
          <t>Metric = B3_2_I_Comm_ofWchSingDoll_UndrwnCrComm_ofWchSyn
Data Type = Bk_Number 19 - 9</t>
        </r>
      </text>
    </comment>
    <comment ref="C11" authorId="1" shapeId="0" xr:uid="{00000000-0006-0000-1000-000007000000}">
      <text>
        <r>
          <rPr>
            <b/>
            <sz val="9"/>
            <color indexed="81"/>
            <rFont val="Tahoma"/>
            <family val="2"/>
          </rPr>
          <t>Metric = B3_2_I_Comm_Total_UndrwnCrComm_ofWchSynofWchBnkAsLead
Data Type = Bk_Number 19 - 9</t>
        </r>
      </text>
    </comment>
    <comment ref="D11" authorId="1" shapeId="0" xr:uid="{00000000-0006-0000-1000-000008000000}">
      <text>
        <r>
          <rPr>
            <b/>
            <sz val="9"/>
            <color indexed="81"/>
            <rFont val="Tahoma"/>
            <family val="2"/>
          </rPr>
          <t>Metric = B3_2_I_Comm_ofWchSingDoll_UndrwnCrComm_ofWchSyn_ofWchBnkAsLead
Data Type = Bk_Number 19 - 9</t>
        </r>
      </text>
    </comment>
    <comment ref="C13" authorId="1" shapeId="0" xr:uid="{00000000-0006-0000-1000-000009000000}">
      <text>
        <r>
          <rPr>
            <b/>
            <sz val="9"/>
            <color indexed="81"/>
            <rFont val="Tahoma"/>
            <family val="2"/>
          </rPr>
          <t>Metric = B3_2_I_Commitments_Amount_x000D_
Data Type = Bk_Number 19 - 9_x000D_
Bk_Commitments = ForwardAssetPurchases</t>
        </r>
      </text>
    </comment>
    <comment ref="D13" authorId="1" shapeId="0" xr:uid="{00000000-0006-0000-1000-00000A000000}">
      <text>
        <r>
          <rPr>
            <b/>
            <sz val="9"/>
            <color indexed="81"/>
            <rFont val="Tahoma"/>
            <family val="2"/>
          </rPr>
          <t>Metric = B3_2_I_Comm_ofWchSingDoll_FwrdAssetPur_x000D_
Data Type = Bk_Number 19 - 9</t>
        </r>
      </text>
    </comment>
    <comment ref="C14" authorId="1" shapeId="0" xr:uid="{00000000-0006-0000-1000-00000B000000}">
      <text>
        <r>
          <rPr>
            <b/>
            <sz val="9"/>
            <color indexed="81"/>
            <rFont val="Tahoma"/>
            <family val="2"/>
          </rPr>
          <t>Metric = B3_2_I_Commitments_Amount_x000D_
Data Type = Bk_Number 19 - 9_x000D_
Bk_Commitments = ForwardDepositsPlaced</t>
        </r>
      </text>
    </comment>
    <comment ref="D14" authorId="1" shapeId="0" xr:uid="{00000000-0006-0000-1000-00000C000000}">
      <text>
        <r>
          <rPr>
            <b/>
            <sz val="9"/>
            <color indexed="81"/>
            <rFont val="Tahoma"/>
            <family val="2"/>
          </rPr>
          <t>Metric = B3_2_I_Comm_ofWchSingDoll_FwrdDepsPlcd_x000D_
Data Type = Bk_Number 19 - 9</t>
        </r>
      </text>
    </comment>
    <comment ref="C15" authorId="1" shapeId="0" xr:uid="{00000000-0006-0000-1000-00000D000000}">
      <text>
        <r>
          <rPr>
            <b/>
            <sz val="9"/>
            <color indexed="81"/>
            <rFont val="Tahoma"/>
            <family val="2"/>
          </rPr>
          <t>Metric = B3_2_I_Commitments_Amount_x000D_
Data Type = Bk_Number 19 - 9_x000D_
Bk_Commitments = UnderwritingCommitments</t>
        </r>
      </text>
    </comment>
    <comment ref="D15" authorId="1" shapeId="0" xr:uid="{00000000-0006-0000-1000-00000E000000}">
      <text>
        <r>
          <rPr>
            <b/>
            <sz val="9"/>
            <color indexed="81"/>
            <rFont val="Tahoma"/>
            <family val="2"/>
          </rPr>
          <t>Metric = B3_2_I_Comm_ofWchSingDoll_UndrComms_x000D_
Data Type = Bk_Number 19 - 9</t>
        </r>
      </text>
    </comment>
    <comment ref="C17" authorId="1" shapeId="0" xr:uid="{00000000-0006-0000-1000-00000F000000}">
      <text>
        <r>
          <rPr>
            <b/>
            <sz val="9"/>
            <color indexed="81"/>
            <rFont val="Tahoma"/>
            <family val="2"/>
          </rPr>
          <t>Metric = B3_2_I_Commitments_Amount
Data Type = Bk_Number 19 - 9_x000D_
Bk_Commitments = SecuritisationLiquidityFacilities</t>
        </r>
      </text>
    </comment>
    <comment ref="D17" authorId="1" shapeId="0" xr:uid="{00000000-0006-0000-1000-000010000000}">
      <text>
        <r>
          <rPr>
            <b/>
            <sz val="9"/>
            <color indexed="81"/>
            <rFont val="Tahoma"/>
            <family val="2"/>
          </rPr>
          <t>Metric = B3_2_I_Comm_ofWchSingDoll_OthrComms_SecLiqFac_x000D_
Data Type = Bk_Number 19 - 9</t>
        </r>
      </text>
    </comment>
    <comment ref="D18" authorId="1" shapeId="0" xr:uid="{00000000-0006-0000-1000-000011000000}">
      <text>
        <r>
          <rPr>
            <b/>
            <sz val="9"/>
            <color indexed="81"/>
            <rFont val="Tahoma"/>
            <family val="2"/>
          </rPr>
          <t>Metric = B3_2_I_Comm_ofWchSingDoll_OthrComms_Othrs_x000D_
Data Type = Bk_Number 19 - 9</t>
        </r>
      </text>
    </comment>
    <comment ref="B21" authorId="1" shapeId="0" xr:uid="{00000000-0006-0000-1000-000012000000}">
      <text>
        <r>
          <rPr>
            <b/>
            <sz val="9"/>
            <color indexed="81"/>
            <rFont val="Tahoma"/>
            <family val="2"/>
          </rPr>
          <t>Metric = B3_2_I_Others_Description_x000D_
Data Type = Bk_Text(4000)</t>
        </r>
      </text>
    </comment>
    <comment ref="C21" authorId="1" shapeId="0" xr:uid="{00000000-0006-0000-1000-000013000000}">
      <text>
        <r>
          <rPr>
            <b/>
            <sz val="9"/>
            <color indexed="81"/>
            <rFont val="Tahoma"/>
            <family val="2"/>
          </rPr>
          <t>Metric = B3_2_I_Others_Amnt
Data Type = Bk_Number 19 - 9</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Adam Walsh</author>
  </authors>
  <commentList>
    <comment ref="C8" authorId="0" shapeId="0" xr:uid="{00000000-0006-0000-1100-000001000000}">
      <text>
        <r>
          <rPr>
            <b/>
            <sz val="9"/>
            <color indexed="81"/>
            <rFont val="Tahoma"/>
            <family val="2"/>
          </rPr>
          <t>Metric = B3_2_II_Amount_x000D_
Data Type = Bk_Number 19 - 9_x000D_
Bk_Commitments = NotesIssuanceFacilitiesRevolvingUnderwritingFacilities</t>
        </r>
      </text>
    </comment>
    <comment ref="C9" authorId="0" shapeId="0" xr:uid="{00000000-0006-0000-1100-000002000000}">
      <text>
        <r>
          <rPr>
            <b/>
            <sz val="9"/>
            <color indexed="81"/>
            <rFont val="Tahoma"/>
            <family val="2"/>
          </rPr>
          <t>Metric = B3_2_II_Amount_x000D_
Data Type = Bk_Number 19 - 9_x000D_
Bk_Commitments = FwdAssPurchFwdDepPartPaidSec</t>
        </r>
      </text>
    </comment>
    <comment ref="C10" authorId="0" shapeId="0" xr:uid="{00000000-0006-0000-1100-000003000000}">
      <text>
        <r>
          <rPr>
            <b/>
            <sz val="9"/>
            <color indexed="81"/>
            <rFont val="Tahoma"/>
            <family val="2"/>
          </rPr>
          <t>Metric = B3_2_II_Amount_x000D_
Data Type = Bk_Number 19 - 9_x000D_
Bk_Commitments = SecuritisationLiquidityFacilities</t>
        </r>
      </text>
    </comment>
    <comment ref="C11" authorId="0" shapeId="0" xr:uid="{00000000-0006-0000-1100-000004000000}">
      <text>
        <r>
          <rPr>
            <b/>
            <sz val="9"/>
            <color indexed="81"/>
            <rFont val="Tahoma"/>
            <family val="2"/>
          </rPr>
          <t>Metric = B3_2_II_WhichUnratedEligibleLF
Data Type = Bk_Number 19 - 9</t>
        </r>
      </text>
    </comment>
    <comment ref="C12" authorId="0" shapeId="0" xr:uid="{00000000-0006-0000-1100-000005000000}">
      <text>
        <r>
          <rPr>
            <b/>
            <sz val="9"/>
            <color indexed="81"/>
            <rFont val="Tahoma"/>
            <family val="2"/>
          </rPr>
          <t>Metric = B3_2_II_WhichEligibleServicerCashAdvFacs
Data Type = Bk_Number 19 - 9</t>
        </r>
      </text>
    </comment>
    <comment ref="C13" authorId="0" shapeId="0" xr:uid="{00000000-0006-0000-1100-000006000000}">
      <text>
        <r>
          <rPr>
            <b/>
            <sz val="9"/>
            <color indexed="81"/>
            <rFont val="Tahoma"/>
            <family val="2"/>
          </rPr>
          <t>Metric = B3_2_II_Amount_x000D_
Data Type = Bk_Number 19 - 9_x000D_
Bk_Commitments = AssetSalesWithRecourseWhereCreditRiskRemainsWithBank</t>
        </r>
      </text>
    </comment>
    <comment ref="C14" authorId="0" shapeId="0" xr:uid="{00000000-0006-0000-1100-000007000000}">
      <text>
        <r>
          <rPr>
            <b/>
            <sz val="9"/>
            <color indexed="81"/>
            <rFont val="Tahoma"/>
            <family val="2"/>
          </rPr>
          <t>Metric = B3_2_II_Amount_x000D_
Data Type = Bk_Number 19 - 9_x000D_
Bk_Commitments = OtherCommitments</t>
        </r>
      </text>
    </comment>
    <comment ref="C15" authorId="0" shapeId="0" xr:uid="{00000000-0006-0000-1100-000008000000}">
      <text>
        <r>
          <rPr>
            <b/>
            <sz val="9"/>
            <color indexed="81"/>
            <rFont val="Tahoma"/>
            <family val="2"/>
          </rPr>
          <t>Metric = B3_2_II_WhichUnconditionallyCanellableAtAnyTime_x000D_
Data Type = Bk_Number 19 - 9</t>
        </r>
      </text>
    </comment>
    <comment ref="C16" authorId="0" shapeId="0" xr:uid="{00000000-0006-0000-1100-000009000000}">
      <text>
        <r>
          <rPr>
            <b/>
            <sz val="9"/>
            <color indexed="81"/>
            <rFont val="Tahoma"/>
            <family val="2"/>
          </rPr>
          <t>Metric = B3_2_II_WhcihOriginalMaturityUpToOneYrOrLess_x000D_
Data Type = Bk_Number 19 - 9</t>
        </r>
      </text>
    </comment>
    <comment ref="C17" authorId="0" shapeId="0" xr:uid="{00000000-0006-0000-1100-00000A000000}">
      <text>
        <r>
          <rPr>
            <b/>
            <sz val="9"/>
            <color indexed="81"/>
            <rFont val="Tahoma"/>
            <family val="2"/>
          </rPr>
          <t>Metric = B3_2_II_WhcihOriginalMaturityMoreThanOneYr
Data Type = Bk_Number 19 - 9</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B8" authorId="0" shapeId="0" xr:uid="{00000000-0006-0000-1200-000001000000}">
      <text>
        <r>
          <rPr>
            <b/>
            <sz val="9"/>
            <color rgb="FF000000"/>
            <rFont val="Tahoma"/>
            <family val="2"/>
          </rPr>
          <t>Metric = B3_3_NameCustomer
Data Type = Bk_Text(4000)</t>
        </r>
      </text>
    </comment>
    <comment ref="C8" authorId="0" shapeId="0" xr:uid="{00000000-0006-0000-1200-000002000000}">
      <text>
        <r>
          <rPr>
            <b/>
            <sz val="9"/>
            <color indexed="81"/>
            <rFont val="Tahoma"/>
            <family val="2"/>
          </rPr>
          <t>Metric = B3_3_JurisdictionIncorporation_x000D_
Data Type = Bk_Jurisdiction</t>
        </r>
      </text>
    </comment>
    <comment ref="D8" authorId="0" shapeId="0" xr:uid="{00000000-0006-0000-1200-000003000000}">
      <text>
        <r>
          <rPr>
            <b/>
            <sz val="9"/>
            <color rgb="FF000000"/>
            <rFont val="Tahoma"/>
            <family val="2"/>
          </rPr>
          <t>Metric = B3_3_ListedSingapore</t>
        </r>
        <r>
          <rPr>
            <b/>
            <sz val="9"/>
            <color rgb="FF000000"/>
            <rFont val="Tahoma"/>
            <family val="2"/>
          </rPr>
          <t xml:space="preserve">
Data Type = Bk_YesNo</t>
        </r>
      </text>
    </comment>
    <comment ref="E8" authorId="0" shapeId="0" xr:uid="{00000000-0006-0000-1200-000004000000}">
      <text>
        <r>
          <rPr>
            <b/>
            <sz val="9"/>
            <color rgb="FF000000"/>
            <rFont val="Tahoma"/>
            <family val="2"/>
          </rPr>
          <t>Metric = B3_3_SubscriptionPeriodFrom
Data Type = Bk_Date</t>
        </r>
      </text>
    </comment>
    <comment ref="F8" authorId="0" shapeId="0" xr:uid="{00000000-0006-0000-1200-000005000000}">
      <text>
        <r>
          <rPr>
            <b/>
            <sz val="9"/>
            <color rgb="FF000000"/>
            <rFont val="Tahoma"/>
            <family val="2"/>
          </rPr>
          <t>Metric = B3_3_SubscriptionPeriodTo
Data Type = Bk_Date</t>
        </r>
      </text>
    </comment>
    <comment ref="G8" authorId="0" shapeId="0" xr:uid="{00000000-0006-0000-1200-000006000000}">
      <text>
        <r>
          <rPr>
            <b/>
            <sz val="9"/>
            <color rgb="FF000000"/>
            <rFont val="Tahoma"/>
            <family val="2"/>
          </rPr>
          <t>Metric = B3_3_ShareofIssuanceUnderwrittenorAllocatedtotheBank
Data Type = Bk_Number 19 - 9</t>
        </r>
      </text>
    </comment>
    <comment ref="H8" authorId="0" shapeId="0" xr:uid="{00000000-0006-0000-1200-000007000000}">
      <text>
        <r>
          <rPr>
            <b/>
            <sz val="9"/>
            <color rgb="FF000000"/>
            <rFont val="Tahoma"/>
            <family val="2"/>
          </rPr>
          <t>Metric = B3_3_EquitySubscribedPortion
Data Type = Bk_Number 19 - 9</t>
        </r>
      </text>
    </comment>
    <comment ref="I8" authorId="0" shapeId="0" xr:uid="{00000000-0006-0000-1200-000008000000}">
      <text>
        <r>
          <rPr>
            <b/>
            <sz val="9"/>
            <color rgb="FF000000"/>
            <rFont val="Tahoma"/>
            <family val="2"/>
          </rPr>
          <t>Metric = B3_3_EquityUnsubscribedPortion
Data Type = Bk_Number 19 - 9</t>
        </r>
      </text>
    </comment>
    <comment ref="J8" authorId="0" shapeId="0" xr:uid="{00000000-0006-0000-1200-000009000000}">
      <text>
        <r>
          <rPr>
            <b/>
            <sz val="9"/>
            <color rgb="FF000000"/>
            <rFont val="Tahoma"/>
            <family val="2"/>
          </rPr>
          <t>Metric = B3_3_EquityOutstandingBookedinSingapore
Data Type = Bk_Number 19 - 9</t>
        </r>
      </text>
    </comment>
    <comment ref="K8" authorId="0" shapeId="0" xr:uid="{00000000-0006-0000-1200-00000A000000}">
      <text>
        <r>
          <rPr>
            <b/>
            <sz val="9"/>
            <color rgb="FF000000"/>
            <rFont val="Tahoma"/>
            <family val="2"/>
          </rPr>
          <t>Metric = B3_3_EquityOutstandingBookedOutsideSingapore
Data Type = Bk_Number 19 - 9</t>
        </r>
      </text>
    </comment>
    <comment ref="L8" authorId="0" shapeId="0" xr:uid="{00000000-0006-0000-1200-00000B000000}">
      <text>
        <r>
          <rPr>
            <b/>
            <sz val="9"/>
            <color rgb="FF000000"/>
            <rFont val="Tahoma"/>
            <family val="2"/>
          </rPr>
          <t>Metric = B3_3_EquityShareofIssuanceUnderwrittenorAllocatedtotheBank
Data Type = Bk_Number 19 - 9</t>
        </r>
      </text>
    </comment>
    <comment ref="M8" authorId="0" shapeId="0" xr:uid="{00000000-0006-0000-1200-00000C000000}">
      <text>
        <r>
          <rPr>
            <b/>
            <sz val="9"/>
            <color rgb="FF000000"/>
            <rFont val="Tahoma"/>
            <family val="2"/>
          </rPr>
          <t>Metric = B3_3_DebtSubscribedPortion
Data Type = Bk_Number 19 - 9</t>
        </r>
      </text>
    </comment>
    <comment ref="N8" authorId="0" shapeId="0" xr:uid="{00000000-0006-0000-1200-00000D000000}">
      <text>
        <r>
          <rPr>
            <b/>
            <sz val="9"/>
            <color rgb="FF000000"/>
            <rFont val="Tahoma"/>
            <family val="2"/>
          </rPr>
          <t>Metric = B3_3_DebtUnsubscribedPortion
Data Type = Bk_Number 19 - 9</t>
        </r>
      </text>
    </comment>
    <comment ref="O8" authorId="0" shapeId="0" xr:uid="{00000000-0006-0000-1200-00000E000000}">
      <text>
        <r>
          <rPr>
            <b/>
            <sz val="9"/>
            <color rgb="FF000000"/>
            <rFont val="Tahoma"/>
            <family val="2"/>
          </rPr>
          <t>Metric = B3_3_DebtOutstandingBookedinSingapore
Data Type = Bk_Number 19 - 9</t>
        </r>
      </text>
    </comment>
    <comment ref="P8" authorId="0" shapeId="0" xr:uid="{00000000-0006-0000-1200-00000F000000}">
      <text>
        <r>
          <rPr>
            <b/>
            <sz val="9"/>
            <color rgb="FF000000"/>
            <rFont val="Tahoma"/>
            <family val="2"/>
          </rPr>
          <t>Metric = B3_3_DebtOutstandingBookedOutsideSingapore
Data Type = Bk_Number 19 - 9</t>
        </r>
      </text>
    </comment>
    <comment ref="Q8" authorId="0" shapeId="0" xr:uid="{00000000-0006-0000-1200-000010000000}">
      <text>
        <r>
          <rPr>
            <b/>
            <sz val="9"/>
            <color indexed="81"/>
            <rFont val="Tahoma"/>
            <family val="2"/>
          </rPr>
          <t>Metric = B3_3_DebtType_x000D_
Data Type = Bk_Type</t>
        </r>
      </text>
    </comment>
    <comment ref="R8" authorId="0" shapeId="0" xr:uid="{00000000-0006-0000-1200-000011000000}">
      <text>
        <r>
          <rPr>
            <b/>
            <sz val="9"/>
            <color rgb="FF000000"/>
            <rFont val="Tahoma"/>
            <family val="2"/>
          </rPr>
          <t>Metric = B3_3_OthersShareofIssuanceUnderwrittenorAllocatedtotheBank
Data Type = Bk_Number 19 - 9</t>
        </r>
      </text>
    </comment>
    <comment ref="S8" authorId="0" shapeId="0" xr:uid="{00000000-0006-0000-1200-000012000000}">
      <text>
        <r>
          <rPr>
            <b/>
            <sz val="9"/>
            <color rgb="FF000000"/>
            <rFont val="Tahoma"/>
            <family val="2"/>
          </rPr>
          <t>Metric = B3_3_OthersSubscribedPortion
Data Type = Bk_Number 19 - 9</t>
        </r>
      </text>
    </comment>
    <comment ref="T8" authorId="0" shapeId="0" xr:uid="{00000000-0006-0000-1200-000013000000}">
      <text>
        <r>
          <rPr>
            <b/>
            <sz val="9"/>
            <color rgb="FF000000"/>
            <rFont val="Tahoma"/>
            <family val="2"/>
          </rPr>
          <t>Metric = B3_3_OthersUnsubscribedPortion
Data Type = Bk_Number 19 - 9</t>
        </r>
      </text>
    </comment>
    <comment ref="U8" authorId="0" shapeId="0" xr:uid="{00000000-0006-0000-1200-000014000000}">
      <text>
        <r>
          <rPr>
            <b/>
            <sz val="9"/>
            <color rgb="FF000000"/>
            <rFont val="Tahoma"/>
            <family val="2"/>
          </rPr>
          <t>Metric = B3_3_OtherOutstandingBookedinSingapore
Data Type = Bk_Number 19 - 9</t>
        </r>
      </text>
    </comment>
    <comment ref="V8" authorId="0" shapeId="0" xr:uid="{00000000-0006-0000-1200-000015000000}">
      <text>
        <r>
          <rPr>
            <b/>
            <sz val="9"/>
            <color rgb="FF000000"/>
            <rFont val="Tahoma"/>
            <family val="2"/>
          </rPr>
          <t>Metric = B3_3_OtherOutstandingBookedOutsideSingapore
Data Type = Bk_Number 19 - 9</t>
        </r>
      </text>
    </comment>
    <comment ref="W8" authorId="0" shapeId="0" xr:uid="{00000000-0006-0000-1200-000016000000}">
      <text>
        <r>
          <rPr>
            <b/>
            <sz val="9"/>
            <color rgb="FF000000"/>
            <rFont val="Tahoma"/>
            <family val="2"/>
          </rPr>
          <t>Metric = B3_3_Remarks
Data Type = Bk_Text(4000)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Adam Walsh</author>
  </authors>
  <commentList>
    <comment ref="D8" authorId="0" shapeId="0" xr:uid="{00000000-0006-0000-1300-000001000000}">
      <text>
        <r>
          <rPr>
            <b/>
            <sz val="9"/>
            <color indexed="81"/>
            <rFont val="Tahoma"/>
            <family val="2"/>
          </rPr>
          <t>Metric = B3_4_I_IntRate_Amount_x000D_
Data Type = Bk_Number 19 - 9_x000D_
Bk_Trading = Trading_Forwards_GrossAmount_x000D_
Bk_Tradinglocation = TradesBookedSingapore</t>
        </r>
      </text>
    </comment>
    <comment ref="E8" authorId="0" shapeId="0" xr:uid="{00000000-0006-0000-1300-000002000000}">
      <text>
        <r>
          <rPr>
            <b/>
            <sz val="9"/>
            <color indexed="81"/>
            <rFont val="Tahoma"/>
            <family val="2"/>
          </rPr>
          <t>Metric = B3_4_I_ForeExch_Amount_x000D_
Data Type = Bk_Number 19 - 9_x000D_
Bk_Trading = Trading_Forwards_GrossAmount_x000D_
Bk_Tradinglocation = TradesBookedSingapore</t>
        </r>
      </text>
    </comment>
    <comment ref="F8" authorId="0" shapeId="0" xr:uid="{00000000-0006-0000-1300-000003000000}">
      <text>
        <r>
          <rPr>
            <b/>
            <sz val="9"/>
            <color indexed="81"/>
            <rFont val="Tahoma"/>
            <family val="2"/>
          </rPr>
          <t>Metric = B3_4_I_Eqty_Amount_x000D_
Data Type = Bk_Number 19 - 9_x000D_
Bk_Trading = Trading_Forwards_GrossAmount_x000D_
Bk_Tradinglocation = TradesBookedSingapore</t>
        </r>
      </text>
    </comment>
    <comment ref="G8" authorId="0" shapeId="0" xr:uid="{00000000-0006-0000-1300-000004000000}">
      <text>
        <r>
          <rPr>
            <b/>
            <sz val="9"/>
            <color indexed="81"/>
            <rFont val="Tahoma"/>
            <family val="2"/>
          </rPr>
          <t>Metric = B3_4_I_Cr_LngPro_Amount_x000D_
Data Type = Bk_Number 19 - 9_x000D_
Bk_Trading = Trading_Forwards_GrossAmount_x000D_
Bk_Tradinglocation = TradesBookedSingapore</t>
        </r>
      </text>
    </comment>
    <comment ref="H8" authorId="0" shapeId="0" xr:uid="{00000000-0006-0000-1300-000005000000}">
      <text>
        <r>
          <rPr>
            <b/>
            <sz val="9"/>
            <color indexed="81"/>
            <rFont val="Tahoma"/>
            <family val="2"/>
          </rPr>
          <t>Metric = B3_4_I_TrdBookedInSing_Trding_ShortProtection_Amount_x000D_
Data Type = Bk_Number 19 - 9_x000D_
Bk_Trading = Trading_Forwards_GrossAmount_x000D_
Bk_Tradinglocation = TradesBookedSingapore</t>
        </r>
      </text>
    </comment>
    <comment ref="I8" authorId="0" shapeId="0" xr:uid="{00000000-0006-0000-1300-000006000000}">
      <text>
        <r>
          <rPr>
            <b/>
            <sz val="9"/>
            <color indexed="81"/>
            <rFont val="Tahoma"/>
            <family val="2"/>
          </rPr>
          <t>Metric = B3_4_I_Comm_Amount_x000D_
Data Type = Bk_Number 19 - 9_x000D_
Bk_Trading = Trading_Forwards_GrossAmount_x000D_
Bk_Tradinglocation = TradesBookedSingapore</t>
        </r>
      </text>
    </comment>
    <comment ref="J8" authorId="0" shapeId="0" xr:uid="{00000000-0006-0000-1300-000007000000}">
      <text>
        <r>
          <rPr>
            <b/>
            <sz val="9"/>
            <color indexed="81"/>
            <rFont val="Tahoma"/>
            <family val="2"/>
          </rPr>
          <t>Metric = B3_4_I_Others_Amount_x000D_
Data Type = Bk_Number 19 - 9_x000D_
Bk_Trading = Trading_Forwards_GrossAmount_x000D_
Bk_Tradinglocation = TradesBookedSingapore</t>
        </r>
      </text>
    </comment>
    <comment ref="D9" authorId="0" shapeId="0" xr:uid="{00000000-0006-0000-1300-000008000000}">
      <text>
        <r>
          <rPr>
            <b/>
            <sz val="9"/>
            <color indexed="81"/>
            <rFont val="Tahoma"/>
            <family val="2"/>
          </rPr>
          <t>Metric = B3_4_I_IntRate_Amount_x000D_
Data Type = Bk_Number 19 - 9_x000D_
Bk_Trading = Trading_Forwards_PositiveFairValue_x000D_
Bk_Tradinglocation = TradesBookedSingapore</t>
        </r>
      </text>
    </comment>
    <comment ref="E9" authorId="0" shapeId="0" xr:uid="{00000000-0006-0000-1300-000009000000}">
      <text>
        <r>
          <rPr>
            <b/>
            <sz val="9"/>
            <color indexed="81"/>
            <rFont val="Tahoma"/>
            <family val="2"/>
          </rPr>
          <t>Metric = B3_4_I_ForeExch_Amount_x000D_
Data Type = Bk_Number 19 - 9_x000D_
Bk_Trading = Trading_Forwards_PositiveFairValue_x000D_
Bk_Tradinglocation = TradesBookedSingapore</t>
        </r>
      </text>
    </comment>
    <comment ref="F9" authorId="0" shapeId="0" xr:uid="{00000000-0006-0000-1300-00000A000000}">
      <text>
        <r>
          <rPr>
            <b/>
            <sz val="9"/>
            <color indexed="81"/>
            <rFont val="Tahoma"/>
            <family val="2"/>
          </rPr>
          <t>Metric = B3_4_I_Eqty_Amount_x000D_
Data Type = Bk_Number 19 - 9_x000D_
Bk_Trading = Trading_Forwards_PositiveFairValue_x000D_
Bk_Tradinglocation = TradesBookedSingapore</t>
        </r>
      </text>
    </comment>
    <comment ref="G9" authorId="0" shapeId="0" xr:uid="{00000000-0006-0000-1300-00000B000000}">
      <text>
        <r>
          <rPr>
            <b/>
            <sz val="9"/>
            <color indexed="81"/>
            <rFont val="Tahoma"/>
            <family val="2"/>
          </rPr>
          <t>Metric = B3_4_I_Cr_LngPro_Amount_x000D_
Data Type = Bk_Number 19 - 9_x000D_
Bk_Trading = Trading_Forwards_PositiveFairValue_x000D_
Bk_Tradinglocation = TradesBookedSingapore</t>
        </r>
      </text>
    </comment>
    <comment ref="H9" authorId="0" shapeId="0" xr:uid="{00000000-0006-0000-1300-00000C000000}">
      <text>
        <r>
          <rPr>
            <b/>
            <sz val="9"/>
            <color indexed="81"/>
            <rFont val="Tahoma"/>
            <family val="2"/>
          </rPr>
          <t>Metric = B3_4_I_TrdBookedInSing_Trding_ShortProtection_Amount_x000D_
Data Type = Bk_Number 19 - 9_x000D_
Bk_Trading = Trading_Forwards_PositiveFairValue_x000D_
Bk_Tradinglocation = TradesBookedSingapore</t>
        </r>
      </text>
    </comment>
    <comment ref="I9" authorId="0" shapeId="0" xr:uid="{00000000-0006-0000-1300-00000D000000}">
      <text>
        <r>
          <rPr>
            <b/>
            <sz val="9"/>
            <color indexed="81"/>
            <rFont val="Tahoma"/>
            <family val="2"/>
          </rPr>
          <t>Metric = B3_4_I_Comm_Amount_x000D_
Data Type = Bk_Number 19 - 9_x000D_
Bk_Trading = Trading_Forwards_PositiveFairValue_x000D_
Bk_Tradinglocation = TradesBookedSingapore</t>
        </r>
      </text>
    </comment>
    <comment ref="J9" authorId="0" shapeId="0" xr:uid="{00000000-0006-0000-1300-00000E000000}">
      <text>
        <r>
          <rPr>
            <b/>
            <sz val="9"/>
            <color indexed="81"/>
            <rFont val="Tahoma"/>
            <family val="2"/>
          </rPr>
          <t>Metric = B3_4_I_Others_Amount_x000D_
Data Type = Bk_Number 19 - 9_x000D_
Bk_Trading = Trading_Forwards_PositiveFairValue_x000D_
Bk_Tradinglocation = TradesBookedSingapore</t>
        </r>
      </text>
    </comment>
    <comment ref="D10" authorId="0" shapeId="0" xr:uid="{00000000-0006-0000-1300-00000F000000}">
      <text>
        <r>
          <rPr>
            <b/>
            <sz val="9"/>
            <color indexed="81"/>
            <rFont val="Tahoma"/>
            <family val="2"/>
          </rPr>
          <t>Metric = B3_4_I_IntRate_Amount_x000D_
Data Type = Bk_Number 19 - 9_x000D_
Bk_Trading = Trading_Forwards_NegativeFairValue_x000D_
Bk_Tradinglocation = TradesBookedSingapore</t>
        </r>
      </text>
    </comment>
    <comment ref="E10" authorId="0" shapeId="0" xr:uid="{00000000-0006-0000-1300-000010000000}">
      <text>
        <r>
          <rPr>
            <b/>
            <sz val="9"/>
            <color indexed="81"/>
            <rFont val="Tahoma"/>
            <family val="2"/>
          </rPr>
          <t>Metric = B3_4_I_ForeExch_Amount_x000D_
Data Type = Bk_Number 19 - 9_x000D_
Bk_Trading = Trading_Forwards_NegativeFairValue_x000D_
Bk_Tradinglocation = TradesBookedSingapore</t>
        </r>
      </text>
    </comment>
    <comment ref="F10" authorId="0" shapeId="0" xr:uid="{00000000-0006-0000-1300-000011000000}">
      <text>
        <r>
          <rPr>
            <b/>
            <sz val="9"/>
            <color indexed="81"/>
            <rFont val="Tahoma"/>
            <family val="2"/>
          </rPr>
          <t>Metric = B3_4_I_Eqty_Amount_x000D_
Data Type = Bk_Number 19 - 9_x000D_
Bk_Trading = Trading_Forwards_NegativeFairValue_x000D_
Bk_Tradinglocation = TradesBookedSingapore</t>
        </r>
      </text>
    </comment>
    <comment ref="G10" authorId="0" shapeId="0" xr:uid="{00000000-0006-0000-1300-000012000000}">
      <text>
        <r>
          <rPr>
            <b/>
            <sz val="9"/>
            <color indexed="81"/>
            <rFont val="Tahoma"/>
            <family val="2"/>
          </rPr>
          <t>Metric = B3_4_I_Cr_LngPro_Amount_x000D_
Data Type = Bk_Number 19 - 9_x000D_
Bk_Trading = Trading_Forwards_NegativeFairValue_x000D_
Bk_Tradinglocation = TradesBookedSingapore</t>
        </r>
      </text>
    </comment>
    <comment ref="H10" authorId="0" shapeId="0" xr:uid="{00000000-0006-0000-1300-000013000000}">
      <text>
        <r>
          <rPr>
            <b/>
            <sz val="9"/>
            <color indexed="81"/>
            <rFont val="Tahoma"/>
            <family val="2"/>
          </rPr>
          <t>Metric = B3_4_I_TrdBookedInSing_Trding_ShortProtection_Amount_x000D_
Data Type = Bk_Number 19 - 9_x000D_
Bk_Trading = Trading_Forwards_NegativeFairValue_x000D_
Bk_Tradinglocation = TradesBookedSingapore</t>
        </r>
      </text>
    </comment>
    <comment ref="I10" authorId="0" shapeId="0" xr:uid="{00000000-0006-0000-1300-000014000000}">
      <text>
        <r>
          <rPr>
            <b/>
            <sz val="9"/>
            <color indexed="81"/>
            <rFont val="Tahoma"/>
            <family val="2"/>
          </rPr>
          <t>Metric = B3_4_I_Comm_Amount_x000D_
Data Type = Bk_Number 19 - 9_x000D_
Bk_Trading = Trading_Forwards_NegativeFairValue_x000D_
Bk_Tradinglocation = TradesBookedSingapore</t>
        </r>
      </text>
    </comment>
    <comment ref="J10" authorId="0" shapeId="0" xr:uid="{00000000-0006-0000-1300-000015000000}">
      <text>
        <r>
          <rPr>
            <b/>
            <sz val="9"/>
            <color indexed="81"/>
            <rFont val="Tahoma"/>
            <family val="2"/>
          </rPr>
          <t>Metric = B3_4_I_Others_Amount_x000D_
Data Type = Bk_Number 19 - 9_x000D_
Bk_Trading = Trading_Forwards_NegativeFairValue_x000D_
Bk_Tradinglocation = TradesBookedSingapore</t>
        </r>
      </text>
    </comment>
    <comment ref="D12" authorId="0" shapeId="0" xr:uid="{00000000-0006-0000-1300-000016000000}">
      <text>
        <r>
          <rPr>
            <b/>
            <sz val="9"/>
            <color indexed="81"/>
            <rFont val="Tahoma"/>
            <family val="2"/>
          </rPr>
          <t>Metric = B3_4_I_IntRate_Amount_x000D_
Data Type = Bk_Number 19 - 9_x000D_
Bk_Trading = Trading_Futures_GrossAmount_x000D_
Bk_Tradinglocation = TradesBookedSingapore</t>
        </r>
      </text>
    </comment>
    <comment ref="E12" authorId="0" shapeId="0" xr:uid="{00000000-0006-0000-1300-000017000000}">
      <text>
        <r>
          <rPr>
            <b/>
            <sz val="9"/>
            <color indexed="81"/>
            <rFont val="Tahoma"/>
            <family val="2"/>
          </rPr>
          <t>Metric = B3_4_I_ForeExch_Amount_x000D_
Data Type = Bk_Number 19 - 9_x000D_
Bk_Trading = Trading_Futures_GrossAmount_x000D_
Bk_Tradinglocation = TradesBookedSingapore</t>
        </r>
      </text>
    </comment>
    <comment ref="F12" authorId="0" shapeId="0" xr:uid="{00000000-0006-0000-1300-000018000000}">
      <text>
        <r>
          <rPr>
            <b/>
            <sz val="9"/>
            <color indexed="81"/>
            <rFont val="Tahoma"/>
            <family val="2"/>
          </rPr>
          <t>Metric = B3_4_I_Eqty_Amount_x000D_
Data Type = Bk_Number 19 - 9_x000D_
Bk_Trading = Trading_Futures_GrossAmount_x000D_
Bk_Tradinglocation = TradesBookedSingapore</t>
        </r>
      </text>
    </comment>
    <comment ref="G12" authorId="0" shapeId="0" xr:uid="{00000000-0006-0000-1300-000019000000}">
      <text>
        <r>
          <rPr>
            <b/>
            <sz val="9"/>
            <color indexed="81"/>
            <rFont val="Tahoma"/>
            <family val="2"/>
          </rPr>
          <t>Metric = B3_4_I_Cr_LngPro_Amount_x000D_
Data Type = Bk_Number 19 - 9_x000D_
Bk_Trading = Trading_Futures_GrossAmount_x000D_
Bk_Tradinglocation = TradesBookedSingapore</t>
        </r>
      </text>
    </comment>
    <comment ref="H12" authorId="0" shapeId="0" xr:uid="{00000000-0006-0000-1300-00001A000000}">
      <text>
        <r>
          <rPr>
            <b/>
            <sz val="9"/>
            <color indexed="81"/>
            <rFont val="Tahoma"/>
            <family val="2"/>
          </rPr>
          <t>Metric = B3_4_I_TrdBookedInSing_Trding_ShortProtection_Amount_x000D_
Data Type = Bk_Number 19 - 9_x000D_
Bk_Trading = Trading_Futures_GrossAmount_x000D_
Bk_Tradinglocation = TradesBookedSingapore</t>
        </r>
      </text>
    </comment>
    <comment ref="I12" authorId="0" shapeId="0" xr:uid="{00000000-0006-0000-1300-00001B000000}">
      <text>
        <r>
          <rPr>
            <b/>
            <sz val="9"/>
            <color indexed="81"/>
            <rFont val="Tahoma"/>
            <family val="2"/>
          </rPr>
          <t>Metric = B3_4_I_Comm_Amount_x000D_
Data Type = Bk_Number 19 - 9_x000D_
Bk_Trading = Trading_Futures_GrossAmount_x000D_
Bk_Tradinglocation = TradesBookedSingapore</t>
        </r>
      </text>
    </comment>
    <comment ref="J12" authorId="0" shapeId="0" xr:uid="{00000000-0006-0000-1300-00001C000000}">
      <text>
        <r>
          <rPr>
            <b/>
            <sz val="9"/>
            <color indexed="81"/>
            <rFont val="Tahoma"/>
            <family val="2"/>
          </rPr>
          <t>Metric = B3_4_I_Others_Amount_x000D_
Data Type = Bk_Number 19 - 9_x000D_
Bk_Trading = Trading_Futures_GrossAmount_x000D_
Bk_Tradinglocation = TradesBookedSingapore</t>
        </r>
      </text>
    </comment>
    <comment ref="D13" authorId="0" shapeId="0" xr:uid="{00000000-0006-0000-1300-00001D000000}">
      <text>
        <r>
          <rPr>
            <b/>
            <sz val="9"/>
            <color indexed="81"/>
            <rFont val="Tahoma"/>
            <family val="2"/>
          </rPr>
          <t>Metric = B3_4_I_IntRate_Amount_x000D_
Data Type = Bk_Number 19 - 9_x000D_
Bk_Trading = Trading_Futures_PositiveFairValue_x000D_
Bk_Tradinglocation = TradesBookedSingapore</t>
        </r>
      </text>
    </comment>
    <comment ref="E13" authorId="0" shapeId="0" xr:uid="{00000000-0006-0000-1300-00001E000000}">
      <text>
        <r>
          <rPr>
            <b/>
            <sz val="9"/>
            <color indexed="81"/>
            <rFont val="Tahoma"/>
            <family val="2"/>
          </rPr>
          <t>Metric = B3_4_I_ForeExch_Amount_x000D_
Data Type = Bk_Number 19 - 9_x000D_
Bk_Trading = Trading_Futures_PositiveFairValue_x000D_
Bk_Tradinglocation = TradesBookedSingapore</t>
        </r>
      </text>
    </comment>
    <comment ref="F13" authorId="0" shapeId="0" xr:uid="{00000000-0006-0000-1300-00001F000000}">
      <text>
        <r>
          <rPr>
            <b/>
            <sz val="9"/>
            <color indexed="81"/>
            <rFont val="Tahoma"/>
            <family val="2"/>
          </rPr>
          <t>Metric = B3_4_I_Eqty_Amount_x000D_
Data Type = Bk_Number 19 - 9_x000D_
Bk_Trading = Trading_Futures_PositiveFairValue_x000D_
Bk_Tradinglocation = TradesBookedSingapore</t>
        </r>
      </text>
    </comment>
    <comment ref="G13" authorId="0" shapeId="0" xr:uid="{00000000-0006-0000-1300-000020000000}">
      <text>
        <r>
          <rPr>
            <b/>
            <sz val="9"/>
            <color indexed="81"/>
            <rFont val="Tahoma"/>
            <family val="2"/>
          </rPr>
          <t>Metric = B3_4_I_Cr_LngPro_Amount_x000D_
Data Type = Bk_Number 19 - 9_x000D_
Bk_Trading = Trading_Futures_PositiveFairValue_x000D_
Bk_Tradinglocation = TradesBookedSingapore</t>
        </r>
      </text>
    </comment>
    <comment ref="H13" authorId="0" shapeId="0" xr:uid="{00000000-0006-0000-1300-000021000000}">
      <text>
        <r>
          <rPr>
            <b/>
            <sz val="9"/>
            <color indexed="81"/>
            <rFont val="Tahoma"/>
            <family val="2"/>
          </rPr>
          <t>Metric = B3_4_I_TrdBookedInSing_Trding_ShortProtection_Amount_x000D_
Data Type = Bk_Number 19 - 9_x000D_
Bk_Trading = Trading_Futures_PositiveFairValue_x000D_
Bk_Tradinglocation = TradesBookedSingapore</t>
        </r>
      </text>
    </comment>
    <comment ref="I13" authorId="0" shapeId="0" xr:uid="{00000000-0006-0000-1300-000022000000}">
      <text>
        <r>
          <rPr>
            <b/>
            <sz val="9"/>
            <color indexed="81"/>
            <rFont val="Tahoma"/>
            <family val="2"/>
          </rPr>
          <t>Metric = B3_4_I_Comm_Amount_x000D_
Data Type = Bk_Number 19 - 9_x000D_
Bk_Trading = Trading_Futures_PositiveFairValue_x000D_
Bk_Tradinglocation = TradesBookedSingapore</t>
        </r>
      </text>
    </comment>
    <comment ref="J13" authorId="0" shapeId="0" xr:uid="{00000000-0006-0000-1300-000023000000}">
      <text>
        <r>
          <rPr>
            <b/>
            <sz val="9"/>
            <color indexed="81"/>
            <rFont val="Tahoma"/>
            <family val="2"/>
          </rPr>
          <t>Metric = B3_4_I_Others_Amount_x000D_
Data Type = Bk_Number 19 - 9_x000D_
Bk_Trading = Trading_Futures_PositiveFairValue_x000D_
Bk_Tradinglocation = TradesBookedSingapore</t>
        </r>
      </text>
    </comment>
    <comment ref="D14" authorId="0" shapeId="0" xr:uid="{00000000-0006-0000-1300-000024000000}">
      <text>
        <r>
          <rPr>
            <b/>
            <sz val="9"/>
            <color indexed="81"/>
            <rFont val="Tahoma"/>
            <family val="2"/>
          </rPr>
          <t>Metric = B3_4_I_IntRate_Amount_x000D_
Data Type = Bk_Number 19 - 9_x000D_
Bk_Trading = Trading_Futures_NegativeFairValue_x000D_
Bk_Tradinglocation = TradesBookedSingapore</t>
        </r>
      </text>
    </comment>
    <comment ref="E14" authorId="0" shapeId="0" xr:uid="{00000000-0006-0000-1300-000025000000}">
      <text>
        <r>
          <rPr>
            <b/>
            <sz val="9"/>
            <color indexed="81"/>
            <rFont val="Tahoma"/>
            <family val="2"/>
          </rPr>
          <t>Metric = B3_4_I_ForeExch_Amount_x000D_
Data Type = Bk_Number 19 - 9_x000D_
Bk_Trading = Trading_Futures_NegativeFairValue_x000D_
Bk_Tradinglocation = TradesBookedSingapore</t>
        </r>
      </text>
    </comment>
    <comment ref="F14" authorId="0" shapeId="0" xr:uid="{00000000-0006-0000-1300-000026000000}">
      <text>
        <r>
          <rPr>
            <b/>
            <sz val="9"/>
            <color indexed="81"/>
            <rFont val="Tahoma"/>
            <family val="2"/>
          </rPr>
          <t>Metric = B3_4_I_Eqty_Amount_x000D_
Data Type = Bk_Number 19 - 9_x000D_
Bk_Trading = Trading_Futures_NegativeFairValue_x000D_
Bk_Tradinglocation = TradesBookedSingapore</t>
        </r>
      </text>
    </comment>
    <comment ref="G14" authorId="0" shapeId="0" xr:uid="{00000000-0006-0000-1300-000027000000}">
      <text>
        <r>
          <rPr>
            <b/>
            <sz val="9"/>
            <color indexed="81"/>
            <rFont val="Tahoma"/>
            <family val="2"/>
          </rPr>
          <t>Metric = B3_4_I_Cr_LngPro_Amount_x000D_
Data Type = Bk_Number 19 - 9_x000D_
Bk_Trading = Trading_Futures_NegativeFairValue_x000D_
Bk_Tradinglocation = TradesBookedSingapore</t>
        </r>
      </text>
    </comment>
    <comment ref="H14" authorId="0" shapeId="0" xr:uid="{00000000-0006-0000-1300-000028000000}">
      <text>
        <r>
          <rPr>
            <b/>
            <sz val="9"/>
            <color indexed="81"/>
            <rFont val="Tahoma"/>
            <family val="2"/>
          </rPr>
          <t>Metric = B3_4_I_TrdBookedInSing_Trding_ShortProtection_Amount_x000D_
Data Type = Bk_Number 19 - 9_x000D_
Bk_Trading = Trading_Futures_NegativeFairValue_x000D_
Bk_Tradinglocation = TradesBookedSingapore</t>
        </r>
      </text>
    </comment>
    <comment ref="I14" authorId="0" shapeId="0" xr:uid="{00000000-0006-0000-1300-000029000000}">
      <text>
        <r>
          <rPr>
            <b/>
            <sz val="9"/>
            <color indexed="81"/>
            <rFont val="Tahoma"/>
            <family val="2"/>
          </rPr>
          <t>Metric = B3_4_I_Comm_Amount_x000D_
Data Type = Bk_Number 19 - 9_x000D_
Bk_Trading = Trading_Futures_NegativeFairValue_x000D_
Bk_Tradinglocation = TradesBookedSingapore</t>
        </r>
      </text>
    </comment>
    <comment ref="J14" authorId="0" shapeId="0" xr:uid="{00000000-0006-0000-1300-00002A000000}">
      <text>
        <r>
          <rPr>
            <b/>
            <sz val="9"/>
            <color indexed="81"/>
            <rFont val="Tahoma"/>
            <family val="2"/>
          </rPr>
          <t>Metric = B3_4_I_Others_Amount_x000D_
Data Type = Bk_Number 19 - 9_x000D_
Bk_Trading = Trading_Futures_NegativeFairValue_x000D_
Bk_Tradinglocation = TradesBookedSingapore</t>
        </r>
      </text>
    </comment>
    <comment ref="D16" authorId="0" shapeId="0" xr:uid="{00000000-0006-0000-1300-00002B000000}">
      <text>
        <r>
          <rPr>
            <b/>
            <sz val="9"/>
            <color indexed="81"/>
            <rFont val="Tahoma"/>
            <family val="2"/>
          </rPr>
          <t>Metric = B3_4_I_IntRate_Amount_x000D_
Data Type = Bk_Number 19 - 9_x000D_
Bk_Trading = Trading_Swaps_GrossAmount_x000D_
Bk_Tradinglocation = TradesBookedSingapore</t>
        </r>
      </text>
    </comment>
    <comment ref="E16" authorId="0" shapeId="0" xr:uid="{00000000-0006-0000-1300-00002C000000}">
      <text>
        <r>
          <rPr>
            <b/>
            <sz val="9"/>
            <color indexed="81"/>
            <rFont val="Tahoma"/>
            <family val="2"/>
          </rPr>
          <t>Metric = B3_4_I_ForeExch_Amount_x000D_
Data Type = Bk_Number 19 - 9_x000D_
Bk_Trading = Trading_Swaps_GrossAmount_x000D_
Bk_Tradinglocation = TradesBookedSingapore</t>
        </r>
      </text>
    </comment>
    <comment ref="F16" authorId="0" shapeId="0" xr:uid="{00000000-0006-0000-1300-00002D000000}">
      <text>
        <r>
          <rPr>
            <b/>
            <sz val="9"/>
            <color indexed="81"/>
            <rFont val="Tahoma"/>
            <family val="2"/>
          </rPr>
          <t>Metric = B3_4_I_Eqty_Amount_x000D_
Data Type = Bk_Number 19 - 9_x000D_
Bk_Trading = Trading_Swaps_GrossAmount_x000D_
Bk_Tradinglocation = TradesBookedSingapore</t>
        </r>
      </text>
    </comment>
    <comment ref="G16" authorId="0" shapeId="0" xr:uid="{00000000-0006-0000-1300-00002E000000}">
      <text>
        <r>
          <rPr>
            <b/>
            <sz val="9"/>
            <color indexed="81"/>
            <rFont val="Tahoma"/>
            <family val="2"/>
          </rPr>
          <t>Metric = B3_4_I_Cr_LngPro_Amount_x000D_
Data Type = Bk_Number 19 - 9_x000D_
Bk_Trading = Trading_Swaps_GrossAmount_x000D_
Bk_Tradinglocation = TradesBookedSingapore</t>
        </r>
      </text>
    </comment>
    <comment ref="H16" authorId="0" shapeId="0" xr:uid="{00000000-0006-0000-1300-00002F000000}">
      <text>
        <r>
          <rPr>
            <b/>
            <sz val="9"/>
            <color indexed="81"/>
            <rFont val="Tahoma"/>
            <family val="2"/>
          </rPr>
          <t>Metric = B3_4_I_TrdBookedInSing_Trding_ShortProtection_Amount_x000D_
Data Type = Bk_Number 19 - 9_x000D_
Bk_Trading = Trading_Swaps_GrossAmount_x000D_
Bk_Tradinglocation = TradesBookedSingapore</t>
        </r>
      </text>
    </comment>
    <comment ref="I16" authorId="0" shapeId="0" xr:uid="{00000000-0006-0000-1300-000030000000}">
      <text>
        <r>
          <rPr>
            <b/>
            <sz val="9"/>
            <color indexed="81"/>
            <rFont val="Tahoma"/>
            <family val="2"/>
          </rPr>
          <t>Metric = B3_4_I_Comm_Amount_x000D_
Data Type = Bk_Number 19 - 9_x000D_
Bk_Trading = Trading_Swaps_GrossAmount_x000D_
Bk_Tradinglocation = TradesBookedSingapore</t>
        </r>
      </text>
    </comment>
    <comment ref="J16" authorId="0" shapeId="0" xr:uid="{00000000-0006-0000-1300-000031000000}">
      <text>
        <r>
          <rPr>
            <b/>
            <sz val="9"/>
            <color indexed="81"/>
            <rFont val="Tahoma"/>
            <family val="2"/>
          </rPr>
          <t>Metric = B3_4_I_Others_Amount_x000D_
Data Type = Bk_Number 19 - 9_x000D_
Bk_Trading = Trading_Swaps_GrossAmount_x000D_
Bk_Tradinglocation = TradesBookedSingapore</t>
        </r>
      </text>
    </comment>
    <comment ref="D17" authorId="0" shapeId="0" xr:uid="{00000000-0006-0000-1300-000032000000}">
      <text>
        <r>
          <rPr>
            <b/>
            <sz val="9"/>
            <color indexed="81"/>
            <rFont val="Tahoma"/>
            <family val="2"/>
          </rPr>
          <t>Metric = B3_4_I_IntRate_Amount_x000D_
Data Type = Bk_Number 19 - 9_x000D_
Bk_Trading = Trading_Swaps_PositiveFairValue_x000D_
Bk_Tradinglocation = TradesBookedSingapore</t>
        </r>
      </text>
    </comment>
    <comment ref="E17" authorId="0" shapeId="0" xr:uid="{00000000-0006-0000-1300-000033000000}">
      <text>
        <r>
          <rPr>
            <b/>
            <sz val="9"/>
            <color indexed="81"/>
            <rFont val="Tahoma"/>
            <family val="2"/>
          </rPr>
          <t>Metric = B3_4_I_ForeExch_Amount_x000D_
Data Type = Bk_Number 19 - 9_x000D_
Bk_Trading = Trading_Swaps_PositiveFairValue_x000D_
Bk_Tradinglocation = TradesBookedSingapore</t>
        </r>
      </text>
    </comment>
    <comment ref="F17" authorId="0" shapeId="0" xr:uid="{00000000-0006-0000-1300-000034000000}">
      <text>
        <r>
          <rPr>
            <b/>
            <sz val="9"/>
            <color indexed="81"/>
            <rFont val="Tahoma"/>
            <family val="2"/>
          </rPr>
          <t>Metric = B3_4_I_Eqty_Amount_x000D_
Data Type = Bk_Number 19 - 9_x000D_
Bk_Trading = Trading_Swaps_PositiveFairValue_x000D_
Bk_Tradinglocation = TradesBookedSingapore</t>
        </r>
      </text>
    </comment>
    <comment ref="G17" authorId="0" shapeId="0" xr:uid="{00000000-0006-0000-1300-000035000000}">
      <text>
        <r>
          <rPr>
            <b/>
            <sz val="9"/>
            <color indexed="81"/>
            <rFont val="Tahoma"/>
            <family val="2"/>
          </rPr>
          <t>Metric = B3_4_I_Cr_LngPro_Amount_x000D_
Data Type = Bk_Number 19 - 9_x000D_
Bk_Trading = Trading_Swaps_PositiveFairValue_x000D_
Bk_Tradinglocation = TradesBookedSingapore</t>
        </r>
      </text>
    </comment>
    <comment ref="H17" authorId="0" shapeId="0" xr:uid="{00000000-0006-0000-1300-000036000000}">
      <text>
        <r>
          <rPr>
            <b/>
            <sz val="9"/>
            <color indexed="81"/>
            <rFont val="Tahoma"/>
            <family val="2"/>
          </rPr>
          <t>Metric = B3_4_I_TrdBookedInSing_Trding_ShortProtection_Amount_x000D_
Data Type = Bk_Number 19 - 9_x000D_
Bk_Trading = Trading_Swaps_PositiveFairValue_x000D_
Bk_Tradinglocation = TradesBookedSingapore</t>
        </r>
      </text>
    </comment>
    <comment ref="I17" authorId="0" shapeId="0" xr:uid="{00000000-0006-0000-1300-000037000000}">
      <text>
        <r>
          <rPr>
            <b/>
            <sz val="9"/>
            <color indexed="81"/>
            <rFont val="Tahoma"/>
            <family val="2"/>
          </rPr>
          <t>Metric = B3_4_I_Comm_Amount_x000D_
Data Type = Bk_Number 19 - 9_x000D_
Bk_Trading = Trading_Swaps_PositiveFairValue_x000D_
Bk_Tradinglocation = TradesBookedSingapore</t>
        </r>
      </text>
    </comment>
    <comment ref="J17" authorId="0" shapeId="0" xr:uid="{00000000-0006-0000-1300-000038000000}">
      <text>
        <r>
          <rPr>
            <b/>
            <sz val="9"/>
            <color indexed="81"/>
            <rFont val="Tahoma"/>
            <family val="2"/>
          </rPr>
          <t>Metric = B3_4_I_Others_Amount_x000D_
Data Type = Bk_Number 19 - 9_x000D_
Bk_Trading = Trading_Swaps_PositiveFairValue_x000D_
Bk_Tradinglocation = TradesBookedSingapore</t>
        </r>
      </text>
    </comment>
    <comment ref="D18" authorId="0" shapeId="0" xr:uid="{00000000-0006-0000-1300-000039000000}">
      <text>
        <r>
          <rPr>
            <b/>
            <sz val="9"/>
            <color indexed="81"/>
            <rFont val="Tahoma"/>
            <family val="2"/>
          </rPr>
          <t>Metric = B3_4_I_IntRate_Amount_x000D_
Data Type = Bk_Number 19 - 9_x000D_
Bk_Trading = Trading_Swaps_NegativeFairValue_x000D_
Bk_Tradinglocation = TradesBookedSingapore</t>
        </r>
      </text>
    </comment>
    <comment ref="E18" authorId="0" shapeId="0" xr:uid="{00000000-0006-0000-1300-00003A000000}">
      <text>
        <r>
          <rPr>
            <b/>
            <sz val="9"/>
            <color indexed="81"/>
            <rFont val="Tahoma"/>
            <family val="2"/>
          </rPr>
          <t>Metric = B3_4_I_ForeExch_Amount_x000D_
Data Type = Bk_Number 19 - 9_x000D_
Bk_Trading = Trading_Swaps_NegativeFairValue_x000D_
Bk_Tradinglocation = TradesBookedSingapore</t>
        </r>
      </text>
    </comment>
    <comment ref="F18" authorId="0" shapeId="0" xr:uid="{00000000-0006-0000-1300-00003B000000}">
      <text>
        <r>
          <rPr>
            <b/>
            <sz val="9"/>
            <color indexed="81"/>
            <rFont val="Tahoma"/>
            <family val="2"/>
          </rPr>
          <t>Metric = B3_4_I_Eqty_Amount_x000D_
Data Type = Bk_Number 19 - 9_x000D_
Bk_Trading = Trading_Swaps_NegativeFairValue_x000D_
Bk_Tradinglocation = TradesBookedSingapore</t>
        </r>
      </text>
    </comment>
    <comment ref="G18" authorId="0" shapeId="0" xr:uid="{00000000-0006-0000-1300-00003C000000}">
      <text>
        <r>
          <rPr>
            <b/>
            <sz val="9"/>
            <color indexed="81"/>
            <rFont val="Tahoma"/>
            <family val="2"/>
          </rPr>
          <t>Metric = B3_4_I_Cr_LngPro_Amount_x000D_
Data Type = Bk_Number 19 - 9_x000D_
Bk_Trading = Trading_Swaps_NegativeFairValue_x000D_
Bk_Tradinglocation = TradesBookedSingapore</t>
        </r>
      </text>
    </comment>
    <comment ref="H18" authorId="0" shapeId="0" xr:uid="{00000000-0006-0000-1300-00003D000000}">
      <text>
        <r>
          <rPr>
            <b/>
            <sz val="9"/>
            <color indexed="81"/>
            <rFont val="Tahoma"/>
            <family val="2"/>
          </rPr>
          <t>Metric = B3_4_I_TrdBookedInSing_Trding_ShortProtection_Amount_x000D_
Data Type = Bk_Number 19 - 9_x000D_
Bk_Trading = Trading_Swaps_NegativeFairValue_x000D_
Bk_Tradinglocation = TradesBookedSingapore</t>
        </r>
      </text>
    </comment>
    <comment ref="I18" authorId="0" shapeId="0" xr:uid="{00000000-0006-0000-1300-00003E000000}">
      <text>
        <r>
          <rPr>
            <b/>
            <sz val="9"/>
            <color indexed="81"/>
            <rFont val="Tahoma"/>
            <family val="2"/>
          </rPr>
          <t>Metric = B3_4_I_Comm_Amount_x000D_
Data Type = Bk_Number 19 - 9_x000D_
Bk_Trading = Trading_Swaps_NegativeFairValue_x000D_
Bk_Tradinglocation = TradesBookedSingapore</t>
        </r>
      </text>
    </comment>
    <comment ref="J18" authorId="0" shapeId="0" xr:uid="{00000000-0006-0000-1300-00003F000000}">
      <text>
        <r>
          <rPr>
            <b/>
            <sz val="9"/>
            <color indexed="81"/>
            <rFont val="Tahoma"/>
            <family val="2"/>
          </rPr>
          <t>Metric = B3_4_I_Others_Amount_x000D_
Data Type = Bk_Number 19 - 9_x000D_
Bk_Trading = Trading_Swaps_NegativeFairValue_x000D_
Bk_Tradinglocation = TradesBookedSingapore</t>
        </r>
      </text>
    </comment>
    <comment ref="D20" authorId="0" shapeId="0" xr:uid="{00000000-0006-0000-1300-000040000000}">
      <text>
        <r>
          <rPr>
            <b/>
            <sz val="9"/>
            <color indexed="81"/>
            <rFont val="Tahoma"/>
            <family val="2"/>
          </rPr>
          <t>Metric = B3_4_I_IntRate_Amount_x000D_
Data Type = Bk_Number 19 - 9_x000D_
Bk_Trading = Trading_OptionBought_GrossAmount_x000D_
Bk_Tradinglocation = TradesBookedSingapore</t>
        </r>
      </text>
    </comment>
    <comment ref="E20" authorId="0" shapeId="0" xr:uid="{00000000-0006-0000-1300-000041000000}">
      <text>
        <r>
          <rPr>
            <b/>
            <sz val="9"/>
            <color indexed="81"/>
            <rFont val="Tahoma"/>
            <family val="2"/>
          </rPr>
          <t>Metric = B3_4_I_ForeExch_Amount_x000D_
Data Type = Bk_Number 19 - 9_x000D_
Bk_Trading = Trading_OptionBought_GrossAmount_x000D_
Bk_Tradinglocation = TradesBookedSingapore</t>
        </r>
      </text>
    </comment>
    <comment ref="F20" authorId="0" shapeId="0" xr:uid="{00000000-0006-0000-1300-000042000000}">
      <text>
        <r>
          <rPr>
            <b/>
            <sz val="9"/>
            <color indexed="81"/>
            <rFont val="Tahoma"/>
            <family val="2"/>
          </rPr>
          <t>Metric = B3_4_I_Eqty_Amount_x000D_
Data Type = Bk_Number 19 - 9_x000D_
Bk_Trading = Trading_OptionBought_GrossAmount_x000D_
Bk_Tradinglocation = TradesBookedSingapore</t>
        </r>
      </text>
    </comment>
    <comment ref="G20" authorId="0" shapeId="0" xr:uid="{00000000-0006-0000-1300-000043000000}">
      <text>
        <r>
          <rPr>
            <b/>
            <sz val="9"/>
            <color indexed="81"/>
            <rFont val="Tahoma"/>
            <family val="2"/>
          </rPr>
          <t>Metric = B3_4_I_Cr_LngPro_Amount_x000D_
Data Type = Bk_Number 19 - 9_x000D_
Bk_Trading = Trading_OptionBought_GrossAmount_x000D_
Bk_Tradinglocation = TradesBookedSingapore</t>
        </r>
      </text>
    </comment>
    <comment ref="H20" authorId="0" shapeId="0" xr:uid="{00000000-0006-0000-1300-000044000000}">
      <text>
        <r>
          <rPr>
            <b/>
            <sz val="9"/>
            <color indexed="81"/>
            <rFont val="Tahoma"/>
            <family val="2"/>
          </rPr>
          <t>Metric = B3_4_I_TrdBookedInSing_Trding_ShortProtection_Amount_x000D_
Data Type = Bk_Number 19 - 9_x000D_
Bk_Trading = Trading_OptionBought_GrossAmount_x000D_
Bk_Tradinglocation = TradesBookedSingapore</t>
        </r>
      </text>
    </comment>
    <comment ref="I20" authorId="0" shapeId="0" xr:uid="{00000000-0006-0000-1300-000045000000}">
      <text>
        <r>
          <rPr>
            <b/>
            <sz val="9"/>
            <color indexed="81"/>
            <rFont val="Tahoma"/>
            <family val="2"/>
          </rPr>
          <t>Metric = B3_4_I_Comm_Amount_x000D_
Data Type = Bk_Number 19 - 9_x000D_
Bk_Trading = Trading_OptionBought_GrossAmount_x000D_
Bk_Tradinglocation = TradesBookedSingapore</t>
        </r>
      </text>
    </comment>
    <comment ref="J20" authorId="0" shapeId="0" xr:uid="{00000000-0006-0000-1300-000046000000}">
      <text>
        <r>
          <rPr>
            <b/>
            <sz val="9"/>
            <color indexed="81"/>
            <rFont val="Tahoma"/>
            <family val="2"/>
          </rPr>
          <t>Metric = B3_4_I_Others_Amount_x000D_
Data Type = Bk_Number 19 - 9_x000D_
Bk_Trading = Trading_OptionBought_GrossAmount_x000D_
Bk_Tradinglocation = TradesBookedSingapore</t>
        </r>
      </text>
    </comment>
    <comment ref="D21" authorId="0" shapeId="0" xr:uid="{00000000-0006-0000-1300-000047000000}">
      <text>
        <r>
          <rPr>
            <b/>
            <sz val="9"/>
            <color indexed="81"/>
            <rFont val="Tahoma"/>
            <family val="2"/>
          </rPr>
          <t>Metric = B3_4_I_IntRate_Amount_x000D_
Data Type = Bk_Number 19 - 9_x000D_
Bk_Trading = Trading_OptionBought_PositiveFairValue_x000D_
Bk_Tradinglocation = TradesBookedSingapore</t>
        </r>
      </text>
    </comment>
    <comment ref="E21" authorId="0" shapeId="0" xr:uid="{00000000-0006-0000-1300-000048000000}">
      <text>
        <r>
          <rPr>
            <b/>
            <sz val="9"/>
            <color indexed="81"/>
            <rFont val="Tahoma"/>
            <family val="2"/>
          </rPr>
          <t>Metric = B3_4_I_ForeExch_Amount_x000D_
Data Type = Bk_Number 19 - 9_x000D_
Bk_Trading = Trading_OptionBought_PositiveFairValue_x000D_
Bk_Tradinglocation = TradesBookedSingapore</t>
        </r>
      </text>
    </comment>
    <comment ref="F21" authorId="0" shapeId="0" xr:uid="{00000000-0006-0000-1300-000049000000}">
      <text>
        <r>
          <rPr>
            <b/>
            <sz val="9"/>
            <color indexed="81"/>
            <rFont val="Tahoma"/>
            <family val="2"/>
          </rPr>
          <t>Metric = B3_4_I_Eqty_Amount_x000D_
Data Type = Bk_Number 19 - 9_x000D_
Bk_Trading = Trading_OptionBought_PositiveFairValue_x000D_
Bk_Tradinglocation = TradesBookedSingapore</t>
        </r>
      </text>
    </comment>
    <comment ref="G21" authorId="0" shapeId="0" xr:uid="{00000000-0006-0000-1300-00004A000000}">
      <text>
        <r>
          <rPr>
            <b/>
            <sz val="9"/>
            <color indexed="81"/>
            <rFont val="Tahoma"/>
            <family val="2"/>
          </rPr>
          <t>Metric = B3_4_I_Cr_LngPro_Amount_x000D_
Data Type = Bk_Number 19 - 9_x000D_
Bk_Trading = Trading_OptionBought_PositiveFairValue_x000D_
Bk_Tradinglocation = TradesBookedSingapore</t>
        </r>
      </text>
    </comment>
    <comment ref="H21" authorId="0" shapeId="0" xr:uid="{00000000-0006-0000-1300-00004B000000}">
      <text>
        <r>
          <rPr>
            <b/>
            <sz val="9"/>
            <color indexed="81"/>
            <rFont val="Tahoma"/>
            <family val="2"/>
          </rPr>
          <t>Metric = B3_4_I_TrdBookedInSing_Trding_ShortProtection_Amount_x000D_
Data Type = Bk_Number 19 - 9_x000D_
Bk_Trading = Trading_OptionBought_PositiveFairValue_x000D_
Bk_Tradinglocation = TradesBookedSingapore</t>
        </r>
      </text>
    </comment>
    <comment ref="I21" authorId="0" shapeId="0" xr:uid="{00000000-0006-0000-1300-00004C000000}">
      <text>
        <r>
          <rPr>
            <b/>
            <sz val="9"/>
            <color indexed="81"/>
            <rFont val="Tahoma"/>
            <family val="2"/>
          </rPr>
          <t>Metric = B3_4_I_Comm_Amount_x000D_
Data Type = Bk_Number 19 - 9_x000D_
Bk_Trading = Trading_OptionBought_PositiveFairValue_x000D_
Bk_Tradinglocation = TradesBookedSingapore</t>
        </r>
      </text>
    </comment>
    <comment ref="J21" authorId="0" shapeId="0" xr:uid="{00000000-0006-0000-1300-00004D000000}">
      <text>
        <r>
          <rPr>
            <b/>
            <sz val="9"/>
            <color indexed="81"/>
            <rFont val="Tahoma"/>
            <family val="2"/>
          </rPr>
          <t>Metric = B3_4_I_Others_Amount_x000D_
Data Type = Bk_Number 19 - 9_x000D_
Bk_Trading = Trading_OptionBought_PositiveFairValue_x000D_
Bk_Tradinglocation = TradesBookedSingapore</t>
        </r>
      </text>
    </comment>
    <comment ref="D22" authorId="0" shapeId="0" xr:uid="{00000000-0006-0000-1300-00004E000000}">
      <text>
        <r>
          <rPr>
            <b/>
            <sz val="9"/>
            <color indexed="81"/>
            <rFont val="Tahoma"/>
            <family val="2"/>
          </rPr>
          <t>Metric = B3_4_I_IntRate_Amount_x000D_
Data Type = Bk_Number 19 - 9_x000D_
Bk_Trading = Trading_OptionBought_NegativeFairValue_x000D_
Bk_Tradinglocation = TradesBookedSingapore</t>
        </r>
      </text>
    </comment>
    <comment ref="E22" authorId="0" shapeId="0" xr:uid="{00000000-0006-0000-1300-00004F000000}">
      <text>
        <r>
          <rPr>
            <b/>
            <sz val="9"/>
            <color indexed="81"/>
            <rFont val="Tahoma"/>
            <family val="2"/>
          </rPr>
          <t>Metric = B3_4_I_ForeExch_Amount_x000D_
Data Type = Bk_Number 19 - 9_x000D_
Bk_Trading = Trading_OptionBought_NegativeFairValue_x000D_
Bk_Tradinglocation = TradesBookedSingapore</t>
        </r>
      </text>
    </comment>
    <comment ref="F22" authorId="0" shapeId="0" xr:uid="{00000000-0006-0000-1300-000050000000}">
      <text>
        <r>
          <rPr>
            <b/>
            <sz val="9"/>
            <color indexed="81"/>
            <rFont val="Tahoma"/>
            <family val="2"/>
          </rPr>
          <t>Metric = B3_4_I_Eqty_Amount_x000D_
Data Type = Bk_Number 19 - 9_x000D_
Bk_Trading = Trading_OptionBought_NegativeFairValue_x000D_
Bk_Tradinglocation = TradesBookedSingapore</t>
        </r>
      </text>
    </comment>
    <comment ref="G22" authorId="0" shapeId="0" xr:uid="{00000000-0006-0000-1300-000051000000}">
      <text>
        <r>
          <rPr>
            <b/>
            <sz val="9"/>
            <color indexed="81"/>
            <rFont val="Tahoma"/>
            <family val="2"/>
          </rPr>
          <t>Metric = B3_4_I_Cr_LngPro_Amount_x000D_
Data Type = Bk_Number 19 - 9_x000D_
Bk_Trading = Trading_OptionBought_NegativeFairValue_x000D_
Bk_Tradinglocation = TradesBookedSingapore</t>
        </r>
      </text>
    </comment>
    <comment ref="H22" authorId="0" shapeId="0" xr:uid="{00000000-0006-0000-1300-000052000000}">
      <text>
        <r>
          <rPr>
            <b/>
            <sz val="9"/>
            <color indexed="81"/>
            <rFont val="Tahoma"/>
            <family val="2"/>
          </rPr>
          <t>Metric = B3_4_I_TrdBookedInSing_Trding_ShortProtection_Amount_x000D_
Data Type = Bk_Number 19 - 9_x000D_
Bk_Trading = Trading_OptionBought_NegativeFairValue_x000D_
Bk_Tradinglocation = TradesBookedSingapore</t>
        </r>
      </text>
    </comment>
    <comment ref="I22" authorId="0" shapeId="0" xr:uid="{00000000-0006-0000-1300-000053000000}">
      <text>
        <r>
          <rPr>
            <b/>
            <sz val="9"/>
            <color indexed="81"/>
            <rFont val="Tahoma"/>
            <family val="2"/>
          </rPr>
          <t>Metric = B3_4_I_Comm_Amount_x000D_
Data Type = Bk_Number 19 - 9_x000D_
Bk_Trading = Trading_OptionBought_NegativeFairValue_x000D_
Bk_Tradinglocation = TradesBookedSingapore</t>
        </r>
      </text>
    </comment>
    <comment ref="J22" authorId="0" shapeId="0" xr:uid="{00000000-0006-0000-1300-000054000000}">
      <text>
        <r>
          <rPr>
            <b/>
            <sz val="9"/>
            <color indexed="81"/>
            <rFont val="Tahoma"/>
            <family val="2"/>
          </rPr>
          <t>Metric = B3_4_I_Others_Amount_x000D_
Data Type = Bk_Number 19 - 9_x000D_
Bk_Trading = Trading_OptionBought_NegativeFairValue_x000D_
Bk_Tradinglocation = TradesBookedSingapore</t>
        </r>
      </text>
    </comment>
    <comment ref="D24" authorId="0" shapeId="0" xr:uid="{00000000-0006-0000-1300-000055000000}">
      <text>
        <r>
          <rPr>
            <b/>
            <sz val="9"/>
            <color indexed="81"/>
            <rFont val="Tahoma"/>
            <family val="2"/>
          </rPr>
          <t>Metric = B3_4_I_IntRate_Amount_x000D_
Data Type = Bk_Number 19 - 9_x000D_
Bk_Trading = Trading_OptionSold_GrossAmount_x000D_
Bk_Tradinglocation = TradesBookedSingapore</t>
        </r>
      </text>
    </comment>
    <comment ref="E24" authorId="0" shapeId="0" xr:uid="{00000000-0006-0000-1300-000056000000}">
      <text>
        <r>
          <rPr>
            <b/>
            <sz val="9"/>
            <color indexed="81"/>
            <rFont val="Tahoma"/>
            <family val="2"/>
          </rPr>
          <t>Metric = B3_4_I_ForeExch_Amount_x000D_
Data Type = Bk_Number 19 - 9_x000D_
Bk_Trading = Trading_OptionSold_GrossAmount_x000D_
Bk_Tradinglocation = TradesBookedSingapore</t>
        </r>
      </text>
    </comment>
    <comment ref="F24" authorId="0" shapeId="0" xr:uid="{00000000-0006-0000-1300-000057000000}">
      <text>
        <r>
          <rPr>
            <b/>
            <sz val="9"/>
            <color indexed="81"/>
            <rFont val="Tahoma"/>
            <family val="2"/>
          </rPr>
          <t>Metric = B3_4_I_Eqty_Amount_x000D_
Data Type = Bk_Number 19 - 9_x000D_
Bk_Trading = Trading_OptionSold_GrossAmount_x000D_
Bk_Tradinglocation = TradesBookedSingapore</t>
        </r>
      </text>
    </comment>
    <comment ref="G24" authorId="0" shapeId="0" xr:uid="{00000000-0006-0000-1300-000058000000}">
      <text>
        <r>
          <rPr>
            <b/>
            <sz val="9"/>
            <color indexed="81"/>
            <rFont val="Tahoma"/>
            <family val="2"/>
          </rPr>
          <t>Metric = B3_4_I_Cr_LngPro_Amount_x000D_
Data Type = Bk_Number 19 - 9_x000D_
Bk_Trading = Trading_OptionSold_GrossAmount_x000D_
Bk_Tradinglocation = TradesBookedSingapore</t>
        </r>
      </text>
    </comment>
    <comment ref="H24" authorId="0" shapeId="0" xr:uid="{00000000-0006-0000-1300-000059000000}">
      <text>
        <r>
          <rPr>
            <b/>
            <sz val="9"/>
            <color indexed="81"/>
            <rFont val="Tahoma"/>
            <family val="2"/>
          </rPr>
          <t>Metric = B3_4_I_TrdBookedInSing_Trding_ShortProtection_Amount_x000D_
Data Type = Bk_Number 19 - 9_x000D_
Bk_Trading = Trading_OptionSold_GrossAmount_x000D_
Bk_Tradinglocation = TradesBookedSingapore</t>
        </r>
      </text>
    </comment>
    <comment ref="I24" authorId="0" shapeId="0" xr:uid="{00000000-0006-0000-1300-00005A000000}">
      <text>
        <r>
          <rPr>
            <b/>
            <sz val="9"/>
            <color indexed="81"/>
            <rFont val="Tahoma"/>
            <family val="2"/>
          </rPr>
          <t>Metric = B3_4_I_Comm_Amount_x000D_
Data Type = Bk_Number 19 - 9_x000D_
Bk_Trading = Trading_OptionSold_GrossAmount_x000D_
Bk_Tradinglocation = TradesBookedSingapore</t>
        </r>
      </text>
    </comment>
    <comment ref="J24" authorId="0" shapeId="0" xr:uid="{00000000-0006-0000-1300-00005B000000}">
      <text>
        <r>
          <rPr>
            <b/>
            <sz val="9"/>
            <color indexed="81"/>
            <rFont val="Tahoma"/>
            <family val="2"/>
          </rPr>
          <t>Metric = B3_4_I_Others_Amount_x000D_
Data Type = Bk_Number 19 - 9_x000D_
Bk_Trading = Trading_OptionSold_GrossAmount_x000D_
Bk_Tradinglocation = TradesBookedSingapore</t>
        </r>
      </text>
    </comment>
    <comment ref="D25" authorId="0" shapeId="0" xr:uid="{00000000-0006-0000-1300-00005C000000}">
      <text>
        <r>
          <rPr>
            <b/>
            <sz val="9"/>
            <color indexed="81"/>
            <rFont val="Tahoma"/>
            <family val="2"/>
          </rPr>
          <t>Metric = B3_4_I_IntRate_Amount_x000D_
Data Type = Bk_Number 19 - 9_x000D_
Bk_Trading = Trading_OptionSold_PositiveFairValue_x000D_
Bk_Tradinglocation = TradesBookedSingapore</t>
        </r>
      </text>
    </comment>
    <comment ref="E25" authorId="0" shapeId="0" xr:uid="{00000000-0006-0000-1300-00005D000000}">
      <text>
        <r>
          <rPr>
            <b/>
            <sz val="9"/>
            <color indexed="81"/>
            <rFont val="Tahoma"/>
            <family val="2"/>
          </rPr>
          <t>Metric = B3_4_I_ForeExch_Amount_x000D_
Data Type = Bk_Number 19 - 9_x000D_
Bk_Trading = Trading_OptionSold_PositiveFairValue_x000D_
Bk_Tradinglocation = TradesBookedSingapore</t>
        </r>
      </text>
    </comment>
    <comment ref="F25" authorId="0" shapeId="0" xr:uid="{00000000-0006-0000-1300-00005E000000}">
      <text>
        <r>
          <rPr>
            <b/>
            <sz val="9"/>
            <color indexed="81"/>
            <rFont val="Tahoma"/>
            <family val="2"/>
          </rPr>
          <t>Metric = B3_4_I_Eqty_Amount_x000D_
Data Type = Bk_Number 19 - 9_x000D_
Bk_Trading = Trading_OptionSold_PositiveFairValue_x000D_
Bk_Tradinglocation = TradesBookedSingapore</t>
        </r>
      </text>
    </comment>
    <comment ref="G25" authorId="0" shapeId="0" xr:uid="{00000000-0006-0000-1300-00005F000000}">
      <text>
        <r>
          <rPr>
            <b/>
            <sz val="9"/>
            <color indexed="81"/>
            <rFont val="Tahoma"/>
            <family val="2"/>
          </rPr>
          <t>Metric = B3_4_I_Cr_LngPro_Amount_x000D_
Data Type = Bk_Number 19 - 9_x000D_
Bk_Trading = Trading_OptionSold_PositiveFairValue_x000D_
Bk_Tradinglocation = TradesBookedSingapore</t>
        </r>
      </text>
    </comment>
    <comment ref="H25" authorId="0" shapeId="0" xr:uid="{00000000-0006-0000-1300-000060000000}">
      <text>
        <r>
          <rPr>
            <b/>
            <sz val="9"/>
            <color indexed="81"/>
            <rFont val="Tahoma"/>
            <family val="2"/>
          </rPr>
          <t>Metric = B3_4_I_TrdBookedInSing_Trding_ShortProtection_Amount_x000D_
Data Type = Bk_Number 19 - 9_x000D_
Bk_Trading = Trading_OptionSold_PositiveFairValue_x000D_
Bk_Tradinglocation = TradesBookedSingapore</t>
        </r>
      </text>
    </comment>
    <comment ref="I25" authorId="0" shapeId="0" xr:uid="{00000000-0006-0000-1300-000061000000}">
      <text>
        <r>
          <rPr>
            <b/>
            <sz val="9"/>
            <color indexed="81"/>
            <rFont val="Tahoma"/>
            <family val="2"/>
          </rPr>
          <t>Metric = B3_4_I_Comm_Amount_x000D_
Data Type = Bk_Number 19 - 9_x000D_
Bk_Trading = Trading_OptionSold_PositiveFairValue_x000D_
Bk_Tradinglocation = TradesBookedSingapore</t>
        </r>
      </text>
    </comment>
    <comment ref="J25" authorId="0" shapeId="0" xr:uid="{00000000-0006-0000-1300-000062000000}">
      <text>
        <r>
          <rPr>
            <b/>
            <sz val="9"/>
            <color indexed="81"/>
            <rFont val="Tahoma"/>
            <family val="2"/>
          </rPr>
          <t>Metric = B3_4_I_Others_Amount_x000D_
Data Type = Bk_Number 19 - 9_x000D_
Bk_Trading = Trading_OptionSold_PositiveFairValue_x000D_
Bk_Tradinglocation = TradesBookedSingapore</t>
        </r>
      </text>
    </comment>
    <comment ref="D26" authorId="0" shapeId="0" xr:uid="{00000000-0006-0000-1300-000063000000}">
      <text>
        <r>
          <rPr>
            <b/>
            <sz val="9"/>
            <color indexed="81"/>
            <rFont val="Tahoma"/>
            <family val="2"/>
          </rPr>
          <t>Metric = B3_4_I_IntRate_Amount_x000D_
Data Type = Bk_Number 19 - 9_x000D_
Bk_Trading = Trading_OptionSold_NegativeFairValue_x000D_
Bk_Tradinglocation = TradesBookedSingapore</t>
        </r>
      </text>
    </comment>
    <comment ref="E26" authorId="0" shapeId="0" xr:uid="{00000000-0006-0000-1300-000064000000}">
      <text>
        <r>
          <rPr>
            <b/>
            <sz val="9"/>
            <color indexed="81"/>
            <rFont val="Tahoma"/>
            <family val="2"/>
          </rPr>
          <t>Metric = B3_4_I_ForeExch_Amount_x000D_
Data Type = Bk_Number 19 - 9_x000D_
Bk_Trading = Trading_OptionSold_NegativeFairValue_x000D_
Bk_Tradinglocation = TradesBookedSingapore</t>
        </r>
      </text>
    </comment>
    <comment ref="F26" authorId="0" shapeId="0" xr:uid="{00000000-0006-0000-1300-000065000000}">
      <text>
        <r>
          <rPr>
            <b/>
            <sz val="9"/>
            <color indexed="81"/>
            <rFont val="Tahoma"/>
            <family val="2"/>
          </rPr>
          <t>Metric = B3_4_I_Eqty_Amount_x000D_
Data Type = Bk_Number 19 - 9_x000D_
Bk_Trading = Trading_OptionSold_NegativeFairValue_x000D_
Bk_Tradinglocation = TradesBookedSingapore</t>
        </r>
      </text>
    </comment>
    <comment ref="G26" authorId="0" shapeId="0" xr:uid="{00000000-0006-0000-1300-000066000000}">
      <text>
        <r>
          <rPr>
            <b/>
            <sz val="9"/>
            <color indexed="81"/>
            <rFont val="Tahoma"/>
            <family val="2"/>
          </rPr>
          <t>Metric = B3_4_I_Cr_LngPro_Amount_x000D_
Data Type = Bk_Number 19 - 9_x000D_
Bk_Trading = Trading_OptionSold_NegativeFairValue_x000D_
Bk_Tradinglocation = TradesBookedSingapore</t>
        </r>
      </text>
    </comment>
    <comment ref="H26" authorId="0" shapeId="0" xr:uid="{00000000-0006-0000-1300-000067000000}">
      <text>
        <r>
          <rPr>
            <b/>
            <sz val="9"/>
            <color indexed="81"/>
            <rFont val="Tahoma"/>
            <family val="2"/>
          </rPr>
          <t>Metric = B3_4_I_TrdBookedInSing_Trding_ShortProtection_Amount_x000D_
Data Type = Bk_Number 19 - 9_x000D_
Bk_Trading = Trading_OptionSold_NegativeFairValue_x000D_
Bk_Tradinglocation = TradesBookedSingapore</t>
        </r>
      </text>
    </comment>
    <comment ref="I26" authorId="0" shapeId="0" xr:uid="{00000000-0006-0000-1300-000068000000}">
      <text>
        <r>
          <rPr>
            <b/>
            <sz val="9"/>
            <color indexed="81"/>
            <rFont val="Tahoma"/>
            <family val="2"/>
          </rPr>
          <t>Metric = B3_4_I_Comm_Amount_x000D_
Data Type = Bk_Number 19 - 9_x000D_
Bk_Trading = Trading_OptionSold_NegativeFairValue_x000D_
Bk_Tradinglocation = TradesBookedSingapore</t>
        </r>
      </text>
    </comment>
    <comment ref="J26" authorId="0" shapeId="0" xr:uid="{00000000-0006-0000-1300-000069000000}">
      <text>
        <r>
          <rPr>
            <b/>
            <sz val="9"/>
            <color indexed="81"/>
            <rFont val="Tahoma"/>
            <family val="2"/>
          </rPr>
          <t>Metric = B3_4_I_Others_Amount_x000D_
Data Type = Bk_Number 19 - 9_x000D_
Bk_Trading = Trading_OptionSold_NegativeFairValue_x000D_
Bk_Tradinglocation = TradesBookedSingapore</t>
        </r>
      </text>
    </comment>
    <comment ref="D33" authorId="0" shapeId="0" xr:uid="{00000000-0006-0000-1300-00006A000000}">
      <text>
        <r>
          <rPr>
            <b/>
            <sz val="9"/>
            <color indexed="81"/>
            <rFont val="Tahoma"/>
            <family val="2"/>
          </rPr>
          <t>Metric = B3_4_I_IntRate_Amount_x000D_
Data Type = Bk_Number 19 - 9_x000D_
Bk_Trading = NonTrading_Forwards_GrossAmount_x000D_
Bk_Tradinglocation = TradesBookedSingapore</t>
        </r>
      </text>
    </comment>
    <comment ref="E33" authorId="0" shapeId="0" xr:uid="{00000000-0006-0000-1300-00006B000000}">
      <text>
        <r>
          <rPr>
            <b/>
            <sz val="9"/>
            <color indexed="81"/>
            <rFont val="Tahoma"/>
            <family val="2"/>
          </rPr>
          <t>Metric = B3_4_I_ForeExch_Amount_x000D_
Data Type = Bk_Number 19 - 9_x000D_
Bk_Trading = NonTrading_Forwards_GrossAmount_x000D_
Bk_Tradinglocation = TradesBookedSingapore</t>
        </r>
      </text>
    </comment>
    <comment ref="F33" authorId="0" shapeId="0" xr:uid="{00000000-0006-0000-1300-00006C000000}">
      <text>
        <r>
          <rPr>
            <b/>
            <sz val="9"/>
            <color indexed="81"/>
            <rFont val="Tahoma"/>
            <family val="2"/>
          </rPr>
          <t>Metric = B3_4_I_Eqty_Amount_x000D_
Data Type = Bk_Number 19 - 9_x000D_
Bk_Trading = NonTrading_Forwards_GrossAmount_x000D_
Bk_Tradinglocation = TradesBookedSingapore</t>
        </r>
      </text>
    </comment>
    <comment ref="G33" authorId="0" shapeId="0" xr:uid="{00000000-0006-0000-1300-00006D000000}">
      <text>
        <r>
          <rPr>
            <b/>
            <sz val="9"/>
            <color indexed="81"/>
            <rFont val="Tahoma"/>
            <family val="2"/>
          </rPr>
          <t>Metric = B3_4_I_Cr_LngPro_Amount_x000D_
Data Type = Bk_Number 19 - 9_x000D_
Bk_Trading = NonTrading_Forwards_GrossAmount_x000D_
Bk_Tradinglocation = TradesBookedSingapore</t>
        </r>
      </text>
    </comment>
    <comment ref="H33" authorId="0" shapeId="0" xr:uid="{00000000-0006-0000-1300-00006E000000}">
      <text>
        <r>
          <rPr>
            <b/>
            <sz val="9"/>
            <color indexed="81"/>
            <rFont val="Tahoma"/>
            <family val="2"/>
          </rPr>
          <t>Metric = B3_4_I_TrdBookedInSing_Trding_ShortProtection_Amount_x000D_
Data Type = Bk_Number 19 - 9_x000D_
Bk_Trading = NonTrading_Forwards_GrossAmount_x000D_
Bk_Tradinglocation = TradesBookedSingapore</t>
        </r>
      </text>
    </comment>
    <comment ref="I33" authorId="0" shapeId="0" xr:uid="{00000000-0006-0000-1300-00006F000000}">
      <text>
        <r>
          <rPr>
            <b/>
            <sz val="9"/>
            <color indexed="81"/>
            <rFont val="Tahoma"/>
            <family val="2"/>
          </rPr>
          <t>Metric = B3_4_I_Comm_Amount_x000D_
Data Type = Bk_Number 19 - 9_x000D_
Bk_Trading = NonTrading_Forwards_GrossAmount_x000D_
Bk_Tradinglocation = TradesBookedSingapore</t>
        </r>
      </text>
    </comment>
    <comment ref="J33" authorId="0" shapeId="0" xr:uid="{00000000-0006-0000-1300-000070000000}">
      <text>
        <r>
          <rPr>
            <b/>
            <sz val="9"/>
            <color indexed="81"/>
            <rFont val="Tahoma"/>
            <family val="2"/>
          </rPr>
          <t>Metric = B3_4_I_Others_Amount_x000D_
Data Type = Bk_Number 19 - 9_x000D_
Bk_Trading = NonTrading_Forwards_GrossAmount_x000D_
Bk_Tradinglocation = TradesBookedSingapore</t>
        </r>
      </text>
    </comment>
    <comment ref="D34" authorId="0" shapeId="0" xr:uid="{00000000-0006-0000-1300-000071000000}">
      <text>
        <r>
          <rPr>
            <b/>
            <sz val="9"/>
            <color indexed="81"/>
            <rFont val="Tahoma"/>
            <family val="2"/>
          </rPr>
          <t>Metric = B3_4_I_IntRate_Amount_x000D_
Data Type = Bk_Number 19 - 9_x000D_
Bk_Trading = NonTrading_Forwards_PositiveFairValue_x000D_
Bk_Tradinglocation = TradesBookedSingapore</t>
        </r>
      </text>
    </comment>
    <comment ref="E34" authorId="0" shapeId="0" xr:uid="{00000000-0006-0000-1300-000072000000}">
      <text>
        <r>
          <rPr>
            <b/>
            <sz val="9"/>
            <color indexed="81"/>
            <rFont val="Tahoma"/>
            <family val="2"/>
          </rPr>
          <t>Metric = B3_4_I_ForeExch_Amount_x000D_
Data Type = Bk_Number 19 - 9_x000D_
Bk_Trading = NonTrading_Forwards_PositiveFairValue_x000D_
Bk_Tradinglocation = TradesBookedSingapore</t>
        </r>
      </text>
    </comment>
    <comment ref="F34" authorId="0" shapeId="0" xr:uid="{00000000-0006-0000-1300-000073000000}">
      <text>
        <r>
          <rPr>
            <b/>
            <sz val="9"/>
            <color indexed="81"/>
            <rFont val="Tahoma"/>
            <family val="2"/>
          </rPr>
          <t>Metric = B3_4_I_Eqty_Amount_x000D_
Data Type = Bk_Number 19 - 9_x000D_
Bk_Trading = NonTrading_Forwards_PositiveFairValue_x000D_
Bk_Tradinglocation = TradesBookedSingapore</t>
        </r>
      </text>
    </comment>
    <comment ref="G34" authorId="0" shapeId="0" xr:uid="{00000000-0006-0000-1300-000074000000}">
      <text>
        <r>
          <rPr>
            <b/>
            <sz val="9"/>
            <color indexed="81"/>
            <rFont val="Tahoma"/>
            <family val="2"/>
          </rPr>
          <t>Metric = B3_4_I_Cr_LngPro_Amount_x000D_
Data Type = Bk_Number 19 - 9_x000D_
Bk_Trading = NonTrading_Forwards_PositiveFairValue_x000D_
Bk_Tradinglocation = TradesBookedSingapore</t>
        </r>
      </text>
    </comment>
    <comment ref="H34" authorId="0" shapeId="0" xr:uid="{00000000-0006-0000-1300-000075000000}">
      <text>
        <r>
          <rPr>
            <b/>
            <sz val="9"/>
            <color indexed="81"/>
            <rFont val="Tahoma"/>
            <family val="2"/>
          </rPr>
          <t>Metric = B3_4_I_TrdBookedInSing_Trding_ShortProtection_Amount_x000D_
Data Type = Bk_Number 19 - 9_x000D_
Bk_Trading = NonTrading_Forwards_PositiveFairValue_x000D_
Bk_Tradinglocation = TradesBookedSingapore</t>
        </r>
      </text>
    </comment>
    <comment ref="I34" authorId="0" shapeId="0" xr:uid="{00000000-0006-0000-1300-000076000000}">
      <text>
        <r>
          <rPr>
            <b/>
            <sz val="9"/>
            <color indexed="81"/>
            <rFont val="Tahoma"/>
            <family val="2"/>
          </rPr>
          <t>Metric = B3_4_I_Comm_Amount_x000D_
Data Type = Bk_Number 19 - 9_x000D_
Bk_Trading = NonTrading_Forwards_PositiveFairValue_x000D_
Bk_Tradinglocation = TradesBookedSingapore</t>
        </r>
      </text>
    </comment>
    <comment ref="J34" authorId="0" shapeId="0" xr:uid="{00000000-0006-0000-1300-000077000000}">
      <text>
        <r>
          <rPr>
            <b/>
            <sz val="9"/>
            <color indexed="81"/>
            <rFont val="Tahoma"/>
            <family val="2"/>
          </rPr>
          <t>Metric = B3_4_I_Others_Amount_x000D_
Data Type = Bk_Number 19 - 9_x000D_
Bk_Trading = NonTrading_Forwards_PositiveFairValue_x000D_
Bk_Tradinglocation = TradesBookedSingapore</t>
        </r>
      </text>
    </comment>
    <comment ref="D35" authorId="0" shapeId="0" xr:uid="{00000000-0006-0000-1300-000078000000}">
      <text>
        <r>
          <rPr>
            <b/>
            <sz val="9"/>
            <color indexed="81"/>
            <rFont val="Tahoma"/>
            <family val="2"/>
          </rPr>
          <t>Metric = B3_4_I_IntRate_Amount_x000D_
Data Type = Bk_Number 19 - 9_x000D_
Bk_Trading = NonTrading_Forwards_NegativeFairValue_x000D_
Bk_Tradinglocation = TradesBookedSingapore</t>
        </r>
      </text>
    </comment>
    <comment ref="E35" authorId="0" shapeId="0" xr:uid="{00000000-0006-0000-1300-000079000000}">
      <text>
        <r>
          <rPr>
            <b/>
            <sz val="9"/>
            <color indexed="81"/>
            <rFont val="Tahoma"/>
            <family val="2"/>
          </rPr>
          <t>Metric = B3_4_I_ForeExch_Amount_x000D_
Data Type = Bk_Number 19 - 9_x000D_
Bk_Trading = NonTrading_Forwards_NegativeFairValue_x000D_
Bk_Tradinglocation = TradesBookedSingapore</t>
        </r>
      </text>
    </comment>
    <comment ref="F35" authorId="0" shapeId="0" xr:uid="{00000000-0006-0000-1300-00007A000000}">
      <text>
        <r>
          <rPr>
            <b/>
            <sz val="9"/>
            <color indexed="81"/>
            <rFont val="Tahoma"/>
            <family val="2"/>
          </rPr>
          <t>Metric = B3_4_I_Eqty_Amount_x000D_
Data Type = Bk_Number 19 - 9_x000D_
Bk_Trading = NonTrading_Forwards_NegativeFairValue_x000D_
Bk_Tradinglocation = TradesBookedSingapore</t>
        </r>
      </text>
    </comment>
    <comment ref="G35" authorId="0" shapeId="0" xr:uid="{00000000-0006-0000-1300-00007B000000}">
      <text>
        <r>
          <rPr>
            <b/>
            <sz val="9"/>
            <color indexed="81"/>
            <rFont val="Tahoma"/>
            <family val="2"/>
          </rPr>
          <t>Metric = B3_4_I_Cr_LngPro_Amount_x000D_
Data Type = Bk_Number 19 - 9_x000D_
Bk_Trading = NonTrading_Forwards_NegativeFairValue_x000D_
Bk_Tradinglocation = TradesBookedSingapore</t>
        </r>
      </text>
    </comment>
    <comment ref="H35" authorId="0" shapeId="0" xr:uid="{00000000-0006-0000-1300-00007C000000}">
      <text>
        <r>
          <rPr>
            <b/>
            <sz val="9"/>
            <color indexed="81"/>
            <rFont val="Tahoma"/>
            <family val="2"/>
          </rPr>
          <t>Metric = B3_4_I_TrdBookedInSing_Trding_ShortProtection_Amount_x000D_
Data Type = Bk_Number 19 - 9_x000D_
Bk_Trading = NonTrading_Forwards_NegativeFairValue_x000D_
Bk_Tradinglocation = TradesBookedSingapore</t>
        </r>
      </text>
    </comment>
    <comment ref="I35" authorId="0" shapeId="0" xr:uid="{00000000-0006-0000-1300-00007D000000}">
      <text>
        <r>
          <rPr>
            <b/>
            <sz val="9"/>
            <color indexed="81"/>
            <rFont val="Tahoma"/>
            <family val="2"/>
          </rPr>
          <t>Metric = B3_4_I_Comm_Amount_x000D_
Data Type = Bk_Number 19 - 9_x000D_
Bk_Trading = NonTrading_Forwards_NegativeFairValue_x000D_
Bk_Tradinglocation = TradesBookedSingapore</t>
        </r>
      </text>
    </comment>
    <comment ref="J35" authorId="0" shapeId="0" xr:uid="{00000000-0006-0000-1300-00007E000000}">
      <text>
        <r>
          <rPr>
            <b/>
            <sz val="9"/>
            <color indexed="81"/>
            <rFont val="Tahoma"/>
            <family val="2"/>
          </rPr>
          <t>Metric = B3_4_I_Others_Amount_x000D_
Data Type = Bk_Number 19 - 9_x000D_
Bk_Trading = NonTrading_Forwards_NegativeFairValue_x000D_
Bk_Tradinglocation = TradesBookedSingapore</t>
        </r>
      </text>
    </comment>
    <comment ref="D37" authorId="0" shapeId="0" xr:uid="{00000000-0006-0000-1300-00007F000000}">
      <text>
        <r>
          <rPr>
            <b/>
            <sz val="9"/>
            <color indexed="81"/>
            <rFont val="Tahoma"/>
            <family val="2"/>
          </rPr>
          <t>Metric = B3_4_I_IntRate_Amount_x000D_
Data Type = Bk_Number 19 - 9_x000D_
Bk_Trading = NonTrading_Futures_GrossAmount_x000D_
Bk_Tradinglocation = TradesBookedSingapore</t>
        </r>
      </text>
    </comment>
    <comment ref="E37" authorId="0" shapeId="0" xr:uid="{00000000-0006-0000-1300-000080000000}">
      <text>
        <r>
          <rPr>
            <b/>
            <sz val="9"/>
            <color indexed="81"/>
            <rFont val="Tahoma"/>
            <family val="2"/>
          </rPr>
          <t>Metric = B3_4_I_ForeExch_Amount_x000D_
Data Type = Bk_Number 19 - 9_x000D_
Bk_Trading = NonTrading_Futures_GrossAmount_x000D_
Bk_Tradinglocation = TradesBookedSingapore</t>
        </r>
      </text>
    </comment>
    <comment ref="F37" authorId="0" shapeId="0" xr:uid="{00000000-0006-0000-1300-000081000000}">
      <text>
        <r>
          <rPr>
            <b/>
            <sz val="9"/>
            <color indexed="81"/>
            <rFont val="Tahoma"/>
            <family val="2"/>
          </rPr>
          <t>Metric = B3_4_I_Eqty_Amount_x000D_
Data Type = Bk_Number 19 - 9_x000D_
Bk_Trading = NonTrading_Futures_GrossAmount_x000D_
Bk_Tradinglocation = TradesBookedSingapore</t>
        </r>
      </text>
    </comment>
    <comment ref="G37" authorId="0" shapeId="0" xr:uid="{00000000-0006-0000-1300-000082000000}">
      <text>
        <r>
          <rPr>
            <b/>
            <sz val="9"/>
            <color indexed="81"/>
            <rFont val="Tahoma"/>
            <family val="2"/>
          </rPr>
          <t>Metric = B3_4_I_Cr_LngPro_Amount_x000D_
Data Type = Bk_Number 19 - 9_x000D_
Bk_Trading = NonTrading_Futures_GrossAmount_x000D_
Bk_Tradinglocation = TradesBookedSingapore</t>
        </r>
      </text>
    </comment>
    <comment ref="H37" authorId="0" shapeId="0" xr:uid="{00000000-0006-0000-1300-000083000000}">
      <text>
        <r>
          <rPr>
            <b/>
            <sz val="9"/>
            <color indexed="81"/>
            <rFont val="Tahoma"/>
            <family val="2"/>
          </rPr>
          <t>Metric = B3_4_I_TrdBookedInSing_Trding_ShortProtection_Amount_x000D_
Data Type = Bk_Number 19 - 9_x000D_
Bk_Trading = NonTrading_Futures_GrossAmount_x000D_
Bk_Tradinglocation = TradesBookedSingapore</t>
        </r>
      </text>
    </comment>
    <comment ref="I37" authorId="0" shapeId="0" xr:uid="{00000000-0006-0000-1300-000084000000}">
      <text>
        <r>
          <rPr>
            <b/>
            <sz val="9"/>
            <color indexed="81"/>
            <rFont val="Tahoma"/>
            <family val="2"/>
          </rPr>
          <t>Metric = B3_4_I_Comm_Amount_x000D_
Data Type = Bk_Number 19 - 9_x000D_
Bk_Trading = NonTrading_Futures_GrossAmount_x000D_
Bk_Tradinglocation = TradesBookedSingapore</t>
        </r>
      </text>
    </comment>
    <comment ref="J37" authorId="0" shapeId="0" xr:uid="{00000000-0006-0000-1300-000085000000}">
      <text>
        <r>
          <rPr>
            <b/>
            <sz val="9"/>
            <color indexed="81"/>
            <rFont val="Tahoma"/>
            <family val="2"/>
          </rPr>
          <t>Metric = B3_4_I_Others_Amount_x000D_
Data Type = Bk_Number 19 - 9_x000D_
Bk_Trading = NonTrading_Futures_GrossAmount_x000D_
Bk_Tradinglocation = TradesBookedSingapore</t>
        </r>
      </text>
    </comment>
    <comment ref="D38" authorId="0" shapeId="0" xr:uid="{00000000-0006-0000-1300-000086000000}">
      <text>
        <r>
          <rPr>
            <b/>
            <sz val="9"/>
            <color indexed="81"/>
            <rFont val="Tahoma"/>
            <family val="2"/>
          </rPr>
          <t>Metric = B3_4_I_IntRate_Amount_x000D_
Data Type = Bk_Number 19 - 9_x000D_
Bk_Trading = NonTrading_Futures_PositiveFairValue_x000D_
Bk_Tradinglocation = TradesBookedSingapore</t>
        </r>
      </text>
    </comment>
    <comment ref="E38" authorId="0" shapeId="0" xr:uid="{00000000-0006-0000-1300-000087000000}">
      <text>
        <r>
          <rPr>
            <b/>
            <sz val="9"/>
            <color indexed="81"/>
            <rFont val="Tahoma"/>
            <family val="2"/>
          </rPr>
          <t>Metric = B3_4_I_ForeExch_Amount_x000D_
Data Type = Bk_Number 19 - 9_x000D_
Bk_Trading = NonTrading_Futures_PositiveFairValue_x000D_
Bk_Tradinglocation = TradesBookedSingapore</t>
        </r>
      </text>
    </comment>
    <comment ref="F38" authorId="0" shapeId="0" xr:uid="{00000000-0006-0000-1300-000088000000}">
      <text>
        <r>
          <rPr>
            <b/>
            <sz val="9"/>
            <color indexed="81"/>
            <rFont val="Tahoma"/>
            <family val="2"/>
          </rPr>
          <t>Metric = B3_4_I_Eqty_Amount_x000D_
Data Type = Bk_Number 19 - 9_x000D_
Bk_Trading = NonTrading_Futures_PositiveFairValue_x000D_
Bk_Tradinglocation = TradesBookedSingapore</t>
        </r>
      </text>
    </comment>
    <comment ref="G38" authorId="0" shapeId="0" xr:uid="{00000000-0006-0000-1300-000089000000}">
      <text>
        <r>
          <rPr>
            <b/>
            <sz val="9"/>
            <color indexed="81"/>
            <rFont val="Tahoma"/>
            <family val="2"/>
          </rPr>
          <t>Metric = B3_4_I_Cr_LngPro_Amount_x000D_
Data Type = Bk_Number 19 - 9_x000D_
Bk_Trading = NonTrading_Futures_PositiveFairValue_x000D_
Bk_Tradinglocation = TradesBookedSingapore</t>
        </r>
      </text>
    </comment>
    <comment ref="H38" authorId="0" shapeId="0" xr:uid="{00000000-0006-0000-1300-00008A000000}">
      <text>
        <r>
          <rPr>
            <b/>
            <sz val="9"/>
            <color indexed="81"/>
            <rFont val="Tahoma"/>
            <family val="2"/>
          </rPr>
          <t>Metric = B3_4_I_TrdBookedInSing_Trding_ShortProtection_Amount_x000D_
Data Type = Bk_Number 19 - 9_x000D_
Bk_Trading = NonTrading_Futures_PositiveFairValue_x000D_
Bk_Tradinglocation = TradesBookedSingapore</t>
        </r>
      </text>
    </comment>
    <comment ref="I38" authorId="0" shapeId="0" xr:uid="{00000000-0006-0000-1300-00008B000000}">
      <text>
        <r>
          <rPr>
            <b/>
            <sz val="9"/>
            <color indexed="81"/>
            <rFont val="Tahoma"/>
            <family val="2"/>
          </rPr>
          <t>Metric = B3_4_I_Comm_Amount_x000D_
Data Type = Bk_Number 19 - 9_x000D_
Bk_Trading = NonTrading_Futures_PositiveFairValue_x000D_
Bk_Tradinglocation = TradesBookedSingapore</t>
        </r>
      </text>
    </comment>
    <comment ref="J38" authorId="0" shapeId="0" xr:uid="{00000000-0006-0000-1300-00008C000000}">
      <text>
        <r>
          <rPr>
            <b/>
            <sz val="9"/>
            <color indexed="81"/>
            <rFont val="Tahoma"/>
            <family val="2"/>
          </rPr>
          <t>Metric = B3_4_I_Others_Amount_x000D_
Data Type = Bk_Number 19 - 9_x000D_
Bk_Trading = NonTrading_Futures_PositiveFairValue_x000D_
Bk_Tradinglocation = TradesBookedSingapore</t>
        </r>
      </text>
    </comment>
    <comment ref="D39" authorId="0" shapeId="0" xr:uid="{00000000-0006-0000-1300-00008D000000}">
      <text>
        <r>
          <rPr>
            <b/>
            <sz val="9"/>
            <color indexed="81"/>
            <rFont val="Tahoma"/>
            <family val="2"/>
          </rPr>
          <t>Metric = B3_4_I_IntRate_Amount_x000D_
Data Type = Bk_Number 19 - 9_x000D_
Bk_Trading = NonTrading_Futures_NegativeFairValue_x000D_
Bk_Tradinglocation = TradesBookedSingapore</t>
        </r>
      </text>
    </comment>
    <comment ref="E39" authorId="0" shapeId="0" xr:uid="{00000000-0006-0000-1300-00008E000000}">
      <text>
        <r>
          <rPr>
            <b/>
            <sz val="9"/>
            <color indexed="81"/>
            <rFont val="Tahoma"/>
            <family val="2"/>
          </rPr>
          <t>Metric = B3_4_I_ForeExch_Amount_x000D_
Data Type = Bk_Number 19 - 9_x000D_
Bk_Trading = NonTrading_Futures_NegativeFairValue_x000D_
Bk_Tradinglocation = TradesBookedSingapore</t>
        </r>
      </text>
    </comment>
    <comment ref="F39" authorId="0" shapeId="0" xr:uid="{00000000-0006-0000-1300-00008F000000}">
      <text>
        <r>
          <rPr>
            <b/>
            <sz val="9"/>
            <color indexed="81"/>
            <rFont val="Tahoma"/>
            <family val="2"/>
          </rPr>
          <t>Metric = B3_4_I_Eqty_Amount_x000D_
Data Type = Bk_Number 19 - 9_x000D_
Bk_Trading = NonTrading_Futures_NegativeFairValue_x000D_
Bk_Tradinglocation = TradesBookedSingapore</t>
        </r>
      </text>
    </comment>
    <comment ref="G39" authorId="0" shapeId="0" xr:uid="{00000000-0006-0000-1300-000090000000}">
      <text>
        <r>
          <rPr>
            <b/>
            <sz val="9"/>
            <color indexed="81"/>
            <rFont val="Tahoma"/>
            <family val="2"/>
          </rPr>
          <t>Metric = B3_4_I_Cr_LngPro_Amount_x000D_
Data Type = Bk_Number 19 - 9_x000D_
Bk_Trading = NonTrading_Futures_NegativeFairValue_x000D_
Bk_Tradinglocation = TradesBookedSingapore</t>
        </r>
      </text>
    </comment>
    <comment ref="H39" authorId="0" shapeId="0" xr:uid="{00000000-0006-0000-1300-000091000000}">
      <text>
        <r>
          <rPr>
            <b/>
            <sz val="9"/>
            <color indexed="81"/>
            <rFont val="Tahoma"/>
            <family val="2"/>
          </rPr>
          <t>Metric = B3_4_I_TrdBookedInSing_Trding_ShortProtection_Amount_x000D_
Data Type = Bk_Number 19 - 9_x000D_
Bk_Trading = NonTrading_Futures_NegativeFairValue_x000D_
Bk_Tradinglocation = TradesBookedSingapore</t>
        </r>
      </text>
    </comment>
    <comment ref="I39" authorId="0" shapeId="0" xr:uid="{00000000-0006-0000-1300-000092000000}">
      <text>
        <r>
          <rPr>
            <b/>
            <sz val="9"/>
            <color indexed="81"/>
            <rFont val="Tahoma"/>
            <family val="2"/>
          </rPr>
          <t>Metric = B3_4_I_Comm_Amount_x000D_
Data Type = Bk_Number 19 - 9_x000D_
Bk_Trading = NonTrading_Futures_NegativeFairValue_x000D_
Bk_Tradinglocation = TradesBookedSingapore</t>
        </r>
      </text>
    </comment>
    <comment ref="J39" authorId="0" shapeId="0" xr:uid="{00000000-0006-0000-1300-000093000000}">
      <text>
        <r>
          <rPr>
            <b/>
            <sz val="9"/>
            <color indexed="81"/>
            <rFont val="Tahoma"/>
            <family val="2"/>
          </rPr>
          <t>Metric = B3_4_I_Others_Amount_x000D_
Data Type = Bk_Number 19 - 9_x000D_
Bk_Trading = NonTrading_Futures_NegativeFairValue_x000D_
Bk_Tradinglocation = TradesBookedSingapore</t>
        </r>
      </text>
    </comment>
    <comment ref="D41" authorId="0" shapeId="0" xr:uid="{00000000-0006-0000-1300-000094000000}">
      <text>
        <r>
          <rPr>
            <b/>
            <sz val="9"/>
            <color indexed="81"/>
            <rFont val="Tahoma"/>
            <family val="2"/>
          </rPr>
          <t>Metric = B3_4_I_IntRate_Amount_x000D_
Data Type = Bk_Number 19 - 9_x000D_
Bk_Trading = NonTrading_Swaps_GrossAmount_x000D_
Bk_Tradinglocation = TradesBookedSingapore</t>
        </r>
      </text>
    </comment>
    <comment ref="E41" authorId="0" shapeId="0" xr:uid="{00000000-0006-0000-1300-000095000000}">
      <text>
        <r>
          <rPr>
            <b/>
            <sz val="9"/>
            <color indexed="81"/>
            <rFont val="Tahoma"/>
            <family val="2"/>
          </rPr>
          <t>Metric = B3_4_I_ForeExch_Amount_x000D_
Data Type = Bk_Number 19 - 9_x000D_
Bk_Trading = NonTrading_Swaps_GrossAmount_x000D_
Bk_Tradinglocation = TradesBookedSingapore</t>
        </r>
      </text>
    </comment>
    <comment ref="F41" authorId="0" shapeId="0" xr:uid="{00000000-0006-0000-1300-000096000000}">
      <text>
        <r>
          <rPr>
            <b/>
            <sz val="9"/>
            <color indexed="81"/>
            <rFont val="Tahoma"/>
            <family val="2"/>
          </rPr>
          <t>Metric = B3_4_I_Eqty_Amount_x000D_
Data Type = Bk_Number 19 - 9_x000D_
Bk_Trading = NonTrading_Swaps_GrossAmount_x000D_
Bk_Tradinglocation = TradesBookedSingapore</t>
        </r>
      </text>
    </comment>
    <comment ref="G41" authorId="0" shapeId="0" xr:uid="{00000000-0006-0000-1300-000097000000}">
      <text>
        <r>
          <rPr>
            <b/>
            <sz val="9"/>
            <color indexed="81"/>
            <rFont val="Tahoma"/>
            <family val="2"/>
          </rPr>
          <t>Metric = B3_4_I_Cr_LngPro_Amount_x000D_
Data Type = Bk_Number 19 - 9_x000D_
Bk_Trading = NonTrading_Swaps_GrossAmount_x000D_
Bk_Tradinglocation = TradesBookedSingapore</t>
        </r>
      </text>
    </comment>
    <comment ref="H41" authorId="0" shapeId="0" xr:uid="{00000000-0006-0000-1300-000098000000}">
      <text>
        <r>
          <rPr>
            <b/>
            <sz val="9"/>
            <color indexed="81"/>
            <rFont val="Tahoma"/>
            <family val="2"/>
          </rPr>
          <t>Metric = B3_4_I_TrdBookedInSing_Trding_ShortProtection_Amount_x000D_
Data Type = Bk_Number 19 - 9_x000D_
Bk_Trading = NonTrading_Swaps_GrossAmount_x000D_
Bk_Tradinglocation = TradesBookedSingapore</t>
        </r>
      </text>
    </comment>
    <comment ref="I41" authorId="0" shapeId="0" xr:uid="{00000000-0006-0000-1300-000099000000}">
      <text>
        <r>
          <rPr>
            <b/>
            <sz val="9"/>
            <color indexed="81"/>
            <rFont val="Tahoma"/>
            <family val="2"/>
          </rPr>
          <t>Metric = B3_4_I_Comm_Amount_x000D_
Data Type = Bk_Number 19 - 9_x000D_
Bk_Trading = NonTrading_Swaps_GrossAmount_x000D_
Bk_Tradinglocation = TradesBookedSingapore</t>
        </r>
      </text>
    </comment>
    <comment ref="J41" authorId="0" shapeId="0" xr:uid="{00000000-0006-0000-1300-00009A000000}">
      <text>
        <r>
          <rPr>
            <b/>
            <sz val="9"/>
            <color indexed="81"/>
            <rFont val="Tahoma"/>
            <family val="2"/>
          </rPr>
          <t>Metric = B3_4_I_Others_Amount_x000D_
Data Type = Bk_Number 19 - 9_x000D_
Bk_Trading = NonTrading_Swaps_GrossAmount_x000D_
Bk_Tradinglocation = TradesBookedSingapore</t>
        </r>
      </text>
    </comment>
    <comment ref="D42" authorId="0" shapeId="0" xr:uid="{00000000-0006-0000-1300-00009B000000}">
      <text>
        <r>
          <rPr>
            <b/>
            <sz val="9"/>
            <color indexed="81"/>
            <rFont val="Tahoma"/>
            <family val="2"/>
          </rPr>
          <t>Metric = B3_4_I_IntRate_Amount_x000D_
Data Type = Bk_Number 19 - 9_x000D_
Bk_Trading = NonTrading_Swaps_PositiveFairValue_x000D_
Bk_Tradinglocation = TradesBookedSingapore</t>
        </r>
      </text>
    </comment>
    <comment ref="E42" authorId="0" shapeId="0" xr:uid="{00000000-0006-0000-1300-00009C000000}">
      <text>
        <r>
          <rPr>
            <b/>
            <sz val="9"/>
            <color indexed="81"/>
            <rFont val="Tahoma"/>
            <family val="2"/>
          </rPr>
          <t>Metric = B3_4_I_ForeExch_Amount_x000D_
Data Type = Bk_Number 19 - 9_x000D_
Bk_Trading = NonTrading_Swaps_PositiveFairValue_x000D_
Bk_Tradinglocation = TradesBookedSingapore</t>
        </r>
      </text>
    </comment>
    <comment ref="F42" authorId="0" shapeId="0" xr:uid="{00000000-0006-0000-1300-00009D000000}">
      <text>
        <r>
          <rPr>
            <b/>
            <sz val="9"/>
            <color indexed="81"/>
            <rFont val="Tahoma"/>
            <family val="2"/>
          </rPr>
          <t>Metric = B3_4_I_Eqty_Amount_x000D_
Data Type = Bk_Number 19 - 9_x000D_
Bk_Trading = NonTrading_Swaps_PositiveFairValue_x000D_
Bk_Tradinglocation = TradesBookedSingapore</t>
        </r>
      </text>
    </comment>
    <comment ref="G42" authorId="0" shapeId="0" xr:uid="{00000000-0006-0000-1300-00009E000000}">
      <text>
        <r>
          <rPr>
            <b/>
            <sz val="9"/>
            <color indexed="81"/>
            <rFont val="Tahoma"/>
            <family val="2"/>
          </rPr>
          <t>Metric = B3_4_I_Cr_LngPro_Amount_x000D_
Data Type = Bk_Number 19 - 9_x000D_
Bk_Trading = NonTrading_Swaps_PositiveFairValue_x000D_
Bk_Tradinglocation = TradesBookedSingapore</t>
        </r>
      </text>
    </comment>
    <comment ref="H42" authorId="0" shapeId="0" xr:uid="{00000000-0006-0000-1300-00009F000000}">
      <text>
        <r>
          <rPr>
            <b/>
            <sz val="9"/>
            <color indexed="81"/>
            <rFont val="Tahoma"/>
            <family val="2"/>
          </rPr>
          <t>Metric = B3_4_I_TrdBookedInSing_Trding_ShortProtection_Amount_x000D_
Data Type = Bk_Number 19 - 9_x000D_
Bk_Trading = NonTrading_Swaps_PositiveFairValue_x000D_
Bk_Tradinglocation = TradesBookedSingapore</t>
        </r>
      </text>
    </comment>
    <comment ref="I42" authorId="0" shapeId="0" xr:uid="{00000000-0006-0000-1300-0000A0000000}">
      <text>
        <r>
          <rPr>
            <b/>
            <sz val="9"/>
            <color indexed="81"/>
            <rFont val="Tahoma"/>
            <family val="2"/>
          </rPr>
          <t>Metric = B3_4_I_Comm_Amount_x000D_
Data Type = Bk_Number 19 - 9_x000D_
Bk_Trading = NonTrading_Swaps_PositiveFairValue_x000D_
Bk_Tradinglocation = TradesBookedSingapore</t>
        </r>
      </text>
    </comment>
    <comment ref="J42" authorId="0" shapeId="0" xr:uid="{00000000-0006-0000-1300-0000A1000000}">
      <text>
        <r>
          <rPr>
            <b/>
            <sz val="9"/>
            <color indexed="81"/>
            <rFont val="Tahoma"/>
            <family val="2"/>
          </rPr>
          <t>Metric = B3_4_I_Others_Amount_x000D_
Data Type = Bk_Number 19 - 9_x000D_
Bk_Trading = NonTrading_Swaps_PositiveFairValue_x000D_
Bk_Tradinglocation = TradesBookedSingapore</t>
        </r>
      </text>
    </comment>
    <comment ref="D43" authorId="0" shapeId="0" xr:uid="{00000000-0006-0000-1300-0000A2000000}">
      <text>
        <r>
          <rPr>
            <b/>
            <sz val="9"/>
            <color indexed="81"/>
            <rFont val="Tahoma"/>
            <family val="2"/>
          </rPr>
          <t>Metric = B3_4_I_IntRate_Amount_x000D_
Data Type = Bk_Number 19 - 9_x000D_
Bk_Trading = NonTrading_Swaps_NegativeFairValue_x000D_
Bk_Tradinglocation = TradesBookedSingapore</t>
        </r>
      </text>
    </comment>
    <comment ref="E43" authorId="0" shapeId="0" xr:uid="{00000000-0006-0000-1300-0000A3000000}">
      <text>
        <r>
          <rPr>
            <b/>
            <sz val="9"/>
            <color indexed="81"/>
            <rFont val="Tahoma"/>
            <family val="2"/>
          </rPr>
          <t>Metric = B3_4_I_ForeExch_Amount_x000D_
Data Type = Bk_Number 19 - 9_x000D_
Bk_Trading = NonTrading_Swaps_NegativeFairValue_x000D_
Bk_Tradinglocation = TradesBookedSingapore</t>
        </r>
      </text>
    </comment>
    <comment ref="F43" authorId="0" shapeId="0" xr:uid="{00000000-0006-0000-1300-0000A4000000}">
      <text>
        <r>
          <rPr>
            <b/>
            <sz val="9"/>
            <color indexed="81"/>
            <rFont val="Tahoma"/>
            <family val="2"/>
          </rPr>
          <t>Metric = B3_4_I_Eqty_Amount_x000D_
Data Type = Bk_Number 19 - 9_x000D_
Bk_Trading = NonTrading_Swaps_NegativeFairValue_x000D_
Bk_Tradinglocation = TradesBookedSingapore</t>
        </r>
      </text>
    </comment>
    <comment ref="G43" authorId="0" shapeId="0" xr:uid="{00000000-0006-0000-1300-0000A5000000}">
      <text>
        <r>
          <rPr>
            <b/>
            <sz val="9"/>
            <color indexed="81"/>
            <rFont val="Tahoma"/>
            <family val="2"/>
          </rPr>
          <t>Metric = B3_4_I_Cr_LngPro_Amount_x000D_
Data Type = Bk_Number 19 - 9_x000D_
Bk_Trading = NonTrading_Swaps_NegativeFairValue_x000D_
Bk_Tradinglocation = TradesBookedSingapore</t>
        </r>
      </text>
    </comment>
    <comment ref="H43" authorId="0" shapeId="0" xr:uid="{00000000-0006-0000-1300-0000A6000000}">
      <text>
        <r>
          <rPr>
            <b/>
            <sz val="9"/>
            <color indexed="81"/>
            <rFont val="Tahoma"/>
            <family val="2"/>
          </rPr>
          <t>Metric = B3_4_I_TrdBookedInSing_Trding_ShortProtection_Amount_x000D_
Data Type = Bk_Number 19 - 9_x000D_
Bk_Trading = NonTrading_Swaps_NegativeFairValue_x000D_
Bk_Tradinglocation = TradesBookedSingapore</t>
        </r>
      </text>
    </comment>
    <comment ref="I43" authorId="0" shapeId="0" xr:uid="{00000000-0006-0000-1300-0000A7000000}">
      <text>
        <r>
          <rPr>
            <b/>
            <sz val="9"/>
            <color indexed="81"/>
            <rFont val="Tahoma"/>
            <family val="2"/>
          </rPr>
          <t>Metric = B3_4_I_Comm_Amount_x000D_
Data Type = Bk_Number 19 - 9_x000D_
Bk_Trading = NonTrading_Swaps_NegativeFairValue_x000D_
Bk_Tradinglocation = TradesBookedSingapore</t>
        </r>
      </text>
    </comment>
    <comment ref="J43" authorId="0" shapeId="0" xr:uid="{00000000-0006-0000-1300-0000A8000000}">
      <text>
        <r>
          <rPr>
            <b/>
            <sz val="9"/>
            <color indexed="81"/>
            <rFont val="Tahoma"/>
            <family val="2"/>
          </rPr>
          <t>Metric = B3_4_I_Others_Amount_x000D_
Data Type = Bk_Number 19 - 9_x000D_
Bk_Trading = NonTrading_Swaps_NegativeFairValue_x000D_
Bk_Tradinglocation = TradesBookedSingapore</t>
        </r>
      </text>
    </comment>
    <comment ref="D45" authorId="0" shapeId="0" xr:uid="{00000000-0006-0000-1300-0000A9000000}">
      <text>
        <r>
          <rPr>
            <b/>
            <sz val="9"/>
            <color indexed="81"/>
            <rFont val="Tahoma"/>
            <family val="2"/>
          </rPr>
          <t>Metric = B3_4_I_IntRate_Amount_x000D_
Data Type = Bk_Number 19 - 9_x000D_
Bk_Trading = NonTrading_OptionBought_GrossAmount_x000D_
Bk_Tradinglocation = TradesBookedSingapore</t>
        </r>
      </text>
    </comment>
    <comment ref="E45" authorId="0" shapeId="0" xr:uid="{00000000-0006-0000-1300-0000AA000000}">
      <text>
        <r>
          <rPr>
            <b/>
            <sz val="9"/>
            <color indexed="81"/>
            <rFont val="Tahoma"/>
            <family val="2"/>
          </rPr>
          <t>Metric = B3_4_I_ForeExch_Amount_x000D_
Data Type = Bk_Number 19 - 9_x000D_
Bk_Trading = NonTrading_OptionBought_GrossAmount_x000D_
Bk_Tradinglocation = TradesBookedSingapore</t>
        </r>
      </text>
    </comment>
    <comment ref="F45" authorId="0" shapeId="0" xr:uid="{00000000-0006-0000-1300-0000AB000000}">
      <text>
        <r>
          <rPr>
            <b/>
            <sz val="9"/>
            <color indexed="81"/>
            <rFont val="Tahoma"/>
            <family val="2"/>
          </rPr>
          <t>Metric = B3_4_I_Eqty_Amount_x000D_
Data Type = Bk_Number 19 - 9_x000D_
Bk_Trading = NonTrading_OptionBought_GrossAmount_x000D_
Bk_Tradinglocation = TradesBookedSingapore</t>
        </r>
      </text>
    </comment>
    <comment ref="G45" authorId="0" shapeId="0" xr:uid="{00000000-0006-0000-1300-0000AC000000}">
      <text>
        <r>
          <rPr>
            <b/>
            <sz val="9"/>
            <color indexed="81"/>
            <rFont val="Tahoma"/>
            <family val="2"/>
          </rPr>
          <t>Metric = B3_4_I_Cr_LngPro_Amount_x000D_
Data Type = Bk_Number 19 - 9_x000D_
Bk_Trading = NonTrading_OptionBought_GrossAmount_x000D_
Bk_Tradinglocation = TradesBookedSingapore</t>
        </r>
      </text>
    </comment>
    <comment ref="H45" authorId="0" shapeId="0" xr:uid="{00000000-0006-0000-1300-0000AD000000}">
      <text>
        <r>
          <rPr>
            <b/>
            <sz val="9"/>
            <color indexed="81"/>
            <rFont val="Tahoma"/>
            <family val="2"/>
          </rPr>
          <t>Metric = B3_4_I_TrdBookedInSing_Trding_ShortProtection_Amount_x000D_
Data Type = Bk_Number 19 - 9_x000D_
Bk_Trading = NonTrading_OptionBought_GrossAmount_x000D_
Bk_Tradinglocation = TradesBookedSingapore</t>
        </r>
      </text>
    </comment>
    <comment ref="I45" authorId="0" shapeId="0" xr:uid="{00000000-0006-0000-1300-0000AE000000}">
      <text>
        <r>
          <rPr>
            <b/>
            <sz val="9"/>
            <color indexed="81"/>
            <rFont val="Tahoma"/>
            <family val="2"/>
          </rPr>
          <t>Metric = B3_4_I_Comm_Amount_x000D_
Data Type = Bk_Number 19 - 9_x000D_
Bk_Trading = NonTrading_OptionBought_GrossAmount_x000D_
Bk_Tradinglocation = TradesBookedSingapore</t>
        </r>
      </text>
    </comment>
    <comment ref="J45" authorId="0" shapeId="0" xr:uid="{00000000-0006-0000-1300-0000AF000000}">
      <text>
        <r>
          <rPr>
            <b/>
            <sz val="9"/>
            <color indexed="81"/>
            <rFont val="Tahoma"/>
            <family val="2"/>
          </rPr>
          <t>Metric = B3_4_I_Others_Amount_x000D_
Data Type = Bk_Number 19 - 9_x000D_
Bk_Trading = NonTrading_OptionBought_GrossAmount_x000D_
Bk_Tradinglocation = TradesBookedSingapore</t>
        </r>
      </text>
    </comment>
    <comment ref="D46" authorId="0" shapeId="0" xr:uid="{00000000-0006-0000-1300-0000B0000000}">
      <text>
        <r>
          <rPr>
            <b/>
            <sz val="9"/>
            <color indexed="81"/>
            <rFont val="Tahoma"/>
            <family val="2"/>
          </rPr>
          <t>Metric = B3_4_I_IntRate_Amount_x000D_
Data Type = Bk_Number 19 - 9_x000D_
Bk_Trading = NonTrading_OptionBought_PositiveFairValue_x000D_
Bk_Tradinglocation = TradesBookedSingapore</t>
        </r>
      </text>
    </comment>
    <comment ref="E46" authorId="0" shapeId="0" xr:uid="{00000000-0006-0000-1300-0000B1000000}">
      <text>
        <r>
          <rPr>
            <b/>
            <sz val="9"/>
            <color indexed="81"/>
            <rFont val="Tahoma"/>
            <family val="2"/>
          </rPr>
          <t>Metric = B3_4_I_ForeExch_Amount_x000D_
Data Type = Bk_Number 19 - 9_x000D_
Bk_Trading = NonTrading_OptionBought_PositiveFairValue_x000D_
Bk_Tradinglocation = TradesBookedSingapore</t>
        </r>
      </text>
    </comment>
    <comment ref="F46" authorId="0" shapeId="0" xr:uid="{00000000-0006-0000-1300-0000B2000000}">
      <text>
        <r>
          <rPr>
            <b/>
            <sz val="9"/>
            <color indexed="81"/>
            <rFont val="Tahoma"/>
            <family val="2"/>
          </rPr>
          <t>Metric = B3_4_I_Eqty_Amount_x000D_
Data Type = Bk_Number 19 - 9_x000D_
Bk_Trading = NonTrading_OptionBought_PositiveFairValue_x000D_
Bk_Tradinglocation = TradesBookedSingapore</t>
        </r>
      </text>
    </comment>
    <comment ref="G46" authorId="0" shapeId="0" xr:uid="{00000000-0006-0000-1300-0000B3000000}">
      <text>
        <r>
          <rPr>
            <b/>
            <sz val="9"/>
            <color indexed="81"/>
            <rFont val="Tahoma"/>
            <family val="2"/>
          </rPr>
          <t>Metric = B3_4_I_Cr_LngPro_Amount_x000D_
Data Type = Bk_Number 19 - 9_x000D_
Bk_Trading = NonTrading_OptionBought_PositiveFairValue_x000D_
Bk_Tradinglocation = TradesBookedSingapore</t>
        </r>
      </text>
    </comment>
    <comment ref="H46" authorId="0" shapeId="0" xr:uid="{00000000-0006-0000-1300-0000B4000000}">
      <text>
        <r>
          <rPr>
            <b/>
            <sz val="9"/>
            <color indexed="81"/>
            <rFont val="Tahoma"/>
            <family val="2"/>
          </rPr>
          <t>Metric = B3_4_I_TrdBookedInSing_Trding_ShortProtection_Amount_x000D_
Data Type = Bk_Number 19 - 9_x000D_
Bk_Trading = NonTrading_OptionBought_PositiveFairValue_x000D_
Bk_Tradinglocation = TradesBookedSingapore</t>
        </r>
      </text>
    </comment>
    <comment ref="I46" authorId="0" shapeId="0" xr:uid="{00000000-0006-0000-1300-0000B5000000}">
      <text>
        <r>
          <rPr>
            <b/>
            <sz val="9"/>
            <color indexed="81"/>
            <rFont val="Tahoma"/>
            <family val="2"/>
          </rPr>
          <t>Metric = B3_4_I_Comm_Amount_x000D_
Data Type = Bk_Number 19 - 9_x000D_
Bk_Trading = NonTrading_OptionBought_PositiveFairValue_x000D_
Bk_Tradinglocation = TradesBookedSingapore</t>
        </r>
      </text>
    </comment>
    <comment ref="J46" authorId="0" shapeId="0" xr:uid="{00000000-0006-0000-1300-0000B6000000}">
      <text>
        <r>
          <rPr>
            <b/>
            <sz val="9"/>
            <color indexed="81"/>
            <rFont val="Tahoma"/>
            <family val="2"/>
          </rPr>
          <t>Metric = B3_4_I_Others_Amount_x000D_
Data Type = Bk_Number 19 - 9_x000D_
Bk_Trading = NonTrading_OptionBought_PositiveFairValue_x000D_
Bk_Tradinglocation = TradesBookedSingapore</t>
        </r>
      </text>
    </comment>
    <comment ref="D47" authorId="0" shapeId="0" xr:uid="{00000000-0006-0000-1300-0000B7000000}">
      <text>
        <r>
          <rPr>
            <b/>
            <sz val="9"/>
            <color indexed="81"/>
            <rFont val="Tahoma"/>
            <family val="2"/>
          </rPr>
          <t>Metric = B3_4_I_IntRate_Amount_x000D_
Data Type = Bk_Number 19 - 9_x000D_
Bk_Trading = NonTrading_OptionBought_NegativeFairValue_x000D_
Bk_Tradinglocation = TradesBookedSingapore</t>
        </r>
      </text>
    </comment>
    <comment ref="E47" authorId="0" shapeId="0" xr:uid="{00000000-0006-0000-1300-0000B8000000}">
      <text>
        <r>
          <rPr>
            <b/>
            <sz val="9"/>
            <color indexed="81"/>
            <rFont val="Tahoma"/>
            <family val="2"/>
          </rPr>
          <t>Metric = B3_4_I_ForeExch_Amount_x000D_
Data Type = Bk_Number 19 - 9_x000D_
Bk_Trading = NonTrading_OptionBought_NegativeFairValue_x000D_
Bk_Tradinglocation = TradesBookedSingapore</t>
        </r>
      </text>
    </comment>
    <comment ref="F47" authorId="0" shapeId="0" xr:uid="{00000000-0006-0000-1300-0000B9000000}">
      <text>
        <r>
          <rPr>
            <b/>
            <sz val="9"/>
            <color indexed="81"/>
            <rFont val="Tahoma"/>
            <family val="2"/>
          </rPr>
          <t>Metric = B3_4_I_Eqty_Amount_x000D_
Data Type = Bk_Number 19 - 9_x000D_
Bk_Trading = NonTrading_OptionBought_NegativeFairValue_x000D_
Bk_Tradinglocation = TradesBookedSingapore</t>
        </r>
      </text>
    </comment>
    <comment ref="G47" authorId="0" shapeId="0" xr:uid="{00000000-0006-0000-1300-0000BA000000}">
      <text>
        <r>
          <rPr>
            <b/>
            <sz val="9"/>
            <color indexed="81"/>
            <rFont val="Tahoma"/>
            <family val="2"/>
          </rPr>
          <t>Metric = B3_4_I_Cr_LngPro_Amount_x000D_
Data Type = Bk_Number 19 - 9_x000D_
Bk_Trading = NonTrading_OptionBought_NegativeFairValue_x000D_
Bk_Tradinglocation = TradesBookedSingapore</t>
        </r>
      </text>
    </comment>
    <comment ref="H47" authorId="0" shapeId="0" xr:uid="{00000000-0006-0000-1300-0000BB000000}">
      <text>
        <r>
          <rPr>
            <b/>
            <sz val="9"/>
            <color indexed="81"/>
            <rFont val="Tahoma"/>
            <family val="2"/>
          </rPr>
          <t>Metric = B3_4_I_TrdBookedInSing_Trding_ShortProtection_Amount_x000D_
Data Type = Bk_Number 19 - 9_x000D_
Bk_Trading = NonTrading_OptionBought_NegativeFairValue_x000D_
Bk_Tradinglocation = TradesBookedSingapore</t>
        </r>
      </text>
    </comment>
    <comment ref="I47" authorId="0" shapeId="0" xr:uid="{00000000-0006-0000-1300-0000BC000000}">
      <text>
        <r>
          <rPr>
            <b/>
            <sz val="9"/>
            <color indexed="81"/>
            <rFont val="Tahoma"/>
            <family val="2"/>
          </rPr>
          <t>Metric = B3_4_I_Comm_Amount_x000D_
Data Type = Bk_Number 19 - 9_x000D_
Bk_Trading = NonTrading_OptionBought_NegativeFairValue_x000D_
Bk_Tradinglocation = TradesBookedSingapore</t>
        </r>
      </text>
    </comment>
    <comment ref="J47" authorId="0" shapeId="0" xr:uid="{00000000-0006-0000-1300-0000BD000000}">
      <text>
        <r>
          <rPr>
            <b/>
            <sz val="9"/>
            <color indexed="81"/>
            <rFont val="Tahoma"/>
            <family val="2"/>
          </rPr>
          <t>Metric = B3_4_I_Others_Amount_x000D_
Data Type = Bk_Number 19 - 9_x000D_
Bk_Trading = NonTrading_OptionBought_NegativeFairValue_x000D_
Bk_Tradinglocation = TradesBookedSingapore</t>
        </r>
      </text>
    </comment>
    <comment ref="D49" authorId="0" shapeId="0" xr:uid="{00000000-0006-0000-1300-0000BE000000}">
      <text>
        <r>
          <rPr>
            <b/>
            <sz val="9"/>
            <color indexed="81"/>
            <rFont val="Tahoma"/>
            <family val="2"/>
          </rPr>
          <t>Metric = B3_4_I_IntRate_Amount_x000D_
Data Type = Bk_Number 19 - 9_x000D_
Bk_Trading = NonTrading_OptionSold_GrossAmount_x000D_
Bk_Tradinglocation = TradesBookedSingapore</t>
        </r>
      </text>
    </comment>
    <comment ref="E49" authorId="0" shapeId="0" xr:uid="{00000000-0006-0000-1300-0000BF000000}">
      <text>
        <r>
          <rPr>
            <b/>
            <sz val="9"/>
            <color indexed="81"/>
            <rFont val="Tahoma"/>
            <family val="2"/>
          </rPr>
          <t>Metric = B3_4_I_ForeExch_Amount_x000D_
Data Type = Bk_Number 19 - 9_x000D_
Bk_Trading = NonTrading_OptionSold_GrossAmount_x000D_
Bk_Tradinglocation = TradesBookedSingapore</t>
        </r>
      </text>
    </comment>
    <comment ref="F49" authorId="0" shapeId="0" xr:uid="{00000000-0006-0000-1300-0000C0000000}">
      <text>
        <r>
          <rPr>
            <b/>
            <sz val="9"/>
            <color indexed="81"/>
            <rFont val="Tahoma"/>
            <family val="2"/>
          </rPr>
          <t>Metric = B3_4_I_Eqty_Amount_x000D_
Data Type = Bk_Number 19 - 9_x000D_
Bk_Trading = NonTrading_OptionSold_GrossAmount_x000D_
Bk_Tradinglocation = TradesBookedSingapore</t>
        </r>
      </text>
    </comment>
    <comment ref="G49" authorId="0" shapeId="0" xr:uid="{00000000-0006-0000-1300-0000C1000000}">
      <text>
        <r>
          <rPr>
            <b/>
            <sz val="9"/>
            <color indexed="81"/>
            <rFont val="Tahoma"/>
            <family val="2"/>
          </rPr>
          <t>Metric = B3_4_I_Cr_LngPro_Amount_x000D_
Data Type = Bk_Number 19 - 9_x000D_
Bk_Trading = NonTrading_OptionSold_GrossAmount_x000D_
Bk_Tradinglocation = TradesBookedSingapore</t>
        </r>
      </text>
    </comment>
    <comment ref="H49" authorId="0" shapeId="0" xr:uid="{00000000-0006-0000-1300-0000C2000000}">
      <text>
        <r>
          <rPr>
            <b/>
            <sz val="9"/>
            <color indexed="81"/>
            <rFont val="Tahoma"/>
            <family val="2"/>
          </rPr>
          <t>Metric = B3_4_I_TrdBookedInSing_Trding_ShortProtection_Amount_x000D_
Data Type = Bk_Number 19 - 9_x000D_
Bk_Trading = NonTrading_OptionSold_GrossAmount_x000D_
Bk_Tradinglocation = TradesBookedSingapore</t>
        </r>
      </text>
    </comment>
    <comment ref="I49" authorId="0" shapeId="0" xr:uid="{00000000-0006-0000-1300-0000C3000000}">
      <text>
        <r>
          <rPr>
            <b/>
            <sz val="9"/>
            <color indexed="81"/>
            <rFont val="Tahoma"/>
            <family val="2"/>
          </rPr>
          <t>Metric = B3_4_I_Comm_Amount_x000D_
Data Type = Bk_Number 19 - 9_x000D_
Bk_Trading = NonTrading_OptionSold_GrossAmount_x000D_
Bk_Tradinglocation = TradesBookedSingapore</t>
        </r>
      </text>
    </comment>
    <comment ref="J49" authorId="0" shapeId="0" xr:uid="{00000000-0006-0000-1300-0000C4000000}">
      <text>
        <r>
          <rPr>
            <b/>
            <sz val="9"/>
            <color indexed="81"/>
            <rFont val="Tahoma"/>
            <family val="2"/>
          </rPr>
          <t>Metric = B3_4_I_Others_Amount_x000D_
Data Type = Bk_Number 19 - 9_x000D_
Bk_Trading = NonTrading_OptionSold_GrossAmount_x000D_
Bk_Tradinglocation = TradesBookedSingapore</t>
        </r>
      </text>
    </comment>
    <comment ref="D50" authorId="0" shapeId="0" xr:uid="{00000000-0006-0000-1300-0000C5000000}">
      <text>
        <r>
          <rPr>
            <b/>
            <sz val="9"/>
            <color indexed="81"/>
            <rFont val="Tahoma"/>
            <family val="2"/>
          </rPr>
          <t>Metric = B3_4_I_IntRate_Amount_x000D_
Data Type = Bk_Number 19 - 9_x000D_
Bk_Trading = NonTrading_OptionSold_PositiveFairValue_x000D_
Bk_Tradinglocation = TradesBookedSingapore</t>
        </r>
      </text>
    </comment>
    <comment ref="E50" authorId="0" shapeId="0" xr:uid="{00000000-0006-0000-1300-0000C6000000}">
      <text>
        <r>
          <rPr>
            <b/>
            <sz val="9"/>
            <color indexed="81"/>
            <rFont val="Tahoma"/>
            <family val="2"/>
          </rPr>
          <t>Metric = B3_4_I_ForeExch_Amount_x000D_
Data Type = Bk_Number 19 - 9_x000D_
Bk_Trading = NonTrading_OptionSold_PositiveFairValue_x000D_
Bk_Tradinglocation = TradesBookedSingapore</t>
        </r>
      </text>
    </comment>
    <comment ref="F50" authorId="0" shapeId="0" xr:uid="{00000000-0006-0000-1300-0000C7000000}">
      <text>
        <r>
          <rPr>
            <b/>
            <sz val="9"/>
            <color indexed="81"/>
            <rFont val="Tahoma"/>
            <family val="2"/>
          </rPr>
          <t>Metric = B3_4_I_Eqty_Amount_x000D_
Data Type = Bk_Number 19 - 9_x000D_
Bk_Trading = NonTrading_OptionSold_PositiveFairValue_x000D_
Bk_Tradinglocation = TradesBookedSingapore</t>
        </r>
      </text>
    </comment>
    <comment ref="G50" authorId="0" shapeId="0" xr:uid="{00000000-0006-0000-1300-0000C8000000}">
      <text>
        <r>
          <rPr>
            <b/>
            <sz val="9"/>
            <color indexed="81"/>
            <rFont val="Tahoma"/>
            <family val="2"/>
          </rPr>
          <t>Metric = B3_4_I_Cr_LngPro_Amount_x000D_
Data Type = Bk_Number 19 - 9_x000D_
Bk_Trading = NonTrading_OptionSold_PositiveFairValue_x000D_
Bk_Tradinglocation = TradesBookedSingapore</t>
        </r>
      </text>
    </comment>
    <comment ref="H50" authorId="0" shapeId="0" xr:uid="{00000000-0006-0000-1300-0000C9000000}">
      <text>
        <r>
          <rPr>
            <b/>
            <sz val="9"/>
            <color indexed="81"/>
            <rFont val="Tahoma"/>
            <family val="2"/>
          </rPr>
          <t>Metric = B3_4_I_TrdBookedInSing_Trding_ShortProtection_Amount_x000D_
Data Type = Bk_Number 19 - 9_x000D_
Bk_Trading = NonTrading_OptionSold_PositiveFairValue_x000D_
Bk_Tradinglocation = TradesBookedSingapore</t>
        </r>
      </text>
    </comment>
    <comment ref="I50" authorId="0" shapeId="0" xr:uid="{00000000-0006-0000-1300-0000CA000000}">
      <text>
        <r>
          <rPr>
            <b/>
            <sz val="9"/>
            <color indexed="81"/>
            <rFont val="Tahoma"/>
            <family val="2"/>
          </rPr>
          <t>Metric = B3_4_I_Comm_Amount_x000D_
Data Type = Bk_Number 19 - 9_x000D_
Bk_Trading = NonTrading_OptionSold_PositiveFairValue_x000D_
Bk_Tradinglocation = TradesBookedSingapore</t>
        </r>
      </text>
    </comment>
    <comment ref="J50" authorId="0" shapeId="0" xr:uid="{00000000-0006-0000-1300-0000CB000000}">
      <text>
        <r>
          <rPr>
            <b/>
            <sz val="9"/>
            <color indexed="81"/>
            <rFont val="Tahoma"/>
            <family val="2"/>
          </rPr>
          <t>Metric = B3_4_I_Others_Amount_x000D_
Data Type = Bk_Number 19 - 9_x000D_
Bk_Trading = NonTrading_OptionSold_PositiveFairValue_x000D_
Bk_Tradinglocation = TradesBookedSingapore</t>
        </r>
      </text>
    </comment>
    <comment ref="D51" authorId="0" shapeId="0" xr:uid="{00000000-0006-0000-1300-0000CC000000}">
      <text>
        <r>
          <rPr>
            <b/>
            <sz val="9"/>
            <color indexed="81"/>
            <rFont val="Tahoma"/>
            <family val="2"/>
          </rPr>
          <t>Metric = B3_4_I_IntRate_Amount_x000D_
Data Type = Bk_Number 19 - 9_x000D_
Bk_Trading = NonTrading_OptionSold_NegativeFairValue_x000D_
Bk_Tradinglocation = TradesBookedSingapore</t>
        </r>
      </text>
    </comment>
    <comment ref="E51" authorId="0" shapeId="0" xr:uid="{00000000-0006-0000-1300-0000CD000000}">
      <text>
        <r>
          <rPr>
            <b/>
            <sz val="9"/>
            <color indexed="81"/>
            <rFont val="Tahoma"/>
            <family val="2"/>
          </rPr>
          <t>Metric = B3_4_I_ForeExch_Amount_x000D_
Data Type = Bk_Number 19 - 9_x000D_
Bk_Trading = NonTrading_OptionSold_NegativeFairValue_x000D_
Bk_Tradinglocation = TradesBookedSingapore</t>
        </r>
      </text>
    </comment>
    <comment ref="F51" authorId="0" shapeId="0" xr:uid="{00000000-0006-0000-1300-0000CE000000}">
      <text>
        <r>
          <rPr>
            <b/>
            <sz val="9"/>
            <color indexed="81"/>
            <rFont val="Tahoma"/>
            <family val="2"/>
          </rPr>
          <t>Metric = B3_4_I_Eqty_Amount_x000D_
Data Type = Bk_Number 19 - 9_x000D_
Bk_Trading = NonTrading_OptionSold_NegativeFairValue_x000D_
Bk_Tradinglocation = TradesBookedSingapore</t>
        </r>
      </text>
    </comment>
    <comment ref="G51" authorId="0" shapeId="0" xr:uid="{00000000-0006-0000-1300-0000CF000000}">
      <text>
        <r>
          <rPr>
            <b/>
            <sz val="9"/>
            <color indexed="81"/>
            <rFont val="Tahoma"/>
            <family val="2"/>
          </rPr>
          <t>Metric = B3_4_I_Cr_LngPro_Amount_x000D_
Data Type = Bk_Number 19 - 9_x000D_
Bk_Trading = NonTrading_OptionSold_NegativeFairValue_x000D_
Bk_Tradinglocation = TradesBookedSingapore</t>
        </r>
      </text>
    </comment>
    <comment ref="H51" authorId="0" shapeId="0" xr:uid="{00000000-0006-0000-1300-0000D0000000}">
      <text>
        <r>
          <rPr>
            <b/>
            <sz val="9"/>
            <color indexed="81"/>
            <rFont val="Tahoma"/>
            <family val="2"/>
          </rPr>
          <t>Metric = B3_4_I_TrdBookedInSing_Trding_ShortProtection_Amount_x000D_
Data Type = Bk_Number 19 - 9_x000D_
Bk_Trading = NonTrading_OptionSold_NegativeFairValue_x000D_
Bk_Tradinglocation = TradesBookedSingapore</t>
        </r>
      </text>
    </comment>
    <comment ref="I51" authorId="0" shapeId="0" xr:uid="{00000000-0006-0000-1300-0000D1000000}">
      <text>
        <r>
          <rPr>
            <b/>
            <sz val="9"/>
            <color indexed="81"/>
            <rFont val="Tahoma"/>
            <family val="2"/>
          </rPr>
          <t>Metric = B3_4_I_Comm_Amount_x000D_
Data Type = Bk_Number 19 - 9_x000D_
Bk_Trading = NonTrading_OptionSold_NegativeFairValue_x000D_
Bk_Tradinglocation = TradesBookedSingapore</t>
        </r>
      </text>
    </comment>
    <comment ref="J51" authorId="0" shapeId="0" xr:uid="{00000000-0006-0000-1300-0000D2000000}">
      <text>
        <r>
          <rPr>
            <b/>
            <sz val="9"/>
            <color indexed="81"/>
            <rFont val="Tahoma"/>
            <family val="2"/>
          </rPr>
          <t>Metric = B3_4_I_Others_Amount_x000D_
Data Type = Bk_Number 19 - 9_x000D_
Bk_Trading = NonTrading_OptionSold_NegativeFairValue_x000D_
Bk_Tradinglocation = TradesBookedSingapore</t>
        </r>
      </text>
    </comment>
    <comment ref="K60" authorId="0" shapeId="0" xr:uid="{00000000-0006-0000-1300-0000D3000000}">
      <text>
        <r>
          <rPr>
            <b/>
            <sz val="9"/>
            <color indexed="81"/>
            <rFont val="Tahoma"/>
            <family val="2"/>
          </rPr>
          <t>Metric = B3_4_I_Total_Amount_x000D_
Data Type = Bk_Number 19 - 9_x000D_
Bk_Trading =Total_TradingNonTrading_PosFairVal_Netting
Bk_Tradinglocation = TradesBookedSingapore</t>
        </r>
      </text>
    </comment>
    <comment ref="K64" authorId="0" shapeId="0" xr:uid="{00000000-0006-0000-1300-0000D4000000}">
      <text>
        <r>
          <rPr>
            <b/>
            <sz val="9"/>
            <color indexed="81"/>
            <rFont val="Tahoma"/>
            <family val="2"/>
          </rPr>
          <t>Metric = B3_4_I_Total_Amount_x000D_
Data Type = Bk_Number 19 - 9_x000D_
Bk_Trading =Total_TradingNonTrading_NegFairVal_Netting
Bk_Tradinglocation = TradesBookedSingapore</t>
        </r>
      </text>
    </comment>
    <comment ref="K66" authorId="0" shapeId="0" xr:uid="{00000000-0006-0000-1300-0000D5000000}">
      <text>
        <r>
          <rPr>
            <b/>
            <sz val="9"/>
            <color indexed="81"/>
            <rFont val="Tahoma"/>
            <family val="2"/>
          </rPr>
          <t>Metric = B3_4_I_Total_Amount_x000D_
Data Type = Bk_Number 19 - 9_x000D_
Bk_Trading =MethodTrading_ExchangeTradedGrossAmount_x000D_
Bk_Tradinglocation = TradesBookedSingapore</t>
        </r>
      </text>
    </comment>
    <comment ref="K67" authorId="0" shapeId="0" xr:uid="{00000000-0006-0000-1300-0000D6000000}">
      <text>
        <r>
          <rPr>
            <b/>
            <sz val="9"/>
            <color indexed="81"/>
            <rFont val="Tahoma"/>
            <family val="2"/>
          </rPr>
          <t>Metric = B3_4_I_Total_Amount
Data Type = Bk_Number 19 - 9_x000D_
Bk_Trading =MethodTrading_OverTheCounterGrossAmount_x000D_
Bk_Tradinglocation = TradesBookedSingapore</t>
        </r>
      </text>
    </comment>
    <comment ref="K68" authorId="0" shapeId="0" xr:uid="{00000000-0006-0000-1300-0000D7000000}">
      <text>
        <r>
          <rPr>
            <b/>
            <sz val="9"/>
            <color indexed="81"/>
            <rFont val="Tahoma"/>
            <family val="2"/>
          </rPr>
          <t>Metric = B3_4_I_TrdBookedInSing_Trding_Total_WhichClearThroughCentralCounterparty
Data Type = Bk_Number 19 - 9</t>
        </r>
      </text>
    </comment>
    <comment ref="K69" authorId="0" shapeId="0" xr:uid="{00000000-0006-0000-1300-0000D8000000}">
      <text>
        <r>
          <rPr>
            <b/>
            <sz val="9"/>
            <color indexed="81"/>
            <rFont val="Tahoma"/>
            <family val="2"/>
          </rPr>
          <t>Metric = B3_4_I_TrdBookedInSing_Trding_Total_WhichSettledBilaterally
Data Type = Bk_Number 19 - 9</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D8" authorId="0" shapeId="0" xr:uid="{00000000-0006-0000-1400-000001000000}">
      <text>
        <r>
          <rPr>
            <b/>
            <sz val="9"/>
            <color rgb="FF000000"/>
            <rFont val="Tahoma"/>
            <family val="2"/>
          </rPr>
          <t>Metric = B3_4_II_IntRate_Amount
Data Type = Bk_Number 19 - 9
Bk_Trading = Trading_Forwards_GrossAmount
Bk_Tradinglocation = SingaporeAsATradingLocation</t>
        </r>
      </text>
    </comment>
    <comment ref="E8" authorId="0" shapeId="0" xr:uid="{00000000-0006-0000-1400-000002000000}">
      <text>
        <r>
          <rPr>
            <b/>
            <sz val="9"/>
            <color rgb="FF000000"/>
            <rFont val="Tahoma"/>
            <family val="2"/>
          </rPr>
          <t>Metric = B3_4_II_ForeExch_Amount
Data Type = Bk_Number 19 - 9
Bk_Trading = Trading_Forwards_GrossAmount
Bk_Tradinglocation = SingaporeAsATradingLocation</t>
        </r>
      </text>
    </comment>
    <comment ref="F8" authorId="0" shapeId="0" xr:uid="{00000000-0006-0000-1400-000003000000}">
      <text>
        <r>
          <rPr>
            <b/>
            <sz val="9"/>
            <color rgb="FF000000"/>
            <rFont val="Tahoma"/>
            <family val="2"/>
          </rPr>
          <t>Metric = B3_4_II_Eqty_Amount
Data Type = Bk_Number 19 - 9
Bk_Trading = Trading_Forwards_GrossAmount
Bk_Tradinglocation = SingaporeAsATradingLocation</t>
        </r>
      </text>
    </comment>
    <comment ref="G8" authorId="0" shapeId="0" xr:uid="{00000000-0006-0000-1400-000004000000}">
      <text>
        <r>
          <rPr>
            <b/>
            <sz val="9"/>
            <color rgb="FF000000"/>
            <rFont val="Tahoma"/>
            <family val="2"/>
          </rPr>
          <t>Metric = B3_4_II_Cr_LngPro_Amount
Data Type = Bk_Number 19 - 9
Bk_Trading = Trading_Forwards_GrossAmount
Bk_Tradinglocation = SingaporeAsATradingLocation</t>
        </r>
      </text>
    </comment>
    <comment ref="H8" authorId="0" shapeId="0" xr:uid="{00000000-0006-0000-1400-000005000000}">
      <text>
        <r>
          <rPr>
            <b/>
            <sz val="9"/>
            <color rgb="FF000000"/>
            <rFont val="Tahoma"/>
            <family val="2"/>
          </rPr>
          <t>Metric = B3_4_II_Cr_ShrtPro_Amount
Data Type = Bk_Number 19 - 9
Bk_Trading = Trading_Forwards_GrossAmount
Bk_Tradinglocation = SingaporeAsATradingLocation</t>
        </r>
      </text>
    </comment>
    <comment ref="I8" authorId="0" shapeId="0" xr:uid="{00000000-0006-0000-1400-000006000000}">
      <text>
        <r>
          <rPr>
            <b/>
            <sz val="9"/>
            <color rgb="FF000000"/>
            <rFont val="Tahoma"/>
            <family val="2"/>
          </rPr>
          <t>Metric = B3_4_II_Comm_Amount
Data Type = Bk_Number 19 - 9
Bk_Trading = Trading_Forwards_GrossAmount
Bk_Tradinglocation = SingaporeAsATradingLocation</t>
        </r>
      </text>
    </comment>
    <comment ref="J8" authorId="0" shapeId="0" xr:uid="{00000000-0006-0000-1400-000007000000}">
      <text>
        <r>
          <rPr>
            <b/>
            <sz val="9"/>
            <color rgb="FF000000"/>
            <rFont val="Tahoma"/>
            <family val="2"/>
          </rPr>
          <t>Metric = B3_4_II_Others_Amount
Data Type = Bk_Number 19 - 9
Bk_Trading = Trading_Forwards_GrossAmount
Bk_Tradinglocation = SingaporeAsATradingLocation</t>
        </r>
      </text>
    </comment>
    <comment ref="D9" authorId="0" shapeId="0" xr:uid="{00000000-0006-0000-1400-000008000000}">
      <text>
        <r>
          <rPr>
            <b/>
            <sz val="9"/>
            <color rgb="FF000000"/>
            <rFont val="Tahoma"/>
            <family val="2"/>
          </rPr>
          <t>Metric = B3_4_II_IntRate_Amount
Data Type = Bk_Number 19 - 9
Bk_Trading = Trading_Forwards_PositiveFairValue
Bk_Tradinglocation = SingaporeAsATradingLocation</t>
        </r>
      </text>
    </comment>
    <comment ref="E9" authorId="0" shapeId="0" xr:uid="{00000000-0006-0000-1400-000009000000}">
      <text>
        <r>
          <rPr>
            <b/>
            <sz val="9"/>
            <color rgb="FF000000"/>
            <rFont val="Tahoma"/>
            <family val="2"/>
          </rPr>
          <t>Metric = B3_4_II_ForeExch_Amount
Data Type = Bk_Number 19 - 9
Bk_Trading = Trading_Forwards_PositiveFairValue
Bk_Tradinglocation = SingaporeAsATradingLocation</t>
        </r>
      </text>
    </comment>
    <comment ref="F9" authorId="0" shapeId="0" xr:uid="{00000000-0006-0000-1400-00000A000000}">
      <text>
        <r>
          <rPr>
            <b/>
            <sz val="9"/>
            <color rgb="FF000000"/>
            <rFont val="Tahoma"/>
            <family val="2"/>
          </rPr>
          <t>Metric = B3_4_II_Eqty_Amount
Data Type = Bk_Number 19 - 9
Bk_Trading = Trading_Forwards_PositiveFairValue
Bk_Tradinglocation = SingaporeAsATradingLocation</t>
        </r>
      </text>
    </comment>
    <comment ref="G9" authorId="0" shapeId="0" xr:uid="{00000000-0006-0000-1400-00000B000000}">
      <text>
        <r>
          <rPr>
            <b/>
            <sz val="9"/>
            <color rgb="FF000000"/>
            <rFont val="Tahoma"/>
            <family val="2"/>
          </rPr>
          <t>Metric = B3_4_II_Cr_LngPro_Amount
Data Type = Bk_Number 19 - 9
Bk_Trading = Trading_Forwards_PositiveFairValue
Bk_Tradinglocation = SingaporeAsATradingLocation</t>
        </r>
      </text>
    </comment>
    <comment ref="H9" authorId="0" shapeId="0" xr:uid="{00000000-0006-0000-1400-00000C000000}">
      <text>
        <r>
          <rPr>
            <b/>
            <sz val="9"/>
            <color rgb="FF000000"/>
            <rFont val="Tahoma"/>
            <family val="2"/>
          </rPr>
          <t>Metric = B3_4_II_Cr_ShrtPro_Amount
Data Type = Bk_Number 19 - 9
Bk_Trading = Trading_Forwards_PositiveFairValue
Bk_Tradinglocation = SingaporeAsATradingLocation</t>
        </r>
      </text>
    </comment>
    <comment ref="I9" authorId="0" shapeId="0" xr:uid="{00000000-0006-0000-1400-00000D000000}">
      <text>
        <r>
          <rPr>
            <b/>
            <sz val="9"/>
            <color rgb="FF000000"/>
            <rFont val="Tahoma"/>
            <family val="2"/>
          </rPr>
          <t>Metric = B3_4_II_Comm_Amount
Data Type = Bk_Number 19 - 9
Bk_Trading = Trading_Forwards_PositiveFairValue
Bk_Tradinglocation = SingaporeAsATradingLocation</t>
        </r>
      </text>
    </comment>
    <comment ref="J9" authorId="0" shapeId="0" xr:uid="{00000000-0006-0000-1400-00000E000000}">
      <text>
        <r>
          <rPr>
            <b/>
            <sz val="9"/>
            <color rgb="FF000000"/>
            <rFont val="Tahoma"/>
            <family val="2"/>
          </rPr>
          <t>Metric = B3_4_II_Others_Amount
Data Type = Bk_Number 19 - 9
Bk_Trading = Trading_Forwards_PositiveFairValue
Bk_Tradinglocation = SingaporeAsATradingLocation</t>
        </r>
      </text>
    </comment>
    <comment ref="D10" authorId="0" shapeId="0" xr:uid="{00000000-0006-0000-1400-00000F000000}">
      <text>
        <r>
          <rPr>
            <b/>
            <sz val="9"/>
            <color rgb="FF000000"/>
            <rFont val="Tahoma"/>
            <family val="2"/>
          </rPr>
          <t>Metric = B3_4_II_IntRate_Amount
Data Type = Bk_Number 19 - 9
Bk_Trading = Trading_Forwards_NegativeFairValue
Bk_Tradinglocation = SingaporeAsATradingLocation</t>
        </r>
      </text>
    </comment>
    <comment ref="E10" authorId="0" shapeId="0" xr:uid="{00000000-0006-0000-1400-000010000000}">
      <text>
        <r>
          <rPr>
            <b/>
            <sz val="9"/>
            <color rgb="FF000000"/>
            <rFont val="Tahoma"/>
            <family val="2"/>
          </rPr>
          <t>Metric = B3_4_II_ForeExch_Amount
Data Type = Bk_Number 19 - 9
Bk_Trading = Trading_Forwards_NegativeFairValue
Bk_Tradinglocation = SingaporeAsATradingLocation</t>
        </r>
      </text>
    </comment>
    <comment ref="F10" authorId="0" shapeId="0" xr:uid="{00000000-0006-0000-1400-000011000000}">
      <text>
        <r>
          <rPr>
            <b/>
            <sz val="9"/>
            <color rgb="FF000000"/>
            <rFont val="Tahoma"/>
            <family val="2"/>
          </rPr>
          <t>Metric = B3_4_II_Eqty_Amount
Data Type = Bk_Number 19 - 9
Bk_Trading = Trading_Forwards_NegativeFairValue
Bk_Tradinglocation = SingaporeAsATradingLocation</t>
        </r>
      </text>
    </comment>
    <comment ref="G10" authorId="0" shapeId="0" xr:uid="{00000000-0006-0000-1400-000012000000}">
      <text>
        <r>
          <rPr>
            <b/>
            <sz val="9"/>
            <color rgb="FF000000"/>
            <rFont val="Tahoma"/>
            <family val="2"/>
          </rPr>
          <t>Metric = B3_4_II_Cr_LngPro_Amount
Data Type = Bk_Number 19 - 9
Bk_Trading = Trading_Forwards_NegativeFairValue
Bk_Tradinglocation = SingaporeAsATradingLocation</t>
        </r>
      </text>
    </comment>
    <comment ref="H10" authorId="0" shapeId="0" xr:uid="{00000000-0006-0000-1400-000013000000}">
      <text>
        <r>
          <rPr>
            <b/>
            <sz val="9"/>
            <color rgb="FF000000"/>
            <rFont val="Tahoma"/>
            <family val="2"/>
          </rPr>
          <t>Metric = B3_4_II_Cr_ShrtPro_Amount
Data Type = Bk_Number 19 - 9
Bk_Trading = Trading_Forwards_NegativeFairValue
Bk_Tradinglocation = SingaporeAsATradingLocation</t>
        </r>
      </text>
    </comment>
    <comment ref="I10" authorId="0" shapeId="0" xr:uid="{00000000-0006-0000-1400-000014000000}">
      <text>
        <r>
          <rPr>
            <b/>
            <sz val="9"/>
            <color rgb="FF000000"/>
            <rFont val="Tahoma"/>
            <family val="2"/>
          </rPr>
          <t>Metric = B3_4_II_Comm_Amount
Data Type = Bk_Number 19 - 9
Bk_Trading = Trading_Forwards_NegativeFairValue
Bk_Tradinglocation = SingaporeAsATradingLocation</t>
        </r>
      </text>
    </comment>
    <comment ref="J10" authorId="0" shapeId="0" xr:uid="{00000000-0006-0000-1400-000015000000}">
      <text>
        <r>
          <rPr>
            <b/>
            <sz val="9"/>
            <color rgb="FF000000"/>
            <rFont val="Tahoma"/>
            <family val="2"/>
          </rPr>
          <t>Metric = B3_4_II_Others_Amount
Data Type = Bk_Number 19 - 9
Bk_Trading = Trading_Forwards_NegativeFairValue
Bk_Tradinglocation = SingaporeAsATradingLocation</t>
        </r>
      </text>
    </comment>
    <comment ref="D12" authorId="0" shapeId="0" xr:uid="{00000000-0006-0000-1400-000016000000}">
      <text>
        <r>
          <rPr>
            <b/>
            <sz val="9"/>
            <color rgb="FF000000"/>
            <rFont val="Tahoma"/>
            <family val="2"/>
          </rPr>
          <t>Metric = B3_4_II_IntRate_Amount
Data Type = Bk_Number 19 - 9
Bk_Trading = Trading_Futures_GrossAmount
Bk_Tradinglocation = SingaporeAsATradingLocation</t>
        </r>
      </text>
    </comment>
    <comment ref="E12" authorId="0" shapeId="0" xr:uid="{00000000-0006-0000-1400-000017000000}">
      <text>
        <r>
          <rPr>
            <b/>
            <sz val="9"/>
            <color rgb="FF000000"/>
            <rFont val="Tahoma"/>
            <family val="2"/>
          </rPr>
          <t>Metric = B3_4_II_ForeExch_Amount
Data Type = Bk_Number 19 - 9
Bk_Trading = Trading_Futures_GrossAmount
Bk_Tradinglocation = SingaporeAsATradingLocation</t>
        </r>
      </text>
    </comment>
    <comment ref="F12" authorId="0" shapeId="0" xr:uid="{00000000-0006-0000-1400-000018000000}">
      <text>
        <r>
          <rPr>
            <b/>
            <sz val="9"/>
            <color rgb="FF000000"/>
            <rFont val="Tahoma"/>
            <family val="2"/>
          </rPr>
          <t>Metric = B3_4_II_Eqty_Amount
Data Type = Bk_Number 19 - 9
Bk_Trading = Trading_Futures_GrossAmount
Bk_Tradinglocation = SingaporeAsATradingLocation</t>
        </r>
      </text>
    </comment>
    <comment ref="G12" authorId="0" shapeId="0" xr:uid="{00000000-0006-0000-1400-000019000000}">
      <text>
        <r>
          <rPr>
            <b/>
            <sz val="9"/>
            <color rgb="FF000000"/>
            <rFont val="Tahoma"/>
            <family val="2"/>
          </rPr>
          <t>Metric = B3_4_II_Cr_LngPro_Amount
Data Type = Bk_Number 19 - 9
Bk_Trading = Trading_Futures_GrossAmount
Bk_Tradinglocation = SingaporeAsATradingLocation</t>
        </r>
      </text>
    </comment>
    <comment ref="H12" authorId="0" shapeId="0" xr:uid="{00000000-0006-0000-1400-00001A000000}">
      <text>
        <r>
          <rPr>
            <b/>
            <sz val="9"/>
            <color rgb="FF000000"/>
            <rFont val="Tahoma"/>
            <family val="2"/>
          </rPr>
          <t>Metric = B3_4_II_Cr_ShrtPro_Amount
Data Type = Bk_Number 19 - 9
Bk_Trading = Trading_Futures_GrossAmount
Bk_Tradinglocation = SingaporeAsATradingLocation</t>
        </r>
      </text>
    </comment>
    <comment ref="I12" authorId="0" shapeId="0" xr:uid="{00000000-0006-0000-1400-00001B000000}">
      <text>
        <r>
          <rPr>
            <b/>
            <sz val="9"/>
            <color rgb="FF000000"/>
            <rFont val="Tahoma"/>
            <family val="2"/>
          </rPr>
          <t>Metric = B3_4_II_Comm_Amount
Data Type = Bk_Number 19 - 9
Bk_Trading = Trading_Futures_GrossAmount
Bk_Tradinglocation = SingaporeAsATradingLocation</t>
        </r>
      </text>
    </comment>
    <comment ref="J12" authorId="0" shapeId="0" xr:uid="{00000000-0006-0000-1400-00001C000000}">
      <text>
        <r>
          <rPr>
            <b/>
            <sz val="9"/>
            <color rgb="FF000000"/>
            <rFont val="Tahoma"/>
            <family val="2"/>
          </rPr>
          <t>Metric = B3_4_II_Others_Amount
Data Type = Bk_Number 19 - 9
Bk_Trading = Trading_Futures_GrossAmount
Bk_Tradinglocation = SingaporeAsATradingLocation</t>
        </r>
      </text>
    </comment>
    <comment ref="D13" authorId="0" shapeId="0" xr:uid="{00000000-0006-0000-1400-00001D000000}">
      <text>
        <r>
          <rPr>
            <b/>
            <sz val="9"/>
            <color rgb="FF000000"/>
            <rFont val="Tahoma"/>
            <family val="2"/>
          </rPr>
          <t>Metric = B3_4_II_IntRate_Amount
Data Type = Bk_Number 19 - 9
Bk_Trading = Trading_Futures_PositiveFairValue
Bk_Tradinglocation = SingaporeAsATradingLocation</t>
        </r>
      </text>
    </comment>
    <comment ref="E13" authorId="0" shapeId="0" xr:uid="{00000000-0006-0000-1400-00001E000000}">
      <text>
        <r>
          <rPr>
            <b/>
            <sz val="9"/>
            <color rgb="FF000000"/>
            <rFont val="Tahoma"/>
            <family val="2"/>
          </rPr>
          <t>Metric = B3_4_II_ForeExch_Amount
Data Type = Bk_Number 19 - 9
Bk_Trading = Trading_Futures_PositiveFairValue
Bk_Tradinglocation = SingaporeAsATradingLocation</t>
        </r>
      </text>
    </comment>
    <comment ref="F13" authorId="0" shapeId="0" xr:uid="{00000000-0006-0000-1400-00001F000000}">
      <text>
        <r>
          <rPr>
            <b/>
            <sz val="9"/>
            <color rgb="FF000000"/>
            <rFont val="Tahoma"/>
            <family val="2"/>
          </rPr>
          <t>Metric = B3_4_II_Eqty_Amount
Data Type = Bk_Number 19 - 9
Bk_Trading = Trading_Futures_PositiveFairValue
Bk_Tradinglocation = SingaporeAsATradingLocation</t>
        </r>
      </text>
    </comment>
    <comment ref="G13" authorId="0" shapeId="0" xr:uid="{00000000-0006-0000-1400-000020000000}">
      <text>
        <r>
          <rPr>
            <b/>
            <sz val="9"/>
            <color rgb="FF000000"/>
            <rFont val="Tahoma"/>
            <family val="2"/>
          </rPr>
          <t>Metric = B3_4_II_Cr_LngPro_Amount
Data Type = Bk_Number 19 - 9
Bk_Trading = Trading_Futures_PositiveFairValue
Bk_Tradinglocation = SingaporeAsATradingLocation</t>
        </r>
      </text>
    </comment>
    <comment ref="H13" authorId="0" shapeId="0" xr:uid="{00000000-0006-0000-1400-000021000000}">
      <text>
        <r>
          <rPr>
            <b/>
            <sz val="9"/>
            <color rgb="FF000000"/>
            <rFont val="Tahoma"/>
            <family val="2"/>
          </rPr>
          <t>Metric = B3_4_II_Cr_ShrtPro_Amount
Data Type = Bk_Number 19 - 9
Bk_Trading = Trading_Futures_PositiveFairValue
Bk_Tradinglocation = SingaporeAsATradingLocation</t>
        </r>
      </text>
    </comment>
    <comment ref="I13" authorId="0" shapeId="0" xr:uid="{00000000-0006-0000-1400-000022000000}">
      <text>
        <r>
          <rPr>
            <b/>
            <sz val="9"/>
            <color rgb="FF000000"/>
            <rFont val="Tahoma"/>
            <family val="2"/>
          </rPr>
          <t>Metric = B3_4_II_Comm_Amount
Data Type = Bk_Number 19 - 9
Bk_Trading = Trading_Futures_PositiveFairValue
Bk_Tradinglocation = SingaporeAsATradingLocation</t>
        </r>
      </text>
    </comment>
    <comment ref="J13" authorId="0" shapeId="0" xr:uid="{00000000-0006-0000-1400-000023000000}">
      <text>
        <r>
          <rPr>
            <b/>
            <sz val="9"/>
            <color rgb="FF000000"/>
            <rFont val="Tahoma"/>
            <family val="2"/>
          </rPr>
          <t>Metric = B3_4_II_Others_Amount
Data Type = Bk_Number 19 - 9
Bk_Trading = Trading_Futures_PositiveFairValue
Bk_Tradinglocation = SingaporeAsATradingLocation</t>
        </r>
      </text>
    </comment>
    <comment ref="D14" authorId="0" shapeId="0" xr:uid="{00000000-0006-0000-1400-000024000000}">
      <text>
        <r>
          <rPr>
            <b/>
            <sz val="9"/>
            <color rgb="FF000000"/>
            <rFont val="Tahoma"/>
            <family val="2"/>
          </rPr>
          <t>Metric = B3_4_II_IntRate_Amount
Data Type = Bk_Number 19 - 9
Bk_Trading = Trading_Futures_NegativeFairValue
Bk_Tradinglocation = SingaporeAsATradingLocation</t>
        </r>
      </text>
    </comment>
    <comment ref="E14" authorId="0" shapeId="0" xr:uid="{00000000-0006-0000-1400-000025000000}">
      <text>
        <r>
          <rPr>
            <b/>
            <sz val="9"/>
            <color rgb="FF000000"/>
            <rFont val="Tahoma"/>
            <family val="2"/>
          </rPr>
          <t>Metric = B3_4_II_ForeExch_Amount
Data Type = Bk_Number 19 - 9
Bk_Trading = Trading_Futures_NegativeFairValue
Bk_Tradinglocation = SingaporeAsATradingLocation</t>
        </r>
      </text>
    </comment>
    <comment ref="F14" authorId="0" shapeId="0" xr:uid="{00000000-0006-0000-1400-000026000000}">
      <text>
        <r>
          <rPr>
            <b/>
            <sz val="9"/>
            <color rgb="FF000000"/>
            <rFont val="Tahoma"/>
            <family val="2"/>
          </rPr>
          <t>Metric = B3_4_II_Eqty_Amount
Data Type = Bk_Number 19 - 9
Bk_Trading = Trading_Futures_NegativeFairValue
Bk_Tradinglocation = SingaporeAsATradingLocation</t>
        </r>
      </text>
    </comment>
    <comment ref="G14" authorId="0" shapeId="0" xr:uid="{00000000-0006-0000-1400-000027000000}">
      <text>
        <r>
          <rPr>
            <b/>
            <sz val="9"/>
            <color rgb="FF000000"/>
            <rFont val="Tahoma"/>
            <family val="2"/>
          </rPr>
          <t>Metric = B3_4_II_Cr_LngPro_Amount
Data Type = Bk_Number 19 - 9
Bk_Trading = Trading_Futures_NegativeFairValue
Bk_Tradinglocation = SingaporeAsATradingLocation</t>
        </r>
      </text>
    </comment>
    <comment ref="H14" authorId="0" shapeId="0" xr:uid="{00000000-0006-0000-1400-000028000000}">
      <text>
        <r>
          <rPr>
            <b/>
            <sz val="9"/>
            <color rgb="FF000000"/>
            <rFont val="Tahoma"/>
            <family val="2"/>
          </rPr>
          <t>Metric = B3_4_II_Cr_ShrtPro_Amount
Data Type = Bk_Number 19 - 9
Bk_Trading = Trading_Futures_NegativeFairValue
Bk_Tradinglocation = SingaporeAsATradingLocation</t>
        </r>
      </text>
    </comment>
    <comment ref="I14" authorId="0" shapeId="0" xr:uid="{00000000-0006-0000-1400-000029000000}">
      <text>
        <r>
          <rPr>
            <b/>
            <sz val="9"/>
            <color rgb="FF000000"/>
            <rFont val="Tahoma"/>
            <family val="2"/>
          </rPr>
          <t>Metric = B3_4_II_Comm_Amount
Data Type = Bk_Number 19 - 9
Bk_Trading = Trading_Futures_NegativeFairValue
Bk_Tradinglocation = SingaporeAsATradingLocation</t>
        </r>
      </text>
    </comment>
    <comment ref="J14" authorId="0" shapeId="0" xr:uid="{00000000-0006-0000-1400-00002A000000}">
      <text>
        <r>
          <rPr>
            <b/>
            <sz val="9"/>
            <color rgb="FF000000"/>
            <rFont val="Tahoma"/>
            <family val="2"/>
          </rPr>
          <t>Metric = B3_4_II_Others_Amount
Data Type = Bk_Number 19 - 9
Bk_Trading = Trading_Futures_NegativeFairValue
Bk_Tradinglocation = SingaporeAsATradingLocation</t>
        </r>
      </text>
    </comment>
    <comment ref="D16" authorId="0" shapeId="0" xr:uid="{00000000-0006-0000-1400-00002B000000}">
      <text>
        <r>
          <rPr>
            <b/>
            <sz val="9"/>
            <color rgb="FF000000"/>
            <rFont val="Tahoma"/>
            <family val="2"/>
          </rPr>
          <t>Metric = B3_4_II_IntRate_Amount
Data Type = Bk_Number 19 - 9
Bk_Trading = Trading_Swaps_GrossAmount
Bk_Tradinglocation = SingaporeAsATradingLocation</t>
        </r>
      </text>
    </comment>
    <comment ref="E16" authorId="0" shapeId="0" xr:uid="{00000000-0006-0000-1400-00002C000000}">
      <text>
        <r>
          <rPr>
            <b/>
            <sz val="9"/>
            <color rgb="FF000000"/>
            <rFont val="Tahoma"/>
            <family val="2"/>
          </rPr>
          <t>Metric = B3_4_II_ForeExch_Amount
Data Type = Bk_Number 19 - 9
Bk_Trading = Trading_Swaps_GrossAmount
Bk_Tradinglocation = SingaporeAsATradingLocation</t>
        </r>
      </text>
    </comment>
    <comment ref="F16" authorId="0" shapeId="0" xr:uid="{00000000-0006-0000-1400-00002D000000}">
      <text>
        <r>
          <rPr>
            <b/>
            <sz val="9"/>
            <color rgb="FF000000"/>
            <rFont val="Tahoma"/>
            <family val="2"/>
          </rPr>
          <t>Metric = B3_4_II_Eqty_Amount
Data Type = Bk_Number 19 - 9
Bk_Trading = Trading_Swaps_GrossAmount
Bk_Tradinglocation = SingaporeAsATradingLocation</t>
        </r>
      </text>
    </comment>
    <comment ref="G16" authorId="0" shapeId="0" xr:uid="{00000000-0006-0000-1400-00002E000000}">
      <text>
        <r>
          <rPr>
            <b/>
            <sz val="9"/>
            <color rgb="FF000000"/>
            <rFont val="Tahoma"/>
            <family val="2"/>
          </rPr>
          <t>Metric = B3_4_II_Cr_LngPro_Amount
Data Type = Bk_Number 19 - 9
Bk_Trading = Trading_Swaps_GrossAmount
Bk_Tradinglocation = SingaporeAsATradingLocation</t>
        </r>
      </text>
    </comment>
    <comment ref="H16" authorId="0" shapeId="0" xr:uid="{00000000-0006-0000-1400-00002F000000}">
      <text>
        <r>
          <rPr>
            <b/>
            <sz val="9"/>
            <color rgb="FF000000"/>
            <rFont val="Tahoma"/>
            <family val="2"/>
          </rPr>
          <t>Metric = B3_4_II_Cr_ShrtPro_Amount
Data Type = Bk_Number 19 - 9
Bk_Trading = Trading_Swaps_GrossAmount
Bk_Tradinglocation = SingaporeAsATradingLocation</t>
        </r>
      </text>
    </comment>
    <comment ref="I16" authorId="0" shapeId="0" xr:uid="{00000000-0006-0000-1400-000030000000}">
      <text>
        <r>
          <rPr>
            <b/>
            <sz val="9"/>
            <color rgb="FF000000"/>
            <rFont val="Tahoma"/>
            <family val="2"/>
          </rPr>
          <t>Metric = B3_4_II_Comm_Amount
Data Type = Bk_Number 19 - 9
Bk_Trading = Trading_Swaps_GrossAmount
Bk_Tradinglocation = SingaporeAsATradingLocation</t>
        </r>
      </text>
    </comment>
    <comment ref="J16" authorId="0" shapeId="0" xr:uid="{00000000-0006-0000-1400-000031000000}">
      <text>
        <r>
          <rPr>
            <b/>
            <sz val="9"/>
            <color rgb="FF000000"/>
            <rFont val="Tahoma"/>
            <family val="2"/>
          </rPr>
          <t>Metric = B3_4_II_Others_Amount
Data Type = Bk_Number 19 - 9
Bk_Trading = Trading_Swaps_GrossAmount
Bk_Tradinglocation = SingaporeAsATradingLocation</t>
        </r>
      </text>
    </comment>
    <comment ref="D17" authorId="0" shapeId="0" xr:uid="{00000000-0006-0000-1400-000032000000}">
      <text>
        <r>
          <rPr>
            <b/>
            <sz val="9"/>
            <color rgb="FF000000"/>
            <rFont val="Tahoma"/>
            <family val="2"/>
          </rPr>
          <t>Metric = B3_4_II_IntRate_Amount
Data Type = Bk_Number 19 - 9
Bk_Trading = Trading_Swaps_PositiveFairValue
Bk_Tradinglocation = SingaporeAsATradingLocation</t>
        </r>
      </text>
    </comment>
    <comment ref="E17" authorId="0" shapeId="0" xr:uid="{00000000-0006-0000-1400-000033000000}">
      <text>
        <r>
          <rPr>
            <b/>
            <sz val="9"/>
            <color rgb="FF000000"/>
            <rFont val="Tahoma"/>
            <family val="2"/>
          </rPr>
          <t>Metric = B3_4_II_ForeExch_Amount
Data Type = Bk_Number 19 - 9
Bk_Trading = Trading_Swaps_PositiveFairValue
Bk_Tradinglocation = SingaporeAsATradingLocation</t>
        </r>
      </text>
    </comment>
    <comment ref="F17" authorId="0" shapeId="0" xr:uid="{00000000-0006-0000-1400-000034000000}">
      <text>
        <r>
          <rPr>
            <b/>
            <sz val="9"/>
            <color rgb="FF000000"/>
            <rFont val="Tahoma"/>
            <family val="2"/>
          </rPr>
          <t>Metric = B3_4_II_Eqty_Amount
Data Type = Bk_Number 19 - 9
Bk_Trading = Trading_Swaps_PositiveFairValue
Bk_Tradinglocation = SingaporeAsATradingLocation</t>
        </r>
      </text>
    </comment>
    <comment ref="G17" authorId="0" shapeId="0" xr:uid="{00000000-0006-0000-1400-000035000000}">
      <text>
        <r>
          <rPr>
            <b/>
            <sz val="9"/>
            <color rgb="FF000000"/>
            <rFont val="Tahoma"/>
            <family val="2"/>
          </rPr>
          <t>Metric = B3_4_II_Cr_LngPro_Amount
Data Type = Bk_Number 19 - 9
Bk_Trading = Trading_Swaps_PositiveFairValue
Bk_Tradinglocation = SingaporeAsATradingLocation</t>
        </r>
      </text>
    </comment>
    <comment ref="H17" authorId="0" shapeId="0" xr:uid="{00000000-0006-0000-1400-000036000000}">
      <text>
        <r>
          <rPr>
            <b/>
            <sz val="9"/>
            <color rgb="FF000000"/>
            <rFont val="Tahoma"/>
            <family val="2"/>
          </rPr>
          <t>Metric = B3_4_II_Cr_ShrtPro_Amount
Data Type = Bk_Number 19 - 9
Bk_Trading = Trading_Swaps_PositiveFairValue
Bk_Tradinglocation = SingaporeAsATradingLocation</t>
        </r>
      </text>
    </comment>
    <comment ref="I17" authorId="0" shapeId="0" xr:uid="{00000000-0006-0000-1400-000037000000}">
      <text>
        <r>
          <rPr>
            <b/>
            <sz val="9"/>
            <color rgb="FF000000"/>
            <rFont val="Tahoma"/>
            <family val="2"/>
          </rPr>
          <t>Metric = B3_4_II_Comm_Amount
Data Type = Bk_Number 19 - 9
Bk_Trading = Trading_Swaps_PositiveFairValue
Bk_Tradinglocation = SingaporeAsATradingLocation</t>
        </r>
      </text>
    </comment>
    <comment ref="J17" authorId="0" shapeId="0" xr:uid="{00000000-0006-0000-1400-000038000000}">
      <text>
        <r>
          <rPr>
            <b/>
            <sz val="9"/>
            <color rgb="FF000000"/>
            <rFont val="Tahoma"/>
            <family val="2"/>
          </rPr>
          <t>Metric = B3_4_II_Others_Amount
Data Type = Bk_Number 19 - 9
Bk_Trading = Trading_Swaps_PositiveFairValue
Bk_Tradinglocation = SingaporeAsATradingLocation</t>
        </r>
      </text>
    </comment>
    <comment ref="D18" authorId="0" shapeId="0" xr:uid="{00000000-0006-0000-1400-000039000000}">
      <text>
        <r>
          <rPr>
            <b/>
            <sz val="9"/>
            <color rgb="FF000000"/>
            <rFont val="Tahoma"/>
            <family val="2"/>
          </rPr>
          <t>Metric = B3_4_II_IntRate_Amount
Data Type = Bk_Number 19 - 9
Bk_Trading = Trading_Swaps_NegativeFairValue
Bk_Tradinglocation = SingaporeAsATradingLocation</t>
        </r>
      </text>
    </comment>
    <comment ref="E18" authorId="0" shapeId="0" xr:uid="{00000000-0006-0000-1400-00003A000000}">
      <text>
        <r>
          <rPr>
            <b/>
            <sz val="9"/>
            <color rgb="FF000000"/>
            <rFont val="Tahoma"/>
            <family val="2"/>
          </rPr>
          <t>Metric = B3_4_II_ForeExch_Amount
Data Type = Bk_Number 19 - 9
Bk_Trading = Trading_Swaps_NegativeFairValue
Bk_Tradinglocation = SingaporeAsATradingLocation</t>
        </r>
      </text>
    </comment>
    <comment ref="F18" authorId="0" shapeId="0" xr:uid="{00000000-0006-0000-1400-00003B000000}">
      <text>
        <r>
          <rPr>
            <b/>
            <sz val="9"/>
            <color rgb="FF000000"/>
            <rFont val="Tahoma"/>
            <family val="2"/>
          </rPr>
          <t>Metric = B3_4_II_Eqty_Amount
Data Type = Bk_Number 19 - 9
Bk_Trading = Trading_Swaps_NegativeFairValue
Bk_Tradinglocation = SingaporeAsATradingLocation</t>
        </r>
      </text>
    </comment>
    <comment ref="G18" authorId="0" shapeId="0" xr:uid="{00000000-0006-0000-1400-00003C000000}">
      <text>
        <r>
          <rPr>
            <b/>
            <sz val="9"/>
            <color rgb="FF000000"/>
            <rFont val="Tahoma"/>
            <family val="2"/>
          </rPr>
          <t>Metric = B3_4_II_Cr_LngPro_Amount
Data Type = Bk_Number 19 - 9
Bk_Trading = Trading_Swaps_NegativeFairValue
Bk_Tradinglocation = SingaporeAsATradingLocation</t>
        </r>
      </text>
    </comment>
    <comment ref="H18" authorId="0" shapeId="0" xr:uid="{00000000-0006-0000-1400-00003D000000}">
      <text>
        <r>
          <rPr>
            <b/>
            <sz val="9"/>
            <color rgb="FF000000"/>
            <rFont val="Tahoma"/>
            <family val="2"/>
          </rPr>
          <t>Metric = B3_4_II_Cr_ShrtPro_Amount
Data Type = Bk_Number 19 - 9
Bk_Trading = Trading_Swaps_NegativeFairValue
Bk_Tradinglocation = SingaporeAsATradingLocation</t>
        </r>
      </text>
    </comment>
    <comment ref="I18" authorId="0" shapeId="0" xr:uid="{00000000-0006-0000-1400-00003E000000}">
      <text>
        <r>
          <rPr>
            <b/>
            <sz val="9"/>
            <color rgb="FF000000"/>
            <rFont val="Tahoma"/>
            <family val="2"/>
          </rPr>
          <t>Metric = B3_4_II_Comm_Amount
Data Type = Bk_Number 19 - 9
Bk_Trading = Trading_Swaps_NegativeFairValue
Bk_Tradinglocation = SingaporeAsATradingLocation</t>
        </r>
      </text>
    </comment>
    <comment ref="J18" authorId="0" shapeId="0" xr:uid="{00000000-0006-0000-1400-00003F000000}">
      <text>
        <r>
          <rPr>
            <b/>
            <sz val="9"/>
            <color rgb="FF000000"/>
            <rFont val="Tahoma"/>
            <family val="2"/>
          </rPr>
          <t>Metric = B3_4_II_Others_Amount
Data Type = Bk_Number 19 - 9
Bk_Trading = Trading_Swaps_NegativeFairValue
Bk_Tradinglocation = SingaporeAsATradingLocation</t>
        </r>
      </text>
    </comment>
    <comment ref="D20" authorId="0" shapeId="0" xr:uid="{00000000-0006-0000-1400-000040000000}">
      <text>
        <r>
          <rPr>
            <b/>
            <sz val="9"/>
            <color rgb="FF000000"/>
            <rFont val="Tahoma"/>
            <family val="2"/>
          </rPr>
          <t>Metric = B3_4_II_IntRate_Amount
Data Type = Bk_Number 19 - 9
Bk_Trading = Trading_OptionBought_GrossAmount
Bk_Tradinglocation = SingaporeAsATradingLocation</t>
        </r>
      </text>
    </comment>
    <comment ref="E20" authorId="0" shapeId="0" xr:uid="{00000000-0006-0000-1400-000041000000}">
      <text>
        <r>
          <rPr>
            <b/>
            <sz val="9"/>
            <color rgb="FF000000"/>
            <rFont val="Tahoma"/>
            <family val="2"/>
          </rPr>
          <t>Metric = B3_4_II_ForeExch_Amount
Data Type = Bk_Number 19 - 9
Bk_Trading = Trading_OptionBought_GrossAmount
Bk_Tradinglocation = SingaporeAsATradingLocation</t>
        </r>
      </text>
    </comment>
    <comment ref="F20" authorId="0" shapeId="0" xr:uid="{00000000-0006-0000-1400-000042000000}">
      <text>
        <r>
          <rPr>
            <b/>
            <sz val="9"/>
            <color rgb="FF000000"/>
            <rFont val="Tahoma"/>
            <family val="2"/>
          </rPr>
          <t>Metric = B3_4_II_Eqty_Amount
Data Type = Bk_Number 19 - 9
Bk_Trading = Trading_OptionBought_GrossAmount
Bk_Tradinglocation = SingaporeAsATradingLocation</t>
        </r>
      </text>
    </comment>
    <comment ref="G20" authorId="0" shapeId="0" xr:uid="{00000000-0006-0000-1400-000043000000}">
      <text>
        <r>
          <rPr>
            <b/>
            <sz val="9"/>
            <color rgb="FF000000"/>
            <rFont val="Tahoma"/>
            <family val="2"/>
          </rPr>
          <t>Metric = B3_4_II_Cr_LngPro_Amount
Data Type = Bk_Number 19 - 9
Bk_Trading = Trading_OptionBought_GrossAmount
Bk_Tradinglocation = SingaporeAsATradingLocation</t>
        </r>
      </text>
    </comment>
    <comment ref="H20" authorId="0" shapeId="0" xr:uid="{00000000-0006-0000-1400-000044000000}">
      <text>
        <r>
          <rPr>
            <b/>
            <sz val="9"/>
            <color rgb="FF000000"/>
            <rFont val="Tahoma"/>
            <family val="2"/>
          </rPr>
          <t>Metric = B3_4_II_Cr_ShrtPro_Amount
Data Type = Bk_Number 19 - 9
Bk_Trading = Trading_OptionBought_GrossAmount
Bk_Tradinglocation = SingaporeAsATradingLocation</t>
        </r>
      </text>
    </comment>
    <comment ref="I20" authorId="0" shapeId="0" xr:uid="{00000000-0006-0000-1400-000045000000}">
      <text>
        <r>
          <rPr>
            <b/>
            <sz val="9"/>
            <color rgb="FF000000"/>
            <rFont val="Tahoma"/>
            <family val="2"/>
          </rPr>
          <t>Metric = B3_4_II_Comm_Amount
Data Type = Bk_Number 19 - 9
Bk_Trading = Trading_OptionBought_GrossAmount
Bk_Tradinglocation = SingaporeAsATradingLocation</t>
        </r>
      </text>
    </comment>
    <comment ref="J20" authorId="0" shapeId="0" xr:uid="{00000000-0006-0000-1400-000046000000}">
      <text>
        <r>
          <rPr>
            <b/>
            <sz val="9"/>
            <color rgb="FF000000"/>
            <rFont val="Tahoma"/>
            <family val="2"/>
          </rPr>
          <t>Metric = B3_4_II_Others_Amount
Data Type = Bk_Number 19 - 9
Bk_Trading = Trading_OptionBought_GrossAmount
Bk_Tradinglocation = SingaporeAsATradingLocation</t>
        </r>
      </text>
    </comment>
    <comment ref="D21" authorId="0" shapeId="0" xr:uid="{00000000-0006-0000-1400-000047000000}">
      <text>
        <r>
          <rPr>
            <b/>
            <sz val="9"/>
            <color rgb="FF000000"/>
            <rFont val="Tahoma"/>
            <family val="2"/>
          </rPr>
          <t>Metric = B3_4_II_IntRate_Amount
Data Type = Bk_Number 19 - 9
Bk_Trading = Trading_OptionBought_PositiveFairValue
Bk_Tradinglocation = SingaporeAsATradingLocation</t>
        </r>
      </text>
    </comment>
    <comment ref="E21" authorId="0" shapeId="0" xr:uid="{00000000-0006-0000-1400-000048000000}">
      <text>
        <r>
          <rPr>
            <b/>
            <sz val="9"/>
            <color rgb="FF000000"/>
            <rFont val="Tahoma"/>
            <family val="2"/>
          </rPr>
          <t>Metric = B3_4_II_ForeExch_Amount
Data Type = Bk_Number 19 - 9
Bk_Trading = Trading_OptionBought_PositiveFairValue
Bk_Tradinglocation = SingaporeAsATradingLocation</t>
        </r>
      </text>
    </comment>
    <comment ref="F21" authorId="0" shapeId="0" xr:uid="{00000000-0006-0000-1400-000049000000}">
      <text>
        <r>
          <rPr>
            <b/>
            <sz val="9"/>
            <color rgb="FF000000"/>
            <rFont val="Tahoma"/>
            <family val="2"/>
          </rPr>
          <t>Metric = B3_4_II_Eqty_Amount
Data Type = Bk_Number 19 - 9
Bk_Trading = Trading_OptionBought_PositiveFairValue
Bk_Tradinglocation = SingaporeAsATradingLocation</t>
        </r>
      </text>
    </comment>
    <comment ref="G21" authorId="0" shapeId="0" xr:uid="{00000000-0006-0000-1400-00004A000000}">
      <text>
        <r>
          <rPr>
            <b/>
            <sz val="9"/>
            <color rgb="FF000000"/>
            <rFont val="Tahoma"/>
            <family val="2"/>
          </rPr>
          <t>Metric = B3_4_II_Cr_LngPro_Amount
Data Type = Bk_Number 19 - 9
Bk_Trading = Trading_OptionBought_PositiveFairValue
Bk_Tradinglocation = SingaporeAsATradingLocation</t>
        </r>
      </text>
    </comment>
    <comment ref="H21" authorId="0" shapeId="0" xr:uid="{00000000-0006-0000-1400-00004B000000}">
      <text>
        <r>
          <rPr>
            <b/>
            <sz val="9"/>
            <color rgb="FF000000"/>
            <rFont val="Tahoma"/>
            <family val="2"/>
          </rPr>
          <t>Metric = B3_4_II_Cr_ShrtPro_Amount
Data Type = Bk_Number 19 - 9
Bk_Trading = Trading_OptionBought_PositiveFairValue
Bk_Tradinglocation = SingaporeAsATradingLocation</t>
        </r>
      </text>
    </comment>
    <comment ref="I21" authorId="0" shapeId="0" xr:uid="{00000000-0006-0000-1400-00004C000000}">
      <text>
        <r>
          <rPr>
            <b/>
            <sz val="9"/>
            <color rgb="FF000000"/>
            <rFont val="Tahoma"/>
            <family val="2"/>
          </rPr>
          <t>Metric = B3_4_II_Comm_Amount
Data Type = Bk_Number 19 - 9
Bk_Trading = Trading_OptionBought_PositiveFairValue
Bk_Tradinglocation = SingaporeAsATradingLocation</t>
        </r>
      </text>
    </comment>
    <comment ref="J21" authorId="0" shapeId="0" xr:uid="{00000000-0006-0000-1400-00004D000000}">
      <text>
        <r>
          <rPr>
            <b/>
            <sz val="9"/>
            <color rgb="FF000000"/>
            <rFont val="Tahoma"/>
            <family val="2"/>
          </rPr>
          <t>Metric = B3_4_II_Others_Amount
Data Type = Bk_Number 19 - 9
Bk_Trading = Trading_OptionBought_PositiveFairValue
Bk_Tradinglocation = SingaporeAsATradingLocation</t>
        </r>
      </text>
    </comment>
    <comment ref="D22" authorId="0" shapeId="0" xr:uid="{00000000-0006-0000-1400-00004E000000}">
      <text>
        <r>
          <rPr>
            <b/>
            <sz val="9"/>
            <color rgb="FF000000"/>
            <rFont val="Tahoma"/>
            <family val="2"/>
          </rPr>
          <t>Metric = B3_4_II_IntRate_Amount
Data Type = Bk_Number 19 - 9
Bk_Trading = Trading_OptionBought_NegativeFairValue
Bk_Tradinglocation = SingaporeAsATradingLocation</t>
        </r>
      </text>
    </comment>
    <comment ref="E22" authorId="0" shapeId="0" xr:uid="{00000000-0006-0000-1400-00004F000000}">
      <text>
        <r>
          <rPr>
            <b/>
            <sz val="9"/>
            <color rgb="FF000000"/>
            <rFont val="Tahoma"/>
            <family val="2"/>
          </rPr>
          <t>Metric = B3_4_II_ForeExch_Amount
Data Type = Bk_Number 19 - 9
Bk_Trading = Trading_OptionBought_NegativeFairValue
Bk_Tradinglocation = SingaporeAsATradingLocation</t>
        </r>
      </text>
    </comment>
    <comment ref="F22" authorId="0" shapeId="0" xr:uid="{00000000-0006-0000-1400-000050000000}">
      <text>
        <r>
          <rPr>
            <b/>
            <sz val="9"/>
            <color rgb="FF000000"/>
            <rFont val="Tahoma"/>
            <family val="2"/>
          </rPr>
          <t>Metric = B3_4_II_Eqty_Amount
Data Type = Bk_Number 19 - 9
Bk_Trading = Trading_OptionBought_NegativeFairValue
Bk_Tradinglocation = SingaporeAsATradingLocation</t>
        </r>
      </text>
    </comment>
    <comment ref="G22" authorId="0" shapeId="0" xr:uid="{00000000-0006-0000-1400-000051000000}">
      <text>
        <r>
          <rPr>
            <b/>
            <sz val="9"/>
            <color rgb="FF000000"/>
            <rFont val="Tahoma"/>
            <family val="2"/>
          </rPr>
          <t>Metric = B3_4_II_Cr_LngPro_Amount
Data Type = Bk_Number 19 - 9
Bk_Trading = Trading_OptionBought_NegativeFairValue
Bk_Tradinglocation = SingaporeAsATradingLocation</t>
        </r>
      </text>
    </comment>
    <comment ref="H22" authorId="0" shapeId="0" xr:uid="{00000000-0006-0000-1400-000052000000}">
      <text>
        <r>
          <rPr>
            <b/>
            <sz val="9"/>
            <color rgb="FF000000"/>
            <rFont val="Tahoma"/>
            <family val="2"/>
          </rPr>
          <t>Metric = B3_4_II_Cr_ShrtPro_Amount
Data Type = Bk_Number 19 - 9
Bk_Trading = Trading_OptionBought_NegativeFairValue
Bk_Tradinglocation = SingaporeAsATradingLocation</t>
        </r>
      </text>
    </comment>
    <comment ref="I22" authorId="0" shapeId="0" xr:uid="{00000000-0006-0000-1400-000053000000}">
      <text>
        <r>
          <rPr>
            <b/>
            <sz val="9"/>
            <color rgb="FF000000"/>
            <rFont val="Tahoma"/>
            <family val="2"/>
          </rPr>
          <t>Metric = B3_4_II_Comm_Amount
Data Type = Bk_Number 19 - 9
Bk_Trading = Trading_OptionBought_NegativeFairValue
Bk_Tradinglocation = SingaporeAsATradingLocation</t>
        </r>
      </text>
    </comment>
    <comment ref="J22" authorId="0" shapeId="0" xr:uid="{00000000-0006-0000-1400-000054000000}">
      <text>
        <r>
          <rPr>
            <b/>
            <sz val="9"/>
            <color rgb="FF000000"/>
            <rFont val="Tahoma"/>
            <family val="2"/>
          </rPr>
          <t>Metric = B3_4_II_Others_Amount
Data Type = Bk_Number 19 - 9
Bk_Trading = Trading_OptionBought_NegativeFairValue
Bk_Tradinglocation = SingaporeAsATradingLocation</t>
        </r>
      </text>
    </comment>
    <comment ref="D24" authorId="0" shapeId="0" xr:uid="{00000000-0006-0000-1400-000055000000}">
      <text>
        <r>
          <rPr>
            <b/>
            <sz val="9"/>
            <color rgb="FF000000"/>
            <rFont val="Tahoma"/>
            <family val="2"/>
          </rPr>
          <t>Metric = B3_4_II_IntRate_Amount
Data Type = Bk_Number 19 - 9
Bk_Trading = Trading_OptionSold_GrossAmount
Bk_Tradinglocation = SingaporeAsATradingLocation</t>
        </r>
      </text>
    </comment>
    <comment ref="E24" authorId="0" shapeId="0" xr:uid="{00000000-0006-0000-1400-000056000000}">
      <text>
        <r>
          <rPr>
            <b/>
            <sz val="9"/>
            <color rgb="FF000000"/>
            <rFont val="Tahoma"/>
            <family val="2"/>
          </rPr>
          <t>Metric = B3_4_II_ForeExch_Amount
Data Type = Bk_Number 19 - 9
Bk_Trading = Trading_OptionSold_GrossAmount
Bk_Tradinglocation = SingaporeAsATradingLocation</t>
        </r>
      </text>
    </comment>
    <comment ref="F24" authorId="0" shapeId="0" xr:uid="{00000000-0006-0000-1400-000057000000}">
      <text>
        <r>
          <rPr>
            <b/>
            <sz val="9"/>
            <color rgb="FF000000"/>
            <rFont val="Tahoma"/>
            <family val="2"/>
          </rPr>
          <t>Metric = B3_4_II_Eqty_Amount
Data Type = Bk_Number 19 - 9
Bk_Trading = Trading_OptionSold_GrossAmount
Bk_Tradinglocation = SingaporeAsATradingLocation</t>
        </r>
      </text>
    </comment>
    <comment ref="G24" authorId="0" shapeId="0" xr:uid="{00000000-0006-0000-1400-000058000000}">
      <text>
        <r>
          <rPr>
            <b/>
            <sz val="9"/>
            <color rgb="FF000000"/>
            <rFont val="Tahoma"/>
            <family val="2"/>
          </rPr>
          <t>Metric = B3_4_II_Cr_LngPro_Amount
Data Type = Bk_Number 19 - 9
Bk_Trading = Trading_OptionSold_GrossAmount
Bk_Tradinglocation = SingaporeAsATradingLocation</t>
        </r>
      </text>
    </comment>
    <comment ref="H24" authorId="0" shapeId="0" xr:uid="{00000000-0006-0000-1400-000059000000}">
      <text>
        <r>
          <rPr>
            <b/>
            <sz val="9"/>
            <color rgb="FF000000"/>
            <rFont val="Tahoma"/>
            <family val="2"/>
          </rPr>
          <t>Metric = B3_4_II_Cr_ShrtPro_Amount
Data Type = Bk_Number 19 - 9
Bk_Trading = Trading_OptionSold_GrossAmount
Bk_Tradinglocation = SingaporeAsATradingLocation</t>
        </r>
      </text>
    </comment>
    <comment ref="I24" authorId="0" shapeId="0" xr:uid="{00000000-0006-0000-1400-00005A000000}">
      <text>
        <r>
          <rPr>
            <b/>
            <sz val="9"/>
            <color rgb="FF000000"/>
            <rFont val="Tahoma"/>
            <family val="2"/>
          </rPr>
          <t>Metric = B3_4_II_Comm_Amount
Data Type = Bk_Number 19 - 9
Bk_Trading = Trading_OptionSold_GrossAmount
Bk_Tradinglocation = SingaporeAsATradingLocation</t>
        </r>
      </text>
    </comment>
    <comment ref="J24" authorId="0" shapeId="0" xr:uid="{00000000-0006-0000-1400-00005B000000}">
      <text>
        <r>
          <rPr>
            <b/>
            <sz val="9"/>
            <color rgb="FF000000"/>
            <rFont val="Tahoma"/>
            <family val="2"/>
          </rPr>
          <t>Metric = B3_4_II_Others_Amount
Data Type = Bk_Number 19 - 9
Bk_Trading = Trading_OptionSold_GrossAmount
Bk_Tradinglocation = SingaporeAsATradingLocation</t>
        </r>
      </text>
    </comment>
    <comment ref="D25" authorId="0" shapeId="0" xr:uid="{00000000-0006-0000-1400-00005C000000}">
      <text>
        <r>
          <rPr>
            <b/>
            <sz val="9"/>
            <color rgb="FF000000"/>
            <rFont val="Tahoma"/>
            <family val="2"/>
          </rPr>
          <t>Metric = B3_4_II_IntRate_Amount
Data Type = Bk_Number 19 - 9
Bk_Trading = Trading_OptionSold_PositiveFairValue
Bk_Tradinglocation = SingaporeAsATradingLocation</t>
        </r>
      </text>
    </comment>
    <comment ref="E25" authorId="0" shapeId="0" xr:uid="{00000000-0006-0000-1400-00005D000000}">
      <text>
        <r>
          <rPr>
            <b/>
            <sz val="9"/>
            <color rgb="FF000000"/>
            <rFont val="Tahoma"/>
            <family val="2"/>
          </rPr>
          <t>Metric = B3_4_II_ForeExch_Amount
Data Type = Bk_Number 19 - 9
Bk_Trading = Trading_OptionSold_PositiveFairValue
Bk_Tradinglocation = SingaporeAsATradingLocation</t>
        </r>
      </text>
    </comment>
    <comment ref="F25" authorId="0" shapeId="0" xr:uid="{00000000-0006-0000-1400-00005E000000}">
      <text>
        <r>
          <rPr>
            <b/>
            <sz val="9"/>
            <color rgb="FF000000"/>
            <rFont val="Tahoma"/>
            <family val="2"/>
          </rPr>
          <t>Metric = B3_4_II_Eqty_Amount
Data Type = Bk_Number 19 - 9
Bk_Trading = Trading_OptionSold_PositiveFairValue
Bk_Tradinglocation = SingaporeAsATradingLocation</t>
        </r>
      </text>
    </comment>
    <comment ref="G25" authorId="0" shapeId="0" xr:uid="{00000000-0006-0000-1400-00005F000000}">
      <text>
        <r>
          <rPr>
            <b/>
            <sz val="9"/>
            <color rgb="FF000000"/>
            <rFont val="Tahoma"/>
            <family val="2"/>
          </rPr>
          <t>Metric = B3_4_II_Cr_LngPro_Amount
Data Type = Bk_Number 19 - 9
Bk_Trading = Trading_OptionSold_PositiveFairValue
Bk_Tradinglocation = SingaporeAsATradingLocation</t>
        </r>
      </text>
    </comment>
    <comment ref="H25" authorId="0" shapeId="0" xr:uid="{00000000-0006-0000-1400-000060000000}">
      <text>
        <r>
          <rPr>
            <b/>
            <sz val="9"/>
            <color rgb="FF000000"/>
            <rFont val="Tahoma"/>
            <family val="2"/>
          </rPr>
          <t>Metric = B3_4_II_Cr_ShrtPro_Amount
Data Type = Bk_Number 19 - 9
Bk_Trading = Trading_OptionSold_PositiveFairValue
Bk_Tradinglocation = SingaporeAsATradingLocation</t>
        </r>
      </text>
    </comment>
    <comment ref="I25" authorId="0" shapeId="0" xr:uid="{00000000-0006-0000-1400-000061000000}">
      <text>
        <r>
          <rPr>
            <b/>
            <sz val="9"/>
            <color rgb="FF000000"/>
            <rFont val="Tahoma"/>
            <family val="2"/>
          </rPr>
          <t>Metric = B3_4_II_Comm_Amount
Data Type = Bk_Number 19 - 9
Bk_Trading = Trading_OptionSold_PositiveFairValue
Bk_Tradinglocation = SingaporeAsATradingLocation</t>
        </r>
      </text>
    </comment>
    <comment ref="J25" authorId="0" shapeId="0" xr:uid="{00000000-0006-0000-1400-000062000000}">
      <text>
        <r>
          <rPr>
            <b/>
            <sz val="9"/>
            <color rgb="FF000000"/>
            <rFont val="Tahoma"/>
            <family val="2"/>
          </rPr>
          <t>Metric = B3_4_II_Others_Amount
Data Type = Bk_Number 19 - 9
Bk_Trading = Trading_OptionSold_PositiveFairValue
Bk_Tradinglocation = SingaporeAsATradingLocation</t>
        </r>
      </text>
    </comment>
    <comment ref="D26" authorId="0" shapeId="0" xr:uid="{00000000-0006-0000-1400-000063000000}">
      <text>
        <r>
          <rPr>
            <b/>
            <sz val="9"/>
            <color rgb="FF000000"/>
            <rFont val="Tahoma"/>
            <family val="2"/>
          </rPr>
          <t>Metric = B3_4_II_IntRate_Amount
Data Type = Bk_Number 19 - 9
Bk_Trading = Trading_OptionSold_NegativeFairValue
Bk_Tradinglocation = SingaporeAsATradingLocation</t>
        </r>
      </text>
    </comment>
    <comment ref="E26" authorId="0" shapeId="0" xr:uid="{00000000-0006-0000-1400-000064000000}">
      <text>
        <r>
          <rPr>
            <b/>
            <sz val="9"/>
            <color rgb="FF000000"/>
            <rFont val="Tahoma"/>
            <family val="2"/>
          </rPr>
          <t>Metric = B3_4_II_ForeExch_Amount
Data Type = Bk_Number 19 - 9
Bk_Trading = Trading_OptionSold_NegativeFairValue
Bk_Tradinglocation = SingaporeAsATradingLocation</t>
        </r>
      </text>
    </comment>
    <comment ref="F26" authorId="0" shapeId="0" xr:uid="{00000000-0006-0000-1400-000065000000}">
      <text>
        <r>
          <rPr>
            <b/>
            <sz val="9"/>
            <color rgb="FF000000"/>
            <rFont val="Tahoma"/>
            <family val="2"/>
          </rPr>
          <t>Metric = B3_4_II_Eqty_Amount
Data Type = Bk_Number 19 - 9
Bk_Trading = Trading_OptionSold_NegativeFairValue
Bk_Tradinglocation = SingaporeAsATradingLocation</t>
        </r>
      </text>
    </comment>
    <comment ref="G26" authorId="0" shapeId="0" xr:uid="{00000000-0006-0000-1400-000066000000}">
      <text>
        <r>
          <rPr>
            <b/>
            <sz val="9"/>
            <color rgb="FF000000"/>
            <rFont val="Tahoma"/>
            <family val="2"/>
          </rPr>
          <t>Metric = B3_4_II_Cr_LngPro_Amount
Data Type = Bk_Number 19 - 9
Bk_Trading = Trading_OptionSold_NegativeFairValue
Bk_Tradinglocation = SingaporeAsATradingLocation</t>
        </r>
      </text>
    </comment>
    <comment ref="H26" authorId="0" shapeId="0" xr:uid="{00000000-0006-0000-1400-000067000000}">
      <text>
        <r>
          <rPr>
            <b/>
            <sz val="9"/>
            <color rgb="FF000000"/>
            <rFont val="Tahoma"/>
            <family val="2"/>
          </rPr>
          <t>Metric = B3_4_II_Cr_ShrtPro_Amount
Data Type = Bk_Number 19 - 9
Bk_Trading = Trading_OptionSold_NegativeFairValue
Bk_Tradinglocation = SingaporeAsATradingLocation</t>
        </r>
      </text>
    </comment>
    <comment ref="I26" authorId="0" shapeId="0" xr:uid="{00000000-0006-0000-1400-000068000000}">
      <text>
        <r>
          <rPr>
            <b/>
            <sz val="9"/>
            <color rgb="FF000000"/>
            <rFont val="Tahoma"/>
            <family val="2"/>
          </rPr>
          <t>Metric = B3_4_II_Comm_Amount
Data Type = Bk_Number 19 - 9
Bk_Trading = Trading_OptionSold_NegativeFairValue
Bk_Tradinglocation = SingaporeAsATradingLocation</t>
        </r>
      </text>
    </comment>
    <comment ref="J26" authorId="0" shapeId="0" xr:uid="{00000000-0006-0000-1400-000069000000}">
      <text>
        <r>
          <rPr>
            <b/>
            <sz val="9"/>
            <color rgb="FF000000"/>
            <rFont val="Tahoma"/>
            <family val="2"/>
          </rPr>
          <t>Metric = B3_4_II_Others_Amount
Data Type = Bk_Number 19 - 9
Bk_Trading = Trading_OptionSold_NegativeFairValue
Bk_Tradinglocation = SingaporeAsATradingLocation</t>
        </r>
      </text>
    </comment>
    <comment ref="D32" authorId="0" shapeId="0" xr:uid="{00000000-0006-0000-1400-00006A000000}">
      <text>
        <r>
          <rPr>
            <b/>
            <sz val="9"/>
            <color rgb="FF000000"/>
            <rFont val="Tahoma"/>
            <family val="2"/>
          </rPr>
          <t>Metric = B3_4_II_IntRate_Amount
Data Type = Bk_Number 19 - 9
Bk_Trading = NonTrading_Forwards_GrossAmount
Bk_Tradinglocation = SingaporeAsATradingLocation</t>
        </r>
      </text>
    </comment>
    <comment ref="E32" authorId="0" shapeId="0" xr:uid="{00000000-0006-0000-1400-00006B000000}">
      <text>
        <r>
          <rPr>
            <b/>
            <sz val="9"/>
            <color rgb="FF000000"/>
            <rFont val="Tahoma"/>
            <family val="2"/>
          </rPr>
          <t>Metric = B3_4_II_ForeExch_Amount
Data Type = Bk_Number 19 - 9
Bk_Trading = NonTrading_Forwards_GrossAmount
Bk_Tradinglocation = SingaporeAsATradingLocation</t>
        </r>
      </text>
    </comment>
    <comment ref="F32" authorId="0" shapeId="0" xr:uid="{00000000-0006-0000-1400-00006C000000}">
      <text>
        <r>
          <rPr>
            <b/>
            <sz val="9"/>
            <color rgb="FF000000"/>
            <rFont val="Tahoma"/>
            <family val="2"/>
          </rPr>
          <t>Metric = B3_4_II_Eqty_Amount
Data Type = Bk_Number 19 - 9
Bk_Trading = NonTrading_Forwards_GrossAmount
Bk_Tradinglocation = SingaporeAsATradingLocation</t>
        </r>
      </text>
    </comment>
    <comment ref="G32" authorId="0" shapeId="0" xr:uid="{00000000-0006-0000-1400-00006D000000}">
      <text>
        <r>
          <rPr>
            <b/>
            <sz val="9"/>
            <color rgb="FF000000"/>
            <rFont val="Tahoma"/>
            <family val="2"/>
          </rPr>
          <t>Metric = B3_4_II_Cr_LngPro_Amount
Data Type = Bk_Number 19 - 9
Bk_Trading = NonTrading_Forwards_GrossAmount
Bk_Tradinglocation = SingaporeAsATradingLocation</t>
        </r>
      </text>
    </comment>
    <comment ref="H32" authorId="0" shapeId="0" xr:uid="{00000000-0006-0000-1400-00006E000000}">
      <text>
        <r>
          <rPr>
            <b/>
            <sz val="9"/>
            <color rgb="FF000000"/>
            <rFont val="Tahoma"/>
            <family val="2"/>
          </rPr>
          <t>Metric = B3_4_II_Cr_ShrtPro_Amount
Data Type = Bk_Number 19 - 9
Bk_Trading = NonTrading_Forwards_GrossAmount
Bk_Tradinglocation = SingaporeAsATradingLocation</t>
        </r>
      </text>
    </comment>
    <comment ref="I32" authorId="0" shapeId="0" xr:uid="{00000000-0006-0000-1400-00006F000000}">
      <text>
        <r>
          <rPr>
            <b/>
            <sz val="9"/>
            <color rgb="FF000000"/>
            <rFont val="Tahoma"/>
            <family val="2"/>
          </rPr>
          <t>Metric = B3_4_II_Comm_Amount
Data Type = Bk_Number 19 - 9
Bk_Trading = NonTrading_Forwards_GrossAmount
Bk_Tradinglocation = SingaporeAsATradingLocation</t>
        </r>
      </text>
    </comment>
    <comment ref="J32" authorId="0" shapeId="0" xr:uid="{00000000-0006-0000-1400-000070000000}">
      <text>
        <r>
          <rPr>
            <b/>
            <sz val="9"/>
            <color rgb="FF000000"/>
            <rFont val="Tahoma"/>
            <family val="2"/>
          </rPr>
          <t>Metric = B3_4_II_Others_Amount
Data Type = Bk_Number 19 - 9
Bk_Trading = NonTrading_Forwards_GrossAmount
Bk_Tradinglocation = SingaporeAsATradingLocation</t>
        </r>
      </text>
    </comment>
    <comment ref="D33" authorId="0" shapeId="0" xr:uid="{00000000-0006-0000-1400-000071000000}">
      <text>
        <r>
          <rPr>
            <b/>
            <sz val="9"/>
            <color rgb="FF000000"/>
            <rFont val="Tahoma"/>
            <family val="2"/>
          </rPr>
          <t>Metric = B3_4_II_IntRate_Amount
Data Type = Bk_Number 19 - 9
Bk_Trading = NonTrading_Forwards_PositiveFairValue
Bk_Tradinglocation = SingaporeAsATradingLocation</t>
        </r>
      </text>
    </comment>
    <comment ref="E33" authorId="0" shapeId="0" xr:uid="{00000000-0006-0000-1400-000072000000}">
      <text>
        <r>
          <rPr>
            <b/>
            <sz val="9"/>
            <color rgb="FF000000"/>
            <rFont val="Tahoma"/>
            <family val="2"/>
          </rPr>
          <t>Metric = B3_4_II_ForeExch_Amount
Data Type = Bk_Number 19 - 9
Bk_Trading = NonTrading_Forwards_PositiveFairValue
Bk_Tradinglocation = SingaporeAsATradingLocation</t>
        </r>
      </text>
    </comment>
    <comment ref="F33" authorId="0" shapeId="0" xr:uid="{00000000-0006-0000-1400-000073000000}">
      <text>
        <r>
          <rPr>
            <b/>
            <sz val="9"/>
            <color rgb="FF000000"/>
            <rFont val="Tahoma"/>
            <family val="2"/>
          </rPr>
          <t>Metric = B3_4_II_Eqty_Amount
Data Type = Bk_Number 19 - 9
Bk_Trading = NonTrading_Forwards_PositiveFairValue
Bk_Tradinglocation = SingaporeAsATradingLocation</t>
        </r>
      </text>
    </comment>
    <comment ref="G33" authorId="0" shapeId="0" xr:uid="{00000000-0006-0000-1400-000074000000}">
      <text>
        <r>
          <rPr>
            <b/>
            <sz val="9"/>
            <color rgb="FF000000"/>
            <rFont val="Tahoma"/>
            <family val="2"/>
          </rPr>
          <t>Metric = B3_4_II_Cr_LngPro_Amount
Data Type = Bk_Number 19 - 9
Bk_Trading = NonTrading_Forwards_PositiveFairValue
Bk_Tradinglocation = SingaporeAsATradingLocation</t>
        </r>
      </text>
    </comment>
    <comment ref="H33" authorId="0" shapeId="0" xr:uid="{00000000-0006-0000-1400-000075000000}">
      <text>
        <r>
          <rPr>
            <b/>
            <sz val="9"/>
            <color rgb="FF000000"/>
            <rFont val="Tahoma"/>
            <family val="2"/>
          </rPr>
          <t>Metric = B3_4_II_Cr_ShrtPro_Amount
Data Type = Bk_Number 19 - 9
Bk_Trading = NonTrading_Forwards_PositiveFairValue
Bk_Tradinglocation = SingaporeAsATradingLocation</t>
        </r>
      </text>
    </comment>
    <comment ref="I33" authorId="0" shapeId="0" xr:uid="{00000000-0006-0000-1400-000076000000}">
      <text>
        <r>
          <rPr>
            <b/>
            <sz val="9"/>
            <color rgb="FF000000"/>
            <rFont val="Tahoma"/>
            <family val="2"/>
          </rPr>
          <t>Metric = B3_4_II_Comm_Amount
Data Type = Bk_Number 19 - 9
Bk_Trading = NonTrading_Forwards_PositiveFairValue
Bk_Tradinglocation = SingaporeAsATradingLocation</t>
        </r>
      </text>
    </comment>
    <comment ref="J33" authorId="0" shapeId="0" xr:uid="{00000000-0006-0000-1400-000077000000}">
      <text>
        <r>
          <rPr>
            <b/>
            <sz val="9"/>
            <color rgb="FF000000"/>
            <rFont val="Tahoma"/>
            <family val="2"/>
          </rPr>
          <t>Metric = B3_4_II_Others_Amount
Data Type = Bk_Number 19 - 9
Bk_Trading = NonTrading_Forwards_PositiveFairValue
Bk_Tradinglocation = SingaporeAsATradingLocation</t>
        </r>
      </text>
    </comment>
    <comment ref="D34" authorId="0" shapeId="0" xr:uid="{00000000-0006-0000-1400-000078000000}">
      <text>
        <r>
          <rPr>
            <b/>
            <sz val="9"/>
            <color rgb="FF000000"/>
            <rFont val="Tahoma"/>
            <family val="2"/>
          </rPr>
          <t>Metric = B3_4_II_IntRate_Amount
Data Type = Bk_Number 19 - 9
Bk_Trading = NonTrading_Forwards_NegativeFairValue
Bk_Tradinglocation = SingaporeAsATradingLocation</t>
        </r>
      </text>
    </comment>
    <comment ref="E34" authorId="0" shapeId="0" xr:uid="{00000000-0006-0000-1400-000079000000}">
      <text>
        <r>
          <rPr>
            <b/>
            <sz val="9"/>
            <color rgb="FF000000"/>
            <rFont val="Tahoma"/>
            <family val="2"/>
          </rPr>
          <t>Metric = B3_4_II_ForeExch_Amount
Data Type = Bk_Number 19 - 9
Bk_Trading = NonTrading_Forwards_NegativeFairValue
Bk_Tradinglocation = SingaporeAsATradingLocation</t>
        </r>
      </text>
    </comment>
    <comment ref="F34" authorId="0" shapeId="0" xr:uid="{00000000-0006-0000-1400-00007A000000}">
      <text>
        <r>
          <rPr>
            <b/>
            <sz val="9"/>
            <color rgb="FF000000"/>
            <rFont val="Tahoma"/>
            <family val="2"/>
          </rPr>
          <t>Metric = B3_4_II_Eqty_Amount
Data Type = Bk_Number 19 - 9
Bk_Trading = NonTrading_Forwards_NegativeFairValue
Bk_Tradinglocation = SingaporeAsATradingLocation</t>
        </r>
      </text>
    </comment>
    <comment ref="G34" authorId="0" shapeId="0" xr:uid="{00000000-0006-0000-1400-00007B000000}">
      <text>
        <r>
          <rPr>
            <b/>
            <sz val="9"/>
            <color rgb="FF000000"/>
            <rFont val="Tahoma"/>
            <family val="2"/>
          </rPr>
          <t>Metric = B3_4_II_Cr_LngPro_Amount
Data Type = Bk_Number 19 - 9
Bk_Trading = NonTrading_Forwards_NegativeFairValue
Bk_Tradinglocation = SingaporeAsATradingLocation</t>
        </r>
      </text>
    </comment>
    <comment ref="H34" authorId="0" shapeId="0" xr:uid="{00000000-0006-0000-1400-00007C000000}">
      <text>
        <r>
          <rPr>
            <b/>
            <sz val="9"/>
            <color rgb="FF000000"/>
            <rFont val="Tahoma"/>
            <family val="2"/>
          </rPr>
          <t>Metric = B3_4_II_Cr_ShrtPro_Amount
Data Type = Bk_Number 19 - 9
Bk_Trading = NonTrading_Forwards_NegativeFairValue
Bk_Tradinglocation = SingaporeAsATradingLocation</t>
        </r>
      </text>
    </comment>
    <comment ref="I34" authorId="0" shapeId="0" xr:uid="{00000000-0006-0000-1400-00007D000000}">
      <text>
        <r>
          <rPr>
            <b/>
            <sz val="9"/>
            <color rgb="FF000000"/>
            <rFont val="Tahoma"/>
            <family val="2"/>
          </rPr>
          <t>Metric = B3_4_II_Comm_Amount
Data Type = Bk_Number 19 - 9
Bk_Trading = NonTrading_Forwards_NegativeFairValue
Bk_Tradinglocation = SingaporeAsATradingLocation</t>
        </r>
      </text>
    </comment>
    <comment ref="J34" authorId="0" shapeId="0" xr:uid="{00000000-0006-0000-1400-00007E000000}">
      <text>
        <r>
          <rPr>
            <b/>
            <sz val="9"/>
            <color rgb="FF000000"/>
            <rFont val="Tahoma"/>
            <family val="2"/>
          </rPr>
          <t>Metric = B3_4_II_Others_Amount
Data Type = Bk_Number 19 - 9
Bk_Trading = NonTrading_Forwards_NegativeFairValue
Bk_Tradinglocation = SingaporeAsATradingLocation</t>
        </r>
      </text>
    </comment>
    <comment ref="D36" authorId="0" shapeId="0" xr:uid="{00000000-0006-0000-1400-00007F000000}">
      <text>
        <r>
          <rPr>
            <b/>
            <sz val="9"/>
            <color rgb="FF000000"/>
            <rFont val="Tahoma"/>
            <family val="2"/>
          </rPr>
          <t>Metric = B3_4_II_IntRate_Amount
Data Type = Bk_Number 19 - 9
Bk_Trading = NonTrading_Futures_GrossAmount
Bk_Tradinglocation = SingaporeAsATradingLocation</t>
        </r>
      </text>
    </comment>
    <comment ref="E36" authorId="0" shapeId="0" xr:uid="{00000000-0006-0000-1400-000080000000}">
      <text>
        <r>
          <rPr>
            <b/>
            <sz val="9"/>
            <color rgb="FF000000"/>
            <rFont val="Tahoma"/>
            <family val="2"/>
          </rPr>
          <t>Metric = B3_4_II_ForeExch_Amount
Data Type = Bk_Number 19 - 9
Bk_Trading = NonTrading_Futures_GrossAmount
Bk_Tradinglocation = SingaporeAsATradingLocation</t>
        </r>
      </text>
    </comment>
    <comment ref="F36" authorId="0" shapeId="0" xr:uid="{00000000-0006-0000-1400-000081000000}">
      <text>
        <r>
          <rPr>
            <b/>
            <sz val="9"/>
            <color rgb="FF000000"/>
            <rFont val="Tahoma"/>
            <family val="2"/>
          </rPr>
          <t>Metric = B3_4_II_Eqty_Amount
Data Type = Bk_Number 19 - 9
Bk_Trading = NonTrading_Futures_GrossAmount
Bk_Tradinglocation = SingaporeAsATradingLocation</t>
        </r>
      </text>
    </comment>
    <comment ref="G36" authorId="0" shapeId="0" xr:uid="{00000000-0006-0000-1400-000082000000}">
      <text>
        <r>
          <rPr>
            <b/>
            <sz val="9"/>
            <color rgb="FF000000"/>
            <rFont val="Tahoma"/>
            <family val="2"/>
          </rPr>
          <t>Metric = B3_4_II_Cr_LngPro_Amount
Data Type = Bk_Number 19 - 9
Bk_Trading = NonTrading_Futures_GrossAmount
Bk_Tradinglocation = SingaporeAsATradingLocation</t>
        </r>
      </text>
    </comment>
    <comment ref="H36" authorId="0" shapeId="0" xr:uid="{00000000-0006-0000-1400-000083000000}">
      <text>
        <r>
          <rPr>
            <b/>
            <sz val="9"/>
            <color rgb="FF000000"/>
            <rFont val="Tahoma"/>
            <family val="2"/>
          </rPr>
          <t>Metric = B3_4_II_Cr_ShrtPro_Amount
Data Type = Bk_Number 19 - 9
Bk_Trading = NonTrading_Futures_GrossAmount
Bk_Tradinglocation = SingaporeAsATradingLocation</t>
        </r>
      </text>
    </comment>
    <comment ref="I36" authorId="0" shapeId="0" xr:uid="{00000000-0006-0000-1400-000084000000}">
      <text>
        <r>
          <rPr>
            <b/>
            <sz val="9"/>
            <color rgb="FF000000"/>
            <rFont val="Tahoma"/>
            <family val="2"/>
          </rPr>
          <t>Metric = B3_4_II_Comm_Amount
Data Type = Bk_Number 19 - 9
Bk_Trading = NonTrading_Futures_GrossAmount
Bk_Tradinglocation = SingaporeAsATradingLocation</t>
        </r>
      </text>
    </comment>
    <comment ref="J36" authorId="0" shapeId="0" xr:uid="{00000000-0006-0000-1400-000085000000}">
      <text>
        <r>
          <rPr>
            <b/>
            <sz val="9"/>
            <color rgb="FF000000"/>
            <rFont val="Tahoma"/>
            <family val="2"/>
          </rPr>
          <t>Metric = B3_4_II_Others_Amount
Data Type = Bk_Number 19 - 9
Bk_Trading = NonTrading_Futures_GrossAmount
Bk_Tradinglocation = SingaporeAsATradingLocation</t>
        </r>
      </text>
    </comment>
    <comment ref="D37" authorId="0" shapeId="0" xr:uid="{00000000-0006-0000-1400-000086000000}">
      <text>
        <r>
          <rPr>
            <b/>
            <sz val="9"/>
            <color rgb="FF000000"/>
            <rFont val="Tahoma"/>
            <family val="2"/>
          </rPr>
          <t>Metric = B3_4_II_IntRate_Amount
Data Type = Bk_Number 19 - 9
Bk_Trading = NonTrading_Futures_PositiveFairValue
Bk_Tradinglocation = SingaporeAsATradingLocation</t>
        </r>
      </text>
    </comment>
    <comment ref="E37" authorId="0" shapeId="0" xr:uid="{00000000-0006-0000-1400-000087000000}">
      <text>
        <r>
          <rPr>
            <b/>
            <sz val="9"/>
            <color rgb="FF000000"/>
            <rFont val="Tahoma"/>
            <family val="2"/>
          </rPr>
          <t>Metric = B3_4_II_ForeExch_Amount
Data Type = Bk_Number 19 - 9
Bk_Trading = NonTrading_Futures_PositiveFairValue
Bk_Tradinglocation = SingaporeAsATradingLocation</t>
        </r>
      </text>
    </comment>
    <comment ref="F37" authorId="0" shapeId="0" xr:uid="{00000000-0006-0000-1400-000088000000}">
      <text>
        <r>
          <rPr>
            <b/>
            <sz val="9"/>
            <color rgb="FF000000"/>
            <rFont val="Tahoma"/>
            <family val="2"/>
          </rPr>
          <t>Metric = B3_4_II_Eqty_Amount
Data Type = Bk_Number 19 - 9
Bk_Trading = NonTrading_Futures_PositiveFairValue
Bk_Tradinglocation = SingaporeAsATradingLocation</t>
        </r>
      </text>
    </comment>
    <comment ref="G37" authorId="0" shapeId="0" xr:uid="{00000000-0006-0000-1400-000089000000}">
      <text>
        <r>
          <rPr>
            <b/>
            <sz val="9"/>
            <color rgb="FF000000"/>
            <rFont val="Tahoma"/>
            <family val="2"/>
          </rPr>
          <t>Metric = B3_4_II_Cr_LngPro_Amount
Data Type = Bk_Number 19 - 9
Bk_Trading = NonTrading_Futures_PositiveFairValue
Bk_Tradinglocation = SingaporeAsATradingLocation</t>
        </r>
      </text>
    </comment>
    <comment ref="H37" authorId="0" shapeId="0" xr:uid="{00000000-0006-0000-1400-00008A000000}">
      <text>
        <r>
          <rPr>
            <b/>
            <sz val="9"/>
            <color rgb="FF000000"/>
            <rFont val="Tahoma"/>
            <family val="2"/>
          </rPr>
          <t>Metric = B3_4_II_Cr_ShrtPro_Amount
Data Type = Bk_Number 19 - 9
Bk_Trading = NonTrading_Futures_PositiveFairValue
Bk_Tradinglocation = SingaporeAsATradingLocation</t>
        </r>
      </text>
    </comment>
    <comment ref="I37" authorId="0" shapeId="0" xr:uid="{00000000-0006-0000-1400-00008B000000}">
      <text>
        <r>
          <rPr>
            <b/>
            <sz val="9"/>
            <color rgb="FF000000"/>
            <rFont val="Tahoma"/>
            <family val="2"/>
          </rPr>
          <t>Metric = B3_4_II_Comm_Amount
Data Type = Bk_Number 19 - 9
Bk_Trading = NonTrading_Futures_PositiveFairValue
Bk_Tradinglocation = SingaporeAsATradingLocation</t>
        </r>
      </text>
    </comment>
    <comment ref="J37" authorId="0" shapeId="0" xr:uid="{00000000-0006-0000-1400-00008C000000}">
      <text>
        <r>
          <rPr>
            <b/>
            <sz val="9"/>
            <color rgb="FF000000"/>
            <rFont val="Tahoma"/>
            <family val="2"/>
          </rPr>
          <t>Metric = B3_4_II_Others_Amount
Data Type = Bk_Number 19 - 9
Bk_Trading = NonTrading_Futures_PositiveFairValue
Bk_Tradinglocation = SingaporeAsATradingLocation</t>
        </r>
      </text>
    </comment>
    <comment ref="D38" authorId="0" shapeId="0" xr:uid="{00000000-0006-0000-1400-00008D000000}">
      <text>
        <r>
          <rPr>
            <b/>
            <sz val="9"/>
            <color rgb="FF000000"/>
            <rFont val="Tahoma"/>
            <family val="2"/>
          </rPr>
          <t>Metric = B3_4_II_IntRate_Amount
Data Type = Bk_Number 19 - 9
Bk_Trading = NonTrading_Futures_NegativeFairValue
Bk_Tradinglocation = SingaporeAsATradingLocation</t>
        </r>
      </text>
    </comment>
    <comment ref="E38" authorId="0" shapeId="0" xr:uid="{00000000-0006-0000-1400-00008E000000}">
      <text>
        <r>
          <rPr>
            <b/>
            <sz val="9"/>
            <color rgb="FF000000"/>
            <rFont val="Tahoma"/>
            <family val="2"/>
          </rPr>
          <t>Metric = B3_4_II_ForeExch_Amount
Data Type = Bk_Number 19 - 9
Bk_Trading = NonTrading_Futures_NegativeFairValue
Bk_Tradinglocation = SingaporeAsATradingLocation</t>
        </r>
      </text>
    </comment>
    <comment ref="F38" authorId="0" shapeId="0" xr:uid="{00000000-0006-0000-1400-00008F000000}">
      <text>
        <r>
          <rPr>
            <b/>
            <sz val="9"/>
            <color rgb="FF000000"/>
            <rFont val="Tahoma"/>
            <family val="2"/>
          </rPr>
          <t>Metric = B3_4_II_Eqty_Amount
Data Type = Bk_Number 19 - 9
Bk_Trading = NonTrading_Futures_NegativeFairValue
Bk_Tradinglocation = SingaporeAsATradingLocation</t>
        </r>
      </text>
    </comment>
    <comment ref="G38" authorId="0" shapeId="0" xr:uid="{00000000-0006-0000-1400-000090000000}">
      <text>
        <r>
          <rPr>
            <b/>
            <sz val="9"/>
            <color rgb="FF000000"/>
            <rFont val="Tahoma"/>
            <family val="2"/>
          </rPr>
          <t>Metric = B3_4_II_Cr_LngPro_Amount
Data Type = Bk_Number 19 - 9
Bk_Trading = NonTrading_Futures_NegativeFairValue
Bk_Tradinglocation = SingaporeAsATradingLocation</t>
        </r>
      </text>
    </comment>
    <comment ref="H38" authorId="0" shapeId="0" xr:uid="{00000000-0006-0000-1400-000091000000}">
      <text>
        <r>
          <rPr>
            <b/>
            <sz val="9"/>
            <color rgb="FF000000"/>
            <rFont val="Tahoma"/>
            <family val="2"/>
          </rPr>
          <t>Metric = B3_4_II_Cr_ShrtPro_Amount
Data Type = Bk_Number 19 - 9
Bk_Trading = NonTrading_Futures_NegativeFairValue
Bk_Tradinglocation = SingaporeAsATradingLocation</t>
        </r>
      </text>
    </comment>
    <comment ref="I38" authorId="0" shapeId="0" xr:uid="{00000000-0006-0000-1400-000092000000}">
      <text>
        <r>
          <rPr>
            <b/>
            <sz val="9"/>
            <color rgb="FF000000"/>
            <rFont val="Tahoma"/>
            <family val="2"/>
          </rPr>
          <t>Metric = B3_4_II_Comm_Amount
Data Type = Bk_Number 19 - 9
Bk_Trading = NonTrading_Futures_NegativeFairValue
Bk_Tradinglocation = SingaporeAsATradingLocation</t>
        </r>
      </text>
    </comment>
    <comment ref="J38" authorId="0" shapeId="0" xr:uid="{00000000-0006-0000-1400-000093000000}">
      <text>
        <r>
          <rPr>
            <b/>
            <sz val="9"/>
            <color rgb="FF000000"/>
            <rFont val="Tahoma"/>
            <family val="2"/>
          </rPr>
          <t>Metric = B3_4_II_Others_Amount
Data Type = Bk_Number 19 - 9
Bk_Trading = NonTrading_Futures_NegativeFairValue
Bk_Tradinglocation = SingaporeAsATradingLocation</t>
        </r>
      </text>
    </comment>
    <comment ref="D40" authorId="0" shapeId="0" xr:uid="{00000000-0006-0000-1400-000094000000}">
      <text>
        <r>
          <rPr>
            <b/>
            <sz val="9"/>
            <color rgb="FF000000"/>
            <rFont val="Tahoma"/>
            <family val="2"/>
          </rPr>
          <t>Metric = B3_4_II_IntRate_Amount
Data Type = Bk_Number 19 - 9
Bk_Trading = NonTrading_Swaps_GrossAmount
Bk_Tradinglocation = SingaporeAsATradingLocation</t>
        </r>
      </text>
    </comment>
    <comment ref="E40" authorId="0" shapeId="0" xr:uid="{00000000-0006-0000-1400-000095000000}">
      <text>
        <r>
          <rPr>
            <b/>
            <sz val="9"/>
            <color rgb="FF000000"/>
            <rFont val="Tahoma"/>
            <family val="2"/>
          </rPr>
          <t>Metric = B3_4_II_ForeExch_Amount
Data Type = Bk_Number 19 - 9
Bk_Trading = NonTrading_Swaps_GrossAmount
Bk_Tradinglocation = SingaporeAsATradingLocation</t>
        </r>
      </text>
    </comment>
    <comment ref="F40" authorId="0" shapeId="0" xr:uid="{00000000-0006-0000-1400-000096000000}">
      <text>
        <r>
          <rPr>
            <b/>
            <sz val="9"/>
            <color rgb="FF000000"/>
            <rFont val="Tahoma"/>
            <family val="2"/>
          </rPr>
          <t>Metric = B3_4_II_Eqty_Amount
Data Type = Bk_Number 19 - 9
Bk_Trading = NonTrading_Swaps_GrossAmount
Bk_Tradinglocation = SingaporeAsATradingLocation</t>
        </r>
      </text>
    </comment>
    <comment ref="G40" authorId="0" shapeId="0" xr:uid="{00000000-0006-0000-1400-000097000000}">
      <text>
        <r>
          <rPr>
            <b/>
            <sz val="9"/>
            <color rgb="FF000000"/>
            <rFont val="Tahoma"/>
            <family val="2"/>
          </rPr>
          <t>Metric = B3_4_II_Cr_LngPro_Amount
Data Type = Bk_Number 19 - 9
Bk_Trading = NonTrading_Swaps_GrossAmount
Bk_Tradinglocation = SingaporeAsATradingLocation</t>
        </r>
      </text>
    </comment>
    <comment ref="H40" authorId="0" shapeId="0" xr:uid="{00000000-0006-0000-1400-000098000000}">
      <text>
        <r>
          <rPr>
            <b/>
            <sz val="9"/>
            <color rgb="FF000000"/>
            <rFont val="Tahoma"/>
            <family val="2"/>
          </rPr>
          <t>Metric = B3_4_II_Cr_ShrtPro_Amount
Data Type = Bk_Number 19 - 9
Bk_Trading = NonTrading_Swaps_GrossAmount
Bk_Tradinglocation = SingaporeAsATradingLocation</t>
        </r>
      </text>
    </comment>
    <comment ref="I40" authorId="0" shapeId="0" xr:uid="{00000000-0006-0000-1400-000099000000}">
      <text>
        <r>
          <rPr>
            <b/>
            <sz val="9"/>
            <color rgb="FF000000"/>
            <rFont val="Tahoma"/>
            <family val="2"/>
          </rPr>
          <t>Metric = B3_4_II_Comm_Amount
Data Type = Bk_Number 19 - 9
Bk_Trading = NonTrading_Swaps_GrossAmount
Bk_Tradinglocation = SingaporeAsATradingLocation</t>
        </r>
      </text>
    </comment>
    <comment ref="J40" authorId="0" shapeId="0" xr:uid="{00000000-0006-0000-1400-00009A000000}">
      <text>
        <r>
          <rPr>
            <b/>
            <sz val="9"/>
            <color rgb="FF000000"/>
            <rFont val="Tahoma"/>
            <family val="2"/>
          </rPr>
          <t>Metric = B3_4_II_Others_Amount
Data Type = Bk_Number 19 - 9
Bk_Trading = NonTrading_Swaps_GrossAmount
Bk_Tradinglocation = SingaporeAsATradingLocation</t>
        </r>
      </text>
    </comment>
    <comment ref="D41" authorId="0" shapeId="0" xr:uid="{00000000-0006-0000-1400-00009B000000}">
      <text>
        <r>
          <rPr>
            <b/>
            <sz val="9"/>
            <color rgb="FF000000"/>
            <rFont val="Tahoma"/>
            <family val="2"/>
          </rPr>
          <t>Metric = B3_4_II_IntRate_Amount
Data Type = Bk_Number 19 - 9
Bk_Trading = NonTrading_Swaps_PositiveFairValue
Bk_Tradinglocation = SingaporeAsATradingLocation</t>
        </r>
      </text>
    </comment>
    <comment ref="E41" authorId="0" shapeId="0" xr:uid="{00000000-0006-0000-1400-00009C000000}">
      <text>
        <r>
          <rPr>
            <b/>
            <sz val="9"/>
            <color rgb="FF000000"/>
            <rFont val="Tahoma"/>
            <family val="2"/>
          </rPr>
          <t>Metric = B3_4_II_ForeExch_Amount
Data Type = Bk_Number 19 - 9
Bk_Trading = NonTrading_Swaps_PositiveFairValue
Bk_Tradinglocation = SingaporeAsATradingLocation</t>
        </r>
      </text>
    </comment>
    <comment ref="F41" authorId="0" shapeId="0" xr:uid="{00000000-0006-0000-1400-00009D000000}">
      <text>
        <r>
          <rPr>
            <b/>
            <sz val="9"/>
            <color rgb="FF000000"/>
            <rFont val="Tahoma"/>
            <family val="2"/>
          </rPr>
          <t>Metric = B3_4_II_Eqty_Amount
Data Type = Bk_Number 19 - 9
Bk_Trading = NonTrading_Swaps_PositiveFairValue
Bk_Tradinglocation = SingaporeAsATradingLocation</t>
        </r>
      </text>
    </comment>
    <comment ref="G41" authorId="0" shapeId="0" xr:uid="{00000000-0006-0000-1400-00009E000000}">
      <text>
        <r>
          <rPr>
            <b/>
            <sz val="9"/>
            <color rgb="FF000000"/>
            <rFont val="Tahoma"/>
            <family val="2"/>
          </rPr>
          <t>Metric = B3_4_II_Cr_LngPro_Amount
Data Type = Bk_Number 19 - 9
Bk_Trading = NonTrading_Swaps_PositiveFairValue
Bk_Tradinglocation = SingaporeAsATradingLocation</t>
        </r>
      </text>
    </comment>
    <comment ref="H41" authorId="0" shapeId="0" xr:uid="{00000000-0006-0000-1400-00009F000000}">
      <text>
        <r>
          <rPr>
            <b/>
            <sz val="9"/>
            <color rgb="FF000000"/>
            <rFont val="Tahoma"/>
            <family val="2"/>
          </rPr>
          <t>Metric = B3_4_II_Cr_ShrtPro_Amount
Data Type = Bk_Number 19 - 9
Bk_Trading = NonTrading_Swaps_PositiveFairValue
Bk_Tradinglocation = SingaporeAsATradingLocation</t>
        </r>
      </text>
    </comment>
    <comment ref="I41" authorId="0" shapeId="0" xr:uid="{00000000-0006-0000-1400-0000A0000000}">
      <text>
        <r>
          <rPr>
            <b/>
            <sz val="9"/>
            <color rgb="FF000000"/>
            <rFont val="Tahoma"/>
            <family val="2"/>
          </rPr>
          <t>Metric = B3_4_II_Comm_Amount
Data Type = Bk_Number 19 - 9
Bk_Trading = NonTrading_Swaps_PositiveFairValue
Bk_Tradinglocation = SingaporeAsATradingLocation</t>
        </r>
      </text>
    </comment>
    <comment ref="J41" authorId="0" shapeId="0" xr:uid="{00000000-0006-0000-1400-0000A1000000}">
      <text>
        <r>
          <rPr>
            <b/>
            <sz val="9"/>
            <color rgb="FF000000"/>
            <rFont val="Tahoma"/>
            <family val="2"/>
          </rPr>
          <t>Metric = B3_4_II_Others_Amount
Data Type = Bk_Number 19 - 9
Bk_Trading = NonTrading_Swaps_PositiveFairValue
Bk_Tradinglocation = SingaporeAsATradingLocation</t>
        </r>
      </text>
    </comment>
    <comment ref="D42" authorId="0" shapeId="0" xr:uid="{00000000-0006-0000-1400-0000A2000000}">
      <text>
        <r>
          <rPr>
            <b/>
            <sz val="9"/>
            <color rgb="FF000000"/>
            <rFont val="Tahoma"/>
            <family val="2"/>
          </rPr>
          <t>Metric = B3_4_II_IntRate_Amount
Data Type = Bk_Number 19 - 9
Bk_Trading = NonTrading_Swaps_NegativeFairValue
Bk_Tradinglocation = SingaporeAsATradingLocation</t>
        </r>
      </text>
    </comment>
    <comment ref="E42" authorId="0" shapeId="0" xr:uid="{00000000-0006-0000-1400-0000A3000000}">
      <text>
        <r>
          <rPr>
            <b/>
            <sz val="9"/>
            <color rgb="FF000000"/>
            <rFont val="Tahoma"/>
            <family val="2"/>
          </rPr>
          <t>Metric = B3_4_II_ForeExch_Amount
Data Type = Bk_Number 19 - 9
Bk_Trading = NonTrading_Swaps_NegativeFairValue
Bk_Tradinglocation = SingaporeAsATradingLocation</t>
        </r>
      </text>
    </comment>
    <comment ref="F42" authorId="0" shapeId="0" xr:uid="{00000000-0006-0000-1400-0000A4000000}">
      <text>
        <r>
          <rPr>
            <b/>
            <sz val="9"/>
            <color rgb="FF000000"/>
            <rFont val="Tahoma"/>
            <family val="2"/>
          </rPr>
          <t>Metric = B3_4_II_Eqty_Amount
Data Type = Bk_Number 19 - 9
Bk_Trading = NonTrading_Swaps_NegativeFairValue
Bk_Tradinglocation = SingaporeAsATradingLocation</t>
        </r>
      </text>
    </comment>
    <comment ref="G42" authorId="0" shapeId="0" xr:uid="{00000000-0006-0000-1400-0000A5000000}">
      <text>
        <r>
          <rPr>
            <b/>
            <sz val="9"/>
            <color rgb="FF000000"/>
            <rFont val="Tahoma"/>
            <family val="2"/>
          </rPr>
          <t>Metric = B3_4_II_Cr_LngPro_Amount
Data Type = Bk_Number 19 - 9
Bk_Trading = NonTrading_Swaps_NegativeFairValue
Bk_Tradinglocation = SingaporeAsATradingLocation</t>
        </r>
      </text>
    </comment>
    <comment ref="H42" authorId="0" shapeId="0" xr:uid="{00000000-0006-0000-1400-0000A6000000}">
      <text>
        <r>
          <rPr>
            <b/>
            <sz val="9"/>
            <color rgb="FF000000"/>
            <rFont val="Tahoma"/>
            <family val="2"/>
          </rPr>
          <t>Metric = B3_4_II_Cr_ShrtPro_Amount
Data Type = Bk_Number 19 - 9
Bk_Trading = NonTrading_Swaps_NegativeFairValue
Bk_Tradinglocation = SingaporeAsATradingLocation</t>
        </r>
      </text>
    </comment>
    <comment ref="I42" authorId="0" shapeId="0" xr:uid="{00000000-0006-0000-1400-0000A7000000}">
      <text>
        <r>
          <rPr>
            <b/>
            <sz val="9"/>
            <color rgb="FF000000"/>
            <rFont val="Tahoma"/>
            <family val="2"/>
          </rPr>
          <t>Metric = B3_4_II_Comm_Amount
Data Type = Bk_Number 19 - 9
Bk_Trading = NonTrading_Swaps_NegativeFairValue
Bk_Tradinglocation = SingaporeAsATradingLocation</t>
        </r>
      </text>
    </comment>
    <comment ref="J42" authorId="0" shapeId="0" xr:uid="{00000000-0006-0000-1400-0000A8000000}">
      <text>
        <r>
          <rPr>
            <b/>
            <sz val="9"/>
            <color rgb="FF000000"/>
            <rFont val="Tahoma"/>
            <family val="2"/>
          </rPr>
          <t>Metric = B3_4_II_Others_Amount
Data Type = Bk_Number 19 - 9
Bk_Trading = NonTrading_Swaps_NegativeFairValue
Bk_Tradinglocation = SingaporeAsATradingLocation</t>
        </r>
      </text>
    </comment>
    <comment ref="D44" authorId="0" shapeId="0" xr:uid="{00000000-0006-0000-1400-0000A9000000}">
      <text>
        <r>
          <rPr>
            <b/>
            <sz val="9"/>
            <color rgb="FF000000"/>
            <rFont val="Tahoma"/>
            <family val="2"/>
          </rPr>
          <t>Metric = B3_4_II_IntRate_Amount
Data Type = Bk_Number 19 - 9
Bk_Trading = NonTrading_OptionBought_GrossAmount
Bk_Tradinglocation = SingaporeAsATradingLocation</t>
        </r>
      </text>
    </comment>
    <comment ref="E44" authorId="0" shapeId="0" xr:uid="{00000000-0006-0000-1400-0000AA000000}">
      <text>
        <r>
          <rPr>
            <b/>
            <sz val="9"/>
            <color rgb="FF000000"/>
            <rFont val="Tahoma"/>
            <family val="2"/>
          </rPr>
          <t>Metric = B3_4_II_ForeExch_Amount
Data Type = Bk_Number 19 - 9
Bk_Trading = NonTrading_OptionBought_GrossAmount
Bk_Tradinglocation = SingaporeAsATradingLocation</t>
        </r>
      </text>
    </comment>
    <comment ref="F44" authorId="0" shapeId="0" xr:uid="{00000000-0006-0000-1400-0000AB000000}">
      <text>
        <r>
          <rPr>
            <b/>
            <sz val="9"/>
            <color rgb="FF000000"/>
            <rFont val="Tahoma"/>
            <family val="2"/>
          </rPr>
          <t>Metric = B3_4_II_Eqty_Amount
Data Type = Bk_Number 19 - 9
Bk_Trading = NonTrading_OptionBought_GrossAmount
Bk_Tradinglocation = SingaporeAsATradingLocation</t>
        </r>
      </text>
    </comment>
    <comment ref="G44" authorId="0" shapeId="0" xr:uid="{00000000-0006-0000-1400-0000AC000000}">
      <text>
        <r>
          <rPr>
            <b/>
            <sz val="9"/>
            <color rgb="FF000000"/>
            <rFont val="Tahoma"/>
            <family val="2"/>
          </rPr>
          <t>Metric = B3_4_II_Cr_LngPro_Amount
Data Type = Bk_Number 19 - 9
Bk_Trading = NonTrading_OptionBought_GrossAmount
Bk_Tradinglocation = SingaporeAsATradingLocation</t>
        </r>
      </text>
    </comment>
    <comment ref="H44" authorId="0" shapeId="0" xr:uid="{00000000-0006-0000-1400-0000AD000000}">
      <text>
        <r>
          <rPr>
            <b/>
            <sz val="9"/>
            <color rgb="FF000000"/>
            <rFont val="Tahoma"/>
            <family val="2"/>
          </rPr>
          <t>Metric = B3_4_II_Cr_ShrtPro_Amount
Data Type = Bk_Number 19 - 9
Bk_Trading = NonTrading_OptionBought_GrossAmount
Bk_Tradinglocation = SingaporeAsATradingLocation</t>
        </r>
      </text>
    </comment>
    <comment ref="I44" authorId="0" shapeId="0" xr:uid="{00000000-0006-0000-1400-0000AE000000}">
      <text>
        <r>
          <rPr>
            <b/>
            <sz val="9"/>
            <color rgb="FF000000"/>
            <rFont val="Tahoma"/>
            <family val="2"/>
          </rPr>
          <t>Metric = B3_4_II_Comm_Amount
Data Type = Bk_Number 19 - 9
Bk_Trading = NonTrading_OptionBought_GrossAmount
Bk_Tradinglocation = SingaporeAsATradingLocation</t>
        </r>
      </text>
    </comment>
    <comment ref="J44" authorId="0" shapeId="0" xr:uid="{00000000-0006-0000-1400-0000AF000000}">
      <text>
        <r>
          <rPr>
            <b/>
            <sz val="9"/>
            <color rgb="FF000000"/>
            <rFont val="Tahoma"/>
            <family val="2"/>
          </rPr>
          <t>Metric = B3_4_II_Others_Amount
Data Type = Bk_Number 19 - 9
Bk_Trading = NonTrading_OptionBought_GrossAmount
Bk_Tradinglocation = SingaporeAsATradingLocation</t>
        </r>
      </text>
    </comment>
    <comment ref="D45" authorId="0" shapeId="0" xr:uid="{00000000-0006-0000-1400-0000B0000000}">
      <text>
        <r>
          <rPr>
            <b/>
            <sz val="9"/>
            <color rgb="FF000000"/>
            <rFont val="Tahoma"/>
            <family val="2"/>
          </rPr>
          <t>Metric = B3_4_II_IntRate_Amount
Data Type = Bk_Number 19 - 9
Bk_Trading = NonTrading_OptionBought_PositiveFairValue
Bk_Tradinglocation = SingaporeAsATradingLocation</t>
        </r>
      </text>
    </comment>
    <comment ref="E45" authorId="0" shapeId="0" xr:uid="{00000000-0006-0000-1400-0000B1000000}">
      <text>
        <r>
          <rPr>
            <b/>
            <sz val="9"/>
            <color rgb="FF000000"/>
            <rFont val="Tahoma"/>
            <family val="2"/>
          </rPr>
          <t>Metric = B3_4_II_ForeExch_Amount
Data Type = Bk_Number 19 - 9
Bk_Trading = NonTrading_OptionBought_PositiveFairValue
Bk_Tradinglocation = SingaporeAsATradingLocation</t>
        </r>
      </text>
    </comment>
    <comment ref="F45" authorId="0" shapeId="0" xr:uid="{00000000-0006-0000-1400-0000B2000000}">
      <text>
        <r>
          <rPr>
            <b/>
            <sz val="9"/>
            <color rgb="FF000000"/>
            <rFont val="Tahoma"/>
            <family val="2"/>
          </rPr>
          <t>Metric = B3_4_II_Eqty_Amount
Data Type = Bk_Number 19 - 9
Bk_Trading = NonTrading_OptionBought_PositiveFairValue
Bk_Tradinglocation = SingaporeAsATradingLocation</t>
        </r>
      </text>
    </comment>
    <comment ref="G45" authorId="0" shapeId="0" xr:uid="{00000000-0006-0000-1400-0000B3000000}">
      <text>
        <r>
          <rPr>
            <b/>
            <sz val="9"/>
            <color rgb="FF000000"/>
            <rFont val="Tahoma"/>
            <family val="2"/>
          </rPr>
          <t>Metric = B3_4_II_Cr_LngPro_Amount
Data Type = Bk_Number 19 - 9
Bk_Trading = NonTrading_OptionBought_PositiveFairValue
Bk_Tradinglocation = SingaporeAsATradingLocation</t>
        </r>
      </text>
    </comment>
    <comment ref="H45" authorId="0" shapeId="0" xr:uid="{00000000-0006-0000-1400-0000B4000000}">
      <text>
        <r>
          <rPr>
            <b/>
            <sz val="9"/>
            <color rgb="FF000000"/>
            <rFont val="Tahoma"/>
            <family val="2"/>
          </rPr>
          <t>Metric = B3_4_II_Cr_ShrtPro_Amount
Data Type = Bk_Number 19 - 9
Bk_Trading = NonTrading_OptionBought_PositiveFairValue
Bk_Tradinglocation = SingaporeAsATradingLocation</t>
        </r>
      </text>
    </comment>
    <comment ref="I45" authorId="0" shapeId="0" xr:uid="{00000000-0006-0000-1400-0000B5000000}">
      <text>
        <r>
          <rPr>
            <b/>
            <sz val="9"/>
            <color rgb="FF000000"/>
            <rFont val="Tahoma"/>
            <family val="2"/>
          </rPr>
          <t>Metric = B3_4_II_Comm_Amount
Data Type = Bk_Number 19 - 9
Bk_Trading = NonTrading_OptionBought_PositiveFairValue
Bk_Tradinglocation = SingaporeAsATradingLocation</t>
        </r>
      </text>
    </comment>
    <comment ref="J45" authorId="0" shapeId="0" xr:uid="{00000000-0006-0000-1400-0000B6000000}">
      <text>
        <r>
          <rPr>
            <b/>
            <sz val="9"/>
            <color rgb="FF000000"/>
            <rFont val="Tahoma"/>
            <family val="2"/>
          </rPr>
          <t>Metric = B3_4_II_Others_Amount
Data Type = Bk_Number 19 - 9
Bk_Trading = NonTrading_OptionBought_PositiveFairValue
Bk_Tradinglocation = SingaporeAsATradingLocation</t>
        </r>
      </text>
    </comment>
    <comment ref="D46" authorId="0" shapeId="0" xr:uid="{00000000-0006-0000-1400-0000B7000000}">
      <text>
        <r>
          <rPr>
            <b/>
            <sz val="9"/>
            <color rgb="FF000000"/>
            <rFont val="Tahoma"/>
            <family val="2"/>
          </rPr>
          <t>Metric = B3_4_II_IntRate_Amount
Data Type = Bk_Number 19 - 9
Bk_Trading = NonTrading_OptionBought_NegativeFairValue
Bk_Tradinglocation = SingaporeAsATradingLocation</t>
        </r>
      </text>
    </comment>
    <comment ref="E46" authorId="0" shapeId="0" xr:uid="{00000000-0006-0000-1400-0000B8000000}">
      <text>
        <r>
          <rPr>
            <b/>
            <sz val="9"/>
            <color rgb="FF000000"/>
            <rFont val="Tahoma"/>
            <family val="2"/>
          </rPr>
          <t>Metric = B3_4_II_ForeExch_Amount
Data Type = Bk_Number 19 - 9
Bk_Trading = NonTrading_OptionBought_NegativeFairValue
Bk_Tradinglocation = SingaporeAsATradingLocation</t>
        </r>
      </text>
    </comment>
    <comment ref="F46" authorId="0" shapeId="0" xr:uid="{00000000-0006-0000-1400-0000B9000000}">
      <text>
        <r>
          <rPr>
            <b/>
            <sz val="9"/>
            <color rgb="FF000000"/>
            <rFont val="Tahoma"/>
            <family val="2"/>
          </rPr>
          <t>Metric = B3_4_II_Eqty_Amount
Data Type = Bk_Number 19 - 9
Bk_Trading = NonTrading_OptionBought_NegativeFairValue
Bk_Tradinglocation = SingaporeAsATradingLocation</t>
        </r>
      </text>
    </comment>
    <comment ref="G46" authorId="0" shapeId="0" xr:uid="{00000000-0006-0000-1400-0000BA000000}">
      <text>
        <r>
          <rPr>
            <b/>
            <sz val="9"/>
            <color rgb="FF000000"/>
            <rFont val="Tahoma"/>
            <family val="2"/>
          </rPr>
          <t>Metric = B3_4_II_Cr_LngPro_Amount
Data Type = Bk_Number 19 - 9
Bk_Trading = NonTrading_OptionBought_NegativeFairValue
Bk_Tradinglocation = SingaporeAsATradingLocation</t>
        </r>
      </text>
    </comment>
    <comment ref="H46" authorId="0" shapeId="0" xr:uid="{00000000-0006-0000-1400-0000BB000000}">
      <text>
        <r>
          <rPr>
            <b/>
            <sz val="9"/>
            <color rgb="FF000000"/>
            <rFont val="Tahoma"/>
            <family val="2"/>
          </rPr>
          <t>Metric = B3_4_II_Cr_ShrtPro_Amount
Data Type = Bk_Number 19 - 9
Bk_Trading = NonTrading_OptionBought_NegativeFairValue
Bk_Tradinglocation = SingaporeAsATradingLocation</t>
        </r>
      </text>
    </comment>
    <comment ref="I46" authorId="0" shapeId="0" xr:uid="{00000000-0006-0000-1400-0000BC000000}">
      <text>
        <r>
          <rPr>
            <b/>
            <sz val="9"/>
            <color rgb="FF000000"/>
            <rFont val="Tahoma"/>
            <family val="2"/>
          </rPr>
          <t>Metric = B3_4_II_Comm_Amount
Data Type = Bk_Number 19 - 9
Bk_Trading = NonTrading_OptionBought_NegativeFairValue
Bk_Tradinglocation = SingaporeAsATradingLocation</t>
        </r>
      </text>
    </comment>
    <comment ref="J46" authorId="0" shapeId="0" xr:uid="{00000000-0006-0000-1400-0000BD000000}">
      <text>
        <r>
          <rPr>
            <b/>
            <sz val="9"/>
            <color rgb="FF000000"/>
            <rFont val="Tahoma"/>
            <family val="2"/>
          </rPr>
          <t>Metric = B3_4_II_Others_Amount
Data Type = Bk_Number 19 - 9
Bk_Trading = NonTrading_OptionBought_NegativeFairValue
Bk_Tradinglocation = SingaporeAsATradingLocation</t>
        </r>
      </text>
    </comment>
    <comment ref="D48" authorId="0" shapeId="0" xr:uid="{00000000-0006-0000-1400-0000BE000000}">
      <text>
        <r>
          <rPr>
            <b/>
            <sz val="9"/>
            <color rgb="FF000000"/>
            <rFont val="Tahoma"/>
            <family val="2"/>
          </rPr>
          <t>Metric = B3_4_II_IntRate_Amount
Data Type = Bk_Number 19 - 9
Bk_Trading = NonTrading_OptionSold_GrossAmount
Bk_Tradinglocation = SingaporeAsATradingLocation</t>
        </r>
      </text>
    </comment>
    <comment ref="E48" authorId="0" shapeId="0" xr:uid="{00000000-0006-0000-1400-0000BF000000}">
      <text>
        <r>
          <rPr>
            <b/>
            <sz val="9"/>
            <color rgb="FF000000"/>
            <rFont val="Tahoma"/>
            <family val="2"/>
          </rPr>
          <t>Metric = B3_4_II_ForeExch_Amount
Data Type = Bk_Number 19 - 9
Bk_Trading = NonTrading_OptionSold_GrossAmount
Bk_Tradinglocation = SingaporeAsATradingLocation</t>
        </r>
      </text>
    </comment>
    <comment ref="F48" authorId="0" shapeId="0" xr:uid="{00000000-0006-0000-1400-0000C0000000}">
      <text>
        <r>
          <rPr>
            <b/>
            <sz val="9"/>
            <color rgb="FF000000"/>
            <rFont val="Tahoma"/>
            <family val="2"/>
          </rPr>
          <t>Metric = B3_4_II_Eqty_Amount
Data Type = Bk_Number 19 - 9
Bk_Trading = NonTrading_OptionSold_GrossAmount
Bk_Tradinglocation = SingaporeAsATradingLocation</t>
        </r>
      </text>
    </comment>
    <comment ref="G48" authorId="0" shapeId="0" xr:uid="{00000000-0006-0000-1400-0000C1000000}">
      <text>
        <r>
          <rPr>
            <b/>
            <sz val="9"/>
            <color rgb="FF000000"/>
            <rFont val="Tahoma"/>
            <family val="2"/>
          </rPr>
          <t>Metric = B3_4_II_Cr_LngPro_Amount
Data Type = Bk_Number 19 - 9
Bk_Trading = NonTrading_OptionSold_GrossAmount
Bk_Tradinglocation = SingaporeAsATradingLocation</t>
        </r>
      </text>
    </comment>
    <comment ref="H48" authorId="0" shapeId="0" xr:uid="{00000000-0006-0000-1400-0000C2000000}">
      <text>
        <r>
          <rPr>
            <b/>
            <sz val="9"/>
            <color rgb="FF000000"/>
            <rFont val="Tahoma"/>
            <family val="2"/>
          </rPr>
          <t>Metric = B3_4_II_Cr_ShrtPro_Amount
Data Type = Bk_Number 19 - 9
Bk_Trading = NonTrading_OptionSold_GrossAmount
Bk_Tradinglocation = SingaporeAsATradingLocation</t>
        </r>
      </text>
    </comment>
    <comment ref="I48" authorId="0" shapeId="0" xr:uid="{00000000-0006-0000-1400-0000C3000000}">
      <text>
        <r>
          <rPr>
            <b/>
            <sz val="9"/>
            <color rgb="FF000000"/>
            <rFont val="Tahoma"/>
            <family val="2"/>
          </rPr>
          <t>Metric = B3_4_II_Comm_Amount
Data Type = Bk_Number 19 - 9
Bk_Trading = NonTrading_OptionSold_GrossAmount
Bk_Tradinglocation = SingaporeAsATradingLocation</t>
        </r>
      </text>
    </comment>
    <comment ref="J48" authorId="0" shapeId="0" xr:uid="{00000000-0006-0000-1400-0000C4000000}">
      <text>
        <r>
          <rPr>
            <b/>
            <sz val="9"/>
            <color rgb="FF000000"/>
            <rFont val="Tahoma"/>
            <family val="2"/>
          </rPr>
          <t>Metric = B3_4_II_Others_Amount
Data Type = Bk_Number 19 - 9
Bk_Trading = NonTrading_OptionSold_GrossAmount
Bk_Tradinglocation = SingaporeAsATradingLocation</t>
        </r>
      </text>
    </comment>
    <comment ref="D49" authorId="0" shapeId="0" xr:uid="{00000000-0006-0000-1400-0000C5000000}">
      <text>
        <r>
          <rPr>
            <b/>
            <sz val="9"/>
            <color rgb="FF000000"/>
            <rFont val="Tahoma"/>
            <family val="2"/>
          </rPr>
          <t>Metric = B3_4_II_IntRate_Amount
Data Type = Bk_Number 19 - 9
Bk_Trading = NonTrading_OptionSold_PositiveFairValue
Bk_Tradinglocation = SingaporeAsATradingLocation</t>
        </r>
      </text>
    </comment>
    <comment ref="E49" authorId="0" shapeId="0" xr:uid="{00000000-0006-0000-1400-0000C6000000}">
      <text>
        <r>
          <rPr>
            <b/>
            <sz val="9"/>
            <color rgb="FF000000"/>
            <rFont val="Tahoma"/>
            <family val="2"/>
          </rPr>
          <t>Metric = B3_4_II_ForeExch_Amount
Data Type = Bk_Number 19 - 9
Bk_Trading = NonTrading_OptionSold_PositiveFairValue
Bk_Tradinglocation = SingaporeAsATradingLocation</t>
        </r>
      </text>
    </comment>
    <comment ref="F49" authorId="0" shapeId="0" xr:uid="{00000000-0006-0000-1400-0000C7000000}">
      <text>
        <r>
          <rPr>
            <b/>
            <sz val="9"/>
            <color rgb="FF000000"/>
            <rFont val="Tahoma"/>
            <family val="2"/>
          </rPr>
          <t>Metric = B3_4_II_Eqty_Amount
Data Type = Bk_Number 19 - 9
Bk_Trading = NonTrading_OptionSold_PositiveFairValue
Bk_Tradinglocation = SingaporeAsATradingLocation</t>
        </r>
      </text>
    </comment>
    <comment ref="G49" authorId="0" shapeId="0" xr:uid="{00000000-0006-0000-1400-0000C8000000}">
      <text>
        <r>
          <rPr>
            <b/>
            <sz val="9"/>
            <color rgb="FF000000"/>
            <rFont val="Tahoma"/>
            <family val="2"/>
          </rPr>
          <t>Metric = B3_4_II_Cr_LngPro_Amount
Data Type = Bk_Number 19 - 9
Bk_Trading = NonTrading_OptionSold_PositiveFairValue
Bk_Tradinglocation = SingaporeAsATradingLocation</t>
        </r>
      </text>
    </comment>
    <comment ref="H49" authorId="0" shapeId="0" xr:uid="{00000000-0006-0000-1400-0000C9000000}">
      <text>
        <r>
          <rPr>
            <b/>
            <sz val="9"/>
            <color rgb="FF000000"/>
            <rFont val="Tahoma"/>
            <family val="2"/>
          </rPr>
          <t>Metric = B3_4_II_Cr_ShrtPro_Amount
Data Type = Bk_Number 19 - 9
Bk_Trading = NonTrading_OptionSold_PositiveFairValue
Bk_Tradinglocation = SingaporeAsATradingLocation</t>
        </r>
      </text>
    </comment>
    <comment ref="I49" authorId="0" shapeId="0" xr:uid="{00000000-0006-0000-1400-0000CA000000}">
      <text>
        <r>
          <rPr>
            <b/>
            <sz val="9"/>
            <color rgb="FF000000"/>
            <rFont val="Tahoma"/>
            <family val="2"/>
          </rPr>
          <t>Metric = B3_4_II_Comm_Amount
Data Type = Bk_Number 19 - 9
Bk_Trading = NonTrading_OptionSold_PositiveFairValue
Bk_Tradinglocation = SingaporeAsATradingLocation</t>
        </r>
      </text>
    </comment>
    <comment ref="J49" authorId="0" shapeId="0" xr:uid="{00000000-0006-0000-1400-0000CB000000}">
      <text>
        <r>
          <rPr>
            <b/>
            <sz val="9"/>
            <color rgb="FF000000"/>
            <rFont val="Tahoma"/>
            <family val="2"/>
          </rPr>
          <t>Metric = B3_4_II_Others_Amount
Data Type = Bk_Number 19 - 9
Bk_Trading = NonTrading_OptionSold_PositiveFairValue
Bk_Tradinglocation = SingaporeAsATradingLocation</t>
        </r>
      </text>
    </comment>
    <comment ref="D50" authorId="0" shapeId="0" xr:uid="{00000000-0006-0000-1400-0000CC000000}">
      <text>
        <r>
          <rPr>
            <b/>
            <sz val="9"/>
            <color rgb="FF000000"/>
            <rFont val="Tahoma"/>
            <family val="2"/>
          </rPr>
          <t>Metric = B3_4_II_IntRate_Amount
Data Type = Bk_Number 19 - 9
Bk_Trading = NonTrading_OptionSold_NegativeFairValue
Bk_Tradinglocation = SingaporeAsATradingLocation</t>
        </r>
      </text>
    </comment>
    <comment ref="E50" authorId="0" shapeId="0" xr:uid="{00000000-0006-0000-1400-0000CD000000}">
      <text>
        <r>
          <rPr>
            <b/>
            <sz val="9"/>
            <color rgb="FF000000"/>
            <rFont val="Tahoma"/>
            <family val="2"/>
          </rPr>
          <t>Metric = B3_4_II_ForeExch_Amount
Data Type = Bk_Number 19 - 9
Bk_Trading = NonTrading_OptionSold_NegativeFairValue
Bk_Tradinglocation = SingaporeAsATradingLocation</t>
        </r>
      </text>
    </comment>
    <comment ref="F50" authorId="0" shapeId="0" xr:uid="{00000000-0006-0000-1400-0000CE000000}">
      <text>
        <r>
          <rPr>
            <b/>
            <sz val="9"/>
            <color rgb="FF000000"/>
            <rFont val="Tahoma"/>
            <family val="2"/>
          </rPr>
          <t>Metric = B3_4_II_Eqty_Amount
Data Type = Bk_Number 19 - 9
Bk_Trading = NonTrading_OptionSold_NegativeFairValue
Bk_Tradinglocation = SingaporeAsATradingLocation</t>
        </r>
      </text>
    </comment>
    <comment ref="G50" authorId="0" shapeId="0" xr:uid="{00000000-0006-0000-1400-0000CF000000}">
      <text>
        <r>
          <rPr>
            <b/>
            <sz val="9"/>
            <color rgb="FF000000"/>
            <rFont val="Tahoma"/>
            <family val="2"/>
          </rPr>
          <t>Metric = B3_4_II_Cr_LngPro_Amount
Data Type = Bk_Number 19 - 9
Bk_Trading = NonTrading_OptionSold_NegativeFairValue
Bk_Tradinglocation = SingaporeAsATradingLocation</t>
        </r>
      </text>
    </comment>
    <comment ref="H50" authorId="0" shapeId="0" xr:uid="{00000000-0006-0000-1400-0000D0000000}">
      <text>
        <r>
          <rPr>
            <b/>
            <sz val="9"/>
            <color rgb="FF000000"/>
            <rFont val="Tahoma"/>
            <family val="2"/>
          </rPr>
          <t>Metric = B3_4_II_Cr_ShrtPro_Amount
Data Type = Bk_Number 19 - 9
Bk_Trading = NonTrading_OptionSold_NegativeFairValue
Bk_Tradinglocation = SingaporeAsATradingLocation</t>
        </r>
      </text>
    </comment>
    <comment ref="I50" authorId="0" shapeId="0" xr:uid="{00000000-0006-0000-1400-0000D1000000}">
      <text>
        <r>
          <rPr>
            <b/>
            <sz val="9"/>
            <color rgb="FF000000"/>
            <rFont val="Tahoma"/>
            <family val="2"/>
          </rPr>
          <t>Metric = B3_4_II_Comm_Amount
Data Type = Bk_Number 19 - 9
Bk_Trading = NonTrading_OptionSold_NegativeFairValue
Bk_Tradinglocation = SingaporeAsATradingLocation</t>
        </r>
      </text>
    </comment>
    <comment ref="J50" authorId="0" shapeId="0" xr:uid="{00000000-0006-0000-1400-0000D2000000}">
      <text>
        <r>
          <rPr>
            <b/>
            <sz val="9"/>
            <color rgb="FF000000"/>
            <rFont val="Tahoma"/>
            <family val="2"/>
          </rPr>
          <t>Metric = B3_4_II_Others_Amount
Data Type = Bk_Number 19 - 9
Bk_Trading = NonTrading_OptionSold_NegativeFairValue
Bk_Tradinglocation = SingaporeAsATradingLocation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Adam Lynch</author>
    <author>Igor Mitrovic</author>
  </authors>
  <commentList>
    <comment ref="D8" authorId="0" shapeId="0" xr:uid="{00000000-0006-0000-1500-000001000000}">
      <text>
        <r>
          <rPr>
            <b/>
            <sz val="9"/>
            <color indexed="81"/>
            <rFont val="Tahoma"/>
            <family val="2"/>
          </rPr>
          <t>Metric = B3_4_III_IntRate_Amount_x000D_
Data Type = Bk_Number 19 - 9_x000D_
Bk_Trading = Trading_ForwardsFutures_GrossAmount_x000D_
Bk_Tradinglocation = Standalone</t>
        </r>
      </text>
    </comment>
    <comment ref="E8" authorId="0" shapeId="0" xr:uid="{00000000-0006-0000-1500-000002000000}">
      <text>
        <r>
          <rPr>
            <b/>
            <sz val="9"/>
            <color indexed="81"/>
            <rFont val="Tahoma"/>
            <family val="2"/>
          </rPr>
          <t>Metric = B3_4_III_ForeExch_Amount_x000D_
Data Type = Bk_Number 19 - 9_x000D_
Bk_Trading = Trading_ForwardsFutures_GrossAmount_x000D_
Bk_Tradinglocation = Standalone</t>
        </r>
      </text>
    </comment>
    <comment ref="F8" authorId="0" shapeId="0" xr:uid="{00000000-0006-0000-1500-000003000000}">
      <text>
        <r>
          <rPr>
            <b/>
            <sz val="9"/>
            <color indexed="81"/>
            <rFont val="Tahoma"/>
            <family val="2"/>
          </rPr>
          <t>Metric = B3_4_III_Eqty_Amount_x000D_
Data Type = Bk_Number 19 - 9_x000D_
Bk_Trading = Trading_ForwardsFutures_GrossAmount_x000D_
Bk_Tradinglocation = Standalone</t>
        </r>
      </text>
    </comment>
    <comment ref="G8" authorId="0" shapeId="0" xr:uid="{00000000-0006-0000-1500-000004000000}">
      <text>
        <r>
          <rPr>
            <b/>
            <sz val="9"/>
            <color indexed="81"/>
            <rFont val="Tahoma"/>
            <family val="2"/>
          </rPr>
          <t>Metric = B3_4_III_Cr_LngPro_Amount_x000D_
Data Type = Bk_Number 19 - 9_x000D_
Bk_Trading = Trading_ForwardsFutures_GrossAmount_x000D_
Bk_Tradinglocation = Standalone</t>
        </r>
      </text>
    </comment>
    <comment ref="H8" authorId="0" shapeId="0" xr:uid="{00000000-0006-0000-1500-000005000000}">
      <text>
        <r>
          <rPr>
            <b/>
            <sz val="9"/>
            <color indexed="81"/>
            <rFont val="Tahoma"/>
            <family val="2"/>
          </rPr>
          <t>Metric = B3_4_III_Cr_ShrtPro_Amount_x000D_
Data Type = Bk_Number 19 - 9_x000D_
Bk_Trading = Trading_ForwardsFutures_GrossAmount_x000D_
Bk_Tradinglocation = Standalone</t>
        </r>
      </text>
    </comment>
    <comment ref="I8" authorId="0" shapeId="0" xr:uid="{00000000-0006-0000-1500-000006000000}">
      <text>
        <r>
          <rPr>
            <b/>
            <sz val="9"/>
            <color indexed="81"/>
            <rFont val="Tahoma"/>
            <family val="2"/>
          </rPr>
          <t>Metric = B3_4_III_Comm_Amount_x000D_
Data Type = Bk_Number 19 - 9_x000D_
Bk_Trading = Trading_ForwardsFutures_GrossAmount_x000D_
Bk_Tradinglocation = Standalone</t>
        </r>
      </text>
    </comment>
    <comment ref="J8" authorId="0" shapeId="0" xr:uid="{00000000-0006-0000-1500-000007000000}">
      <text>
        <r>
          <rPr>
            <b/>
            <sz val="9"/>
            <color indexed="81"/>
            <rFont val="Tahoma"/>
            <family val="2"/>
          </rPr>
          <t>Metric = B3_4_III_Others_Amount_x000D_
Data Type = Bk_Number 19 - 9_x000D_
Bk_Trading = Trading_ForwardsFutures_GrossAmount_x000D_
Bk_Tradinglocation = Standalone</t>
        </r>
      </text>
    </comment>
    <comment ref="D9" authorId="0" shapeId="0" xr:uid="{00000000-0006-0000-1500-000008000000}">
      <text>
        <r>
          <rPr>
            <b/>
            <sz val="9"/>
            <color indexed="81"/>
            <rFont val="Tahoma"/>
            <family val="2"/>
          </rPr>
          <t>Metric = B3_4_III_IntRate_Amount_x000D_
Data Type = Bk_Number 19 - 9_x000D_
Bk_Trading = Trading_ForwardsFutures_PositiveFairValue_x000D_
Bk_Tradinglocation = Standalone</t>
        </r>
      </text>
    </comment>
    <comment ref="E9" authorId="0" shapeId="0" xr:uid="{00000000-0006-0000-1500-000009000000}">
      <text>
        <r>
          <rPr>
            <b/>
            <sz val="9"/>
            <color indexed="81"/>
            <rFont val="Tahoma"/>
            <family val="2"/>
          </rPr>
          <t>Metric = B3_4_III_ForeExch_Amount_x000D_
Data Type = Bk_Number 19 - 9_x000D_
Bk_Trading = Trading_ForwardsFutures_PositiveFairValue_x000D_
Bk_Tradinglocation = Standalone</t>
        </r>
      </text>
    </comment>
    <comment ref="F9" authorId="0" shapeId="0" xr:uid="{00000000-0006-0000-1500-00000A000000}">
      <text>
        <r>
          <rPr>
            <b/>
            <sz val="9"/>
            <color indexed="81"/>
            <rFont val="Tahoma"/>
            <family val="2"/>
          </rPr>
          <t>Metric = B3_4_III_Eqty_Amount_x000D_
Data Type = Bk_Number 19 - 9_x000D_
Bk_Trading = Trading_ForwardsFutures_PositiveFairValue_x000D_
Bk_Tradinglocation = Standalone</t>
        </r>
      </text>
    </comment>
    <comment ref="G9" authorId="0" shapeId="0" xr:uid="{00000000-0006-0000-1500-00000B000000}">
      <text>
        <r>
          <rPr>
            <b/>
            <sz val="9"/>
            <color indexed="81"/>
            <rFont val="Tahoma"/>
            <family val="2"/>
          </rPr>
          <t>Metric = B3_4_III_Cr_LngPro_Amount_x000D_
Data Type = Bk_Number 19 - 9_x000D_
Bk_Trading = Trading_ForwardsFutures_PositiveFairValue_x000D_
Bk_Tradinglocation = Standalone</t>
        </r>
      </text>
    </comment>
    <comment ref="H9" authorId="0" shapeId="0" xr:uid="{00000000-0006-0000-1500-00000C000000}">
      <text>
        <r>
          <rPr>
            <b/>
            <sz val="9"/>
            <color indexed="81"/>
            <rFont val="Tahoma"/>
            <family val="2"/>
          </rPr>
          <t>Metric = B3_4_III_Cr_ShrtPro_Amount_x000D_
Data Type = Bk_Number 19 - 9_x000D_
Bk_Trading = Trading_ForwardsFutures_PositiveFairValue_x000D_
Bk_Tradinglocation = Standalone</t>
        </r>
      </text>
    </comment>
    <comment ref="I9" authorId="0" shapeId="0" xr:uid="{00000000-0006-0000-1500-00000D000000}">
      <text>
        <r>
          <rPr>
            <b/>
            <sz val="9"/>
            <color indexed="81"/>
            <rFont val="Tahoma"/>
            <family val="2"/>
          </rPr>
          <t>Metric = B3_4_III_Comm_Amount_x000D_
Data Type = Bk_Number 19 - 9_x000D_
Bk_Trading = Trading_ForwardsFutures_PositiveFairValue_x000D_
Bk_Tradinglocation = Standalone</t>
        </r>
      </text>
    </comment>
    <comment ref="J9" authorId="0" shapeId="0" xr:uid="{00000000-0006-0000-1500-00000E000000}">
      <text>
        <r>
          <rPr>
            <b/>
            <sz val="9"/>
            <color indexed="81"/>
            <rFont val="Tahoma"/>
            <family val="2"/>
          </rPr>
          <t>Metric = B3_4_III_Others_Amount_x000D_
Data Type = Bk_Number 19 - 9_x000D_
Bk_Trading = Trading_ForwardsFutures_PositiveFairValue_x000D_
Bk_Tradinglocation = Standalone</t>
        </r>
      </text>
    </comment>
    <comment ref="D10" authorId="0" shapeId="0" xr:uid="{00000000-0006-0000-1500-00000F000000}">
      <text>
        <r>
          <rPr>
            <b/>
            <sz val="9"/>
            <color indexed="81"/>
            <rFont val="Tahoma"/>
            <family val="2"/>
          </rPr>
          <t>Metric = B3_4_III_IntRate_Amount_x000D_
Data Type = Bk_Number 19 - 9_x000D_
Bk_Trading = Trading_ForwardsFutures_NegativeFairValue_x000D_
Bk_Tradinglocation = Standalone</t>
        </r>
      </text>
    </comment>
    <comment ref="E10" authorId="0" shapeId="0" xr:uid="{00000000-0006-0000-1500-000010000000}">
      <text>
        <r>
          <rPr>
            <b/>
            <sz val="9"/>
            <color indexed="81"/>
            <rFont val="Tahoma"/>
            <family val="2"/>
          </rPr>
          <t>Metric = B3_4_III_ForeExch_Amount_x000D_
Data Type = Bk_Number 19 - 9_x000D_
Bk_Trading = Trading_ForwardsFutures_NegativeFairValue_x000D_
Bk_Tradinglocation = Standalone</t>
        </r>
      </text>
    </comment>
    <comment ref="F10" authorId="0" shapeId="0" xr:uid="{00000000-0006-0000-1500-000011000000}">
      <text>
        <r>
          <rPr>
            <b/>
            <sz val="9"/>
            <color indexed="81"/>
            <rFont val="Tahoma"/>
            <family val="2"/>
          </rPr>
          <t>Metric = B3_4_III_Eqty_Amount_x000D_
Data Type = Bk_Number 19 - 9_x000D_
Bk_Trading = Trading_ForwardsFutures_NegativeFairValue_x000D_
Bk_Tradinglocation = Standalone</t>
        </r>
      </text>
    </comment>
    <comment ref="G10" authorId="0" shapeId="0" xr:uid="{00000000-0006-0000-1500-000012000000}">
      <text>
        <r>
          <rPr>
            <b/>
            <sz val="9"/>
            <color indexed="81"/>
            <rFont val="Tahoma"/>
            <family val="2"/>
          </rPr>
          <t>Metric = B3_4_III_Cr_LngPro_Amount_x000D_
Data Type = Bk_Number 19 - 9_x000D_
Bk_Trading = Trading_ForwardsFutures_NegativeFairValue_x000D_
Bk_Tradinglocation = Standalone</t>
        </r>
      </text>
    </comment>
    <comment ref="H10" authorId="0" shapeId="0" xr:uid="{00000000-0006-0000-1500-000013000000}">
      <text>
        <r>
          <rPr>
            <b/>
            <sz val="9"/>
            <color indexed="81"/>
            <rFont val="Tahoma"/>
            <family val="2"/>
          </rPr>
          <t>Metric = B3_4_III_Cr_ShrtPro_Amount_x000D_
Data Type = Bk_Number 19 - 9_x000D_
Bk_Trading = Trading_ForwardsFutures_NegativeFairValue_x000D_
Bk_Tradinglocation = Standalone</t>
        </r>
      </text>
    </comment>
    <comment ref="I10" authorId="0" shapeId="0" xr:uid="{00000000-0006-0000-1500-000014000000}">
      <text>
        <r>
          <rPr>
            <b/>
            <sz val="9"/>
            <color indexed="81"/>
            <rFont val="Tahoma"/>
            <family val="2"/>
          </rPr>
          <t>Metric = B3_4_III_Comm_Amount_x000D_
Data Type = Bk_Number 19 - 9_x000D_
Bk_Trading = Trading_ForwardsFutures_NegativeFairValue_x000D_
Bk_Tradinglocation = Standalone</t>
        </r>
      </text>
    </comment>
    <comment ref="J10" authorId="0" shapeId="0" xr:uid="{00000000-0006-0000-1500-000015000000}">
      <text>
        <r>
          <rPr>
            <b/>
            <sz val="9"/>
            <color indexed="81"/>
            <rFont val="Tahoma"/>
            <family val="2"/>
          </rPr>
          <t>Metric = B3_4_III_Others_Amount_x000D_
Data Type = Bk_Number 19 - 9_x000D_
Bk_Trading = Trading_ForwardsFutures_NegativeFairValue_x000D_
Bk_Tradinglocation = Standalone</t>
        </r>
      </text>
    </comment>
    <comment ref="D12" authorId="0" shapeId="0" xr:uid="{00000000-0006-0000-1500-000016000000}">
      <text>
        <r>
          <rPr>
            <b/>
            <sz val="9"/>
            <color indexed="81"/>
            <rFont val="Tahoma"/>
            <family val="2"/>
          </rPr>
          <t>Metric = B3_4_III_IntRate_Amount_x000D_
Data Type = Bk_Number 19 - 9_x000D_
Bk_Trading = Trading_Swaps_GrossAmount_x000D_
Bk_Tradinglocation = Standalone</t>
        </r>
      </text>
    </comment>
    <comment ref="E12" authorId="0" shapeId="0" xr:uid="{00000000-0006-0000-1500-000017000000}">
      <text>
        <r>
          <rPr>
            <b/>
            <sz val="9"/>
            <color indexed="81"/>
            <rFont val="Tahoma"/>
            <family val="2"/>
          </rPr>
          <t>Metric = B3_4_III_ForeExch_Amount_x000D_
Data Type = Bk_Number 19 - 9_x000D_
Bk_Trading = Trading_Swaps_GrossAmount_x000D_
Bk_Tradinglocation = Standalone</t>
        </r>
      </text>
    </comment>
    <comment ref="F12" authorId="0" shapeId="0" xr:uid="{00000000-0006-0000-1500-000018000000}">
      <text>
        <r>
          <rPr>
            <b/>
            <sz val="9"/>
            <color indexed="81"/>
            <rFont val="Tahoma"/>
            <family val="2"/>
          </rPr>
          <t>Metric = B3_4_III_Eqty_Amount_x000D_
Data Type = Bk_Number 19 - 9_x000D_
Bk_Trading = Trading_Swaps_GrossAmount_x000D_
Bk_Tradinglocation = Standalone</t>
        </r>
      </text>
    </comment>
    <comment ref="G12" authorId="0" shapeId="0" xr:uid="{00000000-0006-0000-1500-000019000000}">
      <text>
        <r>
          <rPr>
            <b/>
            <sz val="9"/>
            <color indexed="81"/>
            <rFont val="Tahoma"/>
            <family val="2"/>
          </rPr>
          <t>Metric = B3_4_III_Cr_LngPro_Amount_x000D_
Data Type = Bk_Number 19 - 9_x000D_
Bk_Trading = Trading_Swaps_GrossAmount_x000D_
Bk_Tradinglocation = Standalone</t>
        </r>
      </text>
    </comment>
    <comment ref="H12" authorId="0" shapeId="0" xr:uid="{00000000-0006-0000-1500-00001A000000}">
      <text>
        <r>
          <rPr>
            <b/>
            <sz val="9"/>
            <color indexed="81"/>
            <rFont val="Tahoma"/>
            <family val="2"/>
          </rPr>
          <t>Metric = B3_4_III_Cr_ShrtPro_Amount_x000D_
Data Type = Bk_Number 19 - 9_x000D_
Bk_Trading = Trading_Swaps_GrossAmount_x000D_
Bk_Tradinglocation = Standalone</t>
        </r>
      </text>
    </comment>
    <comment ref="I12" authorId="0" shapeId="0" xr:uid="{00000000-0006-0000-1500-00001B000000}">
      <text>
        <r>
          <rPr>
            <b/>
            <sz val="9"/>
            <color indexed="81"/>
            <rFont val="Tahoma"/>
            <family val="2"/>
          </rPr>
          <t>Metric = B3_4_III_Comm_Amount_x000D_
Data Type = Bk_Number 19 - 9_x000D_
Bk_Trading = Trading_Swaps_GrossAmount_x000D_
Bk_Tradinglocation = Standalone</t>
        </r>
      </text>
    </comment>
    <comment ref="J12" authorId="0" shapeId="0" xr:uid="{00000000-0006-0000-1500-00001C000000}">
      <text>
        <r>
          <rPr>
            <b/>
            <sz val="9"/>
            <color indexed="81"/>
            <rFont val="Tahoma"/>
            <family val="2"/>
          </rPr>
          <t>Metric = B3_4_III_Others_Amount_x000D_
Data Type = Bk_Number 19 - 9_x000D_
Bk_Trading = Trading_Swaps_GrossAmount_x000D_
Bk_Tradinglocation = Standalone</t>
        </r>
      </text>
    </comment>
    <comment ref="D13" authorId="0" shapeId="0" xr:uid="{00000000-0006-0000-1500-00001D000000}">
      <text>
        <r>
          <rPr>
            <b/>
            <sz val="9"/>
            <color indexed="81"/>
            <rFont val="Tahoma"/>
            <family val="2"/>
          </rPr>
          <t>Metric = B3_4_III_IntRate_Amount_x000D_
Data Type = Bk_Number 19 - 9_x000D_
Bk_Trading = Trading_Swaps_PositiveFairValue_x000D_
Bk_Tradinglocation = Standalone</t>
        </r>
      </text>
    </comment>
    <comment ref="E13" authorId="0" shapeId="0" xr:uid="{00000000-0006-0000-1500-00001E000000}">
      <text>
        <r>
          <rPr>
            <b/>
            <sz val="9"/>
            <color indexed="81"/>
            <rFont val="Tahoma"/>
            <family val="2"/>
          </rPr>
          <t>Metric = B3_4_III_ForeExch_Amount_x000D_
Data Type = Bk_Number 19 - 9_x000D_
Bk_Trading = Trading_Swaps_PositiveFairValue_x000D_
Bk_Tradinglocation = Standalone</t>
        </r>
      </text>
    </comment>
    <comment ref="F13" authorId="0" shapeId="0" xr:uid="{00000000-0006-0000-1500-00001F000000}">
      <text>
        <r>
          <rPr>
            <b/>
            <sz val="9"/>
            <color indexed="81"/>
            <rFont val="Tahoma"/>
            <family val="2"/>
          </rPr>
          <t>Metric = B3_4_III_Eqty_Amount_x000D_
Data Type = Bk_Number 19 - 9_x000D_
Bk_Trading = Trading_Swaps_PositiveFairValue_x000D_
Bk_Tradinglocation = Standalone</t>
        </r>
      </text>
    </comment>
    <comment ref="G13" authorId="0" shapeId="0" xr:uid="{00000000-0006-0000-1500-000020000000}">
      <text>
        <r>
          <rPr>
            <b/>
            <sz val="9"/>
            <color indexed="81"/>
            <rFont val="Tahoma"/>
            <family val="2"/>
          </rPr>
          <t>Metric = B3_4_III_Cr_LngPro_Amount_x000D_
Data Type = Bk_Number 19 - 9_x000D_
Bk_Trading = Trading_Swaps_PositiveFairValue_x000D_
Bk_Tradinglocation = Standalone</t>
        </r>
      </text>
    </comment>
    <comment ref="H13" authorId="0" shapeId="0" xr:uid="{00000000-0006-0000-1500-000021000000}">
      <text>
        <r>
          <rPr>
            <b/>
            <sz val="9"/>
            <color indexed="81"/>
            <rFont val="Tahoma"/>
            <family val="2"/>
          </rPr>
          <t>Metric = B3_4_III_Cr_ShrtPro_Amount_x000D_
Data Type = Bk_Number 19 - 9_x000D_
Bk_Trading = Trading_Swaps_PositiveFairValue_x000D_
Bk_Tradinglocation = Standalone</t>
        </r>
      </text>
    </comment>
    <comment ref="I13" authorId="0" shapeId="0" xr:uid="{00000000-0006-0000-1500-000022000000}">
      <text>
        <r>
          <rPr>
            <b/>
            <sz val="9"/>
            <color indexed="81"/>
            <rFont val="Tahoma"/>
            <family val="2"/>
          </rPr>
          <t>Metric = B3_4_III_Comm_Amount_x000D_
Data Type = Bk_Number 19 - 9_x000D_
Bk_Trading = Trading_Swaps_PositiveFairValue_x000D_
Bk_Tradinglocation = Standalone</t>
        </r>
      </text>
    </comment>
    <comment ref="J13" authorId="0" shapeId="0" xr:uid="{00000000-0006-0000-1500-000023000000}">
      <text>
        <r>
          <rPr>
            <b/>
            <sz val="9"/>
            <color indexed="81"/>
            <rFont val="Tahoma"/>
            <family val="2"/>
          </rPr>
          <t>Metric = B3_4_III_Others_Amount_x000D_
Data Type = Bk_Number 19 - 9_x000D_
Bk_Trading = Trading_Swaps_PositiveFairValue_x000D_
Bk_Tradinglocation = Standalone</t>
        </r>
      </text>
    </comment>
    <comment ref="D14" authorId="0" shapeId="0" xr:uid="{00000000-0006-0000-1500-000024000000}">
      <text>
        <r>
          <rPr>
            <b/>
            <sz val="9"/>
            <color indexed="81"/>
            <rFont val="Tahoma"/>
            <family val="2"/>
          </rPr>
          <t>Metric = B3_4_III_IntRate_Amount_x000D_
Data Type = Bk_Number 19 - 9_x000D_
Bk_Trading = Trading_Swaps_NegativeFairValue_x000D_
Bk_Tradinglocation = Standalone</t>
        </r>
      </text>
    </comment>
    <comment ref="E14" authorId="0" shapeId="0" xr:uid="{00000000-0006-0000-1500-000025000000}">
      <text>
        <r>
          <rPr>
            <b/>
            <sz val="9"/>
            <color indexed="81"/>
            <rFont val="Tahoma"/>
            <family val="2"/>
          </rPr>
          <t>Metric = B3_4_III_ForeExch_Amount_x000D_
Data Type = Bk_Number 19 - 9_x000D_
Bk_Trading = Trading_Swaps_NegativeFairValue_x000D_
Bk_Tradinglocation = Standalone</t>
        </r>
      </text>
    </comment>
    <comment ref="F14" authorId="0" shapeId="0" xr:uid="{00000000-0006-0000-1500-000026000000}">
      <text>
        <r>
          <rPr>
            <b/>
            <sz val="9"/>
            <color indexed="81"/>
            <rFont val="Tahoma"/>
            <family val="2"/>
          </rPr>
          <t>Metric = B3_4_III_Eqty_Amount_x000D_
Data Type = Bk_Number 19 - 9_x000D_
Bk_Trading = Trading_Swaps_NegativeFairValue_x000D_
Bk_Tradinglocation = Standalone</t>
        </r>
      </text>
    </comment>
    <comment ref="G14" authorId="0" shapeId="0" xr:uid="{00000000-0006-0000-1500-000027000000}">
      <text>
        <r>
          <rPr>
            <b/>
            <sz val="9"/>
            <color indexed="81"/>
            <rFont val="Tahoma"/>
            <family val="2"/>
          </rPr>
          <t>Metric = B3_4_III_Cr_LngPro_Amount_x000D_
Data Type = Bk_Number 19 - 9_x000D_
Bk_Trading = Trading_Swaps_NegativeFairValue_x000D_
Bk_Tradinglocation = Standalone</t>
        </r>
      </text>
    </comment>
    <comment ref="H14" authorId="0" shapeId="0" xr:uid="{00000000-0006-0000-1500-000028000000}">
      <text>
        <r>
          <rPr>
            <b/>
            <sz val="9"/>
            <color indexed="81"/>
            <rFont val="Tahoma"/>
            <family val="2"/>
          </rPr>
          <t>Metric = B3_4_III_Cr_ShrtPro_Amount_x000D_
Data Type = Bk_Number 19 - 9_x000D_
Bk_Trading = Trading_Swaps_NegativeFairValue_x000D_
Bk_Tradinglocation = Standalone</t>
        </r>
      </text>
    </comment>
    <comment ref="I14" authorId="0" shapeId="0" xr:uid="{00000000-0006-0000-1500-000029000000}">
      <text>
        <r>
          <rPr>
            <b/>
            <sz val="9"/>
            <color indexed="81"/>
            <rFont val="Tahoma"/>
            <family val="2"/>
          </rPr>
          <t>Metric = B3_4_III_Comm_Amount_x000D_
Data Type = Bk_Number 19 - 9_x000D_
Bk_Trading = Trading_Swaps_NegativeFairValue_x000D_
Bk_Tradinglocation = Standalone</t>
        </r>
      </text>
    </comment>
    <comment ref="J14" authorId="0" shapeId="0" xr:uid="{00000000-0006-0000-1500-00002A000000}">
      <text>
        <r>
          <rPr>
            <b/>
            <sz val="9"/>
            <color indexed="81"/>
            <rFont val="Tahoma"/>
            <family val="2"/>
          </rPr>
          <t>Metric = B3_4_III_Others_Amount_x000D_
Data Type = Bk_Number 19 - 9_x000D_
Bk_Trading = Trading_Swaps_NegativeFairValue_x000D_
Bk_Tradinglocation = Standalone</t>
        </r>
      </text>
    </comment>
    <comment ref="D16" authorId="0" shapeId="0" xr:uid="{00000000-0006-0000-1500-00002B000000}">
      <text>
        <r>
          <rPr>
            <b/>
            <sz val="9"/>
            <color indexed="81"/>
            <rFont val="Tahoma"/>
            <family val="2"/>
          </rPr>
          <t>Metric = B3_4_III_IntRate_Amount_x000D_
Data Type = Bk_Number 19 - 9_x000D_
Bk_Trading = Trading_OptionBought_GrossAmount_x000D_
Bk_Tradinglocation = Standalone</t>
        </r>
      </text>
    </comment>
    <comment ref="E16" authorId="0" shapeId="0" xr:uid="{00000000-0006-0000-1500-00002C000000}">
      <text>
        <r>
          <rPr>
            <b/>
            <sz val="9"/>
            <color indexed="81"/>
            <rFont val="Tahoma"/>
            <family val="2"/>
          </rPr>
          <t>Metric = B3_4_III_ForeExch_Amount_x000D_
Data Type = Bk_Number 19 - 9_x000D_
Bk_Trading = Trading_OptionBought_GrossAmount_x000D_
Bk_Tradinglocation = Standalone</t>
        </r>
      </text>
    </comment>
    <comment ref="F16" authorId="0" shapeId="0" xr:uid="{00000000-0006-0000-1500-00002D000000}">
      <text>
        <r>
          <rPr>
            <b/>
            <sz val="9"/>
            <color indexed="81"/>
            <rFont val="Tahoma"/>
            <family val="2"/>
          </rPr>
          <t>Metric = B3_4_III_Eqty_Amount_x000D_
Data Type = Bk_Number 19 - 9_x000D_
Bk_Trading = Trading_OptionBought_GrossAmount_x000D_
Bk_Tradinglocation = Standalone</t>
        </r>
      </text>
    </comment>
    <comment ref="G16" authorId="0" shapeId="0" xr:uid="{00000000-0006-0000-1500-00002E000000}">
      <text>
        <r>
          <rPr>
            <b/>
            <sz val="9"/>
            <color indexed="81"/>
            <rFont val="Tahoma"/>
            <family val="2"/>
          </rPr>
          <t>Metric = B3_4_III_Cr_LngPro_Amount_x000D_
Data Type = Bk_Number 19 - 9_x000D_
Bk_Trading = Trading_OptionBought_GrossAmount_x000D_
Bk_Tradinglocation = Standalone</t>
        </r>
      </text>
    </comment>
    <comment ref="H16" authorId="0" shapeId="0" xr:uid="{00000000-0006-0000-1500-00002F000000}">
      <text>
        <r>
          <rPr>
            <b/>
            <sz val="9"/>
            <color indexed="81"/>
            <rFont val="Tahoma"/>
            <family val="2"/>
          </rPr>
          <t>Metric = B3_4_III_Cr_ShrtPro_Amount_x000D_
Data Type = Bk_Number 19 - 9_x000D_
Bk_Trading = Trading_OptionBought_GrossAmount_x000D_
Bk_Tradinglocation = Standalone</t>
        </r>
      </text>
    </comment>
    <comment ref="I16" authorId="0" shapeId="0" xr:uid="{00000000-0006-0000-1500-000030000000}">
      <text>
        <r>
          <rPr>
            <b/>
            <sz val="9"/>
            <color indexed="81"/>
            <rFont val="Tahoma"/>
            <family val="2"/>
          </rPr>
          <t>Metric = B3_4_III_Comm_Amount_x000D_
Data Type = Bk_Number 19 - 9_x000D_
Bk_Trading = Trading_OptionBought_GrossAmount_x000D_
Bk_Tradinglocation = Standalone</t>
        </r>
      </text>
    </comment>
    <comment ref="J16" authorId="0" shapeId="0" xr:uid="{00000000-0006-0000-1500-000031000000}">
      <text>
        <r>
          <rPr>
            <b/>
            <sz val="9"/>
            <color indexed="81"/>
            <rFont val="Tahoma"/>
            <family val="2"/>
          </rPr>
          <t>Metric = B3_4_III_Others_Amount_x000D_
Data Type = Bk_Number 19 - 9_x000D_
Bk_Trading = Trading_OptionBought_GrossAmount_x000D_
Bk_Tradinglocation = Standalone</t>
        </r>
      </text>
    </comment>
    <comment ref="D17" authorId="0" shapeId="0" xr:uid="{00000000-0006-0000-1500-000032000000}">
      <text>
        <r>
          <rPr>
            <b/>
            <sz val="9"/>
            <color indexed="81"/>
            <rFont val="Tahoma"/>
            <family val="2"/>
          </rPr>
          <t>Metric = B3_4_III_IntRate_Amount_x000D_
Data Type = Bk_Number 19 - 9_x000D_
Bk_Trading = Trading_OptionBought_PositiveFairValue_x000D_
Bk_Tradinglocation = Standalone</t>
        </r>
      </text>
    </comment>
    <comment ref="E17" authorId="0" shapeId="0" xr:uid="{00000000-0006-0000-1500-000033000000}">
      <text>
        <r>
          <rPr>
            <b/>
            <sz val="9"/>
            <color indexed="81"/>
            <rFont val="Tahoma"/>
            <family val="2"/>
          </rPr>
          <t>Metric = B3_4_III_ForeExch_Amount_x000D_
Data Type = Bk_Number 19 - 9_x000D_
Bk_Trading = Trading_OptionBought_PositiveFairValue_x000D_
Bk_Tradinglocation = Standalone</t>
        </r>
      </text>
    </comment>
    <comment ref="F17" authorId="0" shapeId="0" xr:uid="{00000000-0006-0000-1500-000034000000}">
      <text>
        <r>
          <rPr>
            <b/>
            <sz val="9"/>
            <color indexed="81"/>
            <rFont val="Tahoma"/>
            <family val="2"/>
          </rPr>
          <t>Metric = B3_4_III_Eqty_Amount_x000D_
Data Type = Bk_Number 19 - 9_x000D_
Bk_Trading = Trading_OptionBought_PositiveFairValue_x000D_
Bk_Tradinglocation = Standalone</t>
        </r>
      </text>
    </comment>
    <comment ref="G17" authorId="0" shapeId="0" xr:uid="{00000000-0006-0000-1500-000035000000}">
      <text>
        <r>
          <rPr>
            <b/>
            <sz val="9"/>
            <color indexed="81"/>
            <rFont val="Tahoma"/>
            <family val="2"/>
          </rPr>
          <t>Metric = B3_4_III_Cr_LngPro_Amount_x000D_
Data Type = Bk_Number 19 - 9_x000D_
Bk_Trading = Trading_OptionBought_PositiveFairValue_x000D_
Bk_Tradinglocation = Standalone</t>
        </r>
      </text>
    </comment>
    <comment ref="H17" authorId="0" shapeId="0" xr:uid="{00000000-0006-0000-1500-000036000000}">
      <text>
        <r>
          <rPr>
            <b/>
            <sz val="9"/>
            <color indexed="81"/>
            <rFont val="Tahoma"/>
            <family val="2"/>
          </rPr>
          <t>Metric = B3_4_III_Cr_ShrtPro_Amount_x000D_
Data Type = Bk_Number 19 - 9_x000D_
Bk_Trading = Trading_OptionBought_PositiveFairValue_x000D_
Bk_Tradinglocation = Standalone</t>
        </r>
      </text>
    </comment>
    <comment ref="I17" authorId="0" shapeId="0" xr:uid="{00000000-0006-0000-1500-000037000000}">
      <text>
        <r>
          <rPr>
            <b/>
            <sz val="9"/>
            <color indexed="81"/>
            <rFont val="Tahoma"/>
            <family val="2"/>
          </rPr>
          <t>Metric = B3_4_III_Comm_Amount_x000D_
Data Type = Bk_Number 19 - 9_x000D_
Bk_Trading = Trading_OptionBought_PositiveFairValue_x000D_
Bk_Tradinglocation = Standalone</t>
        </r>
      </text>
    </comment>
    <comment ref="J17" authorId="0" shapeId="0" xr:uid="{00000000-0006-0000-1500-000038000000}">
      <text>
        <r>
          <rPr>
            <b/>
            <sz val="9"/>
            <color indexed="81"/>
            <rFont val="Tahoma"/>
            <family val="2"/>
          </rPr>
          <t>Metric = B3_4_III_Others_Amount_x000D_
Data Type = Bk_Number 19 - 9_x000D_
Bk_Trading = Trading_OptionBought_PositiveFairValue_x000D_
Bk_Tradinglocation = Standalone</t>
        </r>
      </text>
    </comment>
    <comment ref="D18" authorId="0" shapeId="0" xr:uid="{00000000-0006-0000-1500-000039000000}">
      <text>
        <r>
          <rPr>
            <b/>
            <sz val="9"/>
            <color indexed="81"/>
            <rFont val="Tahoma"/>
            <family val="2"/>
          </rPr>
          <t>Metric = B3_4_III_IntRate_Amount_x000D_
Data Type = Bk_Number 19 - 9_x000D_
Bk_Trading = Trading_OptionBought_NegativeFairValue_x000D_
Bk_Tradinglocation = Standalone</t>
        </r>
      </text>
    </comment>
    <comment ref="E18" authorId="0" shapeId="0" xr:uid="{00000000-0006-0000-1500-00003A000000}">
      <text>
        <r>
          <rPr>
            <b/>
            <sz val="9"/>
            <color indexed="81"/>
            <rFont val="Tahoma"/>
            <family val="2"/>
          </rPr>
          <t>Metric = B3_4_III_ForeExch_Amount_x000D_
Data Type = Bk_Number 19 - 9_x000D_
Bk_Trading = Trading_OptionBought_NegativeFairValue_x000D_
Bk_Tradinglocation = Standalone</t>
        </r>
      </text>
    </comment>
    <comment ref="F18" authorId="0" shapeId="0" xr:uid="{00000000-0006-0000-1500-00003B000000}">
      <text>
        <r>
          <rPr>
            <b/>
            <sz val="9"/>
            <color indexed="81"/>
            <rFont val="Tahoma"/>
            <family val="2"/>
          </rPr>
          <t>Metric = B3_4_III_Eqty_Amount_x000D_
Data Type = Bk_Number 19 - 9_x000D_
Bk_Trading = Trading_OptionBought_NegativeFairValue_x000D_
Bk_Tradinglocation = Standalone</t>
        </r>
      </text>
    </comment>
    <comment ref="G18" authorId="0" shapeId="0" xr:uid="{00000000-0006-0000-1500-00003C000000}">
      <text>
        <r>
          <rPr>
            <b/>
            <sz val="9"/>
            <color indexed="81"/>
            <rFont val="Tahoma"/>
            <family val="2"/>
          </rPr>
          <t>Metric = B3_4_III_Cr_LngPro_Amount_x000D_
Data Type = Bk_Number 19 - 9_x000D_
Bk_Trading = Trading_OptionBought_NegativeFairValue_x000D_
Bk_Tradinglocation = Standalone</t>
        </r>
      </text>
    </comment>
    <comment ref="H18" authorId="0" shapeId="0" xr:uid="{00000000-0006-0000-1500-00003D000000}">
      <text>
        <r>
          <rPr>
            <b/>
            <sz val="9"/>
            <color indexed="81"/>
            <rFont val="Tahoma"/>
            <family val="2"/>
          </rPr>
          <t>Metric = B3_4_III_Cr_ShrtPro_Amount_x000D_
Data Type = Bk_Number 19 - 9_x000D_
Bk_Trading = Trading_OptionBought_NegativeFairValue_x000D_
Bk_Tradinglocation = Standalone</t>
        </r>
      </text>
    </comment>
    <comment ref="I18" authorId="0" shapeId="0" xr:uid="{00000000-0006-0000-1500-00003E000000}">
      <text>
        <r>
          <rPr>
            <b/>
            <sz val="9"/>
            <color indexed="81"/>
            <rFont val="Tahoma"/>
            <family val="2"/>
          </rPr>
          <t>Metric = B3_4_III_Comm_Amount_x000D_
Data Type = Bk_Number 19 - 9_x000D_
Bk_Trading = Trading_OptionBought_NegativeFairValue_x000D_
Bk_Tradinglocation = Standalone</t>
        </r>
      </text>
    </comment>
    <comment ref="J18" authorId="0" shapeId="0" xr:uid="{00000000-0006-0000-1500-00003F000000}">
      <text>
        <r>
          <rPr>
            <b/>
            <sz val="9"/>
            <color indexed="81"/>
            <rFont val="Tahoma"/>
            <family val="2"/>
          </rPr>
          <t>Metric = B3_4_III_Others_Amount_x000D_
Data Type = Bk_Number 19 - 9_x000D_
Bk_Trading = Trading_OptionBought_NegativeFairValue_x000D_
Bk_Tradinglocation = Standalone</t>
        </r>
      </text>
    </comment>
    <comment ref="D20" authorId="0" shapeId="0" xr:uid="{00000000-0006-0000-1500-000040000000}">
      <text>
        <r>
          <rPr>
            <b/>
            <sz val="9"/>
            <color indexed="81"/>
            <rFont val="Tahoma"/>
            <family val="2"/>
          </rPr>
          <t>Metric = B3_4_III_IntRate_Amount_x000D_
Data Type = Bk_Number 19 - 9_x000D_
Bk_Trading = Trading_OptionSold_GrossAmount_x000D_
Bk_Tradinglocation = Standalone</t>
        </r>
      </text>
    </comment>
    <comment ref="E20" authorId="0" shapeId="0" xr:uid="{00000000-0006-0000-1500-000041000000}">
      <text>
        <r>
          <rPr>
            <b/>
            <sz val="9"/>
            <color indexed="81"/>
            <rFont val="Tahoma"/>
            <family val="2"/>
          </rPr>
          <t>Metric = B3_4_III_ForeExch_Amount_x000D_
Data Type = Bk_Number 19 - 9_x000D_
Bk_Trading = Trading_OptionSold_GrossAmount_x000D_
Bk_Tradinglocation = Standalone</t>
        </r>
      </text>
    </comment>
    <comment ref="F20" authorId="0" shapeId="0" xr:uid="{00000000-0006-0000-1500-000042000000}">
      <text>
        <r>
          <rPr>
            <b/>
            <sz val="9"/>
            <color indexed="81"/>
            <rFont val="Tahoma"/>
            <family val="2"/>
          </rPr>
          <t>Metric = B3_4_III_Eqty_Amount_x000D_
Data Type = Bk_Number 19 - 9_x000D_
Bk_Trading = Trading_OptionSold_GrossAmount_x000D_
Bk_Tradinglocation = Standalone</t>
        </r>
      </text>
    </comment>
    <comment ref="G20" authorId="0" shapeId="0" xr:uid="{00000000-0006-0000-1500-000043000000}">
      <text>
        <r>
          <rPr>
            <b/>
            <sz val="9"/>
            <color indexed="81"/>
            <rFont val="Tahoma"/>
            <family val="2"/>
          </rPr>
          <t>Metric = B3_4_III_Cr_LngPro_Amount_x000D_
Data Type = Bk_Number 19 - 9_x000D_
Bk_Trading = Trading_OptionSold_GrossAmount_x000D_
Bk_Tradinglocation = Standalone</t>
        </r>
      </text>
    </comment>
    <comment ref="H20" authorId="0" shapeId="0" xr:uid="{00000000-0006-0000-1500-000044000000}">
      <text>
        <r>
          <rPr>
            <b/>
            <sz val="9"/>
            <color indexed="81"/>
            <rFont val="Tahoma"/>
            <family val="2"/>
          </rPr>
          <t>Metric = B3_4_III_Cr_ShrtPro_Amount_x000D_
Data Type = Bk_Number 19 - 9_x000D_
Bk_Trading = Trading_OptionSold_GrossAmount_x000D_
Bk_Tradinglocation = Standalone</t>
        </r>
      </text>
    </comment>
    <comment ref="I20" authorId="0" shapeId="0" xr:uid="{00000000-0006-0000-1500-000045000000}">
      <text>
        <r>
          <rPr>
            <b/>
            <sz val="9"/>
            <color indexed="81"/>
            <rFont val="Tahoma"/>
            <family val="2"/>
          </rPr>
          <t>Metric = B3_4_III_Comm_Amount_x000D_
Data Type = Bk_Number 19 - 9_x000D_
Bk_Trading = Trading_OptionSold_GrossAmount_x000D_
Bk_Tradinglocation = Standalone</t>
        </r>
      </text>
    </comment>
    <comment ref="J20" authorId="0" shapeId="0" xr:uid="{00000000-0006-0000-1500-000046000000}">
      <text>
        <r>
          <rPr>
            <b/>
            <sz val="9"/>
            <color indexed="81"/>
            <rFont val="Tahoma"/>
            <family val="2"/>
          </rPr>
          <t>Metric = B3_4_III_Others_Amount_x000D_
Data Type = Bk_Number 19 - 9_x000D_
Bk_Trading = Trading_OptionSold_GrossAmount_x000D_
Bk_Tradinglocation = Standalone</t>
        </r>
      </text>
    </comment>
    <comment ref="D21" authorId="0" shapeId="0" xr:uid="{00000000-0006-0000-1500-000047000000}">
      <text>
        <r>
          <rPr>
            <b/>
            <sz val="9"/>
            <color indexed="81"/>
            <rFont val="Tahoma"/>
            <family val="2"/>
          </rPr>
          <t>Metric = B3_4_III_IntRate_Amount_x000D_
Data Type = Bk_Number 19 - 9_x000D_
Bk_Trading = Trading_OptionSold_PositiveFairValue_x000D_
Bk_Tradinglocation = Standalone</t>
        </r>
      </text>
    </comment>
    <comment ref="E21" authorId="0" shapeId="0" xr:uid="{00000000-0006-0000-1500-000048000000}">
      <text>
        <r>
          <rPr>
            <b/>
            <sz val="9"/>
            <color indexed="81"/>
            <rFont val="Tahoma"/>
            <family val="2"/>
          </rPr>
          <t>Metric = B3_4_III_ForeExch_Amount_x000D_
Data Type = Bk_Number 19 - 9_x000D_
Bk_Trading = Trading_OptionSold_PositiveFairValue_x000D_
Bk_Tradinglocation = Standalone</t>
        </r>
      </text>
    </comment>
    <comment ref="F21" authorId="0" shapeId="0" xr:uid="{00000000-0006-0000-1500-000049000000}">
      <text>
        <r>
          <rPr>
            <b/>
            <sz val="9"/>
            <color indexed="81"/>
            <rFont val="Tahoma"/>
            <family val="2"/>
          </rPr>
          <t>Metric = B3_4_III_Eqty_Amount_x000D_
Data Type = Bk_Number 19 - 9_x000D_
Bk_Trading = Trading_OptionSold_PositiveFairValue_x000D_
Bk_Tradinglocation = Standalone</t>
        </r>
      </text>
    </comment>
    <comment ref="G21" authorId="0" shapeId="0" xr:uid="{00000000-0006-0000-1500-00004A000000}">
      <text>
        <r>
          <rPr>
            <b/>
            <sz val="9"/>
            <color indexed="81"/>
            <rFont val="Tahoma"/>
            <family val="2"/>
          </rPr>
          <t>Metric = B3_4_III_Cr_LngPro_Amount_x000D_
Data Type = Bk_Number 19 - 9_x000D_
Bk_Trading = Trading_OptionSold_PositiveFairValue_x000D_
Bk_Tradinglocation = Standalone</t>
        </r>
      </text>
    </comment>
    <comment ref="H21" authorId="0" shapeId="0" xr:uid="{00000000-0006-0000-1500-00004B000000}">
      <text>
        <r>
          <rPr>
            <b/>
            <sz val="9"/>
            <color indexed="81"/>
            <rFont val="Tahoma"/>
            <family val="2"/>
          </rPr>
          <t>Metric = B3_4_III_Cr_ShrtPro_Amount_x000D_
Data Type = Bk_Number 19 - 9_x000D_
Bk_Trading = Trading_OptionSold_PositiveFairValue_x000D_
Bk_Tradinglocation = Standalone</t>
        </r>
      </text>
    </comment>
    <comment ref="I21" authorId="0" shapeId="0" xr:uid="{00000000-0006-0000-1500-00004C000000}">
      <text>
        <r>
          <rPr>
            <b/>
            <sz val="9"/>
            <color indexed="81"/>
            <rFont val="Tahoma"/>
            <family val="2"/>
          </rPr>
          <t>Metric = B3_4_III_Comm_Amount_x000D_
Data Type = Bk_Number 19 - 9_x000D_
Bk_Trading = Trading_OptionSold_PositiveFairValue_x000D_
Bk_Tradinglocation = Standalone</t>
        </r>
      </text>
    </comment>
    <comment ref="J21" authorId="0" shapeId="0" xr:uid="{00000000-0006-0000-1500-00004D000000}">
      <text>
        <r>
          <rPr>
            <b/>
            <sz val="9"/>
            <color indexed="81"/>
            <rFont val="Tahoma"/>
            <family val="2"/>
          </rPr>
          <t>Metric = B3_4_III_Others_Amount_x000D_
Data Type = Bk_Number 19 - 9_x000D_
Bk_Trading = Trading_OptionSold_PositiveFairValue_x000D_
Bk_Tradinglocation = Standalone</t>
        </r>
      </text>
    </comment>
    <comment ref="D22" authorId="0" shapeId="0" xr:uid="{00000000-0006-0000-1500-00004E000000}">
      <text>
        <r>
          <rPr>
            <b/>
            <sz val="9"/>
            <color indexed="81"/>
            <rFont val="Tahoma"/>
            <family val="2"/>
          </rPr>
          <t>Metric = B3_4_III_IntRate_Amount_x000D_
Data Type = Bk_Number 19 - 9_x000D_
Bk_Trading = Trading_OptionSold_NegativeFairValue_x000D_
Bk_Tradinglocation = Standalone</t>
        </r>
      </text>
    </comment>
    <comment ref="E22" authorId="0" shapeId="0" xr:uid="{00000000-0006-0000-1500-00004F000000}">
      <text>
        <r>
          <rPr>
            <b/>
            <sz val="9"/>
            <color indexed="81"/>
            <rFont val="Tahoma"/>
            <family val="2"/>
          </rPr>
          <t>Metric = B3_4_III_ForeExch_Amount_x000D_
Data Type = Bk_Number 19 - 9_x000D_
Bk_Trading = Trading_OptionSold_NegativeFairValue_x000D_
Bk_Tradinglocation = Standalone</t>
        </r>
      </text>
    </comment>
    <comment ref="F22" authorId="0" shapeId="0" xr:uid="{00000000-0006-0000-1500-000050000000}">
      <text>
        <r>
          <rPr>
            <b/>
            <sz val="9"/>
            <color indexed="81"/>
            <rFont val="Tahoma"/>
            <family val="2"/>
          </rPr>
          <t>Metric = B3_4_III_Eqty_Amount_x000D_
Data Type = Bk_Number 19 - 9_x000D_
Bk_Trading = Trading_OptionSold_NegativeFairValue_x000D_
Bk_Tradinglocation = Standalone</t>
        </r>
      </text>
    </comment>
    <comment ref="G22" authorId="0" shapeId="0" xr:uid="{00000000-0006-0000-1500-000051000000}">
      <text>
        <r>
          <rPr>
            <b/>
            <sz val="9"/>
            <color indexed="81"/>
            <rFont val="Tahoma"/>
            <family val="2"/>
          </rPr>
          <t>Metric = B3_4_III_Cr_LngPro_Amount_x000D_
Data Type = Bk_Number 19 - 9_x000D_
Bk_Trading = Trading_OptionSold_NegativeFairValue_x000D_
Bk_Tradinglocation = Standalone</t>
        </r>
      </text>
    </comment>
    <comment ref="H22" authorId="0" shapeId="0" xr:uid="{00000000-0006-0000-1500-000052000000}">
      <text>
        <r>
          <rPr>
            <b/>
            <sz val="9"/>
            <color indexed="81"/>
            <rFont val="Tahoma"/>
            <family val="2"/>
          </rPr>
          <t>Metric = B3_4_III_Cr_ShrtPro_Amount_x000D_
Data Type = Bk_Number 19 - 9_x000D_
Bk_Trading = Trading_OptionSold_NegativeFairValue_x000D_
Bk_Tradinglocation = Standalone</t>
        </r>
      </text>
    </comment>
    <comment ref="I22" authorId="0" shapeId="0" xr:uid="{00000000-0006-0000-1500-000053000000}">
      <text>
        <r>
          <rPr>
            <b/>
            <sz val="9"/>
            <color indexed="81"/>
            <rFont val="Tahoma"/>
            <family val="2"/>
          </rPr>
          <t>Metric = B3_4_III_Comm_Amount_x000D_
Data Type = Bk_Number 19 - 9_x000D_
Bk_Trading = Trading_OptionSold_NegativeFairValue_x000D_
Bk_Tradinglocation = Standalone</t>
        </r>
      </text>
    </comment>
    <comment ref="J22" authorId="0" shapeId="0" xr:uid="{00000000-0006-0000-1500-000054000000}">
      <text>
        <r>
          <rPr>
            <b/>
            <sz val="9"/>
            <color indexed="81"/>
            <rFont val="Tahoma"/>
            <family val="2"/>
          </rPr>
          <t>Metric = B3_4_III_Others_Amount_x000D_
Data Type = Bk_Number 19 - 9_x000D_
Bk_Trading = Trading_OptionSold_NegativeFairValue_x000D_
Bk_Tradinglocation = Standalone</t>
        </r>
      </text>
    </comment>
    <comment ref="D29" authorId="1" shapeId="0" xr:uid="{00000000-0006-0000-1500-000055000000}">
      <text>
        <r>
          <rPr>
            <b/>
            <sz val="9"/>
            <color indexed="81"/>
            <rFont val="Tahoma"/>
            <family val="2"/>
          </rPr>
          <t>Metric = B3_4_III_IntRate_Amount_x000D_
Data Type = Bk_Number 19 - 9_x000D_
Bk_Trading = NonTrading_ForwardsFutures_GrossAmount_x000D_
Bk_Tradinglocation = Standalone</t>
        </r>
      </text>
    </comment>
    <comment ref="E29" authorId="1" shapeId="0" xr:uid="{00000000-0006-0000-1500-000056000000}">
      <text>
        <r>
          <rPr>
            <b/>
            <sz val="9"/>
            <color indexed="81"/>
            <rFont val="Tahoma"/>
            <family val="2"/>
          </rPr>
          <t>Metric = B3_4_III_ForeExch_Amount_x000D_
Data Type = Bk_Number 19 - 9_x000D_
Bk_Trading = NonTrading_ForwardsFutures_GrossAmount_x000D_
Bk_Tradinglocation = Standalone</t>
        </r>
      </text>
    </comment>
    <comment ref="F29" authorId="1" shapeId="0" xr:uid="{00000000-0006-0000-1500-000057000000}">
      <text>
        <r>
          <rPr>
            <b/>
            <sz val="9"/>
            <color indexed="81"/>
            <rFont val="Tahoma"/>
            <family val="2"/>
          </rPr>
          <t>Metric = B3_4_III_Eqty_Amount_x000D_
Data Type = Bk_Number 19 - 9_x000D_
Bk_Trading = NonTrading_ForwardsFutures_GrossAmount_x000D_
Bk_Tradinglocation = Standalone</t>
        </r>
      </text>
    </comment>
    <comment ref="G29" authorId="1" shapeId="0" xr:uid="{00000000-0006-0000-1500-000058000000}">
      <text>
        <r>
          <rPr>
            <b/>
            <sz val="9"/>
            <color indexed="81"/>
            <rFont val="Tahoma"/>
            <family val="2"/>
          </rPr>
          <t>Metric = B3_4_III_Cr_LngPro_Amount_x000D_
Data Type = Bk_Number 19 - 9_x000D_
Bk_Trading = NonTrading_ForwardsFutures_GrossAmount_x000D_
Bk_Tradinglocation = Standalone</t>
        </r>
      </text>
    </comment>
    <comment ref="H29" authorId="1" shapeId="0" xr:uid="{00000000-0006-0000-1500-000059000000}">
      <text>
        <r>
          <rPr>
            <b/>
            <sz val="9"/>
            <color indexed="81"/>
            <rFont val="Tahoma"/>
            <family val="2"/>
          </rPr>
          <t>Metric = B3_4_III_Cr_ShrtPro_Amount_x000D_
Data Type = Bk_Number 19 - 9_x000D_
Bk_Trading = NonTrading_ForwardsFutures_GrossAmount_x000D_
Bk_Tradinglocation = Standalone</t>
        </r>
      </text>
    </comment>
    <comment ref="I29" authorId="1" shapeId="0" xr:uid="{00000000-0006-0000-1500-00005A000000}">
      <text>
        <r>
          <rPr>
            <b/>
            <sz val="9"/>
            <color indexed="81"/>
            <rFont val="Tahoma"/>
            <family val="2"/>
          </rPr>
          <t>Metric = B3_4_III_Comm_Amount_x000D_
Data Type = Bk_Number 19 - 9_x000D_
Bk_Trading = NonTrading_ForwardsFutures_GrossAmount_x000D_
Bk_Tradinglocation = Standalone</t>
        </r>
      </text>
    </comment>
    <comment ref="J29" authorId="1" shapeId="0" xr:uid="{00000000-0006-0000-1500-00005B000000}">
      <text>
        <r>
          <rPr>
            <b/>
            <sz val="9"/>
            <color indexed="81"/>
            <rFont val="Tahoma"/>
            <family val="2"/>
          </rPr>
          <t>Metric = B3_4_III_Others_Amount_x000D_
Data Type = Bk_Number 19 - 9_x000D_
Bk_Trading = NonTrading_ForwardsFutures_GrossAmount_x000D_
Bk_Tradinglocation = Standalone</t>
        </r>
      </text>
    </comment>
    <comment ref="D30" authorId="1" shapeId="0" xr:uid="{00000000-0006-0000-1500-00005C000000}">
      <text>
        <r>
          <rPr>
            <b/>
            <sz val="9"/>
            <color indexed="81"/>
            <rFont val="Tahoma"/>
            <family val="2"/>
          </rPr>
          <t>Metric = B3_4_III_IntRate_Amount_x000D_
Data Type = Bk_Number 19 - 9_x000D_
Bk_Trading = NonTrading_ForwardsFutures_PositiveFairValue_x000D_
Bk_Tradinglocation = Standalone</t>
        </r>
      </text>
    </comment>
    <comment ref="E30" authorId="1" shapeId="0" xr:uid="{00000000-0006-0000-1500-00005D000000}">
      <text>
        <r>
          <rPr>
            <b/>
            <sz val="9"/>
            <color indexed="81"/>
            <rFont val="Tahoma"/>
            <family val="2"/>
          </rPr>
          <t>Metric = B3_4_III_ForeExch_Amount_x000D_
Data Type = Bk_Number 19 - 9_x000D_
Bk_Trading = NonTrading_ForwardsFutures_PositiveFairValue_x000D_
Bk_Tradinglocation = Standalone</t>
        </r>
      </text>
    </comment>
    <comment ref="F30" authorId="1" shapeId="0" xr:uid="{00000000-0006-0000-1500-00005E000000}">
      <text>
        <r>
          <rPr>
            <b/>
            <sz val="9"/>
            <color indexed="81"/>
            <rFont val="Tahoma"/>
            <family val="2"/>
          </rPr>
          <t>Metric = B3_4_III_Eqty_Amount_x000D_
Data Type = Bk_Number 19 - 9_x000D_
Bk_Trading = NonTrading_ForwardsFutures_PositiveFairValue_x000D_
Bk_Tradinglocation = Standalone</t>
        </r>
      </text>
    </comment>
    <comment ref="G30" authorId="1" shapeId="0" xr:uid="{00000000-0006-0000-1500-00005F000000}">
      <text>
        <r>
          <rPr>
            <b/>
            <sz val="9"/>
            <color indexed="81"/>
            <rFont val="Tahoma"/>
            <family val="2"/>
          </rPr>
          <t>Metric = B3_4_III_Cr_LngPro_Amount_x000D_
Data Type = Bk_Number 19 - 9_x000D_
Bk_Trading = NonTrading_ForwardsFutures_PositiveFairValue_x000D_
Bk_Tradinglocation = Standalone</t>
        </r>
      </text>
    </comment>
    <comment ref="H30" authorId="1" shapeId="0" xr:uid="{00000000-0006-0000-1500-000060000000}">
      <text>
        <r>
          <rPr>
            <b/>
            <sz val="9"/>
            <color indexed="81"/>
            <rFont val="Tahoma"/>
            <family val="2"/>
          </rPr>
          <t>Metric = B3_4_III_Cr_ShrtPro_Amount_x000D_
Data Type = Bk_Number 19 - 9_x000D_
Bk_Trading = NonTrading_ForwardsFutures_PositiveFairValue_x000D_
Bk_Tradinglocation = Standalone</t>
        </r>
      </text>
    </comment>
    <comment ref="I30" authorId="1" shapeId="0" xr:uid="{00000000-0006-0000-1500-000061000000}">
      <text>
        <r>
          <rPr>
            <b/>
            <sz val="9"/>
            <color indexed="81"/>
            <rFont val="Tahoma"/>
            <family val="2"/>
          </rPr>
          <t>Metric = B3_4_III_Comm_Amount_x000D_
Data Type = Bk_Number 19 - 9_x000D_
Bk_Trading = NonTrading_ForwardsFutures_PositiveFairValue_x000D_
Bk_Tradinglocation = Standalone</t>
        </r>
      </text>
    </comment>
    <comment ref="J30" authorId="1" shapeId="0" xr:uid="{00000000-0006-0000-1500-000062000000}">
      <text>
        <r>
          <rPr>
            <b/>
            <sz val="9"/>
            <color indexed="81"/>
            <rFont val="Tahoma"/>
            <family val="2"/>
          </rPr>
          <t>Metric = B3_4_III_Others_Amount_x000D_
Data Type = Bk_Number 19 - 9_x000D_
Bk_Trading = NonTrading_ForwardsFutures_PositiveFairValue_x000D_
Bk_Tradinglocation = Standalone</t>
        </r>
      </text>
    </comment>
    <comment ref="D31" authorId="1" shapeId="0" xr:uid="{00000000-0006-0000-1500-000063000000}">
      <text>
        <r>
          <rPr>
            <b/>
            <sz val="9"/>
            <color indexed="81"/>
            <rFont val="Tahoma"/>
            <family val="2"/>
          </rPr>
          <t>Metric = B3_4_III_IntRate_Amount_x000D_
Data Type = Bk_Number 19 - 9_x000D_
Bk_Trading = NonTrading_ForwardsFutures_NegativeFairValue_x000D_
Bk_Tradinglocation = Standalone</t>
        </r>
      </text>
    </comment>
    <comment ref="E31" authorId="1" shapeId="0" xr:uid="{00000000-0006-0000-1500-000064000000}">
      <text>
        <r>
          <rPr>
            <b/>
            <sz val="9"/>
            <color indexed="81"/>
            <rFont val="Tahoma"/>
            <family val="2"/>
          </rPr>
          <t>Metric = B3_4_III_ForeExch_Amount_x000D_
Data Type = Bk_Number 19 - 9_x000D_
Bk_Trading = NonTrading_ForwardsFutures_NegativeFairValue_x000D_
Bk_Tradinglocation = Standalone</t>
        </r>
      </text>
    </comment>
    <comment ref="F31" authorId="1" shapeId="0" xr:uid="{00000000-0006-0000-1500-000065000000}">
      <text>
        <r>
          <rPr>
            <b/>
            <sz val="9"/>
            <color indexed="81"/>
            <rFont val="Tahoma"/>
            <family val="2"/>
          </rPr>
          <t>Metric = B3_4_III_Eqty_Amount_x000D_
Data Type = Bk_Number 19 - 9_x000D_
Bk_Trading = NonTrading_ForwardsFutures_NegativeFairValue_x000D_
Bk_Tradinglocation = Standalone</t>
        </r>
      </text>
    </comment>
    <comment ref="G31" authorId="1" shapeId="0" xr:uid="{00000000-0006-0000-1500-000066000000}">
      <text>
        <r>
          <rPr>
            <b/>
            <sz val="9"/>
            <color indexed="81"/>
            <rFont val="Tahoma"/>
            <family val="2"/>
          </rPr>
          <t>Metric = B3_4_III_Cr_LngPro_Amount_x000D_
Data Type = Bk_Number 19 - 9_x000D_
Bk_Trading = NonTrading_ForwardsFutures_NegativeFairValue_x000D_
Bk_Tradinglocation = Standalone</t>
        </r>
      </text>
    </comment>
    <comment ref="H31" authorId="1" shapeId="0" xr:uid="{00000000-0006-0000-1500-000067000000}">
      <text>
        <r>
          <rPr>
            <b/>
            <sz val="9"/>
            <color indexed="81"/>
            <rFont val="Tahoma"/>
            <family val="2"/>
          </rPr>
          <t>Metric = B3_4_III_Cr_ShrtPro_Amount_x000D_
Data Type = Bk_Number 19 - 9_x000D_
Bk_Trading = NonTrading_ForwardsFutures_NegativeFairValue_x000D_
Bk_Tradinglocation = Standalone</t>
        </r>
      </text>
    </comment>
    <comment ref="I31" authorId="1" shapeId="0" xr:uid="{00000000-0006-0000-1500-000068000000}">
      <text>
        <r>
          <rPr>
            <b/>
            <sz val="9"/>
            <color indexed="81"/>
            <rFont val="Tahoma"/>
            <family val="2"/>
          </rPr>
          <t>Metric = B3_4_III_Comm_Amount_x000D_
Data Type = Bk_Number 19 - 9_x000D_
Bk_Trading = NonTrading_ForwardsFutures_NegativeFairValue_x000D_
Bk_Tradinglocation = Standalone</t>
        </r>
      </text>
    </comment>
    <comment ref="J31" authorId="1" shapeId="0" xr:uid="{00000000-0006-0000-1500-000069000000}">
      <text>
        <r>
          <rPr>
            <b/>
            <sz val="9"/>
            <color indexed="81"/>
            <rFont val="Tahoma"/>
            <family val="2"/>
          </rPr>
          <t>Metric = B3_4_III_Others_Amount_x000D_
Data Type = Bk_Number 19 - 9_x000D_
Bk_Trading = NonTrading_ForwardsFutures_NegativeFairValue_x000D_
Bk_Tradinglocation = Standalone</t>
        </r>
      </text>
    </comment>
    <comment ref="D33" authorId="1" shapeId="0" xr:uid="{00000000-0006-0000-1500-00006A000000}">
      <text>
        <r>
          <rPr>
            <b/>
            <sz val="9"/>
            <color indexed="81"/>
            <rFont val="Tahoma"/>
            <family val="2"/>
          </rPr>
          <t>Metric = B3_4_III_IntRate_Amount_x000D_
Data Type = Bk_Number 19 - 9_x000D_
Bk_Trading = NonTrading_Swaps_GrossAmount_x000D_
Bk_Tradinglocation = Standalone</t>
        </r>
      </text>
    </comment>
    <comment ref="E33" authorId="1" shapeId="0" xr:uid="{00000000-0006-0000-1500-00006B000000}">
      <text>
        <r>
          <rPr>
            <b/>
            <sz val="9"/>
            <color indexed="81"/>
            <rFont val="Tahoma"/>
            <family val="2"/>
          </rPr>
          <t>Metric = B3_4_III_ForeExch_Amount_x000D_
Data Type = Bk_Number 19 - 9_x000D_
Bk_Trading = NonTrading_Swaps_GrossAmount_x000D_
Bk_Tradinglocation = Standalone</t>
        </r>
      </text>
    </comment>
    <comment ref="F33" authorId="1" shapeId="0" xr:uid="{00000000-0006-0000-1500-00006C000000}">
      <text>
        <r>
          <rPr>
            <b/>
            <sz val="9"/>
            <color indexed="81"/>
            <rFont val="Tahoma"/>
            <family val="2"/>
          </rPr>
          <t>Metric = B3_4_III_Eqty_Amount_x000D_
Data Type = Bk_Number 19 - 9_x000D_
Bk_Trading = NonTrading_Swaps_GrossAmount_x000D_
Bk_Tradinglocation = Standalone</t>
        </r>
      </text>
    </comment>
    <comment ref="G33" authorId="1" shapeId="0" xr:uid="{00000000-0006-0000-1500-00006D000000}">
      <text>
        <r>
          <rPr>
            <b/>
            <sz val="9"/>
            <color indexed="81"/>
            <rFont val="Tahoma"/>
            <family val="2"/>
          </rPr>
          <t>Metric = B3_4_III_Cr_LngPro_Amount_x000D_
Data Type = Bk_Number 19 - 9_x000D_
Bk_Trading = NonTrading_Swaps_GrossAmount_x000D_
Bk_Tradinglocation = Standalone</t>
        </r>
      </text>
    </comment>
    <comment ref="H33" authorId="1" shapeId="0" xr:uid="{00000000-0006-0000-1500-00006E000000}">
      <text>
        <r>
          <rPr>
            <b/>
            <sz val="9"/>
            <color indexed="81"/>
            <rFont val="Tahoma"/>
            <family val="2"/>
          </rPr>
          <t>Metric = B3_4_III_Cr_ShrtPro_Amount_x000D_
Data Type = Bk_Number 19 - 9_x000D_
Bk_Trading = NonTrading_Swaps_GrossAmount_x000D_
Bk_Tradinglocation = Standalone</t>
        </r>
      </text>
    </comment>
    <comment ref="I33" authorId="1" shapeId="0" xr:uid="{00000000-0006-0000-1500-00006F000000}">
      <text>
        <r>
          <rPr>
            <b/>
            <sz val="9"/>
            <color indexed="81"/>
            <rFont val="Tahoma"/>
            <family val="2"/>
          </rPr>
          <t>Metric = B3_4_III_Comm_Amount_x000D_
Data Type = Bk_Number 19 - 9_x000D_
Bk_Trading = NonTrading_Swaps_GrossAmount_x000D_
Bk_Tradinglocation = Standalone</t>
        </r>
      </text>
    </comment>
    <comment ref="J33" authorId="1" shapeId="0" xr:uid="{00000000-0006-0000-1500-000070000000}">
      <text>
        <r>
          <rPr>
            <b/>
            <sz val="9"/>
            <color indexed="81"/>
            <rFont val="Tahoma"/>
            <family val="2"/>
          </rPr>
          <t>Metric = B3_4_III_Others_Amount_x000D_
Data Type = Bk_Number 19 - 9_x000D_
Bk_Trading = NonTrading_Swaps_GrossAmount_x000D_
Bk_Tradinglocation = Standalone</t>
        </r>
      </text>
    </comment>
    <comment ref="D34" authorId="1" shapeId="0" xr:uid="{00000000-0006-0000-1500-000071000000}">
      <text>
        <r>
          <rPr>
            <b/>
            <sz val="9"/>
            <color indexed="81"/>
            <rFont val="Tahoma"/>
            <family val="2"/>
          </rPr>
          <t>Metric = B3_4_III_IntRate_Amount_x000D_
Data Type = Bk_Number 19 - 9_x000D_
Bk_Trading = NonTrading_Swaps_PositiveFairValue_x000D_
Bk_Tradinglocation = Standalone</t>
        </r>
      </text>
    </comment>
    <comment ref="E34" authorId="1" shapeId="0" xr:uid="{00000000-0006-0000-1500-000072000000}">
      <text>
        <r>
          <rPr>
            <b/>
            <sz val="9"/>
            <color indexed="81"/>
            <rFont val="Tahoma"/>
            <family val="2"/>
          </rPr>
          <t>Metric = B3_4_III_ForeExch_Amount_x000D_
Data Type = Bk_Number 19 - 9_x000D_
Bk_Trading = NonTrading_Swaps_PositiveFairValue_x000D_
Bk_Tradinglocation = Standalone</t>
        </r>
      </text>
    </comment>
    <comment ref="F34" authorId="1" shapeId="0" xr:uid="{00000000-0006-0000-1500-000073000000}">
      <text>
        <r>
          <rPr>
            <b/>
            <sz val="9"/>
            <color indexed="81"/>
            <rFont val="Tahoma"/>
            <family val="2"/>
          </rPr>
          <t>Metric = B3_4_III_Eqty_Amount_x000D_
Data Type = Bk_Number 19 - 9_x000D_
Bk_Trading = NonTrading_Swaps_PositiveFairValue_x000D_
Bk_Tradinglocation = Standalone</t>
        </r>
      </text>
    </comment>
    <comment ref="G34" authorId="1" shapeId="0" xr:uid="{00000000-0006-0000-1500-000074000000}">
      <text>
        <r>
          <rPr>
            <b/>
            <sz val="9"/>
            <color indexed="81"/>
            <rFont val="Tahoma"/>
            <family val="2"/>
          </rPr>
          <t>Metric = B3_4_III_Cr_LngPro_Amount_x000D_
Data Type = Bk_Number 19 - 9_x000D_
Bk_Trading = NonTrading_Swaps_PositiveFairValue_x000D_
Bk_Tradinglocation = Standalone</t>
        </r>
      </text>
    </comment>
    <comment ref="H34" authorId="1" shapeId="0" xr:uid="{00000000-0006-0000-1500-000075000000}">
      <text>
        <r>
          <rPr>
            <b/>
            <sz val="9"/>
            <color indexed="81"/>
            <rFont val="Tahoma"/>
            <family val="2"/>
          </rPr>
          <t>Metric = B3_4_III_Cr_ShrtPro_Amount_x000D_
Data Type = Bk_Number 19 - 9_x000D_
Bk_Trading = NonTrading_Swaps_PositiveFairValue_x000D_
Bk_Tradinglocation = Standalone</t>
        </r>
      </text>
    </comment>
    <comment ref="I34" authorId="1" shapeId="0" xr:uid="{00000000-0006-0000-1500-000076000000}">
      <text>
        <r>
          <rPr>
            <b/>
            <sz val="9"/>
            <color indexed="81"/>
            <rFont val="Tahoma"/>
            <family val="2"/>
          </rPr>
          <t>Metric = B3_4_III_Comm_Amount_x000D_
Data Type = Bk_Number 19 - 9_x000D_
Bk_Trading = NonTrading_Swaps_PositiveFairValue_x000D_
Bk_Tradinglocation = Standalone</t>
        </r>
      </text>
    </comment>
    <comment ref="J34" authorId="1" shapeId="0" xr:uid="{00000000-0006-0000-1500-000077000000}">
      <text>
        <r>
          <rPr>
            <b/>
            <sz val="9"/>
            <color indexed="81"/>
            <rFont val="Tahoma"/>
            <family val="2"/>
          </rPr>
          <t>Metric = B3_4_III_Others_Amount_x000D_
Data Type = Bk_Number 19 - 9_x000D_
Bk_Trading = NonTrading_Swaps_PositiveFairValue_x000D_
Bk_Tradinglocation = Standalone</t>
        </r>
      </text>
    </comment>
    <comment ref="D35" authorId="1" shapeId="0" xr:uid="{00000000-0006-0000-1500-000078000000}">
      <text>
        <r>
          <rPr>
            <b/>
            <sz val="9"/>
            <color indexed="81"/>
            <rFont val="Tahoma"/>
            <family val="2"/>
          </rPr>
          <t>Metric = B3_4_III_IntRate_Amount_x000D_
Data Type = Bk_Number 19 - 9_x000D_
Bk_Trading = NonTrading_Swaps_NegativeFairValue_x000D_
Bk_Tradinglocation = Standalone</t>
        </r>
      </text>
    </comment>
    <comment ref="E35" authorId="1" shapeId="0" xr:uid="{00000000-0006-0000-1500-000079000000}">
      <text>
        <r>
          <rPr>
            <b/>
            <sz val="9"/>
            <color indexed="81"/>
            <rFont val="Tahoma"/>
            <family val="2"/>
          </rPr>
          <t>Metric = B3_4_III_ForeExch_Amount_x000D_
Data Type = Bk_Number 19 - 9_x000D_
Bk_Trading = NonTrading_Swaps_NegativeFairValue_x000D_
Bk_Tradinglocation = Standalone</t>
        </r>
      </text>
    </comment>
    <comment ref="F35" authorId="1" shapeId="0" xr:uid="{00000000-0006-0000-1500-00007A000000}">
      <text>
        <r>
          <rPr>
            <b/>
            <sz val="9"/>
            <color indexed="81"/>
            <rFont val="Tahoma"/>
            <family val="2"/>
          </rPr>
          <t>Metric = B3_4_III_Eqty_Amount_x000D_
Data Type = Bk_Number 19 - 9_x000D_
Bk_Trading = NonTrading_Swaps_NegativeFairValue_x000D_
Bk_Tradinglocation = Standalone</t>
        </r>
      </text>
    </comment>
    <comment ref="G35" authorId="1" shapeId="0" xr:uid="{00000000-0006-0000-1500-00007B000000}">
      <text>
        <r>
          <rPr>
            <b/>
            <sz val="9"/>
            <color indexed="81"/>
            <rFont val="Tahoma"/>
            <family val="2"/>
          </rPr>
          <t>Metric = B3_4_III_Cr_LngPro_Amount_x000D_
Data Type = Bk_Number 19 - 9_x000D_
Bk_Trading = NonTrading_Swaps_NegativeFairValue_x000D_
Bk_Tradinglocation = Standalone</t>
        </r>
      </text>
    </comment>
    <comment ref="H35" authorId="1" shapeId="0" xr:uid="{00000000-0006-0000-1500-00007C000000}">
      <text>
        <r>
          <rPr>
            <b/>
            <sz val="9"/>
            <color indexed="81"/>
            <rFont val="Tahoma"/>
            <family val="2"/>
          </rPr>
          <t>Metric = B3_4_III_Cr_ShrtPro_Amount_x000D_
Data Type = Bk_Number 19 - 9_x000D_
Bk_Trading = NonTrading_Swaps_NegativeFairValue_x000D_
Bk_Tradinglocation = Standalone</t>
        </r>
      </text>
    </comment>
    <comment ref="I35" authorId="1" shapeId="0" xr:uid="{00000000-0006-0000-1500-00007D000000}">
      <text>
        <r>
          <rPr>
            <b/>
            <sz val="9"/>
            <color indexed="81"/>
            <rFont val="Tahoma"/>
            <family val="2"/>
          </rPr>
          <t>Metric = B3_4_III_Comm_Amount_x000D_
Data Type = Bk_Number 19 - 9_x000D_
Bk_Trading = NonTrading_Swaps_NegativeFairValue_x000D_
Bk_Tradinglocation = Standalone</t>
        </r>
      </text>
    </comment>
    <comment ref="J35" authorId="1" shapeId="0" xr:uid="{00000000-0006-0000-1500-00007E000000}">
      <text>
        <r>
          <rPr>
            <b/>
            <sz val="9"/>
            <color indexed="81"/>
            <rFont val="Tahoma"/>
            <family val="2"/>
          </rPr>
          <t>Metric = B3_4_III_Others_Amount_x000D_
Data Type = Bk_Number 19 - 9_x000D_
Bk_Trading = NonTrading_Swaps_NegativeFairValue_x000D_
Bk_Tradinglocation = Standalone</t>
        </r>
      </text>
    </comment>
    <comment ref="D37" authorId="1" shapeId="0" xr:uid="{00000000-0006-0000-1500-00007F000000}">
      <text>
        <r>
          <rPr>
            <b/>
            <sz val="9"/>
            <color indexed="81"/>
            <rFont val="Tahoma"/>
            <family val="2"/>
          </rPr>
          <t>Metric = B3_4_III_IntRate_Amount_x000D_
Data Type = Bk_Number 19 - 9_x000D_
Bk_Trading = NonTrading_OptionBought_GrossAmount_x000D_
Bk_Tradinglocation = Standalone</t>
        </r>
      </text>
    </comment>
    <comment ref="E37" authorId="1" shapeId="0" xr:uid="{00000000-0006-0000-1500-000080000000}">
      <text>
        <r>
          <rPr>
            <b/>
            <sz val="9"/>
            <color indexed="81"/>
            <rFont val="Tahoma"/>
            <family val="2"/>
          </rPr>
          <t>Metric = B3_4_III_ForeExch_Amount_x000D_
Data Type = Bk_Number 19 - 9_x000D_
Bk_Trading = NonTrading_OptionBought_GrossAmount_x000D_
Bk_Tradinglocation = Standalone</t>
        </r>
      </text>
    </comment>
    <comment ref="F37" authorId="1" shapeId="0" xr:uid="{00000000-0006-0000-1500-000081000000}">
      <text>
        <r>
          <rPr>
            <b/>
            <sz val="9"/>
            <color indexed="81"/>
            <rFont val="Tahoma"/>
            <family val="2"/>
          </rPr>
          <t>Metric = B3_4_III_Eqty_Amount_x000D_
Data Type = Bk_Number 19 - 9_x000D_
Bk_Trading = NonTrading_OptionBought_GrossAmount_x000D_
Bk_Tradinglocation = Standalone</t>
        </r>
      </text>
    </comment>
    <comment ref="G37" authorId="1" shapeId="0" xr:uid="{00000000-0006-0000-1500-000082000000}">
      <text>
        <r>
          <rPr>
            <b/>
            <sz val="9"/>
            <color indexed="81"/>
            <rFont val="Tahoma"/>
            <family val="2"/>
          </rPr>
          <t>Metric = B3_4_III_Cr_LngPro_Amount_x000D_
Data Type = Bk_Number 19 - 9_x000D_
Bk_Trading = NonTrading_OptionBought_GrossAmount_x000D_
Bk_Tradinglocation = Standalone</t>
        </r>
      </text>
    </comment>
    <comment ref="H37" authorId="1" shapeId="0" xr:uid="{00000000-0006-0000-1500-000083000000}">
      <text>
        <r>
          <rPr>
            <b/>
            <sz val="9"/>
            <color indexed="81"/>
            <rFont val="Tahoma"/>
            <family val="2"/>
          </rPr>
          <t>Metric = B3_4_III_Cr_ShrtPro_Amount_x000D_
Data Type = Bk_Number 19 - 9_x000D_
Bk_Trading = NonTrading_OptionBought_GrossAmount_x000D_
Bk_Tradinglocation = Standalone</t>
        </r>
      </text>
    </comment>
    <comment ref="I37" authorId="1" shapeId="0" xr:uid="{00000000-0006-0000-1500-000084000000}">
      <text>
        <r>
          <rPr>
            <b/>
            <sz val="9"/>
            <color indexed="81"/>
            <rFont val="Tahoma"/>
            <family val="2"/>
          </rPr>
          <t>Metric = B3_4_III_Comm_Amount_x000D_
Data Type = Bk_Number 19 - 9_x000D_
Bk_Trading = NonTrading_OptionBought_GrossAmount_x000D_
Bk_Tradinglocation = Standalone</t>
        </r>
      </text>
    </comment>
    <comment ref="J37" authorId="1" shapeId="0" xr:uid="{00000000-0006-0000-1500-000085000000}">
      <text>
        <r>
          <rPr>
            <b/>
            <sz val="9"/>
            <color indexed="81"/>
            <rFont val="Tahoma"/>
            <family val="2"/>
          </rPr>
          <t>Metric = B3_4_III_Others_Amount_x000D_
Data Type = Bk_Number 19 - 9_x000D_
Bk_Trading = NonTrading_OptionBought_GrossAmount_x000D_
Bk_Tradinglocation = Standalone</t>
        </r>
      </text>
    </comment>
    <comment ref="D38" authorId="1" shapeId="0" xr:uid="{00000000-0006-0000-1500-000086000000}">
      <text>
        <r>
          <rPr>
            <b/>
            <sz val="9"/>
            <color indexed="81"/>
            <rFont val="Tahoma"/>
            <family val="2"/>
          </rPr>
          <t>Metric = B3_4_III_IntRate_Amount_x000D_
Data Type = Bk_Number 19 - 9_x000D_
Bk_Trading = NonTrading_OptionBought_PositiveFairValue_x000D_
Bk_Tradinglocation = Standalone</t>
        </r>
      </text>
    </comment>
    <comment ref="E38" authorId="1" shapeId="0" xr:uid="{00000000-0006-0000-1500-000087000000}">
      <text>
        <r>
          <rPr>
            <b/>
            <sz val="9"/>
            <color indexed="81"/>
            <rFont val="Tahoma"/>
            <family val="2"/>
          </rPr>
          <t>Metric = B3_4_III_ForeExch_Amount_x000D_
Data Type = Bk_Number 19 - 9_x000D_
Bk_Trading = NonTrading_OptionBought_PositiveFairValue_x000D_
Bk_Tradinglocation = Standalone</t>
        </r>
      </text>
    </comment>
    <comment ref="F38" authorId="1" shapeId="0" xr:uid="{00000000-0006-0000-1500-000088000000}">
      <text>
        <r>
          <rPr>
            <b/>
            <sz val="9"/>
            <color indexed="81"/>
            <rFont val="Tahoma"/>
            <family val="2"/>
          </rPr>
          <t>Metric = B3_4_III_Eqty_Amount_x000D_
Data Type = Bk_Number 19 - 9_x000D_
Bk_Trading = NonTrading_OptionBought_PositiveFairValue_x000D_
Bk_Tradinglocation = Standalone</t>
        </r>
      </text>
    </comment>
    <comment ref="G38" authorId="1" shapeId="0" xr:uid="{00000000-0006-0000-1500-000089000000}">
      <text>
        <r>
          <rPr>
            <b/>
            <sz val="9"/>
            <color indexed="81"/>
            <rFont val="Tahoma"/>
            <family val="2"/>
          </rPr>
          <t>Metric = B3_4_III_Cr_LngPro_Amount_x000D_
Data Type = Bk_Number 19 - 9_x000D_
Bk_Trading = NonTrading_OptionBought_PositiveFairValue_x000D_
Bk_Tradinglocation = Standalone</t>
        </r>
      </text>
    </comment>
    <comment ref="H38" authorId="1" shapeId="0" xr:uid="{00000000-0006-0000-1500-00008A000000}">
      <text>
        <r>
          <rPr>
            <b/>
            <sz val="9"/>
            <color indexed="81"/>
            <rFont val="Tahoma"/>
            <family val="2"/>
          </rPr>
          <t>Metric = B3_4_III_Cr_ShrtPro_Amount_x000D_
Data Type = Bk_Number 19 - 9_x000D_
Bk_Trading = NonTrading_OptionBought_PositiveFairValue_x000D_
Bk_Tradinglocation = Standalone</t>
        </r>
      </text>
    </comment>
    <comment ref="I38" authorId="1" shapeId="0" xr:uid="{00000000-0006-0000-1500-00008B000000}">
      <text>
        <r>
          <rPr>
            <b/>
            <sz val="9"/>
            <color indexed="81"/>
            <rFont val="Tahoma"/>
            <family val="2"/>
          </rPr>
          <t>Metric = B3_4_III_Comm_Amount_x000D_
Data Type = Bk_Number 19 - 9_x000D_
Bk_Trading = NonTrading_OptionBought_PositiveFairValue_x000D_
Bk_Tradinglocation = Standalone</t>
        </r>
      </text>
    </comment>
    <comment ref="J38" authorId="1" shapeId="0" xr:uid="{00000000-0006-0000-1500-00008C000000}">
      <text>
        <r>
          <rPr>
            <b/>
            <sz val="9"/>
            <color indexed="81"/>
            <rFont val="Tahoma"/>
            <family val="2"/>
          </rPr>
          <t>Metric = B3_4_III_Others_Amount_x000D_
Data Type = Bk_Number 19 - 9_x000D_
Bk_Trading = NonTrading_OptionBought_PositiveFairValue_x000D_
Bk_Tradinglocation = Standalone</t>
        </r>
      </text>
    </comment>
    <comment ref="D39" authorId="1" shapeId="0" xr:uid="{00000000-0006-0000-1500-00008D000000}">
      <text>
        <r>
          <rPr>
            <b/>
            <sz val="9"/>
            <color indexed="81"/>
            <rFont val="Tahoma"/>
            <family val="2"/>
          </rPr>
          <t>Metric = B3_4_III_IntRate_Amount_x000D_
Data Type = Bk_Number 19 - 9_x000D_
Bk_Trading = NonTrading_OptionBought_NegativeFairValue_x000D_
Bk_Tradinglocation = Standalone</t>
        </r>
      </text>
    </comment>
    <comment ref="E39" authorId="1" shapeId="0" xr:uid="{00000000-0006-0000-1500-00008E000000}">
      <text>
        <r>
          <rPr>
            <b/>
            <sz val="9"/>
            <color indexed="81"/>
            <rFont val="Tahoma"/>
            <family val="2"/>
          </rPr>
          <t>Metric = B3_4_III_ForeExch_Amount_x000D_
Data Type = Bk_Number 19 - 9_x000D_
Bk_Trading = NonTrading_OptionBought_NegativeFairValue_x000D_
Bk_Tradinglocation = Standalone</t>
        </r>
      </text>
    </comment>
    <comment ref="F39" authorId="1" shapeId="0" xr:uid="{00000000-0006-0000-1500-00008F000000}">
      <text>
        <r>
          <rPr>
            <b/>
            <sz val="9"/>
            <color indexed="81"/>
            <rFont val="Tahoma"/>
            <family val="2"/>
          </rPr>
          <t>Metric = B3_4_III_Eqty_Amount_x000D_
Data Type = Bk_Number 19 - 9_x000D_
Bk_Trading = NonTrading_OptionBought_NegativeFairValue_x000D_
Bk_Tradinglocation = Standalone</t>
        </r>
      </text>
    </comment>
    <comment ref="G39" authorId="1" shapeId="0" xr:uid="{00000000-0006-0000-1500-000090000000}">
      <text>
        <r>
          <rPr>
            <b/>
            <sz val="9"/>
            <color indexed="81"/>
            <rFont val="Tahoma"/>
            <family val="2"/>
          </rPr>
          <t>Metric = B3_4_III_Cr_LngPro_Amount_x000D_
Data Type = Bk_Number 19 - 9_x000D_
Bk_Trading = NonTrading_OptionBought_NegativeFairValue_x000D_
Bk_Tradinglocation = Standalone</t>
        </r>
      </text>
    </comment>
    <comment ref="H39" authorId="1" shapeId="0" xr:uid="{00000000-0006-0000-1500-000091000000}">
      <text>
        <r>
          <rPr>
            <b/>
            <sz val="9"/>
            <color indexed="81"/>
            <rFont val="Tahoma"/>
            <family val="2"/>
          </rPr>
          <t>Metric = B3_4_III_Cr_ShrtPro_Amount_x000D_
Data Type = Bk_Number 19 - 9_x000D_
Bk_Trading = NonTrading_OptionBought_NegativeFairValue_x000D_
Bk_Tradinglocation = Standalone</t>
        </r>
      </text>
    </comment>
    <comment ref="I39" authorId="1" shapeId="0" xr:uid="{00000000-0006-0000-1500-000092000000}">
      <text>
        <r>
          <rPr>
            <b/>
            <sz val="9"/>
            <color indexed="81"/>
            <rFont val="Tahoma"/>
            <family val="2"/>
          </rPr>
          <t>Metric = B3_4_III_Comm_Amount_x000D_
Data Type = Bk_Number 19 - 9_x000D_
Bk_Trading = NonTrading_OptionBought_NegativeFairValue_x000D_
Bk_Tradinglocation = Standalone</t>
        </r>
      </text>
    </comment>
    <comment ref="J39" authorId="1" shapeId="0" xr:uid="{00000000-0006-0000-1500-000093000000}">
      <text>
        <r>
          <rPr>
            <b/>
            <sz val="9"/>
            <color indexed="81"/>
            <rFont val="Tahoma"/>
            <family val="2"/>
          </rPr>
          <t>Metric = B3_4_III_Others_Amount_x000D_
Data Type = Bk_Number 19 - 9_x000D_
Bk_Trading = NonTrading_OptionBought_NegativeFairValue_x000D_
Bk_Tradinglocation = Standalone</t>
        </r>
      </text>
    </comment>
    <comment ref="D41" authorId="1" shapeId="0" xr:uid="{00000000-0006-0000-1500-000094000000}">
      <text>
        <r>
          <rPr>
            <b/>
            <sz val="9"/>
            <color indexed="81"/>
            <rFont val="Tahoma"/>
            <family val="2"/>
          </rPr>
          <t>Metric = B3_4_III_IntRate_Amount_x000D_
Data Type = Bk_Number 19 - 9_x000D_
Bk_Trading = NonTrading_OptionSold_GrossAmount_x000D_
Bk_Tradinglocation = Standalone</t>
        </r>
      </text>
    </comment>
    <comment ref="E41" authorId="1" shapeId="0" xr:uid="{00000000-0006-0000-1500-000095000000}">
      <text>
        <r>
          <rPr>
            <b/>
            <sz val="9"/>
            <color indexed="81"/>
            <rFont val="Tahoma"/>
            <family val="2"/>
          </rPr>
          <t>Metric = B3_4_III_ForeExch_Amount_x000D_
Data Type = Bk_Number 19 - 9_x000D_
Bk_Trading = NonTrading_OptionSold_GrossAmount_x000D_
Bk_Tradinglocation = Standalone</t>
        </r>
      </text>
    </comment>
    <comment ref="F41" authorId="1" shapeId="0" xr:uid="{00000000-0006-0000-1500-000096000000}">
      <text>
        <r>
          <rPr>
            <b/>
            <sz val="9"/>
            <color indexed="81"/>
            <rFont val="Tahoma"/>
            <family val="2"/>
          </rPr>
          <t>Metric = B3_4_III_Eqty_Amount_x000D_
Data Type = Bk_Number 19 - 9_x000D_
Bk_Trading = NonTrading_OptionSold_GrossAmount_x000D_
Bk_Tradinglocation = Standalone</t>
        </r>
      </text>
    </comment>
    <comment ref="G41" authorId="1" shapeId="0" xr:uid="{00000000-0006-0000-1500-000097000000}">
      <text>
        <r>
          <rPr>
            <b/>
            <sz val="9"/>
            <color indexed="81"/>
            <rFont val="Tahoma"/>
            <family val="2"/>
          </rPr>
          <t>Metric = B3_4_III_Cr_LngPro_Amount_x000D_
Data Type = Bk_Number 19 - 9_x000D_
Bk_Trading = NonTrading_OptionSold_GrossAmount_x000D_
Bk_Tradinglocation = Standalone</t>
        </r>
      </text>
    </comment>
    <comment ref="H41" authorId="1" shapeId="0" xr:uid="{00000000-0006-0000-1500-000098000000}">
      <text>
        <r>
          <rPr>
            <b/>
            <sz val="9"/>
            <color indexed="81"/>
            <rFont val="Tahoma"/>
            <family val="2"/>
          </rPr>
          <t>Metric = B3_4_III_Cr_ShrtPro_Amount_x000D_
Data Type = Bk_Number 19 - 9_x000D_
Bk_Trading = NonTrading_OptionSold_GrossAmount_x000D_
Bk_Tradinglocation = Standalone</t>
        </r>
      </text>
    </comment>
    <comment ref="I41" authorId="1" shapeId="0" xr:uid="{00000000-0006-0000-1500-000099000000}">
      <text>
        <r>
          <rPr>
            <b/>
            <sz val="9"/>
            <color indexed="81"/>
            <rFont val="Tahoma"/>
            <family val="2"/>
          </rPr>
          <t>Metric = B3_4_III_Comm_Amount_x000D_
Data Type = Bk_Number 19 - 9_x000D_
Bk_Trading = NonTrading_OptionSold_GrossAmount_x000D_
Bk_Tradinglocation = Standalone</t>
        </r>
      </text>
    </comment>
    <comment ref="J41" authorId="1" shapeId="0" xr:uid="{00000000-0006-0000-1500-00009A000000}">
      <text>
        <r>
          <rPr>
            <b/>
            <sz val="9"/>
            <color indexed="81"/>
            <rFont val="Tahoma"/>
            <family val="2"/>
          </rPr>
          <t>Metric = B3_4_III_Others_Amount_x000D_
Data Type = Bk_Number 19 - 9_x000D_
Bk_Trading = NonTrading_OptionSold_GrossAmount_x000D_
Bk_Tradinglocation = Standalone</t>
        </r>
      </text>
    </comment>
    <comment ref="D42" authorId="1" shapeId="0" xr:uid="{00000000-0006-0000-1500-00009B000000}">
      <text>
        <r>
          <rPr>
            <b/>
            <sz val="9"/>
            <color indexed="81"/>
            <rFont val="Tahoma"/>
            <family val="2"/>
          </rPr>
          <t>Metric = B3_4_III_IntRate_Amount_x000D_
Data Type = Bk_Number 19 - 9_x000D_
Bk_Trading = NonTrading_OptionSold_PositiveFairValue_x000D_
Bk_Tradinglocation = Standalone</t>
        </r>
      </text>
    </comment>
    <comment ref="E42" authorId="1" shapeId="0" xr:uid="{00000000-0006-0000-1500-00009C000000}">
      <text>
        <r>
          <rPr>
            <b/>
            <sz val="9"/>
            <color indexed="81"/>
            <rFont val="Tahoma"/>
            <family val="2"/>
          </rPr>
          <t>Metric = B3_4_III_ForeExch_Amount_x000D_
Data Type = Bk_Number 19 - 9_x000D_
Bk_Trading = NonTrading_OptionSold_PositiveFairValue_x000D_
Bk_Tradinglocation = Standalone</t>
        </r>
      </text>
    </comment>
    <comment ref="F42" authorId="1" shapeId="0" xr:uid="{00000000-0006-0000-1500-00009D000000}">
      <text>
        <r>
          <rPr>
            <b/>
            <sz val="9"/>
            <color indexed="81"/>
            <rFont val="Tahoma"/>
            <family val="2"/>
          </rPr>
          <t>Metric = B3_4_III_Eqty_Amount_x000D_
Data Type = Bk_Number 19 - 9_x000D_
Bk_Trading = NonTrading_OptionSold_PositiveFairValue_x000D_
Bk_Tradinglocation = Standalone</t>
        </r>
      </text>
    </comment>
    <comment ref="G42" authorId="1" shapeId="0" xr:uid="{00000000-0006-0000-1500-00009E000000}">
      <text>
        <r>
          <rPr>
            <b/>
            <sz val="9"/>
            <color indexed="81"/>
            <rFont val="Tahoma"/>
            <family val="2"/>
          </rPr>
          <t>Metric = B3_4_III_Cr_LngPro_Amount_x000D_
Data Type = Bk_Number 19 - 9_x000D_
Bk_Trading = NonTrading_OptionSold_PositiveFairValue_x000D_
Bk_Tradinglocation = Standalone</t>
        </r>
      </text>
    </comment>
    <comment ref="H42" authorId="1" shapeId="0" xr:uid="{00000000-0006-0000-1500-00009F000000}">
      <text>
        <r>
          <rPr>
            <b/>
            <sz val="9"/>
            <color indexed="81"/>
            <rFont val="Tahoma"/>
            <family val="2"/>
          </rPr>
          <t>Metric = B3_4_III_Cr_ShrtPro_Amount_x000D_
Data Type = Bk_Number 19 - 9_x000D_
Bk_Trading = NonTrading_OptionSold_PositiveFairValue_x000D_
Bk_Tradinglocation = Standalone</t>
        </r>
      </text>
    </comment>
    <comment ref="I42" authorId="1" shapeId="0" xr:uid="{00000000-0006-0000-1500-0000A0000000}">
      <text>
        <r>
          <rPr>
            <b/>
            <sz val="9"/>
            <color indexed="81"/>
            <rFont val="Tahoma"/>
            <family val="2"/>
          </rPr>
          <t>Metric = B3_4_III_Comm_Amount_x000D_
Data Type = Bk_Number 19 - 9_x000D_
Bk_Trading = NonTrading_OptionSold_PositiveFairValue_x000D_
Bk_Tradinglocation = Standalone</t>
        </r>
      </text>
    </comment>
    <comment ref="J42" authorId="1" shapeId="0" xr:uid="{00000000-0006-0000-1500-0000A1000000}">
      <text>
        <r>
          <rPr>
            <b/>
            <sz val="9"/>
            <color indexed="81"/>
            <rFont val="Tahoma"/>
            <family val="2"/>
          </rPr>
          <t>Metric = B3_4_III_Others_Amount_x000D_
Data Type = Bk_Number 19 - 9_x000D_
Bk_Trading = NonTrading_OptionSold_PositiveFairValue_x000D_
Bk_Tradinglocation = Standalone</t>
        </r>
      </text>
    </comment>
    <comment ref="D43" authorId="1" shapeId="0" xr:uid="{00000000-0006-0000-1500-0000A2000000}">
      <text>
        <r>
          <rPr>
            <b/>
            <sz val="9"/>
            <color indexed="81"/>
            <rFont val="Tahoma"/>
            <family val="2"/>
          </rPr>
          <t>Metric = B3_4_III_IntRate_Amount_x000D_
Data Type = Bk_Number 19 - 9_x000D_
Bk_Trading = NonTrading_OptionSold_NegativeFairValue_x000D_
Bk_Tradinglocation = Standalone</t>
        </r>
      </text>
    </comment>
    <comment ref="E43" authorId="1" shapeId="0" xr:uid="{00000000-0006-0000-1500-0000A3000000}">
      <text>
        <r>
          <rPr>
            <b/>
            <sz val="9"/>
            <color indexed="81"/>
            <rFont val="Tahoma"/>
            <family val="2"/>
          </rPr>
          <t>Metric = B3_4_III_ForeExch_Amount_x000D_
Data Type = Bk_Number 19 - 9_x000D_
Bk_Trading = NonTrading_OptionSold_NegativeFairValue_x000D_
Bk_Tradinglocation = Standalone</t>
        </r>
      </text>
    </comment>
    <comment ref="F43" authorId="1" shapeId="0" xr:uid="{00000000-0006-0000-1500-0000A4000000}">
      <text>
        <r>
          <rPr>
            <b/>
            <sz val="9"/>
            <color indexed="81"/>
            <rFont val="Tahoma"/>
            <family val="2"/>
          </rPr>
          <t>Metric = B3_4_III_Eqty_Amount_x000D_
Data Type = Bk_Number 19 - 9_x000D_
Bk_Trading = NonTrading_OptionSold_NegativeFairValue_x000D_
Bk_Tradinglocation = Standalone</t>
        </r>
      </text>
    </comment>
    <comment ref="G43" authorId="1" shapeId="0" xr:uid="{00000000-0006-0000-1500-0000A5000000}">
      <text>
        <r>
          <rPr>
            <b/>
            <sz val="9"/>
            <color indexed="81"/>
            <rFont val="Tahoma"/>
            <family val="2"/>
          </rPr>
          <t>Metric = B3_4_III_Cr_LngPro_Amount_x000D_
Data Type = Bk_Number 19 - 9_x000D_
Bk_Trading = NonTrading_OptionSold_NegativeFairValue_x000D_
Bk_Tradinglocation = Standalone</t>
        </r>
      </text>
    </comment>
    <comment ref="H43" authorId="1" shapeId="0" xr:uid="{00000000-0006-0000-1500-0000A6000000}">
      <text>
        <r>
          <rPr>
            <b/>
            <sz val="9"/>
            <color indexed="81"/>
            <rFont val="Tahoma"/>
            <family val="2"/>
          </rPr>
          <t>Metric = B3_4_III_Cr_ShrtPro_Amount_x000D_
Data Type = Bk_Number 19 - 9_x000D_
Bk_Trading = NonTrading_OptionSold_NegativeFairValue_x000D_
Bk_Tradinglocation = Standalone</t>
        </r>
      </text>
    </comment>
    <comment ref="I43" authorId="1" shapeId="0" xr:uid="{00000000-0006-0000-1500-0000A7000000}">
      <text>
        <r>
          <rPr>
            <b/>
            <sz val="9"/>
            <color indexed="81"/>
            <rFont val="Tahoma"/>
            <family val="2"/>
          </rPr>
          <t>Metric = B3_4_III_Comm_Amount_x000D_
Data Type = Bk_Number 19 - 9_x000D_
Bk_Trading = NonTrading_OptionSold_NegativeFairValue_x000D_
Bk_Tradinglocation = Standalone</t>
        </r>
      </text>
    </comment>
    <comment ref="J43" authorId="1" shapeId="0" xr:uid="{00000000-0006-0000-1500-0000A8000000}">
      <text>
        <r>
          <rPr>
            <b/>
            <sz val="9"/>
            <color indexed="81"/>
            <rFont val="Tahoma"/>
            <family val="2"/>
          </rPr>
          <t>Metric = B3_4_III_Others_Amount_x000D_
Data Type = Bk_Number 19 - 9_x000D_
Bk_Trading = NonTrading_OptionSold_NegativeFairValue_x000D_
Bk_Tradinglocation = Standalone</t>
        </r>
      </text>
    </comment>
    <comment ref="D58" authorId="0" shapeId="0" xr:uid="{00000000-0006-0000-1500-0000A9000000}">
      <text>
        <r>
          <rPr>
            <b/>
            <sz val="9"/>
            <color indexed="81"/>
            <rFont val="Tahoma"/>
            <family val="2"/>
          </rPr>
          <t>Metric = B3_4_III_IntRate_Amount_x000D_
Data Type = Bk_Number 19 - 9_x000D_
Bk_Trading = Trading_ForwardsFutures_GrossAmount_x000D_
Bk_Tradinglocation = ConsolidatedLevels</t>
        </r>
      </text>
    </comment>
    <comment ref="E58" authorId="0" shapeId="0" xr:uid="{00000000-0006-0000-1500-0000AA000000}">
      <text>
        <r>
          <rPr>
            <b/>
            <sz val="9"/>
            <color indexed="81"/>
            <rFont val="Tahoma"/>
            <family val="2"/>
          </rPr>
          <t>Metric = B3_4_III_ForeExch_Amount_x000D_
Data Type = Bk_Number 19 - 9_x000D_
Bk_Trading = Trading_ForwardsFutures_GrossAmount_x000D_
Bk_Tradinglocation = ConsolidatedLevels</t>
        </r>
      </text>
    </comment>
    <comment ref="F58" authorId="0" shapeId="0" xr:uid="{00000000-0006-0000-1500-0000AB000000}">
      <text>
        <r>
          <rPr>
            <b/>
            <sz val="9"/>
            <color indexed="81"/>
            <rFont val="Tahoma"/>
            <family val="2"/>
          </rPr>
          <t>Metric = B3_4_III_Eqty_Amount_x000D_
Data Type = Bk_Number 19 - 9_x000D_
Bk_Trading = Trading_ForwardsFutures_GrossAmount_x000D_
Bk_Tradinglocation = ConsolidatedLevels</t>
        </r>
      </text>
    </comment>
    <comment ref="G58" authorId="0" shapeId="0" xr:uid="{00000000-0006-0000-1500-0000AC000000}">
      <text>
        <r>
          <rPr>
            <b/>
            <sz val="9"/>
            <color indexed="81"/>
            <rFont val="Tahoma"/>
            <family val="2"/>
          </rPr>
          <t>Metric = B3_4_III_Cr_LngPro_Amount_x000D_
Data Type = Bk_Number 19 - 9_x000D_
Bk_Trading = Trading_ForwardsFutures_GrossAmount_x000D_
Bk_Tradinglocation = ConsolidatedLevels</t>
        </r>
      </text>
    </comment>
    <comment ref="H58" authorId="0" shapeId="0" xr:uid="{00000000-0006-0000-1500-0000AD000000}">
      <text>
        <r>
          <rPr>
            <b/>
            <sz val="9"/>
            <color indexed="81"/>
            <rFont val="Tahoma"/>
            <family val="2"/>
          </rPr>
          <t>Metric = B3_4_III_Cr_ShrtPro_Amount_x000D_
Data Type = Bk_Number 19 - 9_x000D_
Bk_Trading = Trading_ForwardsFutures_GrossAmount_x000D_
Bk_Tradinglocation = ConsolidatedLevels</t>
        </r>
      </text>
    </comment>
    <comment ref="I58" authorId="0" shapeId="0" xr:uid="{00000000-0006-0000-1500-0000AE000000}">
      <text>
        <r>
          <rPr>
            <b/>
            <sz val="9"/>
            <color indexed="81"/>
            <rFont val="Tahoma"/>
            <family val="2"/>
          </rPr>
          <t>Metric = B3_4_III_Comm_Amount_x000D_
Data Type = Bk_Number 19 - 9_x000D_
Bk_Trading = Trading_ForwardsFutures_GrossAmount_x000D_
Bk_Tradinglocation = ConsolidatedLevels</t>
        </r>
      </text>
    </comment>
    <comment ref="J58" authorId="0" shapeId="0" xr:uid="{00000000-0006-0000-1500-0000AF000000}">
      <text>
        <r>
          <rPr>
            <b/>
            <sz val="9"/>
            <color indexed="81"/>
            <rFont val="Tahoma"/>
            <family val="2"/>
          </rPr>
          <t>Metric = B3_4_III_Others_Amount_x000D_
Data Type = Bk_Number 19 - 9_x000D_
Bk_Trading = Trading_ForwardsFutures_GrossAmount_x000D_
Bk_Tradinglocation = ConsolidatedLevels</t>
        </r>
      </text>
    </comment>
    <comment ref="D59" authorId="0" shapeId="0" xr:uid="{00000000-0006-0000-1500-0000B0000000}">
      <text>
        <r>
          <rPr>
            <b/>
            <sz val="9"/>
            <color indexed="81"/>
            <rFont val="Tahoma"/>
            <family val="2"/>
          </rPr>
          <t>Metric = B3_4_III_IntRate_Amount_x000D_
Data Type = Bk_Number 19 - 9_x000D_
Bk_Trading = Trading_ForwardsFutures_PositiveFairValue_x000D_
Bk_Tradinglocation = ConsolidatedLevels</t>
        </r>
      </text>
    </comment>
    <comment ref="E59" authorId="0" shapeId="0" xr:uid="{00000000-0006-0000-1500-0000B1000000}">
      <text>
        <r>
          <rPr>
            <b/>
            <sz val="9"/>
            <color indexed="81"/>
            <rFont val="Tahoma"/>
            <family val="2"/>
          </rPr>
          <t>Metric = B3_4_III_ForeExch_Amount_x000D_
Data Type = Bk_Number 19 - 9_x000D_
Bk_Trading = Trading_ForwardsFutures_PositiveFairValue_x000D_
Bk_Tradinglocation = ConsolidatedLevels</t>
        </r>
      </text>
    </comment>
    <comment ref="F59" authorId="0" shapeId="0" xr:uid="{00000000-0006-0000-1500-0000B2000000}">
      <text>
        <r>
          <rPr>
            <b/>
            <sz val="9"/>
            <color indexed="81"/>
            <rFont val="Tahoma"/>
            <family val="2"/>
          </rPr>
          <t>Metric = B3_4_III_Eqty_Amount_x000D_
Data Type = Bk_Number 19 - 9_x000D_
Bk_Trading = Trading_ForwardsFutures_PositiveFairValue_x000D_
Bk_Tradinglocation = ConsolidatedLevels</t>
        </r>
      </text>
    </comment>
    <comment ref="G59" authorId="0" shapeId="0" xr:uid="{00000000-0006-0000-1500-0000B3000000}">
      <text>
        <r>
          <rPr>
            <b/>
            <sz val="9"/>
            <color indexed="81"/>
            <rFont val="Tahoma"/>
            <family val="2"/>
          </rPr>
          <t>Metric = B3_4_III_Cr_LngPro_Amount_x000D_
Data Type = Bk_Number 19 - 9_x000D_
Bk_Trading = Trading_ForwardsFutures_PositiveFairValue_x000D_
Bk_Tradinglocation = ConsolidatedLevels</t>
        </r>
      </text>
    </comment>
    <comment ref="H59" authorId="0" shapeId="0" xr:uid="{00000000-0006-0000-1500-0000B4000000}">
      <text>
        <r>
          <rPr>
            <b/>
            <sz val="9"/>
            <color indexed="81"/>
            <rFont val="Tahoma"/>
            <family val="2"/>
          </rPr>
          <t>Metric = B3_4_III_Cr_ShrtPro_Amount_x000D_
Data Type = Bk_Number 19 - 9_x000D_
Bk_Trading = Trading_ForwardsFutures_PositiveFairValue_x000D_
Bk_Tradinglocation = ConsolidatedLevels</t>
        </r>
      </text>
    </comment>
    <comment ref="I59" authorId="0" shapeId="0" xr:uid="{00000000-0006-0000-1500-0000B5000000}">
      <text>
        <r>
          <rPr>
            <b/>
            <sz val="9"/>
            <color indexed="81"/>
            <rFont val="Tahoma"/>
            <family val="2"/>
          </rPr>
          <t>Metric = B3_4_III_Comm_Amount_x000D_
Data Type = Bk_Number 19 - 9_x000D_
Bk_Trading = Trading_ForwardsFutures_PositiveFairValue_x000D_
Bk_Tradinglocation = ConsolidatedLevels</t>
        </r>
      </text>
    </comment>
    <comment ref="J59" authorId="0" shapeId="0" xr:uid="{00000000-0006-0000-1500-0000B6000000}">
      <text>
        <r>
          <rPr>
            <b/>
            <sz val="9"/>
            <color indexed="81"/>
            <rFont val="Tahoma"/>
            <family val="2"/>
          </rPr>
          <t>Metric = B3_4_III_Others_Amount_x000D_
Data Type = Bk_Number 19 - 9_x000D_
Bk_Trading = Trading_ForwardsFutures_PositiveFairValue_x000D_
Bk_Tradinglocation = ConsolidatedLevels</t>
        </r>
      </text>
    </comment>
    <comment ref="D60" authorId="0" shapeId="0" xr:uid="{00000000-0006-0000-1500-0000B7000000}">
      <text>
        <r>
          <rPr>
            <b/>
            <sz val="9"/>
            <color indexed="81"/>
            <rFont val="Tahoma"/>
            <family val="2"/>
          </rPr>
          <t>Metric = B3_4_III_IntRate_Amount_x000D_
Data Type = Bk_Number 19 - 9_x000D_
Bk_Trading = Trading_ForwardsFutures_NegativeFairValue_x000D_
Bk_Tradinglocation = ConsolidatedLevels</t>
        </r>
      </text>
    </comment>
    <comment ref="E60" authorId="0" shapeId="0" xr:uid="{00000000-0006-0000-1500-0000B8000000}">
      <text>
        <r>
          <rPr>
            <b/>
            <sz val="9"/>
            <color indexed="81"/>
            <rFont val="Tahoma"/>
            <family val="2"/>
          </rPr>
          <t>Metric = B3_4_III_ForeExch_Amount_x000D_
Data Type = Bk_Number 19 - 9_x000D_
Bk_Trading = Trading_ForwardsFutures_NegativeFairValue_x000D_
Bk_Tradinglocation = ConsolidatedLevels</t>
        </r>
      </text>
    </comment>
    <comment ref="F60" authorId="0" shapeId="0" xr:uid="{00000000-0006-0000-1500-0000B9000000}">
      <text>
        <r>
          <rPr>
            <b/>
            <sz val="9"/>
            <color indexed="81"/>
            <rFont val="Tahoma"/>
            <family val="2"/>
          </rPr>
          <t>Metric = B3_4_III_Eqty_Amount_x000D_
Data Type = Bk_Number 19 - 9_x000D_
Bk_Trading = Trading_ForwardsFutures_NegativeFairValue_x000D_
Bk_Tradinglocation = ConsolidatedLevels</t>
        </r>
      </text>
    </comment>
    <comment ref="G60" authorId="0" shapeId="0" xr:uid="{00000000-0006-0000-1500-0000BA000000}">
      <text>
        <r>
          <rPr>
            <b/>
            <sz val="9"/>
            <color indexed="81"/>
            <rFont val="Tahoma"/>
            <family val="2"/>
          </rPr>
          <t>Metric = B3_4_III_Cr_LngPro_Amount_x000D_
Data Type = Bk_Number 19 - 9_x000D_
Bk_Trading = Trading_ForwardsFutures_NegativeFairValue_x000D_
Bk_Tradinglocation = ConsolidatedLevels</t>
        </r>
      </text>
    </comment>
    <comment ref="H60" authorId="0" shapeId="0" xr:uid="{00000000-0006-0000-1500-0000BB000000}">
      <text>
        <r>
          <rPr>
            <b/>
            <sz val="9"/>
            <color indexed="81"/>
            <rFont val="Tahoma"/>
            <family val="2"/>
          </rPr>
          <t>Metric = B3_4_III_Cr_ShrtPro_Amount_x000D_
Data Type = Bk_Number 19 - 9_x000D_
Bk_Trading = Trading_ForwardsFutures_NegativeFairValue_x000D_
Bk_Tradinglocation = ConsolidatedLevels</t>
        </r>
      </text>
    </comment>
    <comment ref="I60" authorId="0" shapeId="0" xr:uid="{00000000-0006-0000-1500-0000BC000000}">
      <text>
        <r>
          <rPr>
            <b/>
            <sz val="9"/>
            <color indexed="81"/>
            <rFont val="Tahoma"/>
            <family val="2"/>
          </rPr>
          <t>Metric = B3_4_III_Comm_Amount_x000D_
Data Type = Bk_Number 19 - 9_x000D_
Bk_Trading = Trading_ForwardsFutures_NegativeFairValue_x000D_
Bk_Tradinglocation = ConsolidatedLevels</t>
        </r>
      </text>
    </comment>
    <comment ref="J60" authorId="0" shapeId="0" xr:uid="{00000000-0006-0000-1500-0000BD000000}">
      <text>
        <r>
          <rPr>
            <b/>
            <sz val="9"/>
            <color indexed="81"/>
            <rFont val="Tahoma"/>
            <family val="2"/>
          </rPr>
          <t>Metric = B3_4_III_Others_Amount_x000D_
Data Type = Bk_Number 19 - 9_x000D_
Bk_Trading = Trading_ForwardsFutures_NegativeFairValue_x000D_
Bk_Tradinglocation = ConsolidatedLevels</t>
        </r>
      </text>
    </comment>
    <comment ref="D62" authorId="0" shapeId="0" xr:uid="{00000000-0006-0000-1500-0000BE000000}">
      <text>
        <r>
          <rPr>
            <b/>
            <sz val="9"/>
            <color indexed="81"/>
            <rFont val="Tahoma"/>
            <family val="2"/>
          </rPr>
          <t>Metric = B3_4_III_IntRate_Amount_x000D_
Data Type = Bk_Number 19 - 9_x000D_
Bk_Trading = Trading_Swaps_GrossAmount_x000D_
Bk_Tradinglocation = ConsolidatedLevels</t>
        </r>
      </text>
    </comment>
    <comment ref="E62" authorId="0" shapeId="0" xr:uid="{00000000-0006-0000-1500-0000BF000000}">
      <text>
        <r>
          <rPr>
            <b/>
            <sz val="9"/>
            <color indexed="81"/>
            <rFont val="Tahoma"/>
            <family val="2"/>
          </rPr>
          <t>Metric = B3_4_III_ForeExch_Amount_x000D_
Data Type = Bk_Number 19 - 9_x000D_
Bk_Trading = Trading_Swaps_GrossAmount_x000D_
Bk_Tradinglocation = ConsolidatedLevels</t>
        </r>
      </text>
    </comment>
    <comment ref="F62" authorId="0" shapeId="0" xr:uid="{00000000-0006-0000-1500-0000C0000000}">
      <text>
        <r>
          <rPr>
            <b/>
            <sz val="9"/>
            <color indexed="81"/>
            <rFont val="Tahoma"/>
            <family val="2"/>
          </rPr>
          <t>Metric = B3_4_III_Eqty_Amount_x000D_
Data Type = Bk_Number 19 - 9_x000D_
Bk_Trading = Trading_Swaps_GrossAmount_x000D_
Bk_Tradinglocation = ConsolidatedLevels</t>
        </r>
      </text>
    </comment>
    <comment ref="G62" authorId="0" shapeId="0" xr:uid="{00000000-0006-0000-1500-0000C1000000}">
      <text>
        <r>
          <rPr>
            <b/>
            <sz val="9"/>
            <color indexed="81"/>
            <rFont val="Tahoma"/>
            <family val="2"/>
          </rPr>
          <t>Metric = B3_4_III_Cr_LngPro_Amount_x000D_
Data Type = Bk_Number 19 - 9_x000D_
Bk_Trading = Trading_Swaps_GrossAmount_x000D_
Bk_Tradinglocation = ConsolidatedLevels</t>
        </r>
      </text>
    </comment>
    <comment ref="H62" authorId="0" shapeId="0" xr:uid="{00000000-0006-0000-1500-0000C2000000}">
      <text>
        <r>
          <rPr>
            <b/>
            <sz val="9"/>
            <color indexed="81"/>
            <rFont val="Tahoma"/>
            <family val="2"/>
          </rPr>
          <t>Metric = B3_4_III_Cr_ShrtPro_Amount_x000D_
Data Type = Bk_Number 19 - 9_x000D_
Bk_Trading = Trading_Swaps_GrossAmount_x000D_
Bk_Tradinglocation = ConsolidatedLevels</t>
        </r>
      </text>
    </comment>
    <comment ref="I62" authorId="0" shapeId="0" xr:uid="{00000000-0006-0000-1500-0000C3000000}">
      <text>
        <r>
          <rPr>
            <b/>
            <sz val="9"/>
            <color indexed="81"/>
            <rFont val="Tahoma"/>
            <family val="2"/>
          </rPr>
          <t>Metric = B3_4_III_Comm_Amount_x000D_
Data Type = Bk_Number 19 - 9_x000D_
Bk_Trading = Trading_Swaps_GrossAmount_x000D_
Bk_Tradinglocation = ConsolidatedLevels</t>
        </r>
      </text>
    </comment>
    <comment ref="J62" authorId="0" shapeId="0" xr:uid="{00000000-0006-0000-1500-0000C4000000}">
      <text>
        <r>
          <rPr>
            <b/>
            <sz val="9"/>
            <color indexed="81"/>
            <rFont val="Tahoma"/>
            <family val="2"/>
          </rPr>
          <t>Metric = B3_4_III_Others_Amount_x000D_
Data Type = Bk_Number 19 - 9_x000D_
Bk_Trading = Trading_Swaps_GrossAmount_x000D_
Bk_Tradinglocation = ConsolidatedLevels</t>
        </r>
      </text>
    </comment>
    <comment ref="D63" authorId="0" shapeId="0" xr:uid="{00000000-0006-0000-1500-0000C5000000}">
      <text>
        <r>
          <rPr>
            <b/>
            <sz val="9"/>
            <color indexed="81"/>
            <rFont val="Tahoma"/>
            <family val="2"/>
          </rPr>
          <t>Metric = B3_4_III_IntRate_Amount_x000D_
Data Type = Bk_Number 19 - 9_x000D_
Bk_Trading = Trading_Swaps_PositiveFairValue_x000D_
Bk_Tradinglocation = ConsolidatedLevels</t>
        </r>
      </text>
    </comment>
    <comment ref="E63" authorId="0" shapeId="0" xr:uid="{00000000-0006-0000-1500-0000C6000000}">
      <text>
        <r>
          <rPr>
            <b/>
            <sz val="9"/>
            <color indexed="81"/>
            <rFont val="Tahoma"/>
            <family val="2"/>
          </rPr>
          <t>Metric = B3_4_III_ForeExch_Amount_x000D_
Data Type = Bk_Number 19 - 9_x000D_
Bk_Trading = Trading_Swaps_PositiveFairValue_x000D_
Bk_Tradinglocation = ConsolidatedLevels</t>
        </r>
      </text>
    </comment>
    <comment ref="F63" authorId="0" shapeId="0" xr:uid="{00000000-0006-0000-1500-0000C7000000}">
      <text>
        <r>
          <rPr>
            <b/>
            <sz val="9"/>
            <color indexed="81"/>
            <rFont val="Tahoma"/>
            <family val="2"/>
          </rPr>
          <t>Metric = B3_4_III_Eqty_Amount_x000D_
Data Type = Bk_Number 19 - 9_x000D_
Bk_Trading = Trading_Swaps_PositiveFairValue_x000D_
Bk_Tradinglocation = ConsolidatedLevels</t>
        </r>
      </text>
    </comment>
    <comment ref="G63" authorId="0" shapeId="0" xr:uid="{00000000-0006-0000-1500-0000C8000000}">
      <text>
        <r>
          <rPr>
            <b/>
            <sz val="9"/>
            <color indexed="81"/>
            <rFont val="Tahoma"/>
            <family val="2"/>
          </rPr>
          <t>Metric = B3_4_III_Cr_LngPro_Amount_x000D_
Data Type = Bk_Number 19 - 9_x000D_
Bk_Trading = Trading_Swaps_PositiveFairValue_x000D_
Bk_Tradinglocation = ConsolidatedLevels</t>
        </r>
      </text>
    </comment>
    <comment ref="H63" authorId="0" shapeId="0" xr:uid="{00000000-0006-0000-1500-0000C9000000}">
      <text>
        <r>
          <rPr>
            <b/>
            <sz val="9"/>
            <color indexed="81"/>
            <rFont val="Tahoma"/>
            <family val="2"/>
          </rPr>
          <t>Metric = B3_4_III_Cr_ShrtPro_Amount_x000D_
Data Type = Bk_Number 19 - 9_x000D_
Bk_Trading = Trading_Swaps_PositiveFairValue_x000D_
Bk_Tradinglocation = ConsolidatedLevels</t>
        </r>
      </text>
    </comment>
    <comment ref="I63" authorId="0" shapeId="0" xr:uid="{00000000-0006-0000-1500-0000CA000000}">
      <text>
        <r>
          <rPr>
            <b/>
            <sz val="9"/>
            <color indexed="81"/>
            <rFont val="Tahoma"/>
            <family val="2"/>
          </rPr>
          <t>Metric = B3_4_III_Comm_Amount_x000D_
Data Type = Bk_Number 19 - 9_x000D_
Bk_Trading = Trading_Swaps_PositiveFairValue_x000D_
Bk_Tradinglocation = ConsolidatedLevels</t>
        </r>
      </text>
    </comment>
    <comment ref="J63" authorId="0" shapeId="0" xr:uid="{00000000-0006-0000-1500-0000CB000000}">
      <text>
        <r>
          <rPr>
            <b/>
            <sz val="9"/>
            <color indexed="81"/>
            <rFont val="Tahoma"/>
            <family val="2"/>
          </rPr>
          <t>Metric = B3_4_III_Others_Amount_x000D_
Data Type = Bk_Number 19 - 9_x000D_
Bk_Trading = Trading_Swaps_PositiveFairValue_x000D_
Bk_Tradinglocation = ConsolidatedLevels</t>
        </r>
      </text>
    </comment>
    <comment ref="D64" authorId="0" shapeId="0" xr:uid="{00000000-0006-0000-1500-0000CC000000}">
      <text>
        <r>
          <rPr>
            <b/>
            <sz val="9"/>
            <color indexed="81"/>
            <rFont val="Tahoma"/>
            <family val="2"/>
          </rPr>
          <t>Metric = B3_4_III_IntRate_Amount_x000D_
Data Type = Bk_Number 19 - 9_x000D_
Bk_Trading = Trading_Swaps_NegativeFairValue_x000D_
Bk_Tradinglocation = ConsolidatedLevels</t>
        </r>
      </text>
    </comment>
    <comment ref="E64" authorId="0" shapeId="0" xr:uid="{00000000-0006-0000-1500-0000CD000000}">
      <text>
        <r>
          <rPr>
            <b/>
            <sz val="9"/>
            <color indexed="81"/>
            <rFont val="Tahoma"/>
            <family val="2"/>
          </rPr>
          <t>Metric = B3_4_III_ForeExch_Amount_x000D_
Data Type = Bk_Number 19 - 9_x000D_
Bk_Trading = Trading_Swaps_NegativeFairValue_x000D_
Bk_Tradinglocation = ConsolidatedLevels</t>
        </r>
      </text>
    </comment>
    <comment ref="F64" authorId="0" shapeId="0" xr:uid="{00000000-0006-0000-1500-0000CE000000}">
      <text>
        <r>
          <rPr>
            <b/>
            <sz val="9"/>
            <color indexed="81"/>
            <rFont val="Tahoma"/>
            <family val="2"/>
          </rPr>
          <t>Metric = B3_4_III_Eqty_Amount_x000D_
Data Type = Bk_Number 19 - 9_x000D_
Bk_Trading = Trading_Swaps_NegativeFairValue_x000D_
Bk_Tradinglocation = ConsolidatedLevels</t>
        </r>
      </text>
    </comment>
    <comment ref="G64" authorId="0" shapeId="0" xr:uid="{00000000-0006-0000-1500-0000CF000000}">
      <text>
        <r>
          <rPr>
            <b/>
            <sz val="9"/>
            <color indexed="81"/>
            <rFont val="Tahoma"/>
            <family val="2"/>
          </rPr>
          <t>Metric = B3_4_III_Cr_LngPro_Amount_x000D_
Data Type = Bk_Number 19 - 9_x000D_
Bk_Trading = Trading_Swaps_NegativeFairValue_x000D_
Bk_Tradinglocation = ConsolidatedLevels</t>
        </r>
      </text>
    </comment>
    <comment ref="H64" authorId="0" shapeId="0" xr:uid="{00000000-0006-0000-1500-0000D0000000}">
      <text>
        <r>
          <rPr>
            <b/>
            <sz val="9"/>
            <color indexed="81"/>
            <rFont val="Tahoma"/>
            <family val="2"/>
          </rPr>
          <t>Metric = B3_4_III_Cr_ShrtPro_Amount_x000D_
Data Type = Bk_Number 19 - 9_x000D_
Bk_Trading = Trading_Swaps_NegativeFairValue_x000D_
Bk_Tradinglocation = ConsolidatedLevels</t>
        </r>
      </text>
    </comment>
    <comment ref="I64" authorId="0" shapeId="0" xr:uid="{00000000-0006-0000-1500-0000D1000000}">
      <text>
        <r>
          <rPr>
            <b/>
            <sz val="9"/>
            <color indexed="81"/>
            <rFont val="Tahoma"/>
            <family val="2"/>
          </rPr>
          <t>Metric = B3_4_III_Comm_Amount_x000D_
Data Type = Bk_Number 19 - 9_x000D_
Bk_Trading = Trading_Swaps_NegativeFairValue_x000D_
Bk_Tradinglocation = ConsolidatedLevels</t>
        </r>
      </text>
    </comment>
    <comment ref="J64" authorId="0" shapeId="0" xr:uid="{00000000-0006-0000-1500-0000D2000000}">
      <text>
        <r>
          <rPr>
            <b/>
            <sz val="9"/>
            <color indexed="81"/>
            <rFont val="Tahoma"/>
            <family val="2"/>
          </rPr>
          <t>Metric = B3_4_III_Others_Amount_x000D_
Data Type = Bk_Number 19 - 9_x000D_
Bk_Trading = Trading_Swaps_NegativeFairValue_x000D_
Bk_Tradinglocation = ConsolidatedLevels</t>
        </r>
      </text>
    </comment>
    <comment ref="D66" authorId="0" shapeId="0" xr:uid="{00000000-0006-0000-1500-0000D3000000}">
      <text>
        <r>
          <rPr>
            <b/>
            <sz val="9"/>
            <color indexed="81"/>
            <rFont val="Tahoma"/>
            <family val="2"/>
          </rPr>
          <t>Metric = B3_4_III_IntRate_Amount_x000D_
Data Type = Bk_Number 19 - 9_x000D_
Bk_Trading = Trading_OptionBought_GrossAmount_x000D_
Bk_Tradinglocation = ConsolidatedLevels</t>
        </r>
      </text>
    </comment>
    <comment ref="E66" authorId="0" shapeId="0" xr:uid="{00000000-0006-0000-1500-0000D4000000}">
      <text>
        <r>
          <rPr>
            <b/>
            <sz val="9"/>
            <color indexed="81"/>
            <rFont val="Tahoma"/>
            <family val="2"/>
          </rPr>
          <t>Metric = B3_4_III_ForeExch_Amount_x000D_
Data Type = Bk_Number 19 - 9_x000D_
Bk_Trading = Trading_OptionBought_GrossAmount_x000D_
Bk_Tradinglocation = ConsolidatedLevels</t>
        </r>
      </text>
    </comment>
    <comment ref="F66" authorId="0" shapeId="0" xr:uid="{00000000-0006-0000-1500-0000D5000000}">
      <text>
        <r>
          <rPr>
            <b/>
            <sz val="9"/>
            <color indexed="81"/>
            <rFont val="Tahoma"/>
            <family val="2"/>
          </rPr>
          <t>Metric = B3_4_III_Eqty_Amount_x000D_
Data Type = Bk_Number 19 - 9_x000D_
Bk_Trading = Trading_OptionBought_GrossAmount_x000D_
Bk_Tradinglocation = ConsolidatedLevels</t>
        </r>
      </text>
    </comment>
    <comment ref="G66" authorId="0" shapeId="0" xr:uid="{00000000-0006-0000-1500-0000D6000000}">
      <text>
        <r>
          <rPr>
            <b/>
            <sz val="9"/>
            <color indexed="81"/>
            <rFont val="Tahoma"/>
            <family val="2"/>
          </rPr>
          <t>Metric = B3_4_III_Cr_LngPro_Amount_x000D_
Data Type = Bk_Number 19 - 9_x000D_
Bk_Trading = Trading_OptionBought_GrossAmount_x000D_
Bk_Tradinglocation = ConsolidatedLevels</t>
        </r>
      </text>
    </comment>
    <comment ref="H66" authorId="0" shapeId="0" xr:uid="{00000000-0006-0000-1500-0000D7000000}">
      <text>
        <r>
          <rPr>
            <b/>
            <sz val="9"/>
            <color indexed="81"/>
            <rFont val="Tahoma"/>
            <family val="2"/>
          </rPr>
          <t>Metric = B3_4_III_Cr_ShrtPro_Amount_x000D_
Data Type = Bk_Number 19 - 9_x000D_
Bk_Trading = Trading_OptionBought_GrossAmount_x000D_
Bk_Tradinglocation = ConsolidatedLevels</t>
        </r>
      </text>
    </comment>
    <comment ref="I66" authorId="0" shapeId="0" xr:uid="{00000000-0006-0000-1500-0000D8000000}">
      <text>
        <r>
          <rPr>
            <b/>
            <sz val="9"/>
            <color indexed="81"/>
            <rFont val="Tahoma"/>
            <family val="2"/>
          </rPr>
          <t>Metric = B3_4_III_Comm_Amount_x000D_
Data Type = Bk_Number 19 - 9_x000D_
Bk_Trading = Trading_OptionBought_GrossAmount_x000D_
Bk_Tradinglocation = ConsolidatedLevels</t>
        </r>
      </text>
    </comment>
    <comment ref="J66" authorId="0" shapeId="0" xr:uid="{00000000-0006-0000-1500-0000D9000000}">
      <text>
        <r>
          <rPr>
            <b/>
            <sz val="9"/>
            <color indexed="81"/>
            <rFont val="Tahoma"/>
            <family val="2"/>
          </rPr>
          <t>Metric = B3_4_III_Others_Amount_x000D_
Data Type = Bk_Number 19 - 9_x000D_
Bk_Trading = Trading_OptionBought_GrossAmount_x000D_
Bk_Tradinglocation = ConsolidatedLevels</t>
        </r>
      </text>
    </comment>
    <comment ref="D67" authorId="0" shapeId="0" xr:uid="{00000000-0006-0000-1500-0000DA000000}">
      <text>
        <r>
          <rPr>
            <b/>
            <sz val="9"/>
            <color indexed="81"/>
            <rFont val="Tahoma"/>
            <family val="2"/>
          </rPr>
          <t>Metric = B3_4_III_IntRate_Amount_x000D_
Data Type = Bk_Number 19 - 9_x000D_
Bk_Trading = Trading_OptionBought_PositiveFairValue_x000D_
Bk_Tradinglocation = ConsolidatedLevels</t>
        </r>
      </text>
    </comment>
    <comment ref="E67" authorId="0" shapeId="0" xr:uid="{00000000-0006-0000-1500-0000DB000000}">
      <text>
        <r>
          <rPr>
            <b/>
            <sz val="9"/>
            <color indexed="81"/>
            <rFont val="Tahoma"/>
            <family val="2"/>
          </rPr>
          <t>Metric = B3_4_III_ForeExch_Amount_x000D_
Data Type = Bk_Number 19 - 9_x000D_
Bk_Trading = Trading_OptionBought_PositiveFairValue_x000D_
Bk_Tradinglocation = ConsolidatedLevels</t>
        </r>
      </text>
    </comment>
    <comment ref="F67" authorId="0" shapeId="0" xr:uid="{00000000-0006-0000-1500-0000DC000000}">
      <text>
        <r>
          <rPr>
            <b/>
            <sz val="9"/>
            <color indexed="81"/>
            <rFont val="Tahoma"/>
            <family val="2"/>
          </rPr>
          <t>Metric = B3_4_III_Eqty_Amount_x000D_
Data Type = Bk_Number 19 - 9_x000D_
Bk_Trading = Trading_OptionBought_PositiveFairValue_x000D_
Bk_Tradinglocation = ConsolidatedLevels</t>
        </r>
      </text>
    </comment>
    <comment ref="G67" authorId="0" shapeId="0" xr:uid="{00000000-0006-0000-1500-0000DD000000}">
      <text>
        <r>
          <rPr>
            <b/>
            <sz val="9"/>
            <color indexed="81"/>
            <rFont val="Tahoma"/>
            <family val="2"/>
          </rPr>
          <t>Metric = B3_4_III_Cr_LngPro_Amount_x000D_
Data Type = Bk_Number 19 - 9_x000D_
Bk_Trading = Trading_OptionBought_PositiveFairValue_x000D_
Bk_Tradinglocation = ConsolidatedLevels</t>
        </r>
      </text>
    </comment>
    <comment ref="H67" authorId="0" shapeId="0" xr:uid="{00000000-0006-0000-1500-0000DE000000}">
      <text>
        <r>
          <rPr>
            <b/>
            <sz val="9"/>
            <color indexed="81"/>
            <rFont val="Tahoma"/>
            <family val="2"/>
          </rPr>
          <t>Metric = B3_4_III_Cr_ShrtPro_Amount_x000D_
Data Type = Bk_Number 19 - 9_x000D_
Bk_Trading = Trading_OptionBought_PositiveFairValue_x000D_
Bk_Tradinglocation = ConsolidatedLevels</t>
        </r>
      </text>
    </comment>
    <comment ref="I67" authorId="0" shapeId="0" xr:uid="{00000000-0006-0000-1500-0000DF000000}">
      <text>
        <r>
          <rPr>
            <b/>
            <sz val="9"/>
            <color indexed="81"/>
            <rFont val="Tahoma"/>
            <family val="2"/>
          </rPr>
          <t>Metric = B3_4_III_Comm_Amount_x000D_
Data Type = Bk_Number 19 - 9_x000D_
Bk_Trading = Trading_OptionBought_PositiveFairValue_x000D_
Bk_Tradinglocation = ConsolidatedLevels</t>
        </r>
      </text>
    </comment>
    <comment ref="J67" authorId="0" shapeId="0" xr:uid="{00000000-0006-0000-1500-0000E0000000}">
      <text>
        <r>
          <rPr>
            <b/>
            <sz val="9"/>
            <color indexed="81"/>
            <rFont val="Tahoma"/>
            <family val="2"/>
          </rPr>
          <t>Metric = B3_4_III_Others_Amount_x000D_
Data Type = Bk_Number 19 - 9_x000D_
Bk_Trading = Trading_OptionBought_PositiveFairValue_x000D_
Bk_Tradinglocation = ConsolidatedLevels</t>
        </r>
      </text>
    </comment>
    <comment ref="D68" authorId="0" shapeId="0" xr:uid="{00000000-0006-0000-1500-0000E1000000}">
      <text>
        <r>
          <rPr>
            <b/>
            <sz val="9"/>
            <color indexed="81"/>
            <rFont val="Tahoma"/>
            <family val="2"/>
          </rPr>
          <t>Metric = B3_4_III_IntRate_Amount_x000D_
Data Type = Bk_Number 19 - 9_x000D_
Bk_Trading = Trading_OptionBought_NegativeFairValue_x000D_
Bk_Tradinglocation = ConsolidatedLevels</t>
        </r>
      </text>
    </comment>
    <comment ref="E68" authorId="0" shapeId="0" xr:uid="{00000000-0006-0000-1500-0000E2000000}">
      <text>
        <r>
          <rPr>
            <b/>
            <sz val="9"/>
            <color indexed="81"/>
            <rFont val="Tahoma"/>
            <family val="2"/>
          </rPr>
          <t>Metric = B3_4_III_ForeExch_Amount_x000D_
Data Type = Bk_Number 19 - 9_x000D_
Bk_Trading = Trading_OptionBought_NegativeFairValue_x000D_
Bk_Tradinglocation = ConsolidatedLevels</t>
        </r>
      </text>
    </comment>
    <comment ref="F68" authorId="0" shapeId="0" xr:uid="{00000000-0006-0000-1500-0000E3000000}">
      <text>
        <r>
          <rPr>
            <b/>
            <sz val="9"/>
            <color indexed="81"/>
            <rFont val="Tahoma"/>
            <family val="2"/>
          </rPr>
          <t>Metric = B3_4_III_Eqty_Amount_x000D_
Data Type = Bk_Number 19 - 9_x000D_
Bk_Trading = Trading_OptionBought_NegativeFairValue_x000D_
Bk_Tradinglocation = ConsolidatedLevels</t>
        </r>
      </text>
    </comment>
    <comment ref="G68" authorId="0" shapeId="0" xr:uid="{00000000-0006-0000-1500-0000E4000000}">
      <text>
        <r>
          <rPr>
            <b/>
            <sz val="9"/>
            <color indexed="81"/>
            <rFont val="Tahoma"/>
            <family val="2"/>
          </rPr>
          <t>Metric = B3_4_III_Cr_LngPro_Amount_x000D_
Data Type = Bk_Number 19 - 9_x000D_
Bk_Trading = Trading_OptionBought_NegativeFairValue_x000D_
Bk_Tradinglocation = ConsolidatedLevels</t>
        </r>
      </text>
    </comment>
    <comment ref="H68" authorId="0" shapeId="0" xr:uid="{00000000-0006-0000-1500-0000E5000000}">
      <text>
        <r>
          <rPr>
            <b/>
            <sz val="9"/>
            <color indexed="81"/>
            <rFont val="Tahoma"/>
            <family val="2"/>
          </rPr>
          <t>Metric = B3_4_III_Cr_ShrtPro_Amount_x000D_
Data Type = Bk_Number 19 - 9_x000D_
Bk_Trading = Trading_OptionBought_NegativeFairValue_x000D_
Bk_Tradinglocation = ConsolidatedLevels</t>
        </r>
      </text>
    </comment>
    <comment ref="I68" authorId="0" shapeId="0" xr:uid="{00000000-0006-0000-1500-0000E6000000}">
      <text>
        <r>
          <rPr>
            <b/>
            <sz val="9"/>
            <color indexed="81"/>
            <rFont val="Tahoma"/>
            <family val="2"/>
          </rPr>
          <t>Metric = B3_4_III_Comm_Amount_x000D_
Data Type = Bk_Number 19 - 9_x000D_
Bk_Trading = Trading_OptionBought_NegativeFairValue_x000D_
Bk_Tradinglocation = ConsolidatedLevels</t>
        </r>
      </text>
    </comment>
    <comment ref="J68" authorId="0" shapeId="0" xr:uid="{00000000-0006-0000-1500-0000E7000000}">
      <text>
        <r>
          <rPr>
            <b/>
            <sz val="9"/>
            <color indexed="81"/>
            <rFont val="Tahoma"/>
            <family val="2"/>
          </rPr>
          <t>Metric = B3_4_III_Others_Amount_x000D_
Data Type = Bk_Number 19 - 9_x000D_
Bk_Trading = Trading_OptionBought_NegativeFairValue_x000D_
Bk_Tradinglocation = ConsolidatedLevels</t>
        </r>
      </text>
    </comment>
    <comment ref="D70" authorId="0" shapeId="0" xr:uid="{00000000-0006-0000-1500-0000E8000000}">
      <text>
        <r>
          <rPr>
            <b/>
            <sz val="9"/>
            <color indexed="81"/>
            <rFont val="Tahoma"/>
            <family val="2"/>
          </rPr>
          <t>Metric = B3_4_III_IntRate_Amount_x000D_
Data Type = Bk_Number 19 - 9_x000D_
Bk_Trading = Trading_OptionSold_GrossAmount_x000D_
Bk_Tradinglocation = ConsolidatedLevels</t>
        </r>
      </text>
    </comment>
    <comment ref="E70" authorId="0" shapeId="0" xr:uid="{00000000-0006-0000-1500-0000E9000000}">
      <text>
        <r>
          <rPr>
            <b/>
            <sz val="9"/>
            <color indexed="81"/>
            <rFont val="Tahoma"/>
            <family val="2"/>
          </rPr>
          <t>Metric = B3_4_III_ForeExch_Amount_x000D_
Data Type = Bk_Number 19 - 9_x000D_
Bk_Trading = Trading_OptionSold_GrossAmount_x000D_
Bk_Tradinglocation = ConsolidatedLevels</t>
        </r>
      </text>
    </comment>
    <comment ref="F70" authorId="0" shapeId="0" xr:uid="{00000000-0006-0000-1500-0000EA000000}">
      <text>
        <r>
          <rPr>
            <b/>
            <sz val="9"/>
            <color indexed="81"/>
            <rFont val="Tahoma"/>
            <family val="2"/>
          </rPr>
          <t>Metric = B3_4_III_Eqty_Amount_x000D_
Data Type = Bk_Number 19 - 9_x000D_
Bk_Trading = Trading_OptionSold_GrossAmount_x000D_
Bk_Tradinglocation = ConsolidatedLevels</t>
        </r>
      </text>
    </comment>
    <comment ref="G70" authorId="0" shapeId="0" xr:uid="{00000000-0006-0000-1500-0000EB000000}">
      <text>
        <r>
          <rPr>
            <b/>
            <sz val="9"/>
            <color indexed="81"/>
            <rFont val="Tahoma"/>
            <family val="2"/>
          </rPr>
          <t>Metric = B3_4_III_Cr_LngPro_Amount_x000D_
Data Type = Bk_Number 19 - 9_x000D_
Bk_Trading = Trading_OptionSold_GrossAmount_x000D_
Bk_Tradinglocation = ConsolidatedLevels</t>
        </r>
      </text>
    </comment>
    <comment ref="H70" authorId="0" shapeId="0" xr:uid="{00000000-0006-0000-1500-0000EC000000}">
      <text>
        <r>
          <rPr>
            <b/>
            <sz val="9"/>
            <color indexed="81"/>
            <rFont val="Tahoma"/>
            <family val="2"/>
          </rPr>
          <t>Metric = B3_4_III_Cr_ShrtPro_Amount_x000D_
Data Type = Bk_Number 19 - 9_x000D_
Bk_Trading = Trading_OptionSold_GrossAmount_x000D_
Bk_Tradinglocation = ConsolidatedLevels</t>
        </r>
      </text>
    </comment>
    <comment ref="I70" authorId="0" shapeId="0" xr:uid="{00000000-0006-0000-1500-0000ED000000}">
      <text>
        <r>
          <rPr>
            <b/>
            <sz val="9"/>
            <color indexed="81"/>
            <rFont val="Tahoma"/>
            <family val="2"/>
          </rPr>
          <t>Metric = B3_4_III_Comm_Amount_x000D_
Data Type = Bk_Number 19 - 9_x000D_
Bk_Trading = Trading_OptionSold_GrossAmount_x000D_
Bk_Tradinglocation = ConsolidatedLevels</t>
        </r>
      </text>
    </comment>
    <comment ref="J70" authorId="0" shapeId="0" xr:uid="{00000000-0006-0000-1500-0000EE000000}">
      <text>
        <r>
          <rPr>
            <b/>
            <sz val="9"/>
            <color indexed="81"/>
            <rFont val="Tahoma"/>
            <family val="2"/>
          </rPr>
          <t>Metric = B3_4_III_Others_Amount_x000D_
Data Type = Bk_Number 19 - 9_x000D_
Bk_Trading = Trading_OptionSold_GrossAmount_x000D_
Bk_Tradinglocation = ConsolidatedLevels</t>
        </r>
      </text>
    </comment>
    <comment ref="D71" authorId="0" shapeId="0" xr:uid="{00000000-0006-0000-1500-0000EF000000}">
      <text>
        <r>
          <rPr>
            <b/>
            <sz val="9"/>
            <color indexed="81"/>
            <rFont val="Tahoma"/>
            <family val="2"/>
          </rPr>
          <t>Metric = B3_4_III_IntRate_Amount_x000D_
Data Type = Bk_Number 19 - 9_x000D_
Bk_Trading = Trading_OptionSold_PositiveFairValue_x000D_
Bk_Tradinglocation = ConsolidatedLevels</t>
        </r>
      </text>
    </comment>
    <comment ref="E71" authorId="0" shapeId="0" xr:uid="{00000000-0006-0000-1500-0000F0000000}">
      <text>
        <r>
          <rPr>
            <b/>
            <sz val="9"/>
            <color indexed="81"/>
            <rFont val="Tahoma"/>
            <family val="2"/>
          </rPr>
          <t>Metric = B3_4_III_ForeExch_Amount_x000D_
Data Type = Bk_Number 19 - 9_x000D_
Bk_Trading = Trading_OptionSold_PositiveFairValue_x000D_
Bk_Tradinglocation = ConsolidatedLevels</t>
        </r>
      </text>
    </comment>
    <comment ref="F71" authorId="0" shapeId="0" xr:uid="{00000000-0006-0000-1500-0000F1000000}">
      <text>
        <r>
          <rPr>
            <b/>
            <sz val="9"/>
            <color indexed="81"/>
            <rFont val="Tahoma"/>
            <family val="2"/>
          </rPr>
          <t>Metric = B3_4_III_Eqty_Amount_x000D_
Data Type = Bk_Number 19 - 9_x000D_
Bk_Trading = Trading_OptionSold_PositiveFairValue_x000D_
Bk_Tradinglocation = ConsolidatedLevels</t>
        </r>
      </text>
    </comment>
    <comment ref="G71" authorId="0" shapeId="0" xr:uid="{00000000-0006-0000-1500-0000F2000000}">
      <text>
        <r>
          <rPr>
            <b/>
            <sz val="9"/>
            <color indexed="81"/>
            <rFont val="Tahoma"/>
            <family val="2"/>
          </rPr>
          <t>Metric = B3_4_III_Cr_LngPro_Amount_x000D_
Data Type = Bk_Number 19 - 9_x000D_
Bk_Trading = Trading_OptionSold_PositiveFairValue_x000D_
Bk_Tradinglocation = ConsolidatedLevels</t>
        </r>
      </text>
    </comment>
    <comment ref="H71" authorId="0" shapeId="0" xr:uid="{00000000-0006-0000-1500-0000F3000000}">
      <text>
        <r>
          <rPr>
            <b/>
            <sz val="9"/>
            <color indexed="81"/>
            <rFont val="Tahoma"/>
            <family val="2"/>
          </rPr>
          <t>Metric = B3_4_III_Cr_ShrtPro_Amount_x000D_
Data Type = Bk_Number 19 - 9_x000D_
Bk_Trading = Trading_OptionSold_PositiveFairValue_x000D_
Bk_Tradinglocation = ConsolidatedLevels</t>
        </r>
      </text>
    </comment>
    <comment ref="I71" authorId="0" shapeId="0" xr:uid="{00000000-0006-0000-1500-0000F4000000}">
      <text>
        <r>
          <rPr>
            <b/>
            <sz val="9"/>
            <color indexed="81"/>
            <rFont val="Tahoma"/>
            <family val="2"/>
          </rPr>
          <t>Metric = B3_4_III_Comm_Amount_x000D_
Data Type = Bk_Number 19 - 9_x000D_
Bk_Trading = Trading_OptionSold_PositiveFairValue_x000D_
Bk_Tradinglocation = ConsolidatedLevels</t>
        </r>
      </text>
    </comment>
    <comment ref="J71" authorId="0" shapeId="0" xr:uid="{00000000-0006-0000-1500-0000F5000000}">
      <text>
        <r>
          <rPr>
            <b/>
            <sz val="9"/>
            <color indexed="81"/>
            <rFont val="Tahoma"/>
            <family val="2"/>
          </rPr>
          <t>Metric = B3_4_III_Others_Amount_x000D_
Data Type = Bk_Number 19 - 9_x000D_
Bk_Trading = Trading_OptionSold_PositiveFairValue_x000D_
Bk_Tradinglocation = ConsolidatedLevels</t>
        </r>
      </text>
    </comment>
    <comment ref="D72" authorId="0" shapeId="0" xr:uid="{00000000-0006-0000-1500-0000F6000000}">
      <text>
        <r>
          <rPr>
            <b/>
            <sz val="9"/>
            <color indexed="81"/>
            <rFont val="Tahoma"/>
            <family val="2"/>
          </rPr>
          <t>Metric = B3_4_III_IntRate_Amount_x000D_
Data Type = Bk_Number 19 - 9_x000D_
Bk_Trading = Trading_OptionSold_NegativeFairValue_x000D_
Bk_Tradinglocation = ConsolidatedLevels</t>
        </r>
      </text>
    </comment>
    <comment ref="E72" authorId="0" shapeId="0" xr:uid="{00000000-0006-0000-1500-0000F7000000}">
      <text>
        <r>
          <rPr>
            <b/>
            <sz val="9"/>
            <color indexed="81"/>
            <rFont val="Tahoma"/>
            <family val="2"/>
          </rPr>
          <t>Metric = B3_4_III_ForeExch_Amount_x000D_
Data Type = Bk_Number 19 - 9_x000D_
Bk_Trading = Trading_OptionSold_NegativeFairValue_x000D_
Bk_Tradinglocation = ConsolidatedLevels</t>
        </r>
      </text>
    </comment>
    <comment ref="F72" authorId="0" shapeId="0" xr:uid="{00000000-0006-0000-1500-0000F8000000}">
      <text>
        <r>
          <rPr>
            <b/>
            <sz val="9"/>
            <color indexed="81"/>
            <rFont val="Tahoma"/>
            <family val="2"/>
          </rPr>
          <t>Metric = B3_4_III_Eqty_Amount_x000D_
Data Type = Bk_Number 19 - 9_x000D_
Bk_Trading = Trading_OptionSold_NegativeFairValue_x000D_
Bk_Tradinglocation = ConsolidatedLevels</t>
        </r>
      </text>
    </comment>
    <comment ref="G72" authorId="0" shapeId="0" xr:uid="{00000000-0006-0000-1500-0000F9000000}">
      <text>
        <r>
          <rPr>
            <b/>
            <sz val="9"/>
            <color indexed="81"/>
            <rFont val="Tahoma"/>
            <family val="2"/>
          </rPr>
          <t>Metric = B3_4_III_Cr_LngPro_Amount_x000D_
Data Type = Bk_Number 19 - 9_x000D_
Bk_Trading = Trading_OptionSold_NegativeFairValue_x000D_
Bk_Tradinglocation = ConsolidatedLevels</t>
        </r>
      </text>
    </comment>
    <comment ref="H72" authorId="0" shapeId="0" xr:uid="{00000000-0006-0000-1500-0000FA000000}">
      <text>
        <r>
          <rPr>
            <b/>
            <sz val="9"/>
            <color indexed="81"/>
            <rFont val="Tahoma"/>
            <family val="2"/>
          </rPr>
          <t>Metric = B3_4_III_Cr_ShrtPro_Amount_x000D_
Data Type = Bk_Number 19 - 9_x000D_
Bk_Trading = Trading_OptionSold_NegativeFairValue_x000D_
Bk_Tradinglocation = ConsolidatedLevels</t>
        </r>
      </text>
    </comment>
    <comment ref="I72" authorId="0" shapeId="0" xr:uid="{00000000-0006-0000-1500-0000FB000000}">
      <text>
        <r>
          <rPr>
            <b/>
            <sz val="9"/>
            <color indexed="81"/>
            <rFont val="Tahoma"/>
            <family val="2"/>
          </rPr>
          <t>Metric = B3_4_III_Comm_Amount_x000D_
Data Type = Bk_Number 19 - 9_x000D_
Bk_Trading = Trading_OptionSold_NegativeFairValue_x000D_
Bk_Tradinglocation = ConsolidatedLevels</t>
        </r>
      </text>
    </comment>
    <comment ref="J72" authorId="0" shapeId="0" xr:uid="{00000000-0006-0000-1500-0000FC000000}">
      <text>
        <r>
          <rPr>
            <b/>
            <sz val="9"/>
            <color indexed="81"/>
            <rFont val="Tahoma"/>
            <family val="2"/>
          </rPr>
          <t>Metric = B3_4_III_Others_Amount_x000D_
Data Type = Bk_Number 19 - 9_x000D_
Bk_Trading = Trading_OptionSold_NegativeFairValue_x000D_
Bk_Tradinglocation = ConsolidatedLevels</t>
        </r>
      </text>
    </comment>
    <comment ref="D79" authorId="1" shapeId="0" xr:uid="{00000000-0006-0000-1500-0000FD000000}">
      <text>
        <r>
          <rPr>
            <b/>
            <sz val="9"/>
            <color indexed="81"/>
            <rFont val="Tahoma"/>
            <family val="2"/>
          </rPr>
          <t>Metric = B3_4_III_IntRate_Amount_x000D_
Data Type = Bk_Number 19 - 9_x000D_
Bk_Trading = NonTrading_ForwardsFutures_GrossAmount_x000D_
Bk_Tradinglocation = ConsolidatedLevels</t>
        </r>
      </text>
    </comment>
    <comment ref="E79" authorId="1" shapeId="0" xr:uid="{00000000-0006-0000-1500-0000FE000000}">
      <text>
        <r>
          <rPr>
            <b/>
            <sz val="9"/>
            <color indexed="81"/>
            <rFont val="Tahoma"/>
            <family val="2"/>
          </rPr>
          <t>Metric = B3_4_III_ForeExch_Amount_x000D_
Data Type = Bk_Number 19 - 9_x000D_
Bk_Trading = NonTrading_ForwardsFutures_GrossAmount_x000D_
Bk_Tradinglocation = ConsolidatedLevels</t>
        </r>
      </text>
    </comment>
    <comment ref="F79" authorId="1" shapeId="0" xr:uid="{00000000-0006-0000-1500-0000FF000000}">
      <text>
        <r>
          <rPr>
            <b/>
            <sz val="9"/>
            <color indexed="81"/>
            <rFont val="Tahoma"/>
            <family val="2"/>
          </rPr>
          <t>Metric = B3_4_III_Eqty_Amount_x000D_
Data Type = Bk_Number 19 - 9_x000D_
Bk_Trading = NonTrading_ForwardsFutures_GrossAmount_x000D_
Bk_Tradinglocation = ConsolidatedLevels</t>
        </r>
      </text>
    </comment>
    <comment ref="G79" authorId="1" shapeId="0" xr:uid="{00000000-0006-0000-1500-000000010000}">
      <text>
        <r>
          <rPr>
            <b/>
            <sz val="9"/>
            <color indexed="81"/>
            <rFont val="Tahoma"/>
            <family val="2"/>
          </rPr>
          <t>Metric = B3_4_III_Cr_LngPro_Amount_x000D_
Data Type = Bk_Number 19 - 9_x000D_
Bk_Trading = NonTrading_ForwardsFutures_GrossAmount_x000D_
Bk_Tradinglocation = ConsolidatedLevels</t>
        </r>
      </text>
    </comment>
    <comment ref="H79" authorId="1" shapeId="0" xr:uid="{00000000-0006-0000-1500-000001010000}">
      <text>
        <r>
          <rPr>
            <b/>
            <sz val="9"/>
            <color indexed="81"/>
            <rFont val="Tahoma"/>
            <family val="2"/>
          </rPr>
          <t>Metric = B3_4_III_Cr_ShrtPro_Amount_x000D_
Data Type = Bk_Number 19 - 9_x000D_
Bk_Trading = NonTrading_ForwardsFutures_GrossAmount_x000D_
Bk_Tradinglocation = ConsolidatedLevels</t>
        </r>
      </text>
    </comment>
    <comment ref="I79" authorId="1" shapeId="0" xr:uid="{00000000-0006-0000-1500-000002010000}">
      <text>
        <r>
          <rPr>
            <b/>
            <sz val="9"/>
            <color indexed="81"/>
            <rFont val="Tahoma"/>
            <family val="2"/>
          </rPr>
          <t>Metric = B3_4_III_Comm_Amount_x000D_
Data Type = Bk_Number 19 - 9_x000D_
Bk_Trading = NonTrading_ForwardsFutures_GrossAmount_x000D_
Bk_Tradinglocation = ConsolidatedLevels</t>
        </r>
      </text>
    </comment>
    <comment ref="J79" authorId="1" shapeId="0" xr:uid="{00000000-0006-0000-1500-000003010000}">
      <text>
        <r>
          <rPr>
            <b/>
            <sz val="9"/>
            <color indexed="81"/>
            <rFont val="Tahoma"/>
            <family val="2"/>
          </rPr>
          <t>Metric = B3_4_III_Others_Amount_x000D_
Data Type = Bk_Number 19 - 9_x000D_
Bk_Trading = NonTrading_ForwardsFutures_GrossAmount_x000D_
Bk_Tradinglocation = ConsolidatedLevels</t>
        </r>
      </text>
    </comment>
    <comment ref="D80" authorId="1" shapeId="0" xr:uid="{00000000-0006-0000-1500-000004010000}">
      <text>
        <r>
          <rPr>
            <b/>
            <sz val="9"/>
            <color indexed="81"/>
            <rFont val="Tahoma"/>
            <family val="2"/>
          </rPr>
          <t>Metric = B3_4_III_IntRate_Amount_x000D_
Data Type = Bk_Number 19 - 9_x000D_
Bk_Trading = NonTrading_ForwardsFutures_PositiveFairValue_x000D_
Bk_Tradinglocation = ConsolidatedLevels</t>
        </r>
      </text>
    </comment>
    <comment ref="E80" authorId="1" shapeId="0" xr:uid="{00000000-0006-0000-1500-000005010000}">
      <text>
        <r>
          <rPr>
            <b/>
            <sz val="9"/>
            <color indexed="81"/>
            <rFont val="Tahoma"/>
            <family val="2"/>
          </rPr>
          <t>Metric = B3_4_III_ForeExch_Amount_x000D_
Data Type = Bk_Number 19 - 9_x000D_
Bk_Trading = NonTrading_ForwardsFutures_PositiveFairValue_x000D_
Bk_Tradinglocation = ConsolidatedLevels</t>
        </r>
      </text>
    </comment>
    <comment ref="F80" authorId="1" shapeId="0" xr:uid="{00000000-0006-0000-1500-000006010000}">
      <text>
        <r>
          <rPr>
            <b/>
            <sz val="9"/>
            <color indexed="81"/>
            <rFont val="Tahoma"/>
            <family val="2"/>
          </rPr>
          <t>Metric = B3_4_III_Eqty_Amount_x000D_
Data Type = Bk_Number 19 - 9_x000D_
Bk_Trading = NonTrading_ForwardsFutures_PositiveFairValue_x000D_
Bk_Tradinglocation = ConsolidatedLevels</t>
        </r>
      </text>
    </comment>
    <comment ref="G80" authorId="1" shapeId="0" xr:uid="{00000000-0006-0000-1500-000007010000}">
      <text>
        <r>
          <rPr>
            <b/>
            <sz val="9"/>
            <color indexed="81"/>
            <rFont val="Tahoma"/>
            <family val="2"/>
          </rPr>
          <t>Metric = B3_4_III_Cr_LngPro_Amount_x000D_
Data Type = Bk_Number 19 - 9_x000D_
Bk_Trading = NonTrading_ForwardsFutures_PositiveFairValue_x000D_
Bk_Tradinglocation = ConsolidatedLevels</t>
        </r>
      </text>
    </comment>
    <comment ref="H80" authorId="1" shapeId="0" xr:uid="{00000000-0006-0000-1500-000008010000}">
      <text>
        <r>
          <rPr>
            <b/>
            <sz val="9"/>
            <color indexed="81"/>
            <rFont val="Tahoma"/>
            <family val="2"/>
          </rPr>
          <t>Metric = B3_4_III_Cr_ShrtPro_Amount_x000D_
Data Type = Bk_Number 19 - 9_x000D_
Bk_Trading = NonTrading_ForwardsFutures_PositiveFairValue_x000D_
Bk_Tradinglocation = ConsolidatedLevels</t>
        </r>
      </text>
    </comment>
    <comment ref="I80" authorId="1" shapeId="0" xr:uid="{00000000-0006-0000-1500-000009010000}">
      <text>
        <r>
          <rPr>
            <b/>
            <sz val="9"/>
            <color indexed="81"/>
            <rFont val="Tahoma"/>
            <family val="2"/>
          </rPr>
          <t>Metric = B3_4_III_Comm_Amount_x000D_
Data Type = Bk_Number 19 - 9_x000D_
Bk_Trading = NonTrading_ForwardsFutures_PositiveFairValue_x000D_
Bk_Tradinglocation = ConsolidatedLevels</t>
        </r>
      </text>
    </comment>
    <comment ref="J80" authorId="1" shapeId="0" xr:uid="{00000000-0006-0000-1500-00000A010000}">
      <text>
        <r>
          <rPr>
            <b/>
            <sz val="9"/>
            <color indexed="81"/>
            <rFont val="Tahoma"/>
            <family val="2"/>
          </rPr>
          <t>Metric = B3_4_III_Others_Amount_x000D_
Data Type = Bk_Number 19 - 9_x000D_
Bk_Trading = NonTrading_ForwardsFutures_PositiveFairValue_x000D_
Bk_Tradinglocation = ConsolidatedLevels</t>
        </r>
      </text>
    </comment>
    <comment ref="D81" authorId="1" shapeId="0" xr:uid="{00000000-0006-0000-1500-00000B010000}">
      <text>
        <r>
          <rPr>
            <b/>
            <sz val="9"/>
            <color indexed="81"/>
            <rFont val="Tahoma"/>
            <family val="2"/>
          </rPr>
          <t>Metric = B3_4_III_IntRate_Amount_x000D_
Data Type = Bk_Number 19 - 9_x000D_
Bk_Trading = NonTrading_ForwardsFutures_NegativeFairValue_x000D_
Bk_Tradinglocation = ConsolidatedLevels</t>
        </r>
      </text>
    </comment>
    <comment ref="E81" authorId="1" shapeId="0" xr:uid="{00000000-0006-0000-1500-00000C010000}">
      <text>
        <r>
          <rPr>
            <b/>
            <sz val="9"/>
            <color indexed="81"/>
            <rFont val="Tahoma"/>
            <family val="2"/>
          </rPr>
          <t>Metric = B3_4_III_ForeExch_Amount_x000D_
Data Type = Bk_Number 19 - 9_x000D_
Bk_Trading = NonTrading_ForwardsFutures_NegativeFairValue_x000D_
Bk_Tradinglocation = ConsolidatedLevels</t>
        </r>
      </text>
    </comment>
    <comment ref="F81" authorId="1" shapeId="0" xr:uid="{00000000-0006-0000-1500-00000D010000}">
      <text>
        <r>
          <rPr>
            <b/>
            <sz val="9"/>
            <color indexed="81"/>
            <rFont val="Tahoma"/>
            <family val="2"/>
          </rPr>
          <t>Metric = B3_4_III_Eqty_Amount_x000D_
Data Type = Bk_Number 19 - 9_x000D_
Bk_Trading = NonTrading_ForwardsFutures_NegativeFairValue_x000D_
Bk_Tradinglocation = ConsolidatedLevels</t>
        </r>
      </text>
    </comment>
    <comment ref="G81" authorId="1" shapeId="0" xr:uid="{00000000-0006-0000-1500-00000E010000}">
      <text>
        <r>
          <rPr>
            <b/>
            <sz val="9"/>
            <color indexed="81"/>
            <rFont val="Tahoma"/>
            <family val="2"/>
          </rPr>
          <t>Metric = B3_4_III_Cr_LngPro_Amount_x000D_
Data Type = Bk_Number 19 - 9_x000D_
Bk_Trading = NonTrading_ForwardsFutures_NegativeFairValue_x000D_
Bk_Tradinglocation = ConsolidatedLevels</t>
        </r>
      </text>
    </comment>
    <comment ref="H81" authorId="1" shapeId="0" xr:uid="{00000000-0006-0000-1500-00000F010000}">
      <text>
        <r>
          <rPr>
            <b/>
            <sz val="9"/>
            <color indexed="81"/>
            <rFont val="Tahoma"/>
            <family val="2"/>
          </rPr>
          <t>Metric = B3_4_III_Cr_ShrtPro_Amount_x000D_
Data Type = Bk_Number 19 - 9_x000D_
Bk_Trading = NonTrading_ForwardsFutures_NegativeFairValue_x000D_
Bk_Tradinglocation = ConsolidatedLevels</t>
        </r>
      </text>
    </comment>
    <comment ref="I81" authorId="1" shapeId="0" xr:uid="{00000000-0006-0000-1500-000010010000}">
      <text>
        <r>
          <rPr>
            <b/>
            <sz val="9"/>
            <color indexed="81"/>
            <rFont val="Tahoma"/>
            <family val="2"/>
          </rPr>
          <t>Metric = B3_4_III_Comm_Amount_x000D_
Data Type = Bk_Number 19 - 9_x000D_
Bk_Trading = NonTrading_ForwardsFutures_NegativeFairValue_x000D_
Bk_Tradinglocation = ConsolidatedLevels</t>
        </r>
      </text>
    </comment>
    <comment ref="J81" authorId="1" shapeId="0" xr:uid="{00000000-0006-0000-1500-000011010000}">
      <text>
        <r>
          <rPr>
            <b/>
            <sz val="9"/>
            <color indexed="81"/>
            <rFont val="Tahoma"/>
            <family val="2"/>
          </rPr>
          <t>Metric = B3_4_III_Others_Amount_x000D_
Data Type = Bk_Number 19 - 9_x000D_
Bk_Trading = NonTrading_ForwardsFutures_NegativeFairValue_x000D_
Bk_Tradinglocation = ConsolidatedLevels</t>
        </r>
      </text>
    </comment>
    <comment ref="D83" authorId="1" shapeId="0" xr:uid="{00000000-0006-0000-1500-000012010000}">
      <text>
        <r>
          <rPr>
            <b/>
            <sz val="9"/>
            <color indexed="81"/>
            <rFont val="Tahoma"/>
            <family val="2"/>
          </rPr>
          <t>Metric = B3_4_III_IntRate_Amount_x000D_
Data Type = Bk_Number 19 - 9_x000D_
Bk_Trading = NonTrading_Swaps_GrossAmount_x000D_
Bk_Tradinglocation = ConsolidatedLevels</t>
        </r>
      </text>
    </comment>
    <comment ref="E83" authorId="1" shapeId="0" xr:uid="{00000000-0006-0000-1500-000013010000}">
      <text>
        <r>
          <rPr>
            <b/>
            <sz val="9"/>
            <color indexed="81"/>
            <rFont val="Tahoma"/>
            <family val="2"/>
          </rPr>
          <t>Metric = B3_4_III_ForeExch_Amount_x000D_
Data Type = Bk_Number 19 - 9_x000D_
Bk_Trading = NonTrading_Swaps_GrossAmount_x000D_
Bk_Tradinglocation = ConsolidatedLevels</t>
        </r>
      </text>
    </comment>
    <comment ref="F83" authorId="1" shapeId="0" xr:uid="{00000000-0006-0000-1500-000014010000}">
      <text>
        <r>
          <rPr>
            <b/>
            <sz val="9"/>
            <color indexed="81"/>
            <rFont val="Tahoma"/>
            <family val="2"/>
          </rPr>
          <t>Metric = B3_4_III_Eqty_Amount_x000D_
Data Type = Bk_Number 19 - 9_x000D_
Bk_Trading = NonTrading_Swaps_GrossAmount_x000D_
Bk_Tradinglocation = ConsolidatedLevels</t>
        </r>
      </text>
    </comment>
    <comment ref="G83" authorId="1" shapeId="0" xr:uid="{00000000-0006-0000-1500-000015010000}">
      <text>
        <r>
          <rPr>
            <b/>
            <sz val="9"/>
            <color indexed="81"/>
            <rFont val="Tahoma"/>
            <family val="2"/>
          </rPr>
          <t>Metric = B3_4_III_Cr_LngPro_Amount_x000D_
Data Type = Bk_Number 19 - 9_x000D_
Bk_Trading = NonTrading_Swaps_GrossAmount_x000D_
Bk_Tradinglocation = ConsolidatedLevels</t>
        </r>
      </text>
    </comment>
    <comment ref="H83" authorId="1" shapeId="0" xr:uid="{00000000-0006-0000-1500-000016010000}">
      <text>
        <r>
          <rPr>
            <b/>
            <sz val="9"/>
            <color indexed="81"/>
            <rFont val="Tahoma"/>
            <family val="2"/>
          </rPr>
          <t>Metric = B3_4_III_Cr_ShrtPro_Amount_x000D_
Data Type = Bk_Number 19 - 9_x000D_
Bk_Trading = NonTrading_Swaps_GrossAmount_x000D_
Bk_Tradinglocation = ConsolidatedLevels</t>
        </r>
      </text>
    </comment>
    <comment ref="I83" authorId="1" shapeId="0" xr:uid="{00000000-0006-0000-1500-000017010000}">
      <text>
        <r>
          <rPr>
            <b/>
            <sz val="9"/>
            <color indexed="81"/>
            <rFont val="Tahoma"/>
            <family val="2"/>
          </rPr>
          <t>Metric = B3_4_III_Comm_Amount_x000D_
Data Type = Bk_Number 19 - 9_x000D_
Bk_Trading = NonTrading_Swaps_GrossAmount_x000D_
Bk_Tradinglocation = ConsolidatedLevels</t>
        </r>
      </text>
    </comment>
    <comment ref="J83" authorId="1" shapeId="0" xr:uid="{00000000-0006-0000-1500-000018010000}">
      <text>
        <r>
          <rPr>
            <b/>
            <sz val="9"/>
            <color indexed="81"/>
            <rFont val="Tahoma"/>
            <family val="2"/>
          </rPr>
          <t>Metric = B3_4_III_Others_Amount_x000D_
Data Type = Bk_Number 19 - 9_x000D_
Bk_Trading = NonTrading_Swaps_GrossAmount_x000D_
Bk_Tradinglocation = ConsolidatedLevels</t>
        </r>
      </text>
    </comment>
    <comment ref="D84" authorId="1" shapeId="0" xr:uid="{00000000-0006-0000-1500-000019010000}">
      <text>
        <r>
          <rPr>
            <b/>
            <sz val="9"/>
            <color indexed="81"/>
            <rFont val="Tahoma"/>
            <family val="2"/>
          </rPr>
          <t>Metric = B3_4_III_IntRate_Amount_x000D_
Data Type = Bk_Number 19 - 9_x000D_
Bk_Trading = NonTrading_Swaps_PositiveFairValue_x000D_
Bk_Tradinglocation = ConsolidatedLevels</t>
        </r>
      </text>
    </comment>
    <comment ref="E84" authorId="1" shapeId="0" xr:uid="{00000000-0006-0000-1500-00001A010000}">
      <text>
        <r>
          <rPr>
            <b/>
            <sz val="9"/>
            <color indexed="81"/>
            <rFont val="Tahoma"/>
            <family val="2"/>
          </rPr>
          <t>Metric = B3_4_III_ForeExch_Amount_x000D_
Data Type = Bk_Number 19 - 9_x000D_
Bk_Trading = NonTrading_Swaps_PositiveFairValue_x000D_
Bk_Tradinglocation = ConsolidatedLevels</t>
        </r>
      </text>
    </comment>
    <comment ref="F84" authorId="1" shapeId="0" xr:uid="{00000000-0006-0000-1500-00001B010000}">
      <text>
        <r>
          <rPr>
            <b/>
            <sz val="9"/>
            <color indexed="81"/>
            <rFont val="Tahoma"/>
            <family val="2"/>
          </rPr>
          <t>Metric = B3_4_III_Eqty_Amount_x000D_
Data Type = Bk_Number 19 - 9_x000D_
Bk_Trading = NonTrading_Swaps_PositiveFairValue_x000D_
Bk_Tradinglocation = ConsolidatedLevels</t>
        </r>
      </text>
    </comment>
    <comment ref="G84" authorId="1" shapeId="0" xr:uid="{00000000-0006-0000-1500-00001C010000}">
      <text>
        <r>
          <rPr>
            <b/>
            <sz val="9"/>
            <color indexed="81"/>
            <rFont val="Tahoma"/>
            <family val="2"/>
          </rPr>
          <t>Metric = B3_4_III_Cr_LngPro_Amount_x000D_
Data Type = Bk_Number 19 - 9_x000D_
Bk_Trading = NonTrading_Swaps_PositiveFairValue_x000D_
Bk_Tradinglocation = ConsolidatedLevels</t>
        </r>
      </text>
    </comment>
    <comment ref="H84" authorId="1" shapeId="0" xr:uid="{00000000-0006-0000-1500-00001D010000}">
      <text>
        <r>
          <rPr>
            <b/>
            <sz val="9"/>
            <color indexed="81"/>
            <rFont val="Tahoma"/>
            <family val="2"/>
          </rPr>
          <t>Metric = B3_4_III_Cr_ShrtPro_Amount_x000D_
Data Type = Bk_Number 19 - 9_x000D_
Bk_Trading = NonTrading_Swaps_PositiveFairValue_x000D_
Bk_Tradinglocation = ConsolidatedLevels</t>
        </r>
      </text>
    </comment>
    <comment ref="I84" authorId="1" shapeId="0" xr:uid="{00000000-0006-0000-1500-00001E010000}">
      <text>
        <r>
          <rPr>
            <b/>
            <sz val="9"/>
            <color indexed="81"/>
            <rFont val="Tahoma"/>
            <family val="2"/>
          </rPr>
          <t>Metric = B3_4_III_Comm_Amount_x000D_
Data Type = Bk_Number 19 - 9_x000D_
Bk_Trading = NonTrading_Swaps_PositiveFairValue_x000D_
Bk_Tradinglocation = ConsolidatedLevels</t>
        </r>
      </text>
    </comment>
    <comment ref="J84" authorId="1" shapeId="0" xr:uid="{00000000-0006-0000-1500-00001F010000}">
      <text>
        <r>
          <rPr>
            <b/>
            <sz val="9"/>
            <color indexed="81"/>
            <rFont val="Tahoma"/>
            <family val="2"/>
          </rPr>
          <t>Metric = B3_4_III_Others_Amount_x000D_
Data Type = Bk_Number 19 - 9_x000D_
Bk_Trading = NonTrading_Swaps_PositiveFairValue_x000D_
Bk_Tradinglocation = ConsolidatedLevels</t>
        </r>
      </text>
    </comment>
    <comment ref="D85" authorId="1" shapeId="0" xr:uid="{00000000-0006-0000-1500-000020010000}">
      <text>
        <r>
          <rPr>
            <b/>
            <sz val="9"/>
            <color indexed="81"/>
            <rFont val="Tahoma"/>
            <family val="2"/>
          </rPr>
          <t>Metric = B3_4_III_IntRate_Amount_x000D_
Data Type = Bk_Number 19 - 9_x000D_
Bk_Trading = NonTrading_Swaps_NegativeFairValue_x000D_
Bk_Tradinglocation = ConsolidatedLevels</t>
        </r>
      </text>
    </comment>
    <comment ref="E85" authorId="1" shapeId="0" xr:uid="{00000000-0006-0000-1500-000021010000}">
      <text>
        <r>
          <rPr>
            <b/>
            <sz val="9"/>
            <color indexed="81"/>
            <rFont val="Tahoma"/>
            <family val="2"/>
          </rPr>
          <t>Metric = B3_4_III_ForeExch_Amount_x000D_
Data Type = Bk_Number 19 - 9_x000D_
Bk_Trading = NonTrading_Swaps_NegativeFairValue_x000D_
Bk_Tradinglocation = ConsolidatedLevels</t>
        </r>
      </text>
    </comment>
    <comment ref="F85" authorId="1" shapeId="0" xr:uid="{00000000-0006-0000-1500-000022010000}">
      <text>
        <r>
          <rPr>
            <b/>
            <sz val="9"/>
            <color indexed="81"/>
            <rFont val="Tahoma"/>
            <family val="2"/>
          </rPr>
          <t>Metric = B3_4_III_Eqty_Amount_x000D_
Data Type = Bk_Number 19 - 9_x000D_
Bk_Trading = NonTrading_Swaps_NegativeFairValue_x000D_
Bk_Tradinglocation = ConsolidatedLevels</t>
        </r>
      </text>
    </comment>
    <comment ref="G85" authorId="1" shapeId="0" xr:uid="{00000000-0006-0000-1500-000023010000}">
      <text>
        <r>
          <rPr>
            <b/>
            <sz val="9"/>
            <color indexed="81"/>
            <rFont val="Tahoma"/>
            <family val="2"/>
          </rPr>
          <t>Metric = B3_4_III_Cr_LngPro_Amount_x000D_
Data Type = Bk_Number 19 - 9_x000D_
Bk_Trading = NonTrading_Swaps_NegativeFairValue_x000D_
Bk_Tradinglocation = ConsolidatedLevels</t>
        </r>
      </text>
    </comment>
    <comment ref="H85" authorId="1" shapeId="0" xr:uid="{00000000-0006-0000-1500-000024010000}">
      <text>
        <r>
          <rPr>
            <b/>
            <sz val="9"/>
            <color indexed="81"/>
            <rFont val="Tahoma"/>
            <family val="2"/>
          </rPr>
          <t>Metric = B3_4_III_Cr_ShrtPro_Amount_x000D_
Data Type = Bk_Number 19 - 9_x000D_
Bk_Trading = NonTrading_Swaps_NegativeFairValue_x000D_
Bk_Tradinglocation = ConsolidatedLevels</t>
        </r>
      </text>
    </comment>
    <comment ref="I85" authorId="1" shapeId="0" xr:uid="{00000000-0006-0000-1500-000025010000}">
      <text>
        <r>
          <rPr>
            <b/>
            <sz val="9"/>
            <color indexed="81"/>
            <rFont val="Tahoma"/>
            <family val="2"/>
          </rPr>
          <t>Metric = B3_4_III_Comm_Amount_x000D_
Data Type = Bk_Number 19 - 9_x000D_
Bk_Trading = NonTrading_Swaps_NegativeFairValue_x000D_
Bk_Tradinglocation = ConsolidatedLevels</t>
        </r>
      </text>
    </comment>
    <comment ref="J85" authorId="1" shapeId="0" xr:uid="{00000000-0006-0000-1500-000026010000}">
      <text>
        <r>
          <rPr>
            <b/>
            <sz val="9"/>
            <color indexed="81"/>
            <rFont val="Tahoma"/>
            <family val="2"/>
          </rPr>
          <t>Metric = B3_4_III_Others_Amount_x000D_
Data Type = Bk_Number 19 - 9_x000D_
Bk_Trading = NonTrading_Swaps_NegativeFairValue_x000D_
Bk_Tradinglocation = ConsolidatedLevels</t>
        </r>
      </text>
    </comment>
    <comment ref="D87" authorId="1" shapeId="0" xr:uid="{00000000-0006-0000-1500-000027010000}">
      <text>
        <r>
          <rPr>
            <b/>
            <sz val="9"/>
            <color indexed="81"/>
            <rFont val="Tahoma"/>
            <family val="2"/>
          </rPr>
          <t>Metric = B3_4_III_IntRate_Amount_x000D_
Data Type = Bk_Number 19 - 9_x000D_
Bk_Trading = NonTrading_OptionBought_GrossAmount_x000D_
Bk_Tradinglocation = ConsolidatedLevels</t>
        </r>
      </text>
    </comment>
    <comment ref="E87" authorId="1" shapeId="0" xr:uid="{00000000-0006-0000-1500-000028010000}">
      <text>
        <r>
          <rPr>
            <b/>
            <sz val="9"/>
            <color indexed="81"/>
            <rFont val="Tahoma"/>
            <family val="2"/>
          </rPr>
          <t>Metric = B3_4_III_ForeExch_Amount_x000D_
Data Type = Bk_Number 19 - 9_x000D_
Bk_Trading = NonTrading_OptionBought_GrossAmount_x000D_
Bk_Tradinglocation = ConsolidatedLevels</t>
        </r>
      </text>
    </comment>
    <comment ref="F87" authorId="1" shapeId="0" xr:uid="{00000000-0006-0000-1500-000029010000}">
      <text>
        <r>
          <rPr>
            <b/>
            <sz val="9"/>
            <color indexed="81"/>
            <rFont val="Tahoma"/>
            <family val="2"/>
          </rPr>
          <t>Metric = B3_4_III_Eqty_Amount_x000D_
Data Type = Bk_Number 19 - 9_x000D_
Bk_Trading = NonTrading_OptionBought_GrossAmount_x000D_
Bk_Tradinglocation = ConsolidatedLevels</t>
        </r>
      </text>
    </comment>
    <comment ref="G87" authorId="1" shapeId="0" xr:uid="{00000000-0006-0000-1500-00002A010000}">
      <text>
        <r>
          <rPr>
            <b/>
            <sz val="9"/>
            <color indexed="81"/>
            <rFont val="Tahoma"/>
            <family val="2"/>
          </rPr>
          <t>Metric = B3_4_III_Cr_LngPro_Amount_x000D_
Data Type = Bk_Number 19 - 9_x000D_
Bk_Trading = NonTrading_OptionBought_GrossAmount_x000D_
Bk_Tradinglocation = ConsolidatedLevels</t>
        </r>
      </text>
    </comment>
    <comment ref="H87" authorId="1" shapeId="0" xr:uid="{00000000-0006-0000-1500-00002B010000}">
      <text>
        <r>
          <rPr>
            <b/>
            <sz val="9"/>
            <color indexed="81"/>
            <rFont val="Tahoma"/>
            <family val="2"/>
          </rPr>
          <t>Metric = B3_4_III_Cr_ShrtPro_Amount_x000D_
Data Type = Bk_Number 19 - 9_x000D_
Bk_Trading = NonTrading_OptionBought_GrossAmount_x000D_
Bk_Tradinglocation = ConsolidatedLevels</t>
        </r>
      </text>
    </comment>
    <comment ref="I87" authorId="1" shapeId="0" xr:uid="{00000000-0006-0000-1500-00002C010000}">
      <text>
        <r>
          <rPr>
            <b/>
            <sz val="9"/>
            <color indexed="81"/>
            <rFont val="Tahoma"/>
            <family val="2"/>
          </rPr>
          <t>Metric = B3_4_III_Comm_Amount_x000D_
Data Type = Bk_Number 19 - 9_x000D_
Bk_Trading = NonTrading_OptionBought_GrossAmount_x000D_
Bk_Tradinglocation = ConsolidatedLevels</t>
        </r>
      </text>
    </comment>
    <comment ref="J87" authorId="1" shapeId="0" xr:uid="{00000000-0006-0000-1500-00002D010000}">
      <text>
        <r>
          <rPr>
            <b/>
            <sz val="9"/>
            <color indexed="81"/>
            <rFont val="Tahoma"/>
            <family val="2"/>
          </rPr>
          <t>Metric = B3_4_III_Others_Amount_x000D_
Data Type = Bk_Number 19 - 9_x000D_
Bk_Trading = NonTrading_OptionBought_GrossAmount_x000D_
Bk_Tradinglocation = ConsolidatedLevels</t>
        </r>
      </text>
    </comment>
    <comment ref="D88" authorId="1" shapeId="0" xr:uid="{00000000-0006-0000-1500-00002E010000}">
      <text>
        <r>
          <rPr>
            <b/>
            <sz val="9"/>
            <color indexed="81"/>
            <rFont val="Tahoma"/>
            <family val="2"/>
          </rPr>
          <t>Metric = B3_4_III_IntRate_Amount_x000D_
Data Type = Bk_Number 19 - 9_x000D_
Bk_Trading = NonTrading_OptionBought_PositiveFairValue_x000D_
Bk_Tradinglocation = ConsolidatedLevels</t>
        </r>
      </text>
    </comment>
    <comment ref="E88" authorId="1" shapeId="0" xr:uid="{00000000-0006-0000-1500-00002F010000}">
      <text>
        <r>
          <rPr>
            <b/>
            <sz val="9"/>
            <color indexed="81"/>
            <rFont val="Tahoma"/>
            <family val="2"/>
          </rPr>
          <t>Metric = B3_4_III_ForeExch_Amount_x000D_
Data Type = Bk_Number 19 - 9_x000D_
Bk_Trading = NonTrading_OptionBought_PositiveFairValue_x000D_
Bk_Tradinglocation = ConsolidatedLevels</t>
        </r>
      </text>
    </comment>
    <comment ref="F88" authorId="1" shapeId="0" xr:uid="{00000000-0006-0000-1500-000030010000}">
      <text>
        <r>
          <rPr>
            <b/>
            <sz val="9"/>
            <color indexed="81"/>
            <rFont val="Tahoma"/>
            <family val="2"/>
          </rPr>
          <t>Metric = B3_4_III_Eqty_Amount_x000D_
Data Type = Bk_Number 19 - 9_x000D_
Bk_Trading = NonTrading_OptionBought_PositiveFairValue_x000D_
Bk_Tradinglocation = ConsolidatedLevels</t>
        </r>
      </text>
    </comment>
    <comment ref="G88" authorId="1" shapeId="0" xr:uid="{00000000-0006-0000-1500-000031010000}">
      <text>
        <r>
          <rPr>
            <b/>
            <sz val="9"/>
            <color indexed="81"/>
            <rFont val="Tahoma"/>
            <family val="2"/>
          </rPr>
          <t>Metric = B3_4_III_Cr_LngPro_Amount_x000D_
Data Type = Bk_Number 19 - 9_x000D_
Bk_Trading = NonTrading_OptionBought_PositiveFairValue_x000D_
Bk_Tradinglocation = ConsolidatedLevels</t>
        </r>
      </text>
    </comment>
    <comment ref="H88" authorId="1" shapeId="0" xr:uid="{00000000-0006-0000-1500-000032010000}">
      <text>
        <r>
          <rPr>
            <b/>
            <sz val="9"/>
            <color indexed="81"/>
            <rFont val="Tahoma"/>
            <family val="2"/>
          </rPr>
          <t>Metric = B3_4_III_Cr_ShrtPro_Amount_x000D_
Data Type = Bk_Number 19 - 9_x000D_
Bk_Trading = NonTrading_OptionBought_PositiveFairValue_x000D_
Bk_Tradinglocation = ConsolidatedLevels</t>
        </r>
      </text>
    </comment>
    <comment ref="I88" authorId="1" shapeId="0" xr:uid="{00000000-0006-0000-1500-000033010000}">
      <text>
        <r>
          <rPr>
            <b/>
            <sz val="9"/>
            <color indexed="81"/>
            <rFont val="Tahoma"/>
            <family val="2"/>
          </rPr>
          <t>Metric = B3_4_III_Comm_Amount_x000D_
Data Type = Bk_Number 19 - 9_x000D_
Bk_Trading = NonTrading_OptionBought_PositiveFairValue_x000D_
Bk_Tradinglocation = ConsolidatedLevels</t>
        </r>
      </text>
    </comment>
    <comment ref="J88" authorId="1" shapeId="0" xr:uid="{00000000-0006-0000-1500-000034010000}">
      <text>
        <r>
          <rPr>
            <b/>
            <sz val="9"/>
            <color indexed="81"/>
            <rFont val="Tahoma"/>
            <family val="2"/>
          </rPr>
          <t>Metric = B3_4_III_Others_Amount_x000D_
Data Type = Bk_Number 19 - 9_x000D_
Bk_Trading = NonTrading_OptionBought_PositiveFairValue_x000D_
Bk_Tradinglocation = ConsolidatedLevels</t>
        </r>
      </text>
    </comment>
    <comment ref="D89" authorId="1" shapeId="0" xr:uid="{00000000-0006-0000-1500-000035010000}">
      <text>
        <r>
          <rPr>
            <b/>
            <sz val="9"/>
            <color indexed="81"/>
            <rFont val="Tahoma"/>
            <family val="2"/>
          </rPr>
          <t>Metric = B3_4_III_IntRate_Amount_x000D_
Data Type = Bk_Number 19 - 9_x000D_
Bk_Trading = NonTrading_OptionBought_NegativeFairValue_x000D_
Bk_Tradinglocation = ConsolidatedLevels</t>
        </r>
      </text>
    </comment>
    <comment ref="E89" authorId="1" shapeId="0" xr:uid="{00000000-0006-0000-1500-000036010000}">
      <text>
        <r>
          <rPr>
            <b/>
            <sz val="9"/>
            <color indexed="81"/>
            <rFont val="Tahoma"/>
            <family val="2"/>
          </rPr>
          <t>Metric = B3_4_III_ForeExch_Amount_x000D_
Data Type = Bk_Number 19 - 9_x000D_
Bk_Trading = NonTrading_OptionBought_NegativeFairValue_x000D_
Bk_Tradinglocation = ConsolidatedLevels</t>
        </r>
      </text>
    </comment>
    <comment ref="F89" authorId="1" shapeId="0" xr:uid="{00000000-0006-0000-1500-000037010000}">
      <text>
        <r>
          <rPr>
            <b/>
            <sz val="9"/>
            <color indexed="81"/>
            <rFont val="Tahoma"/>
            <family val="2"/>
          </rPr>
          <t>Metric = B3_4_III_Eqty_Amount_x000D_
Data Type = Bk_Number 19 - 9_x000D_
Bk_Trading = NonTrading_OptionBought_NegativeFairValue_x000D_
Bk_Tradinglocation = ConsolidatedLevels</t>
        </r>
      </text>
    </comment>
    <comment ref="G89" authorId="1" shapeId="0" xr:uid="{00000000-0006-0000-1500-000038010000}">
      <text>
        <r>
          <rPr>
            <b/>
            <sz val="9"/>
            <color indexed="81"/>
            <rFont val="Tahoma"/>
            <family val="2"/>
          </rPr>
          <t>Metric = B3_4_III_Cr_LngPro_Amount_x000D_
Data Type = Bk_Number 19 - 9_x000D_
Bk_Trading = NonTrading_OptionBought_NegativeFairValue_x000D_
Bk_Tradinglocation = ConsolidatedLevels</t>
        </r>
      </text>
    </comment>
    <comment ref="H89" authorId="1" shapeId="0" xr:uid="{00000000-0006-0000-1500-000039010000}">
      <text>
        <r>
          <rPr>
            <b/>
            <sz val="9"/>
            <color indexed="81"/>
            <rFont val="Tahoma"/>
            <family val="2"/>
          </rPr>
          <t>Metric = B3_4_III_Cr_ShrtPro_Amount_x000D_
Data Type = Bk_Number 19 - 9_x000D_
Bk_Trading = NonTrading_OptionBought_NegativeFairValue_x000D_
Bk_Tradinglocation = ConsolidatedLevels</t>
        </r>
      </text>
    </comment>
    <comment ref="I89" authorId="1" shapeId="0" xr:uid="{00000000-0006-0000-1500-00003A010000}">
      <text>
        <r>
          <rPr>
            <b/>
            <sz val="9"/>
            <color indexed="81"/>
            <rFont val="Tahoma"/>
            <family val="2"/>
          </rPr>
          <t>Metric = B3_4_III_Comm_Amount_x000D_
Data Type = Bk_Number 19 - 9_x000D_
Bk_Trading = NonTrading_OptionBought_NegativeFairValue_x000D_
Bk_Tradinglocation = ConsolidatedLevels</t>
        </r>
      </text>
    </comment>
    <comment ref="J89" authorId="1" shapeId="0" xr:uid="{00000000-0006-0000-1500-00003B010000}">
      <text>
        <r>
          <rPr>
            <b/>
            <sz val="9"/>
            <color indexed="81"/>
            <rFont val="Tahoma"/>
            <family val="2"/>
          </rPr>
          <t>Metric = B3_4_III_Others_Amount_x000D_
Data Type = Bk_Number 19 - 9_x000D_
Bk_Trading = NonTrading_OptionBought_NegativeFairValue_x000D_
Bk_Tradinglocation = ConsolidatedLevels</t>
        </r>
      </text>
    </comment>
    <comment ref="D91" authorId="1" shapeId="0" xr:uid="{00000000-0006-0000-1500-00003C010000}">
      <text>
        <r>
          <rPr>
            <b/>
            <sz val="9"/>
            <color indexed="81"/>
            <rFont val="Tahoma"/>
            <family val="2"/>
          </rPr>
          <t>Metric = B3_4_III_IntRate_Amount_x000D_
Data Type = Bk_Number 19 - 9_x000D_
Bk_Trading = NonTrading_OptionSold_GrossAmount_x000D_
Bk_Tradinglocation = ConsolidatedLevels</t>
        </r>
      </text>
    </comment>
    <comment ref="E91" authorId="1" shapeId="0" xr:uid="{00000000-0006-0000-1500-00003D010000}">
      <text>
        <r>
          <rPr>
            <b/>
            <sz val="9"/>
            <color indexed="81"/>
            <rFont val="Tahoma"/>
            <family val="2"/>
          </rPr>
          <t>Metric = B3_4_III_ForeExch_Amount_x000D_
Data Type = Bk_Number 19 - 9_x000D_
Bk_Trading = NonTrading_OptionSold_GrossAmount_x000D_
Bk_Tradinglocation = ConsolidatedLevels</t>
        </r>
      </text>
    </comment>
    <comment ref="F91" authorId="1" shapeId="0" xr:uid="{00000000-0006-0000-1500-00003E010000}">
      <text>
        <r>
          <rPr>
            <b/>
            <sz val="9"/>
            <color indexed="81"/>
            <rFont val="Tahoma"/>
            <family val="2"/>
          </rPr>
          <t>Metric = B3_4_III_Eqty_Amount_x000D_
Data Type = Bk_Number 19 - 9_x000D_
Bk_Trading = NonTrading_OptionSold_GrossAmount_x000D_
Bk_Tradinglocation = ConsolidatedLevels</t>
        </r>
      </text>
    </comment>
    <comment ref="G91" authorId="1" shapeId="0" xr:uid="{00000000-0006-0000-1500-00003F010000}">
      <text>
        <r>
          <rPr>
            <b/>
            <sz val="9"/>
            <color indexed="81"/>
            <rFont val="Tahoma"/>
            <family val="2"/>
          </rPr>
          <t>Metric = B3_4_III_Cr_LngPro_Amount_x000D_
Data Type = Bk_Number 19 - 9_x000D_
Bk_Trading = NonTrading_OptionSold_GrossAmount_x000D_
Bk_Tradinglocation = ConsolidatedLevels</t>
        </r>
      </text>
    </comment>
    <comment ref="H91" authorId="1" shapeId="0" xr:uid="{00000000-0006-0000-1500-000040010000}">
      <text>
        <r>
          <rPr>
            <b/>
            <sz val="9"/>
            <color indexed="81"/>
            <rFont val="Tahoma"/>
            <family val="2"/>
          </rPr>
          <t>Metric = B3_4_III_Cr_ShrtPro_Amount_x000D_
Data Type = Bk_Number 19 - 9_x000D_
Bk_Trading = NonTrading_OptionSold_GrossAmount_x000D_
Bk_Tradinglocation = ConsolidatedLevels</t>
        </r>
      </text>
    </comment>
    <comment ref="I91" authorId="1" shapeId="0" xr:uid="{00000000-0006-0000-1500-000041010000}">
      <text>
        <r>
          <rPr>
            <b/>
            <sz val="9"/>
            <color indexed="81"/>
            <rFont val="Tahoma"/>
            <family val="2"/>
          </rPr>
          <t>Metric = B3_4_III_Comm_Amount_x000D_
Data Type = Bk_Number 19 - 9_x000D_
Bk_Trading = NonTrading_OptionSold_GrossAmount_x000D_
Bk_Tradinglocation = ConsolidatedLevels</t>
        </r>
      </text>
    </comment>
    <comment ref="J91" authorId="1" shapeId="0" xr:uid="{00000000-0006-0000-1500-000042010000}">
      <text>
        <r>
          <rPr>
            <b/>
            <sz val="9"/>
            <color indexed="81"/>
            <rFont val="Tahoma"/>
            <family val="2"/>
          </rPr>
          <t>Metric = B3_4_III_Others_Amount_x000D_
Data Type = Bk_Number 19 - 9_x000D_
Bk_Trading = NonTrading_OptionSold_GrossAmount_x000D_
Bk_Tradinglocation = ConsolidatedLevels</t>
        </r>
      </text>
    </comment>
    <comment ref="D92" authorId="1" shapeId="0" xr:uid="{00000000-0006-0000-1500-000043010000}">
      <text>
        <r>
          <rPr>
            <b/>
            <sz val="9"/>
            <color indexed="81"/>
            <rFont val="Tahoma"/>
            <family val="2"/>
          </rPr>
          <t>Metric = B3_4_III_IntRate_Amount_x000D_
Data Type = Bk_Number 19 - 9_x000D_
Bk_Trading = NonTrading_OptionSold_PositiveFairValue_x000D_
Bk_Tradinglocation = ConsolidatedLevels</t>
        </r>
      </text>
    </comment>
    <comment ref="E92" authorId="1" shapeId="0" xr:uid="{00000000-0006-0000-1500-000044010000}">
      <text>
        <r>
          <rPr>
            <b/>
            <sz val="9"/>
            <color indexed="81"/>
            <rFont val="Tahoma"/>
            <family val="2"/>
          </rPr>
          <t>Metric = B3_4_III_ForeExch_Amount_x000D_
Data Type = Bk_Number 19 - 9_x000D_
Bk_Trading = NonTrading_OptionSold_PositiveFairValue_x000D_
Bk_Tradinglocation = ConsolidatedLevels</t>
        </r>
      </text>
    </comment>
    <comment ref="F92" authorId="1" shapeId="0" xr:uid="{00000000-0006-0000-1500-000045010000}">
      <text>
        <r>
          <rPr>
            <b/>
            <sz val="9"/>
            <color indexed="81"/>
            <rFont val="Tahoma"/>
            <family val="2"/>
          </rPr>
          <t>Metric = B3_4_III_Eqty_Amount_x000D_
Data Type = Bk_Number 19 - 9_x000D_
Bk_Trading = NonTrading_OptionSold_PositiveFairValue_x000D_
Bk_Tradinglocation = ConsolidatedLevels</t>
        </r>
      </text>
    </comment>
    <comment ref="G92" authorId="1" shapeId="0" xr:uid="{00000000-0006-0000-1500-000046010000}">
      <text>
        <r>
          <rPr>
            <b/>
            <sz val="9"/>
            <color indexed="81"/>
            <rFont val="Tahoma"/>
            <family val="2"/>
          </rPr>
          <t>Metric = B3_4_III_Cr_LngPro_Amount_x000D_
Data Type = Bk_Number 19 - 9_x000D_
Bk_Trading = NonTrading_OptionSold_PositiveFairValue_x000D_
Bk_Tradinglocation = ConsolidatedLevels</t>
        </r>
      </text>
    </comment>
    <comment ref="H92" authorId="1" shapeId="0" xr:uid="{00000000-0006-0000-1500-000047010000}">
      <text>
        <r>
          <rPr>
            <b/>
            <sz val="9"/>
            <color indexed="81"/>
            <rFont val="Tahoma"/>
            <family val="2"/>
          </rPr>
          <t>Metric = B3_4_III_Cr_ShrtPro_Amount_x000D_
Data Type = Bk_Number 19 - 9_x000D_
Bk_Trading = NonTrading_OptionSold_PositiveFairValue_x000D_
Bk_Tradinglocation = ConsolidatedLevels</t>
        </r>
      </text>
    </comment>
    <comment ref="I92" authorId="1" shapeId="0" xr:uid="{00000000-0006-0000-1500-000048010000}">
      <text>
        <r>
          <rPr>
            <b/>
            <sz val="9"/>
            <color indexed="81"/>
            <rFont val="Tahoma"/>
            <family val="2"/>
          </rPr>
          <t>Metric = B3_4_III_Comm_Amount_x000D_
Data Type = Bk_Number 19 - 9_x000D_
Bk_Trading = NonTrading_OptionSold_PositiveFairValue_x000D_
Bk_Tradinglocation = ConsolidatedLevels</t>
        </r>
      </text>
    </comment>
    <comment ref="J92" authorId="1" shapeId="0" xr:uid="{00000000-0006-0000-1500-000049010000}">
      <text>
        <r>
          <rPr>
            <b/>
            <sz val="9"/>
            <color indexed="81"/>
            <rFont val="Tahoma"/>
            <family val="2"/>
          </rPr>
          <t>Metric = B3_4_III_Others_Amount_x000D_
Data Type = Bk_Number 19 - 9_x000D_
Bk_Trading = NonTrading_OptionSold_PositiveFairValue_x000D_
Bk_Tradinglocation = ConsolidatedLevels</t>
        </r>
      </text>
    </comment>
    <comment ref="D93" authorId="1" shapeId="0" xr:uid="{00000000-0006-0000-1500-00004A010000}">
      <text>
        <r>
          <rPr>
            <b/>
            <sz val="9"/>
            <color indexed="81"/>
            <rFont val="Tahoma"/>
            <family val="2"/>
          </rPr>
          <t>Metric = B3_4_III_IntRate_Amount_x000D_
Data Type = Bk_Number 19 - 9_x000D_
Bk_Trading = NonTrading_OptionSold_NegativeFairValue_x000D_
Bk_Tradinglocation = ConsolidatedLevels</t>
        </r>
      </text>
    </comment>
    <comment ref="E93" authorId="1" shapeId="0" xr:uid="{00000000-0006-0000-1500-00004B010000}">
      <text>
        <r>
          <rPr>
            <b/>
            <sz val="9"/>
            <color indexed="81"/>
            <rFont val="Tahoma"/>
            <family val="2"/>
          </rPr>
          <t>Metric = B3_4_III_ForeExch_Amount_x000D_
Data Type = Bk_Number 19 - 9_x000D_
Bk_Trading = NonTrading_OptionSold_NegativeFairValue_x000D_
Bk_Tradinglocation = ConsolidatedLevels</t>
        </r>
      </text>
    </comment>
    <comment ref="F93" authorId="1" shapeId="0" xr:uid="{00000000-0006-0000-1500-00004C010000}">
      <text>
        <r>
          <rPr>
            <b/>
            <sz val="9"/>
            <color indexed="81"/>
            <rFont val="Tahoma"/>
            <family val="2"/>
          </rPr>
          <t>Metric = B3_4_III_Eqty_Amount_x000D_
Data Type = Bk_Number 19 - 9_x000D_
Bk_Trading = NonTrading_OptionSold_NegativeFairValue_x000D_
Bk_Tradinglocation = ConsolidatedLevels</t>
        </r>
      </text>
    </comment>
    <comment ref="G93" authorId="1" shapeId="0" xr:uid="{00000000-0006-0000-1500-00004D010000}">
      <text>
        <r>
          <rPr>
            <b/>
            <sz val="9"/>
            <color indexed="81"/>
            <rFont val="Tahoma"/>
            <family val="2"/>
          </rPr>
          <t>Metric = B3_4_III_Cr_LngPro_Amount_x000D_
Data Type = Bk_Number 19 - 9_x000D_
Bk_Trading = NonTrading_OptionSold_NegativeFairValue_x000D_
Bk_Tradinglocation = ConsolidatedLevels</t>
        </r>
      </text>
    </comment>
    <comment ref="H93" authorId="1" shapeId="0" xr:uid="{00000000-0006-0000-1500-00004E010000}">
      <text>
        <r>
          <rPr>
            <b/>
            <sz val="9"/>
            <color indexed="81"/>
            <rFont val="Tahoma"/>
            <family val="2"/>
          </rPr>
          <t>Metric = B3_4_III_Cr_ShrtPro_Amount_x000D_
Data Type = Bk_Number 19 - 9_x000D_
Bk_Trading = NonTrading_OptionSold_NegativeFairValue_x000D_
Bk_Tradinglocation = ConsolidatedLevels</t>
        </r>
      </text>
    </comment>
    <comment ref="I93" authorId="1" shapeId="0" xr:uid="{00000000-0006-0000-1500-00004F010000}">
      <text>
        <r>
          <rPr>
            <b/>
            <sz val="9"/>
            <color indexed="81"/>
            <rFont val="Tahoma"/>
            <family val="2"/>
          </rPr>
          <t>Metric = B3_4_III_Comm_Amount_x000D_
Data Type = Bk_Number 19 - 9_x000D_
Bk_Trading = NonTrading_OptionSold_NegativeFairValue_x000D_
Bk_Tradinglocation = ConsolidatedLevels</t>
        </r>
      </text>
    </comment>
    <comment ref="J93" authorId="1" shapeId="0" xr:uid="{00000000-0006-0000-1500-000050010000}">
      <text>
        <r>
          <rPr>
            <b/>
            <sz val="9"/>
            <color indexed="81"/>
            <rFont val="Tahoma"/>
            <family val="2"/>
          </rPr>
          <t>Metric = B3_4_III_Others_Amount_x000D_
Data Type = Bk_Number 19 - 9_x000D_
Bk_Trading = NonTrading_OptionSold_NegativeFairValue_x000D_
Bk_Tradinglocation = ConsolidatedLevels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9" authorId="0" shapeId="0" xr:uid="{00000000-0006-0000-1600-000001000000}">
      <text>
        <r>
          <rPr>
            <b/>
            <sz val="9"/>
            <color indexed="81"/>
            <rFont val="Tahoma"/>
            <family val="2"/>
          </rPr>
          <t>Metric = B3_5_Discretionary_Amount_x000D_
Data Type = Bk_Number 19 - 9_x000D_
Bk_AssestUnderManagement = ContractedByBank_FundsManagedAdvisedByBank</t>
        </r>
      </text>
    </comment>
    <comment ref="D9" authorId="0" shapeId="0" xr:uid="{00000000-0006-0000-1600-000002000000}">
      <text>
        <r>
          <rPr>
            <b/>
            <sz val="9"/>
            <color indexed="81"/>
            <rFont val="Tahoma"/>
            <family val="2"/>
          </rPr>
          <t>Metric = B3_5_Advisory_Amount_x000D_
Data Type = Bk_Number 19 - 9_x000D_
Bk_AssestUnderManagement = ContractedByBank_FundsManagedAdvisedByBank</t>
        </r>
      </text>
    </comment>
    <comment ref="C10" authorId="0" shapeId="0" xr:uid="{00000000-0006-0000-1600-000003000000}">
      <text>
        <r>
          <rPr>
            <b/>
            <sz val="9"/>
            <color indexed="81"/>
            <rFont val="Tahoma"/>
            <family val="2"/>
          </rPr>
          <t>Metric = B3_5_Discretionary_Amount_x000D_
Data Type = Bk_Number 19 - 9_x000D_
Bk_AssestUnderManagement = ContractedByBank_FundsManagedAdvisedByThirdParties</t>
        </r>
      </text>
    </comment>
    <comment ref="D10" authorId="0" shapeId="0" xr:uid="{00000000-0006-0000-1600-000004000000}">
      <text>
        <r>
          <rPr>
            <b/>
            <sz val="9"/>
            <color indexed="81"/>
            <rFont val="Tahoma"/>
            <family val="2"/>
          </rPr>
          <t>Metric = B3_5_Advisory_Amount_x000D_
Data Type = Bk_Number 19 - 9_x000D_
Bk_AssestUnderManagement = ContractedByBank_FundsManagedAdvisedByThirdParties</t>
        </r>
      </text>
    </comment>
    <comment ref="C11" authorId="0" shapeId="0" xr:uid="{00000000-0006-0000-1600-000005000000}">
      <text>
        <r>
          <rPr>
            <b/>
            <sz val="9"/>
            <color indexed="81"/>
            <rFont val="Tahoma"/>
            <family val="2"/>
          </rPr>
          <t>Metric = B3_5_Discretionary_Amount_x000D_
Data Type = Bk_Number 19 - 9_x000D_
Bk_AssestUnderManagement = ContractedByBank_FundsManagedAdvisedByRelatedCorporationGroup</t>
        </r>
      </text>
    </comment>
    <comment ref="D11" authorId="0" shapeId="0" xr:uid="{00000000-0006-0000-1600-000006000000}">
      <text>
        <r>
          <rPr>
            <b/>
            <sz val="9"/>
            <color indexed="81"/>
            <rFont val="Tahoma"/>
            <family val="2"/>
          </rPr>
          <t>Metric = B3_5_Advisory_Amount_x000D_
Data Type = Bk_Number 19 - 9_x000D_
Bk_AssestUnderManagement = ContractedByBank_FundsManagedAdvisedByRelatedCorporationGroup</t>
        </r>
      </text>
    </comment>
    <comment ref="C12" authorId="0" shapeId="0" xr:uid="{00000000-0006-0000-1600-000007000000}">
      <text>
        <r>
          <rPr>
            <b/>
            <sz val="9"/>
            <color indexed="81"/>
            <rFont val="Tahoma"/>
            <family val="2"/>
          </rPr>
          <t>Metric = B3_5_Discretionary_Amount_x000D_
Data Type = Bk_Number 19 - 9_x000D_
Bk_AssestUnderManagement = CustomerSAssetsUnderManagement_NotContractedByBankButFundsManagedAdvisedByBank</t>
        </r>
      </text>
    </comment>
    <comment ref="D12" authorId="0" shapeId="0" xr:uid="{00000000-0006-0000-1600-000008000000}">
      <text>
        <r>
          <rPr>
            <b/>
            <sz val="9"/>
            <color indexed="81"/>
            <rFont val="Tahoma"/>
            <family val="2"/>
          </rPr>
          <t>Metric = B3_5_Advisory_Amount_x000D_
Data Type = Bk_Number 19 - 9_x000D_
Bk_AssestUnderManagement = CustomerSAssetsUnderManagement_NotContractedByBankButFundsManagedAdvisedByBank</t>
        </r>
      </text>
    </comment>
    <comment ref="C13" authorId="0" shapeId="0" xr:uid="{00000000-0006-0000-1600-000009000000}">
      <text>
        <r>
          <rPr>
            <b/>
            <sz val="9"/>
            <color indexed="81"/>
            <rFont val="Tahoma"/>
            <family val="2"/>
          </rPr>
          <t>Metric = B3_5_Discretionary_Amount_x000D_
Data Type = Bk_Number 19 - 9_x000D_
Bk_AssestUnderManagement = CustomerSAssetsUnderManagement_BanksIncorporatedSingaporeOtherThanAForeignOwned</t>
        </r>
      </text>
    </comment>
    <comment ref="D13" authorId="0" shapeId="0" xr:uid="{00000000-0006-0000-1600-00000A000000}">
      <text>
        <r>
          <rPr>
            <b/>
            <sz val="9"/>
            <color indexed="81"/>
            <rFont val="Tahoma"/>
            <family val="2"/>
          </rPr>
          <t>Metric = B3_5_Advisory_Amount_x000D_
Data Type = Bk_Number 19 - 9_x000D_
Bk_AssestUnderManagement = CustomerSAssetsUnderManagement_BanksIncorporatedSingaporeOtherThanAForeignOwned</t>
        </r>
      </text>
    </comment>
    <comment ref="C19" authorId="0" shapeId="0" xr:uid="{00000000-0006-0000-1600-00000B000000}">
      <text>
        <r>
          <rPr>
            <b/>
            <sz val="9"/>
            <color indexed="81"/>
            <rFont val="Tahoma"/>
            <family val="2"/>
          </rPr>
          <t>Metric = B3_5_Outstanding_Amount_x000D_
Data Type = Bk_Number 19 - 9_x000D_
Bk_AssestUnderManagement = ContractedByBank_AssetsAdministeredByBank</t>
        </r>
      </text>
    </comment>
    <comment ref="C20" authorId="0" shapeId="0" xr:uid="{00000000-0006-0000-1600-00000C000000}">
      <text>
        <r>
          <rPr>
            <b/>
            <sz val="9"/>
            <color indexed="81"/>
            <rFont val="Tahoma"/>
            <family val="2"/>
          </rPr>
          <t>Metric = B3_5_Outstanding_Amount_x000D_
Data Type = Bk_Number 19 - 9_x000D_
Bk_AssestUnderManagement = ContractedByBank_AssetsAdministeredByThirdParties</t>
        </r>
      </text>
    </comment>
    <comment ref="C21" authorId="0" shapeId="0" xr:uid="{00000000-0006-0000-1600-00000D000000}">
      <text>
        <r>
          <rPr>
            <b/>
            <sz val="9"/>
            <color indexed="81"/>
            <rFont val="Tahoma"/>
            <family val="2"/>
          </rPr>
          <t>Metric = B3_5_Outstanding_Amount_x000D_
Data Type = Bk_Number 19 - 9_x000D_
Bk_AssestUnderManagement = ContractedByBank_AssetsAdministeredByRelatedCorporationGroup</t>
        </r>
      </text>
    </comment>
    <comment ref="C22" authorId="0" shapeId="0" xr:uid="{00000000-0006-0000-1600-00000E000000}">
      <text>
        <r>
          <rPr>
            <b/>
            <sz val="9"/>
            <color indexed="81"/>
            <rFont val="Tahoma"/>
            <family val="2"/>
          </rPr>
          <t>Metric = B3_5_Outstanding_Amount_x000D_
Data Type = Bk_Number 19 - 9_x000D_
Bk_AssestUnderManagement = CustomerSAssetsHeldUnderCustody_NotContractedByBankButAssetsAdministeredByBank</t>
        </r>
      </text>
    </comment>
    <comment ref="C23" authorId="0" shapeId="0" xr:uid="{00000000-0006-0000-1600-00000F000000}">
      <text>
        <r>
          <rPr>
            <b/>
            <sz val="9"/>
            <color indexed="81"/>
            <rFont val="Tahoma"/>
            <family val="2"/>
          </rPr>
          <t>Metric = B3_5_Outstanding_Amount_x000D_
Data Type = Bk_Number 19 - 9_x000D_
Bk_AssestUnderManagement = CustomerSAssetsHeldUnderCustody_BanksIncorporatedSingaporeOtherThanAForeignOwned</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1700-000001000000}">
      <text>
        <r>
          <rPr>
            <b/>
            <sz val="9"/>
            <color indexed="81"/>
            <rFont val="Tahoma"/>
            <family val="2"/>
          </rPr>
          <t>Metric = B3_6_Amount_x000D_
Data Type = Bk_Number 19 - 9_x000D_
Bk_AssetsPledged = CashBalances</t>
        </r>
      </text>
    </comment>
    <comment ref="C9" authorId="0" shapeId="0" xr:uid="{00000000-0006-0000-1700-000002000000}">
      <text>
        <r>
          <rPr>
            <b/>
            <sz val="9"/>
            <color indexed="81"/>
            <rFont val="Tahoma"/>
            <family val="2"/>
          </rPr>
          <t>Metric = B3_6_Amount_x000D_
Data Type = Bk_Number 19 - 9_x000D_
Bk_AssetsPledged = AmountsReceivableUnderReverseRepurchaseAgreements</t>
        </r>
      </text>
    </comment>
    <comment ref="C10" authorId="0" shapeId="0" xr:uid="{00000000-0006-0000-1700-000003000000}">
      <text>
        <r>
          <rPr>
            <b/>
            <sz val="9"/>
            <color indexed="81"/>
            <rFont val="Tahoma"/>
            <family val="2"/>
          </rPr>
          <t>Metric = B3_6_Amount_x000D_
Data Type = Bk_Number 19 - 9_x000D_
Bk_AssetsPledged = NegotiableCertificatesDeposit</t>
        </r>
      </text>
    </comment>
    <comment ref="C11" authorId="0" shapeId="0" xr:uid="{00000000-0006-0000-1700-000004000000}">
      <text>
        <r>
          <rPr>
            <b/>
            <sz val="9"/>
            <color indexed="81"/>
            <rFont val="Tahoma"/>
            <family val="2"/>
          </rPr>
          <t>Metric = B3_6_Amount_x000D_
Data Type = Bk_Number 19 - 9_x000D_
Bk_AssetsPledged = DebtSecurities</t>
        </r>
      </text>
    </comment>
    <comment ref="C12" authorId="0" shapeId="0" xr:uid="{00000000-0006-0000-1700-000005000000}">
      <text>
        <r>
          <rPr>
            <b/>
            <sz val="9"/>
            <color indexed="81"/>
            <rFont val="Tahoma"/>
            <family val="2"/>
          </rPr>
          <t>Metric = B3_6_Amount_x000D_
Data Type = Bk_Number 19 - 9_x000D_
Bk_AssetsPledged = EquityInvestments</t>
        </r>
      </text>
    </comment>
    <comment ref="C13" authorId="0" shapeId="0" xr:uid="{00000000-0006-0000-1700-000006000000}">
      <text>
        <r>
          <rPr>
            <b/>
            <sz val="9"/>
            <color indexed="81"/>
            <rFont val="Tahoma"/>
            <family val="2"/>
          </rPr>
          <t>Metric = B3_6_Amount_x000D_
Data Type = Bk_Number 19 - 9_x000D_
Bk_AssetsPledged = LoansAdvances</t>
        </r>
      </text>
    </comment>
    <comment ref="C14" authorId="0" shapeId="0" xr:uid="{00000000-0006-0000-1700-000007000000}">
      <text>
        <r>
          <rPr>
            <b/>
            <sz val="9"/>
            <color indexed="81"/>
            <rFont val="Tahoma"/>
            <family val="2"/>
          </rPr>
          <t>Metric = B3_6_Amount_x000D_
Data Type = Bk_Number 19 - 9_x000D_
Bk_AssetsPledged = BillsDiscountedPurchased</t>
        </r>
      </text>
    </comment>
    <comment ref="C15" authorId="0" shapeId="0" xr:uid="{00000000-0006-0000-1700-000008000000}">
      <text>
        <r>
          <rPr>
            <b/>
            <sz val="9"/>
            <color indexed="81"/>
            <rFont val="Tahoma"/>
            <family val="2"/>
          </rPr>
          <t>Metric = B3_6_Amount_x000D_
Data Type = Bk_Number 19 - 9_x000D_
Bk_AssetsPledged = PropertiesEquipment</t>
        </r>
      </text>
    </comment>
    <comment ref="C16" authorId="0" shapeId="0" xr:uid="{00000000-0006-0000-1700-000009000000}">
      <text>
        <r>
          <rPr>
            <b/>
            <sz val="9"/>
            <color indexed="81"/>
            <rFont val="Tahoma"/>
            <family val="2"/>
          </rPr>
          <t>Metric = B3_6_Amount_x000D_
Data Type = Bk_Number 19 - 9_x000D_
Bk_AssetsPledged = OtherAssets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1800-000001000000}">
      <text>
        <r>
          <rPr>
            <b/>
            <sz val="9"/>
            <color indexed="81"/>
            <rFont val="Tahoma"/>
            <family val="2"/>
          </rPr>
          <t>Metric = B3_7_AssetsFairValue_Amount_x000D_
Data Type = Bk_Number 19 - 9_x000D_
Bk_StructuredEntities = Securitisations</t>
        </r>
      </text>
    </comment>
    <comment ref="D8" authorId="0" shapeId="0" xr:uid="{00000000-0006-0000-1800-000002000000}">
      <text>
        <r>
          <rPr>
            <b/>
            <sz val="9"/>
            <color indexed="81"/>
            <rFont val="Tahoma"/>
            <family val="2"/>
          </rPr>
          <t>Metric = B3_7_FundingProvided_Amount_x000D_
Data Type = Bk_Number 19 - 9_x000D_
Bk_StructuredEntities = Securitisations</t>
        </r>
      </text>
    </comment>
    <comment ref="E8" authorId="0" shapeId="0" xr:uid="{00000000-0006-0000-1800-000003000000}">
      <text>
        <r>
          <rPr>
            <b/>
            <sz val="9"/>
            <color indexed="81"/>
            <rFont val="Tahoma"/>
            <family val="2"/>
          </rPr>
          <t>Metric = B3_7_LiquidityCredEnhancements_Amount_x000D_
Data Type = Bk_Number 19 - 9_x000D_
Bk_StructuredEntities = Securitisations</t>
        </r>
      </text>
    </comment>
    <comment ref="C9" authorId="0" shapeId="0" xr:uid="{00000000-0006-0000-1800-000004000000}">
      <text>
        <r>
          <rPr>
            <b/>
            <sz val="9"/>
            <color indexed="81"/>
            <rFont val="Tahoma"/>
            <family val="2"/>
          </rPr>
          <t>Metric = B3_7_OfWhichSpons_AssAtFairVal
Data Type = Bk_Number 19 - 9</t>
        </r>
      </text>
    </comment>
    <comment ref="D9" authorId="0" shapeId="0" xr:uid="{00000000-0006-0000-1800-000005000000}">
      <text>
        <r>
          <rPr>
            <b/>
            <sz val="9"/>
            <color indexed="81"/>
            <rFont val="Tahoma"/>
            <family val="2"/>
          </rPr>
          <t>Metric = B3_7_OfWhichSpons_FundProv
Data Type = Bk_Number 19 - 9</t>
        </r>
      </text>
    </comment>
    <comment ref="E9" authorId="0" shapeId="0" xr:uid="{00000000-0006-0000-1800-000006000000}">
      <text>
        <r>
          <rPr>
            <b/>
            <sz val="9"/>
            <color indexed="81"/>
            <rFont val="Tahoma"/>
            <family val="2"/>
          </rPr>
          <t>Metric = B3_7_OfWhichSpons_LiqAndCredEnh
Data Type = Bk_Number 19 - 9</t>
        </r>
      </text>
    </comment>
    <comment ref="C10" authorId="0" shapeId="0" xr:uid="{00000000-0006-0000-1800-000007000000}">
      <text>
        <r>
          <rPr>
            <b/>
            <sz val="9"/>
            <color indexed="81"/>
            <rFont val="Tahoma"/>
            <family val="2"/>
          </rPr>
          <t>Metric = B3_7_AssetsFairValue_Amount_x000D_
Data Type = Bk_Number 19 - 9_x000D_
Bk_StructuredEntities = Investments</t>
        </r>
      </text>
    </comment>
    <comment ref="D10" authorId="0" shapeId="0" xr:uid="{00000000-0006-0000-1800-000008000000}">
      <text>
        <r>
          <rPr>
            <b/>
            <sz val="9"/>
            <color indexed="81"/>
            <rFont val="Tahoma"/>
            <family val="2"/>
          </rPr>
          <t>Metric = B3_7_FundingProvided_Amount_x000D_
Data Type = Bk_Number 19 - 9_x000D_
Bk_StructuredEntities = Investments</t>
        </r>
      </text>
    </comment>
    <comment ref="E10" authorId="0" shapeId="0" xr:uid="{00000000-0006-0000-1800-000009000000}">
      <text>
        <r>
          <rPr>
            <b/>
            <sz val="9"/>
            <color indexed="81"/>
            <rFont val="Tahoma"/>
            <family val="2"/>
          </rPr>
          <t>Metric = B3_7_LiquidityCredEnhancements_Amount_x000D_
Data Type = Bk_Number 19 - 9_x000D_
Bk_StructuredEntities = Investments</t>
        </r>
      </text>
    </comment>
    <comment ref="C11" authorId="0" shapeId="0" xr:uid="{00000000-0006-0000-1800-00000A000000}">
      <text>
        <r>
          <rPr>
            <b/>
            <sz val="9"/>
            <color indexed="81"/>
            <rFont val="Tahoma"/>
            <family val="2"/>
          </rPr>
          <t>Metric = B3_7_AssetsFairValue_Amount_x000D_
Data Type = Bk_Number 19 - 9_x000D_
Bk_StructuredEntities = Funding</t>
        </r>
      </text>
    </comment>
    <comment ref="D11" authorId="0" shapeId="0" xr:uid="{00000000-0006-0000-1800-00000B000000}">
      <text>
        <r>
          <rPr>
            <b/>
            <sz val="9"/>
            <color indexed="81"/>
            <rFont val="Tahoma"/>
            <family val="2"/>
          </rPr>
          <t>Metric = B3_7_FundingProvided_Amount_x000D_
Data Type = Bk_Number 19 - 9_x000D_
Bk_StructuredEntities = Funding</t>
        </r>
      </text>
    </comment>
    <comment ref="E11" authorId="0" shapeId="0" xr:uid="{00000000-0006-0000-1800-00000C000000}">
      <text>
        <r>
          <rPr>
            <b/>
            <sz val="9"/>
            <color indexed="81"/>
            <rFont val="Tahoma"/>
            <family val="2"/>
          </rPr>
          <t>Metric = B3_7_LiquidityCredEnhancements_Amount_x000D_
Data Type = Bk_Number 19 - 9_x000D_
Bk_StructuredEntities = Funding</t>
        </r>
      </text>
    </comment>
    <comment ref="C12" authorId="0" shapeId="0" xr:uid="{00000000-0006-0000-1800-00000D000000}">
      <text>
        <r>
          <rPr>
            <b/>
            <sz val="9"/>
            <color indexed="81"/>
            <rFont val="Tahoma"/>
            <family val="2"/>
          </rPr>
          <t>Metric = B3_7_AssetsFairValue_Amount_x000D_
Data Type = Bk_Number 19 - 9_x000D_
Bk_StructuredEntities = OperatingEntities</t>
        </r>
      </text>
    </comment>
    <comment ref="D12" authorId="0" shapeId="0" xr:uid="{00000000-0006-0000-1800-00000E000000}">
      <text>
        <r>
          <rPr>
            <b/>
            <sz val="9"/>
            <color indexed="81"/>
            <rFont val="Tahoma"/>
            <family val="2"/>
          </rPr>
          <t>Metric = B3_7_FundingProvided_Amount_x000D_
Data Type = Bk_Number 19 - 9_x000D_
Bk_StructuredEntities = OperatingEntities</t>
        </r>
      </text>
    </comment>
    <comment ref="E12" authorId="0" shapeId="0" xr:uid="{00000000-0006-0000-1800-00000F000000}">
      <text>
        <r>
          <rPr>
            <b/>
            <sz val="9"/>
            <color indexed="81"/>
            <rFont val="Tahoma"/>
            <family val="2"/>
          </rPr>
          <t>Metric = B3_7_LiquidityCredEnhancements_Amount_x000D_
Data Type = Bk_Number 19 - 9_x000D_
Bk_StructuredEntities = OperatingEntities</t>
        </r>
      </text>
    </comment>
    <comment ref="C13" authorId="0" shapeId="0" xr:uid="{00000000-0006-0000-1800-000010000000}">
      <text>
        <r>
          <rPr>
            <b/>
            <sz val="9"/>
            <color indexed="81"/>
            <rFont val="Tahoma"/>
            <family val="2"/>
          </rPr>
          <t>Metric = B3_7_AssetsFairValue_Amount_x000D_
Data Type = Bk_Number 19 - 9_x000D_
Bk_StructuredEntities = Others</t>
        </r>
      </text>
    </comment>
    <comment ref="D13" authorId="0" shapeId="0" xr:uid="{00000000-0006-0000-1800-000011000000}">
      <text>
        <r>
          <rPr>
            <b/>
            <sz val="9"/>
            <color indexed="81"/>
            <rFont val="Tahoma"/>
            <family val="2"/>
          </rPr>
          <t>Metric = B3_7_FundingProvided_Amount_x000D_
Data Type = Bk_Number 19 - 9_x000D_
Bk_StructuredEntities = Others</t>
        </r>
      </text>
    </comment>
    <comment ref="E13" authorId="0" shapeId="0" xr:uid="{00000000-0006-0000-1800-000012000000}">
      <text>
        <r>
          <rPr>
            <b/>
            <sz val="9"/>
            <color indexed="81"/>
            <rFont val="Tahoma"/>
            <family val="2"/>
          </rPr>
          <t>Metric = B3_7_LiquidityCredEnhancements_Amount_x000D_
Data Type = Bk_Number 19 - 9_x000D_
Bk_StructuredEntities = Others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1900-000001000000}">
      <text>
        <r>
          <rPr>
            <b/>
            <sz val="9"/>
            <color indexed="81"/>
            <rFont val="Tahoma"/>
            <family val="2"/>
          </rPr>
          <t>Metric = C1_1_Total_Asset_CashBal_Amount_x000D_
Data Type = Bk_Number 19 - 9_x000D_
Bk_BankCorporationLocation = Banks_BanksSingapore</t>
        </r>
      </text>
    </comment>
    <comment ref="D8" authorId="0" shapeId="0" xr:uid="{00000000-0006-0000-1900-000002000000}">
      <text>
        <r>
          <rPr>
            <b/>
            <sz val="9"/>
            <color indexed="81"/>
            <rFont val="Tahoma"/>
            <family val="2"/>
          </rPr>
          <t>Metric = C1_1_Total_Asset_Receivable_Amount_x000D_
Data Type = Bk_Number 19 - 9_x000D_
Bk_BankCorporationLocation = Banks_BanksSingapore</t>
        </r>
      </text>
    </comment>
    <comment ref="E8" authorId="0" shapeId="0" xr:uid="{00000000-0006-0000-1900-000003000000}">
      <text>
        <r>
          <rPr>
            <b/>
            <sz val="9"/>
            <color indexed="81"/>
            <rFont val="Tahoma"/>
            <family val="2"/>
          </rPr>
          <t>Metric = C1_1_Total_Asset_PositFairValue_Amount_x000D_
Data Type = Bk_Number 19 - 9_x000D_
Bk_BankCorporationLocation = Banks_BanksSingapore</t>
        </r>
      </text>
    </comment>
    <comment ref="F8" authorId="0" shapeId="0" xr:uid="{00000000-0006-0000-1900-000004000000}">
      <text>
        <r>
          <rPr>
            <b/>
            <sz val="9"/>
            <color indexed="81"/>
            <rFont val="Tahoma"/>
            <family val="2"/>
          </rPr>
          <t>Metric = C1_1_Total_Asset_NegotiableCertDep_Amount_x000D_
Data Type = Bk_Number 19 - 9_x000D_
Bk_BankCorporationLocation = Banks_BanksSingapore</t>
        </r>
      </text>
    </comment>
    <comment ref="G8" authorId="0" shapeId="0" xr:uid="{00000000-0006-0000-1900-000005000000}">
      <text>
        <r>
          <rPr>
            <b/>
            <sz val="9"/>
            <color indexed="81"/>
            <rFont val="Tahoma"/>
            <family val="2"/>
          </rPr>
          <t>Metric = C1_1_Total_Asset_DebtSecurities_Amount_x000D_
Data Type = Bk_Number 19 - 9_x000D_
Bk_BankCorporationLocation = Banks_BanksSingapore</t>
        </r>
      </text>
    </comment>
    <comment ref="H8" authorId="0" shapeId="0" xr:uid="{00000000-0006-0000-1900-000006000000}">
      <text>
        <r>
          <rPr>
            <b/>
            <sz val="9"/>
            <color indexed="81"/>
            <rFont val="Tahoma"/>
            <family val="2"/>
          </rPr>
          <t>Metric = C1_1_Total_Asset_LoanAdva_Amount_x000D_
Data Type = Bk_Number 19 - 9_x000D_
Bk_BankCorporationLocation = Banks_BanksSingapore</t>
        </r>
      </text>
    </comment>
    <comment ref="I8" authorId="0" shapeId="0" xr:uid="{00000000-0006-0000-1900-000007000000}">
      <text>
        <r>
          <rPr>
            <b/>
            <sz val="9"/>
            <color indexed="81"/>
            <rFont val="Tahoma"/>
            <family val="2"/>
          </rPr>
          <t>Metric = C1_1_Total_Asset_LoanAdvaTradeFin_Amount_x000D_
Data Type = Bk_Number 19 - 9_x000D_
Bk_BankCorporationLocation = Banks_BanksSingapore</t>
        </r>
      </text>
    </comment>
    <comment ref="J8" authorId="0" shapeId="0" xr:uid="{00000000-0006-0000-1900-000008000000}">
      <text>
        <r>
          <rPr>
            <b/>
            <sz val="9"/>
            <color indexed="81"/>
            <rFont val="Tahoma"/>
            <family val="2"/>
          </rPr>
          <t>Metric = C1_1_Total_Asset_BillDiscount_Amount_x000D_
Data Type = Bk_Number 19 - 9_x000D_
Bk_BankCorporationLocation = Banks_BanksSingapore</t>
        </r>
      </text>
    </comment>
    <comment ref="K8" authorId="0" shapeId="0" xr:uid="{00000000-0006-0000-1900-000009000000}">
      <text>
        <r>
          <rPr>
            <b/>
            <sz val="9"/>
            <color indexed="81"/>
            <rFont val="Tahoma"/>
            <family val="2"/>
          </rPr>
          <t>Metric = C1_1_Total_Asset_EqtyInvestment_Amount_x000D_
Data Type = Bk_Number 19 - 9_x000D_
Bk_BankCorporationLocation = Banks_BanksSingapore</t>
        </r>
      </text>
    </comment>
    <comment ref="L8" authorId="0" shapeId="0" xr:uid="{00000000-0006-0000-1900-00000A000000}">
      <text>
        <r>
          <rPr>
            <b/>
            <sz val="9"/>
            <color indexed="81"/>
            <rFont val="Tahoma"/>
            <family val="2"/>
          </rPr>
          <t>Metric = C1_1_Total_Asset_OtherAssets_Amount_x000D_
Data Type = Bk_Number 19 - 9_x000D_
Bk_BankCorporationLocation = Banks_BanksSingapore</t>
        </r>
      </text>
    </comment>
    <comment ref="N8" authorId="0" shapeId="0" xr:uid="{00000000-0006-0000-1900-00000B000000}">
      <text>
        <r>
          <rPr>
            <b/>
            <sz val="9"/>
            <color indexed="81"/>
            <rFont val="Tahoma"/>
            <family val="2"/>
          </rPr>
          <t>Metric = C1_1_Total_Liabilities_DepBal_Amount_x000D_
Data Type = Bk_Number 19 - 9_x000D_
Bk_BankCorporationLocation = Banks_BanksSingapore</t>
        </r>
      </text>
    </comment>
    <comment ref="O8" authorId="0" shapeId="0" xr:uid="{00000000-0006-0000-1900-00000C000000}">
      <text>
        <r>
          <rPr>
            <b/>
            <sz val="9"/>
            <color indexed="81"/>
            <rFont val="Tahoma"/>
            <family val="2"/>
          </rPr>
          <t>Metric = C1_1_Total_Liabilities_Payable_Amount_x000D_
Data Type = Bk_Number 19 - 9_x000D_
Bk_BankCorporationLocation = Banks_BanksSingapore</t>
        </r>
      </text>
    </comment>
    <comment ref="P8" authorId="0" shapeId="0" xr:uid="{00000000-0006-0000-1900-00000D000000}">
      <text>
        <r>
          <rPr>
            <b/>
            <sz val="9"/>
            <color indexed="81"/>
            <rFont val="Tahoma"/>
            <family val="2"/>
          </rPr>
          <t>Metric = C1_1_Total_Liabilities_NegFairValue_Amount_x000D_
Data Type = Bk_Number 19 - 9_x000D_
Bk_BankCorporationLocation = Banks_BanksSingapore</t>
        </r>
      </text>
    </comment>
    <comment ref="Q8" authorId="0" shapeId="0" xr:uid="{00000000-0006-0000-1900-00000E000000}">
      <text>
        <r>
          <rPr>
            <b/>
            <sz val="9"/>
            <color indexed="81"/>
            <rFont val="Tahoma"/>
            <family val="2"/>
          </rPr>
          <t>Metric = C1_1_Total_Liabilities_BillPayable_Amount_x000D_
Data Type = Bk_Number 19 - 9_x000D_
Bk_BankCorporationLocation = Banks_BanksSingapore</t>
        </r>
      </text>
    </comment>
    <comment ref="R8" authorId="0" shapeId="0" xr:uid="{00000000-0006-0000-1900-00000F000000}">
      <text>
        <r>
          <rPr>
            <b/>
            <sz val="9"/>
            <color indexed="81"/>
            <rFont val="Tahoma"/>
            <family val="2"/>
          </rPr>
          <t>Metric = C1_1_Total_Liabilities_NegotiableCertDep_Amount_x000D_
Data Type = Bk_Number 19 - 9_x000D_
Bk_BankCorporationLocation = Banks_BanksSingapore</t>
        </r>
      </text>
    </comment>
    <comment ref="S8" authorId="0" shapeId="0" xr:uid="{00000000-0006-0000-1900-000010000000}">
      <text>
        <r>
          <rPr>
            <b/>
            <sz val="9"/>
            <color indexed="81"/>
            <rFont val="Tahoma"/>
            <family val="2"/>
          </rPr>
          <t>Metric = C1_1_Total_Liabilities_DebtSecurities_Amount_x000D_
Data Type = Bk_Number 19 - 9_x000D_
Bk_BankCorporationLocation = Banks_BanksSingapore</t>
        </r>
      </text>
    </comment>
    <comment ref="T8" authorId="0" shapeId="0" xr:uid="{00000000-0006-0000-1900-000011000000}">
      <text>
        <r>
          <rPr>
            <b/>
            <sz val="9"/>
            <color indexed="81"/>
            <rFont val="Tahoma"/>
            <family val="2"/>
          </rPr>
          <t>Metric = C1_1_Total_Liabilities_OtherLiabilities_Amount_x000D_
Data Type = Bk_Number 19 - 9_x000D_
Bk_BankCorporationLocation = Banks_BanksSingapore</t>
        </r>
      </text>
    </comment>
    <comment ref="V8" authorId="0" shapeId="0" xr:uid="{00000000-0006-0000-1900-000012000000}">
      <text>
        <r>
          <rPr>
            <b/>
            <sz val="9"/>
            <color indexed="81"/>
            <rFont val="Tahoma"/>
            <family val="2"/>
          </rPr>
          <t>Metric = C1_1_Total_ContingentItem_Amount_x000D_
Data Type = Bk_Number 19 - 9_x000D_
Bk_BankCorporationLocation = Banks_BanksSingapore</t>
        </r>
      </text>
    </comment>
    <comment ref="W8" authorId="0" shapeId="0" xr:uid="{00000000-0006-0000-1900-000013000000}">
      <text>
        <r>
          <rPr>
            <b/>
            <sz val="9"/>
            <color indexed="81"/>
            <rFont val="Tahoma"/>
            <family val="2"/>
          </rPr>
          <t>Metric = C1_1_Total_ContingentItemTradeFin_Amount_x000D_
Data Type = Bk_Number 19 - 9_x000D_
Bk_BankCorporationLocation = Banks_BanksSingapore</t>
        </r>
      </text>
    </comment>
    <comment ref="X8" authorId="0" shapeId="0" xr:uid="{00000000-0006-0000-1900-000014000000}">
      <text>
        <r>
          <rPr>
            <b/>
            <sz val="9"/>
            <color indexed="81"/>
            <rFont val="Tahoma"/>
            <family val="2"/>
          </rPr>
          <t>Metric = C1_1_Total_Commitments_Amount_x000D_
Data Type = Bk_Number 19 - 9_x000D_
Bk_BankCorporationLocation = Banks_BanksSingapore</t>
        </r>
      </text>
    </comment>
    <comment ref="C9" authorId="0" shapeId="0" xr:uid="{00000000-0006-0000-1900-000015000000}">
      <text>
        <r>
          <rPr>
            <b/>
            <sz val="9"/>
            <color indexed="81"/>
            <rFont val="Tahoma"/>
            <family val="2"/>
          </rPr>
          <t>Metric = C1_1_Total_Asset_CashBal_Amount_x000D_
Data Type = Bk_Number 19 - 9_x000D_
Bk_BankCorporationLocation = Banks_BanksOutsideSingapore</t>
        </r>
      </text>
    </comment>
    <comment ref="D9" authorId="0" shapeId="0" xr:uid="{00000000-0006-0000-1900-000016000000}">
      <text>
        <r>
          <rPr>
            <b/>
            <sz val="9"/>
            <color indexed="81"/>
            <rFont val="Tahoma"/>
            <family val="2"/>
          </rPr>
          <t>Metric = C1_1_Total_Asset_Receivable_Amount_x000D_
Data Type = Bk_Number 19 - 9_x000D_
Bk_BankCorporationLocation = Banks_BanksOutsideSingapore</t>
        </r>
      </text>
    </comment>
    <comment ref="E9" authorId="0" shapeId="0" xr:uid="{00000000-0006-0000-1900-000017000000}">
      <text>
        <r>
          <rPr>
            <b/>
            <sz val="9"/>
            <color indexed="81"/>
            <rFont val="Tahoma"/>
            <family val="2"/>
          </rPr>
          <t>Metric = C1_1_Total_Asset_PositFairValue_Amount_x000D_
Data Type = Bk_Number 19 - 9_x000D_
Bk_BankCorporationLocation = Banks_BanksOutsideSingapore</t>
        </r>
      </text>
    </comment>
    <comment ref="F9" authorId="0" shapeId="0" xr:uid="{00000000-0006-0000-1900-000018000000}">
      <text>
        <r>
          <rPr>
            <b/>
            <sz val="9"/>
            <color indexed="81"/>
            <rFont val="Tahoma"/>
            <family val="2"/>
          </rPr>
          <t>Metric = C1_1_Total_Asset_NegotiableCertDep_Amount_x000D_
Data Type = Bk_Number 19 - 9_x000D_
Bk_BankCorporationLocation = Banks_BanksOutsideSingapore</t>
        </r>
      </text>
    </comment>
    <comment ref="G9" authorId="0" shapeId="0" xr:uid="{00000000-0006-0000-1900-000019000000}">
      <text>
        <r>
          <rPr>
            <b/>
            <sz val="9"/>
            <color indexed="81"/>
            <rFont val="Tahoma"/>
            <family val="2"/>
          </rPr>
          <t>Metric = C1_1_Total_Asset_DebtSecurities_Amount_x000D_
Data Type = Bk_Number 19 - 9_x000D_
Bk_BankCorporationLocation = Banks_BanksOutsideSingapore</t>
        </r>
      </text>
    </comment>
    <comment ref="H9" authorId="0" shapeId="0" xr:uid="{00000000-0006-0000-1900-00001A000000}">
      <text>
        <r>
          <rPr>
            <b/>
            <sz val="9"/>
            <color indexed="81"/>
            <rFont val="Tahoma"/>
            <family val="2"/>
          </rPr>
          <t>Metric = C1_1_Total_Asset_LoanAdva_Amount_x000D_
Data Type = Bk_Number 19 - 9_x000D_
Bk_BankCorporationLocation = Banks_BanksOutsideSingapore</t>
        </r>
      </text>
    </comment>
    <comment ref="I9" authorId="0" shapeId="0" xr:uid="{00000000-0006-0000-1900-00001B000000}">
      <text>
        <r>
          <rPr>
            <b/>
            <sz val="9"/>
            <color indexed="81"/>
            <rFont val="Tahoma"/>
            <family val="2"/>
          </rPr>
          <t>Metric = C1_1_Total_Asset_LoanAdvaTradeFin_Amount_x000D_
Data Type = Bk_Number 19 - 9_x000D_
Bk_BankCorporationLocation = Banks_BanksOutsideSingapore</t>
        </r>
      </text>
    </comment>
    <comment ref="J9" authorId="0" shapeId="0" xr:uid="{00000000-0006-0000-1900-00001C000000}">
      <text>
        <r>
          <rPr>
            <b/>
            <sz val="9"/>
            <color indexed="81"/>
            <rFont val="Tahoma"/>
            <family val="2"/>
          </rPr>
          <t>Metric = C1_1_Total_Asset_BillDiscount_Amount_x000D_
Data Type = Bk_Number 19 - 9_x000D_
Bk_BankCorporationLocation = Banks_BanksOutsideSingapore</t>
        </r>
      </text>
    </comment>
    <comment ref="K9" authorId="0" shapeId="0" xr:uid="{00000000-0006-0000-1900-00001D000000}">
      <text>
        <r>
          <rPr>
            <b/>
            <sz val="9"/>
            <color indexed="81"/>
            <rFont val="Tahoma"/>
            <family val="2"/>
          </rPr>
          <t>Metric = C1_1_Total_Asset_EqtyInvestment_Amount_x000D_
Data Type = Bk_Number 19 - 9_x000D_
Bk_BankCorporationLocation = Banks_BanksOutsideSingapore</t>
        </r>
      </text>
    </comment>
    <comment ref="L9" authorId="0" shapeId="0" xr:uid="{00000000-0006-0000-1900-00001E000000}">
      <text>
        <r>
          <rPr>
            <b/>
            <sz val="9"/>
            <color indexed="81"/>
            <rFont val="Tahoma"/>
            <family val="2"/>
          </rPr>
          <t>Metric = C1_1_Total_Asset_OtherAssets_Amount_x000D_
Data Type = Bk_Number 19 - 9_x000D_
Bk_BankCorporationLocation = Banks_BanksOutsideSingapore</t>
        </r>
      </text>
    </comment>
    <comment ref="N9" authorId="0" shapeId="0" xr:uid="{00000000-0006-0000-1900-00001F000000}">
      <text>
        <r>
          <rPr>
            <b/>
            <sz val="9"/>
            <color indexed="81"/>
            <rFont val="Tahoma"/>
            <family val="2"/>
          </rPr>
          <t>Metric = C1_1_Total_Liabilities_DepBal_Amount_x000D_
Data Type = Bk_Number 19 - 9_x000D_
Bk_BankCorporationLocation = Banks_BanksOutsideSingapore</t>
        </r>
      </text>
    </comment>
    <comment ref="O9" authorId="0" shapeId="0" xr:uid="{00000000-0006-0000-1900-000020000000}">
      <text>
        <r>
          <rPr>
            <b/>
            <sz val="9"/>
            <color indexed="81"/>
            <rFont val="Tahoma"/>
            <family val="2"/>
          </rPr>
          <t>Metric = C1_1_Total_Liabilities_Payable_Amount_x000D_
Data Type = Bk_Number 19 - 9_x000D_
Bk_BankCorporationLocation = Banks_BanksOutsideSingapore</t>
        </r>
      </text>
    </comment>
    <comment ref="P9" authorId="0" shapeId="0" xr:uid="{00000000-0006-0000-1900-000021000000}">
      <text>
        <r>
          <rPr>
            <b/>
            <sz val="9"/>
            <color indexed="81"/>
            <rFont val="Tahoma"/>
            <family val="2"/>
          </rPr>
          <t>Metric = C1_1_Total_Liabilities_NegFairValue_Amount_x000D_
Data Type = Bk_Number 19 - 9_x000D_
Bk_BankCorporationLocation = Banks_BanksOutsideSingapore</t>
        </r>
      </text>
    </comment>
    <comment ref="Q9" authorId="0" shapeId="0" xr:uid="{00000000-0006-0000-1900-000022000000}">
      <text>
        <r>
          <rPr>
            <b/>
            <sz val="9"/>
            <color indexed="81"/>
            <rFont val="Tahoma"/>
            <family val="2"/>
          </rPr>
          <t>Metric = C1_1_Total_Liabilities_BillPayable_Amount_x000D_
Data Type = Bk_Number 19 - 9_x000D_
Bk_BankCorporationLocation = Banks_BanksOutsideSingapore</t>
        </r>
      </text>
    </comment>
    <comment ref="R9" authorId="0" shapeId="0" xr:uid="{00000000-0006-0000-1900-000023000000}">
      <text>
        <r>
          <rPr>
            <b/>
            <sz val="9"/>
            <color indexed="81"/>
            <rFont val="Tahoma"/>
            <family val="2"/>
          </rPr>
          <t>Metric = C1_1_Total_Liabilities_NegotiableCertDep_Amount_x000D_
Data Type = Bk_Number 19 - 9_x000D_
Bk_BankCorporationLocation = Banks_BanksOutsideSingapore</t>
        </r>
      </text>
    </comment>
    <comment ref="S9" authorId="0" shapeId="0" xr:uid="{00000000-0006-0000-1900-000024000000}">
      <text>
        <r>
          <rPr>
            <b/>
            <sz val="9"/>
            <color indexed="81"/>
            <rFont val="Tahoma"/>
            <family val="2"/>
          </rPr>
          <t>Metric = C1_1_Total_Liabilities_DebtSecurities_Amount_x000D_
Data Type = Bk_Number 19 - 9_x000D_
Bk_BankCorporationLocation = Banks_BanksOutsideSingapore</t>
        </r>
      </text>
    </comment>
    <comment ref="T9" authorId="0" shapeId="0" xr:uid="{00000000-0006-0000-1900-000025000000}">
      <text>
        <r>
          <rPr>
            <b/>
            <sz val="9"/>
            <color indexed="81"/>
            <rFont val="Tahoma"/>
            <family val="2"/>
          </rPr>
          <t>Metric = C1_1_Total_Liabilities_OtherLiabilities_Amount_x000D_
Data Type = Bk_Number 19 - 9_x000D_
Bk_BankCorporationLocation = Banks_BanksOutsideSingapore</t>
        </r>
      </text>
    </comment>
    <comment ref="V9" authorId="0" shapeId="0" xr:uid="{00000000-0006-0000-1900-000026000000}">
      <text>
        <r>
          <rPr>
            <b/>
            <sz val="9"/>
            <color indexed="81"/>
            <rFont val="Tahoma"/>
            <family val="2"/>
          </rPr>
          <t>Metric = C1_1_Total_ContingentItem_Amount_x000D_
Data Type = Bk_Number 19 - 9_x000D_
Bk_BankCorporationLocation = Banks_BanksOutsideSingapore</t>
        </r>
      </text>
    </comment>
    <comment ref="W9" authorId="0" shapeId="0" xr:uid="{00000000-0006-0000-1900-000027000000}">
      <text>
        <r>
          <rPr>
            <b/>
            <sz val="9"/>
            <color indexed="81"/>
            <rFont val="Tahoma"/>
            <family val="2"/>
          </rPr>
          <t>Metric = C1_1_Total_ContingentItemTradeFin_Amount_x000D_
Data Type = Bk_Number 19 - 9_x000D_
Bk_BankCorporationLocation = Banks_BanksOutsideSingapore</t>
        </r>
      </text>
    </comment>
    <comment ref="X9" authorId="0" shapeId="0" xr:uid="{00000000-0006-0000-1900-000028000000}">
      <text>
        <r>
          <rPr>
            <b/>
            <sz val="9"/>
            <color indexed="81"/>
            <rFont val="Tahoma"/>
            <family val="2"/>
          </rPr>
          <t>Metric = C1_1_Total_Commitments_Amount_x000D_
Data Type = Bk_Number 19 - 9_x000D_
Bk_BankCorporationLocation = Banks_BanksOutsideSingapore</t>
        </r>
      </text>
    </comment>
    <comment ref="C10" authorId="0" shapeId="0" xr:uid="{00000000-0006-0000-1900-000029000000}">
      <text>
        <r>
          <rPr>
            <b/>
            <sz val="9"/>
            <color indexed="81"/>
            <rFont val="Tahoma"/>
            <family val="2"/>
          </rPr>
          <t>Metric = C1_1_Total_Asset_CashBal_Amount_x000D_
Data Type = Bk_Number 19 - 9_x000D_
Bk_BankCorporationLocation = Banks_RelatedBanksSingapore</t>
        </r>
      </text>
    </comment>
    <comment ref="D10" authorId="0" shapeId="0" xr:uid="{00000000-0006-0000-1900-00002A000000}">
      <text>
        <r>
          <rPr>
            <b/>
            <sz val="9"/>
            <color indexed="81"/>
            <rFont val="Tahoma"/>
            <family val="2"/>
          </rPr>
          <t>Metric = C1_1_Total_Asset_Receivable_Amount_x000D_
Data Type = Bk_Number 19 - 9_x000D_
Bk_BankCorporationLocation = Banks_RelatedBanksSingapore</t>
        </r>
      </text>
    </comment>
    <comment ref="E10" authorId="0" shapeId="0" xr:uid="{00000000-0006-0000-1900-00002B000000}">
      <text>
        <r>
          <rPr>
            <b/>
            <sz val="9"/>
            <color indexed="81"/>
            <rFont val="Tahoma"/>
            <family val="2"/>
          </rPr>
          <t>Metric = C1_1_Total_Asset_PositFairValue_Amount_x000D_
Data Type = Bk_Number 19 - 9_x000D_
Bk_BankCorporationLocation = Banks_RelatedBanksSingapore</t>
        </r>
      </text>
    </comment>
    <comment ref="F10" authorId="0" shapeId="0" xr:uid="{00000000-0006-0000-1900-00002C000000}">
      <text>
        <r>
          <rPr>
            <b/>
            <sz val="9"/>
            <color indexed="81"/>
            <rFont val="Tahoma"/>
            <family val="2"/>
          </rPr>
          <t>Metric = C1_1_Total_Asset_NegotiableCertDep_Amount_x000D_
Data Type = Bk_Number 19 - 9_x000D_
Bk_BankCorporationLocation = Banks_RelatedBanksSingapore</t>
        </r>
      </text>
    </comment>
    <comment ref="G10" authorId="0" shapeId="0" xr:uid="{00000000-0006-0000-1900-00002D000000}">
      <text>
        <r>
          <rPr>
            <b/>
            <sz val="9"/>
            <color indexed="81"/>
            <rFont val="Tahoma"/>
            <family val="2"/>
          </rPr>
          <t>Metric = C1_1_Total_Asset_DebtSecurities_Amount_x000D_
Data Type = Bk_Number 19 - 9_x000D_
Bk_BankCorporationLocation = Banks_RelatedBanksSingapore</t>
        </r>
      </text>
    </comment>
    <comment ref="H10" authorId="0" shapeId="0" xr:uid="{00000000-0006-0000-1900-00002E000000}">
      <text>
        <r>
          <rPr>
            <b/>
            <sz val="9"/>
            <color indexed="81"/>
            <rFont val="Tahoma"/>
            <family val="2"/>
          </rPr>
          <t>Metric = C1_1_Total_Asset_LoanAdva_Amount_x000D_
Data Type = Bk_Number 19 - 9_x000D_
Bk_BankCorporationLocation = Banks_RelatedBanksSingapore</t>
        </r>
      </text>
    </comment>
    <comment ref="I10" authorId="0" shapeId="0" xr:uid="{00000000-0006-0000-1900-00002F000000}">
      <text>
        <r>
          <rPr>
            <b/>
            <sz val="9"/>
            <color indexed="81"/>
            <rFont val="Tahoma"/>
            <family val="2"/>
          </rPr>
          <t>Metric = C1_1_Total_Asset_LoanAdvaTradeFin_Amount_x000D_
Data Type = Bk_Number 19 - 9_x000D_
Bk_BankCorporationLocation = Banks_RelatedBanksSingapore</t>
        </r>
      </text>
    </comment>
    <comment ref="J10" authorId="0" shapeId="0" xr:uid="{00000000-0006-0000-1900-000030000000}">
      <text>
        <r>
          <rPr>
            <b/>
            <sz val="9"/>
            <color indexed="81"/>
            <rFont val="Tahoma"/>
            <family val="2"/>
          </rPr>
          <t>Metric = C1_1_Total_Asset_BillDiscount_Amount_x000D_
Data Type = Bk_Number 19 - 9_x000D_
Bk_BankCorporationLocation = Banks_RelatedBanksSingapore</t>
        </r>
      </text>
    </comment>
    <comment ref="K10" authorId="0" shapeId="0" xr:uid="{00000000-0006-0000-1900-000031000000}">
      <text>
        <r>
          <rPr>
            <b/>
            <sz val="9"/>
            <color indexed="81"/>
            <rFont val="Tahoma"/>
            <family val="2"/>
          </rPr>
          <t>Metric = C1_1_Total_Asset_EqtyInvestment_Amount_x000D_
Data Type = Bk_Number 19 - 9_x000D_
Bk_BankCorporationLocation = Banks_RelatedBanksSingapore</t>
        </r>
      </text>
    </comment>
    <comment ref="L10" authorId="0" shapeId="0" xr:uid="{00000000-0006-0000-1900-000032000000}">
      <text>
        <r>
          <rPr>
            <b/>
            <sz val="9"/>
            <color indexed="81"/>
            <rFont val="Tahoma"/>
            <family val="2"/>
          </rPr>
          <t>Metric = C1_1_Total_Asset_OtherAssets_Amount_x000D_
Data Type = Bk_Number 19 - 9_x000D_
Bk_BankCorporationLocation = Banks_RelatedBanksSingapore</t>
        </r>
      </text>
    </comment>
    <comment ref="N10" authorId="0" shapeId="0" xr:uid="{00000000-0006-0000-1900-000033000000}">
      <text>
        <r>
          <rPr>
            <b/>
            <sz val="9"/>
            <color indexed="81"/>
            <rFont val="Tahoma"/>
            <family val="2"/>
          </rPr>
          <t>Metric = C1_1_Total_Liabilities_DepBal_Amount_x000D_
Data Type = Bk_Number 19 - 9_x000D_
Bk_BankCorporationLocation = Banks_RelatedBanksSingapore</t>
        </r>
      </text>
    </comment>
    <comment ref="O10" authorId="0" shapeId="0" xr:uid="{00000000-0006-0000-1900-000034000000}">
      <text>
        <r>
          <rPr>
            <b/>
            <sz val="9"/>
            <color indexed="81"/>
            <rFont val="Tahoma"/>
            <family val="2"/>
          </rPr>
          <t>Metric = C1_1_Total_Liabilities_Payable_Amount_x000D_
Data Type = Bk_Number 19 - 9_x000D_
Bk_BankCorporationLocation = Banks_RelatedBanksSingapore</t>
        </r>
      </text>
    </comment>
    <comment ref="P10" authorId="0" shapeId="0" xr:uid="{00000000-0006-0000-1900-000035000000}">
      <text>
        <r>
          <rPr>
            <b/>
            <sz val="9"/>
            <color indexed="81"/>
            <rFont val="Tahoma"/>
            <family val="2"/>
          </rPr>
          <t>Metric = C1_1_Total_Liabilities_NegFairValue_Amount_x000D_
Data Type = Bk_Number 19 - 9_x000D_
Bk_BankCorporationLocation = Banks_RelatedBanksSingapore</t>
        </r>
      </text>
    </comment>
    <comment ref="Q10" authorId="0" shapeId="0" xr:uid="{00000000-0006-0000-1900-000036000000}">
      <text>
        <r>
          <rPr>
            <b/>
            <sz val="9"/>
            <color indexed="81"/>
            <rFont val="Tahoma"/>
            <family val="2"/>
          </rPr>
          <t>Metric = C1_1_Total_Liabilities_BillPayable_Amount_x000D_
Data Type = Bk_Number 19 - 9_x000D_
Bk_BankCorporationLocation = Banks_RelatedBanksSingapore</t>
        </r>
      </text>
    </comment>
    <comment ref="R10" authorId="0" shapeId="0" xr:uid="{00000000-0006-0000-1900-000037000000}">
      <text>
        <r>
          <rPr>
            <b/>
            <sz val="9"/>
            <color indexed="81"/>
            <rFont val="Tahoma"/>
            <family val="2"/>
          </rPr>
          <t>Metric = C1_1_Total_Liabilities_NegotiableCertDep_Amount_x000D_
Data Type = Bk_Number 19 - 9_x000D_
Bk_BankCorporationLocation = Banks_RelatedBanksSingapore</t>
        </r>
      </text>
    </comment>
    <comment ref="S10" authorId="0" shapeId="0" xr:uid="{00000000-0006-0000-1900-000038000000}">
      <text>
        <r>
          <rPr>
            <b/>
            <sz val="9"/>
            <color indexed="81"/>
            <rFont val="Tahoma"/>
            <family val="2"/>
          </rPr>
          <t>Metric = C1_1_Total_Liabilities_DebtSecurities_Amount_x000D_
Data Type = Bk_Number 19 - 9_x000D_
Bk_BankCorporationLocation = Banks_RelatedBanksSingapore</t>
        </r>
      </text>
    </comment>
    <comment ref="T10" authorId="0" shapeId="0" xr:uid="{00000000-0006-0000-1900-000039000000}">
      <text>
        <r>
          <rPr>
            <b/>
            <sz val="9"/>
            <color indexed="81"/>
            <rFont val="Tahoma"/>
            <family val="2"/>
          </rPr>
          <t>Metric = C1_1_Total_Liabilities_OtherLiabilities_Amount_x000D_
Data Type = Bk_Number 19 - 9_x000D_
Bk_BankCorporationLocation = Banks_RelatedBanksSingapore</t>
        </r>
      </text>
    </comment>
    <comment ref="V10" authorId="0" shapeId="0" xr:uid="{00000000-0006-0000-1900-00003A000000}">
      <text>
        <r>
          <rPr>
            <b/>
            <sz val="9"/>
            <color indexed="81"/>
            <rFont val="Tahoma"/>
            <family val="2"/>
          </rPr>
          <t>Metric = C1_1_Total_ContingentItem_Amount_x000D_
Data Type = Bk_Number 19 - 9_x000D_
Bk_BankCorporationLocation = Banks_RelatedBanksSingapore</t>
        </r>
      </text>
    </comment>
    <comment ref="W10" authorId="0" shapeId="0" xr:uid="{00000000-0006-0000-1900-00003B000000}">
      <text>
        <r>
          <rPr>
            <b/>
            <sz val="9"/>
            <color indexed="81"/>
            <rFont val="Tahoma"/>
            <family val="2"/>
          </rPr>
          <t>Metric = C1_1_Total_ContingentItemTradeFin_Amount_x000D_
Data Type = Bk_Number 19 - 9_x000D_
Bk_BankCorporationLocation = Banks_RelatedBanksSingapore</t>
        </r>
      </text>
    </comment>
    <comment ref="X10" authorId="0" shapeId="0" xr:uid="{00000000-0006-0000-1900-00003C000000}">
      <text>
        <r>
          <rPr>
            <b/>
            <sz val="9"/>
            <color indexed="81"/>
            <rFont val="Tahoma"/>
            <family val="2"/>
          </rPr>
          <t>Metric = C1_1_Total_Commitments_Amount_x000D_
Data Type = Bk_Number 19 - 9_x000D_
Bk_BankCorporationLocation = Banks_RelatedBanksSingapore</t>
        </r>
      </text>
    </comment>
    <comment ref="C11" authorId="0" shapeId="0" xr:uid="{00000000-0006-0000-1900-00003D000000}">
      <text>
        <r>
          <rPr>
            <b/>
            <sz val="9"/>
            <color indexed="81"/>
            <rFont val="Tahoma"/>
            <family val="2"/>
          </rPr>
          <t>Metric = C1_1_Total_Asset_CashBal_Amount_x000D_
Data Type = Bk_Number 19 - 9_x000D_
Bk_BankCorporationLocation = Banks_RelatedBanksOutsideSingapore</t>
        </r>
      </text>
    </comment>
    <comment ref="D11" authorId="0" shapeId="0" xr:uid="{00000000-0006-0000-1900-00003E000000}">
      <text>
        <r>
          <rPr>
            <b/>
            <sz val="9"/>
            <color indexed="81"/>
            <rFont val="Tahoma"/>
            <family val="2"/>
          </rPr>
          <t>Metric = C1_1_Total_Asset_Receivable_Amount_x000D_
Data Type = Bk_Number 19 - 9_x000D_
Bk_BankCorporationLocation = Banks_RelatedBanksOutsideSingapore</t>
        </r>
      </text>
    </comment>
    <comment ref="E11" authorId="0" shapeId="0" xr:uid="{00000000-0006-0000-1900-00003F000000}">
      <text>
        <r>
          <rPr>
            <b/>
            <sz val="9"/>
            <color indexed="81"/>
            <rFont val="Tahoma"/>
            <family val="2"/>
          </rPr>
          <t>Metric = C1_1_Total_Asset_PositFairValue_Amount_x000D_
Data Type = Bk_Number 19 - 9_x000D_
Bk_BankCorporationLocation = Banks_RelatedBanksOutsideSingapore</t>
        </r>
      </text>
    </comment>
    <comment ref="F11" authorId="0" shapeId="0" xr:uid="{00000000-0006-0000-1900-000040000000}">
      <text>
        <r>
          <rPr>
            <b/>
            <sz val="9"/>
            <color indexed="81"/>
            <rFont val="Tahoma"/>
            <family val="2"/>
          </rPr>
          <t>Metric = C1_1_Total_Asset_NegotiableCertDep_Amount_x000D_
Data Type = Bk_Number 19 - 9_x000D_
Bk_BankCorporationLocation = Banks_RelatedBanksOutsideSingapore</t>
        </r>
      </text>
    </comment>
    <comment ref="G11" authorId="0" shapeId="0" xr:uid="{00000000-0006-0000-1900-000041000000}">
      <text>
        <r>
          <rPr>
            <b/>
            <sz val="9"/>
            <color indexed="81"/>
            <rFont val="Tahoma"/>
            <family val="2"/>
          </rPr>
          <t>Metric = C1_1_Total_Asset_DebtSecurities_Amount_x000D_
Data Type = Bk_Number 19 - 9_x000D_
Bk_BankCorporationLocation = Banks_RelatedBanksOutsideSingapore</t>
        </r>
      </text>
    </comment>
    <comment ref="H11" authorId="0" shapeId="0" xr:uid="{00000000-0006-0000-1900-000042000000}">
      <text>
        <r>
          <rPr>
            <b/>
            <sz val="9"/>
            <color indexed="81"/>
            <rFont val="Tahoma"/>
            <family val="2"/>
          </rPr>
          <t>Metric = C1_1_Total_Asset_LoanAdva_Amount_x000D_
Data Type = Bk_Number 19 - 9_x000D_
Bk_BankCorporationLocation = Banks_RelatedBanksOutsideSingapore</t>
        </r>
      </text>
    </comment>
    <comment ref="I11" authorId="0" shapeId="0" xr:uid="{00000000-0006-0000-1900-000043000000}">
      <text>
        <r>
          <rPr>
            <b/>
            <sz val="9"/>
            <color indexed="81"/>
            <rFont val="Tahoma"/>
            <family val="2"/>
          </rPr>
          <t>Metric = C1_1_Total_Asset_LoanAdvaTradeFin_Amount_x000D_
Data Type = Bk_Number 19 - 9_x000D_
Bk_BankCorporationLocation = Banks_RelatedBanksOutsideSingapore</t>
        </r>
      </text>
    </comment>
    <comment ref="J11" authorId="0" shapeId="0" xr:uid="{00000000-0006-0000-1900-000044000000}">
      <text>
        <r>
          <rPr>
            <b/>
            <sz val="9"/>
            <color indexed="81"/>
            <rFont val="Tahoma"/>
            <family val="2"/>
          </rPr>
          <t>Metric = C1_1_Total_Asset_BillDiscount_Amount_x000D_
Data Type = Bk_Number 19 - 9_x000D_
Bk_BankCorporationLocation = Banks_RelatedBanksOutsideSingapore</t>
        </r>
      </text>
    </comment>
    <comment ref="K11" authorId="0" shapeId="0" xr:uid="{00000000-0006-0000-1900-000045000000}">
      <text>
        <r>
          <rPr>
            <b/>
            <sz val="9"/>
            <color indexed="81"/>
            <rFont val="Tahoma"/>
            <family val="2"/>
          </rPr>
          <t>Metric = C1_1_Total_Asset_EqtyInvestment_Amount_x000D_
Data Type = Bk_Number 19 - 9_x000D_
Bk_BankCorporationLocation = Banks_RelatedBanksOutsideSingapore</t>
        </r>
      </text>
    </comment>
    <comment ref="L11" authorId="0" shapeId="0" xr:uid="{00000000-0006-0000-1900-000046000000}">
      <text>
        <r>
          <rPr>
            <b/>
            <sz val="9"/>
            <color indexed="81"/>
            <rFont val="Tahoma"/>
            <family val="2"/>
          </rPr>
          <t>Metric = C1_1_Total_Asset_OtherAssets_Amount_x000D_
Data Type = Bk_Number 19 - 9_x000D_
Bk_BankCorporationLocation = Banks_RelatedBanksOutsideSingapore</t>
        </r>
      </text>
    </comment>
    <comment ref="N11" authorId="0" shapeId="0" xr:uid="{00000000-0006-0000-1900-000047000000}">
      <text>
        <r>
          <rPr>
            <b/>
            <sz val="9"/>
            <color indexed="81"/>
            <rFont val="Tahoma"/>
            <family val="2"/>
          </rPr>
          <t>Metric = C1_1_Total_Liabilities_DepBal_Amount_x000D_
Data Type = Bk_Number 19 - 9_x000D_
Bk_BankCorporationLocation = Banks_RelatedBanksOutsideSingapore</t>
        </r>
      </text>
    </comment>
    <comment ref="O11" authorId="0" shapeId="0" xr:uid="{00000000-0006-0000-1900-000048000000}">
      <text>
        <r>
          <rPr>
            <b/>
            <sz val="9"/>
            <color indexed="81"/>
            <rFont val="Tahoma"/>
            <family val="2"/>
          </rPr>
          <t>Metric = C1_1_Total_Liabilities_Payable_Amount_x000D_
Data Type = Bk_Number 19 - 9_x000D_
Bk_BankCorporationLocation = Banks_RelatedBanksOutsideSingapore</t>
        </r>
      </text>
    </comment>
    <comment ref="P11" authorId="0" shapeId="0" xr:uid="{00000000-0006-0000-1900-000049000000}">
      <text>
        <r>
          <rPr>
            <b/>
            <sz val="9"/>
            <color indexed="81"/>
            <rFont val="Tahoma"/>
            <family val="2"/>
          </rPr>
          <t>Metric = C1_1_Total_Liabilities_NegFairValue_Amount_x000D_
Data Type = Bk_Number 19 - 9_x000D_
Bk_BankCorporationLocation = Banks_RelatedBanksOutsideSingapore</t>
        </r>
      </text>
    </comment>
    <comment ref="Q11" authorId="0" shapeId="0" xr:uid="{00000000-0006-0000-1900-00004A000000}">
      <text>
        <r>
          <rPr>
            <b/>
            <sz val="9"/>
            <color indexed="81"/>
            <rFont val="Tahoma"/>
            <family val="2"/>
          </rPr>
          <t>Metric = C1_1_Total_Liabilities_BillPayable_Amount_x000D_
Data Type = Bk_Number 19 - 9_x000D_
Bk_BankCorporationLocation = Banks_RelatedBanksOutsideSingapore</t>
        </r>
      </text>
    </comment>
    <comment ref="R11" authorId="0" shapeId="0" xr:uid="{00000000-0006-0000-1900-00004B000000}">
      <text>
        <r>
          <rPr>
            <b/>
            <sz val="9"/>
            <color indexed="81"/>
            <rFont val="Tahoma"/>
            <family val="2"/>
          </rPr>
          <t>Metric = C1_1_Total_Liabilities_NegotiableCertDep_Amount_x000D_
Data Type = Bk_Number 19 - 9_x000D_
Bk_BankCorporationLocation = Banks_RelatedBanksOutsideSingapore</t>
        </r>
      </text>
    </comment>
    <comment ref="S11" authorId="0" shapeId="0" xr:uid="{00000000-0006-0000-1900-00004C000000}">
      <text>
        <r>
          <rPr>
            <b/>
            <sz val="9"/>
            <color indexed="81"/>
            <rFont val="Tahoma"/>
            <family val="2"/>
          </rPr>
          <t>Metric = C1_1_Total_Liabilities_DebtSecurities_Amount_x000D_
Data Type = Bk_Number 19 - 9_x000D_
Bk_BankCorporationLocation = Banks_RelatedBanksOutsideSingapore</t>
        </r>
      </text>
    </comment>
    <comment ref="T11" authorId="0" shapeId="0" xr:uid="{00000000-0006-0000-1900-00004D000000}">
      <text>
        <r>
          <rPr>
            <b/>
            <sz val="9"/>
            <color indexed="81"/>
            <rFont val="Tahoma"/>
            <family val="2"/>
          </rPr>
          <t>Metric = C1_1_Total_Liabilities_OtherLiabilities_Amount_x000D_
Data Type = Bk_Number 19 - 9_x000D_
Bk_BankCorporationLocation = Banks_RelatedBanksOutsideSingapore</t>
        </r>
      </text>
    </comment>
    <comment ref="V11" authorId="0" shapeId="0" xr:uid="{00000000-0006-0000-1900-00004E000000}">
      <text>
        <r>
          <rPr>
            <b/>
            <sz val="9"/>
            <color indexed="81"/>
            <rFont val="Tahoma"/>
            <family val="2"/>
          </rPr>
          <t>Metric = C1_1_Total_ContingentItem_Amount_x000D_
Data Type = Bk_Number 19 - 9_x000D_
Bk_BankCorporationLocation = Banks_RelatedBanksOutsideSingapore</t>
        </r>
      </text>
    </comment>
    <comment ref="W11" authorId="0" shapeId="0" xr:uid="{00000000-0006-0000-1900-00004F000000}">
      <text>
        <r>
          <rPr>
            <b/>
            <sz val="9"/>
            <color indexed="81"/>
            <rFont val="Tahoma"/>
            <family val="2"/>
          </rPr>
          <t>Metric = C1_1_Total_ContingentItemTradeFin_Amount_x000D_
Data Type = Bk_Number 19 - 9_x000D_
Bk_BankCorporationLocation = Banks_RelatedBanksOutsideSingapore</t>
        </r>
      </text>
    </comment>
    <comment ref="X11" authorId="0" shapeId="0" xr:uid="{00000000-0006-0000-1900-000050000000}">
      <text>
        <r>
          <rPr>
            <b/>
            <sz val="9"/>
            <color indexed="81"/>
            <rFont val="Tahoma"/>
            <family val="2"/>
          </rPr>
          <t>Metric = C1_1_Total_Commitments_Amount_x000D_
Data Type = Bk_Number 19 - 9_x000D_
Bk_BankCorporationLocation = Banks_RelatedBanksOutsideSingapore</t>
        </r>
      </text>
    </comment>
    <comment ref="C13" authorId="0" shapeId="0" xr:uid="{00000000-0006-0000-1900-000051000000}">
      <text>
        <r>
          <rPr>
            <b/>
            <sz val="9"/>
            <color indexed="81"/>
            <rFont val="Tahoma"/>
            <family val="2"/>
          </rPr>
          <t>Metric = C1_1_Total_Asset_CashBal_Amount_x000D_
Data Type = Bk_Number 19 - 9_x000D_
Bk_BankCorporationLocation = RelatedCorporations_RelatedCorporationsSingapore</t>
        </r>
      </text>
    </comment>
    <comment ref="D13" authorId="0" shapeId="0" xr:uid="{00000000-0006-0000-1900-000052000000}">
      <text>
        <r>
          <rPr>
            <b/>
            <sz val="9"/>
            <color indexed="81"/>
            <rFont val="Tahoma"/>
            <family val="2"/>
          </rPr>
          <t>Metric = C1_1_Total_Asset_Receivable_Amount_x000D_
Data Type = Bk_Number 19 - 9_x000D_
Bk_BankCorporationLocation = RelatedCorporations_RelatedCorporationsSingapore</t>
        </r>
      </text>
    </comment>
    <comment ref="E13" authorId="0" shapeId="0" xr:uid="{00000000-0006-0000-1900-000053000000}">
      <text>
        <r>
          <rPr>
            <b/>
            <sz val="9"/>
            <color indexed="81"/>
            <rFont val="Tahoma"/>
            <family val="2"/>
          </rPr>
          <t>Metric = C1_1_Total_Asset_PositFairValue_Amount_x000D_
Data Type = Bk_Number 19 - 9_x000D_
Bk_BankCorporationLocation = RelatedCorporations_RelatedCorporationsSingapore</t>
        </r>
      </text>
    </comment>
    <comment ref="F13" authorId="0" shapeId="0" xr:uid="{00000000-0006-0000-1900-000054000000}">
      <text>
        <r>
          <rPr>
            <b/>
            <sz val="9"/>
            <color indexed="81"/>
            <rFont val="Tahoma"/>
            <family val="2"/>
          </rPr>
          <t>Metric = C1_1_Total_Asset_NegotiableCertDep_Amount_x000D_
Data Type = Bk_Number 19 - 9_x000D_
Bk_BankCorporationLocation = RelatedCorporations_RelatedCorporationsSingapore</t>
        </r>
      </text>
    </comment>
    <comment ref="G13" authorId="0" shapeId="0" xr:uid="{00000000-0006-0000-1900-000055000000}">
      <text>
        <r>
          <rPr>
            <b/>
            <sz val="9"/>
            <color indexed="81"/>
            <rFont val="Tahoma"/>
            <family val="2"/>
          </rPr>
          <t>Metric = C1_1_Total_Asset_DebtSecurities_Amount_x000D_
Data Type = Bk_Number 19 - 9_x000D_
Bk_BankCorporationLocation = RelatedCorporations_RelatedCorporationsSingapore</t>
        </r>
      </text>
    </comment>
    <comment ref="H13" authorId="0" shapeId="0" xr:uid="{00000000-0006-0000-1900-000056000000}">
      <text>
        <r>
          <rPr>
            <b/>
            <sz val="9"/>
            <color indexed="81"/>
            <rFont val="Tahoma"/>
            <family val="2"/>
          </rPr>
          <t>Metric = C1_1_Total_Asset_LoanAdva_Amount_x000D_
Data Type = Bk_Number 19 - 9_x000D_
Bk_BankCorporationLocation = RelatedCorporations_RelatedCorporationsSingapore</t>
        </r>
      </text>
    </comment>
    <comment ref="I13" authorId="0" shapeId="0" xr:uid="{00000000-0006-0000-1900-000057000000}">
      <text>
        <r>
          <rPr>
            <b/>
            <sz val="9"/>
            <color indexed="81"/>
            <rFont val="Tahoma"/>
            <family val="2"/>
          </rPr>
          <t>Metric = C1_1_Total_Asset_LoanAdvaTradeFin_Amount_x000D_
Data Type = Bk_Number 19 - 9_x000D_
Bk_BankCorporationLocation = RelatedCorporations_RelatedCorporationsSingapore</t>
        </r>
      </text>
    </comment>
    <comment ref="J13" authorId="0" shapeId="0" xr:uid="{00000000-0006-0000-1900-000058000000}">
      <text>
        <r>
          <rPr>
            <b/>
            <sz val="9"/>
            <color indexed="81"/>
            <rFont val="Tahoma"/>
            <family val="2"/>
          </rPr>
          <t>Metric = C1_1_Total_Asset_BillDiscount_Amount_x000D_
Data Type = Bk_Number 19 - 9_x000D_
Bk_BankCorporationLocation = RelatedCorporations_RelatedCorporationsSingapore</t>
        </r>
      </text>
    </comment>
    <comment ref="K13" authorId="0" shapeId="0" xr:uid="{00000000-0006-0000-1900-000059000000}">
      <text>
        <r>
          <rPr>
            <b/>
            <sz val="9"/>
            <color indexed="81"/>
            <rFont val="Tahoma"/>
            <family val="2"/>
          </rPr>
          <t>Metric = C1_1_Total_Asset_EqtyInvestment_Amount_x000D_
Data Type = Bk_Number 19 - 9_x000D_
Bk_BankCorporationLocation = RelatedCorporations_RelatedCorporationsSingapore</t>
        </r>
      </text>
    </comment>
    <comment ref="L13" authorId="0" shapeId="0" xr:uid="{00000000-0006-0000-1900-00005A000000}">
      <text>
        <r>
          <rPr>
            <b/>
            <sz val="9"/>
            <color indexed="81"/>
            <rFont val="Tahoma"/>
            <family val="2"/>
          </rPr>
          <t>Metric = C1_1_Total_Asset_OtherAssets_Amount_x000D_
Data Type = Bk_Number 19 - 9_x000D_
Bk_BankCorporationLocation = RelatedCorporations_RelatedCorporationsSingapore</t>
        </r>
      </text>
    </comment>
    <comment ref="N13" authorId="0" shapeId="0" xr:uid="{00000000-0006-0000-1900-00005B000000}">
      <text>
        <r>
          <rPr>
            <b/>
            <sz val="9"/>
            <color indexed="81"/>
            <rFont val="Tahoma"/>
            <family val="2"/>
          </rPr>
          <t>Metric = C1_1_Total_Liabilities_DepBal_Amount_x000D_
Data Type = Bk_Number 19 - 9_x000D_
Bk_BankCorporationLocation = RelatedCorporations_RelatedCorporationsSingapore</t>
        </r>
      </text>
    </comment>
    <comment ref="O13" authorId="0" shapeId="0" xr:uid="{00000000-0006-0000-1900-00005C000000}">
      <text>
        <r>
          <rPr>
            <b/>
            <sz val="9"/>
            <color indexed="81"/>
            <rFont val="Tahoma"/>
            <family val="2"/>
          </rPr>
          <t>Metric = C1_1_Total_Liabilities_Payable_Amount_x000D_
Data Type = Bk_Number 19 - 9_x000D_
Bk_BankCorporationLocation = RelatedCorporations_RelatedCorporationsSingapore</t>
        </r>
      </text>
    </comment>
    <comment ref="P13" authorId="0" shapeId="0" xr:uid="{00000000-0006-0000-1900-00005D000000}">
      <text>
        <r>
          <rPr>
            <b/>
            <sz val="9"/>
            <color indexed="81"/>
            <rFont val="Tahoma"/>
            <family val="2"/>
          </rPr>
          <t>Metric = C1_1_Total_Liabilities_NegFairValue_Amount_x000D_
Data Type = Bk_Number 19 - 9_x000D_
Bk_BankCorporationLocation = RelatedCorporations_RelatedCorporationsSingapore</t>
        </r>
      </text>
    </comment>
    <comment ref="Q13" authorId="0" shapeId="0" xr:uid="{00000000-0006-0000-1900-00005E000000}">
      <text>
        <r>
          <rPr>
            <b/>
            <sz val="9"/>
            <color indexed="81"/>
            <rFont val="Tahoma"/>
            <family val="2"/>
          </rPr>
          <t>Metric = C1_1_Total_Liabilities_BillPayable_Amount_x000D_
Data Type = Bk_Number 19 - 9_x000D_
Bk_BankCorporationLocation = RelatedCorporations_RelatedCorporationsSingapore</t>
        </r>
      </text>
    </comment>
    <comment ref="R13" authorId="0" shapeId="0" xr:uid="{00000000-0006-0000-1900-00005F000000}">
      <text>
        <r>
          <rPr>
            <b/>
            <sz val="9"/>
            <color indexed="81"/>
            <rFont val="Tahoma"/>
            <family val="2"/>
          </rPr>
          <t>Metric = C1_1_Total_Liabilities_NegotiableCertDep_Amount_x000D_
Data Type = Bk_Number 19 - 9_x000D_
Bk_BankCorporationLocation = RelatedCorporations_RelatedCorporationsSingapore</t>
        </r>
      </text>
    </comment>
    <comment ref="S13" authorId="0" shapeId="0" xr:uid="{00000000-0006-0000-1900-000060000000}">
      <text>
        <r>
          <rPr>
            <b/>
            <sz val="9"/>
            <color indexed="81"/>
            <rFont val="Tahoma"/>
            <family val="2"/>
          </rPr>
          <t>Metric = C1_1_Total_Liabilities_DebtSecurities_Amount_x000D_
Data Type = Bk_Number 19 - 9_x000D_
Bk_BankCorporationLocation = RelatedCorporations_RelatedCorporationsSingapore</t>
        </r>
      </text>
    </comment>
    <comment ref="T13" authorId="0" shapeId="0" xr:uid="{00000000-0006-0000-1900-000061000000}">
      <text>
        <r>
          <rPr>
            <b/>
            <sz val="9"/>
            <color indexed="81"/>
            <rFont val="Tahoma"/>
            <family val="2"/>
          </rPr>
          <t>Metric = C1_1_Total_Liabilities_OtherLiabilities_Amount_x000D_
Data Type = Bk_Number 19 - 9_x000D_
Bk_BankCorporationLocation = RelatedCorporations_RelatedCorporationsSingapore</t>
        </r>
      </text>
    </comment>
    <comment ref="V13" authorId="0" shapeId="0" xr:uid="{00000000-0006-0000-1900-000062000000}">
      <text>
        <r>
          <rPr>
            <b/>
            <sz val="9"/>
            <color indexed="81"/>
            <rFont val="Tahoma"/>
            <family val="2"/>
          </rPr>
          <t>Metric = C1_1_Total_ContingentItem_Amount_x000D_
Data Type = Bk_Number 19 - 9_x000D_
Bk_BankCorporationLocation = RelatedCorporations_RelatedCorporationsSingapore</t>
        </r>
      </text>
    </comment>
    <comment ref="W13" authorId="0" shapeId="0" xr:uid="{00000000-0006-0000-1900-000063000000}">
      <text>
        <r>
          <rPr>
            <b/>
            <sz val="9"/>
            <color indexed="81"/>
            <rFont val="Tahoma"/>
            <family val="2"/>
          </rPr>
          <t>Metric = C1_1_Total_ContingentItemTradeFin_Amount_x000D_
Data Type = Bk_Number 19 - 9_x000D_
Bk_BankCorporationLocation = RelatedCorporations_RelatedCorporationsSingapore</t>
        </r>
      </text>
    </comment>
    <comment ref="X13" authorId="0" shapeId="0" xr:uid="{00000000-0006-0000-1900-000064000000}">
      <text>
        <r>
          <rPr>
            <b/>
            <sz val="9"/>
            <color indexed="81"/>
            <rFont val="Tahoma"/>
            <family val="2"/>
          </rPr>
          <t>Metric = C1_1_Total_Commitments_Amount_x000D_
Data Type = Bk_Number 19 - 9_x000D_
Bk_BankCorporationLocation = RelatedCorporations_RelatedCorporationsSingapore</t>
        </r>
      </text>
    </comment>
    <comment ref="C14" authorId="0" shapeId="0" xr:uid="{00000000-0006-0000-1900-000065000000}">
      <text>
        <r>
          <rPr>
            <b/>
            <sz val="9"/>
            <color indexed="81"/>
            <rFont val="Tahoma"/>
            <family val="2"/>
          </rPr>
          <t>Metric = C1_1_Total_Asset_CashBal_Amount_x000D_
Data Type = Bk_Number 19 - 9_x000D_
Bk_BankCorporationLocation = RelatedCorporations_RelatedCorporationsOutsideSingapore</t>
        </r>
      </text>
    </comment>
    <comment ref="D14" authorId="0" shapeId="0" xr:uid="{00000000-0006-0000-1900-000066000000}">
      <text>
        <r>
          <rPr>
            <b/>
            <sz val="9"/>
            <color indexed="81"/>
            <rFont val="Tahoma"/>
            <family val="2"/>
          </rPr>
          <t>Metric = C1_1_Total_Asset_Receivable_Amount_x000D_
Data Type = Bk_Number 19 - 9_x000D_
Bk_BankCorporationLocation = RelatedCorporations_RelatedCorporationsOutsideSingapore</t>
        </r>
      </text>
    </comment>
    <comment ref="E14" authorId="0" shapeId="0" xr:uid="{00000000-0006-0000-1900-000067000000}">
      <text>
        <r>
          <rPr>
            <b/>
            <sz val="9"/>
            <color indexed="81"/>
            <rFont val="Tahoma"/>
            <family val="2"/>
          </rPr>
          <t>Metric = C1_1_Total_Asset_PositFairValue_Amount_x000D_
Data Type = Bk_Number 19 - 9_x000D_
Bk_BankCorporationLocation = RelatedCorporations_RelatedCorporationsOutsideSingapore</t>
        </r>
      </text>
    </comment>
    <comment ref="F14" authorId="0" shapeId="0" xr:uid="{00000000-0006-0000-1900-000068000000}">
      <text>
        <r>
          <rPr>
            <b/>
            <sz val="9"/>
            <color indexed="81"/>
            <rFont val="Tahoma"/>
            <family val="2"/>
          </rPr>
          <t>Metric = C1_1_Total_Asset_NegotiableCertDep_Amount_x000D_
Data Type = Bk_Number 19 - 9_x000D_
Bk_BankCorporationLocation = RelatedCorporations_RelatedCorporationsOutsideSingapore</t>
        </r>
      </text>
    </comment>
    <comment ref="G14" authorId="0" shapeId="0" xr:uid="{00000000-0006-0000-1900-000069000000}">
      <text>
        <r>
          <rPr>
            <b/>
            <sz val="9"/>
            <color indexed="81"/>
            <rFont val="Tahoma"/>
            <family val="2"/>
          </rPr>
          <t>Metric = C1_1_Total_Asset_DebtSecurities_Amount_x000D_
Data Type = Bk_Number 19 - 9_x000D_
Bk_BankCorporationLocation = RelatedCorporations_RelatedCorporationsOutsideSingapore</t>
        </r>
      </text>
    </comment>
    <comment ref="H14" authorId="0" shapeId="0" xr:uid="{00000000-0006-0000-1900-00006A000000}">
      <text>
        <r>
          <rPr>
            <b/>
            <sz val="9"/>
            <color indexed="81"/>
            <rFont val="Tahoma"/>
            <family val="2"/>
          </rPr>
          <t>Metric = C1_1_Total_Asset_LoanAdva_Amount_x000D_
Data Type = Bk_Number 19 - 9_x000D_
Bk_BankCorporationLocation = RelatedCorporations_RelatedCorporationsOutsideSingapore</t>
        </r>
      </text>
    </comment>
    <comment ref="I14" authorId="0" shapeId="0" xr:uid="{00000000-0006-0000-1900-00006B000000}">
      <text>
        <r>
          <rPr>
            <b/>
            <sz val="9"/>
            <color indexed="81"/>
            <rFont val="Tahoma"/>
            <family val="2"/>
          </rPr>
          <t>Metric = C1_1_Total_Asset_LoanAdvaTradeFin_Amount_x000D_
Data Type = Bk_Number 19 - 9_x000D_
Bk_BankCorporationLocation = RelatedCorporations_RelatedCorporationsOutsideSingapore</t>
        </r>
      </text>
    </comment>
    <comment ref="J14" authorId="0" shapeId="0" xr:uid="{00000000-0006-0000-1900-00006C000000}">
      <text>
        <r>
          <rPr>
            <b/>
            <sz val="9"/>
            <color indexed="81"/>
            <rFont val="Tahoma"/>
            <family val="2"/>
          </rPr>
          <t>Metric = C1_1_Total_Asset_BillDiscount_Amount_x000D_
Data Type = Bk_Number 19 - 9_x000D_
Bk_BankCorporationLocation = RelatedCorporations_RelatedCorporationsOutsideSingapore</t>
        </r>
      </text>
    </comment>
    <comment ref="K14" authorId="0" shapeId="0" xr:uid="{00000000-0006-0000-1900-00006D000000}">
      <text>
        <r>
          <rPr>
            <b/>
            <sz val="9"/>
            <color indexed="81"/>
            <rFont val="Tahoma"/>
            <family val="2"/>
          </rPr>
          <t>Metric = C1_1_Total_Asset_EqtyInvestment_Amount_x000D_
Data Type = Bk_Number 19 - 9_x000D_
Bk_BankCorporationLocation = RelatedCorporations_RelatedCorporationsOutsideSingapore</t>
        </r>
      </text>
    </comment>
    <comment ref="L14" authorId="0" shapeId="0" xr:uid="{00000000-0006-0000-1900-00006E000000}">
      <text>
        <r>
          <rPr>
            <b/>
            <sz val="9"/>
            <color indexed="81"/>
            <rFont val="Tahoma"/>
            <family val="2"/>
          </rPr>
          <t>Metric = C1_1_Total_Asset_OtherAssets_Amount_x000D_
Data Type = Bk_Number 19 - 9_x000D_
Bk_BankCorporationLocation = RelatedCorporations_RelatedCorporationsOutsideSingapore</t>
        </r>
      </text>
    </comment>
    <comment ref="N14" authorId="0" shapeId="0" xr:uid="{00000000-0006-0000-1900-00006F000000}">
      <text>
        <r>
          <rPr>
            <b/>
            <sz val="9"/>
            <color indexed="81"/>
            <rFont val="Tahoma"/>
            <family val="2"/>
          </rPr>
          <t>Metric = C1_1_Total_Liabilities_DepBal_Amount_x000D_
Data Type = Bk_Number 19 - 9_x000D_
Bk_BankCorporationLocation = RelatedCorporations_RelatedCorporationsOutsideSingapore</t>
        </r>
      </text>
    </comment>
    <comment ref="O14" authorId="0" shapeId="0" xr:uid="{00000000-0006-0000-1900-000070000000}">
      <text>
        <r>
          <rPr>
            <b/>
            <sz val="9"/>
            <color indexed="81"/>
            <rFont val="Tahoma"/>
            <family val="2"/>
          </rPr>
          <t>Metric = C1_1_Total_Liabilities_Payable_Amount_x000D_
Data Type = Bk_Number 19 - 9_x000D_
Bk_BankCorporationLocation = RelatedCorporations_RelatedCorporationsOutsideSingapore</t>
        </r>
      </text>
    </comment>
    <comment ref="P14" authorId="0" shapeId="0" xr:uid="{00000000-0006-0000-1900-000071000000}">
      <text>
        <r>
          <rPr>
            <b/>
            <sz val="9"/>
            <color indexed="81"/>
            <rFont val="Tahoma"/>
            <family val="2"/>
          </rPr>
          <t>Metric = C1_1_Total_Liabilities_NegFairValue_Amount_x000D_
Data Type = Bk_Number 19 - 9_x000D_
Bk_BankCorporationLocation = RelatedCorporations_RelatedCorporationsOutsideSingapore</t>
        </r>
      </text>
    </comment>
    <comment ref="Q14" authorId="0" shapeId="0" xr:uid="{00000000-0006-0000-1900-000072000000}">
      <text>
        <r>
          <rPr>
            <b/>
            <sz val="9"/>
            <color indexed="81"/>
            <rFont val="Tahoma"/>
            <family val="2"/>
          </rPr>
          <t>Metric = C1_1_Total_Liabilities_BillPayable_Amount_x000D_
Data Type = Bk_Number 19 - 9_x000D_
Bk_BankCorporationLocation = RelatedCorporations_RelatedCorporationsOutsideSingapore</t>
        </r>
      </text>
    </comment>
    <comment ref="R14" authorId="0" shapeId="0" xr:uid="{00000000-0006-0000-1900-000073000000}">
      <text>
        <r>
          <rPr>
            <b/>
            <sz val="9"/>
            <color indexed="81"/>
            <rFont val="Tahoma"/>
            <family val="2"/>
          </rPr>
          <t>Metric = C1_1_Total_Liabilities_NegotiableCertDep_Amount_x000D_
Data Type = Bk_Number 19 - 9_x000D_
Bk_BankCorporationLocation = RelatedCorporations_RelatedCorporationsOutsideSingapore</t>
        </r>
      </text>
    </comment>
    <comment ref="S14" authorId="0" shapeId="0" xr:uid="{00000000-0006-0000-1900-000074000000}">
      <text>
        <r>
          <rPr>
            <b/>
            <sz val="9"/>
            <color indexed="81"/>
            <rFont val="Tahoma"/>
            <family val="2"/>
          </rPr>
          <t>Metric = C1_1_Total_Liabilities_DebtSecurities_Amount_x000D_
Data Type = Bk_Number 19 - 9_x000D_
Bk_BankCorporationLocation = RelatedCorporations_RelatedCorporationsOutsideSingapore</t>
        </r>
      </text>
    </comment>
    <comment ref="T14" authorId="0" shapeId="0" xr:uid="{00000000-0006-0000-1900-000075000000}">
      <text>
        <r>
          <rPr>
            <b/>
            <sz val="9"/>
            <color indexed="81"/>
            <rFont val="Tahoma"/>
            <family val="2"/>
          </rPr>
          <t>Metric = C1_1_Total_Liabilities_OtherLiabilities_Amount_x000D_
Data Type = Bk_Number 19 - 9_x000D_
Bk_BankCorporationLocation = RelatedCorporations_RelatedCorporationsOutsideSingapore</t>
        </r>
      </text>
    </comment>
    <comment ref="V14" authorId="0" shapeId="0" xr:uid="{00000000-0006-0000-1900-000076000000}">
      <text>
        <r>
          <rPr>
            <b/>
            <sz val="9"/>
            <color indexed="81"/>
            <rFont val="Tahoma"/>
            <family val="2"/>
          </rPr>
          <t>Metric = C1_1_Total_ContingentItem_Amount_x000D_
Data Type = Bk_Number 19 - 9_x000D_
Bk_BankCorporationLocation = RelatedCorporations_RelatedCorporationsOutsideSingapore</t>
        </r>
      </text>
    </comment>
    <comment ref="W14" authorId="0" shapeId="0" xr:uid="{00000000-0006-0000-1900-000077000000}">
      <text>
        <r>
          <rPr>
            <b/>
            <sz val="9"/>
            <color indexed="81"/>
            <rFont val="Tahoma"/>
            <family val="2"/>
          </rPr>
          <t>Metric = C1_1_Total_ContingentItemTradeFin_Amount_x000D_
Data Type = Bk_Number 19 - 9_x000D_
Bk_BankCorporationLocation = RelatedCorporations_RelatedCorporationsOutsideSingapore</t>
        </r>
      </text>
    </comment>
    <comment ref="X14" authorId="0" shapeId="0" xr:uid="{00000000-0006-0000-1900-000078000000}">
      <text>
        <r>
          <rPr>
            <b/>
            <sz val="9"/>
            <color indexed="81"/>
            <rFont val="Tahoma"/>
            <family val="2"/>
          </rPr>
          <t>Metric = C1_1_Total_Commitments_Amount_x000D_
Data Type = Bk_Number 19 - 9_x000D_
Bk_BankCorporationLocation = RelatedCorporations_RelatedCorporationsOutsideSingapore</t>
        </r>
      </text>
    </comment>
    <comment ref="C19" authorId="0" shapeId="0" xr:uid="{00000000-0006-0000-1900-000079000000}">
      <text>
        <r>
          <rPr>
            <b/>
            <sz val="9"/>
            <color indexed="81"/>
            <rFont val="Tahoma"/>
            <family val="2"/>
          </rPr>
          <t>Metric = C1_1_SingDollar_Asset_CashBal_Amount_x000D_
Data Type = Bk_Number 19 - 9_x000D_
Bk_BankCorporationLocation = Banks_BanksSingapore</t>
        </r>
      </text>
    </comment>
    <comment ref="D19" authorId="0" shapeId="0" xr:uid="{00000000-0006-0000-1900-00007A000000}">
      <text>
        <r>
          <rPr>
            <b/>
            <sz val="9"/>
            <color indexed="81"/>
            <rFont val="Tahoma"/>
            <family val="2"/>
          </rPr>
          <t>Metric = C1_1_SingDollar_Asset_Receivable_Amount_x000D_
Data Type = Bk_Number 19 - 9_x000D_
Bk_BankCorporationLocation = Banks_BanksSingapore</t>
        </r>
      </text>
    </comment>
    <comment ref="E19" authorId="0" shapeId="0" xr:uid="{00000000-0006-0000-1900-00007B000000}">
      <text>
        <r>
          <rPr>
            <b/>
            <sz val="9"/>
            <color indexed="81"/>
            <rFont val="Tahoma"/>
            <family val="2"/>
          </rPr>
          <t>Metric = C1_1_SingDollar_Asset_PositFairValue_Amount_x000D_
Data Type = Bk_Number 19 - 9_x000D_
Bk_BankCorporationLocation = Banks_BanksSingapore</t>
        </r>
      </text>
    </comment>
    <comment ref="F19" authorId="0" shapeId="0" xr:uid="{00000000-0006-0000-1900-00007C000000}">
      <text>
        <r>
          <rPr>
            <b/>
            <sz val="9"/>
            <color indexed="81"/>
            <rFont val="Tahoma"/>
            <family val="2"/>
          </rPr>
          <t>Metric = C1_1_SingDollar_Asset_NegotiableCertDep_Amount_x000D_
Data Type = Bk_Number 19 - 9_x000D_
Bk_BankCorporationLocation = Banks_BanksSingapore</t>
        </r>
      </text>
    </comment>
    <comment ref="G19" authorId="0" shapeId="0" xr:uid="{00000000-0006-0000-1900-00007D000000}">
      <text>
        <r>
          <rPr>
            <b/>
            <sz val="9"/>
            <color indexed="81"/>
            <rFont val="Tahoma"/>
            <family val="2"/>
          </rPr>
          <t>Metric = C1_1_SingDollar_Asset_DebtSecurities_Amount_x000D_
Data Type = Bk_Number 19 - 9_x000D_
Bk_BankCorporationLocation = Banks_BanksSingapore</t>
        </r>
      </text>
    </comment>
    <comment ref="H19" authorId="0" shapeId="0" xr:uid="{00000000-0006-0000-1900-00007E000000}">
      <text>
        <r>
          <rPr>
            <b/>
            <sz val="9"/>
            <color indexed="81"/>
            <rFont val="Tahoma"/>
            <family val="2"/>
          </rPr>
          <t>Metric = C1_1_SingDollar_Asset_LoanAdva_Amount_x000D_
Data Type = Bk_Number 19 - 9_x000D_
Bk_BankCorporationLocation = Banks_BanksSingapore</t>
        </r>
      </text>
    </comment>
    <comment ref="I19" authorId="0" shapeId="0" xr:uid="{00000000-0006-0000-1900-00007F000000}">
      <text>
        <r>
          <rPr>
            <b/>
            <sz val="9"/>
            <color indexed="81"/>
            <rFont val="Tahoma"/>
            <family val="2"/>
          </rPr>
          <t>Metric = C1_1_SingDollar_Asset_LoanAdvaTradeFin_Amount_x000D_
Data Type = Bk_Number 19 - 9_x000D_
Bk_BankCorporationLocation = Banks_BanksSingapore</t>
        </r>
      </text>
    </comment>
    <comment ref="J19" authorId="0" shapeId="0" xr:uid="{00000000-0006-0000-1900-000080000000}">
      <text>
        <r>
          <rPr>
            <b/>
            <sz val="9"/>
            <color indexed="81"/>
            <rFont val="Tahoma"/>
            <family val="2"/>
          </rPr>
          <t>Metric = C1_1_SingDollar_Asset_BillDiscount_Amount_x000D_
Data Type = Bk_Number 19 - 9_x000D_
Bk_BankCorporationLocation = Banks_BanksSingapore</t>
        </r>
      </text>
    </comment>
    <comment ref="K19" authorId="0" shapeId="0" xr:uid="{00000000-0006-0000-1900-000081000000}">
      <text>
        <r>
          <rPr>
            <b/>
            <sz val="9"/>
            <color indexed="81"/>
            <rFont val="Tahoma"/>
            <family val="2"/>
          </rPr>
          <t>Metric = C1_1_SingDollar_Asset_EqtyInvestment_Amount_x000D_
Data Type = Bk_Number 19 - 9_x000D_
Bk_BankCorporationLocation = Banks_BanksSingapore</t>
        </r>
      </text>
    </comment>
    <comment ref="L19" authorId="0" shapeId="0" xr:uid="{00000000-0006-0000-1900-000082000000}">
      <text>
        <r>
          <rPr>
            <b/>
            <sz val="9"/>
            <color indexed="81"/>
            <rFont val="Tahoma"/>
            <family val="2"/>
          </rPr>
          <t>Metric = C1_1_SingDollar_Asset_OtherAssets_Amount_x000D_
Data Type = Bk_Number 19 - 9_x000D_
Bk_BankCorporationLocation = Banks_BanksSingapore</t>
        </r>
      </text>
    </comment>
    <comment ref="N19" authorId="0" shapeId="0" xr:uid="{00000000-0006-0000-1900-000083000000}">
      <text>
        <r>
          <rPr>
            <b/>
            <sz val="9"/>
            <color indexed="81"/>
            <rFont val="Tahoma"/>
            <family val="2"/>
          </rPr>
          <t>Metric = C1_1_SingDollar_Liabilities_DepBal_Amount_x000D_
Data Type = Bk_Number 19 - 9_x000D_
Bk_BankCorporationLocation = Banks_BanksSingapore</t>
        </r>
      </text>
    </comment>
    <comment ref="O19" authorId="0" shapeId="0" xr:uid="{00000000-0006-0000-1900-000084000000}">
      <text>
        <r>
          <rPr>
            <b/>
            <sz val="9"/>
            <color indexed="81"/>
            <rFont val="Tahoma"/>
            <family val="2"/>
          </rPr>
          <t>Metric = C1_1_SingDollar_Liabilities_Payable_Amount_x000D_
Data Type = Bk_Number 19 - 9_x000D_
Bk_BankCorporationLocation = Banks_BanksSingapore</t>
        </r>
      </text>
    </comment>
    <comment ref="P19" authorId="0" shapeId="0" xr:uid="{00000000-0006-0000-1900-000085000000}">
      <text>
        <r>
          <rPr>
            <b/>
            <sz val="9"/>
            <color indexed="81"/>
            <rFont val="Tahoma"/>
            <family val="2"/>
          </rPr>
          <t>Metric = C1_1_SingDollar_Liabilities_NegFairValue_Amount_x000D_
Data Type = Bk_Number 19 - 9_x000D_
Bk_BankCorporationLocation = Banks_BanksSingapore</t>
        </r>
      </text>
    </comment>
    <comment ref="Q19" authorId="0" shapeId="0" xr:uid="{00000000-0006-0000-1900-000086000000}">
      <text>
        <r>
          <rPr>
            <b/>
            <sz val="9"/>
            <color indexed="81"/>
            <rFont val="Tahoma"/>
            <family val="2"/>
          </rPr>
          <t>Metric = C1_1_SingDollar_Liabilities_BillPayable_Amount_x000D_
Data Type = Bk_Number 19 - 9_x000D_
Bk_BankCorporationLocation = Banks_BanksSingapore</t>
        </r>
      </text>
    </comment>
    <comment ref="R19" authorId="0" shapeId="0" xr:uid="{00000000-0006-0000-1900-000087000000}">
      <text>
        <r>
          <rPr>
            <b/>
            <sz val="9"/>
            <color indexed="81"/>
            <rFont val="Tahoma"/>
            <family val="2"/>
          </rPr>
          <t>Metric = C1_1_SingDollar_Liabilities_NegotiableCertDep_Amount_x000D_
Data Type = Bk_Number 19 - 9_x000D_
Bk_BankCorporationLocation = Banks_BanksSingapore</t>
        </r>
      </text>
    </comment>
    <comment ref="S19" authorId="0" shapeId="0" xr:uid="{00000000-0006-0000-1900-000088000000}">
      <text>
        <r>
          <rPr>
            <b/>
            <sz val="9"/>
            <color indexed="81"/>
            <rFont val="Tahoma"/>
            <family val="2"/>
          </rPr>
          <t>Metric = C1_1_SingDollar_Liabilities_DebtSecurities_Amount_x000D_
Data Type = Bk_Number 19 - 9_x000D_
Bk_BankCorporationLocation = Banks_BanksSingapore</t>
        </r>
      </text>
    </comment>
    <comment ref="T19" authorId="0" shapeId="0" xr:uid="{00000000-0006-0000-1900-000089000000}">
      <text>
        <r>
          <rPr>
            <b/>
            <sz val="9"/>
            <color indexed="81"/>
            <rFont val="Tahoma"/>
            <family val="2"/>
          </rPr>
          <t>Metric = C1_1_SingDollar_Liabilities_OtherLiabilities_Amount_x000D_
Data Type = Bk_Number 19 - 9_x000D_
Bk_BankCorporationLocation = Banks_BanksSingapore</t>
        </r>
      </text>
    </comment>
    <comment ref="V19" authorId="0" shapeId="0" xr:uid="{00000000-0006-0000-1900-00008A000000}">
      <text>
        <r>
          <rPr>
            <b/>
            <sz val="9"/>
            <color indexed="81"/>
            <rFont val="Tahoma"/>
            <family val="2"/>
          </rPr>
          <t>Metric = C1_1_SingDollar_ContingentItem_Amount_x000D_
Data Type = Bk_Number 19 - 9_x000D_
Bk_BankCorporationLocation = Banks_BanksSingapore</t>
        </r>
      </text>
    </comment>
    <comment ref="W19" authorId="0" shapeId="0" xr:uid="{00000000-0006-0000-1900-00008B000000}">
      <text>
        <r>
          <rPr>
            <b/>
            <sz val="9"/>
            <color indexed="81"/>
            <rFont val="Tahoma"/>
            <family val="2"/>
          </rPr>
          <t>Metric = C1_1_SingDollar_ContingentItemTradeFin_Amount_x000D_
Data Type = Bk_Number 19 - 9_x000D_
Bk_BankCorporationLocation = Banks_BanksSingapore</t>
        </r>
      </text>
    </comment>
    <comment ref="X19" authorId="0" shapeId="0" xr:uid="{00000000-0006-0000-1900-00008C000000}">
      <text>
        <r>
          <rPr>
            <b/>
            <sz val="9"/>
            <color indexed="81"/>
            <rFont val="Tahoma"/>
            <family val="2"/>
          </rPr>
          <t>Metric = C1_1_SingDollar_Commitments_Amount_x000D_
Data Type = Bk_Number 19 - 9_x000D_
Bk_BankCorporationLocation = Banks_BanksSingapore</t>
        </r>
      </text>
    </comment>
    <comment ref="C20" authorId="0" shapeId="0" xr:uid="{00000000-0006-0000-1900-00008D000000}">
      <text>
        <r>
          <rPr>
            <b/>
            <sz val="9"/>
            <color indexed="81"/>
            <rFont val="Tahoma"/>
            <family val="2"/>
          </rPr>
          <t>Metric = C1_1_SingDollar_Asset_CashBal_Amount_x000D_
Data Type = Bk_Number 19 - 9_x000D_
Bk_BankCorporationLocation = Banks_BanksOutsideSingapore</t>
        </r>
      </text>
    </comment>
    <comment ref="D20" authorId="0" shapeId="0" xr:uid="{00000000-0006-0000-1900-00008E000000}">
      <text>
        <r>
          <rPr>
            <b/>
            <sz val="9"/>
            <color indexed="81"/>
            <rFont val="Tahoma"/>
            <family val="2"/>
          </rPr>
          <t>Metric = C1_1_SingDollar_Asset_Receivable_Amount_x000D_
Data Type = Bk_Number 19 - 9_x000D_
Bk_BankCorporationLocation = Banks_BanksOutsideSingapore</t>
        </r>
      </text>
    </comment>
    <comment ref="E20" authorId="0" shapeId="0" xr:uid="{00000000-0006-0000-1900-00008F000000}">
      <text>
        <r>
          <rPr>
            <b/>
            <sz val="9"/>
            <color indexed="81"/>
            <rFont val="Tahoma"/>
            <family val="2"/>
          </rPr>
          <t>Metric = C1_1_SingDollar_Asset_PositFairValue_Amount_x000D_
Data Type = Bk_Number 19 - 9_x000D_
Bk_BankCorporationLocation = Banks_BanksOutsideSingapore</t>
        </r>
      </text>
    </comment>
    <comment ref="F20" authorId="0" shapeId="0" xr:uid="{00000000-0006-0000-1900-000090000000}">
      <text>
        <r>
          <rPr>
            <b/>
            <sz val="9"/>
            <color indexed="81"/>
            <rFont val="Tahoma"/>
            <family val="2"/>
          </rPr>
          <t>Metric = C1_1_SingDollar_Asset_NegotiableCertDep_Amount_x000D_
Data Type = Bk_Number 19 - 9_x000D_
Bk_BankCorporationLocation = Banks_BanksOutsideSingapore</t>
        </r>
      </text>
    </comment>
    <comment ref="G20" authorId="0" shapeId="0" xr:uid="{00000000-0006-0000-1900-000091000000}">
      <text>
        <r>
          <rPr>
            <b/>
            <sz val="9"/>
            <color indexed="81"/>
            <rFont val="Tahoma"/>
            <family val="2"/>
          </rPr>
          <t>Metric = C1_1_SingDollar_Asset_DebtSecurities_Amount_x000D_
Data Type = Bk_Number 19 - 9_x000D_
Bk_BankCorporationLocation = Banks_BanksOutsideSingapore</t>
        </r>
      </text>
    </comment>
    <comment ref="H20" authorId="0" shapeId="0" xr:uid="{00000000-0006-0000-1900-000092000000}">
      <text>
        <r>
          <rPr>
            <b/>
            <sz val="9"/>
            <color indexed="81"/>
            <rFont val="Tahoma"/>
            <family val="2"/>
          </rPr>
          <t>Metric = C1_1_SingDollar_Asset_LoanAdva_Amount_x000D_
Data Type = Bk_Number 19 - 9_x000D_
Bk_BankCorporationLocation = Banks_BanksOutsideSingapore</t>
        </r>
      </text>
    </comment>
    <comment ref="I20" authorId="0" shapeId="0" xr:uid="{00000000-0006-0000-1900-000093000000}">
      <text>
        <r>
          <rPr>
            <b/>
            <sz val="9"/>
            <color indexed="81"/>
            <rFont val="Tahoma"/>
            <family val="2"/>
          </rPr>
          <t>Metric = C1_1_SingDollar_Asset_LoanAdvaTradeFin_Amount_x000D_
Data Type = Bk_Number 19 - 9_x000D_
Bk_BankCorporationLocation = Banks_BanksOutsideSingapore</t>
        </r>
      </text>
    </comment>
    <comment ref="J20" authorId="0" shapeId="0" xr:uid="{00000000-0006-0000-1900-000094000000}">
      <text>
        <r>
          <rPr>
            <b/>
            <sz val="9"/>
            <color indexed="81"/>
            <rFont val="Tahoma"/>
            <family val="2"/>
          </rPr>
          <t>Metric = C1_1_SingDollar_Asset_BillDiscount_Amount_x000D_
Data Type = Bk_Number 19 - 9_x000D_
Bk_BankCorporationLocation = Banks_BanksOutsideSingapore</t>
        </r>
      </text>
    </comment>
    <comment ref="K20" authorId="0" shapeId="0" xr:uid="{00000000-0006-0000-1900-000095000000}">
      <text>
        <r>
          <rPr>
            <b/>
            <sz val="9"/>
            <color indexed="81"/>
            <rFont val="Tahoma"/>
            <family val="2"/>
          </rPr>
          <t>Metric = C1_1_SingDollar_Asset_EqtyInvestment_Amount_x000D_
Data Type = Bk_Number 19 - 9_x000D_
Bk_BankCorporationLocation = Banks_BanksOutsideSingapore</t>
        </r>
      </text>
    </comment>
    <comment ref="L20" authorId="0" shapeId="0" xr:uid="{00000000-0006-0000-1900-000096000000}">
      <text>
        <r>
          <rPr>
            <b/>
            <sz val="9"/>
            <color indexed="81"/>
            <rFont val="Tahoma"/>
            <family val="2"/>
          </rPr>
          <t>Metric = C1_1_SingDollar_Asset_OtherAssets_Amount_x000D_
Data Type = Bk_Number 19 - 9_x000D_
Bk_BankCorporationLocation = Banks_BanksOutsideSingapore</t>
        </r>
      </text>
    </comment>
    <comment ref="N20" authorId="0" shapeId="0" xr:uid="{00000000-0006-0000-1900-000097000000}">
      <text>
        <r>
          <rPr>
            <b/>
            <sz val="9"/>
            <color indexed="81"/>
            <rFont val="Tahoma"/>
            <family val="2"/>
          </rPr>
          <t>Metric = C1_1_SingDollar_Liabilities_DepBal_Amount_x000D_
Data Type = Bk_Number 19 - 9_x000D_
Bk_BankCorporationLocation = Banks_BanksOutsideSingapore</t>
        </r>
      </text>
    </comment>
    <comment ref="O20" authorId="0" shapeId="0" xr:uid="{00000000-0006-0000-1900-000098000000}">
      <text>
        <r>
          <rPr>
            <b/>
            <sz val="9"/>
            <color indexed="81"/>
            <rFont val="Tahoma"/>
            <family val="2"/>
          </rPr>
          <t>Metric = C1_1_SingDollar_Liabilities_Payable_Amount_x000D_
Data Type = Bk_Number 19 - 9_x000D_
Bk_BankCorporationLocation = Banks_BanksOutsideSingapore</t>
        </r>
      </text>
    </comment>
    <comment ref="P20" authorId="0" shapeId="0" xr:uid="{00000000-0006-0000-1900-000099000000}">
      <text>
        <r>
          <rPr>
            <b/>
            <sz val="9"/>
            <color indexed="81"/>
            <rFont val="Tahoma"/>
            <family val="2"/>
          </rPr>
          <t>Metric = C1_1_SingDollar_Liabilities_NegFairValue_Amount_x000D_
Data Type = Bk_Number 19 - 9_x000D_
Bk_BankCorporationLocation = Banks_BanksOutsideSingapore</t>
        </r>
      </text>
    </comment>
    <comment ref="Q20" authorId="0" shapeId="0" xr:uid="{00000000-0006-0000-1900-00009A000000}">
      <text>
        <r>
          <rPr>
            <b/>
            <sz val="9"/>
            <color indexed="81"/>
            <rFont val="Tahoma"/>
            <family val="2"/>
          </rPr>
          <t>Metric = C1_1_SingDollar_Liabilities_BillPayable_Amount_x000D_
Data Type = Bk_Number 19 - 9_x000D_
Bk_BankCorporationLocation = Banks_BanksOutsideSingapore</t>
        </r>
      </text>
    </comment>
    <comment ref="R20" authorId="0" shapeId="0" xr:uid="{00000000-0006-0000-1900-00009B000000}">
      <text>
        <r>
          <rPr>
            <b/>
            <sz val="9"/>
            <color indexed="81"/>
            <rFont val="Tahoma"/>
            <family val="2"/>
          </rPr>
          <t>Metric = C1_1_SingDollar_Liabilities_NegotiableCertDep_Amount_x000D_
Data Type = Bk_Number 19 - 9_x000D_
Bk_BankCorporationLocation = Banks_BanksOutsideSingapore</t>
        </r>
      </text>
    </comment>
    <comment ref="S20" authorId="0" shapeId="0" xr:uid="{00000000-0006-0000-1900-00009C000000}">
      <text>
        <r>
          <rPr>
            <b/>
            <sz val="9"/>
            <color indexed="81"/>
            <rFont val="Tahoma"/>
            <family val="2"/>
          </rPr>
          <t>Metric = C1_1_SingDollar_Liabilities_DebtSecurities_Amount_x000D_
Data Type = Bk_Number 19 - 9_x000D_
Bk_BankCorporationLocation = Banks_BanksOutsideSingapore</t>
        </r>
      </text>
    </comment>
    <comment ref="T20" authorId="0" shapeId="0" xr:uid="{00000000-0006-0000-1900-00009D000000}">
      <text>
        <r>
          <rPr>
            <b/>
            <sz val="9"/>
            <color indexed="81"/>
            <rFont val="Tahoma"/>
            <family val="2"/>
          </rPr>
          <t>Metric = C1_1_SingDollar_Liabilities_OtherLiabilities_Amount_x000D_
Data Type = Bk_Number 19 - 9_x000D_
Bk_BankCorporationLocation = Banks_BanksOutsideSingapore</t>
        </r>
      </text>
    </comment>
    <comment ref="V20" authorId="0" shapeId="0" xr:uid="{00000000-0006-0000-1900-00009E000000}">
      <text>
        <r>
          <rPr>
            <b/>
            <sz val="9"/>
            <color indexed="81"/>
            <rFont val="Tahoma"/>
            <family val="2"/>
          </rPr>
          <t>Metric = C1_1_SingDollar_ContingentItem_Amount_x000D_
Data Type = Bk_Number 19 - 9_x000D_
Bk_BankCorporationLocation = Banks_BanksOutsideSingapore</t>
        </r>
      </text>
    </comment>
    <comment ref="W20" authorId="0" shapeId="0" xr:uid="{00000000-0006-0000-1900-00009F000000}">
      <text>
        <r>
          <rPr>
            <b/>
            <sz val="9"/>
            <color indexed="81"/>
            <rFont val="Tahoma"/>
            <family val="2"/>
          </rPr>
          <t>Metric = C1_1_SingDollar_ContingentItemTradeFin_Amount_x000D_
Data Type = Bk_Number 19 - 9_x000D_
Bk_BankCorporationLocation = Banks_BanksOutsideSingapore</t>
        </r>
      </text>
    </comment>
    <comment ref="X20" authorId="0" shapeId="0" xr:uid="{00000000-0006-0000-1900-0000A0000000}">
      <text>
        <r>
          <rPr>
            <b/>
            <sz val="9"/>
            <color indexed="81"/>
            <rFont val="Tahoma"/>
            <family val="2"/>
          </rPr>
          <t>Metric = C1_1_SingDollar_Commitments_Amount_x000D_
Data Type = Bk_Number 19 - 9_x000D_
Bk_BankCorporationLocation = Banks_BanksOutsideSingapore</t>
        </r>
      </text>
    </comment>
    <comment ref="C21" authorId="0" shapeId="0" xr:uid="{00000000-0006-0000-1900-0000A1000000}">
      <text>
        <r>
          <rPr>
            <b/>
            <sz val="9"/>
            <color indexed="81"/>
            <rFont val="Tahoma"/>
            <family val="2"/>
          </rPr>
          <t>Metric = C1_1_SingDollar_Asset_CashBal_Amount_x000D_
Data Type = Bk_Number 19 - 9_x000D_
Bk_BankCorporationLocation = Banks_RelatedBanksSingapore</t>
        </r>
      </text>
    </comment>
    <comment ref="D21" authorId="0" shapeId="0" xr:uid="{00000000-0006-0000-1900-0000A2000000}">
      <text>
        <r>
          <rPr>
            <b/>
            <sz val="9"/>
            <color indexed="81"/>
            <rFont val="Tahoma"/>
            <family val="2"/>
          </rPr>
          <t>Metric = C1_1_SingDollar_Asset_Receivable_Amount_x000D_
Data Type = Bk_Number 19 - 9_x000D_
Bk_BankCorporationLocation = Banks_RelatedBanksSingapore</t>
        </r>
      </text>
    </comment>
    <comment ref="E21" authorId="0" shapeId="0" xr:uid="{00000000-0006-0000-1900-0000A3000000}">
      <text>
        <r>
          <rPr>
            <b/>
            <sz val="9"/>
            <color indexed="81"/>
            <rFont val="Tahoma"/>
            <family val="2"/>
          </rPr>
          <t>Metric = C1_1_SingDollar_Asset_PositFairValue_Amount_x000D_
Data Type = Bk_Number 19 - 9_x000D_
Bk_BankCorporationLocation = Banks_RelatedBanksSingapore</t>
        </r>
      </text>
    </comment>
    <comment ref="F21" authorId="0" shapeId="0" xr:uid="{00000000-0006-0000-1900-0000A4000000}">
      <text>
        <r>
          <rPr>
            <b/>
            <sz val="9"/>
            <color indexed="81"/>
            <rFont val="Tahoma"/>
            <family val="2"/>
          </rPr>
          <t>Metric = C1_1_SingDollar_Asset_NegotiableCertDep_Amount_x000D_
Data Type = Bk_Number 19 - 9_x000D_
Bk_BankCorporationLocation = Banks_RelatedBanksSingapore</t>
        </r>
      </text>
    </comment>
    <comment ref="G21" authorId="0" shapeId="0" xr:uid="{00000000-0006-0000-1900-0000A5000000}">
      <text>
        <r>
          <rPr>
            <b/>
            <sz val="9"/>
            <color indexed="81"/>
            <rFont val="Tahoma"/>
            <family val="2"/>
          </rPr>
          <t>Metric = C1_1_SingDollar_Asset_DebtSecurities_Amount_x000D_
Data Type = Bk_Number 19 - 9_x000D_
Bk_BankCorporationLocation = Banks_RelatedBanksSingapore</t>
        </r>
      </text>
    </comment>
    <comment ref="H21" authorId="0" shapeId="0" xr:uid="{00000000-0006-0000-1900-0000A6000000}">
      <text>
        <r>
          <rPr>
            <b/>
            <sz val="9"/>
            <color indexed="81"/>
            <rFont val="Tahoma"/>
            <family val="2"/>
          </rPr>
          <t>Metric = C1_1_SingDollar_Asset_LoanAdva_Amount_x000D_
Data Type = Bk_Number 19 - 9_x000D_
Bk_BankCorporationLocation = Banks_RelatedBanksSingapore</t>
        </r>
      </text>
    </comment>
    <comment ref="I21" authorId="0" shapeId="0" xr:uid="{00000000-0006-0000-1900-0000A7000000}">
      <text>
        <r>
          <rPr>
            <b/>
            <sz val="9"/>
            <color indexed="81"/>
            <rFont val="Tahoma"/>
            <family val="2"/>
          </rPr>
          <t>Metric = C1_1_SingDollar_Asset_LoanAdvaTradeFin_Amount_x000D_
Data Type = Bk_Number 19 - 9_x000D_
Bk_BankCorporationLocation = Banks_RelatedBanksSingapore</t>
        </r>
      </text>
    </comment>
    <comment ref="J21" authorId="0" shapeId="0" xr:uid="{00000000-0006-0000-1900-0000A8000000}">
      <text>
        <r>
          <rPr>
            <b/>
            <sz val="9"/>
            <color indexed="81"/>
            <rFont val="Tahoma"/>
            <family val="2"/>
          </rPr>
          <t>Metric = C1_1_SingDollar_Asset_BillDiscount_Amount_x000D_
Data Type = Bk_Number 19 - 9_x000D_
Bk_BankCorporationLocation = Banks_RelatedBanksSingapore</t>
        </r>
      </text>
    </comment>
    <comment ref="K21" authorId="0" shapeId="0" xr:uid="{00000000-0006-0000-1900-0000A9000000}">
      <text>
        <r>
          <rPr>
            <b/>
            <sz val="9"/>
            <color indexed="81"/>
            <rFont val="Tahoma"/>
            <family val="2"/>
          </rPr>
          <t>Metric = C1_1_SingDollar_Asset_EqtyInvestment_Amount_x000D_
Data Type = Bk_Number 19 - 9_x000D_
Bk_BankCorporationLocation = Banks_RelatedBanksSingapore</t>
        </r>
      </text>
    </comment>
    <comment ref="L21" authorId="0" shapeId="0" xr:uid="{00000000-0006-0000-1900-0000AA000000}">
      <text>
        <r>
          <rPr>
            <b/>
            <sz val="9"/>
            <color indexed="81"/>
            <rFont val="Tahoma"/>
            <family val="2"/>
          </rPr>
          <t>Metric = C1_1_SingDollar_Asset_OtherAssets_Amount_x000D_
Data Type = Bk_Number 19 - 9_x000D_
Bk_BankCorporationLocation = Banks_RelatedBanksSingapore</t>
        </r>
      </text>
    </comment>
    <comment ref="N21" authorId="0" shapeId="0" xr:uid="{00000000-0006-0000-1900-0000AB000000}">
      <text>
        <r>
          <rPr>
            <b/>
            <sz val="9"/>
            <color indexed="81"/>
            <rFont val="Tahoma"/>
            <family val="2"/>
          </rPr>
          <t>Metric = C1_1_SingDollar_Liabilities_DepBal_Amount_x000D_
Data Type = Bk_Number 19 - 9_x000D_
Bk_BankCorporationLocation = Banks_RelatedBanksSingapore</t>
        </r>
      </text>
    </comment>
    <comment ref="O21" authorId="0" shapeId="0" xr:uid="{00000000-0006-0000-1900-0000AC000000}">
      <text>
        <r>
          <rPr>
            <b/>
            <sz val="9"/>
            <color indexed="81"/>
            <rFont val="Tahoma"/>
            <family val="2"/>
          </rPr>
          <t>Metric = C1_1_SingDollar_Liabilities_Payable_Amount_x000D_
Data Type = Bk_Number 19 - 9_x000D_
Bk_BankCorporationLocation = Banks_RelatedBanksSingapore</t>
        </r>
      </text>
    </comment>
    <comment ref="P21" authorId="0" shapeId="0" xr:uid="{00000000-0006-0000-1900-0000AD000000}">
      <text>
        <r>
          <rPr>
            <b/>
            <sz val="9"/>
            <color indexed="81"/>
            <rFont val="Tahoma"/>
            <family val="2"/>
          </rPr>
          <t>Metric = C1_1_SingDollar_Liabilities_NegFairValue_Amount_x000D_
Data Type = Bk_Number 19 - 9_x000D_
Bk_BankCorporationLocation = Banks_RelatedBanksSingapore</t>
        </r>
      </text>
    </comment>
    <comment ref="Q21" authorId="0" shapeId="0" xr:uid="{00000000-0006-0000-1900-0000AE000000}">
      <text>
        <r>
          <rPr>
            <b/>
            <sz val="9"/>
            <color indexed="81"/>
            <rFont val="Tahoma"/>
            <family val="2"/>
          </rPr>
          <t>Metric = C1_1_SingDollar_Liabilities_BillPayable_Amount_x000D_
Data Type = Bk_Number 19 - 9_x000D_
Bk_BankCorporationLocation = Banks_RelatedBanksSingapore</t>
        </r>
      </text>
    </comment>
    <comment ref="R21" authorId="0" shapeId="0" xr:uid="{00000000-0006-0000-1900-0000AF000000}">
      <text>
        <r>
          <rPr>
            <b/>
            <sz val="9"/>
            <color indexed="81"/>
            <rFont val="Tahoma"/>
            <family val="2"/>
          </rPr>
          <t>Metric = C1_1_SingDollar_Liabilities_NegotiableCertDep_Amount_x000D_
Data Type = Bk_Number 19 - 9_x000D_
Bk_BankCorporationLocation = Banks_RelatedBanksSingapore</t>
        </r>
      </text>
    </comment>
    <comment ref="S21" authorId="0" shapeId="0" xr:uid="{00000000-0006-0000-1900-0000B0000000}">
      <text>
        <r>
          <rPr>
            <b/>
            <sz val="9"/>
            <color indexed="81"/>
            <rFont val="Tahoma"/>
            <family val="2"/>
          </rPr>
          <t>Metric = C1_1_SingDollar_Liabilities_DebtSecurities_Amount_x000D_
Data Type = Bk_Number 19 - 9_x000D_
Bk_BankCorporationLocation = Banks_RelatedBanksSingapore</t>
        </r>
      </text>
    </comment>
    <comment ref="T21" authorId="0" shapeId="0" xr:uid="{00000000-0006-0000-1900-0000B1000000}">
      <text>
        <r>
          <rPr>
            <b/>
            <sz val="9"/>
            <color indexed="81"/>
            <rFont val="Tahoma"/>
            <family val="2"/>
          </rPr>
          <t>Metric = C1_1_SingDollar_Liabilities_OtherLiabilities_Amount_x000D_
Data Type = Bk_Number 19 - 9_x000D_
Bk_BankCorporationLocation = Banks_RelatedBanksSingapore</t>
        </r>
      </text>
    </comment>
    <comment ref="V21" authorId="0" shapeId="0" xr:uid="{00000000-0006-0000-1900-0000B2000000}">
      <text>
        <r>
          <rPr>
            <b/>
            <sz val="9"/>
            <color indexed="81"/>
            <rFont val="Tahoma"/>
            <family val="2"/>
          </rPr>
          <t>Metric = C1_1_SingDollar_ContingentItem_Amount_x000D_
Data Type = Bk_Number 19 - 9_x000D_
Bk_BankCorporationLocation = Banks_RelatedBanksSingapore</t>
        </r>
      </text>
    </comment>
    <comment ref="W21" authorId="0" shapeId="0" xr:uid="{00000000-0006-0000-1900-0000B3000000}">
      <text>
        <r>
          <rPr>
            <b/>
            <sz val="9"/>
            <color indexed="81"/>
            <rFont val="Tahoma"/>
            <family val="2"/>
          </rPr>
          <t>Metric = C1_1_SingDollar_ContingentItemTradeFin_Amount_x000D_
Data Type = Bk_Number 19 - 9_x000D_
Bk_BankCorporationLocation = Banks_RelatedBanksSingapore</t>
        </r>
      </text>
    </comment>
    <comment ref="X21" authorId="0" shapeId="0" xr:uid="{00000000-0006-0000-1900-0000B4000000}">
      <text>
        <r>
          <rPr>
            <b/>
            <sz val="9"/>
            <color indexed="81"/>
            <rFont val="Tahoma"/>
            <family val="2"/>
          </rPr>
          <t>Metric = C1_1_SingDollar_Commitments_Amount_x000D_
Data Type = Bk_Number 19 - 9_x000D_
Bk_BankCorporationLocation = Banks_RelatedBanksSingapore</t>
        </r>
      </text>
    </comment>
    <comment ref="C22" authorId="0" shapeId="0" xr:uid="{00000000-0006-0000-1900-0000B5000000}">
      <text>
        <r>
          <rPr>
            <b/>
            <sz val="9"/>
            <color indexed="81"/>
            <rFont val="Tahoma"/>
            <family val="2"/>
          </rPr>
          <t>Metric = C1_1_SingDollar_Asset_CashBal_Amount_x000D_
Data Type = Bk_Number 19 - 9_x000D_
Bk_BankCorporationLocation = Banks_RelatedBanksOutsideSingapore</t>
        </r>
      </text>
    </comment>
    <comment ref="D22" authorId="0" shapeId="0" xr:uid="{00000000-0006-0000-1900-0000B6000000}">
      <text>
        <r>
          <rPr>
            <b/>
            <sz val="9"/>
            <color indexed="81"/>
            <rFont val="Tahoma"/>
            <family val="2"/>
          </rPr>
          <t>Metric = C1_1_SingDollar_Asset_Receivable_Amount_x000D_
Data Type = Bk_Number 19 - 9_x000D_
Bk_BankCorporationLocation = Banks_RelatedBanksOutsideSingapore</t>
        </r>
      </text>
    </comment>
    <comment ref="E22" authorId="0" shapeId="0" xr:uid="{00000000-0006-0000-1900-0000B7000000}">
      <text>
        <r>
          <rPr>
            <b/>
            <sz val="9"/>
            <color indexed="81"/>
            <rFont val="Tahoma"/>
            <family val="2"/>
          </rPr>
          <t>Metric = C1_1_SingDollar_Asset_PositFairValue_Amount_x000D_
Data Type = Bk_Number 19 - 9_x000D_
Bk_BankCorporationLocation = Banks_RelatedBanksOutsideSingapore</t>
        </r>
      </text>
    </comment>
    <comment ref="F22" authorId="0" shapeId="0" xr:uid="{00000000-0006-0000-1900-0000B8000000}">
      <text>
        <r>
          <rPr>
            <b/>
            <sz val="9"/>
            <color indexed="81"/>
            <rFont val="Tahoma"/>
            <family val="2"/>
          </rPr>
          <t>Metric = C1_1_SingDollar_Asset_NegotiableCertDep_Amount_x000D_
Data Type = Bk_Number 19 - 9_x000D_
Bk_BankCorporationLocation = Banks_RelatedBanksOutsideSingapore</t>
        </r>
      </text>
    </comment>
    <comment ref="G22" authorId="0" shapeId="0" xr:uid="{00000000-0006-0000-1900-0000B9000000}">
      <text>
        <r>
          <rPr>
            <b/>
            <sz val="9"/>
            <color indexed="81"/>
            <rFont val="Tahoma"/>
            <family val="2"/>
          </rPr>
          <t>Metric = C1_1_SingDollar_Asset_DebtSecurities_Amount_x000D_
Data Type = Bk_Number 19 - 9_x000D_
Bk_BankCorporationLocation = Banks_RelatedBanksOutsideSingapore</t>
        </r>
      </text>
    </comment>
    <comment ref="H22" authorId="0" shapeId="0" xr:uid="{00000000-0006-0000-1900-0000BA000000}">
      <text>
        <r>
          <rPr>
            <b/>
            <sz val="9"/>
            <color indexed="81"/>
            <rFont val="Tahoma"/>
            <family val="2"/>
          </rPr>
          <t>Metric = C1_1_SingDollar_Asset_LoanAdva_Amount_x000D_
Data Type = Bk_Number 19 - 9_x000D_
Bk_BankCorporationLocation = Banks_RelatedBanksOutsideSingapore</t>
        </r>
      </text>
    </comment>
    <comment ref="I22" authorId="0" shapeId="0" xr:uid="{00000000-0006-0000-1900-0000BB000000}">
      <text>
        <r>
          <rPr>
            <b/>
            <sz val="9"/>
            <color indexed="81"/>
            <rFont val="Tahoma"/>
            <family val="2"/>
          </rPr>
          <t>Metric = C1_1_SingDollar_Asset_LoanAdvaTradeFin_Amount_x000D_
Data Type = Bk_Number 19 - 9_x000D_
Bk_BankCorporationLocation = Banks_RelatedBanksOutsideSingapore</t>
        </r>
      </text>
    </comment>
    <comment ref="J22" authorId="0" shapeId="0" xr:uid="{00000000-0006-0000-1900-0000BC000000}">
      <text>
        <r>
          <rPr>
            <b/>
            <sz val="9"/>
            <color indexed="81"/>
            <rFont val="Tahoma"/>
            <family val="2"/>
          </rPr>
          <t>Metric = C1_1_SingDollar_Asset_BillDiscount_Amount_x000D_
Data Type = Bk_Number 19 - 9_x000D_
Bk_BankCorporationLocation = Banks_RelatedBanksOutsideSingapore</t>
        </r>
      </text>
    </comment>
    <comment ref="K22" authorId="0" shapeId="0" xr:uid="{00000000-0006-0000-1900-0000BD000000}">
      <text>
        <r>
          <rPr>
            <b/>
            <sz val="9"/>
            <color indexed="81"/>
            <rFont val="Tahoma"/>
            <family val="2"/>
          </rPr>
          <t>Metric = C1_1_SingDollar_Asset_EqtyInvestment_Amount_x000D_
Data Type = Bk_Number 19 - 9_x000D_
Bk_BankCorporationLocation = Banks_RelatedBanksOutsideSingapore</t>
        </r>
      </text>
    </comment>
    <comment ref="L22" authorId="0" shapeId="0" xr:uid="{00000000-0006-0000-1900-0000BE000000}">
      <text>
        <r>
          <rPr>
            <b/>
            <sz val="9"/>
            <color indexed="81"/>
            <rFont val="Tahoma"/>
            <family val="2"/>
          </rPr>
          <t>Metric = C1_1_SingDollar_Asset_OtherAssets_Amount_x000D_
Data Type = Bk_Number 19 - 9_x000D_
Bk_BankCorporationLocation = Banks_RelatedBanksOutsideSingapore</t>
        </r>
      </text>
    </comment>
    <comment ref="N22" authorId="0" shapeId="0" xr:uid="{00000000-0006-0000-1900-0000BF000000}">
      <text>
        <r>
          <rPr>
            <b/>
            <sz val="9"/>
            <color indexed="81"/>
            <rFont val="Tahoma"/>
            <family val="2"/>
          </rPr>
          <t>Metric = C1_1_SingDollar_Liabilities_DepBal_Amount_x000D_
Data Type = Bk_Number 19 - 9_x000D_
Bk_BankCorporationLocation = Banks_RelatedBanksOutsideSingapore</t>
        </r>
      </text>
    </comment>
    <comment ref="O22" authorId="0" shapeId="0" xr:uid="{00000000-0006-0000-1900-0000C0000000}">
      <text>
        <r>
          <rPr>
            <b/>
            <sz val="9"/>
            <color indexed="81"/>
            <rFont val="Tahoma"/>
            <family val="2"/>
          </rPr>
          <t>Metric = C1_1_SingDollar_Liabilities_Payable_Amount_x000D_
Data Type = Bk_Number 19 - 9_x000D_
Bk_BankCorporationLocation = Banks_RelatedBanksOutsideSingapore</t>
        </r>
      </text>
    </comment>
    <comment ref="P22" authorId="0" shapeId="0" xr:uid="{00000000-0006-0000-1900-0000C1000000}">
      <text>
        <r>
          <rPr>
            <b/>
            <sz val="9"/>
            <color indexed="81"/>
            <rFont val="Tahoma"/>
            <family val="2"/>
          </rPr>
          <t>Metric = C1_1_SingDollar_Liabilities_NegFairValue_Amount_x000D_
Data Type = Bk_Number 19 - 9_x000D_
Bk_BankCorporationLocation = Banks_RelatedBanksOutsideSingapore</t>
        </r>
      </text>
    </comment>
    <comment ref="Q22" authorId="0" shapeId="0" xr:uid="{00000000-0006-0000-1900-0000C2000000}">
      <text>
        <r>
          <rPr>
            <b/>
            <sz val="9"/>
            <color indexed="81"/>
            <rFont val="Tahoma"/>
            <family val="2"/>
          </rPr>
          <t>Metric = C1_1_SingDollar_Liabilities_BillPayable_Amount_x000D_
Data Type = Bk_Number 19 - 9_x000D_
Bk_BankCorporationLocation = Banks_RelatedBanksOutsideSingapore</t>
        </r>
      </text>
    </comment>
    <comment ref="R22" authorId="0" shapeId="0" xr:uid="{00000000-0006-0000-1900-0000C3000000}">
      <text>
        <r>
          <rPr>
            <b/>
            <sz val="9"/>
            <color indexed="81"/>
            <rFont val="Tahoma"/>
            <family val="2"/>
          </rPr>
          <t>Metric = C1_1_SingDollar_Liabilities_NegotiableCertDep_Amount_x000D_
Data Type = Bk_Number 19 - 9_x000D_
Bk_BankCorporationLocation = Banks_RelatedBanksOutsideSingapore</t>
        </r>
      </text>
    </comment>
    <comment ref="S22" authorId="0" shapeId="0" xr:uid="{00000000-0006-0000-1900-0000C4000000}">
      <text>
        <r>
          <rPr>
            <b/>
            <sz val="9"/>
            <color indexed="81"/>
            <rFont val="Tahoma"/>
            <family val="2"/>
          </rPr>
          <t>Metric = C1_1_SingDollar_Liabilities_DebtSecurities_Amount_x000D_
Data Type = Bk_Number 19 - 9_x000D_
Bk_BankCorporationLocation = Banks_RelatedBanksOutsideSingapore</t>
        </r>
      </text>
    </comment>
    <comment ref="T22" authorId="0" shapeId="0" xr:uid="{00000000-0006-0000-1900-0000C5000000}">
      <text>
        <r>
          <rPr>
            <b/>
            <sz val="9"/>
            <color indexed="81"/>
            <rFont val="Tahoma"/>
            <family val="2"/>
          </rPr>
          <t>Metric = C1_1_SingDollar_Liabilities_OtherLiabilities_Amount_x000D_
Data Type = Bk_Number 19 - 9_x000D_
Bk_BankCorporationLocation = Banks_RelatedBanksOutsideSingapore</t>
        </r>
      </text>
    </comment>
    <comment ref="V22" authorId="0" shapeId="0" xr:uid="{00000000-0006-0000-1900-0000C6000000}">
      <text>
        <r>
          <rPr>
            <b/>
            <sz val="9"/>
            <color indexed="81"/>
            <rFont val="Tahoma"/>
            <family val="2"/>
          </rPr>
          <t>Metric = C1_1_SingDollar_ContingentItem_Amount_x000D_
Data Type = Bk_Number 19 - 9_x000D_
Bk_BankCorporationLocation = Banks_RelatedBanksOutsideSingapore</t>
        </r>
      </text>
    </comment>
    <comment ref="W22" authorId="0" shapeId="0" xr:uid="{00000000-0006-0000-1900-0000C7000000}">
      <text>
        <r>
          <rPr>
            <b/>
            <sz val="9"/>
            <color indexed="81"/>
            <rFont val="Tahoma"/>
            <family val="2"/>
          </rPr>
          <t>Metric = C1_1_SingDollar_ContingentItemTradeFin_Amount_x000D_
Data Type = Bk_Number 19 - 9_x000D_
Bk_BankCorporationLocation = Banks_RelatedBanksOutsideSingapore</t>
        </r>
      </text>
    </comment>
    <comment ref="X22" authorId="0" shapeId="0" xr:uid="{00000000-0006-0000-1900-0000C8000000}">
      <text>
        <r>
          <rPr>
            <b/>
            <sz val="9"/>
            <color indexed="81"/>
            <rFont val="Tahoma"/>
            <family val="2"/>
          </rPr>
          <t>Metric = C1_1_SingDollar_Commitments_Amount_x000D_
Data Type = Bk_Number 19 - 9_x000D_
Bk_BankCorporationLocation = Banks_RelatedBanksOutsideSingapore</t>
        </r>
      </text>
    </comment>
    <comment ref="C24" authorId="0" shapeId="0" xr:uid="{00000000-0006-0000-1900-0000C9000000}">
      <text>
        <r>
          <rPr>
            <b/>
            <sz val="9"/>
            <color indexed="81"/>
            <rFont val="Tahoma"/>
            <family val="2"/>
          </rPr>
          <t>Metric = C1_1_SingDollar_Asset_CashBal_Amount_x000D_
Data Type = Bk_Number 19 - 9_x000D_
Bk_BankCorporationLocation = RelatedCorporations_RelatedCorporationsSingapore</t>
        </r>
      </text>
    </comment>
    <comment ref="D24" authorId="0" shapeId="0" xr:uid="{00000000-0006-0000-1900-0000CA000000}">
      <text>
        <r>
          <rPr>
            <b/>
            <sz val="9"/>
            <color indexed="81"/>
            <rFont val="Tahoma"/>
            <family val="2"/>
          </rPr>
          <t>Metric = C1_1_SingDollar_Asset_Receivable_Amount_x000D_
Data Type = Bk_Number 19 - 9_x000D_
Bk_BankCorporationLocation = RelatedCorporations_RelatedCorporationsSingapore</t>
        </r>
      </text>
    </comment>
    <comment ref="E24" authorId="0" shapeId="0" xr:uid="{00000000-0006-0000-1900-0000CB000000}">
      <text>
        <r>
          <rPr>
            <b/>
            <sz val="9"/>
            <color indexed="81"/>
            <rFont val="Tahoma"/>
            <family val="2"/>
          </rPr>
          <t>Metric = C1_1_SingDollar_Asset_PositFairValue_Amount_x000D_
Data Type = Bk_Number 19 - 9_x000D_
Bk_BankCorporationLocation = RelatedCorporations_RelatedCorporationsSingapore</t>
        </r>
      </text>
    </comment>
    <comment ref="F24" authorId="0" shapeId="0" xr:uid="{00000000-0006-0000-1900-0000CC000000}">
      <text>
        <r>
          <rPr>
            <b/>
            <sz val="9"/>
            <color indexed="81"/>
            <rFont val="Tahoma"/>
            <family val="2"/>
          </rPr>
          <t>Metric = C1_1_SingDollar_Asset_NegotiableCertDep_Amount_x000D_
Data Type = Bk_Number 19 - 9_x000D_
Bk_BankCorporationLocation = RelatedCorporations_RelatedCorporationsSingapore</t>
        </r>
      </text>
    </comment>
    <comment ref="G24" authorId="0" shapeId="0" xr:uid="{00000000-0006-0000-1900-0000CD000000}">
      <text>
        <r>
          <rPr>
            <b/>
            <sz val="9"/>
            <color indexed="81"/>
            <rFont val="Tahoma"/>
            <family val="2"/>
          </rPr>
          <t>Metric = C1_1_SingDollar_Asset_DebtSecurities_Amount_x000D_
Data Type = Bk_Number 19 - 9_x000D_
Bk_BankCorporationLocation = RelatedCorporations_RelatedCorporationsSingapore</t>
        </r>
      </text>
    </comment>
    <comment ref="H24" authorId="0" shapeId="0" xr:uid="{00000000-0006-0000-1900-0000CE000000}">
      <text>
        <r>
          <rPr>
            <b/>
            <sz val="9"/>
            <color indexed="81"/>
            <rFont val="Tahoma"/>
            <family val="2"/>
          </rPr>
          <t>Metric = C1_1_SingDollar_Asset_LoanAdva_Amount_x000D_
Data Type = Bk_Number 19 - 9_x000D_
Bk_BankCorporationLocation = RelatedCorporations_RelatedCorporationsSingapore</t>
        </r>
      </text>
    </comment>
    <comment ref="I24" authorId="0" shapeId="0" xr:uid="{00000000-0006-0000-1900-0000CF000000}">
      <text>
        <r>
          <rPr>
            <b/>
            <sz val="9"/>
            <color indexed="81"/>
            <rFont val="Tahoma"/>
            <family val="2"/>
          </rPr>
          <t>Metric = C1_1_SingDollar_Asset_LoanAdvaTradeFin_Amount_x000D_
Data Type = Bk_Number 19 - 9_x000D_
Bk_BankCorporationLocation = RelatedCorporations_RelatedCorporationsSingapore</t>
        </r>
      </text>
    </comment>
    <comment ref="J24" authorId="0" shapeId="0" xr:uid="{00000000-0006-0000-1900-0000D0000000}">
      <text>
        <r>
          <rPr>
            <b/>
            <sz val="9"/>
            <color indexed="81"/>
            <rFont val="Tahoma"/>
            <family val="2"/>
          </rPr>
          <t>Metric = C1_1_SingDollar_Asset_BillDiscount_Amount_x000D_
Data Type = Bk_Number 19 - 9_x000D_
Bk_BankCorporationLocation = RelatedCorporations_RelatedCorporationsSingapore</t>
        </r>
      </text>
    </comment>
    <comment ref="K24" authorId="0" shapeId="0" xr:uid="{00000000-0006-0000-1900-0000D1000000}">
      <text>
        <r>
          <rPr>
            <b/>
            <sz val="9"/>
            <color indexed="81"/>
            <rFont val="Tahoma"/>
            <family val="2"/>
          </rPr>
          <t>Metric = C1_1_SingDollar_Asset_EqtyInvestment_Amount_x000D_
Data Type = Bk_Number 19 - 9_x000D_
Bk_BankCorporationLocation = RelatedCorporations_RelatedCorporationsSingapore</t>
        </r>
      </text>
    </comment>
    <comment ref="L24" authorId="0" shapeId="0" xr:uid="{00000000-0006-0000-1900-0000D2000000}">
      <text>
        <r>
          <rPr>
            <b/>
            <sz val="9"/>
            <color indexed="81"/>
            <rFont val="Tahoma"/>
            <family val="2"/>
          </rPr>
          <t>Metric = C1_1_SingDollar_Asset_OtherAssets_Amount_x000D_
Data Type = Bk_Number 19 - 9_x000D_
Bk_BankCorporationLocation = RelatedCorporations_RelatedCorporationsSingapore</t>
        </r>
      </text>
    </comment>
    <comment ref="N24" authorId="0" shapeId="0" xr:uid="{00000000-0006-0000-1900-0000D3000000}">
      <text>
        <r>
          <rPr>
            <b/>
            <sz val="9"/>
            <color indexed="81"/>
            <rFont val="Tahoma"/>
            <family val="2"/>
          </rPr>
          <t>Metric = C1_1_SingDollar_Liabilities_DepBal_Amount_x000D_
Data Type = Bk_Number 19 - 9_x000D_
Bk_BankCorporationLocation = RelatedCorporations_RelatedCorporationsSingapore</t>
        </r>
      </text>
    </comment>
    <comment ref="O24" authorId="0" shapeId="0" xr:uid="{00000000-0006-0000-1900-0000D4000000}">
      <text>
        <r>
          <rPr>
            <b/>
            <sz val="9"/>
            <color indexed="81"/>
            <rFont val="Tahoma"/>
            <family val="2"/>
          </rPr>
          <t>Metric = C1_1_SingDollar_Liabilities_Payable_Amount_x000D_
Data Type = Bk_Number 19 - 9_x000D_
Bk_BankCorporationLocation = RelatedCorporations_RelatedCorporationsSingapore</t>
        </r>
      </text>
    </comment>
    <comment ref="P24" authorId="0" shapeId="0" xr:uid="{00000000-0006-0000-1900-0000D5000000}">
      <text>
        <r>
          <rPr>
            <b/>
            <sz val="9"/>
            <color indexed="81"/>
            <rFont val="Tahoma"/>
            <family val="2"/>
          </rPr>
          <t>Metric = C1_1_SingDollar_Liabilities_NegFairValue_Amount_x000D_
Data Type = Bk_Number 19 - 9_x000D_
Bk_BankCorporationLocation = RelatedCorporations_RelatedCorporationsSingapore</t>
        </r>
      </text>
    </comment>
    <comment ref="Q24" authorId="0" shapeId="0" xr:uid="{00000000-0006-0000-1900-0000D6000000}">
      <text>
        <r>
          <rPr>
            <b/>
            <sz val="9"/>
            <color indexed="81"/>
            <rFont val="Tahoma"/>
            <family val="2"/>
          </rPr>
          <t>Metric = C1_1_SingDollar_Liabilities_BillPayable_Amount_x000D_
Data Type = Bk_Number 19 - 9_x000D_
Bk_BankCorporationLocation = RelatedCorporations_RelatedCorporationsSingapore</t>
        </r>
      </text>
    </comment>
    <comment ref="R24" authorId="0" shapeId="0" xr:uid="{00000000-0006-0000-1900-0000D7000000}">
      <text>
        <r>
          <rPr>
            <b/>
            <sz val="9"/>
            <color indexed="81"/>
            <rFont val="Tahoma"/>
            <family val="2"/>
          </rPr>
          <t>Metric = C1_1_SingDollar_Liabilities_NegotiableCertDep_Amount_x000D_
Data Type = Bk_Number 19 - 9_x000D_
Bk_BankCorporationLocation = RelatedCorporations_RelatedCorporationsSingapore</t>
        </r>
      </text>
    </comment>
    <comment ref="S24" authorId="0" shapeId="0" xr:uid="{00000000-0006-0000-1900-0000D8000000}">
      <text>
        <r>
          <rPr>
            <b/>
            <sz val="9"/>
            <color indexed="81"/>
            <rFont val="Tahoma"/>
            <family val="2"/>
          </rPr>
          <t>Metric = C1_1_SingDollar_Liabilities_DebtSecurities_Amount_x000D_
Data Type = Bk_Number 19 - 9_x000D_
Bk_BankCorporationLocation = RelatedCorporations_RelatedCorporationsSingapore</t>
        </r>
      </text>
    </comment>
    <comment ref="T24" authorId="0" shapeId="0" xr:uid="{00000000-0006-0000-1900-0000D9000000}">
      <text>
        <r>
          <rPr>
            <b/>
            <sz val="9"/>
            <color indexed="81"/>
            <rFont val="Tahoma"/>
            <family val="2"/>
          </rPr>
          <t>Metric = C1_1_SingDollar_Liabilities_OtherLiabilities_Amount_x000D_
Data Type = Bk_Number 19 - 9_x000D_
Bk_BankCorporationLocation = RelatedCorporations_RelatedCorporationsSingapore</t>
        </r>
      </text>
    </comment>
    <comment ref="V24" authorId="0" shapeId="0" xr:uid="{00000000-0006-0000-1900-0000DA000000}">
      <text>
        <r>
          <rPr>
            <b/>
            <sz val="9"/>
            <color indexed="81"/>
            <rFont val="Tahoma"/>
            <family val="2"/>
          </rPr>
          <t>Metric = C1_1_SingDollar_ContingentItem_Amount_x000D_
Data Type = Bk_Number 19 - 9_x000D_
Bk_BankCorporationLocation = RelatedCorporations_RelatedCorporationsSingapore</t>
        </r>
      </text>
    </comment>
    <comment ref="W24" authorId="0" shapeId="0" xr:uid="{00000000-0006-0000-1900-0000DB000000}">
      <text>
        <r>
          <rPr>
            <b/>
            <sz val="9"/>
            <color indexed="81"/>
            <rFont val="Tahoma"/>
            <family val="2"/>
          </rPr>
          <t>Metric = C1_1_SingDollar_ContingentItemTradeFin_Amount_x000D_
Data Type = Bk_Number 19 - 9_x000D_
Bk_BankCorporationLocation = RelatedCorporations_RelatedCorporationsSingapore</t>
        </r>
      </text>
    </comment>
    <comment ref="X24" authorId="0" shapeId="0" xr:uid="{00000000-0006-0000-1900-0000DC000000}">
      <text>
        <r>
          <rPr>
            <b/>
            <sz val="9"/>
            <color indexed="81"/>
            <rFont val="Tahoma"/>
            <family val="2"/>
          </rPr>
          <t>Metric = C1_1_SingDollar_Commitments_Amount_x000D_
Data Type = Bk_Number 19 - 9_x000D_
Bk_BankCorporationLocation = RelatedCorporations_RelatedCorporationsSingapore</t>
        </r>
      </text>
    </comment>
    <comment ref="C25" authorId="0" shapeId="0" xr:uid="{00000000-0006-0000-1900-0000DD000000}">
      <text>
        <r>
          <rPr>
            <b/>
            <sz val="9"/>
            <color indexed="81"/>
            <rFont val="Tahoma"/>
            <family val="2"/>
          </rPr>
          <t>Metric = C1_1_SingDollar_Asset_CashBal_Amount_x000D_
Data Type = Bk_Number 19 - 9_x000D_
Bk_BankCorporationLocation = RelatedCorporations_RelatedCorporationsOutsideSingapore</t>
        </r>
      </text>
    </comment>
    <comment ref="D25" authorId="0" shapeId="0" xr:uid="{00000000-0006-0000-1900-0000DE000000}">
      <text>
        <r>
          <rPr>
            <b/>
            <sz val="9"/>
            <color indexed="81"/>
            <rFont val="Tahoma"/>
            <family val="2"/>
          </rPr>
          <t>Metric = C1_1_SingDollar_Asset_Receivable_Amount_x000D_
Data Type = Bk_Number 19 - 9_x000D_
Bk_BankCorporationLocation = RelatedCorporations_RelatedCorporationsOutsideSingapore</t>
        </r>
      </text>
    </comment>
    <comment ref="E25" authorId="0" shapeId="0" xr:uid="{00000000-0006-0000-1900-0000DF000000}">
      <text>
        <r>
          <rPr>
            <b/>
            <sz val="9"/>
            <color indexed="81"/>
            <rFont val="Tahoma"/>
            <family val="2"/>
          </rPr>
          <t>Metric = C1_1_SingDollar_Asset_PositFairValue_Amount_x000D_
Data Type = Bk_Number 19 - 9_x000D_
Bk_BankCorporationLocation = RelatedCorporations_RelatedCorporationsOutsideSingapore</t>
        </r>
      </text>
    </comment>
    <comment ref="F25" authorId="0" shapeId="0" xr:uid="{00000000-0006-0000-1900-0000E0000000}">
      <text>
        <r>
          <rPr>
            <b/>
            <sz val="9"/>
            <color indexed="81"/>
            <rFont val="Tahoma"/>
            <family val="2"/>
          </rPr>
          <t>Metric = C1_1_SingDollar_Asset_NegotiableCertDep_Amount_x000D_
Data Type = Bk_Number 19 - 9_x000D_
Bk_BankCorporationLocation = RelatedCorporations_RelatedCorporationsOutsideSingapore</t>
        </r>
      </text>
    </comment>
    <comment ref="G25" authorId="0" shapeId="0" xr:uid="{00000000-0006-0000-1900-0000E1000000}">
      <text>
        <r>
          <rPr>
            <b/>
            <sz val="9"/>
            <color indexed="81"/>
            <rFont val="Tahoma"/>
            <family val="2"/>
          </rPr>
          <t>Metric = C1_1_SingDollar_Asset_DebtSecurities_Amount_x000D_
Data Type = Bk_Number 19 - 9_x000D_
Bk_BankCorporationLocation = RelatedCorporations_RelatedCorporationsOutsideSingapore</t>
        </r>
      </text>
    </comment>
    <comment ref="H25" authorId="0" shapeId="0" xr:uid="{00000000-0006-0000-1900-0000E2000000}">
      <text>
        <r>
          <rPr>
            <b/>
            <sz val="9"/>
            <color indexed="81"/>
            <rFont val="Tahoma"/>
            <family val="2"/>
          </rPr>
          <t>Metric = C1_1_SingDollar_Asset_LoanAdva_Amount_x000D_
Data Type = Bk_Number 19 - 9_x000D_
Bk_BankCorporationLocation = RelatedCorporations_RelatedCorporationsOutsideSingapore</t>
        </r>
      </text>
    </comment>
    <comment ref="I25" authorId="0" shapeId="0" xr:uid="{00000000-0006-0000-1900-0000E3000000}">
      <text>
        <r>
          <rPr>
            <b/>
            <sz val="9"/>
            <color indexed="81"/>
            <rFont val="Tahoma"/>
            <family val="2"/>
          </rPr>
          <t>Metric = C1_1_SingDollar_Asset_LoanAdvaTradeFin_Amount_x000D_
Data Type = Bk_Number 19 - 9_x000D_
Bk_BankCorporationLocation = RelatedCorporations_RelatedCorporationsOutsideSingapore</t>
        </r>
      </text>
    </comment>
    <comment ref="J25" authorId="0" shapeId="0" xr:uid="{00000000-0006-0000-1900-0000E4000000}">
      <text>
        <r>
          <rPr>
            <b/>
            <sz val="9"/>
            <color indexed="81"/>
            <rFont val="Tahoma"/>
            <family val="2"/>
          </rPr>
          <t>Metric = C1_1_SingDollar_Asset_BillDiscount_Amount_x000D_
Data Type = Bk_Number 19 - 9_x000D_
Bk_BankCorporationLocation = RelatedCorporations_RelatedCorporationsOutsideSingapore</t>
        </r>
      </text>
    </comment>
    <comment ref="K25" authorId="0" shapeId="0" xr:uid="{00000000-0006-0000-1900-0000E5000000}">
      <text>
        <r>
          <rPr>
            <b/>
            <sz val="9"/>
            <color indexed="81"/>
            <rFont val="Tahoma"/>
            <family val="2"/>
          </rPr>
          <t>Metric = C1_1_SingDollar_Asset_EqtyInvestment_Amount_x000D_
Data Type = Bk_Number 19 - 9_x000D_
Bk_BankCorporationLocation = RelatedCorporations_RelatedCorporationsOutsideSingapore</t>
        </r>
      </text>
    </comment>
    <comment ref="L25" authorId="0" shapeId="0" xr:uid="{00000000-0006-0000-1900-0000E6000000}">
      <text>
        <r>
          <rPr>
            <b/>
            <sz val="9"/>
            <color indexed="81"/>
            <rFont val="Tahoma"/>
            <family val="2"/>
          </rPr>
          <t>Metric = C1_1_SingDollar_Asset_OtherAssets_Amount_x000D_
Data Type = Bk_Number 19 - 9_x000D_
Bk_BankCorporationLocation = RelatedCorporations_RelatedCorporationsOutsideSingapore</t>
        </r>
      </text>
    </comment>
    <comment ref="N25" authorId="0" shapeId="0" xr:uid="{00000000-0006-0000-1900-0000E7000000}">
      <text>
        <r>
          <rPr>
            <b/>
            <sz val="9"/>
            <color indexed="81"/>
            <rFont val="Tahoma"/>
            <family val="2"/>
          </rPr>
          <t>Metric = C1_1_SingDollar_Liabilities_DepBal_Amount_x000D_
Data Type = Bk_Number 19 - 9_x000D_
Bk_BankCorporationLocation = RelatedCorporations_RelatedCorporationsOutsideSingapore</t>
        </r>
      </text>
    </comment>
    <comment ref="O25" authorId="0" shapeId="0" xr:uid="{00000000-0006-0000-1900-0000E8000000}">
      <text>
        <r>
          <rPr>
            <b/>
            <sz val="9"/>
            <color indexed="81"/>
            <rFont val="Tahoma"/>
            <family val="2"/>
          </rPr>
          <t>Metric = C1_1_SingDollar_Liabilities_Payable_Amount_x000D_
Data Type = Bk_Number 19 - 9_x000D_
Bk_BankCorporationLocation = RelatedCorporations_RelatedCorporationsOutsideSingapore</t>
        </r>
      </text>
    </comment>
    <comment ref="P25" authorId="0" shapeId="0" xr:uid="{00000000-0006-0000-1900-0000E9000000}">
      <text>
        <r>
          <rPr>
            <b/>
            <sz val="9"/>
            <color indexed="81"/>
            <rFont val="Tahoma"/>
            <family val="2"/>
          </rPr>
          <t>Metric = C1_1_SingDollar_Liabilities_NegFairValue_Amount_x000D_
Data Type = Bk_Number 19 - 9_x000D_
Bk_BankCorporationLocation = RelatedCorporations_RelatedCorporationsOutsideSingapore</t>
        </r>
      </text>
    </comment>
    <comment ref="Q25" authorId="0" shapeId="0" xr:uid="{00000000-0006-0000-1900-0000EA000000}">
      <text>
        <r>
          <rPr>
            <b/>
            <sz val="9"/>
            <color indexed="81"/>
            <rFont val="Tahoma"/>
            <family val="2"/>
          </rPr>
          <t>Metric = C1_1_SingDollar_Liabilities_BillPayable_Amount_x000D_
Data Type = Bk_Number 19 - 9_x000D_
Bk_BankCorporationLocation = RelatedCorporations_RelatedCorporationsOutsideSingapore</t>
        </r>
      </text>
    </comment>
    <comment ref="R25" authorId="0" shapeId="0" xr:uid="{00000000-0006-0000-1900-0000EB000000}">
      <text>
        <r>
          <rPr>
            <b/>
            <sz val="9"/>
            <color indexed="81"/>
            <rFont val="Tahoma"/>
            <family val="2"/>
          </rPr>
          <t>Metric = C1_1_SingDollar_Liabilities_NegotiableCertDep_Amount_x000D_
Data Type = Bk_Number 19 - 9_x000D_
Bk_BankCorporationLocation = RelatedCorporations_RelatedCorporationsOutsideSingapore</t>
        </r>
      </text>
    </comment>
    <comment ref="S25" authorId="0" shapeId="0" xr:uid="{00000000-0006-0000-1900-0000EC000000}">
      <text>
        <r>
          <rPr>
            <b/>
            <sz val="9"/>
            <color indexed="81"/>
            <rFont val="Tahoma"/>
            <family val="2"/>
          </rPr>
          <t>Metric = C1_1_SingDollar_Liabilities_DebtSecurities_Amount_x000D_
Data Type = Bk_Number 19 - 9_x000D_
Bk_BankCorporationLocation = RelatedCorporations_RelatedCorporationsOutsideSingapore</t>
        </r>
      </text>
    </comment>
    <comment ref="T25" authorId="0" shapeId="0" xr:uid="{00000000-0006-0000-1900-0000ED000000}">
      <text>
        <r>
          <rPr>
            <b/>
            <sz val="9"/>
            <color indexed="81"/>
            <rFont val="Tahoma"/>
            <family val="2"/>
          </rPr>
          <t>Metric = C1_1_SingDollar_Liabilities_OtherLiabilities_Amount_x000D_
Data Type = Bk_Number 19 - 9_x000D_
Bk_BankCorporationLocation = RelatedCorporations_RelatedCorporationsOutsideSingapore</t>
        </r>
      </text>
    </comment>
    <comment ref="V25" authorId="0" shapeId="0" xr:uid="{00000000-0006-0000-1900-0000EE000000}">
      <text>
        <r>
          <rPr>
            <b/>
            <sz val="9"/>
            <color indexed="81"/>
            <rFont val="Tahoma"/>
            <family val="2"/>
          </rPr>
          <t>Metric = C1_1_SingDollar_ContingentItem_Amount_x000D_
Data Type = Bk_Number 19 - 9_x000D_
Bk_BankCorporationLocation = RelatedCorporations_RelatedCorporationsOutsideSingapore</t>
        </r>
      </text>
    </comment>
    <comment ref="W25" authorId="0" shapeId="0" xr:uid="{00000000-0006-0000-1900-0000EF000000}">
      <text>
        <r>
          <rPr>
            <b/>
            <sz val="9"/>
            <color indexed="81"/>
            <rFont val="Tahoma"/>
            <family val="2"/>
          </rPr>
          <t>Metric = C1_1_SingDollar_ContingentItemTradeFin_Amount_x000D_
Data Type = Bk_Number 19 - 9_x000D_
Bk_BankCorporationLocation = RelatedCorporations_RelatedCorporationsOutsideSingapore</t>
        </r>
      </text>
    </comment>
    <comment ref="X25" authorId="0" shapeId="0" xr:uid="{00000000-0006-0000-1900-0000F0000000}">
      <text>
        <r>
          <rPr>
            <b/>
            <sz val="9"/>
            <color indexed="81"/>
            <rFont val="Tahoma"/>
            <family val="2"/>
          </rPr>
          <t>Metric = C1_1_SingDollar_Commitments_Amount_x000D_
Data Type = Bk_Number 19 - 9_x000D_
Bk_BankCorporationLocation = RelatedCorporations_RelatedCorporationsOutsideSingapore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A8" authorId="0" shapeId="0" xr:uid="{00000000-0006-0000-1A00-000001000000}">
      <text>
        <r>
          <rPr>
            <b/>
            <sz val="9"/>
            <color indexed="81"/>
            <rFont val="Tahoma"/>
            <family val="2"/>
          </rPr>
          <t>Metric = C1_2_FIcodes_NameBank_x000D_
Data Type = Bk_FIcode</t>
        </r>
      </text>
    </comment>
    <comment ref="B8" authorId="0" shapeId="0" xr:uid="{00000000-0006-0000-1A00-000002000000}">
      <text>
        <r>
          <rPr>
            <b/>
            <sz val="9"/>
            <color indexed="81"/>
            <rFont val="Tahoma"/>
            <family val="2"/>
          </rPr>
          <t>Metric = C1_2_ListOfBanks_NameBank
Data Type = Bk_Text(4000)</t>
        </r>
      </text>
    </comment>
    <comment ref="C8" authorId="0" shapeId="0" xr:uid="{00000000-0006-0000-1A00-000003000000}">
      <text>
        <r>
          <rPr>
            <b/>
            <sz val="9"/>
            <color indexed="81"/>
            <rFont val="Tahoma"/>
            <family val="2"/>
          </rPr>
          <t>Metric = C1_2_Asset_CashBal_x000D_
Data Type = Bk_Number 19 - 9</t>
        </r>
      </text>
    </comment>
    <comment ref="D8" authorId="0" shapeId="0" xr:uid="{00000000-0006-0000-1A00-000004000000}">
      <text>
        <r>
          <rPr>
            <b/>
            <sz val="9"/>
            <color indexed="81"/>
            <rFont val="Tahoma"/>
            <family val="2"/>
          </rPr>
          <t>Metric = C1_2_Asset_AmountReceivableUndRepurchAgree_x000D_
Data Type = Bk_Number 19 - 9</t>
        </r>
      </text>
    </comment>
    <comment ref="E8" authorId="0" shapeId="0" xr:uid="{00000000-0006-0000-1A00-000005000000}">
      <text>
        <r>
          <rPr>
            <b/>
            <sz val="9"/>
            <color indexed="81"/>
            <rFont val="Tahoma"/>
            <family val="2"/>
          </rPr>
          <t>Metric = C1_2_Asset_PositFairValue_x000D_
Data Type = Bk_Number 19 - 9</t>
        </r>
      </text>
    </comment>
    <comment ref="F8" authorId="0" shapeId="0" xr:uid="{00000000-0006-0000-1A00-000006000000}">
      <text>
        <r>
          <rPr>
            <b/>
            <sz val="9"/>
            <color indexed="81"/>
            <rFont val="Tahoma"/>
            <family val="2"/>
          </rPr>
          <t>Metric = C1_2_Asset_PositTradeOverCounter_x000D_
Data Type = Bk_Number 19 - 9</t>
        </r>
      </text>
    </comment>
    <comment ref="G8" authorId="0" shapeId="0" xr:uid="{00000000-0006-0000-1A00-000007000000}">
      <text>
        <r>
          <rPr>
            <b/>
            <sz val="9"/>
            <color indexed="81"/>
            <rFont val="Tahoma"/>
            <family val="2"/>
          </rPr>
          <t>Metric = C1_2_Asset_NegotiableCertDep_x000D_
Data Type = Bk_Number 19 - 9</t>
        </r>
      </text>
    </comment>
    <comment ref="H8" authorId="0" shapeId="0" xr:uid="{00000000-0006-0000-1A00-000008000000}">
      <text>
        <r>
          <rPr>
            <b/>
            <sz val="9"/>
            <color indexed="81"/>
            <rFont val="Tahoma"/>
            <family val="2"/>
          </rPr>
          <t>Metric = C1_2_Asset_DebtSecurities_x000D_
Data Type = Bk_Number 19 - 9</t>
        </r>
      </text>
    </comment>
    <comment ref="I8" authorId="0" shapeId="0" xr:uid="{00000000-0006-0000-1A00-000009000000}">
      <text>
        <r>
          <rPr>
            <b/>
            <sz val="9"/>
            <color indexed="81"/>
            <rFont val="Tahoma"/>
            <family val="2"/>
          </rPr>
          <t>Metric = C1_2_Asset_LoanAdvance_x000D_
Data Type = Bk_Number 19 - 9</t>
        </r>
      </text>
    </comment>
    <comment ref="J8" authorId="0" shapeId="0" xr:uid="{00000000-0006-0000-1A00-00000A000000}">
      <text>
        <r>
          <rPr>
            <b/>
            <sz val="9"/>
            <color indexed="81"/>
            <rFont val="Tahoma"/>
            <family val="2"/>
          </rPr>
          <t>Metric = C1_2_Asset_LoanAdvanceTradeFin_x000D_
Data Type = Bk_Number 19 - 9</t>
        </r>
      </text>
    </comment>
    <comment ref="K8" authorId="0" shapeId="0" xr:uid="{00000000-0006-0000-1A00-00000B000000}">
      <text>
        <r>
          <rPr>
            <b/>
            <sz val="9"/>
            <color indexed="81"/>
            <rFont val="Tahoma"/>
            <family val="2"/>
          </rPr>
          <t>Metric = C1_2_Asset_BillDiscountPurchase_x000D_
Data Type = Bk_Number 19 - 9</t>
        </r>
      </text>
    </comment>
    <comment ref="L8" authorId="0" shapeId="0" xr:uid="{00000000-0006-0000-1A00-00000C000000}">
      <text>
        <r>
          <rPr>
            <b/>
            <sz val="9"/>
            <color indexed="81"/>
            <rFont val="Tahoma"/>
            <family val="2"/>
          </rPr>
          <t>Metric = C1_2_Asset_EquityInvestment_x000D_
Data Type = Bk_Number 19 - 9</t>
        </r>
      </text>
    </comment>
    <comment ref="M8" authorId="0" shapeId="0" xr:uid="{00000000-0006-0000-1A00-00000D000000}">
      <text>
        <r>
          <rPr>
            <b/>
            <sz val="9"/>
            <color indexed="81"/>
            <rFont val="Tahoma"/>
            <family val="2"/>
          </rPr>
          <t>Metric = C1_2_Asset_OtherAsset_x000D_
Data Type = Bk_Number 19 - 9</t>
        </r>
      </text>
    </comment>
    <comment ref="N8" authorId="0" shapeId="0" xr:uid="{00000000-0006-0000-1A00-00000E000000}">
      <text>
        <r>
          <rPr>
            <b/>
            <sz val="9"/>
            <color indexed="81"/>
            <rFont val="Tahoma"/>
            <family val="2"/>
          </rPr>
          <t>Metric = C1_2_Asset_TotalAsset_x000D_
Data Type = Bk_Number 19 - 9</t>
        </r>
      </text>
    </comment>
    <comment ref="O8" authorId="0" shapeId="0" xr:uid="{00000000-0006-0000-1A00-00000F000000}">
      <text>
        <r>
          <rPr>
            <b/>
            <sz val="9"/>
            <color indexed="81"/>
            <rFont val="Tahoma"/>
            <family val="2"/>
          </rPr>
          <t>Metric = C1_2_Liab_DepBal_x000D_
Data Type = Bk_Number 19 - 9</t>
        </r>
      </text>
    </comment>
    <comment ref="P8" authorId="0" shapeId="0" xr:uid="{00000000-0006-0000-1A00-000010000000}">
      <text>
        <r>
          <rPr>
            <b/>
            <sz val="9"/>
            <color indexed="81"/>
            <rFont val="Tahoma"/>
            <family val="2"/>
          </rPr>
          <t>Metric = C1_2_Liab_AmountPayableUndRepurchAgree_x000D_
Data Type = Bk_Number 19 - 9</t>
        </r>
      </text>
    </comment>
    <comment ref="Q8" authorId="0" shapeId="0" xr:uid="{00000000-0006-0000-1A00-000011000000}">
      <text>
        <r>
          <rPr>
            <b/>
            <sz val="9"/>
            <color indexed="81"/>
            <rFont val="Tahoma"/>
            <family val="2"/>
          </rPr>
          <t>Metric = C1_2_Liab_NegFairValue_x000D_
Data Type = Bk_Number 19 - 9</t>
        </r>
      </text>
    </comment>
    <comment ref="R8" authorId="0" shapeId="0" xr:uid="{00000000-0006-0000-1A00-000012000000}">
      <text>
        <r>
          <rPr>
            <b/>
            <sz val="9"/>
            <color indexed="81"/>
            <rFont val="Tahoma"/>
            <family val="2"/>
          </rPr>
          <t>Metric = C1_2_Liab_NegTradeOverCounter_x000D_
Data Type = Bk_Number 19 - 9</t>
        </r>
      </text>
    </comment>
    <comment ref="S8" authorId="0" shapeId="0" xr:uid="{00000000-0006-0000-1A00-000013000000}">
      <text>
        <r>
          <rPr>
            <b/>
            <sz val="9"/>
            <color indexed="81"/>
            <rFont val="Tahoma"/>
            <family val="2"/>
          </rPr>
          <t>Metric = C1_2_Liab_Payable_x000D_
Data Type = Bk_Number 19 - 9</t>
        </r>
      </text>
    </comment>
    <comment ref="T8" authorId="0" shapeId="0" xr:uid="{00000000-0006-0000-1A00-000014000000}">
      <text>
        <r>
          <rPr>
            <b/>
            <sz val="9"/>
            <color indexed="81"/>
            <rFont val="Tahoma"/>
            <family val="2"/>
          </rPr>
          <t>Metric = C1_2_Liab_NegotiableCertDep_x000D_
Data Type = Bk_Number 19 - 9</t>
        </r>
      </text>
    </comment>
    <comment ref="U8" authorId="0" shapeId="0" xr:uid="{00000000-0006-0000-1A00-000015000000}">
      <text>
        <r>
          <rPr>
            <b/>
            <sz val="9"/>
            <color indexed="81"/>
            <rFont val="Tahoma"/>
            <family val="2"/>
          </rPr>
          <t>Metric = C1_2_Liab_DebtSecurities_x000D_
Data Type = Bk_Number 19 - 9</t>
        </r>
      </text>
    </comment>
    <comment ref="V8" authorId="0" shapeId="0" xr:uid="{00000000-0006-0000-1A00-000016000000}">
      <text>
        <r>
          <rPr>
            <b/>
            <sz val="9"/>
            <color indexed="81"/>
            <rFont val="Tahoma"/>
            <family val="2"/>
          </rPr>
          <t>Metric = C1_2_Liab_OtherLiabilities_Total_x000D_
Data Type = Bk_Number 19 - 9</t>
        </r>
      </text>
    </comment>
    <comment ref="W8" authorId="0" shapeId="0" xr:uid="{00000000-0006-0000-1A00-000017000000}">
      <text>
        <r>
          <rPr>
            <b/>
            <sz val="9"/>
            <color indexed="81"/>
            <rFont val="Tahoma"/>
            <family val="2"/>
          </rPr>
          <t>Metric = C1_2_Liab_TotalLiab_x000D_
Data Type = Bk_Number 19 - 9</t>
        </r>
      </text>
    </comment>
    <comment ref="X8" authorId="0" shapeId="0" xr:uid="{00000000-0006-0000-1A00-000018000000}">
      <text>
        <r>
          <rPr>
            <b/>
            <sz val="9"/>
            <color indexed="81"/>
            <rFont val="Tahoma"/>
            <family val="2"/>
          </rPr>
          <t>Metric = C1_2_ContingentItem_x000D_
Data Type = Bk_Number 19 - 9</t>
        </r>
      </text>
    </comment>
    <comment ref="Y8" authorId="0" shapeId="0" xr:uid="{00000000-0006-0000-1A00-000019000000}">
      <text>
        <r>
          <rPr>
            <b/>
            <sz val="9"/>
            <color indexed="81"/>
            <rFont val="Tahoma"/>
            <family val="2"/>
          </rPr>
          <t>Metric = C1_2_ContingentItemTradeFin_x000D_
Data Type = Bk_Number 19 - 9</t>
        </r>
      </text>
    </comment>
    <comment ref="Z8" authorId="0" shapeId="0" xr:uid="{00000000-0006-0000-1A00-00001A000000}">
      <text>
        <r>
          <rPr>
            <b/>
            <sz val="9"/>
            <color indexed="81"/>
            <rFont val="Tahoma"/>
            <family val="2"/>
          </rPr>
          <t>Metric = C1_2_Commitments_x000D_
Data Type = Bk_Number 19 - 9</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B8" authorId="0" shapeId="0" xr:uid="{00000000-0006-0000-1B00-000001000000}">
      <text>
        <r>
          <rPr>
            <b/>
            <sz val="9"/>
            <color indexed="81"/>
            <rFont val="Tahoma"/>
            <family val="2"/>
          </rPr>
          <t>Metric = C1_3_NetTotalAsset_NameBankGroup_x000D_
Data Type = Bk_Text(4000)</t>
        </r>
      </text>
    </comment>
    <comment ref="C8" authorId="0" shapeId="0" xr:uid="{00000000-0006-0000-1B00-000002000000}">
      <text>
        <r>
          <rPr>
            <b/>
            <sz val="9"/>
            <color indexed="81"/>
            <rFont val="Tahoma"/>
            <family val="2"/>
          </rPr>
          <t>Metric = C1_3_NetTotAsset_JurisdResid_x000D_
Data Type = Bk_Jurisdiction</t>
        </r>
      </text>
    </comment>
    <comment ref="D8" authorId="0" shapeId="0" xr:uid="{00000000-0006-0000-1B00-000003000000}">
      <text>
        <r>
          <rPr>
            <b/>
            <sz val="9"/>
            <color indexed="81"/>
            <rFont val="Tahoma"/>
            <family val="2"/>
          </rPr>
          <t>Metric = C1_3_NetTotAsset_NetTotAssLiab_x000D_
Data Type = Bk_Number 19 - 9</t>
        </r>
      </text>
    </comment>
    <comment ref="E8" authorId="0" shapeId="0" xr:uid="{00000000-0006-0000-1B00-000004000000}">
      <text>
        <r>
          <rPr>
            <b/>
            <sz val="9"/>
            <color indexed="81"/>
            <rFont val="Tahoma"/>
            <family val="2"/>
          </rPr>
          <t>Metric = C1_3_NetTotAsset_Asset_CashBal_x000D_
Data Type = Bk_Number 19 - 9</t>
        </r>
      </text>
    </comment>
    <comment ref="F8" authorId="0" shapeId="0" xr:uid="{00000000-0006-0000-1B00-000005000000}">
      <text>
        <r>
          <rPr>
            <b/>
            <sz val="9"/>
            <color indexed="81"/>
            <rFont val="Tahoma"/>
            <family val="2"/>
          </rPr>
          <t>Metric = C1_3_NetTotAsset_Asset_AmountReceivableUndRepurchAgree_x000D_
Data Type = Bk_Number 19 - 9</t>
        </r>
      </text>
    </comment>
    <comment ref="G8" authorId="0" shapeId="0" xr:uid="{00000000-0006-0000-1B00-000006000000}">
      <text>
        <r>
          <rPr>
            <b/>
            <sz val="9"/>
            <color indexed="81"/>
            <rFont val="Tahoma"/>
            <family val="2"/>
          </rPr>
          <t>Metric = C1_3_NetTotAsset_Asset_PositFairValFinDeriv_x000D_
Data Type = Bk_Number 19 - 9</t>
        </r>
      </text>
    </comment>
    <comment ref="H8" authorId="0" shapeId="0" xr:uid="{00000000-0006-0000-1B00-000007000000}">
      <text>
        <r>
          <rPr>
            <b/>
            <sz val="9"/>
            <color indexed="81"/>
            <rFont val="Tahoma"/>
            <family val="2"/>
          </rPr>
          <t>Metric = C1_3_NetTotAsset_Asset_NegotiableCertDep_x000D_
Data Type = Bk_Number 19 - 9</t>
        </r>
      </text>
    </comment>
    <comment ref="I8" authorId="0" shapeId="0" xr:uid="{00000000-0006-0000-1B00-000008000000}">
      <text>
        <r>
          <rPr>
            <b/>
            <sz val="9"/>
            <color indexed="81"/>
            <rFont val="Tahoma"/>
            <family val="2"/>
          </rPr>
          <t>Metric = C1_3_NetTotAsset_Asset_DebtSecurities_x000D_
Data Type = Bk_Number 19 - 9</t>
        </r>
      </text>
    </comment>
    <comment ref="J8" authorId="0" shapeId="0" xr:uid="{00000000-0006-0000-1B00-000009000000}">
      <text>
        <r>
          <rPr>
            <b/>
            <sz val="9"/>
            <color indexed="81"/>
            <rFont val="Tahoma"/>
            <family val="2"/>
          </rPr>
          <t>Metric = C1_3_NetTotAsset_Asset_LoanAdva_x000D_
Data Type = Bk_Number 19 - 9</t>
        </r>
      </text>
    </comment>
    <comment ref="K8" authorId="0" shapeId="0" xr:uid="{00000000-0006-0000-1B00-00000A000000}">
      <text>
        <r>
          <rPr>
            <b/>
            <sz val="9"/>
            <color indexed="81"/>
            <rFont val="Tahoma"/>
            <family val="2"/>
          </rPr>
          <t>Metric = C1_3_NetTotAsset_Asset_LoanAdvaTradeFin_x000D_
Data Type = Bk_Number 19 - 9</t>
        </r>
      </text>
    </comment>
    <comment ref="L8" authorId="0" shapeId="0" xr:uid="{00000000-0006-0000-1B00-00000B000000}">
      <text>
        <r>
          <rPr>
            <b/>
            <sz val="9"/>
            <color indexed="81"/>
            <rFont val="Tahoma"/>
            <family val="2"/>
          </rPr>
          <t>Metric = C1_3_NetTotAsset_Asset_BillDiscountPurch_x000D_
Data Type = Bk_Number 19 - 9</t>
        </r>
      </text>
    </comment>
    <comment ref="M8" authorId="0" shapeId="0" xr:uid="{00000000-0006-0000-1B00-00000C000000}">
      <text>
        <r>
          <rPr>
            <b/>
            <sz val="9"/>
            <color indexed="81"/>
            <rFont val="Tahoma"/>
            <family val="2"/>
          </rPr>
          <t>Metric = C1_3_NetTotAsset_Asset_EqtyInvestments_x000D_
Data Type = Bk_Number 19 - 9</t>
        </r>
      </text>
    </comment>
    <comment ref="N8" authorId="0" shapeId="0" xr:uid="{00000000-0006-0000-1B00-00000D000000}">
      <text>
        <r>
          <rPr>
            <b/>
            <sz val="9"/>
            <color indexed="81"/>
            <rFont val="Tahoma"/>
            <family val="2"/>
          </rPr>
          <t>Metric = C1_3_NetTotAsset_Asset_OtherAsset_x000D_
Data Type = Bk_Number 19 - 9</t>
        </r>
      </text>
    </comment>
    <comment ref="P8" authorId="0" shapeId="0" xr:uid="{00000000-0006-0000-1B00-00000E000000}">
      <text>
        <r>
          <rPr>
            <b/>
            <sz val="9"/>
            <color indexed="81"/>
            <rFont val="Tahoma"/>
            <family val="2"/>
          </rPr>
          <t>Metric = C1_3_NetTotAsset_Liab_DepBal_x000D_
Data Type = Bk_Number 19 - 9</t>
        </r>
      </text>
    </comment>
    <comment ref="Q8" authorId="0" shapeId="0" xr:uid="{00000000-0006-0000-1B00-00000F000000}">
      <text>
        <r>
          <rPr>
            <b/>
            <sz val="9"/>
            <color indexed="81"/>
            <rFont val="Tahoma"/>
            <family val="2"/>
          </rPr>
          <t>Metric = C1_3_NetTotAsset_Liab_AmountPayableUndRepurchAgree_x000D_
Data Type = Bk_Number 19 - 9</t>
        </r>
      </text>
    </comment>
    <comment ref="R8" authorId="0" shapeId="0" xr:uid="{00000000-0006-0000-1B00-000010000000}">
      <text>
        <r>
          <rPr>
            <b/>
            <sz val="9"/>
            <color indexed="81"/>
            <rFont val="Tahoma"/>
            <family val="2"/>
          </rPr>
          <t>Metric = C1_3_NetTotAsset_Liab_NegFairValFinDeriv_x000D_
Data Type = Bk_Number 19 - 9</t>
        </r>
      </text>
    </comment>
    <comment ref="S8" authorId="0" shapeId="0" xr:uid="{00000000-0006-0000-1B00-000011000000}">
      <text>
        <r>
          <rPr>
            <b/>
            <sz val="9"/>
            <color indexed="81"/>
            <rFont val="Tahoma"/>
            <family val="2"/>
          </rPr>
          <t>Metric = C1_3_NetTotAsset_Liab_BillPaybale_x000D_
Data Type = Bk_Number 19 - 9</t>
        </r>
      </text>
    </comment>
    <comment ref="T8" authorId="0" shapeId="0" xr:uid="{00000000-0006-0000-1B00-000012000000}">
      <text>
        <r>
          <rPr>
            <b/>
            <sz val="9"/>
            <color indexed="81"/>
            <rFont val="Tahoma"/>
            <family val="2"/>
          </rPr>
          <t>Metric = C1_3_NetTotAsset_Liab_NegotiableCertDep_x000D_
Data Type = Bk_Number 19 - 9</t>
        </r>
      </text>
    </comment>
    <comment ref="U8" authorId="0" shapeId="0" xr:uid="{00000000-0006-0000-1B00-000013000000}">
      <text>
        <r>
          <rPr>
            <b/>
            <sz val="9"/>
            <color indexed="81"/>
            <rFont val="Tahoma"/>
            <family val="2"/>
          </rPr>
          <t>Metric = C1_3_NetTotAsset_Liab_DebtSecurities_x000D_
Data Type = Bk_Number 19 - 9</t>
        </r>
      </text>
    </comment>
    <comment ref="V8" authorId="0" shapeId="0" xr:uid="{00000000-0006-0000-1B00-000014000000}">
      <text>
        <r>
          <rPr>
            <b/>
            <sz val="9"/>
            <color indexed="81"/>
            <rFont val="Tahoma"/>
            <family val="2"/>
          </rPr>
          <t>Metric = C1_3_NetTotAsset_Liab_OtherLiab_x000D_
Data Type = Bk_Number 19 - 9</t>
        </r>
      </text>
    </comment>
    <comment ref="X8" authorId="0" shapeId="0" xr:uid="{00000000-0006-0000-1B00-000015000000}">
      <text>
        <r>
          <rPr>
            <b/>
            <sz val="9"/>
            <color indexed="81"/>
            <rFont val="Tahoma"/>
            <family val="2"/>
          </rPr>
          <t>Metric = C1_3_NetTotAsset_ContingentItem_x000D_
Data Type = Bk_Number 19 - 9</t>
        </r>
      </text>
    </comment>
    <comment ref="Y8" authorId="0" shapeId="0" xr:uid="{00000000-0006-0000-1B00-000016000000}">
      <text>
        <r>
          <rPr>
            <b/>
            <sz val="9"/>
            <color indexed="81"/>
            <rFont val="Tahoma"/>
            <family val="2"/>
          </rPr>
          <t>Metric = C1_3_NetTotAsset_ContingentItemTradeFin_x000D_
Data Type = Bk_Number 19 - 9</t>
        </r>
      </text>
    </comment>
    <comment ref="Z8" authorId="0" shapeId="0" xr:uid="{00000000-0006-0000-1B00-000017000000}">
      <text>
        <r>
          <rPr>
            <b/>
            <sz val="9"/>
            <color indexed="81"/>
            <rFont val="Tahoma"/>
            <family val="2"/>
          </rPr>
          <t>Metric = C1_3_NetTotAsset_Commitment_x000D_
Data Type = Bk_Number 19 - 9</t>
        </r>
      </text>
    </comment>
    <comment ref="E23" authorId="0" shapeId="0" xr:uid="{00000000-0006-0000-1B00-000018000000}">
      <text>
        <r>
          <rPr>
            <b/>
            <sz val="9"/>
            <color indexed="81"/>
            <rFont val="Tahoma"/>
            <family val="2"/>
          </rPr>
          <t>Metric = C1_3_Asset_CashBal_Amount
Data Type = Bk_Number 19 - 9
Bk_NetByAssLiab = NetTotAssets_BnkGroupsNotListedAbove</t>
        </r>
      </text>
    </comment>
    <comment ref="F23" authorId="0" shapeId="0" xr:uid="{00000000-0006-0000-1B00-000019000000}">
      <text>
        <r>
          <rPr>
            <b/>
            <sz val="9"/>
            <color indexed="81"/>
            <rFont val="Tahoma"/>
            <family val="2"/>
          </rPr>
          <t>Metric = C1_3_Asset_AmountReceivableUndRepurchAgree_Amount
Data Type = Bk_Number 19 - 9
Bk_NetByAssLiab = NetTotAssets_BnkGroupsNotListedAbove</t>
        </r>
      </text>
    </comment>
    <comment ref="G23" authorId="0" shapeId="0" xr:uid="{00000000-0006-0000-1B00-00001A000000}">
      <text>
        <r>
          <rPr>
            <b/>
            <sz val="9"/>
            <color indexed="81"/>
            <rFont val="Tahoma"/>
            <family val="2"/>
          </rPr>
          <t>Metric = C1_3_Asset_PositFairValFinDeriv_Amount
Data Type = Bk_Number 19 - 9
Bk_NetByAssLiab = NetTotAssets_BnkGroupsNotListedAbove</t>
        </r>
      </text>
    </comment>
    <comment ref="H23" authorId="0" shapeId="0" xr:uid="{00000000-0006-0000-1B00-00001B000000}">
      <text>
        <r>
          <rPr>
            <b/>
            <sz val="9"/>
            <color indexed="81"/>
            <rFont val="Tahoma"/>
            <family val="2"/>
          </rPr>
          <t>Metric = C1_3_Asset_NegotiableCertDep_Amount
Data Type = Bk_Number 19 - 9
Bk_NetByAssLiab = NetTotAssets_BnkGroupsNotListedAbove</t>
        </r>
      </text>
    </comment>
    <comment ref="I23" authorId="0" shapeId="0" xr:uid="{00000000-0006-0000-1B00-00001C000000}">
      <text>
        <r>
          <rPr>
            <b/>
            <sz val="9"/>
            <color indexed="81"/>
            <rFont val="Tahoma"/>
            <family val="2"/>
          </rPr>
          <t>Metric = C1_3_Asset_DebtSecurities_Amount_x000D_
Data Type = Bk_Number 19 - 9
Bk_NetByAssLiab = NetTotAssets_BnkGroupsNotListedAbove</t>
        </r>
      </text>
    </comment>
    <comment ref="J23" authorId="0" shapeId="0" xr:uid="{00000000-0006-0000-1B00-00001D000000}">
      <text>
        <r>
          <rPr>
            <b/>
            <sz val="9"/>
            <color indexed="81"/>
            <rFont val="Tahoma"/>
            <family val="2"/>
          </rPr>
          <t>Metric = C1_3_Asset_LoanAdva_Amount
Data Type = Bk_Number 19 - 9
Bk_NetByAssLiab = NetTotAssets_BnkGroupsNotListedAbove</t>
        </r>
      </text>
    </comment>
    <comment ref="K23" authorId="0" shapeId="0" xr:uid="{00000000-0006-0000-1B00-00001E000000}">
      <text>
        <r>
          <rPr>
            <b/>
            <sz val="9"/>
            <color indexed="81"/>
            <rFont val="Tahoma"/>
            <family val="2"/>
          </rPr>
          <t>Metric = C1_3_Asset_LoanAdvaTradeFin_Amount
Data Type = Bk_Number 19 - 9
Bk_NetByAssLiab = NetTotAssets_BnkGroupsNotListedAbove</t>
        </r>
      </text>
    </comment>
    <comment ref="L23" authorId="0" shapeId="0" xr:uid="{00000000-0006-0000-1B00-00001F000000}">
      <text>
        <r>
          <rPr>
            <b/>
            <sz val="9"/>
            <color indexed="81"/>
            <rFont val="Tahoma"/>
            <family val="2"/>
          </rPr>
          <t>Metric = C1_3_Asset_BillDiscountPurch_Amount
Data Type = Bk_Number 19 - 9
Bk_NetByAssLiab = NetTotAssets_BnkGroupsNotListedAbove</t>
        </r>
      </text>
    </comment>
    <comment ref="M23" authorId="0" shapeId="0" xr:uid="{00000000-0006-0000-1B00-000020000000}">
      <text>
        <r>
          <rPr>
            <b/>
            <sz val="9"/>
            <color indexed="81"/>
            <rFont val="Tahoma"/>
            <family val="2"/>
          </rPr>
          <t>Metric = C1_3_Asset_EqtyInvestments_Amount
Data Type = Bk_Number 19 - 9
Bk_NetByAssLiab = NetTotAssets_BnkGroupsNotListedAbove</t>
        </r>
      </text>
    </comment>
    <comment ref="N23" authorId="0" shapeId="0" xr:uid="{00000000-0006-0000-1B00-000021000000}">
      <text>
        <r>
          <rPr>
            <b/>
            <sz val="9"/>
            <color indexed="81"/>
            <rFont val="Tahoma"/>
            <family val="2"/>
          </rPr>
          <t>Metric = C1_3_Asset_OtherAsset_Amount
Data Type = Bk_Number 19 - 9
Bk_NetByAssLiab = NetTotAssets_BnkGroupsNotListedAbove</t>
        </r>
      </text>
    </comment>
    <comment ref="P23" authorId="0" shapeId="0" xr:uid="{00000000-0006-0000-1B00-000022000000}">
      <text>
        <r>
          <rPr>
            <b/>
            <sz val="9"/>
            <color indexed="81"/>
            <rFont val="Tahoma"/>
            <family val="2"/>
          </rPr>
          <t>Metric = C1_3_Liab_DepBal_Amount
Data Type = Bk_Number 19 - 9
Bk_NetByAssLiab = NetTotAssets_BnkGroupsNotListedAbove</t>
        </r>
      </text>
    </comment>
    <comment ref="Q23" authorId="0" shapeId="0" xr:uid="{00000000-0006-0000-1B00-000023000000}">
      <text>
        <r>
          <rPr>
            <b/>
            <sz val="9"/>
            <color indexed="81"/>
            <rFont val="Tahoma"/>
            <family val="2"/>
          </rPr>
          <t>Metric = C1_3_Liab_AmountPayableUndRepurchAgree_Amount
Data Type = Bk_Number 19 - 9
Bk_NetByAssLiab = NetTotAssets_BnkGroupsNotListedAbove</t>
        </r>
      </text>
    </comment>
    <comment ref="R23" authorId="0" shapeId="0" xr:uid="{00000000-0006-0000-1B00-000024000000}">
      <text>
        <r>
          <rPr>
            <b/>
            <sz val="9"/>
            <color indexed="81"/>
            <rFont val="Tahoma"/>
            <family val="2"/>
          </rPr>
          <t>Metric = C1_3_Liab_NegFairValFinDeriv_Amount
Data Type = Bk_Number 19 - 9
Bk_NetByAssLiab = NetTotAssets_BnkGroupsNotListedAbove</t>
        </r>
      </text>
    </comment>
    <comment ref="S23" authorId="0" shapeId="0" xr:uid="{00000000-0006-0000-1B00-000025000000}">
      <text>
        <r>
          <rPr>
            <b/>
            <sz val="9"/>
            <color indexed="81"/>
            <rFont val="Tahoma"/>
            <family val="2"/>
          </rPr>
          <t>Metric = C1_3_Liab_BillPaybale_Amount
Data Type = Bk_Number 19 - 9
Bk_NetByAssLiab = NetTotAssets_BnkGroupsNotListedAbove</t>
        </r>
      </text>
    </comment>
    <comment ref="T23" authorId="0" shapeId="0" xr:uid="{00000000-0006-0000-1B00-000026000000}">
      <text>
        <r>
          <rPr>
            <b/>
            <sz val="9"/>
            <color indexed="81"/>
            <rFont val="Tahoma"/>
            <family val="2"/>
          </rPr>
          <t>Metric = C1_3_Liab_NegotiableCertDep_Amount
Data Type = Bk_Number 19 - 9
Bk_NetByAssLiab = NetTotAssets_BnkGroupsNotListedAbove</t>
        </r>
      </text>
    </comment>
    <comment ref="U23" authorId="0" shapeId="0" xr:uid="{00000000-0006-0000-1B00-000027000000}">
      <text>
        <r>
          <rPr>
            <b/>
            <sz val="9"/>
            <color indexed="81"/>
            <rFont val="Tahoma"/>
            <family val="2"/>
          </rPr>
          <t>Metric = C1_3_Liab_DebtSecurities_Amount
Data Type = Bk_Number 19 - 9
Bk_NetByAssLiab = NetTotAssets_BnkGroupsNotListedAbove</t>
        </r>
      </text>
    </comment>
    <comment ref="V23" authorId="0" shapeId="0" xr:uid="{00000000-0006-0000-1B00-000028000000}">
      <text>
        <r>
          <rPr>
            <b/>
            <sz val="9"/>
            <color indexed="81"/>
            <rFont val="Tahoma"/>
            <family val="2"/>
          </rPr>
          <t>Metric = C1_3_Liab_OtherLiab_Amount
Data Type = Bk_Number 19 - 9
Bk_NetByAssLiab = NetTotAssets_BnkGroupsNotListedAbove</t>
        </r>
      </text>
    </comment>
    <comment ref="X23" authorId="0" shapeId="0" xr:uid="{00000000-0006-0000-1B00-000029000000}">
      <text>
        <r>
          <rPr>
            <b/>
            <sz val="9"/>
            <color indexed="81"/>
            <rFont val="Tahoma"/>
            <family val="2"/>
          </rPr>
          <t>Metric = C1_3_ContingentItem_Amount
Data Type = Bk_Number 19 - 9
Bk_NetByAssLiab = NetTotAssets_BnkGroupsNotListedAbove</t>
        </r>
      </text>
    </comment>
    <comment ref="Y23" authorId="0" shapeId="0" xr:uid="{00000000-0006-0000-1B00-00002A000000}">
      <text>
        <r>
          <rPr>
            <b/>
            <sz val="9"/>
            <color indexed="81"/>
            <rFont val="Tahoma"/>
            <family val="2"/>
          </rPr>
          <t>Metric = C1_3_ContingentItemTradeFin_Amount
Data Type = Bk_Number 19 - 9
Bk_NetByAssLiab = NetTotAssets_BnkGroupsNotListedAbove</t>
        </r>
      </text>
    </comment>
    <comment ref="Z23" authorId="0" shapeId="0" xr:uid="{00000000-0006-0000-1B00-00002B000000}">
      <text>
        <r>
          <rPr>
            <b/>
            <sz val="9"/>
            <color indexed="81"/>
            <rFont val="Tahoma"/>
            <family val="2"/>
          </rPr>
          <t>Metric = C1_3_Commitment_Amount
Data Type = Bk_Number 19 - 9
Bk_NetByAssLiab = NetTotAssets_BnkGroupsNotListedAbove</t>
        </r>
      </text>
    </comment>
    <comment ref="B27" authorId="0" shapeId="0" xr:uid="{00000000-0006-0000-1B00-00002C000000}">
      <text>
        <r>
          <rPr>
            <b/>
            <sz val="9"/>
            <color indexed="81"/>
            <rFont val="Tahoma"/>
            <family val="2"/>
          </rPr>
          <t>Metric = C1_3_NetTotalLiab_NameBankGroup_x000D_
Data Type = Bk_Text(4000)</t>
        </r>
      </text>
    </comment>
    <comment ref="C27" authorId="0" shapeId="0" xr:uid="{00000000-0006-0000-1B00-00002D000000}">
      <text>
        <r>
          <rPr>
            <b/>
            <sz val="9"/>
            <color indexed="81"/>
            <rFont val="Tahoma"/>
            <family val="2"/>
          </rPr>
          <t>Metric = C1_3_NetTotLiab_JurisdResid_x000D_
Data Type = Bk_Jurisdiction</t>
        </r>
      </text>
    </comment>
    <comment ref="D27" authorId="0" shapeId="0" xr:uid="{00000000-0006-0000-1B00-00002E000000}">
      <text>
        <r>
          <rPr>
            <b/>
            <sz val="9"/>
            <color indexed="81"/>
            <rFont val="Tahoma"/>
            <family val="2"/>
          </rPr>
          <t>Metric = C1_3_NetTotLiab_NetTotAssLiab_x000D_
Data Type = Bk_Number 19 - 9</t>
        </r>
      </text>
    </comment>
    <comment ref="E27" authorId="0" shapeId="0" xr:uid="{00000000-0006-0000-1B00-00002F000000}">
      <text>
        <r>
          <rPr>
            <b/>
            <sz val="9"/>
            <color indexed="81"/>
            <rFont val="Tahoma"/>
            <family val="2"/>
          </rPr>
          <t>Metric = C1_3_NetTotLiab_Asset_CashBal_x000D_
Data Type = Bk_Number 19 - 9</t>
        </r>
      </text>
    </comment>
    <comment ref="F27" authorId="0" shapeId="0" xr:uid="{00000000-0006-0000-1B00-000030000000}">
      <text>
        <r>
          <rPr>
            <b/>
            <sz val="9"/>
            <color indexed="81"/>
            <rFont val="Tahoma"/>
            <family val="2"/>
          </rPr>
          <t>Metric = C1_3_NetTotLiab_Asset_AmountReceivableUndRepurchAgree_x000D_
Data Type = Bk_Number 19 - 9</t>
        </r>
      </text>
    </comment>
    <comment ref="G27" authorId="0" shapeId="0" xr:uid="{00000000-0006-0000-1B00-000031000000}">
      <text>
        <r>
          <rPr>
            <b/>
            <sz val="9"/>
            <color indexed="81"/>
            <rFont val="Tahoma"/>
            <family val="2"/>
          </rPr>
          <t>Metric = C1_3_NetTotLiab_Asset_PositFairValFinDeriv_x000D_
Data Type = Bk_Number 19 - 9</t>
        </r>
      </text>
    </comment>
    <comment ref="H27" authorId="0" shapeId="0" xr:uid="{00000000-0006-0000-1B00-000032000000}">
      <text>
        <r>
          <rPr>
            <b/>
            <sz val="9"/>
            <color indexed="81"/>
            <rFont val="Tahoma"/>
            <family val="2"/>
          </rPr>
          <t>Metric = C1_3_NetTotLiab_Asset_NegotiableCertDep_x000D_
Data Type = Bk_Number 19 - 9</t>
        </r>
      </text>
    </comment>
    <comment ref="I27" authorId="0" shapeId="0" xr:uid="{00000000-0006-0000-1B00-000033000000}">
      <text>
        <r>
          <rPr>
            <b/>
            <sz val="9"/>
            <color indexed="81"/>
            <rFont val="Tahoma"/>
            <family val="2"/>
          </rPr>
          <t>Metric = C1_3_NetTotLiab_Asset_DebtSecurities_x000D_
Data Type = Bk_Number 19 - 9</t>
        </r>
      </text>
    </comment>
    <comment ref="J27" authorId="0" shapeId="0" xr:uid="{00000000-0006-0000-1B00-000034000000}">
      <text>
        <r>
          <rPr>
            <b/>
            <sz val="9"/>
            <color indexed="81"/>
            <rFont val="Tahoma"/>
            <family val="2"/>
          </rPr>
          <t>Metric = C1_3_NetTotLiab_Asset_LoanAdva_x000D_
Data Type = Bk_Number 19 - 9</t>
        </r>
      </text>
    </comment>
    <comment ref="K27" authorId="0" shapeId="0" xr:uid="{00000000-0006-0000-1B00-000035000000}">
      <text>
        <r>
          <rPr>
            <b/>
            <sz val="9"/>
            <color indexed="81"/>
            <rFont val="Tahoma"/>
            <family val="2"/>
          </rPr>
          <t>Metric = C1_3_NetTotLiab_Asset_LoanAdvaTradeFin_x000D_
Data Type = Bk_Number 19 - 9</t>
        </r>
      </text>
    </comment>
    <comment ref="L27" authorId="0" shapeId="0" xr:uid="{00000000-0006-0000-1B00-000036000000}">
      <text>
        <r>
          <rPr>
            <b/>
            <sz val="9"/>
            <color indexed="81"/>
            <rFont val="Tahoma"/>
            <family val="2"/>
          </rPr>
          <t>Metric = C1_3_NetTotLiab_Asset_BillDiscountPurch_x000D_
Data Type = Bk_Number 19 - 9</t>
        </r>
      </text>
    </comment>
    <comment ref="M27" authorId="0" shapeId="0" xr:uid="{00000000-0006-0000-1B00-000037000000}">
      <text>
        <r>
          <rPr>
            <b/>
            <sz val="9"/>
            <color indexed="81"/>
            <rFont val="Tahoma"/>
            <family val="2"/>
          </rPr>
          <t>Metric = C1_3_NetTotLiab_Asset_EqtyInvestments_x000D_
Data Type = Bk_Number 19 - 9</t>
        </r>
      </text>
    </comment>
    <comment ref="N27" authorId="0" shapeId="0" xr:uid="{00000000-0006-0000-1B00-000038000000}">
      <text>
        <r>
          <rPr>
            <b/>
            <sz val="9"/>
            <color indexed="81"/>
            <rFont val="Tahoma"/>
            <family val="2"/>
          </rPr>
          <t>Metric = C1_3_NetTotLiab_Asset_OtherAsset_x000D_
Data Type = Bk_Number 19 - 9</t>
        </r>
      </text>
    </comment>
    <comment ref="P27" authorId="0" shapeId="0" xr:uid="{00000000-0006-0000-1B00-000039000000}">
      <text>
        <r>
          <rPr>
            <b/>
            <sz val="9"/>
            <color indexed="81"/>
            <rFont val="Tahoma"/>
            <family val="2"/>
          </rPr>
          <t>Metric = C1_3_NetTotLiab_Liab_DepBal_x000D_
Data Type = Bk_Number 19 - 9</t>
        </r>
      </text>
    </comment>
    <comment ref="Q27" authorId="0" shapeId="0" xr:uid="{00000000-0006-0000-1B00-00003A000000}">
      <text>
        <r>
          <rPr>
            <b/>
            <sz val="9"/>
            <color indexed="81"/>
            <rFont val="Tahoma"/>
            <family val="2"/>
          </rPr>
          <t>Metric = C1_3_NetTotLiab_Liab_AmountPayableUndRepurchAgree_x000D_
Data Type = Bk_Number 19 - 9</t>
        </r>
      </text>
    </comment>
    <comment ref="R27" authorId="0" shapeId="0" xr:uid="{00000000-0006-0000-1B00-00003B000000}">
      <text>
        <r>
          <rPr>
            <b/>
            <sz val="9"/>
            <color indexed="81"/>
            <rFont val="Tahoma"/>
            <family val="2"/>
          </rPr>
          <t>Metric = C1_3_NetTotLiab_Liab_NegFairValFinDeriv_x000D_
Data Type = Bk_Number 19 - 9</t>
        </r>
      </text>
    </comment>
    <comment ref="S27" authorId="0" shapeId="0" xr:uid="{00000000-0006-0000-1B00-00003C000000}">
      <text>
        <r>
          <rPr>
            <b/>
            <sz val="9"/>
            <color indexed="81"/>
            <rFont val="Tahoma"/>
            <family val="2"/>
          </rPr>
          <t>Metric = C1_3_NetTotLiab_Liab_BillPaybale_x000D_
Data Type = Bk_Number 19 - 9</t>
        </r>
      </text>
    </comment>
    <comment ref="T27" authorId="0" shapeId="0" xr:uid="{00000000-0006-0000-1B00-00003D000000}">
      <text>
        <r>
          <rPr>
            <b/>
            <sz val="9"/>
            <color indexed="81"/>
            <rFont val="Tahoma"/>
            <family val="2"/>
          </rPr>
          <t>Metric = C1_3_NetTotLiab_Liab_NegotiableCertDep_x000D_
Data Type = Bk_Number 19 - 9</t>
        </r>
      </text>
    </comment>
    <comment ref="U27" authorId="0" shapeId="0" xr:uid="{00000000-0006-0000-1B00-00003E000000}">
      <text>
        <r>
          <rPr>
            <b/>
            <sz val="9"/>
            <color indexed="81"/>
            <rFont val="Tahoma"/>
            <family val="2"/>
          </rPr>
          <t>Metric = C1_3_NetTotLiab_Liab_DebtSecurities_x000D_
Data Type = Bk_Number 19 - 9</t>
        </r>
      </text>
    </comment>
    <comment ref="V27" authorId="0" shapeId="0" xr:uid="{00000000-0006-0000-1B00-00003F000000}">
      <text>
        <r>
          <rPr>
            <b/>
            <sz val="9"/>
            <color indexed="81"/>
            <rFont val="Tahoma"/>
            <family val="2"/>
          </rPr>
          <t>Metric = C1_3_NetTotLiab_Liab_OtherLiab_x000D_
Data Type = Bk_Number 19 - 9</t>
        </r>
      </text>
    </comment>
    <comment ref="X27" authorId="0" shapeId="0" xr:uid="{00000000-0006-0000-1B00-000040000000}">
      <text>
        <r>
          <rPr>
            <b/>
            <sz val="9"/>
            <color indexed="81"/>
            <rFont val="Tahoma"/>
            <family val="2"/>
          </rPr>
          <t>Metric = C1_3_NetTotLiab_ContingentItem_x000D_
Data Type = Bk_Number 19 - 9</t>
        </r>
      </text>
    </comment>
    <comment ref="Y27" authorId="0" shapeId="0" xr:uid="{00000000-0006-0000-1B00-000041000000}">
      <text>
        <r>
          <rPr>
            <b/>
            <sz val="9"/>
            <color indexed="81"/>
            <rFont val="Tahoma"/>
            <family val="2"/>
          </rPr>
          <t>Metric = C1_3_NetTotLiab_ContingentItemTradeFin_x000D_
Data Type = Bk_Number 19 - 9</t>
        </r>
      </text>
    </comment>
    <comment ref="Z27" authorId="0" shapeId="0" xr:uid="{00000000-0006-0000-1B00-000042000000}">
      <text>
        <r>
          <rPr>
            <b/>
            <sz val="9"/>
            <color indexed="81"/>
            <rFont val="Tahoma"/>
            <family val="2"/>
          </rPr>
          <t>Metric = C1_3_NetTotLiab_Commitment_x000D_
Data Type = Bk_Number 19 - 9</t>
        </r>
      </text>
    </comment>
    <comment ref="E42" authorId="0" shapeId="0" xr:uid="{00000000-0006-0000-1B00-000043000000}">
      <text>
        <r>
          <rPr>
            <b/>
            <sz val="9"/>
            <color indexed="81"/>
            <rFont val="Tahoma"/>
            <family val="2"/>
          </rPr>
          <t>Metric = C1_3_Asset_CashBal_Amount
Data Type = Bk_Number 19 - 9
Bk_NetByAssLiab = NetTotLiab_BnkGroupsNotListedAbove</t>
        </r>
      </text>
    </comment>
    <comment ref="F42" authorId="0" shapeId="0" xr:uid="{00000000-0006-0000-1B00-000044000000}">
      <text>
        <r>
          <rPr>
            <b/>
            <sz val="9"/>
            <color indexed="81"/>
            <rFont val="Tahoma"/>
            <family val="2"/>
          </rPr>
          <t>Metric = C1_3_Asset_AmountReceivableUndRepurchAgree_Amount
Data Type = Bk_Number 19 - 9
Bk_NetByAssLiab = NetTotLiab_BnkGroupsNotListedAbove</t>
        </r>
      </text>
    </comment>
    <comment ref="G42" authorId="0" shapeId="0" xr:uid="{00000000-0006-0000-1B00-000045000000}">
      <text>
        <r>
          <rPr>
            <b/>
            <sz val="9"/>
            <color indexed="81"/>
            <rFont val="Tahoma"/>
            <family val="2"/>
          </rPr>
          <t>Metric = C1_3_Asset_PositFairValFinDeriv_Amount
Data Type = Bk_Number 19 - 9
Bk_NetByAssLiab = NetTotLiab_BnkGroupsNotListedAbove</t>
        </r>
      </text>
    </comment>
    <comment ref="H42" authorId="0" shapeId="0" xr:uid="{00000000-0006-0000-1B00-000046000000}">
      <text>
        <r>
          <rPr>
            <b/>
            <sz val="9"/>
            <color indexed="81"/>
            <rFont val="Tahoma"/>
            <family val="2"/>
          </rPr>
          <t>Metric = C1_3_Asset_NegotiableCertDep_Amount
Data Type = Bk_Number 19 - 9
Bk_NetByAssLiab = NetTotLiab_BnkGroupsNotListedAbove</t>
        </r>
      </text>
    </comment>
    <comment ref="I42" authorId="0" shapeId="0" xr:uid="{00000000-0006-0000-1B00-000047000000}">
      <text>
        <r>
          <rPr>
            <b/>
            <sz val="9"/>
            <color indexed="81"/>
            <rFont val="Tahoma"/>
            <family val="2"/>
          </rPr>
          <t>Metric = C1_3_Asset_DebtSecurities_Amount_x000D_
Data Type = Bk_Number 19 - 9
Bk_NetByAssLiab = NetTotLiab_BnkGroupsNotListedAbove</t>
        </r>
      </text>
    </comment>
    <comment ref="J42" authorId="0" shapeId="0" xr:uid="{00000000-0006-0000-1B00-000048000000}">
      <text>
        <r>
          <rPr>
            <b/>
            <sz val="9"/>
            <color indexed="81"/>
            <rFont val="Tahoma"/>
            <family val="2"/>
          </rPr>
          <t>Metric = C1_3_Asset_LoanAdva_Amount
Data Type = Bk_Number 19 - 9
Bk_NetByAssLiab = NetTotLiab_BnkGroupsNotListedAbove</t>
        </r>
      </text>
    </comment>
    <comment ref="K42" authorId="0" shapeId="0" xr:uid="{00000000-0006-0000-1B00-000049000000}">
      <text>
        <r>
          <rPr>
            <b/>
            <sz val="9"/>
            <color indexed="81"/>
            <rFont val="Tahoma"/>
            <family val="2"/>
          </rPr>
          <t>Metric = C1_3_Asset_LoanAdvaTradeFin_Amount
Data Type = Bk_Number 19 - 9
Bk_NetByAssLiab = NetTotLiab_BnkGroupsNotListedAbove</t>
        </r>
      </text>
    </comment>
    <comment ref="L42" authorId="0" shapeId="0" xr:uid="{00000000-0006-0000-1B00-00004A000000}">
      <text>
        <r>
          <rPr>
            <b/>
            <sz val="9"/>
            <color indexed="81"/>
            <rFont val="Tahoma"/>
            <family val="2"/>
          </rPr>
          <t>Metric = C1_3_Asset_BillDiscountPurch_Amount
Data Type = Bk_Number 19 - 9
Bk_NetByAssLiab = NetTotLiab_BnkGroupsNotListedAbove</t>
        </r>
      </text>
    </comment>
    <comment ref="M42" authorId="0" shapeId="0" xr:uid="{00000000-0006-0000-1B00-00004B000000}">
      <text>
        <r>
          <rPr>
            <b/>
            <sz val="9"/>
            <color indexed="81"/>
            <rFont val="Tahoma"/>
            <family val="2"/>
          </rPr>
          <t>Metric = C1_3_Asset_EqtyInvestments_Amount
Data Type = Bk_Number 19 - 9
Bk_NetByAssLiab = NetTotLiab_BnkGroupsNotListedAbove</t>
        </r>
      </text>
    </comment>
    <comment ref="N42" authorId="0" shapeId="0" xr:uid="{00000000-0006-0000-1B00-00004C000000}">
      <text>
        <r>
          <rPr>
            <b/>
            <sz val="9"/>
            <color indexed="81"/>
            <rFont val="Tahoma"/>
            <family val="2"/>
          </rPr>
          <t>Metric = C1_3_Asset_OtherAsset_Amount
Data Type = Bk_Number 19 - 9
Bk_NetByAssLiab = NetTotLiab_BnkGroupsNotListedAbove</t>
        </r>
      </text>
    </comment>
    <comment ref="P42" authorId="0" shapeId="0" xr:uid="{00000000-0006-0000-1B00-00004D000000}">
      <text>
        <r>
          <rPr>
            <b/>
            <sz val="9"/>
            <color indexed="81"/>
            <rFont val="Tahoma"/>
            <family val="2"/>
          </rPr>
          <t>Metric = C1_3_Liab_DepBal_Amount
Data Type = Bk_Number 19 - 9
Bk_NetByAssLiab = NetTotLiab_BnkGroupsNotListedAbove</t>
        </r>
      </text>
    </comment>
    <comment ref="Q42" authorId="0" shapeId="0" xr:uid="{00000000-0006-0000-1B00-00004E000000}">
      <text>
        <r>
          <rPr>
            <b/>
            <sz val="9"/>
            <color indexed="81"/>
            <rFont val="Tahoma"/>
            <family val="2"/>
          </rPr>
          <t>Metric = C1_3_Liab_AmountPayableUndRepurchAgree_Amount
Data Type = Bk_Number 19 - 9
Bk_NetByAssLiab = NetTotLiab_BnkGroupsNotListedAbove</t>
        </r>
      </text>
    </comment>
    <comment ref="R42" authorId="0" shapeId="0" xr:uid="{00000000-0006-0000-1B00-00004F000000}">
      <text>
        <r>
          <rPr>
            <b/>
            <sz val="9"/>
            <color indexed="81"/>
            <rFont val="Tahoma"/>
            <family val="2"/>
          </rPr>
          <t>Metric = C1_3_Liab_NegFairValFinDeriv_Amount
Data Type = Bk_Number 19 - 9
Bk_NetByAssLiab = NetTotLiab_BnkGroupsNotListedAbove</t>
        </r>
      </text>
    </comment>
    <comment ref="S42" authorId="0" shapeId="0" xr:uid="{00000000-0006-0000-1B00-000050000000}">
      <text>
        <r>
          <rPr>
            <b/>
            <sz val="9"/>
            <color indexed="81"/>
            <rFont val="Tahoma"/>
            <family val="2"/>
          </rPr>
          <t>Metric = C1_3_Liab_BillPaybale_Amount
Data Type = Bk_Number 19 - 9
Bk_NetByAssLiab = NetTotLiab_BnkGroupsNotListedAbove</t>
        </r>
      </text>
    </comment>
    <comment ref="T42" authorId="0" shapeId="0" xr:uid="{00000000-0006-0000-1B00-000051000000}">
      <text>
        <r>
          <rPr>
            <b/>
            <sz val="9"/>
            <color indexed="81"/>
            <rFont val="Tahoma"/>
            <family val="2"/>
          </rPr>
          <t>Metric = C1_3_Liab_NegotiableCertDep_Amount
Data Type = Bk_Number 19 - 9
Bk_NetByAssLiab = NetTotLiab_BnkGroupsNotListedAbove</t>
        </r>
      </text>
    </comment>
    <comment ref="U42" authorId="0" shapeId="0" xr:uid="{00000000-0006-0000-1B00-000052000000}">
      <text>
        <r>
          <rPr>
            <b/>
            <sz val="9"/>
            <color indexed="81"/>
            <rFont val="Tahoma"/>
            <family val="2"/>
          </rPr>
          <t>Metric = C1_3_Liab_DebtSecurities_Amount
Data Type = Bk_Number 19 - 9
Bk_NetByAssLiab = NetTotLiab_BnkGroupsNotListedAbove</t>
        </r>
      </text>
    </comment>
    <comment ref="V42" authorId="0" shapeId="0" xr:uid="{00000000-0006-0000-1B00-000053000000}">
      <text>
        <r>
          <rPr>
            <b/>
            <sz val="9"/>
            <color indexed="81"/>
            <rFont val="Tahoma"/>
            <family val="2"/>
          </rPr>
          <t>Metric = C1_3_Liab_OtherLiab_Amount
Data Type = Bk_Number 19 - 9
Bk_NetByAssLiab = NetTotLiab_BnkGroupsNotListedAbove</t>
        </r>
      </text>
    </comment>
    <comment ref="X42" authorId="0" shapeId="0" xr:uid="{00000000-0006-0000-1B00-000054000000}">
      <text>
        <r>
          <rPr>
            <b/>
            <sz val="9"/>
            <color indexed="81"/>
            <rFont val="Tahoma"/>
            <family val="2"/>
          </rPr>
          <t>Metric = C1_3_ContingentItem_Amount
Data Type = Bk_Number 19 - 9
Bk_NetByAssLiab = NetTotLiab_BnkGroupsNotListedAbove</t>
        </r>
      </text>
    </comment>
    <comment ref="Y42" authorId="0" shapeId="0" xr:uid="{00000000-0006-0000-1B00-000055000000}">
      <text>
        <r>
          <rPr>
            <b/>
            <sz val="9"/>
            <color indexed="81"/>
            <rFont val="Tahoma"/>
            <family val="2"/>
          </rPr>
          <t>Metric = C1_3_ContingentItemTradeFin_Amount
Data Type = Bk_Number 19 - 9
Bk_NetByAssLiab = NetTotLiab_BnkGroupsNotListedAbove</t>
        </r>
      </text>
    </comment>
    <comment ref="Z42" authorId="0" shapeId="0" xr:uid="{00000000-0006-0000-1B00-000056000000}">
      <text>
        <r>
          <rPr>
            <b/>
            <sz val="9"/>
            <color indexed="81"/>
            <rFont val="Tahoma"/>
            <family val="2"/>
          </rPr>
          <t>Metric = C1_3_Commitment_Amount
Data Type = Bk_Number 19 - 9
Bk_NetByAssLiab = NetTotLiab_BnkGroupsNotListedAbove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Igor Mitrovic</author>
    <author>Nuraadilah MOHAMMAD ELHAM (MAS)</author>
    <author>Adam Walsh</author>
  </authors>
  <commentList>
    <comment ref="O8" authorId="0" shapeId="0" xr:uid="{00000000-0006-0000-1C00-000001000000}">
      <text>
        <r>
          <rPr>
            <b/>
            <sz val="9"/>
            <color indexed="81"/>
            <rFont val="Tahoma"/>
            <family val="2"/>
          </rPr>
          <t>Metric = C1_4_Assets_AccruedInterest
Data Type = Bk_Number 19 - 9</t>
        </r>
      </text>
    </comment>
    <comment ref="X8" authorId="1" shapeId="0" xr:uid="{5F2BD4FF-E79D-4FC0-ABAF-580BB6ABD782}">
      <text>
        <r>
          <rPr>
            <b/>
            <sz val="9"/>
            <color indexed="81"/>
            <rFont val="Tahoma"/>
            <charset val="1"/>
          </rPr>
          <t>Metric=C1_4_Liab_AccruedInterest
Data Type=Bk_Number 19 - 9</t>
        </r>
      </text>
    </comment>
    <comment ref="A9" authorId="2" shapeId="0" xr:uid="{00000000-0006-0000-1C00-000002000000}">
      <text>
        <r>
          <rPr>
            <b/>
            <sz val="9"/>
            <color indexed="81"/>
            <rFont val="Tahoma"/>
            <family val="2"/>
          </rPr>
          <t>Metric = C1_4_RelBanksInSingap_Ficode
Data Type = Bk_Text(4000)</t>
        </r>
      </text>
    </comment>
    <comment ref="B9" authorId="2" shapeId="0" xr:uid="{00000000-0006-0000-1C00-000003000000}">
      <text>
        <r>
          <rPr>
            <b/>
            <sz val="9"/>
            <color indexed="81"/>
            <rFont val="Tahoma"/>
            <family val="2"/>
          </rPr>
          <t>Metric = C1_4_RelBanksInSingap_ListOfBanks_NameBank
Data Type = Bk_Text(4000)</t>
        </r>
      </text>
    </comment>
    <comment ref="C9" authorId="2" shapeId="0" xr:uid="{00000000-0006-0000-1C00-000004000000}">
      <text>
        <r>
          <rPr>
            <b/>
            <sz val="9"/>
            <color indexed="81"/>
            <rFont val="Tahoma"/>
            <family val="2"/>
          </rPr>
          <t>Metric = C1_4_RelBanksInSingap_Relationships
Data Type = Bk_Relationships</t>
        </r>
      </text>
    </comment>
    <comment ref="D9" authorId="2" shapeId="0" xr:uid="{00000000-0006-0000-1C00-000005000000}">
      <text>
        <r>
          <rPr>
            <b/>
            <sz val="9"/>
            <color indexed="81"/>
            <rFont val="Tahoma"/>
            <family val="2"/>
          </rPr>
          <t>Metric = C1_4_RelBanksInSingap_Assets_CashBal_x000D_
Data Type = Bk_Number 19 - 9</t>
        </r>
      </text>
    </comment>
    <comment ref="E9" authorId="2" shapeId="0" xr:uid="{00000000-0006-0000-1C00-000006000000}">
      <text>
        <r>
          <rPr>
            <b/>
            <sz val="9"/>
            <color indexed="81"/>
            <rFont val="Tahoma"/>
            <family val="2"/>
          </rPr>
          <t>Metric = C1_4_RelBanksInSingap_Assets_TotalsReceivable_x000D_
Data Type = Bk_Number 19 - 9</t>
        </r>
      </text>
    </comment>
    <comment ref="F9" authorId="2" shapeId="0" xr:uid="{00000000-0006-0000-1C00-000007000000}">
      <text>
        <r>
          <rPr>
            <b/>
            <sz val="9"/>
            <color indexed="81"/>
            <rFont val="Tahoma"/>
            <family val="2"/>
          </rPr>
          <t>Metric = C1_4_RelBanksInSingap_Assets_PositiveFairValue_x000D_
Data Type = Bk_Number 19 - 9</t>
        </r>
      </text>
    </comment>
    <comment ref="G9" authorId="2" shapeId="0" xr:uid="{00000000-0006-0000-1C00-000008000000}">
      <text>
        <r>
          <rPr>
            <b/>
            <sz val="9"/>
            <color indexed="81"/>
            <rFont val="Tahoma"/>
            <family val="2"/>
          </rPr>
          <t>Metric = C1_4_RelBanksInSingap_Assets_OfWhichOverCounter_x000D_
Data Type = Bk_Number 19 - 9</t>
        </r>
      </text>
    </comment>
    <comment ref="H9" authorId="2" shapeId="0" xr:uid="{00000000-0006-0000-1C00-000009000000}">
      <text>
        <r>
          <rPr>
            <b/>
            <sz val="9"/>
            <color indexed="81"/>
            <rFont val="Tahoma"/>
            <family val="2"/>
          </rPr>
          <t>Metric = C1_4_RelBanksInSingap_Assets_NegotiableCertsOfDeps_x000D_
Data Type = Bk_Number 19 - 9</t>
        </r>
      </text>
    </comment>
    <comment ref="I9" authorId="2" shapeId="0" xr:uid="{00000000-0006-0000-1C00-00000A000000}">
      <text>
        <r>
          <rPr>
            <b/>
            <sz val="9"/>
            <color indexed="81"/>
            <rFont val="Tahoma"/>
            <family val="2"/>
          </rPr>
          <t>Metric = C1_4_RelBanksInSingap_Assets_DebtSecurities_x000D_
Data Type = Bk_Number 19 - 9</t>
        </r>
      </text>
    </comment>
    <comment ref="J9" authorId="2" shapeId="0" xr:uid="{00000000-0006-0000-1C00-00000B000000}">
      <text>
        <r>
          <rPr>
            <b/>
            <sz val="9"/>
            <color indexed="81"/>
            <rFont val="Tahoma"/>
            <family val="2"/>
          </rPr>
          <t>Metric = C1_4_RelBanksInSingap_Assets_LoansAndAdvances_x000D_
Data Type = Bk_Number 19 - 9</t>
        </r>
      </text>
    </comment>
    <comment ref="K9" authorId="2" shapeId="0" xr:uid="{00000000-0006-0000-1C00-00000C000000}">
      <text>
        <r>
          <rPr>
            <b/>
            <sz val="9"/>
            <color indexed="81"/>
            <rFont val="Tahoma"/>
            <family val="2"/>
          </rPr>
          <t>Metric = C1_4_RelBanksInSingap_Assets_OfLoansAndAdvancesTradeFinancing_x000D_
Data Type = Bk_Number 19 - 9</t>
        </r>
      </text>
    </comment>
    <comment ref="L9" authorId="2" shapeId="0" xr:uid="{00000000-0006-0000-1C00-00000D000000}">
      <text>
        <r>
          <rPr>
            <b/>
            <sz val="9"/>
            <color indexed="81"/>
            <rFont val="Tahoma"/>
            <family val="2"/>
          </rPr>
          <t>Metric = C1_4_RelBanksInSingap_Assets_BillsDiscountedOrPurchased_x000D_
Data Type = Bk_Number 19 - 9</t>
        </r>
      </text>
    </comment>
    <comment ref="M9" authorId="2" shapeId="0" xr:uid="{00000000-0006-0000-1C00-00000E000000}">
      <text>
        <r>
          <rPr>
            <b/>
            <sz val="9"/>
            <color indexed="81"/>
            <rFont val="Tahoma"/>
            <family val="2"/>
          </rPr>
          <t>Metric = C1_4_RelBanksInSingap_Assets_EquityInvestments_x000D_
Data Type = Bk_Number 19 - 9</t>
        </r>
      </text>
    </comment>
    <comment ref="N9" authorId="2" shapeId="0" xr:uid="{00000000-0006-0000-1C00-00000F000000}">
      <text>
        <r>
          <rPr>
            <b/>
            <sz val="9"/>
            <color indexed="81"/>
            <rFont val="Tahoma"/>
            <family val="2"/>
          </rPr>
          <t>Metric = C1_4_RelBanksInSingap_Assets_OtherAssets_x000D_
Data Type = Bk_Number 19 - 9</t>
        </r>
      </text>
    </comment>
    <comment ref="P9" authorId="2" shapeId="0" xr:uid="{00000000-0006-0000-1C00-000010000000}">
      <text>
        <r>
          <rPr>
            <b/>
            <sz val="9"/>
            <color indexed="81"/>
            <rFont val="Tahoma"/>
            <family val="2"/>
          </rPr>
          <t>Metric = C1_4_RelBanksInSingap_Liab_DepsAndBalances_x000D_
Data Type = Bk_Number 19 - 9</t>
        </r>
      </text>
    </comment>
    <comment ref="Q9" authorId="2" shapeId="0" xr:uid="{00000000-0006-0000-1C00-000011000000}">
      <text>
        <r>
          <rPr>
            <b/>
            <sz val="9"/>
            <color indexed="81"/>
            <rFont val="Tahoma"/>
            <family val="2"/>
          </rPr>
          <t>Metric = C1_4_RelBanksInSingap_Liab_AmtPayableUnderPurchaseAgreements_x000D_
Data Type = Bk_Number 19 - 9</t>
        </r>
      </text>
    </comment>
    <comment ref="R9" authorId="2" shapeId="0" xr:uid="{00000000-0006-0000-1C00-000012000000}">
      <text>
        <r>
          <rPr>
            <b/>
            <sz val="9"/>
            <color indexed="81"/>
            <rFont val="Tahoma"/>
            <family val="2"/>
          </rPr>
          <t>Metric = C1_4_RelBanksInSingap_Liab_NegFairValForFinancialDerivatives_x000D_
Data Type = Bk_Number 19 - 9</t>
        </r>
      </text>
    </comment>
    <comment ref="S9" authorId="2" shapeId="0" xr:uid="{00000000-0006-0000-1C00-000013000000}">
      <text>
        <r>
          <rPr>
            <b/>
            <sz val="9"/>
            <color indexed="81"/>
            <rFont val="Tahoma"/>
            <family val="2"/>
          </rPr>
          <t>Metric = C1_4_RelBanksInSingap_WhichTradedOverCounter_x000D_
Data Type = Bk_Number 19 - 9</t>
        </r>
      </text>
    </comment>
    <comment ref="T9" authorId="2" shapeId="0" xr:uid="{00000000-0006-0000-1C00-000014000000}">
      <text>
        <r>
          <rPr>
            <b/>
            <sz val="9"/>
            <color indexed="81"/>
            <rFont val="Tahoma"/>
            <family val="2"/>
          </rPr>
          <t>Metric = C1_4_RelBanksInSingap_Liab_BillsPayable_x000D_
Data Type = Bk_Number 19 - 9</t>
        </r>
      </text>
    </comment>
    <comment ref="U9" authorId="2" shapeId="0" xr:uid="{00000000-0006-0000-1C00-000015000000}">
      <text>
        <r>
          <rPr>
            <b/>
            <sz val="9"/>
            <color indexed="81"/>
            <rFont val="Tahoma"/>
            <family val="2"/>
          </rPr>
          <t>Metric = C1_4_RelBanksInSingap_Liab_NegotiableCertsOfDeps_x000D_
Data Type = Bk_Number 19 - 9</t>
        </r>
      </text>
    </comment>
    <comment ref="V9" authorId="2" shapeId="0" xr:uid="{00000000-0006-0000-1C00-000016000000}">
      <text>
        <r>
          <rPr>
            <b/>
            <sz val="9"/>
            <color indexed="81"/>
            <rFont val="Tahoma"/>
            <family val="2"/>
          </rPr>
          <t>Metric = C1_4_RelBanksInSingap_Liab_DebtSecIssued_x000D_
Data Type = Bk_Number 19 - 9</t>
        </r>
      </text>
    </comment>
    <comment ref="W9" authorId="2" shapeId="0" xr:uid="{00000000-0006-0000-1C00-000017000000}">
      <text>
        <r>
          <rPr>
            <b/>
            <sz val="9"/>
            <color indexed="81"/>
            <rFont val="Tahoma"/>
            <family val="2"/>
          </rPr>
          <t>Metric = C1_4_RelBanksInSingap_Liab_OtherLiab_x000D_
Data Type = Bk_Number 19 - 9</t>
        </r>
      </text>
    </comment>
    <comment ref="Y9" authorId="2" shapeId="0" xr:uid="{00000000-0006-0000-1C00-000018000000}">
      <text>
        <r>
          <rPr>
            <b/>
            <sz val="9"/>
            <color indexed="81"/>
            <rFont val="Tahoma"/>
            <family val="2"/>
          </rPr>
          <t>Metric = C1_4_RelBanksInSingap_ContingentItems_x000D_
Data Type = Bk_Number 19 - 9</t>
        </r>
      </text>
    </comment>
    <comment ref="Z9" authorId="2" shapeId="0" xr:uid="{00000000-0006-0000-1C00-000019000000}">
      <text>
        <r>
          <rPr>
            <b/>
            <sz val="9"/>
            <color indexed="81"/>
            <rFont val="Tahoma"/>
            <family val="2"/>
          </rPr>
          <t>Metric = C1_4_RelBanksInSingap_ContingentItemsTradeFinancing_x000D_
Data Type = Bk_Number 19 - 9</t>
        </r>
      </text>
    </comment>
    <comment ref="AA9" authorId="2" shapeId="0" xr:uid="{00000000-0006-0000-1C00-00001A000000}">
      <text>
        <r>
          <rPr>
            <b/>
            <sz val="9"/>
            <color indexed="81"/>
            <rFont val="Tahoma"/>
            <family val="2"/>
          </rPr>
          <t>Metric = C1_4_RelBanksInSingap_Commitments_x000D_
Data Type = Bk_Number 19 - 9</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Igor Mitrovic</author>
    <author>Nuraadilah MOHAMMAD ELHAM (MAS)</author>
  </authors>
  <commentList>
    <comment ref="N8" authorId="0" shapeId="0" xr:uid="{00000000-0006-0000-1D00-000001000000}">
      <text>
        <r>
          <rPr>
            <b/>
            <sz val="9"/>
            <color indexed="81"/>
            <rFont val="Tahoma"/>
            <family val="2"/>
          </rPr>
          <t>Metric = C1_5_RelCorpInSingap_AccurInt_Assets_TotAssets
Data Type = Bk_Number 19 - 9</t>
        </r>
      </text>
    </comment>
    <comment ref="V8" authorId="1" shapeId="0" xr:uid="{22319FD9-411B-47C0-921D-15F41A404E04}">
      <text>
        <r>
          <rPr>
            <b/>
            <sz val="9"/>
            <color indexed="81"/>
            <rFont val="Tahoma"/>
            <charset val="1"/>
          </rPr>
          <t>Metric=C1_5_RelCorpInSingap_AccurInt_Liab_TotLiab
Data Type=Bk_Number 19 - 9</t>
        </r>
      </text>
    </comment>
    <comment ref="A9" authorId="0" shapeId="0" xr:uid="{00000000-0006-0000-1D00-000002000000}">
      <text>
        <r>
          <rPr>
            <b/>
            <sz val="9"/>
            <color indexed="81"/>
            <rFont val="Tahoma"/>
            <family val="2"/>
          </rPr>
          <t>Metric = C1_5_RelCorpInSingap_NameOfRelCorpInSingap_x000D_
Data Type = Bk_Text(4000)</t>
        </r>
      </text>
    </comment>
    <comment ref="B9" authorId="0" shapeId="0" xr:uid="{00000000-0006-0000-1D00-000003000000}">
      <text>
        <r>
          <rPr>
            <b/>
            <sz val="9"/>
            <color indexed="81"/>
            <rFont val="Tahoma"/>
            <family val="2"/>
          </rPr>
          <t>Metric = C1_5_RelCorpInSingap_PleaseIndicRelat_x000D_
Data Type = Bk_Relationships</t>
        </r>
      </text>
    </comment>
    <comment ref="C9" authorId="0" shapeId="0" xr:uid="{00000000-0006-0000-1D00-000004000000}">
      <text>
        <r>
          <rPr>
            <b/>
            <sz val="9"/>
            <color indexed="81"/>
            <rFont val="Tahoma"/>
            <family val="2"/>
          </rPr>
          <t>Metric = C1_5_RelCorpInSingap_NonBankFinInst_x000D_
Data Type = Bk_YesNo</t>
        </r>
      </text>
    </comment>
    <comment ref="D9" authorId="0" shapeId="0" xr:uid="{00000000-0006-0000-1D00-000005000000}">
      <text>
        <r>
          <rPr>
            <b/>
            <sz val="9"/>
            <color indexed="81"/>
            <rFont val="Tahoma"/>
            <family val="2"/>
          </rPr>
          <t>Metric = C1_5_RelCorpInSingap_Assets_CashAndBal_x000D_
Data Type = Bk_Number 19 - 9</t>
        </r>
      </text>
    </comment>
    <comment ref="E9" authorId="0" shapeId="0" xr:uid="{00000000-0006-0000-1D00-000006000000}">
      <text>
        <r>
          <rPr>
            <b/>
            <sz val="9"/>
            <color indexed="81"/>
            <rFont val="Tahoma"/>
            <family val="2"/>
          </rPr>
          <t>Metric = C1_5_RelCorpInSingap_Assets_AmntRecUndRevRepAgree_x000D_
Data Type = Bk_Number 19 - 9</t>
        </r>
      </text>
    </comment>
    <comment ref="F9" authorId="0" shapeId="0" xr:uid="{00000000-0006-0000-1D00-000007000000}">
      <text>
        <r>
          <rPr>
            <b/>
            <sz val="9"/>
            <color indexed="81"/>
            <rFont val="Tahoma"/>
            <family val="2"/>
          </rPr>
          <t>Metric = C1_5_RelCorpInSingap_Assets_PosFairValForFinDeriv_x000D_
Data Type = Bk_Number 19 - 9</t>
        </r>
      </text>
    </comment>
    <comment ref="G9" authorId="0" shapeId="0" xr:uid="{00000000-0006-0000-1D00-000008000000}">
      <text>
        <r>
          <rPr>
            <b/>
            <sz val="9"/>
            <color indexed="81"/>
            <rFont val="Tahoma"/>
            <family val="2"/>
          </rPr>
          <t>Metric = C1_5_RelCorpInSingap_Assets_NegCertOfDep_x000D_
Data Type = Bk_Number 19 - 9</t>
        </r>
      </text>
    </comment>
    <comment ref="H9" authorId="0" shapeId="0" xr:uid="{00000000-0006-0000-1D00-000009000000}">
      <text>
        <r>
          <rPr>
            <b/>
            <sz val="9"/>
            <color indexed="81"/>
            <rFont val="Tahoma"/>
            <family val="2"/>
          </rPr>
          <t>Metric = C1_5_RelCorpInSingap_Assets_DebtSecur_x000D_
Data Type = Bk_Number 19 - 9</t>
        </r>
      </text>
    </comment>
    <comment ref="I9" authorId="0" shapeId="0" xr:uid="{00000000-0006-0000-1D00-00000A000000}">
      <text>
        <r>
          <rPr>
            <b/>
            <sz val="9"/>
            <color indexed="81"/>
            <rFont val="Tahoma"/>
            <family val="2"/>
          </rPr>
          <t>Metric = C1_5_RelCorpInSingap_Assets_LoansAndAdvan_x000D_
Data Type = Bk_Number 19 - 9</t>
        </r>
      </text>
    </comment>
    <comment ref="J9" authorId="0" shapeId="0" xr:uid="{00000000-0006-0000-1D00-00000B000000}">
      <text>
        <r>
          <rPr>
            <b/>
            <sz val="9"/>
            <color indexed="81"/>
            <rFont val="Tahoma"/>
            <family val="2"/>
          </rPr>
          <t>Metric = C1_5_RelCorpInSingap_Assets_OfLoansAndAdvanTradeFin_x000D_
Data Type = Bk_Number 19 - 9</t>
        </r>
      </text>
    </comment>
    <comment ref="K9" authorId="0" shapeId="0" xr:uid="{00000000-0006-0000-1D00-00000C000000}">
      <text>
        <r>
          <rPr>
            <b/>
            <sz val="9"/>
            <color indexed="81"/>
            <rFont val="Tahoma"/>
            <family val="2"/>
          </rPr>
          <t>Metric = C1_5_RelCorpInSingap_Assets_BillsDiscOrPurch_x000D_
Data Type = Bk_Number 19 - 9</t>
        </r>
      </text>
    </comment>
    <comment ref="L9" authorId="0" shapeId="0" xr:uid="{00000000-0006-0000-1D00-00000D000000}">
      <text>
        <r>
          <rPr>
            <b/>
            <sz val="9"/>
            <color indexed="81"/>
            <rFont val="Tahoma"/>
            <family val="2"/>
          </rPr>
          <t>Metric = C1_5_RelCorpInSingap_Assets_EquInvest_x000D_
Data Type = Bk_Number 19 - 9</t>
        </r>
      </text>
    </comment>
    <comment ref="M9" authorId="0" shapeId="0" xr:uid="{00000000-0006-0000-1D00-00000E000000}">
      <text>
        <r>
          <rPr>
            <b/>
            <sz val="9"/>
            <color indexed="81"/>
            <rFont val="Tahoma"/>
            <family val="2"/>
          </rPr>
          <t>Metric = C1_5_RelCorpInSingap_Assets_OthAssets_x000D_
Data Type = Bk_Number 19 - 9</t>
        </r>
      </text>
    </comment>
    <comment ref="O9" authorId="0" shapeId="0" xr:uid="{00000000-0006-0000-1D00-00000F000000}">
      <text>
        <r>
          <rPr>
            <b/>
            <sz val="9"/>
            <color indexed="81"/>
            <rFont val="Tahoma"/>
            <family val="2"/>
          </rPr>
          <t>Metric = C1_5_RelCorpInSingap_Liab_DepoAndBal_x000D_
Data Type = Bk_Number 19 - 9</t>
        </r>
      </text>
    </comment>
    <comment ref="P9" authorId="0" shapeId="0" xr:uid="{00000000-0006-0000-1D00-000010000000}">
      <text>
        <r>
          <rPr>
            <b/>
            <sz val="9"/>
            <color indexed="81"/>
            <rFont val="Tahoma"/>
            <family val="2"/>
          </rPr>
          <t>Metric = C1_5_RelCorpInSingap_Liab_AmntPayUndRevRepAgree_x000D_
Data Type = Bk_Number 19 - 9</t>
        </r>
      </text>
    </comment>
    <comment ref="Q9" authorId="0" shapeId="0" xr:uid="{00000000-0006-0000-1D00-000011000000}">
      <text>
        <r>
          <rPr>
            <b/>
            <sz val="9"/>
            <color indexed="81"/>
            <rFont val="Tahoma"/>
            <family val="2"/>
          </rPr>
          <t>Metric = C1_5_RelCorpInSingap_Liab_NegFairValForFinDeriv_x000D_
Data Type = Bk_Number 19 - 9</t>
        </r>
      </text>
    </comment>
    <comment ref="R9" authorId="0" shapeId="0" xr:uid="{00000000-0006-0000-1D00-000012000000}">
      <text>
        <r>
          <rPr>
            <b/>
            <sz val="9"/>
            <color indexed="81"/>
            <rFont val="Tahoma"/>
            <family val="2"/>
          </rPr>
          <t>Metric = C1_5_RelCorpInSingap_Liab_BillsPay_x000D_
Data Type = Bk_Number 19 - 9</t>
        </r>
      </text>
    </comment>
    <comment ref="S9" authorId="0" shapeId="0" xr:uid="{00000000-0006-0000-1D00-000013000000}">
      <text>
        <r>
          <rPr>
            <b/>
            <sz val="9"/>
            <color indexed="81"/>
            <rFont val="Tahoma"/>
            <family val="2"/>
          </rPr>
          <t>Metric = C1_5_RelCorpInSingap_Liab_NegCertOfDep_x000D_
Data Type = Bk_Number 19 - 9</t>
        </r>
      </text>
    </comment>
    <comment ref="T9" authorId="0" shapeId="0" xr:uid="{00000000-0006-0000-1D00-000014000000}">
      <text>
        <r>
          <rPr>
            <b/>
            <sz val="9"/>
            <color indexed="81"/>
            <rFont val="Tahoma"/>
            <family val="2"/>
          </rPr>
          <t>Metric = C1_5_RelCorpInSingap_Liab_DebtSecur_x000D_
Data Type = Bk_Number 19 - 9</t>
        </r>
      </text>
    </comment>
    <comment ref="U9" authorId="0" shapeId="0" xr:uid="{00000000-0006-0000-1D00-000015000000}">
      <text>
        <r>
          <rPr>
            <b/>
            <sz val="9"/>
            <color indexed="81"/>
            <rFont val="Tahoma"/>
            <family val="2"/>
          </rPr>
          <t>Metric = C1_5_RelCorpInSingap_Liab_OthLiab_x000D_
Data Type = Bk_Number 19 - 9</t>
        </r>
      </text>
    </comment>
    <comment ref="W9" authorId="0" shapeId="0" xr:uid="{00000000-0006-0000-1D00-000016000000}">
      <text>
        <r>
          <rPr>
            <b/>
            <sz val="9"/>
            <color indexed="81"/>
            <rFont val="Tahoma"/>
            <family val="2"/>
          </rPr>
          <t>Metric = C1_5_RelCorpInSingap_Liab_ContItms_x000D_
Data Type = Bk_Number 19 - 9</t>
        </r>
      </text>
    </comment>
    <comment ref="X9" authorId="0" shapeId="0" xr:uid="{00000000-0006-0000-1D00-000017000000}">
      <text>
        <r>
          <rPr>
            <b/>
            <sz val="9"/>
            <color indexed="81"/>
            <rFont val="Tahoma"/>
            <family val="2"/>
          </rPr>
          <t>Metric = C1_5_RelCorpInSingap_Liab_OfContItmsTradeFin_x000D_
Data Type = Bk_Number 19 - 9</t>
        </r>
      </text>
    </comment>
    <comment ref="Y9" authorId="0" shapeId="0" xr:uid="{00000000-0006-0000-1D00-000018000000}">
      <text>
        <r>
          <rPr>
            <b/>
            <sz val="9"/>
            <color indexed="81"/>
            <rFont val="Tahoma"/>
            <family val="2"/>
          </rPr>
          <t>Metric = C1_5_RelCorpInSingap_Liab_Commit_x000D_
Data Type = Bk_Number 19 - 9</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Igor Mitrovic</author>
  </authors>
  <commentList>
    <comment ref="P8" authorId="0" shapeId="0" xr:uid="{00000000-0006-0000-1E00-000001000000}">
      <text>
        <r>
          <rPr>
            <b/>
            <sz val="9"/>
            <color rgb="FF000000"/>
            <rFont val="Tahoma"/>
            <family val="2"/>
          </rPr>
          <t>Metric = C1_6_I_RelBanksOutSingap_AccurInt_Assets_TotAssets
Data Type = Bk_Number 19 - 9</t>
        </r>
      </text>
    </comment>
    <comment ref="Y8" authorId="0" shapeId="0" xr:uid="{00000000-0006-0000-1E00-000002000000}">
      <text>
        <r>
          <rPr>
            <b/>
            <sz val="9"/>
            <color rgb="FF000000"/>
            <rFont val="Tahoma"/>
            <family val="2"/>
          </rPr>
          <t>Metric = C1_6_I_RelBanksOutSingap_AccurInt_Liab_TotLiab
Data Type = Bk_Number 19 - 9</t>
        </r>
      </text>
    </comment>
    <comment ref="A9" authorId="0" shapeId="0" xr:uid="{00000000-0006-0000-1E00-000003000000}">
      <text>
        <r>
          <rPr>
            <b/>
            <sz val="9"/>
            <color rgb="FF000000"/>
            <rFont val="Tahoma"/>
            <family val="2"/>
          </rPr>
          <t>Metric = C1_6_I_RelBanksOutSingap_ListOfBanks
Data Type = Bk_Text(4000)</t>
        </r>
      </text>
    </comment>
    <comment ref="B9" authorId="0" shapeId="0" xr:uid="{00000000-0006-0000-1E00-000004000000}">
      <text>
        <r>
          <rPr>
            <b/>
            <sz val="9"/>
            <color rgb="FF000000"/>
            <rFont val="Tahoma"/>
            <family val="2"/>
          </rPr>
          <t>Metric = C1_6_I_RelBanksOutSingap_JurisdOfResid
Data Type = Bk_Jurisdiction</t>
        </r>
      </text>
    </comment>
    <comment ref="C9" authorId="0" shapeId="0" xr:uid="{00000000-0006-0000-1E00-000005000000}">
      <text>
        <r>
          <rPr>
            <b/>
            <sz val="9"/>
            <color rgb="FF000000"/>
            <rFont val="Tahoma"/>
            <family val="2"/>
          </rPr>
          <t>Metric = C1_6_I_RelBanksOutSingap_PleaseIndicRelat</t>
        </r>
        <r>
          <rPr>
            <b/>
            <sz val="9"/>
            <color rgb="FF000000"/>
            <rFont val="Tahoma"/>
            <family val="2"/>
          </rPr>
          <t xml:space="preserve">
Data Type = Bk_Relationships</t>
        </r>
      </text>
    </comment>
    <comment ref="E9" authorId="0" shapeId="0" xr:uid="{00000000-0006-0000-1E00-000006000000}">
      <text>
        <r>
          <rPr>
            <b/>
            <sz val="9"/>
            <color rgb="FF000000"/>
            <rFont val="Tahoma"/>
            <family val="2"/>
          </rPr>
          <t>Metric = C1_6_I_RelBanksOutSingap_Assets_CashAndBal
Data Type = Bk_Number 19 - 9</t>
        </r>
      </text>
    </comment>
    <comment ref="F9" authorId="0" shapeId="0" xr:uid="{00000000-0006-0000-1E00-000007000000}">
      <text>
        <r>
          <rPr>
            <b/>
            <sz val="9"/>
            <color rgb="FF000000"/>
            <rFont val="Tahoma"/>
            <family val="2"/>
          </rPr>
          <t>Metric = C1_6_I_RelBanksOutSingap_Assets_AmntRecUndRevRepAgree
Data Type = Bk_Number 19 - 9</t>
        </r>
      </text>
    </comment>
    <comment ref="G9" authorId="0" shapeId="0" xr:uid="{00000000-0006-0000-1E00-000008000000}">
      <text>
        <r>
          <rPr>
            <b/>
            <sz val="9"/>
            <color rgb="FF000000"/>
            <rFont val="Tahoma"/>
            <family val="2"/>
          </rPr>
          <t>Metric = C1_6_I_RelBanksOutSingap_Assets_PosFairValForFinDeriv
Data Type = Bk_Number 19 - 9</t>
        </r>
      </text>
    </comment>
    <comment ref="H9" authorId="0" shapeId="0" xr:uid="{00000000-0006-0000-1E00-000009000000}">
      <text>
        <r>
          <rPr>
            <b/>
            <sz val="9"/>
            <color rgb="FF000000"/>
            <rFont val="Tahoma"/>
            <family val="2"/>
          </rPr>
          <t>Metric = C1_6_I_RelBanksOutSingap_Assets_OfWhichTradOverCount
Data Type = Bk_Number 19 - 9</t>
        </r>
      </text>
    </comment>
    <comment ref="I9" authorId="0" shapeId="0" xr:uid="{00000000-0006-0000-1E00-00000A000000}">
      <text>
        <r>
          <rPr>
            <b/>
            <sz val="9"/>
            <color rgb="FF000000"/>
            <rFont val="Tahoma"/>
            <family val="2"/>
          </rPr>
          <t>Metric = C1_6_I_RelBanksOutSingap_Assets_NegCertOfDep
Data Type = Bk_Number 19 - 9</t>
        </r>
      </text>
    </comment>
    <comment ref="J9" authorId="0" shapeId="0" xr:uid="{00000000-0006-0000-1E00-00000B000000}">
      <text>
        <r>
          <rPr>
            <b/>
            <sz val="9"/>
            <color rgb="FF000000"/>
            <rFont val="Tahoma"/>
            <family val="2"/>
          </rPr>
          <t>Metric = C1_6_I_RelBanksOutSingap_Assets_DebtSecur
Data Type = Bk_Number 19 - 9</t>
        </r>
      </text>
    </comment>
    <comment ref="K9" authorId="0" shapeId="0" xr:uid="{00000000-0006-0000-1E00-00000C000000}">
      <text>
        <r>
          <rPr>
            <b/>
            <sz val="9"/>
            <color rgb="FF000000"/>
            <rFont val="Tahoma"/>
            <family val="2"/>
          </rPr>
          <t>Metric = C1_6_I_RelBanksOutSingap_Assets_LoansAndAdvan
Data Type = Bk_Number 19 - 9</t>
        </r>
      </text>
    </comment>
    <comment ref="L9" authorId="0" shapeId="0" xr:uid="{00000000-0006-0000-1E00-00000D000000}">
      <text>
        <r>
          <rPr>
            <b/>
            <sz val="9"/>
            <color rgb="FF000000"/>
            <rFont val="Tahoma"/>
            <family val="2"/>
          </rPr>
          <t>Metric = C1_6_I_RelBanksOutSingap_Assets_OfLoansAndAdvanTradeFin
Data Type = Bk_Number 19 - 9</t>
        </r>
      </text>
    </comment>
    <comment ref="M9" authorId="0" shapeId="0" xr:uid="{00000000-0006-0000-1E00-00000E000000}">
      <text>
        <r>
          <rPr>
            <b/>
            <sz val="9"/>
            <color rgb="FF000000"/>
            <rFont val="Tahoma"/>
            <family val="2"/>
          </rPr>
          <t>Metric = C1_6_I_RelBanksOutSingap_Assets_BillsDiscOrPurch
Data Type = Bk_Number 19 - 9</t>
        </r>
      </text>
    </comment>
    <comment ref="N9" authorId="0" shapeId="0" xr:uid="{00000000-0006-0000-1E00-00000F000000}">
      <text>
        <r>
          <rPr>
            <b/>
            <sz val="9"/>
            <color rgb="FF000000"/>
            <rFont val="Tahoma"/>
            <family val="2"/>
          </rPr>
          <t>Metric = C1_6_I_RelBanksOutSingap_Assets_EquInvest
Data Type = Bk_Number 19 - 9</t>
        </r>
      </text>
    </comment>
    <comment ref="O9" authorId="0" shapeId="0" xr:uid="{00000000-0006-0000-1E00-000010000000}">
      <text>
        <r>
          <rPr>
            <b/>
            <sz val="9"/>
            <color rgb="FF000000"/>
            <rFont val="Tahoma"/>
            <family val="2"/>
          </rPr>
          <t>Metric = C1_6_I_RelBanksOutSingap_Assets_OthAssets
Data Type = Bk_Number 19 - 9</t>
        </r>
      </text>
    </comment>
    <comment ref="Q9" authorId="0" shapeId="0" xr:uid="{00000000-0006-0000-1E00-000011000000}">
      <text>
        <r>
          <rPr>
            <b/>
            <sz val="9"/>
            <color rgb="FF000000"/>
            <rFont val="Tahoma"/>
            <family val="2"/>
          </rPr>
          <t>Metric = C1_6_I_RelBanksOutSingap_Liab_DepoAndBal
Data Type = Bk_Number 19 - 9</t>
        </r>
      </text>
    </comment>
    <comment ref="R9" authorId="0" shapeId="0" xr:uid="{00000000-0006-0000-1E00-000012000000}">
      <text>
        <r>
          <rPr>
            <b/>
            <sz val="9"/>
            <color rgb="FF000000"/>
            <rFont val="Tahoma"/>
            <family val="2"/>
          </rPr>
          <t>Metric = C1_6_I_RelBanksOutSingap_Liab_AmntPayUndRevRepAgree
Data Type = Bk_Number 19 - 9</t>
        </r>
      </text>
    </comment>
    <comment ref="S9" authorId="0" shapeId="0" xr:uid="{00000000-0006-0000-1E00-000013000000}">
      <text>
        <r>
          <rPr>
            <b/>
            <sz val="9"/>
            <color rgb="FF000000"/>
            <rFont val="Tahoma"/>
            <family val="2"/>
          </rPr>
          <t>Metric = C1_6_I_RelBanksOutSingap_Liab_NegFairValForFinDeriv
Data Type = Bk_Number 19 - 9</t>
        </r>
      </text>
    </comment>
    <comment ref="T9" authorId="0" shapeId="0" xr:uid="{00000000-0006-0000-1E00-000014000000}">
      <text>
        <r>
          <rPr>
            <b/>
            <sz val="9"/>
            <color rgb="FF000000"/>
            <rFont val="Tahoma"/>
            <family val="2"/>
          </rPr>
          <t>Metric = C1_6_I_RelBanksOutSingap_Liab_OfWhichTradOverCount
Data Type = Bk_Number 19 - 9</t>
        </r>
      </text>
    </comment>
    <comment ref="U9" authorId="0" shapeId="0" xr:uid="{00000000-0006-0000-1E00-000015000000}">
      <text>
        <r>
          <rPr>
            <b/>
            <sz val="9"/>
            <color rgb="FF000000"/>
            <rFont val="Tahoma"/>
            <family val="2"/>
          </rPr>
          <t>Metric = C1_6_I_RelBanksOutSingap_Liab_BillsPay
Data Type = Bk_Number 19 - 9</t>
        </r>
      </text>
    </comment>
    <comment ref="V9" authorId="0" shapeId="0" xr:uid="{00000000-0006-0000-1E00-000016000000}">
      <text>
        <r>
          <rPr>
            <b/>
            <sz val="9"/>
            <color rgb="FF000000"/>
            <rFont val="Tahoma"/>
            <family val="2"/>
          </rPr>
          <t>Metric = C1_6_I_RelBanksOutSingap_Liab_NegCertOfDep
Data Type = Bk_Number 19 - 9</t>
        </r>
      </text>
    </comment>
    <comment ref="W9" authorId="0" shapeId="0" xr:uid="{00000000-0006-0000-1E00-000017000000}">
      <text>
        <r>
          <rPr>
            <b/>
            <sz val="9"/>
            <color rgb="FF000000"/>
            <rFont val="Tahoma"/>
            <family val="2"/>
          </rPr>
          <t>Metric = C1_6_I_RelBanksOutSingap_Liab_DebtSecur
Data Type = Bk_Number 19 - 9</t>
        </r>
      </text>
    </comment>
    <comment ref="X9" authorId="0" shapeId="0" xr:uid="{00000000-0006-0000-1E00-000018000000}">
      <text>
        <r>
          <rPr>
            <b/>
            <sz val="9"/>
            <color rgb="FF000000"/>
            <rFont val="Tahoma"/>
            <family val="2"/>
          </rPr>
          <t>Metric = C1_6_I_RelBanksOutSingap_Liab_OthLiab
Data Type = Bk_Number 19 - 9</t>
        </r>
      </text>
    </comment>
    <comment ref="Z9" authorId="0" shapeId="0" xr:uid="{00000000-0006-0000-1E00-000019000000}">
      <text>
        <r>
          <rPr>
            <b/>
            <sz val="9"/>
            <color rgb="FF000000"/>
            <rFont val="Tahoma"/>
            <family val="2"/>
          </rPr>
          <t>Metric = C1_6_I_RelBanksOutSingap_Liab_ContItms
Data Type = Bk_Number 19 - 9</t>
        </r>
      </text>
    </comment>
    <comment ref="AA9" authorId="0" shapeId="0" xr:uid="{00000000-0006-0000-1E00-00001A000000}">
      <text>
        <r>
          <rPr>
            <b/>
            <sz val="9"/>
            <color rgb="FF000000"/>
            <rFont val="Tahoma"/>
            <family val="2"/>
          </rPr>
          <t>Metric = C1_6_I_RelBanksOutSingap_Liab_OfContItmsTradeFin
Data Type = Bk_Number 19 - 9</t>
        </r>
      </text>
    </comment>
    <comment ref="AB9" authorId="0" shapeId="0" xr:uid="{00000000-0006-0000-1E00-00001B000000}">
      <text>
        <r>
          <rPr>
            <b/>
            <sz val="9"/>
            <color rgb="FF000000"/>
            <rFont val="Tahoma"/>
            <family val="2"/>
          </rPr>
          <t>Metric = C1_6_I_RelBanksOutSingap_Liab_Commit
Data Type = Bk_Number 19 - 9</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Igor Mitrovic</author>
  </authors>
  <commentList>
    <comment ref="P8" authorId="0" shapeId="0" xr:uid="{00000000-0006-0000-1F00-000001000000}">
      <text>
        <r>
          <rPr>
            <b/>
            <sz val="9"/>
            <color rgb="FF000000"/>
            <rFont val="Tahoma"/>
            <family val="2"/>
          </rPr>
          <t>Metric = C1_6_II_RelCorpOutSingap_AccurInt_Assets_TotAssets
Data Type = Bk_Number 19 - 9</t>
        </r>
      </text>
    </comment>
    <comment ref="Y8" authorId="0" shapeId="0" xr:uid="{00000000-0006-0000-1F00-000002000000}">
      <text>
        <r>
          <rPr>
            <b/>
            <sz val="9"/>
            <color rgb="FF000000"/>
            <rFont val="Tahoma"/>
            <family val="2"/>
          </rPr>
          <t>Metric = C1_6_II_RelCorpOutSingap_AccurInt_Liab_TotLiab
Data Type = Bk_Number 19 - 9</t>
        </r>
      </text>
    </comment>
    <comment ref="A9" authorId="0" shapeId="0" xr:uid="{00000000-0006-0000-1F00-000003000000}">
      <text>
        <r>
          <rPr>
            <b/>
            <sz val="9"/>
            <color rgb="FF000000"/>
            <rFont val="Tahoma"/>
            <family val="2"/>
          </rPr>
          <t>Metric = C1_6_II_RelCorpOutSingap_ListOfBanks
Data Type = Bk_Text(4000)</t>
        </r>
      </text>
    </comment>
    <comment ref="B9" authorId="0" shapeId="0" xr:uid="{00000000-0006-0000-1F00-000004000000}">
      <text>
        <r>
          <rPr>
            <b/>
            <sz val="9"/>
            <color rgb="FF000000"/>
            <rFont val="Tahoma"/>
            <family val="2"/>
          </rPr>
          <t>Metric = C1_6_II_RelCorpOutSingap_JurisdOfResid
Data Type = Bk_Jurisdiction</t>
        </r>
      </text>
    </comment>
    <comment ref="C9" authorId="0" shapeId="0" xr:uid="{00000000-0006-0000-1F00-000005000000}">
      <text>
        <r>
          <rPr>
            <b/>
            <sz val="9"/>
            <color rgb="FF000000"/>
            <rFont val="Tahoma"/>
            <family val="2"/>
          </rPr>
          <t>Metric = C1_6_II_RelCorpOutSingap_PleaseIndicRelat</t>
        </r>
        <r>
          <rPr>
            <b/>
            <sz val="9"/>
            <color rgb="FF000000"/>
            <rFont val="Tahoma"/>
            <family val="2"/>
          </rPr>
          <t xml:space="preserve">
Data Type = Bk_Relationships</t>
        </r>
      </text>
    </comment>
    <comment ref="D9" authorId="0" shapeId="0" xr:uid="{00000000-0006-0000-1F00-000006000000}">
      <text>
        <r>
          <rPr>
            <b/>
            <sz val="9"/>
            <color rgb="FF000000"/>
            <rFont val="Tahoma"/>
            <family val="2"/>
          </rPr>
          <t>Metric = C1_6_II_RelCorpOutSingap_NonBankFinInst</t>
        </r>
        <r>
          <rPr>
            <b/>
            <sz val="9"/>
            <color rgb="FF000000"/>
            <rFont val="Tahoma"/>
            <family val="2"/>
          </rPr>
          <t xml:space="preserve">
Data Type = Bk_YesNo</t>
        </r>
      </text>
    </comment>
    <comment ref="E9" authorId="0" shapeId="0" xr:uid="{00000000-0006-0000-1F00-000007000000}">
      <text>
        <r>
          <rPr>
            <b/>
            <sz val="9"/>
            <color rgb="FF000000"/>
            <rFont val="Tahoma"/>
            <family val="2"/>
          </rPr>
          <t>Metric = C1_6_II_RelCorpOutSingap_Assets_CashAndBal
Data Type = Bk_Number 19 - 9</t>
        </r>
      </text>
    </comment>
    <comment ref="F9" authorId="0" shapeId="0" xr:uid="{00000000-0006-0000-1F00-000008000000}">
      <text>
        <r>
          <rPr>
            <b/>
            <sz val="9"/>
            <color rgb="FF000000"/>
            <rFont val="Tahoma"/>
            <family val="2"/>
          </rPr>
          <t>Metric = C1_6_II_RelCorpOutSingap_Assets_AmntRecUndRevRepAgree
Data Type = Bk_Number 19 - 9</t>
        </r>
      </text>
    </comment>
    <comment ref="G9" authorId="0" shapeId="0" xr:uid="{00000000-0006-0000-1F00-000009000000}">
      <text>
        <r>
          <rPr>
            <b/>
            <sz val="9"/>
            <color rgb="FF000000"/>
            <rFont val="Tahoma"/>
            <family val="2"/>
          </rPr>
          <t>Metric = C1_6_II_RelCorpOutSingap_Assets_PosFairValForFinDeriv
Data Type = Bk_Number 19 - 9</t>
        </r>
      </text>
    </comment>
    <comment ref="I9" authorId="0" shapeId="0" xr:uid="{00000000-0006-0000-1F00-00000A000000}">
      <text>
        <r>
          <rPr>
            <b/>
            <sz val="9"/>
            <color rgb="FF000000"/>
            <rFont val="Tahoma"/>
            <family val="2"/>
          </rPr>
          <t>Metric = C1_6_II_RelCorpOutSingap_Assets_NegCertOfDep
Data Type = Bk_Number 19 - 9</t>
        </r>
      </text>
    </comment>
    <comment ref="J9" authorId="0" shapeId="0" xr:uid="{00000000-0006-0000-1F00-00000B000000}">
      <text>
        <r>
          <rPr>
            <b/>
            <sz val="9"/>
            <color rgb="FF000000"/>
            <rFont val="Tahoma"/>
            <family val="2"/>
          </rPr>
          <t>Metric = C1_6_II_RelCorpOutSingap_Assets_DebtSecur
Data Type = Bk_Number 19 - 9</t>
        </r>
      </text>
    </comment>
    <comment ref="K9" authorId="0" shapeId="0" xr:uid="{00000000-0006-0000-1F00-00000C000000}">
      <text>
        <r>
          <rPr>
            <b/>
            <sz val="9"/>
            <color rgb="FF000000"/>
            <rFont val="Tahoma"/>
            <family val="2"/>
          </rPr>
          <t>Metric = C1_6_II_RelCorpOutSingap_Assets_LoansAndAdvan
Data Type = Bk_Number 19 - 9</t>
        </r>
      </text>
    </comment>
    <comment ref="L9" authorId="0" shapeId="0" xr:uid="{00000000-0006-0000-1F00-00000D000000}">
      <text>
        <r>
          <rPr>
            <b/>
            <sz val="9"/>
            <color rgb="FF000000"/>
            <rFont val="Tahoma"/>
            <family val="2"/>
          </rPr>
          <t>Metric = C1_6_II_RelCorpOutSingap_Assets_OfLoansAndAdvanTradeFin
Data Type = Bk_Number 19 - 9</t>
        </r>
      </text>
    </comment>
    <comment ref="M9" authorId="0" shapeId="0" xr:uid="{00000000-0006-0000-1F00-00000E000000}">
      <text>
        <r>
          <rPr>
            <b/>
            <sz val="9"/>
            <color rgb="FF000000"/>
            <rFont val="Tahoma"/>
            <family val="2"/>
          </rPr>
          <t>Metric = C1_6_II_RelCorpOutSingap_Assets_BillsDiscOrPurch
Data Type = Bk_Number 19 - 9</t>
        </r>
      </text>
    </comment>
    <comment ref="N9" authorId="0" shapeId="0" xr:uid="{00000000-0006-0000-1F00-00000F000000}">
      <text>
        <r>
          <rPr>
            <b/>
            <sz val="9"/>
            <color rgb="FF000000"/>
            <rFont val="Tahoma"/>
            <family val="2"/>
          </rPr>
          <t>Metric = C1_6_II_RelCorpOutSingap_Assets_EquInvest
Data Type = Bk_Number 19 - 9</t>
        </r>
      </text>
    </comment>
    <comment ref="O9" authorId="0" shapeId="0" xr:uid="{00000000-0006-0000-1F00-000010000000}">
      <text>
        <r>
          <rPr>
            <b/>
            <sz val="9"/>
            <color rgb="FF000000"/>
            <rFont val="Tahoma"/>
            <family val="2"/>
          </rPr>
          <t>Metric = C1_6_II_RelCorpOutSingap_Assets_OthAssets
Data Type = Bk_Number 19 - 9</t>
        </r>
      </text>
    </comment>
    <comment ref="Q9" authorId="0" shapeId="0" xr:uid="{00000000-0006-0000-1F00-000011000000}">
      <text>
        <r>
          <rPr>
            <b/>
            <sz val="9"/>
            <color rgb="FF000000"/>
            <rFont val="Tahoma"/>
            <family val="2"/>
          </rPr>
          <t>Metric = C1_6_II_RelCorpOutSingap_Liab_DepoAndBal
Data Type = Bk_Number 19 - 9</t>
        </r>
      </text>
    </comment>
    <comment ref="R9" authorId="0" shapeId="0" xr:uid="{00000000-0006-0000-1F00-000012000000}">
      <text>
        <r>
          <rPr>
            <b/>
            <sz val="9"/>
            <color rgb="FF000000"/>
            <rFont val="Tahoma"/>
            <family val="2"/>
          </rPr>
          <t>Metric = C1_6_II_RelCorpOutSingap_Liab_AmntPayUndRevRepAgree
Data Type = Bk_Number 19 - 9</t>
        </r>
      </text>
    </comment>
    <comment ref="S9" authorId="0" shapeId="0" xr:uid="{00000000-0006-0000-1F00-000013000000}">
      <text>
        <r>
          <rPr>
            <b/>
            <sz val="9"/>
            <color rgb="FF000000"/>
            <rFont val="Tahoma"/>
            <family val="2"/>
          </rPr>
          <t>Metric = C1_6_II_RelCorpOutSingap_Liab_NegFairValForFinDeriv
Data Type = Bk_Number 19 - 9</t>
        </r>
      </text>
    </comment>
    <comment ref="U9" authorId="0" shapeId="0" xr:uid="{00000000-0006-0000-1F00-000014000000}">
      <text>
        <r>
          <rPr>
            <b/>
            <sz val="9"/>
            <color rgb="FF000000"/>
            <rFont val="Tahoma"/>
            <family val="2"/>
          </rPr>
          <t>Metric = C1_6_II_RelCorpOutSingap_Liab_BillsPay
Data Type = Bk_Number 19 - 9</t>
        </r>
      </text>
    </comment>
    <comment ref="V9" authorId="0" shapeId="0" xr:uid="{00000000-0006-0000-1F00-000015000000}">
      <text>
        <r>
          <rPr>
            <b/>
            <sz val="9"/>
            <color rgb="FF000000"/>
            <rFont val="Tahoma"/>
            <family val="2"/>
          </rPr>
          <t>Metric = C1_6_II_RelCorpOutSingap_Liab_NegCertOfDep
Data Type = Bk_Number 19 - 9</t>
        </r>
      </text>
    </comment>
    <comment ref="W9" authorId="0" shapeId="0" xr:uid="{00000000-0006-0000-1F00-000016000000}">
      <text>
        <r>
          <rPr>
            <b/>
            <sz val="9"/>
            <color rgb="FF000000"/>
            <rFont val="Tahoma"/>
            <family val="2"/>
          </rPr>
          <t>Metric = C1_6_II_RelCorpOutSingap_Liab_DebtSecur
Data Type = Bk_Number 19 - 9</t>
        </r>
      </text>
    </comment>
    <comment ref="X9" authorId="0" shapeId="0" xr:uid="{00000000-0006-0000-1F00-000017000000}">
      <text>
        <r>
          <rPr>
            <b/>
            <sz val="9"/>
            <color rgb="FF000000"/>
            <rFont val="Tahoma"/>
            <family val="2"/>
          </rPr>
          <t>Metric = C1_6_II_RelCorpOutSingap_Liab_OthLiab
Data Type = Bk_Number 19 - 9</t>
        </r>
      </text>
    </comment>
    <comment ref="Z9" authorId="0" shapeId="0" xr:uid="{00000000-0006-0000-1F00-000018000000}">
      <text>
        <r>
          <rPr>
            <b/>
            <sz val="9"/>
            <color rgb="FF000000"/>
            <rFont val="Tahoma"/>
            <family val="2"/>
          </rPr>
          <t>Metric = C1_6_II_RelCorpOutSingap_Liab_ContItms
Data Type = Bk_Number 19 - 9</t>
        </r>
      </text>
    </comment>
    <comment ref="AA9" authorId="0" shapeId="0" xr:uid="{00000000-0006-0000-1F00-000019000000}">
      <text>
        <r>
          <rPr>
            <b/>
            <sz val="9"/>
            <color rgb="FF000000"/>
            <rFont val="Tahoma"/>
            <family val="2"/>
          </rPr>
          <t>Metric = C1_6_II_RelCorpOutSingap_Liab_OfContItmsTradeFin
Data Type = Bk_Number 19 - 9</t>
        </r>
      </text>
    </comment>
    <comment ref="AB9" authorId="0" shapeId="0" xr:uid="{00000000-0006-0000-1F00-00001A000000}">
      <text>
        <r>
          <rPr>
            <b/>
            <sz val="9"/>
            <color rgb="FF000000"/>
            <rFont val="Tahoma"/>
            <family val="2"/>
          </rPr>
          <t>Metric = C1_6_II_RelCorpOutSingap_Liab_Commit
Data Type = Bk_Number 19 - 9</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Igor Mitrovic</author>
    <author>Garbhan Malone</author>
  </authors>
  <commentList>
    <comment ref="C8" authorId="0" shapeId="0" xr:uid="{00000000-0006-0000-2000-000001000000}">
      <text>
        <r>
          <rPr>
            <b/>
            <sz val="9"/>
            <color indexed="81"/>
            <rFont val="Tahoma"/>
            <family val="2"/>
          </rPr>
          <t>Metric = D1_BanksTotal_Amount_x000D_
Data Type = Bk_Number 19 - 9_x000D_
Bk_Assetcontinitemco = Cash And Balances_x000D_
Bk_Assconcomloc = Singapore_x000D_
Bk_OtherCurrencies = AllCurrencies</t>
        </r>
      </text>
    </comment>
    <comment ref="D8" authorId="0" shapeId="0" xr:uid="{00000000-0006-0000-2000-000002000000}">
      <text>
        <r>
          <rPr>
            <b/>
            <sz val="9"/>
            <color indexed="81"/>
            <rFont val="Tahoma"/>
            <family val="2"/>
          </rPr>
          <t>Metric = D1_CashAndBal_Singap_BanksOfWhichStateOwnBanks_x000D_
Data Type = Bk_Number 19 - 9</t>
        </r>
      </text>
    </comment>
    <comment ref="E8" authorId="0" shapeId="0" xr:uid="{00000000-0006-0000-2000-000003000000}">
      <text>
        <r>
          <rPr>
            <b/>
            <sz val="9"/>
            <color indexed="81"/>
            <rFont val="Tahoma"/>
            <family val="2"/>
          </rPr>
          <t>Metric = D1_NonBankFinInst_Amount_x000D_
Data Type = Bk_Number 19 - 9_x000D_
Bk_Assetcontinitemco = Cash And Balances_x000D_
Bk_Assconcomloc = Singapore_x000D_
Bk_OtherCurrencies = AllCurrencies</t>
        </r>
      </text>
    </comment>
    <comment ref="G8" authorId="0" shapeId="0" xr:uid="{00000000-0006-0000-2000-000004000000}">
      <text>
        <r>
          <rPr>
            <b/>
            <sz val="9"/>
            <color indexed="81"/>
            <rFont val="Tahoma"/>
            <family val="2"/>
          </rPr>
          <t>Metric = D1_Governments_Amount_x000D_
Data Type = Bk_Number 19 - 9_x000D_
Bk_Assetcontinitemco = Cash And Balances_x000D_
Bk_Assconcomloc = Singapore_x000D_
Bk_OtherCurrencies = AllCurrencies</t>
        </r>
      </text>
    </comment>
    <comment ref="H8" authorId="0" shapeId="0" xr:uid="{00000000-0006-0000-2000-000005000000}">
      <text>
        <r>
          <rPr>
            <b/>
            <sz val="9"/>
            <color indexed="81"/>
            <rFont val="Tahoma"/>
            <family val="2"/>
          </rPr>
          <t>Metric = D1_PublicSecEntities_Amount_x000D_
Data Type = Bk_Number 19 - 9_x000D_
Bk_Assetcontinitemco = Cash And Balances_x000D_
Bk_Assconcomloc = Singapore_x000D_
Bk_OtherCurrencies = AllCurrencies</t>
        </r>
      </text>
    </comment>
    <comment ref="I8" authorId="0" shapeId="0" xr:uid="{00000000-0006-0000-2000-000006000000}">
      <text>
        <r>
          <rPr>
            <b/>
            <sz val="9"/>
            <color indexed="81"/>
            <rFont val="Tahoma"/>
            <family val="2"/>
          </rPr>
          <t>Metric = D1_NonFinCorporates_Amount_x000D_
Data Type = Bk_Number 19 - 9_x000D_
Bk_Assetcontinitemco = Cash And Balances_x000D_
Bk_Assconcomloc = Singapore_x000D_
Bk_OtherCurrencies = AllCurrencies</t>
        </r>
      </text>
    </comment>
    <comment ref="J8" authorId="0" shapeId="0" xr:uid="{00000000-0006-0000-2000-000007000000}">
      <text>
        <r>
          <rPr>
            <b/>
            <sz val="9"/>
            <color indexed="81"/>
            <rFont val="Tahoma"/>
            <family val="2"/>
          </rPr>
          <t>Metric = D1_UniEterpHeldByNatPersons_Amount_x000D_
Data Type = Bk_Number 19 - 9_x000D_
Bk_Assetcontinitemco = Cash And Balances_x000D_
Bk_Assconcomloc = Singapore_x000D_
Bk_OtherCurrencies = AllCurrencies</t>
        </r>
      </text>
    </comment>
    <comment ref="K8" authorId="0" shapeId="0" xr:uid="{00000000-0006-0000-2000-000008000000}">
      <text>
        <r>
          <rPr>
            <b/>
            <sz val="9"/>
            <color indexed="81"/>
            <rFont val="Tahoma"/>
            <family val="2"/>
          </rPr>
          <t>Metric = D1_NaturalPersons_Amount_x000D_
Data Type = Bk_Number 19 - 9_x000D_
Bk_Assetcontinitemco = Cash And Balances_x000D_
Bk_Assconcomloc = Singapore_x000D_
Bk_OtherCurrencies = AllCurrencies</t>
        </r>
      </text>
    </comment>
    <comment ref="L8" authorId="0" shapeId="0" xr:uid="{00000000-0006-0000-2000-000009000000}">
      <text>
        <r>
          <rPr>
            <b/>
            <sz val="9"/>
            <color indexed="81"/>
            <rFont val="Tahoma"/>
            <family val="2"/>
          </rPr>
          <t>Metric = D1_NonProfInstServIndAndFam_Amount_x000D_
Data Type = Bk_Number 19 - 9_x000D_
Bk_Assetcontinitemco = Cash And Balances_x000D_
Bk_Assconcomloc = Singapore_x000D_
Bk_OtherCurrencies = AllCurrencies</t>
        </r>
      </text>
    </comment>
    <comment ref="M8" authorId="0" shapeId="0" xr:uid="{00000000-0006-0000-2000-00000A000000}">
      <text>
        <r>
          <rPr>
            <b/>
            <sz val="9"/>
            <color indexed="81"/>
            <rFont val="Tahoma"/>
            <family val="2"/>
          </rPr>
          <t>Metric = D1_Others_Amount_x000D_
Data Type = Bk_Number 19 - 9_x000D_
Bk_Assetcontinitemco = Cash And Balances_x000D_
Bk_Assconcomloc = Singapore_x000D_
Bk_OtherCurrencies = AllCurrencies</t>
        </r>
      </text>
    </comment>
    <comment ref="F9" authorId="0" shapeId="0" xr:uid="{00000000-0006-0000-2000-00000B000000}">
      <text>
        <r>
          <rPr>
            <b/>
            <sz val="9"/>
            <color indexed="81"/>
            <rFont val="Tahoma"/>
            <family val="2"/>
          </rPr>
          <t>Metric = D1_CentBanksOffMone_Amount_x000D_
Data Type = Bk_Number 19 - 9_x000D_
Bk_Assetcontinitemco = Cash And Balances_x000D_
Bk_Assconcomloc = MonetaryAuthoritySingapore
Bk_OtherCurrencies = AllCurrencies</t>
        </r>
      </text>
    </comment>
    <comment ref="M10" authorId="0" shapeId="0" xr:uid="{00000000-0006-0000-2000-00000C000000}">
      <text>
        <r>
          <rPr>
            <b/>
            <sz val="9"/>
            <color indexed="81"/>
            <rFont val="Tahoma"/>
            <family val="2"/>
          </rPr>
          <t>Metric = D1_Others_Amount_x000D_
Data Type = Bk_Number 19 - 9_x000D_
Bk_Assetcontinitemco = Cash And Balances_x000D_
Bk_Assconcomloc = InternationalOrganisations
Bk_OtherCurrencies = AllCurrencies</t>
        </r>
      </text>
    </comment>
    <comment ref="C13" authorId="0" shapeId="0" xr:uid="{00000000-0006-0000-2000-00000D000000}">
      <text>
        <r>
          <rPr>
            <b/>
            <sz val="9"/>
            <color indexed="81"/>
            <rFont val="Tahoma"/>
            <family val="2"/>
          </rPr>
          <t>Metric = D1_BanksTotal_Amount_x000D_
Data Type = Bk_Number 19 - 9_x000D_
Bk_Assetcontinitemco = Amounts Receivable Under Reverse Repurchase Agreements_x000D_
Bk_Assconcomloc = Singapore_x000D_
Bk_OtherCurrencies = AllCurrencies</t>
        </r>
      </text>
    </comment>
    <comment ref="D13" authorId="0" shapeId="0" xr:uid="{00000000-0006-0000-2000-00000E000000}">
      <text>
        <r>
          <rPr>
            <b/>
            <sz val="9"/>
            <color indexed="81"/>
            <rFont val="Tahoma"/>
            <family val="2"/>
          </rPr>
          <t>Metric = D1_AmntRecUndRevRepAgree_Singap_BanksOfWhichStateOwnBanks_x000D_
Data Type = Bk_Number 19 - 9</t>
        </r>
      </text>
    </comment>
    <comment ref="E13" authorId="0" shapeId="0" xr:uid="{00000000-0006-0000-2000-00000F000000}">
      <text>
        <r>
          <rPr>
            <b/>
            <sz val="9"/>
            <color indexed="81"/>
            <rFont val="Tahoma"/>
            <family val="2"/>
          </rPr>
          <t>Metric = D1_NonBankFinInst_Amount_x000D_
Data Type = Bk_Number 19 - 9_x000D_
Bk_Assetcontinitemco = Amounts Receivable Under Reverse Repurchase Agreements_x000D_
Bk_Assconcomloc = Singapore_x000D_
Bk_OtherCurrencies = AllCurrencies</t>
        </r>
      </text>
    </comment>
    <comment ref="G13" authorId="0" shapeId="0" xr:uid="{00000000-0006-0000-2000-000010000000}">
      <text>
        <r>
          <rPr>
            <b/>
            <sz val="9"/>
            <color indexed="81"/>
            <rFont val="Tahoma"/>
            <family val="2"/>
          </rPr>
          <t>Metric = D1_Governments_Amount_x000D_
Data Type = Bk_Number 19 - 9_x000D_
Bk_Assetcontinitemco = Amounts Receivable Under Reverse Repurchase Agreements_x000D_
Bk_Assconcomloc = Singapore_x000D_
Bk_OtherCurrencies = AllCurrencies</t>
        </r>
      </text>
    </comment>
    <comment ref="H13" authorId="0" shapeId="0" xr:uid="{00000000-0006-0000-2000-000011000000}">
      <text>
        <r>
          <rPr>
            <b/>
            <sz val="9"/>
            <color indexed="81"/>
            <rFont val="Tahoma"/>
            <family val="2"/>
          </rPr>
          <t>Metric = D1_PublicSecEntities_Amount_x000D_
Data Type = Bk_Number 19 - 9_x000D_
Bk_Assetcontinitemco = Amounts Receivable Under Reverse Repurchase Agreements_x000D_
Bk_Assconcomloc = Singapore_x000D_
Bk_OtherCurrencies = AllCurrencies</t>
        </r>
      </text>
    </comment>
    <comment ref="I13" authorId="0" shapeId="0" xr:uid="{00000000-0006-0000-2000-000012000000}">
      <text>
        <r>
          <rPr>
            <b/>
            <sz val="9"/>
            <color indexed="81"/>
            <rFont val="Tahoma"/>
            <family val="2"/>
          </rPr>
          <t>Metric = D1_NonFinCorporates_Amount_x000D_
Data Type = Bk_Number 19 - 9_x000D_
Bk_Assetcontinitemco = Amounts Receivable Under Reverse Repurchase Agreements_x000D_
Bk_Assconcomloc = Singapore_x000D_
Bk_OtherCurrencies = AllCurrencies</t>
        </r>
      </text>
    </comment>
    <comment ref="J13" authorId="0" shapeId="0" xr:uid="{00000000-0006-0000-2000-000013000000}">
      <text>
        <r>
          <rPr>
            <b/>
            <sz val="9"/>
            <color indexed="81"/>
            <rFont val="Tahoma"/>
            <family val="2"/>
          </rPr>
          <t>Metric = D1_UniEterpHeldByNatPersons_Amount_x000D_
Data Type = Bk_Number 19 - 9_x000D_
Bk_Assetcontinitemco = Amounts Receivable Under Reverse Repurchase Agreements_x000D_
Bk_Assconcomloc = Singapore_x000D_
Bk_OtherCurrencies = AllCurrencies</t>
        </r>
      </text>
    </comment>
    <comment ref="K13" authorId="0" shapeId="0" xr:uid="{00000000-0006-0000-2000-000014000000}">
      <text>
        <r>
          <rPr>
            <b/>
            <sz val="9"/>
            <color indexed="81"/>
            <rFont val="Tahoma"/>
            <family val="2"/>
          </rPr>
          <t>Metric = D1_NaturalPersons_Amount_x000D_
Data Type = Bk_Number 19 - 9_x000D_
Bk_Assetcontinitemco = Amounts Receivable Under Reverse Repurchase Agreements_x000D_
Bk_Assconcomloc = Singapore_x000D_
Bk_OtherCurrencies = AllCurrencies</t>
        </r>
      </text>
    </comment>
    <comment ref="L13" authorId="0" shapeId="0" xr:uid="{00000000-0006-0000-2000-000015000000}">
      <text>
        <r>
          <rPr>
            <b/>
            <sz val="9"/>
            <color indexed="81"/>
            <rFont val="Tahoma"/>
            <family val="2"/>
          </rPr>
          <t>Metric = D1_NonProfInstServIndAndFam_Amount_x000D_
Data Type = Bk_Number 19 - 9_x000D_
Bk_Assetcontinitemco = Amounts Receivable Under Reverse Repurchase Agreements_x000D_
Bk_Assconcomloc = Singapore_x000D_
Bk_OtherCurrencies = AllCurrencies</t>
        </r>
      </text>
    </comment>
    <comment ref="M13" authorId="0" shapeId="0" xr:uid="{00000000-0006-0000-2000-000016000000}">
      <text>
        <r>
          <rPr>
            <b/>
            <sz val="9"/>
            <color indexed="81"/>
            <rFont val="Tahoma"/>
            <family val="2"/>
          </rPr>
          <t>Metric = D1_Others_Amount_x000D_
Data Type = Bk_Number 19 - 9_x000D_
Bk_Assetcontinitemco = Amounts Receivable Under Reverse Repurchase Agreements_x000D_
Bk_Assconcomloc = Singapore_x000D_
Bk_OtherCurrencies = AllCurrencies</t>
        </r>
      </text>
    </comment>
    <comment ref="F14" authorId="0" shapeId="0" xr:uid="{00000000-0006-0000-2000-000017000000}">
      <text>
        <r>
          <rPr>
            <b/>
            <sz val="9"/>
            <color indexed="81"/>
            <rFont val="Tahoma"/>
            <family val="2"/>
          </rPr>
          <t>Metric = D1_CentBanksOffMone_Amount_x000D_
Data Type = Bk_Number 19 - 9_x000D_
Bk_Assetcontinitemco = Amounts Receivable Under Reverse Repurchase Agreements_x000D_
Bk_Assconcomloc = MonetaryAuthoritySingapore_x000D_
Bk_OtherCurrencies = AllCurrencies</t>
        </r>
      </text>
    </comment>
    <comment ref="M15" authorId="0" shapeId="0" xr:uid="{00000000-0006-0000-2000-000018000000}">
      <text>
        <r>
          <rPr>
            <b/>
            <sz val="9"/>
            <color indexed="81"/>
            <rFont val="Tahoma"/>
            <family val="2"/>
          </rPr>
          <t>Metric = D1_Others_Amount
Data Type = Bk_Number 19 - 9_x000D_
Bk_Assetcontinitemco = Amounts Receivable Under Reverse Repurchase Agreements_x000D_
Bk_Assconcomloc = InternationalOrganisations_x000D_
Bk_OtherCurrencies = AllCurrencies</t>
        </r>
      </text>
    </comment>
    <comment ref="C18" authorId="0" shapeId="0" xr:uid="{00000000-0006-0000-2000-000019000000}">
      <text>
        <r>
          <rPr>
            <b/>
            <sz val="9"/>
            <color indexed="81"/>
            <rFont val="Tahoma"/>
            <family val="2"/>
          </rPr>
          <t>Metric = D1_BanksTotal_Amount_x000D_
Data Type = Bk_Number 19 - 9_x000D_
Bk_Assetcontinitemco = Positive Fair Values For Financial Derivatives_x000D_
Bk_Assconcomloc = Singapore_x000D_
Bk_OtherCurrencies = AllCurrencies</t>
        </r>
      </text>
    </comment>
    <comment ref="D18" authorId="0" shapeId="0" xr:uid="{00000000-0006-0000-2000-00001A000000}">
      <text>
        <r>
          <rPr>
            <b/>
            <sz val="9"/>
            <color indexed="81"/>
            <rFont val="Tahoma"/>
            <family val="2"/>
          </rPr>
          <t>Metric = D1_PosFairValForFinDeriv_Singap_BanksOfWhichStateOwnBanks_x000D_
Data Type = Bk_Number 19 - 9</t>
        </r>
      </text>
    </comment>
    <comment ref="E18" authorId="0" shapeId="0" xr:uid="{00000000-0006-0000-2000-00001B000000}">
      <text>
        <r>
          <rPr>
            <b/>
            <sz val="9"/>
            <color indexed="81"/>
            <rFont val="Tahoma"/>
            <family val="2"/>
          </rPr>
          <t>Metric = D1_NonBankFinInst_Amount_x000D_
Data Type = Bk_Number 19 - 9_x000D_
Bk_Assetcontinitemco = Positive Fair Values For Financial Derivatives_x000D_
Bk_Assconcomloc = Singapore_x000D_
Bk_OtherCurrencies = AllCurrencies</t>
        </r>
      </text>
    </comment>
    <comment ref="G18" authorId="0" shapeId="0" xr:uid="{00000000-0006-0000-2000-00001C000000}">
      <text>
        <r>
          <rPr>
            <b/>
            <sz val="9"/>
            <color indexed="81"/>
            <rFont val="Tahoma"/>
            <family val="2"/>
          </rPr>
          <t>Metric = D1_Governments_Amount_x000D_
Data Type = Bk_Number 19 - 9_x000D_
Bk_Assetcontinitemco = Positive Fair Values For Financial Derivatives_x000D_
Bk_Assconcomloc = Singapore_x000D_
Bk_OtherCurrencies = AllCurrencies</t>
        </r>
      </text>
    </comment>
    <comment ref="H18" authorId="0" shapeId="0" xr:uid="{00000000-0006-0000-2000-00001D000000}">
      <text>
        <r>
          <rPr>
            <b/>
            <sz val="9"/>
            <color indexed="81"/>
            <rFont val="Tahoma"/>
            <family val="2"/>
          </rPr>
          <t>Metric = D1_PublicSecEntities_Amount_x000D_
Data Type = Bk_Number 19 - 9_x000D_
Bk_Assetcontinitemco = Positive Fair Values For Financial Derivatives_x000D_
Bk_Assconcomloc = Singapore_x000D_
Bk_OtherCurrencies = AllCurrencies</t>
        </r>
      </text>
    </comment>
    <comment ref="I18" authorId="0" shapeId="0" xr:uid="{00000000-0006-0000-2000-00001E000000}">
      <text>
        <r>
          <rPr>
            <b/>
            <sz val="9"/>
            <color indexed="81"/>
            <rFont val="Tahoma"/>
            <family val="2"/>
          </rPr>
          <t>Metric = D1_NonFinCorporates_Amount_x000D_
Data Type = Bk_Number 19 - 9_x000D_
Bk_Assetcontinitemco = Positive Fair Values For Financial Derivatives_x000D_
Bk_Assconcomloc = Singapore_x000D_
Bk_OtherCurrencies = AllCurrencies</t>
        </r>
      </text>
    </comment>
    <comment ref="J18" authorId="0" shapeId="0" xr:uid="{00000000-0006-0000-2000-00001F000000}">
      <text>
        <r>
          <rPr>
            <b/>
            <sz val="9"/>
            <color indexed="81"/>
            <rFont val="Tahoma"/>
            <family val="2"/>
          </rPr>
          <t>Metric = D1_UniEterpHeldByNatPersons_Amount_x000D_
Data Type = Bk_Number 19 - 9_x000D_
Bk_Assetcontinitemco = Positive Fair Values For Financial Derivatives_x000D_
Bk_Assconcomloc = Singapore_x000D_
Bk_OtherCurrencies = AllCurrencies</t>
        </r>
      </text>
    </comment>
    <comment ref="K18" authorId="0" shapeId="0" xr:uid="{00000000-0006-0000-2000-000020000000}">
      <text>
        <r>
          <rPr>
            <b/>
            <sz val="9"/>
            <color indexed="81"/>
            <rFont val="Tahoma"/>
            <family val="2"/>
          </rPr>
          <t>Metric = D1_NaturalPersons_Amount_x000D_
Data Type = Bk_Number 19 - 9_x000D_
Bk_Assetcontinitemco = Positive Fair Values For Financial Derivatives_x000D_
Bk_Assconcomloc = Singapore_x000D_
Bk_OtherCurrencies = AllCurrencies</t>
        </r>
      </text>
    </comment>
    <comment ref="L18" authorId="0" shapeId="0" xr:uid="{00000000-0006-0000-2000-000021000000}">
      <text>
        <r>
          <rPr>
            <b/>
            <sz val="9"/>
            <color indexed="81"/>
            <rFont val="Tahoma"/>
            <family val="2"/>
          </rPr>
          <t>Metric = D1_NonProfInstServIndAndFam_Amount_x000D_
Data Type = Bk_Number 19 - 9_x000D_
Bk_Assetcontinitemco = Positive Fair Values For Financial Derivatives_x000D_
Bk_Assconcomloc = Singapore_x000D_
Bk_OtherCurrencies = AllCurrencies</t>
        </r>
      </text>
    </comment>
    <comment ref="M18" authorId="0" shapeId="0" xr:uid="{00000000-0006-0000-2000-000022000000}">
      <text>
        <r>
          <rPr>
            <b/>
            <sz val="9"/>
            <color indexed="81"/>
            <rFont val="Tahoma"/>
            <family val="2"/>
          </rPr>
          <t>Metric = D1_Others_Amount_x000D_
Data Type = Bk_Number 19 - 9_x000D_
Bk_Assetcontinitemco = Positive Fair Values For Financial Derivatives_x000D_
Bk_Assconcomloc = Singapore_x000D_
Bk_OtherCurrencies = AllCurrencies</t>
        </r>
      </text>
    </comment>
    <comment ref="F19" authorId="0" shapeId="0" xr:uid="{00000000-0006-0000-2000-000023000000}">
      <text>
        <r>
          <rPr>
            <b/>
            <sz val="9"/>
            <color indexed="81"/>
            <rFont val="Tahoma"/>
            <family val="2"/>
          </rPr>
          <t>Metric = D1_CentBanksOffMone_Amount_x000D_
Data Type = Bk_Number 19 - 9_x000D_
Bk_Assetcontinitemco = Positive Fair Values For Financial Derivatives_x000D_
Bk_Assconcomloc = MonetaryAuthoritySingapore_x000D_
Bk_OtherCurrencies = AllCurrencies</t>
        </r>
      </text>
    </comment>
    <comment ref="M20" authorId="0" shapeId="0" xr:uid="{00000000-0006-0000-2000-000024000000}">
      <text>
        <r>
          <rPr>
            <b/>
            <sz val="9"/>
            <color indexed="81"/>
            <rFont val="Tahoma"/>
            <family val="2"/>
          </rPr>
          <t>Metric = D1_Others_Amount_x000D_
Data Type = Bk_Number 19 - 9_x000D_
Bk_Assetcontinitemco = Positive Fair Values For Financial Derivatives_x000D_
Bk_Assconcomloc = InternationalOrganisations_x000D_
Bk_OtherCurrencies = AllCurrencies</t>
        </r>
      </text>
    </comment>
    <comment ref="C23" authorId="0" shapeId="0" xr:uid="{00000000-0006-0000-2000-000025000000}">
      <text>
        <r>
          <rPr>
            <b/>
            <sz val="9"/>
            <color indexed="81"/>
            <rFont val="Tahoma"/>
            <family val="2"/>
          </rPr>
          <t>Metric = D1_BanksTotal_Amount_x000D_
Data Type = Bk_Number 19 - 9_x000D_
Bk_Assetcontinitemco = Loans And Advances_x000D_
Bk_Assconcomloc = Singapore_x000D_
Bk_OtherCurrencies = AllCurrencies</t>
        </r>
      </text>
    </comment>
    <comment ref="D23" authorId="0" shapeId="0" xr:uid="{00000000-0006-0000-2000-000026000000}">
      <text>
        <r>
          <rPr>
            <b/>
            <sz val="9"/>
            <color indexed="81"/>
            <rFont val="Tahoma"/>
            <family val="2"/>
          </rPr>
          <t>Metric = D1_LoansAndAdvan_Singap_BanksOfWhichStateOwnBanks_x000D_
Data Type = Bk_Number 19 - 9</t>
        </r>
      </text>
    </comment>
    <comment ref="E23" authorId="0" shapeId="0" xr:uid="{00000000-0006-0000-2000-000027000000}">
      <text>
        <r>
          <rPr>
            <b/>
            <sz val="9"/>
            <color indexed="81"/>
            <rFont val="Tahoma"/>
            <family val="2"/>
          </rPr>
          <t>Metric = D1_NonBankFinInst_Amount_x000D_
Data Type = Bk_Number 19 - 9_x000D_
Bk_Assetcontinitemco = Loans And Advances_x000D_
Bk_Assconcomloc = Singapore_x000D_
Bk_OtherCurrencies = AllCurrencies</t>
        </r>
      </text>
    </comment>
    <comment ref="G23" authorId="0" shapeId="0" xr:uid="{00000000-0006-0000-2000-000028000000}">
      <text>
        <r>
          <rPr>
            <b/>
            <sz val="9"/>
            <color indexed="81"/>
            <rFont val="Tahoma"/>
            <family val="2"/>
          </rPr>
          <t>Metric = D1_Governments_Amount_x000D_
Data Type = Bk_Number 19 - 9_x000D_
Bk_Assetcontinitemco = Loans And Advances_x000D_
Bk_Assconcomloc = Singapore_x000D_
Bk_OtherCurrencies = AllCurrencies</t>
        </r>
      </text>
    </comment>
    <comment ref="H23" authorId="0" shapeId="0" xr:uid="{00000000-0006-0000-2000-000029000000}">
      <text>
        <r>
          <rPr>
            <b/>
            <sz val="9"/>
            <color indexed="81"/>
            <rFont val="Tahoma"/>
            <family val="2"/>
          </rPr>
          <t>Metric = D1_PublicSecEntities_Amount_x000D_
Data Type = Bk_Number 19 - 9_x000D_
Bk_Assetcontinitemco = Loans And Advances_x000D_
Bk_Assconcomloc = Singapore_x000D_
Bk_OtherCurrencies = AllCurrencies</t>
        </r>
      </text>
    </comment>
    <comment ref="I23" authorId="0" shapeId="0" xr:uid="{00000000-0006-0000-2000-00002A000000}">
      <text>
        <r>
          <rPr>
            <b/>
            <sz val="9"/>
            <color indexed="81"/>
            <rFont val="Tahoma"/>
            <family val="2"/>
          </rPr>
          <t>Metric = D1_NonFinCorporates_Amount_x000D_
Data Type = Bk_Number 19 - 9_x000D_
Bk_Assetcontinitemco = Loans And Advances_x000D_
Bk_Assconcomloc = Singapore_x000D_
Bk_OtherCurrencies = AllCurrencies</t>
        </r>
      </text>
    </comment>
    <comment ref="J23" authorId="0" shapeId="0" xr:uid="{00000000-0006-0000-2000-00002B000000}">
      <text>
        <r>
          <rPr>
            <b/>
            <sz val="9"/>
            <color indexed="81"/>
            <rFont val="Tahoma"/>
            <family val="2"/>
          </rPr>
          <t>Metric = D1_UniEterpHeldByNatPersons_Amount_x000D_
Data Type = Bk_Number 19 - 9_x000D_
Bk_Assetcontinitemco = Loans And Advances_x000D_
Bk_Assconcomloc = Singapore_x000D_
Bk_OtherCurrencies = AllCurrencies</t>
        </r>
      </text>
    </comment>
    <comment ref="K23" authorId="0" shapeId="0" xr:uid="{00000000-0006-0000-2000-00002C000000}">
      <text>
        <r>
          <rPr>
            <b/>
            <sz val="9"/>
            <color indexed="81"/>
            <rFont val="Tahoma"/>
            <family val="2"/>
          </rPr>
          <t>Metric = D1_NaturalPersons_Amount_x000D_
Data Type = Bk_Number 19 - 9_x000D_
Bk_Assetcontinitemco = Loans And Advances_x000D_
Bk_Assconcomloc = Singapore_x000D_
Bk_OtherCurrencies = AllCurrencies</t>
        </r>
      </text>
    </comment>
    <comment ref="L23" authorId="0" shapeId="0" xr:uid="{00000000-0006-0000-2000-00002D000000}">
      <text>
        <r>
          <rPr>
            <b/>
            <sz val="9"/>
            <color indexed="81"/>
            <rFont val="Tahoma"/>
            <family val="2"/>
          </rPr>
          <t>Metric = D1_NonProfInstServIndAndFam_Amount_x000D_
Data Type = Bk_Number 19 - 9_x000D_
Bk_Assetcontinitemco = Loans And Advances_x000D_
Bk_Assconcomloc = Singapore_x000D_
Bk_OtherCurrencies = AllCurrencies</t>
        </r>
      </text>
    </comment>
    <comment ref="M23" authorId="0" shapeId="0" xr:uid="{00000000-0006-0000-2000-00002E000000}">
      <text>
        <r>
          <rPr>
            <b/>
            <sz val="9"/>
            <color indexed="81"/>
            <rFont val="Tahoma"/>
            <family val="2"/>
          </rPr>
          <t>Metric = D1_Others_Amount_x000D_
Data Type = Bk_Number 19 - 9_x000D_
Bk_Assetcontinitemco = Loans And Advances_x000D_
Bk_Assconcomloc = Singapore_x000D_
Bk_OtherCurrencies = AllCurrencies</t>
        </r>
      </text>
    </comment>
    <comment ref="F24" authorId="0" shapeId="0" xr:uid="{00000000-0006-0000-2000-00002F000000}">
      <text>
        <r>
          <rPr>
            <b/>
            <sz val="9"/>
            <color indexed="81"/>
            <rFont val="Tahoma"/>
            <family val="2"/>
          </rPr>
          <t>Metric = D1_CentBanksOffMone_Amount_x000D_
Data Type = Bk_Number 19 - 9_x000D_
Bk_Assetcontinitemco = Loans And Advances_x000D_
Bk_Assconcomloc = MonetaryAuthoritySingapore_x000D_
Bk_OtherCurrencies = AllCurrencies</t>
        </r>
      </text>
    </comment>
    <comment ref="M25" authorId="0" shapeId="0" xr:uid="{00000000-0006-0000-2000-000030000000}">
      <text>
        <r>
          <rPr>
            <b/>
            <sz val="9"/>
            <color indexed="81"/>
            <rFont val="Tahoma"/>
            <family val="2"/>
          </rPr>
          <t>Metric = D1_Others_Amount_x000D_
Data Type = Bk_Number 19 - 9_x000D_
Bk_Assetcontinitemco = Loans And Advances_x000D_
Bk_Assconcomloc = InternationalOrganisations_x000D_
Bk_OtherCurrencies = AllCurrencies</t>
        </r>
      </text>
    </comment>
    <comment ref="C28" authorId="0" shapeId="0" xr:uid="{00000000-0006-0000-2000-000031000000}">
      <text>
        <r>
          <rPr>
            <b/>
            <sz val="9"/>
            <color indexed="81"/>
            <rFont val="Tahoma"/>
            <family val="2"/>
          </rPr>
          <t>Metric = D1_BanksTotal_Amount_x000D_
Data Type = Bk_Number 19 - 9_x000D_
Bk_Assetcontinitemco = Loans And Advances Of Which: Trade Financing_x000D_
Bk_Assconcomloc = Singapore_x000D_
Bk_OtherCurrencies = AllCurrencies</t>
        </r>
      </text>
    </comment>
    <comment ref="D28" authorId="0" shapeId="0" xr:uid="{00000000-0006-0000-2000-000032000000}">
      <text>
        <r>
          <rPr>
            <b/>
            <sz val="9"/>
            <color indexed="81"/>
            <rFont val="Tahoma"/>
            <family val="2"/>
          </rPr>
          <t>Metric = D1_LoansAndAdvanOfWhichTradeFin_Singap_BanksOfWhichStateOwnBanks_x000D_
Data Type = Bk_Number 19 - 9</t>
        </r>
      </text>
    </comment>
    <comment ref="E28" authorId="0" shapeId="0" xr:uid="{00000000-0006-0000-2000-000033000000}">
      <text>
        <r>
          <rPr>
            <b/>
            <sz val="9"/>
            <color indexed="81"/>
            <rFont val="Tahoma"/>
            <family val="2"/>
          </rPr>
          <t>Metric = D1_NonBankFinInst_Amount_x000D_
Data Type = Bk_Number 19 - 9_x000D_
Bk_Assetcontinitemco = Loans And Advances Of Which: Trade Financing_x000D_
Bk_Assconcomloc = Singapore_x000D_
Bk_OtherCurrencies = AllCurrencies</t>
        </r>
      </text>
    </comment>
    <comment ref="G28" authorId="0" shapeId="0" xr:uid="{00000000-0006-0000-2000-000034000000}">
      <text>
        <r>
          <rPr>
            <b/>
            <sz val="9"/>
            <color indexed="81"/>
            <rFont val="Tahoma"/>
            <family val="2"/>
          </rPr>
          <t>Metric = D1_Governments_Amount_x000D_
Data Type = Bk_Number 19 - 9_x000D_
Bk_Assetcontinitemco = Loans And Advances Of Which: Trade Financing_x000D_
Bk_Assconcomloc = Singapore_x000D_
Bk_OtherCurrencies = AllCurrencies</t>
        </r>
      </text>
    </comment>
    <comment ref="H28" authorId="0" shapeId="0" xr:uid="{00000000-0006-0000-2000-000035000000}">
      <text>
        <r>
          <rPr>
            <b/>
            <sz val="9"/>
            <color indexed="81"/>
            <rFont val="Tahoma"/>
            <family val="2"/>
          </rPr>
          <t>Metric = D1_PublicSecEntities_Amount_x000D_
Data Type = Bk_Number 19 - 9_x000D_
Bk_Assetcontinitemco = Loans And Advances Of Which: Trade Financing_x000D_
Bk_Assconcomloc = Singapore_x000D_
Bk_OtherCurrencies = AllCurrencies</t>
        </r>
      </text>
    </comment>
    <comment ref="I28" authorId="0" shapeId="0" xr:uid="{00000000-0006-0000-2000-000036000000}">
      <text>
        <r>
          <rPr>
            <b/>
            <sz val="9"/>
            <color indexed="81"/>
            <rFont val="Tahoma"/>
            <family val="2"/>
          </rPr>
          <t>Metric = D1_NonFinCorporates_Amount_x000D_
Data Type = Bk_Number 19 - 9_x000D_
Bk_Assetcontinitemco = Loans And Advances Of Which: Trade Financing_x000D_
Bk_Assconcomloc = Singapore_x000D_
Bk_OtherCurrencies = AllCurrencies</t>
        </r>
      </text>
    </comment>
    <comment ref="J28" authorId="0" shapeId="0" xr:uid="{00000000-0006-0000-2000-000037000000}">
      <text>
        <r>
          <rPr>
            <b/>
            <sz val="9"/>
            <color indexed="81"/>
            <rFont val="Tahoma"/>
            <family val="2"/>
          </rPr>
          <t>Metric = D1_UniEterpHeldByNatPersons_Amount_x000D_
Data Type = Bk_Number 19 - 9_x000D_
Bk_Assetcontinitemco = Loans And Advances Of Which: Trade Financing_x000D_
Bk_Assconcomloc = Singapore_x000D_
Bk_OtherCurrencies = AllCurrencies</t>
        </r>
      </text>
    </comment>
    <comment ref="K28" authorId="0" shapeId="0" xr:uid="{00000000-0006-0000-2000-000038000000}">
      <text>
        <r>
          <rPr>
            <b/>
            <sz val="9"/>
            <color indexed="81"/>
            <rFont val="Tahoma"/>
            <family val="2"/>
          </rPr>
          <t>Metric = D1_NaturalPersons_Amount_x000D_
Data Type = Bk_Number 19 - 9_x000D_
Bk_Assetcontinitemco = Loans And Advances Of Which: Trade Financing_x000D_
Bk_Assconcomloc = Singapore_x000D_
Bk_OtherCurrencies = AllCurrencies</t>
        </r>
      </text>
    </comment>
    <comment ref="L28" authorId="0" shapeId="0" xr:uid="{00000000-0006-0000-2000-000039000000}">
      <text>
        <r>
          <rPr>
            <b/>
            <sz val="9"/>
            <color indexed="81"/>
            <rFont val="Tahoma"/>
            <family val="2"/>
          </rPr>
          <t>Metric = D1_NonProfInstServIndAndFam_Amount_x000D_
Data Type = Bk_Number 19 - 9_x000D_
Bk_Assetcontinitemco = Loans And Advances Of Which: Trade Financing_x000D_
Bk_Assconcomloc = Singapore_x000D_
Bk_OtherCurrencies = AllCurrencies</t>
        </r>
      </text>
    </comment>
    <comment ref="M28" authorId="0" shapeId="0" xr:uid="{00000000-0006-0000-2000-00003A000000}">
      <text>
        <r>
          <rPr>
            <b/>
            <sz val="9"/>
            <color indexed="81"/>
            <rFont val="Tahoma"/>
            <family val="2"/>
          </rPr>
          <t>Metric = D1_Others_Amount_x000D_
Data Type = Bk_Number 19 - 9_x000D_
Bk_Assetcontinitemco = Loans And Advances Of Which: Trade Financing_x000D_
Bk_Assconcomloc = Singapore_x000D_
Bk_OtherCurrencies = AllCurrencies</t>
        </r>
      </text>
    </comment>
    <comment ref="F29" authorId="0" shapeId="0" xr:uid="{00000000-0006-0000-2000-00003B000000}">
      <text>
        <r>
          <rPr>
            <b/>
            <sz val="9"/>
            <color indexed="81"/>
            <rFont val="Tahoma"/>
            <family val="2"/>
          </rPr>
          <t>Metric = D1_CentBanksOffMone_Amount_x000D_
Data Type = Bk_Number 19 - 9_x000D_
Bk_Assetcontinitemco = Loans And Advances Of Which: Trade Financing_x000D_
Bk_Assconcomloc = MonetaryAuthoritySingapore_x000D_
Bk_OtherCurrencies = AllCurrencies</t>
        </r>
      </text>
    </comment>
    <comment ref="M30" authorId="0" shapeId="0" xr:uid="{00000000-0006-0000-2000-00003C000000}">
      <text>
        <r>
          <rPr>
            <b/>
            <sz val="9"/>
            <color indexed="81"/>
            <rFont val="Tahoma"/>
            <family val="2"/>
          </rPr>
          <t>Metric = D1_Others_Amount_x000D_
Data Type = Bk_Number 19 - 9_x000D_
Bk_Assetcontinitemco = Loans And Advances Of Which: Trade Financing_x000D_
Bk_Assconcomloc = InternationalOrganisations_x000D_
Bk_OtherCurrencies = AllCurrencies</t>
        </r>
      </text>
    </comment>
    <comment ref="C33" authorId="0" shapeId="0" xr:uid="{00000000-0006-0000-2000-00003D000000}">
      <text>
        <r>
          <rPr>
            <b/>
            <sz val="9"/>
            <color indexed="81"/>
            <rFont val="Tahoma"/>
            <family val="2"/>
          </rPr>
          <t>Metric = D1_BanksTotal_Amount_x000D_
Data Type = Bk_Number 19 - 9_x000D_
Bk_Assetcontinitemco = Bills Discounted Or Purchased_x000D_
Bk_Assconcomloc = Singapore_x000D_
Bk_OtherCurrencies = AllCurrencies</t>
        </r>
      </text>
    </comment>
    <comment ref="D33" authorId="0" shapeId="0" xr:uid="{00000000-0006-0000-2000-00003E000000}">
      <text>
        <r>
          <rPr>
            <b/>
            <sz val="9"/>
            <color indexed="81"/>
            <rFont val="Tahoma"/>
            <family val="2"/>
          </rPr>
          <t>Metric = D1_BillsDiscOrPurch_Singap_BanksOfWhichStateOwnBanks_x000D_
Data Type = Bk_Number 19 - 9</t>
        </r>
      </text>
    </comment>
    <comment ref="E33" authorId="0" shapeId="0" xr:uid="{00000000-0006-0000-2000-00003F000000}">
      <text>
        <r>
          <rPr>
            <b/>
            <sz val="9"/>
            <color indexed="81"/>
            <rFont val="Tahoma"/>
            <family val="2"/>
          </rPr>
          <t>Metric = D1_NonBankFinInst_Amount_x000D_
Data Type = Bk_Number 19 - 9_x000D_
Bk_Assetcontinitemco = Bills Discounted Or Purchased_x000D_
Bk_Assconcomloc = Singapore_x000D_
Bk_OtherCurrencies = AllCurrencies</t>
        </r>
      </text>
    </comment>
    <comment ref="G33" authorId="0" shapeId="0" xr:uid="{00000000-0006-0000-2000-000040000000}">
      <text>
        <r>
          <rPr>
            <b/>
            <sz val="9"/>
            <color indexed="81"/>
            <rFont val="Tahoma"/>
            <family val="2"/>
          </rPr>
          <t>Metric = D1_Governments_Amount_x000D_
Data Type = Bk_Number 19 - 9_x000D_
Bk_Assetcontinitemco = Bills Discounted Or Purchased_x000D_
Bk_Assconcomloc = Singapore_x000D_
Bk_OtherCurrencies = AllCurrencies</t>
        </r>
      </text>
    </comment>
    <comment ref="H33" authorId="0" shapeId="0" xr:uid="{00000000-0006-0000-2000-000041000000}">
      <text>
        <r>
          <rPr>
            <b/>
            <sz val="9"/>
            <color indexed="81"/>
            <rFont val="Tahoma"/>
            <family val="2"/>
          </rPr>
          <t>Metric = D1_PublicSecEntities_Amount_x000D_
Data Type = Bk_Number 19 - 9_x000D_
Bk_Assetcontinitemco = Bills Discounted Or Purchased_x000D_
Bk_Assconcomloc = Singapore_x000D_
Bk_OtherCurrencies = AllCurrencies</t>
        </r>
      </text>
    </comment>
    <comment ref="I33" authorId="0" shapeId="0" xr:uid="{00000000-0006-0000-2000-000042000000}">
      <text>
        <r>
          <rPr>
            <b/>
            <sz val="9"/>
            <color indexed="81"/>
            <rFont val="Tahoma"/>
            <family val="2"/>
          </rPr>
          <t>Metric = D1_NonFinCorporates_Amount_x000D_
Data Type = Bk_Number 19 - 9_x000D_
Bk_Assetcontinitemco = Bills Discounted Or Purchased_x000D_
Bk_Assconcomloc = Singapore_x000D_
Bk_OtherCurrencies = AllCurrencies</t>
        </r>
      </text>
    </comment>
    <comment ref="M33" authorId="0" shapeId="0" xr:uid="{00000000-0006-0000-2000-000043000000}">
      <text>
        <r>
          <rPr>
            <b/>
            <sz val="9"/>
            <color indexed="81"/>
            <rFont val="Tahoma"/>
            <family val="2"/>
          </rPr>
          <t>Metric = D1_Others_Amount_x000D_
Data Type = Bk_Number 19 - 9_x000D_
Bk_Assetcontinitemco = Bills Discounted Or Purchased_x000D_
Bk_Assconcomloc = Singapore_x000D_
Bk_OtherCurrencies = AllCurrencies</t>
        </r>
      </text>
    </comment>
    <comment ref="F34" authorId="0" shapeId="0" xr:uid="{00000000-0006-0000-2000-000044000000}">
      <text>
        <r>
          <rPr>
            <b/>
            <sz val="9"/>
            <color indexed="81"/>
            <rFont val="Tahoma"/>
            <family val="2"/>
          </rPr>
          <t>Metric = D1_CentBanksOffMone_Amount_x000D_
Data Type = Bk_Number 19 - 9_x000D_
Bk_Assetcontinitemco = Bills Discounted Or Purchased_x000D_
Bk_Assconcomloc = MonetaryAuthoritySingapore_x000D_
Bk_OtherCurrencies = AllCurrencies</t>
        </r>
      </text>
    </comment>
    <comment ref="M35" authorId="0" shapeId="0" xr:uid="{00000000-0006-0000-2000-000045000000}">
      <text>
        <r>
          <rPr>
            <b/>
            <sz val="9"/>
            <color indexed="81"/>
            <rFont val="Tahoma"/>
            <family val="2"/>
          </rPr>
          <t>Metric = D1_Others_Amount
Data Type = Bk_Number 19 - 9_x000D_
Bk_Assetcontinitemco = Bills Discounted Or Purchased_x000D_
Bk_Assconcomloc = InternationalOrganisations_x000D_
Bk_OtherCurrencies = AllCurrencies</t>
        </r>
      </text>
    </comment>
    <comment ref="C38" authorId="0" shapeId="0" xr:uid="{00000000-0006-0000-2000-000046000000}">
      <text>
        <r>
          <rPr>
            <b/>
            <sz val="9"/>
            <color indexed="81"/>
            <rFont val="Tahoma"/>
            <family val="2"/>
          </rPr>
          <t>Metric = D1_BanksTotal_Amount_x000D_
Data Type = Bk_Number 19 - 9_x000D_
Bk_Assetcontinitemco = Debt Securities_x000D_
Bk_Assconcomloc = Singapore_x000D_
Bk_OtherCurrencies = AllCurrencies</t>
        </r>
      </text>
    </comment>
    <comment ref="D38" authorId="0" shapeId="0" xr:uid="{00000000-0006-0000-2000-000047000000}">
      <text>
        <r>
          <rPr>
            <b/>
            <sz val="9"/>
            <color indexed="81"/>
            <rFont val="Tahoma"/>
            <family val="2"/>
          </rPr>
          <t>Metric = D1_DebtSecur_Singap_BanksOfWhichStateOwnBanks_x000D_
Data Type = Bk_Number 19 - 9</t>
        </r>
      </text>
    </comment>
    <comment ref="E38" authorId="0" shapeId="0" xr:uid="{00000000-0006-0000-2000-000048000000}">
      <text>
        <r>
          <rPr>
            <b/>
            <sz val="9"/>
            <color indexed="81"/>
            <rFont val="Tahoma"/>
            <family val="2"/>
          </rPr>
          <t>Metric = D1_NonBankFinInst_Amount_x000D_
Data Type = Bk_Number 19 - 9_x000D_
Bk_Assetcontinitemco = Debt Securities_x000D_
Bk_Assconcomloc = Singapore_x000D_
Bk_OtherCurrencies = AllCurrencies</t>
        </r>
      </text>
    </comment>
    <comment ref="G38" authorId="0" shapeId="0" xr:uid="{00000000-0006-0000-2000-000049000000}">
      <text>
        <r>
          <rPr>
            <b/>
            <sz val="9"/>
            <color indexed="81"/>
            <rFont val="Tahoma"/>
            <family val="2"/>
          </rPr>
          <t>Metric = D1_Governments_Amount_x000D_
Data Type = Bk_Number 19 - 9_x000D_
Bk_Assetcontinitemco = Debt Securities_x000D_
Bk_Assconcomloc = Singapore_x000D_
Bk_OtherCurrencies = AllCurrencies</t>
        </r>
      </text>
    </comment>
    <comment ref="H38" authorId="0" shapeId="0" xr:uid="{00000000-0006-0000-2000-00004A000000}">
      <text>
        <r>
          <rPr>
            <b/>
            <sz val="9"/>
            <color indexed="81"/>
            <rFont val="Tahoma"/>
            <family val="2"/>
          </rPr>
          <t>Metric = D1_PublicSecEntities_Amount_x000D_
Data Type = Bk_Number 19 - 9_x000D_
Bk_Assetcontinitemco = Debt Securities_x000D_
Bk_Assconcomloc = Singapore_x000D_
Bk_OtherCurrencies = AllCurrencies</t>
        </r>
      </text>
    </comment>
    <comment ref="I38" authorId="0" shapeId="0" xr:uid="{00000000-0006-0000-2000-00004B000000}">
      <text>
        <r>
          <rPr>
            <b/>
            <sz val="9"/>
            <color indexed="81"/>
            <rFont val="Tahoma"/>
            <family val="2"/>
          </rPr>
          <t>Metric = D1_NonFinCorporates_Amount_x000D_
Data Type = Bk_Number 19 - 9_x000D_
Bk_Assetcontinitemco = Debt Securities_x000D_
Bk_Assconcomloc = Singapore_x000D_
Bk_OtherCurrencies = AllCurrencies</t>
        </r>
      </text>
    </comment>
    <comment ref="M38" authorId="0" shapeId="0" xr:uid="{00000000-0006-0000-2000-00004C000000}">
      <text>
        <r>
          <rPr>
            <b/>
            <sz val="9"/>
            <color indexed="81"/>
            <rFont val="Tahoma"/>
            <family val="2"/>
          </rPr>
          <t>Metric = D1_Others_Amount_x000D_
Data Type = Bk_Number 19 - 9_x000D_
Bk_Assetcontinitemco = Debt Securities_x000D_
Bk_Assconcomloc = Singapore_x000D_
Bk_OtherCurrencies = AllCurrencies</t>
        </r>
      </text>
    </comment>
    <comment ref="F39" authorId="0" shapeId="0" xr:uid="{00000000-0006-0000-2000-00004D000000}">
      <text>
        <r>
          <rPr>
            <b/>
            <sz val="9"/>
            <color indexed="81"/>
            <rFont val="Tahoma"/>
            <family val="2"/>
          </rPr>
          <t>Metric = D1_CentBanksOffMone_Amount_x000D_
Data Type = Bk_Number 19 - 9_x000D_
Bk_Assetcontinitemco = Debt Securities_x000D_
Bk_Assconcomloc = MonetaryAuthoritySingapore_x000D_
Bk_OtherCurrencies = AllCurrencies</t>
        </r>
      </text>
    </comment>
    <comment ref="M40" authorId="0" shapeId="0" xr:uid="{00000000-0006-0000-2000-00004E000000}">
      <text>
        <r>
          <rPr>
            <b/>
            <sz val="9"/>
            <color indexed="81"/>
            <rFont val="Tahoma"/>
            <family val="2"/>
          </rPr>
          <t>Metric = D1_Others_Amount
Data Type = Bk_Number 19 - 9_x000D_
Bk_Assetcontinitemco = Debt Securities
Bk_Assconcomloc = InternationalOrganisations
Bk_OtherCurrencies = AllCurrencies</t>
        </r>
      </text>
    </comment>
    <comment ref="C43" authorId="0" shapeId="0" xr:uid="{00000000-0006-0000-2000-00004F000000}">
      <text>
        <r>
          <rPr>
            <b/>
            <sz val="9"/>
            <color indexed="81"/>
            <rFont val="Tahoma"/>
            <family val="2"/>
          </rPr>
          <t>Metric = D1_BanksTotal_Amount_x000D_
Data Type = Bk_Number 19 - 9_x000D_
Bk_Assetcontinitemco = Negotiable Certificates Of Deposits_x000D_
Bk_Assconcomloc = Singapore_x000D_
Bk_OtherCurrencies = AllCurrencies</t>
        </r>
      </text>
    </comment>
    <comment ref="D43" authorId="0" shapeId="0" xr:uid="{00000000-0006-0000-2000-000050000000}">
      <text>
        <r>
          <rPr>
            <b/>
            <sz val="9"/>
            <color indexed="81"/>
            <rFont val="Tahoma"/>
            <family val="2"/>
          </rPr>
          <t>Metric = D1_NegCertOfDep_Singap_BanksOfWhichStateOwnBanks_x000D_
Data Type = Bk_Number 19 - 9</t>
        </r>
      </text>
    </comment>
    <comment ref="E43" authorId="0" shapeId="0" xr:uid="{00000000-0006-0000-2000-000051000000}">
      <text>
        <r>
          <rPr>
            <b/>
            <sz val="9"/>
            <color indexed="81"/>
            <rFont val="Tahoma"/>
            <family val="2"/>
          </rPr>
          <t>Metric = D1_NonBankFinInst_Amount_x000D_
Data Type = Bk_Number 19 - 9_x000D_
Bk_Assetcontinitemco = Negotiable Certificates Of Deposits_x000D_
Bk_Assconcomloc = Singapore_x000D_
Bk_OtherCurrencies = AllCurrencies</t>
        </r>
      </text>
    </comment>
    <comment ref="G43" authorId="0" shapeId="0" xr:uid="{00000000-0006-0000-2000-000052000000}">
      <text>
        <r>
          <rPr>
            <b/>
            <sz val="9"/>
            <color indexed="81"/>
            <rFont val="Tahoma"/>
            <family val="2"/>
          </rPr>
          <t>Metric = D1_Governments_Amount_x000D_
Data Type = Bk_Number 19 - 9_x000D_
Bk_Assetcontinitemco = Negotiable Certificates Of Deposits_x000D_
Bk_Assconcomloc = Singapore_x000D_
Bk_OtherCurrencies = AllCurrencies</t>
        </r>
      </text>
    </comment>
    <comment ref="H43" authorId="0" shapeId="0" xr:uid="{00000000-0006-0000-2000-000053000000}">
      <text>
        <r>
          <rPr>
            <b/>
            <sz val="9"/>
            <color indexed="81"/>
            <rFont val="Tahoma"/>
            <family val="2"/>
          </rPr>
          <t>Metric = D1_PublicSecEntities_Amount_x000D_
Data Type = Bk_Number 19 - 9_x000D_
Bk_Assetcontinitemco = Negotiable Certificates Of Deposits_x000D_
Bk_Assconcomloc = Singapore_x000D_
Bk_OtherCurrencies = AllCurrencies</t>
        </r>
      </text>
    </comment>
    <comment ref="I43" authorId="0" shapeId="0" xr:uid="{00000000-0006-0000-2000-000054000000}">
      <text>
        <r>
          <rPr>
            <b/>
            <sz val="9"/>
            <color indexed="81"/>
            <rFont val="Tahoma"/>
            <family val="2"/>
          </rPr>
          <t>Metric = D1_NonFinCorporates_Amount_x000D_
Data Type = Bk_Number 19 - 9_x000D_
Bk_Assetcontinitemco = Negotiable Certificates Of Deposits_x000D_
Bk_Assconcomloc = Singapore_x000D_
Bk_OtherCurrencies = AllCurrencies</t>
        </r>
      </text>
    </comment>
    <comment ref="M43" authorId="0" shapeId="0" xr:uid="{00000000-0006-0000-2000-000055000000}">
      <text>
        <r>
          <rPr>
            <b/>
            <sz val="9"/>
            <color indexed="81"/>
            <rFont val="Tahoma"/>
            <family val="2"/>
          </rPr>
          <t>Metric = D1_Others_Amount_x000D_
Data Type = Bk_Number 19 - 9_x000D_
Bk_Assetcontinitemco = Negotiable Certificates Of Deposits_x000D_
Bk_Assconcomloc = Singapore_x000D_
Bk_OtherCurrencies = AllCurrencies</t>
        </r>
      </text>
    </comment>
    <comment ref="F44" authorId="0" shapeId="0" xr:uid="{00000000-0006-0000-2000-000056000000}">
      <text>
        <r>
          <rPr>
            <b/>
            <sz val="9"/>
            <color indexed="81"/>
            <rFont val="Tahoma"/>
            <family val="2"/>
          </rPr>
          <t>Metric = D1_CentBanksOffMone_Amount_x000D_
Data Type = Bk_Number 19 - 9_x000D_
Bk_Assetcontinitemco = Negotiable Certificates Of Deposits_x000D_
Bk_Assconcomloc = MonetaryAuthoritySingapore_x000D_
Bk_OtherCurrencies = AllCurrencies</t>
        </r>
      </text>
    </comment>
    <comment ref="M45" authorId="0" shapeId="0" xr:uid="{00000000-0006-0000-2000-000057000000}">
      <text>
        <r>
          <rPr>
            <b/>
            <sz val="9"/>
            <color indexed="81"/>
            <rFont val="Tahoma"/>
            <family val="2"/>
          </rPr>
          <t>Bk_Assetcontinitemco = Negotiable Certificates Of Deposits
Data Type = Bk_Number 19 - 9_x000D_
Bk_Assetcontinitemco = Negotiable Certificates Of Deposits
Bk_Assconcomloc = InternationalOrganisations
Bk_OtherCurrencies = AllCurrencies</t>
        </r>
      </text>
    </comment>
    <comment ref="C48" authorId="0" shapeId="0" xr:uid="{00000000-0006-0000-2000-000058000000}">
      <text>
        <r>
          <rPr>
            <b/>
            <sz val="9"/>
            <color indexed="81"/>
            <rFont val="Tahoma"/>
            <family val="2"/>
          </rPr>
          <t>Metric = D1_BanksTotal_Amount_x000D_
Data Type = Bk_Number 19 - 9_x000D_
Bk_Assetcontinitemco = Equity Investments_x000D_
Bk_Assconcomloc = Singapore_x000D_
Bk_OtherCurrencies = AllCurrencies</t>
        </r>
      </text>
    </comment>
    <comment ref="D48" authorId="0" shapeId="0" xr:uid="{00000000-0006-0000-2000-000059000000}">
      <text>
        <r>
          <rPr>
            <b/>
            <sz val="9"/>
            <color indexed="81"/>
            <rFont val="Tahoma"/>
            <family val="2"/>
          </rPr>
          <t>Metric = D1_EquInvest_Singap_BanksOfWhichStateOwnBanks_x000D_
Data Type = Bk_Number 19 - 9</t>
        </r>
      </text>
    </comment>
    <comment ref="E48" authorId="0" shapeId="0" xr:uid="{00000000-0006-0000-2000-00005A000000}">
      <text>
        <r>
          <rPr>
            <b/>
            <sz val="9"/>
            <color indexed="81"/>
            <rFont val="Tahoma"/>
            <family val="2"/>
          </rPr>
          <t>Metric = D1_NonBankFinInst_Amount_x000D_
Data Type = Bk_Number 19 - 9_x000D_
Bk_Assetcontinitemco = Equity Investments_x000D_
Bk_Assconcomloc = Singapore_x000D_
Bk_OtherCurrencies = AllCurrencies</t>
        </r>
      </text>
    </comment>
    <comment ref="I48" authorId="0" shapeId="0" xr:uid="{00000000-0006-0000-2000-00005B000000}">
      <text>
        <r>
          <rPr>
            <b/>
            <sz val="9"/>
            <color indexed="81"/>
            <rFont val="Tahoma"/>
            <family val="2"/>
          </rPr>
          <t>Metric = D1_NonFinCorporates_Amount_x000D_
Data Type = Bk_Number 19 - 9_x000D_
Bk_Assetcontinitemco = Equity Investments_x000D_
Bk_Assconcomloc = Singapore_x000D_
Bk_OtherCurrencies = AllCurrencies</t>
        </r>
      </text>
    </comment>
    <comment ref="M48" authorId="0" shapeId="0" xr:uid="{00000000-0006-0000-2000-00005C000000}">
      <text>
        <r>
          <rPr>
            <b/>
            <sz val="9"/>
            <color indexed="81"/>
            <rFont val="Tahoma"/>
            <family val="2"/>
          </rPr>
          <t>Metric = D1_Others_Amount_x000D_
Data Type = Bk_Number 19 - 9_x000D_
Bk_Assetcontinitemco = Equity Investments_x000D_
Bk_Assconcomloc = Singapore_x000D_
Bk_OtherCurrencies = AllCurrencies</t>
        </r>
      </text>
    </comment>
    <comment ref="C53" authorId="0" shapeId="0" xr:uid="{00000000-0006-0000-2000-00005D000000}">
      <text>
        <r>
          <rPr>
            <b/>
            <sz val="9"/>
            <color indexed="81"/>
            <rFont val="Tahoma"/>
            <family val="2"/>
          </rPr>
          <t>Metric = D1_BanksTotal_Amount_x000D_
Data Type = Bk_Number 19 - 9_x000D_
Bk_Assetcontinitemco = Contingent Items_x000D_
Bk_Assconcomloc = Singapore_x000D_
Bk_OtherCurrencies = AllCurrencies</t>
        </r>
      </text>
    </comment>
    <comment ref="D53" authorId="0" shapeId="0" xr:uid="{00000000-0006-0000-2000-00005E000000}">
      <text>
        <r>
          <rPr>
            <b/>
            <sz val="9"/>
            <color indexed="81"/>
            <rFont val="Tahoma"/>
            <family val="2"/>
          </rPr>
          <t>Metric = D1_ContItms_Singap_BanksOfWhichStateOwnBanks_x000D_
Data Type = Bk_Number 19 - 9</t>
        </r>
      </text>
    </comment>
    <comment ref="E53" authorId="0" shapeId="0" xr:uid="{00000000-0006-0000-2000-00005F000000}">
      <text>
        <r>
          <rPr>
            <b/>
            <sz val="9"/>
            <color indexed="81"/>
            <rFont val="Tahoma"/>
            <family val="2"/>
          </rPr>
          <t>Metric = D1_NonBankFinInst_Amount_x000D_
Data Type = Bk_Number 19 - 9_x000D_
Bk_Assetcontinitemco = Contingent Items_x000D_
Bk_Assconcomloc = Singapore_x000D_
Bk_OtherCurrencies = AllCurrencies</t>
        </r>
      </text>
    </comment>
    <comment ref="G53" authorId="0" shapeId="0" xr:uid="{00000000-0006-0000-2000-000060000000}">
      <text>
        <r>
          <rPr>
            <b/>
            <sz val="9"/>
            <color indexed="81"/>
            <rFont val="Tahoma"/>
            <family val="2"/>
          </rPr>
          <t>Metric = D1_Governments_Amount_x000D_
Data Type = Bk_Number 19 - 9_x000D_
Bk_Assetcontinitemco = Contingent Items_x000D_
Bk_Assconcomloc = Singapore_x000D_
Bk_OtherCurrencies = AllCurrencies</t>
        </r>
      </text>
    </comment>
    <comment ref="H53" authorId="0" shapeId="0" xr:uid="{00000000-0006-0000-2000-000061000000}">
      <text>
        <r>
          <rPr>
            <b/>
            <sz val="9"/>
            <color indexed="81"/>
            <rFont val="Tahoma"/>
            <family val="2"/>
          </rPr>
          <t>Metric = D1_PublicSecEntities_Amount_x000D_
Data Type = Bk_Number 19 - 9_x000D_
Bk_Assetcontinitemco = Contingent Items_x000D_
Bk_Assconcomloc = Singapore_x000D_
Bk_OtherCurrencies = AllCurrencies</t>
        </r>
      </text>
    </comment>
    <comment ref="I53" authorId="0" shapeId="0" xr:uid="{00000000-0006-0000-2000-000062000000}">
      <text>
        <r>
          <rPr>
            <b/>
            <sz val="9"/>
            <color indexed="81"/>
            <rFont val="Tahoma"/>
            <family val="2"/>
          </rPr>
          <t>Metric = D1_NonFinCorporates_Amount_x000D_
Data Type = Bk_Number 19 - 9_x000D_
Bk_Assetcontinitemco = Contingent Items_x000D_
Bk_Assconcomloc = Singapore_x000D_
Bk_OtherCurrencies = AllCurrencies</t>
        </r>
      </text>
    </comment>
    <comment ref="J53" authorId="1" shapeId="0" xr:uid="{00000000-0006-0000-2000-000063000000}">
      <text>
        <r>
          <rPr>
            <b/>
            <sz val="9"/>
            <color indexed="81"/>
            <rFont val="Tahoma"/>
            <family val="2"/>
          </rPr>
          <t>Metric = D1_UniEterpHeldByNatPersons_Amount_x000D_
Data Type = Bk_Number 19 - 9_x000D_
Bk_Assetcontinitemco = Contingent Items_x000D_
Bk_Assconcomloc = Singapore_x000D_
Bk_OtherCurrencies = AllCurrencies</t>
        </r>
      </text>
    </comment>
    <comment ref="K53" authorId="0" shapeId="0" xr:uid="{00000000-0006-0000-2000-000064000000}">
      <text>
        <r>
          <rPr>
            <b/>
            <sz val="9"/>
            <color indexed="81"/>
            <rFont val="Tahoma"/>
            <family val="2"/>
          </rPr>
          <t>Metric = D1_NaturalPersons_Amount_x000D_
Data Type = Bk_Number 19 - 9_x000D_
Bk_Assetcontinitemco = Contingent Items_x000D_
Bk_Assconcomloc = Singapore_x000D_
Bk_OtherCurrencies = AllCurrencies</t>
        </r>
      </text>
    </comment>
    <comment ref="L53" authorId="0" shapeId="0" xr:uid="{00000000-0006-0000-2000-000065000000}">
      <text>
        <r>
          <rPr>
            <b/>
            <sz val="9"/>
            <color indexed="81"/>
            <rFont val="Tahoma"/>
            <family val="2"/>
          </rPr>
          <t>Metric = D1_NonProfInstServIndAndFam_Amount_x000D_
Data Type = Bk_Number 19 - 9_x000D_
Bk_Assetcontinitemco = Contingent Items_x000D_
Bk_Assconcomloc = Singapore_x000D_
Bk_OtherCurrencies = AllCurrencies</t>
        </r>
      </text>
    </comment>
    <comment ref="M53" authorId="0" shapeId="0" xr:uid="{00000000-0006-0000-2000-000066000000}">
      <text>
        <r>
          <rPr>
            <b/>
            <sz val="9"/>
            <color indexed="81"/>
            <rFont val="Tahoma"/>
            <family val="2"/>
          </rPr>
          <t>Metric = D1_Others_Amount_x000D_
Data Type = Bk_Number 19 - 9_x000D_
Bk_Assetcontinitemco = Contingent Items_x000D_
Bk_Assconcomloc = Singapore_x000D_
Bk_OtherCurrencies = AllCurrencies</t>
        </r>
      </text>
    </comment>
    <comment ref="F54" authorId="0" shapeId="0" xr:uid="{00000000-0006-0000-2000-000067000000}">
      <text>
        <r>
          <rPr>
            <b/>
            <sz val="9"/>
            <color indexed="81"/>
            <rFont val="Tahoma"/>
            <family val="2"/>
          </rPr>
          <t>Metric = D1_CentBanksOffMone_Amount_x000D_
Data Type = Bk_Number 19 - 9_x000D_
Bk_Assetcontinitemco = Contingent Items_x000D_
Bk_Assconcomloc = MonetaryAuthoritySingapore_x000D_
Bk_OtherCurrencies = AllCurrencies</t>
        </r>
      </text>
    </comment>
    <comment ref="M55" authorId="0" shapeId="0" xr:uid="{00000000-0006-0000-2000-000068000000}">
      <text>
        <r>
          <rPr>
            <b/>
            <sz val="9"/>
            <color indexed="81"/>
            <rFont val="Tahoma"/>
            <family val="2"/>
          </rPr>
          <t>Metric = D1_Others_Amount_x000D_
Data Type = Bk_Number 19 - 9_x000D_
Bk_Assetcontinitemco = Contingent Items_x000D_
Bk_Assconcomloc = InternationalOrganisations_x000D_
Bk_OtherCurrencies = AllCurrencies</t>
        </r>
      </text>
    </comment>
    <comment ref="C58" authorId="0" shapeId="0" xr:uid="{00000000-0006-0000-2000-000069000000}">
      <text>
        <r>
          <rPr>
            <b/>
            <sz val="9"/>
            <color indexed="81"/>
            <rFont val="Tahoma"/>
            <family val="2"/>
          </rPr>
          <t>Metric = D1_BanksTotal_Amount_x000D_
Data Type = Bk_Number 19 - 9_x000D_
Bk_Assetcontinitemco = Contingent Items: Trade Financing_x000D_
Bk_Assconcomloc = Singapore_x000D_
Bk_OtherCurrencies = AllCurrencies</t>
        </r>
      </text>
    </comment>
    <comment ref="D58" authorId="0" shapeId="0" xr:uid="{00000000-0006-0000-2000-00006A000000}">
      <text>
        <r>
          <rPr>
            <b/>
            <sz val="9"/>
            <color indexed="81"/>
            <rFont val="Tahoma"/>
            <family val="2"/>
          </rPr>
          <t>Metric = D1_ContItmsTradeFin_Singap_BanksOfWhichStateOwnBanks_x000D_
Data Type = Bk_Number 19 - 9</t>
        </r>
      </text>
    </comment>
    <comment ref="E58" authorId="0" shapeId="0" xr:uid="{00000000-0006-0000-2000-00006B000000}">
      <text>
        <r>
          <rPr>
            <b/>
            <sz val="9"/>
            <color indexed="81"/>
            <rFont val="Tahoma"/>
            <family val="2"/>
          </rPr>
          <t>Metric = D1_NonBankFinInst_Amount_x000D_
Data Type = Bk_Number 19 - 9_x000D_
Bk_Assetcontinitemco = Contingent Items: Trade Financing_x000D_
Bk_Assconcomloc = Singapore_x000D_
Bk_OtherCurrencies = AllCurrencies</t>
        </r>
      </text>
    </comment>
    <comment ref="G58" authorId="0" shapeId="0" xr:uid="{00000000-0006-0000-2000-00006C000000}">
      <text>
        <r>
          <rPr>
            <b/>
            <sz val="9"/>
            <color indexed="81"/>
            <rFont val="Tahoma"/>
            <family val="2"/>
          </rPr>
          <t>Metric = D1_Governments_Amount_x000D_
Data Type = Bk_Number 19 - 9_x000D_
Bk_Assetcontinitemco = Contingent Items: Trade Financing_x000D_
Bk_Assconcomloc = Singapore_x000D_
Bk_OtherCurrencies = AllCurrencies</t>
        </r>
      </text>
    </comment>
    <comment ref="H58" authorId="0" shapeId="0" xr:uid="{00000000-0006-0000-2000-00006D000000}">
      <text>
        <r>
          <rPr>
            <b/>
            <sz val="9"/>
            <color indexed="81"/>
            <rFont val="Tahoma"/>
            <family val="2"/>
          </rPr>
          <t>Metric = D1_PublicSecEntities_Amount_x000D_
Data Type = Bk_Number 19 - 9_x000D_
Bk_Assetcontinitemco = Contingent Items: Trade Financing_x000D_
Bk_Assconcomloc = Singapore_x000D_
Bk_OtherCurrencies = AllCurrencies</t>
        </r>
      </text>
    </comment>
    <comment ref="I58" authorId="0" shapeId="0" xr:uid="{00000000-0006-0000-2000-00006E000000}">
      <text>
        <r>
          <rPr>
            <b/>
            <sz val="9"/>
            <color indexed="81"/>
            <rFont val="Tahoma"/>
            <family val="2"/>
          </rPr>
          <t>Metric = D1_NonFinCorporates_Amount_x000D_
Data Type = Bk_Number 19 - 9_x000D_
Bk_Assetcontinitemco = Contingent Items: Trade Financing_x000D_
Bk_Assconcomloc = Singapore_x000D_
Bk_OtherCurrencies = AllCurrencies</t>
        </r>
      </text>
    </comment>
    <comment ref="J58" authorId="1" shapeId="0" xr:uid="{00000000-0006-0000-2000-00006F000000}">
      <text>
        <r>
          <rPr>
            <b/>
            <sz val="9"/>
            <color indexed="81"/>
            <rFont val="Tahoma"/>
            <family val="2"/>
          </rPr>
          <t>Metric = D1_UniEterpHeldByNatPersons_Amount_x000D_
Data Type = Bk_Number 19 - 9_x000D_
Bk_Assetcontinitemco = Contingent Items: Trade Financing_x000D_
Bk_Assconcomloc = Singapore_x000D_
Bk_OtherCurrencies = AllCurrencies</t>
        </r>
      </text>
    </comment>
    <comment ref="K58" authorId="0" shapeId="0" xr:uid="{00000000-0006-0000-2000-000070000000}">
      <text>
        <r>
          <rPr>
            <b/>
            <sz val="9"/>
            <color indexed="81"/>
            <rFont val="Tahoma"/>
            <family val="2"/>
          </rPr>
          <t>Metric = D1_NaturalPersons_Amount_x000D_
Data Type = Bk_Number 19 - 9_x000D_
Bk_Assetcontinitemco = Contingent Items: Trade Financing_x000D_
Bk_Assconcomloc = Singapore_x000D_
Bk_OtherCurrencies = AllCurrencies</t>
        </r>
      </text>
    </comment>
    <comment ref="L58" authorId="0" shapeId="0" xr:uid="{00000000-0006-0000-2000-000071000000}">
      <text>
        <r>
          <rPr>
            <b/>
            <sz val="9"/>
            <color indexed="81"/>
            <rFont val="Tahoma"/>
            <family val="2"/>
          </rPr>
          <t>Metric = D1_NonProfInstServIndAndFam_Amount_x000D_
Data Type = Bk_Number 19 - 9_x000D_
Bk_Assetcontinitemco = Contingent Items: Trade Financing_x000D_
Bk_Assconcomloc = Singapore_x000D_
Bk_OtherCurrencies = AllCurrencies</t>
        </r>
      </text>
    </comment>
    <comment ref="M58" authorId="0" shapeId="0" xr:uid="{00000000-0006-0000-2000-000072000000}">
      <text>
        <r>
          <rPr>
            <b/>
            <sz val="9"/>
            <color indexed="81"/>
            <rFont val="Tahoma"/>
            <family val="2"/>
          </rPr>
          <t>Metric = D1_Others_Amount_x000D_
Data Type = Bk_Number 19 - 9_x000D_
Bk_Assetcontinitemco = Contingent Items: Trade Financing_x000D_
Bk_Assconcomloc = Singapore_x000D_
Bk_OtherCurrencies = AllCurrencies</t>
        </r>
      </text>
    </comment>
    <comment ref="F59" authorId="0" shapeId="0" xr:uid="{00000000-0006-0000-2000-000073000000}">
      <text>
        <r>
          <rPr>
            <b/>
            <sz val="9"/>
            <color indexed="81"/>
            <rFont val="Tahoma"/>
            <family val="2"/>
          </rPr>
          <t>Metric = D1_CentBanksOffMone_Amount_x000D_
Data Type = Bk_Number 19 - 9_x000D_
Bk_Assetcontinitemco = Contingent Items: Trade Financing_x000D_
Bk_Assconcomloc = MonetaryAuthoritySingapore_x000D_
Bk_OtherCurrencies = AllCurrencies</t>
        </r>
      </text>
    </comment>
    <comment ref="M60" authorId="0" shapeId="0" xr:uid="{00000000-0006-0000-2000-000074000000}">
      <text>
        <r>
          <rPr>
            <b/>
            <sz val="9"/>
            <color indexed="81"/>
            <rFont val="Tahoma"/>
            <family val="2"/>
          </rPr>
          <t>Metric = D1_Others_Amount_x000D_
Data Type = Bk_Number 19 - 9_x000D_
Bk_Assetcontinitemco = Contingent Items: Trade Financing_x000D_
Bk_Assconcomloc = InternationalOrganisations
Bk_OtherCurrencies = AllCurrencies</t>
        </r>
      </text>
    </comment>
    <comment ref="C63" authorId="0" shapeId="0" xr:uid="{00000000-0006-0000-2000-000075000000}">
      <text>
        <r>
          <rPr>
            <b/>
            <sz val="9"/>
            <color indexed="81"/>
            <rFont val="Tahoma"/>
            <family val="2"/>
          </rPr>
          <t>Metric = D1_BanksTotal_Amount_x000D_
Data Type = Bk_Number 19 - 9_x000D_
Bk_Assetcontinitemco = Commitments_x000D_
Bk_Assconcomloc = Singapore_x000D_
Bk_OtherCurrencies = AllCurrencies</t>
        </r>
      </text>
    </comment>
    <comment ref="D63" authorId="0" shapeId="0" xr:uid="{00000000-0006-0000-2000-000076000000}">
      <text>
        <r>
          <rPr>
            <b/>
            <sz val="9"/>
            <color indexed="81"/>
            <rFont val="Tahoma"/>
            <family val="2"/>
          </rPr>
          <t>Metric = D1_Commit_Singap_BanksOfWhichStateOwnBanks_x000D_
Data Type = Bk_Number 19 - 9</t>
        </r>
      </text>
    </comment>
    <comment ref="E63" authorId="0" shapeId="0" xr:uid="{00000000-0006-0000-2000-000077000000}">
      <text>
        <r>
          <rPr>
            <b/>
            <sz val="9"/>
            <color indexed="81"/>
            <rFont val="Tahoma"/>
            <family val="2"/>
          </rPr>
          <t>Metric = D1_NonBankFinInst_Amount_x000D_
Data Type = Bk_Number 19 - 9_x000D_
Bk_Assetcontinitemco = Commitments_x000D_
Bk_Assconcomloc = Singapore_x000D_
Bk_OtherCurrencies = AllCurrencies</t>
        </r>
      </text>
    </comment>
    <comment ref="G63" authorId="0" shapeId="0" xr:uid="{00000000-0006-0000-2000-000078000000}">
      <text>
        <r>
          <rPr>
            <b/>
            <sz val="9"/>
            <color indexed="81"/>
            <rFont val="Tahoma"/>
            <family val="2"/>
          </rPr>
          <t>Metric = D1_Governments_Amount_x000D_
Data Type = Bk_Number 19 - 9_x000D_
Bk_Assetcontinitemco = Commitments_x000D_
Bk_Assconcomloc = Singapore_x000D_
Bk_OtherCurrencies = AllCurrencies</t>
        </r>
      </text>
    </comment>
    <comment ref="H63" authorId="0" shapeId="0" xr:uid="{00000000-0006-0000-2000-000079000000}">
      <text>
        <r>
          <rPr>
            <b/>
            <sz val="9"/>
            <color indexed="81"/>
            <rFont val="Tahoma"/>
            <family val="2"/>
          </rPr>
          <t>Metric = D1_PublicSecEntities_Amount_x000D_
Data Type = Bk_Number 19 - 9_x000D_
Bk_Assetcontinitemco = Commitments_x000D_
Bk_Assconcomloc = Singapore_x000D_
Bk_OtherCurrencies = AllCurrencies</t>
        </r>
      </text>
    </comment>
    <comment ref="I63" authorId="0" shapeId="0" xr:uid="{00000000-0006-0000-2000-00007A000000}">
      <text>
        <r>
          <rPr>
            <b/>
            <sz val="9"/>
            <color indexed="81"/>
            <rFont val="Tahoma"/>
            <family val="2"/>
          </rPr>
          <t>Metric = D1_NonFinCorporates_Amount_x000D_
Data Type = Bk_Number 19 - 9_x000D_
Bk_Assetcontinitemco = Commitments_x000D_
Bk_Assconcomloc = Singapore_x000D_
Bk_OtherCurrencies = AllCurrencies</t>
        </r>
      </text>
    </comment>
    <comment ref="J63" authorId="0" shapeId="0" xr:uid="{00000000-0006-0000-2000-00007B000000}">
      <text>
        <r>
          <rPr>
            <b/>
            <sz val="9"/>
            <color indexed="81"/>
            <rFont val="Tahoma"/>
            <family val="2"/>
          </rPr>
          <t>Metric = D1_UniEterpHeldByNatPersons_Amount_x000D_
Data Type = Bk_Number 19 - 9_x000D_
Bk_Assetcontinitemco = Commitments_x000D_
Bk_Assconcomloc = Singapore_x000D_
Bk_OtherCurrencies = AllCurrencies</t>
        </r>
      </text>
    </comment>
    <comment ref="K63" authorId="0" shapeId="0" xr:uid="{00000000-0006-0000-2000-00007C000000}">
      <text>
        <r>
          <rPr>
            <b/>
            <sz val="9"/>
            <color indexed="81"/>
            <rFont val="Tahoma"/>
            <family val="2"/>
          </rPr>
          <t>Metric = D1_NaturalPersons_Amount_x000D_
Data Type = Bk_Number 19 - 9_x000D_
Bk_Assetcontinitemco = Commitments_x000D_
Bk_Assconcomloc = Singapore_x000D_
Bk_OtherCurrencies = AllCurrencies</t>
        </r>
      </text>
    </comment>
    <comment ref="L63" authorId="0" shapeId="0" xr:uid="{00000000-0006-0000-2000-00007D000000}">
      <text>
        <r>
          <rPr>
            <b/>
            <sz val="9"/>
            <color indexed="81"/>
            <rFont val="Tahoma"/>
            <family val="2"/>
          </rPr>
          <t>Metric = D1_NonProfInstServIndAndFam_Amount_x000D_
Data Type = Bk_Number 19 - 9_x000D_
Bk_Assetcontinitemco = Commitments_x000D_
Bk_Assconcomloc = Singapore_x000D_
Bk_OtherCurrencies = AllCurrencies</t>
        </r>
      </text>
    </comment>
    <comment ref="M63" authorId="0" shapeId="0" xr:uid="{00000000-0006-0000-2000-00007E000000}">
      <text>
        <r>
          <rPr>
            <b/>
            <sz val="9"/>
            <color indexed="81"/>
            <rFont val="Tahoma"/>
            <family val="2"/>
          </rPr>
          <t>Metric = D1_Others_Amount_x000D_
Data Type = Bk_Number 19 - 9_x000D_
Bk_Assetcontinitemco = Commitments_x000D_
Bk_Assconcomloc = Singapore_x000D_
Bk_OtherCurrencies = AllCurrencies</t>
        </r>
      </text>
    </comment>
    <comment ref="F64" authorId="0" shapeId="0" xr:uid="{00000000-0006-0000-2000-00007F000000}">
      <text>
        <r>
          <rPr>
            <b/>
            <sz val="9"/>
            <color indexed="81"/>
            <rFont val="Tahoma"/>
            <family val="2"/>
          </rPr>
          <t>Metric = D1_CentBanksOffMone_Amount_x000D_
Data Type = Bk_Number 19 - 9_x000D_
Bk_Assetcontinitemco = Commitments_x000D_
Bk_Assconcomloc = MonetaryAuthoritySingapore_x000D_
Bk_OtherCurrencies = AllCurrencies</t>
        </r>
      </text>
    </comment>
    <comment ref="M65" authorId="0" shapeId="0" xr:uid="{00000000-0006-0000-2000-000080000000}">
      <text>
        <r>
          <rPr>
            <b/>
            <sz val="9"/>
            <color indexed="81"/>
            <rFont val="Tahoma"/>
            <family val="2"/>
          </rPr>
          <t>Metric = D1_Others_Amount_x000D_
Data Type = Bk_Number 19 - 9_x000D_
Bk_Assetcontinitemco = Commitments_x000D_
Bk_Assconcomloc = InternationalOrganisations
Bk_OtherCurrencies = AllCurrencies</t>
        </r>
      </text>
    </comment>
    <comment ref="A70" authorId="0" shapeId="0" xr:uid="{00000000-0006-0000-2000-000081000000}">
      <text>
        <r>
          <rPr>
            <b/>
            <sz val="9"/>
            <color indexed="81"/>
            <rFont val="Tahoma"/>
            <family val="2"/>
          </rPr>
          <t>Metric = D1_Jurisdiction
Data Type = Bk_Jurisdiction</t>
        </r>
      </text>
    </comment>
    <comment ref="B70" authorId="0" shapeId="0" xr:uid="{00000000-0006-0000-2000-000082000000}">
      <text>
        <r>
          <rPr>
            <b/>
            <sz val="9"/>
            <color indexed="81"/>
            <rFont val="Tahoma"/>
            <family val="2"/>
          </rPr>
          <t>Metric = D1_AssContItemAndCommit
Data Type = Bk_Assetcontinitemco</t>
        </r>
      </text>
    </comment>
    <comment ref="C70" authorId="0" shapeId="0" xr:uid="{00000000-0006-0000-2000-000083000000}">
      <text>
        <r>
          <rPr>
            <b/>
            <sz val="9"/>
            <color indexed="81"/>
            <rFont val="Tahoma"/>
            <family val="2"/>
          </rPr>
          <t>Metric = D1_BanksTotal_x000D_
Data Type = Bk_Number 19 - 9</t>
        </r>
      </text>
    </comment>
    <comment ref="D70" authorId="0" shapeId="0" xr:uid="{00000000-0006-0000-2000-000084000000}">
      <text>
        <r>
          <rPr>
            <b/>
            <sz val="9"/>
            <color indexed="81"/>
            <rFont val="Tahoma"/>
            <family val="2"/>
          </rPr>
          <t>Metric = D1_BanksOfWhichStateOwnBanks_x000D_
Data Type = Bk_Number 19 - 9</t>
        </r>
      </text>
    </comment>
    <comment ref="E70" authorId="0" shapeId="0" xr:uid="{00000000-0006-0000-2000-000085000000}">
      <text>
        <r>
          <rPr>
            <b/>
            <sz val="9"/>
            <color indexed="81"/>
            <rFont val="Tahoma"/>
            <family val="2"/>
          </rPr>
          <t>Metric = D1_NonBankFinInst_x000D_
Data Type = Bk_Number 19 - 9</t>
        </r>
      </text>
    </comment>
    <comment ref="F70" authorId="0" shapeId="0" xr:uid="{00000000-0006-0000-2000-000086000000}">
      <text>
        <r>
          <rPr>
            <b/>
            <sz val="9"/>
            <color indexed="81"/>
            <rFont val="Tahoma"/>
            <family val="2"/>
          </rPr>
          <t>Metric = D1_CentBanksOffMone_x000D_
Data Type = Bk_Number 19 - 9</t>
        </r>
      </text>
    </comment>
    <comment ref="G70" authorId="0" shapeId="0" xr:uid="{00000000-0006-0000-2000-000087000000}">
      <text>
        <r>
          <rPr>
            <b/>
            <sz val="9"/>
            <color indexed="81"/>
            <rFont val="Tahoma"/>
            <family val="2"/>
          </rPr>
          <t>Metric = D1_Governments_x000D_
Data Type = Bk_Number 19 - 9</t>
        </r>
      </text>
    </comment>
    <comment ref="H70" authorId="0" shapeId="0" xr:uid="{00000000-0006-0000-2000-000088000000}">
      <text>
        <r>
          <rPr>
            <b/>
            <sz val="9"/>
            <color indexed="81"/>
            <rFont val="Tahoma"/>
            <family val="2"/>
          </rPr>
          <t>Metric = D1_PublicSecEntities_x000D_
Data Type = Bk_Number 19 - 9</t>
        </r>
      </text>
    </comment>
    <comment ref="I70" authorId="0" shapeId="0" xr:uid="{00000000-0006-0000-2000-000089000000}">
      <text>
        <r>
          <rPr>
            <b/>
            <sz val="9"/>
            <color indexed="81"/>
            <rFont val="Tahoma"/>
            <family val="2"/>
          </rPr>
          <t>Metric = D1_NonFinCorporates_x000D_
Data Type = Bk_Number 19 - 9</t>
        </r>
      </text>
    </comment>
    <comment ref="J70" authorId="0" shapeId="0" xr:uid="{00000000-0006-0000-2000-00008A000000}">
      <text>
        <r>
          <rPr>
            <b/>
            <sz val="9"/>
            <color indexed="81"/>
            <rFont val="Tahoma"/>
            <family val="2"/>
          </rPr>
          <t>Metric = D1_UniEterpHeldByNatPersons_x000D_
Data Type = Bk_Number 19 - 9</t>
        </r>
      </text>
    </comment>
    <comment ref="K70" authorId="0" shapeId="0" xr:uid="{00000000-0006-0000-2000-00008B000000}">
      <text>
        <r>
          <rPr>
            <b/>
            <sz val="9"/>
            <color indexed="81"/>
            <rFont val="Tahoma"/>
            <family val="2"/>
          </rPr>
          <t>Metric = D1_NaturalPersons_x000D_
Data Type = Bk_Number 19 - 9</t>
        </r>
      </text>
    </comment>
    <comment ref="L70" authorId="0" shapeId="0" xr:uid="{00000000-0006-0000-2000-00008C000000}">
      <text>
        <r>
          <rPr>
            <b/>
            <sz val="9"/>
            <color indexed="81"/>
            <rFont val="Tahoma"/>
            <family val="2"/>
          </rPr>
          <t>Metric = D1_NonProfInstServIndAndFam_x000D_
Data Type = Bk_Number 19 - 9</t>
        </r>
      </text>
    </comment>
    <comment ref="M70" authorId="0" shapeId="0" xr:uid="{00000000-0006-0000-2000-00008D000000}">
      <text>
        <r>
          <rPr>
            <b/>
            <sz val="9"/>
            <color indexed="81"/>
            <rFont val="Tahoma"/>
            <family val="2"/>
          </rPr>
          <t>Metric = D1_Others_x000D_
Data Type = Bk_Number 19 - 9</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Igor Mitrovic</author>
    <author>Garbhan Malone</author>
  </authors>
  <commentList>
    <comment ref="D8" authorId="0" shapeId="0" xr:uid="{00000000-0006-0000-2100-000001000000}">
      <text>
        <r>
          <rPr>
            <b/>
            <sz val="9"/>
            <color indexed="81"/>
            <rFont val="Tahoma"/>
            <family val="2"/>
          </rPr>
          <t>Metric = D2_I_Banks_Amount_AllCurr_x000D_
Data Type = Bk_Number 19 - 9_x000D_
Bk_Assetcontinitemco = Cash And Balances_x000D_
Bk_OtherCurrencies = AllCurrencies_x000D_
Bk_Assconcomloc = Singapore</t>
        </r>
      </text>
    </comment>
    <comment ref="E8" authorId="0" shapeId="0" xr:uid="{00000000-0006-0000-2100-000002000000}">
      <text>
        <r>
          <rPr>
            <b/>
            <sz val="9"/>
            <color indexed="81"/>
            <rFont val="Tahoma"/>
            <family val="2"/>
          </rPr>
          <t>Metric = D2_I_FS_NonBankFI_FinComp_Amount_AllCurr_x000D_
Data Type = Bk_Number 19 - 9_x000D_
Bk_Assetcontinitemco = Cash And Balances_x000D_
Bk_OtherCurrencies = AllCurrencies_x000D_
Bk_Assconcomloc = Singapore</t>
        </r>
      </text>
    </comment>
    <comment ref="F8" authorId="0" shapeId="0" xr:uid="{00000000-0006-0000-2100-000003000000}">
      <text>
        <r>
          <rPr>
            <b/>
            <sz val="9"/>
            <color indexed="81"/>
            <rFont val="Tahoma"/>
            <family val="2"/>
          </rPr>
          <t>Metric = D2_I_FS_NonBankFI_MonMarketFunds_Amount_AllCurr_x000D_
Data Type = Bk_Number 19 - 9_x000D_
Bk_Assetcontinitemco = Cash And Balances_x000D_
Bk_OtherCurrencies = AllCurrencies_x000D_
Bk_Assconcomloc = Singapore</t>
        </r>
      </text>
    </comment>
    <comment ref="G8" authorId="0" shapeId="0" xr:uid="{00000000-0006-0000-2100-000004000000}">
      <text>
        <r>
          <rPr>
            <b/>
            <sz val="9"/>
            <color indexed="81"/>
            <rFont val="Tahoma"/>
            <family val="2"/>
          </rPr>
          <t>Metric = D2_I_FS_NonBankFI_InsComp_Amount_AllCurr_x000D_
Data Type = Bk_Number 19 - 9_x000D_
Bk_Assetcontinitemco = Cash And Balances_x000D_
Bk_OtherCurrencies = AllCurrencies_x000D_
Bk_Assconcomloc = Singapore</t>
        </r>
      </text>
    </comment>
    <comment ref="H8" authorId="0" shapeId="0" xr:uid="{00000000-0006-0000-2100-000005000000}">
      <text>
        <r>
          <rPr>
            <b/>
            <sz val="9"/>
            <color indexed="81"/>
            <rFont val="Tahoma"/>
            <family val="2"/>
          </rPr>
          <t>Metric = D2_I_FS_NonBankFI_ProvAndPensFunds_Amount_AllCurr_x000D_
Data Type = Bk_Number 19 - 9_x000D_
Bk_Assetcontinitemco = Cash And Balances_x000D_
Bk_OtherCurrencies = AllCurrencies_x000D_
Bk_Assconcomloc = Singapore</t>
        </r>
      </text>
    </comment>
    <comment ref="I8" authorId="0" shapeId="0" xr:uid="{00000000-0006-0000-2100-000006000000}">
      <text>
        <r>
          <rPr>
            <b/>
            <sz val="9"/>
            <color indexed="81"/>
            <rFont val="Tahoma"/>
            <family val="2"/>
          </rPr>
          <t>Metric = D2_I_FS_NonBankFI_SecAndFutComp_Amount_AllCurr_x000D_
Data Type = Bk_Number 19 - 9_x000D_
Bk_Assetcontinitemco = Cash And Balances_x000D_
Bk_OtherCurrencies = AllCurrencies_x000D_
Bk_Assconcomloc = Singapore</t>
        </r>
      </text>
    </comment>
    <comment ref="J8" authorId="0" shapeId="0" xr:uid="{00000000-0006-0000-2100-000007000000}">
      <text>
        <r>
          <rPr>
            <b/>
            <sz val="9"/>
            <color indexed="81"/>
            <rFont val="Tahoma"/>
            <family val="2"/>
          </rPr>
          <t>Metric = D2_I_FS_NonBankFI_OthrNonBankFinInst_Amount_AllCurr_x000D_
Data Type = Bk_Number 19 - 9_x000D_
Bk_Assetcontinitemco = Cash And Balances_x000D_
Bk_OtherCurrencies = AllCurrencies_x000D_
Bk_Assconcomloc = Singapore</t>
        </r>
      </text>
    </comment>
    <comment ref="M8" authorId="0" shapeId="0" xr:uid="{00000000-0006-0000-2100-000008000000}">
      <text>
        <r>
          <rPr>
            <b/>
            <sz val="9"/>
            <color indexed="81"/>
            <rFont val="Tahoma"/>
            <family val="2"/>
          </rPr>
          <t>Metric = D2_I_NonFS_Governments_Amount_AllCurr_x000D_
Data Type = Bk_Number 19 - 9_x000D_
Bk_Assetcontinitemco = Cash And Balances_x000D_
Bk_OtherCurrencies = AllCurrencies_x000D_
Bk_Assconcomloc = Singapore</t>
        </r>
      </text>
    </comment>
    <comment ref="N8" authorId="0" shapeId="0" xr:uid="{00000000-0006-0000-2100-000009000000}">
      <text>
        <r>
          <rPr>
            <b/>
            <sz val="9"/>
            <color indexed="81"/>
            <rFont val="Tahoma"/>
            <family val="2"/>
          </rPr>
          <t>Metric = D2_I_NonFS_PubSecEnt_Amount_AllCurr_x000D_
Data Type = Bk_Number 19 - 9_x000D_
Bk_Assetcontinitemco = Cash And Balances_x000D_
Bk_OtherCurrencies = AllCurrencies_x000D_
Bk_Assconcomloc = Singapore</t>
        </r>
      </text>
    </comment>
    <comment ref="O8" authorId="0" shapeId="0" xr:uid="{00000000-0006-0000-2100-00000A000000}">
      <text>
        <r>
          <rPr>
            <b/>
            <sz val="9"/>
            <color indexed="81"/>
            <rFont val="Tahoma"/>
            <family val="2"/>
          </rPr>
          <t>Metric = D2_I_NonFS_NonFinCorp_Amount_AllCurr_x000D_
Data Type = Bk_Number 19 - 9_x000D_
Bk_Assetcontinitemco = Cash And Balances_x000D_
Bk_OtherCurrencies = AllCurrencies_x000D_
Bk_Assconcomloc = Singapore</t>
        </r>
      </text>
    </comment>
    <comment ref="P8" authorId="0" shapeId="0" xr:uid="{00000000-0006-0000-2100-00000B000000}">
      <text>
        <r>
          <rPr>
            <b/>
            <sz val="9"/>
            <color indexed="81"/>
            <rFont val="Tahoma"/>
            <family val="2"/>
          </rPr>
          <t>Metric = D2_I_NonFS_UnincorpEterpHeldByNatPers_Amount_AllCurr_x000D_
Data Type = Bk_Number 19 - 9_x000D_
Bk_Assetcontinitemco = Cash And Balances_x000D_
Bk_OtherCurrencies = AllCurrencies_x000D_
Bk_Assconcomloc = Singapore</t>
        </r>
      </text>
    </comment>
    <comment ref="Q8" authorId="0" shapeId="0" xr:uid="{00000000-0006-0000-2100-00000C000000}">
      <text>
        <r>
          <rPr>
            <b/>
            <sz val="9"/>
            <color indexed="81"/>
            <rFont val="Tahoma"/>
            <family val="2"/>
          </rPr>
          <t>Metric = D2_I_NonFS_NatPers_Amount_AllCurr_x000D_
Data Type = Bk_Number 19 - 9_x000D_
Bk_Assetcontinitemco = Cash And Balances_x000D_
Bk_OtherCurrencies = AllCurrencies_x000D_
Bk_Assconcomloc = Singapore</t>
        </r>
      </text>
    </comment>
    <comment ref="R8" authorId="0" shapeId="0" xr:uid="{00000000-0006-0000-2100-00000D000000}">
      <text>
        <r>
          <rPr>
            <b/>
            <sz val="9"/>
            <color indexed="81"/>
            <rFont val="Tahoma"/>
            <family val="2"/>
          </rPr>
          <t>Metric = D2_I_NonFS_NonProfInstServIndivAndFam_Amount_AllCurr_x000D_
Data Type = Bk_Number 19 - 9_x000D_
Bk_Assetcontinitemco = Cash And Balances_x000D_
Bk_OtherCurrencies = AllCurrencies_x000D_
Bk_Assconcomloc = Singapore</t>
        </r>
      </text>
    </comment>
    <comment ref="S8" authorId="0" shapeId="0" xr:uid="{00000000-0006-0000-2100-00000E000000}">
      <text>
        <r>
          <rPr>
            <b/>
            <sz val="9"/>
            <color indexed="81"/>
            <rFont val="Tahoma"/>
            <family val="2"/>
          </rPr>
          <t>Metric = D2_I_NonFS_Others_Amount_AllCurr_x000D_
Data Type = Bk_Number 19 - 9_x000D_
Bk_Assetcontinitemco = Cash And Balances_x000D_
Bk_OtherCurrencies = AllCurrencies_x000D_
Bk_Assconcomloc = Singapore</t>
        </r>
      </text>
    </comment>
    <comment ref="L9" authorId="0" shapeId="0" xr:uid="{00000000-0006-0000-2100-00000F000000}">
      <text>
        <r>
          <rPr>
            <b/>
            <sz val="9"/>
            <color indexed="81"/>
            <rFont val="Tahoma"/>
            <family val="2"/>
          </rPr>
          <t>Metric = D2_I_CentBanksAndOffMonet_Amount_AllCurr_x000D_
Data Type = Bk_Number 19 - 9_x000D_
Bk_Assetcontinitemco = Cash And Balances_x000D_
Bk_OtherCurrencies = AllCurrencies_x000D_
Bk_Assconcomloc = MonetaryAuthoritySingapore</t>
        </r>
      </text>
    </comment>
    <comment ref="S10" authorId="0" shapeId="0" xr:uid="{00000000-0006-0000-2100-000010000000}">
      <text>
        <r>
          <rPr>
            <b/>
            <sz val="9"/>
            <color indexed="81"/>
            <rFont val="Tahoma"/>
            <family val="2"/>
          </rPr>
          <t>Metric = D2_I_NonFS_Others_Amount_AllCurr_x000D_
Data Type = Bk_Number 19 - 9_x000D_
Bk_Assetcontinitemco = Cash And Balances_x000D_
Bk_OtherCurrencies = AllCurrencies_x000D_
Bk_Assconcomloc = InternationalOrganisations</t>
        </r>
      </text>
    </comment>
    <comment ref="D14" authorId="0" shapeId="0" xr:uid="{00000000-0006-0000-2100-000011000000}">
      <text>
        <r>
          <rPr>
            <b/>
            <sz val="9"/>
            <color indexed="81"/>
            <rFont val="Tahoma"/>
            <family val="2"/>
          </rPr>
          <t>Metric = D2_I_Banks_Amount_AllCurr_x000D_
Data Type = Bk_Number 19 - 9_x000D_
Bk_Assetcontinitemco = Amounts Receivable Under Reverse Repurchase Agreements_x000D_
Bk_OtherCurrencies = AllCurrencies_x000D_
Bk_Assconcomloc = Singapore</t>
        </r>
      </text>
    </comment>
    <comment ref="E14" authorId="0" shapeId="0" xr:uid="{00000000-0006-0000-2100-000012000000}">
      <text>
        <r>
          <rPr>
            <b/>
            <sz val="9"/>
            <color indexed="81"/>
            <rFont val="Tahoma"/>
            <family val="2"/>
          </rPr>
          <t>Metric = D2_I_FS_NonBankFI_FinComp_Amount_AllCurr_x000D_
Data Type = Bk_Number 19 - 9_x000D_
Bk_Assetcontinitemco = Amounts Receivable Under Reverse Repurchase Agreements_x000D_
Bk_OtherCurrencies = AllCurrencies_x000D_
Bk_Assconcomloc = Singapore</t>
        </r>
      </text>
    </comment>
    <comment ref="F14" authorId="0" shapeId="0" xr:uid="{00000000-0006-0000-2100-000013000000}">
      <text>
        <r>
          <rPr>
            <b/>
            <sz val="9"/>
            <color indexed="81"/>
            <rFont val="Tahoma"/>
            <family val="2"/>
          </rPr>
          <t>Metric = D2_I_FS_NonBankFI_MonMarketFunds_Amount_AllCurr_x000D_
Data Type = Bk_Number 19 - 9_x000D_
Bk_Assetcontinitemco = Amounts Receivable Under Reverse Repurchase Agreements_x000D_
Bk_OtherCurrencies = AllCurrencies_x000D_
Bk_Assconcomloc = Singapore</t>
        </r>
      </text>
    </comment>
    <comment ref="G14" authorId="0" shapeId="0" xr:uid="{00000000-0006-0000-2100-000014000000}">
      <text>
        <r>
          <rPr>
            <b/>
            <sz val="9"/>
            <color indexed="81"/>
            <rFont val="Tahoma"/>
            <family val="2"/>
          </rPr>
          <t>Metric = D2_I_FS_NonBankFI_InsComp_Amount_AllCurr_x000D_
Data Type = Bk_Number 19 - 9_x000D_
Bk_Assetcontinitemco = Amounts Receivable Under Reverse Repurchase Agreements_x000D_
Bk_OtherCurrencies = AllCurrencies_x000D_
Bk_Assconcomloc = Singapore</t>
        </r>
      </text>
    </comment>
    <comment ref="H14" authorId="0" shapeId="0" xr:uid="{00000000-0006-0000-2100-000015000000}">
      <text>
        <r>
          <rPr>
            <b/>
            <sz val="9"/>
            <color indexed="81"/>
            <rFont val="Tahoma"/>
            <family val="2"/>
          </rPr>
          <t>Metric = D2_I_FS_NonBankFI_ProvAndPensFunds_Amount_AllCurr_x000D_
Data Type = Bk_Number 19 - 9_x000D_
Bk_Assetcontinitemco = Amounts Receivable Under Reverse Repurchase Agreements_x000D_
Bk_OtherCurrencies = AllCurrencies_x000D_
Bk_Assconcomloc = Singapore</t>
        </r>
      </text>
    </comment>
    <comment ref="I14" authorId="0" shapeId="0" xr:uid="{00000000-0006-0000-2100-000016000000}">
      <text>
        <r>
          <rPr>
            <b/>
            <sz val="9"/>
            <color indexed="81"/>
            <rFont val="Tahoma"/>
            <family val="2"/>
          </rPr>
          <t>Metric = D2_I_FS_NonBankFI_SecAndFutComp_Amount_AllCurr_x000D_
Data Type = Bk_Number 19 - 9_x000D_
Bk_Assetcontinitemco = Amounts Receivable Under Reverse Repurchase Agreements_x000D_
Bk_OtherCurrencies = AllCurrencies_x000D_
Bk_Assconcomloc = Singapore</t>
        </r>
      </text>
    </comment>
    <comment ref="J14" authorId="0" shapeId="0" xr:uid="{00000000-0006-0000-2100-000017000000}">
      <text>
        <r>
          <rPr>
            <b/>
            <sz val="9"/>
            <color indexed="81"/>
            <rFont val="Tahoma"/>
            <family val="2"/>
          </rPr>
          <t>Metric = D2_I_FS_NonBankFI_OthrNonBankFinInst_Amount_AllCurr_x000D_
Data Type = Bk_Number 19 - 9_x000D_
Bk_Assetcontinitemco = Amounts Receivable Under Reverse Repurchase Agreements_x000D_
Bk_OtherCurrencies = AllCurrencies_x000D_
Bk_Assconcomloc = Singapore</t>
        </r>
      </text>
    </comment>
    <comment ref="M14" authorId="0" shapeId="0" xr:uid="{00000000-0006-0000-2100-000018000000}">
      <text>
        <r>
          <rPr>
            <b/>
            <sz val="9"/>
            <color indexed="81"/>
            <rFont val="Tahoma"/>
            <family val="2"/>
          </rPr>
          <t>Metric = D2_I_NonFS_Governments_Amount_AllCurr_x000D_
Data Type = Bk_Number 19 - 9_x000D_
Bk_Assetcontinitemco = Amounts Receivable Under Reverse Repurchase Agreements_x000D_
Bk_OtherCurrencies = AllCurrencies_x000D_
Bk_Assconcomloc = Singapore</t>
        </r>
      </text>
    </comment>
    <comment ref="N14" authorId="0" shapeId="0" xr:uid="{00000000-0006-0000-2100-000019000000}">
      <text>
        <r>
          <rPr>
            <b/>
            <sz val="9"/>
            <color indexed="81"/>
            <rFont val="Tahoma"/>
            <family val="2"/>
          </rPr>
          <t>Metric = D2_I_NonFS_PubSecEnt_Amount_AllCurr_x000D_
Data Type = Bk_Number 19 - 9_x000D_
Bk_Assetcontinitemco = Amounts Receivable Under Reverse Repurchase Agreements_x000D_
Bk_OtherCurrencies = AllCurrencies_x000D_
Bk_Assconcomloc = Singapore</t>
        </r>
      </text>
    </comment>
    <comment ref="O14" authorId="0" shapeId="0" xr:uid="{00000000-0006-0000-2100-00001A000000}">
      <text>
        <r>
          <rPr>
            <b/>
            <sz val="9"/>
            <color indexed="81"/>
            <rFont val="Tahoma"/>
            <family val="2"/>
          </rPr>
          <t>Metric = D2_I_NonFS_NonFinCorp_Amount_AllCurr_x000D_
Data Type = Bk_Number 19 - 9_x000D_
Bk_Assetcontinitemco = Amounts Receivable Under Reverse Repurchase Agreements_x000D_
Bk_OtherCurrencies = AllCurrencies_x000D_
Bk_Assconcomloc = Singapore</t>
        </r>
      </text>
    </comment>
    <comment ref="P14" authorId="0" shapeId="0" xr:uid="{00000000-0006-0000-2100-00001B000000}">
      <text>
        <r>
          <rPr>
            <b/>
            <sz val="9"/>
            <color indexed="81"/>
            <rFont val="Tahoma"/>
            <family val="2"/>
          </rPr>
          <t>Metric = D2_I_NonFS_UnincorpEterpHeldByNatPers_Amount_AllCurr_x000D_
Data Type = Bk_Number 19 - 9_x000D_
Bk_Assetcontinitemco = Amounts Receivable Under Reverse Repurchase Agreements_x000D_
Bk_OtherCurrencies = AllCurrencies_x000D_
Bk_Assconcomloc = Singapore</t>
        </r>
      </text>
    </comment>
    <comment ref="Q14" authorId="0" shapeId="0" xr:uid="{00000000-0006-0000-2100-00001C000000}">
      <text>
        <r>
          <rPr>
            <b/>
            <sz val="9"/>
            <color indexed="81"/>
            <rFont val="Tahoma"/>
            <family val="2"/>
          </rPr>
          <t>Metric = D2_I_NonFS_NatPers_Amount_AllCurr_x000D_
Data Type = Bk_Number 19 - 9_x000D_
Bk_Assetcontinitemco = Amounts Receivable Under Reverse Repurchase Agreements_x000D_
Bk_OtherCurrencies = AllCurrencies_x000D_
Bk_Assconcomloc = Singapore</t>
        </r>
      </text>
    </comment>
    <comment ref="R14" authorId="0" shapeId="0" xr:uid="{00000000-0006-0000-2100-00001D000000}">
      <text>
        <r>
          <rPr>
            <b/>
            <sz val="9"/>
            <color indexed="81"/>
            <rFont val="Tahoma"/>
            <family val="2"/>
          </rPr>
          <t>Metric = D2_I_NonFS_NonProfInstServIndivAndFam_Amount_AllCurr_x000D_
Data Type = Bk_Number 19 - 9_x000D_
Bk_Assetcontinitemco = Amounts Receivable Under Reverse Repurchase Agreements_x000D_
Bk_OtherCurrencies = AllCurrencies_x000D_
Bk_Assconcomloc = Singapore</t>
        </r>
      </text>
    </comment>
    <comment ref="S14" authorId="0" shapeId="0" xr:uid="{00000000-0006-0000-2100-00001E000000}">
      <text>
        <r>
          <rPr>
            <b/>
            <sz val="9"/>
            <color indexed="81"/>
            <rFont val="Tahoma"/>
            <family val="2"/>
          </rPr>
          <t>Metric = D2_I_NonFS_Others_Amount_AllCurr_x000D_
Data Type = Bk_Number 19 - 9_x000D_
Bk_Assetcontinitemco = Amounts Receivable Under Reverse Repurchase Agreements_x000D_
Bk_OtherCurrencies = AllCurrencies_x000D_
Bk_Assconcomloc = Singapore</t>
        </r>
      </text>
    </comment>
    <comment ref="L15" authorId="0" shapeId="0" xr:uid="{00000000-0006-0000-2100-00001F000000}">
      <text>
        <r>
          <rPr>
            <b/>
            <sz val="9"/>
            <color indexed="81"/>
            <rFont val="Tahoma"/>
            <family val="2"/>
          </rPr>
          <t>Metric = D2_I_CentBanksAndOffMonet_Amount_AllCurr_x000D_
Data Type = Bk_Number 19 - 9_x000D_
Bk_Assetcontinitemco = Amounts Receivable Under Reverse Repurchase Agreements_x000D_
Bk_OtherCurrencies = AllCurrencies_x000D_
Bk_Assconcomloc = MonetaryAuthoritySingapore</t>
        </r>
      </text>
    </comment>
    <comment ref="S16" authorId="0" shapeId="0" xr:uid="{00000000-0006-0000-2100-000020000000}">
      <text>
        <r>
          <rPr>
            <b/>
            <sz val="9"/>
            <color indexed="81"/>
            <rFont val="Tahoma"/>
            <family val="2"/>
          </rPr>
          <t>Metric = D2_I_NonFS_Others_Amount_AllCurr_x000D_
Data Type = Bk_Number 19 - 9_x000D_
Bk_Assetcontinitemco = Amounts Receivable Under Reverse Repurchase Agreements_x000D_
Bk_OtherCurrencies = AllCurrencies_x000D_
Bk_Assconcomloc = InternationalOrganisations</t>
        </r>
      </text>
    </comment>
    <comment ref="D20" authorId="0" shapeId="0" xr:uid="{00000000-0006-0000-2100-000021000000}">
      <text>
        <r>
          <rPr>
            <b/>
            <sz val="9"/>
            <color indexed="81"/>
            <rFont val="Tahoma"/>
            <family val="2"/>
          </rPr>
          <t>Metric = D2_I_Banks_Amount_AllCurr_x000D_
Data Type = Bk_Number 19 - 9_x000D_
Bk_Assetcontinitemco = Positive Fair Values For Financial Derivatives_x000D_
Bk_OtherCurrencies = AllCurrencies_x000D_
Bk_Assconcomloc = Singapore</t>
        </r>
      </text>
    </comment>
    <comment ref="E20" authorId="0" shapeId="0" xr:uid="{00000000-0006-0000-2100-000022000000}">
      <text>
        <r>
          <rPr>
            <b/>
            <sz val="9"/>
            <color indexed="81"/>
            <rFont val="Tahoma"/>
            <family val="2"/>
          </rPr>
          <t>Metric = D2_I_FS_NonBankFI_FinComp_Amount_AllCurr_x000D_
Data Type = Bk_Number 19 - 9_x000D_
Bk_Assetcontinitemco = Positive Fair Values For Financial Derivatives_x000D_
Bk_OtherCurrencies = AllCurrencies_x000D_
Bk_Assconcomloc = Singapore</t>
        </r>
      </text>
    </comment>
    <comment ref="F20" authorId="0" shapeId="0" xr:uid="{00000000-0006-0000-2100-000023000000}">
      <text>
        <r>
          <rPr>
            <b/>
            <sz val="9"/>
            <color indexed="81"/>
            <rFont val="Tahoma"/>
            <family val="2"/>
          </rPr>
          <t>Metric = D2_I_FS_NonBankFI_MonMarketFunds_Amount_AllCurr_x000D_
Data Type = Bk_Number 19 - 9_x000D_
Bk_Assetcontinitemco = Positive Fair Values For Financial Derivatives_x000D_
Bk_OtherCurrencies = AllCurrencies_x000D_
Bk_Assconcomloc = Singapore</t>
        </r>
      </text>
    </comment>
    <comment ref="G20" authorId="0" shapeId="0" xr:uid="{00000000-0006-0000-2100-000024000000}">
      <text>
        <r>
          <rPr>
            <b/>
            <sz val="9"/>
            <color indexed="81"/>
            <rFont val="Tahoma"/>
            <family val="2"/>
          </rPr>
          <t>Metric = D2_I_FS_NonBankFI_InsComp_Amount_AllCurr_x000D_
Data Type = Bk_Number 19 - 9_x000D_
Bk_Assetcontinitemco = Positive Fair Values For Financial Derivatives_x000D_
Bk_OtherCurrencies = AllCurrencies_x000D_
Bk_Assconcomloc = Singapore</t>
        </r>
      </text>
    </comment>
    <comment ref="H20" authorId="0" shapeId="0" xr:uid="{00000000-0006-0000-2100-000025000000}">
      <text>
        <r>
          <rPr>
            <b/>
            <sz val="9"/>
            <color indexed="81"/>
            <rFont val="Tahoma"/>
            <family val="2"/>
          </rPr>
          <t>Metric = D2_I_FS_NonBankFI_ProvAndPensFunds_Amount_AllCurr_x000D_
Data Type = Bk_Number 19 - 9_x000D_
Bk_Assetcontinitemco = Positive Fair Values For Financial Derivatives_x000D_
Bk_OtherCurrencies = AllCurrencies_x000D_
Bk_Assconcomloc = Singapore</t>
        </r>
      </text>
    </comment>
    <comment ref="I20" authorId="0" shapeId="0" xr:uid="{00000000-0006-0000-2100-000026000000}">
      <text>
        <r>
          <rPr>
            <b/>
            <sz val="9"/>
            <color indexed="81"/>
            <rFont val="Tahoma"/>
            <family val="2"/>
          </rPr>
          <t>Metric = D2_I_FS_NonBankFI_SecAndFutComp_Amount_AllCurr_x000D_
Data Type = Bk_Number 19 - 9_x000D_
Bk_Assetcontinitemco = Positive Fair Values For Financial Derivatives_x000D_
Bk_OtherCurrencies = AllCurrencies_x000D_
Bk_Assconcomloc = Singapore</t>
        </r>
      </text>
    </comment>
    <comment ref="J20" authorId="0" shapeId="0" xr:uid="{00000000-0006-0000-2100-000027000000}">
      <text>
        <r>
          <rPr>
            <b/>
            <sz val="9"/>
            <color indexed="81"/>
            <rFont val="Tahoma"/>
            <family val="2"/>
          </rPr>
          <t>Metric = D2_I_FS_NonBankFI_OthrNonBankFinInst_Amount_AllCurr_x000D_
Data Type = Bk_Number 19 - 9_x000D_
Bk_Assetcontinitemco = Positive Fair Values For Financial Derivatives_x000D_
Bk_OtherCurrencies = AllCurrencies_x000D_
Bk_Assconcomloc = Singapore</t>
        </r>
      </text>
    </comment>
    <comment ref="M20" authorId="0" shapeId="0" xr:uid="{00000000-0006-0000-2100-000028000000}">
      <text>
        <r>
          <rPr>
            <b/>
            <sz val="9"/>
            <color indexed="81"/>
            <rFont val="Tahoma"/>
            <family val="2"/>
          </rPr>
          <t>Metric = D2_I_NonFS_Governments_Amount_AllCurr_x000D_
Data Type = Bk_Number 19 - 9_x000D_
Bk_Assetcontinitemco = Positive Fair Values For Financial Derivatives_x000D_
Bk_OtherCurrencies = AllCurrencies_x000D_
Bk_Assconcomloc = Singapore</t>
        </r>
      </text>
    </comment>
    <comment ref="N20" authorId="0" shapeId="0" xr:uid="{00000000-0006-0000-2100-000029000000}">
      <text>
        <r>
          <rPr>
            <b/>
            <sz val="9"/>
            <color indexed="81"/>
            <rFont val="Tahoma"/>
            <family val="2"/>
          </rPr>
          <t>Metric = D2_I_NonFS_PubSecEnt_Amount_AllCurr_x000D_
Data Type = Bk_Number 19 - 9_x000D_
Bk_Assetcontinitemco = Positive Fair Values For Financial Derivatives_x000D_
Bk_OtherCurrencies = AllCurrencies_x000D_
Bk_Assconcomloc = Singapore</t>
        </r>
      </text>
    </comment>
    <comment ref="O20" authorId="0" shapeId="0" xr:uid="{00000000-0006-0000-2100-00002A000000}">
      <text>
        <r>
          <rPr>
            <b/>
            <sz val="9"/>
            <color indexed="81"/>
            <rFont val="Tahoma"/>
            <family val="2"/>
          </rPr>
          <t>Metric = D2_I_NonFS_NonFinCorp_Amount_AllCurr_x000D_
Data Type = Bk_Number 19 - 9_x000D_
Bk_Assetcontinitemco = Positive Fair Values For Financial Derivatives_x000D_
Bk_OtherCurrencies = AllCurrencies_x000D_
Bk_Assconcomloc = Singapore</t>
        </r>
      </text>
    </comment>
    <comment ref="P20" authorId="0" shapeId="0" xr:uid="{00000000-0006-0000-2100-00002B000000}">
      <text>
        <r>
          <rPr>
            <b/>
            <sz val="9"/>
            <color indexed="81"/>
            <rFont val="Tahoma"/>
            <family val="2"/>
          </rPr>
          <t>Metric = D2_I_NonFS_UnincorpEterpHeldByNatPers_Amount_AllCurr_x000D_
Data Type = Bk_Number 19 - 9_x000D_
Bk_Assetcontinitemco = Positive Fair Values For Financial Derivatives_x000D_
Bk_OtherCurrencies = AllCurrencies_x000D_
Bk_Assconcomloc = Singapore</t>
        </r>
      </text>
    </comment>
    <comment ref="Q20" authorId="0" shapeId="0" xr:uid="{00000000-0006-0000-2100-00002C000000}">
      <text>
        <r>
          <rPr>
            <b/>
            <sz val="9"/>
            <color indexed="81"/>
            <rFont val="Tahoma"/>
            <family val="2"/>
          </rPr>
          <t>Metric = D2_I_NonFS_NatPers_Amount_AllCurr_x000D_
Data Type = Bk_Number 19 - 9_x000D_
Bk_Assetcontinitemco = Positive Fair Values For Financial Derivatives_x000D_
Bk_OtherCurrencies = AllCurrencies_x000D_
Bk_Assconcomloc = Singapore</t>
        </r>
      </text>
    </comment>
    <comment ref="R20" authorId="0" shapeId="0" xr:uid="{00000000-0006-0000-2100-00002D000000}">
      <text>
        <r>
          <rPr>
            <b/>
            <sz val="9"/>
            <color indexed="81"/>
            <rFont val="Tahoma"/>
            <family val="2"/>
          </rPr>
          <t>Metric = D2_I_NonFS_NonProfInstServIndivAndFam_Amount_AllCurr_x000D_
Data Type = Bk_Number 19 - 9_x000D_
Bk_Assetcontinitemco = Positive Fair Values For Financial Derivatives_x000D_
Bk_OtherCurrencies = AllCurrencies_x000D_
Bk_Assconcomloc = Singapore</t>
        </r>
      </text>
    </comment>
    <comment ref="S20" authorId="0" shapeId="0" xr:uid="{00000000-0006-0000-2100-00002E000000}">
      <text>
        <r>
          <rPr>
            <b/>
            <sz val="9"/>
            <color indexed="81"/>
            <rFont val="Tahoma"/>
            <family val="2"/>
          </rPr>
          <t>Metric = D2_I_NonFS_Others_Amount_AllCurr_x000D_
Data Type = Bk_Number 19 - 9_x000D_
Bk_Assetcontinitemco = Positive Fair Values For Financial Derivatives_x000D_
Bk_OtherCurrencies = AllCurrencies_x000D_
Bk_Assconcomloc = Singapore</t>
        </r>
      </text>
    </comment>
    <comment ref="L21" authorId="0" shapeId="0" xr:uid="{00000000-0006-0000-2100-00002F000000}">
      <text>
        <r>
          <rPr>
            <b/>
            <sz val="9"/>
            <color indexed="81"/>
            <rFont val="Tahoma"/>
            <family val="2"/>
          </rPr>
          <t>Metric = D2_I_CentBanksAndOffMonet_Amount_AllCurr_x000D_
Data Type = Bk_Number 19 - 9_x000D_
Bk_Assetcontinitemco = Positive Fair Values For Financial Derivatives_x000D_
Bk_OtherCurrencies = AllCurrencies_x000D_
Bk_Assconcomloc = MonetaryAuthoritySingapore</t>
        </r>
      </text>
    </comment>
    <comment ref="S22" authorId="0" shapeId="0" xr:uid="{00000000-0006-0000-2100-000030000000}">
      <text>
        <r>
          <rPr>
            <b/>
            <sz val="9"/>
            <color indexed="81"/>
            <rFont val="Tahoma"/>
            <family val="2"/>
          </rPr>
          <t>Metric = D2_I_NonFS_Others_Amount_AllCurr_x000D_
Data Type = Bk_Number 19 - 9_x000D_
Bk_Assetcontinitemco = Positive Fair Values For Financial Derivatives_x000D_
Bk_OtherCurrencies = AllCurrencies_x000D_
Bk_Assconcomloc = InternationalOrganisations</t>
        </r>
      </text>
    </comment>
    <comment ref="D26" authorId="0" shapeId="0" xr:uid="{00000000-0006-0000-2100-000031000000}">
      <text>
        <r>
          <rPr>
            <b/>
            <sz val="9"/>
            <color indexed="81"/>
            <rFont val="Tahoma"/>
            <family val="2"/>
          </rPr>
          <t>Metric = D2_I_Banks_Amount_AllCurr_x000D_
Data Type = Bk_Number 19 - 9_x000D_
Bk_Assetcontinitemco = Loans And Advances_x000D_
Bk_OtherCurrencies = AllCurrencies_x000D_
Bk_Assconcomloc = Singapore</t>
        </r>
      </text>
    </comment>
    <comment ref="E26" authorId="0" shapeId="0" xr:uid="{00000000-0006-0000-2100-000032000000}">
      <text>
        <r>
          <rPr>
            <b/>
            <sz val="9"/>
            <color indexed="81"/>
            <rFont val="Tahoma"/>
            <family val="2"/>
          </rPr>
          <t>Metric = D2_I_FS_NonBankFI_FinComp_Amount_AllCurr_x000D_
Data Type = Bk_Number 19 - 9_x000D_
Bk_Assetcontinitemco = Loans And Advances_x000D_
Bk_OtherCurrencies = AllCurrencies_x000D_
Bk_Assconcomloc = Singapore</t>
        </r>
      </text>
    </comment>
    <comment ref="F26" authorId="0" shapeId="0" xr:uid="{00000000-0006-0000-2100-000033000000}">
      <text>
        <r>
          <rPr>
            <b/>
            <sz val="9"/>
            <color indexed="81"/>
            <rFont val="Tahoma"/>
            <family val="2"/>
          </rPr>
          <t>Metric = D2_I_FS_NonBankFI_MonMarketFunds_Amount_AllCurr_x000D_
Data Type = Bk_Number 19 - 9_x000D_
Bk_Assetcontinitemco = Loans And Advances_x000D_
Bk_OtherCurrencies = AllCurrencies_x000D_
Bk_Assconcomloc = Singapore</t>
        </r>
      </text>
    </comment>
    <comment ref="G26" authorId="0" shapeId="0" xr:uid="{00000000-0006-0000-2100-000034000000}">
      <text>
        <r>
          <rPr>
            <b/>
            <sz val="9"/>
            <color indexed="81"/>
            <rFont val="Tahoma"/>
            <family val="2"/>
          </rPr>
          <t>Metric = D2_I_FS_NonBankFI_InsComp_Amount_AllCurr_x000D_
Data Type = Bk_Number 19 - 9_x000D_
Bk_Assetcontinitemco = Loans And Advances_x000D_
Bk_OtherCurrencies = AllCurrencies_x000D_
Bk_Assconcomloc = Singapore</t>
        </r>
      </text>
    </comment>
    <comment ref="H26" authorId="0" shapeId="0" xr:uid="{00000000-0006-0000-2100-000035000000}">
      <text>
        <r>
          <rPr>
            <b/>
            <sz val="9"/>
            <color indexed="81"/>
            <rFont val="Tahoma"/>
            <family val="2"/>
          </rPr>
          <t>Metric = D2_I_FS_NonBankFI_ProvAndPensFunds_Amount_AllCurr_x000D_
Data Type = Bk_Number 19 - 9_x000D_
Bk_Assetcontinitemco = Loans And Advances_x000D_
Bk_OtherCurrencies = AllCurrencies_x000D_
Bk_Assconcomloc = Singapore</t>
        </r>
      </text>
    </comment>
    <comment ref="I26" authorId="0" shapeId="0" xr:uid="{00000000-0006-0000-2100-000036000000}">
      <text>
        <r>
          <rPr>
            <b/>
            <sz val="9"/>
            <color indexed="81"/>
            <rFont val="Tahoma"/>
            <family val="2"/>
          </rPr>
          <t>Metric = D2_I_FS_NonBankFI_SecAndFutComp_Amount_AllCurr_x000D_
Data Type = Bk_Number 19 - 9_x000D_
Bk_Assetcontinitemco = Loans And Advances_x000D_
Bk_OtherCurrencies = AllCurrencies_x000D_
Bk_Assconcomloc = Singapore</t>
        </r>
      </text>
    </comment>
    <comment ref="J26" authorId="0" shapeId="0" xr:uid="{00000000-0006-0000-2100-000037000000}">
      <text>
        <r>
          <rPr>
            <b/>
            <sz val="9"/>
            <color indexed="81"/>
            <rFont val="Tahoma"/>
            <family val="2"/>
          </rPr>
          <t>Metric = D2_I_FS_NonBankFI_OthrNonBankFinInst_Amount_AllCurr_x000D_
Data Type = Bk_Number 19 - 9_x000D_
Bk_Assetcontinitemco = Loans And Advances_x000D_
Bk_OtherCurrencies = AllCurrencies_x000D_
Bk_Assconcomloc = Singapore</t>
        </r>
      </text>
    </comment>
    <comment ref="M26" authorId="0" shapeId="0" xr:uid="{00000000-0006-0000-2100-000038000000}">
      <text>
        <r>
          <rPr>
            <b/>
            <sz val="9"/>
            <color indexed="81"/>
            <rFont val="Tahoma"/>
            <family val="2"/>
          </rPr>
          <t>Metric = D2_I_NonFS_Governments_Amount_AllCurr_x000D_
Data Type = Bk_Number 19 - 9_x000D_
Bk_Assetcontinitemco = Loans And Advances_x000D_
Bk_OtherCurrencies = AllCurrencies_x000D_
Bk_Assconcomloc = Singapore</t>
        </r>
      </text>
    </comment>
    <comment ref="N26" authorId="0" shapeId="0" xr:uid="{00000000-0006-0000-2100-000039000000}">
      <text>
        <r>
          <rPr>
            <b/>
            <sz val="9"/>
            <color indexed="81"/>
            <rFont val="Tahoma"/>
            <family val="2"/>
          </rPr>
          <t>Metric = D2_I_NonFS_PubSecEnt_Amount_AllCurr_x000D_
Data Type = Bk_Number 19 - 9_x000D_
Bk_Assetcontinitemco = Loans And Advances_x000D_
Bk_OtherCurrencies = AllCurrencies_x000D_
Bk_Assconcomloc = Singapore</t>
        </r>
      </text>
    </comment>
    <comment ref="O26" authorId="0" shapeId="0" xr:uid="{00000000-0006-0000-2100-00003A000000}">
      <text>
        <r>
          <rPr>
            <b/>
            <sz val="9"/>
            <color indexed="81"/>
            <rFont val="Tahoma"/>
            <family val="2"/>
          </rPr>
          <t>Metric = D2_I_NonFS_NonFinCorp_Amount_AllCurr_x000D_
Data Type = Bk_Number 19 - 9_x000D_
Bk_Assetcontinitemco = Loans And Advances_x000D_
Bk_OtherCurrencies = AllCurrencies_x000D_
Bk_Assconcomloc = Singapore</t>
        </r>
      </text>
    </comment>
    <comment ref="P26" authorId="0" shapeId="0" xr:uid="{00000000-0006-0000-2100-00003B000000}">
      <text>
        <r>
          <rPr>
            <b/>
            <sz val="9"/>
            <color indexed="81"/>
            <rFont val="Tahoma"/>
            <family val="2"/>
          </rPr>
          <t>Metric = D2_I_NonFS_UnincorpEterpHeldByNatPers_Amount_AllCurr_x000D_
Data Type = Bk_Number 19 - 9_x000D_
Bk_Assetcontinitemco = Loans And Advances_x000D_
Bk_OtherCurrencies = AllCurrencies_x000D_
Bk_Assconcomloc = Singapore</t>
        </r>
      </text>
    </comment>
    <comment ref="Q26" authorId="0" shapeId="0" xr:uid="{00000000-0006-0000-2100-00003C000000}">
      <text>
        <r>
          <rPr>
            <b/>
            <sz val="9"/>
            <color indexed="81"/>
            <rFont val="Tahoma"/>
            <family val="2"/>
          </rPr>
          <t>Metric = D2_I_NonFS_NatPers_Amount_AllCurr_x000D_
Data Type = Bk_Number 19 - 9_x000D_
Bk_Assetcontinitemco = Loans And Advances_x000D_
Bk_OtherCurrencies = AllCurrencies_x000D_
Bk_Assconcomloc = Singapore</t>
        </r>
      </text>
    </comment>
    <comment ref="R26" authorId="0" shapeId="0" xr:uid="{00000000-0006-0000-2100-00003D000000}">
      <text>
        <r>
          <rPr>
            <b/>
            <sz val="9"/>
            <color indexed="81"/>
            <rFont val="Tahoma"/>
            <family val="2"/>
          </rPr>
          <t>Metric = D2_I_NonFS_NonProfInstServIndivAndFam_Amount_AllCurr_x000D_
Data Type = Bk_Number 19 - 9_x000D_
Bk_Assetcontinitemco = Loans And Advances_x000D_
Bk_OtherCurrencies = AllCurrencies_x000D_
Bk_Assconcomloc = Singapore</t>
        </r>
      </text>
    </comment>
    <comment ref="S26" authorId="0" shapeId="0" xr:uid="{00000000-0006-0000-2100-00003E000000}">
      <text>
        <r>
          <rPr>
            <b/>
            <sz val="9"/>
            <color indexed="81"/>
            <rFont val="Tahoma"/>
            <family val="2"/>
          </rPr>
          <t>Metric = D2_I_NonFS_Others_Amount_AllCurr_x000D_
Data Type = Bk_Number 19 - 9_x000D_
Bk_Assetcontinitemco = Loans And Advances_x000D_
Bk_OtherCurrencies = AllCurrencies_x000D_
Bk_Assconcomloc = Singapore</t>
        </r>
      </text>
    </comment>
    <comment ref="L27" authorId="0" shapeId="0" xr:uid="{00000000-0006-0000-2100-00003F000000}">
      <text>
        <r>
          <rPr>
            <b/>
            <sz val="9"/>
            <color indexed="81"/>
            <rFont val="Tahoma"/>
            <family val="2"/>
          </rPr>
          <t>Metric = D2_I_CentBanksAndOffMonet_Amount_AllCurr_x000D_
Data Type = Bk_Number 19 - 9_x000D_
Bk_Assetcontinitemco = Loans And Advances_x000D_
Bk_OtherCurrencies = AllCurrencies_x000D_
Bk_Assconcomloc = MonetaryAuthoritySingapore</t>
        </r>
      </text>
    </comment>
    <comment ref="S28" authorId="0" shapeId="0" xr:uid="{00000000-0006-0000-2100-000040000000}">
      <text>
        <r>
          <rPr>
            <b/>
            <sz val="9"/>
            <color indexed="81"/>
            <rFont val="Tahoma"/>
            <family val="2"/>
          </rPr>
          <t>Metric = D2_I_NonFS_Others_Amount_AllCurr_x000D_
Data Type = Bk_Number 19 - 9_x000D_
Bk_Assetcontinitemco = Loans And Advances_x000D_
Bk_OtherCurrencies = AllCurrencies_x000D_
Bk_Assconcomloc = InternationalOrganisations</t>
        </r>
      </text>
    </comment>
    <comment ref="D32" authorId="0" shapeId="0" xr:uid="{00000000-0006-0000-2100-000041000000}">
      <text>
        <r>
          <rPr>
            <b/>
            <sz val="9"/>
            <color indexed="81"/>
            <rFont val="Tahoma"/>
            <family val="2"/>
          </rPr>
          <t>Metric = D2_I_Banks_Amount_AllCurr_x000D_
Data Type = Bk_Number 19 - 9_x000D_
Bk_Assetcontinitemco = Bills Discounted Or Purchased_x000D_
Bk_OtherCurrencies = AllCurrencies_x000D_
Bk_Assconcomloc = Singapore</t>
        </r>
      </text>
    </comment>
    <comment ref="E32" authorId="0" shapeId="0" xr:uid="{00000000-0006-0000-2100-000042000000}">
      <text>
        <r>
          <rPr>
            <b/>
            <sz val="9"/>
            <color indexed="81"/>
            <rFont val="Tahoma"/>
            <family val="2"/>
          </rPr>
          <t>Metric = D2_I_FS_NonBankFI_FinComp_Amount_AllCurr_x000D_
Data Type = Bk_Number 19 - 9_x000D_
Bk_Assetcontinitemco = Bills Discounted Or Purchased_x000D_
Bk_OtherCurrencies = AllCurrencies_x000D_
Bk_Assconcomloc = Singapore</t>
        </r>
      </text>
    </comment>
    <comment ref="F32" authorId="0" shapeId="0" xr:uid="{00000000-0006-0000-2100-000043000000}">
      <text>
        <r>
          <rPr>
            <b/>
            <sz val="9"/>
            <color indexed="81"/>
            <rFont val="Tahoma"/>
            <family val="2"/>
          </rPr>
          <t>Metric = D2_I_FS_NonBankFI_MonMarketFunds_Amount_AllCurr_x000D_
Data Type = Bk_Number 19 - 9_x000D_
Bk_Assetcontinitemco = Bills Discounted Or Purchased_x000D_
Bk_OtherCurrencies = AllCurrencies_x000D_
Bk_Assconcomloc = Singapore</t>
        </r>
      </text>
    </comment>
    <comment ref="G32" authorId="0" shapeId="0" xr:uid="{00000000-0006-0000-2100-000044000000}">
      <text>
        <r>
          <rPr>
            <b/>
            <sz val="9"/>
            <color indexed="81"/>
            <rFont val="Tahoma"/>
            <family val="2"/>
          </rPr>
          <t>Metric = D2_I_FS_NonBankFI_InsComp_Amount_AllCurr_x000D_
Data Type = Bk_Number 19 - 9_x000D_
Bk_Assetcontinitemco = Bills Discounted Or Purchased_x000D_
Bk_OtherCurrencies = AllCurrencies_x000D_
Bk_Assconcomloc = Singapore</t>
        </r>
      </text>
    </comment>
    <comment ref="H32" authorId="0" shapeId="0" xr:uid="{00000000-0006-0000-2100-000045000000}">
      <text>
        <r>
          <rPr>
            <b/>
            <sz val="9"/>
            <color indexed="81"/>
            <rFont val="Tahoma"/>
            <family val="2"/>
          </rPr>
          <t>Metric = D2_I_FS_NonBankFI_ProvAndPensFunds_Amount_AllCurr_x000D_
Data Type = Bk_Number 19 - 9_x000D_
Bk_Assetcontinitemco = Bills Discounted Or Purchased_x000D_
Bk_OtherCurrencies = AllCurrencies_x000D_
Bk_Assconcomloc = Singapore</t>
        </r>
      </text>
    </comment>
    <comment ref="I32" authorId="0" shapeId="0" xr:uid="{00000000-0006-0000-2100-000046000000}">
      <text>
        <r>
          <rPr>
            <b/>
            <sz val="9"/>
            <color indexed="81"/>
            <rFont val="Tahoma"/>
            <family val="2"/>
          </rPr>
          <t>Metric = D2_I_FS_NonBankFI_SecAndFutComp_Amount_AllCurr_x000D_
Data Type = Bk_Number 19 - 9_x000D_
Bk_Assetcontinitemco = Bills Discounted Or Purchased_x000D_
Bk_OtherCurrencies = AllCurrencies_x000D_
Bk_Assconcomloc = Singapore</t>
        </r>
      </text>
    </comment>
    <comment ref="J32" authorId="0" shapeId="0" xr:uid="{00000000-0006-0000-2100-000047000000}">
      <text>
        <r>
          <rPr>
            <b/>
            <sz val="9"/>
            <color indexed="81"/>
            <rFont val="Tahoma"/>
            <family val="2"/>
          </rPr>
          <t>Metric = D2_I_FS_NonBankFI_OthrNonBankFinInst_Amount_AllCurr_x000D_
Data Type = Bk_Number 19 - 9_x000D_
Bk_Assetcontinitemco = Bills Discounted Or Purchased_x000D_
Bk_OtherCurrencies = AllCurrencies_x000D_
Bk_Assconcomloc = Singapore</t>
        </r>
      </text>
    </comment>
    <comment ref="M32" authorId="0" shapeId="0" xr:uid="{00000000-0006-0000-2100-000048000000}">
      <text>
        <r>
          <rPr>
            <b/>
            <sz val="9"/>
            <color indexed="81"/>
            <rFont val="Tahoma"/>
            <family val="2"/>
          </rPr>
          <t>Metric = D2_I_NonFS_Governments_Amount_AllCurr_x000D_
Data Type = Bk_Number 19 - 9_x000D_
Bk_Assetcontinitemco = Bills Discounted Or Purchased_x000D_
Bk_OtherCurrencies = AllCurrencies_x000D_
Bk_Assconcomloc = Singapore</t>
        </r>
      </text>
    </comment>
    <comment ref="N32" authorId="0" shapeId="0" xr:uid="{00000000-0006-0000-2100-000049000000}">
      <text>
        <r>
          <rPr>
            <b/>
            <sz val="9"/>
            <color indexed="81"/>
            <rFont val="Tahoma"/>
            <family val="2"/>
          </rPr>
          <t>Metric = D2_I_NonFS_PubSecEnt_Amount_AllCurr_x000D_
Data Type = Bk_Number 19 - 9_x000D_
Bk_Assetcontinitemco = Bills Discounted Or Purchased_x000D_
Bk_OtherCurrencies = AllCurrencies_x000D_
Bk_Assconcomloc = Singapore</t>
        </r>
      </text>
    </comment>
    <comment ref="O32" authorId="0" shapeId="0" xr:uid="{00000000-0006-0000-2100-00004A000000}">
      <text>
        <r>
          <rPr>
            <b/>
            <sz val="9"/>
            <color indexed="81"/>
            <rFont val="Tahoma"/>
            <family val="2"/>
          </rPr>
          <t>Metric = D2_I_NonFS_NonFinCorp_Amount_AllCurr_x000D_
Data Type = Bk_Number 19 - 9_x000D_
Bk_Assetcontinitemco = Bills Discounted Or Purchased_x000D_
Bk_OtherCurrencies = AllCurrencies_x000D_
Bk_Assconcomloc = Singapore</t>
        </r>
      </text>
    </comment>
    <comment ref="P32" authorId="0" shapeId="0" xr:uid="{00000000-0006-0000-2100-00004B000000}">
      <text>
        <r>
          <rPr>
            <b/>
            <sz val="9"/>
            <color indexed="81"/>
            <rFont val="Tahoma"/>
            <family val="2"/>
          </rPr>
          <t>Metric = D2_I_NonFS_UnincorpEterpHeldByNatPers_Amount_AllCurr_x000D_
Data Type = Bk_Number 19 - 9_x000D_
Bk_Assetcontinitemco = Bills Discounted Or Purchased_x000D_
Bk_OtherCurrencies = AllCurrencies_x000D_
Bk_Assconcomloc = Singapore</t>
        </r>
      </text>
    </comment>
    <comment ref="Q32" authorId="0" shapeId="0" xr:uid="{00000000-0006-0000-2100-00004C000000}">
      <text>
        <r>
          <rPr>
            <b/>
            <sz val="9"/>
            <color indexed="81"/>
            <rFont val="Tahoma"/>
            <family val="2"/>
          </rPr>
          <t>Metric = D2_I_NonFS_NatPers_Amount_AllCurr_x000D_
Data Type = Bk_Number 19 - 9_x000D_
Bk_Assetcontinitemco = Bills Discounted Or Purchased_x000D_
Bk_OtherCurrencies = AllCurrencies_x000D_
Bk_Assconcomloc = Singapore</t>
        </r>
      </text>
    </comment>
    <comment ref="R32" authorId="0" shapeId="0" xr:uid="{00000000-0006-0000-2100-00004D000000}">
      <text>
        <r>
          <rPr>
            <b/>
            <sz val="9"/>
            <color indexed="81"/>
            <rFont val="Tahoma"/>
            <family val="2"/>
          </rPr>
          <t>Metric = D2_I_NonFS_NonProfInstServIndivAndFam_Amount_AllCurr_x000D_
Data Type = Bk_Number 19 - 9_x000D_
Bk_Assetcontinitemco = Bills Discounted Or Purchased_x000D_
Bk_OtherCurrencies = AllCurrencies_x000D_
Bk_Assconcomloc = Singapore</t>
        </r>
      </text>
    </comment>
    <comment ref="S32" authorId="0" shapeId="0" xr:uid="{00000000-0006-0000-2100-00004E000000}">
      <text>
        <r>
          <rPr>
            <b/>
            <sz val="9"/>
            <color indexed="81"/>
            <rFont val="Tahoma"/>
            <family val="2"/>
          </rPr>
          <t>Metric = D2_I_NonFS_Others_Amount_AllCurr_x000D_
Data Type = Bk_Number 19 - 9_x000D_
Bk_Assetcontinitemco = Bills Discounted Or Purchased_x000D_
Bk_OtherCurrencies = AllCurrencies_x000D_
Bk_Assconcomloc = Singapore</t>
        </r>
      </text>
    </comment>
    <comment ref="L33" authorId="0" shapeId="0" xr:uid="{00000000-0006-0000-2100-00004F000000}">
      <text>
        <r>
          <rPr>
            <b/>
            <sz val="9"/>
            <color indexed="81"/>
            <rFont val="Tahoma"/>
            <family val="2"/>
          </rPr>
          <t>Metric = D2_I_CentBanksAndOffMonet_Amount_AllCurr_x000D_
Data Type = Bk_Number 19 - 9_x000D_
Bk_Assetcontinitemco = Bills Discounted Or Purchased_x000D_
Bk_OtherCurrencies = AllCurrencies_x000D_
Bk_Assconcomloc = MonetaryAuthoritySingapore</t>
        </r>
      </text>
    </comment>
    <comment ref="S34" authorId="0" shapeId="0" xr:uid="{00000000-0006-0000-2100-000050000000}">
      <text>
        <r>
          <rPr>
            <b/>
            <sz val="9"/>
            <color indexed="81"/>
            <rFont val="Tahoma"/>
            <family val="2"/>
          </rPr>
          <t>Metric = D2_I_NonFS_Others_Amount_AllCurr_x000D_
Data Type = Bk_Number 19 - 9_x000D_
Bk_Assetcontinitemco = Bills Discounted Or Purchased_x000D_
Bk_OtherCurrencies = AllCurrencies_x000D_
Bk_Assconcomloc = InternationalOrganisations</t>
        </r>
      </text>
    </comment>
    <comment ref="D38" authorId="0" shapeId="0" xr:uid="{00000000-0006-0000-2100-000051000000}">
      <text>
        <r>
          <rPr>
            <b/>
            <sz val="9"/>
            <color indexed="81"/>
            <rFont val="Tahoma"/>
            <family val="2"/>
          </rPr>
          <t>Metric = D2_I_Banks_Amount_AllCurr_x000D_
Data Type = Bk_Number 19 - 9_x000D_
Bk_Assetcontinitemco = Debt Securities_x000D_
Bk_OtherCurrencies = AllCurrencies_x000D_
Bk_Assconcomloc = Singapore</t>
        </r>
      </text>
    </comment>
    <comment ref="E38" authorId="0" shapeId="0" xr:uid="{00000000-0006-0000-2100-000052000000}">
      <text>
        <r>
          <rPr>
            <b/>
            <sz val="9"/>
            <color indexed="81"/>
            <rFont val="Tahoma"/>
            <family val="2"/>
          </rPr>
          <t>Metric = D2_I_FS_NonBankFI_FinComp_Amount_AllCurr_x000D_
Data Type = Bk_Number 19 - 9_x000D_
Bk_Assetcontinitemco = Debt Securities_x000D_
Bk_OtherCurrencies = AllCurrencies_x000D_
Bk_Assconcomloc = Singapore</t>
        </r>
      </text>
    </comment>
    <comment ref="F38" authorId="0" shapeId="0" xr:uid="{00000000-0006-0000-2100-000053000000}">
      <text>
        <r>
          <rPr>
            <b/>
            <sz val="9"/>
            <color indexed="81"/>
            <rFont val="Tahoma"/>
            <family val="2"/>
          </rPr>
          <t>Metric = D2_I_FS_NonBankFI_MonMarketFunds_Amount_AllCurr_x000D_
Data Type = Bk_Number 19 - 9_x000D_
Bk_Assetcontinitemco = Debt Securities_x000D_
Bk_OtherCurrencies = AllCurrencies_x000D_
Bk_Assconcomloc = Singapore</t>
        </r>
      </text>
    </comment>
    <comment ref="G38" authorId="0" shapeId="0" xr:uid="{00000000-0006-0000-2100-000054000000}">
      <text>
        <r>
          <rPr>
            <b/>
            <sz val="9"/>
            <color indexed="81"/>
            <rFont val="Tahoma"/>
            <family val="2"/>
          </rPr>
          <t>Metric = D2_I_FS_NonBankFI_InsComp_Amount_AllCurr_x000D_
Data Type = Bk_Number 19 - 9_x000D_
Bk_Assetcontinitemco = Debt Securities_x000D_
Bk_OtherCurrencies = AllCurrencies_x000D_
Bk_Assconcomloc = Singapore</t>
        </r>
      </text>
    </comment>
    <comment ref="H38" authorId="0" shapeId="0" xr:uid="{00000000-0006-0000-2100-000055000000}">
      <text>
        <r>
          <rPr>
            <b/>
            <sz val="9"/>
            <color indexed="81"/>
            <rFont val="Tahoma"/>
            <family val="2"/>
          </rPr>
          <t>Metric = D2_I_FS_NonBankFI_ProvAndPensFunds_Amount_AllCurr_x000D_
Data Type = Bk_Number 19 - 9_x000D_
Bk_Assetcontinitemco = Debt Securities_x000D_
Bk_OtherCurrencies = AllCurrencies_x000D_
Bk_Assconcomloc = Singapore</t>
        </r>
      </text>
    </comment>
    <comment ref="I38" authorId="0" shapeId="0" xr:uid="{00000000-0006-0000-2100-000056000000}">
      <text>
        <r>
          <rPr>
            <b/>
            <sz val="9"/>
            <color indexed="81"/>
            <rFont val="Tahoma"/>
            <family val="2"/>
          </rPr>
          <t>Metric = D2_I_FS_NonBankFI_SecAndFutComp_Amount_AllCurr_x000D_
Data Type = Bk_Number 19 - 9_x000D_
Bk_Assetcontinitemco = Debt Securities_x000D_
Bk_OtherCurrencies = AllCurrencies_x000D_
Bk_Assconcomloc = Singapore</t>
        </r>
      </text>
    </comment>
    <comment ref="J38" authorId="0" shapeId="0" xr:uid="{00000000-0006-0000-2100-000057000000}">
      <text>
        <r>
          <rPr>
            <b/>
            <sz val="9"/>
            <color indexed="81"/>
            <rFont val="Tahoma"/>
            <family val="2"/>
          </rPr>
          <t>Metric = D2_I_FS_NonBankFI_OthrNonBankFinInst_Amount_AllCurr_x000D_
Data Type = Bk_Number 19 - 9_x000D_
Bk_Assetcontinitemco = Debt Securities_x000D_
Bk_OtherCurrencies = AllCurrencies_x000D_
Bk_Assconcomloc = Singapore</t>
        </r>
      </text>
    </comment>
    <comment ref="M38" authorId="0" shapeId="0" xr:uid="{00000000-0006-0000-2100-000058000000}">
      <text>
        <r>
          <rPr>
            <b/>
            <sz val="9"/>
            <color indexed="81"/>
            <rFont val="Tahoma"/>
            <family val="2"/>
          </rPr>
          <t>Metric = D2_I_NonFS_Governments_Amount_AllCurr_x000D_
Data Type = Bk_Number 19 - 9_x000D_
Bk_Assetcontinitemco = Debt Securities_x000D_
Bk_OtherCurrencies = AllCurrencies_x000D_
Bk_Assconcomloc = Singapore</t>
        </r>
      </text>
    </comment>
    <comment ref="N38" authorId="0" shapeId="0" xr:uid="{00000000-0006-0000-2100-000059000000}">
      <text>
        <r>
          <rPr>
            <b/>
            <sz val="9"/>
            <color indexed="81"/>
            <rFont val="Tahoma"/>
            <family val="2"/>
          </rPr>
          <t>Metric = D2_I_NonFS_PubSecEnt_Amount_AllCurr_x000D_
Data Type = Bk_Number 19 - 9_x000D_
Bk_Assetcontinitemco = Debt Securities_x000D_
Bk_OtherCurrencies = AllCurrencies_x000D_
Bk_Assconcomloc = Singapore</t>
        </r>
      </text>
    </comment>
    <comment ref="O38" authorId="0" shapeId="0" xr:uid="{00000000-0006-0000-2100-00005A000000}">
      <text>
        <r>
          <rPr>
            <b/>
            <sz val="9"/>
            <color indexed="81"/>
            <rFont val="Tahoma"/>
            <family val="2"/>
          </rPr>
          <t>Metric = D2_I_NonFS_NonFinCorp_Amount_AllCurr_x000D_
Data Type = Bk_Number 19 - 9_x000D_
Bk_Assetcontinitemco = Debt Securities_x000D_
Bk_OtherCurrencies = AllCurrencies_x000D_
Bk_Assconcomloc = Singapore</t>
        </r>
      </text>
    </comment>
    <comment ref="P38" authorId="0" shapeId="0" xr:uid="{00000000-0006-0000-2100-00005B000000}">
      <text>
        <r>
          <rPr>
            <b/>
            <sz val="9"/>
            <color indexed="81"/>
            <rFont val="Tahoma"/>
            <family val="2"/>
          </rPr>
          <t>Metric = D2_I_NonFS_UnincorpEterpHeldByNatPers_Amount_AllCurr_x000D_
Data Type = Bk_Number 19 - 9_x000D_
Bk_Assetcontinitemco = Debt Securities_x000D_
Bk_OtherCurrencies = AllCurrencies_x000D_
Bk_Assconcomloc = Singapore</t>
        </r>
      </text>
    </comment>
    <comment ref="Q38" authorId="0" shapeId="0" xr:uid="{00000000-0006-0000-2100-00005C000000}">
      <text>
        <r>
          <rPr>
            <b/>
            <sz val="9"/>
            <color indexed="81"/>
            <rFont val="Tahoma"/>
            <family val="2"/>
          </rPr>
          <t>Metric = D2_I_NonFS_NatPers_Amount_AllCurr_x000D_
Data Type = Bk_Number 19 - 9_x000D_
Bk_Assetcontinitemco = Debt Securities_x000D_
Bk_OtherCurrencies = AllCurrencies_x000D_
Bk_Assconcomloc = Singapore</t>
        </r>
      </text>
    </comment>
    <comment ref="R38" authorId="0" shapeId="0" xr:uid="{00000000-0006-0000-2100-00005D000000}">
      <text>
        <r>
          <rPr>
            <b/>
            <sz val="9"/>
            <color indexed="81"/>
            <rFont val="Tahoma"/>
            <family val="2"/>
          </rPr>
          <t>Metric = D2_I_NonFS_NonProfInstServIndivAndFam_Amount_AllCurr_x000D_
Data Type = Bk_Number 19 - 9_x000D_
Bk_Assetcontinitemco = Debt Securities_x000D_
Bk_OtherCurrencies = AllCurrencies_x000D_
Bk_Assconcomloc = Singapore</t>
        </r>
      </text>
    </comment>
    <comment ref="S38" authorId="0" shapeId="0" xr:uid="{00000000-0006-0000-2100-00005E000000}">
      <text>
        <r>
          <rPr>
            <b/>
            <sz val="9"/>
            <color indexed="81"/>
            <rFont val="Tahoma"/>
            <family val="2"/>
          </rPr>
          <t>Metric = D2_I_NonFS_Others_Amount_AllCurr_x000D_
Data Type = Bk_Number 19 - 9_x000D_
Bk_Assetcontinitemco = Debt Securities_x000D_
Bk_OtherCurrencies = AllCurrencies_x000D_
Bk_Assconcomloc = Singapore</t>
        </r>
      </text>
    </comment>
    <comment ref="L39" authorId="0" shapeId="0" xr:uid="{00000000-0006-0000-2100-00005F000000}">
      <text>
        <r>
          <rPr>
            <b/>
            <sz val="9"/>
            <color indexed="81"/>
            <rFont val="Tahoma"/>
            <family val="2"/>
          </rPr>
          <t>Metric = D2_I_CentBanksAndOffMonet_Amount_AllCurr_x000D_
Data Type = Bk_Number 19 - 9_x000D_
Bk_Assetcontinitemco = Debt Securities_x000D_
Bk_OtherCurrencies = AllCurrencies_x000D_
Bk_Assconcomloc = MonetaryAuthoritySingapore</t>
        </r>
      </text>
    </comment>
    <comment ref="S40" authorId="0" shapeId="0" xr:uid="{00000000-0006-0000-2100-000060000000}">
      <text>
        <r>
          <rPr>
            <b/>
            <sz val="9"/>
            <color indexed="81"/>
            <rFont val="Tahoma"/>
            <family val="2"/>
          </rPr>
          <t>Metric = D2_I_NonFS_Others_Amount_AllCurr_x000D_
Data Type = Bk_Number 19 - 9_x000D_
Bk_Assetcontinitemco = Debt Securities_x000D_
Bk_OtherCurrencies = AllCurrencies_x000D_
Bk_Assconcomloc = InternationalOrganisations</t>
        </r>
      </text>
    </comment>
    <comment ref="D44" authorId="0" shapeId="0" xr:uid="{00000000-0006-0000-2100-000061000000}">
      <text>
        <r>
          <rPr>
            <b/>
            <sz val="9"/>
            <color indexed="81"/>
            <rFont val="Tahoma"/>
            <family val="2"/>
          </rPr>
          <t>Metric = D2_I_Banks_Amount_AllCurr_x000D_
Data Type = Bk_Number 19 - 9_x000D_
Bk_Assetcontinitemco = Negotiable Certificates Of Deposits_x000D_
Bk_OtherCurrencies = AllCurrencies_x000D_
Bk_Assconcomloc = Singapore</t>
        </r>
      </text>
    </comment>
    <comment ref="E44" authorId="0" shapeId="0" xr:uid="{00000000-0006-0000-2100-000062000000}">
      <text>
        <r>
          <rPr>
            <b/>
            <sz val="9"/>
            <color indexed="81"/>
            <rFont val="Tahoma"/>
            <family val="2"/>
          </rPr>
          <t>Metric = D2_I_FS_NonBankFI_FinComp_Amount_AllCurr_x000D_
Data Type = Bk_Number 19 - 9_x000D_
Bk_Assetcontinitemco = Negotiable Certificates Of Deposits_x000D_
Bk_OtherCurrencies = AllCurrencies_x000D_
Bk_Assconcomloc = Singapore</t>
        </r>
      </text>
    </comment>
    <comment ref="F44" authorId="0" shapeId="0" xr:uid="{00000000-0006-0000-2100-000063000000}">
      <text>
        <r>
          <rPr>
            <b/>
            <sz val="9"/>
            <color indexed="81"/>
            <rFont val="Tahoma"/>
            <family val="2"/>
          </rPr>
          <t>Metric = D2_I_FS_NonBankFI_MonMarketFunds_Amount_AllCurr_x000D_
Data Type = Bk_Number 19 - 9_x000D_
Bk_Assetcontinitemco = Negotiable Certificates Of Deposits_x000D_
Bk_OtherCurrencies = AllCurrencies_x000D_
Bk_Assconcomloc = Singapore</t>
        </r>
      </text>
    </comment>
    <comment ref="G44" authorId="0" shapeId="0" xr:uid="{00000000-0006-0000-2100-000064000000}">
      <text>
        <r>
          <rPr>
            <b/>
            <sz val="9"/>
            <color indexed="81"/>
            <rFont val="Tahoma"/>
            <family val="2"/>
          </rPr>
          <t>Metric = D2_I_FS_NonBankFI_InsComp_Amount_AllCurr_x000D_
Data Type = Bk_Number 19 - 9_x000D_
Bk_Assetcontinitemco = Negotiable Certificates Of Deposits_x000D_
Bk_OtherCurrencies = AllCurrencies_x000D_
Bk_Assconcomloc = Singapore</t>
        </r>
      </text>
    </comment>
    <comment ref="H44" authorId="0" shapeId="0" xr:uid="{00000000-0006-0000-2100-000065000000}">
      <text>
        <r>
          <rPr>
            <b/>
            <sz val="9"/>
            <color indexed="81"/>
            <rFont val="Tahoma"/>
            <family val="2"/>
          </rPr>
          <t>Metric = D2_I_FS_NonBankFI_ProvAndPensFunds_Amount_AllCurr_x000D_
Data Type = Bk_Number 19 - 9_x000D_
Bk_Assetcontinitemco = Negotiable Certificates Of Deposits_x000D_
Bk_OtherCurrencies = AllCurrencies_x000D_
Bk_Assconcomloc = Singapore</t>
        </r>
      </text>
    </comment>
    <comment ref="I44" authorId="0" shapeId="0" xr:uid="{00000000-0006-0000-2100-000066000000}">
      <text>
        <r>
          <rPr>
            <b/>
            <sz val="9"/>
            <color indexed="81"/>
            <rFont val="Tahoma"/>
            <family val="2"/>
          </rPr>
          <t>Metric = D2_I_FS_NonBankFI_SecAndFutComp_Amount_AllCurr_x000D_
Data Type = Bk_Number 19 - 9_x000D_
Bk_Assetcontinitemco = Negotiable Certificates Of Deposits_x000D_
Bk_OtherCurrencies = AllCurrencies_x000D_
Bk_Assconcomloc = Singapore</t>
        </r>
      </text>
    </comment>
    <comment ref="J44" authorId="0" shapeId="0" xr:uid="{00000000-0006-0000-2100-000067000000}">
      <text>
        <r>
          <rPr>
            <b/>
            <sz val="9"/>
            <color indexed="81"/>
            <rFont val="Tahoma"/>
            <family val="2"/>
          </rPr>
          <t>Metric = D2_I_FS_NonBankFI_OthrNonBankFinInst_Amount_AllCurr_x000D_
Data Type = Bk_Number 19 - 9_x000D_
Bk_Assetcontinitemco = Negotiable Certificates Of Deposits_x000D_
Bk_OtherCurrencies = AllCurrencies_x000D_
Bk_Assconcomloc = Singapore</t>
        </r>
      </text>
    </comment>
    <comment ref="M44" authorId="0" shapeId="0" xr:uid="{00000000-0006-0000-2100-000068000000}">
      <text>
        <r>
          <rPr>
            <b/>
            <sz val="9"/>
            <color indexed="81"/>
            <rFont val="Tahoma"/>
            <family val="2"/>
          </rPr>
          <t>Metric = D2_I_NonFS_Governments_Amount_AllCurr_x000D_
Data Type = Bk_Number 19 - 9_x000D_
Bk_Assetcontinitemco = Negotiable Certificates Of Deposits_x000D_
Bk_OtherCurrencies = AllCurrencies_x000D_
Bk_Assconcomloc = Singapore</t>
        </r>
      </text>
    </comment>
    <comment ref="N44" authorId="0" shapeId="0" xr:uid="{00000000-0006-0000-2100-000069000000}">
      <text>
        <r>
          <rPr>
            <b/>
            <sz val="9"/>
            <color indexed="81"/>
            <rFont val="Tahoma"/>
            <family val="2"/>
          </rPr>
          <t>Metric = D2_I_NonFS_PubSecEnt_Amount_AllCurr_x000D_
Data Type = Bk_Number 19 - 9_x000D_
Bk_Assetcontinitemco = Negotiable Certificates Of Deposits_x000D_
Bk_OtherCurrencies = AllCurrencies_x000D_
Bk_Assconcomloc = Singapore</t>
        </r>
      </text>
    </comment>
    <comment ref="O44" authorId="0" shapeId="0" xr:uid="{00000000-0006-0000-2100-00006A000000}">
      <text>
        <r>
          <rPr>
            <b/>
            <sz val="9"/>
            <color indexed="81"/>
            <rFont val="Tahoma"/>
            <family val="2"/>
          </rPr>
          <t>Metric = D2_I_NonFS_NonFinCorp_Amount_AllCurr_x000D_
Data Type = Bk_Number 19 - 9_x000D_
Bk_Assetcontinitemco = Negotiable Certificates Of Deposits_x000D_
Bk_OtherCurrencies = AllCurrencies_x000D_
Bk_Assconcomloc = Singapore</t>
        </r>
      </text>
    </comment>
    <comment ref="P44" authorId="0" shapeId="0" xr:uid="{00000000-0006-0000-2100-00006B000000}">
      <text>
        <r>
          <rPr>
            <b/>
            <sz val="9"/>
            <color indexed="81"/>
            <rFont val="Tahoma"/>
            <family val="2"/>
          </rPr>
          <t>Metric = D2_I_NonFS_UnincorpEterpHeldByNatPers_Amount_AllCurr_x000D_
Data Type = Bk_Number 19 - 9_x000D_
Bk_Assetcontinitemco = Negotiable Certificates Of Deposits_x000D_
Bk_OtherCurrencies = AllCurrencies_x000D_
Bk_Assconcomloc = Singapore</t>
        </r>
      </text>
    </comment>
    <comment ref="Q44" authorId="0" shapeId="0" xr:uid="{00000000-0006-0000-2100-00006C000000}">
      <text>
        <r>
          <rPr>
            <b/>
            <sz val="9"/>
            <color indexed="81"/>
            <rFont val="Tahoma"/>
            <family val="2"/>
          </rPr>
          <t>Metric = D2_I_NonFS_NatPers_Amount_AllCurr_x000D_
Data Type = Bk_Number 19 - 9_x000D_
Bk_Assetcontinitemco = Negotiable Certificates Of Deposits_x000D_
Bk_OtherCurrencies = AllCurrencies_x000D_
Bk_Assconcomloc = Singapore</t>
        </r>
      </text>
    </comment>
    <comment ref="R44" authorId="0" shapeId="0" xr:uid="{00000000-0006-0000-2100-00006D000000}">
      <text>
        <r>
          <rPr>
            <b/>
            <sz val="9"/>
            <color indexed="81"/>
            <rFont val="Tahoma"/>
            <family val="2"/>
          </rPr>
          <t>Metric = D2_I_NonFS_NonProfInstServIndivAndFam_Amount_AllCurr_x000D_
Data Type = Bk_Number 19 - 9_x000D_
Bk_Assetcontinitemco = Negotiable Certificates Of Deposits_x000D_
Bk_OtherCurrencies = AllCurrencies_x000D_
Bk_Assconcomloc = Singapore</t>
        </r>
      </text>
    </comment>
    <comment ref="S44" authorId="0" shapeId="0" xr:uid="{00000000-0006-0000-2100-00006E000000}">
      <text>
        <r>
          <rPr>
            <b/>
            <sz val="9"/>
            <color indexed="81"/>
            <rFont val="Tahoma"/>
            <family val="2"/>
          </rPr>
          <t>Metric = D2_I_NonFS_Others_Amount_AllCurr_x000D_
Data Type = Bk_Number 19 - 9_x000D_
Bk_Assetcontinitemco = Negotiable Certificates Of Deposits_x000D_
Bk_OtherCurrencies = AllCurrencies_x000D_
Bk_Assconcomloc = Singapore</t>
        </r>
      </text>
    </comment>
    <comment ref="L45" authorId="0" shapeId="0" xr:uid="{00000000-0006-0000-2100-00006F000000}">
      <text>
        <r>
          <rPr>
            <b/>
            <sz val="9"/>
            <color indexed="81"/>
            <rFont val="Tahoma"/>
            <family val="2"/>
          </rPr>
          <t>Metric = D2_I_CentBanksAndOffMonet_Amount_AllCurr_x000D_
Data Type = Bk_Number 19 - 9_x000D_
Bk_Assetcontinitemco = Negotiable Certificates Of Deposits_x000D_
Bk_OtherCurrencies = AllCurrencies_x000D_
Bk_Assconcomloc = MonetaryAuthoritySingapore</t>
        </r>
      </text>
    </comment>
    <comment ref="S46" authorId="0" shapeId="0" xr:uid="{00000000-0006-0000-2100-000070000000}">
      <text>
        <r>
          <rPr>
            <b/>
            <sz val="9"/>
            <color indexed="81"/>
            <rFont val="Tahoma"/>
            <family val="2"/>
          </rPr>
          <t>Metric = D2_I_NonFS_Others_Amount_AllCurr_x000D_
Data Type = Bk_Number 19 - 9_x000D_
Bk_Assetcontinitemco = Negotiable Certificates Of Deposits_x000D_
Bk_OtherCurrencies = AllCurrencies_x000D_
Bk_Assconcomloc = InternationalOrganisations</t>
        </r>
      </text>
    </comment>
    <comment ref="D50" authorId="0" shapeId="0" xr:uid="{00000000-0006-0000-2100-000071000000}">
      <text>
        <r>
          <rPr>
            <b/>
            <sz val="9"/>
            <color indexed="81"/>
            <rFont val="Tahoma"/>
            <family val="2"/>
          </rPr>
          <t>Metric = D2_I_Banks_Amount_AllCurr_x000D_
Data Type = Bk_Number 19 - 9_x000D_
Bk_Assetcontinitemco = Equity Investments_x000D_
Bk_OtherCurrencies = AllCurrencies_x000D_
Bk_Assconcomloc = Singapore</t>
        </r>
      </text>
    </comment>
    <comment ref="E50" authorId="0" shapeId="0" xr:uid="{00000000-0006-0000-2100-000072000000}">
      <text>
        <r>
          <rPr>
            <b/>
            <sz val="9"/>
            <color indexed="81"/>
            <rFont val="Tahoma"/>
            <family val="2"/>
          </rPr>
          <t>Metric = D2_I_FS_NonBankFI_FinComp_Amount_AllCurr_x000D_
Data Type = Bk_Number 19 - 9_x000D_
Bk_Assetcontinitemco = Equity Investments_x000D_
Bk_OtherCurrencies = AllCurrencies_x000D_
Bk_Assconcomloc = Singapore</t>
        </r>
      </text>
    </comment>
    <comment ref="F50" authorId="0" shapeId="0" xr:uid="{00000000-0006-0000-2100-000073000000}">
      <text>
        <r>
          <rPr>
            <b/>
            <sz val="9"/>
            <color indexed="81"/>
            <rFont val="Tahoma"/>
            <family val="2"/>
          </rPr>
          <t>Metric = D2_I_FS_NonBankFI_MonMarketFunds_Amount_AllCurr_x000D_
Data Type = Bk_Number 19 - 9_x000D_
Bk_Assetcontinitemco = Equity Investments_x000D_
Bk_OtherCurrencies = AllCurrencies_x000D_
Bk_Assconcomloc = Singapore</t>
        </r>
      </text>
    </comment>
    <comment ref="G50" authorId="0" shapeId="0" xr:uid="{00000000-0006-0000-2100-000074000000}">
      <text>
        <r>
          <rPr>
            <b/>
            <sz val="9"/>
            <color indexed="81"/>
            <rFont val="Tahoma"/>
            <family val="2"/>
          </rPr>
          <t>Metric = D2_I_FS_NonBankFI_InsComp_Amount_AllCurr_x000D_
Data Type = Bk_Number 19 - 9_x000D_
Bk_Assetcontinitemco = Equity Investments_x000D_
Bk_OtherCurrencies = AllCurrencies_x000D_
Bk_Assconcomloc = Singapore</t>
        </r>
      </text>
    </comment>
    <comment ref="H50" authorId="0" shapeId="0" xr:uid="{00000000-0006-0000-2100-000075000000}">
      <text>
        <r>
          <rPr>
            <b/>
            <sz val="9"/>
            <color indexed="81"/>
            <rFont val="Tahoma"/>
            <family val="2"/>
          </rPr>
          <t>Metric = D2_I_FS_NonBankFI_ProvAndPensFunds_Amount_AllCurr_x000D_
Data Type = Bk_Number 19 - 9_x000D_
Bk_Assetcontinitemco = Equity Investments_x000D_
Bk_OtherCurrencies = AllCurrencies_x000D_
Bk_Assconcomloc = Singapore</t>
        </r>
      </text>
    </comment>
    <comment ref="I50" authorId="0" shapeId="0" xr:uid="{00000000-0006-0000-2100-000076000000}">
      <text>
        <r>
          <rPr>
            <b/>
            <sz val="9"/>
            <color indexed="81"/>
            <rFont val="Tahoma"/>
            <family val="2"/>
          </rPr>
          <t>Metric = D2_I_FS_NonBankFI_SecAndFutComp_Amount_AllCurr_x000D_
Data Type = Bk_Number 19 - 9_x000D_
Bk_Assetcontinitemco = Equity Investments_x000D_
Bk_OtherCurrencies = AllCurrencies_x000D_
Bk_Assconcomloc = Singapore</t>
        </r>
      </text>
    </comment>
    <comment ref="J50" authorId="0" shapeId="0" xr:uid="{00000000-0006-0000-2100-000077000000}">
      <text>
        <r>
          <rPr>
            <b/>
            <sz val="9"/>
            <color indexed="81"/>
            <rFont val="Tahoma"/>
            <family val="2"/>
          </rPr>
          <t>Metric = D2_I_FS_NonBankFI_OthrNonBankFinInst_Amount_AllCurr_x000D_
Data Type = Bk_Number 19 - 9_x000D_
Bk_Assetcontinitemco = Equity Investments_x000D_
Bk_OtherCurrencies = AllCurrencies_x000D_
Bk_Assconcomloc = Singapore</t>
        </r>
      </text>
    </comment>
    <comment ref="O50" authorId="0" shapeId="0" xr:uid="{00000000-0006-0000-2100-000078000000}">
      <text>
        <r>
          <rPr>
            <b/>
            <sz val="9"/>
            <color indexed="81"/>
            <rFont val="Tahoma"/>
            <family val="2"/>
          </rPr>
          <t>Metric = D2_I_NonFS_NonFinCorp_Amount_AllCurr_x000D_
Data Type = Bk_Number 19 - 9_x000D_
Bk_Assetcontinitemco = Equity Investments_x000D_
Bk_OtherCurrencies = AllCurrencies_x000D_
Bk_Assconcomloc = Singapore</t>
        </r>
      </text>
    </comment>
    <comment ref="S50" authorId="0" shapeId="0" xr:uid="{00000000-0006-0000-2100-000079000000}">
      <text>
        <r>
          <rPr>
            <b/>
            <sz val="9"/>
            <color indexed="81"/>
            <rFont val="Tahoma"/>
            <family val="2"/>
          </rPr>
          <t>Metric = D2_I_NonFS_Others_Amount_AllCurr_x000D_
Data Type = Bk_Number 19 - 9_x000D_
Bk_Assetcontinitemco = Equity Investments_x000D_
Bk_OtherCurrencies = AllCurrencies_x000D_
Bk_Assconcomloc = Singapore</t>
        </r>
      </text>
    </comment>
    <comment ref="S52" authorId="0" shapeId="0" xr:uid="{00000000-0006-0000-2100-00007A000000}">
      <text>
        <r>
          <rPr>
            <b/>
            <sz val="9"/>
            <color indexed="81"/>
            <rFont val="Tahoma"/>
            <family val="2"/>
          </rPr>
          <t>Metric = D2_I_NonFS_Others_Amount_AllCurr_x000D_
Data Type = Bk_Number 19 - 9_x000D_
Bk_Assetcontinitemco = Equity Investments_x000D_
Bk_OtherCurrencies = AllCurrencies_x000D_
Bk_Assconcomloc = InternationalOrganisations</t>
        </r>
      </text>
    </comment>
    <comment ref="D56" authorId="0" shapeId="0" xr:uid="{00000000-0006-0000-2100-00007B000000}">
      <text>
        <r>
          <rPr>
            <b/>
            <sz val="9"/>
            <color indexed="81"/>
            <rFont val="Tahoma"/>
            <family val="2"/>
          </rPr>
          <t>Metric = D2_I_Banks_Amount_AllCurr_x000D_
Data Type = Bk_Number 19 - 9_x000D_
Bk_Assetcontinitemco = Contingent Items_x000D_
Bk_OtherCurrencies = AllCurrencies_x000D_
Bk_Assconcomloc = Singapore</t>
        </r>
      </text>
    </comment>
    <comment ref="E56" authorId="0" shapeId="0" xr:uid="{00000000-0006-0000-2100-00007C000000}">
      <text>
        <r>
          <rPr>
            <b/>
            <sz val="9"/>
            <color indexed="81"/>
            <rFont val="Tahoma"/>
            <family val="2"/>
          </rPr>
          <t>Metric = D2_I_FS_NonBankFI_FinComp_Amount_AllCurr_x000D_
Data Type = Bk_Number 19 - 9_x000D_
Bk_Assetcontinitemco = Contingent Items_x000D_
Bk_OtherCurrencies = AllCurrencies_x000D_
Bk_Assconcomloc = Singapore</t>
        </r>
      </text>
    </comment>
    <comment ref="F56" authorId="0" shapeId="0" xr:uid="{00000000-0006-0000-2100-00007D000000}">
      <text>
        <r>
          <rPr>
            <b/>
            <sz val="9"/>
            <color indexed="81"/>
            <rFont val="Tahoma"/>
            <family val="2"/>
          </rPr>
          <t>Metric = D2_I_FS_NonBankFI_MonMarketFunds_Amount_AllCurr_x000D_
Data Type = Bk_Number 19 - 9_x000D_
Bk_Assetcontinitemco = Contingent Items_x000D_
Bk_OtherCurrencies = AllCurrencies_x000D_
Bk_Assconcomloc = Singapore</t>
        </r>
      </text>
    </comment>
    <comment ref="G56" authorId="0" shapeId="0" xr:uid="{00000000-0006-0000-2100-00007E000000}">
      <text>
        <r>
          <rPr>
            <b/>
            <sz val="9"/>
            <color indexed="81"/>
            <rFont val="Tahoma"/>
            <family val="2"/>
          </rPr>
          <t>Metric = D2_I_FS_NonBankFI_InsComp_Amount_AllCurr_x000D_
Data Type = Bk_Number 19 - 9_x000D_
Bk_Assetcontinitemco = Contingent Items_x000D_
Bk_OtherCurrencies = AllCurrencies_x000D_
Bk_Assconcomloc = Singapore</t>
        </r>
      </text>
    </comment>
    <comment ref="H56" authorId="0" shapeId="0" xr:uid="{00000000-0006-0000-2100-00007F000000}">
      <text>
        <r>
          <rPr>
            <b/>
            <sz val="9"/>
            <color indexed="81"/>
            <rFont val="Tahoma"/>
            <family val="2"/>
          </rPr>
          <t>Metric = D2_I_FS_NonBankFI_ProvAndPensFunds_Amount_AllCurr_x000D_
Data Type = Bk_Number 19 - 9_x000D_
Bk_Assetcontinitemco = Contingent Items_x000D_
Bk_OtherCurrencies = AllCurrencies_x000D_
Bk_Assconcomloc = Singapore</t>
        </r>
      </text>
    </comment>
    <comment ref="I56" authorId="0" shapeId="0" xr:uid="{00000000-0006-0000-2100-000080000000}">
      <text>
        <r>
          <rPr>
            <b/>
            <sz val="9"/>
            <color indexed="81"/>
            <rFont val="Tahoma"/>
            <family val="2"/>
          </rPr>
          <t>Metric = D2_I_FS_NonBankFI_SecAndFutComp_Amount_AllCurr_x000D_
Data Type = Bk_Number 19 - 9_x000D_
Bk_Assetcontinitemco = Contingent Items_x000D_
Bk_OtherCurrencies = AllCurrencies_x000D_
Bk_Assconcomloc = Singapore</t>
        </r>
      </text>
    </comment>
    <comment ref="J56" authorId="0" shapeId="0" xr:uid="{00000000-0006-0000-2100-000081000000}">
      <text>
        <r>
          <rPr>
            <b/>
            <sz val="9"/>
            <color indexed="81"/>
            <rFont val="Tahoma"/>
            <family val="2"/>
          </rPr>
          <t>Metric = D2_I_FS_NonBankFI_OthrNonBankFinInst_Amount_AllCurr_x000D_
Data Type = Bk_Number 19 - 9_x000D_
Bk_Assetcontinitemco = Contingent Items_x000D_
Bk_OtherCurrencies = AllCurrencies_x000D_
Bk_Assconcomloc = Singapore</t>
        </r>
      </text>
    </comment>
    <comment ref="M56" authorId="0" shapeId="0" xr:uid="{00000000-0006-0000-2100-000082000000}">
      <text>
        <r>
          <rPr>
            <b/>
            <sz val="9"/>
            <color indexed="81"/>
            <rFont val="Tahoma"/>
            <family val="2"/>
          </rPr>
          <t>Metric = D2_I_NonFS_Governments_Amount_AllCurr_x000D_
Data Type = Bk_Number 19 - 9_x000D_
Bk_Assetcontinitemco = Contingent Items_x000D_
Bk_OtherCurrencies = AllCurrencies_x000D_
Bk_Assconcomloc = Singapore</t>
        </r>
      </text>
    </comment>
    <comment ref="N56" authorId="0" shapeId="0" xr:uid="{00000000-0006-0000-2100-000083000000}">
      <text>
        <r>
          <rPr>
            <b/>
            <sz val="9"/>
            <color indexed="81"/>
            <rFont val="Tahoma"/>
            <family val="2"/>
          </rPr>
          <t>Metric = D2_I_NonFS_PubSecEnt_Amount_AllCurr_x000D_
Data Type = Bk_Number 19 - 9_x000D_
Bk_Assetcontinitemco = Contingent Items_x000D_
Bk_OtherCurrencies = AllCurrencies_x000D_
Bk_Assconcomloc = Singapore</t>
        </r>
      </text>
    </comment>
    <comment ref="O56" authorId="0" shapeId="0" xr:uid="{00000000-0006-0000-2100-000084000000}">
      <text>
        <r>
          <rPr>
            <b/>
            <sz val="9"/>
            <color indexed="81"/>
            <rFont val="Tahoma"/>
            <family val="2"/>
          </rPr>
          <t>Metric = D2_I_NonFS_NonFinCorp_Amount_AllCurr_x000D_
Data Type = Bk_Number 19 - 9_x000D_
Bk_Assetcontinitemco = Contingent Items_x000D_
Bk_OtherCurrencies = AllCurrencies_x000D_
Bk_Assconcomloc = Singapore</t>
        </r>
      </text>
    </comment>
    <comment ref="P56" authorId="0" shapeId="0" xr:uid="{00000000-0006-0000-2100-000085000000}">
      <text>
        <r>
          <rPr>
            <b/>
            <sz val="9"/>
            <color indexed="81"/>
            <rFont val="Tahoma"/>
            <family val="2"/>
          </rPr>
          <t>Metric = D2_I_NonFS_UnincorpEterpHeldByNatPers_Amount_AllCurr_x000D_
Data Type = Bk_Number 19 - 9_x000D_
Bk_Assetcontinitemco = Contingent Items_x000D_
Bk_OtherCurrencies = AllCurrencies_x000D_
Bk_Assconcomloc = Singapore</t>
        </r>
      </text>
    </comment>
    <comment ref="Q56" authorId="0" shapeId="0" xr:uid="{00000000-0006-0000-2100-000086000000}">
      <text>
        <r>
          <rPr>
            <b/>
            <sz val="9"/>
            <color indexed="81"/>
            <rFont val="Tahoma"/>
            <family val="2"/>
          </rPr>
          <t>Metric = D2_I_NonFS_NatPers_Amount_AllCurr_x000D_
Data Type = Bk_Number 19 - 9_x000D_
Bk_Assetcontinitemco = Contingent Items_x000D_
Bk_OtherCurrencies = AllCurrencies_x000D_
Bk_Assconcomloc = Singapore</t>
        </r>
      </text>
    </comment>
    <comment ref="R56" authorId="0" shapeId="0" xr:uid="{00000000-0006-0000-2100-000087000000}">
      <text>
        <r>
          <rPr>
            <b/>
            <sz val="9"/>
            <color indexed="81"/>
            <rFont val="Tahoma"/>
            <family val="2"/>
          </rPr>
          <t>Metric = D2_I_NonFS_NonProfInstServIndivAndFam_Amount_AllCurr_x000D_
Data Type = Bk_Number 19 - 9_x000D_
Bk_Assetcontinitemco = Contingent Items_x000D_
Bk_OtherCurrencies = AllCurrencies_x000D_
Bk_Assconcomloc = Singapore</t>
        </r>
      </text>
    </comment>
    <comment ref="S56" authorId="0" shapeId="0" xr:uid="{00000000-0006-0000-2100-000088000000}">
      <text>
        <r>
          <rPr>
            <b/>
            <sz val="9"/>
            <color indexed="81"/>
            <rFont val="Tahoma"/>
            <family val="2"/>
          </rPr>
          <t>Metric = D2_I_NonFS_Others_Amount_AllCurr_x000D_
Data Type = Bk_Number 19 - 9_x000D_
Bk_Assetcontinitemco = Contingent Items_x000D_
Bk_OtherCurrencies = AllCurrencies_x000D_
Bk_Assconcomloc = Singapore</t>
        </r>
      </text>
    </comment>
    <comment ref="L57" authorId="0" shapeId="0" xr:uid="{00000000-0006-0000-2100-000089000000}">
      <text>
        <r>
          <rPr>
            <b/>
            <sz val="9"/>
            <color indexed="81"/>
            <rFont val="Tahoma"/>
            <family val="2"/>
          </rPr>
          <t>Metric = D2_I_CentBanksAndOffMonet_Amount_AllCurr_x000D_
Data Type = Bk_Number 19 - 9_x000D_
Bk_Assetcontinitemco = Contingent Items_x000D_
Bk_OtherCurrencies = AllCurrencies_x000D_
Bk_Assconcomloc = MonetaryAuthoritySingapore</t>
        </r>
      </text>
    </comment>
    <comment ref="S58" authorId="0" shapeId="0" xr:uid="{00000000-0006-0000-2100-00008A000000}">
      <text>
        <r>
          <rPr>
            <b/>
            <sz val="9"/>
            <color indexed="81"/>
            <rFont val="Tahoma"/>
            <family val="2"/>
          </rPr>
          <t>Metric = D2_I_NonFS_Others_Amount_AllCurr_x000D_
Data Type = Bk_Number 19 - 9_x000D_
Bk_Assetcontinitemco = Contingent Items_x000D_
Bk_OtherCurrencies = AllCurrencies_x000D_
Bk_Assconcomloc = InternationalOrganisations</t>
        </r>
      </text>
    </comment>
    <comment ref="D62" authorId="0" shapeId="0" xr:uid="{00000000-0006-0000-2100-00008B000000}">
      <text>
        <r>
          <rPr>
            <b/>
            <sz val="9"/>
            <color indexed="81"/>
            <rFont val="Tahoma"/>
            <family val="2"/>
          </rPr>
          <t>Metric = D2_I_Banks_Amount_AllCurr_x000D_
Data Type = Bk_Number 19 - 9_x000D_
Bk_Assetcontinitemco = Commitments_x000D_
Bk_OtherCurrencies = AllCurrencies_x000D_
Bk_Assconcomloc = Singapore</t>
        </r>
      </text>
    </comment>
    <comment ref="E62" authorId="0" shapeId="0" xr:uid="{00000000-0006-0000-2100-00008C000000}">
      <text>
        <r>
          <rPr>
            <b/>
            <sz val="9"/>
            <color indexed="81"/>
            <rFont val="Tahoma"/>
            <family val="2"/>
          </rPr>
          <t>Metric = D2_I_FS_NonBankFI_FinComp_Amount_AllCurr_x000D_
Data Type = Bk_Number 19 - 9_x000D_
Bk_Assetcontinitemco = Commitments_x000D_
Bk_OtherCurrencies = AllCurrencies_x000D_
Bk_Assconcomloc = Singapore</t>
        </r>
      </text>
    </comment>
    <comment ref="F62" authorId="0" shapeId="0" xr:uid="{00000000-0006-0000-2100-00008D000000}">
      <text>
        <r>
          <rPr>
            <b/>
            <sz val="9"/>
            <color indexed="81"/>
            <rFont val="Tahoma"/>
            <family val="2"/>
          </rPr>
          <t>Metric = D2_I_FS_NonBankFI_MonMarketFunds_Amount_AllCurr_x000D_
Data Type = Bk_Number 19 - 9_x000D_
Bk_Assetcontinitemco = Commitments_x000D_
Bk_OtherCurrencies = AllCurrencies_x000D_
Bk_Assconcomloc = Singapore</t>
        </r>
      </text>
    </comment>
    <comment ref="G62" authorId="0" shapeId="0" xr:uid="{00000000-0006-0000-2100-00008E000000}">
      <text>
        <r>
          <rPr>
            <b/>
            <sz val="9"/>
            <color indexed="81"/>
            <rFont val="Tahoma"/>
            <family val="2"/>
          </rPr>
          <t>Metric = D2_I_FS_NonBankFI_InsComp_Amount_AllCurr_x000D_
Data Type = Bk_Number 19 - 9_x000D_
Bk_Assetcontinitemco = Commitments_x000D_
Bk_OtherCurrencies = AllCurrencies_x000D_
Bk_Assconcomloc = Singapore</t>
        </r>
      </text>
    </comment>
    <comment ref="H62" authorId="0" shapeId="0" xr:uid="{00000000-0006-0000-2100-00008F000000}">
      <text>
        <r>
          <rPr>
            <b/>
            <sz val="9"/>
            <color indexed="81"/>
            <rFont val="Tahoma"/>
            <family val="2"/>
          </rPr>
          <t>Metric = D2_I_FS_NonBankFI_ProvAndPensFunds_Amount_AllCurr_x000D_
Data Type = Bk_Number 19 - 9_x000D_
Bk_Assetcontinitemco = Commitments_x000D_
Bk_OtherCurrencies = AllCurrencies_x000D_
Bk_Assconcomloc = Singapore</t>
        </r>
      </text>
    </comment>
    <comment ref="I62" authorId="0" shapeId="0" xr:uid="{00000000-0006-0000-2100-000090000000}">
      <text>
        <r>
          <rPr>
            <b/>
            <sz val="9"/>
            <color indexed="81"/>
            <rFont val="Tahoma"/>
            <family val="2"/>
          </rPr>
          <t>Metric = D2_I_FS_NonBankFI_SecAndFutComp_Amount_AllCurr_x000D_
Data Type = Bk_Number 19 - 9_x000D_
Bk_Assetcontinitemco = Commitments_x000D_
Bk_OtherCurrencies = AllCurrencies_x000D_
Bk_Assconcomloc = Singapore</t>
        </r>
      </text>
    </comment>
    <comment ref="J62" authorId="0" shapeId="0" xr:uid="{00000000-0006-0000-2100-000091000000}">
      <text>
        <r>
          <rPr>
            <b/>
            <sz val="9"/>
            <color indexed="81"/>
            <rFont val="Tahoma"/>
            <family val="2"/>
          </rPr>
          <t>Metric = D2_I_FS_NonBankFI_OthrNonBankFinInst_Amount_AllCurr_x000D_
Data Type = Bk_Number 19 - 9_x000D_
Bk_Assetcontinitemco = Commitments_x000D_
Bk_OtherCurrencies = AllCurrencies_x000D_
Bk_Assconcomloc = Singapore</t>
        </r>
      </text>
    </comment>
    <comment ref="M62" authorId="0" shapeId="0" xr:uid="{00000000-0006-0000-2100-000092000000}">
      <text>
        <r>
          <rPr>
            <b/>
            <sz val="9"/>
            <color indexed="81"/>
            <rFont val="Tahoma"/>
            <family val="2"/>
          </rPr>
          <t>Metric = D2_I_NonFS_Governments_Amount_AllCurr_x000D_
Data Type = Bk_Number 19 - 9_x000D_
Bk_Assetcontinitemco = Commitments_x000D_
Bk_OtherCurrencies = AllCurrencies_x000D_
Bk_Assconcomloc = Singapore</t>
        </r>
      </text>
    </comment>
    <comment ref="N62" authorId="0" shapeId="0" xr:uid="{00000000-0006-0000-2100-000093000000}">
      <text>
        <r>
          <rPr>
            <b/>
            <sz val="9"/>
            <color indexed="81"/>
            <rFont val="Tahoma"/>
            <family val="2"/>
          </rPr>
          <t>Metric = D2_I_NonFS_PubSecEnt_Amount_AllCurr_x000D_
Data Type = Bk_Number 19 - 9_x000D_
Bk_Assetcontinitemco = Commitments_x000D_
Bk_OtherCurrencies = AllCurrencies_x000D_
Bk_Assconcomloc = Singapore</t>
        </r>
      </text>
    </comment>
    <comment ref="O62" authorId="0" shapeId="0" xr:uid="{00000000-0006-0000-2100-000094000000}">
      <text>
        <r>
          <rPr>
            <b/>
            <sz val="9"/>
            <color indexed="81"/>
            <rFont val="Tahoma"/>
            <family val="2"/>
          </rPr>
          <t>Metric = D2_I_NonFS_NonFinCorp_Amount_AllCurr_x000D_
Data Type = Bk_Number 19 - 9_x000D_
Bk_Assetcontinitemco = Commitments_x000D_
Bk_OtherCurrencies = AllCurrencies_x000D_
Bk_Assconcomloc = Singapore</t>
        </r>
      </text>
    </comment>
    <comment ref="P62" authorId="0" shapeId="0" xr:uid="{00000000-0006-0000-2100-000095000000}">
      <text>
        <r>
          <rPr>
            <b/>
            <sz val="9"/>
            <color indexed="81"/>
            <rFont val="Tahoma"/>
            <family val="2"/>
          </rPr>
          <t>Metric = D2_I_NonFS_UnincorpEterpHeldByNatPers_Amount_AllCurr_x000D_
Data Type = Bk_Number 19 - 9_x000D_
Bk_Assetcontinitemco = Commitments_x000D_
Bk_OtherCurrencies = AllCurrencies_x000D_
Bk_Assconcomloc = Singapore</t>
        </r>
      </text>
    </comment>
    <comment ref="Q62" authorId="0" shapeId="0" xr:uid="{00000000-0006-0000-2100-000096000000}">
      <text>
        <r>
          <rPr>
            <b/>
            <sz val="9"/>
            <color indexed="81"/>
            <rFont val="Tahoma"/>
            <family val="2"/>
          </rPr>
          <t>Metric = D2_I_NonFS_NatPers_Amount_AllCurr_x000D_
Data Type = Bk_Number 19 - 9_x000D_
Bk_Assetcontinitemco = Commitments_x000D_
Bk_OtherCurrencies = AllCurrencies_x000D_
Bk_Assconcomloc = Singapore</t>
        </r>
      </text>
    </comment>
    <comment ref="R62" authorId="0" shapeId="0" xr:uid="{00000000-0006-0000-2100-000097000000}">
      <text>
        <r>
          <rPr>
            <b/>
            <sz val="9"/>
            <color indexed="81"/>
            <rFont val="Tahoma"/>
            <family val="2"/>
          </rPr>
          <t>Metric = D2_I_NonFS_NonProfInstServIndivAndFam_Amount_AllCurr_x000D_
Data Type = Bk_Number 19 - 9_x000D_
Bk_Assetcontinitemco = Commitments_x000D_
Bk_OtherCurrencies = AllCurrencies_x000D_
Bk_Assconcomloc = Singapore</t>
        </r>
      </text>
    </comment>
    <comment ref="S62" authorId="0" shapeId="0" xr:uid="{00000000-0006-0000-2100-000098000000}">
      <text>
        <r>
          <rPr>
            <b/>
            <sz val="9"/>
            <color indexed="81"/>
            <rFont val="Tahoma"/>
            <family val="2"/>
          </rPr>
          <t>Metric = D2_I_NonFS_Others_Amount_AllCurr_x000D_
Data Type = Bk_Number 19 - 9_x000D_
Bk_Assetcontinitemco = Commitments_x000D_
Bk_OtherCurrencies = AllCurrencies_x000D_
Bk_Assconcomloc = Singapore</t>
        </r>
      </text>
    </comment>
    <comment ref="L63" authorId="0" shapeId="0" xr:uid="{00000000-0006-0000-2100-000099000000}">
      <text>
        <r>
          <rPr>
            <b/>
            <sz val="9"/>
            <color indexed="81"/>
            <rFont val="Tahoma"/>
            <family val="2"/>
          </rPr>
          <t>Metric = D2_I_CentBanksAndOffMonet_Amount_AllCurr_x000D_
Data Type = Bk_Number 19 - 9_x000D_
Bk_Assetcontinitemco = Commitments_x000D_
Bk_OtherCurrencies = AllCurrencies_x000D_
Bk_Assconcomloc = MonetaryAuthoritySingapore</t>
        </r>
      </text>
    </comment>
    <comment ref="S64" authorId="0" shapeId="0" xr:uid="{00000000-0006-0000-2100-00009A000000}">
      <text>
        <r>
          <rPr>
            <b/>
            <sz val="9"/>
            <color indexed="81"/>
            <rFont val="Tahoma"/>
            <family val="2"/>
          </rPr>
          <t>Metric = D2_I_NonFS_Others_Amount_AllCurr_x000D_
Data Type = Bk_Number 19 - 9_x000D_
Bk_Assetcontinitemco = Commitments_x000D_
Bk_OtherCurrencies = AllCurrencies_x000D_
Bk_Assconcomloc = InternationalOrganisations</t>
        </r>
      </text>
    </comment>
    <comment ref="D70" authorId="0" shapeId="0" xr:uid="{00000000-0006-0000-2100-00009B000000}">
      <text>
        <r>
          <rPr>
            <b/>
            <sz val="9"/>
            <color indexed="81"/>
            <rFont val="Tahoma"/>
            <family val="2"/>
          </rPr>
          <t>Metric = D2_I_Banks_Amount_SgdUsdRmb_x000D_
Data Type = Bk_Number 19 - 9_x000D_
Bk_Assetcontinitemco = Cash And Balances_x000D_
Bk_OtherCurrencies = SGD_x000D_
Bk_Assconcomloc = Singapore</t>
        </r>
      </text>
    </comment>
    <comment ref="E70" authorId="0" shapeId="0" xr:uid="{00000000-0006-0000-2100-00009C000000}">
      <text>
        <r>
          <rPr>
            <b/>
            <sz val="9"/>
            <color indexed="81"/>
            <rFont val="Tahoma"/>
            <family val="2"/>
          </rPr>
          <t>Metric = D2_I_FS_NonBankFI_FinComp_Amount_SgdUsdRmb_x000D_
Data Type = Bk_Number 19 - 9_x000D_
Bk_Assetcontinitemco = Cash And Balances_x000D_
Bk_OtherCurrencies = SGD_x000D_
Bk_Assconcomloc = Singapore</t>
        </r>
      </text>
    </comment>
    <comment ref="F70" authorId="0" shapeId="0" xr:uid="{00000000-0006-0000-2100-00009D000000}">
      <text>
        <r>
          <rPr>
            <b/>
            <sz val="9"/>
            <color indexed="81"/>
            <rFont val="Tahoma"/>
            <family val="2"/>
          </rPr>
          <t>Metric = D2_I_FS_NonBankFI_MonMarketFunds_Amount_SgdUsdRmb_x000D_
Data Type = Bk_Number 19 - 9_x000D_
Bk_Assetcontinitemco = Cash And Balances_x000D_
Bk_OtherCurrencies = SGD_x000D_
Bk_Assconcomloc = Singapore</t>
        </r>
      </text>
    </comment>
    <comment ref="G70" authorId="0" shapeId="0" xr:uid="{00000000-0006-0000-2100-00009E000000}">
      <text>
        <r>
          <rPr>
            <b/>
            <sz val="9"/>
            <color indexed="81"/>
            <rFont val="Tahoma"/>
            <family val="2"/>
          </rPr>
          <t>Metric = D2_I_FS_NonBankFI_InsComp_Amount_SgdUsdRmb_x000D_
Data Type = Bk_Number 19 - 9_x000D_
Bk_Assetcontinitemco = Cash And Balances_x000D_
Bk_OtherCurrencies = SGD_x000D_
Bk_Assconcomloc = Singapore</t>
        </r>
      </text>
    </comment>
    <comment ref="H70" authorId="0" shapeId="0" xr:uid="{00000000-0006-0000-2100-00009F000000}">
      <text>
        <r>
          <rPr>
            <b/>
            <sz val="9"/>
            <color indexed="81"/>
            <rFont val="Tahoma"/>
            <family val="2"/>
          </rPr>
          <t>Metric = D2_I_FS_NonBankFI_ProvAndPensFunds_Amount_SgdUsdRmb_x000D_
Data Type = Bk_Number 19 - 9_x000D_
Bk_Assetcontinitemco = Cash And Balances_x000D_
Bk_OtherCurrencies = SGD_x000D_
Bk_Assconcomloc = Singapore</t>
        </r>
      </text>
    </comment>
    <comment ref="I70" authorId="0" shapeId="0" xr:uid="{00000000-0006-0000-2100-0000A0000000}">
      <text>
        <r>
          <rPr>
            <b/>
            <sz val="9"/>
            <color indexed="81"/>
            <rFont val="Tahoma"/>
            <family val="2"/>
          </rPr>
          <t>Metric = D2_I_FS_NonBankFI_SecAndFutComp_Amount_SgdUsdRmb_x000D_
Data Type = Bk_Number 19 - 9_x000D_
Bk_Assetcontinitemco = Cash And Balances_x000D_
Bk_OtherCurrencies = SGD_x000D_
Bk_Assconcomloc = Singapore</t>
        </r>
      </text>
    </comment>
    <comment ref="J70" authorId="0" shapeId="0" xr:uid="{00000000-0006-0000-2100-0000A1000000}">
      <text>
        <r>
          <rPr>
            <b/>
            <sz val="9"/>
            <color indexed="81"/>
            <rFont val="Tahoma"/>
            <family val="2"/>
          </rPr>
          <t>Metric = D2_I_FS_NonBankFI_OthrNonBankFinInst_Amount_SgdUsdRmb_x000D_
Data Type = Bk_Number 19 - 9_x000D_
Bk_Assetcontinitemco = Cash And Balances_x000D_
Bk_OtherCurrencies = SGD_x000D_
Bk_Assconcomloc = Singapore</t>
        </r>
      </text>
    </comment>
    <comment ref="M70" authorId="0" shapeId="0" xr:uid="{00000000-0006-0000-2100-0000A2000000}">
      <text>
        <r>
          <rPr>
            <b/>
            <sz val="9"/>
            <color indexed="81"/>
            <rFont val="Tahoma"/>
            <family val="2"/>
          </rPr>
          <t>Metric = D2_I_NonFS_Governments_Amount_SgdUsdRmb_x000D_
Data Type = Bk_Number 19 - 9_x000D_
Bk_Assetcontinitemco = Cash And Balances_x000D_
Bk_OtherCurrencies = SGD_x000D_
Bk_Assconcomloc = Singapore</t>
        </r>
      </text>
    </comment>
    <comment ref="N70" authorId="0" shapeId="0" xr:uid="{00000000-0006-0000-2100-0000A3000000}">
      <text>
        <r>
          <rPr>
            <b/>
            <sz val="9"/>
            <color indexed="81"/>
            <rFont val="Tahoma"/>
            <family val="2"/>
          </rPr>
          <t>Metric = D2_I_NonFS_PubSecEnt_Amount_SgdUsdRmb_x000D_
Data Type = Bk_Number 19 - 9_x000D_
Bk_Assetcontinitemco = Cash And Balances_x000D_
Bk_OtherCurrencies = SGD_x000D_
Bk_Assconcomloc = Singapore</t>
        </r>
      </text>
    </comment>
    <comment ref="O70" authorId="0" shapeId="0" xr:uid="{00000000-0006-0000-2100-0000A4000000}">
      <text>
        <r>
          <rPr>
            <b/>
            <sz val="9"/>
            <color indexed="81"/>
            <rFont val="Tahoma"/>
            <family val="2"/>
          </rPr>
          <t>Metric = D2_I_NonFS_NonFinCorp_Amount_SgdUsdRmb_x000D_
Data Type = Bk_Number 19 - 9_x000D_
Bk_Assetcontinitemco = Cash And Balances_x000D_
Bk_OtherCurrencies = SGD_x000D_
Bk_Assconcomloc = Singapore</t>
        </r>
      </text>
    </comment>
    <comment ref="P70" authorId="0" shapeId="0" xr:uid="{00000000-0006-0000-2100-0000A5000000}">
      <text>
        <r>
          <rPr>
            <b/>
            <sz val="9"/>
            <color indexed="81"/>
            <rFont val="Tahoma"/>
            <family val="2"/>
          </rPr>
          <t>Metric = D2_I_NonFS_UnincorpEterpHeldByNatPers_Amount_SgdUsdRmb_x000D_
Data Type = Bk_Number 19 - 9_x000D_
Bk_Assetcontinitemco = Cash And Balances_x000D_
Bk_OtherCurrencies = SGD_x000D_
Bk_Assconcomloc = Singapore</t>
        </r>
      </text>
    </comment>
    <comment ref="Q70" authorId="0" shapeId="0" xr:uid="{00000000-0006-0000-2100-0000A6000000}">
      <text>
        <r>
          <rPr>
            <b/>
            <sz val="9"/>
            <color indexed="81"/>
            <rFont val="Tahoma"/>
            <family val="2"/>
          </rPr>
          <t>Metric = D2_I_NonFS_NatPers_Amount_SgdUsdRmb_x000D_
Data Type = Bk_Number 19 - 9_x000D_
Bk_Assetcontinitemco = Cash And Balances_x000D_
Bk_OtherCurrencies = SGD_x000D_
Bk_Assconcomloc = Singapore</t>
        </r>
      </text>
    </comment>
    <comment ref="R70" authorId="0" shapeId="0" xr:uid="{00000000-0006-0000-2100-0000A7000000}">
      <text>
        <r>
          <rPr>
            <b/>
            <sz val="9"/>
            <color indexed="81"/>
            <rFont val="Tahoma"/>
            <family val="2"/>
          </rPr>
          <t>Metric = D2_I_NonFS_NonProfInstServIndivAndFam_Amount_SgdUsdRmb_x000D_
Data Type = Bk_Number 19 - 9_x000D_
Bk_Assetcontinitemco = Cash And Balances_x000D_
Bk_OtherCurrencies = SGD_x000D_
Bk_Assconcomloc = Singapore</t>
        </r>
      </text>
    </comment>
    <comment ref="S70" authorId="0" shapeId="0" xr:uid="{00000000-0006-0000-2100-0000A8000000}">
      <text>
        <r>
          <rPr>
            <b/>
            <sz val="9"/>
            <color indexed="81"/>
            <rFont val="Tahoma"/>
            <family val="2"/>
          </rPr>
          <t>Metric = D2_I_NonFS_Others_Amount_SgdUsdRmb_x000D_
Data Type = Bk_Number 19 - 9_x000D_
Bk_Assetcontinitemco = Cash And Balances_x000D_
Bk_OtherCurrencies = SGD_x000D_
Bk_Assconcomloc = Singapore</t>
        </r>
      </text>
    </comment>
    <comment ref="L71" authorId="0" shapeId="0" xr:uid="{00000000-0006-0000-2100-0000A9000000}">
      <text>
        <r>
          <rPr>
            <b/>
            <sz val="9"/>
            <color indexed="81"/>
            <rFont val="Tahoma"/>
            <family val="2"/>
          </rPr>
          <t>Metric = D2_I_CentBanksAndOffMonet_Amount_SgdUsdRmb_x000D_
Data Type = Bk_Number 19 - 9_x000D_
Bk_Assetcontinitemco = Cash And Balances_x000D_
Bk_OtherCurrencies = SGD_x000D_
Bk_Assconcomloc = MonetaryAuthoritySingapore</t>
        </r>
      </text>
    </comment>
    <comment ref="S72" authorId="1" shapeId="0" xr:uid="{00000000-0006-0000-2100-0000AA000000}">
      <text>
        <r>
          <rPr>
            <b/>
            <sz val="9"/>
            <color indexed="81"/>
            <rFont val="Tahoma"/>
            <family val="2"/>
          </rPr>
          <t>Metric = D2_I_NonFS_Others_Amount_SgdUsdRmb_x000D_
Data Type = Bk_Number 19 - 9_x000D_
Bk_Assetcontinitemco = Cash And Balances_x000D_
Bk_OtherCurrencies = SGD_x000D_
Bk_Assconcomloc = InternationalOrganisations</t>
        </r>
      </text>
    </comment>
    <comment ref="D76" authorId="0" shapeId="0" xr:uid="{00000000-0006-0000-2100-0000AB000000}">
      <text>
        <r>
          <rPr>
            <b/>
            <sz val="9"/>
            <color indexed="81"/>
            <rFont val="Tahoma"/>
            <family val="2"/>
          </rPr>
          <t>Metric = D2_I_Banks_Amount_SgdUsdRmb_x000D_
Data Type = Bk_Number 19 - 9_x000D_
Bk_Assetcontinitemco = Amounts Receivable Under Reverse Repurchase Agreements_x000D_
Bk_OtherCurrencies = SGD_x000D_
Bk_Assconcomloc = Singapore</t>
        </r>
      </text>
    </comment>
    <comment ref="E76" authorId="0" shapeId="0" xr:uid="{00000000-0006-0000-2100-0000AC000000}">
      <text>
        <r>
          <rPr>
            <b/>
            <sz val="9"/>
            <color indexed="81"/>
            <rFont val="Tahoma"/>
            <family val="2"/>
          </rPr>
          <t>Metric = D2_I_FS_NonBankFI_FinComp_Amount_SgdUsdRmb_x000D_
Data Type = Bk_Number 19 - 9_x000D_
Bk_Assetcontinitemco = Amounts Receivable Under Reverse Repurchase Agreements_x000D_
Bk_OtherCurrencies = SGD_x000D_
Bk_Assconcomloc = Singapore</t>
        </r>
      </text>
    </comment>
    <comment ref="F76" authorId="0" shapeId="0" xr:uid="{00000000-0006-0000-2100-0000AD000000}">
      <text>
        <r>
          <rPr>
            <b/>
            <sz val="9"/>
            <color indexed="81"/>
            <rFont val="Tahoma"/>
            <family val="2"/>
          </rPr>
          <t>Metric = D2_I_FS_NonBankFI_MonMarketFunds_Amount_SgdUsdRmb_x000D_
Data Type = Bk_Number 19 - 9_x000D_
Bk_Assetcontinitemco = Amounts Receivable Under Reverse Repurchase Agreements_x000D_
Bk_OtherCurrencies = SGD_x000D_
Bk_Assconcomloc = Singapore</t>
        </r>
      </text>
    </comment>
    <comment ref="G76" authorId="0" shapeId="0" xr:uid="{00000000-0006-0000-2100-0000AE000000}">
      <text>
        <r>
          <rPr>
            <b/>
            <sz val="9"/>
            <color indexed="81"/>
            <rFont val="Tahoma"/>
            <family val="2"/>
          </rPr>
          <t>Metric = D2_I_FS_NonBankFI_InsComp_Amount_SgdUsdRmb_x000D_
Data Type = Bk_Number 19 - 9_x000D_
Bk_Assetcontinitemco = Amounts Receivable Under Reverse Repurchase Agreements_x000D_
Bk_OtherCurrencies = SGD_x000D_
Bk_Assconcomloc = Singapore</t>
        </r>
      </text>
    </comment>
    <comment ref="H76" authorId="0" shapeId="0" xr:uid="{00000000-0006-0000-2100-0000AF000000}">
      <text>
        <r>
          <rPr>
            <b/>
            <sz val="9"/>
            <color indexed="81"/>
            <rFont val="Tahoma"/>
            <family val="2"/>
          </rPr>
          <t>Metric = D2_I_FS_NonBankFI_ProvAndPensFunds_Amount_SgdUsdRmb_x000D_
Data Type = Bk_Number 19 - 9_x000D_
Bk_Assetcontinitemco = Amounts Receivable Under Reverse Repurchase Agreements_x000D_
Bk_OtherCurrencies = SGD_x000D_
Bk_Assconcomloc = Singapore</t>
        </r>
      </text>
    </comment>
    <comment ref="I76" authorId="0" shapeId="0" xr:uid="{00000000-0006-0000-2100-0000B0000000}">
      <text>
        <r>
          <rPr>
            <b/>
            <sz val="9"/>
            <color indexed="81"/>
            <rFont val="Tahoma"/>
            <family val="2"/>
          </rPr>
          <t>Metric = D2_I_FS_NonBankFI_SecAndFutComp_Amount_SgdUsdRmb_x000D_
Data Type = Bk_Number 19 - 9_x000D_
Bk_Assetcontinitemco = Amounts Receivable Under Reverse Repurchase Agreements_x000D_
Bk_OtherCurrencies = SGD_x000D_
Bk_Assconcomloc = Singapore</t>
        </r>
      </text>
    </comment>
    <comment ref="J76" authorId="0" shapeId="0" xr:uid="{00000000-0006-0000-2100-0000B1000000}">
      <text>
        <r>
          <rPr>
            <b/>
            <sz val="9"/>
            <color indexed="81"/>
            <rFont val="Tahoma"/>
            <family val="2"/>
          </rPr>
          <t>Metric = D2_I_FS_NonBankFI_OthrNonBankFinInst_Amount_SgdUsdRmb_x000D_
Data Type = Bk_Number 19 - 9_x000D_
Bk_Assetcontinitemco = Amounts Receivable Under Reverse Repurchase Agreements_x000D_
Bk_OtherCurrencies = SGD_x000D_
Bk_Assconcomloc = Singapore</t>
        </r>
      </text>
    </comment>
    <comment ref="M76" authorId="0" shapeId="0" xr:uid="{00000000-0006-0000-2100-0000B2000000}">
      <text>
        <r>
          <rPr>
            <b/>
            <sz val="9"/>
            <color indexed="81"/>
            <rFont val="Tahoma"/>
            <family val="2"/>
          </rPr>
          <t>Metric = D2_I_NonFS_Governments_Amount_SgdUsdRmb_x000D_
Data Type = Bk_Number 19 - 9_x000D_
Bk_Assetcontinitemco = Amounts Receivable Under Reverse Repurchase Agreements_x000D_
Bk_OtherCurrencies = SGD_x000D_
Bk_Assconcomloc = Singapore</t>
        </r>
      </text>
    </comment>
    <comment ref="N76" authorId="0" shapeId="0" xr:uid="{00000000-0006-0000-2100-0000B3000000}">
      <text>
        <r>
          <rPr>
            <b/>
            <sz val="9"/>
            <color indexed="81"/>
            <rFont val="Tahoma"/>
            <family val="2"/>
          </rPr>
          <t>Metric = D2_I_NonFS_PubSecEnt_Amount_SgdUsdRmb_x000D_
Data Type = Bk_Number 19 - 9_x000D_
Bk_Assetcontinitemco = Amounts Receivable Under Reverse Repurchase Agreements_x000D_
Bk_OtherCurrencies = SGD_x000D_
Bk_Assconcomloc = Singapore</t>
        </r>
      </text>
    </comment>
    <comment ref="O76" authorId="0" shapeId="0" xr:uid="{00000000-0006-0000-2100-0000B4000000}">
      <text>
        <r>
          <rPr>
            <b/>
            <sz val="9"/>
            <color indexed="81"/>
            <rFont val="Tahoma"/>
            <family val="2"/>
          </rPr>
          <t>Metric = D2_I_NonFS_NonFinCorp_Amount_SgdUsdRmb_x000D_
Data Type = Bk_Number 19 - 9_x000D_
Bk_Assetcontinitemco = Amounts Receivable Under Reverse Repurchase Agreements_x000D_
Bk_OtherCurrencies = SGD_x000D_
Bk_Assconcomloc = Singapore</t>
        </r>
      </text>
    </comment>
    <comment ref="P76" authorId="0" shapeId="0" xr:uid="{00000000-0006-0000-2100-0000B5000000}">
      <text>
        <r>
          <rPr>
            <b/>
            <sz val="9"/>
            <color indexed="81"/>
            <rFont val="Tahoma"/>
            <family val="2"/>
          </rPr>
          <t>Metric = D2_I_NonFS_UnincorpEterpHeldByNatPers_Amount_SgdUsdRmb_x000D_
Data Type = Bk_Number 19 - 9_x000D_
Bk_Assetcontinitemco = Amounts Receivable Under Reverse Repurchase Agreements_x000D_
Bk_OtherCurrencies = SGD_x000D_
Bk_Assconcomloc = Singapore</t>
        </r>
      </text>
    </comment>
    <comment ref="Q76" authorId="0" shapeId="0" xr:uid="{00000000-0006-0000-2100-0000B6000000}">
      <text>
        <r>
          <rPr>
            <b/>
            <sz val="9"/>
            <color indexed="81"/>
            <rFont val="Tahoma"/>
            <family val="2"/>
          </rPr>
          <t>Metric = D2_I_NonFS_NatPers_Amount_SgdUsdRmb_x000D_
Data Type = Bk_Number 19 - 9_x000D_
Bk_Assetcontinitemco = Amounts Receivable Under Reverse Repurchase Agreements_x000D_
Bk_OtherCurrencies = SGD_x000D_
Bk_Assconcomloc = Singapore</t>
        </r>
      </text>
    </comment>
    <comment ref="R76" authorId="0" shapeId="0" xr:uid="{00000000-0006-0000-2100-0000B7000000}">
      <text>
        <r>
          <rPr>
            <b/>
            <sz val="9"/>
            <color indexed="81"/>
            <rFont val="Tahoma"/>
            <family val="2"/>
          </rPr>
          <t>Metric = D2_I_NonFS_NonProfInstServIndivAndFam_Amount_SgdUsdRmb_x000D_
Data Type = Bk_Number 19 - 9_x000D_
Bk_Assetcontinitemco = Amounts Receivable Under Reverse Repurchase Agreements_x000D_
Bk_OtherCurrencies = SGD_x000D_
Bk_Assconcomloc = Singapore</t>
        </r>
      </text>
    </comment>
    <comment ref="S76" authorId="0" shapeId="0" xr:uid="{00000000-0006-0000-2100-0000B8000000}">
      <text>
        <r>
          <rPr>
            <b/>
            <sz val="9"/>
            <color indexed="81"/>
            <rFont val="Tahoma"/>
            <family val="2"/>
          </rPr>
          <t>Metric = D2_I_NonFS_Others_Amount_SgdUsdRmb_x000D_
Data Type = Bk_Number 19 - 9_x000D_
Bk_Assetcontinitemco = Amounts Receivable Under Reverse Repurchase Agreements_x000D_
Bk_OtherCurrencies = SGD_x000D_
Bk_Assconcomloc = Singapore</t>
        </r>
      </text>
    </comment>
    <comment ref="L77" authorId="0" shapeId="0" xr:uid="{00000000-0006-0000-2100-0000B9000000}">
      <text>
        <r>
          <rPr>
            <b/>
            <sz val="9"/>
            <color indexed="81"/>
            <rFont val="Tahoma"/>
            <family val="2"/>
          </rPr>
          <t>Metric = D2_I_CentBanksAndOffMonet_Amount_SgdUsdRmb_x000D_
Data Type = Bk_Number 19 - 9_x000D_
Bk_Assetcontinitemco = Amounts Receivable Under Reverse Repurchase Agreements_x000D_
Bk_OtherCurrencies = SGD_x000D_
Bk_Assconcomloc = MonetaryAuthoritySingapore</t>
        </r>
      </text>
    </comment>
    <comment ref="S78" authorId="0" shapeId="0" xr:uid="{00000000-0006-0000-2100-0000BA000000}">
      <text>
        <r>
          <rPr>
            <b/>
            <sz val="9"/>
            <color indexed="81"/>
            <rFont val="Tahoma"/>
            <family val="2"/>
          </rPr>
          <t>Metric = D2_I_NonFS_Others_Amount_SgdUsdRmb_x000D_
Data Type = Bk_Number 19 - 9_x000D_
Bk_Assetcontinitemco = Amounts Receivable Under Reverse Repurchase Agreements_x000D_
Bk_OtherCurrencies = SGD_x000D_
Bk_Assconcomloc = InternationalOrganisations</t>
        </r>
      </text>
    </comment>
    <comment ref="D82" authorId="0" shapeId="0" xr:uid="{00000000-0006-0000-2100-0000BB000000}">
      <text>
        <r>
          <rPr>
            <b/>
            <sz val="9"/>
            <color indexed="81"/>
            <rFont val="Tahoma"/>
            <family val="2"/>
          </rPr>
          <t>Metric = D2_I_Banks_Amount_SgdUsdRmb_x000D_
Data Type = Bk_Number 19 - 9_x000D_
Bk_Assetcontinitemco = Positive Fair Values For Financial Derivatives_x000D_
Bk_OtherCurrencies = SGD_x000D_
Bk_Assconcomloc = Singapore</t>
        </r>
      </text>
    </comment>
    <comment ref="E82" authorId="0" shapeId="0" xr:uid="{00000000-0006-0000-2100-0000BC000000}">
      <text>
        <r>
          <rPr>
            <b/>
            <sz val="9"/>
            <color indexed="81"/>
            <rFont val="Tahoma"/>
            <family val="2"/>
          </rPr>
          <t>Metric = D2_I_FS_NonBankFI_FinComp_Amount_SgdUsdRmb_x000D_
Data Type = Bk_Number 19 - 9_x000D_
Bk_Assetcontinitemco = Positive Fair Values For Financial Derivatives_x000D_
Bk_OtherCurrencies = SGD_x000D_
Bk_Assconcomloc = Singapore</t>
        </r>
      </text>
    </comment>
    <comment ref="F82" authorId="0" shapeId="0" xr:uid="{00000000-0006-0000-2100-0000BD000000}">
      <text>
        <r>
          <rPr>
            <b/>
            <sz val="9"/>
            <color indexed="81"/>
            <rFont val="Tahoma"/>
            <family val="2"/>
          </rPr>
          <t>Metric = D2_I_FS_NonBankFI_MonMarketFunds_Amount_SgdUsdRmb_x000D_
Data Type = Bk_Number 19 - 9_x000D_
Bk_Assetcontinitemco = Positive Fair Values For Financial Derivatives_x000D_
Bk_OtherCurrencies = SGD_x000D_
Bk_Assconcomloc = Singapore</t>
        </r>
      </text>
    </comment>
    <comment ref="G82" authorId="0" shapeId="0" xr:uid="{00000000-0006-0000-2100-0000BE000000}">
      <text>
        <r>
          <rPr>
            <b/>
            <sz val="9"/>
            <color indexed="81"/>
            <rFont val="Tahoma"/>
            <family val="2"/>
          </rPr>
          <t>Metric = D2_I_FS_NonBankFI_InsComp_Amount_SgdUsdRmb_x000D_
Data Type = Bk_Number 19 - 9_x000D_
Bk_Assetcontinitemco = Positive Fair Values For Financial Derivatives_x000D_
Bk_OtherCurrencies = SGD_x000D_
Bk_Assconcomloc = Singapore</t>
        </r>
      </text>
    </comment>
    <comment ref="H82" authorId="0" shapeId="0" xr:uid="{00000000-0006-0000-2100-0000BF000000}">
      <text>
        <r>
          <rPr>
            <b/>
            <sz val="9"/>
            <color indexed="81"/>
            <rFont val="Tahoma"/>
            <family val="2"/>
          </rPr>
          <t>Metric = D2_I_FS_NonBankFI_ProvAndPensFunds_Amount_SgdUsdRmb_x000D_
Data Type = Bk_Number 19 - 9_x000D_
Bk_Assetcontinitemco = Positive Fair Values For Financial Derivatives_x000D_
Bk_OtherCurrencies = SGD_x000D_
Bk_Assconcomloc = Singapore</t>
        </r>
      </text>
    </comment>
    <comment ref="I82" authorId="0" shapeId="0" xr:uid="{00000000-0006-0000-2100-0000C0000000}">
      <text>
        <r>
          <rPr>
            <b/>
            <sz val="9"/>
            <color indexed="81"/>
            <rFont val="Tahoma"/>
            <family val="2"/>
          </rPr>
          <t>Metric = D2_I_FS_NonBankFI_SecAndFutComp_Amount_SgdUsdRmb_x000D_
Data Type = Bk_Number 19 - 9_x000D_
Bk_Assetcontinitemco = Positive Fair Values For Financial Derivatives_x000D_
Bk_OtherCurrencies = SGD_x000D_
Bk_Assconcomloc = Singapore</t>
        </r>
      </text>
    </comment>
    <comment ref="J82" authorId="0" shapeId="0" xr:uid="{00000000-0006-0000-2100-0000C1000000}">
      <text>
        <r>
          <rPr>
            <b/>
            <sz val="9"/>
            <color indexed="81"/>
            <rFont val="Tahoma"/>
            <family val="2"/>
          </rPr>
          <t>Metric = D2_I_FS_NonBankFI_OthrNonBankFinInst_Amount_SgdUsdRmb_x000D_
Data Type = Bk_Number 19 - 9_x000D_
Bk_Assetcontinitemco = Positive Fair Values For Financial Derivatives_x000D_
Bk_OtherCurrencies = SGD_x000D_
Bk_Assconcomloc = Singapore</t>
        </r>
      </text>
    </comment>
    <comment ref="M82" authorId="0" shapeId="0" xr:uid="{00000000-0006-0000-2100-0000C2000000}">
      <text>
        <r>
          <rPr>
            <b/>
            <sz val="9"/>
            <color indexed="81"/>
            <rFont val="Tahoma"/>
            <family val="2"/>
          </rPr>
          <t>Metric = D2_I_NonFS_Governments_Amount_SgdUsdRmb_x000D_
Data Type = Bk_Number 19 - 9_x000D_
Bk_Assetcontinitemco = Positive Fair Values For Financial Derivatives_x000D_
Bk_OtherCurrencies = SGD_x000D_
Bk_Assconcomloc = Singapore</t>
        </r>
      </text>
    </comment>
    <comment ref="N82" authorId="0" shapeId="0" xr:uid="{00000000-0006-0000-2100-0000C3000000}">
      <text>
        <r>
          <rPr>
            <b/>
            <sz val="9"/>
            <color indexed="81"/>
            <rFont val="Tahoma"/>
            <family val="2"/>
          </rPr>
          <t>Metric = D2_I_NonFS_PubSecEnt_Amount_SgdUsdRmb_x000D_
Data Type = Bk_Number 19 - 9_x000D_
Bk_Assetcontinitemco = Positive Fair Values For Financial Derivatives_x000D_
Bk_OtherCurrencies = SGD_x000D_
Bk_Assconcomloc = Singapore</t>
        </r>
      </text>
    </comment>
    <comment ref="O82" authorId="0" shapeId="0" xr:uid="{00000000-0006-0000-2100-0000C4000000}">
      <text>
        <r>
          <rPr>
            <b/>
            <sz val="9"/>
            <color indexed="81"/>
            <rFont val="Tahoma"/>
            <family val="2"/>
          </rPr>
          <t>Metric = D2_I_NonFS_NonFinCorp_Amount_SgdUsdRmb_x000D_
Data Type = Bk_Number 19 - 9_x000D_
Bk_Assetcontinitemco = Positive Fair Values For Financial Derivatives_x000D_
Bk_OtherCurrencies = SGD_x000D_
Bk_Assconcomloc = Singapore</t>
        </r>
      </text>
    </comment>
    <comment ref="P82" authorId="0" shapeId="0" xr:uid="{00000000-0006-0000-2100-0000C5000000}">
      <text>
        <r>
          <rPr>
            <b/>
            <sz val="9"/>
            <color indexed="81"/>
            <rFont val="Tahoma"/>
            <family val="2"/>
          </rPr>
          <t>Metric = D2_I_NonFS_UnincorpEterpHeldByNatPers_Amount_SgdUsdRmb_x000D_
Data Type = Bk_Number 19 - 9_x000D_
Bk_Assetcontinitemco = Positive Fair Values For Financial Derivatives_x000D_
Bk_OtherCurrencies = SGD_x000D_
Bk_Assconcomloc = Singapore</t>
        </r>
      </text>
    </comment>
    <comment ref="Q82" authorId="0" shapeId="0" xr:uid="{00000000-0006-0000-2100-0000C6000000}">
      <text>
        <r>
          <rPr>
            <b/>
            <sz val="9"/>
            <color indexed="81"/>
            <rFont val="Tahoma"/>
            <family val="2"/>
          </rPr>
          <t>Metric = D2_I_NonFS_NatPers_Amount_SgdUsdRmb_x000D_
Data Type = Bk_Number 19 - 9_x000D_
Bk_Assetcontinitemco = Positive Fair Values For Financial Derivatives_x000D_
Bk_OtherCurrencies = SGD_x000D_
Bk_Assconcomloc = Singapore</t>
        </r>
      </text>
    </comment>
    <comment ref="R82" authorId="0" shapeId="0" xr:uid="{00000000-0006-0000-2100-0000C7000000}">
      <text>
        <r>
          <rPr>
            <b/>
            <sz val="9"/>
            <color indexed="81"/>
            <rFont val="Tahoma"/>
            <family val="2"/>
          </rPr>
          <t>Metric = D2_I_NonFS_NonProfInstServIndivAndFam_Amount_SgdUsdRmb_x000D_
Data Type = Bk_Number 19 - 9_x000D_
Bk_Assetcontinitemco = Positive Fair Values For Financial Derivatives_x000D_
Bk_OtherCurrencies = SGD_x000D_
Bk_Assconcomloc = Singapore</t>
        </r>
      </text>
    </comment>
    <comment ref="S82" authorId="0" shapeId="0" xr:uid="{00000000-0006-0000-2100-0000C8000000}">
      <text>
        <r>
          <rPr>
            <b/>
            <sz val="9"/>
            <color indexed="81"/>
            <rFont val="Tahoma"/>
            <family val="2"/>
          </rPr>
          <t>Metric = D2_I_NonFS_Others_Amount_SgdUsdRmb_x000D_
Data Type = Bk_Number 19 - 9_x000D_
Bk_Assetcontinitemco = Positive Fair Values For Financial Derivatives_x000D_
Bk_OtherCurrencies = SGD_x000D_
Bk_Assconcomloc = Singapore</t>
        </r>
      </text>
    </comment>
    <comment ref="L83" authorId="0" shapeId="0" xr:uid="{00000000-0006-0000-2100-0000C9000000}">
      <text>
        <r>
          <rPr>
            <b/>
            <sz val="9"/>
            <color indexed="81"/>
            <rFont val="Tahoma"/>
            <family val="2"/>
          </rPr>
          <t>Metric = D2_I_CentBanksAndOffMonet_Amount_SgdUsdRmb_x000D_
Data Type = Bk_Number 19 - 9_x000D_
Bk_Assetcontinitemco = Positive Fair Values For Financial Derivatives_x000D_
Bk_OtherCurrencies = SGD_x000D_
Bk_Assconcomloc = MonetaryAuthoritySingapore</t>
        </r>
      </text>
    </comment>
    <comment ref="S84" authorId="0" shapeId="0" xr:uid="{00000000-0006-0000-2100-0000CA000000}">
      <text>
        <r>
          <rPr>
            <b/>
            <sz val="9"/>
            <color indexed="81"/>
            <rFont val="Tahoma"/>
            <family val="2"/>
          </rPr>
          <t>Metric = D2_I_NonFS_Others_Amount_SgdUsdRmb_x000D_
Data Type = Bk_Number 19 - 9_x000D_
Bk_Assetcontinitemco = Positive Fair Values For Financial Derivatives_x000D_
Bk_OtherCurrencies = SGD_x000D_
Bk_Assconcomloc = InternationalOrganisations</t>
        </r>
      </text>
    </comment>
    <comment ref="D88" authorId="0" shapeId="0" xr:uid="{00000000-0006-0000-2100-0000CB000000}">
      <text>
        <r>
          <rPr>
            <b/>
            <sz val="9"/>
            <color indexed="81"/>
            <rFont val="Tahoma"/>
            <family val="2"/>
          </rPr>
          <t>Metric = D2_I_Banks_Amount_SgdUsdRmb_x000D_
Data Type = Bk_Number 19 - 9_x000D_
Bk_Assetcontinitemco = Loans And Advances_x000D_
Bk_OtherCurrencies = SGD_x000D_
Bk_Assconcomloc = Singapore</t>
        </r>
      </text>
    </comment>
    <comment ref="E88" authorId="0" shapeId="0" xr:uid="{00000000-0006-0000-2100-0000CC000000}">
      <text>
        <r>
          <rPr>
            <b/>
            <sz val="9"/>
            <color indexed="81"/>
            <rFont val="Tahoma"/>
            <family val="2"/>
          </rPr>
          <t>Metric = D2_I_FS_NonBankFI_FinComp_Amount_SgdUsdRmb_x000D_
Data Type = Bk_Number 19 - 9_x000D_
Bk_Assetcontinitemco = Loans And Advances_x000D_
Bk_OtherCurrencies = SGD_x000D_
Bk_Assconcomloc = Singapore</t>
        </r>
      </text>
    </comment>
    <comment ref="F88" authorId="0" shapeId="0" xr:uid="{00000000-0006-0000-2100-0000CD000000}">
      <text>
        <r>
          <rPr>
            <b/>
            <sz val="9"/>
            <color indexed="81"/>
            <rFont val="Tahoma"/>
            <family val="2"/>
          </rPr>
          <t>Metric = D2_I_FS_NonBankFI_MonMarketFunds_Amount_SgdUsdRmb_x000D_
Data Type = Bk_Number 19 - 9_x000D_
Bk_Assetcontinitemco = Loans And Advances_x000D_
Bk_OtherCurrencies = SGD_x000D_
Bk_Assconcomloc = Singapore</t>
        </r>
      </text>
    </comment>
    <comment ref="G88" authorId="0" shapeId="0" xr:uid="{00000000-0006-0000-2100-0000CE000000}">
      <text>
        <r>
          <rPr>
            <b/>
            <sz val="9"/>
            <color indexed="81"/>
            <rFont val="Tahoma"/>
            <family val="2"/>
          </rPr>
          <t>Metric = D2_I_FS_NonBankFI_InsComp_Amount_SgdUsdRmb_x000D_
Data Type = Bk_Number 19 - 9_x000D_
Bk_Assetcontinitemco = Loans And Advances_x000D_
Bk_OtherCurrencies = SGD_x000D_
Bk_Assconcomloc = Singapore</t>
        </r>
      </text>
    </comment>
    <comment ref="H88" authorId="0" shapeId="0" xr:uid="{00000000-0006-0000-2100-0000CF000000}">
      <text>
        <r>
          <rPr>
            <b/>
            <sz val="9"/>
            <color indexed="81"/>
            <rFont val="Tahoma"/>
            <family val="2"/>
          </rPr>
          <t>Metric = D2_I_FS_NonBankFI_ProvAndPensFunds_Amount_SgdUsdRmb_x000D_
Data Type = Bk_Number 19 - 9_x000D_
Bk_Assetcontinitemco = Loans And Advances_x000D_
Bk_OtherCurrencies = SGD_x000D_
Bk_Assconcomloc = Singapore</t>
        </r>
      </text>
    </comment>
    <comment ref="I88" authorId="0" shapeId="0" xr:uid="{00000000-0006-0000-2100-0000D0000000}">
      <text>
        <r>
          <rPr>
            <b/>
            <sz val="9"/>
            <color indexed="81"/>
            <rFont val="Tahoma"/>
            <family val="2"/>
          </rPr>
          <t>Metric = D2_I_FS_NonBankFI_SecAndFutComp_Amount_SgdUsdRmb_x000D_
Data Type = Bk_Number 19 - 9_x000D_
Bk_Assetcontinitemco = Loans And Advances_x000D_
Bk_OtherCurrencies = SGD_x000D_
Bk_Assconcomloc = Singapore</t>
        </r>
      </text>
    </comment>
    <comment ref="J88" authorId="0" shapeId="0" xr:uid="{00000000-0006-0000-2100-0000D1000000}">
      <text>
        <r>
          <rPr>
            <b/>
            <sz val="9"/>
            <color indexed="81"/>
            <rFont val="Tahoma"/>
            <family val="2"/>
          </rPr>
          <t>Metric = D2_I_FS_NonBankFI_OthrNonBankFinInst_Amount_SgdUsdRmb_x000D_
Data Type = Bk_Number 19 - 9_x000D_
Bk_Assetcontinitemco = Loans And Advances_x000D_
Bk_OtherCurrencies = SGD_x000D_
Bk_Assconcomloc = Singapore</t>
        </r>
      </text>
    </comment>
    <comment ref="M88" authorId="0" shapeId="0" xr:uid="{00000000-0006-0000-2100-0000D2000000}">
      <text>
        <r>
          <rPr>
            <b/>
            <sz val="9"/>
            <color indexed="81"/>
            <rFont val="Tahoma"/>
            <family val="2"/>
          </rPr>
          <t>Metric = D2_I_NonFS_Governments_Amount_SgdUsdRmb_x000D_
Data Type = Bk_Number 19 - 9_x000D_
Bk_Assetcontinitemco = Loans And Advances_x000D_
Bk_OtherCurrencies = SGD_x000D_
Bk_Assconcomloc = Singapore</t>
        </r>
      </text>
    </comment>
    <comment ref="N88" authorId="0" shapeId="0" xr:uid="{00000000-0006-0000-2100-0000D3000000}">
      <text>
        <r>
          <rPr>
            <b/>
            <sz val="9"/>
            <color indexed="81"/>
            <rFont val="Tahoma"/>
            <family val="2"/>
          </rPr>
          <t>Metric = D2_I_NonFS_PubSecEnt_Amount_SgdUsdRmb_x000D_
Data Type = Bk_Number 19 - 9_x000D_
Bk_Assetcontinitemco = Loans And Advances_x000D_
Bk_OtherCurrencies = SGD_x000D_
Bk_Assconcomloc = Singapore</t>
        </r>
      </text>
    </comment>
    <comment ref="O88" authorId="0" shapeId="0" xr:uid="{00000000-0006-0000-2100-0000D4000000}">
      <text>
        <r>
          <rPr>
            <b/>
            <sz val="9"/>
            <color indexed="81"/>
            <rFont val="Tahoma"/>
            <family val="2"/>
          </rPr>
          <t>Metric = D2_I_NonFS_NonFinCorp_Amount_SgdUsdRmb_x000D_
Data Type = Bk_Number 19 - 9_x000D_
Bk_Assetcontinitemco = Loans And Advances_x000D_
Bk_OtherCurrencies = SGD_x000D_
Bk_Assconcomloc = Singapore</t>
        </r>
      </text>
    </comment>
    <comment ref="P88" authorId="0" shapeId="0" xr:uid="{00000000-0006-0000-2100-0000D5000000}">
      <text>
        <r>
          <rPr>
            <b/>
            <sz val="9"/>
            <color indexed="81"/>
            <rFont val="Tahoma"/>
            <family val="2"/>
          </rPr>
          <t>Metric = D2_I_NonFS_UnincorpEterpHeldByNatPers_Amount_SgdUsdRmb_x000D_
Data Type = Bk_Number 19 - 9_x000D_
Bk_Assetcontinitemco = Loans And Advances_x000D_
Bk_OtherCurrencies = SGD_x000D_
Bk_Assconcomloc = Singapore</t>
        </r>
      </text>
    </comment>
    <comment ref="Q88" authorId="0" shapeId="0" xr:uid="{00000000-0006-0000-2100-0000D6000000}">
      <text>
        <r>
          <rPr>
            <b/>
            <sz val="9"/>
            <color indexed="81"/>
            <rFont val="Tahoma"/>
            <family val="2"/>
          </rPr>
          <t>Metric = D2_I_NonFS_NatPers_Amount_SgdUsdRmb_x000D_
Data Type = Bk_Number 19 - 9_x000D_
Bk_Assetcontinitemco = Loans And Advances_x000D_
Bk_OtherCurrencies = SGD_x000D_
Bk_Assconcomloc = Singapore</t>
        </r>
      </text>
    </comment>
    <comment ref="R88" authorId="0" shapeId="0" xr:uid="{00000000-0006-0000-2100-0000D7000000}">
      <text>
        <r>
          <rPr>
            <b/>
            <sz val="9"/>
            <color indexed="81"/>
            <rFont val="Tahoma"/>
            <family val="2"/>
          </rPr>
          <t>Metric = D2_I_NonFS_NonProfInstServIndivAndFam_Amount_SgdUsdRmb_x000D_
Data Type = Bk_Number 19 - 9_x000D_
Bk_Assetcontinitemco = Loans And Advances_x000D_
Bk_OtherCurrencies = SGD_x000D_
Bk_Assconcomloc = Singapore</t>
        </r>
      </text>
    </comment>
    <comment ref="S88" authorId="0" shapeId="0" xr:uid="{00000000-0006-0000-2100-0000D8000000}">
      <text>
        <r>
          <rPr>
            <b/>
            <sz val="9"/>
            <color indexed="81"/>
            <rFont val="Tahoma"/>
            <family val="2"/>
          </rPr>
          <t>Metric = D2_I_NonFS_Others_Amount_SgdUsdRmb_x000D_
Data Type = Bk_Number 19 - 9_x000D_
Bk_Assetcontinitemco = Loans And Advances_x000D_
Bk_OtherCurrencies = SGD_x000D_
Bk_Assconcomloc = Singapore</t>
        </r>
      </text>
    </comment>
    <comment ref="L89" authorId="0" shapeId="0" xr:uid="{00000000-0006-0000-2100-0000D9000000}">
      <text>
        <r>
          <rPr>
            <b/>
            <sz val="9"/>
            <color indexed="81"/>
            <rFont val="Tahoma"/>
            <family val="2"/>
          </rPr>
          <t>Metric = D2_I_CentBanksAndOffMonet_Amount_SgdUsdRmb_x000D_
Data Type = Bk_Number 19 - 9_x000D_
Bk_Assetcontinitemco = Loans And Advances_x000D_
Bk_OtherCurrencies = SGD_x000D_
Bk_Assconcomloc = MonetaryAuthoritySingapore</t>
        </r>
      </text>
    </comment>
    <comment ref="S90" authorId="0" shapeId="0" xr:uid="{00000000-0006-0000-2100-0000DA000000}">
      <text>
        <r>
          <rPr>
            <b/>
            <sz val="9"/>
            <color indexed="81"/>
            <rFont val="Tahoma"/>
            <family val="2"/>
          </rPr>
          <t>Metric = D2_I_NonFS_Others_Amount_SgdUsdRmb_x000D_
Data Type = Bk_Number 19 - 9_x000D_
Bk_Assetcontinitemco = Loans And Advances_x000D_
Bk_OtherCurrencies = SGD_x000D_
Bk_Assconcomloc = InternationalOrganisations</t>
        </r>
      </text>
    </comment>
    <comment ref="D94" authorId="0" shapeId="0" xr:uid="{00000000-0006-0000-2100-0000DB000000}">
      <text>
        <r>
          <rPr>
            <b/>
            <sz val="9"/>
            <color indexed="81"/>
            <rFont val="Tahoma"/>
            <family val="2"/>
          </rPr>
          <t>Metric = D2_I_Banks_Amount_SgdUsdRmb_x000D_
Data Type = Bk_Number 19 - 9_x000D_
Bk_Assetcontinitemco = Bills Discounted Or Purchased_x000D_
Bk_OtherCurrencies = SGD_x000D_
Bk_Assconcomloc = Singapore</t>
        </r>
      </text>
    </comment>
    <comment ref="E94" authorId="0" shapeId="0" xr:uid="{00000000-0006-0000-2100-0000DC000000}">
      <text>
        <r>
          <rPr>
            <b/>
            <sz val="9"/>
            <color indexed="81"/>
            <rFont val="Tahoma"/>
            <family val="2"/>
          </rPr>
          <t>Metric = D2_I_FS_NonBankFI_FinComp_Amount_SgdUsdRmb_x000D_
Data Type = Bk_Number 19 - 9_x000D_
Bk_Assetcontinitemco = Bills Discounted Or Purchased_x000D_
Bk_OtherCurrencies = SGD_x000D_
Bk_Assconcomloc = Singapore</t>
        </r>
      </text>
    </comment>
    <comment ref="F94" authorId="0" shapeId="0" xr:uid="{00000000-0006-0000-2100-0000DD000000}">
      <text>
        <r>
          <rPr>
            <b/>
            <sz val="9"/>
            <color indexed="81"/>
            <rFont val="Tahoma"/>
            <family val="2"/>
          </rPr>
          <t>Metric = D2_I_FS_NonBankFI_MonMarketFunds_Amount_SgdUsdRmb_x000D_
Data Type = Bk_Number 19 - 9_x000D_
Bk_Assetcontinitemco = Bills Discounted Or Purchased_x000D_
Bk_OtherCurrencies = SGD_x000D_
Bk_Assconcomloc = Singapore</t>
        </r>
      </text>
    </comment>
    <comment ref="G94" authorId="0" shapeId="0" xr:uid="{00000000-0006-0000-2100-0000DE000000}">
      <text>
        <r>
          <rPr>
            <b/>
            <sz val="9"/>
            <color indexed="81"/>
            <rFont val="Tahoma"/>
            <family val="2"/>
          </rPr>
          <t>Metric = D2_I_FS_NonBankFI_InsComp_Amount_SgdUsdRmb_x000D_
Data Type = Bk_Number 19 - 9_x000D_
Bk_Assetcontinitemco = Bills Discounted Or Purchased_x000D_
Bk_OtherCurrencies = SGD_x000D_
Bk_Assconcomloc = Singapore</t>
        </r>
      </text>
    </comment>
    <comment ref="H94" authorId="0" shapeId="0" xr:uid="{00000000-0006-0000-2100-0000DF000000}">
      <text>
        <r>
          <rPr>
            <b/>
            <sz val="9"/>
            <color indexed="81"/>
            <rFont val="Tahoma"/>
            <family val="2"/>
          </rPr>
          <t>Metric = D2_I_FS_NonBankFI_ProvAndPensFunds_Amount_SgdUsdRmb_x000D_
Data Type = Bk_Number 19 - 9_x000D_
Bk_Assetcontinitemco = Bills Discounted Or Purchased_x000D_
Bk_OtherCurrencies = SGD_x000D_
Bk_Assconcomloc = Singapore</t>
        </r>
      </text>
    </comment>
    <comment ref="I94" authorId="0" shapeId="0" xr:uid="{00000000-0006-0000-2100-0000E0000000}">
      <text>
        <r>
          <rPr>
            <b/>
            <sz val="9"/>
            <color indexed="81"/>
            <rFont val="Tahoma"/>
            <family val="2"/>
          </rPr>
          <t>Metric = D2_I_FS_NonBankFI_SecAndFutComp_Amount_SgdUsdRmb_x000D_
Data Type = Bk_Number 19 - 9_x000D_
Bk_Assetcontinitemco = Bills Discounted Or Purchased_x000D_
Bk_OtherCurrencies = SGD_x000D_
Bk_Assconcomloc = Singapore</t>
        </r>
      </text>
    </comment>
    <comment ref="J94" authorId="0" shapeId="0" xr:uid="{00000000-0006-0000-2100-0000E1000000}">
      <text>
        <r>
          <rPr>
            <b/>
            <sz val="9"/>
            <color indexed="81"/>
            <rFont val="Tahoma"/>
            <family val="2"/>
          </rPr>
          <t>Metric = D2_I_FS_NonBankFI_OthrNonBankFinInst_Amount_SgdUsdRmb_x000D_
Data Type = Bk_Number 19 - 9_x000D_
Bk_Assetcontinitemco = Bills Discounted Or Purchased_x000D_
Bk_OtherCurrencies = SGD_x000D_
Bk_Assconcomloc = Singapore</t>
        </r>
      </text>
    </comment>
    <comment ref="M94" authorId="0" shapeId="0" xr:uid="{00000000-0006-0000-2100-0000E2000000}">
      <text>
        <r>
          <rPr>
            <b/>
            <sz val="9"/>
            <color indexed="81"/>
            <rFont val="Tahoma"/>
            <family val="2"/>
          </rPr>
          <t>Metric = D2_I_NonFS_Governments_Amount_SgdUsdRmb_x000D_
Data Type = Bk_Number 19 - 9_x000D_
Bk_Assetcontinitemco = Bills Discounted Or Purchased_x000D_
Bk_OtherCurrencies = SGD_x000D_
Bk_Assconcomloc = Singapore</t>
        </r>
      </text>
    </comment>
    <comment ref="N94" authorId="0" shapeId="0" xr:uid="{00000000-0006-0000-2100-0000E3000000}">
      <text>
        <r>
          <rPr>
            <b/>
            <sz val="9"/>
            <color indexed="81"/>
            <rFont val="Tahoma"/>
            <family val="2"/>
          </rPr>
          <t>Metric = D2_I_NonFS_PubSecEnt_Amount_SgdUsdRmb_x000D_
Data Type = Bk_Number 19 - 9_x000D_
Bk_Assetcontinitemco = Bills Discounted Or Purchased_x000D_
Bk_OtherCurrencies = SGD_x000D_
Bk_Assconcomloc = Singapore</t>
        </r>
      </text>
    </comment>
    <comment ref="O94" authorId="0" shapeId="0" xr:uid="{00000000-0006-0000-2100-0000E4000000}">
      <text>
        <r>
          <rPr>
            <b/>
            <sz val="9"/>
            <color indexed="81"/>
            <rFont val="Tahoma"/>
            <family val="2"/>
          </rPr>
          <t>Metric = D2_I_NonFS_NonFinCorp_Amount_SgdUsdRmb_x000D_
Data Type = Bk_Number 19 - 9_x000D_
Bk_Assetcontinitemco = Bills Discounted Or Purchased_x000D_
Bk_OtherCurrencies = SGD_x000D_
Bk_Assconcomloc = Singapore</t>
        </r>
      </text>
    </comment>
    <comment ref="P94" authorId="0" shapeId="0" xr:uid="{00000000-0006-0000-2100-0000E5000000}">
      <text>
        <r>
          <rPr>
            <b/>
            <sz val="9"/>
            <color indexed="81"/>
            <rFont val="Tahoma"/>
            <family val="2"/>
          </rPr>
          <t>Metric = D2_I_NonFS_UnincorpEterpHeldByNatPers_Amount_SgdUsdRmb_x000D_
Data Type = Bk_Number 19 - 9_x000D_
Bk_Assetcontinitemco = Bills Discounted Or Purchased_x000D_
Bk_OtherCurrencies = SGD_x000D_
Bk_Assconcomloc = Singapore</t>
        </r>
      </text>
    </comment>
    <comment ref="Q94" authorId="0" shapeId="0" xr:uid="{00000000-0006-0000-2100-0000E6000000}">
      <text>
        <r>
          <rPr>
            <b/>
            <sz val="9"/>
            <color indexed="81"/>
            <rFont val="Tahoma"/>
            <family val="2"/>
          </rPr>
          <t>Metric = D2_I_NonFS_NatPers_Amount_SgdUsdRmb_x000D_
Data Type = Bk_Number 19 - 9_x000D_
Bk_Assetcontinitemco = Bills Discounted Or Purchased_x000D_
Bk_OtherCurrencies = SGD_x000D_
Bk_Assconcomloc = Singapore</t>
        </r>
      </text>
    </comment>
    <comment ref="R94" authorId="0" shapeId="0" xr:uid="{00000000-0006-0000-2100-0000E7000000}">
      <text>
        <r>
          <rPr>
            <b/>
            <sz val="9"/>
            <color indexed="81"/>
            <rFont val="Tahoma"/>
            <family val="2"/>
          </rPr>
          <t>Metric = D2_I_NonFS_NonProfInstServIndivAndFam_Amount_SgdUsdRmb_x000D_
Data Type = Bk_Number 19 - 9_x000D_
Bk_Assetcontinitemco = Bills Discounted Or Purchased_x000D_
Bk_OtherCurrencies = SGD_x000D_
Bk_Assconcomloc = Singapore</t>
        </r>
      </text>
    </comment>
    <comment ref="S94" authorId="0" shapeId="0" xr:uid="{00000000-0006-0000-2100-0000E8000000}">
      <text>
        <r>
          <rPr>
            <b/>
            <sz val="9"/>
            <color indexed="81"/>
            <rFont val="Tahoma"/>
            <family val="2"/>
          </rPr>
          <t>Metric = D2_I_NonFS_Others_Amount_SgdUsdRmb_x000D_
Data Type = Bk_Number 19 - 9_x000D_
Bk_Assetcontinitemco = Bills Discounted Or Purchased_x000D_
Bk_OtherCurrencies = SGD_x000D_
Bk_Assconcomloc = Singapore</t>
        </r>
      </text>
    </comment>
    <comment ref="L95" authorId="0" shapeId="0" xr:uid="{00000000-0006-0000-2100-0000E9000000}">
      <text>
        <r>
          <rPr>
            <b/>
            <sz val="9"/>
            <color indexed="81"/>
            <rFont val="Tahoma"/>
            <family val="2"/>
          </rPr>
          <t>Metric = D2_I_CentBanksAndOffMonet_Amount_SgdUsdRmb_x000D_
Data Type = Bk_Number 19 - 9_x000D_
Bk_Assetcontinitemco = Bills Discounted Or Purchased_x000D_
Bk_OtherCurrencies = SGD_x000D_
Bk_Assconcomloc = MonetaryAuthoritySingapore</t>
        </r>
      </text>
    </comment>
    <comment ref="S96" authorId="0" shapeId="0" xr:uid="{00000000-0006-0000-2100-0000EA000000}">
      <text>
        <r>
          <rPr>
            <b/>
            <sz val="9"/>
            <color indexed="81"/>
            <rFont val="Tahoma"/>
            <family val="2"/>
          </rPr>
          <t>Metric = D2_I_NonFS_Others_Amount_SgdUsdRmb_x000D_
Data Type = Bk_Number 19 - 9_x000D_
Bk_Assetcontinitemco = Bills Discounted Or Purchased_x000D_
Bk_OtherCurrencies = SGD_x000D_
Bk_Assconcomloc = InternationalOrganisations</t>
        </r>
      </text>
    </comment>
    <comment ref="D100" authorId="0" shapeId="0" xr:uid="{00000000-0006-0000-2100-0000EB000000}">
      <text>
        <r>
          <rPr>
            <b/>
            <sz val="9"/>
            <color indexed="81"/>
            <rFont val="Tahoma"/>
            <family val="2"/>
          </rPr>
          <t>Metric = D2_I_Banks_Amount_SgdUsdRmb_x000D_
Data Type = Bk_Number 19 - 9_x000D_
Bk_Assetcontinitemco = Debt Securities_x000D_
Bk_OtherCurrencies = SGD_x000D_
Bk_Assconcomloc = Singapore</t>
        </r>
      </text>
    </comment>
    <comment ref="E100" authorId="0" shapeId="0" xr:uid="{00000000-0006-0000-2100-0000EC000000}">
      <text>
        <r>
          <rPr>
            <b/>
            <sz val="9"/>
            <color indexed="81"/>
            <rFont val="Tahoma"/>
            <family val="2"/>
          </rPr>
          <t>Metric = D2_I_FS_NonBankFI_FinComp_Amount_SgdUsdRmb_x000D_
Data Type = Bk_Number 19 - 9_x000D_
Bk_Assetcontinitemco = Debt Securities_x000D_
Bk_OtherCurrencies = SGD_x000D_
Bk_Assconcomloc = Singapore</t>
        </r>
      </text>
    </comment>
    <comment ref="F100" authorId="0" shapeId="0" xr:uid="{00000000-0006-0000-2100-0000ED000000}">
      <text>
        <r>
          <rPr>
            <b/>
            <sz val="9"/>
            <color indexed="81"/>
            <rFont val="Tahoma"/>
            <family val="2"/>
          </rPr>
          <t>Metric = D2_I_FS_NonBankFI_MonMarketFunds_Amount_SgdUsdRmb_x000D_
Data Type = Bk_Number 19 - 9_x000D_
Bk_Assetcontinitemco = Debt Securities_x000D_
Bk_OtherCurrencies = SGD_x000D_
Bk_Assconcomloc = Singapore</t>
        </r>
      </text>
    </comment>
    <comment ref="G100" authorId="0" shapeId="0" xr:uid="{00000000-0006-0000-2100-0000EE000000}">
      <text>
        <r>
          <rPr>
            <b/>
            <sz val="9"/>
            <color indexed="81"/>
            <rFont val="Tahoma"/>
            <family val="2"/>
          </rPr>
          <t>Metric = D2_I_FS_NonBankFI_InsComp_Amount_SgdUsdRmb_x000D_
Data Type = Bk_Number 19 - 9_x000D_
Bk_Assetcontinitemco = Debt Securities_x000D_
Bk_OtherCurrencies = SGD_x000D_
Bk_Assconcomloc = Singapore</t>
        </r>
      </text>
    </comment>
    <comment ref="H100" authorId="0" shapeId="0" xr:uid="{00000000-0006-0000-2100-0000EF000000}">
      <text>
        <r>
          <rPr>
            <b/>
            <sz val="9"/>
            <color indexed="81"/>
            <rFont val="Tahoma"/>
            <family val="2"/>
          </rPr>
          <t>Metric = D2_I_FS_NonBankFI_ProvAndPensFunds_Amount_SgdUsdRmb_x000D_
Data Type = Bk_Number 19 - 9_x000D_
Bk_Assetcontinitemco = Debt Securities_x000D_
Bk_OtherCurrencies = SGD_x000D_
Bk_Assconcomloc = Singapore</t>
        </r>
      </text>
    </comment>
    <comment ref="I100" authorId="0" shapeId="0" xr:uid="{00000000-0006-0000-2100-0000F0000000}">
      <text>
        <r>
          <rPr>
            <b/>
            <sz val="9"/>
            <color indexed="81"/>
            <rFont val="Tahoma"/>
            <family val="2"/>
          </rPr>
          <t>Metric = D2_I_FS_NonBankFI_SecAndFutComp_Amount_SgdUsdRmb_x000D_
Data Type = Bk_Number 19 - 9_x000D_
Bk_Assetcontinitemco = Debt Securities_x000D_
Bk_OtherCurrencies = SGD_x000D_
Bk_Assconcomloc = Singapore</t>
        </r>
      </text>
    </comment>
    <comment ref="J100" authorId="0" shapeId="0" xr:uid="{00000000-0006-0000-2100-0000F1000000}">
      <text>
        <r>
          <rPr>
            <b/>
            <sz val="9"/>
            <color indexed="81"/>
            <rFont val="Tahoma"/>
            <family val="2"/>
          </rPr>
          <t>Metric = D2_I_FS_NonBankFI_OthrNonBankFinInst_Amount_SgdUsdRmb_x000D_
Data Type = Bk_Number 19 - 9_x000D_
Bk_Assetcontinitemco = Debt Securities_x000D_
Bk_OtherCurrencies = SGD_x000D_
Bk_Assconcomloc = Singapore</t>
        </r>
      </text>
    </comment>
    <comment ref="M100" authorId="0" shapeId="0" xr:uid="{00000000-0006-0000-2100-0000F2000000}">
      <text>
        <r>
          <rPr>
            <b/>
            <sz val="9"/>
            <color indexed="81"/>
            <rFont val="Tahoma"/>
            <family val="2"/>
          </rPr>
          <t>Metric = D2_I_NonFS_Governments_Amount_SgdUsdRmb_x000D_
Data Type = Bk_Number 19 - 9_x000D_
Bk_Assetcontinitemco = Debt Securities_x000D_
Bk_OtherCurrencies = SGD_x000D_
Bk_Assconcomloc = Singapore</t>
        </r>
      </text>
    </comment>
    <comment ref="N100" authorId="0" shapeId="0" xr:uid="{00000000-0006-0000-2100-0000F3000000}">
      <text>
        <r>
          <rPr>
            <b/>
            <sz val="9"/>
            <color indexed="81"/>
            <rFont val="Tahoma"/>
            <family val="2"/>
          </rPr>
          <t>Metric = D2_I_NonFS_PubSecEnt_Amount_SgdUsdRmb_x000D_
Data Type = Bk_Number 19 - 9_x000D_
Bk_Assetcontinitemco = Debt Securities_x000D_
Bk_OtherCurrencies = SGD_x000D_
Bk_Assconcomloc = Singapore</t>
        </r>
      </text>
    </comment>
    <comment ref="O100" authorId="0" shapeId="0" xr:uid="{00000000-0006-0000-2100-0000F4000000}">
      <text>
        <r>
          <rPr>
            <b/>
            <sz val="9"/>
            <color indexed="81"/>
            <rFont val="Tahoma"/>
            <family val="2"/>
          </rPr>
          <t>Metric = D2_I_NonFS_NonFinCorp_Amount_SgdUsdRmb_x000D_
Data Type = Bk_Number 19 - 9_x000D_
Bk_Assetcontinitemco = Debt Securities_x000D_
Bk_OtherCurrencies = SGD_x000D_
Bk_Assconcomloc = Singapore</t>
        </r>
      </text>
    </comment>
    <comment ref="P100" authorId="0" shapeId="0" xr:uid="{00000000-0006-0000-2100-0000F5000000}">
      <text>
        <r>
          <rPr>
            <b/>
            <sz val="9"/>
            <color indexed="81"/>
            <rFont val="Tahoma"/>
            <family val="2"/>
          </rPr>
          <t>Metric = D2_I_NonFS_UnincorpEterpHeldByNatPers_Amount_SgdUsdRmb_x000D_
Data Type = Bk_Number 19 - 9_x000D_
Bk_Assetcontinitemco = Debt Securities_x000D_
Bk_OtherCurrencies = SGD_x000D_
Bk_Assconcomloc = Singapore</t>
        </r>
      </text>
    </comment>
    <comment ref="Q100" authorId="0" shapeId="0" xr:uid="{00000000-0006-0000-2100-0000F6000000}">
      <text>
        <r>
          <rPr>
            <b/>
            <sz val="9"/>
            <color indexed="81"/>
            <rFont val="Tahoma"/>
            <family val="2"/>
          </rPr>
          <t>Metric = D2_I_NonFS_NatPers_Amount_SgdUsdRmb_x000D_
Data Type = Bk_Number 19 - 9_x000D_
Bk_Assetcontinitemco = Debt Securities_x000D_
Bk_OtherCurrencies = SGD_x000D_
Bk_Assconcomloc = Singapore</t>
        </r>
      </text>
    </comment>
    <comment ref="R100" authorId="0" shapeId="0" xr:uid="{00000000-0006-0000-2100-0000F7000000}">
      <text>
        <r>
          <rPr>
            <b/>
            <sz val="9"/>
            <color indexed="81"/>
            <rFont val="Tahoma"/>
            <family val="2"/>
          </rPr>
          <t>Metric = D2_I_NonFS_NonProfInstServIndivAndFam_Amount_SgdUsdRmb_x000D_
Data Type = Bk_Number 19 - 9_x000D_
Bk_Assetcontinitemco = Debt Securities_x000D_
Bk_OtherCurrencies = SGD_x000D_
Bk_Assconcomloc = Singapore</t>
        </r>
      </text>
    </comment>
    <comment ref="S100" authorId="0" shapeId="0" xr:uid="{00000000-0006-0000-2100-0000F8000000}">
      <text>
        <r>
          <rPr>
            <b/>
            <sz val="9"/>
            <color indexed="81"/>
            <rFont val="Tahoma"/>
            <family val="2"/>
          </rPr>
          <t>Metric = D2_I_NonFS_Others_Amount_SgdUsdRmb_x000D_
Data Type = Bk_Number 19 - 9_x000D_
Bk_Assetcontinitemco = Debt Securities_x000D_
Bk_OtherCurrencies = SGD_x000D_
Bk_Assconcomloc = Singapore</t>
        </r>
      </text>
    </comment>
    <comment ref="L101" authorId="0" shapeId="0" xr:uid="{00000000-0006-0000-2100-0000F9000000}">
      <text>
        <r>
          <rPr>
            <b/>
            <sz val="9"/>
            <color indexed="81"/>
            <rFont val="Tahoma"/>
            <family val="2"/>
          </rPr>
          <t>Metric = D2_I_CentBanksAndOffMonet_Amount_SgdUsdRmb_x000D_
Data Type = Bk_Number 19 - 9_x000D_
Bk_Assetcontinitemco = Debt Securities_x000D_
Bk_OtherCurrencies = SGD_x000D_
Bk_Assconcomloc = MonetaryAuthoritySingapore</t>
        </r>
      </text>
    </comment>
    <comment ref="S102" authorId="0" shapeId="0" xr:uid="{00000000-0006-0000-2100-0000FA000000}">
      <text>
        <r>
          <rPr>
            <b/>
            <sz val="9"/>
            <color indexed="81"/>
            <rFont val="Tahoma"/>
            <family val="2"/>
          </rPr>
          <t>Metric = D2_I_NonFS_Others_Amount_SgdUsdRmb_x000D_
Data Type = Bk_Number 19 - 9_x000D_
Bk_Assetcontinitemco = Debt Securities_x000D_
Bk_OtherCurrencies = SGD_x000D_
Bk_Assconcomloc = InternationalOrganisations</t>
        </r>
      </text>
    </comment>
    <comment ref="D106" authorId="0" shapeId="0" xr:uid="{00000000-0006-0000-2100-0000FB000000}">
      <text>
        <r>
          <rPr>
            <b/>
            <sz val="9"/>
            <color indexed="81"/>
            <rFont val="Tahoma"/>
            <family val="2"/>
          </rPr>
          <t>Metric = D2_I_Banks_Amount_SgdUsdRmb_x000D_
Data Type = Bk_Number 19 - 9_x000D_
Bk_Assetcontinitemco = Negotiable Certificates Of Deposits_x000D_
Bk_OtherCurrencies = SGD_x000D_
Bk_Assconcomloc = Singapore</t>
        </r>
      </text>
    </comment>
    <comment ref="E106" authorId="0" shapeId="0" xr:uid="{00000000-0006-0000-2100-0000FC000000}">
      <text>
        <r>
          <rPr>
            <b/>
            <sz val="9"/>
            <color indexed="81"/>
            <rFont val="Tahoma"/>
            <family val="2"/>
          </rPr>
          <t>Metric = D2_I_FS_NonBankFI_FinComp_Amount_SgdUsdRmb_x000D_
Data Type = Bk_Number 19 - 9_x000D_
Bk_Assetcontinitemco = Negotiable Certificates Of Deposits_x000D_
Bk_OtherCurrencies = SGD_x000D_
Bk_Assconcomloc = Singapore</t>
        </r>
      </text>
    </comment>
    <comment ref="F106" authorId="0" shapeId="0" xr:uid="{00000000-0006-0000-2100-0000FD000000}">
      <text>
        <r>
          <rPr>
            <b/>
            <sz val="9"/>
            <color indexed="81"/>
            <rFont val="Tahoma"/>
            <family val="2"/>
          </rPr>
          <t>Metric = D2_I_FS_NonBankFI_MonMarketFunds_Amount_SgdUsdRmb_x000D_
Data Type = Bk_Number 19 - 9_x000D_
Bk_Assetcontinitemco = Negotiable Certificates Of Deposits_x000D_
Bk_OtherCurrencies = SGD_x000D_
Bk_Assconcomloc = Singapore</t>
        </r>
      </text>
    </comment>
    <comment ref="G106" authorId="0" shapeId="0" xr:uid="{00000000-0006-0000-2100-0000FE000000}">
      <text>
        <r>
          <rPr>
            <b/>
            <sz val="9"/>
            <color indexed="81"/>
            <rFont val="Tahoma"/>
            <family val="2"/>
          </rPr>
          <t>Metric = D2_I_FS_NonBankFI_InsComp_Amount_SgdUsdRmb_x000D_
Data Type = Bk_Number 19 - 9_x000D_
Bk_Assetcontinitemco = Negotiable Certificates Of Deposits_x000D_
Bk_OtherCurrencies = SGD_x000D_
Bk_Assconcomloc = Singapore</t>
        </r>
      </text>
    </comment>
    <comment ref="H106" authorId="0" shapeId="0" xr:uid="{00000000-0006-0000-2100-0000FF000000}">
      <text>
        <r>
          <rPr>
            <b/>
            <sz val="9"/>
            <color indexed="81"/>
            <rFont val="Tahoma"/>
            <family val="2"/>
          </rPr>
          <t>Metric = D2_I_FS_NonBankFI_ProvAndPensFunds_Amount_SgdUsdRmb_x000D_
Data Type = Bk_Number 19 - 9_x000D_
Bk_Assetcontinitemco = Negotiable Certificates Of Deposits_x000D_
Bk_OtherCurrencies = SGD_x000D_
Bk_Assconcomloc = Singapore</t>
        </r>
      </text>
    </comment>
    <comment ref="I106" authorId="0" shapeId="0" xr:uid="{00000000-0006-0000-2100-000000010000}">
      <text>
        <r>
          <rPr>
            <b/>
            <sz val="9"/>
            <color indexed="81"/>
            <rFont val="Tahoma"/>
            <family val="2"/>
          </rPr>
          <t>Metric = D2_I_FS_NonBankFI_SecAndFutComp_Amount_SgdUsdRmb_x000D_
Data Type = Bk_Number 19 - 9_x000D_
Bk_Assetcontinitemco = Negotiable Certificates Of Deposits_x000D_
Bk_OtherCurrencies = SGD_x000D_
Bk_Assconcomloc = Singapore</t>
        </r>
      </text>
    </comment>
    <comment ref="J106" authorId="0" shapeId="0" xr:uid="{00000000-0006-0000-2100-000001010000}">
      <text>
        <r>
          <rPr>
            <b/>
            <sz val="9"/>
            <color indexed="81"/>
            <rFont val="Tahoma"/>
            <family val="2"/>
          </rPr>
          <t>Metric = D2_I_FS_NonBankFI_OthrNonBankFinInst_Amount_SgdUsdRmb_x000D_
Data Type = Bk_Number 19 - 9_x000D_
Bk_Assetcontinitemco = Negotiable Certificates Of Deposits_x000D_
Bk_OtherCurrencies = SGD_x000D_
Bk_Assconcomloc = Singapore</t>
        </r>
      </text>
    </comment>
    <comment ref="M106" authorId="0" shapeId="0" xr:uid="{00000000-0006-0000-2100-000002010000}">
      <text>
        <r>
          <rPr>
            <b/>
            <sz val="9"/>
            <color indexed="81"/>
            <rFont val="Tahoma"/>
            <family val="2"/>
          </rPr>
          <t>Metric = D2_I_NonFS_Governments_Amount_SgdUsdRmb_x000D_
Data Type = Bk_Number 19 - 9_x000D_
Bk_Assetcontinitemco = Negotiable Certificates Of Deposits_x000D_
Bk_OtherCurrencies = SGD_x000D_
Bk_Assconcomloc = Singapore</t>
        </r>
      </text>
    </comment>
    <comment ref="N106" authorId="0" shapeId="0" xr:uid="{00000000-0006-0000-2100-000003010000}">
      <text>
        <r>
          <rPr>
            <b/>
            <sz val="9"/>
            <color indexed="81"/>
            <rFont val="Tahoma"/>
            <family val="2"/>
          </rPr>
          <t>Metric = D2_I_NonFS_PubSecEnt_Amount_SgdUsdRmb_x000D_
Data Type = Bk_Number 19 - 9_x000D_
Bk_Assetcontinitemco = Negotiable Certificates Of Deposits_x000D_
Bk_OtherCurrencies = SGD_x000D_
Bk_Assconcomloc = Singapore</t>
        </r>
      </text>
    </comment>
    <comment ref="O106" authorId="0" shapeId="0" xr:uid="{00000000-0006-0000-2100-000004010000}">
      <text>
        <r>
          <rPr>
            <b/>
            <sz val="9"/>
            <color indexed="81"/>
            <rFont val="Tahoma"/>
            <family val="2"/>
          </rPr>
          <t>Metric = D2_I_NonFS_NonFinCorp_Amount_SgdUsdRmb_x000D_
Data Type = Bk_Number 19 - 9_x000D_
Bk_Assetcontinitemco = Negotiable Certificates Of Deposits_x000D_
Bk_OtherCurrencies = SGD_x000D_
Bk_Assconcomloc = Singapore</t>
        </r>
      </text>
    </comment>
    <comment ref="P106" authorId="0" shapeId="0" xr:uid="{00000000-0006-0000-2100-000005010000}">
      <text>
        <r>
          <rPr>
            <b/>
            <sz val="9"/>
            <color indexed="81"/>
            <rFont val="Tahoma"/>
            <family val="2"/>
          </rPr>
          <t>Metric = D2_I_NonFS_UnincorpEterpHeldByNatPers_Amount_SgdUsdRmb_x000D_
Data Type = Bk_Number 19 - 9_x000D_
Bk_Assetcontinitemco = Negotiable Certificates Of Deposits_x000D_
Bk_OtherCurrencies = SGD_x000D_
Bk_Assconcomloc = Singapore</t>
        </r>
      </text>
    </comment>
    <comment ref="Q106" authorId="0" shapeId="0" xr:uid="{00000000-0006-0000-2100-000006010000}">
      <text>
        <r>
          <rPr>
            <b/>
            <sz val="9"/>
            <color indexed="81"/>
            <rFont val="Tahoma"/>
            <family val="2"/>
          </rPr>
          <t>Metric = D2_I_NonFS_NatPers_Amount_SgdUsdRmb_x000D_
Data Type = Bk_Number 19 - 9_x000D_
Bk_Assetcontinitemco = Negotiable Certificates Of Deposits_x000D_
Bk_OtherCurrencies = SGD_x000D_
Bk_Assconcomloc = Singapore</t>
        </r>
      </text>
    </comment>
    <comment ref="R106" authorId="0" shapeId="0" xr:uid="{00000000-0006-0000-2100-000007010000}">
      <text>
        <r>
          <rPr>
            <b/>
            <sz val="9"/>
            <color indexed="81"/>
            <rFont val="Tahoma"/>
            <family val="2"/>
          </rPr>
          <t>Metric = D2_I_NonFS_NonProfInstServIndivAndFam_Amount_SgdUsdRmb_x000D_
Data Type = Bk_Number 19 - 9_x000D_
Bk_Assetcontinitemco = Negotiable Certificates Of Deposits_x000D_
Bk_OtherCurrencies = SGD_x000D_
Bk_Assconcomloc = Singapore</t>
        </r>
      </text>
    </comment>
    <comment ref="S106" authorId="0" shapeId="0" xr:uid="{00000000-0006-0000-2100-000008010000}">
      <text>
        <r>
          <rPr>
            <b/>
            <sz val="9"/>
            <color indexed="81"/>
            <rFont val="Tahoma"/>
            <family val="2"/>
          </rPr>
          <t>Metric = D2_I_NonFS_Others_Amount_SgdUsdRmb_x000D_
Data Type = Bk_Number 19 - 9_x000D_
Bk_Assetcontinitemco = Negotiable Certificates Of Deposits_x000D_
Bk_OtherCurrencies = SGD_x000D_
Bk_Assconcomloc = Singapore</t>
        </r>
      </text>
    </comment>
    <comment ref="L107" authorId="0" shapeId="0" xr:uid="{00000000-0006-0000-2100-000009010000}">
      <text>
        <r>
          <rPr>
            <b/>
            <sz val="9"/>
            <color indexed="81"/>
            <rFont val="Tahoma"/>
            <family val="2"/>
          </rPr>
          <t>Metric = D2_I_CentBanksAndOffMonet_Amount_SgdUsdRmb_x000D_
Data Type = Bk_Number 19 - 9_x000D_
Bk_Assetcontinitemco = Negotiable Certificates Of Deposits_x000D_
Bk_OtherCurrencies = SGD_x000D_
Bk_Assconcomloc = MonetaryAuthoritySingapore</t>
        </r>
      </text>
    </comment>
    <comment ref="S108" authorId="0" shapeId="0" xr:uid="{00000000-0006-0000-2100-00000A010000}">
      <text>
        <r>
          <rPr>
            <b/>
            <sz val="9"/>
            <color indexed="81"/>
            <rFont val="Tahoma"/>
            <family val="2"/>
          </rPr>
          <t>Metric = D2_I_NonFS_Others_Amount_SgdUsdRmb_x000D_
Data Type = Bk_Number 19 - 9_x000D_
Bk_Assetcontinitemco = Negotiable Certificates Of Deposits_x000D_
Bk_OtherCurrencies = SGD_x000D_
Bk_Assconcomloc = InternationalOrganisations</t>
        </r>
      </text>
    </comment>
    <comment ref="D112" authorId="0" shapeId="0" xr:uid="{00000000-0006-0000-2100-00000B010000}">
      <text>
        <r>
          <rPr>
            <b/>
            <sz val="9"/>
            <color indexed="81"/>
            <rFont val="Tahoma"/>
            <family val="2"/>
          </rPr>
          <t>Metric = D2_I_Banks_Amount_SgdUsdRmb_x000D_
Data Type = Bk_Number 19 - 9_x000D_
Bk_Assetcontinitemco = Equity Investments_x000D_
Bk_OtherCurrencies = SGD_x000D_
Bk_Assconcomloc = Singapore</t>
        </r>
      </text>
    </comment>
    <comment ref="E112" authorId="0" shapeId="0" xr:uid="{00000000-0006-0000-2100-00000C010000}">
      <text>
        <r>
          <rPr>
            <b/>
            <sz val="9"/>
            <color indexed="81"/>
            <rFont val="Tahoma"/>
            <family val="2"/>
          </rPr>
          <t>Metric = D2_I_FS_NonBankFI_FinComp_Amount_SgdUsdRmb_x000D_
Data Type = Bk_Number 19 - 9_x000D_
Bk_Assetcontinitemco = Equity Investments_x000D_
Bk_OtherCurrencies = SGD_x000D_
Bk_Assconcomloc = Singapore</t>
        </r>
      </text>
    </comment>
    <comment ref="F112" authorId="0" shapeId="0" xr:uid="{00000000-0006-0000-2100-00000D010000}">
      <text>
        <r>
          <rPr>
            <b/>
            <sz val="9"/>
            <color indexed="81"/>
            <rFont val="Tahoma"/>
            <family val="2"/>
          </rPr>
          <t>Metric = D2_I_FS_NonBankFI_MonMarketFunds_Amount_SgdUsdRmb_x000D_
Data Type = Bk_Number 19 - 9_x000D_
Bk_Assetcontinitemco = Equity Investments_x000D_
Bk_OtherCurrencies = SGD_x000D_
Bk_Assconcomloc = Singapore</t>
        </r>
      </text>
    </comment>
    <comment ref="G112" authorId="0" shapeId="0" xr:uid="{00000000-0006-0000-2100-00000E010000}">
      <text>
        <r>
          <rPr>
            <b/>
            <sz val="9"/>
            <color indexed="81"/>
            <rFont val="Tahoma"/>
            <family val="2"/>
          </rPr>
          <t>Metric = D2_I_FS_NonBankFI_InsComp_Amount_SgdUsdRmb_x000D_
Data Type = Bk_Number 19 - 9_x000D_
Bk_Assetcontinitemco = Equity Investments_x000D_
Bk_OtherCurrencies = SGD_x000D_
Bk_Assconcomloc = Singapore</t>
        </r>
      </text>
    </comment>
    <comment ref="H112" authorId="0" shapeId="0" xr:uid="{00000000-0006-0000-2100-00000F010000}">
      <text>
        <r>
          <rPr>
            <b/>
            <sz val="9"/>
            <color indexed="81"/>
            <rFont val="Tahoma"/>
            <family val="2"/>
          </rPr>
          <t>Metric = D2_I_FS_NonBankFI_ProvAndPensFunds_Amount_SgdUsdRmb_x000D_
Data Type = Bk_Number 19 - 9_x000D_
Bk_Assetcontinitemco = Equity Investments_x000D_
Bk_OtherCurrencies = SGD_x000D_
Bk_Assconcomloc = Singapore</t>
        </r>
      </text>
    </comment>
    <comment ref="I112" authorId="0" shapeId="0" xr:uid="{00000000-0006-0000-2100-000010010000}">
      <text>
        <r>
          <rPr>
            <b/>
            <sz val="9"/>
            <color indexed="81"/>
            <rFont val="Tahoma"/>
            <family val="2"/>
          </rPr>
          <t>Metric = D2_I_FS_NonBankFI_SecAndFutComp_Amount_SgdUsdRmb_x000D_
Data Type = Bk_Number 19 - 9_x000D_
Bk_Assetcontinitemco = Equity Investments_x000D_
Bk_OtherCurrencies = SGD_x000D_
Bk_Assconcomloc = Singapore</t>
        </r>
      </text>
    </comment>
    <comment ref="J112" authorId="0" shapeId="0" xr:uid="{00000000-0006-0000-2100-000011010000}">
      <text>
        <r>
          <rPr>
            <b/>
            <sz val="9"/>
            <color indexed="81"/>
            <rFont val="Tahoma"/>
            <family val="2"/>
          </rPr>
          <t>Metric = D2_I_FS_NonBankFI_OthrNonBankFinInst_Amount_SgdUsdRmb_x000D_
Data Type = Bk_Number 19 - 9_x000D_
Bk_Assetcontinitemco = Equity Investments_x000D_
Bk_OtherCurrencies = SGD_x000D_
Bk_Assconcomloc = Singapore</t>
        </r>
      </text>
    </comment>
    <comment ref="O112" authorId="0" shapeId="0" xr:uid="{00000000-0006-0000-2100-000012010000}">
      <text>
        <r>
          <rPr>
            <b/>
            <sz val="9"/>
            <color indexed="81"/>
            <rFont val="Tahoma"/>
            <family val="2"/>
          </rPr>
          <t>Metric = D2_I_NonFS_NonFinCorp_Amount_SgdUsdRmb_x000D_
Data Type = Bk_Number 19 - 9_x000D_
Bk_Assetcontinitemco = Equity Investments_x000D_
Bk_OtherCurrencies = SGD_x000D_
Bk_Assconcomloc = Singapore</t>
        </r>
      </text>
    </comment>
    <comment ref="S112" authorId="0" shapeId="0" xr:uid="{00000000-0006-0000-2100-000013010000}">
      <text>
        <r>
          <rPr>
            <b/>
            <sz val="9"/>
            <color indexed="81"/>
            <rFont val="Tahoma"/>
            <family val="2"/>
          </rPr>
          <t>Metric = D2_I_NonFS_Others_Amount_SgdUsdRmb_x000D_
Data Type = Bk_Number 19 - 9_x000D_
Bk_Assetcontinitemco = Equity Investments_x000D_
Bk_OtherCurrencies = SGD_x000D_
Bk_Assconcomloc = Singapore</t>
        </r>
      </text>
    </comment>
    <comment ref="S114" authorId="0" shapeId="0" xr:uid="{00000000-0006-0000-2100-000014010000}">
      <text>
        <r>
          <rPr>
            <b/>
            <sz val="9"/>
            <color indexed="81"/>
            <rFont val="Tahoma"/>
            <family val="2"/>
          </rPr>
          <t>Metric = D2_I_NonFS_Others_Amount_SgdUsdRmb_x000D_
Data Type = Bk_Number 19 - 9_x000D_
Bk_Assetcontinitemco = Equity Investments_x000D_
Bk_OtherCurrencies = SGD_x000D_
Bk_Assconcomloc = InternationalOrganisations</t>
        </r>
      </text>
    </comment>
    <comment ref="D118" authorId="0" shapeId="0" xr:uid="{00000000-0006-0000-2100-000015010000}">
      <text>
        <r>
          <rPr>
            <b/>
            <sz val="9"/>
            <color indexed="81"/>
            <rFont val="Tahoma"/>
            <family val="2"/>
          </rPr>
          <t>Metric = D2_I_Banks_Amount_SgdUsdRmb_x000D_
Data Type = Bk_Number 19 - 9_x000D_
Bk_Assetcontinitemco = Contingent Items_x000D_
Bk_OtherCurrencies = SGD_x000D_
Bk_Assconcomloc = Singapore</t>
        </r>
      </text>
    </comment>
    <comment ref="E118" authorId="0" shapeId="0" xr:uid="{00000000-0006-0000-2100-000016010000}">
      <text>
        <r>
          <rPr>
            <b/>
            <sz val="9"/>
            <color indexed="81"/>
            <rFont val="Tahoma"/>
            <family val="2"/>
          </rPr>
          <t>Metric = D2_I_FS_NonBankFI_FinComp_Amount_SgdUsdRmb_x000D_
Data Type = Bk_Number 19 - 9_x000D_
Bk_Assetcontinitemco = Contingent Items_x000D_
Bk_OtherCurrencies = SGD_x000D_
Bk_Assconcomloc = Singapore</t>
        </r>
      </text>
    </comment>
    <comment ref="F118" authorId="0" shapeId="0" xr:uid="{00000000-0006-0000-2100-000017010000}">
      <text>
        <r>
          <rPr>
            <b/>
            <sz val="9"/>
            <color indexed="81"/>
            <rFont val="Tahoma"/>
            <family val="2"/>
          </rPr>
          <t>Metric = D2_I_FS_NonBankFI_MonMarketFunds_Amount_SgdUsdRmb_x000D_
Data Type = Bk_Number 19 - 9_x000D_
Bk_Assetcontinitemco = Contingent Items_x000D_
Bk_OtherCurrencies = SGD_x000D_
Bk_Assconcomloc = Singapore</t>
        </r>
      </text>
    </comment>
    <comment ref="G118" authorId="0" shapeId="0" xr:uid="{00000000-0006-0000-2100-000018010000}">
      <text>
        <r>
          <rPr>
            <b/>
            <sz val="9"/>
            <color indexed="81"/>
            <rFont val="Tahoma"/>
            <family val="2"/>
          </rPr>
          <t>Metric = D2_I_FS_NonBankFI_InsComp_Amount_SgdUsdRmb_x000D_
Data Type = Bk_Number 19 - 9_x000D_
Bk_Assetcontinitemco = Contingent Items_x000D_
Bk_OtherCurrencies = SGD_x000D_
Bk_Assconcomloc = Singapore</t>
        </r>
      </text>
    </comment>
    <comment ref="H118" authorId="0" shapeId="0" xr:uid="{00000000-0006-0000-2100-000019010000}">
      <text>
        <r>
          <rPr>
            <b/>
            <sz val="9"/>
            <color indexed="81"/>
            <rFont val="Tahoma"/>
            <family val="2"/>
          </rPr>
          <t>Metric = D2_I_FS_NonBankFI_ProvAndPensFunds_Amount_SgdUsdRmb_x000D_
Data Type = Bk_Number 19 - 9_x000D_
Bk_Assetcontinitemco = Contingent Items_x000D_
Bk_OtherCurrencies = SGD_x000D_
Bk_Assconcomloc = Singapore</t>
        </r>
      </text>
    </comment>
    <comment ref="I118" authorId="0" shapeId="0" xr:uid="{00000000-0006-0000-2100-00001A010000}">
      <text>
        <r>
          <rPr>
            <b/>
            <sz val="9"/>
            <color indexed="81"/>
            <rFont val="Tahoma"/>
            <family val="2"/>
          </rPr>
          <t>Metric = D2_I_FS_NonBankFI_SecAndFutComp_Amount_SgdUsdRmb_x000D_
Data Type = Bk_Number 19 - 9_x000D_
Bk_Assetcontinitemco = Contingent Items_x000D_
Bk_OtherCurrencies = SGD_x000D_
Bk_Assconcomloc = Singapore</t>
        </r>
      </text>
    </comment>
    <comment ref="J118" authorId="0" shapeId="0" xr:uid="{00000000-0006-0000-2100-00001B010000}">
      <text>
        <r>
          <rPr>
            <b/>
            <sz val="9"/>
            <color indexed="81"/>
            <rFont val="Tahoma"/>
            <family val="2"/>
          </rPr>
          <t>Metric = D2_I_FS_NonBankFI_OthrNonBankFinInst_Amount_SgdUsdRmb_x000D_
Data Type = Bk_Number 19 - 9_x000D_
Bk_Assetcontinitemco = Contingent Items_x000D_
Bk_OtherCurrencies = SGD_x000D_
Bk_Assconcomloc = Singapore</t>
        </r>
      </text>
    </comment>
    <comment ref="M118" authorId="0" shapeId="0" xr:uid="{00000000-0006-0000-2100-00001C010000}">
      <text>
        <r>
          <rPr>
            <b/>
            <sz val="9"/>
            <color indexed="81"/>
            <rFont val="Tahoma"/>
            <family val="2"/>
          </rPr>
          <t>Metric = D2_I_NonFS_Governments_Amount_SgdUsdRmb_x000D_
Data Type = Bk_Number 19 - 9_x000D_
Bk_Assetcontinitemco = Contingent Items_x000D_
Bk_OtherCurrencies = SGD_x000D_
Bk_Assconcomloc = Singapore</t>
        </r>
      </text>
    </comment>
    <comment ref="N118" authorId="0" shapeId="0" xr:uid="{00000000-0006-0000-2100-00001D010000}">
      <text>
        <r>
          <rPr>
            <b/>
            <sz val="9"/>
            <color indexed="81"/>
            <rFont val="Tahoma"/>
            <family val="2"/>
          </rPr>
          <t>Metric = D2_I_NonFS_PubSecEnt_Amount_SgdUsdRmb_x000D_
Data Type = Bk_Number 19 - 9_x000D_
Bk_Assetcontinitemco = Contingent Items_x000D_
Bk_OtherCurrencies = SGD_x000D_
Bk_Assconcomloc = Singapore</t>
        </r>
      </text>
    </comment>
    <comment ref="O118" authorId="0" shapeId="0" xr:uid="{00000000-0006-0000-2100-00001E010000}">
      <text>
        <r>
          <rPr>
            <b/>
            <sz val="9"/>
            <color indexed="81"/>
            <rFont val="Tahoma"/>
            <family val="2"/>
          </rPr>
          <t>Metric = D2_I_NonFS_NonFinCorp_Amount_SgdUsdRmb_x000D_
Data Type = Bk_Number 19 - 9_x000D_
Bk_Assetcontinitemco = Contingent Items_x000D_
Bk_OtherCurrencies = SGD_x000D_
Bk_Assconcomloc = Singapore</t>
        </r>
      </text>
    </comment>
    <comment ref="P118" authorId="0" shapeId="0" xr:uid="{00000000-0006-0000-2100-00001F010000}">
      <text>
        <r>
          <rPr>
            <b/>
            <sz val="9"/>
            <color indexed="81"/>
            <rFont val="Tahoma"/>
            <family val="2"/>
          </rPr>
          <t>Metric = D2_I_NonFS_UnincorpEterpHeldByNatPers_Amount_SgdUsdRmb_x000D_
Data Type = Bk_Number 19 - 9_x000D_
Bk_Assetcontinitemco = Contingent Items_x000D_
Bk_OtherCurrencies = SGD_x000D_
Bk_Assconcomloc = Singapore</t>
        </r>
      </text>
    </comment>
    <comment ref="Q118" authorId="0" shapeId="0" xr:uid="{00000000-0006-0000-2100-000020010000}">
      <text>
        <r>
          <rPr>
            <b/>
            <sz val="9"/>
            <color indexed="81"/>
            <rFont val="Tahoma"/>
            <family val="2"/>
          </rPr>
          <t>Metric = D2_I_NonFS_NatPers_Amount_SgdUsdRmb_x000D_
Data Type = Bk_Number 19 - 9_x000D_
Bk_Assetcontinitemco = Contingent Items_x000D_
Bk_OtherCurrencies = SGD_x000D_
Bk_Assconcomloc = Singapore</t>
        </r>
      </text>
    </comment>
    <comment ref="R118" authorId="0" shapeId="0" xr:uid="{00000000-0006-0000-2100-000021010000}">
      <text>
        <r>
          <rPr>
            <b/>
            <sz val="9"/>
            <color indexed="81"/>
            <rFont val="Tahoma"/>
            <family val="2"/>
          </rPr>
          <t>Metric = D2_I_NonFS_NonProfInstServIndivAndFam_Amount_SgdUsdRmb_x000D_
Data Type = Bk_Number 19 - 9_x000D_
Bk_Assetcontinitemco = Contingent Items_x000D_
Bk_OtherCurrencies = SGD_x000D_
Bk_Assconcomloc = Singapore</t>
        </r>
      </text>
    </comment>
    <comment ref="S118" authorId="0" shapeId="0" xr:uid="{00000000-0006-0000-2100-000022010000}">
      <text>
        <r>
          <rPr>
            <b/>
            <sz val="9"/>
            <color indexed="81"/>
            <rFont val="Tahoma"/>
            <family val="2"/>
          </rPr>
          <t>Metric = D2_I_NonFS_Others_Amount_SgdUsdRmb_x000D_
Data Type = Bk_Number 19 - 9_x000D_
Bk_Assetcontinitemco = Contingent Items_x000D_
Bk_OtherCurrencies = SGD_x000D_
Bk_Assconcomloc = Singapore</t>
        </r>
      </text>
    </comment>
    <comment ref="L119" authorId="0" shapeId="0" xr:uid="{00000000-0006-0000-2100-000023010000}">
      <text>
        <r>
          <rPr>
            <b/>
            <sz val="9"/>
            <color indexed="81"/>
            <rFont val="Tahoma"/>
            <family val="2"/>
          </rPr>
          <t>Metric = D2_I_CentBanksAndOffMonet_Amount_SgdUsdRmb_x000D_
Data Type = Bk_Number 19 - 9_x000D_
Bk_Assetcontinitemco = Contingent Items_x000D_
Bk_OtherCurrencies = SGD_x000D_
Bk_Assconcomloc = MonetaryAuthoritySingapore</t>
        </r>
      </text>
    </comment>
    <comment ref="S120" authorId="0" shapeId="0" xr:uid="{00000000-0006-0000-2100-000024010000}">
      <text>
        <r>
          <rPr>
            <b/>
            <sz val="9"/>
            <color indexed="81"/>
            <rFont val="Tahoma"/>
            <family val="2"/>
          </rPr>
          <t>Metric = D2_I_NonFS_Others_Amount_SgdUsdRmb_x000D_
Data Type = Bk_Number 19 - 9_x000D_
Bk_Assetcontinitemco = Contingent Items_x000D_
Bk_OtherCurrencies = SGD_x000D_
Bk_Assconcomloc = InternationalOrganisations</t>
        </r>
      </text>
    </comment>
    <comment ref="D124" authorId="0" shapeId="0" xr:uid="{00000000-0006-0000-2100-000025010000}">
      <text>
        <r>
          <rPr>
            <b/>
            <sz val="9"/>
            <color indexed="81"/>
            <rFont val="Tahoma"/>
            <family val="2"/>
          </rPr>
          <t>Metric = D2_I_Banks_Amount_SgdUsdRmb_x000D_
Data Type = Bk_Number 19 - 9_x000D_
Bk_Assetcontinitemco = Commitments_x000D_
Bk_OtherCurrencies = SGD_x000D_
Bk_Assconcomloc = Singapore</t>
        </r>
      </text>
    </comment>
    <comment ref="E124" authorId="0" shapeId="0" xr:uid="{00000000-0006-0000-2100-000026010000}">
      <text>
        <r>
          <rPr>
            <b/>
            <sz val="9"/>
            <color indexed="81"/>
            <rFont val="Tahoma"/>
            <family val="2"/>
          </rPr>
          <t>Metric = D2_I_FS_NonBankFI_FinComp_Amount_SgdUsdRmb_x000D_
Data Type = Bk_Number 19 - 9_x000D_
Bk_Assetcontinitemco = Commitments_x000D_
Bk_OtherCurrencies = SGD_x000D_
Bk_Assconcomloc = Singapore</t>
        </r>
      </text>
    </comment>
    <comment ref="F124" authorId="0" shapeId="0" xr:uid="{00000000-0006-0000-2100-000027010000}">
      <text>
        <r>
          <rPr>
            <b/>
            <sz val="9"/>
            <color indexed="81"/>
            <rFont val="Tahoma"/>
            <family val="2"/>
          </rPr>
          <t>Metric = D2_I_FS_NonBankFI_MonMarketFunds_Amount_SgdUsdRmb_x000D_
Data Type = Bk_Number 19 - 9_x000D_
Bk_Assetcontinitemco = Commitments_x000D_
Bk_OtherCurrencies = SGD_x000D_
Bk_Assconcomloc = Singapore</t>
        </r>
      </text>
    </comment>
    <comment ref="G124" authorId="0" shapeId="0" xr:uid="{00000000-0006-0000-2100-000028010000}">
      <text>
        <r>
          <rPr>
            <b/>
            <sz val="9"/>
            <color indexed="81"/>
            <rFont val="Tahoma"/>
            <family val="2"/>
          </rPr>
          <t>Metric = D2_I_FS_NonBankFI_InsComp_Amount_SgdUsdRmb_x000D_
Data Type = Bk_Number 19 - 9_x000D_
Bk_Assetcontinitemco = Commitments_x000D_
Bk_OtherCurrencies = SGD_x000D_
Bk_Assconcomloc = Singapore</t>
        </r>
      </text>
    </comment>
    <comment ref="H124" authorId="0" shapeId="0" xr:uid="{00000000-0006-0000-2100-000029010000}">
      <text>
        <r>
          <rPr>
            <b/>
            <sz val="9"/>
            <color indexed="81"/>
            <rFont val="Tahoma"/>
            <family val="2"/>
          </rPr>
          <t>Metric = D2_I_FS_NonBankFI_ProvAndPensFunds_Amount_SgdUsdRmb_x000D_
Data Type = Bk_Number 19 - 9_x000D_
Bk_Assetcontinitemco = Commitments_x000D_
Bk_OtherCurrencies = SGD_x000D_
Bk_Assconcomloc = Singapore</t>
        </r>
      </text>
    </comment>
    <comment ref="I124" authorId="0" shapeId="0" xr:uid="{00000000-0006-0000-2100-00002A010000}">
      <text>
        <r>
          <rPr>
            <b/>
            <sz val="9"/>
            <color indexed="81"/>
            <rFont val="Tahoma"/>
            <family val="2"/>
          </rPr>
          <t>Metric = D2_I_FS_NonBankFI_SecAndFutComp_Amount_SgdUsdRmb_x000D_
Data Type = Bk_Number 19 - 9_x000D_
Bk_Assetcontinitemco = Commitments_x000D_
Bk_OtherCurrencies = SGD_x000D_
Bk_Assconcomloc = Singapore</t>
        </r>
      </text>
    </comment>
    <comment ref="J124" authorId="0" shapeId="0" xr:uid="{00000000-0006-0000-2100-00002B010000}">
      <text>
        <r>
          <rPr>
            <b/>
            <sz val="9"/>
            <color indexed="81"/>
            <rFont val="Tahoma"/>
            <family val="2"/>
          </rPr>
          <t>Metric = D2_I_FS_NonBankFI_OthrNonBankFinInst_Amount_SgdUsdRmb_x000D_
Data Type = Bk_Number 19 - 9_x000D_
Bk_Assetcontinitemco = Commitments_x000D_
Bk_OtherCurrencies = SGD_x000D_
Bk_Assconcomloc = Singapore</t>
        </r>
      </text>
    </comment>
    <comment ref="M124" authorId="0" shapeId="0" xr:uid="{00000000-0006-0000-2100-00002C010000}">
      <text>
        <r>
          <rPr>
            <b/>
            <sz val="9"/>
            <color indexed="81"/>
            <rFont val="Tahoma"/>
            <family val="2"/>
          </rPr>
          <t>Metric = D2_I_NonFS_Governments_Amount_SgdUsdRmb_x000D_
Data Type = Bk_Number 19 - 9_x000D_
Bk_Assetcontinitemco = Commitments_x000D_
Bk_OtherCurrencies = SGD_x000D_
Bk_Assconcomloc = Singapore</t>
        </r>
      </text>
    </comment>
    <comment ref="N124" authorId="0" shapeId="0" xr:uid="{00000000-0006-0000-2100-00002D010000}">
      <text>
        <r>
          <rPr>
            <b/>
            <sz val="9"/>
            <color indexed="81"/>
            <rFont val="Tahoma"/>
            <family val="2"/>
          </rPr>
          <t>Metric = D2_I_NonFS_PubSecEnt_Amount_SgdUsdRmb_x000D_
Data Type = Bk_Number 19 - 9_x000D_
Bk_Assetcontinitemco = Commitments_x000D_
Bk_OtherCurrencies = SGD_x000D_
Bk_Assconcomloc = Singapore</t>
        </r>
      </text>
    </comment>
    <comment ref="O124" authorId="0" shapeId="0" xr:uid="{00000000-0006-0000-2100-00002E010000}">
      <text>
        <r>
          <rPr>
            <b/>
            <sz val="9"/>
            <color indexed="81"/>
            <rFont val="Tahoma"/>
            <family val="2"/>
          </rPr>
          <t>Metric = D2_I_NonFS_NonFinCorp_Amount_SgdUsdRmb_x000D_
Data Type = Bk_Number 19 - 9_x000D_
Bk_Assetcontinitemco = Commitments_x000D_
Bk_OtherCurrencies = SGD_x000D_
Bk_Assconcomloc = Singapore</t>
        </r>
      </text>
    </comment>
    <comment ref="P124" authorId="0" shapeId="0" xr:uid="{00000000-0006-0000-2100-00002F010000}">
      <text>
        <r>
          <rPr>
            <b/>
            <sz val="9"/>
            <color indexed="81"/>
            <rFont val="Tahoma"/>
            <family val="2"/>
          </rPr>
          <t>Metric = D2_I_NonFS_UnincorpEterpHeldByNatPers_Amount_SgdUsdRmb_x000D_
Data Type = Bk_Number 19 - 9_x000D_
Bk_Assetcontinitemco = Commitments_x000D_
Bk_OtherCurrencies = SGD_x000D_
Bk_Assconcomloc = Singapore</t>
        </r>
      </text>
    </comment>
    <comment ref="Q124" authorId="0" shapeId="0" xr:uid="{00000000-0006-0000-2100-000030010000}">
      <text>
        <r>
          <rPr>
            <b/>
            <sz val="9"/>
            <color indexed="81"/>
            <rFont val="Tahoma"/>
            <family val="2"/>
          </rPr>
          <t>Metric = D2_I_NonFS_NatPers_Amount_SgdUsdRmb_x000D_
Data Type = Bk_Number 19 - 9_x000D_
Bk_Assetcontinitemco = Commitments_x000D_
Bk_OtherCurrencies = SGD_x000D_
Bk_Assconcomloc = Singapore</t>
        </r>
      </text>
    </comment>
    <comment ref="R124" authorId="0" shapeId="0" xr:uid="{00000000-0006-0000-2100-000031010000}">
      <text>
        <r>
          <rPr>
            <b/>
            <sz val="9"/>
            <color indexed="81"/>
            <rFont val="Tahoma"/>
            <family val="2"/>
          </rPr>
          <t>Metric = D2_I_NonFS_NonProfInstServIndivAndFam_Amount_SgdUsdRmb_x000D_
Data Type = Bk_Number 19 - 9_x000D_
Bk_Assetcontinitemco = Commitments_x000D_
Bk_OtherCurrencies = SGD_x000D_
Bk_Assconcomloc = Singapore</t>
        </r>
      </text>
    </comment>
    <comment ref="S124" authorId="0" shapeId="0" xr:uid="{00000000-0006-0000-2100-000032010000}">
      <text>
        <r>
          <rPr>
            <b/>
            <sz val="9"/>
            <color indexed="81"/>
            <rFont val="Tahoma"/>
            <family val="2"/>
          </rPr>
          <t>Metric = D2_I_NonFS_Others_Amount_SgdUsdRmb_x000D_
Data Type = Bk_Number 19 - 9_x000D_
Bk_Assetcontinitemco = Commitments_x000D_
Bk_OtherCurrencies = SGD_x000D_
Bk_Assconcomloc = Singapore</t>
        </r>
      </text>
    </comment>
    <comment ref="L125" authorId="0" shapeId="0" xr:uid="{00000000-0006-0000-2100-000033010000}">
      <text>
        <r>
          <rPr>
            <b/>
            <sz val="9"/>
            <color indexed="81"/>
            <rFont val="Tahoma"/>
            <family val="2"/>
          </rPr>
          <t>Metric = D2_I_CentBanksAndOffMonet_Amount_SgdUsdRmb_x000D_
Data Type = Bk_Number 19 - 9_x000D_
Bk_Assetcontinitemco = Commitments_x000D_
Bk_OtherCurrencies = SGD_x000D_
Bk_Assconcomloc = MonetaryAuthoritySingapore</t>
        </r>
      </text>
    </comment>
    <comment ref="S126" authorId="0" shapeId="0" xr:uid="{00000000-0006-0000-2100-000034010000}">
      <text>
        <r>
          <rPr>
            <b/>
            <sz val="9"/>
            <color indexed="81"/>
            <rFont val="Tahoma"/>
            <family val="2"/>
          </rPr>
          <t>Metric = D2_I_NonFS_Others_Amount_SgdUsdRmb_x000D_
Data Type = Bk_Number 19 - 9_x000D_
Bk_Assetcontinitemco = Commitments_x000D_
Bk_OtherCurrencies = SGD_x000D_
Bk_Assconcomloc = InternationalOrganisations</t>
        </r>
      </text>
    </comment>
    <comment ref="D132" authorId="0" shapeId="0" xr:uid="{00000000-0006-0000-2100-000035010000}">
      <text>
        <r>
          <rPr>
            <b/>
            <sz val="9"/>
            <color indexed="81"/>
            <rFont val="Tahoma"/>
            <family val="2"/>
          </rPr>
          <t>Metric = D2_I_Banks_Amount_SgdUsdRmb_x000D_
Data Type = Bk_Number 19 - 9_x000D_
Bk_Assetcontinitemco = Cash And Balances_x000D_
Bk_OtherCurrencies = USD_x000D_
Bk_Assconcomloc = Singapore</t>
        </r>
      </text>
    </comment>
    <comment ref="E132" authorId="0" shapeId="0" xr:uid="{00000000-0006-0000-2100-000036010000}">
      <text>
        <r>
          <rPr>
            <b/>
            <sz val="9"/>
            <color indexed="81"/>
            <rFont val="Tahoma"/>
            <family val="2"/>
          </rPr>
          <t>Metric = D2_I_FS_NonBankFI_FinComp_Amount_SgdUsdRmb_x000D_
Data Type = Bk_Number 19 - 9_x000D_
Bk_Assetcontinitemco = Cash And Balances_x000D_
Bk_OtherCurrencies = USD_x000D_
Bk_Assconcomloc = Singapore</t>
        </r>
      </text>
    </comment>
    <comment ref="F132" authorId="0" shapeId="0" xr:uid="{00000000-0006-0000-2100-000037010000}">
      <text>
        <r>
          <rPr>
            <b/>
            <sz val="9"/>
            <color indexed="81"/>
            <rFont val="Tahoma"/>
            <family val="2"/>
          </rPr>
          <t>Metric = D2_I_FS_NonBankFI_MonMarketFunds_Amount_SgdUsdRmb_x000D_
Data Type = Bk_Number 19 - 9_x000D_
Bk_Assetcontinitemco = Cash And Balances_x000D_
Bk_OtherCurrencies = USD_x000D_
Bk_Assconcomloc = Singapore</t>
        </r>
      </text>
    </comment>
    <comment ref="G132" authorId="0" shapeId="0" xr:uid="{00000000-0006-0000-2100-000038010000}">
      <text>
        <r>
          <rPr>
            <b/>
            <sz val="9"/>
            <color indexed="81"/>
            <rFont val="Tahoma"/>
            <family val="2"/>
          </rPr>
          <t>Metric = D2_I_FS_NonBankFI_InsComp_Amount_SgdUsdRmb_x000D_
Data Type = Bk_Number 19 - 9_x000D_
Bk_Assetcontinitemco = Cash And Balances_x000D_
Bk_OtherCurrencies = USD_x000D_
Bk_Assconcomloc = Singapore</t>
        </r>
      </text>
    </comment>
    <comment ref="H132" authorId="0" shapeId="0" xr:uid="{00000000-0006-0000-2100-000039010000}">
      <text>
        <r>
          <rPr>
            <b/>
            <sz val="9"/>
            <color indexed="81"/>
            <rFont val="Tahoma"/>
            <family val="2"/>
          </rPr>
          <t>Metric = D2_I_FS_NonBankFI_ProvAndPensFunds_Amount_SgdUsdRmb_x000D_
Data Type = Bk_Number 19 - 9_x000D_
Bk_Assetcontinitemco = Cash And Balances_x000D_
Bk_OtherCurrencies = USD_x000D_
Bk_Assconcomloc = Singapore</t>
        </r>
      </text>
    </comment>
    <comment ref="I132" authorId="0" shapeId="0" xr:uid="{00000000-0006-0000-2100-00003A010000}">
      <text>
        <r>
          <rPr>
            <b/>
            <sz val="9"/>
            <color indexed="81"/>
            <rFont val="Tahoma"/>
            <family val="2"/>
          </rPr>
          <t>Metric = D2_I_FS_NonBankFI_SecAndFutComp_Amount_SgdUsdRmb_x000D_
Data Type = Bk_Number 19 - 9_x000D_
Bk_Assetcontinitemco = Cash And Balances_x000D_
Bk_OtherCurrencies = USD_x000D_
Bk_Assconcomloc = Singapore</t>
        </r>
      </text>
    </comment>
    <comment ref="J132" authorId="0" shapeId="0" xr:uid="{00000000-0006-0000-2100-00003B010000}">
      <text>
        <r>
          <rPr>
            <b/>
            <sz val="9"/>
            <color indexed="81"/>
            <rFont val="Tahoma"/>
            <family val="2"/>
          </rPr>
          <t>Metric = D2_I_FS_NonBankFI_OthrNonBankFinInst_Amount_SgdUsdRmb_x000D_
Data Type = Bk_Number 19 - 9_x000D_
Bk_Assetcontinitemco = Cash And Balances_x000D_
Bk_OtherCurrencies = USD_x000D_
Bk_Assconcomloc = Singapore</t>
        </r>
      </text>
    </comment>
    <comment ref="M132" authorId="0" shapeId="0" xr:uid="{00000000-0006-0000-2100-00003C010000}">
      <text>
        <r>
          <rPr>
            <b/>
            <sz val="9"/>
            <color indexed="81"/>
            <rFont val="Tahoma"/>
            <family val="2"/>
          </rPr>
          <t>Metric = D2_I_NonFS_Governments_Amount_SgdUsdRmb_x000D_
Data Type = Bk_Number 19 - 9_x000D_
Bk_Assetcontinitemco = Cash And Balances_x000D_
Bk_OtherCurrencies = USD_x000D_
Bk_Assconcomloc = Singapore</t>
        </r>
      </text>
    </comment>
    <comment ref="N132" authorId="0" shapeId="0" xr:uid="{00000000-0006-0000-2100-00003D010000}">
      <text>
        <r>
          <rPr>
            <b/>
            <sz val="9"/>
            <color indexed="81"/>
            <rFont val="Tahoma"/>
            <family val="2"/>
          </rPr>
          <t>Metric = D2_I_NonFS_PubSecEnt_Amount_SgdUsdRmb_x000D_
Data Type = Bk_Number 19 - 9_x000D_
Bk_Assetcontinitemco = Cash And Balances_x000D_
Bk_OtherCurrencies = USD_x000D_
Bk_Assconcomloc = Singapore</t>
        </r>
      </text>
    </comment>
    <comment ref="O132" authorId="0" shapeId="0" xr:uid="{00000000-0006-0000-2100-00003E010000}">
      <text>
        <r>
          <rPr>
            <b/>
            <sz val="9"/>
            <color indexed="81"/>
            <rFont val="Tahoma"/>
            <family val="2"/>
          </rPr>
          <t>Metric = D2_I_NonFS_NonFinCorp_Amount_SgdUsdRmb_x000D_
Data Type = Bk_Number 19 - 9_x000D_
Bk_Assetcontinitemco = Cash And Balances_x000D_
Bk_OtherCurrencies = USD_x000D_
Bk_Assconcomloc = Singapore</t>
        </r>
      </text>
    </comment>
    <comment ref="P132" authorId="0" shapeId="0" xr:uid="{00000000-0006-0000-2100-00003F010000}">
      <text>
        <r>
          <rPr>
            <b/>
            <sz val="9"/>
            <color indexed="81"/>
            <rFont val="Tahoma"/>
            <family val="2"/>
          </rPr>
          <t>Metric = D2_I_NonFS_UnincorpEterpHeldByNatPers_Amount_SgdUsdRmb_x000D_
Data Type = Bk_Number 19 - 9_x000D_
Bk_Assetcontinitemco = Cash And Balances_x000D_
Bk_OtherCurrencies = USD_x000D_
Bk_Assconcomloc = Singapore</t>
        </r>
      </text>
    </comment>
    <comment ref="Q132" authorId="0" shapeId="0" xr:uid="{00000000-0006-0000-2100-000040010000}">
      <text>
        <r>
          <rPr>
            <b/>
            <sz val="9"/>
            <color indexed="81"/>
            <rFont val="Tahoma"/>
            <family val="2"/>
          </rPr>
          <t>Metric = D2_I_NonFS_NatPers_Amount_SgdUsdRmb_x000D_
Data Type = Bk_Number 19 - 9_x000D_
Bk_Assetcontinitemco = Cash And Balances_x000D_
Bk_OtherCurrencies = USD_x000D_
Bk_Assconcomloc = Singapore</t>
        </r>
      </text>
    </comment>
    <comment ref="R132" authorId="0" shapeId="0" xr:uid="{00000000-0006-0000-2100-000041010000}">
      <text>
        <r>
          <rPr>
            <b/>
            <sz val="9"/>
            <color indexed="81"/>
            <rFont val="Tahoma"/>
            <family val="2"/>
          </rPr>
          <t>Metric = D2_I_NonFS_NonProfInstServIndivAndFam_Amount_SgdUsdRmb_x000D_
Data Type = Bk_Number 19 - 9_x000D_
Bk_Assetcontinitemco = Cash And Balances_x000D_
Bk_OtherCurrencies = USD_x000D_
Bk_Assconcomloc = Singapore</t>
        </r>
      </text>
    </comment>
    <comment ref="S132" authorId="0" shapeId="0" xr:uid="{00000000-0006-0000-2100-000042010000}">
      <text>
        <r>
          <rPr>
            <b/>
            <sz val="9"/>
            <color indexed="81"/>
            <rFont val="Tahoma"/>
            <family val="2"/>
          </rPr>
          <t>Metric = D2_I_NonFS_Others_Amount_SgdUsdRmb_x000D_
Data Type = Bk_Number 19 - 9_x000D_
Bk_Assetcontinitemco = Cash And Balances_x000D_
Bk_OtherCurrencies = USD_x000D_
Bk_Assconcomloc = Singapore</t>
        </r>
      </text>
    </comment>
    <comment ref="L133" authorId="0" shapeId="0" xr:uid="{00000000-0006-0000-2100-000043010000}">
      <text>
        <r>
          <rPr>
            <b/>
            <sz val="9"/>
            <color indexed="81"/>
            <rFont val="Tahoma"/>
            <family val="2"/>
          </rPr>
          <t>Metric = D2_I_CentBanksAndOffMonet_Amount_SgdUsdRmb_x000D_
Data Type = Bk_Number 19 - 9_x000D_
Bk_Assetcontinitemco = Cash And Balances_x000D_
Bk_OtherCurrencies = USD_x000D_
Bk_Assconcomloc = MonetaryAuthoritySingapore</t>
        </r>
      </text>
    </comment>
    <comment ref="S134" authorId="0" shapeId="0" xr:uid="{00000000-0006-0000-2100-000044010000}">
      <text>
        <r>
          <rPr>
            <b/>
            <sz val="9"/>
            <color indexed="81"/>
            <rFont val="Tahoma"/>
            <family val="2"/>
          </rPr>
          <t>Metric = D2_I_NonFS_Others_Amount_SgdUsdRmb_x000D_
Data Type = Bk_Number 19 - 9_x000D_
Bk_Assetcontinitemco = Cash And Balances_x000D_
Bk_OtherCurrencies = USD_x000D_
Bk_Assconcomloc = InternationalOrganisations</t>
        </r>
      </text>
    </comment>
    <comment ref="D138" authorId="0" shapeId="0" xr:uid="{00000000-0006-0000-2100-000045010000}">
      <text>
        <r>
          <rPr>
            <b/>
            <sz val="9"/>
            <color indexed="81"/>
            <rFont val="Tahoma"/>
            <family val="2"/>
          </rPr>
          <t>Metric = D2_I_Banks_Amount_SgdUsdRmb_x000D_
Data Type = Bk_Number 19 - 9_x000D_
Bk_Assetcontinitemco = Amounts Receivable Under Reverse Repurchase Agreements_x000D_
Bk_OtherCurrencies = USD_x000D_
Bk_Assconcomloc = Singapore</t>
        </r>
      </text>
    </comment>
    <comment ref="E138" authorId="0" shapeId="0" xr:uid="{00000000-0006-0000-2100-000046010000}">
      <text>
        <r>
          <rPr>
            <b/>
            <sz val="9"/>
            <color indexed="81"/>
            <rFont val="Tahoma"/>
            <family val="2"/>
          </rPr>
          <t>Metric = D2_I_FS_NonBankFI_FinComp_Amount_SgdUsdRmb_x000D_
Data Type = Bk_Number 19 - 9_x000D_
Bk_Assetcontinitemco = Amounts Receivable Under Reverse Repurchase Agreements_x000D_
Bk_OtherCurrencies = USD_x000D_
Bk_Assconcomloc = Singapore</t>
        </r>
      </text>
    </comment>
    <comment ref="F138" authorId="0" shapeId="0" xr:uid="{00000000-0006-0000-2100-000047010000}">
      <text>
        <r>
          <rPr>
            <b/>
            <sz val="9"/>
            <color indexed="81"/>
            <rFont val="Tahoma"/>
            <family val="2"/>
          </rPr>
          <t>Metric = D2_I_FS_NonBankFI_MonMarketFunds_Amount_SgdUsdRmb_x000D_
Data Type = Bk_Number 19 - 9_x000D_
Bk_Assetcontinitemco = Amounts Receivable Under Reverse Repurchase Agreements_x000D_
Bk_OtherCurrencies = USD_x000D_
Bk_Assconcomloc = Singapore</t>
        </r>
      </text>
    </comment>
    <comment ref="G138" authorId="0" shapeId="0" xr:uid="{00000000-0006-0000-2100-000048010000}">
      <text>
        <r>
          <rPr>
            <b/>
            <sz val="9"/>
            <color indexed="81"/>
            <rFont val="Tahoma"/>
            <family val="2"/>
          </rPr>
          <t>Metric = D2_I_FS_NonBankFI_InsComp_Amount_SgdUsdRmb_x000D_
Data Type = Bk_Number 19 - 9_x000D_
Bk_Assetcontinitemco = Amounts Receivable Under Reverse Repurchase Agreements_x000D_
Bk_OtherCurrencies = USD_x000D_
Bk_Assconcomloc = Singapore</t>
        </r>
      </text>
    </comment>
    <comment ref="H138" authorId="0" shapeId="0" xr:uid="{00000000-0006-0000-2100-000049010000}">
      <text>
        <r>
          <rPr>
            <b/>
            <sz val="9"/>
            <color indexed="81"/>
            <rFont val="Tahoma"/>
            <family val="2"/>
          </rPr>
          <t>Metric = D2_I_FS_NonBankFI_ProvAndPensFunds_Amount_SgdUsdRmb_x000D_
Data Type = Bk_Number 19 - 9_x000D_
Bk_Assetcontinitemco = Amounts Receivable Under Reverse Repurchase Agreements_x000D_
Bk_OtherCurrencies = USD_x000D_
Bk_Assconcomloc = Singapore</t>
        </r>
      </text>
    </comment>
    <comment ref="I138" authorId="0" shapeId="0" xr:uid="{00000000-0006-0000-2100-00004A010000}">
      <text>
        <r>
          <rPr>
            <b/>
            <sz val="9"/>
            <color indexed="81"/>
            <rFont val="Tahoma"/>
            <family val="2"/>
          </rPr>
          <t>Metric = D2_I_FS_NonBankFI_SecAndFutComp_Amount_SgdUsdRmb_x000D_
Data Type = Bk_Number 19 - 9_x000D_
Bk_Assetcontinitemco = Amounts Receivable Under Reverse Repurchase Agreements_x000D_
Bk_OtherCurrencies = USD_x000D_
Bk_Assconcomloc = Singapore</t>
        </r>
      </text>
    </comment>
    <comment ref="J138" authorId="0" shapeId="0" xr:uid="{00000000-0006-0000-2100-00004B010000}">
      <text>
        <r>
          <rPr>
            <b/>
            <sz val="9"/>
            <color indexed="81"/>
            <rFont val="Tahoma"/>
            <family val="2"/>
          </rPr>
          <t>Metric = D2_I_FS_NonBankFI_OthrNonBankFinInst_Amount_SgdUsdRmb_x000D_
Data Type = Bk_Number 19 - 9_x000D_
Bk_Assetcontinitemco = Amounts Receivable Under Reverse Repurchase Agreements_x000D_
Bk_OtherCurrencies = USD_x000D_
Bk_Assconcomloc = Singapore</t>
        </r>
      </text>
    </comment>
    <comment ref="M138" authorId="0" shapeId="0" xr:uid="{00000000-0006-0000-2100-00004C010000}">
      <text>
        <r>
          <rPr>
            <b/>
            <sz val="9"/>
            <color indexed="81"/>
            <rFont val="Tahoma"/>
            <family val="2"/>
          </rPr>
          <t>Metric = D2_I_NonFS_Governments_Amount_SgdUsdRmb_x000D_
Data Type = Bk_Number 19 - 9_x000D_
Bk_Assetcontinitemco = Amounts Receivable Under Reverse Repurchase Agreements_x000D_
Bk_OtherCurrencies = USD_x000D_
Bk_Assconcomloc = Singapore</t>
        </r>
      </text>
    </comment>
    <comment ref="N138" authorId="0" shapeId="0" xr:uid="{00000000-0006-0000-2100-00004D010000}">
      <text>
        <r>
          <rPr>
            <b/>
            <sz val="9"/>
            <color indexed="81"/>
            <rFont val="Tahoma"/>
            <family val="2"/>
          </rPr>
          <t>Metric = D2_I_NonFS_PubSecEnt_Amount_SgdUsdRmb_x000D_
Data Type = Bk_Number 19 - 9_x000D_
Bk_Assetcontinitemco = Amounts Receivable Under Reverse Repurchase Agreements_x000D_
Bk_OtherCurrencies = USD_x000D_
Bk_Assconcomloc = Singapore</t>
        </r>
      </text>
    </comment>
    <comment ref="O138" authorId="0" shapeId="0" xr:uid="{00000000-0006-0000-2100-00004E010000}">
      <text>
        <r>
          <rPr>
            <b/>
            <sz val="9"/>
            <color indexed="81"/>
            <rFont val="Tahoma"/>
            <family val="2"/>
          </rPr>
          <t>Metric = D2_I_NonFS_NonFinCorp_Amount_SgdUsdRmb_x000D_
Data Type = Bk_Number 19 - 9_x000D_
Bk_Assetcontinitemco = Amounts Receivable Under Reverse Repurchase Agreements_x000D_
Bk_OtherCurrencies = USD_x000D_
Bk_Assconcomloc = Singapore</t>
        </r>
      </text>
    </comment>
    <comment ref="P138" authorId="0" shapeId="0" xr:uid="{00000000-0006-0000-2100-00004F010000}">
      <text>
        <r>
          <rPr>
            <b/>
            <sz val="9"/>
            <color indexed="81"/>
            <rFont val="Tahoma"/>
            <family val="2"/>
          </rPr>
          <t>Metric = D2_I_NonFS_UnincorpEterpHeldByNatPers_Amount_SgdUsdRmb_x000D_
Data Type = Bk_Number 19 - 9_x000D_
Bk_Assetcontinitemco = Amounts Receivable Under Reverse Repurchase Agreements_x000D_
Bk_OtherCurrencies = USD_x000D_
Bk_Assconcomloc = Singapore</t>
        </r>
      </text>
    </comment>
    <comment ref="Q138" authorId="0" shapeId="0" xr:uid="{00000000-0006-0000-2100-000050010000}">
      <text>
        <r>
          <rPr>
            <b/>
            <sz val="9"/>
            <color indexed="81"/>
            <rFont val="Tahoma"/>
            <family val="2"/>
          </rPr>
          <t>Metric = D2_I_NonFS_NatPers_Amount_SgdUsdRmb_x000D_
Data Type = Bk_Number 19 - 9_x000D_
Bk_Assetcontinitemco = Amounts Receivable Under Reverse Repurchase Agreements_x000D_
Bk_OtherCurrencies = USD_x000D_
Bk_Assconcomloc = Singapore</t>
        </r>
      </text>
    </comment>
    <comment ref="R138" authorId="0" shapeId="0" xr:uid="{00000000-0006-0000-2100-000051010000}">
      <text>
        <r>
          <rPr>
            <b/>
            <sz val="9"/>
            <color indexed="81"/>
            <rFont val="Tahoma"/>
            <family val="2"/>
          </rPr>
          <t>Metric = D2_I_NonFS_NonProfInstServIndivAndFam_Amount_SgdUsdRmb_x000D_
Data Type = Bk_Number 19 - 9_x000D_
Bk_Assetcontinitemco = Amounts Receivable Under Reverse Repurchase Agreements_x000D_
Bk_OtherCurrencies = USD_x000D_
Bk_Assconcomloc = Singapore</t>
        </r>
      </text>
    </comment>
    <comment ref="S138" authorId="0" shapeId="0" xr:uid="{00000000-0006-0000-2100-000052010000}">
      <text>
        <r>
          <rPr>
            <b/>
            <sz val="9"/>
            <color indexed="81"/>
            <rFont val="Tahoma"/>
            <family val="2"/>
          </rPr>
          <t>Metric = D2_I_NonFS_Others_Amount_SgdUsdRmb_x000D_
Data Type = Bk_Number 19 - 9_x000D_
Bk_Assetcontinitemco = Amounts Receivable Under Reverse Repurchase Agreements_x000D_
Bk_OtherCurrencies = USD_x000D_
Bk_Assconcomloc = Singapore</t>
        </r>
      </text>
    </comment>
    <comment ref="L139" authorId="0" shapeId="0" xr:uid="{00000000-0006-0000-2100-000053010000}">
      <text>
        <r>
          <rPr>
            <b/>
            <sz val="9"/>
            <color indexed="81"/>
            <rFont val="Tahoma"/>
            <family val="2"/>
          </rPr>
          <t>Metric = D2_I_CentBanksAndOffMonet_Amount_SgdUsdRmb_x000D_
Data Type = Bk_Number 19 - 9_x000D_
Bk_Assetcontinitemco = Amounts Receivable Under Reverse Repurchase Agreements_x000D_
Bk_OtherCurrencies = USD_x000D_
Bk_Assconcomloc = MonetaryAuthoritySingapore</t>
        </r>
      </text>
    </comment>
    <comment ref="S140" authorId="0" shapeId="0" xr:uid="{00000000-0006-0000-2100-000054010000}">
      <text>
        <r>
          <rPr>
            <b/>
            <sz val="9"/>
            <color indexed="81"/>
            <rFont val="Tahoma"/>
            <family val="2"/>
          </rPr>
          <t>Metric = D2_I_NonFS_Others_Amount_SgdUsdRmb_x000D_
Data Type = Bk_Number 19 - 9_x000D_
Bk_Assetcontinitemco = Amounts Receivable Under Reverse Repurchase Agreements_x000D_
Bk_OtherCurrencies = USD_x000D_
Bk_Assconcomloc = InternationalOrganisations</t>
        </r>
      </text>
    </comment>
    <comment ref="D144" authorId="0" shapeId="0" xr:uid="{00000000-0006-0000-2100-000055010000}">
      <text>
        <r>
          <rPr>
            <b/>
            <sz val="9"/>
            <color indexed="81"/>
            <rFont val="Tahoma"/>
            <family val="2"/>
          </rPr>
          <t>Metric = D2_I_Banks_Amount_SgdUsdRmb_x000D_
Data Type = Bk_Number 19 - 9_x000D_
Bk_Assetcontinitemco = Positive Fair Values For Financial Derivatives_x000D_
Bk_OtherCurrencies = USD_x000D_
Bk_Assconcomloc = Singapore</t>
        </r>
      </text>
    </comment>
    <comment ref="E144" authorId="0" shapeId="0" xr:uid="{00000000-0006-0000-2100-000056010000}">
      <text>
        <r>
          <rPr>
            <b/>
            <sz val="9"/>
            <color indexed="81"/>
            <rFont val="Tahoma"/>
            <family val="2"/>
          </rPr>
          <t>Metric = D2_I_FS_NonBankFI_FinComp_Amount_SgdUsdRmb_x000D_
Data Type = Bk_Number 19 - 9_x000D_
Bk_Assetcontinitemco = Positive Fair Values For Financial Derivatives_x000D_
Bk_OtherCurrencies = USD_x000D_
Bk_Assconcomloc = Singapore</t>
        </r>
      </text>
    </comment>
    <comment ref="F144" authorId="0" shapeId="0" xr:uid="{00000000-0006-0000-2100-000057010000}">
      <text>
        <r>
          <rPr>
            <b/>
            <sz val="9"/>
            <color indexed="81"/>
            <rFont val="Tahoma"/>
            <family val="2"/>
          </rPr>
          <t>Metric = D2_I_FS_NonBankFI_MonMarketFunds_Amount_SgdUsdRmb_x000D_
Data Type = Bk_Number 19 - 9_x000D_
Bk_Assetcontinitemco = Positive Fair Values For Financial Derivatives_x000D_
Bk_OtherCurrencies = USD_x000D_
Bk_Assconcomloc = Singapore</t>
        </r>
      </text>
    </comment>
    <comment ref="G144" authorId="0" shapeId="0" xr:uid="{00000000-0006-0000-2100-000058010000}">
      <text>
        <r>
          <rPr>
            <b/>
            <sz val="9"/>
            <color indexed="81"/>
            <rFont val="Tahoma"/>
            <family val="2"/>
          </rPr>
          <t>Metric = D2_I_FS_NonBankFI_InsComp_Amount_SgdUsdRmb_x000D_
Data Type = Bk_Number 19 - 9_x000D_
Bk_Assetcontinitemco = Positive Fair Values For Financial Derivatives_x000D_
Bk_OtherCurrencies = USD_x000D_
Bk_Assconcomloc = Singapore</t>
        </r>
      </text>
    </comment>
    <comment ref="H144" authorId="0" shapeId="0" xr:uid="{00000000-0006-0000-2100-000059010000}">
      <text>
        <r>
          <rPr>
            <b/>
            <sz val="9"/>
            <color indexed="81"/>
            <rFont val="Tahoma"/>
            <family val="2"/>
          </rPr>
          <t>Metric = D2_I_FS_NonBankFI_ProvAndPensFunds_Amount_SgdUsdRmb_x000D_
Data Type = Bk_Number 19 - 9_x000D_
Bk_Assetcontinitemco = Positive Fair Values For Financial Derivatives_x000D_
Bk_OtherCurrencies = USD_x000D_
Bk_Assconcomloc = Singapore</t>
        </r>
      </text>
    </comment>
    <comment ref="I144" authorId="0" shapeId="0" xr:uid="{00000000-0006-0000-2100-00005A010000}">
      <text>
        <r>
          <rPr>
            <b/>
            <sz val="9"/>
            <color indexed="81"/>
            <rFont val="Tahoma"/>
            <family val="2"/>
          </rPr>
          <t>Metric = D2_I_FS_NonBankFI_SecAndFutComp_Amount_SgdUsdRmb_x000D_
Data Type = Bk_Number 19 - 9_x000D_
Bk_Assetcontinitemco = Positive Fair Values For Financial Derivatives_x000D_
Bk_OtherCurrencies = USD_x000D_
Bk_Assconcomloc = Singapore</t>
        </r>
      </text>
    </comment>
    <comment ref="J144" authorId="0" shapeId="0" xr:uid="{00000000-0006-0000-2100-00005B010000}">
      <text>
        <r>
          <rPr>
            <b/>
            <sz val="9"/>
            <color indexed="81"/>
            <rFont val="Tahoma"/>
            <family val="2"/>
          </rPr>
          <t>Metric = D2_I_FS_NonBankFI_OthrNonBankFinInst_Amount_SgdUsdRmb_x000D_
Data Type = Bk_Number 19 - 9_x000D_
Bk_Assetcontinitemco = Positive Fair Values For Financial Derivatives_x000D_
Bk_OtherCurrencies = USD_x000D_
Bk_Assconcomloc = Singapore</t>
        </r>
      </text>
    </comment>
    <comment ref="M144" authorId="0" shapeId="0" xr:uid="{00000000-0006-0000-2100-00005C010000}">
      <text>
        <r>
          <rPr>
            <b/>
            <sz val="9"/>
            <color indexed="81"/>
            <rFont val="Tahoma"/>
            <family val="2"/>
          </rPr>
          <t>Metric = D2_I_NonFS_Governments_Amount_SgdUsdRmb_x000D_
Data Type = Bk_Number 19 - 9_x000D_
Bk_Assetcontinitemco = Positive Fair Values For Financial Derivatives_x000D_
Bk_OtherCurrencies = USD_x000D_
Bk_Assconcomloc = Singapore</t>
        </r>
      </text>
    </comment>
    <comment ref="N144" authorId="0" shapeId="0" xr:uid="{00000000-0006-0000-2100-00005D010000}">
      <text>
        <r>
          <rPr>
            <b/>
            <sz val="9"/>
            <color indexed="81"/>
            <rFont val="Tahoma"/>
            <family val="2"/>
          </rPr>
          <t>Metric = D2_I_NonFS_PubSecEnt_Amount_SgdUsdRmb_x000D_
Data Type = Bk_Number 19 - 9_x000D_
Bk_Assetcontinitemco = Positive Fair Values For Financial Derivatives_x000D_
Bk_OtherCurrencies = USD_x000D_
Bk_Assconcomloc = Singapore</t>
        </r>
      </text>
    </comment>
    <comment ref="O144" authorId="0" shapeId="0" xr:uid="{00000000-0006-0000-2100-00005E010000}">
      <text>
        <r>
          <rPr>
            <b/>
            <sz val="9"/>
            <color indexed="81"/>
            <rFont val="Tahoma"/>
            <family val="2"/>
          </rPr>
          <t>Metric = D2_I_NonFS_NonFinCorp_Amount_SgdUsdRmb_x000D_
Data Type = Bk_Number 19 - 9_x000D_
Bk_Assetcontinitemco = Positive Fair Values For Financial Derivatives_x000D_
Bk_OtherCurrencies = USD_x000D_
Bk_Assconcomloc = Singapore</t>
        </r>
      </text>
    </comment>
    <comment ref="P144" authorId="0" shapeId="0" xr:uid="{00000000-0006-0000-2100-00005F010000}">
      <text>
        <r>
          <rPr>
            <b/>
            <sz val="9"/>
            <color indexed="81"/>
            <rFont val="Tahoma"/>
            <family val="2"/>
          </rPr>
          <t>Metric = D2_I_NonFS_UnincorpEterpHeldByNatPers_Amount_SgdUsdRmb_x000D_
Data Type = Bk_Number 19 - 9_x000D_
Bk_Assetcontinitemco = Positive Fair Values For Financial Derivatives_x000D_
Bk_OtherCurrencies = USD_x000D_
Bk_Assconcomloc = Singapore</t>
        </r>
      </text>
    </comment>
    <comment ref="Q144" authorId="0" shapeId="0" xr:uid="{00000000-0006-0000-2100-000060010000}">
      <text>
        <r>
          <rPr>
            <b/>
            <sz val="9"/>
            <color indexed="81"/>
            <rFont val="Tahoma"/>
            <family val="2"/>
          </rPr>
          <t>Metric = D2_I_NonFS_NatPers_Amount_SgdUsdRmb_x000D_
Data Type = Bk_Number 19 - 9_x000D_
Bk_Assetcontinitemco = Positive Fair Values For Financial Derivatives_x000D_
Bk_OtherCurrencies = USD_x000D_
Bk_Assconcomloc = Singapore</t>
        </r>
      </text>
    </comment>
    <comment ref="R144" authorId="0" shapeId="0" xr:uid="{00000000-0006-0000-2100-000061010000}">
      <text>
        <r>
          <rPr>
            <b/>
            <sz val="9"/>
            <color indexed="81"/>
            <rFont val="Tahoma"/>
            <family val="2"/>
          </rPr>
          <t>Metric = D2_I_NonFS_NonProfInstServIndivAndFam_Amount_SgdUsdRmb_x000D_
Data Type = Bk_Number 19 - 9_x000D_
Bk_Assetcontinitemco = Positive Fair Values For Financial Derivatives_x000D_
Bk_OtherCurrencies = USD_x000D_
Bk_Assconcomloc = Singapore</t>
        </r>
      </text>
    </comment>
    <comment ref="S144" authorId="0" shapeId="0" xr:uid="{00000000-0006-0000-2100-000062010000}">
      <text>
        <r>
          <rPr>
            <b/>
            <sz val="9"/>
            <color indexed="81"/>
            <rFont val="Tahoma"/>
            <family val="2"/>
          </rPr>
          <t>Metric = D2_I_NonFS_Others_Amount_SgdUsdRmb_x000D_
Data Type = Bk_Number 19 - 9_x000D_
Bk_Assetcontinitemco = Positive Fair Values For Financial Derivatives_x000D_
Bk_OtherCurrencies = USD_x000D_
Bk_Assconcomloc = Singapore</t>
        </r>
      </text>
    </comment>
    <comment ref="L145" authorId="0" shapeId="0" xr:uid="{00000000-0006-0000-2100-000063010000}">
      <text>
        <r>
          <rPr>
            <b/>
            <sz val="9"/>
            <color indexed="81"/>
            <rFont val="Tahoma"/>
            <family val="2"/>
          </rPr>
          <t>Metric = D2_I_CentBanksAndOffMonet_Amount_SgdUsdRmb_x000D_
Data Type = Bk_Number 19 - 9_x000D_
Bk_Assetcontinitemco = Positive Fair Values For Financial Derivatives_x000D_
Bk_OtherCurrencies = USD_x000D_
Bk_Assconcomloc = MonetaryAuthoritySingapore</t>
        </r>
      </text>
    </comment>
    <comment ref="S146" authorId="0" shapeId="0" xr:uid="{00000000-0006-0000-2100-000064010000}">
      <text>
        <r>
          <rPr>
            <b/>
            <sz val="9"/>
            <color indexed="81"/>
            <rFont val="Tahoma"/>
            <family val="2"/>
          </rPr>
          <t>Metric = D2_I_NonFS_Others_Amount_SgdUsdRmb_x000D_
Data Type = Bk_Number 19 - 9_x000D_
Bk_Assetcontinitemco = Positive Fair Values For Financial Derivatives_x000D_
Bk_OtherCurrencies = USD_x000D_
Bk_Assconcomloc = InternationalOrganisations</t>
        </r>
      </text>
    </comment>
    <comment ref="D150" authorId="0" shapeId="0" xr:uid="{00000000-0006-0000-2100-000065010000}">
      <text>
        <r>
          <rPr>
            <b/>
            <sz val="9"/>
            <color indexed="81"/>
            <rFont val="Tahoma"/>
            <family val="2"/>
          </rPr>
          <t>Metric = D2_I_Banks_Amount_SgdUsdRmb_x000D_
Data Type = Bk_Number 19 - 9_x000D_
Bk_Assetcontinitemco = Loans And Advances_x000D_
Bk_OtherCurrencies = USD_x000D_
Bk_Assconcomloc = Singapore</t>
        </r>
      </text>
    </comment>
    <comment ref="E150" authorId="0" shapeId="0" xr:uid="{00000000-0006-0000-2100-000066010000}">
      <text>
        <r>
          <rPr>
            <b/>
            <sz val="9"/>
            <color indexed="81"/>
            <rFont val="Tahoma"/>
            <family val="2"/>
          </rPr>
          <t>Metric = D2_I_FS_NonBankFI_FinComp_Amount_SgdUsdRmb_x000D_
Data Type = Bk_Number 19 - 9_x000D_
Bk_Assetcontinitemco = Loans And Advances_x000D_
Bk_OtherCurrencies = USD_x000D_
Bk_Assconcomloc = Singapore</t>
        </r>
      </text>
    </comment>
    <comment ref="F150" authorId="0" shapeId="0" xr:uid="{00000000-0006-0000-2100-000067010000}">
      <text>
        <r>
          <rPr>
            <b/>
            <sz val="9"/>
            <color indexed="81"/>
            <rFont val="Tahoma"/>
            <family val="2"/>
          </rPr>
          <t>Metric = D2_I_FS_NonBankFI_MonMarketFunds_Amount_SgdUsdRmb_x000D_
Data Type = Bk_Number 19 - 9_x000D_
Bk_Assetcontinitemco = Loans And Advances_x000D_
Bk_OtherCurrencies = USD_x000D_
Bk_Assconcomloc = Singapore</t>
        </r>
      </text>
    </comment>
    <comment ref="G150" authorId="0" shapeId="0" xr:uid="{00000000-0006-0000-2100-000068010000}">
      <text>
        <r>
          <rPr>
            <b/>
            <sz val="9"/>
            <color indexed="81"/>
            <rFont val="Tahoma"/>
            <family val="2"/>
          </rPr>
          <t>Metric = D2_I_FS_NonBankFI_InsComp_Amount_SgdUsdRmb_x000D_
Data Type = Bk_Number 19 - 9_x000D_
Bk_Assetcontinitemco = Loans And Advances_x000D_
Bk_OtherCurrencies = USD_x000D_
Bk_Assconcomloc = Singapore</t>
        </r>
      </text>
    </comment>
    <comment ref="H150" authorId="0" shapeId="0" xr:uid="{00000000-0006-0000-2100-000069010000}">
      <text>
        <r>
          <rPr>
            <b/>
            <sz val="9"/>
            <color indexed="81"/>
            <rFont val="Tahoma"/>
            <family val="2"/>
          </rPr>
          <t>Metric = D2_I_FS_NonBankFI_ProvAndPensFunds_Amount_SgdUsdRmb_x000D_
Data Type = Bk_Number 19 - 9_x000D_
Bk_Assetcontinitemco = Loans And Advances_x000D_
Bk_OtherCurrencies = USD_x000D_
Bk_Assconcomloc = Singapore</t>
        </r>
      </text>
    </comment>
    <comment ref="I150" authorId="0" shapeId="0" xr:uid="{00000000-0006-0000-2100-00006A010000}">
      <text>
        <r>
          <rPr>
            <b/>
            <sz val="9"/>
            <color indexed="81"/>
            <rFont val="Tahoma"/>
            <family val="2"/>
          </rPr>
          <t>Metric = D2_I_FS_NonBankFI_SecAndFutComp_Amount_SgdUsdRmb_x000D_
Data Type = Bk_Number 19 - 9_x000D_
Bk_Assetcontinitemco = Loans And Advances_x000D_
Bk_OtherCurrencies = USD_x000D_
Bk_Assconcomloc = Singapore</t>
        </r>
      </text>
    </comment>
    <comment ref="J150" authorId="0" shapeId="0" xr:uid="{00000000-0006-0000-2100-00006B010000}">
      <text>
        <r>
          <rPr>
            <b/>
            <sz val="9"/>
            <color indexed="81"/>
            <rFont val="Tahoma"/>
            <family val="2"/>
          </rPr>
          <t>Metric = D2_I_FS_NonBankFI_OthrNonBankFinInst_Amount_SgdUsdRmb_x000D_
Data Type = Bk_Number 19 - 9_x000D_
Bk_Assetcontinitemco = Loans And Advances_x000D_
Bk_OtherCurrencies = USD_x000D_
Bk_Assconcomloc = Singapore</t>
        </r>
      </text>
    </comment>
    <comment ref="M150" authorId="0" shapeId="0" xr:uid="{00000000-0006-0000-2100-00006C010000}">
      <text>
        <r>
          <rPr>
            <b/>
            <sz val="9"/>
            <color indexed="81"/>
            <rFont val="Tahoma"/>
            <family val="2"/>
          </rPr>
          <t>Metric = D2_I_NonFS_Governments_Amount_SgdUsdRmb_x000D_
Data Type = Bk_Number 19 - 9_x000D_
Bk_Assetcontinitemco = Loans And Advances_x000D_
Bk_OtherCurrencies = USD_x000D_
Bk_Assconcomloc = Singapore</t>
        </r>
      </text>
    </comment>
    <comment ref="N150" authorId="0" shapeId="0" xr:uid="{00000000-0006-0000-2100-00006D010000}">
      <text>
        <r>
          <rPr>
            <b/>
            <sz val="9"/>
            <color indexed="81"/>
            <rFont val="Tahoma"/>
            <family val="2"/>
          </rPr>
          <t>Metric = D2_I_NonFS_PubSecEnt_Amount_SgdUsdRmb_x000D_
Data Type = Bk_Number 19 - 9_x000D_
Bk_Assetcontinitemco = Loans And Advances_x000D_
Bk_OtherCurrencies = USD_x000D_
Bk_Assconcomloc = Singapore</t>
        </r>
      </text>
    </comment>
    <comment ref="O150" authorId="0" shapeId="0" xr:uid="{00000000-0006-0000-2100-00006E010000}">
      <text>
        <r>
          <rPr>
            <b/>
            <sz val="9"/>
            <color indexed="81"/>
            <rFont val="Tahoma"/>
            <family val="2"/>
          </rPr>
          <t>Metric = D2_I_NonFS_NonFinCorp_Amount_SgdUsdRmb_x000D_
Data Type = Bk_Number 19 - 9_x000D_
Bk_Assetcontinitemco = Loans And Advances_x000D_
Bk_OtherCurrencies = USD_x000D_
Bk_Assconcomloc = Singapore</t>
        </r>
      </text>
    </comment>
    <comment ref="P150" authorId="0" shapeId="0" xr:uid="{00000000-0006-0000-2100-00006F010000}">
      <text>
        <r>
          <rPr>
            <b/>
            <sz val="9"/>
            <color indexed="81"/>
            <rFont val="Tahoma"/>
            <family val="2"/>
          </rPr>
          <t>Metric = D2_I_NonFS_UnincorpEterpHeldByNatPers_Amount_SgdUsdRmb_x000D_
Data Type = Bk_Number 19 - 9_x000D_
Bk_Assetcontinitemco = Loans And Advances_x000D_
Bk_OtherCurrencies = USD_x000D_
Bk_Assconcomloc = Singapore</t>
        </r>
      </text>
    </comment>
    <comment ref="Q150" authorId="0" shapeId="0" xr:uid="{00000000-0006-0000-2100-000070010000}">
      <text>
        <r>
          <rPr>
            <b/>
            <sz val="9"/>
            <color indexed="81"/>
            <rFont val="Tahoma"/>
            <family val="2"/>
          </rPr>
          <t>Metric = D2_I_NonFS_NatPers_Amount_SgdUsdRmb_x000D_
Data Type = Bk_Number 19 - 9_x000D_
Bk_Assetcontinitemco = Loans And Advances_x000D_
Bk_OtherCurrencies = USD_x000D_
Bk_Assconcomloc = Singapore</t>
        </r>
      </text>
    </comment>
    <comment ref="R150" authorId="0" shapeId="0" xr:uid="{00000000-0006-0000-2100-000071010000}">
      <text>
        <r>
          <rPr>
            <b/>
            <sz val="9"/>
            <color indexed="81"/>
            <rFont val="Tahoma"/>
            <family val="2"/>
          </rPr>
          <t>Metric = D2_I_NonFS_NonProfInstServIndivAndFam_Amount_SgdUsdRmb_x000D_
Data Type = Bk_Number 19 - 9_x000D_
Bk_Assetcontinitemco = Loans And Advances_x000D_
Bk_OtherCurrencies = USD_x000D_
Bk_Assconcomloc = Singapore</t>
        </r>
      </text>
    </comment>
    <comment ref="S150" authorId="0" shapeId="0" xr:uid="{00000000-0006-0000-2100-000072010000}">
      <text>
        <r>
          <rPr>
            <b/>
            <sz val="9"/>
            <color indexed="81"/>
            <rFont val="Tahoma"/>
            <family val="2"/>
          </rPr>
          <t>Metric = D2_I_NonFS_Others_Amount_SgdUsdRmb_x000D_
Data Type = Bk_Number 19 - 9_x000D_
Bk_Assetcontinitemco = Loans And Advances_x000D_
Bk_OtherCurrencies = USD_x000D_
Bk_Assconcomloc = Singapore</t>
        </r>
      </text>
    </comment>
    <comment ref="L151" authorId="0" shapeId="0" xr:uid="{00000000-0006-0000-2100-000073010000}">
      <text>
        <r>
          <rPr>
            <b/>
            <sz val="9"/>
            <color indexed="81"/>
            <rFont val="Tahoma"/>
            <family val="2"/>
          </rPr>
          <t>Metric = D2_I_CentBanksAndOffMonet_Amount_SgdUsdRmb_x000D_
Data Type = Bk_Number 19 - 9_x000D_
Bk_Assetcontinitemco = Loans And Advances_x000D_
Bk_OtherCurrencies = USD_x000D_
Bk_Assconcomloc = MonetaryAuthoritySingapore</t>
        </r>
      </text>
    </comment>
    <comment ref="S152" authorId="0" shapeId="0" xr:uid="{00000000-0006-0000-2100-000074010000}">
      <text>
        <r>
          <rPr>
            <b/>
            <sz val="9"/>
            <color indexed="81"/>
            <rFont val="Tahoma"/>
            <family val="2"/>
          </rPr>
          <t>Metric = D2_I_NonFS_Others_Amount_SgdUsdRmb_x000D_
Data Type = Bk_Number 19 - 9_x000D_
Bk_Assetcontinitemco = Loans And Advances_x000D_
Bk_OtherCurrencies = USD_x000D_
Bk_Assconcomloc = InternationalOrganisations</t>
        </r>
      </text>
    </comment>
    <comment ref="D156" authorId="0" shapeId="0" xr:uid="{00000000-0006-0000-2100-000075010000}">
      <text>
        <r>
          <rPr>
            <b/>
            <sz val="9"/>
            <color indexed="81"/>
            <rFont val="Tahoma"/>
            <family val="2"/>
          </rPr>
          <t>Metric = D2_I_Banks_Amount_SgdUsdRmb_x000D_
Data Type = Bk_Number 19 - 9_x000D_
Bk_Assetcontinitemco = Bills Discounted Or Purchased_x000D_
Bk_OtherCurrencies = USD_x000D_
Bk_Assconcomloc = Singapore</t>
        </r>
      </text>
    </comment>
    <comment ref="E156" authorId="0" shapeId="0" xr:uid="{00000000-0006-0000-2100-000076010000}">
      <text>
        <r>
          <rPr>
            <b/>
            <sz val="9"/>
            <color indexed="81"/>
            <rFont val="Tahoma"/>
            <family val="2"/>
          </rPr>
          <t>Metric = D2_I_FS_NonBankFI_FinComp_Amount_SgdUsdRmb_x000D_
Data Type = Bk_Number 19 - 9_x000D_
Bk_Assetcontinitemco = Bills Discounted Or Purchased_x000D_
Bk_OtherCurrencies = USD_x000D_
Bk_Assconcomloc = Singapore</t>
        </r>
      </text>
    </comment>
    <comment ref="F156" authorId="0" shapeId="0" xr:uid="{00000000-0006-0000-2100-000077010000}">
      <text>
        <r>
          <rPr>
            <b/>
            <sz val="9"/>
            <color indexed="81"/>
            <rFont val="Tahoma"/>
            <family val="2"/>
          </rPr>
          <t>Metric = D2_I_FS_NonBankFI_MonMarketFunds_Amount_SgdUsdRmb_x000D_
Data Type = Bk_Number 19 - 9_x000D_
Bk_Assetcontinitemco = Bills Discounted Or Purchased_x000D_
Bk_OtherCurrencies = USD_x000D_
Bk_Assconcomloc = Singapore</t>
        </r>
      </text>
    </comment>
    <comment ref="G156" authorId="0" shapeId="0" xr:uid="{00000000-0006-0000-2100-000078010000}">
      <text>
        <r>
          <rPr>
            <b/>
            <sz val="9"/>
            <color indexed="81"/>
            <rFont val="Tahoma"/>
            <family val="2"/>
          </rPr>
          <t>Metric = D2_I_FS_NonBankFI_InsComp_Amount_SgdUsdRmb_x000D_
Data Type = Bk_Number 19 - 9_x000D_
Bk_Assetcontinitemco = Bills Discounted Or Purchased_x000D_
Bk_OtherCurrencies = USD_x000D_
Bk_Assconcomloc = Singapore</t>
        </r>
      </text>
    </comment>
    <comment ref="H156" authorId="0" shapeId="0" xr:uid="{00000000-0006-0000-2100-000079010000}">
      <text>
        <r>
          <rPr>
            <b/>
            <sz val="9"/>
            <color indexed="81"/>
            <rFont val="Tahoma"/>
            <family val="2"/>
          </rPr>
          <t>Metric = D2_I_FS_NonBankFI_ProvAndPensFunds_Amount_SgdUsdRmb_x000D_
Data Type = Bk_Number 19 - 9_x000D_
Bk_Assetcontinitemco = Bills Discounted Or Purchased_x000D_
Bk_OtherCurrencies = USD_x000D_
Bk_Assconcomloc = Singapore</t>
        </r>
      </text>
    </comment>
    <comment ref="I156" authorId="0" shapeId="0" xr:uid="{00000000-0006-0000-2100-00007A010000}">
      <text>
        <r>
          <rPr>
            <b/>
            <sz val="9"/>
            <color indexed="81"/>
            <rFont val="Tahoma"/>
            <family val="2"/>
          </rPr>
          <t>Metric = D2_I_FS_NonBankFI_SecAndFutComp_Amount_SgdUsdRmb_x000D_
Data Type = Bk_Number 19 - 9_x000D_
Bk_Assetcontinitemco = Bills Discounted Or Purchased_x000D_
Bk_OtherCurrencies = USD_x000D_
Bk_Assconcomloc = Singapore</t>
        </r>
      </text>
    </comment>
    <comment ref="J156" authorId="0" shapeId="0" xr:uid="{00000000-0006-0000-2100-00007B010000}">
      <text>
        <r>
          <rPr>
            <b/>
            <sz val="9"/>
            <color indexed="81"/>
            <rFont val="Tahoma"/>
            <family val="2"/>
          </rPr>
          <t>Metric = D2_I_FS_NonBankFI_OthrNonBankFinInst_Amount_SgdUsdRmb_x000D_
Data Type = Bk_Number 19 - 9_x000D_
Bk_Assetcontinitemco = Bills Discounted Or Purchased_x000D_
Bk_OtherCurrencies = USD_x000D_
Bk_Assconcomloc = Singapore</t>
        </r>
      </text>
    </comment>
    <comment ref="M156" authorId="0" shapeId="0" xr:uid="{00000000-0006-0000-2100-00007C010000}">
      <text>
        <r>
          <rPr>
            <b/>
            <sz val="9"/>
            <color indexed="81"/>
            <rFont val="Tahoma"/>
            <family val="2"/>
          </rPr>
          <t>Metric = D2_I_NonFS_Governments_Amount_SgdUsdRmb_x000D_
Data Type = Bk_Number 19 - 9_x000D_
Bk_Assetcontinitemco = Bills Discounted Or Purchased_x000D_
Bk_OtherCurrencies = USD_x000D_
Bk_Assconcomloc = Singapore</t>
        </r>
      </text>
    </comment>
    <comment ref="N156" authorId="0" shapeId="0" xr:uid="{00000000-0006-0000-2100-00007D010000}">
      <text>
        <r>
          <rPr>
            <b/>
            <sz val="9"/>
            <color indexed="81"/>
            <rFont val="Tahoma"/>
            <family val="2"/>
          </rPr>
          <t>Metric = D2_I_NonFS_PubSecEnt_Amount_SgdUsdRmb_x000D_
Data Type = Bk_Number 19 - 9_x000D_
Bk_Assetcontinitemco = Bills Discounted Or Purchased_x000D_
Bk_OtherCurrencies = USD_x000D_
Bk_Assconcomloc = Singapore</t>
        </r>
      </text>
    </comment>
    <comment ref="O156" authorId="0" shapeId="0" xr:uid="{00000000-0006-0000-2100-00007E010000}">
      <text>
        <r>
          <rPr>
            <b/>
            <sz val="9"/>
            <color indexed="81"/>
            <rFont val="Tahoma"/>
            <family val="2"/>
          </rPr>
          <t>Metric = D2_I_NonFS_NonFinCorp_Amount_SgdUsdRmb_x000D_
Data Type = Bk_Number 19 - 9_x000D_
Bk_Assetcontinitemco = Bills Discounted Or Purchased_x000D_
Bk_OtherCurrencies = USD_x000D_
Bk_Assconcomloc = Singapore</t>
        </r>
      </text>
    </comment>
    <comment ref="P156" authorId="0" shapeId="0" xr:uid="{00000000-0006-0000-2100-00007F010000}">
      <text>
        <r>
          <rPr>
            <b/>
            <sz val="9"/>
            <color indexed="81"/>
            <rFont val="Tahoma"/>
            <family val="2"/>
          </rPr>
          <t>Metric = D2_I_NonFS_UnincorpEterpHeldByNatPers_Amount_SgdUsdRmb_x000D_
Data Type = Bk_Number 19 - 9_x000D_
Bk_Assetcontinitemco = Bills Discounted Or Purchased_x000D_
Bk_OtherCurrencies = USD_x000D_
Bk_Assconcomloc = Singapore</t>
        </r>
      </text>
    </comment>
    <comment ref="Q156" authorId="0" shapeId="0" xr:uid="{00000000-0006-0000-2100-000080010000}">
      <text>
        <r>
          <rPr>
            <b/>
            <sz val="9"/>
            <color indexed="81"/>
            <rFont val="Tahoma"/>
            <family val="2"/>
          </rPr>
          <t>Metric = D2_I_NonFS_NatPers_Amount_SgdUsdRmb_x000D_
Data Type = Bk_Number 19 - 9_x000D_
Bk_Assetcontinitemco = Bills Discounted Or Purchased_x000D_
Bk_OtherCurrencies = USD_x000D_
Bk_Assconcomloc = Singapore</t>
        </r>
      </text>
    </comment>
    <comment ref="R156" authorId="0" shapeId="0" xr:uid="{00000000-0006-0000-2100-000081010000}">
      <text>
        <r>
          <rPr>
            <b/>
            <sz val="9"/>
            <color indexed="81"/>
            <rFont val="Tahoma"/>
            <family val="2"/>
          </rPr>
          <t>Metric = D2_I_NonFS_NonProfInstServIndivAndFam_Amount_SgdUsdRmb_x000D_
Data Type = Bk_Number 19 - 9_x000D_
Bk_Assetcontinitemco = Bills Discounted Or Purchased_x000D_
Bk_OtherCurrencies = USD_x000D_
Bk_Assconcomloc = Singapore</t>
        </r>
      </text>
    </comment>
    <comment ref="S156" authorId="0" shapeId="0" xr:uid="{00000000-0006-0000-2100-000082010000}">
      <text>
        <r>
          <rPr>
            <b/>
            <sz val="9"/>
            <color indexed="81"/>
            <rFont val="Tahoma"/>
            <family val="2"/>
          </rPr>
          <t>Metric = D2_I_NonFS_Others_Amount_SgdUsdRmb_x000D_
Data Type = Bk_Number 19 - 9_x000D_
Bk_Assetcontinitemco = Bills Discounted Or Purchased_x000D_
Bk_OtherCurrencies = USD_x000D_
Bk_Assconcomloc = Singapore</t>
        </r>
      </text>
    </comment>
    <comment ref="L157" authorId="0" shapeId="0" xr:uid="{00000000-0006-0000-2100-000083010000}">
      <text>
        <r>
          <rPr>
            <b/>
            <sz val="9"/>
            <color indexed="81"/>
            <rFont val="Tahoma"/>
            <family val="2"/>
          </rPr>
          <t>Metric = D2_I_CentBanksAndOffMonet_Amount_SgdUsdRmb_x000D_
Data Type = Bk_Number 19 - 9_x000D_
Bk_Assetcontinitemco = Bills Discounted Or Purchased_x000D_
Bk_OtherCurrencies = USD_x000D_
Bk_Assconcomloc = MonetaryAuthoritySingapore</t>
        </r>
      </text>
    </comment>
    <comment ref="S158" authorId="0" shapeId="0" xr:uid="{00000000-0006-0000-2100-000084010000}">
      <text>
        <r>
          <rPr>
            <b/>
            <sz val="9"/>
            <color indexed="81"/>
            <rFont val="Tahoma"/>
            <family val="2"/>
          </rPr>
          <t>Metric = D2_I_NonFS_Others_Amount_SgdUsdRmb_x000D_
Data Type = Bk_Number 19 - 9_x000D_
Bk_Assetcontinitemco = Bills Discounted Or Purchased_x000D_
Bk_OtherCurrencies = USD_x000D_
Bk_Assconcomloc = InternationalOrganisations</t>
        </r>
      </text>
    </comment>
    <comment ref="D162" authorId="0" shapeId="0" xr:uid="{00000000-0006-0000-2100-000085010000}">
      <text>
        <r>
          <rPr>
            <b/>
            <sz val="9"/>
            <color indexed="81"/>
            <rFont val="Tahoma"/>
            <family val="2"/>
          </rPr>
          <t>Metric = D2_I_Banks_Amount_SgdUsdRmb_x000D_
Data Type = Bk_Number 19 - 9_x000D_
Bk_Assetcontinitemco = Debt Securities_x000D_
Bk_OtherCurrencies = USD_x000D_
Bk_Assconcomloc = Singapore</t>
        </r>
      </text>
    </comment>
    <comment ref="E162" authorId="0" shapeId="0" xr:uid="{00000000-0006-0000-2100-000086010000}">
      <text>
        <r>
          <rPr>
            <b/>
            <sz val="9"/>
            <color indexed="81"/>
            <rFont val="Tahoma"/>
            <family val="2"/>
          </rPr>
          <t>Metric = D2_I_FS_NonBankFI_FinComp_Amount_SgdUsdRmb_x000D_
Data Type = Bk_Number 19 - 9_x000D_
Bk_Assetcontinitemco = Debt Securities_x000D_
Bk_OtherCurrencies = USD_x000D_
Bk_Assconcomloc = Singapore</t>
        </r>
      </text>
    </comment>
    <comment ref="F162" authorId="0" shapeId="0" xr:uid="{00000000-0006-0000-2100-000087010000}">
      <text>
        <r>
          <rPr>
            <b/>
            <sz val="9"/>
            <color indexed="81"/>
            <rFont val="Tahoma"/>
            <family val="2"/>
          </rPr>
          <t>Metric = D2_I_FS_NonBankFI_MonMarketFunds_Amount_SgdUsdRmb_x000D_
Data Type = Bk_Number 19 - 9_x000D_
Bk_Assetcontinitemco = Debt Securities_x000D_
Bk_OtherCurrencies = USD_x000D_
Bk_Assconcomloc = Singapore</t>
        </r>
      </text>
    </comment>
    <comment ref="G162" authorId="0" shapeId="0" xr:uid="{00000000-0006-0000-2100-000088010000}">
      <text>
        <r>
          <rPr>
            <b/>
            <sz val="9"/>
            <color indexed="81"/>
            <rFont val="Tahoma"/>
            <family val="2"/>
          </rPr>
          <t>Metric = D2_I_FS_NonBankFI_InsComp_Amount_SgdUsdRmb_x000D_
Data Type = Bk_Number 19 - 9_x000D_
Bk_Assetcontinitemco = Debt Securities_x000D_
Bk_OtherCurrencies = USD_x000D_
Bk_Assconcomloc = Singapore</t>
        </r>
      </text>
    </comment>
    <comment ref="H162" authorId="0" shapeId="0" xr:uid="{00000000-0006-0000-2100-000089010000}">
      <text>
        <r>
          <rPr>
            <b/>
            <sz val="9"/>
            <color indexed="81"/>
            <rFont val="Tahoma"/>
            <family val="2"/>
          </rPr>
          <t>Metric = D2_I_FS_NonBankFI_ProvAndPensFunds_Amount_SgdUsdRmb_x000D_
Data Type = Bk_Number 19 - 9_x000D_
Bk_Assetcontinitemco = Debt Securities_x000D_
Bk_OtherCurrencies = USD_x000D_
Bk_Assconcomloc = Singapore</t>
        </r>
      </text>
    </comment>
    <comment ref="I162" authorId="0" shapeId="0" xr:uid="{00000000-0006-0000-2100-00008A010000}">
      <text>
        <r>
          <rPr>
            <b/>
            <sz val="9"/>
            <color indexed="81"/>
            <rFont val="Tahoma"/>
            <family val="2"/>
          </rPr>
          <t>Metric = D2_I_FS_NonBankFI_SecAndFutComp_Amount_SgdUsdRmb_x000D_
Data Type = Bk_Number 19 - 9_x000D_
Bk_Assetcontinitemco = Debt Securities_x000D_
Bk_OtherCurrencies = USD_x000D_
Bk_Assconcomloc = Singapore</t>
        </r>
      </text>
    </comment>
    <comment ref="J162" authorId="0" shapeId="0" xr:uid="{00000000-0006-0000-2100-00008B010000}">
      <text>
        <r>
          <rPr>
            <b/>
            <sz val="9"/>
            <color indexed="81"/>
            <rFont val="Tahoma"/>
            <family val="2"/>
          </rPr>
          <t>Metric = D2_I_FS_NonBankFI_OthrNonBankFinInst_Amount_SgdUsdRmb_x000D_
Data Type = Bk_Number 19 - 9_x000D_
Bk_Assetcontinitemco = Debt Securities_x000D_
Bk_OtherCurrencies = USD_x000D_
Bk_Assconcomloc = Singapore</t>
        </r>
      </text>
    </comment>
    <comment ref="M162" authorId="0" shapeId="0" xr:uid="{00000000-0006-0000-2100-00008C010000}">
      <text>
        <r>
          <rPr>
            <b/>
            <sz val="9"/>
            <color indexed="81"/>
            <rFont val="Tahoma"/>
            <family val="2"/>
          </rPr>
          <t>Metric = D2_I_NonFS_Governments_Amount_SgdUsdRmb_x000D_
Data Type = Bk_Number 19 - 9_x000D_
Bk_Assetcontinitemco = Debt Securities_x000D_
Bk_OtherCurrencies = USD_x000D_
Bk_Assconcomloc = Singapore</t>
        </r>
      </text>
    </comment>
    <comment ref="N162" authorId="0" shapeId="0" xr:uid="{00000000-0006-0000-2100-00008D010000}">
      <text>
        <r>
          <rPr>
            <b/>
            <sz val="9"/>
            <color indexed="81"/>
            <rFont val="Tahoma"/>
            <family val="2"/>
          </rPr>
          <t>Metric = D2_I_NonFS_PubSecEnt_Amount_SgdUsdRmb_x000D_
Data Type = Bk_Number 19 - 9_x000D_
Bk_Assetcontinitemco = Debt Securities_x000D_
Bk_OtherCurrencies = USD_x000D_
Bk_Assconcomloc = Singapore</t>
        </r>
      </text>
    </comment>
    <comment ref="O162" authorId="0" shapeId="0" xr:uid="{00000000-0006-0000-2100-00008E010000}">
      <text>
        <r>
          <rPr>
            <b/>
            <sz val="9"/>
            <color indexed="81"/>
            <rFont val="Tahoma"/>
            <family val="2"/>
          </rPr>
          <t>Metric = D2_I_NonFS_NonFinCorp_Amount_SgdUsdRmb_x000D_
Data Type = Bk_Number 19 - 9_x000D_
Bk_Assetcontinitemco = Debt Securities_x000D_
Bk_OtherCurrencies = USD_x000D_
Bk_Assconcomloc = Singapore</t>
        </r>
      </text>
    </comment>
    <comment ref="P162" authorId="0" shapeId="0" xr:uid="{00000000-0006-0000-2100-00008F010000}">
      <text>
        <r>
          <rPr>
            <b/>
            <sz val="9"/>
            <color indexed="81"/>
            <rFont val="Tahoma"/>
            <family val="2"/>
          </rPr>
          <t>Metric = D2_I_NonFS_UnincorpEterpHeldByNatPers_Amount_SgdUsdRmb_x000D_
Data Type = Bk_Number 19 - 9_x000D_
Bk_Assetcontinitemco = Debt Securities_x000D_
Bk_OtherCurrencies = USD_x000D_
Bk_Assconcomloc = Singapore</t>
        </r>
      </text>
    </comment>
    <comment ref="Q162" authorId="0" shapeId="0" xr:uid="{00000000-0006-0000-2100-000090010000}">
      <text>
        <r>
          <rPr>
            <b/>
            <sz val="9"/>
            <color indexed="81"/>
            <rFont val="Tahoma"/>
            <family val="2"/>
          </rPr>
          <t>Metric = D2_I_NonFS_NatPers_Amount_SgdUsdRmb_x000D_
Data Type = Bk_Number 19 - 9_x000D_
Bk_Assetcontinitemco = Debt Securities_x000D_
Bk_OtherCurrencies = USD_x000D_
Bk_Assconcomloc = Singapore</t>
        </r>
      </text>
    </comment>
    <comment ref="R162" authorId="0" shapeId="0" xr:uid="{00000000-0006-0000-2100-000091010000}">
      <text>
        <r>
          <rPr>
            <b/>
            <sz val="9"/>
            <color indexed="81"/>
            <rFont val="Tahoma"/>
            <family val="2"/>
          </rPr>
          <t>Metric = D2_I_NonFS_NonProfInstServIndivAndFam_Amount_SgdUsdRmb_x000D_
Data Type = Bk_Number 19 - 9_x000D_
Bk_Assetcontinitemco = Debt Securities_x000D_
Bk_OtherCurrencies = USD_x000D_
Bk_Assconcomloc = Singapore</t>
        </r>
      </text>
    </comment>
    <comment ref="S162" authorId="0" shapeId="0" xr:uid="{00000000-0006-0000-2100-000092010000}">
      <text>
        <r>
          <rPr>
            <b/>
            <sz val="9"/>
            <color indexed="81"/>
            <rFont val="Tahoma"/>
            <family val="2"/>
          </rPr>
          <t>Metric = D2_I_NonFS_Others_Amount_SgdUsdRmb_x000D_
Data Type = Bk_Number 19 - 9_x000D_
Bk_Assetcontinitemco = Debt Securities_x000D_
Bk_OtherCurrencies = USD_x000D_
Bk_Assconcomloc = Singapore</t>
        </r>
      </text>
    </comment>
    <comment ref="L163" authorId="0" shapeId="0" xr:uid="{00000000-0006-0000-2100-000093010000}">
      <text>
        <r>
          <rPr>
            <b/>
            <sz val="9"/>
            <color indexed="81"/>
            <rFont val="Tahoma"/>
            <family val="2"/>
          </rPr>
          <t>Metric = D2_I_CentBanksAndOffMonet_Amount_SgdUsdRmb_x000D_
Data Type = Bk_Number 19 - 9_x000D_
Bk_Assetcontinitemco = Debt Securities_x000D_
Bk_OtherCurrencies = USD_x000D_
Bk_Assconcomloc = MonetaryAuthoritySingapore</t>
        </r>
      </text>
    </comment>
    <comment ref="S164" authorId="0" shapeId="0" xr:uid="{00000000-0006-0000-2100-000094010000}">
      <text>
        <r>
          <rPr>
            <b/>
            <sz val="9"/>
            <color indexed="81"/>
            <rFont val="Tahoma"/>
            <family val="2"/>
          </rPr>
          <t>Metric = D2_I_NonFS_Others_Amount_SgdUsdRmb_x000D_
Data Type = Bk_Number 19 - 9_x000D_
Bk_Assetcontinitemco = Debt Securities_x000D_
Bk_OtherCurrencies = USD_x000D_
Bk_Assconcomloc = InternationalOrganisations</t>
        </r>
      </text>
    </comment>
    <comment ref="D168" authorId="0" shapeId="0" xr:uid="{00000000-0006-0000-2100-000095010000}">
      <text>
        <r>
          <rPr>
            <b/>
            <sz val="9"/>
            <color indexed="81"/>
            <rFont val="Tahoma"/>
            <family val="2"/>
          </rPr>
          <t>Metric = D2_I_Banks_Amount_SgdUsdRmb_x000D_
Data Type = Bk_Number 19 - 9_x000D_
Bk_Assetcontinitemco = Negotiable Certificates Of Deposits_x000D_
Bk_OtherCurrencies = USD_x000D_
Bk_Assconcomloc = Singapore</t>
        </r>
      </text>
    </comment>
    <comment ref="E168" authorId="0" shapeId="0" xr:uid="{00000000-0006-0000-2100-000096010000}">
      <text>
        <r>
          <rPr>
            <b/>
            <sz val="9"/>
            <color indexed="81"/>
            <rFont val="Tahoma"/>
            <family val="2"/>
          </rPr>
          <t>Metric = D2_I_FS_NonBankFI_FinComp_Amount_SgdUsdRmb_x000D_
Data Type = Bk_Number 19 - 9_x000D_
Bk_Assetcontinitemco = Negotiable Certificates Of Deposits_x000D_
Bk_OtherCurrencies = USD_x000D_
Bk_Assconcomloc = Singapore</t>
        </r>
      </text>
    </comment>
    <comment ref="F168" authorId="0" shapeId="0" xr:uid="{00000000-0006-0000-2100-000097010000}">
      <text>
        <r>
          <rPr>
            <b/>
            <sz val="9"/>
            <color indexed="81"/>
            <rFont val="Tahoma"/>
            <family val="2"/>
          </rPr>
          <t>Metric = D2_I_FS_NonBankFI_MonMarketFunds_Amount_SgdUsdRmb_x000D_
Data Type = Bk_Number 19 - 9_x000D_
Bk_Assetcontinitemco = Negotiable Certificates Of Deposits_x000D_
Bk_OtherCurrencies = USD_x000D_
Bk_Assconcomloc = Singapore</t>
        </r>
      </text>
    </comment>
    <comment ref="G168" authorId="0" shapeId="0" xr:uid="{00000000-0006-0000-2100-000098010000}">
      <text>
        <r>
          <rPr>
            <b/>
            <sz val="9"/>
            <color indexed="81"/>
            <rFont val="Tahoma"/>
            <family val="2"/>
          </rPr>
          <t>Metric = D2_I_FS_NonBankFI_InsComp_Amount_SgdUsdRmb_x000D_
Data Type = Bk_Number 19 - 9_x000D_
Bk_Assetcontinitemco = Negotiable Certificates Of Deposits_x000D_
Bk_OtherCurrencies = USD_x000D_
Bk_Assconcomloc = Singapore</t>
        </r>
      </text>
    </comment>
    <comment ref="H168" authorId="0" shapeId="0" xr:uid="{00000000-0006-0000-2100-000099010000}">
      <text>
        <r>
          <rPr>
            <b/>
            <sz val="9"/>
            <color indexed="81"/>
            <rFont val="Tahoma"/>
            <family val="2"/>
          </rPr>
          <t>Metric = D2_I_FS_NonBankFI_ProvAndPensFunds_Amount_SgdUsdRmb_x000D_
Data Type = Bk_Number 19 - 9_x000D_
Bk_Assetcontinitemco = Negotiable Certificates Of Deposits_x000D_
Bk_OtherCurrencies = USD_x000D_
Bk_Assconcomloc = Singapore</t>
        </r>
      </text>
    </comment>
    <comment ref="I168" authorId="0" shapeId="0" xr:uid="{00000000-0006-0000-2100-00009A010000}">
      <text>
        <r>
          <rPr>
            <b/>
            <sz val="9"/>
            <color indexed="81"/>
            <rFont val="Tahoma"/>
            <family val="2"/>
          </rPr>
          <t>Metric = D2_I_FS_NonBankFI_SecAndFutComp_Amount_SgdUsdRmb_x000D_
Data Type = Bk_Number 19 - 9_x000D_
Bk_Assetcontinitemco = Negotiable Certificates Of Deposits_x000D_
Bk_OtherCurrencies = USD_x000D_
Bk_Assconcomloc = Singapore</t>
        </r>
      </text>
    </comment>
    <comment ref="J168" authorId="0" shapeId="0" xr:uid="{00000000-0006-0000-2100-00009B010000}">
      <text>
        <r>
          <rPr>
            <b/>
            <sz val="9"/>
            <color indexed="81"/>
            <rFont val="Tahoma"/>
            <family val="2"/>
          </rPr>
          <t>Metric = D2_I_FS_NonBankFI_OthrNonBankFinInst_Amount_SgdUsdRmb_x000D_
Data Type = Bk_Number 19 - 9_x000D_
Bk_Assetcontinitemco = Negotiable Certificates Of Deposits_x000D_
Bk_OtherCurrencies = USD_x000D_
Bk_Assconcomloc = Singapore</t>
        </r>
      </text>
    </comment>
    <comment ref="M168" authorId="0" shapeId="0" xr:uid="{00000000-0006-0000-2100-00009C010000}">
      <text>
        <r>
          <rPr>
            <b/>
            <sz val="9"/>
            <color indexed="81"/>
            <rFont val="Tahoma"/>
            <family val="2"/>
          </rPr>
          <t>Metric = D2_I_NonFS_Governments_Amount_SgdUsdRmb_x000D_
Data Type = Bk_Number 19 - 9_x000D_
Bk_Assetcontinitemco = Negotiable Certificates Of Deposits_x000D_
Bk_OtherCurrencies = USD_x000D_
Bk_Assconcomloc = Singapore</t>
        </r>
      </text>
    </comment>
    <comment ref="N168" authorId="0" shapeId="0" xr:uid="{00000000-0006-0000-2100-00009D010000}">
      <text>
        <r>
          <rPr>
            <b/>
            <sz val="9"/>
            <color indexed="81"/>
            <rFont val="Tahoma"/>
            <family val="2"/>
          </rPr>
          <t>Metric = D2_I_NonFS_PubSecEnt_Amount_SgdUsdRmb_x000D_
Data Type = Bk_Number 19 - 9_x000D_
Bk_Assetcontinitemco = Negotiable Certificates Of Deposits_x000D_
Bk_OtherCurrencies = USD_x000D_
Bk_Assconcomloc = Singapore</t>
        </r>
      </text>
    </comment>
    <comment ref="O168" authorId="0" shapeId="0" xr:uid="{00000000-0006-0000-2100-00009E010000}">
      <text>
        <r>
          <rPr>
            <b/>
            <sz val="9"/>
            <color indexed="81"/>
            <rFont val="Tahoma"/>
            <family val="2"/>
          </rPr>
          <t>Metric = D2_I_NonFS_NonFinCorp_Amount_SgdUsdRmb_x000D_
Data Type = Bk_Number 19 - 9_x000D_
Bk_Assetcontinitemco = Negotiable Certificates Of Deposits_x000D_
Bk_OtherCurrencies = USD_x000D_
Bk_Assconcomloc = Singapore</t>
        </r>
      </text>
    </comment>
    <comment ref="P168" authorId="0" shapeId="0" xr:uid="{00000000-0006-0000-2100-00009F010000}">
      <text>
        <r>
          <rPr>
            <b/>
            <sz val="9"/>
            <color indexed="81"/>
            <rFont val="Tahoma"/>
            <family val="2"/>
          </rPr>
          <t>Metric = D2_I_NonFS_UnincorpEterpHeldByNatPers_Amount_SgdUsdRmb_x000D_
Data Type = Bk_Number 19 - 9_x000D_
Bk_Assetcontinitemco = Negotiable Certificates Of Deposits_x000D_
Bk_OtherCurrencies = USD_x000D_
Bk_Assconcomloc = Singapore</t>
        </r>
      </text>
    </comment>
    <comment ref="Q168" authorId="0" shapeId="0" xr:uid="{00000000-0006-0000-2100-0000A0010000}">
      <text>
        <r>
          <rPr>
            <b/>
            <sz val="9"/>
            <color indexed="81"/>
            <rFont val="Tahoma"/>
            <family val="2"/>
          </rPr>
          <t>Metric = D2_I_NonFS_NatPers_Amount_SgdUsdRmb_x000D_
Data Type = Bk_Number 19 - 9_x000D_
Bk_Assetcontinitemco = Negotiable Certificates Of Deposits_x000D_
Bk_OtherCurrencies = USD_x000D_
Bk_Assconcomloc = Singapore</t>
        </r>
      </text>
    </comment>
    <comment ref="R168" authorId="0" shapeId="0" xr:uid="{00000000-0006-0000-2100-0000A1010000}">
      <text>
        <r>
          <rPr>
            <b/>
            <sz val="9"/>
            <color indexed="81"/>
            <rFont val="Tahoma"/>
            <family val="2"/>
          </rPr>
          <t>Metric = D2_I_NonFS_NonProfInstServIndivAndFam_Amount_SgdUsdRmb_x000D_
Data Type = Bk_Number 19 - 9_x000D_
Bk_Assetcontinitemco = Negotiable Certificates Of Deposits_x000D_
Bk_OtherCurrencies = USD_x000D_
Bk_Assconcomloc = Singapore</t>
        </r>
      </text>
    </comment>
    <comment ref="S168" authorId="0" shapeId="0" xr:uid="{00000000-0006-0000-2100-0000A2010000}">
      <text>
        <r>
          <rPr>
            <b/>
            <sz val="9"/>
            <color indexed="81"/>
            <rFont val="Tahoma"/>
            <family val="2"/>
          </rPr>
          <t>Metric = D2_I_NonFS_Others_Amount_SgdUsdRmb_x000D_
Data Type = Bk_Number 19 - 9_x000D_
Bk_Assetcontinitemco = Negotiable Certificates Of Deposits_x000D_
Bk_OtherCurrencies = USD_x000D_
Bk_Assconcomloc = Singapore</t>
        </r>
      </text>
    </comment>
    <comment ref="L169" authorId="0" shapeId="0" xr:uid="{00000000-0006-0000-2100-0000A3010000}">
      <text>
        <r>
          <rPr>
            <b/>
            <sz val="9"/>
            <color indexed="81"/>
            <rFont val="Tahoma"/>
            <family val="2"/>
          </rPr>
          <t>Metric = D2_I_CentBanksAndOffMonet_Amount_SgdUsdRmb_x000D_
Data Type = Bk_Number 19 - 9_x000D_
Bk_Assetcontinitemco = Negotiable Certificates Of Deposits_x000D_
Bk_OtherCurrencies = USD_x000D_
Bk_Assconcomloc = MonetaryAuthoritySingapore</t>
        </r>
      </text>
    </comment>
    <comment ref="S170" authorId="0" shapeId="0" xr:uid="{00000000-0006-0000-2100-0000A4010000}">
      <text>
        <r>
          <rPr>
            <b/>
            <sz val="9"/>
            <color indexed="81"/>
            <rFont val="Tahoma"/>
            <family val="2"/>
          </rPr>
          <t>Metric = D2_I_NonFS_Others_Amount_SgdUsdRmb_x000D_
Data Type = Bk_Number 19 - 9_x000D_
Bk_Assetcontinitemco = Negotiable Certificates Of Deposits_x000D_
Bk_OtherCurrencies = USD_x000D_
Bk_Assconcomloc = InternationalOrganisations</t>
        </r>
      </text>
    </comment>
    <comment ref="D174" authorId="0" shapeId="0" xr:uid="{00000000-0006-0000-2100-0000A5010000}">
      <text>
        <r>
          <rPr>
            <b/>
            <sz val="9"/>
            <color indexed="81"/>
            <rFont val="Tahoma"/>
            <family val="2"/>
          </rPr>
          <t>Metric = D2_I_Banks_Amount_SgdUsdRmb_x000D_
Data Type = Bk_Number 19 - 9_x000D_
Bk_Assetcontinitemco = Equity Investments_x000D_
Bk_OtherCurrencies = USD_x000D_
Bk_Assconcomloc = Singapore</t>
        </r>
      </text>
    </comment>
    <comment ref="E174" authorId="0" shapeId="0" xr:uid="{00000000-0006-0000-2100-0000A6010000}">
      <text>
        <r>
          <rPr>
            <b/>
            <sz val="9"/>
            <color indexed="81"/>
            <rFont val="Tahoma"/>
            <family val="2"/>
          </rPr>
          <t>Metric = D2_I_FS_NonBankFI_FinComp_Amount_SgdUsdRmb_x000D_
Data Type = Bk_Number 19 - 9_x000D_
Bk_Assetcontinitemco = Equity Investments_x000D_
Bk_OtherCurrencies = USD_x000D_
Bk_Assconcomloc = Singapore</t>
        </r>
      </text>
    </comment>
    <comment ref="F174" authorId="0" shapeId="0" xr:uid="{00000000-0006-0000-2100-0000A7010000}">
      <text>
        <r>
          <rPr>
            <b/>
            <sz val="9"/>
            <color indexed="81"/>
            <rFont val="Tahoma"/>
            <family val="2"/>
          </rPr>
          <t>Metric = D2_I_FS_NonBankFI_MonMarketFunds_Amount_SgdUsdRmb_x000D_
Data Type = Bk_Number 19 - 9_x000D_
Bk_Assetcontinitemco = Equity Investments_x000D_
Bk_OtherCurrencies = USD_x000D_
Bk_Assconcomloc = Singapore</t>
        </r>
      </text>
    </comment>
    <comment ref="G174" authorId="0" shapeId="0" xr:uid="{00000000-0006-0000-2100-0000A8010000}">
      <text>
        <r>
          <rPr>
            <b/>
            <sz val="9"/>
            <color indexed="81"/>
            <rFont val="Tahoma"/>
            <family val="2"/>
          </rPr>
          <t>Metric = D2_I_FS_NonBankFI_InsComp_Amount_SgdUsdRmb_x000D_
Data Type = Bk_Number 19 - 9_x000D_
Bk_Assetcontinitemco = Equity Investments_x000D_
Bk_OtherCurrencies = USD_x000D_
Bk_Assconcomloc = Singapore</t>
        </r>
      </text>
    </comment>
    <comment ref="H174" authorId="0" shapeId="0" xr:uid="{00000000-0006-0000-2100-0000A9010000}">
      <text>
        <r>
          <rPr>
            <b/>
            <sz val="9"/>
            <color indexed="81"/>
            <rFont val="Tahoma"/>
            <family val="2"/>
          </rPr>
          <t>Metric = D2_I_FS_NonBankFI_ProvAndPensFunds_Amount_SgdUsdRmb_x000D_
Data Type = Bk_Number 19 - 9_x000D_
Bk_Assetcontinitemco = Equity Investments_x000D_
Bk_OtherCurrencies = USD_x000D_
Bk_Assconcomloc = Singapore</t>
        </r>
      </text>
    </comment>
    <comment ref="I174" authorId="0" shapeId="0" xr:uid="{00000000-0006-0000-2100-0000AA010000}">
      <text>
        <r>
          <rPr>
            <b/>
            <sz val="9"/>
            <color indexed="81"/>
            <rFont val="Tahoma"/>
            <family val="2"/>
          </rPr>
          <t>Metric = D2_I_FS_NonBankFI_SecAndFutComp_Amount_SgdUsdRmb_x000D_
Data Type = Bk_Number 19 - 9_x000D_
Bk_Assetcontinitemco = Equity Investments_x000D_
Bk_OtherCurrencies = USD_x000D_
Bk_Assconcomloc = Singapore</t>
        </r>
      </text>
    </comment>
    <comment ref="J174" authorId="0" shapeId="0" xr:uid="{00000000-0006-0000-2100-0000AB010000}">
      <text>
        <r>
          <rPr>
            <b/>
            <sz val="9"/>
            <color indexed="81"/>
            <rFont val="Tahoma"/>
            <family val="2"/>
          </rPr>
          <t>Metric = D2_I_FS_NonBankFI_OthrNonBankFinInst_Amount_SgdUsdRmb_x000D_
Data Type = Bk_Number 19 - 9_x000D_
Bk_Assetcontinitemco = Equity Investments_x000D_
Bk_OtherCurrencies = USD_x000D_
Bk_Assconcomloc = Singapore</t>
        </r>
      </text>
    </comment>
    <comment ref="O174" authorId="0" shapeId="0" xr:uid="{00000000-0006-0000-2100-0000AC010000}">
      <text>
        <r>
          <rPr>
            <b/>
            <sz val="9"/>
            <color indexed="81"/>
            <rFont val="Tahoma"/>
            <family val="2"/>
          </rPr>
          <t>Metric = D2_I_NonFS_NonFinCorp_Amount_SgdUsdRmb_x000D_
Data Type = Bk_Number 19 - 9_x000D_
Bk_Assetcontinitemco = Equity Investments_x000D_
Bk_OtherCurrencies = USD_x000D_
Bk_Assconcomloc = Singapore</t>
        </r>
      </text>
    </comment>
    <comment ref="S174" authorId="0" shapeId="0" xr:uid="{00000000-0006-0000-2100-0000AD010000}">
      <text>
        <r>
          <rPr>
            <b/>
            <sz val="9"/>
            <color indexed="81"/>
            <rFont val="Tahoma"/>
            <family val="2"/>
          </rPr>
          <t>Metric = D2_I_NonFS_Others_Amount_SgdUsdRmb_x000D_
Data Type = Bk_Number 19 - 9_x000D_
Bk_Assetcontinitemco = Equity Investments_x000D_
Bk_OtherCurrencies = USD_x000D_
Bk_Assconcomloc = Singapore</t>
        </r>
      </text>
    </comment>
    <comment ref="L175" authorId="0" shapeId="0" xr:uid="{00000000-0006-0000-2100-0000AE010000}">
      <text>
        <r>
          <rPr>
            <b/>
            <sz val="9"/>
            <color indexed="81"/>
            <rFont val="Tahoma"/>
            <family val="2"/>
          </rPr>
          <t>Metric = D2_I_CentBanksAndOffMonet_Amount_SgdUsdRmb_x000D_
Data Type = Bk_Number 19 - 9_x000D_
Bk_Assetcontinitemco = Equity Investments_x000D_
Bk_OtherCurrencies = USD_x000D_
Bk_Assconcomloc = MonetaryAuthoritySingapore</t>
        </r>
      </text>
    </comment>
    <comment ref="S176" authorId="0" shapeId="0" xr:uid="{00000000-0006-0000-2100-0000AF010000}">
      <text>
        <r>
          <rPr>
            <b/>
            <sz val="9"/>
            <color indexed="81"/>
            <rFont val="Tahoma"/>
            <family val="2"/>
          </rPr>
          <t>Metric = D2_I_NonFS_Others_Amount_SgdUsdRmb_x000D_
Data Type = Bk_Number 19 - 9_x000D_
Bk_Assetcontinitemco = Equity Investments_x000D_
Bk_OtherCurrencies = USD_x000D_
Bk_Assconcomloc = InternationalOrganisations</t>
        </r>
      </text>
    </comment>
    <comment ref="D180" authorId="0" shapeId="0" xr:uid="{00000000-0006-0000-2100-0000B0010000}">
      <text>
        <r>
          <rPr>
            <b/>
            <sz val="9"/>
            <color indexed="81"/>
            <rFont val="Tahoma"/>
            <family val="2"/>
          </rPr>
          <t>Metric = D2_I_Banks_Amount_SgdUsdRmb_x000D_
Data Type = Bk_Number 19 - 9_x000D_
Bk_Assetcontinitemco = Contingent Items_x000D_
Bk_OtherCurrencies = USD_x000D_
Bk_Assconcomloc = Singapore</t>
        </r>
      </text>
    </comment>
    <comment ref="E180" authorId="0" shapeId="0" xr:uid="{00000000-0006-0000-2100-0000B1010000}">
      <text>
        <r>
          <rPr>
            <b/>
            <sz val="9"/>
            <color indexed="81"/>
            <rFont val="Tahoma"/>
            <family val="2"/>
          </rPr>
          <t>Metric = D2_I_FS_NonBankFI_FinComp_Amount_SgdUsdRmb_x000D_
Data Type = Bk_Number 19 - 9_x000D_
Bk_Assetcontinitemco = Contingent Items_x000D_
Bk_OtherCurrencies = USD_x000D_
Bk_Assconcomloc = Singapore</t>
        </r>
      </text>
    </comment>
    <comment ref="F180" authorId="0" shapeId="0" xr:uid="{00000000-0006-0000-2100-0000B2010000}">
      <text>
        <r>
          <rPr>
            <b/>
            <sz val="9"/>
            <color indexed="81"/>
            <rFont val="Tahoma"/>
            <family val="2"/>
          </rPr>
          <t>Metric = D2_I_FS_NonBankFI_MonMarketFunds_Amount_SgdUsdRmb_x000D_
Data Type = Bk_Number 19 - 9_x000D_
Bk_Assetcontinitemco = Contingent Items_x000D_
Bk_OtherCurrencies = USD_x000D_
Bk_Assconcomloc = Singapore</t>
        </r>
      </text>
    </comment>
    <comment ref="G180" authorId="0" shapeId="0" xr:uid="{00000000-0006-0000-2100-0000B3010000}">
      <text>
        <r>
          <rPr>
            <b/>
            <sz val="9"/>
            <color indexed="81"/>
            <rFont val="Tahoma"/>
            <family val="2"/>
          </rPr>
          <t>Metric = D2_I_FS_NonBankFI_InsComp_Amount_SgdUsdRmb_x000D_
Data Type = Bk_Number 19 - 9_x000D_
Bk_Assetcontinitemco = Contingent Items_x000D_
Bk_OtherCurrencies = USD_x000D_
Bk_Assconcomloc = Singapore</t>
        </r>
      </text>
    </comment>
    <comment ref="H180" authorId="0" shapeId="0" xr:uid="{00000000-0006-0000-2100-0000B4010000}">
      <text>
        <r>
          <rPr>
            <b/>
            <sz val="9"/>
            <color indexed="81"/>
            <rFont val="Tahoma"/>
            <family val="2"/>
          </rPr>
          <t>Metric = D2_I_FS_NonBankFI_ProvAndPensFunds_Amount_SgdUsdRmb_x000D_
Data Type = Bk_Number 19 - 9_x000D_
Bk_Assetcontinitemco = Contingent Items_x000D_
Bk_OtherCurrencies = USD_x000D_
Bk_Assconcomloc = Singapore</t>
        </r>
      </text>
    </comment>
    <comment ref="I180" authorId="0" shapeId="0" xr:uid="{00000000-0006-0000-2100-0000B5010000}">
      <text>
        <r>
          <rPr>
            <b/>
            <sz val="9"/>
            <color indexed="81"/>
            <rFont val="Tahoma"/>
            <family val="2"/>
          </rPr>
          <t>Metric = D2_I_FS_NonBankFI_SecAndFutComp_Amount_SgdUsdRmb_x000D_
Data Type = Bk_Number 19 - 9_x000D_
Bk_Assetcontinitemco = Contingent Items_x000D_
Bk_OtherCurrencies = USD_x000D_
Bk_Assconcomloc = Singapore</t>
        </r>
      </text>
    </comment>
    <comment ref="J180" authorId="0" shapeId="0" xr:uid="{00000000-0006-0000-2100-0000B6010000}">
      <text>
        <r>
          <rPr>
            <b/>
            <sz val="9"/>
            <color indexed="81"/>
            <rFont val="Tahoma"/>
            <family val="2"/>
          </rPr>
          <t>Metric = D2_I_FS_NonBankFI_OthrNonBankFinInst_Amount_SgdUsdRmb_x000D_
Data Type = Bk_Number 19 - 9_x000D_
Bk_Assetcontinitemco = Contingent Items_x000D_
Bk_OtherCurrencies = USD_x000D_
Bk_Assconcomloc = Singapore</t>
        </r>
      </text>
    </comment>
    <comment ref="M180" authorId="0" shapeId="0" xr:uid="{00000000-0006-0000-2100-0000B7010000}">
      <text>
        <r>
          <rPr>
            <b/>
            <sz val="9"/>
            <color indexed="81"/>
            <rFont val="Tahoma"/>
            <family val="2"/>
          </rPr>
          <t>Metric = D2_I_NonFS_Governments_Amount_SgdUsdRmb_x000D_
Data Type = Bk_Number 19 - 9_x000D_
Bk_Assetcontinitemco = Contingent Items_x000D_
Bk_OtherCurrencies = USD_x000D_
Bk_Assconcomloc = Singapore</t>
        </r>
      </text>
    </comment>
    <comment ref="N180" authorId="0" shapeId="0" xr:uid="{00000000-0006-0000-2100-0000B8010000}">
      <text>
        <r>
          <rPr>
            <b/>
            <sz val="9"/>
            <color indexed="81"/>
            <rFont val="Tahoma"/>
            <family val="2"/>
          </rPr>
          <t>Metric = D2_I_NonFS_PubSecEnt_Amount_SgdUsdRmb_x000D_
Data Type = Bk_Number 19 - 9_x000D_
Bk_Assetcontinitemco = Contingent Items_x000D_
Bk_OtherCurrencies = USD_x000D_
Bk_Assconcomloc = Singapore</t>
        </r>
      </text>
    </comment>
    <comment ref="O180" authorId="0" shapeId="0" xr:uid="{00000000-0006-0000-2100-0000B9010000}">
      <text>
        <r>
          <rPr>
            <b/>
            <sz val="9"/>
            <color indexed="81"/>
            <rFont val="Tahoma"/>
            <family val="2"/>
          </rPr>
          <t>Metric = D2_I_NonFS_NonFinCorp_Amount_SgdUsdRmb_x000D_
Data Type = Bk_Number 19 - 9_x000D_
Bk_Assetcontinitemco = Contingent Items_x000D_
Bk_OtherCurrencies = USD_x000D_
Bk_Assconcomloc = Singapore</t>
        </r>
      </text>
    </comment>
    <comment ref="P180" authorId="0" shapeId="0" xr:uid="{00000000-0006-0000-2100-0000BA010000}">
      <text>
        <r>
          <rPr>
            <b/>
            <sz val="9"/>
            <color indexed="81"/>
            <rFont val="Tahoma"/>
            <family val="2"/>
          </rPr>
          <t>Metric = D2_I_NonFS_UnincorpEterpHeldByNatPers_Amount_SgdUsdRmb_x000D_
Data Type = Bk_Number 19 - 9_x000D_
Bk_Assetcontinitemco = Contingent Items_x000D_
Bk_OtherCurrencies = USD_x000D_
Bk_Assconcomloc = Singapore</t>
        </r>
      </text>
    </comment>
    <comment ref="Q180" authorId="0" shapeId="0" xr:uid="{00000000-0006-0000-2100-0000BB010000}">
      <text>
        <r>
          <rPr>
            <b/>
            <sz val="9"/>
            <color indexed="81"/>
            <rFont val="Tahoma"/>
            <family val="2"/>
          </rPr>
          <t>Metric = D2_I_NonFS_NatPers_Amount_SgdUsdRmb_x000D_
Data Type = Bk_Number 19 - 9_x000D_
Bk_Assetcontinitemco = Contingent Items_x000D_
Bk_OtherCurrencies = USD_x000D_
Bk_Assconcomloc = Singapore</t>
        </r>
      </text>
    </comment>
    <comment ref="R180" authorId="0" shapeId="0" xr:uid="{00000000-0006-0000-2100-0000BC010000}">
      <text>
        <r>
          <rPr>
            <b/>
            <sz val="9"/>
            <color indexed="81"/>
            <rFont val="Tahoma"/>
            <family val="2"/>
          </rPr>
          <t>Metric = D2_I_NonFS_NonProfInstServIndivAndFam_Amount_SgdUsdRmb_x000D_
Data Type = Bk_Number 19 - 9_x000D_
Bk_Assetcontinitemco = Contingent Items_x000D_
Bk_OtherCurrencies = USD_x000D_
Bk_Assconcomloc = Singapore</t>
        </r>
      </text>
    </comment>
    <comment ref="S180" authorId="0" shapeId="0" xr:uid="{00000000-0006-0000-2100-0000BD010000}">
      <text>
        <r>
          <rPr>
            <b/>
            <sz val="9"/>
            <color indexed="81"/>
            <rFont val="Tahoma"/>
            <family val="2"/>
          </rPr>
          <t>Metric = D2_I_NonFS_Others_Amount_SgdUsdRmb_x000D_
Data Type = Bk_Number 19 - 9_x000D_
Bk_Assetcontinitemco = Contingent Items_x000D_
Bk_OtherCurrencies = USD_x000D_
Bk_Assconcomloc = Singapore</t>
        </r>
      </text>
    </comment>
    <comment ref="L181" authorId="0" shapeId="0" xr:uid="{00000000-0006-0000-2100-0000BE010000}">
      <text>
        <r>
          <rPr>
            <b/>
            <sz val="9"/>
            <color indexed="81"/>
            <rFont val="Tahoma"/>
            <family val="2"/>
          </rPr>
          <t>Metric = D2_I_CentBanksAndOffMonet_Amount_SgdUsdRmb_x000D_
Data Type = Bk_Number 19 - 9_x000D_
Bk_Assetcontinitemco = Contingent Items_x000D_
Bk_OtherCurrencies = USD_x000D_
Bk_Assconcomloc = MonetaryAuthoritySingapore</t>
        </r>
      </text>
    </comment>
    <comment ref="S182" authorId="0" shapeId="0" xr:uid="{00000000-0006-0000-2100-0000BF010000}">
      <text>
        <r>
          <rPr>
            <b/>
            <sz val="9"/>
            <color indexed="81"/>
            <rFont val="Tahoma"/>
            <family val="2"/>
          </rPr>
          <t>Metric = D2_I_NonFS_Others_Amount_SgdUsdRmb_x000D_
Data Type = Bk_Number 19 - 9_x000D_
Bk_Assetcontinitemco = Contingent Items_x000D_
Bk_OtherCurrencies = USD_x000D_
Bk_Assconcomloc = InternationalOrganisations</t>
        </r>
      </text>
    </comment>
    <comment ref="D186" authorId="0" shapeId="0" xr:uid="{00000000-0006-0000-2100-0000C0010000}">
      <text>
        <r>
          <rPr>
            <b/>
            <sz val="9"/>
            <color indexed="81"/>
            <rFont val="Tahoma"/>
            <family val="2"/>
          </rPr>
          <t>Metric = D2_I_Banks_Amount_SgdUsdRmb_x000D_
Data Type = Bk_Number 19 - 9_x000D_
Bk_Assetcontinitemco = Commitments_x000D_
Bk_OtherCurrencies = USD_x000D_
Bk_Assconcomloc = Singapore</t>
        </r>
      </text>
    </comment>
    <comment ref="E186" authorId="0" shapeId="0" xr:uid="{00000000-0006-0000-2100-0000C1010000}">
      <text>
        <r>
          <rPr>
            <b/>
            <sz val="9"/>
            <color indexed="81"/>
            <rFont val="Tahoma"/>
            <family val="2"/>
          </rPr>
          <t>Metric = D2_I_FS_NonBankFI_FinComp_Amount_SgdUsdRmb_x000D_
Data Type = Bk_Number 19 - 9_x000D_
Bk_Assetcontinitemco = Commitments_x000D_
Bk_OtherCurrencies = USD_x000D_
Bk_Assconcomloc = Singapore</t>
        </r>
      </text>
    </comment>
    <comment ref="F186" authorId="0" shapeId="0" xr:uid="{00000000-0006-0000-2100-0000C2010000}">
      <text>
        <r>
          <rPr>
            <b/>
            <sz val="9"/>
            <color indexed="81"/>
            <rFont val="Tahoma"/>
            <family val="2"/>
          </rPr>
          <t>Metric = D2_I_FS_NonBankFI_MonMarketFunds_Amount_SgdUsdRmb_x000D_
Data Type = Bk_Number 19 - 9_x000D_
Bk_Assetcontinitemco = Commitments_x000D_
Bk_OtherCurrencies = USD_x000D_
Bk_Assconcomloc = Singapore</t>
        </r>
      </text>
    </comment>
    <comment ref="G186" authorId="0" shapeId="0" xr:uid="{00000000-0006-0000-2100-0000C3010000}">
      <text>
        <r>
          <rPr>
            <b/>
            <sz val="9"/>
            <color indexed="81"/>
            <rFont val="Tahoma"/>
            <family val="2"/>
          </rPr>
          <t>Metric = D2_I_FS_NonBankFI_InsComp_Amount_SgdUsdRmb_x000D_
Data Type = Bk_Number 19 - 9_x000D_
Bk_Assetcontinitemco = Commitments_x000D_
Bk_OtherCurrencies = USD_x000D_
Bk_Assconcomloc = Singapore</t>
        </r>
      </text>
    </comment>
    <comment ref="H186" authorId="0" shapeId="0" xr:uid="{00000000-0006-0000-2100-0000C4010000}">
      <text>
        <r>
          <rPr>
            <b/>
            <sz val="9"/>
            <color indexed="81"/>
            <rFont val="Tahoma"/>
            <family val="2"/>
          </rPr>
          <t>Metric = D2_I_FS_NonBankFI_ProvAndPensFunds_Amount_SgdUsdRmb_x000D_
Data Type = Bk_Number 19 - 9_x000D_
Bk_Assetcontinitemco = Commitments_x000D_
Bk_OtherCurrencies = USD_x000D_
Bk_Assconcomloc = Singapore</t>
        </r>
      </text>
    </comment>
    <comment ref="I186" authorId="0" shapeId="0" xr:uid="{00000000-0006-0000-2100-0000C5010000}">
      <text>
        <r>
          <rPr>
            <b/>
            <sz val="9"/>
            <color indexed="81"/>
            <rFont val="Tahoma"/>
            <family val="2"/>
          </rPr>
          <t>Metric = D2_I_FS_NonBankFI_SecAndFutComp_Amount_SgdUsdRmb_x000D_
Data Type = Bk_Number 19 - 9_x000D_
Bk_Assetcontinitemco = Commitments_x000D_
Bk_OtherCurrencies = USD_x000D_
Bk_Assconcomloc = Singapore</t>
        </r>
      </text>
    </comment>
    <comment ref="J186" authorId="0" shapeId="0" xr:uid="{00000000-0006-0000-2100-0000C6010000}">
      <text>
        <r>
          <rPr>
            <b/>
            <sz val="9"/>
            <color indexed="81"/>
            <rFont val="Tahoma"/>
            <family val="2"/>
          </rPr>
          <t>Metric = D2_I_FS_NonBankFI_OthrNonBankFinInst_Amount_SgdUsdRmb_x000D_
Data Type = Bk_Number 19 - 9_x000D_
Bk_Assetcontinitemco = Commitments_x000D_
Bk_OtherCurrencies = USD_x000D_
Bk_Assconcomloc = Singapore</t>
        </r>
      </text>
    </comment>
    <comment ref="M186" authorId="0" shapeId="0" xr:uid="{00000000-0006-0000-2100-0000C7010000}">
      <text>
        <r>
          <rPr>
            <b/>
            <sz val="9"/>
            <color indexed="81"/>
            <rFont val="Tahoma"/>
            <family val="2"/>
          </rPr>
          <t>Metric = D2_I_NonFS_Governments_Amount_SgdUsdRmb_x000D_
Data Type = Bk_Number 19 - 9_x000D_
Bk_Assetcontinitemco = Commitments_x000D_
Bk_OtherCurrencies = USD_x000D_
Bk_Assconcomloc = Singapore</t>
        </r>
      </text>
    </comment>
    <comment ref="N186" authorId="0" shapeId="0" xr:uid="{00000000-0006-0000-2100-0000C8010000}">
      <text>
        <r>
          <rPr>
            <b/>
            <sz val="9"/>
            <color indexed="81"/>
            <rFont val="Tahoma"/>
            <family val="2"/>
          </rPr>
          <t>Metric = D2_I_NonFS_PubSecEnt_Amount_SgdUsdRmb_x000D_
Data Type = Bk_Number 19 - 9_x000D_
Bk_Assetcontinitemco = Commitments_x000D_
Bk_OtherCurrencies = USD_x000D_
Bk_Assconcomloc = Singapore</t>
        </r>
      </text>
    </comment>
    <comment ref="O186" authorId="0" shapeId="0" xr:uid="{00000000-0006-0000-2100-0000C9010000}">
      <text>
        <r>
          <rPr>
            <b/>
            <sz val="9"/>
            <color indexed="81"/>
            <rFont val="Tahoma"/>
            <family val="2"/>
          </rPr>
          <t>Metric = D2_I_NonFS_NonFinCorp_Amount_SgdUsdRmb_x000D_
Data Type = Bk_Number 19 - 9_x000D_
Bk_Assetcontinitemco = Commitments_x000D_
Bk_OtherCurrencies = USD_x000D_
Bk_Assconcomloc = Singapore</t>
        </r>
      </text>
    </comment>
    <comment ref="P186" authorId="0" shapeId="0" xr:uid="{00000000-0006-0000-2100-0000CA010000}">
      <text>
        <r>
          <rPr>
            <b/>
            <sz val="9"/>
            <color indexed="81"/>
            <rFont val="Tahoma"/>
            <family val="2"/>
          </rPr>
          <t>Metric = D2_I_NonFS_UnincorpEterpHeldByNatPers_Amount_SgdUsdRmb_x000D_
Data Type = Bk_Number 19 - 9_x000D_
Bk_Assetcontinitemco = Commitments_x000D_
Bk_OtherCurrencies = USD_x000D_
Bk_Assconcomloc = Singapore</t>
        </r>
      </text>
    </comment>
    <comment ref="Q186" authorId="0" shapeId="0" xr:uid="{00000000-0006-0000-2100-0000CB010000}">
      <text>
        <r>
          <rPr>
            <b/>
            <sz val="9"/>
            <color indexed="81"/>
            <rFont val="Tahoma"/>
            <family val="2"/>
          </rPr>
          <t>Metric = D2_I_NonFS_NatPers_Amount_SgdUsdRmb_x000D_
Data Type = Bk_Number 19 - 9_x000D_
Bk_Assetcontinitemco = Commitments_x000D_
Bk_OtherCurrencies = USD_x000D_
Bk_Assconcomloc = Singapore</t>
        </r>
      </text>
    </comment>
    <comment ref="R186" authorId="0" shapeId="0" xr:uid="{00000000-0006-0000-2100-0000CC010000}">
      <text>
        <r>
          <rPr>
            <b/>
            <sz val="9"/>
            <color indexed="81"/>
            <rFont val="Tahoma"/>
            <family val="2"/>
          </rPr>
          <t>Metric = D2_I_NonFS_NonProfInstServIndivAndFam_Amount_SgdUsdRmb_x000D_
Data Type = Bk_Number 19 - 9_x000D_
Bk_Assetcontinitemco = Commitments_x000D_
Bk_OtherCurrencies = USD_x000D_
Bk_Assconcomloc = Singapore</t>
        </r>
      </text>
    </comment>
    <comment ref="S186" authorId="0" shapeId="0" xr:uid="{00000000-0006-0000-2100-0000CD010000}">
      <text>
        <r>
          <rPr>
            <b/>
            <sz val="9"/>
            <color indexed="81"/>
            <rFont val="Tahoma"/>
            <family val="2"/>
          </rPr>
          <t>Metric = D2_I_NonFS_Others_Amount_SgdUsdRmb_x000D_
Data Type = Bk_Number 19 - 9_x000D_
Bk_Assetcontinitemco = Commitments_x000D_
Bk_OtherCurrencies = USD_x000D_
Bk_Assconcomloc = Singapore</t>
        </r>
      </text>
    </comment>
    <comment ref="L187" authorId="0" shapeId="0" xr:uid="{00000000-0006-0000-2100-0000CE010000}">
      <text>
        <r>
          <rPr>
            <b/>
            <sz val="9"/>
            <color indexed="81"/>
            <rFont val="Tahoma"/>
            <family val="2"/>
          </rPr>
          <t>Metric = D2_I_CentBanksAndOffMonet_Amount_SgdUsdRmb_x000D_
Data Type = Bk_Number 19 - 9_x000D_
Bk_Assetcontinitemco = Commitments_x000D_
Bk_OtherCurrencies = USD_x000D_
Bk_Assconcomloc = MonetaryAuthoritySingapore</t>
        </r>
      </text>
    </comment>
    <comment ref="S188" authorId="0" shapeId="0" xr:uid="{00000000-0006-0000-2100-0000CF010000}">
      <text>
        <r>
          <rPr>
            <b/>
            <sz val="9"/>
            <color indexed="81"/>
            <rFont val="Tahoma"/>
            <family val="2"/>
          </rPr>
          <t>Metric = D2_I_NonFS_Others_Amount_SgdUsdRmb_x000D_
Data Type = Bk_Number 19 - 9_x000D_
Bk_Assetcontinitemco = Commitments_x000D_
Bk_OtherCurrencies = USD_x000D_
Bk_Assconcomloc = InternationalOrganisations</t>
        </r>
      </text>
    </comment>
    <comment ref="D194" authorId="0" shapeId="0" xr:uid="{00000000-0006-0000-2100-0000D0010000}">
      <text>
        <r>
          <rPr>
            <b/>
            <sz val="9"/>
            <color indexed="81"/>
            <rFont val="Tahoma"/>
            <family val="2"/>
          </rPr>
          <t>Metric = D2_I_Banks_Amount_EurJpyGbp_x000D_
Data Type = Bk_Number 19 - 9_x000D_
Bk_Assetcontinitemco = Cash And Balances_x000D_
Bk_OtherCurrencies = EUR_x000D_
Bk_Assconcomloc = Singapore</t>
        </r>
      </text>
    </comment>
    <comment ref="K194" authorId="0" shapeId="0" xr:uid="{00000000-0006-0000-2100-0000D1010000}">
      <text>
        <r>
          <rPr>
            <b/>
            <sz val="9"/>
            <color indexed="81"/>
            <rFont val="Tahoma"/>
            <family val="2"/>
          </rPr>
          <t>Metric = D2_I_FS_Total_Amount_EurJpyGbp
Data Type = Bk_Number 19 - 9_x000D_
Bk_Assetcontinitemco = Cash And Balances_x000D_
Bk_OtherCurrencies = EUR_x000D_
Bk_Assconcomloc = Singapore</t>
        </r>
      </text>
    </comment>
    <comment ref="M194" authorId="0" shapeId="0" xr:uid="{00000000-0006-0000-2100-0000D2010000}">
      <text>
        <r>
          <rPr>
            <b/>
            <sz val="9"/>
            <color indexed="81"/>
            <rFont val="Tahoma"/>
            <family val="2"/>
          </rPr>
          <t>Metric = D2_I_NonFS_Governments_Amount_EurJpyGbp_x000D_
Data Type = Bk_Number 19 - 9_x000D_
Bk_Assetcontinitemco = Cash And Balances_x000D_
Bk_OtherCurrencies = EUR_x000D_
Bk_Assconcomloc = Singapore</t>
        </r>
      </text>
    </comment>
    <comment ref="N194" authorId="0" shapeId="0" xr:uid="{00000000-0006-0000-2100-0000D3010000}">
      <text>
        <r>
          <rPr>
            <b/>
            <sz val="9"/>
            <color indexed="81"/>
            <rFont val="Tahoma"/>
            <family val="2"/>
          </rPr>
          <t>Metric = D2_I_NonFS_PubSecEnt_Amount_EurJpyGbp_x000D_
Data Type = Bk_Number 19 - 9_x000D_
Bk_Assetcontinitemco = Cash And Balances_x000D_
Bk_OtherCurrencies = EUR_x000D_
Bk_Assconcomloc = Singapore</t>
        </r>
      </text>
    </comment>
    <comment ref="O194" authorId="0" shapeId="0" xr:uid="{00000000-0006-0000-2100-0000D4010000}">
      <text>
        <r>
          <rPr>
            <b/>
            <sz val="9"/>
            <color indexed="81"/>
            <rFont val="Tahoma"/>
            <family val="2"/>
          </rPr>
          <t>Metric = D2_I_NonFS_NonFinCorp_Amount_EurJpyGbp_x000D_
Data Type = Bk_Number 19 - 9_x000D_
Bk_Assetcontinitemco = Cash And Balances_x000D_
Bk_OtherCurrencies = EUR_x000D_
Bk_Assconcomloc = Singapore</t>
        </r>
      </text>
    </comment>
    <comment ref="P194" authorId="0" shapeId="0" xr:uid="{00000000-0006-0000-2100-0000D5010000}">
      <text>
        <r>
          <rPr>
            <b/>
            <sz val="9"/>
            <color indexed="81"/>
            <rFont val="Tahoma"/>
            <family val="2"/>
          </rPr>
          <t>Metric = D2_I_NonFS_UnincorpEterpHeldByNatPers_Amount_EurJpyGbp_x000D_
Data Type = Bk_Number 19 - 9_x000D_
Bk_Assetcontinitemco = Cash And Balances_x000D_
Bk_OtherCurrencies = EUR_x000D_
Bk_Assconcomloc = Singapore</t>
        </r>
      </text>
    </comment>
    <comment ref="Q194" authorId="0" shapeId="0" xr:uid="{00000000-0006-0000-2100-0000D6010000}">
      <text>
        <r>
          <rPr>
            <b/>
            <sz val="9"/>
            <color indexed="81"/>
            <rFont val="Tahoma"/>
            <family val="2"/>
          </rPr>
          <t>Metric = D2_I_NonFS_NatPers_Amount_EurJpyGbp_x000D_
Data Type = Bk_Number 19 - 9_x000D_
Bk_Assetcontinitemco = Cash And Balances_x000D_
Bk_OtherCurrencies = EUR_x000D_
Bk_Assconcomloc = Singapore</t>
        </r>
      </text>
    </comment>
    <comment ref="R194" authorId="0" shapeId="0" xr:uid="{00000000-0006-0000-2100-0000D7010000}">
      <text>
        <r>
          <rPr>
            <b/>
            <sz val="9"/>
            <color indexed="81"/>
            <rFont val="Tahoma"/>
            <family val="2"/>
          </rPr>
          <t>Metric = D2_I_NonFS_NonProfInstServIndivAndFam_Amount_EurJpyGbp_x000D_
Data Type = Bk_Number 19 - 9_x000D_
Bk_Assetcontinitemco = Cash And Balances_x000D_
Bk_OtherCurrencies = EUR_x000D_
Bk_Assconcomloc = Singapore</t>
        </r>
      </text>
    </comment>
    <comment ref="S194" authorId="0" shapeId="0" xr:uid="{00000000-0006-0000-2100-0000D8010000}">
      <text>
        <r>
          <rPr>
            <b/>
            <sz val="9"/>
            <color indexed="81"/>
            <rFont val="Tahoma"/>
            <family val="2"/>
          </rPr>
          <t>Metric = D2_I_NonFS_Others_Amount_EurJpyGbp_x000D_
Data Type = Bk_Number 19 - 9_x000D_
Bk_Assetcontinitemco = Cash And Balances_x000D_
Bk_OtherCurrencies = EUR_x000D_
Bk_Assconcomloc = Singapore</t>
        </r>
      </text>
    </comment>
    <comment ref="L195" authorId="0" shapeId="0" xr:uid="{00000000-0006-0000-2100-0000D9010000}">
      <text>
        <r>
          <rPr>
            <b/>
            <sz val="9"/>
            <color indexed="81"/>
            <rFont val="Tahoma"/>
            <family val="2"/>
          </rPr>
          <t>Metric = D2_I_CentBanksAndOffMonet_Amount_EurJpyGbp_x000D_
Data Type = Bk_Number 19 - 9_x000D_
Bk_Assetcontinitemco = Cash And Balances_x000D_
Bk_OtherCurrencies = EUR_x000D_
Bk_Assconcomloc = MonetaryAuthoritySingapore</t>
        </r>
      </text>
    </comment>
    <comment ref="S196" authorId="0" shapeId="0" xr:uid="{00000000-0006-0000-2100-0000DA010000}">
      <text>
        <r>
          <rPr>
            <b/>
            <sz val="9"/>
            <color indexed="81"/>
            <rFont val="Tahoma"/>
            <family val="2"/>
          </rPr>
          <t>Metric = D2_I_NonFS_Others_Amount_EurJpyGbp_x000D_
Data Type = Bk_Number 19 - 9_x000D_
Bk_Assetcontinitemco = Cash And Balances_x000D_
Bk_OtherCurrencies = EUR_x000D_
Bk_Assconcomloc = InternationalOrganisations</t>
        </r>
      </text>
    </comment>
    <comment ref="D200" authorId="0" shapeId="0" xr:uid="{00000000-0006-0000-2100-0000DB010000}">
      <text>
        <r>
          <rPr>
            <b/>
            <sz val="9"/>
            <color indexed="81"/>
            <rFont val="Tahoma"/>
            <family val="2"/>
          </rPr>
          <t>Metric = D2_I_Banks_Amount_EurJpyGbp_x000D_
Data Type = Bk_Number 19 - 9_x000D_
Bk_Assetcontinitemco = Amounts Receivable Under Reverse Repurchase Agreements_x000D_
Bk_OtherCurrencies = EUR_x000D_
Bk_Assconcomloc = Singapore</t>
        </r>
      </text>
    </comment>
    <comment ref="K200" authorId="0" shapeId="0" xr:uid="{00000000-0006-0000-2100-0000DC010000}">
      <text>
        <r>
          <rPr>
            <b/>
            <sz val="9"/>
            <color indexed="81"/>
            <rFont val="Tahoma"/>
            <family val="2"/>
          </rPr>
          <t>Metric = D2_I_FS_Total_Amount_EurJpyGbp
Data Type = Bk_Number 19 - 9_x000D_
Bk_Assetcontinitemco = Amounts Receivable Under Reverse Repurchase Agreements_x000D_
Bk_OtherCurrencies = EUR_x000D_
Bk_Assconcomloc = Singapore</t>
        </r>
      </text>
    </comment>
    <comment ref="M200" authorId="0" shapeId="0" xr:uid="{00000000-0006-0000-2100-0000DD010000}">
      <text>
        <r>
          <rPr>
            <b/>
            <sz val="9"/>
            <color indexed="81"/>
            <rFont val="Tahoma"/>
            <family val="2"/>
          </rPr>
          <t>Metric = D2_I_NonFS_Governments_Amount_EurJpyGbp_x000D_
Data Type = Bk_Number 19 - 9_x000D_
Bk_Assetcontinitemco = Amounts Receivable Under Reverse Repurchase Agreements_x000D_
Bk_OtherCurrencies = EUR_x000D_
Bk_Assconcomloc = Singapore</t>
        </r>
      </text>
    </comment>
    <comment ref="N200" authorId="0" shapeId="0" xr:uid="{00000000-0006-0000-2100-0000DE010000}">
      <text>
        <r>
          <rPr>
            <b/>
            <sz val="9"/>
            <color indexed="81"/>
            <rFont val="Tahoma"/>
            <family val="2"/>
          </rPr>
          <t>Metric = D2_I_NonFS_PubSecEnt_Amount_EurJpyGbp_x000D_
Data Type = Bk_Number 19 - 9_x000D_
Bk_Assetcontinitemco = Amounts Receivable Under Reverse Repurchase Agreements_x000D_
Bk_OtherCurrencies = EUR_x000D_
Bk_Assconcomloc = Singapore</t>
        </r>
      </text>
    </comment>
    <comment ref="O200" authorId="0" shapeId="0" xr:uid="{00000000-0006-0000-2100-0000DF010000}">
      <text>
        <r>
          <rPr>
            <b/>
            <sz val="9"/>
            <color indexed="81"/>
            <rFont val="Tahoma"/>
            <family val="2"/>
          </rPr>
          <t>Metric = D2_I_NonFS_NonFinCorp_Amount_EurJpyGbp_x000D_
Data Type = Bk_Number 19 - 9_x000D_
Bk_Assetcontinitemco = Amounts Receivable Under Reverse Repurchase Agreements_x000D_
Bk_OtherCurrencies = EUR_x000D_
Bk_Assconcomloc = Singapore</t>
        </r>
      </text>
    </comment>
    <comment ref="P200" authorId="0" shapeId="0" xr:uid="{00000000-0006-0000-2100-0000E0010000}">
      <text>
        <r>
          <rPr>
            <b/>
            <sz val="9"/>
            <color indexed="81"/>
            <rFont val="Tahoma"/>
            <family val="2"/>
          </rPr>
          <t>Metric = D2_I_NonFS_UnincorpEterpHeldByNatPers_Amount_EurJpyGbp_x000D_
Data Type = Bk_Number 19 - 9_x000D_
Bk_Assetcontinitemco = Amounts Receivable Under Reverse Repurchase Agreements_x000D_
Bk_OtherCurrencies = EUR_x000D_
Bk_Assconcomloc = Singapore</t>
        </r>
      </text>
    </comment>
    <comment ref="Q200" authorId="0" shapeId="0" xr:uid="{00000000-0006-0000-2100-0000E1010000}">
      <text>
        <r>
          <rPr>
            <b/>
            <sz val="9"/>
            <color indexed="81"/>
            <rFont val="Tahoma"/>
            <family val="2"/>
          </rPr>
          <t>Metric = D2_I_NonFS_NatPers_Amount_EurJpyGbp_x000D_
Data Type = Bk_Number 19 - 9_x000D_
Bk_Assetcontinitemco = Amounts Receivable Under Reverse Repurchase Agreements_x000D_
Bk_OtherCurrencies = EUR_x000D_
Bk_Assconcomloc = Singapore</t>
        </r>
      </text>
    </comment>
    <comment ref="R200" authorId="0" shapeId="0" xr:uid="{00000000-0006-0000-2100-0000E2010000}">
      <text>
        <r>
          <rPr>
            <b/>
            <sz val="9"/>
            <color indexed="81"/>
            <rFont val="Tahoma"/>
            <family val="2"/>
          </rPr>
          <t>Metric = D2_I_NonFS_NonProfInstServIndivAndFam_Amount_EurJpyGbp_x000D_
Data Type = Bk_Number 19 - 9_x000D_
Bk_Assetcontinitemco = Amounts Receivable Under Reverse Repurchase Agreements_x000D_
Bk_OtherCurrencies = EUR_x000D_
Bk_Assconcomloc = Singapore</t>
        </r>
      </text>
    </comment>
    <comment ref="S200" authorId="0" shapeId="0" xr:uid="{00000000-0006-0000-2100-0000E3010000}">
      <text>
        <r>
          <rPr>
            <b/>
            <sz val="9"/>
            <color indexed="81"/>
            <rFont val="Tahoma"/>
            <family val="2"/>
          </rPr>
          <t>Metric = D2_I_NonFS_Others_Amount_EurJpyGbp_x000D_
Data Type = Bk_Number 19 - 9_x000D_
Bk_Assetcontinitemco = Amounts Receivable Under Reverse Repurchase Agreements_x000D_
Bk_OtherCurrencies = EUR_x000D_
Bk_Assconcomloc = Singapore</t>
        </r>
      </text>
    </comment>
    <comment ref="L201" authorId="0" shapeId="0" xr:uid="{00000000-0006-0000-2100-0000E4010000}">
      <text>
        <r>
          <rPr>
            <b/>
            <sz val="9"/>
            <color indexed="81"/>
            <rFont val="Tahoma"/>
            <family val="2"/>
          </rPr>
          <t>Metric = D2_I_CentBanksAndOffMonet_Amount_EurJpyGbp_x000D_
Data Type = Bk_Number 19 - 9_x000D_
Bk_Assetcontinitemco = Amounts Receivable Under Reverse Repurchase Agreements_x000D_
Bk_OtherCurrencies = EUR_x000D_
Bk_Assconcomloc = MonetaryAuthoritySingapore</t>
        </r>
      </text>
    </comment>
    <comment ref="S202" authorId="0" shapeId="0" xr:uid="{00000000-0006-0000-2100-0000E5010000}">
      <text>
        <r>
          <rPr>
            <b/>
            <sz val="9"/>
            <color indexed="81"/>
            <rFont val="Tahoma"/>
            <family val="2"/>
          </rPr>
          <t>Metric = D2_I_NonFS_Others_Amount_EurJpyGbp_x000D_
Data Type = Bk_Number 19 - 9_x000D_
Bk_Assetcontinitemco = Amounts Receivable Under Reverse Repurchase Agreements_x000D_
Bk_OtherCurrencies = EUR_x000D_
Bk_Assconcomloc = InternationalOrganisations</t>
        </r>
      </text>
    </comment>
    <comment ref="D206" authorId="0" shapeId="0" xr:uid="{00000000-0006-0000-2100-0000E6010000}">
      <text>
        <r>
          <rPr>
            <b/>
            <sz val="9"/>
            <color indexed="81"/>
            <rFont val="Tahoma"/>
            <family val="2"/>
          </rPr>
          <t>Metric = D2_I_Banks_Amount_EurJpyGbp_x000D_
Data Type = Bk_Number 19 - 9_x000D_
Bk_Assetcontinitemco = Positive Fair Values For Financial Derivatives_x000D_
Bk_OtherCurrencies = EUR_x000D_
Bk_Assconcomloc = Singapore</t>
        </r>
      </text>
    </comment>
    <comment ref="K206" authorId="0" shapeId="0" xr:uid="{00000000-0006-0000-2100-0000E7010000}">
      <text>
        <r>
          <rPr>
            <b/>
            <sz val="9"/>
            <color indexed="81"/>
            <rFont val="Tahoma"/>
            <family val="2"/>
          </rPr>
          <t>Metric = D2_I_FS_Total_Amount_EurJpyGbp
Data Type = Bk_Number 19 - 9_x000D_
Bk_Assetcontinitemco = Positive Fair Values For Financial Derivatives_x000D_
Bk_OtherCurrencies = EUR_x000D_
Bk_Assconcomloc = Singapore</t>
        </r>
      </text>
    </comment>
    <comment ref="M206" authorId="0" shapeId="0" xr:uid="{00000000-0006-0000-2100-0000E8010000}">
      <text>
        <r>
          <rPr>
            <b/>
            <sz val="9"/>
            <color indexed="81"/>
            <rFont val="Tahoma"/>
            <family val="2"/>
          </rPr>
          <t>Metric = D2_I_NonFS_Governments_Amount_EurJpyGbp_x000D_
Data Type = Bk_Number 19 - 9_x000D_
Bk_Assetcontinitemco = Positive Fair Values For Financial Derivatives_x000D_
Bk_OtherCurrencies = EUR_x000D_
Bk_Assconcomloc = Singapore</t>
        </r>
      </text>
    </comment>
    <comment ref="N206" authorId="0" shapeId="0" xr:uid="{00000000-0006-0000-2100-0000E9010000}">
      <text>
        <r>
          <rPr>
            <b/>
            <sz val="9"/>
            <color indexed="81"/>
            <rFont val="Tahoma"/>
            <family val="2"/>
          </rPr>
          <t>Metric = D2_I_NonFS_PubSecEnt_Amount_EurJpyGbp_x000D_
Data Type = Bk_Number 19 - 9_x000D_
Bk_Assetcontinitemco = Positive Fair Values For Financial Derivatives_x000D_
Bk_OtherCurrencies = EUR_x000D_
Bk_Assconcomloc = Singapore</t>
        </r>
      </text>
    </comment>
    <comment ref="O206" authorId="0" shapeId="0" xr:uid="{00000000-0006-0000-2100-0000EA010000}">
      <text>
        <r>
          <rPr>
            <b/>
            <sz val="9"/>
            <color indexed="81"/>
            <rFont val="Tahoma"/>
            <family val="2"/>
          </rPr>
          <t>Metric = D2_I_NonFS_NonFinCorp_Amount_EurJpyGbp_x000D_
Data Type = Bk_Number 19 - 9_x000D_
Bk_Assetcontinitemco = Positive Fair Values For Financial Derivatives_x000D_
Bk_OtherCurrencies = EUR_x000D_
Bk_Assconcomloc = Singapore</t>
        </r>
      </text>
    </comment>
    <comment ref="P206" authorId="0" shapeId="0" xr:uid="{00000000-0006-0000-2100-0000EB010000}">
      <text>
        <r>
          <rPr>
            <b/>
            <sz val="9"/>
            <color indexed="81"/>
            <rFont val="Tahoma"/>
            <family val="2"/>
          </rPr>
          <t>Metric = D2_I_NonFS_UnincorpEterpHeldByNatPers_Amount_EurJpyGbp_x000D_
Data Type = Bk_Number 19 - 9_x000D_
Bk_Assetcontinitemco = Positive Fair Values For Financial Derivatives_x000D_
Bk_OtherCurrencies = EUR_x000D_
Bk_Assconcomloc = Singapore</t>
        </r>
      </text>
    </comment>
    <comment ref="Q206" authorId="0" shapeId="0" xr:uid="{00000000-0006-0000-2100-0000EC010000}">
      <text>
        <r>
          <rPr>
            <b/>
            <sz val="9"/>
            <color indexed="81"/>
            <rFont val="Tahoma"/>
            <family val="2"/>
          </rPr>
          <t>Metric = D2_I_NonFS_NatPers_Amount_EurJpyGbp_x000D_
Data Type = Bk_Number 19 - 9_x000D_
Bk_Assetcontinitemco = Positive Fair Values For Financial Derivatives_x000D_
Bk_OtherCurrencies = EUR_x000D_
Bk_Assconcomloc = Singapore</t>
        </r>
      </text>
    </comment>
    <comment ref="R206" authorId="0" shapeId="0" xr:uid="{00000000-0006-0000-2100-0000ED010000}">
      <text>
        <r>
          <rPr>
            <b/>
            <sz val="9"/>
            <color indexed="81"/>
            <rFont val="Tahoma"/>
            <family val="2"/>
          </rPr>
          <t>Metric = D2_I_NonFS_NonProfInstServIndivAndFam_Amount_EurJpyGbp_x000D_
Data Type = Bk_Number 19 - 9_x000D_
Bk_Assetcontinitemco = Positive Fair Values For Financial Derivatives_x000D_
Bk_OtherCurrencies = EUR_x000D_
Bk_Assconcomloc = Singapore</t>
        </r>
      </text>
    </comment>
    <comment ref="S206" authorId="0" shapeId="0" xr:uid="{00000000-0006-0000-2100-0000EE010000}">
      <text>
        <r>
          <rPr>
            <b/>
            <sz val="9"/>
            <color indexed="81"/>
            <rFont val="Tahoma"/>
            <family val="2"/>
          </rPr>
          <t>Metric = D2_I_NonFS_Others_Amount_EurJpyGbp_x000D_
Data Type = Bk_Number 19 - 9_x000D_
Bk_Assetcontinitemco = Positive Fair Values For Financial Derivatives_x000D_
Bk_OtherCurrencies = EUR_x000D_
Bk_Assconcomloc = Singapore</t>
        </r>
      </text>
    </comment>
    <comment ref="L207" authorId="0" shapeId="0" xr:uid="{00000000-0006-0000-2100-0000EF010000}">
      <text>
        <r>
          <rPr>
            <b/>
            <sz val="9"/>
            <color indexed="81"/>
            <rFont val="Tahoma"/>
            <family val="2"/>
          </rPr>
          <t>Metric = D2_I_CentBanksAndOffMonet_Amount_EurJpyGbp_x000D_
Data Type = Bk_Number 19 - 9_x000D_
Bk_Assetcontinitemco = Positive Fair Values For Financial Derivatives_x000D_
Bk_OtherCurrencies = EUR_x000D_
Bk_Assconcomloc = MonetaryAuthoritySingapore</t>
        </r>
      </text>
    </comment>
    <comment ref="S208" authorId="0" shapeId="0" xr:uid="{00000000-0006-0000-2100-0000F0010000}">
      <text>
        <r>
          <rPr>
            <b/>
            <sz val="9"/>
            <color indexed="81"/>
            <rFont val="Tahoma"/>
            <family val="2"/>
          </rPr>
          <t>Metric = D2_I_NonFS_Others_Amount_EurJpyGbp_x000D_
Data Type = Bk_Number 19 - 9_x000D_
Bk_Assetcontinitemco = Positive Fair Values For Financial Derivatives_x000D_
Bk_OtherCurrencies = EUR_x000D_
Bk_Assconcomloc = InternationalOrganisations</t>
        </r>
      </text>
    </comment>
    <comment ref="D212" authorId="0" shapeId="0" xr:uid="{00000000-0006-0000-2100-0000F1010000}">
      <text>
        <r>
          <rPr>
            <b/>
            <sz val="9"/>
            <color indexed="81"/>
            <rFont val="Tahoma"/>
            <family val="2"/>
          </rPr>
          <t>Metric = D2_I_Banks_Amount_EurJpyGbp_x000D_
Data Type = Bk_Number 19 - 9_x000D_
Bk_Assetcontinitemco = Loans And Advances_x000D_
Bk_OtherCurrencies = EUR_x000D_
Bk_Assconcomloc = Singapore</t>
        </r>
      </text>
    </comment>
    <comment ref="K212" authorId="0" shapeId="0" xr:uid="{00000000-0006-0000-2100-0000F2010000}">
      <text>
        <r>
          <rPr>
            <b/>
            <sz val="9"/>
            <color indexed="81"/>
            <rFont val="Tahoma"/>
            <family val="2"/>
          </rPr>
          <t>Metric = D2_I_FS_Total_Amount_EurJpyGbp
Data Type = Bk_Number 19 - 9_x000D_
Bk_Assetcontinitemco = Loans And Advances_x000D_
Bk_OtherCurrencies = EUR_x000D_
Bk_Assconcomloc = Singapore</t>
        </r>
      </text>
    </comment>
    <comment ref="M212" authorId="0" shapeId="0" xr:uid="{00000000-0006-0000-2100-0000F3010000}">
      <text>
        <r>
          <rPr>
            <b/>
            <sz val="9"/>
            <color indexed="81"/>
            <rFont val="Tahoma"/>
            <family val="2"/>
          </rPr>
          <t>Metric = D2_I_NonFS_Governments_Amount_EurJpyGbp_x000D_
Data Type = Bk_Number 19 - 9_x000D_
Bk_Assetcontinitemco = Loans And Advances_x000D_
Bk_OtherCurrencies = EUR_x000D_
Bk_Assconcomloc = Singapore</t>
        </r>
      </text>
    </comment>
    <comment ref="N212" authorId="0" shapeId="0" xr:uid="{00000000-0006-0000-2100-0000F4010000}">
      <text>
        <r>
          <rPr>
            <b/>
            <sz val="9"/>
            <color indexed="81"/>
            <rFont val="Tahoma"/>
            <family val="2"/>
          </rPr>
          <t>Metric = D2_I_NonFS_PubSecEnt_Amount_EurJpyGbp_x000D_
Data Type = Bk_Number 19 - 9_x000D_
Bk_Assetcontinitemco = Loans And Advances_x000D_
Bk_OtherCurrencies = EUR_x000D_
Bk_Assconcomloc = Singapore</t>
        </r>
      </text>
    </comment>
    <comment ref="O212" authorId="0" shapeId="0" xr:uid="{00000000-0006-0000-2100-0000F5010000}">
      <text>
        <r>
          <rPr>
            <b/>
            <sz val="9"/>
            <color indexed="81"/>
            <rFont val="Tahoma"/>
            <family val="2"/>
          </rPr>
          <t>Metric = D2_I_NonFS_NonFinCorp_Amount_EurJpyGbp_x000D_
Data Type = Bk_Number 19 - 9_x000D_
Bk_Assetcontinitemco = Loans And Advances_x000D_
Bk_OtherCurrencies = EUR_x000D_
Bk_Assconcomloc = Singapore</t>
        </r>
      </text>
    </comment>
    <comment ref="P212" authorId="0" shapeId="0" xr:uid="{00000000-0006-0000-2100-0000F6010000}">
      <text>
        <r>
          <rPr>
            <b/>
            <sz val="9"/>
            <color indexed="81"/>
            <rFont val="Tahoma"/>
            <family val="2"/>
          </rPr>
          <t>Metric = D2_I_NonFS_UnincorpEterpHeldByNatPers_Amount_EurJpyGbp_x000D_
Data Type = Bk_Number 19 - 9_x000D_
Bk_Assetcontinitemco = Loans And Advances_x000D_
Bk_OtherCurrencies = EUR_x000D_
Bk_Assconcomloc = Singapore</t>
        </r>
      </text>
    </comment>
    <comment ref="Q212" authorId="0" shapeId="0" xr:uid="{00000000-0006-0000-2100-0000F7010000}">
      <text>
        <r>
          <rPr>
            <b/>
            <sz val="9"/>
            <color indexed="81"/>
            <rFont val="Tahoma"/>
            <family val="2"/>
          </rPr>
          <t>Metric = D2_I_NonFS_NatPers_Amount_EurJpyGbp_x000D_
Data Type = Bk_Number 19 - 9_x000D_
Bk_Assetcontinitemco = Loans And Advances_x000D_
Bk_OtherCurrencies = EUR_x000D_
Bk_Assconcomloc = Singapore</t>
        </r>
      </text>
    </comment>
    <comment ref="R212" authorId="0" shapeId="0" xr:uid="{00000000-0006-0000-2100-0000F8010000}">
      <text>
        <r>
          <rPr>
            <b/>
            <sz val="9"/>
            <color indexed="81"/>
            <rFont val="Tahoma"/>
            <family val="2"/>
          </rPr>
          <t>Metric = D2_I_NonFS_NonProfInstServIndivAndFam_Amount_EurJpyGbp_x000D_
Data Type = Bk_Number 19 - 9_x000D_
Bk_Assetcontinitemco = Loans And Advances_x000D_
Bk_OtherCurrencies = EUR_x000D_
Bk_Assconcomloc = Singapore</t>
        </r>
      </text>
    </comment>
    <comment ref="S212" authorId="0" shapeId="0" xr:uid="{00000000-0006-0000-2100-0000F9010000}">
      <text>
        <r>
          <rPr>
            <b/>
            <sz val="9"/>
            <color indexed="81"/>
            <rFont val="Tahoma"/>
            <family val="2"/>
          </rPr>
          <t>Metric = D2_I_NonFS_Others_Amount_EurJpyGbp_x000D_
Data Type = Bk_Number 19 - 9_x000D_
Bk_Assetcontinitemco = Loans And Advances_x000D_
Bk_OtherCurrencies = EUR_x000D_
Bk_Assconcomloc = Singapore</t>
        </r>
      </text>
    </comment>
    <comment ref="L213" authorId="0" shapeId="0" xr:uid="{00000000-0006-0000-2100-0000FA010000}">
      <text>
        <r>
          <rPr>
            <b/>
            <sz val="9"/>
            <color indexed="81"/>
            <rFont val="Tahoma"/>
            <family val="2"/>
          </rPr>
          <t>Metric = D2_I_CentBanksAndOffMonet_Amount_EurJpyGbp_x000D_
Data Type = Bk_Number 19 - 9_x000D_
Bk_Assetcontinitemco = Loans And Advances_x000D_
Bk_OtherCurrencies = EUR_x000D_
Bk_Assconcomloc = MonetaryAuthoritySingapore</t>
        </r>
      </text>
    </comment>
    <comment ref="S214" authorId="0" shapeId="0" xr:uid="{00000000-0006-0000-2100-0000FB010000}">
      <text>
        <r>
          <rPr>
            <b/>
            <sz val="9"/>
            <color indexed="81"/>
            <rFont val="Tahoma"/>
            <family val="2"/>
          </rPr>
          <t>Metric = D2_I_NonFS_Others_Amount_EurJpyGbp_x000D_
Data Type = Bk_Number 19 - 9_x000D_
Bk_Assetcontinitemco = Loans And Advances_x000D_
Bk_OtherCurrencies = EUR_x000D_
Bk_Assconcomloc = InternationalOrganisations</t>
        </r>
      </text>
    </comment>
    <comment ref="D218" authorId="0" shapeId="0" xr:uid="{00000000-0006-0000-2100-0000FC010000}">
      <text>
        <r>
          <rPr>
            <b/>
            <sz val="9"/>
            <color indexed="81"/>
            <rFont val="Tahoma"/>
            <family val="2"/>
          </rPr>
          <t>Metric = D2_I_Banks_Amount_EurJpyGbp_x000D_
Data Type = Bk_Number 19 - 9_x000D_
Bk_Assetcontinitemco = Bills Discounted Or Purchased_x000D_
Bk_OtherCurrencies = EUR_x000D_
Bk_Assconcomloc = Singapore</t>
        </r>
      </text>
    </comment>
    <comment ref="K218" authorId="0" shapeId="0" xr:uid="{00000000-0006-0000-2100-0000FD010000}">
      <text>
        <r>
          <rPr>
            <b/>
            <sz val="9"/>
            <color indexed="81"/>
            <rFont val="Tahoma"/>
            <family val="2"/>
          </rPr>
          <t>Metric = D2_I_FS_Total_Amount_EurJpyGbp
Data Type = Bk_Number 19 - 9_x000D_
Bk_Assetcontinitemco = Bills Discounted Or Purchased_x000D_
Bk_OtherCurrencies = EUR_x000D_
Bk_Assconcomloc = Singapore</t>
        </r>
      </text>
    </comment>
    <comment ref="M218" authorId="0" shapeId="0" xr:uid="{00000000-0006-0000-2100-0000FE010000}">
      <text>
        <r>
          <rPr>
            <b/>
            <sz val="9"/>
            <color indexed="81"/>
            <rFont val="Tahoma"/>
            <family val="2"/>
          </rPr>
          <t>Metric = D2_I_NonFS_Governments_Amount_EurJpyGbp_x000D_
Data Type = Bk_Number 19 - 9_x000D_
Bk_Assetcontinitemco = Bills Discounted Or Purchased_x000D_
Bk_OtherCurrencies = EUR_x000D_
Bk_Assconcomloc = Singapore</t>
        </r>
      </text>
    </comment>
    <comment ref="N218" authorId="0" shapeId="0" xr:uid="{00000000-0006-0000-2100-0000FF010000}">
      <text>
        <r>
          <rPr>
            <b/>
            <sz val="9"/>
            <color indexed="81"/>
            <rFont val="Tahoma"/>
            <family val="2"/>
          </rPr>
          <t>Metric = D2_I_NonFS_PubSecEnt_Amount_EurJpyGbp_x000D_
Data Type = Bk_Number 19 - 9_x000D_
Bk_Assetcontinitemco = Bills Discounted Or Purchased_x000D_
Bk_OtherCurrencies = EUR_x000D_
Bk_Assconcomloc = Singapore</t>
        </r>
      </text>
    </comment>
    <comment ref="O218" authorId="0" shapeId="0" xr:uid="{00000000-0006-0000-2100-000000020000}">
      <text>
        <r>
          <rPr>
            <b/>
            <sz val="9"/>
            <color indexed="81"/>
            <rFont val="Tahoma"/>
            <family val="2"/>
          </rPr>
          <t>Metric = D2_I_NonFS_NonFinCorp_Amount_EurJpyGbp_x000D_
Data Type = Bk_Number 19 - 9_x000D_
Bk_Assetcontinitemco = Bills Discounted Or Purchased_x000D_
Bk_OtherCurrencies = EUR_x000D_
Bk_Assconcomloc = Singapore</t>
        </r>
      </text>
    </comment>
    <comment ref="P218" authorId="0" shapeId="0" xr:uid="{00000000-0006-0000-2100-000001020000}">
      <text>
        <r>
          <rPr>
            <b/>
            <sz val="9"/>
            <color indexed="81"/>
            <rFont val="Tahoma"/>
            <family val="2"/>
          </rPr>
          <t>Metric = D2_I_NonFS_UnincorpEterpHeldByNatPers_Amount_EurJpyGbp_x000D_
Data Type = Bk_Number 19 - 9_x000D_
Bk_Assetcontinitemco = Bills Discounted Or Purchased_x000D_
Bk_OtherCurrencies = EUR_x000D_
Bk_Assconcomloc = Singapore</t>
        </r>
      </text>
    </comment>
    <comment ref="Q218" authorId="0" shapeId="0" xr:uid="{00000000-0006-0000-2100-000002020000}">
      <text>
        <r>
          <rPr>
            <b/>
            <sz val="9"/>
            <color indexed="81"/>
            <rFont val="Tahoma"/>
            <family val="2"/>
          </rPr>
          <t>Metric = D2_I_NonFS_NatPers_Amount_EurJpyGbp_x000D_
Data Type = Bk_Number 19 - 9_x000D_
Bk_Assetcontinitemco = Bills Discounted Or Purchased_x000D_
Bk_OtherCurrencies = EUR_x000D_
Bk_Assconcomloc = Singapore</t>
        </r>
      </text>
    </comment>
    <comment ref="R218" authorId="0" shapeId="0" xr:uid="{00000000-0006-0000-2100-000003020000}">
      <text>
        <r>
          <rPr>
            <b/>
            <sz val="9"/>
            <color indexed="81"/>
            <rFont val="Tahoma"/>
            <family val="2"/>
          </rPr>
          <t>Metric = D2_I_NonFS_NonProfInstServIndivAndFam_Amount_EurJpyGbp_x000D_
Data Type = Bk_Number 19 - 9_x000D_
Bk_Assetcontinitemco = Bills Discounted Or Purchased_x000D_
Bk_OtherCurrencies = EUR_x000D_
Bk_Assconcomloc = Singapore</t>
        </r>
      </text>
    </comment>
    <comment ref="S218" authorId="0" shapeId="0" xr:uid="{00000000-0006-0000-2100-000004020000}">
      <text>
        <r>
          <rPr>
            <b/>
            <sz val="9"/>
            <color indexed="81"/>
            <rFont val="Tahoma"/>
            <family val="2"/>
          </rPr>
          <t>Metric = D2_I_NonFS_Others_Amount_EurJpyGbp_x000D_
Data Type = Bk_Number 19 - 9_x000D_
Bk_Assetcontinitemco = Bills Discounted Or Purchased_x000D_
Bk_OtherCurrencies = EUR_x000D_
Bk_Assconcomloc = Singapore</t>
        </r>
      </text>
    </comment>
    <comment ref="L219" authorId="0" shapeId="0" xr:uid="{00000000-0006-0000-2100-000005020000}">
      <text>
        <r>
          <rPr>
            <b/>
            <sz val="9"/>
            <color indexed="81"/>
            <rFont val="Tahoma"/>
            <family val="2"/>
          </rPr>
          <t>Metric = D2_I_CentBanksAndOffMonet_Amount_EurJpyGbp_x000D_
Data Type = Bk_Number 19 - 9_x000D_
Bk_Assetcontinitemco = Bills Discounted Or Purchased_x000D_
Bk_OtherCurrencies = EUR_x000D_
Bk_Assconcomloc = MonetaryAuthoritySingapore</t>
        </r>
      </text>
    </comment>
    <comment ref="S220" authorId="0" shapeId="0" xr:uid="{00000000-0006-0000-2100-000006020000}">
      <text>
        <r>
          <rPr>
            <b/>
            <sz val="9"/>
            <color indexed="81"/>
            <rFont val="Tahoma"/>
            <family val="2"/>
          </rPr>
          <t>Metric = D2_I_NonFS_Others_Amount_EurJpyGbp_x000D_
Data Type = Bk_Number 19 - 9_x000D_
Bk_Assetcontinitemco = Bills Discounted Or Purchased_x000D_
Bk_OtherCurrencies = EUR_x000D_
Bk_Assconcomloc = InternationalOrganisations</t>
        </r>
      </text>
    </comment>
    <comment ref="D224" authorId="0" shapeId="0" xr:uid="{00000000-0006-0000-2100-000007020000}">
      <text>
        <r>
          <rPr>
            <b/>
            <sz val="9"/>
            <color indexed="81"/>
            <rFont val="Tahoma"/>
            <family val="2"/>
          </rPr>
          <t>Metric = D2_I_Banks_Amount_EurJpyGbp_x000D_
Data Type = Bk_Number 19 - 9_x000D_
Bk_Assetcontinitemco = Debt Securities_x000D_
Bk_OtherCurrencies = EUR_x000D_
Bk_Assconcomloc = Singapore</t>
        </r>
      </text>
    </comment>
    <comment ref="K224" authorId="0" shapeId="0" xr:uid="{00000000-0006-0000-2100-000008020000}">
      <text>
        <r>
          <rPr>
            <b/>
            <sz val="9"/>
            <color indexed="81"/>
            <rFont val="Tahoma"/>
            <family val="2"/>
          </rPr>
          <t>Metric = D2_I_FS_Total_Amount_EurJpyGbp
Data Type = Bk_Number 19 - 9_x000D_
Bk_Assetcontinitemco = Debt Securities_x000D_
Bk_OtherCurrencies = EUR_x000D_
Bk_Assconcomloc = Singapore</t>
        </r>
      </text>
    </comment>
    <comment ref="M224" authorId="0" shapeId="0" xr:uid="{00000000-0006-0000-2100-000009020000}">
      <text>
        <r>
          <rPr>
            <b/>
            <sz val="9"/>
            <color indexed="81"/>
            <rFont val="Tahoma"/>
            <family val="2"/>
          </rPr>
          <t>Metric = D2_I_NonFS_Governments_Amount_EurJpyGbp_x000D_
Data Type = Bk_Number 19 - 9_x000D_
Bk_Assetcontinitemco = Debt Securities_x000D_
Bk_OtherCurrencies = EUR_x000D_
Bk_Assconcomloc = Singapore</t>
        </r>
      </text>
    </comment>
    <comment ref="N224" authorId="0" shapeId="0" xr:uid="{00000000-0006-0000-2100-00000A020000}">
      <text>
        <r>
          <rPr>
            <b/>
            <sz val="9"/>
            <color indexed="81"/>
            <rFont val="Tahoma"/>
            <family val="2"/>
          </rPr>
          <t>Metric = D2_I_NonFS_PubSecEnt_Amount_EurJpyGbp_x000D_
Data Type = Bk_Number 19 - 9_x000D_
Bk_Assetcontinitemco = Debt Securities_x000D_
Bk_OtherCurrencies = EUR_x000D_
Bk_Assconcomloc = Singapore</t>
        </r>
      </text>
    </comment>
    <comment ref="O224" authorId="0" shapeId="0" xr:uid="{00000000-0006-0000-2100-00000B020000}">
      <text>
        <r>
          <rPr>
            <b/>
            <sz val="9"/>
            <color indexed="81"/>
            <rFont val="Tahoma"/>
            <family val="2"/>
          </rPr>
          <t>Metric = D2_I_NonFS_NonFinCorp_Amount_EurJpyGbp_x000D_
Data Type = Bk_Number 19 - 9_x000D_
Bk_Assetcontinitemco = Debt Securities_x000D_
Bk_OtherCurrencies = EUR_x000D_
Bk_Assconcomloc = Singapore</t>
        </r>
      </text>
    </comment>
    <comment ref="P224" authorId="0" shapeId="0" xr:uid="{00000000-0006-0000-2100-00000C020000}">
      <text>
        <r>
          <rPr>
            <b/>
            <sz val="9"/>
            <color indexed="81"/>
            <rFont val="Tahoma"/>
            <family val="2"/>
          </rPr>
          <t>Metric = D2_I_NonFS_UnincorpEterpHeldByNatPers_Amount_EurJpyGbp_x000D_
Data Type = Bk_Number 19 - 9_x000D_
Bk_Assetcontinitemco = Debt Securities_x000D_
Bk_OtherCurrencies = EUR_x000D_
Bk_Assconcomloc = Singapore</t>
        </r>
      </text>
    </comment>
    <comment ref="Q224" authorId="0" shapeId="0" xr:uid="{00000000-0006-0000-2100-00000D020000}">
      <text>
        <r>
          <rPr>
            <b/>
            <sz val="9"/>
            <color indexed="81"/>
            <rFont val="Tahoma"/>
            <family val="2"/>
          </rPr>
          <t>Metric = D2_I_NonFS_NatPers_Amount_EurJpyGbp_x000D_
Data Type = Bk_Number 19 - 9_x000D_
Bk_Assetcontinitemco = Debt Securities_x000D_
Bk_OtherCurrencies = EUR_x000D_
Bk_Assconcomloc = Singapore</t>
        </r>
      </text>
    </comment>
    <comment ref="R224" authorId="0" shapeId="0" xr:uid="{00000000-0006-0000-2100-00000E020000}">
      <text>
        <r>
          <rPr>
            <b/>
            <sz val="9"/>
            <color indexed="81"/>
            <rFont val="Tahoma"/>
            <family val="2"/>
          </rPr>
          <t>Metric = D2_I_NonFS_NonProfInstServIndivAndFam_Amount_EurJpyGbp_x000D_
Data Type = Bk_Number 19 - 9_x000D_
Bk_Assetcontinitemco = Debt Securities_x000D_
Bk_OtherCurrencies = EUR_x000D_
Bk_Assconcomloc = Singapore</t>
        </r>
      </text>
    </comment>
    <comment ref="S224" authorId="0" shapeId="0" xr:uid="{00000000-0006-0000-2100-00000F020000}">
      <text>
        <r>
          <rPr>
            <b/>
            <sz val="9"/>
            <color indexed="81"/>
            <rFont val="Tahoma"/>
            <family val="2"/>
          </rPr>
          <t>Metric = D2_I_NonFS_Others_Amount_EurJpyGbp_x000D_
Data Type = Bk_Number 19 - 9_x000D_
Bk_Assetcontinitemco = Debt Securities_x000D_
Bk_OtherCurrencies = EUR_x000D_
Bk_Assconcomloc = Singapore</t>
        </r>
      </text>
    </comment>
    <comment ref="L225" authorId="0" shapeId="0" xr:uid="{00000000-0006-0000-2100-000010020000}">
      <text>
        <r>
          <rPr>
            <b/>
            <sz val="9"/>
            <color indexed="81"/>
            <rFont val="Tahoma"/>
            <family val="2"/>
          </rPr>
          <t>Metric = D2_I_CentBanksAndOffMonet_Amount_EurJpyGbp_x000D_
Data Type = Bk_Number 19 - 9_x000D_
Bk_Assetcontinitemco = Debt Securities_x000D_
Bk_OtherCurrencies = EUR_x000D_
Bk_Assconcomloc = MonetaryAuthoritySingapore</t>
        </r>
      </text>
    </comment>
    <comment ref="S226" authorId="0" shapeId="0" xr:uid="{00000000-0006-0000-2100-000011020000}">
      <text>
        <r>
          <rPr>
            <b/>
            <sz val="9"/>
            <color indexed="81"/>
            <rFont val="Tahoma"/>
            <family val="2"/>
          </rPr>
          <t>Metric = D2_I_NonFS_Others_Amount_EurJpyGbp_x000D_
Data Type = Bk_Number 19 - 9_x000D_
Bk_Assetcontinitemco = Debt Securities_x000D_
Bk_OtherCurrencies = EUR_x000D_
Bk_Assconcomloc = InternationalOrganisations</t>
        </r>
      </text>
    </comment>
    <comment ref="D230" authorId="0" shapeId="0" xr:uid="{00000000-0006-0000-2100-000012020000}">
      <text>
        <r>
          <rPr>
            <b/>
            <sz val="9"/>
            <color indexed="81"/>
            <rFont val="Tahoma"/>
            <family val="2"/>
          </rPr>
          <t>Metric = D2_I_Banks_Amount_EurJpyGbp_x000D_
Data Type = Bk_Number 19 - 9_x000D_
Bk_Assetcontinitemco = Negotiable Certificates Of Deposits_x000D_
Bk_OtherCurrencies = EUR_x000D_
Bk_Assconcomloc = Singapore</t>
        </r>
      </text>
    </comment>
    <comment ref="K230" authorId="0" shapeId="0" xr:uid="{00000000-0006-0000-2100-000013020000}">
      <text>
        <r>
          <rPr>
            <b/>
            <sz val="9"/>
            <color indexed="81"/>
            <rFont val="Tahoma"/>
            <family val="2"/>
          </rPr>
          <t>Metric = D2_I_FS_Total_Amount_EurJpyGbp
Data Type = Bk_Number 19 - 9_x000D_
Bk_Assetcontinitemco = Negotiable Certificates Of Deposits_x000D_
Bk_OtherCurrencies = EUR_x000D_
Bk_Assconcomloc = Singapore</t>
        </r>
      </text>
    </comment>
    <comment ref="M230" authorId="0" shapeId="0" xr:uid="{00000000-0006-0000-2100-000014020000}">
      <text>
        <r>
          <rPr>
            <b/>
            <sz val="9"/>
            <color indexed="81"/>
            <rFont val="Tahoma"/>
            <family val="2"/>
          </rPr>
          <t>Metric = D2_I_NonFS_Governments_Amount_EurJpyGbp_x000D_
Data Type = Bk_Number 19 - 9_x000D_
Bk_Assetcontinitemco = Negotiable Certificates Of Deposits_x000D_
Bk_OtherCurrencies = EUR_x000D_
Bk_Assconcomloc = Singapore</t>
        </r>
      </text>
    </comment>
    <comment ref="N230" authorId="0" shapeId="0" xr:uid="{00000000-0006-0000-2100-000015020000}">
      <text>
        <r>
          <rPr>
            <b/>
            <sz val="9"/>
            <color indexed="81"/>
            <rFont val="Tahoma"/>
            <family val="2"/>
          </rPr>
          <t>Metric = D2_I_NonFS_PubSecEnt_Amount_EurJpyGbp_x000D_
Data Type = Bk_Number 19 - 9_x000D_
Bk_Assetcontinitemco = Negotiable Certificates Of Deposits_x000D_
Bk_OtherCurrencies = EUR_x000D_
Bk_Assconcomloc = Singapore</t>
        </r>
      </text>
    </comment>
    <comment ref="O230" authorId="0" shapeId="0" xr:uid="{00000000-0006-0000-2100-000016020000}">
      <text>
        <r>
          <rPr>
            <b/>
            <sz val="9"/>
            <color indexed="81"/>
            <rFont val="Tahoma"/>
            <family val="2"/>
          </rPr>
          <t>Metric = D2_I_NonFS_NonFinCorp_Amount_EurJpyGbp_x000D_
Data Type = Bk_Number 19 - 9_x000D_
Bk_Assetcontinitemco = Negotiable Certificates Of Deposits_x000D_
Bk_OtherCurrencies = EUR_x000D_
Bk_Assconcomloc = Singapore</t>
        </r>
      </text>
    </comment>
    <comment ref="P230" authorId="0" shapeId="0" xr:uid="{00000000-0006-0000-2100-000017020000}">
      <text>
        <r>
          <rPr>
            <b/>
            <sz val="9"/>
            <color indexed="81"/>
            <rFont val="Tahoma"/>
            <family val="2"/>
          </rPr>
          <t>Metric = D2_I_NonFS_UnincorpEterpHeldByNatPers_Amount_EurJpyGbp_x000D_
Data Type = Bk_Number 19 - 9_x000D_
Bk_Assetcontinitemco = Negotiable Certificates Of Deposits_x000D_
Bk_OtherCurrencies = EUR_x000D_
Bk_Assconcomloc = Singapore</t>
        </r>
      </text>
    </comment>
    <comment ref="Q230" authorId="0" shapeId="0" xr:uid="{00000000-0006-0000-2100-000018020000}">
      <text>
        <r>
          <rPr>
            <b/>
            <sz val="9"/>
            <color indexed="81"/>
            <rFont val="Tahoma"/>
            <family val="2"/>
          </rPr>
          <t>Metric = D2_I_NonFS_NatPers_Amount_EurJpyGbp_x000D_
Data Type = Bk_Number 19 - 9_x000D_
Bk_Assetcontinitemco = Negotiable Certificates Of Deposits_x000D_
Bk_OtherCurrencies = EUR_x000D_
Bk_Assconcomloc = Singapore</t>
        </r>
      </text>
    </comment>
    <comment ref="R230" authorId="0" shapeId="0" xr:uid="{00000000-0006-0000-2100-000019020000}">
      <text>
        <r>
          <rPr>
            <b/>
            <sz val="9"/>
            <color indexed="81"/>
            <rFont val="Tahoma"/>
            <family val="2"/>
          </rPr>
          <t>Metric = D2_I_NonFS_NonProfInstServIndivAndFam_Amount_EurJpyGbp_x000D_
Data Type = Bk_Number 19 - 9_x000D_
Bk_Assetcontinitemco = Negotiable Certificates Of Deposits_x000D_
Bk_OtherCurrencies = EUR_x000D_
Bk_Assconcomloc = Singapore</t>
        </r>
      </text>
    </comment>
    <comment ref="S230" authorId="0" shapeId="0" xr:uid="{00000000-0006-0000-2100-00001A020000}">
      <text>
        <r>
          <rPr>
            <b/>
            <sz val="9"/>
            <color indexed="81"/>
            <rFont val="Tahoma"/>
            <family val="2"/>
          </rPr>
          <t>Metric = D2_I_NonFS_Others_Amount_EurJpyGbp_x000D_
Data Type = Bk_Number 19 - 9_x000D_
Bk_Assetcontinitemco = Negotiable Certificates Of Deposits_x000D_
Bk_OtherCurrencies = EUR_x000D_
Bk_Assconcomloc = Singapore</t>
        </r>
      </text>
    </comment>
    <comment ref="L231" authorId="0" shapeId="0" xr:uid="{00000000-0006-0000-2100-00001B020000}">
      <text>
        <r>
          <rPr>
            <b/>
            <sz val="9"/>
            <color indexed="81"/>
            <rFont val="Tahoma"/>
            <family val="2"/>
          </rPr>
          <t>Metric = D2_I_CentBanksAndOffMonet_Amount_EurJpyGbp_x000D_
Data Type = Bk_Number 19 - 9_x000D_
Bk_Assetcontinitemco = Negotiable Certificates Of Deposits_x000D_
Bk_OtherCurrencies = EUR_x000D_
Bk_Assconcomloc = MonetaryAuthoritySingapore</t>
        </r>
      </text>
    </comment>
    <comment ref="S232" authorId="0" shapeId="0" xr:uid="{00000000-0006-0000-2100-00001C020000}">
      <text>
        <r>
          <rPr>
            <b/>
            <sz val="9"/>
            <color indexed="81"/>
            <rFont val="Tahoma"/>
            <family val="2"/>
          </rPr>
          <t>Metric = D2_I_NonFS_Others_Amount_EurJpyGbp_x000D_
Data Type = Bk_Number 19 - 9_x000D_
Bk_Assetcontinitemco = Negotiable Certificates Of Deposits_x000D_
Bk_OtherCurrencies = EUR_x000D_
Bk_Assconcomloc = InternationalOrganisations</t>
        </r>
      </text>
    </comment>
    <comment ref="D236" authorId="0" shapeId="0" xr:uid="{00000000-0006-0000-2100-00001D020000}">
      <text>
        <r>
          <rPr>
            <b/>
            <sz val="9"/>
            <color indexed="81"/>
            <rFont val="Tahoma"/>
            <family val="2"/>
          </rPr>
          <t>Metric = D2_I_Banks_Amount_EurJpyGbp_x000D_
Data Type = Bk_Number 19 - 9_x000D_
Bk_Assetcontinitemco = Equity Investments_x000D_
Bk_OtherCurrencies = EUR_x000D_
Bk_Assconcomloc = Singapore</t>
        </r>
      </text>
    </comment>
    <comment ref="K236" authorId="0" shapeId="0" xr:uid="{00000000-0006-0000-2100-00001E020000}">
      <text>
        <r>
          <rPr>
            <b/>
            <sz val="9"/>
            <color indexed="81"/>
            <rFont val="Tahoma"/>
            <family val="2"/>
          </rPr>
          <t>Metric = D2_I_FS_Total_Amount_EurJpyGbp
Data Type = Bk_Number 19 - 9_x000D_
Bk_Assetcontinitemco = Equity Investments_x000D_
Bk_OtherCurrencies = EUR_x000D_
Bk_Assconcomloc = Singapore</t>
        </r>
      </text>
    </comment>
    <comment ref="O236" authorId="0" shapeId="0" xr:uid="{00000000-0006-0000-2100-00001F020000}">
      <text>
        <r>
          <rPr>
            <b/>
            <sz val="9"/>
            <color indexed="81"/>
            <rFont val="Tahoma"/>
            <family val="2"/>
          </rPr>
          <t>Metric = D2_I_NonFS_NonFinCorp_Amount_EurJpyGbp_x000D_
Data Type = Bk_Number 19 - 9_x000D_
Bk_Assetcontinitemco = Equity Investments_x000D_
Bk_OtherCurrencies = EUR_x000D_
Bk_Assconcomloc = Singapore</t>
        </r>
      </text>
    </comment>
    <comment ref="S236" authorId="0" shapeId="0" xr:uid="{00000000-0006-0000-2100-000020020000}">
      <text>
        <r>
          <rPr>
            <b/>
            <sz val="9"/>
            <color indexed="81"/>
            <rFont val="Tahoma"/>
            <family val="2"/>
          </rPr>
          <t>Metric = D2_I_NonFS_Others_Amount_EurJpyGbp_x000D_
Data Type = Bk_Number 19 - 9_x000D_
Bk_Assetcontinitemco = Equity Investments_x000D_
Bk_OtherCurrencies = EUR_x000D_
Bk_Assconcomloc = Singapore</t>
        </r>
      </text>
    </comment>
    <comment ref="L237" authorId="0" shapeId="0" xr:uid="{00000000-0006-0000-2100-000021020000}">
      <text>
        <r>
          <rPr>
            <b/>
            <sz val="9"/>
            <color indexed="81"/>
            <rFont val="Tahoma"/>
            <family val="2"/>
          </rPr>
          <t>Metric = D2_I_CentBanksAndOffMonet_Amount_EurJpyGbp_x000D_
Data Type = Bk_Number 19 - 9_x000D_
Bk_Assetcontinitemco = Equity Investments_x000D_
Bk_OtherCurrencies = EUR_x000D_
Bk_Assconcomloc = MonetaryAuthoritySingapore</t>
        </r>
      </text>
    </comment>
    <comment ref="S237" authorId="0" shapeId="0" xr:uid="{00000000-0006-0000-2100-000022020000}">
      <text>
        <r>
          <rPr>
            <b/>
            <sz val="9"/>
            <color indexed="81"/>
            <rFont val="Tahoma"/>
            <family val="2"/>
          </rPr>
          <t>Metric = D2_I_NonFS_Others_Amount_EurJpyGbp_x000D_
Data Type = Bk_Number 19 - 9_x000D_
Bk_Assetcontinitemco = Equity Investments_x000D_
Bk_OtherCurrencies = EUR_x000D_
Bk_Assconcomloc = MonetaryAuthoritySingapore</t>
        </r>
      </text>
    </comment>
    <comment ref="S238" authorId="0" shapeId="0" xr:uid="{00000000-0006-0000-2100-000023020000}">
      <text>
        <r>
          <rPr>
            <b/>
            <sz val="9"/>
            <color indexed="81"/>
            <rFont val="Tahoma"/>
            <family val="2"/>
          </rPr>
          <t>Metric = D2_I_NonFS_Others_Amount_EurJpyGbp_x000D_
Data Type = Bk_Number 19 - 9_x000D_
Bk_Assetcontinitemco = Equity Investments_x000D_
Bk_OtherCurrencies = EUR_x000D_
Bk_Assconcomloc = InternationalOrganisations</t>
        </r>
      </text>
    </comment>
    <comment ref="D244" authorId="0" shapeId="0" xr:uid="{00000000-0006-0000-2100-000024020000}">
      <text>
        <r>
          <rPr>
            <b/>
            <sz val="9"/>
            <color indexed="81"/>
            <rFont val="Tahoma"/>
            <family val="2"/>
          </rPr>
          <t>Metric = D2_I_Banks_Amount_EurJpyGbp_x000D_
Data Type = Bk_Number 19 - 9_x000D_
Bk_Assetcontinitemco = Cash And Balances_x000D_
Bk_OtherCurrencies = JPY_x000D_
Bk_Assconcomloc = Singapore</t>
        </r>
      </text>
    </comment>
    <comment ref="K244" authorId="0" shapeId="0" xr:uid="{00000000-0006-0000-2100-000025020000}">
      <text>
        <r>
          <rPr>
            <b/>
            <sz val="9"/>
            <color indexed="81"/>
            <rFont val="Tahoma"/>
            <family val="2"/>
          </rPr>
          <t>Metric = D2_I_FS_Total_Amount_EurJpyGbp
Data Type = Bk_Number 19 - 9_x000D_
Bk_Assetcontinitemco = Cash And Balances_x000D_
Bk_OtherCurrencies = JPY_x000D_
Bk_Assconcomloc = Singapore</t>
        </r>
      </text>
    </comment>
    <comment ref="M244" authorId="0" shapeId="0" xr:uid="{00000000-0006-0000-2100-000026020000}">
      <text>
        <r>
          <rPr>
            <b/>
            <sz val="9"/>
            <color indexed="81"/>
            <rFont val="Tahoma"/>
            <family val="2"/>
          </rPr>
          <t>Metric = D2_I_NonFS_Governments_Amount_EurJpyGbp_x000D_
Data Type = Bk_Number 19 - 9_x000D_
Bk_Assetcontinitemco = Cash And Balances_x000D_
Bk_OtherCurrencies = JPY_x000D_
Bk_Assconcomloc = Singapore</t>
        </r>
      </text>
    </comment>
    <comment ref="N244" authorId="0" shapeId="0" xr:uid="{00000000-0006-0000-2100-000027020000}">
      <text>
        <r>
          <rPr>
            <b/>
            <sz val="9"/>
            <color indexed="81"/>
            <rFont val="Tahoma"/>
            <family val="2"/>
          </rPr>
          <t>Metric = D2_I_NonFS_PubSecEnt_Amount_EurJpyGbp_x000D_
Data Type = Bk_Number 19 - 9_x000D_
Bk_Assetcontinitemco = Cash And Balances_x000D_
Bk_OtherCurrencies = JPY_x000D_
Bk_Assconcomloc = Singapore</t>
        </r>
      </text>
    </comment>
    <comment ref="O244" authorId="0" shapeId="0" xr:uid="{00000000-0006-0000-2100-000028020000}">
      <text>
        <r>
          <rPr>
            <b/>
            <sz val="9"/>
            <color indexed="81"/>
            <rFont val="Tahoma"/>
            <family val="2"/>
          </rPr>
          <t>Metric = D2_I_NonFS_NonFinCorp_Amount_EurJpyGbp_x000D_
Data Type = Bk_Number 19 - 9_x000D_
Bk_Assetcontinitemco = Cash And Balances_x000D_
Bk_OtherCurrencies = JPY_x000D_
Bk_Assconcomloc = Singapore</t>
        </r>
      </text>
    </comment>
    <comment ref="P244" authorId="0" shapeId="0" xr:uid="{00000000-0006-0000-2100-000029020000}">
      <text>
        <r>
          <rPr>
            <b/>
            <sz val="9"/>
            <color indexed="81"/>
            <rFont val="Tahoma"/>
            <family val="2"/>
          </rPr>
          <t>Metric = D2_I_NonFS_UnincorpEterpHeldByNatPers_Amount_EurJpyGbp_x000D_
Data Type = Bk_Number 19 - 9_x000D_
Bk_Assetcontinitemco = Cash And Balances_x000D_
Bk_OtherCurrencies = JPY_x000D_
Bk_Assconcomloc = Singapore</t>
        </r>
      </text>
    </comment>
    <comment ref="Q244" authorId="0" shapeId="0" xr:uid="{00000000-0006-0000-2100-00002A020000}">
      <text>
        <r>
          <rPr>
            <b/>
            <sz val="9"/>
            <color indexed="81"/>
            <rFont val="Tahoma"/>
            <family val="2"/>
          </rPr>
          <t>Metric = D2_I_NonFS_NatPers_Amount_EurJpyGbp_x000D_
Data Type = Bk_Number 19 - 9_x000D_
Bk_Assetcontinitemco = Cash And Balances_x000D_
Bk_OtherCurrencies = JPY_x000D_
Bk_Assconcomloc = Singapore</t>
        </r>
      </text>
    </comment>
    <comment ref="R244" authorId="0" shapeId="0" xr:uid="{00000000-0006-0000-2100-00002B020000}">
      <text>
        <r>
          <rPr>
            <b/>
            <sz val="9"/>
            <color indexed="81"/>
            <rFont val="Tahoma"/>
            <family val="2"/>
          </rPr>
          <t>Metric = D2_I_NonFS_NonProfInstServIndivAndFam_Amount_EurJpyGbp_x000D_
Data Type = Bk_Number 19 - 9_x000D_
Bk_Assetcontinitemco = Cash And Balances_x000D_
Bk_OtherCurrencies = JPY_x000D_
Bk_Assconcomloc = Singapore</t>
        </r>
      </text>
    </comment>
    <comment ref="S244" authorId="0" shapeId="0" xr:uid="{00000000-0006-0000-2100-00002C020000}">
      <text>
        <r>
          <rPr>
            <b/>
            <sz val="9"/>
            <color indexed="81"/>
            <rFont val="Tahoma"/>
            <family val="2"/>
          </rPr>
          <t>Metric = D2_I_NonFS_Others_Amount_EurJpyGbp_x000D_
Data Type = Bk_Number 19 - 9_x000D_
Bk_Assetcontinitemco = Cash And Balances_x000D_
Bk_OtherCurrencies = JPY_x000D_
Bk_Assconcomloc = Singapore</t>
        </r>
      </text>
    </comment>
    <comment ref="L245" authorId="0" shapeId="0" xr:uid="{00000000-0006-0000-2100-00002D020000}">
      <text>
        <r>
          <rPr>
            <b/>
            <sz val="9"/>
            <color indexed="81"/>
            <rFont val="Tahoma"/>
            <family val="2"/>
          </rPr>
          <t>Metric = D2_I_CentBanksAndOffMonet_Amount_EurJpyGbp_x000D_
Data Type = Bk_Number 19 - 9_x000D_
Bk_Assetcontinitemco = Cash And Balances_x000D_
Bk_OtherCurrencies = JPY_x000D_
Bk_Assconcomloc = MonetaryAuthoritySingapore</t>
        </r>
      </text>
    </comment>
    <comment ref="S246" authorId="0" shapeId="0" xr:uid="{00000000-0006-0000-2100-00002E020000}">
      <text>
        <r>
          <rPr>
            <b/>
            <sz val="9"/>
            <color indexed="81"/>
            <rFont val="Tahoma"/>
            <family val="2"/>
          </rPr>
          <t>Metric = D2_I_NonFS_Others_Amount_EurJpyGbp_x000D_
Data Type = Bk_Number 19 - 9_x000D_
Bk_Assetcontinitemco = Cash And Balances_x000D_
Bk_OtherCurrencies = JPY_x000D_
Bk_Assconcomloc = InternationalOrganisations</t>
        </r>
      </text>
    </comment>
    <comment ref="D250" authorId="0" shapeId="0" xr:uid="{00000000-0006-0000-2100-00002F020000}">
      <text>
        <r>
          <rPr>
            <b/>
            <sz val="9"/>
            <color indexed="81"/>
            <rFont val="Tahoma"/>
            <family val="2"/>
          </rPr>
          <t>Metric = D2_I_Banks_Amount_EurJpyGbp_x000D_
Data Type = Bk_Number 19 - 9_x000D_
Bk_Assetcontinitemco = Amounts Receivable Under Reverse Repurchase Agreements_x000D_
Bk_OtherCurrencies = JPY_x000D_
Bk_Assconcomloc = Singapore</t>
        </r>
      </text>
    </comment>
    <comment ref="K250" authorId="0" shapeId="0" xr:uid="{00000000-0006-0000-2100-000030020000}">
      <text>
        <r>
          <rPr>
            <b/>
            <sz val="9"/>
            <color indexed="81"/>
            <rFont val="Tahoma"/>
            <family val="2"/>
          </rPr>
          <t>Metric = D2_I_FS_Total_Amount_EurJpyGbp
Data Type = Bk_Number 19 - 9_x000D_
Bk_Assetcontinitemco = Amounts Receivable Under Reverse Repurchase Agreements_x000D_
Bk_OtherCurrencies = JPY_x000D_
Bk_Assconcomloc = Singapore</t>
        </r>
      </text>
    </comment>
    <comment ref="M250" authorId="0" shapeId="0" xr:uid="{00000000-0006-0000-2100-000031020000}">
      <text>
        <r>
          <rPr>
            <b/>
            <sz val="9"/>
            <color indexed="81"/>
            <rFont val="Tahoma"/>
            <family val="2"/>
          </rPr>
          <t>Metric = D2_I_NonFS_Governments_Amount_EurJpyGbp_x000D_
Data Type = Bk_Number 19 - 9_x000D_
Bk_Assetcontinitemco = Amounts Receivable Under Reverse Repurchase Agreements_x000D_
Bk_OtherCurrencies = JPY_x000D_
Bk_Assconcomloc = Singapore</t>
        </r>
      </text>
    </comment>
    <comment ref="N250" authorId="0" shapeId="0" xr:uid="{00000000-0006-0000-2100-000032020000}">
      <text>
        <r>
          <rPr>
            <b/>
            <sz val="9"/>
            <color indexed="81"/>
            <rFont val="Tahoma"/>
            <family val="2"/>
          </rPr>
          <t>Metric = D2_I_NonFS_PubSecEnt_Amount_EurJpyGbp_x000D_
Data Type = Bk_Number 19 - 9_x000D_
Bk_Assetcontinitemco = Amounts Receivable Under Reverse Repurchase Agreements_x000D_
Bk_OtherCurrencies = JPY_x000D_
Bk_Assconcomloc = Singapore</t>
        </r>
      </text>
    </comment>
    <comment ref="O250" authorId="0" shapeId="0" xr:uid="{00000000-0006-0000-2100-000033020000}">
      <text>
        <r>
          <rPr>
            <b/>
            <sz val="9"/>
            <color indexed="81"/>
            <rFont val="Tahoma"/>
            <family val="2"/>
          </rPr>
          <t>Metric = D2_I_NonFS_NonFinCorp_Amount_EurJpyGbp_x000D_
Data Type = Bk_Number 19 - 9_x000D_
Bk_Assetcontinitemco = Amounts Receivable Under Reverse Repurchase Agreements_x000D_
Bk_OtherCurrencies = JPY_x000D_
Bk_Assconcomloc = Singapore</t>
        </r>
      </text>
    </comment>
    <comment ref="P250" authorId="0" shapeId="0" xr:uid="{00000000-0006-0000-2100-000034020000}">
      <text>
        <r>
          <rPr>
            <b/>
            <sz val="9"/>
            <color indexed="81"/>
            <rFont val="Tahoma"/>
            <family val="2"/>
          </rPr>
          <t>Metric = D2_I_NonFS_UnincorpEterpHeldByNatPers_Amount_EurJpyGbp_x000D_
Data Type = Bk_Number 19 - 9_x000D_
Bk_Assetcontinitemco = Amounts Receivable Under Reverse Repurchase Agreements_x000D_
Bk_OtherCurrencies = JPY_x000D_
Bk_Assconcomloc = Singapore</t>
        </r>
      </text>
    </comment>
    <comment ref="Q250" authorId="0" shapeId="0" xr:uid="{00000000-0006-0000-2100-000035020000}">
      <text>
        <r>
          <rPr>
            <b/>
            <sz val="9"/>
            <color indexed="81"/>
            <rFont val="Tahoma"/>
            <family val="2"/>
          </rPr>
          <t>Metric = D2_I_NonFS_NatPers_Amount_EurJpyGbp_x000D_
Data Type = Bk_Number 19 - 9_x000D_
Bk_Assetcontinitemco = Amounts Receivable Under Reverse Repurchase Agreements_x000D_
Bk_OtherCurrencies = JPY_x000D_
Bk_Assconcomloc = Singapore</t>
        </r>
      </text>
    </comment>
    <comment ref="R250" authorId="0" shapeId="0" xr:uid="{00000000-0006-0000-2100-000036020000}">
      <text>
        <r>
          <rPr>
            <b/>
            <sz val="9"/>
            <color indexed="81"/>
            <rFont val="Tahoma"/>
            <family val="2"/>
          </rPr>
          <t>Metric = D2_I_NonFS_NonProfInstServIndivAndFam_Amount_EurJpyGbp_x000D_
Data Type = Bk_Number 19 - 9_x000D_
Bk_Assetcontinitemco = Amounts Receivable Under Reverse Repurchase Agreements_x000D_
Bk_OtherCurrencies = JPY_x000D_
Bk_Assconcomloc = Singapore</t>
        </r>
      </text>
    </comment>
    <comment ref="S250" authorId="0" shapeId="0" xr:uid="{00000000-0006-0000-2100-000037020000}">
      <text>
        <r>
          <rPr>
            <b/>
            <sz val="9"/>
            <color indexed="81"/>
            <rFont val="Tahoma"/>
            <family val="2"/>
          </rPr>
          <t>Metric = D2_I_NonFS_Others_Amount_EurJpyGbp_x000D_
Data Type = Bk_Number 19 - 9_x000D_
Bk_Assetcontinitemco = Amounts Receivable Under Reverse Repurchase Agreements_x000D_
Bk_OtherCurrencies = JPY_x000D_
Bk_Assconcomloc = Singapore</t>
        </r>
      </text>
    </comment>
    <comment ref="L251" authorId="0" shapeId="0" xr:uid="{00000000-0006-0000-2100-000038020000}">
      <text>
        <r>
          <rPr>
            <b/>
            <sz val="9"/>
            <color indexed="81"/>
            <rFont val="Tahoma"/>
            <family val="2"/>
          </rPr>
          <t>Metric = D2_I_CentBanksAndOffMonet_Amount_EurJpyGbp_x000D_
Data Type = Bk_Number 19 - 9_x000D_
Bk_Assetcontinitemco = Amounts Receivable Under Reverse Repurchase Agreements_x000D_
Bk_OtherCurrencies = JPY_x000D_
Bk_Assconcomloc = MonetaryAuthoritySingapore</t>
        </r>
      </text>
    </comment>
    <comment ref="S252" authorId="0" shapeId="0" xr:uid="{00000000-0006-0000-2100-000039020000}">
      <text>
        <r>
          <rPr>
            <b/>
            <sz val="9"/>
            <color indexed="81"/>
            <rFont val="Tahoma"/>
            <family val="2"/>
          </rPr>
          <t>Metric = D2_I_NonFS_Others_Amount_EurJpyGbp_x000D_
Data Type = Bk_Number 19 - 9_x000D_
Bk_Assetcontinitemco = Amounts Receivable Under Reverse Repurchase Agreements_x000D_
Bk_OtherCurrencies = JPY_x000D_
Bk_Assconcomloc = InternationalOrganisations</t>
        </r>
      </text>
    </comment>
    <comment ref="D256" authorId="0" shapeId="0" xr:uid="{00000000-0006-0000-2100-00003A020000}">
      <text>
        <r>
          <rPr>
            <b/>
            <sz val="9"/>
            <color indexed="81"/>
            <rFont val="Tahoma"/>
            <family val="2"/>
          </rPr>
          <t>Metric = D2_I_Banks_Amount_EurJpyGbp_x000D_
Data Type = Bk_Number 19 - 9_x000D_
Bk_Assetcontinitemco = Positive Fair Values For Financial Derivatives_x000D_
Bk_OtherCurrencies = JPY_x000D_
Bk_Assconcomloc = Singapore</t>
        </r>
      </text>
    </comment>
    <comment ref="K256" authorId="0" shapeId="0" xr:uid="{00000000-0006-0000-2100-00003B020000}">
      <text>
        <r>
          <rPr>
            <b/>
            <sz val="9"/>
            <color indexed="81"/>
            <rFont val="Tahoma"/>
            <family val="2"/>
          </rPr>
          <t>Metric = D2_I_FS_Total_Amount_EurJpyGbp
Data Type = Bk_Number 19 - 9_x000D_
Bk_Assetcontinitemco = Positive Fair Values For Financial Derivatives_x000D_
Bk_OtherCurrencies = JPY_x000D_
Bk_Assconcomloc = Singapore</t>
        </r>
      </text>
    </comment>
    <comment ref="M256" authorId="0" shapeId="0" xr:uid="{00000000-0006-0000-2100-00003C020000}">
      <text>
        <r>
          <rPr>
            <b/>
            <sz val="9"/>
            <color indexed="81"/>
            <rFont val="Tahoma"/>
            <family val="2"/>
          </rPr>
          <t>Metric = D2_I_NonFS_Governments_Amount_EurJpyGbp_x000D_
Data Type = Bk_Number 19 - 9_x000D_
Bk_Assetcontinitemco = Positive Fair Values For Financial Derivatives_x000D_
Bk_OtherCurrencies = JPY_x000D_
Bk_Assconcomloc = Singapore</t>
        </r>
      </text>
    </comment>
    <comment ref="N256" authorId="0" shapeId="0" xr:uid="{00000000-0006-0000-2100-00003D020000}">
      <text>
        <r>
          <rPr>
            <b/>
            <sz val="9"/>
            <color indexed="81"/>
            <rFont val="Tahoma"/>
            <family val="2"/>
          </rPr>
          <t>Metric = D2_I_NonFS_PubSecEnt_Amount_EurJpyGbp_x000D_
Data Type = Bk_Number 19 - 9_x000D_
Bk_Assetcontinitemco = Positive Fair Values For Financial Derivatives_x000D_
Bk_OtherCurrencies = JPY_x000D_
Bk_Assconcomloc = Singapore</t>
        </r>
      </text>
    </comment>
    <comment ref="O256" authorId="0" shapeId="0" xr:uid="{00000000-0006-0000-2100-00003E020000}">
      <text>
        <r>
          <rPr>
            <b/>
            <sz val="9"/>
            <color indexed="81"/>
            <rFont val="Tahoma"/>
            <family val="2"/>
          </rPr>
          <t>Metric = D2_I_NonFS_NonFinCorp_Amount_EurJpyGbp_x000D_
Data Type = Bk_Number 19 - 9_x000D_
Bk_Assetcontinitemco = Positive Fair Values For Financial Derivatives_x000D_
Bk_OtherCurrencies = JPY_x000D_
Bk_Assconcomloc = Singapore</t>
        </r>
      </text>
    </comment>
    <comment ref="P256" authorId="0" shapeId="0" xr:uid="{00000000-0006-0000-2100-00003F020000}">
      <text>
        <r>
          <rPr>
            <b/>
            <sz val="9"/>
            <color indexed="81"/>
            <rFont val="Tahoma"/>
            <family val="2"/>
          </rPr>
          <t>Metric = D2_I_NonFS_UnincorpEterpHeldByNatPers_Amount_EurJpyGbp_x000D_
Data Type = Bk_Number 19 - 9_x000D_
Bk_Assetcontinitemco = Positive Fair Values For Financial Derivatives_x000D_
Bk_OtherCurrencies = JPY_x000D_
Bk_Assconcomloc = Singapore</t>
        </r>
      </text>
    </comment>
    <comment ref="Q256" authorId="0" shapeId="0" xr:uid="{00000000-0006-0000-2100-000040020000}">
      <text>
        <r>
          <rPr>
            <b/>
            <sz val="9"/>
            <color indexed="81"/>
            <rFont val="Tahoma"/>
            <family val="2"/>
          </rPr>
          <t>Metric = D2_I_NonFS_NatPers_Amount_EurJpyGbp_x000D_
Data Type = Bk_Number 19 - 9_x000D_
Bk_Assetcontinitemco = Positive Fair Values For Financial Derivatives_x000D_
Bk_OtherCurrencies = JPY_x000D_
Bk_Assconcomloc = Singapore</t>
        </r>
      </text>
    </comment>
    <comment ref="R256" authorId="0" shapeId="0" xr:uid="{00000000-0006-0000-2100-000041020000}">
      <text>
        <r>
          <rPr>
            <b/>
            <sz val="9"/>
            <color indexed="81"/>
            <rFont val="Tahoma"/>
            <family val="2"/>
          </rPr>
          <t>Metric = D2_I_NonFS_NonProfInstServIndivAndFam_Amount_EurJpyGbp_x000D_
Data Type = Bk_Number 19 - 9_x000D_
Bk_Assetcontinitemco = Positive Fair Values For Financial Derivatives_x000D_
Bk_OtherCurrencies = JPY_x000D_
Bk_Assconcomloc = Singapore</t>
        </r>
      </text>
    </comment>
    <comment ref="S256" authorId="0" shapeId="0" xr:uid="{00000000-0006-0000-2100-000042020000}">
      <text>
        <r>
          <rPr>
            <b/>
            <sz val="9"/>
            <color indexed="81"/>
            <rFont val="Tahoma"/>
            <family val="2"/>
          </rPr>
          <t>Metric = D2_I_NonFS_Others_Amount_EurJpyGbp_x000D_
Data Type = Bk_Number 19 - 9_x000D_
Bk_Assetcontinitemco = Positive Fair Values For Financial Derivatives_x000D_
Bk_OtherCurrencies = JPY_x000D_
Bk_Assconcomloc = Singapore</t>
        </r>
      </text>
    </comment>
    <comment ref="L257" authorId="0" shapeId="0" xr:uid="{00000000-0006-0000-2100-000043020000}">
      <text>
        <r>
          <rPr>
            <b/>
            <sz val="9"/>
            <color indexed="81"/>
            <rFont val="Tahoma"/>
            <family val="2"/>
          </rPr>
          <t>Metric = D2_I_CentBanksAndOffMonet_Amount_EurJpyGbp_x000D_
Data Type = Bk_Number 19 - 9_x000D_
Bk_Assetcontinitemco = Positive Fair Values For Financial Derivatives_x000D_
Bk_OtherCurrencies = JPY_x000D_
Bk_Assconcomloc = MonetaryAuthoritySingapore</t>
        </r>
      </text>
    </comment>
    <comment ref="S258" authorId="0" shapeId="0" xr:uid="{00000000-0006-0000-2100-000044020000}">
      <text>
        <r>
          <rPr>
            <b/>
            <sz val="9"/>
            <color indexed="81"/>
            <rFont val="Tahoma"/>
            <family val="2"/>
          </rPr>
          <t>Metric = D2_I_NonFS_Others_Amount_EurJpyGbp_x000D_
Data Type = Bk_Number 19 - 9_x000D_
Bk_Assetcontinitemco = Positive Fair Values For Financial Derivatives_x000D_
Bk_OtherCurrencies = JPY_x000D_
Bk_Assconcomloc = InternationalOrganisations</t>
        </r>
      </text>
    </comment>
    <comment ref="D262" authorId="0" shapeId="0" xr:uid="{00000000-0006-0000-2100-000045020000}">
      <text>
        <r>
          <rPr>
            <b/>
            <sz val="9"/>
            <color indexed="81"/>
            <rFont val="Tahoma"/>
            <family val="2"/>
          </rPr>
          <t>Metric = D2_I_Banks_Amount_EurJpyGbp_x000D_
Data Type = Bk_Number 19 - 9_x000D_
Bk_Assetcontinitemco = Loans And Advances_x000D_
Bk_OtherCurrencies = JPY_x000D_
Bk_Assconcomloc = Singapore</t>
        </r>
      </text>
    </comment>
    <comment ref="K262" authorId="0" shapeId="0" xr:uid="{00000000-0006-0000-2100-000046020000}">
      <text>
        <r>
          <rPr>
            <b/>
            <sz val="9"/>
            <color indexed="81"/>
            <rFont val="Tahoma"/>
            <family val="2"/>
          </rPr>
          <t>Metric = D2_I_FS_Total_Amount_EurJpyGbp
Data Type = Bk_Number 19 - 9_x000D_
Bk_Assetcontinitemco = Loans And Advances_x000D_
Bk_OtherCurrencies = JPY_x000D_
Bk_Assconcomloc = Singapore</t>
        </r>
      </text>
    </comment>
    <comment ref="M262" authorId="0" shapeId="0" xr:uid="{00000000-0006-0000-2100-000047020000}">
      <text>
        <r>
          <rPr>
            <b/>
            <sz val="9"/>
            <color indexed="81"/>
            <rFont val="Tahoma"/>
            <family val="2"/>
          </rPr>
          <t>Metric = D2_I_NonFS_Governments_Amount_EurJpyGbp_x000D_
Data Type = Bk_Number 19 - 9_x000D_
Bk_Assetcontinitemco = Loans And Advances_x000D_
Bk_OtherCurrencies = JPY_x000D_
Bk_Assconcomloc = Singapore</t>
        </r>
      </text>
    </comment>
    <comment ref="N262" authorId="0" shapeId="0" xr:uid="{00000000-0006-0000-2100-000048020000}">
      <text>
        <r>
          <rPr>
            <b/>
            <sz val="9"/>
            <color indexed="81"/>
            <rFont val="Tahoma"/>
            <family val="2"/>
          </rPr>
          <t>Metric = D2_I_NonFS_PubSecEnt_Amount_EurJpyGbp_x000D_
Data Type = Bk_Number 19 - 9_x000D_
Bk_Assetcontinitemco = Loans And Advances_x000D_
Bk_OtherCurrencies = JPY_x000D_
Bk_Assconcomloc = Singapore</t>
        </r>
      </text>
    </comment>
    <comment ref="O262" authorId="0" shapeId="0" xr:uid="{00000000-0006-0000-2100-000049020000}">
      <text>
        <r>
          <rPr>
            <b/>
            <sz val="9"/>
            <color indexed="81"/>
            <rFont val="Tahoma"/>
            <family val="2"/>
          </rPr>
          <t>Metric = D2_I_NonFS_NonFinCorp_Amount_EurJpyGbp_x000D_
Data Type = Bk_Number 19 - 9_x000D_
Bk_Assetcontinitemco = Loans And Advances_x000D_
Bk_OtherCurrencies = JPY_x000D_
Bk_Assconcomloc = Singapore</t>
        </r>
      </text>
    </comment>
    <comment ref="P262" authorId="0" shapeId="0" xr:uid="{00000000-0006-0000-2100-00004A020000}">
      <text>
        <r>
          <rPr>
            <b/>
            <sz val="9"/>
            <color indexed="81"/>
            <rFont val="Tahoma"/>
            <family val="2"/>
          </rPr>
          <t>Metric = D2_I_NonFS_UnincorpEterpHeldByNatPers_Amount_EurJpyGbp_x000D_
Data Type = Bk_Number 19 - 9_x000D_
Bk_Assetcontinitemco = Loans And Advances_x000D_
Bk_OtherCurrencies = JPY_x000D_
Bk_Assconcomloc = Singapore</t>
        </r>
      </text>
    </comment>
    <comment ref="Q262" authorId="0" shapeId="0" xr:uid="{00000000-0006-0000-2100-00004B020000}">
      <text>
        <r>
          <rPr>
            <b/>
            <sz val="9"/>
            <color indexed="81"/>
            <rFont val="Tahoma"/>
            <family val="2"/>
          </rPr>
          <t>Metric = D2_I_NonFS_NatPers_Amount_EurJpyGbp_x000D_
Data Type = Bk_Number 19 - 9_x000D_
Bk_Assetcontinitemco = Loans And Advances_x000D_
Bk_OtherCurrencies = JPY_x000D_
Bk_Assconcomloc = Singapore</t>
        </r>
      </text>
    </comment>
    <comment ref="R262" authorId="0" shapeId="0" xr:uid="{00000000-0006-0000-2100-00004C020000}">
      <text>
        <r>
          <rPr>
            <b/>
            <sz val="9"/>
            <color indexed="81"/>
            <rFont val="Tahoma"/>
            <family val="2"/>
          </rPr>
          <t>Metric = D2_I_NonFS_NonProfInstServIndivAndFam_Amount_EurJpyGbp_x000D_
Data Type = Bk_Number 19 - 9_x000D_
Bk_Assetcontinitemco = Loans And Advances_x000D_
Bk_OtherCurrencies = JPY_x000D_
Bk_Assconcomloc = Singapore</t>
        </r>
      </text>
    </comment>
    <comment ref="S262" authorId="0" shapeId="0" xr:uid="{00000000-0006-0000-2100-00004D020000}">
      <text>
        <r>
          <rPr>
            <b/>
            <sz val="9"/>
            <color indexed="81"/>
            <rFont val="Tahoma"/>
            <family val="2"/>
          </rPr>
          <t>Metric = D2_I_NonFS_Others_Amount_EurJpyGbp_x000D_
Data Type = Bk_Number 19 - 9_x000D_
Bk_Assetcontinitemco = Loans And Advances_x000D_
Bk_OtherCurrencies = JPY_x000D_
Bk_Assconcomloc = Singapore</t>
        </r>
      </text>
    </comment>
    <comment ref="L263" authorId="0" shapeId="0" xr:uid="{00000000-0006-0000-2100-00004E020000}">
      <text>
        <r>
          <rPr>
            <b/>
            <sz val="9"/>
            <color indexed="81"/>
            <rFont val="Tahoma"/>
            <family val="2"/>
          </rPr>
          <t>Metric = D2_I_CentBanksAndOffMonet_Amount_EurJpyGbp_x000D_
Data Type = Bk_Number 19 - 9_x000D_
Bk_Assetcontinitemco = Loans And Advances_x000D_
Bk_OtherCurrencies = JPY_x000D_
Bk_Assconcomloc = MonetaryAuthoritySingapore</t>
        </r>
      </text>
    </comment>
    <comment ref="S264" authorId="0" shapeId="0" xr:uid="{00000000-0006-0000-2100-00004F020000}">
      <text>
        <r>
          <rPr>
            <b/>
            <sz val="9"/>
            <color indexed="81"/>
            <rFont val="Tahoma"/>
            <family val="2"/>
          </rPr>
          <t>Metric = D2_I_NonFS_Others_Amount_EurJpyGbp_x000D_
Data Type = Bk_Number 19 - 9_x000D_
Bk_Assetcontinitemco = Loans And Advances_x000D_
Bk_OtherCurrencies = JPY_x000D_
Bk_Assconcomloc = InternationalOrganisations</t>
        </r>
      </text>
    </comment>
    <comment ref="D268" authorId="0" shapeId="0" xr:uid="{00000000-0006-0000-2100-000050020000}">
      <text>
        <r>
          <rPr>
            <b/>
            <sz val="9"/>
            <color indexed="81"/>
            <rFont val="Tahoma"/>
            <family val="2"/>
          </rPr>
          <t>Metric = D2_I_Banks_Amount_EurJpyGbp_x000D_
Data Type = Bk_Number 19 - 9_x000D_
Bk_Assetcontinitemco = Bills Discounted Or Purchased_x000D_
Bk_OtherCurrencies = JPY_x000D_
Bk_Assconcomloc = Singapore</t>
        </r>
      </text>
    </comment>
    <comment ref="K268" authorId="0" shapeId="0" xr:uid="{00000000-0006-0000-2100-000051020000}">
      <text>
        <r>
          <rPr>
            <b/>
            <sz val="9"/>
            <color indexed="81"/>
            <rFont val="Tahoma"/>
            <family val="2"/>
          </rPr>
          <t>Metric = D2_I_FS_Total_Amount_EurJpyGbp_x000D_
Data Type = Bk_Number 19 - 9_x000D_
Bk_Assetcontinitemco = Bills Discounted Or Purchased_x000D_
Bk_OtherCurrencies = JPY_x000D_
Bk_Assconcomloc = Singapore</t>
        </r>
      </text>
    </comment>
    <comment ref="M268" authorId="0" shapeId="0" xr:uid="{00000000-0006-0000-2100-000052020000}">
      <text>
        <r>
          <rPr>
            <b/>
            <sz val="9"/>
            <color indexed="81"/>
            <rFont val="Tahoma"/>
            <family val="2"/>
          </rPr>
          <t>Metric = D2_I_NonFS_Governments_Amount_EurJpyGbp_x000D_
Data Type = Bk_Number 19 - 9_x000D_
Bk_Assetcontinitemco = Bills Discounted Or Purchased_x000D_
Bk_OtherCurrencies = JPY_x000D_
Bk_Assconcomloc = Singapore</t>
        </r>
      </text>
    </comment>
    <comment ref="N268" authorId="0" shapeId="0" xr:uid="{00000000-0006-0000-2100-000053020000}">
      <text>
        <r>
          <rPr>
            <b/>
            <sz val="9"/>
            <color indexed="81"/>
            <rFont val="Tahoma"/>
            <family val="2"/>
          </rPr>
          <t>Metric = D2_I_NonFS_PubSecEnt_Amount_EurJpyGbp_x000D_
Data Type = Bk_Number 19 - 9_x000D_
Bk_Assetcontinitemco = Bills Discounted Or Purchased_x000D_
Bk_OtherCurrencies = JPY_x000D_
Bk_Assconcomloc = Singapore</t>
        </r>
      </text>
    </comment>
    <comment ref="O268" authorId="0" shapeId="0" xr:uid="{00000000-0006-0000-2100-000054020000}">
      <text>
        <r>
          <rPr>
            <b/>
            <sz val="9"/>
            <color indexed="81"/>
            <rFont val="Tahoma"/>
            <family val="2"/>
          </rPr>
          <t>Metric = D2_I_NonFS_NonFinCorp_Amount_EurJpyGbp_x000D_
Data Type = Bk_Number 19 - 9_x000D_
Bk_Assetcontinitemco = Bills Discounted Or Purchased_x000D_
Bk_OtherCurrencies = JPY_x000D_
Bk_Assconcomloc = Singapore</t>
        </r>
      </text>
    </comment>
    <comment ref="P268" authorId="0" shapeId="0" xr:uid="{00000000-0006-0000-2100-000055020000}">
      <text>
        <r>
          <rPr>
            <b/>
            <sz val="9"/>
            <color indexed="81"/>
            <rFont val="Tahoma"/>
            <family val="2"/>
          </rPr>
          <t>Metric = D2_I_NonFS_UnincorpEterpHeldByNatPers_Amount_EurJpyGbp_x000D_
Data Type = Bk_Number 19 - 9_x000D_
Bk_Assetcontinitemco = Bills Discounted Or Purchased_x000D_
Bk_OtherCurrencies = JPY_x000D_
Bk_Assconcomloc = Singapore</t>
        </r>
      </text>
    </comment>
    <comment ref="Q268" authorId="0" shapeId="0" xr:uid="{00000000-0006-0000-2100-000056020000}">
      <text>
        <r>
          <rPr>
            <b/>
            <sz val="9"/>
            <color indexed="81"/>
            <rFont val="Tahoma"/>
            <family val="2"/>
          </rPr>
          <t>Metric = D2_I_NonFS_NatPers_Amount_EurJpyGbp_x000D_
Data Type = Bk_Number 19 - 9_x000D_
Bk_Assetcontinitemco = Bills Discounted Or Purchased_x000D_
Bk_OtherCurrencies = JPY_x000D_
Bk_Assconcomloc = Singapore</t>
        </r>
      </text>
    </comment>
    <comment ref="R268" authorId="0" shapeId="0" xr:uid="{00000000-0006-0000-2100-000057020000}">
      <text>
        <r>
          <rPr>
            <b/>
            <sz val="9"/>
            <color indexed="81"/>
            <rFont val="Tahoma"/>
            <family val="2"/>
          </rPr>
          <t>Metric = D2_I_NonFS_NonProfInstServIndivAndFam_Amount_EurJpyGbp_x000D_
Data Type = Bk_Number 19 - 9_x000D_
Bk_Assetcontinitemco = Bills Discounted Or Purchased_x000D_
Bk_OtherCurrencies = JPY_x000D_
Bk_Assconcomloc = Singapore</t>
        </r>
      </text>
    </comment>
    <comment ref="S268" authorId="0" shapeId="0" xr:uid="{00000000-0006-0000-2100-000058020000}">
      <text>
        <r>
          <rPr>
            <b/>
            <sz val="9"/>
            <color indexed="81"/>
            <rFont val="Tahoma"/>
            <family val="2"/>
          </rPr>
          <t>Metric = D2_I_NonFS_Others_Amount_EurJpyGbp_x000D_
Data Type = Bk_Number 19 - 9_x000D_
Bk_Assetcontinitemco = Bills Discounted Or Purchased_x000D_
Bk_OtherCurrencies = JPY_x000D_
Bk_Assconcomloc = Singapore</t>
        </r>
      </text>
    </comment>
    <comment ref="L269" authorId="0" shapeId="0" xr:uid="{00000000-0006-0000-2100-000059020000}">
      <text>
        <r>
          <rPr>
            <b/>
            <sz val="9"/>
            <color indexed="81"/>
            <rFont val="Tahoma"/>
            <family val="2"/>
          </rPr>
          <t>Metric = D2_I_CentBanksAndOffMonet_Amount_EurJpyGbp_x000D_
Data Type = Bk_Number 19 - 9_x000D_
Bk_Assetcontinitemco = Bills Discounted Or Purchased_x000D_
Bk_OtherCurrencies = JPY_x000D_
Bk_Assconcomloc = MonetaryAuthoritySingapore</t>
        </r>
      </text>
    </comment>
    <comment ref="S270" authorId="0" shapeId="0" xr:uid="{00000000-0006-0000-2100-00005A020000}">
      <text>
        <r>
          <rPr>
            <b/>
            <sz val="9"/>
            <color indexed="81"/>
            <rFont val="Tahoma"/>
            <family val="2"/>
          </rPr>
          <t>Metric = D2_I_NonFS_Others_Amount_EurJpyGbp_x000D_
Data Type = Bk_Number 19 - 9_x000D_
Bk_Assetcontinitemco = Bills Discounted Or Purchased_x000D_
Bk_OtherCurrencies = JPY_x000D_
Bk_Assconcomloc = InternationalOrganisations</t>
        </r>
      </text>
    </comment>
    <comment ref="D274" authorId="0" shapeId="0" xr:uid="{00000000-0006-0000-2100-00005B020000}">
      <text>
        <r>
          <rPr>
            <b/>
            <sz val="9"/>
            <color indexed="81"/>
            <rFont val="Tahoma"/>
            <family val="2"/>
          </rPr>
          <t>Metric = D2_I_Banks_Amount_EurJpyGbp_x000D_
Data Type = Bk_Number 19 - 9_x000D_
Bk_Assetcontinitemco = Debt Securities_x000D_
Bk_OtherCurrencies = JPY_x000D_
Bk_Assconcomloc = Singapore</t>
        </r>
      </text>
    </comment>
    <comment ref="K274" authorId="0" shapeId="0" xr:uid="{00000000-0006-0000-2100-00005C020000}">
      <text>
        <r>
          <rPr>
            <b/>
            <sz val="9"/>
            <color indexed="81"/>
            <rFont val="Tahoma"/>
            <family val="2"/>
          </rPr>
          <t>Metric = D2_I_FS_Total_Amount_EurJpyGbp
Data Type = Bk_Number 19 - 9_x000D_
Bk_Assetcontinitemco = Debt Securities_x000D_
Bk_OtherCurrencies = JPY_x000D_
Bk_Assconcomloc = Singapore</t>
        </r>
      </text>
    </comment>
    <comment ref="M274" authorId="0" shapeId="0" xr:uid="{00000000-0006-0000-2100-00005D020000}">
      <text>
        <r>
          <rPr>
            <b/>
            <sz val="9"/>
            <color indexed="81"/>
            <rFont val="Tahoma"/>
            <family val="2"/>
          </rPr>
          <t>Metric = D2_I_NonFS_Governments_Amount_EurJpyGbp_x000D_
Data Type = Bk_Number 19 - 9_x000D_
Bk_Assetcontinitemco = Debt Securities_x000D_
Bk_OtherCurrencies = JPY_x000D_
Bk_Assconcomloc = Singapore</t>
        </r>
      </text>
    </comment>
    <comment ref="N274" authorId="0" shapeId="0" xr:uid="{00000000-0006-0000-2100-00005E020000}">
      <text>
        <r>
          <rPr>
            <b/>
            <sz val="9"/>
            <color indexed="81"/>
            <rFont val="Tahoma"/>
            <family val="2"/>
          </rPr>
          <t>Metric = D2_I_NonFS_PubSecEnt_Amount_EurJpyGbp_x000D_
Data Type = Bk_Number 19 - 9_x000D_
Bk_Assetcontinitemco = Debt Securities_x000D_
Bk_OtherCurrencies = JPY_x000D_
Bk_Assconcomloc = Singapore</t>
        </r>
      </text>
    </comment>
    <comment ref="O274" authorId="0" shapeId="0" xr:uid="{00000000-0006-0000-2100-00005F020000}">
      <text>
        <r>
          <rPr>
            <b/>
            <sz val="9"/>
            <color indexed="81"/>
            <rFont val="Tahoma"/>
            <family val="2"/>
          </rPr>
          <t>Metric = D2_I_NonFS_NonFinCorp_Amount_EurJpyGbp_x000D_
Data Type = Bk_Number 19 - 9_x000D_
Bk_Assetcontinitemco = Debt Securities_x000D_
Bk_OtherCurrencies = JPY_x000D_
Bk_Assconcomloc = Singapore</t>
        </r>
      </text>
    </comment>
    <comment ref="P274" authorId="0" shapeId="0" xr:uid="{00000000-0006-0000-2100-000060020000}">
      <text>
        <r>
          <rPr>
            <b/>
            <sz val="9"/>
            <color indexed="81"/>
            <rFont val="Tahoma"/>
            <family val="2"/>
          </rPr>
          <t>Metric = D2_I_NonFS_UnincorpEterpHeldByNatPers_Amount_EurJpyGbp_x000D_
Data Type = Bk_Number 19 - 9_x000D_
Bk_Assetcontinitemco = Debt Securities_x000D_
Bk_OtherCurrencies = JPY_x000D_
Bk_Assconcomloc = Singapore</t>
        </r>
      </text>
    </comment>
    <comment ref="Q274" authorId="0" shapeId="0" xr:uid="{00000000-0006-0000-2100-000061020000}">
      <text>
        <r>
          <rPr>
            <b/>
            <sz val="9"/>
            <color indexed="81"/>
            <rFont val="Tahoma"/>
            <family val="2"/>
          </rPr>
          <t>Metric = D2_I_NonFS_NatPers_Amount_EurJpyGbp_x000D_
Data Type = Bk_Number 19 - 9_x000D_
Bk_Assetcontinitemco = Debt Securities_x000D_
Bk_OtherCurrencies = JPY_x000D_
Bk_Assconcomloc = Singapore</t>
        </r>
      </text>
    </comment>
    <comment ref="R274" authorId="0" shapeId="0" xr:uid="{00000000-0006-0000-2100-000062020000}">
      <text>
        <r>
          <rPr>
            <b/>
            <sz val="9"/>
            <color indexed="81"/>
            <rFont val="Tahoma"/>
            <family val="2"/>
          </rPr>
          <t>Metric = D2_I_NonFS_NonProfInstServIndivAndFam_Amount_EurJpyGbp_x000D_
Data Type = Bk_Number 19 - 9_x000D_
Bk_Assetcontinitemco = Debt Securities_x000D_
Bk_OtherCurrencies = JPY_x000D_
Bk_Assconcomloc = Singapore</t>
        </r>
      </text>
    </comment>
    <comment ref="S274" authorId="0" shapeId="0" xr:uid="{00000000-0006-0000-2100-000063020000}">
      <text>
        <r>
          <rPr>
            <b/>
            <sz val="9"/>
            <color indexed="81"/>
            <rFont val="Tahoma"/>
            <family val="2"/>
          </rPr>
          <t>Metric = D2_I_NonFS_Others_Amount_EurJpyGbp_x000D_
Data Type = Bk_Number 19 - 9_x000D_
Bk_Assetcontinitemco = Debt Securities_x000D_
Bk_OtherCurrencies = JPY_x000D_
Bk_Assconcomloc = Singapore</t>
        </r>
      </text>
    </comment>
    <comment ref="L275" authorId="0" shapeId="0" xr:uid="{00000000-0006-0000-2100-000064020000}">
      <text>
        <r>
          <rPr>
            <b/>
            <sz val="9"/>
            <color indexed="81"/>
            <rFont val="Tahoma"/>
            <family val="2"/>
          </rPr>
          <t>Metric = D2_I_CentBanksAndOffMonet_Amount_EurJpyGbp_x000D_
Data Type = Bk_Number 19 - 9_x000D_
Bk_Assetcontinitemco = Debt Securities_x000D_
Bk_OtherCurrencies = JPY_x000D_
Bk_Assconcomloc = MonetaryAuthoritySingapore</t>
        </r>
      </text>
    </comment>
    <comment ref="S276" authorId="0" shapeId="0" xr:uid="{00000000-0006-0000-2100-000065020000}">
      <text>
        <r>
          <rPr>
            <b/>
            <sz val="9"/>
            <color indexed="81"/>
            <rFont val="Tahoma"/>
            <family val="2"/>
          </rPr>
          <t>Metric = D2_I_NonFS_Others_Amount_EurJpyGbp_x000D_
Data Type = Bk_Number 19 - 9_x000D_
Bk_Assetcontinitemco = Debt Securities_x000D_
Bk_OtherCurrencies = JPY_x000D_
Bk_Assconcomloc = InternationalOrganisations</t>
        </r>
      </text>
    </comment>
    <comment ref="D280" authorId="0" shapeId="0" xr:uid="{00000000-0006-0000-2100-000066020000}">
      <text>
        <r>
          <rPr>
            <b/>
            <sz val="9"/>
            <color indexed="81"/>
            <rFont val="Tahoma"/>
            <family val="2"/>
          </rPr>
          <t>Metric = D2_I_Banks_Amount_EurJpyGbp_x000D_
Data Type = Bk_Number 19 - 9_x000D_
Bk_Assetcontinitemco = Negotiable Certificates Of Deposits_x000D_
Bk_OtherCurrencies = JPY_x000D_
Bk_Assconcomloc = Singapore</t>
        </r>
      </text>
    </comment>
    <comment ref="K280" authorId="0" shapeId="0" xr:uid="{00000000-0006-0000-2100-000067020000}">
      <text>
        <r>
          <rPr>
            <b/>
            <sz val="9"/>
            <color indexed="81"/>
            <rFont val="Tahoma"/>
            <family val="2"/>
          </rPr>
          <t>Metric = D2_I_FS_Total_Amount_EurJpyGbp_x000D_
Data Type = Bk_Number 19 - 9_x000D_
Bk_Assetcontinitemco = Negotiable Certificates Of Deposits_x000D_
Bk_OtherCurrencies = JPY_x000D_
Bk_Assconcomloc = Singapore</t>
        </r>
      </text>
    </comment>
    <comment ref="M280" authorId="0" shapeId="0" xr:uid="{00000000-0006-0000-2100-000068020000}">
      <text>
        <r>
          <rPr>
            <b/>
            <sz val="9"/>
            <color indexed="81"/>
            <rFont val="Tahoma"/>
            <family val="2"/>
          </rPr>
          <t>Metric = D2_I_NonFS_Governments_Amount_EurJpyGbp_x000D_
Data Type = Bk_Number 19 - 9_x000D_
Bk_Assetcontinitemco = Negotiable Certificates Of Deposits_x000D_
Bk_OtherCurrencies = JPY_x000D_
Bk_Assconcomloc = Singapore</t>
        </r>
      </text>
    </comment>
    <comment ref="N280" authorId="0" shapeId="0" xr:uid="{00000000-0006-0000-2100-000069020000}">
      <text>
        <r>
          <rPr>
            <b/>
            <sz val="9"/>
            <color indexed="81"/>
            <rFont val="Tahoma"/>
            <family val="2"/>
          </rPr>
          <t>Metric = D2_I_NonFS_PubSecEnt_Amount_EurJpyGbp_x000D_
Data Type = Bk_Number 19 - 9_x000D_
Bk_Assetcontinitemco = Negotiable Certificates Of Deposits_x000D_
Bk_OtherCurrencies = JPY_x000D_
Bk_Assconcomloc = Singapore</t>
        </r>
      </text>
    </comment>
    <comment ref="O280" authorId="0" shapeId="0" xr:uid="{00000000-0006-0000-2100-00006A020000}">
      <text>
        <r>
          <rPr>
            <b/>
            <sz val="9"/>
            <color indexed="81"/>
            <rFont val="Tahoma"/>
            <family val="2"/>
          </rPr>
          <t>Metric = D2_I_NonFS_NonFinCorp_Amount_EurJpyGbp_x000D_
Data Type = Bk_Number 19 - 9_x000D_
Bk_Assetcontinitemco = Negotiable Certificates Of Deposits_x000D_
Bk_OtherCurrencies = JPY_x000D_
Bk_Assconcomloc = Singapore</t>
        </r>
      </text>
    </comment>
    <comment ref="P280" authorId="0" shapeId="0" xr:uid="{00000000-0006-0000-2100-00006B020000}">
      <text>
        <r>
          <rPr>
            <b/>
            <sz val="9"/>
            <color indexed="81"/>
            <rFont val="Tahoma"/>
            <family val="2"/>
          </rPr>
          <t>Metric = D2_I_NonFS_UnincorpEterpHeldByNatPers_Amount_EurJpyGbp_x000D_
Data Type = Bk_Number 19 - 9_x000D_
Bk_Assetcontinitemco = Negotiable Certificates Of Deposits_x000D_
Bk_OtherCurrencies = JPY_x000D_
Bk_Assconcomloc = Singapore</t>
        </r>
      </text>
    </comment>
    <comment ref="Q280" authorId="0" shapeId="0" xr:uid="{00000000-0006-0000-2100-00006C020000}">
      <text>
        <r>
          <rPr>
            <b/>
            <sz val="9"/>
            <color indexed="81"/>
            <rFont val="Tahoma"/>
            <family val="2"/>
          </rPr>
          <t>Metric = D2_I_NonFS_NatPers_Amount_EurJpyGbp_x000D_
Data Type = Bk_Number 19 - 9_x000D_
Bk_Assetcontinitemco = Negotiable Certificates Of Deposits_x000D_
Bk_OtherCurrencies = JPY_x000D_
Bk_Assconcomloc = Singapore</t>
        </r>
      </text>
    </comment>
    <comment ref="R280" authorId="0" shapeId="0" xr:uid="{00000000-0006-0000-2100-00006D020000}">
      <text>
        <r>
          <rPr>
            <b/>
            <sz val="9"/>
            <color indexed="81"/>
            <rFont val="Tahoma"/>
            <family val="2"/>
          </rPr>
          <t>Metric = D2_I_NonFS_NonProfInstServIndivAndFam_Amount_EurJpyGbp_x000D_
Data Type = Bk_Number 19 - 9_x000D_
Bk_Assetcontinitemco = Negotiable Certificates Of Deposits_x000D_
Bk_OtherCurrencies = JPY_x000D_
Bk_Assconcomloc = Singapore</t>
        </r>
      </text>
    </comment>
    <comment ref="S280" authorId="0" shapeId="0" xr:uid="{00000000-0006-0000-2100-00006E020000}">
      <text>
        <r>
          <rPr>
            <b/>
            <sz val="9"/>
            <color indexed="81"/>
            <rFont val="Tahoma"/>
            <family val="2"/>
          </rPr>
          <t>Metric = D2_I_NonFS_Others_Amount_EurJpyGbp_x000D_
Data Type = Bk_Number 19 - 9_x000D_
Bk_Assetcontinitemco = Negotiable Certificates Of Deposits_x000D_
Bk_OtherCurrencies = JPY_x000D_
Bk_Assconcomloc = Singapore</t>
        </r>
      </text>
    </comment>
    <comment ref="L281" authorId="0" shapeId="0" xr:uid="{00000000-0006-0000-2100-00006F020000}">
      <text>
        <r>
          <rPr>
            <b/>
            <sz val="9"/>
            <color indexed="81"/>
            <rFont val="Tahoma"/>
            <family val="2"/>
          </rPr>
          <t>Metric = D2_I_CentBanksAndOffMonet_Amount_EurJpyGbp_x000D_
Data Type = Bk_Number 19 - 9_x000D_
Bk_Assetcontinitemco = Negotiable Certificates Of Deposits_x000D_
Bk_OtherCurrencies = JPY_x000D_
Bk_Assconcomloc = MonetaryAuthoritySingapore</t>
        </r>
      </text>
    </comment>
    <comment ref="S282" authorId="0" shapeId="0" xr:uid="{00000000-0006-0000-2100-000070020000}">
      <text>
        <r>
          <rPr>
            <b/>
            <sz val="9"/>
            <color indexed="81"/>
            <rFont val="Tahoma"/>
            <family val="2"/>
          </rPr>
          <t>Metric = D2_I_NonFS_Others_Amount_EurJpyGbp_x000D_
Data Type = Bk_Number 19 - 9_x000D_
Bk_Assetcontinitemco = Negotiable Certificates Of Deposits_x000D_
Bk_OtherCurrencies = JPY_x000D_
Bk_Assconcomloc = InternationalOrganisations</t>
        </r>
      </text>
    </comment>
    <comment ref="D286" authorId="0" shapeId="0" xr:uid="{00000000-0006-0000-2100-000071020000}">
      <text>
        <r>
          <rPr>
            <b/>
            <sz val="9"/>
            <color indexed="81"/>
            <rFont val="Tahoma"/>
            <family val="2"/>
          </rPr>
          <t>Metric = D2_I_Banks_Amount_EurJpyGbp_x000D_
Data Type = Bk_Number 19 - 9_x000D_
Bk_Assetcontinitemco = Equity Investments_x000D_
Bk_OtherCurrencies = JPY_x000D_
Bk_Assconcomloc = Singapore</t>
        </r>
      </text>
    </comment>
    <comment ref="K286" authorId="0" shapeId="0" xr:uid="{00000000-0006-0000-2100-000072020000}">
      <text>
        <r>
          <rPr>
            <b/>
            <sz val="9"/>
            <color indexed="81"/>
            <rFont val="Tahoma"/>
            <family val="2"/>
          </rPr>
          <t>Metric = D2_I_FS_Total_Amount_EurJpyGbp
Data Type = Bk_Number 19 - 9_x000D_
Bk_Assetcontinitemco = Equity Investments_x000D_
Bk_OtherCurrencies = JPY_x000D_
Bk_Assconcomloc = Singapore</t>
        </r>
      </text>
    </comment>
    <comment ref="O286" authorId="0" shapeId="0" xr:uid="{00000000-0006-0000-2100-000073020000}">
      <text>
        <r>
          <rPr>
            <b/>
            <sz val="9"/>
            <color indexed="81"/>
            <rFont val="Tahoma"/>
            <family val="2"/>
          </rPr>
          <t>Metric = D2_I_NonFS_NonFinCorp_Amount_EurJpyGbp_x000D_
Data Type = Bk_Number 19 - 9_x000D_
Bk_Assetcontinitemco = Equity Investments_x000D_
Bk_OtherCurrencies = JPY_x000D_
Bk_Assconcomloc = Singapore</t>
        </r>
      </text>
    </comment>
    <comment ref="S286" authorId="0" shapeId="0" xr:uid="{00000000-0006-0000-2100-000074020000}">
      <text>
        <r>
          <rPr>
            <b/>
            <sz val="9"/>
            <color indexed="81"/>
            <rFont val="Tahoma"/>
            <family val="2"/>
          </rPr>
          <t>Metric = D2_I_NonFS_Others_Amount_EurJpyGbp_x000D_
Data Type = Bk_Number 19 - 9_x000D_
Bk_Assetcontinitemco = Equity Investments_x000D_
Bk_OtherCurrencies = JPY_x000D_
Bk_Assconcomloc = Singapore</t>
        </r>
      </text>
    </comment>
    <comment ref="L287" authorId="0" shapeId="0" xr:uid="{00000000-0006-0000-2100-000075020000}">
      <text>
        <r>
          <rPr>
            <b/>
            <sz val="9"/>
            <color indexed="81"/>
            <rFont val="Tahoma"/>
            <family val="2"/>
          </rPr>
          <t>Metric = D2_I_CentBanksAndOffMonet_Amount_EurJpyGbp_x000D_
Data Type = Bk_Number 19 - 9_x000D_
Bk_Assetcontinitemco = Equity Investments_x000D_
Bk_OtherCurrencies = JPY_x000D_
Bk_Assconcomloc = MonetaryAuthoritySingapore</t>
        </r>
      </text>
    </comment>
    <comment ref="S288" authorId="0" shapeId="0" xr:uid="{00000000-0006-0000-2100-000076020000}">
      <text>
        <r>
          <rPr>
            <b/>
            <sz val="9"/>
            <color indexed="81"/>
            <rFont val="Tahoma"/>
            <family val="2"/>
          </rPr>
          <t>Metric = D2_I_NonFS_Others_Amount_EurJpyGbp_x000D_
Data Type = Bk_Number 19 - 9_x000D_
Bk_Assetcontinitemco = Equity Investments_x000D_
Bk_OtherCurrencies = JPY_x000D_
Bk_Assconcomloc = InternationalOrganisations</t>
        </r>
      </text>
    </comment>
    <comment ref="D294" authorId="0" shapeId="0" xr:uid="{00000000-0006-0000-2100-000077020000}">
      <text>
        <r>
          <rPr>
            <b/>
            <sz val="9"/>
            <color indexed="81"/>
            <rFont val="Tahoma"/>
            <family val="2"/>
          </rPr>
          <t>Metric = D2_I_Banks_Amount_EurJpyGbp_x000D_
Data Type = Bk_Number 19 - 9_x000D_
Bk_Assetcontinitemco = Cash And Balances_x000D_
Bk_OtherCurrencies = GBP_x000D_
Bk_Assconcomloc = Singapore</t>
        </r>
      </text>
    </comment>
    <comment ref="K294" authorId="0" shapeId="0" xr:uid="{00000000-0006-0000-2100-000078020000}">
      <text>
        <r>
          <rPr>
            <b/>
            <sz val="9"/>
            <color indexed="81"/>
            <rFont val="Tahoma"/>
            <family val="2"/>
          </rPr>
          <t>Metric = D2_I_FS_Total_Amount_EurJpyGbp_x000D_
Data Type = Bk_Number 19 - 9_x000D_
Bk_Assetcontinitemco = Cash And Balances_x000D_
Bk_OtherCurrencies = GBP_x000D_
Bk_Assconcomloc = Singapore</t>
        </r>
      </text>
    </comment>
    <comment ref="M294" authorId="0" shapeId="0" xr:uid="{00000000-0006-0000-2100-000079020000}">
      <text>
        <r>
          <rPr>
            <b/>
            <sz val="9"/>
            <color indexed="81"/>
            <rFont val="Tahoma"/>
            <family val="2"/>
          </rPr>
          <t>Metric = D2_I_NonFS_Governments_Amount_EurJpyGbp_x000D_
Data Type = Bk_Number 19 - 9_x000D_
Bk_Assetcontinitemco = Cash And Balances_x000D_
Bk_OtherCurrencies = GBP_x000D_
Bk_Assconcomloc = Singapore</t>
        </r>
      </text>
    </comment>
    <comment ref="N294" authorId="0" shapeId="0" xr:uid="{00000000-0006-0000-2100-00007A020000}">
      <text>
        <r>
          <rPr>
            <b/>
            <sz val="9"/>
            <color indexed="81"/>
            <rFont val="Tahoma"/>
            <family val="2"/>
          </rPr>
          <t>Metric = D2_I_NonFS_PubSecEnt_Amount_EurJpyGbp_x000D_
Data Type = Bk_Number 19 - 9_x000D_
Bk_Assetcontinitemco = Cash And Balances_x000D_
Bk_OtherCurrencies = GBP_x000D_
Bk_Assconcomloc = Singapore</t>
        </r>
      </text>
    </comment>
    <comment ref="O294" authorId="0" shapeId="0" xr:uid="{00000000-0006-0000-2100-00007B020000}">
      <text>
        <r>
          <rPr>
            <b/>
            <sz val="9"/>
            <color indexed="81"/>
            <rFont val="Tahoma"/>
            <family val="2"/>
          </rPr>
          <t>Metric = D2_I_NonFS_NonFinCorp_Amount_EurJpyGbp_x000D_
Data Type = Bk_Number 19 - 9_x000D_
Bk_Assetcontinitemco = Cash And Balances_x000D_
Bk_OtherCurrencies = GBP_x000D_
Bk_Assconcomloc = Singapore</t>
        </r>
      </text>
    </comment>
    <comment ref="P294" authorId="0" shapeId="0" xr:uid="{00000000-0006-0000-2100-00007C020000}">
      <text>
        <r>
          <rPr>
            <b/>
            <sz val="9"/>
            <color indexed="81"/>
            <rFont val="Tahoma"/>
            <family val="2"/>
          </rPr>
          <t>Metric = D2_I_NonFS_UnincorpEterpHeldByNatPers_Amount_EurJpyGbp_x000D_
Data Type = Bk_Number 19 - 9_x000D_
Bk_Assetcontinitemco = Cash And Balances_x000D_
Bk_OtherCurrencies = GBP_x000D_
Bk_Assconcomloc = Singapore</t>
        </r>
      </text>
    </comment>
    <comment ref="Q294" authorId="0" shapeId="0" xr:uid="{00000000-0006-0000-2100-00007D020000}">
      <text>
        <r>
          <rPr>
            <b/>
            <sz val="9"/>
            <color indexed="81"/>
            <rFont val="Tahoma"/>
            <family val="2"/>
          </rPr>
          <t>Metric = D2_I_NonFS_NatPers_Amount_EurJpyGbp_x000D_
Data Type = Bk_Number 19 - 9_x000D_
Bk_Assetcontinitemco = Cash And Balances_x000D_
Bk_OtherCurrencies = GBP_x000D_
Bk_Assconcomloc = Singapore</t>
        </r>
      </text>
    </comment>
    <comment ref="R294" authorId="0" shapeId="0" xr:uid="{00000000-0006-0000-2100-00007E020000}">
      <text>
        <r>
          <rPr>
            <b/>
            <sz val="9"/>
            <color indexed="81"/>
            <rFont val="Tahoma"/>
            <family val="2"/>
          </rPr>
          <t>Metric = D2_I_NonFS_NonProfInstServIndivAndFam_Amount_EurJpyGbp_x000D_
Data Type = Bk_Number 19 - 9_x000D_
Bk_Assetcontinitemco = Cash And Balances_x000D_
Bk_OtherCurrencies = GBP_x000D_
Bk_Assconcomloc = Singapore</t>
        </r>
      </text>
    </comment>
    <comment ref="S294" authorId="0" shapeId="0" xr:uid="{00000000-0006-0000-2100-00007F020000}">
      <text>
        <r>
          <rPr>
            <b/>
            <sz val="9"/>
            <color indexed="81"/>
            <rFont val="Tahoma"/>
            <family val="2"/>
          </rPr>
          <t>Metric = D2_I_NonFS_Others_Amount_EurJpyGbp_x000D_
Data Type = Bk_Number 19 - 9_x000D_
Bk_Assetcontinitemco = Cash And Balances_x000D_
Bk_OtherCurrencies = GBP_x000D_
Bk_Assconcomloc = Singapore</t>
        </r>
      </text>
    </comment>
    <comment ref="L295" authorId="0" shapeId="0" xr:uid="{00000000-0006-0000-2100-000080020000}">
      <text>
        <r>
          <rPr>
            <b/>
            <sz val="9"/>
            <color indexed="81"/>
            <rFont val="Tahoma"/>
            <family val="2"/>
          </rPr>
          <t>Metric = D2_I_CentBanksAndOffMonet_Amount_EurJpyGbp_x000D_
Data Type = Bk_Number 19 - 9_x000D_
Bk_Assetcontinitemco = Cash And Balances_x000D_
Bk_OtherCurrencies = GBP_x000D_
Bk_Assconcomloc = MonetaryAuthoritySingapore</t>
        </r>
      </text>
    </comment>
    <comment ref="S296" authorId="0" shapeId="0" xr:uid="{00000000-0006-0000-2100-000081020000}">
      <text>
        <r>
          <rPr>
            <b/>
            <sz val="9"/>
            <color indexed="81"/>
            <rFont val="Tahoma"/>
            <family val="2"/>
          </rPr>
          <t>Metric = D2_I_NonFS_Others_Amount_EurJpyGbp_x000D_
Data Type = Bk_Number 19 - 9_x000D_
Bk_Assetcontinitemco = Cash And Balances_x000D_
Bk_OtherCurrencies = GBP_x000D_
Bk_Assconcomloc = InternationalOrganisations</t>
        </r>
      </text>
    </comment>
    <comment ref="D300" authorId="0" shapeId="0" xr:uid="{00000000-0006-0000-2100-000082020000}">
      <text>
        <r>
          <rPr>
            <b/>
            <sz val="9"/>
            <color indexed="81"/>
            <rFont val="Tahoma"/>
            <family val="2"/>
          </rPr>
          <t>Metric = D2_I_Banks_Amount_EurJpyGbp_x000D_
Data Type = Bk_Number 19 - 9_x000D_
Bk_Assetcontinitemco = Amounts Receivable Under Reverse Repurchase Agreements_x000D_
Bk_OtherCurrencies = GBP_x000D_
Bk_Assconcomloc = Singapore</t>
        </r>
      </text>
    </comment>
    <comment ref="K300" authorId="0" shapeId="0" xr:uid="{00000000-0006-0000-2100-000083020000}">
      <text>
        <r>
          <rPr>
            <b/>
            <sz val="9"/>
            <color indexed="81"/>
            <rFont val="Tahoma"/>
            <family val="2"/>
          </rPr>
          <t>Metric = D2_I_FS_Total_Amount_EurJpyGbp
Data Type = Bk_Number 19 - 9_x000D_
Bk_Assetcontinitemco = Amounts Receivable Under Reverse Repurchase Agreements_x000D_
Bk_OtherCurrencies = GBP_x000D_
Bk_Assconcomloc = Singapore</t>
        </r>
      </text>
    </comment>
    <comment ref="M300" authorId="0" shapeId="0" xr:uid="{00000000-0006-0000-2100-000084020000}">
      <text>
        <r>
          <rPr>
            <b/>
            <sz val="9"/>
            <color indexed="81"/>
            <rFont val="Tahoma"/>
            <family val="2"/>
          </rPr>
          <t>Metric = D2_I_NonFS_Governments_Amount_EurJpyGbp_x000D_
Data Type = Bk_Number 19 - 9_x000D_
Bk_Assetcontinitemco = Amounts Receivable Under Reverse Repurchase Agreements_x000D_
Bk_OtherCurrencies = GBP_x000D_
Bk_Assconcomloc = Singapore</t>
        </r>
      </text>
    </comment>
    <comment ref="N300" authorId="0" shapeId="0" xr:uid="{00000000-0006-0000-2100-000085020000}">
      <text>
        <r>
          <rPr>
            <b/>
            <sz val="9"/>
            <color indexed="81"/>
            <rFont val="Tahoma"/>
            <family val="2"/>
          </rPr>
          <t>Metric = D2_I_NonFS_PubSecEnt_Amount_EurJpyGbp_x000D_
Data Type = Bk_Number 19 - 9_x000D_
Bk_Assetcontinitemco = Amounts Receivable Under Reverse Repurchase Agreements_x000D_
Bk_OtherCurrencies = GBP_x000D_
Bk_Assconcomloc = Singapore</t>
        </r>
      </text>
    </comment>
    <comment ref="O300" authorId="0" shapeId="0" xr:uid="{00000000-0006-0000-2100-000086020000}">
      <text>
        <r>
          <rPr>
            <b/>
            <sz val="9"/>
            <color indexed="81"/>
            <rFont val="Tahoma"/>
            <family val="2"/>
          </rPr>
          <t>Metric = D2_I_NonFS_NonFinCorp_Amount_EurJpyGbp_x000D_
Data Type = Bk_Number 19 - 9_x000D_
Bk_Assetcontinitemco = Amounts Receivable Under Reverse Repurchase Agreements_x000D_
Bk_OtherCurrencies = GBP_x000D_
Bk_Assconcomloc = Singapore</t>
        </r>
      </text>
    </comment>
    <comment ref="P300" authorId="0" shapeId="0" xr:uid="{00000000-0006-0000-2100-000087020000}">
      <text>
        <r>
          <rPr>
            <b/>
            <sz val="9"/>
            <color indexed="81"/>
            <rFont val="Tahoma"/>
            <family val="2"/>
          </rPr>
          <t>Metric = D2_I_NonFS_UnincorpEterpHeldByNatPers_Amount_EurJpyGbp_x000D_
Data Type = Bk_Number 19 - 9_x000D_
Bk_Assetcontinitemco = Amounts Receivable Under Reverse Repurchase Agreements_x000D_
Bk_OtherCurrencies = GBP_x000D_
Bk_Assconcomloc = Singapore</t>
        </r>
      </text>
    </comment>
    <comment ref="Q300" authorId="0" shapeId="0" xr:uid="{00000000-0006-0000-2100-000088020000}">
      <text>
        <r>
          <rPr>
            <b/>
            <sz val="9"/>
            <color indexed="81"/>
            <rFont val="Tahoma"/>
            <family val="2"/>
          </rPr>
          <t>Metric = D2_I_NonFS_NatPers_Amount_EurJpyGbp_x000D_
Data Type = Bk_Number 19 - 9_x000D_
Bk_Assetcontinitemco = Amounts Receivable Under Reverse Repurchase Agreements_x000D_
Bk_OtherCurrencies = GBP_x000D_
Bk_Assconcomloc = Singapore</t>
        </r>
      </text>
    </comment>
    <comment ref="R300" authorId="0" shapeId="0" xr:uid="{00000000-0006-0000-2100-000089020000}">
      <text>
        <r>
          <rPr>
            <b/>
            <sz val="9"/>
            <color indexed="81"/>
            <rFont val="Tahoma"/>
            <family val="2"/>
          </rPr>
          <t>Metric = D2_I_NonFS_NonProfInstServIndivAndFam_Amount_EurJpyGbp_x000D_
Data Type = Bk_Number 19 - 9_x000D_
Bk_Assetcontinitemco = Amounts Receivable Under Reverse Repurchase Agreements_x000D_
Bk_OtherCurrencies = GBP_x000D_
Bk_Assconcomloc = Singapore</t>
        </r>
      </text>
    </comment>
    <comment ref="S300" authorId="0" shapeId="0" xr:uid="{00000000-0006-0000-2100-00008A020000}">
      <text>
        <r>
          <rPr>
            <b/>
            <sz val="9"/>
            <color indexed="81"/>
            <rFont val="Tahoma"/>
            <family val="2"/>
          </rPr>
          <t>Metric = D2_I_NonFS_Others_Amount_EurJpyGbp_x000D_
Data Type = Bk_Number 19 - 9_x000D_
Bk_Assetcontinitemco = Amounts Receivable Under Reverse Repurchase Agreements_x000D_
Bk_OtherCurrencies = GBP_x000D_
Bk_Assconcomloc = Singapore</t>
        </r>
      </text>
    </comment>
    <comment ref="L301" authorId="0" shapeId="0" xr:uid="{00000000-0006-0000-2100-00008B020000}">
      <text>
        <r>
          <rPr>
            <b/>
            <sz val="9"/>
            <color indexed="81"/>
            <rFont val="Tahoma"/>
            <family val="2"/>
          </rPr>
          <t>Metric = D2_I_CentBanksAndOffMonet_Amount_EurJpyGbp_x000D_
Data Type = Bk_Number 19 - 9_x000D_
Bk_Assetcontinitemco = Amounts Receivable Under Reverse Repurchase Agreements_x000D_
Bk_OtherCurrencies = GBP_x000D_
Bk_Assconcomloc = MonetaryAuthoritySingapore</t>
        </r>
      </text>
    </comment>
    <comment ref="S302" authorId="0" shapeId="0" xr:uid="{00000000-0006-0000-2100-00008C020000}">
      <text>
        <r>
          <rPr>
            <b/>
            <sz val="9"/>
            <color indexed="81"/>
            <rFont val="Tahoma"/>
            <family val="2"/>
          </rPr>
          <t>Metric = D2_I_NonFS_Others_Amount_EurJpyGbp_x000D_
Data Type = Bk_Number 19 - 9_x000D_
Bk_Assetcontinitemco = Amounts Receivable Under Reverse Repurchase Agreements_x000D_
Bk_OtherCurrencies = GBP_x000D_
Bk_Assconcomloc = InternationalOrganisations</t>
        </r>
      </text>
    </comment>
    <comment ref="D306" authorId="0" shapeId="0" xr:uid="{00000000-0006-0000-2100-00008D020000}">
      <text>
        <r>
          <rPr>
            <b/>
            <sz val="9"/>
            <color indexed="81"/>
            <rFont val="Tahoma"/>
            <family val="2"/>
          </rPr>
          <t>Metric = D2_I_Banks_Amount_EurJpyGbp_x000D_
Data Type = Bk_Number 19 - 9_x000D_
Bk_Assetcontinitemco = Positive Fair Values For Financial Derivatives_x000D_
Bk_OtherCurrencies = GBP_x000D_
Bk_Assconcomloc = Singapore</t>
        </r>
      </text>
    </comment>
    <comment ref="K306" authorId="0" shapeId="0" xr:uid="{00000000-0006-0000-2100-00008E020000}">
      <text>
        <r>
          <rPr>
            <b/>
            <sz val="9"/>
            <color indexed="81"/>
            <rFont val="Tahoma"/>
            <family val="2"/>
          </rPr>
          <t>Metric = D2_I_FS_Total_Amount_EurJpyGbp
Data Type = Bk_Number 19 - 9_x000D_
Bk_Assetcontinitemco = Positive Fair Values For Financial Derivatives_x000D_
Bk_OtherCurrencies = GBP_x000D_
Bk_Assconcomloc = Singapore</t>
        </r>
      </text>
    </comment>
    <comment ref="M306" authorId="0" shapeId="0" xr:uid="{00000000-0006-0000-2100-00008F020000}">
      <text>
        <r>
          <rPr>
            <b/>
            <sz val="9"/>
            <color indexed="81"/>
            <rFont val="Tahoma"/>
            <family val="2"/>
          </rPr>
          <t>Metric = D2_I_NonFS_Governments_Amount_EurJpyGbp_x000D_
Data Type = Bk_Number 19 - 9_x000D_
Bk_Assetcontinitemco = Positive Fair Values For Financial Derivatives_x000D_
Bk_OtherCurrencies = GBP_x000D_
Bk_Assconcomloc = Singapore</t>
        </r>
      </text>
    </comment>
    <comment ref="N306" authorId="0" shapeId="0" xr:uid="{00000000-0006-0000-2100-000090020000}">
      <text>
        <r>
          <rPr>
            <b/>
            <sz val="9"/>
            <color indexed="81"/>
            <rFont val="Tahoma"/>
            <family val="2"/>
          </rPr>
          <t>Metric = D2_I_NonFS_PubSecEnt_Amount_EurJpyGbp_x000D_
Data Type = Bk_Number 19 - 9_x000D_
Bk_Assetcontinitemco = Positive Fair Values For Financial Derivatives_x000D_
Bk_OtherCurrencies = GBP_x000D_
Bk_Assconcomloc = Singapore</t>
        </r>
      </text>
    </comment>
    <comment ref="O306" authorId="0" shapeId="0" xr:uid="{00000000-0006-0000-2100-000091020000}">
      <text>
        <r>
          <rPr>
            <b/>
            <sz val="9"/>
            <color indexed="81"/>
            <rFont val="Tahoma"/>
            <family val="2"/>
          </rPr>
          <t>Metric = D2_I_NonFS_NonFinCorp_Amount_EurJpyGbp_x000D_
Data Type = Bk_Number 19 - 9_x000D_
Bk_Assetcontinitemco = Positive Fair Values For Financial Derivatives_x000D_
Bk_OtherCurrencies = GBP_x000D_
Bk_Assconcomloc = Singapore</t>
        </r>
      </text>
    </comment>
    <comment ref="P306" authorId="0" shapeId="0" xr:uid="{00000000-0006-0000-2100-000092020000}">
      <text>
        <r>
          <rPr>
            <b/>
            <sz val="9"/>
            <color indexed="81"/>
            <rFont val="Tahoma"/>
            <family val="2"/>
          </rPr>
          <t>Metric = D2_I_NonFS_UnincorpEterpHeldByNatPers_Amount_EurJpyGbp_x000D_
Data Type = Bk_Number 19 - 9_x000D_
Bk_Assetcontinitemco = Positive Fair Values For Financial Derivatives_x000D_
Bk_OtherCurrencies = GBP_x000D_
Bk_Assconcomloc = Singapore</t>
        </r>
      </text>
    </comment>
    <comment ref="Q306" authorId="0" shapeId="0" xr:uid="{00000000-0006-0000-2100-000093020000}">
      <text>
        <r>
          <rPr>
            <b/>
            <sz val="9"/>
            <color indexed="81"/>
            <rFont val="Tahoma"/>
            <family val="2"/>
          </rPr>
          <t>Metric = D2_I_NonFS_NatPers_Amount_EurJpyGbp_x000D_
Data Type = Bk_Number 19 - 9_x000D_
Bk_Assetcontinitemco = Positive Fair Values For Financial Derivatives_x000D_
Bk_OtherCurrencies = GBP_x000D_
Bk_Assconcomloc = Singapore</t>
        </r>
      </text>
    </comment>
    <comment ref="R306" authorId="0" shapeId="0" xr:uid="{00000000-0006-0000-2100-000094020000}">
      <text>
        <r>
          <rPr>
            <b/>
            <sz val="9"/>
            <color indexed="81"/>
            <rFont val="Tahoma"/>
            <family val="2"/>
          </rPr>
          <t>Metric = D2_I_NonFS_NonProfInstServIndivAndFam_Amount_EurJpyGbp_x000D_
Data Type = Bk_Number 19 - 9_x000D_
Bk_Assetcontinitemco = Positive Fair Values For Financial Derivatives_x000D_
Bk_OtherCurrencies = GBP_x000D_
Bk_Assconcomloc = Singapore</t>
        </r>
      </text>
    </comment>
    <comment ref="S306" authorId="0" shapeId="0" xr:uid="{00000000-0006-0000-2100-000095020000}">
      <text>
        <r>
          <rPr>
            <b/>
            <sz val="9"/>
            <color indexed="81"/>
            <rFont val="Tahoma"/>
            <family val="2"/>
          </rPr>
          <t>Metric = D2_I_NonFS_Others_Amount_EurJpyGbp_x000D_
Data Type = Bk_Number 19 - 9_x000D_
Bk_Assetcontinitemco = Positive Fair Values For Financial Derivatives_x000D_
Bk_OtherCurrencies = GBP_x000D_
Bk_Assconcomloc = Singapore</t>
        </r>
      </text>
    </comment>
    <comment ref="L307" authorId="0" shapeId="0" xr:uid="{00000000-0006-0000-2100-000096020000}">
      <text>
        <r>
          <rPr>
            <b/>
            <sz val="9"/>
            <color indexed="81"/>
            <rFont val="Tahoma"/>
            <family val="2"/>
          </rPr>
          <t>Metric = D2_I_CentBanksAndOffMonet_Amount_EurJpyGbp_x000D_
Data Type = Bk_Number 19 - 9_x000D_
Bk_Assetcontinitemco = Positive Fair Values For Financial Derivatives_x000D_
Bk_OtherCurrencies = GBP_x000D_
Bk_Assconcomloc = MonetaryAuthoritySingapore</t>
        </r>
      </text>
    </comment>
    <comment ref="S308" authorId="0" shapeId="0" xr:uid="{00000000-0006-0000-2100-000097020000}">
      <text>
        <r>
          <rPr>
            <b/>
            <sz val="9"/>
            <color indexed="81"/>
            <rFont val="Tahoma"/>
            <family val="2"/>
          </rPr>
          <t>Metric = D2_I_NonFS_Others_Amount_EurJpyGbp_x000D_
Data Type = Bk_Number 19 - 9_x000D_
Bk_Assetcontinitemco = Positive Fair Values For Financial Derivatives_x000D_
Bk_OtherCurrencies = GBP_x000D_
Bk_Assconcomloc = InternationalOrganisations</t>
        </r>
      </text>
    </comment>
    <comment ref="D312" authorId="0" shapeId="0" xr:uid="{00000000-0006-0000-2100-000098020000}">
      <text>
        <r>
          <rPr>
            <b/>
            <sz val="9"/>
            <color indexed="81"/>
            <rFont val="Tahoma"/>
            <family val="2"/>
          </rPr>
          <t>Metric = D2_I_Banks_Amount_EurJpyGbp_x000D_
Data Type = Bk_Number 19 - 9_x000D_
Bk_Assetcontinitemco = Loans And Advances_x000D_
Bk_OtherCurrencies = GBP_x000D_
Bk_Assconcomloc = Singapore</t>
        </r>
      </text>
    </comment>
    <comment ref="K312" authorId="0" shapeId="0" xr:uid="{00000000-0006-0000-2100-000099020000}">
      <text>
        <r>
          <rPr>
            <b/>
            <sz val="9"/>
            <color indexed="81"/>
            <rFont val="Tahoma"/>
            <family val="2"/>
          </rPr>
          <t>Metric = D2_I_FS_Total_Amount_EurJpyGbp
Data Type = Bk_Number 19 - 9_x000D_
Bk_Assetcontinitemco = Loans And Advances_x000D_
Bk_OtherCurrencies = GBP_x000D_
Bk_Assconcomloc = Singapore</t>
        </r>
      </text>
    </comment>
    <comment ref="M312" authorId="0" shapeId="0" xr:uid="{00000000-0006-0000-2100-00009A020000}">
      <text>
        <r>
          <rPr>
            <b/>
            <sz val="9"/>
            <color indexed="81"/>
            <rFont val="Tahoma"/>
            <family val="2"/>
          </rPr>
          <t>Metric = D2_I_NonFS_Governments_Amount_EurJpyGbp_x000D_
Data Type = Bk_Number 19 - 9_x000D_
Bk_Assetcontinitemco = Loans And Advances_x000D_
Bk_OtherCurrencies = GBP_x000D_
Bk_Assconcomloc = Singapore</t>
        </r>
      </text>
    </comment>
    <comment ref="N312" authorId="0" shapeId="0" xr:uid="{00000000-0006-0000-2100-00009B020000}">
      <text>
        <r>
          <rPr>
            <b/>
            <sz val="9"/>
            <color indexed="81"/>
            <rFont val="Tahoma"/>
            <family val="2"/>
          </rPr>
          <t>Metric = D2_I_NonFS_PubSecEnt_Amount_EurJpyGbp_x000D_
Data Type = Bk_Number 19 - 9_x000D_
Bk_Assetcontinitemco = Loans And Advances_x000D_
Bk_OtherCurrencies = GBP_x000D_
Bk_Assconcomloc = Singapore</t>
        </r>
      </text>
    </comment>
    <comment ref="O312" authorId="0" shapeId="0" xr:uid="{00000000-0006-0000-2100-00009C020000}">
      <text>
        <r>
          <rPr>
            <b/>
            <sz val="9"/>
            <color indexed="81"/>
            <rFont val="Tahoma"/>
            <family val="2"/>
          </rPr>
          <t>Metric = D2_I_NonFS_NonFinCorp_Amount_EurJpyGbp_x000D_
Data Type = Bk_Number 19 - 9_x000D_
Bk_Assetcontinitemco = Loans And Advances_x000D_
Bk_OtherCurrencies = GBP_x000D_
Bk_Assconcomloc = Singapore</t>
        </r>
      </text>
    </comment>
    <comment ref="P312" authorId="0" shapeId="0" xr:uid="{00000000-0006-0000-2100-00009D020000}">
      <text>
        <r>
          <rPr>
            <b/>
            <sz val="9"/>
            <color indexed="81"/>
            <rFont val="Tahoma"/>
            <family val="2"/>
          </rPr>
          <t>Metric = D2_I_NonFS_UnincorpEterpHeldByNatPers_Amount_EurJpyGbp_x000D_
Data Type = Bk_Number 19 - 9_x000D_
Bk_Assetcontinitemco = Loans And Advances_x000D_
Bk_OtherCurrencies = GBP_x000D_
Bk_Assconcomloc = Singapore</t>
        </r>
      </text>
    </comment>
    <comment ref="Q312" authorId="0" shapeId="0" xr:uid="{00000000-0006-0000-2100-00009E020000}">
      <text>
        <r>
          <rPr>
            <b/>
            <sz val="9"/>
            <color indexed="81"/>
            <rFont val="Tahoma"/>
            <family val="2"/>
          </rPr>
          <t>Metric = D2_I_NonFS_NatPers_Amount_EurJpyGbp_x000D_
Data Type = Bk_Number 19 - 9_x000D_
Bk_Assetcontinitemco = Loans And Advances_x000D_
Bk_OtherCurrencies = GBP_x000D_
Bk_Assconcomloc = Singapore</t>
        </r>
      </text>
    </comment>
    <comment ref="R312" authorId="0" shapeId="0" xr:uid="{00000000-0006-0000-2100-00009F020000}">
      <text>
        <r>
          <rPr>
            <b/>
            <sz val="9"/>
            <color indexed="81"/>
            <rFont val="Tahoma"/>
            <family val="2"/>
          </rPr>
          <t>Metric = D2_I_NonFS_NonProfInstServIndivAndFam_Amount_EurJpyGbp_x000D_
Data Type = Bk_Number 19 - 9_x000D_
Bk_Assetcontinitemco = Loans And Advances_x000D_
Bk_OtherCurrencies = GBP_x000D_
Bk_Assconcomloc = Singapore</t>
        </r>
      </text>
    </comment>
    <comment ref="S312" authorId="0" shapeId="0" xr:uid="{00000000-0006-0000-2100-0000A0020000}">
      <text>
        <r>
          <rPr>
            <b/>
            <sz val="9"/>
            <color indexed="81"/>
            <rFont val="Tahoma"/>
            <family val="2"/>
          </rPr>
          <t>Metric = D2_I_NonFS_Others_Amount_EurJpyGbp_x000D_
Data Type = Bk_Number 19 - 9_x000D_
Bk_Assetcontinitemco = Loans And Advances_x000D_
Bk_OtherCurrencies = GBP_x000D_
Bk_Assconcomloc = Singapore</t>
        </r>
      </text>
    </comment>
    <comment ref="L313" authorId="0" shapeId="0" xr:uid="{00000000-0006-0000-2100-0000A1020000}">
      <text>
        <r>
          <rPr>
            <b/>
            <sz val="9"/>
            <color indexed="81"/>
            <rFont val="Tahoma"/>
            <family val="2"/>
          </rPr>
          <t>Metric = D2_I_CentBanksAndOffMonet_Amount_EurJpyGbp_x000D_
Data Type = Bk_Number 19 - 9_x000D_
Bk_Assetcontinitemco = Loans And Advances_x000D_
Bk_OtherCurrencies = GBP_x000D_
Bk_Assconcomloc = MonetaryAuthoritySingapore</t>
        </r>
      </text>
    </comment>
    <comment ref="S314" authorId="0" shapeId="0" xr:uid="{00000000-0006-0000-2100-0000A2020000}">
      <text>
        <r>
          <rPr>
            <b/>
            <sz val="9"/>
            <color indexed="81"/>
            <rFont val="Tahoma"/>
            <family val="2"/>
          </rPr>
          <t>Metric = D2_I_NonFS_Others_Amount_EurJpyGbp_x000D_
Data Type = Bk_Number 19 - 9_x000D_
Bk_Assetcontinitemco = Loans And Advances_x000D_
Bk_OtherCurrencies = GBP_x000D_
Bk_Assconcomloc = InternationalOrganisations</t>
        </r>
      </text>
    </comment>
    <comment ref="D318" authorId="0" shapeId="0" xr:uid="{00000000-0006-0000-2100-0000A3020000}">
      <text>
        <r>
          <rPr>
            <b/>
            <sz val="9"/>
            <color indexed="81"/>
            <rFont val="Tahoma"/>
            <family val="2"/>
          </rPr>
          <t>Metric = D2_I_Banks_Amount_EurJpyGbp_x000D_
Data Type = Bk_Number 19 - 9_x000D_
Bk_Assetcontinitemco = Bills Discounted Or Purchased_x000D_
Bk_OtherCurrencies = GBP_x000D_
Bk_Assconcomloc = Singapore</t>
        </r>
      </text>
    </comment>
    <comment ref="K318" authorId="0" shapeId="0" xr:uid="{00000000-0006-0000-2100-0000A4020000}">
      <text>
        <r>
          <rPr>
            <b/>
            <sz val="9"/>
            <color indexed="81"/>
            <rFont val="Tahoma"/>
            <family val="2"/>
          </rPr>
          <t>Metric = D2_I_FS_Total_Amount_EurJpyGbp
Data Type = Bk_Number 19 - 9_x000D_
Bk_Assetcontinitemco = Bills Discounted Or Purchased_x000D_
Bk_OtherCurrencies = GBP_x000D_
Bk_Assconcomloc = Singapore</t>
        </r>
      </text>
    </comment>
    <comment ref="M318" authorId="0" shapeId="0" xr:uid="{00000000-0006-0000-2100-0000A5020000}">
      <text>
        <r>
          <rPr>
            <b/>
            <sz val="9"/>
            <color indexed="81"/>
            <rFont val="Tahoma"/>
            <family val="2"/>
          </rPr>
          <t>Metric = D2_I_NonFS_Governments_Amount_EurJpyGbp_x000D_
Data Type = Bk_Number 19 - 9_x000D_
Bk_Assetcontinitemco = Bills Discounted Or Purchased_x000D_
Bk_OtherCurrencies = GBP_x000D_
Bk_Assconcomloc = Singapore</t>
        </r>
      </text>
    </comment>
    <comment ref="N318" authorId="0" shapeId="0" xr:uid="{00000000-0006-0000-2100-0000A6020000}">
      <text>
        <r>
          <rPr>
            <b/>
            <sz val="9"/>
            <color indexed="81"/>
            <rFont val="Tahoma"/>
            <family val="2"/>
          </rPr>
          <t>Metric = D2_I_NonFS_PubSecEnt_Amount_EurJpyGbp_x000D_
Data Type = Bk_Number 19 - 9_x000D_
Bk_Assetcontinitemco = Bills Discounted Or Purchased_x000D_
Bk_OtherCurrencies = GBP_x000D_
Bk_Assconcomloc = Singapore</t>
        </r>
      </text>
    </comment>
    <comment ref="O318" authorId="0" shapeId="0" xr:uid="{00000000-0006-0000-2100-0000A7020000}">
      <text>
        <r>
          <rPr>
            <b/>
            <sz val="9"/>
            <color indexed="81"/>
            <rFont val="Tahoma"/>
            <family val="2"/>
          </rPr>
          <t>Metric = D2_I_NonFS_NonFinCorp_Amount_EurJpyGbp_x000D_
Data Type = Bk_Number 19 - 9_x000D_
Bk_Assetcontinitemco = Bills Discounted Or Purchased_x000D_
Bk_OtherCurrencies = GBP_x000D_
Bk_Assconcomloc = Singapore</t>
        </r>
      </text>
    </comment>
    <comment ref="P318" authorId="0" shapeId="0" xr:uid="{00000000-0006-0000-2100-0000A8020000}">
      <text>
        <r>
          <rPr>
            <b/>
            <sz val="9"/>
            <color indexed="81"/>
            <rFont val="Tahoma"/>
            <family val="2"/>
          </rPr>
          <t>Metric = D2_I_NonFS_UnincorpEterpHeldByNatPers_Amount_EurJpyGbp_x000D_
Data Type = Bk_Number 19 - 9_x000D_
Bk_Assetcontinitemco = Bills Discounted Or Purchased_x000D_
Bk_OtherCurrencies = GBP_x000D_
Bk_Assconcomloc = Singapore</t>
        </r>
      </text>
    </comment>
    <comment ref="Q318" authorId="0" shapeId="0" xr:uid="{00000000-0006-0000-2100-0000A9020000}">
      <text>
        <r>
          <rPr>
            <b/>
            <sz val="9"/>
            <color indexed="81"/>
            <rFont val="Tahoma"/>
            <family val="2"/>
          </rPr>
          <t>Metric = D2_I_NonFS_NatPers_Amount_EurJpyGbp_x000D_
Data Type = Bk_Number 19 - 9_x000D_
Bk_Assetcontinitemco = Bills Discounted Or Purchased_x000D_
Bk_OtherCurrencies = GBP_x000D_
Bk_Assconcomloc = Singapore</t>
        </r>
      </text>
    </comment>
    <comment ref="R318" authorId="0" shapeId="0" xr:uid="{00000000-0006-0000-2100-0000AA020000}">
      <text>
        <r>
          <rPr>
            <b/>
            <sz val="9"/>
            <color indexed="81"/>
            <rFont val="Tahoma"/>
            <family val="2"/>
          </rPr>
          <t>Metric = D2_I_NonFS_NonProfInstServIndivAndFam_Amount_EurJpyGbp_x000D_
Data Type = Bk_Number 19 - 9_x000D_
Bk_Assetcontinitemco = Bills Discounted Or Purchased_x000D_
Bk_OtherCurrencies = GBP_x000D_
Bk_Assconcomloc = Singapore</t>
        </r>
      </text>
    </comment>
    <comment ref="S318" authorId="0" shapeId="0" xr:uid="{00000000-0006-0000-2100-0000AB020000}">
      <text>
        <r>
          <rPr>
            <b/>
            <sz val="9"/>
            <color indexed="81"/>
            <rFont val="Tahoma"/>
            <family val="2"/>
          </rPr>
          <t>Metric = D2_I_NonFS_Others_Amount_EurJpyGbp_x000D_
Data Type = Bk_Number 19 - 9_x000D_
Bk_Assetcontinitemco = Bills Discounted Or Purchased_x000D_
Bk_OtherCurrencies = GBP_x000D_
Bk_Assconcomloc = Singapore</t>
        </r>
      </text>
    </comment>
    <comment ref="L319" authorId="0" shapeId="0" xr:uid="{00000000-0006-0000-2100-0000AC020000}">
      <text>
        <r>
          <rPr>
            <b/>
            <sz val="9"/>
            <color indexed="81"/>
            <rFont val="Tahoma"/>
            <family val="2"/>
          </rPr>
          <t>Metric = D2_I_CentBanksAndOffMonet_Amount_EurJpyGbp_x000D_
Data Type = Bk_Number 19 - 9_x000D_
Bk_Assetcontinitemco = Bills Discounted Or Purchased_x000D_
Bk_OtherCurrencies = GBP_x000D_
Bk_Assconcomloc = MonetaryAuthoritySingapore</t>
        </r>
      </text>
    </comment>
    <comment ref="S320" authorId="0" shapeId="0" xr:uid="{00000000-0006-0000-2100-0000AD020000}">
      <text>
        <r>
          <rPr>
            <b/>
            <sz val="9"/>
            <color indexed="81"/>
            <rFont val="Tahoma"/>
            <family val="2"/>
          </rPr>
          <t>Metric = D2_I_NonFS_Others_Amount_EurJpyGbp_x000D_
Data Type = Bk_Number 19 - 9_x000D_
Bk_Assetcontinitemco = Bills Discounted Or Purchased_x000D_
Bk_OtherCurrencies = GBP_x000D_
Bk_Assconcomloc = InternationalOrganisations</t>
        </r>
      </text>
    </comment>
    <comment ref="D324" authorId="0" shapeId="0" xr:uid="{00000000-0006-0000-2100-0000AE020000}">
      <text>
        <r>
          <rPr>
            <b/>
            <sz val="9"/>
            <color indexed="81"/>
            <rFont val="Tahoma"/>
            <family val="2"/>
          </rPr>
          <t>Metric = D2_I_Banks_Amount_EurJpyGbp_x000D_
Data Type = Bk_Number 19 - 9_x000D_
Bk_Assetcontinitemco = Debt Securities_x000D_
Bk_OtherCurrencies = GBP_x000D_
Bk_Assconcomloc = Singapore</t>
        </r>
      </text>
    </comment>
    <comment ref="K324" authorId="0" shapeId="0" xr:uid="{00000000-0006-0000-2100-0000AF020000}">
      <text>
        <r>
          <rPr>
            <b/>
            <sz val="9"/>
            <color indexed="81"/>
            <rFont val="Tahoma"/>
            <family val="2"/>
          </rPr>
          <t>Metric = D2_I_FS_Total_Amount_EurJpyGbp
Data Type = Bk_Number 19 - 9_x000D_
Bk_Assetcontinitemco = Debt Securities_x000D_
Bk_OtherCurrencies = GBP_x000D_
Bk_Assconcomloc = Singapore</t>
        </r>
      </text>
    </comment>
    <comment ref="M324" authorId="0" shapeId="0" xr:uid="{00000000-0006-0000-2100-0000B0020000}">
      <text>
        <r>
          <rPr>
            <b/>
            <sz val="9"/>
            <color indexed="81"/>
            <rFont val="Tahoma"/>
            <family val="2"/>
          </rPr>
          <t>Metric = D2_I_NonFS_Governments_Amount_EurJpyGbp_x000D_
Data Type = Bk_Number 19 - 9_x000D_
Bk_Assetcontinitemco = Debt Securities_x000D_
Bk_OtherCurrencies = GBP_x000D_
Bk_Assconcomloc = Singapore</t>
        </r>
      </text>
    </comment>
    <comment ref="N324" authorId="0" shapeId="0" xr:uid="{00000000-0006-0000-2100-0000B1020000}">
      <text>
        <r>
          <rPr>
            <b/>
            <sz val="9"/>
            <color indexed="81"/>
            <rFont val="Tahoma"/>
            <family val="2"/>
          </rPr>
          <t>Metric = D2_I_NonFS_PubSecEnt_Amount_EurJpyGbp_x000D_
Data Type = Bk_Number 19 - 9_x000D_
Bk_Assetcontinitemco = Debt Securities_x000D_
Bk_OtherCurrencies = GBP_x000D_
Bk_Assconcomloc = Singapore</t>
        </r>
      </text>
    </comment>
    <comment ref="O324" authorId="0" shapeId="0" xr:uid="{00000000-0006-0000-2100-0000B2020000}">
      <text>
        <r>
          <rPr>
            <b/>
            <sz val="9"/>
            <color indexed="81"/>
            <rFont val="Tahoma"/>
            <family val="2"/>
          </rPr>
          <t>Metric = D2_I_NonFS_NonFinCorp_Amount_EurJpyGbp_x000D_
Data Type = Bk_Number 19 - 9_x000D_
Bk_Assetcontinitemco = Debt Securities_x000D_
Bk_OtherCurrencies = GBP_x000D_
Bk_Assconcomloc = Singapore</t>
        </r>
      </text>
    </comment>
    <comment ref="P324" authorId="0" shapeId="0" xr:uid="{00000000-0006-0000-2100-0000B3020000}">
      <text>
        <r>
          <rPr>
            <b/>
            <sz val="9"/>
            <color indexed="81"/>
            <rFont val="Tahoma"/>
            <family val="2"/>
          </rPr>
          <t>Metric = D2_I_NonFS_UnincorpEterpHeldByNatPers_Amount_EurJpyGbp_x000D_
Data Type = Bk_Number 19 - 9_x000D_
Bk_Assetcontinitemco = Debt Securities_x000D_
Bk_OtherCurrencies = GBP_x000D_
Bk_Assconcomloc = Singapore</t>
        </r>
      </text>
    </comment>
    <comment ref="Q324" authorId="0" shapeId="0" xr:uid="{00000000-0006-0000-2100-0000B4020000}">
      <text>
        <r>
          <rPr>
            <b/>
            <sz val="9"/>
            <color indexed="81"/>
            <rFont val="Tahoma"/>
            <family val="2"/>
          </rPr>
          <t>Metric = D2_I_NonFS_NatPers_Amount_EurJpyGbp_x000D_
Data Type = Bk_Number 19 - 9_x000D_
Bk_Assetcontinitemco = Debt Securities_x000D_
Bk_OtherCurrencies = GBP_x000D_
Bk_Assconcomloc = Singapore</t>
        </r>
      </text>
    </comment>
    <comment ref="R324" authorId="0" shapeId="0" xr:uid="{00000000-0006-0000-2100-0000B5020000}">
      <text>
        <r>
          <rPr>
            <b/>
            <sz val="9"/>
            <color indexed="81"/>
            <rFont val="Tahoma"/>
            <family val="2"/>
          </rPr>
          <t>Metric = D2_I_NonFS_NonProfInstServIndivAndFam_Amount_EurJpyGbp_x000D_
Data Type = Bk_Number 19 - 9_x000D_
Bk_Assetcontinitemco = Debt Securities_x000D_
Bk_OtherCurrencies = GBP_x000D_
Bk_Assconcomloc = Singapore</t>
        </r>
      </text>
    </comment>
    <comment ref="S324" authorId="0" shapeId="0" xr:uid="{00000000-0006-0000-2100-0000B6020000}">
      <text>
        <r>
          <rPr>
            <b/>
            <sz val="9"/>
            <color indexed="81"/>
            <rFont val="Tahoma"/>
            <family val="2"/>
          </rPr>
          <t>Metric = D2_I_NonFS_Others_Amount_EurJpyGbp_x000D_
Data Type = Bk_Number 19 - 9_x000D_
Bk_Assetcontinitemco = Debt Securities_x000D_
Bk_OtherCurrencies = GBP_x000D_
Bk_Assconcomloc = Singapore</t>
        </r>
      </text>
    </comment>
    <comment ref="L325" authorId="0" shapeId="0" xr:uid="{00000000-0006-0000-2100-0000B7020000}">
      <text>
        <r>
          <rPr>
            <b/>
            <sz val="9"/>
            <color indexed="81"/>
            <rFont val="Tahoma"/>
            <family val="2"/>
          </rPr>
          <t>Metric = D2_I_CentBanksAndOffMonet_Amount_EurJpyGbp_x000D_
Data Type = Bk_Number 19 - 9_x000D_
Bk_Assetcontinitemco = Debt Securities_x000D_
Bk_OtherCurrencies = GBP_x000D_
Bk_Assconcomloc = MonetaryAuthoritySingapore</t>
        </r>
      </text>
    </comment>
    <comment ref="S326" authorId="0" shapeId="0" xr:uid="{00000000-0006-0000-2100-0000B8020000}">
      <text>
        <r>
          <rPr>
            <b/>
            <sz val="9"/>
            <color indexed="81"/>
            <rFont val="Tahoma"/>
            <family val="2"/>
          </rPr>
          <t>Metric = D2_I_NonFS_Others_Amount_EurJpyGbp_x000D_
Data Type = Bk_Number 19 - 9_x000D_
Bk_Assetcontinitemco = Debt Securities_x000D_
Bk_OtherCurrencies = GBP_x000D_
Bk_Assconcomloc = InternationalOrganisations</t>
        </r>
      </text>
    </comment>
    <comment ref="D330" authorId="0" shapeId="0" xr:uid="{00000000-0006-0000-2100-0000B9020000}">
      <text>
        <r>
          <rPr>
            <b/>
            <sz val="9"/>
            <color indexed="81"/>
            <rFont val="Tahoma"/>
            <family val="2"/>
          </rPr>
          <t>Metric = D2_I_Banks_Amount_EurJpyGbp_x000D_
Data Type = Bk_Number 19 - 9_x000D_
Bk_Assetcontinitemco = Negotiable Certificates Of Deposits_x000D_
Bk_OtherCurrencies = GBP_x000D_
Bk_Assconcomloc = Singapore</t>
        </r>
      </text>
    </comment>
    <comment ref="K330" authorId="0" shapeId="0" xr:uid="{00000000-0006-0000-2100-0000BA020000}">
      <text>
        <r>
          <rPr>
            <b/>
            <sz val="9"/>
            <color indexed="81"/>
            <rFont val="Tahoma"/>
            <family val="2"/>
          </rPr>
          <t>Metric = D2_I_FS_Total_Amount_EurJpyGbp_x000D_
Data Type = Bk_Number 19 - 9_x000D_
Bk_Assetcontinitemco = Negotiable Certificates Of Deposits_x000D_
Bk_OtherCurrencies = GBP_x000D_
Bk_Assconcomloc = Singapore</t>
        </r>
      </text>
    </comment>
    <comment ref="M330" authorId="0" shapeId="0" xr:uid="{00000000-0006-0000-2100-0000BB020000}">
      <text>
        <r>
          <rPr>
            <b/>
            <sz val="9"/>
            <color indexed="81"/>
            <rFont val="Tahoma"/>
            <family val="2"/>
          </rPr>
          <t>Metric = D2_I_NonFS_Governments_Amount_EurJpyGbp_x000D_
Data Type = Bk_Number 19 - 9_x000D_
Bk_Assetcontinitemco = Negotiable Certificates Of Deposits_x000D_
Bk_OtherCurrencies = GBP_x000D_
Bk_Assconcomloc = Singapore</t>
        </r>
      </text>
    </comment>
    <comment ref="N330" authorId="0" shapeId="0" xr:uid="{00000000-0006-0000-2100-0000BC020000}">
      <text>
        <r>
          <rPr>
            <b/>
            <sz val="9"/>
            <color indexed="81"/>
            <rFont val="Tahoma"/>
            <family val="2"/>
          </rPr>
          <t>Metric = D2_I_NonFS_PubSecEnt_Amount_EurJpyGbp_x000D_
Data Type = Bk_Number 19 - 9_x000D_
Bk_Assetcontinitemco = Negotiable Certificates Of Deposits_x000D_
Bk_OtherCurrencies = GBP_x000D_
Bk_Assconcomloc = Singapore</t>
        </r>
      </text>
    </comment>
    <comment ref="O330" authorId="0" shapeId="0" xr:uid="{00000000-0006-0000-2100-0000BD020000}">
      <text>
        <r>
          <rPr>
            <b/>
            <sz val="9"/>
            <color indexed="81"/>
            <rFont val="Tahoma"/>
            <family val="2"/>
          </rPr>
          <t>Metric = D2_I_NonFS_NonFinCorp_Amount_EurJpyGbp_x000D_
Data Type = Bk_Number 19 - 9_x000D_
Bk_Assetcontinitemco = Negotiable Certificates Of Deposits_x000D_
Bk_OtherCurrencies = GBP_x000D_
Bk_Assconcomloc = Singapore</t>
        </r>
      </text>
    </comment>
    <comment ref="P330" authorId="0" shapeId="0" xr:uid="{00000000-0006-0000-2100-0000BE020000}">
      <text>
        <r>
          <rPr>
            <b/>
            <sz val="9"/>
            <color indexed="81"/>
            <rFont val="Tahoma"/>
            <family val="2"/>
          </rPr>
          <t>Metric = D2_I_NonFS_UnincorpEterpHeldByNatPers_Amount_EurJpyGbp_x000D_
Data Type = Bk_Number 19 - 9_x000D_
Bk_Assetcontinitemco = Negotiable Certificates Of Deposits_x000D_
Bk_OtherCurrencies = GBP_x000D_
Bk_Assconcomloc = Singapore</t>
        </r>
      </text>
    </comment>
    <comment ref="Q330" authorId="0" shapeId="0" xr:uid="{00000000-0006-0000-2100-0000BF020000}">
      <text>
        <r>
          <rPr>
            <b/>
            <sz val="9"/>
            <color indexed="81"/>
            <rFont val="Tahoma"/>
            <family val="2"/>
          </rPr>
          <t>Metric = D2_I_NonFS_NatPers_Amount_EurJpyGbp_x000D_
Data Type = Bk_Number 19 - 9_x000D_
Bk_Assetcontinitemco = Negotiable Certificates Of Deposits_x000D_
Bk_OtherCurrencies = GBP_x000D_
Bk_Assconcomloc = Singapore</t>
        </r>
      </text>
    </comment>
    <comment ref="R330" authorId="0" shapeId="0" xr:uid="{00000000-0006-0000-2100-0000C0020000}">
      <text>
        <r>
          <rPr>
            <b/>
            <sz val="9"/>
            <color indexed="81"/>
            <rFont val="Tahoma"/>
            <family val="2"/>
          </rPr>
          <t>Metric = D2_I_NonFS_NonProfInstServIndivAndFam_Amount_EurJpyGbp_x000D_
Data Type = Bk_Number 19 - 9_x000D_
Bk_Assetcontinitemco = Negotiable Certificates Of Deposits_x000D_
Bk_OtherCurrencies = GBP_x000D_
Bk_Assconcomloc = Singapore</t>
        </r>
      </text>
    </comment>
    <comment ref="S330" authorId="0" shapeId="0" xr:uid="{00000000-0006-0000-2100-0000C1020000}">
      <text>
        <r>
          <rPr>
            <b/>
            <sz val="9"/>
            <color indexed="81"/>
            <rFont val="Tahoma"/>
            <family val="2"/>
          </rPr>
          <t>Metric = D2_I_NonFS_Others_Amount_EurJpyGbp_x000D_
Data Type = Bk_Number 19 - 9_x000D_
Bk_Assetcontinitemco = Negotiable Certificates Of Deposits_x000D_
Bk_OtherCurrencies = GBP_x000D_
Bk_Assconcomloc = Singapore</t>
        </r>
      </text>
    </comment>
    <comment ref="L331" authorId="0" shapeId="0" xr:uid="{00000000-0006-0000-2100-0000C2020000}">
      <text>
        <r>
          <rPr>
            <b/>
            <sz val="9"/>
            <color indexed="81"/>
            <rFont val="Tahoma"/>
            <family val="2"/>
          </rPr>
          <t>Metric = D2_I_CentBanksAndOffMonet_Amount_EurJpyGbp_x000D_
Data Type = Bk_Number 19 - 9_x000D_
Bk_Assetcontinitemco = Negotiable Certificates Of Deposits_x000D_
Bk_OtherCurrencies = GBP_x000D_
Bk_Assconcomloc = MonetaryAuthoritySingapore</t>
        </r>
      </text>
    </comment>
    <comment ref="S332" authorId="0" shapeId="0" xr:uid="{00000000-0006-0000-2100-0000C3020000}">
      <text>
        <r>
          <rPr>
            <b/>
            <sz val="9"/>
            <color indexed="81"/>
            <rFont val="Tahoma"/>
            <family val="2"/>
          </rPr>
          <t>Metric = D2_I_NonFS_Others_Amount_EurJpyGbp_x000D_
Data Type = Bk_Number 19 - 9_x000D_
Bk_Assetcontinitemco = Negotiable Certificates Of Deposits_x000D_
Bk_OtherCurrencies = GBP_x000D_
Bk_Assconcomloc = InternationalOrganisations</t>
        </r>
      </text>
    </comment>
    <comment ref="D336" authorId="0" shapeId="0" xr:uid="{00000000-0006-0000-2100-0000C4020000}">
      <text>
        <r>
          <rPr>
            <b/>
            <sz val="9"/>
            <color indexed="81"/>
            <rFont val="Tahoma"/>
            <family val="2"/>
          </rPr>
          <t>Metric = D2_I_Banks_Amount_EurJpyGbp_x000D_
Data Type = Bk_Number 19 - 9_x000D_
Bk_Assetcontinitemco = Equity Investments_x000D_
Bk_OtherCurrencies = GBP_x000D_
Bk_Assconcomloc = Singapore</t>
        </r>
      </text>
    </comment>
    <comment ref="K336" authorId="0" shapeId="0" xr:uid="{00000000-0006-0000-2100-0000C5020000}">
      <text>
        <r>
          <rPr>
            <b/>
            <sz val="9"/>
            <color indexed="81"/>
            <rFont val="Tahoma"/>
            <family val="2"/>
          </rPr>
          <t>Metric = D2_I_FS_Total_Amount_EurJpyGbp
Data Type = Bk_Number 19 - 9_x000D_
Bk_Assetcontinitemco = Equity Investments_x000D_
Bk_OtherCurrencies = GBP_x000D_
Bk_Assconcomloc = Singapore</t>
        </r>
      </text>
    </comment>
    <comment ref="O336" authorId="0" shapeId="0" xr:uid="{00000000-0006-0000-2100-0000C6020000}">
      <text>
        <r>
          <rPr>
            <b/>
            <sz val="9"/>
            <color indexed="81"/>
            <rFont val="Tahoma"/>
            <family val="2"/>
          </rPr>
          <t>Metric = D2_I_NonFS_NonFinCorp_Amount_EurJpyGbp_x000D_
Data Type = Bk_Number 19 - 9_x000D_
Bk_Assetcontinitemco = Equity Investments_x000D_
Bk_OtherCurrencies = GBP_x000D_
Bk_Assconcomloc = Singapore</t>
        </r>
      </text>
    </comment>
    <comment ref="S336" authorId="0" shapeId="0" xr:uid="{00000000-0006-0000-2100-0000C7020000}">
      <text>
        <r>
          <rPr>
            <b/>
            <sz val="9"/>
            <color indexed="81"/>
            <rFont val="Tahoma"/>
            <family val="2"/>
          </rPr>
          <t>Metric = D2_I_NonFS_Others_Amount_EurJpyGbp_x000D_
Data Type = Bk_Number 19 - 9_x000D_
Bk_Assetcontinitemco = Equity Investments_x000D_
Bk_OtherCurrencies = GBP_x000D_
Bk_Assconcomloc = Singapore</t>
        </r>
      </text>
    </comment>
    <comment ref="L337" authorId="0" shapeId="0" xr:uid="{00000000-0006-0000-2100-0000C8020000}">
      <text>
        <r>
          <rPr>
            <b/>
            <sz val="9"/>
            <color indexed="81"/>
            <rFont val="Tahoma"/>
            <family val="2"/>
          </rPr>
          <t>Metric = D2_I_CentBanksAndOffMonet_Amount_EurJpyGbp_x000D_
Data Type = Bk_Number 19 - 9_x000D_
Bk_Assetcontinitemco = Equity Investments_x000D_
Bk_OtherCurrencies = GBP_x000D_
Bk_Assconcomloc = MonetaryAuthoritySingapore</t>
        </r>
      </text>
    </comment>
    <comment ref="S338" authorId="0" shapeId="0" xr:uid="{00000000-0006-0000-2100-0000C9020000}">
      <text>
        <r>
          <rPr>
            <b/>
            <sz val="9"/>
            <color indexed="81"/>
            <rFont val="Tahoma"/>
            <family val="2"/>
          </rPr>
          <t>Metric = D2_I_NonFS_Others_Amount_EurJpyGbp_x000D_
Data Type = Bk_Number 19 - 9_x000D_
Bk_Assetcontinitemco = Equity Investments_x000D_
Bk_OtherCurrencies = GBP_x000D_
Bk_Assconcomloc = InternationalOrganisations</t>
        </r>
      </text>
    </comment>
    <comment ref="D344" authorId="0" shapeId="0" xr:uid="{00000000-0006-0000-2100-0000CA020000}">
      <text>
        <r>
          <rPr>
            <b/>
            <sz val="9"/>
            <color indexed="81"/>
            <rFont val="Tahoma"/>
            <family val="2"/>
          </rPr>
          <t>Metric = D2_I_Banks_Amount_SgdUsdRmb_x000D_
Data Type = Bk_Number 19 - 9_x000D_
Bk_Assetcontinitemco = Cash And Balances_x000D_
Bk_OtherCurrencies = RMB_x000D_
Bk_Assconcomloc = Singapore</t>
        </r>
      </text>
    </comment>
    <comment ref="K344" authorId="0" shapeId="0" xr:uid="{00000000-0006-0000-2100-0000CB020000}">
      <text>
        <r>
          <rPr>
            <b/>
            <sz val="9"/>
            <color indexed="81"/>
            <rFont val="Tahoma"/>
            <family val="2"/>
          </rPr>
          <t>Metric = D2_I_FS_Total_Amount_SgdUsdRmb
Data Type = Bk_Number 19 - 9_x000D_
Bk_Assetcontinitemco = Cash And Balances_x000D_
Bk_OtherCurrencies = RMB_x000D_
Bk_Assconcomloc = Singapore</t>
        </r>
      </text>
    </comment>
    <comment ref="M344" authorId="0" shapeId="0" xr:uid="{00000000-0006-0000-2100-0000CC020000}">
      <text>
        <r>
          <rPr>
            <b/>
            <sz val="9"/>
            <color indexed="81"/>
            <rFont val="Tahoma"/>
            <family val="2"/>
          </rPr>
          <t>Metric = D2_I_NonFS_Governments_Amount_SgdUsdRmb_x000D_
Data Type = Bk_Number 19 - 9_x000D_
Bk_Assetcontinitemco = Cash And Balances_x000D_
Bk_OtherCurrencies = RMB_x000D_
Bk_Assconcomloc = Singapore</t>
        </r>
      </text>
    </comment>
    <comment ref="N344" authorId="0" shapeId="0" xr:uid="{00000000-0006-0000-2100-0000CD020000}">
      <text>
        <r>
          <rPr>
            <b/>
            <sz val="9"/>
            <color indexed="81"/>
            <rFont val="Tahoma"/>
            <family val="2"/>
          </rPr>
          <t>Metric = D2_I_NonFS_PubSecEnt_Amount_SgdUsdRmb_x000D_
Data Type = Bk_Number 19 - 9_x000D_
Bk_Assetcontinitemco = Cash And Balances_x000D_
Bk_OtherCurrencies = RMB_x000D_
Bk_Assconcomloc = Singapore</t>
        </r>
      </text>
    </comment>
    <comment ref="O344" authorId="0" shapeId="0" xr:uid="{00000000-0006-0000-2100-0000CE020000}">
      <text>
        <r>
          <rPr>
            <b/>
            <sz val="9"/>
            <color indexed="81"/>
            <rFont val="Tahoma"/>
            <family val="2"/>
          </rPr>
          <t>Metric = D2_I_NonFS_NonFinCorp_Amount_SgdUsdRmb_x000D_
Data Type = Bk_Number 19 - 9_x000D_
Bk_Assetcontinitemco = Cash And Balances_x000D_
Bk_OtherCurrencies = RMB_x000D_
Bk_Assconcomloc = Singapore</t>
        </r>
      </text>
    </comment>
    <comment ref="P344" authorId="0" shapeId="0" xr:uid="{00000000-0006-0000-2100-0000CF020000}">
      <text>
        <r>
          <rPr>
            <b/>
            <sz val="9"/>
            <color indexed="81"/>
            <rFont val="Tahoma"/>
            <family val="2"/>
          </rPr>
          <t>Metric = D2_I_NonFS_UnincorpEterpHeldByNatPers_Amount_SgdUsdRmb_x000D_
Data Type = Bk_Number 19 - 9_x000D_
Bk_Assetcontinitemco = Cash And Balances_x000D_
Bk_OtherCurrencies = RMB_x000D_
Bk_Assconcomloc = Singapore</t>
        </r>
      </text>
    </comment>
    <comment ref="Q344" authorId="0" shapeId="0" xr:uid="{00000000-0006-0000-2100-0000D0020000}">
      <text>
        <r>
          <rPr>
            <b/>
            <sz val="9"/>
            <color indexed="81"/>
            <rFont val="Tahoma"/>
            <family val="2"/>
          </rPr>
          <t>Metric = D2_I_NonFS_NatPers_Amount_SgdUsdRmb_x000D_
Data Type = Bk_Number 19 - 9_x000D_
Bk_Assetcontinitemco = Cash And Balances_x000D_
Bk_OtherCurrencies = RMB_x000D_
Bk_Assconcomloc = Singapore</t>
        </r>
      </text>
    </comment>
    <comment ref="R344" authorId="0" shapeId="0" xr:uid="{00000000-0006-0000-2100-0000D1020000}">
      <text>
        <r>
          <rPr>
            <b/>
            <sz val="9"/>
            <color indexed="81"/>
            <rFont val="Tahoma"/>
            <family val="2"/>
          </rPr>
          <t>Metric = D2_I_NonFS_NonProfInstServIndivAndFam_Amount_SgdUsdRmb_x000D_
Data Type = Bk_Number 19 - 9_x000D_
Bk_Assetcontinitemco = Cash And Balances_x000D_
Bk_OtherCurrencies = RMB_x000D_
Bk_Assconcomloc = Singapore</t>
        </r>
      </text>
    </comment>
    <comment ref="S344" authorId="0" shapeId="0" xr:uid="{00000000-0006-0000-2100-0000D2020000}">
      <text>
        <r>
          <rPr>
            <b/>
            <sz val="9"/>
            <color indexed="81"/>
            <rFont val="Tahoma"/>
            <family val="2"/>
          </rPr>
          <t>Metric = D2_I_NonFS_Others_Amount_SgdUsdRmb_x000D_
Data Type = Bk_Number 19 - 9_x000D_
Bk_Assetcontinitemco = Cash And Balances_x000D_
Bk_OtherCurrencies = RMB_x000D_
Bk_Assconcomloc = Singapore</t>
        </r>
      </text>
    </comment>
    <comment ref="D345" authorId="1" shapeId="0" xr:uid="{00000000-0006-0000-2100-0000D3020000}">
      <text>
        <r>
          <rPr>
            <b/>
            <sz val="9"/>
            <color indexed="81"/>
            <rFont val="Tahoma"/>
            <family val="2"/>
          </rPr>
          <t>Metric = D2_I_Renminbi_CashAndBal_ClearBank_Banks
Data Type = Bk_Number 19 - 9</t>
        </r>
      </text>
    </comment>
    <comment ref="L346" authorId="0" shapeId="0" xr:uid="{00000000-0006-0000-2100-0000D4020000}">
      <text>
        <r>
          <rPr>
            <b/>
            <sz val="9"/>
            <color indexed="81"/>
            <rFont val="Tahoma"/>
            <family val="2"/>
          </rPr>
          <t>Metric = D2_I_CentBanksAndOffMonet_Amount_SgdUsdRmb_x000D_
Data Type = Bk_Number 19 - 9_x000D_
Bk_Assetcontinitemco = Cash And Balances_x000D_
Bk_OtherCurrencies = RMB_x000D_
Bk_Assconcomloc = MonetaryAuthoritySingapore</t>
        </r>
      </text>
    </comment>
    <comment ref="S347" authorId="0" shapeId="0" xr:uid="{00000000-0006-0000-2100-0000D5020000}">
      <text>
        <r>
          <rPr>
            <b/>
            <sz val="9"/>
            <color indexed="81"/>
            <rFont val="Tahoma"/>
            <family val="2"/>
          </rPr>
          <t>Metric = D2_I_NonFS_Others_Amount_SgdUsdRmb_x000D_
Data Type = Bk_Number 19 - 9_x000D_
Bk_Assetcontinitemco = Cash And Balances_x000D_
Bk_OtherCurrencies = RMB_x000D_
Bk_Assconcomloc = InternationalOrganisations</t>
        </r>
      </text>
    </comment>
    <comment ref="D351" authorId="0" shapeId="0" xr:uid="{00000000-0006-0000-2100-0000D6020000}">
      <text>
        <r>
          <rPr>
            <b/>
            <sz val="9"/>
            <color indexed="81"/>
            <rFont val="Tahoma"/>
            <family val="2"/>
          </rPr>
          <t>Metric = D2_I_Banks_Amount_SgdUsdRmb_x000D_
Data Type = Bk_Number 19 - 9_x000D_
Bk_Assetcontinitemco = Amounts Receivable Under Reverse Repurchase Agreements_x000D_
Bk_OtherCurrencies = RMB_x000D_
Bk_Assconcomloc = Singapore</t>
        </r>
      </text>
    </comment>
    <comment ref="K351" authorId="0" shapeId="0" xr:uid="{00000000-0006-0000-2100-0000D7020000}">
      <text>
        <r>
          <rPr>
            <b/>
            <sz val="9"/>
            <color indexed="81"/>
            <rFont val="Tahoma"/>
            <family val="2"/>
          </rPr>
          <t>Metric = D2_I_FS_Total_Amount_SgdUsdRmb
Data Type = Bk_Number 19 - 9_x000D_
Bk_Assetcontinitemco = Amounts Receivable Under Reverse Repurchase Agreements_x000D_
Bk_OtherCurrencies = RMB_x000D_
Bk_Assconcomloc = Singapore</t>
        </r>
      </text>
    </comment>
    <comment ref="M351" authorId="0" shapeId="0" xr:uid="{00000000-0006-0000-2100-0000D8020000}">
      <text>
        <r>
          <rPr>
            <b/>
            <sz val="9"/>
            <color indexed="81"/>
            <rFont val="Tahoma"/>
            <family val="2"/>
          </rPr>
          <t>Metric = D2_I_NonFS_Governments_Amount_SgdUsdRmb_x000D_
Data Type = Bk_Number 19 - 9_x000D_
Bk_Assetcontinitemco = Amounts Receivable Under Reverse Repurchase Agreements_x000D_
Bk_OtherCurrencies = RMB_x000D_
Bk_Assconcomloc = Singapore</t>
        </r>
      </text>
    </comment>
    <comment ref="N351" authorId="0" shapeId="0" xr:uid="{00000000-0006-0000-2100-0000D9020000}">
      <text>
        <r>
          <rPr>
            <b/>
            <sz val="9"/>
            <color indexed="81"/>
            <rFont val="Tahoma"/>
            <family val="2"/>
          </rPr>
          <t>Metric = D2_I_NonFS_PubSecEnt_Amount_SgdUsdRmb_x000D_
Data Type = Bk_Number 19 - 9_x000D_
Bk_Assetcontinitemco = Amounts Receivable Under Reverse Repurchase Agreements_x000D_
Bk_OtherCurrencies = RMB_x000D_
Bk_Assconcomloc = Singapore</t>
        </r>
      </text>
    </comment>
    <comment ref="O351" authorId="0" shapeId="0" xr:uid="{00000000-0006-0000-2100-0000DA020000}">
      <text>
        <r>
          <rPr>
            <b/>
            <sz val="9"/>
            <color indexed="81"/>
            <rFont val="Tahoma"/>
            <family val="2"/>
          </rPr>
          <t>Metric = D2_I_NonFS_NonFinCorp_Amount_SgdUsdRmb_x000D_
Data Type = Bk_Number 19 - 9_x000D_
Bk_Assetcontinitemco = Amounts Receivable Under Reverse Repurchase Agreements_x000D_
Bk_OtherCurrencies = RMB_x000D_
Bk_Assconcomloc = Singapore</t>
        </r>
      </text>
    </comment>
    <comment ref="P351" authorId="0" shapeId="0" xr:uid="{00000000-0006-0000-2100-0000DB020000}">
      <text>
        <r>
          <rPr>
            <b/>
            <sz val="9"/>
            <color indexed="81"/>
            <rFont val="Tahoma"/>
            <family val="2"/>
          </rPr>
          <t>Metric = D2_I_NonFS_UnincorpEterpHeldByNatPers_Amount_SgdUsdRmb_x000D_
Data Type = Bk_Number 19 - 9_x000D_
Bk_Assetcontinitemco = Amounts Receivable Under Reverse Repurchase Agreements_x000D_
Bk_OtherCurrencies = RMB_x000D_
Bk_Assconcomloc = Singapore</t>
        </r>
      </text>
    </comment>
    <comment ref="Q351" authorId="0" shapeId="0" xr:uid="{00000000-0006-0000-2100-0000DC020000}">
      <text>
        <r>
          <rPr>
            <b/>
            <sz val="9"/>
            <color indexed="81"/>
            <rFont val="Tahoma"/>
            <family val="2"/>
          </rPr>
          <t>Metric = D2_I_NonFS_NatPers_Amount_SgdUsdRmb_x000D_
Data Type = Bk_Number 19 - 9_x000D_
Bk_Assetcontinitemco = Amounts Receivable Under Reverse Repurchase Agreements_x000D_
Bk_OtherCurrencies = RMB_x000D_
Bk_Assconcomloc = Singapore</t>
        </r>
      </text>
    </comment>
    <comment ref="R351" authorId="0" shapeId="0" xr:uid="{00000000-0006-0000-2100-0000DD020000}">
      <text>
        <r>
          <rPr>
            <b/>
            <sz val="9"/>
            <color indexed="81"/>
            <rFont val="Tahoma"/>
            <family val="2"/>
          </rPr>
          <t>Metric = D2_I_NonFS_NonProfInstServIndivAndFam_Amount_SgdUsdRmb_x000D_
Data Type = Bk_Number 19 - 9_x000D_
Bk_Assetcontinitemco = Amounts Receivable Under Reverse Repurchase Agreements_x000D_
Bk_OtherCurrencies = RMB_x000D_
Bk_Assconcomloc = Singapore</t>
        </r>
      </text>
    </comment>
    <comment ref="S351" authorId="0" shapeId="0" xr:uid="{00000000-0006-0000-2100-0000DE020000}">
      <text>
        <r>
          <rPr>
            <b/>
            <sz val="9"/>
            <color indexed="81"/>
            <rFont val="Tahoma"/>
            <family val="2"/>
          </rPr>
          <t>Metric = D2_I_NonFS_Others_Amount_SgdUsdRmb_x000D_
Data Type = Bk_Number 19 - 9_x000D_
Bk_Assetcontinitemco = Amounts Receivable Under Reverse Repurchase Agreements_x000D_
Bk_OtherCurrencies = RMB_x000D_
Bk_Assconcomloc = Singapore</t>
        </r>
      </text>
    </comment>
    <comment ref="D352" authorId="1" shapeId="0" xr:uid="{00000000-0006-0000-2100-0000DF020000}">
      <text>
        <r>
          <rPr>
            <b/>
            <sz val="9"/>
            <color indexed="81"/>
            <rFont val="Tahoma"/>
            <family val="2"/>
          </rPr>
          <t>Metric = D2_I_Renminbi_AmntRecUndRevRepAgree_ClearBank_Banks
Data Type = Bk_Number 19 - 9</t>
        </r>
      </text>
    </comment>
    <comment ref="L353" authorId="0" shapeId="0" xr:uid="{00000000-0006-0000-2100-0000E0020000}">
      <text>
        <r>
          <rPr>
            <b/>
            <sz val="9"/>
            <color indexed="81"/>
            <rFont val="Tahoma"/>
            <family val="2"/>
          </rPr>
          <t>Metric = D2_I_CentBanksAndOffMonet_Amount_SgdUsdRmb_x000D_
Data Type = Bk_Number 19 - 9_x000D_
Bk_Assetcontinitemco = Amounts Receivable Under Reverse Repurchase Agreements_x000D_
Bk_OtherCurrencies = RMB_x000D_
Bk_Assconcomloc = MonetaryAuthoritySingapore</t>
        </r>
      </text>
    </comment>
    <comment ref="S354" authorId="0" shapeId="0" xr:uid="{00000000-0006-0000-2100-0000E1020000}">
      <text>
        <r>
          <rPr>
            <b/>
            <sz val="9"/>
            <color indexed="81"/>
            <rFont val="Tahoma"/>
            <family val="2"/>
          </rPr>
          <t>Metric = D2_I_NonFS_Others_Amount_SgdUsdRmb_x000D_
Data Type = Bk_Number 19 - 9_x000D_
Bk_Assetcontinitemco = Amounts Receivable Under Reverse Repurchase Agreements_x000D_
Bk_OtherCurrencies = RMB_x000D_
Bk_Assconcomloc = InternationalOrganisations</t>
        </r>
      </text>
    </comment>
    <comment ref="D358" authorId="0" shapeId="0" xr:uid="{00000000-0006-0000-2100-0000E2020000}">
      <text>
        <r>
          <rPr>
            <b/>
            <sz val="9"/>
            <color indexed="81"/>
            <rFont val="Tahoma"/>
            <family val="2"/>
          </rPr>
          <t>Metric = D2_I_Banks_Amount_SgdUsdRmb_x000D_
Data Type = Bk_Number 19 - 9_x000D_
Bk_Assetcontinitemco = Positive Fair Values For Financial Derivatives_x000D_
Bk_OtherCurrencies = RMB_x000D_
Bk_Assconcomloc = Singapore</t>
        </r>
      </text>
    </comment>
    <comment ref="K358" authorId="0" shapeId="0" xr:uid="{00000000-0006-0000-2100-0000E3020000}">
      <text>
        <r>
          <rPr>
            <b/>
            <sz val="9"/>
            <color indexed="81"/>
            <rFont val="Tahoma"/>
            <family val="2"/>
          </rPr>
          <t>Metric = D2_I_FS_Total_Amount_SgdUsdRmb
Data Type = Bk_Number 19 - 9_x000D_
Bk_Assetcontinitemco = Positive Fair Values For Financial Derivatives_x000D_
Bk_OtherCurrencies = RMB_x000D_
Bk_Assconcomloc = Singapore</t>
        </r>
      </text>
    </comment>
    <comment ref="M358" authorId="0" shapeId="0" xr:uid="{00000000-0006-0000-2100-0000E4020000}">
      <text>
        <r>
          <rPr>
            <b/>
            <sz val="9"/>
            <color indexed="81"/>
            <rFont val="Tahoma"/>
            <family val="2"/>
          </rPr>
          <t>Metric = D2_I_NonFS_Governments_Amount_SgdUsdRmb_x000D_
Data Type = Bk_Number 19 - 9_x000D_
Bk_Assetcontinitemco = Positive Fair Values For Financial Derivatives_x000D_
Bk_OtherCurrencies = RMB_x000D_
Bk_Assconcomloc = Singapore</t>
        </r>
      </text>
    </comment>
    <comment ref="N358" authorId="0" shapeId="0" xr:uid="{00000000-0006-0000-2100-0000E5020000}">
      <text>
        <r>
          <rPr>
            <b/>
            <sz val="9"/>
            <color indexed="81"/>
            <rFont val="Tahoma"/>
            <family val="2"/>
          </rPr>
          <t>Metric = D2_I_NonFS_PubSecEnt_Amount_SgdUsdRmb_x000D_
Data Type = Bk_Number 19 - 9_x000D_
Bk_Assetcontinitemco = Positive Fair Values For Financial Derivatives_x000D_
Bk_OtherCurrencies = RMB_x000D_
Bk_Assconcomloc = Singapore</t>
        </r>
      </text>
    </comment>
    <comment ref="O358" authorId="0" shapeId="0" xr:uid="{00000000-0006-0000-2100-0000E6020000}">
      <text>
        <r>
          <rPr>
            <b/>
            <sz val="9"/>
            <color indexed="81"/>
            <rFont val="Tahoma"/>
            <family val="2"/>
          </rPr>
          <t>Metric = D2_I_NonFS_NonFinCorp_Amount_SgdUsdRmb_x000D_
Data Type = Bk_Number 19 - 9_x000D_
Bk_Assetcontinitemco = Positive Fair Values For Financial Derivatives_x000D_
Bk_OtherCurrencies = RMB_x000D_
Bk_Assconcomloc = Singapore</t>
        </r>
      </text>
    </comment>
    <comment ref="P358" authorId="0" shapeId="0" xr:uid="{00000000-0006-0000-2100-0000E7020000}">
      <text>
        <r>
          <rPr>
            <b/>
            <sz val="9"/>
            <color indexed="81"/>
            <rFont val="Tahoma"/>
            <family val="2"/>
          </rPr>
          <t>Metric = D2_I_NonFS_UnincorpEterpHeldByNatPers_Amount_SgdUsdRmb_x000D_
Data Type = Bk_Number 19 - 9_x000D_
Bk_Assetcontinitemco = Positive Fair Values For Financial Derivatives_x000D_
Bk_OtherCurrencies = RMB_x000D_
Bk_Assconcomloc = Singapore</t>
        </r>
      </text>
    </comment>
    <comment ref="Q358" authorId="0" shapeId="0" xr:uid="{00000000-0006-0000-2100-0000E8020000}">
      <text>
        <r>
          <rPr>
            <b/>
            <sz val="9"/>
            <color indexed="81"/>
            <rFont val="Tahoma"/>
            <family val="2"/>
          </rPr>
          <t>Metric = D2_I_NonFS_NatPers_Amount_SgdUsdRmb_x000D_
Data Type = Bk_Number 19 - 9_x000D_
Bk_Assetcontinitemco = Positive Fair Values For Financial Derivatives_x000D_
Bk_OtherCurrencies = RMB_x000D_
Bk_Assconcomloc = Singapore</t>
        </r>
      </text>
    </comment>
    <comment ref="R358" authorId="0" shapeId="0" xr:uid="{00000000-0006-0000-2100-0000E9020000}">
      <text>
        <r>
          <rPr>
            <b/>
            <sz val="9"/>
            <color indexed="81"/>
            <rFont val="Tahoma"/>
            <family val="2"/>
          </rPr>
          <t>Metric = D2_I_NonFS_NonProfInstServIndivAndFam_Amount_SgdUsdRmb_x000D_
Data Type = Bk_Number 19 - 9_x000D_
Bk_Assetcontinitemco = Positive Fair Values For Financial Derivatives_x000D_
Bk_OtherCurrencies = RMB_x000D_
Bk_Assconcomloc = Singapore</t>
        </r>
      </text>
    </comment>
    <comment ref="S358" authorId="0" shapeId="0" xr:uid="{00000000-0006-0000-2100-0000EA020000}">
      <text>
        <r>
          <rPr>
            <b/>
            <sz val="9"/>
            <color indexed="81"/>
            <rFont val="Tahoma"/>
            <family val="2"/>
          </rPr>
          <t>Metric = D2_I_NonFS_Others_Amount_SgdUsdRmb_x000D_
Data Type = Bk_Number 19 - 9_x000D_
Bk_Assetcontinitemco = Positive Fair Values For Financial Derivatives_x000D_
Bk_OtherCurrencies = RMB_x000D_
Bk_Assconcomloc = Singapore</t>
        </r>
      </text>
    </comment>
    <comment ref="D359" authorId="1" shapeId="0" xr:uid="{00000000-0006-0000-2100-0000EB020000}">
      <text>
        <r>
          <rPr>
            <b/>
            <sz val="9"/>
            <color indexed="81"/>
            <rFont val="Tahoma"/>
            <family val="2"/>
          </rPr>
          <t>Metric = D2_I_Renminbi_PosFairValForFinDeriv_ClearBank_Banks
Data Type = Bk_Number 19 - 9</t>
        </r>
      </text>
    </comment>
    <comment ref="L360" authorId="0" shapeId="0" xr:uid="{00000000-0006-0000-2100-0000EC020000}">
      <text>
        <r>
          <rPr>
            <b/>
            <sz val="9"/>
            <color indexed="81"/>
            <rFont val="Tahoma"/>
            <family val="2"/>
          </rPr>
          <t>Metric = D2_I_CentBanksAndOffMonet_Amount_SgdUsdRmb_x000D_
Data Type = Bk_Number 19 - 9_x000D_
Bk_Assetcontinitemco = Positive Fair Values For Financial Derivatives_x000D_
Bk_OtherCurrencies = RMB_x000D_
Bk_Assconcomloc = MonetaryAuthoritySingapore</t>
        </r>
      </text>
    </comment>
    <comment ref="S361" authorId="0" shapeId="0" xr:uid="{00000000-0006-0000-2100-0000ED020000}">
      <text>
        <r>
          <rPr>
            <b/>
            <sz val="9"/>
            <color indexed="81"/>
            <rFont val="Tahoma"/>
            <family val="2"/>
          </rPr>
          <t>Metric = D2_I_NonFS_Others_Amount_SgdUsdRmb_x000D_
Data Type = Bk_Number 19 - 9_x000D_
Bk_Assetcontinitemco = Positive Fair Values For Financial Derivatives_x000D_
Bk_OtherCurrencies = RMB_x000D_
Bk_Assconcomloc = InternationalOrganisations</t>
        </r>
      </text>
    </comment>
    <comment ref="D365" authorId="0" shapeId="0" xr:uid="{00000000-0006-0000-2100-0000EE020000}">
      <text>
        <r>
          <rPr>
            <b/>
            <sz val="9"/>
            <color indexed="81"/>
            <rFont val="Tahoma"/>
            <family val="2"/>
          </rPr>
          <t>Metric = D2_I_Banks_Amount_SgdUsdRmb_x000D_
Data Type = Bk_Number 19 - 9_x000D_
Bk_Assetcontinitemco = Loans And Advances_x000D_
Bk_OtherCurrencies = RMB_x000D_
Bk_Assconcomloc = Singapore</t>
        </r>
      </text>
    </comment>
    <comment ref="K365" authorId="0" shapeId="0" xr:uid="{00000000-0006-0000-2100-0000EF020000}">
      <text>
        <r>
          <rPr>
            <b/>
            <sz val="9"/>
            <color indexed="81"/>
            <rFont val="Tahoma"/>
            <family val="2"/>
          </rPr>
          <t>Metric = D2_I_FS_Total_Amount_SgdUsdRmb
Data Type = Bk_Number 19 - 9_x000D_
Bk_Assetcontinitemco = Loans And Advances_x000D_
Bk_OtherCurrencies = RMB_x000D_
Bk_Assconcomloc = Singapore</t>
        </r>
      </text>
    </comment>
    <comment ref="M365" authorId="0" shapeId="0" xr:uid="{00000000-0006-0000-2100-0000F0020000}">
      <text>
        <r>
          <rPr>
            <b/>
            <sz val="9"/>
            <color indexed="81"/>
            <rFont val="Tahoma"/>
            <family val="2"/>
          </rPr>
          <t>Metric = D2_I_NonFS_Governments_Amount_SgdUsdRmb_x000D_
Data Type = Bk_Number 19 - 9_x000D_
Bk_Assetcontinitemco = Loans And Advances_x000D_
Bk_OtherCurrencies = RMB_x000D_
Bk_Assconcomloc = Singapore</t>
        </r>
      </text>
    </comment>
    <comment ref="N365" authorId="0" shapeId="0" xr:uid="{00000000-0006-0000-2100-0000F1020000}">
      <text>
        <r>
          <rPr>
            <b/>
            <sz val="9"/>
            <color indexed="81"/>
            <rFont val="Tahoma"/>
            <family val="2"/>
          </rPr>
          <t>Metric = D2_I_NonFS_PubSecEnt_Amount_SgdUsdRmb_x000D_
Data Type = Bk_Number 19 - 9_x000D_
Bk_Assetcontinitemco = Loans And Advances_x000D_
Bk_OtherCurrencies = RMB_x000D_
Bk_Assconcomloc = Singapore</t>
        </r>
      </text>
    </comment>
    <comment ref="O365" authorId="0" shapeId="0" xr:uid="{00000000-0006-0000-2100-0000F2020000}">
      <text>
        <r>
          <rPr>
            <b/>
            <sz val="9"/>
            <color indexed="81"/>
            <rFont val="Tahoma"/>
            <family val="2"/>
          </rPr>
          <t>Metric = D2_I_NonFS_NonFinCorp_Amount_SgdUsdRmb_x000D_
Data Type = Bk_Number 19 - 9_x000D_
Bk_Assetcontinitemco = Loans And Advances_x000D_
Bk_OtherCurrencies = RMB_x000D_
Bk_Assconcomloc = Singapore</t>
        </r>
      </text>
    </comment>
    <comment ref="P365" authorId="0" shapeId="0" xr:uid="{00000000-0006-0000-2100-0000F3020000}">
      <text>
        <r>
          <rPr>
            <b/>
            <sz val="9"/>
            <color indexed="81"/>
            <rFont val="Tahoma"/>
            <family val="2"/>
          </rPr>
          <t>Metric = D2_I_NonFS_UnincorpEterpHeldByNatPers_Amount_SgdUsdRmb_x000D_
Data Type = Bk_Number 19 - 9_x000D_
Bk_Assetcontinitemco = Loans And Advances_x000D_
Bk_OtherCurrencies = RMB_x000D_
Bk_Assconcomloc = Singapore</t>
        </r>
      </text>
    </comment>
    <comment ref="Q365" authorId="0" shapeId="0" xr:uid="{00000000-0006-0000-2100-0000F4020000}">
      <text>
        <r>
          <rPr>
            <b/>
            <sz val="9"/>
            <color indexed="81"/>
            <rFont val="Tahoma"/>
            <family val="2"/>
          </rPr>
          <t>Metric = D2_I_NonFS_NatPers_Amount_SgdUsdRmb_x000D_
Data Type = Bk_Number 19 - 9_x000D_
Bk_Assetcontinitemco = Loans And Advances_x000D_
Bk_OtherCurrencies = RMB_x000D_
Bk_Assconcomloc = Singapore</t>
        </r>
      </text>
    </comment>
    <comment ref="R365" authorId="0" shapeId="0" xr:uid="{00000000-0006-0000-2100-0000F5020000}">
      <text>
        <r>
          <rPr>
            <b/>
            <sz val="9"/>
            <color indexed="81"/>
            <rFont val="Tahoma"/>
            <family val="2"/>
          </rPr>
          <t>Metric = D2_I_NonFS_NonProfInstServIndivAndFam_Amount_SgdUsdRmb_x000D_
Data Type = Bk_Number 19 - 9_x000D_
Bk_Assetcontinitemco = Loans And Advances_x000D_
Bk_OtherCurrencies = RMB_x000D_
Bk_Assconcomloc = Singapore</t>
        </r>
      </text>
    </comment>
    <comment ref="S365" authorId="0" shapeId="0" xr:uid="{00000000-0006-0000-2100-0000F6020000}">
      <text>
        <r>
          <rPr>
            <b/>
            <sz val="9"/>
            <color indexed="81"/>
            <rFont val="Tahoma"/>
            <family val="2"/>
          </rPr>
          <t>Metric = D2_I_NonFS_Others_Amount_SgdUsdRmb_x000D_
Data Type = Bk_Number 19 - 9_x000D_
Bk_Assetcontinitemco = Loans And Advances_x000D_
Bk_OtherCurrencies = RMB_x000D_
Bk_Assconcomloc = Singapore</t>
        </r>
      </text>
    </comment>
    <comment ref="D366" authorId="1" shapeId="0" xr:uid="{00000000-0006-0000-2100-0000F7020000}">
      <text>
        <r>
          <rPr>
            <b/>
            <sz val="9"/>
            <color indexed="81"/>
            <rFont val="Tahoma"/>
            <family val="2"/>
          </rPr>
          <t>Metric = D2_I_Renminbi_LoansAndAdvan_ClearBank_Banks
Data Type = Bk_Number 19 - 9</t>
        </r>
      </text>
    </comment>
    <comment ref="L367" authorId="0" shapeId="0" xr:uid="{00000000-0006-0000-2100-0000F8020000}">
      <text>
        <r>
          <rPr>
            <b/>
            <sz val="9"/>
            <color indexed="81"/>
            <rFont val="Tahoma"/>
            <family val="2"/>
          </rPr>
          <t>Metric = D2_I_CentBanksAndOffMonet_Amount_SgdUsdRmb_x000D_
Data Type = Bk_Number 19 - 9_x000D_
Bk_Assetcontinitemco = Loans And Advances_x000D_
Bk_OtherCurrencies = RMB_x000D_
Bk_Assconcomloc = MonetaryAuthoritySingapore</t>
        </r>
      </text>
    </comment>
    <comment ref="S368" authorId="0" shapeId="0" xr:uid="{00000000-0006-0000-2100-0000F9020000}">
      <text>
        <r>
          <rPr>
            <b/>
            <sz val="9"/>
            <color indexed="81"/>
            <rFont val="Tahoma"/>
            <family val="2"/>
          </rPr>
          <t>Metric = D2_I_NonFS_Others_Amount_SgdUsdRmb_x000D_
Data Type = Bk_Number 19 - 9_x000D_
Bk_Assetcontinitemco = Loans And Advances_x000D_
Bk_OtherCurrencies = RMB_x000D_
Bk_Assconcomloc = InternationalOrganisations</t>
        </r>
      </text>
    </comment>
    <comment ref="D372" authorId="0" shapeId="0" xr:uid="{00000000-0006-0000-2100-0000FA020000}">
      <text>
        <r>
          <rPr>
            <b/>
            <sz val="9"/>
            <color indexed="81"/>
            <rFont val="Tahoma"/>
            <family val="2"/>
          </rPr>
          <t>Metric = D2_I_Banks_Amount_SgdUsdRmb_x000D_
Data Type = Bk_Number 19 - 9_x000D_
Bk_Assetcontinitemco = Bills Discounted Or Purchased_x000D_
Bk_OtherCurrencies = RMB_x000D_
Bk_Assconcomloc = Singapore</t>
        </r>
      </text>
    </comment>
    <comment ref="K372" authorId="0" shapeId="0" xr:uid="{00000000-0006-0000-2100-0000FB020000}">
      <text>
        <r>
          <rPr>
            <b/>
            <sz val="9"/>
            <color indexed="81"/>
            <rFont val="Tahoma"/>
            <family val="2"/>
          </rPr>
          <t>Metric = D2_I_FS_Total_Amount_SgdUsdRmb
Data Type = Bk_Number 19 - 9_x000D_
Bk_Assetcontinitemco = Bills Discounted Or Purchased_x000D_
Bk_OtherCurrencies = RMB_x000D_
Bk_Assconcomloc = Singapore</t>
        </r>
      </text>
    </comment>
    <comment ref="M372" authorId="0" shapeId="0" xr:uid="{00000000-0006-0000-2100-0000FC020000}">
      <text>
        <r>
          <rPr>
            <b/>
            <sz val="9"/>
            <color indexed="81"/>
            <rFont val="Tahoma"/>
            <family val="2"/>
          </rPr>
          <t>Metric = D2_I_NonFS_Governments_Amount_SgdUsdRmb_x000D_
Data Type = Bk_Number 19 - 9_x000D_
Bk_Assetcontinitemco = Bills Discounted Or Purchased_x000D_
Bk_OtherCurrencies = RMB_x000D_
Bk_Assconcomloc = Singapore</t>
        </r>
      </text>
    </comment>
    <comment ref="N372" authorId="0" shapeId="0" xr:uid="{00000000-0006-0000-2100-0000FD020000}">
      <text>
        <r>
          <rPr>
            <b/>
            <sz val="9"/>
            <color indexed="81"/>
            <rFont val="Tahoma"/>
            <family val="2"/>
          </rPr>
          <t>Metric = D2_I_NonFS_PubSecEnt_Amount_SgdUsdRmb_x000D_
Data Type = Bk_Number 19 - 9_x000D_
Bk_Assetcontinitemco = Bills Discounted Or Purchased_x000D_
Bk_OtherCurrencies = RMB_x000D_
Bk_Assconcomloc = Singapore</t>
        </r>
      </text>
    </comment>
    <comment ref="O372" authorId="0" shapeId="0" xr:uid="{00000000-0006-0000-2100-0000FE020000}">
      <text>
        <r>
          <rPr>
            <b/>
            <sz val="9"/>
            <color indexed="81"/>
            <rFont val="Tahoma"/>
            <family val="2"/>
          </rPr>
          <t>Metric = D2_I_NonFS_NonFinCorp_Amount_SgdUsdRmb_x000D_
Data Type = Bk_Number 19 - 9_x000D_
Bk_Assetcontinitemco = Bills Discounted Or Purchased_x000D_
Bk_OtherCurrencies = RMB_x000D_
Bk_Assconcomloc = Singapore</t>
        </r>
      </text>
    </comment>
    <comment ref="P372" authorId="0" shapeId="0" xr:uid="{00000000-0006-0000-2100-0000FF020000}">
      <text>
        <r>
          <rPr>
            <b/>
            <sz val="9"/>
            <color indexed="81"/>
            <rFont val="Tahoma"/>
            <family val="2"/>
          </rPr>
          <t>Metric = D2_I_NonFS_UnincorpEterpHeldByNatPers_Amount_SgdUsdRmb_x000D_
Data Type = Bk_Number 19 - 9_x000D_
Bk_Assetcontinitemco = Bills Discounted Or Purchased_x000D_
Bk_OtherCurrencies = RMB_x000D_
Bk_Assconcomloc = Singapore</t>
        </r>
      </text>
    </comment>
    <comment ref="Q372" authorId="0" shapeId="0" xr:uid="{00000000-0006-0000-2100-000000030000}">
      <text>
        <r>
          <rPr>
            <b/>
            <sz val="9"/>
            <color indexed="81"/>
            <rFont val="Tahoma"/>
            <family val="2"/>
          </rPr>
          <t>Metric = D2_I_NonFS_NatPers_Amount_SgdUsdRmb_x000D_
Data Type = Bk_Number 19 - 9_x000D_
Bk_Assetcontinitemco = Bills Discounted Or Purchased_x000D_
Bk_OtherCurrencies = RMB_x000D_
Bk_Assconcomloc = Singapore</t>
        </r>
      </text>
    </comment>
    <comment ref="R372" authorId="0" shapeId="0" xr:uid="{00000000-0006-0000-2100-000001030000}">
      <text>
        <r>
          <rPr>
            <b/>
            <sz val="9"/>
            <color indexed="81"/>
            <rFont val="Tahoma"/>
            <family val="2"/>
          </rPr>
          <t>Metric = D2_I_NonFS_NonProfInstServIndivAndFam_Amount_SgdUsdRmb_x000D_
Data Type = Bk_Number 19 - 9_x000D_
Bk_Assetcontinitemco = Bills Discounted Or Purchased_x000D_
Bk_OtherCurrencies = RMB_x000D_
Bk_Assconcomloc = Singapore</t>
        </r>
      </text>
    </comment>
    <comment ref="S372" authorId="0" shapeId="0" xr:uid="{00000000-0006-0000-2100-000002030000}">
      <text>
        <r>
          <rPr>
            <b/>
            <sz val="9"/>
            <color indexed="81"/>
            <rFont val="Tahoma"/>
            <family val="2"/>
          </rPr>
          <t>Metric = D2_I_NonFS_Others_Amount_SgdUsdRmb_x000D_
Data Type = Bk_Number 19 - 9_x000D_
Bk_Assetcontinitemco = Bills Discounted Or Purchased_x000D_
Bk_OtherCurrencies = RMB_x000D_
Bk_Assconcomloc = Singapore</t>
        </r>
      </text>
    </comment>
    <comment ref="D373" authorId="1" shapeId="0" xr:uid="{00000000-0006-0000-2100-000003030000}">
      <text>
        <r>
          <rPr>
            <b/>
            <sz val="9"/>
            <color indexed="81"/>
            <rFont val="Tahoma"/>
            <family val="2"/>
          </rPr>
          <t>Metric = D2_I_Renminbi_BillsDiscOrPurch_ClearBank_Banks
Data Type = Bk_Number 19 - 9</t>
        </r>
      </text>
    </comment>
    <comment ref="L374" authorId="0" shapeId="0" xr:uid="{00000000-0006-0000-2100-000004030000}">
      <text>
        <r>
          <rPr>
            <b/>
            <sz val="9"/>
            <color indexed="81"/>
            <rFont val="Tahoma"/>
            <family val="2"/>
          </rPr>
          <t>Metric = D2_I_CentBanksAndOffMonet_Amount_SgdUsdRmb_x000D_
Data Type = Bk_Number 19 - 9_x000D_
Bk_Assetcontinitemco = Bills Discounted Or Purchased_x000D_
Bk_OtherCurrencies = RMB_x000D_
Bk_Assconcomloc = MonetaryAuthoritySingapore</t>
        </r>
      </text>
    </comment>
    <comment ref="S375" authorId="0" shapeId="0" xr:uid="{00000000-0006-0000-2100-000005030000}">
      <text>
        <r>
          <rPr>
            <b/>
            <sz val="9"/>
            <color indexed="81"/>
            <rFont val="Tahoma"/>
            <family val="2"/>
          </rPr>
          <t>Metric = D2_I_NonFS_Others_Amount_SgdUsdRmb_x000D_
Data Type = Bk_Number 19 - 9_x000D_
Bk_Assetcontinitemco = Bills Discounted Or Purchased_x000D_
Bk_OtherCurrencies = RMB_x000D_
Bk_Assconcomloc = InternationalOrganisations</t>
        </r>
      </text>
    </comment>
    <comment ref="D379" authorId="0" shapeId="0" xr:uid="{00000000-0006-0000-2100-000006030000}">
      <text>
        <r>
          <rPr>
            <b/>
            <sz val="9"/>
            <color indexed="81"/>
            <rFont val="Tahoma"/>
            <family val="2"/>
          </rPr>
          <t>Metric = D2_I_Banks_Amount_SgdUsdRmb_x000D_
Data Type = Bk_Number 19 - 9_x000D_
Bk_Assetcontinitemco = Debt Securities_x000D_
Bk_OtherCurrencies = RMB_x000D_
Bk_Assconcomloc = Singapore</t>
        </r>
      </text>
    </comment>
    <comment ref="K379" authorId="0" shapeId="0" xr:uid="{00000000-0006-0000-2100-000007030000}">
      <text>
        <r>
          <rPr>
            <b/>
            <sz val="9"/>
            <color indexed="81"/>
            <rFont val="Tahoma"/>
            <family val="2"/>
          </rPr>
          <t>Metric = D2_I_FS_Total_Amount_SgdUsdRmb
Data Type = Bk_Number 19 - 9_x000D_
Bk_Assetcontinitemco = Debt Securities_x000D_
Bk_OtherCurrencies = RMB_x000D_
Bk_Assconcomloc = Singapore</t>
        </r>
      </text>
    </comment>
    <comment ref="M379" authorId="0" shapeId="0" xr:uid="{00000000-0006-0000-2100-000008030000}">
      <text>
        <r>
          <rPr>
            <b/>
            <sz val="9"/>
            <color indexed="81"/>
            <rFont val="Tahoma"/>
            <family val="2"/>
          </rPr>
          <t>Metric = D2_I_NonFS_Governments_Amount_SgdUsdRmb_x000D_
Data Type = Bk_Number 19 - 9_x000D_
Bk_Assetcontinitemco = Debt Securities_x000D_
Bk_OtherCurrencies = RMB_x000D_
Bk_Assconcomloc = Singapore</t>
        </r>
      </text>
    </comment>
    <comment ref="N379" authorId="0" shapeId="0" xr:uid="{00000000-0006-0000-2100-000009030000}">
      <text>
        <r>
          <rPr>
            <b/>
            <sz val="9"/>
            <color indexed="81"/>
            <rFont val="Tahoma"/>
            <family val="2"/>
          </rPr>
          <t>Metric = D2_I_NonFS_PubSecEnt_Amount_SgdUsdRmb_x000D_
Data Type = Bk_Number 19 - 9_x000D_
Bk_Assetcontinitemco = Debt Securities_x000D_
Bk_OtherCurrencies = RMB_x000D_
Bk_Assconcomloc = Singapore</t>
        </r>
      </text>
    </comment>
    <comment ref="O379" authorId="0" shapeId="0" xr:uid="{00000000-0006-0000-2100-00000A030000}">
      <text>
        <r>
          <rPr>
            <b/>
            <sz val="9"/>
            <color indexed="81"/>
            <rFont val="Tahoma"/>
            <family val="2"/>
          </rPr>
          <t>Metric = D2_I_NonFS_NonFinCorp_Amount_SgdUsdRmb_x000D_
Data Type = Bk_Number 19 - 9_x000D_
Bk_Assetcontinitemco = Debt Securities_x000D_
Bk_OtherCurrencies = RMB_x000D_
Bk_Assconcomloc = Singapore</t>
        </r>
      </text>
    </comment>
    <comment ref="P379" authorId="0" shapeId="0" xr:uid="{00000000-0006-0000-2100-00000B030000}">
      <text>
        <r>
          <rPr>
            <b/>
            <sz val="9"/>
            <color indexed="81"/>
            <rFont val="Tahoma"/>
            <family val="2"/>
          </rPr>
          <t>Metric = D2_I_NonFS_UnincorpEterpHeldByNatPers_Amount_SgdUsdRmb_x000D_
Data Type = Bk_Number 19 - 9_x000D_
Bk_Assetcontinitemco = Debt Securities_x000D_
Bk_OtherCurrencies = RMB_x000D_
Bk_Assconcomloc = Singapore</t>
        </r>
      </text>
    </comment>
    <comment ref="Q379" authorId="0" shapeId="0" xr:uid="{00000000-0006-0000-2100-00000C030000}">
      <text>
        <r>
          <rPr>
            <b/>
            <sz val="9"/>
            <color indexed="81"/>
            <rFont val="Tahoma"/>
            <family val="2"/>
          </rPr>
          <t>Metric = D2_I_NonFS_NatPers_Amount_SgdUsdRmb_x000D_
Data Type = Bk_Number 19 - 9_x000D_
Bk_Assetcontinitemco = Debt Securities_x000D_
Bk_OtherCurrencies = RMB_x000D_
Bk_Assconcomloc = Singapore</t>
        </r>
      </text>
    </comment>
    <comment ref="R379" authorId="0" shapeId="0" xr:uid="{00000000-0006-0000-2100-00000D030000}">
      <text>
        <r>
          <rPr>
            <b/>
            <sz val="9"/>
            <color indexed="81"/>
            <rFont val="Tahoma"/>
            <family val="2"/>
          </rPr>
          <t>Metric = D2_I_NonFS_NonProfInstServIndivAndFam_Amount_SgdUsdRmb_x000D_
Data Type = Bk_Number 19 - 9_x000D_
Bk_Assetcontinitemco = Debt Securities_x000D_
Bk_OtherCurrencies = RMB_x000D_
Bk_Assconcomloc = Singapore</t>
        </r>
      </text>
    </comment>
    <comment ref="S379" authorId="0" shapeId="0" xr:uid="{00000000-0006-0000-2100-00000E030000}">
      <text>
        <r>
          <rPr>
            <b/>
            <sz val="9"/>
            <color indexed="81"/>
            <rFont val="Tahoma"/>
            <family val="2"/>
          </rPr>
          <t>Metric = D2_I_NonFS_Others_Amount_SgdUsdRmb_x000D_
Data Type = Bk_Number 19 - 9_x000D_
Bk_Assetcontinitemco = Debt Securities_x000D_
Bk_OtherCurrencies = RMB_x000D_
Bk_Assconcomloc = Singapore</t>
        </r>
      </text>
    </comment>
    <comment ref="D380" authorId="1" shapeId="0" xr:uid="{00000000-0006-0000-2100-00000F030000}">
      <text>
        <r>
          <rPr>
            <b/>
            <sz val="9"/>
            <color indexed="81"/>
            <rFont val="Tahoma"/>
            <family val="2"/>
          </rPr>
          <t>Metric = D2_I_Renminbi_DebtSecur_ClearBank_Banks
Data Type = Bk_Number 19 - 9</t>
        </r>
      </text>
    </comment>
    <comment ref="L381" authorId="0" shapeId="0" xr:uid="{00000000-0006-0000-2100-000010030000}">
      <text>
        <r>
          <rPr>
            <b/>
            <sz val="9"/>
            <color indexed="81"/>
            <rFont val="Tahoma"/>
            <family val="2"/>
          </rPr>
          <t>Metric = D2_I_CentBanksAndOffMonet_Amount_SgdUsdRmb_x000D_
Data Type = Bk_Number 19 - 9_x000D_
Bk_Assetcontinitemco = Debt Securities_x000D_
Bk_OtherCurrencies = RMB_x000D_
Bk_Assconcomloc = MonetaryAuthoritySingapore</t>
        </r>
      </text>
    </comment>
    <comment ref="S382" authorId="0" shapeId="0" xr:uid="{00000000-0006-0000-2100-000011030000}">
      <text>
        <r>
          <rPr>
            <b/>
            <sz val="9"/>
            <color indexed="81"/>
            <rFont val="Tahoma"/>
            <family val="2"/>
          </rPr>
          <t>Metric = D2_I_NonFS_Others_Amount_SgdUsdRmb_x000D_
Data Type = Bk_Number 19 - 9_x000D_
Bk_Assetcontinitemco = Debt Securities_x000D_
Bk_OtherCurrencies = RMB_x000D_
Bk_Assconcomloc = InternationalOrganisations</t>
        </r>
      </text>
    </comment>
    <comment ref="D386" authorId="0" shapeId="0" xr:uid="{00000000-0006-0000-2100-000012030000}">
      <text>
        <r>
          <rPr>
            <b/>
            <sz val="9"/>
            <color indexed="81"/>
            <rFont val="Tahoma"/>
            <family val="2"/>
          </rPr>
          <t>Metric = D2_I_Banks_Amount_SgdUsdRmb_x000D_
Data Type = Bk_Number 19 - 9_x000D_
Bk_Assetcontinitemco = Negotiable Certificates Of Deposits_x000D_
Bk_OtherCurrencies = RMB_x000D_
Bk_Assconcomloc = Singapore</t>
        </r>
      </text>
    </comment>
    <comment ref="K386" authorId="0" shapeId="0" xr:uid="{00000000-0006-0000-2100-000013030000}">
      <text>
        <r>
          <rPr>
            <b/>
            <sz val="9"/>
            <color indexed="81"/>
            <rFont val="Tahoma"/>
            <family val="2"/>
          </rPr>
          <t>Metric = D2_I_FS_Total_Amount_SgdUsdRmb
Data Type = Bk_Number 19 - 9_x000D_
Bk_Assetcontinitemco = Negotiable Certificates Of Deposits_x000D_
Bk_OtherCurrencies = RMB_x000D_
Bk_Assconcomloc = Singapore</t>
        </r>
      </text>
    </comment>
    <comment ref="M386" authorId="0" shapeId="0" xr:uid="{00000000-0006-0000-2100-000014030000}">
      <text>
        <r>
          <rPr>
            <b/>
            <sz val="9"/>
            <color indexed="81"/>
            <rFont val="Tahoma"/>
            <family val="2"/>
          </rPr>
          <t>Metric = D2_I_NonFS_Governments_Amount_SgdUsdRmb_x000D_
Data Type = Bk_Number 19 - 9_x000D_
Bk_Assetcontinitemco = Negotiable Certificates Of Deposits_x000D_
Bk_OtherCurrencies = RMB_x000D_
Bk_Assconcomloc = Singapore</t>
        </r>
      </text>
    </comment>
    <comment ref="N386" authorId="0" shapeId="0" xr:uid="{00000000-0006-0000-2100-000015030000}">
      <text>
        <r>
          <rPr>
            <b/>
            <sz val="9"/>
            <color indexed="81"/>
            <rFont val="Tahoma"/>
            <family val="2"/>
          </rPr>
          <t>Metric = D2_I_NonFS_PubSecEnt_Amount_SgdUsdRmb_x000D_
Data Type = Bk_Number 19 - 9_x000D_
Bk_Assetcontinitemco = Negotiable Certificates Of Deposits_x000D_
Bk_OtherCurrencies = RMB_x000D_
Bk_Assconcomloc = Singapore</t>
        </r>
      </text>
    </comment>
    <comment ref="O386" authorId="0" shapeId="0" xr:uid="{00000000-0006-0000-2100-000016030000}">
      <text>
        <r>
          <rPr>
            <b/>
            <sz val="9"/>
            <color indexed="81"/>
            <rFont val="Tahoma"/>
            <family val="2"/>
          </rPr>
          <t>Metric = D2_I_NonFS_NonFinCorp_Amount_SgdUsdRmb_x000D_
Data Type = Bk_Number 19 - 9_x000D_
Bk_Assetcontinitemco = Negotiable Certificates Of Deposits_x000D_
Bk_OtherCurrencies = RMB_x000D_
Bk_Assconcomloc = Singapore</t>
        </r>
      </text>
    </comment>
    <comment ref="P386" authorId="0" shapeId="0" xr:uid="{00000000-0006-0000-2100-000017030000}">
      <text>
        <r>
          <rPr>
            <b/>
            <sz val="9"/>
            <color indexed="81"/>
            <rFont val="Tahoma"/>
            <family val="2"/>
          </rPr>
          <t>Metric = D2_I_NonFS_UnincorpEterpHeldByNatPers_Amount_SgdUsdRmb_x000D_
Data Type = Bk_Number 19 - 9_x000D_
Bk_Assetcontinitemco = Negotiable Certificates Of Deposits_x000D_
Bk_OtherCurrencies = RMB_x000D_
Bk_Assconcomloc = Singapore</t>
        </r>
      </text>
    </comment>
    <comment ref="Q386" authorId="0" shapeId="0" xr:uid="{00000000-0006-0000-2100-000018030000}">
      <text>
        <r>
          <rPr>
            <b/>
            <sz val="9"/>
            <color indexed="81"/>
            <rFont val="Tahoma"/>
            <family val="2"/>
          </rPr>
          <t>Metric = D2_I_NonFS_NatPers_Amount_SgdUsdRmb_x000D_
Data Type = Bk_Number 19 - 9_x000D_
Bk_Assetcontinitemco = Negotiable Certificates Of Deposits_x000D_
Bk_OtherCurrencies = RMB_x000D_
Bk_Assconcomloc = Singapore</t>
        </r>
      </text>
    </comment>
    <comment ref="R386" authorId="0" shapeId="0" xr:uid="{00000000-0006-0000-2100-000019030000}">
      <text>
        <r>
          <rPr>
            <b/>
            <sz val="9"/>
            <color indexed="81"/>
            <rFont val="Tahoma"/>
            <family val="2"/>
          </rPr>
          <t>Metric = D2_I_NonFS_NonProfInstServIndivAndFam_Amount_SgdUsdRmb_x000D_
Data Type = Bk_Number 19 - 9_x000D_
Bk_Assetcontinitemco = Negotiable Certificates Of Deposits_x000D_
Bk_OtherCurrencies = RMB_x000D_
Bk_Assconcomloc = Singapore</t>
        </r>
      </text>
    </comment>
    <comment ref="S386" authorId="0" shapeId="0" xr:uid="{00000000-0006-0000-2100-00001A030000}">
      <text>
        <r>
          <rPr>
            <b/>
            <sz val="9"/>
            <color indexed="81"/>
            <rFont val="Tahoma"/>
            <family val="2"/>
          </rPr>
          <t>Metric = D2_I_NonFS_Others_Amount_SgdUsdRmb_x000D_
Data Type = Bk_Number 19 - 9_x000D_
Bk_Assetcontinitemco = Negotiable Certificates Of Deposits_x000D_
Bk_OtherCurrencies = RMB_x000D_
Bk_Assconcomloc = Singapore</t>
        </r>
      </text>
    </comment>
    <comment ref="D387" authorId="1" shapeId="0" xr:uid="{00000000-0006-0000-2100-00001B030000}">
      <text>
        <r>
          <rPr>
            <b/>
            <sz val="9"/>
            <color indexed="81"/>
            <rFont val="Tahoma"/>
            <family val="2"/>
          </rPr>
          <t>Metric = D2_I_Renminbi_NegCertOfDep_ClearBank_Banks
Data Type = Bk_Number 19 - 9</t>
        </r>
      </text>
    </comment>
    <comment ref="L388" authorId="0" shapeId="0" xr:uid="{00000000-0006-0000-2100-00001C030000}">
      <text>
        <r>
          <rPr>
            <b/>
            <sz val="9"/>
            <color indexed="81"/>
            <rFont val="Tahoma"/>
            <family val="2"/>
          </rPr>
          <t>Metric = D2_I_CentBanksAndOffMonet_Amount_SgdUsdRmb_x000D_
Data Type = Bk_Number 19 - 9_x000D_
Bk_Assetcontinitemco = Negotiable Certificates Of Deposits_x000D_
Bk_OtherCurrencies = RMB_x000D_
Bk_Assconcomloc = MonetaryAuthoritySingapore</t>
        </r>
      </text>
    </comment>
    <comment ref="S389" authorId="0" shapeId="0" xr:uid="{00000000-0006-0000-2100-00001D030000}">
      <text>
        <r>
          <rPr>
            <b/>
            <sz val="9"/>
            <color indexed="81"/>
            <rFont val="Tahoma"/>
            <family val="2"/>
          </rPr>
          <t>Metric = D2_I_NonFS_Others_Amount_SgdUsdRmb_x000D_
Data Type = Bk_Number 19 - 9_x000D_
Bk_Assetcontinitemco = Negotiable Certificates Of Deposits_x000D_
Bk_OtherCurrencies = RMB_x000D_
Bk_Assconcomloc = InternationalOrganisations</t>
        </r>
      </text>
    </comment>
    <comment ref="D393" authorId="0" shapeId="0" xr:uid="{00000000-0006-0000-2100-00001E030000}">
      <text>
        <r>
          <rPr>
            <b/>
            <sz val="9"/>
            <color indexed="81"/>
            <rFont val="Tahoma"/>
            <family val="2"/>
          </rPr>
          <t>Metric = D2_I_Banks_Amount_SgdUsdRmb_x000D_
Data Type = Bk_Number 19 - 9_x000D_
Bk_Assetcontinitemco = Equity Investments_x000D_
Bk_OtherCurrencies = RMB_x000D_
Bk_Assconcomloc = Singapore</t>
        </r>
      </text>
    </comment>
    <comment ref="K393" authorId="0" shapeId="0" xr:uid="{00000000-0006-0000-2100-00001F030000}">
      <text>
        <r>
          <rPr>
            <b/>
            <sz val="9"/>
            <color indexed="81"/>
            <rFont val="Tahoma"/>
            <family val="2"/>
          </rPr>
          <t>Metric = D2_I_FS_Total_Amount_SgdUsdRmb
Data Type = Bk_Number 19 - 9_x000D_
Bk_Assetcontinitemco = Equity Investments_x000D_
Bk_OtherCurrencies = RMB_x000D_
Bk_Assconcomloc = Singapore</t>
        </r>
      </text>
    </comment>
    <comment ref="O393" authorId="0" shapeId="0" xr:uid="{00000000-0006-0000-2100-000020030000}">
      <text>
        <r>
          <rPr>
            <b/>
            <sz val="9"/>
            <color indexed="81"/>
            <rFont val="Tahoma"/>
            <family val="2"/>
          </rPr>
          <t>Metric = D2_I_NonFS_NonFinCorp_Amount_SgdUsdRmb_x000D_
Data Type = Bk_Number 19 - 9_x000D_
Bk_Assetcontinitemco = Equity Investments_x000D_
Bk_OtherCurrencies = RMB_x000D_
Bk_Assconcomloc = Singapore</t>
        </r>
      </text>
    </comment>
    <comment ref="S393" authorId="0" shapeId="0" xr:uid="{00000000-0006-0000-2100-000021030000}">
      <text>
        <r>
          <rPr>
            <b/>
            <sz val="9"/>
            <color indexed="81"/>
            <rFont val="Tahoma"/>
            <family val="2"/>
          </rPr>
          <t>Metric = D2_I_NonFS_Others_Amount_SgdUsdRmb_x000D_
Data Type = Bk_Number 19 - 9_x000D_
Bk_Assetcontinitemco = Equity Investments_x000D_
Bk_OtherCurrencies = RMB_x000D_
Bk_Assconcomloc = Singapore</t>
        </r>
      </text>
    </comment>
    <comment ref="D394" authorId="1" shapeId="0" xr:uid="{00000000-0006-0000-2100-000022030000}">
      <text>
        <r>
          <rPr>
            <b/>
            <sz val="9"/>
            <color indexed="81"/>
            <rFont val="Tahoma"/>
            <family val="2"/>
          </rPr>
          <t>Metric = D2_I_Renminbi_EquInvest_ClearBank_Banks
Data Type = Bk_Number 19 - 9</t>
        </r>
      </text>
    </comment>
    <comment ref="L395" authorId="0" shapeId="0" xr:uid="{00000000-0006-0000-2100-000023030000}">
      <text>
        <r>
          <rPr>
            <b/>
            <sz val="9"/>
            <color indexed="81"/>
            <rFont val="Tahoma"/>
            <family val="2"/>
          </rPr>
          <t>Metric = D2_I_CentBanksAndOffMonet_Amount_SgdUsdRmb_x000D_
Data Type = Bk_Number 19 - 9_x000D_
Bk_Assetcontinitemco = Equity Investments_x000D_
Bk_OtherCurrencies = RMB_x000D_
Bk_Assconcomloc = MonetaryAuthoritySingapore</t>
        </r>
      </text>
    </comment>
    <comment ref="S396" authorId="0" shapeId="0" xr:uid="{00000000-0006-0000-2100-000024030000}">
      <text>
        <r>
          <rPr>
            <b/>
            <sz val="9"/>
            <color indexed="81"/>
            <rFont val="Tahoma"/>
            <family val="2"/>
          </rPr>
          <t>Metric = D2_I_NonFS_Others_Amount_SgdUsdRmb_x000D_
Data Type = Bk_Number 19 - 9_x000D_
Bk_Assetcontinitemco = Equity Investments_x000D_
Bk_OtherCurrencies = RMB_x000D_
Bk_Assconcomloc = InternationalOrganisations</t>
        </r>
      </text>
    </comment>
    <comment ref="A401" authorId="0" shapeId="0" xr:uid="{00000000-0006-0000-2100-000025030000}">
      <text>
        <r>
          <rPr>
            <b/>
            <sz val="9"/>
            <color indexed="81"/>
            <rFont val="Tahoma"/>
            <family val="2"/>
          </rPr>
          <t>Metric = D2_I_Jurisdiction
Data Type = Bk_Jurisdiction</t>
        </r>
      </text>
    </comment>
    <comment ref="B401" authorId="0" shapeId="0" xr:uid="{00000000-0006-0000-2100-000026030000}">
      <text>
        <r>
          <rPr>
            <b/>
            <sz val="9"/>
            <color indexed="81"/>
            <rFont val="Tahoma"/>
            <family val="2"/>
          </rPr>
          <t>Metric = D2_I_AssContItemAndCommit_x000D_
Data Type = Bk_Assetcontinitemco</t>
        </r>
      </text>
    </comment>
    <comment ref="C401" authorId="0" shapeId="0" xr:uid="{00000000-0006-0000-2100-000027030000}">
      <text>
        <r>
          <rPr>
            <b/>
            <sz val="9"/>
            <color indexed="81"/>
            <rFont val="Tahoma"/>
            <family val="2"/>
          </rPr>
          <t>Metric = D2_I_Currency_x000D_
Data Type = Bk_OtherCurrencies</t>
        </r>
      </text>
    </comment>
    <comment ref="D401" authorId="0" shapeId="0" xr:uid="{00000000-0006-0000-2100-000028030000}">
      <text>
        <r>
          <rPr>
            <b/>
            <sz val="9"/>
            <color indexed="81"/>
            <rFont val="Tahoma"/>
            <family val="2"/>
          </rPr>
          <t>Metric = D2_I_Banks_x000D_
Data Type = Bk_Number 19 - 9</t>
        </r>
      </text>
    </comment>
    <comment ref="E401" authorId="0" shapeId="0" xr:uid="{00000000-0006-0000-2100-000029030000}">
      <text>
        <r>
          <rPr>
            <b/>
            <sz val="9"/>
            <color indexed="81"/>
            <rFont val="Tahoma"/>
            <family val="2"/>
          </rPr>
          <t>Metric = D2_I_FS_NonBankFI_FinComp_x000D_
Data Type = Bk_Number 19 - 9</t>
        </r>
      </text>
    </comment>
    <comment ref="F401" authorId="0" shapeId="0" xr:uid="{00000000-0006-0000-2100-00002A030000}">
      <text>
        <r>
          <rPr>
            <b/>
            <sz val="9"/>
            <color indexed="81"/>
            <rFont val="Tahoma"/>
            <family val="2"/>
          </rPr>
          <t>Metric = D2_I_FS_NonBankFI_MonMarketFunds
Data Type = Bk_Number 19 - 9</t>
        </r>
      </text>
    </comment>
    <comment ref="G401" authorId="0" shapeId="0" xr:uid="{00000000-0006-0000-2100-00002B030000}">
      <text>
        <r>
          <rPr>
            <b/>
            <sz val="9"/>
            <color indexed="81"/>
            <rFont val="Tahoma"/>
            <family val="2"/>
          </rPr>
          <t>Metric = D2_I_FS_NonBankFI_InsComp
Data Type = Bk_Number 19 - 9</t>
        </r>
      </text>
    </comment>
    <comment ref="H401" authorId="0" shapeId="0" xr:uid="{00000000-0006-0000-2100-00002C030000}">
      <text>
        <r>
          <rPr>
            <b/>
            <sz val="9"/>
            <color indexed="81"/>
            <rFont val="Tahoma"/>
            <family val="2"/>
          </rPr>
          <t>Metric = D2_I_FS_NonBankFI_ProvAndPensFunds_x000D_
Data Type = Bk_Number 19 - 9</t>
        </r>
      </text>
    </comment>
    <comment ref="I401" authorId="0" shapeId="0" xr:uid="{00000000-0006-0000-2100-00002D030000}">
      <text>
        <r>
          <rPr>
            <b/>
            <sz val="9"/>
            <color indexed="81"/>
            <rFont val="Tahoma"/>
            <family val="2"/>
          </rPr>
          <t>Metric = D2_I_FS_NonBankFI_SecAndFutComp_x000D_
Data Type = Bk_Number 19 - 9</t>
        </r>
      </text>
    </comment>
    <comment ref="J401" authorId="0" shapeId="0" xr:uid="{00000000-0006-0000-2100-00002E030000}">
      <text>
        <r>
          <rPr>
            <b/>
            <sz val="9"/>
            <color indexed="81"/>
            <rFont val="Tahoma"/>
            <family val="2"/>
          </rPr>
          <t>Metric = D2_I_FS_NonBankFI_OthrNonBankFinInst_x000D_
Data Type = Bk_Number 19 - 9</t>
        </r>
      </text>
    </comment>
    <comment ref="L401" authorId="0" shapeId="0" xr:uid="{00000000-0006-0000-2100-00002F030000}">
      <text>
        <r>
          <rPr>
            <b/>
            <sz val="9"/>
            <color indexed="81"/>
            <rFont val="Tahoma"/>
            <family val="2"/>
          </rPr>
          <t>Metric = D2_I_CentBanksAndOffMonet
Data Type = Bk_Number 19 - 9</t>
        </r>
      </text>
    </comment>
    <comment ref="M401" authorId="0" shapeId="0" xr:uid="{00000000-0006-0000-2100-000030030000}">
      <text>
        <r>
          <rPr>
            <b/>
            <sz val="9"/>
            <color indexed="81"/>
            <rFont val="Tahoma"/>
            <family val="2"/>
          </rPr>
          <t>Metric = D2_I_NonFS_Governments_x000D_
Data Type = Bk_Number 19 - 9</t>
        </r>
      </text>
    </comment>
    <comment ref="N401" authorId="0" shapeId="0" xr:uid="{00000000-0006-0000-2100-000031030000}">
      <text>
        <r>
          <rPr>
            <b/>
            <sz val="9"/>
            <color indexed="81"/>
            <rFont val="Tahoma"/>
            <family val="2"/>
          </rPr>
          <t>Metric = D2_I_NonFS_PubSecEnt
Data Type = Bk_Number 19 - 9</t>
        </r>
      </text>
    </comment>
    <comment ref="O401" authorId="0" shapeId="0" xr:uid="{00000000-0006-0000-2100-000032030000}">
      <text>
        <r>
          <rPr>
            <b/>
            <sz val="9"/>
            <color indexed="81"/>
            <rFont val="Tahoma"/>
            <family val="2"/>
          </rPr>
          <t>Metric = D2_I_NonFS_NonFinCorp_x000D_
Data Type = Bk_Number 19 - 9</t>
        </r>
      </text>
    </comment>
    <comment ref="P401" authorId="0" shapeId="0" xr:uid="{00000000-0006-0000-2100-000033030000}">
      <text>
        <r>
          <rPr>
            <b/>
            <sz val="9"/>
            <color indexed="81"/>
            <rFont val="Tahoma"/>
            <family val="2"/>
          </rPr>
          <t>Metric = D2_I_NonFS_UnincorpEterpHeldByNatPers_x000D_
Data Type = Bk_Number 19 - 9</t>
        </r>
      </text>
    </comment>
    <comment ref="Q401" authorId="0" shapeId="0" xr:uid="{00000000-0006-0000-2100-000034030000}">
      <text>
        <r>
          <rPr>
            <b/>
            <sz val="9"/>
            <color indexed="81"/>
            <rFont val="Tahoma"/>
            <family val="2"/>
          </rPr>
          <t>Metric = D2_I_NonFS_NatPers_x000D_
Data Type = Bk_Number 19 - 9</t>
        </r>
      </text>
    </comment>
    <comment ref="R401" authorId="0" shapeId="0" xr:uid="{00000000-0006-0000-2100-000035030000}">
      <text>
        <r>
          <rPr>
            <b/>
            <sz val="9"/>
            <color indexed="81"/>
            <rFont val="Tahoma"/>
            <family val="2"/>
          </rPr>
          <t>Metric = D2_I_NonFS_NonProfInstServIndivAndFam_x000D_
Data Type = Bk_Number 19 - 9</t>
        </r>
      </text>
    </comment>
    <comment ref="S401" authorId="0" shapeId="0" xr:uid="{00000000-0006-0000-2100-000036030000}">
      <text>
        <r>
          <rPr>
            <b/>
            <sz val="9"/>
            <color indexed="81"/>
            <rFont val="Tahoma"/>
            <family val="2"/>
          </rPr>
          <t>Metric = D2_I_NonFS_Others_x000D_
Data Type = Bk_Number 19 - 9</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Igor Mitrovic</author>
    <author>Garbhan Malone</author>
  </authors>
  <commentList>
    <comment ref="D8" authorId="0" shapeId="0" xr:uid="{00000000-0006-0000-2200-000001000000}">
      <text>
        <r>
          <rPr>
            <b/>
            <sz val="9"/>
            <color indexed="81"/>
            <rFont val="Tahoma"/>
            <family val="2"/>
          </rPr>
          <t>Metric = D2_II_AgricultureAndFishing_Amount_AllCurr_x000D_
Data Type = Bk_Number 19 - 9_x000D_
Bk_Assconcomloc = Singapore_x000D_
Bk_OtherCurrencies = AllCurrencies_x000D_
Bk_Assetcontinitemco = Loans And Advances</t>
        </r>
      </text>
    </comment>
    <comment ref="E8" authorId="0" shapeId="0" xr:uid="{00000000-0006-0000-2200-000002000000}">
      <text>
        <r>
          <rPr>
            <b/>
            <sz val="9"/>
            <color indexed="81"/>
            <rFont val="Tahoma"/>
            <family val="2"/>
          </rPr>
          <t>Metric = D2_II_MiningAndQuarrying_Amount_AllCurr_x000D_
Data Type = Bk_Number 19 - 9_x000D_
Bk_Assconcomloc = Singapore_x000D_
Bk_OtherCurrencies = AllCurrencies_x000D_
Bk_Assetcontinitemco = Loans And Advances</t>
        </r>
      </text>
    </comment>
    <comment ref="F8" authorId="0" shapeId="0" xr:uid="{00000000-0006-0000-2200-000003000000}">
      <text>
        <r>
          <rPr>
            <b/>
            <sz val="9"/>
            <color indexed="81"/>
            <rFont val="Tahoma"/>
            <family val="2"/>
          </rPr>
          <t>Metric = D2_II_Manufacturing_Amount_AllCurr_x000D_
Data Type = Bk_Number 19 - 9_x000D_
Bk_Assconcomloc = Singapore_x000D_
Bk_OtherCurrencies = AllCurrencies_x000D_
Bk_Assetcontinitemco = Loans And Advances</t>
        </r>
      </text>
    </comment>
    <comment ref="G8" authorId="0" shapeId="0" xr:uid="{00000000-0006-0000-2200-000004000000}">
      <text>
        <r>
          <rPr>
            <b/>
            <sz val="9"/>
            <color indexed="81"/>
            <rFont val="Tahoma"/>
            <family val="2"/>
          </rPr>
          <t>Metric = D2_II_ElectricityGasAndWater_Amount_AllCurr_x000D_
Data Type = Bk_Number 19 - 9_x000D_
Bk_Assconcomloc = Singapore_x000D_
Bk_OtherCurrencies = AllCurrencies_x000D_
Bk_Assetcontinitemco = Loans And Advances</t>
        </r>
      </text>
    </comment>
    <comment ref="H8" authorId="0" shapeId="0" xr:uid="{00000000-0006-0000-2200-000005000000}">
      <text>
        <r>
          <rPr>
            <b/>
            <sz val="9"/>
            <color indexed="81"/>
            <rFont val="Tahoma"/>
            <family val="2"/>
          </rPr>
          <t>Metric = D2_II_Construction_Amount_AllCurr_x000D_
Data Type = Bk_Number 19 - 9_x000D_
Bk_Assconcomloc = Singapore_x000D_
Bk_OtherCurrencies = AllCurrencies_x000D_
Bk_Assetcontinitemco = Loans And Advances</t>
        </r>
      </text>
    </comment>
    <comment ref="I8" authorId="0" shapeId="0" xr:uid="{00000000-0006-0000-2200-000006000000}">
      <text>
        <r>
          <rPr>
            <b/>
            <sz val="9"/>
            <color indexed="81"/>
            <rFont val="Tahoma"/>
            <family val="2"/>
          </rPr>
          <t>Metric = D2_II_WholeTrade_Amount_AllCurr_x000D_
Data Type = Bk_Number 19 - 9_x000D_
Bk_Assconcomloc = Singapore_x000D_
Bk_OtherCurrencies = AllCurrencies_x000D_
Bk_Assetcontinitemco = Loans And Advances</t>
        </r>
      </text>
    </comment>
    <comment ref="J8" authorId="0" shapeId="0" xr:uid="{00000000-0006-0000-2200-000007000000}">
      <text>
        <r>
          <rPr>
            <b/>
            <sz val="9"/>
            <color indexed="81"/>
            <rFont val="Tahoma"/>
            <family val="2"/>
          </rPr>
          <t>Metric = D2_II_RetTrade_Amount_AllCurr_x000D_
Data Type = Bk_Number 19 - 9_x000D_
Bk_Assconcomloc = Singapore_x000D_
Bk_OtherCurrencies = AllCurrencies_x000D_
Bk_Assetcontinitemco = Loans And Advances</t>
        </r>
      </text>
    </comment>
    <comment ref="K8" authorId="0" shapeId="0" xr:uid="{00000000-0006-0000-2200-000008000000}">
      <text>
        <r>
          <rPr>
            <b/>
            <sz val="9"/>
            <color indexed="81"/>
            <rFont val="Tahoma"/>
            <family val="2"/>
          </rPr>
          <t>Metric = D2_II_TransportAndStorage_Amount_AllCurr_x000D_
Data Type = Bk_Number 19 - 9_x000D_
Bk_Assconcomloc = Singapore_x000D_
Bk_OtherCurrencies = AllCurrencies_x000D_
Bk_Assetcontinitemco = Loans And Advances</t>
        </r>
      </text>
    </comment>
    <comment ref="L8" authorId="0" shapeId="0" xr:uid="{00000000-0006-0000-2200-000009000000}">
      <text>
        <r>
          <rPr>
            <b/>
            <sz val="9"/>
            <color indexed="81"/>
            <rFont val="Tahoma"/>
            <family val="2"/>
          </rPr>
          <t>Metric = D2_II_AccomodationAndFoodServiceActs_Amount_AllCurr_x000D_
Data Type = Bk_Number 19 - 9_x000D_
Bk_Assconcomloc = Singapore_x000D_
Bk_OtherCurrencies = AllCurrencies_x000D_
Bk_Assetcontinitemco = Loans And Advances</t>
        </r>
      </text>
    </comment>
    <comment ref="M8" authorId="0" shapeId="0" xr:uid="{00000000-0006-0000-2200-00000A000000}">
      <text>
        <r>
          <rPr>
            <b/>
            <sz val="9"/>
            <color indexed="81"/>
            <rFont val="Tahoma"/>
            <family val="2"/>
          </rPr>
          <t>Metric = D2_II_InformationAndCommunications_Amount_AllCurr_x000D_
Data Type = Bk_Number 19 - 9_x000D_
Bk_Assconcomloc = Singapore_x000D_
Bk_OtherCurrencies = AllCurrencies_x000D_
Bk_Assetcontinitemco = Loans And Advances</t>
        </r>
      </text>
    </comment>
    <comment ref="N8" authorId="0" shapeId="0" xr:uid="{00000000-0006-0000-2200-00000B000000}">
      <text>
        <r>
          <rPr>
            <b/>
            <sz val="9"/>
            <color indexed="81"/>
            <rFont val="Tahoma"/>
            <family val="2"/>
          </rPr>
          <t>Metric = D2_II_RealProp_Amount_AllCurr_x000D_
Data Type = Bk_Number 19 - 9_x000D_
Bk_Assconcomloc = Singapore_x000D_
Bk_OtherCurrencies = AllCurrencies_x000D_
Bk_Assetcontinitemco = Loans And Advances</t>
        </r>
      </text>
    </comment>
    <comment ref="O8" authorId="0" shapeId="0" xr:uid="{00000000-0006-0000-2200-00000C000000}">
      <text>
        <r>
          <rPr>
            <b/>
            <sz val="9"/>
            <color indexed="81"/>
            <rFont val="Tahoma"/>
            <family val="2"/>
          </rPr>
          <t>Metric = D2_II_ProfScientTechAdminSuppServActiv_Amount_AllCurr_x000D_
Data Type = Bk_Number 19 - 9_x000D_
Bk_Assconcomloc = Singapore_x000D_
Bk_OtherCurrencies = AllCurrencies_x000D_
Bk_Assetcontinitemco = Loans And Advances</t>
        </r>
      </text>
    </comment>
    <comment ref="P8" authorId="0" shapeId="0" xr:uid="{00000000-0006-0000-2200-00000D000000}">
      <text>
        <r>
          <rPr>
            <b/>
            <sz val="9"/>
            <color indexed="81"/>
            <rFont val="Tahoma"/>
            <family val="2"/>
          </rPr>
          <t>Metric = D2_II_Other_Amount_AllCurr_x000D_
Data Type = Bk_Number 19 - 9_x000D_
Bk_Assconcomloc = Singapore_x000D_
Bk_OtherCurrencies = AllCurrencies_x000D_
Bk_Assetcontinitemco = Loans And Advances</t>
        </r>
      </text>
    </comment>
    <comment ref="D9" authorId="0" shapeId="0" xr:uid="{00000000-0006-0000-2200-00000E000000}">
      <text>
        <r>
          <rPr>
            <b/>
            <sz val="9"/>
            <color indexed="81"/>
            <rFont val="Tahoma"/>
            <family val="2"/>
          </rPr>
          <t>Metric = D2_II_AgricultureAndFishing_Amount_AllCurr_x000D_
Data Type = Bk_Number 19 - 9_x000D_
Bk_Assconcomloc = InternationalOrganisations_x000D_
Bk_OtherCurrencies = AllCurrencies_x000D_
Bk_Assetcontinitemco = Loans And Advances</t>
        </r>
      </text>
    </comment>
    <comment ref="E9" authorId="0" shapeId="0" xr:uid="{00000000-0006-0000-2200-00000F000000}">
      <text>
        <r>
          <rPr>
            <b/>
            <sz val="9"/>
            <color indexed="81"/>
            <rFont val="Tahoma"/>
            <family val="2"/>
          </rPr>
          <t>Metric = D2_II_MiningAndQuarrying_Amount_AllCurr_x000D_
Data Type = Bk_Number 19 - 9_x000D_
Bk_Assconcomloc = InternationalOrganisations_x000D_
Bk_OtherCurrencies = AllCurrencies_x000D_
Bk_Assetcontinitemco = Loans And Advances</t>
        </r>
      </text>
    </comment>
    <comment ref="F9" authorId="0" shapeId="0" xr:uid="{00000000-0006-0000-2200-000010000000}">
      <text>
        <r>
          <rPr>
            <b/>
            <sz val="9"/>
            <color indexed="81"/>
            <rFont val="Tahoma"/>
            <family val="2"/>
          </rPr>
          <t>Metric = D2_II_Manufacturing_Amount_AllCurr_x000D_
Data Type = Bk_Number 19 - 9_x000D_
Bk_Assconcomloc = InternationalOrganisations_x000D_
Bk_OtherCurrencies = AllCurrencies_x000D_
Bk_Assetcontinitemco = Loans And Advances</t>
        </r>
      </text>
    </comment>
    <comment ref="G9" authorId="0" shapeId="0" xr:uid="{00000000-0006-0000-2200-000011000000}">
      <text>
        <r>
          <rPr>
            <b/>
            <sz val="9"/>
            <color indexed="81"/>
            <rFont val="Tahoma"/>
            <family val="2"/>
          </rPr>
          <t>Metric = D2_II_ElectricityGasAndWater_Amount_AllCurr_x000D_
Data Type = Bk_Number 19 - 9_x000D_
Bk_Assconcomloc = InternationalOrganisations_x000D_
Bk_OtherCurrencies = AllCurrencies_x000D_
Bk_Assetcontinitemco = Loans And Advances</t>
        </r>
      </text>
    </comment>
    <comment ref="H9" authorId="0" shapeId="0" xr:uid="{00000000-0006-0000-2200-000012000000}">
      <text>
        <r>
          <rPr>
            <b/>
            <sz val="9"/>
            <color indexed="81"/>
            <rFont val="Tahoma"/>
            <family val="2"/>
          </rPr>
          <t>Metric = D2_II_Construction_Amount_AllCurr_x000D_
Data Type = Bk_Number 19 - 9_x000D_
Bk_Assconcomloc = InternationalOrganisations_x000D_
Bk_OtherCurrencies = AllCurrencies_x000D_
Bk_Assetcontinitemco = Loans And Advances</t>
        </r>
      </text>
    </comment>
    <comment ref="I9" authorId="0" shapeId="0" xr:uid="{00000000-0006-0000-2200-000013000000}">
      <text>
        <r>
          <rPr>
            <b/>
            <sz val="9"/>
            <color indexed="81"/>
            <rFont val="Tahoma"/>
            <family val="2"/>
          </rPr>
          <t>Metric = D2_II_WholeTrade_Amount_AllCurr_x000D_
Data Type = Bk_Number 19 - 9_x000D_
Bk_Assconcomloc = InternationalOrganisations_x000D_
Bk_OtherCurrencies = AllCurrencies_x000D_
Bk_Assetcontinitemco = Loans And Advances</t>
        </r>
      </text>
    </comment>
    <comment ref="J9" authorId="0" shapeId="0" xr:uid="{00000000-0006-0000-2200-000014000000}">
      <text>
        <r>
          <rPr>
            <b/>
            <sz val="9"/>
            <color indexed="81"/>
            <rFont val="Tahoma"/>
            <family val="2"/>
          </rPr>
          <t>Metric = D2_II_RetTrade_Amount_AllCurr_x000D_
Data Type = Bk_Number 19 - 9_x000D_
Bk_Assconcomloc = InternationalOrganisations_x000D_
Bk_OtherCurrencies = AllCurrencies_x000D_
Bk_Assetcontinitemco = Loans And Advances</t>
        </r>
      </text>
    </comment>
    <comment ref="K9" authorId="0" shapeId="0" xr:uid="{00000000-0006-0000-2200-000015000000}">
      <text>
        <r>
          <rPr>
            <b/>
            <sz val="9"/>
            <color indexed="81"/>
            <rFont val="Tahoma"/>
            <family val="2"/>
          </rPr>
          <t>Metric = D2_II_TransportAndStorage_Amount_AllCurr_x000D_
Data Type = Bk_Number 19 - 9_x000D_
Bk_Assconcomloc = InternationalOrganisations_x000D_
Bk_OtherCurrencies = AllCurrencies_x000D_
Bk_Assetcontinitemco = Loans And Advances</t>
        </r>
      </text>
    </comment>
    <comment ref="L9" authorId="0" shapeId="0" xr:uid="{00000000-0006-0000-2200-000016000000}">
      <text>
        <r>
          <rPr>
            <b/>
            <sz val="9"/>
            <color indexed="81"/>
            <rFont val="Tahoma"/>
            <family val="2"/>
          </rPr>
          <t>Metric = D2_II_AccomodationAndFoodServiceActs_Amount_AllCurr_x000D_
Data Type = Bk_Number 19 - 9_x000D_
Bk_Assconcomloc = InternationalOrganisations_x000D_
Bk_OtherCurrencies = AllCurrencies_x000D_
Bk_Assetcontinitemco = Loans And Advances</t>
        </r>
      </text>
    </comment>
    <comment ref="M9" authorId="0" shapeId="0" xr:uid="{00000000-0006-0000-2200-000017000000}">
      <text>
        <r>
          <rPr>
            <b/>
            <sz val="9"/>
            <color indexed="81"/>
            <rFont val="Tahoma"/>
            <family val="2"/>
          </rPr>
          <t>Metric = D2_II_InformationAndCommunications_Amount_AllCurr_x000D_
Data Type = Bk_Number 19 - 9_x000D_
Bk_Assconcomloc = InternationalOrganisations_x000D_
Bk_OtherCurrencies = AllCurrencies_x000D_
Bk_Assetcontinitemco = Loans And Advances</t>
        </r>
      </text>
    </comment>
    <comment ref="N9" authorId="0" shapeId="0" xr:uid="{00000000-0006-0000-2200-000018000000}">
      <text>
        <r>
          <rPr>
            <b/>
            <sz val="9"/>
            <color indexed="81"/>
            <rFont val="Tahoma"/>
            <family val="2"/>
          </rPr>
          <t>Metric = D2_II_RealProp_Amount_AllCurr_x000D_
Data Type = Bk_Number 19 - 9_x000D_
Bk_Assconcomloc = InternationalOrganisations_x000D_
Bk_OtherCurrencies = AllCurrencies_x000D_
Bk_Assetcontinitemco = Loans And Advances</t>
        </r>
      </text>
    </comment>
    <comment ref="O9" authorId="0" shapeId="0" xr:uid="{00000000-0006-0000-2200-000019000000}">
      <text>
        <r>
          <rPr>
            <b/>
            <sz val="9"/>
            <color indexed="81"/>
            <rFont val="Tahoma"/>
            <family val="2"/>
          </rPr>
          <t>Metric = D2_II_ProfScientTechAdminSuppServActiv_Amount_AllCurr_x000D_
Data Type = Bk_Number 19 - 9_x000D_
Bk_Assconcomloc = InternationalOrganisations_x000D_
Bk_OtherCurrencies = AllCurrencies_x000D_
Bk_Assetcontinitemco = Loans And Advances</t>
        </r>
      </text>
    </comment>
    <comment ref="P9" authorId="0" shapeId="0" xr:uid="{00000000-0006-0000-2200-00001A000000}">
      <text>
        <r>
          <rPr>
            <b/>
            <sz val="9"/>
            <color indexed="81"/>
            <rFont val="Tahoma"/>
            <family val="2"/>
          </rPr>
          <t>Metric = D2_II_Other_Amount_AllCurr_x000D_
Data Type = Bk_Number 19 - 9_x000D_
Bk_Assconcomloc = InternationalOrganisations_x000D_
Bk_OtherCurrencies = AllCurrencies_x000D_
Bk_Assetcontinitemco = Loans And Advances</t>
        </r>
      </text>
    </comment>
    <comment ref="D13" authorId="0" shapeId="0" xr:uid="{00000000-0006-0000-2200-00001B000000}">
      <text>
        <r>
          <rPr>
            <b/>
            <sz val="9"/>
            <color indexed="81"/>
            <rFont val="Tahoma"/>
            <family val="2"/>
          </rPr>
          <t>Metric = D2_II_AgricultureAndFishing_Amount_AllCurr_x000D_
Data Type = Bk_Number 19 - 9_x000D_
Bk_Assconcomloc = Singapore_x000D_
Bk_OtherCurrencies = AllCurrencies_x000D_
Bk_Assetcontinitemco = Bills Discounted Or Purchased</t>
        </r>
      </text>
    </comment>
    <comment ref="E13" authorId="0" shapeId="0" xr:uid="{00000000-0006-0000-2200-00001C000000}">
      <text>
        <r>
          <rPr>
            <b/>
            <sz val="9"/>
            <color indexed="81"/>
            <rFont val="Tahoma"/>
            <family val="2"/>
          </rPr>
          <t>Metric = D2_II_MiningAndQuarrying_Amount_AllCurr_x000D_
Data Type = Bk_Number 19 - 9_x000D_
Bk_Assconcomloc = Singapore_x000D_
Bk_OtherCurrencies = AllCurrencies_x000D_
Bk_Assetcontinitemco = Bills Discounted Or Purchased</t>
        </r>
      </text>
    </comment>
    <comment ref="F13" authorId="0" shapeId="0" xr:uid="{00000000-0006-0000-2200-00001D000000}">
      <text>
        <r>
          <rPr>
            <b/>
            <sz val="9"/>
            <color indexed="81"/>
            <rFont val="Tahoma"/>
            <family val="2"/>
          </rPr>
          <t>Metric = D2_II_Manufacturing_Amount_AllCurr_x000D_
Data Type = Bk_Number 19 - 9_x000D_
Bk_Assconcomloc = Singapore_x000D_
Bk_OtherCurrencies = AllCurrencies_x000D_
Bk_Assetcontinitemco = Bills Discounted Or Purchased</t>
        </r>
      </text>
    </comment>
    <comment ref="G13" authorId="0" shapeId="0" xr:uid="{00000000-0006-0000-2200-00001E000000}">
      <text>
        <r>
          <rPr>
            <b/>
            <sz val="9"/>
            <color indexed="81"/>
            <rFont val="Tahoma"/>
            <family val="2"/>
          </rPr>
          <t>Metric = D2_II_ElectricityGasAndWater_Amount_AllCurr_x000D_
Data Type = Bk_Number 19 - 9_x000D_
Bk_Assconcomloc = Singapore_x000D_
Bk_OtherCurrencies = AllCurrencies_x000D_
Bk_Assetcontinitemco = Bills Discounted Or Purchased</t>
        </r>
      </text>
    </comment>
    <comment ref="H13" authorId="0" shapeId="0" xr:uid="{00000000-0006-0000-2200-00001F000000}">
      <text>
        <r>
          <rPr>
            <b/>
            <sz val="9"/>
            <color indexed="81"/>
            <rFont val="Tahoma"/>
            <family val="2"/>
          </rPr>
          <t>Metric = D2_II_Construction_Amount_AllCurr_x000D_
Data Type = Bk_Number 19 - 9_x000D_
Bk_Assconcomloc = Singapore_x000D_
Bk_OtherCurrencies = AllCurrencies_x000D_
Bk_Assetcontinitemco = Bills Discounted Or Purchased</t>
        </r>
      </text>
    </comment>
    <comment ref="I13" authorId="0" shapeId="0" xr:uid="{00000000-0006-0000-2200-000020000000}">
      <text>
        <r>
          <rPr>
            <b/>
            <sz val="9"/>
            <color indexed="81"/>
            <rFont val="Tahoma"/>
            <family val="2"/>
          </rPr>
          <t>Metric = D2_II_WholeTrade_Amount_AllCurr_x000D_
Data Type = Bk_Number 19 - 9_x000D_
Bk_Assconcomloc = Singapore_x000D_
Bk_OtherCurrencies = AllCurrencies_x000D_
Bk_Assetcontinitemco = Bills Discounted Or Purchased</t>
        </r>
      </text>
    </comment>
    <comment ref="J13" authorId="0" shapeId="0" xr:uid="{00000000-0006-0000-2200-000021000000}">
      <text>
        <r>
          <rPr>
            <b/>
            <sz val="9"/>
            <color indexed="81"/>
            <rFont val="Tahoma"/>
            <family val="2"/>
          </rPr>
          <t>Metric = D2_II_RetTrade_Amount_AllCurr_x000D_
Data Type = Bk_Number 19 - 9_x000D_
Bk_Assconcomloc = Singapore_x000D_
Bk_OtherCurrencies = AllCurrencies_x000D_
Bk_Assetcontinitemco = Bills Discounted Or Purchased</t>
        </r>
      </text>
    </comment>
    <comment ref="K13" authorId="0" shapeId="0" xr:uid="{00000000-0006-0000-2200-000022000000}">
      <text>
        <r>
          <rPr>
            <b/>
            <sz val="9"/>
            <color indexed="81"/>
            <rFont val="Tahoma"/>
            <family val="2"/>
          </rPr>
          <t>Metric = D2_II_TransportAndStorage_Amount_AllCurr_x000D_
Data Type = Bk_Number 19 - 9_x000D_
Bk_Assconcomloc = Singapore_x000D_
Bk_OtherCurrencies = AllCurrencies_x000D_
Bk_Assetcontinitemco = Bills Discounted Or Purchased</t>
        </r>
      </text>
    </comment>
    <comment ref="L13" authorId="0" shapeId="0" xr:uid="{00000000-0006-0000-2200-000023000000}">
      <text>
        <r>
          <rPr>
            <b/>
            <sz val="9"/>
            <color indexed="81"/>
            <rFont val="Tahoma"/>
            <family val="2"/>
          </rPr>
          <t>Metric = D2_II_AccomodationAndFoodServiceActs_Amount_AllCurr_x000D_
Data Type = Bk_Number 19 - 9_x000D_
Bk_Assconcomloc = Singapore_x000D_
Bk_OtherCurrencies = AllCurrencies_x000D_
Bk_Assetcontinitemco = Bills Discounted Or Purchased</t>
        </r>
      </text>
    </comment>
    <comment ref="M13" authorId="0" shapeId="0" xr:uid="{00000000-0006-0000-2200-000024000000}">
      <text>
        <r>
          <rPr>
            <b/>
            <sz val="9"/>
            <color indexed="81"/>
            <rFont val="Tahoma"/>
            <family val="2"/>
          </rPr>
          <t>Metric = D2_II_InformationAndCommunications_Amount_AllCurr_x000D_
Data Type = Bk_Number 19 - 9_x000D_
Bk_Assconcomloc = Singapore_x000D_
Bk_OtherCurrencies = AllCurrencies_x000D_
Bk_Assetcontinitemco = Bills Discounted Or Purchased</t>
        </r>
      </text>
    </comment>
    <comment ref="N13" authorId="0" shapeId="0" xr:uid="{00000000-0006-0000-2200-000025000000}">
      <text>
        <r>
          <rPr>
            <b/>
            <sz val="9"/>
            <color indexed="81"/>
            <rFont val="Tahoma"/>
            <family val="2"/>
          </rPr>
          <t>Metric = D2_II_RealProp_Amount_AllCurr_x000D_
Data Type = Bk_Number 19 - 9_x000D_
Bk_Assconcomloc = Singapore_x000D_
Bk_OtherCurrencies = AllCurrencies_x000D_
Bk_Assetcontinitemco = Bills Discounted Or Purchased</t>
        </r>
      </text>
    </comment>
    <comment ref="O13" authorId="0" shapeId="0" xr:uid="{00000000-0006-0000-2200-000026000000}">
      <text>
        <r>
          <rPr>
            <b/>
            <sz val="9"/>
            <color indexed="81"/>
            <rFont val="Tahoma"/>
            <family val="2"/>
          </rPr>
          <t>Metric = D2_II_ProfScientTechAdminSuppServActiv_Amount_AllCurr_x000D_
Data Type = Bk_Number 19 - 9_x000D_
Bk_Assconcomloc = Singapore_x000D_
Bk_OtherCurrencies = AllCurrencies_x000D_
Bk_Assetcontinitemco = Bills Discounted Or Purchased</t>
        </r>
      </text>
    </comment>
    <comment ref="P13" authorId="0" shapeId="0" xr:uid="{00000000-0006-0000-2200-000027000000}">
      <text>
        <r>
          <rPr>
            <b/>
            <sz val="9"/>
            <color indexed="81"/>
            <rFont val="Tahoma"/>
            <family val="2"/>
          </rPr>
          <t>Metric = D2_II_Other_Amount_AllCurr_x000D_
Data Type = Bk_Number 19 - 9_x000D_
Bk_Assconcomloc = Singapore_x000D_
Bk_OtherCurrencies = AllCurrencies_x000D_
Bk_Assetcontinitemco = Bills Discounted Or Purchased</t>
        </r>
      </text>
    </comment>
    <comment ref="D14" authorId="0" shapeId="0" xr:uid="{00000000-0006-0000-2200-000028000000}">
      <text>
        <r>
          <rPr>
            <b/>
            <sz val="9"/>
            <color indexed="81"/>
            <rFont val="Tahoma"/>
            <family val="2"/>
          </rPr>
          <t>Metric = D2_II_AgricultureAndFishing_Amount_AllCurr_x000D_
Data Type = Bk_Number 19 - 9_x000D_
Bk_Assconcomloc = InternationalOrganisations_x000D_
Bk_OtherCurrencies = AllCurrencies_x000D_
Bk_Assetcontinitemco = Bills Discounted Or Purchased</t>
        </r>
      </text>
    </comment>
    <comment ref="E14" authorId="0" shapeId="0" xr:uid="{00000000-0006-0000-2200-000029000000}">
      <text>
        <r>
          <rPr>
            <b/>
            <sz val="9"/>
            <color indexed="81"/>
            <rFont val="Tahoma"/>
            <family val="2"/>
          </rPr>
          <t>Metric = D2_II_MiningAndQuarrying_Amount_AllCurr_x000D_
Data Type = Bk_Number 19 - 9_x000D_
Bk_Assconcomloc = InternationalOrganisations_x000D_
Bk_OtherCurrencies = AllCurrencies_x000D_
Bk_Assetcontinitemco = Bills Discounted Or Purchased</t>
        </r>
      </text>
    </comment>
    <comment ref="F14" authorId="0" shapeId="0" xr:uid="{00000000-0006-0000-2200-00002A000000}">
      <text>
        <r>
          <rPr>
            <b/>
            <sz val="9"/>
            <color indexed="81"/>
            <rFont val="Tahoma"/>
            <family val="2"/>
          </rPr>
          <t>Metric = D2_II_Manufacturing_Amount_AllCurr_x000D_
Data Type = Bk_Number 19 - 9_x000D_
Bk_Assconcomloc = InternationalOrganisations_x000D_
Bk_OtherCurrencies = AllCurrencies_x000D_
Bk_Assetcontinitemco = Bills Discounted Or Purchased</t>
        </r>
      </text>
    </comment>
    <comment ref="G14" authorId="0" shapeId="0" xr:uid="{00000000-0006-0000-2200-00002B000000}">
      <text>
        <r>
          <rPr>
            <b/>
            <sz val="9"/>
            <color indexed="81"/>
            <rFont val="Tahoma"/>
            <family val="2"/>
          </rPr>
          <t>Metric = D2_II_ElectricityGasAndWater_Amount_AllCurr_x000D_
Data Type = Bk_Number 19 - 9_x000D_
Bk_Assconcomloc = InternationalOrganisations_x000D_
Bk_OtherCurrencies = AllCurrencies_x000D_
Bk_Assetcontinitemco = Bills Discounted Or Purchased</t>
        </r>
      </text>
    </comment>
    <comment ref="H14" authorId="0" shapeId="0" xr:uid="{00000000-0006-0000-2200-00002C000000}">
      <text>
        <r>
          <rPr>
            <b/>
            <sz val="9"/>
            <color indexed="81"/>
            <rFont val="Tahoma"/>
            <family val="2"/>
          </rPr>
          <t>Metric = D2_II_Construction_Amount_AllCurr_x000D_
Data Type = Bk_Number 19 - 9_x000D_
Bk_Assconcomloc = InternationalOrganisations_x000D_
Bk_OtherCurrencies = AllCurrencies_x000D_
Bk_Assetcontinitemco = Bills Discounted Or Purchased</t>
        </r>
      </text>
    </comment>
    <comment ref="I14" authorId="0" shapeId="0" xr:uid="{00000000-0006-0000-2200-00002D000000}">
      <text>
        <r>
          <rPr>
            <b/>
            <sz val="9"/>
            <color indexed="81"/>
            <rFont val="Tahoma"/>
            <family val="2"/>
          </rPr>
          <t>Metric = D2_II_WholeTrade_Amount_AllCurr_x000D_
Data Type = Bk_Number 19 - 9_x000D_
Bk_Assconcomloc = InternationalOrganisations_x000D_
Bk_OtherCurrencies = AllCurrencies_x000D_
Bk_Assetcontinitemco = Bills Discounted Or Purchased</t>
        </r>
      </text>
    </comment>
    <comment ref="J14" authorId="0" shapeId="0" xr:uid="{00000000-0006-0000-2200-00002E000000}">
      <text>
        <r>
          <rPr>
            <b/>
            <sz val="9"/>
            <color indexed="81"/>
            <rFont val="Tahoma"/>
            <family val="2"/>
          </rPr>
          <t>Metric = D2_II_RetTrade_Amount_AllCurr_x000D_
Data Type = Bk_Number 19 - 9_x000D_
Bk_Assconcomloc = InternationalOrganisations_x000D_
Bk_OtherCurrencies = AllCurrencies_x000D_
Bk_Assetcontinitemco = Bills Discounted Or Purchased</t>
        </r>
      </text>
    </comment>
    <comment ref="K14" authorId="0" shapeId="0" xr:uid="{00000000-0006-0000-2200-00002F000000}">
      <text>
        <r>
          <rPr>
            <b/>
            <sz val="9"/>
            <color indexed="81"/>
            <rFont val="Tahoma"/>
            <family val="2"/>
          </rPr>
          <t>Metric = D2_II_TransportAndStorage_Amount_AllCurr_x000D_
Data Type = Bk_Number 19 - 9_x000D_
Bk_Assconcomloc = InternationalOrganisations_x000D_
Bk_OtherCurrencies = AllCurrencies_x000D_
Bk_Assetcontinitemco = Bills Discounted Or Purchased</t>
        </r>
      </text>
    </comment>
    <comment ref="L14" authorId="0" shapeId="0" xr:uid="{00000000-0006-0000-2200-000030000000}">
      <text>
        <r>
          <rPr>
            <b/>
            <sz val="9"/>
            <color indexed="81"/>
            <rFont val="Tahoma"/>
            <family val="2"/>
          </rPr>
          <t>Metric = D2_II_AccomodationAndFoodServiceActs_Amount_AllCurr_x000D_
Data Type = Bk_Number 19 - 9_x000D_
Bk_Assconcomloc = InternationalOrganisations_x000D_
Bk_OtherCurrencies = AllCurrencies_x000D_
Bk_Assetcontinitemco = Bills Discounted Or Purchased</t>
        </r>
      </text>
    </comment>
    <comment ref="M14" authorId="0" shapeId="0" xr:uid="{00000000-0006-0000-2200-000031000000}">
      <text>
        <r>
          <rPr>
            <b/>
            <sz val="9"/>
            <color indexed="81"/>
            <rFont val="Tahoma"/>
            <family val="2"/>
          </rPr>
          <t>Metric = D2_II_InformationAndCommunications_Amount_AllCurr_x000D_
Data Type = Bk_Number 19 - 9_x000D_
Bk_Assconcomloc = InternationalOrganisations_x000D_
Bk_OtherCurrencies = AllCurrencies_x000D_
Bk_Assetcontinitemco = Bills Discounted Or Purchased</t>
        </r>
      </text>
    </comment>
    <comment ref="N14" authorId="0" shapeId="0" xr:uid="{00000000-0006-0000-2200-000032000000}">
      <text>
        <r>
          <rPr>
            <b/>
            <sz val="9"/>
            <color indexed="81"/>
            <rFont val="Tahoma"/>
            <family val="2"/>
          </rPr>
          <t>Metric = D2_II_RealProp_Amount_AllCurr_x000D_
Data Type = Bk_Number 19 - 9_x000D_
Bk_Assconcomloc = InternationalOrganisations_x000D_
Bk_OtherCurrencies = AllCurrencies_x000D_
Bk_Assetcontinitemco = Bills Discounted Or Purchased</t>
        </r>
      </text>
    </comment>
    <comment ref="O14" authorId="0" shapeId="0" xr:uid="{00000000-0006-0000-2200-000033000000}">
      <text>
        <r>
          <rPr>
            <b/>
            <sz val="9"/>
            <color indexed="81"/>
            <rFont val="Tahoma"/>
            <family val="2"/>
          </rPr>
          <t>Metric = D2_II_ProfScientTechAdminSuppServActiv_Amount_AllCurr_x000D_
Data Type = Bk_Number 19 - 9_x000D_
Bk_Assconcomloc = InternationalOrganisations_x000D_
Bk_OtherCurrencies = AllCurrencies_x000D_
Bk_Assetcontinitemco = Bills Discounted Or Purchased</t>
        </r>
      </text>
    </comment>
    <comment ref="P14" authorId="0" shapeId="0" xr:uid="{00000000-0006-0000-2200-000034000000}">
      <text>
        <r>
          <rPr>
            <b/>
            <sz val="9"/>
            <color indexed="81"/>
            <rFont val="Tahoma"/>
            <family val="2"/>
          </rPr>
          <t>Metric = D2_II_Other_Amount_AllCurr_x000D_
Data Type = Bk_Number 19 - 9_x000D_
Bk_Assconcomloc = InternationalOrganisations_x000D_
Bk_OtherCurrencies = AllCurrencies_x000D_
Bk_Assetcontinitemco = Bills Discounted Or Purchased</t>
        </r>
      </text>
    </comment>
    <comment ref="D18" authorId="1" shapeId="0" xr:uid="{00000000-0006-0000-2200-000035000000}">
      <text>
        <r>
          <rPr>
            <b/>
            <sz val="9"/>
            <color indexed="81"/>
            <rFont val="Tahoma"/>
            <family val="2"/>
          </rPr>
          <t>Metric = D2_II_AgricultureAndFishing_Amount_AllCurr_x000D_
Data Type = Bk_Number 19 - 9_x000D_
Bk_Assconcomloc = Singapore_x000D_
Bk_OtherCurrencies = AllCurrencies_x000D_
Bk_Assetcontinitemco = Debt Securities</t>
        </r>
      </text>
    </comment>
    <comment ref="E18" authorId="1" shapeId="0" xr:uid="{00000000-0006-0000-2200-000036000000}">
      <text>
        <r>
          <rPr>
            <b/>
            <sz val="9"/>
            <color indexed="81"/>
            <rFont val="Tahoma"/>
            <family val="2"/>
          </rPr>
          <t>Metric = D2_II_MiningAndQuarrying_Amount_AllCurr_x000D_
Data Type = Bk_Number 19 - 9_x000D_
Bk_Assconcomloc = Singapore_x000D_
Bk_OtherCurrencies = AllCurrencies_x000D_
Bk_Assetcontinitemco = Debt Securities</t>
        </r>
      </text>
    </comment>
    <comment ref="F18" authorId="1" shapeId="0" xr:uid="{00000000-0006-0000-2200-000037000000}">
      <text>
        <r>
          <rPr>
            <b/>
            <sz val="9"/>
            <color indexed="81"/>
            <rFont val="Tahoma"/>
            <family val="2"/>
          </rPr>
          <t>Metric = D2_II_Manufacturing_Amount_AllCurr_x000D_
Data Type = Bk_Number 19 - 9_x000D_
Bk_Assconcomloc = Singapore_x000D_
Bk_OtherCurrencies = AllCurrencies_x000D_
Bk_Assetcontinitemco = Debt Securities</t>
        </r>
      </text>
    </comment>
    <comment ref="G18" authorId="1" shapeId="0" xr:uid="{00000000-0006-0000-2200-000038000000}">
      <text>
        <r>
          <rPr>
            <b/>
            <sz val="9"/>
            <color indexed="81"/>
            <rFont val="Tahoma"/>
            <family val="2"/>
          </rPr>
          <t>Metric = D2_II_ElectricityGasAndWater_Amount_AllCurr_x000D_
Data Type = Bk_Number 19 - 9_x000D_
Bk_Assconcomloc = Singapore_x000D_
Bk_OtherCurrencies = AllCurrencies_x000D_
Bk_Assetcontinitemco = Debt Securities</t>
        </r>
      </text>
    </comment>
    <comment ref="H18" authorId="1" shapeId="0" xr:uid="{00000000-0006-0000-2200-000039000000}">
      <text>
        <r>
          <rPr>
            <b/>
            <sz val="9"/>
            <color indexed="81"/>
            <rFont val="Tahoma"/>
            <family val="2"/>
          </rPr>
          <t>Metric = D2_II_Construction_Amount_AllCurr_x000D_
Data Type = Bk_Number 19 - 9_x000D_
Bk_Assconcomloc = Singapore_x000D_
Bk_OtherCurrencies = AllCurrencies_x000D_
Bk_Assetcontinitemco = Debt Securities</t>
        </r>
      </text>
    </comment>
    <comment ref="I18" authorId="1" shapeId="0" xr:uid="{00000000-0006-0000-2200-00003A000000}">
      <text>
        <r>
          <rPr>
            <b/>
            <sz val="9"/>
            <color indexed="81"/>
            <rFont val="Tahoma"/>
            <family val="2"/>
          </rPr>
          <t>Metric = D2_II_WholeTrade_Amount_AllCurr_x000D_
Data Type = Bk_Number 19 - 9_x000D_
Bk_Assconcomloc = Singapore_x000D_
Bk_OtherCurrencies = AllCurrencies_x000D_
Bk_Assetcontinitemco = Debt Securities</t>
        </r>
      </text>
    </comment>
    <comment ref="J18" authorId="1" shapeId="0" xr:uid="{00000000-0006-0000-2200-00003B000000}">
      <text>
        <r>
          <rPr>
            <b/>
            <sz val="9"/>
            <color indexed="81"/>
            <rFont val="Tahoma"/>
            <family val="2"/>
          </rPr>
          <t>Metric = D2_II_RetTrade_Amount_AllCurr_x000D_
Data Type = Bk_Number 19 - 9_x000D_
Bk_Assconcomloc = Singapore_x000D_
Bk_OtherCurrencies = AllCurrencies_x000D_
Bk_Assetcontinitemco = Debt Securities</t>
        </r>
      </text>
    </comment>
    <comment ref="K18" authorId="1" shapeId="0" xr:uid="{00000000-0006-0000-2200-00003C000000}">
      <text>
        <r>
          <rPr>
            <b/>
            <sz val="9"/>
            <color indexed="81"/>
            <rFont val="Tahoma"/>
            <family val="2"/>
          </rPr>
          <t>Metric = D2_II_TransportAndStorage_Amount_AllCurr_x000D_
Data Type = Bk_Number 19 - 9_x000D_
Bk_Assconcomloc = Singapore_x000D_
Bk_OtherCurrencies = AllCurrencies_x000D_
Bk_Assetcontinitemco = Debt Securities</t>
        </r>
      </text>
    </comment>
    <comment ref="L18" authorId="1" shapeId="0" xr:uid="{00000000-0006-0000-2200-00003D000000}">
      <text>
        <r>
          <rPr>
            <b/>
            <sz val="9"/>
            <color indexed="81"/>
            <rFont val="Tahoma"/>
            <family val="2"/>
          </rPr>
          <t>Metric = D2_II_AccomodationAndFoodServiceActs_Amount_AllCurr_x000D_
Data Type = Bk_Number 19 - 9_x000D_
Bk_Assconcomloc = Singapore_x000D_
Bk_OtherCurrencies = AllCurrencies_x000D_
Bk_Assetcontinitemco = Debt Securities</t>
        </r>
      </text>
    </comment>
    <comment ref="M18" authorId="1" shapeId="0" xr:uid="{00000000-0006-0000-2200-00003E000000}">
      <text>
        <r>
          <rPr>
            <b/>
            <sz val="9"/>
            <color indexed="81"/>
            <rFont val="Tahoma"/>
            <family val="2"/>
          </rPr>
          <t>Metric = D2_II_InformationAndCommunications_Amount_AllCurr_x000D_
Data Type = Bk_Number 19 - 9_x000D_
Bk_Assconcomloc = Singapore_x000D_
Bk_OtherCurrencies = AllCurrencies_x000D_
Bk_Assetcontinitemco = Debt Securities</t>
        </r>
      </text>
    </comment>
    <comment ref="N18" authorId="1" shapeId="0" xr:uid="{00000000-0006-0000-2200-00003F000000}">
      <text>
        <r>
          <rPr>
            <b/>
            <sz val="9"/>
            <color indexed="81"/>
            <rFont val="Tahoma"/>
            <family val="2"/>
          </rPr>
          <t>Metric = D2_II_RealProp_Amount_AllCurr_x000D_
Data Type = Bk_Number 19 - 9_x000D_
Bk_Assconcomloc = Singapore_x000D_
Bk_OtherCurrencies = AllCurrencies_x000D_
Bk_Assetcontinitemco = Debt Securities</t>
        </r>
      </text>
    </comment>
    <comment ref="O18" authorId="1" shapeId="0" xr:uid="{00000000-0006-0000-2200-000040000000}">
      <text>
        <r>
          <rPr>
            <b/>
            <sz val="9"/>
            <color indexed="81"/>
            <rFont val="Tahoma"/>
            <family val="2"/>
          </rPr>
          <t>Metric = D2_II_ProfScientTechAdminSuppServActiv_Amount_AllCurr_x000D_
Data Type = Bk_Number 19 - 9_x000D_
Bk_Assconcomloc = Singapore_x000D_
Bk_OtherCurrencies = AllCurrencies_x000D_
Bk_Assetcontinitemco = Debt Securities</t>
        </r>
      </text>
    </comment>
    <comment ref="P18" authorId="1" shapeId="0" xr:uid="{00000000-0006-0000-2200-000041000000}">
      <text>
        <r>
          <rPr>
            <b/>
            <sz val="9"/>
            <color indexed="81"/>
            <rFont val="Tahoma"/>
            <family val="2"/>
          </rPr>
          <t>Metric = D2_II_Other_Amount_AllCurr_x000D_
Data Type = Bk_Number 19 - 9_x000D_
Bk_Assconcomloc = Singapore_x000D_
Bk_OtherCurrencies = AllCurrencies_x000D_
Bk_Assetcontinitemco = Debt Securities</t>
        </r>
      </text>
    </comment>
    <comment ref="D19" authorId="1" shapeId="0" xr:uid="{00000000-0006-0000-2200-000042000000}">
      <text>
        <r>
          <rPr>
            <b/>
            <sz val="9"/>
            <color indexed="81"/>
            <rFont val="Tahoma"/>
            <family val="2"/>
          </rPr>
          <t>Metric = D2_II_AgricultureAndFishing_Amount_AllCurr_x000D_
Data Type = Bk_Number 19 - 9_x000D_
Bk_Assconcomloc = InternationalOrganisations_x000D_
Bk_OtherCurrencies = AllCurrencies_x000D_
Bk_Assetcontinitemco = Debt Securities</t>
        </r>
      </text>
    </comment>
    <comment ref="E19" authorId="1" shapeId="0" xr:uid="{00000000-0006-0000-2200-000043000000}">
      <text>
        <r>
          <rPr>
            <b/>
            <sz val="9"/>
            <color indexed="81"/>
            <rFont val="Tahoma"/>
            <family val="2"/>
          </rPr>
          <t>Metric = D2_II_MiningAndQuarrying_Amount_AllCurr_x000D_
Data Type = Bk_Number 19 - 9_x000D_
Bk_Assconcomloc = InternationalOrganisations_x000D_
Bk_OtherCurrencies = AllCurrencies_x000D_
Bk_Assetcontinitemco = Debt Securities</t>
        </r>
      </text>
    </comment>
    <comment ref="F19" authorId="1" shapeId="0" xr:uid="{00000000-0006-0000-2200-000044000000}">
      <text>
        <r>
          <rPr>
            <b/>
            <sz val="9"/>
            <color indexed="81"/>
            <rFont val="Tahoma"/>
            <family val="2"/>
          </rPr>
          <t>Metric = D2_II_Manufacturing_Amount_AllCurr_x000D_
Data Type = Bk_Number 19 - 9_x000D_
Bk_Assconcomloc = InternationalOrganisations_x000D_
Bk_OtherCurrencies = AllCurrencies_x000D_
Bk_Assetcontinitemco = Debt Securities</t>
        </r>
      </text>
    </comment>
    <comment ref="G19" authorId="1" shapeId="0" xr:uid="{00000000-0006-0000-2200-000045000000}">
      <text>
        <r>
          <rPr>
            <b/>
            <sz val="9"/>
            <color indexed="81"/>
            <rFont val="Tahoma"/>
            <family val="2"/>
          </rPr>
          <t>Metric = D2_II_ElectricityGasAndWater_Amount_AllCurr_x000D_
Data Type = Bk_Number 19 - 9_x000D_
Bk_Assconcomloc = InternationalOrganisations_x000D_
Bk_OtherCurrencies = AllCurrencies_x000D_
Bk_Assetcontinitemco = Debt Securities</t>
        </r>
      </text>
    </comment>
    <comment ref="H19" authorId="1" shapeId="0" xr:uid="{00000000-0006-0000-2200-000046000000}">
      <text>
        <r>
          <rPr>
            <b/>
            <sz val="9"/>
            <color indexed="81"/>
            <rFont val="Tahoma"/>
            <family val="2"/>
          </rPr>
          <t>Metric = D2_II_Construction_Amount_AllCurr_x000D_
Data Type = Bk_Number 19 - 9_x000D_
Bk_Assconcomloc = InternationalOrganisations_x000D_
Bk_OtherCurrencies = AllCurrencies_x000D_
Bk_Assetcontinitemco = Debt Securities</t>
        </r>
      </text>
    </comment>
    <comment ref="I19" authorId="1" shapeId="0" xr:uid="{00000000-0006-0000-2200-000047000000}">
      <text>
        <r>
          <rPr>
            <b/>
            <sz val="9"/>
            <color indexed="81"/>
            <rFont val="Tahoma"/>
            <family val="2"/>
          </rPr>
          <t>Metric = D2_II_WholeTrade_Amount_AllCurr_x000D_
Data Type = Bk_Number 19 - 9_x000D_
Bk_Assconcomloc = InternationalOrganisations_x000D_
Bk_OtherCurrencies = AllCurrencies_x000D_
Bk_Assetcontinitemco = Debt Securities</t>
        </r>
      </text>
    </comment>
    <comment ref="J19" authorId="1" shapeId="0" xr:uid="{00000000-0006-0000-2200-000048000000}">
      <text>
        <r>
          <rPr>
            <b/>
            <sz val="9"/>
            <color indexed="81"/>
            <rFont val="Tahoma"/>
            <family val="2"/>
          </rPr>
          <t>Metric = D2_II_RetTrade_Amount_AllCurr_x000D_
Data Type = Bk_Number 19 - 9_x000D_
Bk_Assconcomloc = InternationalOrganisations_x000D_
Bk_OtherCurrencies = AllCurrencies_x000D_
Bk_Assetcontinitemco = Debt Securities</t>
        </r>
      </text>
    </comment>
    <comment ref="K19" authorId="1" shapeId="0" xr:uid="{00000000-0006-0000-2200-000049000000}">
      <text>
        <r>
          <rPr>
            <b/>
            <sz val="9"/>
            <color indexed="81"/>
            <rFont val="Tahoma"/>
            <family val="2"/>
          </rPr>
          <t>Metric = D2_II_TransportAndStorage_Amount_AllCurr_x000D_
Data Type = Bk_Number 19 - 9_x000D_
Bk_Assconcomloc = InternationalOrganisations_x000D_
Bk_OtherCurrencies = AllCurrencies_x000D_
Bk_Assetcontinitemco = Debt Securities</t>
        </r>
      </text>
    </comment>
    <comment ref="L19" authorId="1" shapeId="0" xr:uid="{00000000-0006-0000-2200-00004A000000}">
      <text>
        <r>
          <rPr>
            <b/>
            <sz val="9"/>
            <color indexed="81"/>
            <rFont val="Tahoma"/>
            <family val="2"/>
          </rPr>
          <t>Metric = D2_II_AccomodationAndFoodServiceActs_Amount_AllCurr_x000D_
Data Type = Bk_Number 19 - 9_x000D_
Bk_Assconcomloc = InternationalOrganisations_x000D_
Bk_OtherCurrencies = AllCurrencies_x000D_
Bk_Assetcontinitemco = Debt Securities</t>
        </r>
      </text>
    </comment>
    <comment ref="M19" authorId="1" shapeId="0" xr:uid="{00000000-0006-0000-2200-00004B000000}">
      <text>
        <r>
          <rPr>
            <b/>
            <sz val="9"/>
            <color indexed="81"/>
            <rFont val="Tahoma"/>
            <family val="2"/>
          </rPr>
          <t>Metric = D2_II_InformationAndCommunications_Amount_AllCurr_x000D_
Data Type = Bk_Number 19 - 9_x000D_
Bk_Assconcomloc = InternationalOrganisations_x000D_
Bk_OtherCurrencies = AllCurrencies_x000D_
Bk_Assetcontinitemco = Debt Securities</t>
        </r>
      </text>
    </comment>
    <comment ref="N19" authorId="1" shapeId="0" xr:uid="{00000000-0006-0000-2200-00004C000000}">
      <text>
        <r>
          <rPr>
            <b/>
            <sz val="9"/>
            <color indexed="81"/>
            <rFont val="Tahoma"/>
            <family val="2"/>
          </rPr>
          <t>Metric = D2_II_RealProp_Amount_AllCurr_x000D_
Data Type = Bk_Number 19 - 9_x000D_
Bk_Assconcomloc = InternationalOrganisations_x000D_
Bk_OtherCurrencies = AllCurrencies_x000D_
Bk_Assetcontinitemco = Debt Securities</t>
        </r>
      </text>
    </comment>
    <comment ref="O19" authorId="1" shapeId="0" xr:uid="{00000000-0006-0000-2200-00004D000000}">
      <text>
        <r>
          <rPr>
            <b/>
            <sz val="9"/>
            <color indexed="81"/>
            <rFont val="Tahoma"/>
            <family val="2"/>
          </rPr>
          <t>Metric = D2_II_ProfScientTechAdminSuppServActiv_Amount_AllCurr_x000D_
Data Type = Bk_Number 19 - 9_x000D_
Bk_Assconcomloc = InternationalOrganisations_x000D_
Bk_OtherCurrencies = AllCurrencies_x000D_
Bk_Assetcontinitemco = Debt Securities</t>
        </r>
      </text>
    </comment>
    <comment ref="P19" authorId="1" shapeId="0" xr:uid="{00000000-0006-0000-2200-00004E000000}">
      <text>
        <r>
          <rPr>
            <b/>
            <sz val="9"/>
            <color indexed="81"/>
            <rFont val="Tahoma"/>
            <family val="2"/>
          </rPr>
          <t>Metric = D2_II_Other_Amount_AllCurr_x000D_
Data Type = Bk_Number 19 - 9_x000D_
Bk_Assconcomloc = InternationalOrganisations_x000D_
Bk_OtherCurrencies = AllCurrencies_x000D_
Bk_Assetcontinitemco = Debt Securities</t>
        </r>
      </text>
    </comment>
    <comment ref="D23" authorId="0" shapeId="0" xr:uid="{00000000-0006-0000-2200-00004F000000}">
      <text>
        <r>
          <rPr>
            <b/>
            <sz val="9"/>
            <color indexed="81"/>
            <rFont val="Tahoma"/>
            <family val="2"/>
          </rPr>
          <t>Metric = D2_II_AgricultureAndFishing_Amount_AllCurr_x000D_
Data Type = Bk_Number 19 - 9_x000D_
Bk_Assconcomloc = Singapore_x000D_
Bk_OtherCurrencies = AllCurrencies_x000D_
Bk_Assetcontinitemco = Negotiable Certificates Of Deposits</t>
        </r>
      </text>
    </comment>
    <comment ref="E23" authorId="0" shapeId="0" xr:uid="{00000000-0006-0000-2200-000050000000}">
      <text>
        <r>
          <rPr>
            <b/>
            <sz val="9"/>
            <color indexed="81"/>
            <rFont val="Tahoma"/>
            <family val="2"/>
          </rPr>
          <t>Metric = D2_II_MiningAndQuarrying_Amount_AllCurr_x000D_
Data Type = Bk_Number 19 - 9_x000D_
Bk_Assconcomloc = Singapore_x000D_
Bk_OtherCurrencies = AllCurrencies_x000D_
Bk_Assetcontinitemco = Negotiable Certificates Of Deposits</t>
        </r>
      </text>
    </comment>
    <comment ref="F23" authorId="0" shapeId="0" xr:uid="{00000000-0006-0000-2200-000051000000}">
      <text>
        <r>
          <rPr>
            <b/>
            <sz val="9"/>
            <color indexed="81"/>
            <rFont val="Tahoma"/>
            <family val="2"/>
          </rPr>
          <t>Metric = D2_II_Manufacturing_Amount_AllCurr_x000D_
Data Type = Bk_Number 19 - 9_x000D_
Bk_Assconcomloc = Singapore_x000D_
Bk_OtherCurrencies = AllCurrencies_x000D_
Bk_Assetcontinitemco = Negotiable Certificates Of Deposits</t>
        </r>
      </text>
    </comment>
    <comment ref="G23" authorId="0" shapeId="0" xr:uid="{00000000-0006-0000-2200-000052000000}">
      <text>
        <r>
          <rPr>
            <b/>
            <sz val="9"/>
            <color indexed="81"/>
            <rFont val="Tahoma"/>
            <family val="2"/>
          </rPr>
          <t>Metric = D2_II_ElectricityGasAndWater_Amount_AllCurr_x000D_
Data Type = Bk_Number 19 - 9_x000D_
Bk_Assconcomloc = Singapore_x000D_
Bk_OtherCurrencies = AllCurrencies_x000D_
Bk_Assetcontinitemco = Negotiable Certificates Of Deposits</t>
        </r>
      </text>
    </comment>
    <comment ref="H23" authorId="0" shapeId="0" xr:uid="{00000000-0006-0000-2200-000053000000}">
      <text>
        <r>
          <rPr>
            <b/>
            <sz val="9"/>
            <color indexed="81"/>
            <rFont val="Tahoma"/>
            <family val="2"/>
          </rPr>
          <t>Metric = D2_II_Construction_Amount_AllCurr_x000D_
Data Type = Bk_Number 19 - 9_x000D_
Bk_Assconcomloc = Singapore_x000D_
Bk_OtherCurrencies = AllCurrencies_x000D_
Bk_Assetcontinitemco = Negotiable Certificates Of Deposits</t>
        </r>
      </text>
    </comment>
    <comment ref="I23" authorId="0" shapeId="0" xr:uid="{00000000-0006-0000-2200-000054000000}">
      <text>
        <r>
          <rPr>
            <b/>
            <sz val="9"/>
            <color indexed="81"/>
            <rFont val="Tahoma"/>
            <family val="2"/>
          </rPr>
          <t>Metric = D2_II_WholeTrade_Amount_AllCurr_x000D_
Data Type = Bk_Number 19 - 9_x000D_
Bk_Assconcomloc = Singapore_x000D_
Bk_OtherCurrencies = AllCurrencies_x000D_
Bk_Assetcontinitemco = Negotiable Certificates Of Deposits</t>
        </r>
      </text>
    </comment>
    <comment ref="J23" authorId="0" shapeId="0" xr:uid="{00000000-0006-0000-2200-000055000000}">
      <text>
        <r>
          <rPr>
            <b/>
            <sz val="9"/>
            <color indexed="81"/>
            <rFont val="Tahoma"/>
            <family val="2"/>
          </rPr>
          <t>Metric = D2_II_RetTrade_Amount_AllCurr_x000D_
Data Type = Bk_Number 19 - 9_x000D_
Bk_Assconcomloc = Singapore_x000D_
Bk_OtherCurrencies = AllCurrencies_x000D_
Bk_Assetcontinitemco = Negotiable Certificates Of Deposits</t>
        </r>
      </text>
    </comment>
    <comment ref="K23" authorId="0" shapeId="0" xr:uid="{00000000-0006-0000-2200-000056000000}">
      <text>
        <r>
          <rPr>
            <b/>
            <sz val="9"/>
            <color indexed="81"/>
            <rFont val="Tahoma"/>
            <family val="2"/>
          </rPr>
          <t>Metric = D2_II_TransportAndStorage_Amount_AllCurr_x000D_
Data Type = Bk_Number 19 - 9_x000D_
Bk_Assconcomloc = Singapore_x000D_
Bk_OtherCurrencies = AllCurrencies_x000D_
Bk_Assetcontinitemco = Negotiable Certificates Of Deposits</t>
        </r>
      </text>
    </comment>
    <comment ref="L23" authorId="0" shapeId="0" xr:uid="{00000000-0006-0000-2200-000057000000}">
      <text>
        <r>
          <rPr>
            <b/>
            <sz val="9"/>
            <color indexed="81"/>
            <rFont val="Tahoma"/>
            <family val="2"/>
          </rPr>
          <t>Metric = D2_II_AccomodationAndFoodServiceActs_Amount_AllCurr_x000D_
Data Type = Bk_Number 19 - 9_x000D_
Bk_Assconcomloc = Singapore_x000D_
Bk_OtherCurrencies = AllCurrencies_x000D_
Bk_Assetcontinitemco = Negotiable Certificates Of Deposits</t>
        </r>
      </text>
    </comment>
    <comment ref="M23" authorId="0" shapeId="0" xr:uid="{00000000-0006-0000-2200-000058000000}">
      <text>
        <r>
          <rPr>
            <b/>
            <sz val="9"/>
            <color indexed="81"/>
            <rFont val="Tahoma"/>
            <family val="2"/>
          </rPr>
          <t>Metric = D2_II_InformationAndCommunications_Amount_AllCurr_x000D_
Data Type = Bk_Number 19 - 9_x000D_
Bk_Assconcomloc = Singapore_x000D_
Bk_OtherCurrencies = AllCurrencies_x000D_
Bk_Assetcontinitemco = Negotiable Certificates Of Deposits</t>
        </r>
      </text>
    </comment>
    <comment ref="N23" authorId="0" shapeId="0" xr:uid="{00000000-0006-0000-2200-000059000000}">
      <text>
        <r>
          <rPr>
            <b/>
            <sz val="9"/>
            <color indexed="81"/>
            <rFont val="Tahoma"/>
            <family val="2"/>
          </rPr>
          <t>Metric = D2_II_RealProp_Amount_AllCurr_x000D_
Data Type = Bk_Number 19 - 9_x000D_
Bk_Assconcomloc = Singapore_x000D_
Bk_OtherCurrencies = AllCurrencies_x000D_
Bk_Assetcontinitemco = Negotiable Certificates Of Deposits</t>
        </r>
      </text>
    </comment>
    <comment ref="O23" authorId="0" shapeId="0" xr:uid="{00000000-0006-0000-2200-00005A000000}">
      <text>
        <r>
          <rPr>
            <b/>
            <sz val="9"/>
            <color indexed="81"/>
            <rFont val="Tahoma"/>
            <family val="2"/>
          </rPr>
          <t>Metric = D2_II_ProfScientTechAdminSuppServActiv_Amount_AllCurr_x000D_
Data Type = Bk_Number 19 - 9_x000D_
Bk_Assconcomloc = Singapore_x000D_
Bk_OtherCurrencies = AllCurrencies_x000D_
Bk_Assetcontinitemco = Negotiable Certificates Of Deposits</t>
        </r>
      </text>
    </comment>
    <comment ref="P23" authorId="0" shapeId="0" xr:uid="{00000000-0006-0000-2200-00005B000000}">
      <text>
        <r>
          <rPr>
            <b/>
            <sz val="9"/>
            <color indexed="81"/>
            <rFont val="Tahoma"/>
            <family val="2"/>
          </rPr>
          <t>Metric = D2_II_Other_Amount_AllCurr_x000D_
Data Type = Bk_Number 19 - 9_x000D_
Bk_Assconcomloc = Singapore_x000D_
Bk_OtherCurrencies = AllCurrencies_x000D_
Bk_Assetcontinitemco = Negotiable Certificates Of Deposits</t>
        </r>
      </text>
    </comment>
    <comment ref="D24" authorId="0" shapeId="0" xr:uid="{00000000-0006-0000-2200-00005C000000}">
      <text>
        <r>
          <rPr>
            <b/>
            <sz val="9"/>
            <color indexed="81"/>
            <rFont val="Tahoma"/>
            <family val="2"/>
          </rPr>
          <t>Metric = D2_II_AgricultureAndFishing_Amount_AllCurr_x000D_
Data Type = Bk_Number 19 - 9_x000D_
Bk_Assconcomloc = InternationalOrganisations_x000D_
Bk_OtherCurrencies = AllCurrencies_x000D_
Bk_Assetcontinitemco = Negotiable Certificates Of Deposits</t>
        </r>
      </text>
    </comment>
    <comment ref="E24" authorId="0" shapeId="0" xr:uid="{00000000-0006-0000-2200-00005D000000}">
      <text>
        <r>
          <rPr>
            <b/>
            <sz val="9"/>
            <color indexed="81"/>
            <rFont val="Tahoma"/>
            <family val="2"/>
          </rPr>
          <t>Metric = D2_II_MiningAndQuarrying_Amount_AllCurr_x000D_
Data Type = Bk_Number 19 - 9_x000D_
Bk_Assconcomloc = InternationalOrganisations_x000D_
Bk_OtherCurrencies = AllCurrencies_x000D_
Bk_Assetcontinitemco = Negotiable Certificates Of Deposits</t>
        </r>
      </text>
    </comment>
    <comment ref="F24" authorId="0" shapeId="0" xr:uid="{00000000-0006-0000-2200-00005E000000}">
      <text>
        <r>
          <rPr>
            <b/>
            <sz val="9"/>
            <color indexed="81"/>
            <rFont val="Tahoma"/>
            <family val="2"/>
          </rPr>
          <t>Metric = D2_II_Manufacturing_Amount_AllCurr_x000D_
Data Type = Bk_Number 19 - 9_x000D_
Bk_Assconcomloc = InternationalOrganisations_x000D_
Bk_OtherCurrencies = AllCurrencies_x000D_
Bk_Assetcontinitemco = Negotiable Certificates Of Deposits</t>
        </r>
      </text>
    </comment>
    <comment ref="G24" authorId="0" shapeId="0" xr:uid="{00000000-0006-0000-2200-00005F000000}">
      <text>
        <r>
          <rPr>
            <b/>
            <sz val="9"/>
            <color indexed="81"/>
            <rFont val="Tahoma"/>
            <family val="2"/>
          </rPr>
          <t>Metric = D2_II_ElectricityGasAndWater_Amount_AllCurr_x000D_
Data Type = Bk_Number 19 - 9_x000D_
Bk_Assconcomloc = InternationalOrganisations_x000D_
Bk_OtherCurrencies = AllCurrencies_x000D_
Bk_Assetcontinitemco = Negotiable Certificates Of Deposits</t>
        </r>
      </text>
    </comment>
    <comment ref="H24" authorId="0" shapeId="0" xr:uid="{00000000-0006-0000-2200-000060000000}">
      <text>
        <r>
          <rPr>
            <b/>
            <sz val="9"/>
            <color indexed="81"/>
            <rFont val="Tahoma"/>
            <family val="2"/>
          </rPr>
          <t>Metric = D2_II_Construction_Amount_AllCurr_x000D_
Data Type = Bk_Number 19 - 9_x000D_
Bk_Assconcomloc = InternationalOrganisations_x000D_
Bk_OtherCurrencies = AllCurrencies_x000D_
Bk_Assetcontinitemco = Negotiable Certificates Of Deposits</t>
        </r>
      </text>
    </comment>
    <comment ref="I24" authorId="0" shapeId="0" xr:uid="{00000000-0006-0000-2200-000061000000}">
      <text>
        <r>
          <rPr>
            <b/>
            <sz val="9"/>
            <color indexed="81"/>
            <rFont val="Tahoma"/>
            <family val="2"/>
          </rPr>
          <t>Metric = D2_II_WholeTrade_Amount_AllCurr_x000D_
Data Type = Bk_Number 19 - 9_x000D_
Bk_Assconcomloc = InternationalOrganisations_x000D_
Bk_OtherCurrencies = AllCurrencies_x000D_
Bk_Assetcontinitemco = Negotiable Certificates Of Deposits</t>
        </r>
      </text>
    </comment>
    <comment ref="J24" authorId="0" shapeId="0" xr:uid="{00000000-0006-0000-2200-000062000000}">
      <text>
        <r>
          <rPr>
            <b/>
            <sz val="9"/>
            <color indexed="81"/>
            <rFont val="Tahoma"/>
            <family val="2"/>
          </rPr>
          <t>Metric = D2_II_RetTrade_Amount_AllCurr_x000D_
Data Type = Bk_Number 19 - 9_x000D_
Bk_Assconcomloc = InternationalOrganisations_x000D_
Bk_OtherCurrencies = AllCurrencies_x000D_
Bk_Assetcontinitemco = Negotiable Certificates Of Deposits</t>
        </r>
      </text>
    </comment>
    <comment ref="K24" authorId="0" shapeId="0" xr:uid="{00000000-0006-0000-2200-000063000000}">
      <text>
        <r>
          <rPr>
            <b/>
            <sz val="9"/>
            <color indexed="81"/>
            <rFont val="Tahoma"/>
            <family val="2"/>
          </rPr>
          <t>Metric = D2_II_TransportAndStorage_Amount_AllCurr_x000D_
Data Type = Bk_Number 19 - 9_x000D_
Bk_Assconcomloc = InternationalOrganisations_x000D_
Bk_OtherCurrencies = AllCurrencies_x000D_
Bk_Assetcontinitemco = Negotiable Certificates Of Deposits</t>
        </r>
      </text>
    </comment>
    <comment ref="L24" authorId="0" shapeId="0" xr:uid="{00000000-0006-0000-2200-000064000000}">
      <text>
        <r>
          <rPr>
            <b/>
            <sz val="9"/>
            <color indexed="81"/>
            <rFont val="Tahoma"/>
            <family val="2"/>
          </rPr>
          <t>Metric = D2_II_AccomodationAndFoodServiceActs_Amount_AllCurr_x000D_
Data Type = Bk_Number 19 - 9_x000D_
Bk_Assconcomloc = InternationalOrganisations_x000D_
Bk_OtherCurrencies = AllCurrencies_x000D_
Bk_Assetcontinitemco = Negotiable Certificates Of Deposits</t>
        </r>
      </text>
    </comment>
    <comment ref="M24" authorId="0" shapeId="0" xr:uid="{00000000-0006-0000-2200-000065000000}">
      <text>
        <r>
          <rPr>
            <b/>
            <sz val="9"/>
            <color indexed="81"/>
            <rFont val="Tahoma"/>
            <family val="2"/>
          </rPr>
          <t>Metric = D2_II_InformationAndCommunications_Amount_AllCurr_x000D_
Data Type = Bk_Number 19 - 9_x000D_
Bk_Assconcomloc = InternationalOrganisations_x000D_
Bk_OtherCurrencies = AllCurrencies_x000D_
Bk_Assetcontinitemco = Negotiable Certificates Of Deposits</t>
        </r>
      </text>
    </comment>
    <comment ref="N24" authorId="0" shapeId="0" xr:uid="{00000000-0006-0000-2200-000066000000}">
      <text>
        <r>
          <rPr>
            <b/>
            <sz val="9"/>
            <color indexed="81"/>
            <rFont val="Tahoma"/>
            <family val="2"/>
          </rPr>
          <t>Metric = D2_II_RealProp_Amount_AllCurr_x000D_
Data Type = Bk_Number 19 - 9_x000D_
Bk_Assconcomloc = InternationalOrganisations_x000D_
Bk_OtherCurrencies = AllCurrencies_x000D_
Bk_Assetcontinitemco = Negotiable Certificates Of Deposits</t>
        </r>
      </text>
    </comment>
    <comment ref="O24" authorId="0" shapeId="0" xr:uid="{00000000-0006-0000-2200-000067000000}">
      <text>
        <r>
          <rPr>
            <b/>
            <sz val="9"/>
            <color indexed="81"/>
            <rFont val="Tahoma"/>
            <family val="2"/>
          </rPr>
          <t>Metric = D2_II_ProfScientTechAdminSuppServActiv_Amount_AllCurr_x000D_
Data Type = Bk_Number 19 - 9_x000D_
Bk_Assconcomloc = InternationalOrganisations_x000D_
Bk_OtherCurrencies = AllCurrencies_x000D_
Bk_Assetcontinitemco = Negotiable Certificates Of Deposits</t>
        </r>
      </text>
    </comment>
    <comment ref="P24" authorId="0" shapeId="0" xr:uid="{00000000-0006-0000-2200-000068000000}">
      <text>
        <r>
          <rPr>
            <b/>
            <sz val="9"/>
            <color indexed="81"/>
            <rFont val="Tahoma"/>
            <family val="2"/>
          </rPr>
          <t>Metric = D2_II_Other_Amount_AllCurr_x000D_
Data Type = Bk_Number 19 - 9_x000D_
Bk_Assconcomloc = InternationalOrganisations_x000D_
Bk_OtherCurrencies = AllCurrencies_x000D_
Bk_Assetcontinitemco = Negotiable Certificates Of Deposits</t>
        </r>
      </text>
    </comment>
    <comment ref="D28" authorId="0" shapeId="0" xr:uid="{00000000-0006-0000-2200-000069000000}">
      <text>
        <r>
          <rPr>
            <b/>
            <sz val="9"/>
            <color indexed="81"/>
            <rFont val="Tahoma"/>
            <family val="2"/>
          </rPr>
          <t>Metric = D2_II_AgricultureAndFishing_Amount_AllCurr_x000D_
Data Type = Bk_Number 19 - 9_x000D_
Bk_Assconcomloc = Singapore_x000D_
Bk_OtherCurrencies = AllCurrencies_x000D_
Bk_Assetcontinitemco = Contingent Items</t>
        </r>
      </text>
    </comment>
    <comment ref="E28" authorId="0" shapeId="0" xr:uid="{00000000-0006-0000-2200-00006A000000}">
      <text>
        <r>
          <rPr>
            <b/>
            <sz val="9"/>
            <color indexed="81"/>
            <rFont val="Tahoma"/>
            <family val="2"/>
          </rPr>
          <t>Metric = D2_II_MiningAndQuarrying_Amount_AllCurr_x000D_
Data Type = Bk_Number 19 - 9_x000D_
Bk_Assconcomloc = Singapore_x000D_
Bk_OtherCurrencies = AllCurrencies_x000D_
Bk_Assetcontinitemco = Contingent Items</t>
        </r>
      </text>
    </comment>
    <comment ref="F28" authorId="0" shapeId="0" xr:uid="{00000000-0006-0000-2200-00006B000000}">
      <text>
        <r>
          <rPr>
            <b/>
            <sz val="9"/>
            <color indexed="81"/>
            <rFont val="Tahoma"/>
            <family val="2"/>
          </rPr>
          <t>Metric = D2_II_Manufacturing_Amount_AllCurr_x000D_
Data Type = Bk_Number 19 - 9_x000D_
Bk_Assconcomloc = Singapore_x000D_
Bk_OtherCurrencies = AllCurrencies_x000D_
Bk_Assetcontinitemco = Contingent Items</t>
        </r>
      </text>
    </comment>
    <comment ref="G28" authorId="0" shapeId="0" xr:uid="{00000000-0006-0000-2200-00006C000000}">
      <text>
        <r>
          <rPr>
            <b/>
            <sz val="9"/>
            <color indexed="81"/>
            <rFont val="Tahoma"/>
            <family val="2"/>
          </rPr>
          <t>Metric = D2_II_ElectricityGasAndWater_Amount_AllCurr_x000D_
Data Type = Bk_Number 19 - 9_x000D_
Bk_Assconcomloc = Singapore_x000D_
Bk_OtherCurrencies = AllCurrencies_x000D_
Bk_Assetcontinitemco = Contingent Items</t>
        </r>
      </text>
    </comment>
    <comment ref="H28" authorId="0" shapeId="0" xr:uid="{00000000-0006-0000-2200-00006D000000}">
      <text>
        <r>
          <rPr>
            <b/>
            <sz val="9"/>
            <color indexed="81"/>
            <rFont val="Tahoma"/>
            <family val="2"/>
          </rPr>
          <t>Metric = D2_II_Construction_Amount_AllCurr_x000D_
Data Type = Bk_Number 19 - 9_x000D_
Bk_Assconcomloc = Singapore_x000D_
Bk_OtherCurrencies = AllCurrencies_x000D_
Bk_Assetcontinitemco = Contingent Items</t>
        </r>
      </text>
    </comment>
    <comment ref="I28" authorId="0" shapeId="0" xr:uid="{00000000-0006-0000-2200-00006E000000}">
      <text>
        <r>
          <rPr>
            <b/>
            <sz val="9"/>
            <color indexed="81"/>
            <rFont val="Tahoma"/>
            <family val="2"/>
          </rPr>
          <t>Metric = D2_II_WholeTrade_Amount_AllCurr_x000D_
Data Type = Bk_Number 19 - 9_x000D_
Bk_Assconcomloc = Singapore_x000D_
Bk_OtherCurrencies = AllCurrencies_x000D_
Bk_Assetcontinitemco = Contingent Items</t>
        </r>
      </text>
    </comment>
    <comment ref="J28" authorId="0" shapeId="0" xr:uid="{00000000-0006-0000-2200-00006F000000}">
      <text>
        <r>
          <rPr>
            <b/>
            <sz val="9"/>
            <color indexed="81"/>
            <rFont val="Tahoma"/>
            <family val="2"/>
          </rPr>
          <t>Metric = D2_II_RetTrade_Amount_AllCurr_x000D_
Data Type = Bk_Number 19 - 9_x000D_
Bk_Assconcomloc = Singapore_x000D_
Bk_OtherCurrencies = AllCurrencies_x000D_
Bk_Assetcontinitemco = Contingent Items</t>
        </r>
      </text>
    </comment>
    <comment ref="K28" authorId="0" shapeId="0" xr:uid="{00000000-0006-0000-2200-000070000000}">
      <text>
        <r>
          <rPr>
            <b/>
            <sz val="9"/>
            <color indexed="81"/>
            <rFont val="Tahoma"/>
            <family val="2"/>
          </rPr>
          <t>Metric = D2_II_TransportAndStorage_Amount_AllCurr_x000D_
Data Type = Bk_Number 19 - 9_x000D_
Bk_Assconcomloc = Singapore_x000D_
Bk_OtherCurrencies = AllCurrencies_x000D_
Bk_Assetcontinitemco = Contingent Items</t>
        </r>
      </text>
    </comment>
    <comment ref="L28" authorId="0" shapeId="0" xr:uid="{00000000-0006-0000-2200-000071000000}">
      <text>
        <r>
          <rPr>
            <b/>
            <sz val="9"/>
            <color indexed="81"/>
            <rFont val="Tahoma"/>
            <family val="2"/>
          </rPr>
          <t>Metric = D2_II_AccomodationAndFoodServiceActs_Amount_AllCurr_x000D_
Data Type = Bk_Number 19 - 9_x000D_
Bk_Assconcomloc = Singapore_x000D_
Bk_OtherCurrencies = AllCurrencies_x000D_
Bk_Assetcontinitemco = Contingent Items</t>
        </r>
      </text>
    </comment>
    <comment ref="M28" authorId="0" shapeId="0" xr:uid="{00000000-0006-0000-2200-000072000000}">
      <text>
        <r>
          <rPr>
            <b/>
            <sz val="9"/>
            <color indexed="81"/>
            <rFont val="Tahoma"/>
            <family val="2"/>
          </rPr>
          <t>Metric = D2_II_InformationAndCommunications_Amount_AllCurr_x000D_
Data Type = Bk_Number 19 - 9_x000D_
Bk_Assconcomloc = Singapore_x000D_
Bk_OtherCurrencies = AllCurrencies_x000D_
Bk_Assetcontinitemco = Contingent Items</t>
        </r>
      </text>
    </comment>
    <comment ref="N28" authorId="0" shapeId="0" xr:uid="{00000000-0006-0000-2200-000073000000}">
      <text>
        <r>
          <rPr>
            <b/>
            <sz val="9"/>
            <color indexed="81"/>
            <rFont val="Tahoma"/>
            <family val="2"/>
          </rPr>
          <t>Metric = D2_II_RealProp_Amount_AllCurr_x000D_
Data Type = Bk_Number 19 - 9_x000D_
Bk_Assconcomloc = Singapore_x000D_
Bk_OtherCurrencies = AllCurrencies_x000D_
Bk_Assetcontinitemco = Contingent Items</t>
        </r>
      </text>
    </comment>
    <comment ref="O28" authorId="0" shapeId="0" xr:uid="{00000000-0006-0000-2200-000074000000}">
      <text>
        <r>
          <rPr>
            <b/>
            <sz val="9"/>
            <color indexed="81"/>
            <rFont val="Tahoma"/>
            <family val="2"/>
          </rPr>
          <t>Metric = D2_II_ProfScientTechAdminSuppServActiv_Amount_AllCurr_x000D_
Data Type = Bk_Number 19 - 9_x000D_
Bk_Assconcomloc = Singapore_x000D_
Bk_OtherCurrencies = AllCurrencies_x000D_
Bk_Assetcontinitemco = Contingent Items</t>
        </r>
      </text>
    </comment>
    <comment ref="P28" authorId="0" shapeId="0" xr:uid="{00000000-0006-0000-2200-000075000000}">
      <text>
        <r>
          <rPr>
            <b/>
            <sz val="9"/>
            <color indexed="81"/>
            <rFont val="Tahoma"/>
            <family val="2"/>
          </rPr>
          <t>Metric = D2_II_Other_Amount_AllCurr_x000D_
Data Type = Bk_Number 19 - 9_x000D_
Bk_Assconcomloc = Singapore_x000D_
Bk_OtherCurrencies = AllCurrencies_x000D_
Bk_Assetcontinitemco = Contingent Items</t>
        </r>
      </text>
    </comment>
    <comment ref="D29" authorId="0" shapeId="0" xr:uid="{00000000-0006-0000-2200-000076000000}">
      <text>
        <r>
          <rPr>
            <b/>
            <sz val="9"/>
            <color indexed="81"/>
            <rFont val="Tahoma"/>
            <family val="2"/>
          </rPr>
          <t>Metric = D2_II_AgricultureAndFishing_Amount_AllCurr_x000D_
Data Type = Bk_Number 19 - 9_x000D_
Bk_Assconcomloc = InternationalOrganisations_x000D_
Bk_OtherCurrencies = AllCurrencies_x000D_
Bk_Assetcontinitemco = Contingent Items</t>
        </r>
      </text>
    </comment>
    <comment ref="E29" authorId="0" shapeId="0" xr:uid="{00000000-0006-0000-2200-000077000000}">
      <text>
        <r>
          <rPr>
            <b/>
            <sz val="9"/>
            <color indexed="81"/>
            <rFont val="Tahoma"/>
            <family val="2"/>
          </rPr>
          <t>Metric = D2_II_MiningAndQuarrying_Amount_AllCurr_x000D_
Data Type = Bk_Number 19 - 9_x000D_
Bk_Assconcomloc = InternationalOrganisations_x000D_
Bk_OtherCurrencies = AllCurrencies_x000D_
Bk_Assetcontinitemco = Contingent Items</t>
        </r>
      </text>
    </comment>
    <comment ref="F29" authorId="0" shapeId="0" xr:uid="{00000000-0006-0000-2200-000078000000}">
      <text>
        <r>
          <rPr>
            <b/>
            <sz val="9"/>
            <color indexed="81"/>
            <rFont val="Tahoma"/>
            <family val="2"/>
          </rPr>
          <t>Metric = D2_II_Manufacturing_Amount_AllCurr_x000D_
Data Type = Bk_Number 19 - 9_x000D_
Bk_Assconcomloc = InternationalOrganisations_x000D_
Bk_OtherCurrencies = AllCurrencies_x000D_
Bk_Assetcontinitemco = Contingent Items</t>
        </r>
      </text>
    </comment>
    <comment ref="G29" authorId="0" shapeId="0" xr:uid="{00000000-0006-0000-2200-000079000000}">
      <text>
        <r>
          <rPr>
            <b/>
            <sz val="9"/>
            <color indexed="81"/>
            <rFont val="Tahoma"/>
            <family val="2"/>
          </rPr>
          <t>Metric = D2_II_ElectricityGasAndWater_Amount_AllCurr_x000D_
Data Type = Bk_Number 19 - 9_x000D_
Bk_Assconcomloc = InternationalOrganisations_x000D_
Bk_OtherCurrencies = AllCurrencies_x000D_
Bk_Assetcontinitemco = Contingent Items</t>
        </r>
      </text>
    </comment>
    <comment ref="H29" authorId="0" shapeId="0" xr:uid="{00000000-0006-0000-2200-00007A000000}">
      <text>
        <r>
          <rPr>
            <b/>
            <sz val="9"/>
            <color indexed="81"/>
            <rFont val="Tahoma"/>
            <family val="2"/>
          </rPr>
          <t>Metric = D2_II_Construction_Amount_AllCurr_x000D_
Data Type = Bk_Number 19 - 9_x000D_
Bk_Assconcomloc = InternationalOrganisations_x000D_
Bk_OtherCurrencies = AllCurrencies_x000D_
Bk_Assetcontinitemco = Contingent Items</t>
        </r>
      </text>
    </comment>
    <comment ref="I29" authorId="0" shapeId="0" xr:uid="{00000000-0006-0000-2200-00007B000000}">
      <text>
        <r>
          <rPr>
            <b/>
            <sz val="9"/>
            <color indexed="81"/>
            <rFont val="Tahoma"/>
            <family val="2"/>
          </rPr>
          <t>Metric = D2_II_WholeTrade_Amount_AllCurr_x000D_
Data Type = Bk_Number 19 - 9_x000D_
Bk_Assconcomloc = InternationalOrganisations_x000D_
Bk_OtherCurrencies = AllCurrencies_x000D_
Bk_Assetcontinitemco = Contingent Items</t>
        </r>
      </text>
    </comment>
    <comment ref="J29" authorId="0" shapeId="0" xr:uid="{00000000-0006-0000-2200-00007C000000}">
      <text>
        <r>
          <rPr>
            <b/>
            <sz val="9"/>
            <color indexed="81"/>
            <rFont val="Tahoma"/>
            <family val="2"/>
          </rPr>
          <t>Metric = D2_II_RetTrade_Amount_AllCurr_x000D_
Data Type = Bk_Number 19 - 9_x000D_
Bk_Assconcomloc = InternationalOrganisations_x000D_
Bk_OtherCurrencies = AllCurrencies_x000D_
Bk_Assetcontinitemco = Contingent Items</t>
        </r>
      </text>
    </comment>
    <comment ref="K29" authorId="0" shapeId="0" xr:uid="{00000000-0006-0000-2200-00007D000000}">
      <text>
        <r>
          <rPr>
            <b/>
            <sz val="9"/>
            <color indexed="81"/>
            <rFont val="Tahoma"/>
            <family val="2"/>
          </rPr>
          <t>Metric = D2_II_TransportAndStorage_Amount_AllCurr_x000D_
Data Type = Bk_Number 19 - 9_x000D_
Bk_Assconcomloc = InternationalOrganisations_x000D_
Bk_OtherCurrencies = AllCurrencies_x000D_
Bk_Assetcontinitemco = Contingent Items</t>
        </r>
      </text>
    </comment>
    <comment ref="L29" authorId="0" shapeId="0" xr:uid="{00000000-0006-0000-2200-00007E000000}">
      <text>
        <r>
          <rPr>
            <b/>
            <sz val="9"/>
            <color indexed="81"/>
            <rFont val="Tahoma"/>
            <family val="2"/>
          </rPr>
          <t>Metric = D2_II_AccomodationAndFoodServiceActs_Amount_AllCurr_x000D_
Data Type = Bk_Number 19 - 9_x000D_
Bk_Assconcomloc = InternationalOrganisations_x000D_
Bk_OtherCurrencies = AllCurrencies_x000D_
Bk_Assetcontinitemco = Contingent Items</t>
        </r>
      </text>
    </comment>
    <comment ref="M29" authorId="0" shapeId="0" xr:uid="{00000000-0006-0000-2200-00007F000000}">
      <text>
        <r>
          <rPr>
            <b/>
            <sz val="9"/>
            <color indexed="81"/>
            <rFont val="Tahoma"/>
            <family val="2"/>
          </rPr>
          <t>Metric = D2_II_InformationAndCommunications_Amount_AllCurr_x000D_
Data Type = Bk_Number 19 - 9_x000D_
Bk_Assconcomloc = InternationalOrganisations_x000D_
Bk_OtherCurrencies = AllCurrencies_x000D_
Bk_Assetcontinitemco = Contingent Items</t>
        </r>
      </text>
    </comment>
    <comment ref="N29" authorId="0" shapeId="0" xr:uid="{00000000-0006-0000-2200-000080000000}">
      <text>
        <r>
          <rPr>
            <b/>
            <sz val="9"/>
            <color indexed="81"/>
            <rFont val="Tahoma"/>
            <family val="2"/>
          </rPr>
          <t>Metric = D2_II_RealProp_Amount_AllCurr_x000D_
Data Type = Bk_Number 19 - 9_x000D_
Bk_Assconcomloc = InternationalOrganisations_x000D_
Bk_OtherCurrencies = AllCurrencies_x000D_
Bk_Assetcontinitemco = Contingent Items</t>
        </r>
      </text>
    </comment>
    <comment ref="O29" authorId="0" shapeId="0" xr:uid="{00000000-0006-0000-2200-000081000000}">
      <text>
        <r>
          <rPr>
            <b/>
            <sz val="9"/>
            <color indexed="81"/>
            <rFont val="Tahoma"/>
            <family val="2"/>
          </rPr>
          <t>Metric = D2_II_ProfScientTechAdminSuppServActiv_Amount_AllCurr_x000D_
Data Type = Bk_Number 19 - 9_x000D_
Bk_Assconcomloc = InternationalOrganisations_x000D_
Bk_OtherCurrencies = AllCurrencies_x000D_
Bk_Assetcontinitemco = Contingent Items</t>
        </r>
      </text>
    </comment>
    <comment ref="P29" authorId="0" shapeId="0" xr:uid="{00000000-0006-0000-2200-000082000000}">
      <text>
        <r>
          <rPr>
            <b/>
            <sz val="9"/>
            <color indexed="81"/>
            <rFont val="Tahoma"/>
            <family val="2"/>
          </rPr>
          <t>Metric = D2_II_Other_Amount_AllCurr_x000D_
Data Type = Bk_Number 19 - 9_x000D_
Bk_Assconcomloc = InternationalOrganisations_x000D_
Bk_OtherCurrencies = AllCurrencies_x000D_
Bk_Assetcontinitemco = Contingent Items</t>
        </r>
      </text>
    </comment>
    <comment ref="D33" authorId="0" shapeId="0" xr:uid="{00000000-0006-0000-2200-000083000000}">
      <text>
        <r>
          <rPr>
            <b/>
            <sz val="9"/>
            <color indexed="81"/>
            <rFont val="Tahoma"/>
            <family val="2"/>
          </rPr>
          <t>Metric = D2_II_AgricultureAndFishing_Amount_AllCurr_x000D_
Data Type = Bk_Number 19 - 9_x000D_
Bk_Assconcomloc = Singapore_x000D_
Bk_OtherCurrencies = AllCurrencies_x000D_
Bk_Assetcontinitemco = Commitments</t>
        </r>
      </text>
    </comment>
    <comment ref="E33" authorId="0" shapeId="0" xr:uid="{00000000-0006-0000-2200-000084000000}">
      <text>
        <r>
          <rPr>
            <b/>
            <sz val="9"/>
            <color indexed="81"/>
            <rFont val="Tahoma"/>
            <family val="2"/>
          </rPr>
          <t>Metric = D2_II_MiningAndQuarrying_Amount_AllCurr_x000D_
Data Type = Bk_Number 19 - 9_x000D_
Bk_Assconcomloc = Singapore_x000D_
Bk_OtherCurrencies = AllCurrencies_x000D_
Bk_Assetcontinitemco = Commitments</t>
        </r>
      </text>
    </comment>
    <comment ref="F33" authorId="0" shapeId="0" xr:uid="{00000000-0006-0000-2200-000085000000}">
      <text>
        <r>
          <rPr>
            <b/>
            <sz val="9"/>
            <color indexed="81"/>
            <rFont val="Tahoma"/>
            <family val="2"/>
          </rPr>
          <t>Metric = D2_II_Manufacturing_Amount_AllCurr_x000D_
Data Type = Bk_Number 19 - 9_x000D_
Bk_Assconcomloc = Singapore_x000D_
Bk_OtherCurrencies = AllCurrencies_x000D_
Bk_Assetcontinitemco = Commitments</t>
        </r>
      </text>
    </comment>
    <comment ref="G33" authorId="0" shapeId="0" xr:uid="{00000000-0006-0000-2200-000086000000}">
      <text>
        <r>
          <rPr>
            <b/>
            <sz val="9"/>
            <color indexed="81"/>
            <rFont val="Tahoma"/>
            <family val="2"/>
          </rPr>
          <t>Metric = D2_II_ElectricityGasAndWater_Amount_AllCurr_x000D_
Data Type = Bk_Number 19 - 9_x000D_
Bk_Assconcomloc = Singapore_x000D_
Bk_OtherCurrencies = AllCurrencies_x000D_
Bk_Assetcontinitemco = Commitments</t>
        </r>
      </text>
    </comment>
    <comment ref="H33" authorId="0" shapeId="0" xr:uid="{00000000-0006-0000-2200-000087000000}">
      <text>
        <r>
          <rPr>
            <b/>
            <sz val="9"/>
            <color indexed="81"/>
            <rFont val="Tahoma"/>
            <family val="2"/>
          </rPr>
          <t>Metric = D2_II_Construction_Amount_AllCurr_x000D_
Data Type = Bk_Number 19 - 9_x000D_
Bk_Assconcomloc = Singapore_x000D_
Bk_OtherCurrencies = AllCurrencies_x000D_
Bk_Assetcontinitemco = Commitments</t>
        </r>
      </text>
    </comment>
    <comment ref="I33" authorId="0" shapeId="0" xr:uid="{00000000-0006-0000-2200-000088000000}">
      <text>
        <r>
          <rPr>
            <b/>
            <sz val="9"/>
            <color indexed="81"/>
            <rFont val="Tahoma"/>
            <family val="2"/>
          </rPr>
          <t>Metric = D2_II_WholeTrade_Amount_AllCurr_x000D_
Data Type = Bk_Number 19 - 9_x000D_
Bk_Assconcomloc = Singapore_x000D_
Bk_OtherCurrencies = AllCurrencies_x000D_
Bk_Assetcontinitemco = Commitments</t>
        </r>
      </text>
    </comment>
    <comment ref="J33" authorId="0" shapeId="0" xr:uid="{00000000-0006-0000-2200-000089000000}">
      <text>
        <r>
          <rPr>
            <b/>
            <sz val="9"/>
            <color indexed="81"/>
            <rFont val="Tahoma"/>
            <family val="2"/>
          </rPr>
          <t>Metric = D2_II_RetTrade_Amount_AllCurr_x000D_
Data Type = Bk_Number 19 - 9_x000D_
Bk_Assconcomloc = Singapore_x000D_
Bk_OtherCurrencies = AllCurrencies_x000D_
Bk_Assetcontinitemco = Commitments</t>
        </r>
      </text>
    </comment>
    <comment ref="K33" authorId="0" shapeId="0" xr:uid="{00000000-0006-0000-2200-00008A000000}">
      <text>
        <r>
          <rPr>
            <b/>
            <sz val="9"/>
            <color indexed="81"/>
            <rFont val="Tahoma"/>
            <family val="2"/>
          </rPr>
          <t>Metric = D2_II_TransportAndStorage_Amount_AllCurr_x000D_
Data Type = Bk_Number 19 - 9_x000D_
Bk_Assconcomloc = Singapore_x000D_
Bk_OtherCurrencies = AllCurrencies_x000D_
Bk_Assetcontinitemco = Commitments</t>
        </r>
      </text>
    </comment>
    <comment ref="L33" authorId="0" shapeId="0" xr:uid="{00000000-0006-0000-2200-00008B000000}">
      <text>
        <r>
          <rPr>
            <b/>
            <sz val="9"/>
            <color indexed="81"/>
            <rFont val="Tahoma"/>
            <family val="2"/>
          </rPr>
          <t>Metric = D2_II_AccomodationAndFoodServiceActs_Amount_AllCurr_x000D_
Data Type = Bk_Number 19 - 9_x000D_
Bk_Assconcomloc = Singapore_x000D_
Bk_OtherCurrencies = AllCurrencies_x000D_
Bk_Assetcontinitemco = Commitments</t>
        </r>
      </text>
    </comment>
    <comment ref="M33" authorId="0" shapeId="0" xr:uid="{00000000-0006-0000-2200-00008C000000}">
      <text>
        <r>
          <rPr>
            <b/>
            <sz val="9"/>
            <color indexed="81"/>
            <rFont val="Tahoma"/>
            <family val="2"/>
          </rPr>
          <t>Metric = D2_II_InformationAndCommunications_Amount_AllCurr_x000D_
Data Type = Bk_Number 19 - 9_x000D_
Bk_Assconcomloc = Singapore_x000D_
Bk_OtherCurrencies = AllCurrencies_x000D_
Bk_Assetcontinitemco = Commitments</t>
        </r>
      </text>
    </comment>
    <comment ref="N33" authorId="0" shapeId="0" xr:uid="{00000000-0006-0000-2200-00008D000000}">
      <text>
        <r>
          <rPr>
            <b/>
            <sz val="9"/>
            <color indexed="81"/>
            <rFont val="Tahoma"/>
            <family val="2"/>
          </rPr>
          <t>Metric = D2_II_RealProp_Amount_AllCurr_x000D_
Data Type = Bk_Number 19 - 9_x000D_
Bk_Assconcomloc = Singapore_x000D_
Bk_OtherCurrencies = AllCurrencies_x000D_
Bk_Assetcontinitemco = Commitments</t>
        </r>
      </text>
    </comment>
    <comment ref="O33" authorId="0" shapeId="0" xr:uid="{00000000-0006-0000-2200-00008E000000}">
      <text>
        <r>
          <rPr>
            <b/>
            <sz val="9"/>
            <color indexed="81"/>
            <rFont val="Tahoma"/>
            <family val="2"/>
          </rPr>
          <t>Metric = D2_II_ProfScientTechAdminSuppServActiv_Amount_AllCurr_x000D_
Data Type = Bk_Number 19 - 9_x000D_
Bk_Assconcomloc = Singapore_x000D_
Bk_OtherCurrencies = AllCurrencies_x000D_
Bk_Assetcontinitemco = Commitments</t>
        </r>
      </text>
    </comment>
    <comment ref="P33" authorId="0" shapeId="0" xr:uid="{00000000-0006-0000-2200-00008F000000}">
      <text>
        <r>
          <rPr>
            <b/>
            <sz val="9"/>
            <color indexed="81"/>
            <rFont val="Tahoma"/>
            <family val="2"/>
          </rPr>
          <t>Metric = D2_II_Other_Amount_AllCurr_x000D_
Data Type = Bk_Number 19 - 9_x000D_
Bk_Assconcomloc = Singapore_x000D_
Bk_OtherCurrencies = AllCurrencies_x000D_
Bk_Assetcontinitemco = Commitments</t>
        </r>
      </text>
    </comment>
    <comment ref="D34" authorId="0" shapeId="0" xr:uid="{00000000-0006-0000-2200-000090000000}">
      <text>
        <r>
          <rPr>
            <b/>
            <sz val="9"/>
            <color indexed="81"/>
            <rFont val="Tahoma"/>
            <family val="2"/>
          </rPr>
          <t>Metric = D2_II_AgricultureAndFishing_Amount_AllCurr_x000D_
Data Type = Bk_Number 19 - 9_x000D_
Bk_Assconcomloc = InternationalOrganisations_x000D_
Bk_OtherCurrencies = AllCurrencies_x000D_
Bk_Assetcontinitemco = Commitments</t>
        </r>
      </text>
    </comment>
    <comment ref="E34" authorId="0" shapeId="0" xr:uid="{00000000-0006-0000-2200-000091000000}">
      <text>
        <r>
          <rPr>
            <b/>
            <sz val="9"/>
            <color indexed="81"/>
            <rFont val="Tahoma"/>
            <family val="2"/>
          </rPr>
          <t>Metric = D2_II_MiningAndQuarrying_Amount_AllCurr_x000D_
Data Type = Bk_Number 19 - 9_x000D_
Bk_Assconcomloc = InternationalOrganisations_x000D_
Bk_OtherCurrencies = AllCurrencies_x000D_
Bk_Assetcontinitemco = Commitments</t>
        </r>
      </text>
    </comment>
    <comment ref="F34" authorId="0" shapeId="0" xr:uid="{00000000-0006-0000-2200-000092000000}">
      <text>
        <r>
          <rPr>
            <b/>
            <sz val="9"/>
            <color indexed="81"/>
            <rFont val="Tahoma"/>
            <family val="2"/>
          </rPr>
          <t>Metric = D2_II_Manufacturing_Amount_AllCurr_x000D_
Data Type = Bk_Number 19 - 9_x000D_
Bk_Assconcomloc = InternationalOrganisations_x000D_
Bk_OtherCurrencies = AllCurrencies_x000D_
Bk_Assetcontinitemco = Commitments</t>
        </r>
      </text>
    </comment>
    <comment ref="G34" authorId="0" shapeId="0" xr:uid="{00000000-0006-0000-2200-000093000000}">
      <text>
        <r>
          <rPr>
            <b/>
            <sz val="9"/>
            <color indexed="81"/>
            <rFont val="Tahoma"/>
            <family val="2"/>
          </rPr>
          <t>Metric = D2_II_ElectricityGasAndWater_Amount_AllCurr_x000D_
Data Type = Bk_Number 19 - 9_x000D_
Bk_Assconcomloc = InternationalOrganisations_x000D_
Bk_OtherCurrencies = AllCurrencies_x000D_
Bk_Assetcontinitemco = Commitments</t>
        </r>
      </text>
    </comment>
    <comment ref="H34" authorId="0" shapeId="0" xr:uid="{00000000-0006-0000-2200-000094000000}">
      <text>
        <r>
          <rPr>
            <b/>
            <sz val="9"/>
            <color indexed="81"/>
            <rFont val="Tahoma"/>
            <family val="2"/>
          </rPr>
          <t>Metric = D2_II_Construction_Amount_AllCurr_x000D_
Data Type = Bk_Number 19 - 9_x000D_
Bk_Assconcomloc = InternationalOrganisations_x000D_
Bk_OtherCurrencies = AllCurrencies_x000D_
Bk_Assetcontinitemco = Commitments</t>
        </r>
      </text>
    </comment>
    <comment ref="I34" authorId="0" shapeId="0" xr:uid="{00000000-0006-0000-2200-000095000000}">
      <text>
        <r>
          <rPr>
            <b/>
            <sz val="9"/>
            <color indexed="81"/>
            <rFont val="Tahoma"/>
            <family val="2"/>
          </rPr>
          <t>Metric = D2_II_WholeTrade_Amount_AllCurr_x000D_
Data Type = Bk_Number 19 - 9_x000D_
Bk_Assconcomloc = InternationalOrganisations_x000D_
Bk_OtherCurrencies = AllCurrencies_x000D_
Bk_Assetcontinitemco = Commitments</t>
        </r>
      </text>
    </comment>
    <comment ref="J34" authorId="0" shapeId="0" xr:uid="{00000000-0006-0000-2200-000096000000}">
      <text>
        <r>
          <rPr>
            <b/>
            <sz val="9"/>
            <color indexed="81"/>
            <rFont val="Tahoma"/>
            <family val="2"/>
          </rPr>
          <t>Metric = D2_II_RetTrade_Amount_AllCurr_x000D_
Data Type = Bk_Number 19 - 9_x000D_
Bk_Assconcomloc = InternationalOrganisations_x000D_
Bk_OtherCurrencies = AllCurrencies_x000D_
Bk_Assetcontinitemco = Commitments</t>
        </r>
      </text>
    </comment>
    <comment ref="K34" authorId="0" shapeId="0" xr:uid="{00000000-0006-0000-2200-000097000000}">
      <text>
        <r>
          <rPr>
            <b/>
            <sz val="9"/>
            <color indexed="81"/>
            <rFont val="Tahoma"/>
            <family val="2"/>
          </rPr>
          <t>Metric = D2_II_TransportAndStorage_Amount_AllCurr_x000D_
Data Type = Bk_Number 19 - 9_x000D_
Bk_Assconcomloc = InternationalOrganisations_x000D_
Bk_OtherCurrencies = AllCurrencies_x000D_
Bk_Assetcontinitemco = Commitments</t>
        </r>
      </text>
    </comment>
    <comment ref="L34" authorId="0" shapeId="0" xr:uid="{00000000-0006-0000-2200-000098000000}">
      <text>
        <r>
          <rPr>
            <b/>
            <sz val="9"/>
            <color indexed="81"/>
            <rFont val="Tahoma"/>
            <family val="2"/>
          </rPr>
          <t>Metric = D2_II_AccomodationAndFoodServiceActs_Amount_AllCurr_x000D_
Data Type = Bk_Number 19 - 9_x000D_
Bk_Assconcomloc = InternationalOrganisations_x000D_
Bk_OtherCurrencies = AllCurrencies_x000D_
Bk_Assetcontinitemco = Commitments</t>
        </r>
      </text>
    </comment>
    <comment ref="M34" authorId="0" shapeId="0" xr:uid="{00000000-0006-0000-2200-000099000000}">
      <text>
        <r>
          <rPr>
            <b/>
            <sz val="9"/>
            <color indexed="81"/>
            <rFont val="Tahoma"/>
            <family val="2"/>
          </rPr>
          <t>Metric = D2_II_InformationAndCommunications_Amount_AllCurr_x000D_
Data Type = Bk_Number 19 - 9_x000D_
Bk_Assconcomloc = InternationalOrganisations_x000D_
Bk_OtherCurrencies = AllCurrencies_x000D_
Bk_Assetcontinitemco = Commitments</t>
        </r>
      </text>
    </comment>
    <comment ref="N34" authorId="0" shapeId="0" xr:uid="{00000000-0006-0000-2200-00009A000000}">
      <text>
        <r>
          <rPr>
            <b/>
            <sz val="9"/>
            <color indexed="81"/>
            <rFont val="Tahoma"/>
            <family val="2"/>
          </rPr>
          <t>Metric = D2_II_RealProp_Amount_AllCurr_x000D_
Data Type = Bk_Number 19 - 9_x000D_
Bk_Assconcomloc = InternationalOrganisations_x000D_
Bk_OtherCurrencies = AllCurrencies_x000D_
Bk_Assetcontinitemco = Commitments</t>
        </r>
      </text>
    </comment>
    <comment ref="O34" authorId="0" shapeId="0" xr:uid="{00000000-0006-0000-2200-00009B000000}">
      <text>
        <r>
          <rPr>
            <b/>
            <sz val="9"/>
            <color indexed="81"/>
            <rFont val="Tahoma"/>
            <family val="2"/>
          </rPr>
          <t>Metric = D2_II_ProfScientTechAdminSuppServActiv_Amount_AllCurr_x000D_
Data Type = Bk_Number 19 - 9_x000D_
Bk_Assconcomloc = InternationalOrganisations_x000D_
Bk_OtherCurrencies = AllCurrencies_x000D_
Bk_Assetcontinitemco = Commitments</t>
        </r>
      </text>
    </comment>
    <comment ref="P34" authorId="0" shapeId="0" xr:uid="{00000000-0006-0000-2200-00009C000000}">
      <text>
        <r>
          <rPr>
            <b/>
            <sz val="9"/>
            <color indexed="81"/>
            <rFont val="Tahoma"/>
            <family val="2"/>
          </rPr>
          <t>Metric = D2_II_Other_Amount_AllCurr_x000D_
Data Type = Bk_Number 19 - 9_x000D_
Bk_Assconcomloc = InternationalOrganisations_x000D_
Bk_OtherCurrencies = AllCurrencies_x000D_
Bk_Assetcontinitemco = Commitments</t>
        </r>
      </text>
    </comment>
    <comment ref="D41" authorId="0" shapeId="0" xr:uid="{00000000-0006-0000-2200-00009D000000}">
      <text>
        <r>
          <rPr>
            <b/>
            <sz val="9"/>
            <color indexed="81"/>
            <rFont val="Tahoma"/>
            <family val="2"/>
          </rPr>
          <t>Metric = D2_II_AgricultureAndFishing_Amount_SgdUsd_x000D_
Data Type = Bk_Number 19 - 9_x000D_
Bk_Assconcomloc = Singapore_x000D_
Bk_OtherCurrencies = SGD_x000D_
Bk_Assetcontinitemco = Loans And Advances</t>
        </r>
      </text>
    </comment>
    <comment ref="E41" authorId="0" shapeId="0" xr:uid="{00000000-0006-0000-2200-00009E000000}">
      <text>
        <r>
          <rPr>
            <b/>
            <sz val="9"/>
            <color indexed="81"/>
            <rFont val="Tahoma"/>
            <family val="2"/>
          </rPr>
          <t>Metric = D2_II_MiningAndQuarrying_Amount_SgdUsd_x000D_
Data Type = Bk_Number 19 - 9_x000D_
Bk_Assconcomloc = Singapore_x000D_
Bk_OtherCurrencies = SGD_x000D_
Bk_Assetcontinitemco = Loans And Advances</t>
        </r>
      </text>
    </comment>
    <comment ref="F41" authorId="0" shapeId="0" xr:uid="{00000000-0006-0000-2200-00009F000000}">
      <text>
        <r>
          <rPr>
            <b/>
            <sz val="9"/>
            <color indexed="81"/>
            <rFont val="Tahoma"/>
            <family val="2"/>
          </rPr>
          <t>Metric = D2_II_Manufacturing_Amount_SgdUsd_x000D_
Data Type = Bk_Number 19 - 9_x000D_
Bk_Assconcomloc = Singapore_x000D_
Bk_OtherCurrencies = SGD_x000D_
Bk_Assetcontinitemco = Loans And Advances</t>
        </r>
      </text>
    </comment>
    <comment ref="G41" authorId="0" shapeId="0" xr:uid="{00000000-0006-0000-2200-0000A0000000}">
      <text>
        <r>
          <rPr>
            <b/>
            <sz val="9"/>
            <color indexed="81"/>
            <rFont val="Tahoma"/>
            <family val="2"/>
          </rPr>
          <t>Metric = D2_II_ElectricityGasAndWater_Amount_SgdUsd_x000D_
Data Type = Bk_Number 19 - 9_x000D_
Bk_Assconcomloc = Singapore_x000D_
Bk_OtherCurrencies = SGD_x000D_
Bk_Assetcontinitemco = Loans And Advances</t>
        </r>
      </text>
    </comment>
    <comment ref="H41" authorId="0" shapeId="0" xr:uid="{00000000-0006-0000-2200-0000A1000000}">
      <text>
        <r>
          <rPr>
            <b/>
            <sz val="9"/>
            <color indexed="81"/>
            <rFont val="Tahoma"/>
            <family val="2"/>
          </rPr>
          <t>Metric = D2_II_Construction_Amount_SgdUsd_x000D_
Data Type = Bk_Number 19 - 9_x000D_
Bk_Assconcomloc = Singapore_x000D_
Bk_OtherCurrencies = SGD_x000D_
Bk_Assetcontinitemco = Loans And Advances</t>
        </r>
      </text>
    </comment>
    <comment ref="I41" authorId="0" shapeId="0" xr:uid="{00000000-0006-0000-2200-0000A2000000}">
      <text>
        <r>
          <rPr>
            <b/>
            <sz val="9"/>
            <color indexed="81"/>
            <rFont val="Tahoma"/>
            <family val="2"/>
          </rPr>
          <t>Metric = D2_II_WholeTrade_Amount_SgdUsd_x000D_
Data Type = Bk_Number 19 - 9_x000D_
Bk_Assconcomloc = Singapore_x000D_
Bk_OtherCurrencies = SGD_x000D_
Bk_Assetcontinitemco = Loans And Advances</t>
        </r>
      </text>
    </comment>
    <comment ref="J41" authorId="0" shapeId="0" xr:uid="{00000000-0006-0000-2200-0000A3000000}">
      <text>
        <r>
          <rPr>
            <b/>
            <sz val="9"/>
            <color indexed="81"/>
            <rFont val="Tahoma"/>
            <family val="2"/>
          </rPr>
          <t>Metric = D2_II_RetTrade_Amount_SgdUsd_x000D_
Data Type = Bk_Number 19 - 9_x000D_
Bk_Assconcomloc = Singapore_x000D_
Bk_OtherCurrencies = SGD_x000D_
Bk_Assetcontinitemco = Loans And Advances</t>
        </r>
      </text>
    </comment>
    <comment ref="K41" authorId="0" shapeId="0" xr:uid="{00000000-0006-0000-2200-0000A4000000}">
      <text>
        <r>
          <rPr>
            <b/>
            <sz val="9"/>
            <color indexed="81"/>
            <rFont val="Tahoma"/>
            <family val="2"/>
          </rPr>
          <t>Metric = D2_II_TransportAndStorage_Amount_SgdUsd_x000D_
Data Type = Bk_Number 19 - 9_x000D_
Bk_Assconcomloc = Singapore_x000D_
Bk_OtherCurrencies = SGD_x000D_
Bk_Assetcontinitemco = Loans And Advances</t>
        </r>
      </text>
    </comment>
    <comment ref="L41" authorId="0" shapeId="0" xr:uid="{00000000-0006-0000-2200-0000A5000000}">
      <text>
        <r>
          <rPr>
            <b/>
            <sz val="9"/>
            <color indexed="81"/>
            <rFont val="Tahoma"/>
            <family val="2"/>
          </rPr>
          <t>Metric = D2_II_AccomodationAndFoodServiceActs_Amount_SgdUsd_x000D_
Data Type = Bk_Number 19 - 9_x000D_
Bk_Assconcomloc = Singapore_x000D_
Bk_OtherCurrencies = SGD_x000D_
Bk_Assetcontinitemco = Loans And Advances</t>
        </r>
      </text>
    </comment>
    <comment ref="M41" authorId="0" shapeId="0" xr:uid="{00000000-0006-0000-2200-0000A6000000}">
      <text>
        <r>
          <rPr>
            <b/>
            <sz val="9"/>
            <color indexed="81"/>
            <rFont val="Tahoma"/>
            <family val="2"/>
          </rPr>
          <t>Metric = D2_II_InformationAndCommunications_Amount_SgdUsd_x000D_
Data Type = Bk_Number 19 - 9_x000D_
Bk_Assconcomloc = Singapore_x000D_
Bk_OtherCurrencies = SGD_x000D_
Bk_Assetcontinitemco = Loans And Advances</t>
        </r>
      </text>
    </comment>
    <comment ref="N41" authorId="0" shapeId="0" xr:uid="{00000000-0006-0000-2200-0000A7000000}">
      <text>
        <r>
          <rPr>
            <b/>
            <sz val="9"/>
            <color indexed="81"/>
            <rFont val="Tahoma"/>
            <family val="2"/>
          </rPr>
          <t>Metric = D2_II_RealProp_Amount_SgdUsd_x000D_
Data Type = Bk_Number 19 - 9_x000D_
Bk_Assconcomloc = Singapore_x000D_
Bk_OtherCurrencies = SGD_x000D_
Bk_Assetcontinitemco = Loans And Advances</t>
        </r>
      </text>
    </comment>
    <comment ref="O41" authorId="0" shapeId="0" xr:uid="{00000000-0006-0000-2200-0000A8000000}">
      <text>
        <r>
          <rPr>
            <b/>
            <sz val="9"/>
            <color indexed="81"/>
            <rFont val="Tahoma"/>
            <family val="2"/>
          </rPr>
          <t>Metric = D2_II_ProfScientTechAdminSuppServActiv_Amount_SgdUsd_x000D_
Data Type = Bk_Number 19 - 9_x000D_
Bk_Assconcomloc = Singapore_x000D_
Bk_OtherCurrencies = SGD_x000D_
Bk_Assetcontinitemco = Loans And Advances</t>
        </r>
      </text>
    </comment>
    <comment ref="P41" authorId="0" shapeId="0" xr:uid="{00000000-0006-0000-2200-0000A9000000}">
      <text>
        <r>
          <rPr>
            <b/>
            <sz val="9"/>
            <color indexed="81"/>
            <rFont val="Tahoma"/>
            <family val="2"/>
          </rPr>
          <t>Metric = D2_II_Other_Amount_SgdUsd_x000D_
Data Type = Bk_Number 19 - 9_x000D_
Bk_Assconcomloc = Singapore_x000D_
Bk_OtherCurrencies = SGD_x000D_
Bk_Assetcontinitemco = Loans And Advances</t>
        </r>
      </text>
    </comment>
    <comment ref="D42" authorId="0" shapeId="0" xr:uid="{00000000-0006-0000-2200-0000AA000000}">
      <text>
        <r>
          <rPr>
            <b/>
            <sz val="9"/>
            <color indexed="81"/>
            <rFont val="Tahoma"/>
            <family val="2"/>
          </rPr>
          <t>Metric = D2_II_AgricultureAndFishing_Amount_SgdUsd_x000D_
Data Type = Bk_Number 19 - 9_x000D_
Bk_Assconcomloc = InternationalOrganisations_x000D_
Bk_OtherCurrencies = SGD_x000D_
Bk_Assetcontinitemco = Loans And Advances</t>
        </r>
      </text>
    </comment>
    <comment ref="E42" authorId="0" shapeId="0" xr:uid="{00000000-0006-0000-2200-0000AB000000}">
      <text>
        <r>
          <rPr>
            <b/>
            <sz val="9"/>
            <color indexed="81"/>
            <rFont val="Tahoma"/>
            <family val="2"/>
          </rPr>
          <t>Metric = D2_II_MiningAndQuarrying_Amount_SgdUsd_x000D_
Data Type = Bk_Number 19 - 9_x000D_
Bk_Assconcomloc = InternationalOrganisations_x000D_
Bk_OtherCurrencies = SGD_x000D_
Bk_Assetcontinitemco = Loans And Advances</t>
        </r>
      </text>
    </comment>
    <comment ref="F42" authorId="0" shapeId="0" xr:uid="{00000000-0006-0000-2200-0000AC000000}">
      <text>
        <r>
          <rPr>
            <b/>
            <sz val="9"/>
            <color indexed="81"/>
            <rFont val="Tahoma"/>
            <family val="2"/>
          </rPr>
          <t>Metric = D2_II_Manufacturing_Amount_SgdUsd_x000D_
Data Type = Bk_Number 19 - 9_x000D_
Bk_Assconcomloc = InternationalOrganisations_x000D_
Bk_OtherCurrencies = SGD_x000D_
Bk_Assetcontinitemco = Loans And Advances</t>
        </r>
      </text>
    </comment>
    <comment ref="G42" authorId="0" shapeId="0" xr:uid="{00000000-0006-0000-2200-0000AD000000}">
      <text>
        <r>
          <rPr>
            <b/>
            <sz val="9"/>
            <color indexed="81"/>
            <rFont val="Tahoma"/>
            <family val="2"/>
          </rPr>
          <t>Metric = D2_II_ElectricityGasAndWater_Amount_SgdUsd_x000D_
Data Type = Bk_Number 19 - 9_x000D_
Bk_Assconcomloc = InternationalOrganisations_x000D_
Bk_OtherCurrencies = SGD_x000D_
Bk_Assetcontinitemco = Loans And Advances</t>
        </r>
      </text>
    </comment>
    <comment ref="H42" authorId="0" shapeId="0" xr:uid="{00000000-0006-0000-2200-0000AE000000}">
      <text>
        <r>
          <rPr>
            <b/>
            <sz val="9"/>
            <color indexed="81"/>
            <rFont val="Tahoma"/>
            <family val="2"/>
          </rPr>
          <t>Metric = D2_II_Construction_Amount_SgdUsd_x000D_
Data Type = Bk_Number 19 - 9_x000D_
Bk_Assconcomloc = InternationalOrganisations_x000D_
Bk_OtherCurrencies = SGD_x000D_
Bk_Assetcontinitemco = Loans And Advances</t>
        </r>
      </text>
    </comment>
    <comment ref="I42" authorId="0" shapeId="0" xr:uid="{00000000-0006-0000-2200-0000AF000000}">
      <text>
        <r>
          <rPr>
            <b/>
            <sz val="9"/>
            <color indexed="81"/>
            <rFont val="Tahoma"/>
            <family val="2"/>
          </rPr>
          <t>Metric = D2_II_WholeTrade_Amount_SgdUsd_x000D_
Data Type = Bk_Number 19 - 9_x000D_
Bk_Assconcomloc = InternationalOrganisations_x000D_
Bk_OtherCurrencies = SGD_x000D_
Bk_Assetcontinitemco = Loans And Advances</t>
        </r>
      </text>
    </comment>
    <comment ref="J42" authorId="0" shapeId="0" xr:uid="{00000000-0006-0000-2200-0000B0000000}">
      <text>
        <r>
          <rPr>
            <b/>
            <sz val="9"/>
            <color indexed="81"/>
            <rFont val="Tahoma"/>
            <family val="2"/>
          </rPr>
          <t>Metric = D2_II_RetTrade_Amount_SgdUsd_x000D_
Data Type = Bk_Number 19 - 9_x000D_
Bk_Assconcomloc = InternationalOrganisations_x000D_
Bk_OtherCurrencies = SGD_x000D_
Bk_Assetcontinitemco = Loans And Advances</t>
        </r>
      </text>
    </comment>
    <comment ref="K42" authorId="0" shapeId="0" xr:uid="{00000000-0006-0000-2200-0000B1000000}">
      <text>
        <r>
          <rPr>
            <b/>
            <sz val="9"/>
            <color indexed="81"/>
            <rFont val="Tahoma"/>
            <family val="2"/>
          </rPr>
          <t>Metric = D2_II_TransportAndStorage_Amount_SgdUsd_x000D_
Data Type = Bk_Number 19 - 9_x000D_
Bk_Assconcomloc = InternationalOrganisations_x000D_
Bk_OtherCurrencies = SGD_x000D_
Bk_Assetcontinitemco = Loans And Advances</t>
        </r>
      </text>
    </comment>
    <comment ref="L42" authorId="0" shapeId="0" xr:uid="{00000000-0006-0000-2200-0000B2000000}">
      <text>
        <r>
          <rPr>
            <b/>
            <sz val="9"/>
            <color indexed="81"/>
            <rFont val="Tahoma"/>
            <family val="2"/>
          </rPr>
          <t>Metric = D2_II_AccomodationAndFoodServiceActs_Amount_SgdUsd_x000D_
Data Type = Bk_Number 19 - 9_x000D_
Bk_Assconcomloc = InternationalOrganisations_x000D_
Bk_OtherCurrencies = SGD_x000D_
Bk_Assetcontinitemco = Loans And Advances</t>
        </r>
      </text>
    </comment>
    <comment ref="M42" authorId="0" shapeId="0" xr:uid="{00000000-0006-0000-2200-0000B3000000}">
      <text>
        <r>
          <rPr>
            <b/>
            <sz val="9"/>
            <color indexed="81"/>
            <rFont val="Tahoma"/>
            <family val="2"/>
          </rPr>
          <t>Metric = D2_II_InformationAndCommunications_Amount_SgdUsd_x000D_
Data Type = Bk_Number 19 - 9_x000D_
Bk_Assconcomloc = InternationalOrganisations_x000D_
Bk_OtherCurrencies = SGD_x000D_
Bk_Assetcontinitemco = Loans And Advances</t>
        </r>
      </text>
    </comment>
    <comment ref="N42" authorId="0" shapeId="0" xr:uid="{00000000-0006-0000-2200-0000B4000000}">
      <text>
        <r>
          <rPr>
            <b/>
            <sz val="9"/>
            <color indexed="81"/>
            <rFont val="Tahoma"/>
            <family val="2"/>
          </rPr>
          <t>Metric = D2_II_RealProp_Amount_SgdUsd_x000D_
Data Type = Bk_Number 19 - 9_x000D_
Bk_Assconcomloc = InternationalOrganisations_x000D_
Bk_OtherCurrencies = SGD_x000D_
Bk_Assetcontinitemco = Loans And Advances</t>
        </r>
      </text>
    </comment>
    <comment ref="O42" authorId="0" shapeId="0" xr:uid="{00000000-0006-0000-2200-0000B5000000}">
      <text>
        <r>
          <rPr>
            <b/>
            <sz val="9"/>
            <color indexed="81"/>
            <rFont val="Tahoma"/>
            <family val="2"/>
          </rPr>
          <t>Metric = D2_II_ProfScientTechAdminSuppServActiv_Amount_SgdUsd_x000D_
Data Type = Bk_Number 19 - 9_x000D_
Bk_Assconcomloc = InternationalOrganisations_x000D_
Bk_OtherCurrencies = SGD_x000D_
Bk_Assetcontinitemco = Loans And Advances</t>
        </r>
      </text>
    </comment>
    <comment ref="P42" authorId="0" shapeId="0" xr:uid="{00000000-0006-0000-2200-0000B6000000}">
      <text>
        <r>
          <rPr>
            <b/>
            <sz val="9"/>
            <color indexed="81"/>
            <rFont val="Tahoma"/>
            <family val="2"/>
          </rPr>
          <t>Metric = D2_II_Other_Amount_SgdUsd_x000D_
Data Type = Bk_Number 19 - 9_x000D_
Bk_Assconcomloc = InternationalOrganisations_x000D_
Bk_OtherCurrencies = SGD_x000D_
Bk_Assetcontinitemco = Loans And Advances</t>
        </r>
      </text>
    </comment>
    <comment ref="D46" authorId="0" shapeId="0" xr:uid="{00000000-0006-0000-2200-0000B7000000}">
      <text>
        <r>
          <rPr>
            <b/>
            <sz val="9"/>
            <color indexed="81"/>
            <rFont val="Tahoma"/>
            <family val="2"/>
          </rPr>
          <t>Metric = D2_II_AgricultureAndFishing_Amount_SgdUsd_x000D_
Data Type = Bk_Number 19 - 9_x000D_
Bk_Assconcomloc = Singapore_x000D_
Bk_OtherCurrencies = SGD_x000D_
Bk_Assetcontinitemco = Bills Discounted Or Purchased</t>
        </r>
      </text>
    </comment>
    <comment ref="E46" authorId="0" shapeId="0" xr:uid="{00000000-0006-0000-2200-0000B8000000}">
      <text>
        <r>
          <rPr>
            <b/>
            <sz val="9"/>
            <color indexed="81"/>
            <rFont val="Tahoma"/>
            <family val="2"/>
          </rPr>
          <t>Metric = D2_II_MiningAndQuarrying_Amount_SgdUsd_x000D_
Data Type = Bk_Number 19 - 9_x000D_
Bk_Assconcomloc = Singapore_x000D_
Bk_OtherCurrencies = SGD_x000D_
Bk_Assetcontinitemco = Bills Discounted Or Purchased</t>
        </r>
      </text>
    </comment>
    <comment ref="F46" authorId="0" shapeId="0" xr:uid="{00000000-0006-0000-2200-0000B9000000}">
      <text>
        <r>
          <rPr>
            <b/>
            <sz val="9"/>
            <color indexed="81"/>
            <rFont val="Tahoma"/>
            <family val="2"/>
          </rPr>
          <t>Metric = D2_II_Manufacturing_Amount_SgdUsd_x000D_
Data Type = Bk_Number 19 - 9_x000D_
Bk_Assconcomloc = Singapore_x000D_
Bk_OtherCurrencies = SGD_x000D_
Bk_Assetcontinitemco = Bills Discounted Or Purchased</t>
        </r>
      </text>
    </comment>
    <comment ref="G46" authorId="0" shapeId="0" xr:uid="{00000000-0006-0000-2200-0000BA000000}">
      <text>
        <r>
          <rPr>
            <b/>
            <sz val="9"/>
            <color indexed="81"/>
            <rFont val="Tahoma"/>
            <family val="2"/>
          </rPr>
          <t>Metric = D2_II_ElectricityGasAndWater_Amount_SgdUsd_x000D_
Data Type = Bk_Number 19 - 9_x000D_
Bk_Assconcomloc = Singapore_x000D_
Bk_OtherCurrencies = SGD_x000D_
Bk_Assetcontinitemco = Bills Discounted Or Purchased</t>
        </r>
      </text>
    </comment>
    <comment ref="H46" authorId="0" shapeId="0" xr:uid="{00000000-0006-0000-2200-0000BB000000}">
      <text>
        <r>
          <rPr>
            <b/>
            <sz val="9"/>
            <color indexed="81"/>
            <rFont val="Tahoma"/>
            <family val="2"/>
          </rPr>
          <t>Metric = D2_II_Construction_Amount_SgdUsd_x000D_
Data Type = Bk_Number 19 - 9_x000D_
Bk_Assconcomloc = Singapore_x000D_
Bk_OtherCurrencies = SGD_x000D_
Bk_Assetcontinitemco = Bills Discounted Or Purchased</t>
        </r>
      </text>
    </comment>
    <comment ref="I46" authorId="0" shapeId="0" xr:uid="{00000000-0006-0000-2200-0000BC000000}">
      <text>
        <r>
          <rPr>
            <b/>
            <sz val="9"/>
            <color indexed="81"/>
            <rFont val="Tahoma"/>
            <family val="2"/>
          </rPr>
          <t>Metric = D2_II_WholeTrade_Amount_SgdUsd_x000D_
Data Type = Bk_Number 19 - 9_x000D_
Bk_Assconcomloc = Singapore_x000D_
Bk_OtherCurrencies = SGD_x000D_
Bk_Assetcontinitemco = Bills Discounted Or Purchased</t>
        </r>
      </text>
    </comment>
    <comment ref="J46" authorId="0" shapeId="0" xr:uid="{00000000-0006-0000-2200-0000BD000000}">
      <text>
        <r>
          <rPr>
            <b/>
            <sz val="9"/>
            <color indexed="81"/>
            <rFont val="Tahoma"/>
            <family val="2"/>
          </rPr>
          <t>Metric = D2_II_RetTrade_Amount_SgdUsd_x000D_
Data Type = Bk_Number 19 - 9_x000D_
Bk_Assconcomloc = Singapore_x000D_
Bk_OtherCurrencies = SGD_x000D_
Bk_Assetcontinitemco = Bills Discounted Or Purchased</t>
        </r>
      </text>
    </comment>
    <comment ref="K46" authorId="0" shapeId="0" xr:uid="{00000000-0006-0000-2200-0000BE000000}">
      <text>
        <r>
          <rPr>
            <b/>
            <sz val="9"/>
            <color indexed="81"/>
            <rFont val="Tahoma"/>
            <family val="2"/>
          </rPr>
          <t>Metric = D2_II_TransportAndStorage_Amount_SgdUsd_x000D_
Data Type = Bk_Number 19 - 9_x000D_
Bk_Assconcomloc = Singapore_x000D_
Bk_OtherCurrencies = SGD_x000D_
Bk_Assetcontinitemco = Bills Discounted Or Purchased</t>
        </r>
      </text>
    </comment>
    <comment ref="L46" authorId="0" shapeId="0" xr:uid="{00000000-0006-0000-2200-0000BF000000}">
      <text>
        <r>
          <rPr>
            <b/>
            <sz val="9"/>
            <color indexed="81"/>
            <rFont val="Tahoma"/>
            <family val="2"/>
          </rPr>
          <t>Metric = D2_II_AccomodationAndFoodServiceActs_Amount_SgdUsd_x000D_
Data Type = Bk_Number 19 - 9_x000D_
Bk_Assconcomloc = Singapore_x000D_
Bk_OtherCurrencies = SGD_x000D_
Bk_Assetcontinitemco = Bills Discounted Or Purchased</t>
        </r>
      </text>
    </comment>
    <comment ref="M46" authorId="0" shapeId="0" xr:uid="{00000000-0006-0000-2200-0000C0000000}">
      <text>
        <r>
          <rPr>
            <b/>
            <sz val="9"/>
            <color indexed="81"/>
            <rFont val="Tahoma"/>
            <family val="2"/>
          </rPr>
          <t>Metric = D2_II_InformationAndCommunications_Amount_SgdUsd_x000D_
Data Type = Bk_Number 19 - 9_x000D_
Bk_Assconcomloc = Singapore_x000D_
Bk_OtherCurrencies = SGD_x000D_
Bk_Assetcontinitemco = Bills Discounted Or Purchased</t>
        </r>
      </text>
    </comment>
    <comment ref="N46" authorId="0" shapeId="0" xr:uid="{00000000-0006-0000-2200-0000C1000000}">
      <text>
        <r>
          <rPr>
            <b/>
            <sz val="9"/>
            <color indexed="81"/>
            <rFont val="Tahoma"/>
            <family val="2"/>
          </rPr>
          <t>Metric = D2_II_RealProp_Amount_SgdUsd_x000D_
Data Type = Bk_Number 19 - 9_x000D_
Bk_Assconcomloc = Singapore_x000D_
Bk_OtherCurrencies = SGD_x000D_
Bk_Assetcontinitemco = Bills Discounted Or Purchased</t>
        </r>
      </text>
    </comment>
    <comment ref="O46" authorId="0" shapeId="0" xr:uid="{00000000-0006-0000-2200-0000C2000000}">
      <text>
        <r>
          <rPr>
            <b/>
            <sz val="9"/>
            <color indexed="81"/>
            <rFont val="Tahoma"/>
            <family val="2"/>
          </rPr>
          <t>Metric = D2_II_ProfScientTechAdminSuppServActiv_Amount_SgdUsd_x000D_
Data Type = Bk_Number 19 - 9_x000D_
Bk_Assconcomloc = Singapore_x000D_
Bk_OtherCurrencies = SGD_x000D_
Bk_Assetcontinitemco = Bills Discounted Or Purchased</t>
        </r>
      </text>
    </comment>
    <comment ref="P46" authorId="0" shapeId="0" xr:uid="{00000000-0006-0000-2200-0000C3000000}">
      <text>
        <r>
          <rPr>
            <b/>
            <sz val="9"/>
            <color indexed="81"/>
            <rFont val="Tahoma"/>
            <family val="2"/>
          </rPr>
          <t>Metric = D2_II_Other_Amount_SgdUsd_x000D_
Data Type = Bk_Number 19 - 9_x000D_
Bk_Assconcomloc = Singapore_x000D_
Bk_OtherCurrencies = SGD_x000D_
Bk_Assetcontinitemco = Bills Discounted Or Purchased</t>
        </r>
      </text>
    </comment>
    <comment ref="D47" authorId="0" shapeId="0" xr:uid="{00000000-0006-0000-2200-0000C4000000}">
      <text>
        <r>
          <rPr>
            <b/>
            <sz val="9"/>
            <color indexed="81"/>
            <rFont val="Tahoma"/>
            <family val="2"/>
          </rPr>
          <t>Metric = D2_II_AgricultureAndFishing_Amount_SgdUsd_x000D_
Data Type = Bk_Number 19 - 9_x000D_
Bk_Assconcomloc = InternationalOrganisations_x000D_
Bk_OtherCurrencies = SGD_x000D_
Bk_Assetcontinitemco = Bills Discounted Or Purchased</t>
        </r>
      </text>
    </comment>
    <comment ref="E47" authorId="0" shapeId="0" xr:uid="{00000000-0006-0000-2200-0000C5000000}">
      <text>
        <r>
          <rPr>
            <b/>
            <sz val="9"/>
            <color indexed="81"/>
            <rFont val="Tahoma"/>
            <family val="2"/>
          </rPr>
          <t>Metric = D2_II_MiningAndQuarrying_Amount_SgdUsd_x000D_
Data Type = Bk_Number 19 - 9_x000D_
Bk_Assconcomloc = InternationalOrganisations_x000D_
Bk_OtherCurrencies = SGD_x000D_
Bk_Assetcontinitemco = Bills Discounted Or Purchased</t>
        </r>
      </text>
    </comment>
    <comment ref="F47" authorId="0" shapeId="0" xr:uid="{00000000-0006-0000-2200-0000C6000000}">
      <text>
        <r>
          <rPr>
            <b/>
            <sz val="9"/>
            <color indexed="81"/>
            <rFont val="Tahoma"/>
            <family val="2"/>
          </rPr>
          <t>Metric = D2_II_Manufacturing_Amount_SgdUsd_x000D_
Data Type = Bk_Number 19 - 9_x000D_
Bk_Assconcomloc = InternationalOrganisations_x000D_
Bk_OtherCurrencies = SGD_x000D_
Bk_Assetcontinitemco = Bills Discounted Or Purchased</t>
        </r>
      </text>
    </comment>
    <comment ref="G47" authorId="0" shapeId="0" xr:uid="{00000000-0006-0000-2200-0000C7000000}">
      <text>
        <r>
          <rPr>
            <b/>
            <sz val="9"/>
            <color indexed="81"/>
            <rFont val="Tahoma"/>
            <family val="2"/>
          </rPr>
          <t>Metric = D2_II_ElectricityGasAndWater_Amount_SgdUsd_x000D_
Data Type = Bk_Number 19 - 9_x000D_
Bk_Assconcomloc = InternationalOrganisations_x000D_
Bk_OtherCurrencies = SGD_x000D_
Bk_Assetcontinitemco = Bills Discounted Or Purchased</t>
        </r>
      </text>
    </comment>
    <comment ref="H47" authorId="0" shapeId="0" xr:uid="{00000000-0006-0000-2200-0000C8000000}">
      <text>
        <r>
          <rPr>
            <b/>
            <sz val="9"/>
            <color indexed="81"/>
            <rFont val="Tahoma"/>
            <family val="2"/>
          </rPr>
          <t>Metric = D2_II_Construction_Amount_SgdUsd_x000D_
Data Type = Bk_Number 19 - 9_x000D_
Bk_Assconcomloc = InternationalOrganisations_x000D_
Bk_OtherCurrencies = SGD_x000D_
Bk_Assetcontinitemco = Bills Discounted Or Purchased</t>
        </r>
      </text>
    </comment>
    <comment ref="I47" authorId="0" shapeId="0" xr:uid="{00000000-0006-0000-2200-0000C9000000}">
      <text>
        <r>
          <rPr>
            <b/>
            <sz val="9"/>
            <color indexed="81"/>
            <rFont val="Tahoma"/>
            <family val="2"/>
          </rPr>
          <t>Metric = D2_II_WholeTrade_Amount_SgdUsd_x000D_
Data Type = Bk_Number 19 - 9_x000D_
Bk_Assconcomloc = InternationalOrganisations_x000D_
Bk_OtherCurrencies = SGD_x000D_
Bk_Assetcontinitemco = Bills Discounted Or Purchased</t>
        </r>
      </text>
    </comment>
    <comment ref="J47" authorId="0" shapeId="0" xr:uid="{00000000-0006-0000-2200-0000CA000000}">
      <text>
        <r>
          <rPr>
            <b/>
            <sz val="9"/>
            <color indexed="81"/>
            <rFont val="Tahoma"/>
            <family val="2"/>
          </rPr>
          <t>Metric = D2_II_RetTrade_Amount_SgdUsd_x000D_
Data Type = Bk_Number 19 - 9_x000D_
Bk_Assconcomloc = InternationalOrganisations_x000D_
Bk_OtherCurrencies = SGD_x000D_
Bk_Assetcontinitemco = Bills Discounted Or Purchased</t>
        </r>
      </text>
    </comment>
    <comment ref="K47" authorId="0" shapeId="0" xr:uid="{00000000-0006-0000-2200-0000CB000000}">
      <text>
        <r>
          <rPr>
            <b/>
            <sz val="9"/>
            <color indexed="81"/>
            <rFont val="Tahoma"/>
            <family val="2"/>
          </rPr>
          <t>Metric = D2_II_TransportAndStorage_Amount_SgdUsd_x000D_
Data Type = Bk_Number 19 - 9_x000D_
Bk_Assconcomloc = InternationalOrganisations_x000D_
Bk_OtherCurrencies = SGD_x000D_
Bk_Assetcontinitemco = Bills Discounted Or Purchased</t>
        </r>
      </text>
    </comment>
    <comment ref="L47" authorId="0" shapeId="0" xr:uid="{00000000-0006-0000-2200-0000CC000000}">
      <text>
        <r>
          <rPr>
            <b/>
            <sz val="9"/>
            <color indexed="81"/>
            <rFont val="Tahoma"/>
            <family val="2"/>
          </rPr>
          <t>Metric = D2_II_AccomodationAndFoodServiceActs_Amount_SgdUsd_x000D_
Data Type = Bk_Number 19 - 9_x000D_
Bk_Assconcomloc = InternationalOrganisations_x000D_
Bk_OtherCurrencies = SGD_x000D_
Bk_Assetcontinitemco = Bills Discounted Or Purchased</t>
        </r>
      </text>
    </comment>
    <comment ref="M47" authorId="0" shapeId="0" xr:uid="{00000000-0006-0000-2200-0000CD000000}">
      <text>
        <r>
          <rPr>
            <b/>
            <sz val="9"/>
            <color indexed="81"/>
            <rFont val="Tahoma"/>
            <family val="2"/>
          </rPr>
          <t>Metric = D2_II_InformationAndCommunications_Amount_SgdUsd_x000D_
Data Type = Bk_Number 19 - 9_x000D_
Bk_Assconcomloc = InternationalOrganisations_x000D_
Bk_OtherCurrencies = SGD_x000D_
Bk_Assetcontinitemco = Bills Discounted Or Purchased</t>
        </r>
      </text>
    </comment>
    <comment ref="N47" authorId="0" shapeId="0" xr:uid="{00000000-0006-0000-2200-0000CE000000}">
      <text>
        <r>
          <rPr>
            <b/>
            <sz val="9"/>
            <color indexed="81"/>
            <rFont val="Tahoma"/>
            <family val="2"/>
          </rPr>
          <t>Metric = D2_II_RealProp_Amount_SgdUsd_x000D_
Data Type = Bk_Number 19 - 9_x000D_
Bk_Assconcomloc = InternationalOrganisations_x000D_
Bk_OtherCurrencies = SGD_x000D_
Bk_Assetcontinitemco = Bills Discounted Or Purchased</t>
        </r>
      </text>
    </comment>
    <comment ref="O47" authorId="0" shapeId="0" xr:uid="{00000000-0006-0000-2200-0000CF000000}">
      <text>
        <r>
          <rPr>
            <b/>
            <sz val="9"/>
            <color indexed="81"/>
            <rFont val="Tahoma"/>
            <family val="2"/>
          </rPr>
          <t>Metric = D2_II_ProfScientTechAdminSuppServActiv_Amount_SgdUsd_x000D_
Data Type = Bk_Number 19 - 9_x000D_
Bk_Assconcomloc = InternationalOrganisations_x000D_
Bk_OtherCurrencies = SGD_x000D_
Bk_Assetcontinitemco = Bills Discounted Or Purchased</t>
        </r>
      </text>
    </comment>
    <comment ref="P47" authorId="0" shapeId="0" xr:uid="{00000000-0006-0000-2200-0000D0000000}">
      <text>
        <r>
          <rPr>
            <b/>
            <sz val="9"/>
            <color indexed="81"/>
            <rFont val="Tahoma"/>
            <family val="2"/>
          </rPr>
          <t>Metric = D2_II_Other_Amount_SgdUsd_x000D_
Data Type = Bk_Number 19 - 9_x000D_
Bk_Assconcomloc = InternationalOrganisations_x000D_
Bk_OtherCurrencies = SGD_x000D_
Bk_Assetcontinitemco = Bills Discounted Or Purchased</t>
        </r>
      </text>
    </comment>
    <comment ref="D51" authorId="1" shapeId="0" xr:uid="{00000000-0006-0000-2200-0000D1000000}">
      <text>
        <r>
          <rPr>
            <b/>
            <sz val="9"/>
            <color indexed="81"/>
            <rFont val="Tahoma"/>
            <family val="2"/>
          </rPr>
          <t>Metric = D2_II_AgricultureAndFishing_Amount_SgdUsd_x000D_
Data Type = Bk_Number 19 - 9_x000D_
Bk_Assconcomloc = Singapore_x000D_
Bk_OtherCurrencies = SGD_x000D_
Bk_Assetcontinitemco = Debt Securities</t>
        </r>
      </text>
    </comment>
    <comment ref="E51" authorId="1" shapeId="0" xr:uid="{00000000-0006-0000-2200-0000D2000000}">
      <text>
        <r>
          <rPr>
            <b/>
            <sz val="9"/>
            <color indexed="81"/>
            <rFont val="Tahoma"/>
            <family val="2"/>
          </rPr>
          <t>Metric = D2_II_MiningAndQuarrying_Amount_SgdUsd_x000D_
Data Type = Bk_Number 19 - 9_x000D_
Bk_Assconcomloc = Singapore_x000D_
Bk_OtherCurrencies = SGD_x000D_
Bk_Assetcontinitemco = Debt Securities</t>
        </r>
      </text>
    </comment>
    <comment ref="F51" authorId="1" shapeId="0" xr:uid="{00000000-0006-0000-2200-0000D3000000}">
      <text>
        <r>
          <rPr>
            <b/>
            <sz val="9"/>
            <color indexed="81"/>
            <rFont val="Tahoma"/>
            <family val="2"/>
          </rPr>
          <t>Metric = D2_II_Manufacturing_Amount_SgdUsd_x000D_
Data Type = Bk_Number 19 - 9_x000D_
Bk_Assconcomloc = Singapore_x000D_
Bk_OtherCurrencies = SGD_x000D_
Bk_Assetcontinitemco = Debt Securities</t>
        </r>
      </text>
    </comment>
    <comment ref="G51" authorId="1" shapeId="0" xr:uid="{00000000-0006-0000-2200-0000D4000000}">
      <text>
        <r>
          <rPr>
            <b/>
            <sz val="9"/>
            <color indexed="81"/>
            <rFont val="Tahoma"/>
            <family val="2"/>
          </rPr>
          <t>Metric = D2_II_ElectricityGasAndWater_Amount_SgdUsd_x000D_
Data Type = Bk_Number 19 - 9_x000D_
Bk_Assconcomloc = Singapore_x000D_
Bk_OtherCurrencies = SGD_x000D_
Bk_Assetcontinitemco = Debt Securities</t>
        </r>
      </text>
    </comment>
    <comment ref="H51" authorId="1" shapeId="0" xr:uid="{00000000-0006-0000-2200-0000D5000000}">
      <text>
        <r>
          <rPr>
            <b/>
            <sz val="9"/>
            <color indexed="81"/>
            <rFont val="Tahoma"/>
            <family val="2"/>
          </rPr>
          <t>Metric = D2_II_Construction_Amount_SgdUsd_x000D_
Data Type = Bk_Number 19 - 9_x000D_
Bk_Assconcomloc = Singapore_x000D_
Bk_OtherCurrencies = SGD_x000D_
Bk_Assetcontinitemco = Debt Securities</t>
        </r>
      </text>
    </comment>
    <comment ref="I51" authorId="1" shapeId="0" xr:uid="{00000000-0006-0000-2200-0000D6000000}">
      <text>
        <r>
          <rPr>
            <b/>
            <sz val="9"/>
            <color indexed="81"/>
            <rFont val="Tahoma"/>
            <family val="2"/>
          </rPr>
          <t>Metric = D2_II_WholeTrade_Amount_SgdUsd_x000D_
Data Type = Bk_Number 19 - 9_x000D_
Bk_Assconcomloc = Singapore_x000D_
Bk_OtherCurrencies = SGD_x000D_
Bk_Assetcontinitemco = Debt Securities</t>
        </r>
      </text>
    </comment>
    <comment ref="J51" authorId="1" shapeId="0" xr:uid="{00000000-0006-0000-2200-0000D7000000}">
      <text>
        <r>
          <rPr>
            <b/>
            <sz val="9"/>
            <color indexed="81"/>
            <rFont val="Tahoma"/>
            <family val="2"/>
          </rPr>
          <t>Metric = D2_II_RetTrade_Amount_SgdUsd_x000D_
Data Type = Bk_Number 19 - 9_x000D_
Bk_Assconcomloc = Singapore_x000D_
Bk_OtherCurrencies = SGD_x000D_
Bk_Assetcontinitemco = Debt Securities</t>
        </r>
      </text>
    </comment>
    <comment ref="K51" authorId="1" shapeId="0" xr:uid="{00000000-0006-0000-2200-0000D8000000}">
      <text>
        <r>
          <rPr>
            <b/>
            <sz val="9"/>
            <color indexed="81"/>
            <rFont val="Tahoma"/>
            <family val="2"/>
          </rPr>
          <t>Metric = D2_II_TransportAndStorage_Amount_SgdUsd_x000D_
Data Type = Bk_Number 19 - 9_x000D_
Bk_Assconcomloc = Singapore_x000D_
Bk_OtherCurrencies = SGD_x000D_
Bk_Assetcontinitemco = Debt Securities</t>
        </r>
      </text>
    </comment>
    <comment ref="L51" authorId="1" shapeId="0" xr:uid="{00000000-0006-0000-2200-0000D9000000}">
      <text>
        <r>
          <rPr>
            <b/>
            <sz val="9"/>
            <color indexed="81"/>
            <rFont val="Tahoma"/>
            <family val="2"/>
          </rPr>
          <t>Metric = D2_II_AccomodationAndFoodServiceActs_Amount_SgdUsd_x000D_
Data Type = Bk_Number 19 - 9_x000D_
Bk_Assconcomloc = Singapore_x000D_
Bk_OtherCurrencies = SGD_x000D_
Bk_Assetcontinitemco = Debt Securities</t>
        </r>
      </text>
    </comment>
    <comment ref="M51" authorId="1" shapeId="0" xr:uid="{00000000-0006-0000-2200-0000DA000000}">
      <text>
        <r>
          <rPr>
            <b/>
            <sz val="9"/>
            <color indexed="81"/>
            <rFont val="Tahoma"/>
            <family val="2"/>
          </rPr>
          <t>Metric = D2_II_InformationAndCommunications_Amount_SgdUsd_x000D_
Data Type = Bk_Number 19 - 9_x000D_
Bk_Assconcomloc = Singapore_x000D_
Bk_OtherCurrencies = SGD_x000D_
Bk_Assetcontinitemco = Debt Securities</t>
        </r>
      </text>
    </comment>
    <comment ref="N51" authorId="1" shapeId="0" xr:uid="{00000000-0006-0000-2200-0000DB000000}">
      <text>
        <r>
          <rPr>
            <b/>
            <sz val="9"/>
            <color indexed="81"/>
            <rFont val="Tahoma"/>
            <family val="2"/>
          </rPr>
          <t>Metric = D2_II_RealProp_Amount_SgdUsd_x000D_
Data Type = Bk_Number 19 - 9_x000D_
Bk_Assconcomloc = Singapore_x000D_
Bk_OtherCurrencies = SGD_x000D_
Bk_Assetcontinitemco = Debt Securities</t>
        </r>
      </text>
    </comment>
    <comment ref="O51" authorId="1" shapeId="0" xr:uid="{00000000-0006-0000-2200-0000DC000000}">
      <text>
        <r>
          <rPr>
            <b/>
            <sz val="9"/>
            <color indexed="81"/>
            <rFont val="Tahoma"/>
            <family val="2"/>
          </rPr>
          <t>Metric = D2_II_ProfScientTechAdminSuppServActiv_Amount_SgdUsd_x000D_
Data Type = Bk_Number 19 - 9_x000D_
Bk_Assconcomloc = Singapore_x000D_
Bk_OtherCurrencies = SGD_x000D_
Bk_Assetcontinitemco = Debt Securities</t>
        </r>
      </text>
    </comment>
    <comment ref="P51" authorId="1" shapeId="0" xr:uid="{00000000-0006-0000-2200-0000DD000000}">
      <text>
        <r>
          <rPr>
            <b/>
            <sz val="9"/>
            <color indexed="81"/>
            <rFont val="Tahoma"/>
            <family val="2"/>
          </rPr>
          <t>Metric = D2_II_Other_Amount_SgdUsd_x000D_
Data Type = Bk_Number 19 - 9_x000D_
Bk_Assconcomloc = Singapore_x000D_
Bk_OtherCurrencies = SGD_x000D_
Bk_Assetcontinitemco = Debt Securities</t>
        </r>
      </text>
    </comment>
    <comment ref="D52" authorId="1" shapeId="0" xr:uid="{00000000-0006-0000-2200-0000DE000000}">
      <text>
        <r>
          <rPr>
            <b/>
            <sz val="9"/>
            <color indexed="81"/>
            <rFont val="Tahoma"/>
            <family val="2"/>
          </rPr>
          <t>Metric = D2_II_AgricultureAndFishing_Amount_SgdUsd_x000D_
Data Type = Bk_Number 19 - 9_x000D_
Bk_Assconcomloc = InternationalOrganisations_x000D_
Bk_OtherCurrencies = SGD_x000D_
Bk_Assetcontinitemco = Debt Securities</t>
        </r>
      </text>
    </comment>
    <comment ref="E52" authorId="1" shapeId="0" xr:uid="{00000000-0006-0000-2200-0000DF000000}">
      <text>
        <r>
          <rPr>
            <b/>
            <sz val="9"/>
            <color indexed="81"/>
            <rFont val="Tahoma"/>
            <family val="2"/>
          </rPr>
          <t>Metric = D2_II_MiningAndQuarrying_Amount_SgdUsd_x000D_
Data Type = Bk_Number 19 - 9_x000D_
Bk_Assconcomloc = InternationalOrganisations_x000D_
Bk_OtherCurrencies = SGD_x000D_
Bk_Assetcontinitemco = Debt Securities</t>
        </r>
      </text>
    </comment>
    <comment ref="F52" authorId="1" shapeId="0" xr:uid="{00000000-0006-0000-2200-0000E0000000}">
      <text>
        <r>
          <rPr>
            <b/>
            <sz val="9"/>
            <color indexed="81"/>
            <rFont val="Tahoma"/>
            <family val="2"/>
          </rPr>
          <t>Metric = D2_II_Manufacturing_Amount_SgdUsd_x000D_
Data Type = Bk_Number 19 - 9_x000D_
Bk_Assconcomloc = InternationalOrganisations_x000D_
Bk_OtherCurrencies = SGD_x000D_
Bk_Assetcontinitemco = Debt Securities</t>
        </r>
      </text>
    </comment>
    <comment ref="G52" authorId="1" shapeId="0" xr:uid="{00000000-0006-0000-2200-0000E1000000}">
      <text>
        <r>
          <rPr>
            <b/>
            <sz val="9"/>
            <color indexed="81"/>
            <rFont val="Tahoma"/>
            <family val="2"/>
          </rPr>
          <t>Metric = D2_II_ElectricityGasAndWater_Amount_SgdUsd_x000D_
Data Type = Bk_Number 19 - 9_x000D_
Bk_Assconcomloc = InternationalOrganisations_x000D_
Bk_OtherCurrencies = SGD_x000D_
Bk_Assetcontinitemco = Debt Securities</t>
        </r>
      </text>
    </comment>
    <comment ref="H52" authorId="1" shapeId="0" xr:uid="{00000000-0006-0000-2200-0000E2000000}">
      <text>
        <r>
          <rPr>
            <b/>
            <sz val="9"/>
            <color indexed="81"/>
            <rFont val="Tahoma"/>
            <family val="2"/>
          </rPr>
          <t>Metric = D2_II_Construction_Amount_SgdUsd_x000D_
Data Type = Bk_Number 19 - 9_x000D_
Bk_Assconcomloc = InternationalOrganisations_x000D_
Bk_OtherCurrencies = SGD_x000D_
Bk_Assetcontinitemco = Debt Securities</t>
        </r>
      </text>
    </comment>
    <comment ref="I52" authorId="1" shapeId="0" xr:uid="{00000000-0006-0000-2200-0000E3000000}">
      <text>
        <r>
          <rPr>
            <b/>
            <sz val="9"/>
            <color indexed="81"/>
            <rFont val="Tahoma"/>
            <family val="2"/>
          </rPr>
          <t>Metric = D2_II_WholeTrade_Amount_SgdUsd_x000D_
Data Type = Bk_Number 19 - 9_x000D_
Bk_Assconcomloc = InternationalOrganisations_x000D_
Bk_OtherCurrencies = SGD_x000D_
Bk_Assetcontinitemco = Debt Securities</t>
        </r>
      </text>
    </comment>
    <comment ref="J52" authorId="1" shapeId="0" xr:uid="{00000000-0006-0000-2200-0000E4000000}">
      <text>
        <r>
          <rPr>
            <b/>
            <sz val="9"/>
            <color indexed="81"/>
            <rFont val="Tahoma"/>
            <family val="2"/>
          </rPr>
          <t>Metric = D2_II_RetTrade_Amount_SgdUsd_x000D_
Data Type = Bk_Number 19 - 9_x000D_
Bk_Assconcomloc = InternationalOrganisations_x000D_
Bk_OtherCurrencies = SGD_x000D_
Bk_Assetcontinitemco = Debt Securities</t>
        </r>
      </text>
    </comment>
    <comment ref="K52" authorId="1" shapeId="0" xr:uid="{00000000-0006-0000-2200-0000E5000000}">
      <text>
        <r>
          <rPr>
            <b/>
            <sz val="9"/>
            <color indexed="81"/>
            <rFont val="Tahoma"/>
            <family val="2"/>
          </rPr>
          <t>Metric = D2_II_TransportAndStorage_Amount_SgdUsd_x000D_
Data Type = Bk_Number 19 - 9_x000D_
Bk_Assconcomloc = InternationalOrganisations_x000D_
Bk_OtherCurrencies = SGD_x000D_
Bk_Assetcontinitemco = Debt Securities</t>
        </r>
      </text>
    </comment>
    <comment ref="L52" authorId="1" shapeId="0" xr:uid="{00000000-0006-0000-2200-0000E6000000}">
      <text>
        <r>
          <rPr>
            <b/>
            <sz val="9"/>
            <color indexed="81"/>
            <rFont val="Tahoma"/>
            <family val="2"/>
          </rPr>
          <t>Metric = D2_II_AccomodationAndFoodServiceActs_Amount_SgdUsd_x000D_
Data Type = Bk_Number 19 - 9_x000D_
Bk_Assconcomloc = InternationalOrganisations_x000D_
Bk_OtherCurrencies = SGD_x000D_
Bk_Assetcontinitemco = Debt Securities</t>
        </r>
      </text>
    </comment>
    <comment ref="M52" authorId="1" shapeId="0" xr:uid="{00000000-0006-0000-2200-0000E7000000}">
      <text>
        <r>
          <rPr>
            <b/>
            <sz val="9"/>
            <color indexed="81"/>
            <rFont val="Tahoma"/>
            <family val="2"/>
          </rPr>
          <t>Metric = D2_II_InformationAndCommunications_Amount_SgdUsd_x000D_
Data Type = Bk_Number 19 - 9_x000D_
Bk_Assconcomloc = InternationalOrganisations_x000D_
Bk_OtherCurrencies = SGD_x000D_
Bk_Assetcontinitemco = Debt Securities</t>
        </r>
      </text>
    </comment>
    <comment ref="N52" authorId="1" shapeId="0" xr:uid="{00000000-0006-0000-2200-0000E8000000}">
      <text>
        <r>
          <rPr>
            <b/>
            <sz val="9"/>
            <color indexed="81"/>
            <rFont val="Tahoma"/>
            <family val="2"/>
          </rPr>
          <t>Metric = D2_II_RealProp_Amount_SgdUsd_x000D_
Data Type = Bk_Number 19 - 9_x000D_
Bk_Assconcomloc = InternationalOrganisations_x000D_
Bk_OtherCurrencies = SGD_x000D_
Bk_Assetcontinitemco = Debt Securities</t>
        </r>
      </text>
    </comment>
    <comment ref="O52" authorId="1" shapeId="0" xr:uid="{00000000-0006-0000-2200-0000E9000000}">
      <text>
        <r>
          <rPr>
            <b/>
            <sz val="9"/>
            <color indexed="81"/>
            <rFont val="Tahoma"/>
            <family val="2"/>
          </rPr>
          <t>Metric = D2_II_ProfScientTechAdminSuppServActiv_Amount_SgdUsd_x000D_
Data Type = Bk_Number 19 - 9_x000D_
Bk_Assconcomloc = InternationalOrganisations_x000D_
Bk_OtherCurrencies = SGD_x000D_
Bk_Assetcontinitemco = Debt Securities</t>
        </r>
      </text>
    </comment>
    <comment ref="P52" authorId="1" shapeId="0" xr:uid="{00000000-0006-0000-2200-0000EA000000}">
      <text>
        <r>
          <rPr>
            <b/>
            <sz val="9"/>
            <color indexed="81"/>
            <rFont val="Tahoma"/>
            <family val="2"/>
          </rPr>
          <t>Metric = D2_II_Other_Amount_SgdUsd_x000D_
Data Type = Bk_Number 19 - 9_x000D_
Bk_Assconcomloc = InternationalOrganisations_x000D_
Bk_OtherCurrencies = SGD_x000D_
Bk_Assetcontinitemco = Debt Securities</t>
        </r>
      </text>
    </comment>
    <comment ref="D56" authorId="0" shapeId="0" xr:uid="{00000000-0006-0000-2200-0000EB000000}">
      <text>
        <r>
          <rPr>
            <b/>
            <sz val="9"/>
            <color indexed="81"/>
            <rFont val="Tahoma"/>
            <family val="2"/>
          </rPr>
          <t>Metric = D2_II_AgricultureAndFishing_Amount_SgdUsd_x000D_
Data Type = Bk_Number 19 - 9_x000D_
Bk_Assconcomloc = Singapore_x000D_
Bk_OtherCurrencies = SGD_x000D_
Bk_Assetcontinitemco = Negotiable Certificates Of Deposits</t>
        </r>
      </text>
    </comment>
    <comment ref="E56" authorId="0" shapeId="0" xr:uid="{00000000-0006-0000-2200-0000EC000000}">
      <text>
        <r>
          <rPr>
            <b/>
            <sz val="9"/>
            <color indexed="81"/>
            <rFont val="Tahoma"/>
            <family val="2"/>
          </rPr>
          <t>Metric = D2_II_MiningAndQuarrying_Amount_SgdUsd_x000D_
Data Type = Bk_Number 19 - 9_x000D_
Bk_Assconcomloc = Singapore_x000D_
Bk_OtherCurrencies = SGD_x000D_
Bk_Assetcontinitemco = Negotiable Certificates Of Deposits</t>
        </r>
      </text>
    </comment>
    <comment ref="F56" authorId="0" shapeId="0" xr:uid="{00000000-0006-0000-2200-0000ED000000}">
      <text>
        <r>
          <rPr>
            <b/>
            <sz val="9"/>
            <color indexed="81"/>
            <rFont val="Tahoma"/>
            <family val="2"/>
          </rPr>
          <t>Metric = D2_II_Manufacturing_Amount_SgdUsd_x000D_
Data Type = Bk_Number 19 - 9_x000D_
Bk_Assconcomloc = Singapore_x000D_
Bk_OtherCurrencies = SGD_x000D_
Bk_Assetcontinitemco = Negotiable Certificates Of Deposits</t>
        </r>
      </text>
    </comment>
    <comment ref="G56" authorId="0" shapeId="0" xr:uid="{00000000-0006-0000-2200-0000EE000000}">
      <text>
        <r>
          <rPr>
            <b/>
            <sz val="9"/>
            <color indexed="81"/>
            <rFont val="Tahoma"/>
            <family val="2"/>
          </rPr>
          <t>Metric = D2_II_ElectricityGasAndWater_Amount_SgdUsd_x000D_
Data Type = Bk_Number 19 - 9_x000D_
Bk_Assconcomloc = Singapore_x000D_
Bk_OtherCurrencies = SGD_x000D_
Bk_Assetcontinitemco = Negotiable Certificates Of Deposits</t>
        </r>
      </text>
    </comment>
    <comment ref="H56" authorId="0" shapeId="0" xr:uid="{00000000-0006-0000-2200-0000EF000000}">
      <text>
        <r>
          <rPr>
            <b/>
            <sz val="9"/>
            <color indexed="81"/>
            <rFont val="Tahoma"/>
            <family val="2"/>
          </rPr>
          <t>Metric = D2_II_Construction_Amount_SgdUsd_x000D_
Data Type = Bk_Number 19 - 9_x000D_
Bk_Assconcomloc = Singapore_x000D_
Bk_OtherCurrencies = SGD_x000D_
Bk_Assetcontinitemco = Negotiable Certificates Of Deposits</t>
        </r>
      </text>
    </comment>
    <comment ref="I56" authorId="0" shapeId="0" xr:uid="{00000000-0006-0000-2200-0000F0000000}">
      <text>
        <r>
          <rPr>
            <b/>
            <sz val="9"/>
            <color indexed="81"/>
            <rFont val="Tahoma"/>
            <family val="2"/>
          </rPr>
          <t>Metric = D2_II_WholeTrade_Amount_SgdUsd_x000D_
Data Type = Bk_Number 19 - 9_x000D_
Bk_Assconcomloc = Singapore_x000D_
Bk_OtherCurrencies = SGD_x000D_
Bk_Assetcontinitemco = Negotiable Certificates Of Deposits</t>
        </r>
      </text>
    </comment>
    <comment ref="J56" authorId="0" shapeId="0" xr:uid="{00000000-0006-0000-2200-0000F1000000}">
      <text>
        <r>
          <rPr>
            <b/>
            <sz val="9"/>
            <color indexed="81"/>
            <rFont val="Tahoma"/>
            <family val="2"/>
          </rPr>
          <t>Metric = D2_II_RetTrade_Amount_SgdUsd_x000D_
Data Type = Bk_Number 19 - 9_x000D_
Bk_Assconcomloc = Singapore_x000D_
Bk_OtherCurrencies = SGD_x000D_
Bk_Assetcontinitemco = Negotiable Certificates Of Deposits</t>
        </r>
      </text>
    </comment>
    <comment ref="K56" authorId="0" shapeId="0" xr:uid="{00000000-0006-0000-2200-0000F2000000}">
      <text>
        <r>
          <rPr>
            <b/>
            <sz val="9"/>
            <color indexed="81"/>
            <rFont val="Tahoma"/>
            <family val="2"/>
          </rPr>
          <t>Metric = D2_II_TransportAndStorage_Amount_SgdUsd_x000D_
Data Type = Bk_Number 19 - 9_x000D_
Bk_Assconcomloc = Singapore_x000D_
Bk_OtherCurrencies = SGD_x000D_
Bk_Assetcontinitemco = Negotiable Certificates Of Deposits</t>
        </r>
      </text>
    </comment>
    <comment ref="L56" authorId="0" shapeId="0" xr:uid="{00000000-0006-0000-2200-0000F3000000}">
      <text>
        <r>
          <rPr>
            <b/>
            <sz val="9"/>
            <color indexed="81"/>
            <rFont val="Tahoma"/>
            <family val="2"/>
          </rPr>
          <t>Metric = D2_II_AccomodationAndFoodServiceActs_Amount_SgdUsd_x000D_
Data Type = Bk_Number 19 - 9_x000D_
Bk_Assconcomloc = Singapore_x000D_
Bk_OtherCurrencies = SGD_x000D_
Bk_Assetcontinitemco = Negotiable Certificates Of Deposits</t>
        </r>
      </text>
    </comment>
    <comment ref="M56" authorId="0" shapeId="0" xr:uid="{00000000-0006-0000-2200-0000F4000000}">
      <text>
        <r>
          <rPr>
            <b/>
            <sz val="9"/>
            <color indexed="81"/>
            <rFont val="Tahoma"/>
            <family val="2"/>
          </rPr>
          <t>Metric = D2_II_InformationAndCommunications_Amount_SgdUsd_x000D_
Data Type = Bk_Number 19 - 9_x000D_
Bk_Assconcomloc = Singapore_x000D_
Bk_OtherCurrencies = SGD_x000D_
Bk_Assetcontinitemco = Negotiable Certificates Of Deposits</t>
        </r>
      </text>
    </comment>
    <comment ref="N56" authorId="0" shapeId="0" xr:uid="{00000000-0006-0000-2200-0000F5000000}">
      <text>
        <r>
          <rPr>
            <b/>
            <sz val="9"/>
            <color indexed="81"/>
            <rFont val="Tahoma"/>
            <family val="2"/>
          </rPr>
          <t>Metric = D2_II_RealProp_Amount_SgdUsd_x000D_
Data Type = Bk_Number 19 - 9_x000D_
Bk_Assconcomloc = Singapore_x000D_
Bk_OtherCurrencies = SGD_x000D_
Bk_Assetcontinitemco = Negotiable Certificates Of Deposits</t>
        </r>
      </text>
    </comment>
    <comment ref="O56" authorId="0" shapeId="0" xr:uid="{00000000-0006-0000-2200-0000F6000000}">
      <text>
        <r>
          <rPr>
            <b/>
            <sz val="9"/>
            <color indexed="81"/>
            <rFont val="Tahoma"/>
            <family val="2"/>
          </rPr>
          <t>Metric = D2_II_ProfScientTechAdminSuppServActiv_Amount_SgdUsd_x000D_
Data Type = Bk_Number 19 - 9_x000D_
Bk_Assconcomloc = Singapore_x000D_
Bk_OtherCurrencies = SGD_x000D_
Bk_Assetcontinitemco = Negotiable Certificates Of Deposits</t>
        </r>
      </text>
    </comment>
    <comment ref="P56" authorId="0" shapeId="0" xr:uid="{00000000-0006-0000-2200-0000F7000000}">
      <text>
        <r>
          <rPr>
            <b/>
            <sz val="9"/>
            <color indexed="81"/>
            <rFont val="Tahoma"/>
            <family val="2"/>
          </rPr>
          <t>Metric = D2_II_Other_Amount_SgdUsd_x000D_
Data Type = Bk_Number 19 - 9_x000D_
Bk_Assconcomloc = Singapore_x000D_
Bk_OtherCurrencies = SGD_x000D_
Bk_Assetcontinitemco = Negotiable Certificates Of Deposits</t>
        </r>
      </text>
    </comment>
    <comment ref="D57" authorId="0" shapeId="0" xr:uid="{00000000-0006-0000-2200-0000F8000000}">
      <text>
        <r>
          <rPr>
            <b/>
            <sz val="9"/>
            <color indexed="81"/>
            <rFont val="Tahoma"/>
            <family val="2"/>
          </rPr>
          <t>Metric = D2_II_AgricultureAndFishing_Amount_SgdUsd_x000D_
Data Type = Bk_Number 19 - 9_x000D_
Bk_Assconcomloc = InternationalOrganisations_x000D_
Bk_OtherCurrencies = SGD_x000D_
Bk_Assetcontinitemco = Negotiable Certificates Of Deposits</t>
        </r>
      </text>
    </comment>
    <comment ref="E57" authorId="0" shapeId="0" xr:uid="{00000000-0006-0000-2200-0000F9000000}">
      <text>
        <r>
          <rPr>
            <b/>
            <sz val="9"/>
            <color indexed="81"/>
            <rFont val="Tahoma"/>
            <family val="2"/>
          </rPr>
          <t>Metric = D2_II_MiningAndQuarrying_Amount_SgdUsd_x000D_
Data Type = Bk_Number 19 - 9_x000D_
Bk_Assconcomloc = InternationalOrganisations_x000D_
Bk_OtherCurrencies = SGD_x000D_
Bk_Assetcontinitemco = Negotiable Certificates Of Deposits</t>
        </r>
      </text>
    </comment>
    <comment ref="F57" authorId="0" shapeId="0" xr:uid="{00000000-0006-0000-2200-0000FA000000}">
      <text>
        <r>
          <rPr>
            <b/>
            <sz val="9"/>
            <color indexed="81"/>
            <rFont val="Tahoma"/>
            <family val="2"/>
          </rPr>
          <t>Metric = D2_II_Manufacturing_Amount_SgdUsd_x000D_
Data Type = Bk_Number 19 - 9_x000D_
Bk_Assconcomloc = InternationalOrganisations_x000D_
Bk_OtherCurrencies = SGD_x000D_
Bk_Assetcontinitemco = Negotiable Certificates Of Deposits</t>
        </r>
      </text>
    </comment>
    <comment ref="G57" authorId="0" shapeId="0" xr:uid="{00000000-0006-0000-2200-0000FB000000}">
      <text>
        <r>
          <rPr>
            <b/>
            <sz val="9"/>
            <color indexed="81"/>
            <rFont val="Tahoma"/>
            <family val="2"/>
          </rPr>
          <t>Metric = D2_II_ElectricityGasAndWater_Amount_SgdUsd_x000D_
Data Type = Bk_Number 19 - 9_x000D_
Bk_Assconcomloc = InternationalOrganisations_x000D_
Bk_OtherCurrencies = SGD_x000D_
Bk_Assetcontinitemco = Negotiable Certificates Of Deposits</t>
        </r>
      </text>
    </comment>
    <comment ref="H57" authorId="0" shapeId="0" xr:uid="{00000000-0006-0000-2200-0000FC000000}">
      <text>
        <r>
          <rPr>
            <b/>
            <sz val="9"/>
            <color indexed="81"/>
            <rFont val="Tahoma"/>
            <family val="2"/>
          </rPr>
          <t>Metric = D2_II_Construction_Amount_SgdUsd_x000D_
Data Type = Bk_Number 19 - 9_x000D_
Bk_Assconcomloc = InternationalOrganisations_x000D_
Bk_OtherCurrencies = SGD_x000D_
Bk_Assetcontinitemco = Negotiable Certificates Of Deposits</t>
        </r>
      </text>
    </comment>
    <comment ref="I57" authorId="0" shapeId="0" xr:uid="{00000000-0006-0000-2200-0000FD000000}">
      <text>
        <r>
          <rPr>
            <b/>
            <sz val="9"/>
            <color indexed="81"/>
            <rFont val="Tahoma"/>
            <family val="2"/>
          </rPr>
          <t>Metric = D2_II_WholeTrade_Amount_SgdUsd_x000D_
Data Type = Bk_Number 19 - 9_x000D_
Bk_Assconcomloc = InternationalOrganisations_x000D_
Bk_OtherCurrencies = SGD_x000D_
Bk_Assetcontinitemco = Negotiable Certificates Of Deposits</t>
        </r>
      </text>
    </comment>
    <comment ref="J57" authorId="0" shapeId="0" xr:uid="{00000000-0006-0000-2200-0000FE000000}">
      <text>
        <r>
          <rPr>
            <b/>
            <sz val="9"/>
            <color indexed="81"/>
            <rFont val="Tahoma"/>
            <family val="2"/>
          </rPr>
          <t>Metric = D2_II_RetTrade_Amount_SgdUsd_x000D_
Data Type = Bk_Number 19 - 9_x000D_
Bk_Assconcomloc = InternationalOrganisations_x000D_
Bk_OtherCurrencies = SGD_x000D_
Bk_Assetcontinitemco = Negotiable Certificates Of Deposits</t>
        </r>
      </text>
    </comment>
    <comment ref="K57" authorId="0" shapeId="0" xr:uid="{00000000-0006-0000-2200-0000FF000000}">
      <text>
        <r>
          <rPr>
            <b/>
            <sz val="9"/>
            <color indexed="81"/>
            <rFont val="Tahoma"/>
            <family val="2"/>
          </rPr>
          <t>Metric = D2_II_TransportAndStorage_Amount_SgdUsd_x000D_
Data Type = Bk_Number 19 - 9_x000D_
Bk_Assconcomloc = InternationalOrganisations_x000D_
Bk_OtherCurrencies = SGD_x000D_
Bk_Assetcontinitemco = Negotiable Certificates Of Deposits</t>
        </r>
      </text>
    </comment>
    <comment ref="L57" authorId="0" shapeId="0" xr:uid="{00000000-0006-0000-2200-000000010000}">
      <text>
        <r>
          <rPr>
            <b/>
            <sz val="9"/>
            <color indexed="81"/>
            <rFont val="Tahoma"/>
            <family val="2"/>
          </rPr>
          <t>Metric = D2_II_AccomodationAndFoodServiceActs_Amount_SgdUsd_x000D_
Data Type = Bk_Number 19 - 9_x000D_
Bk_Assconcomloc = InternationalOrganisations_x000D_
Bk_OtherCurrencies = SGD_x000D_
Bk_Assetcontinitemco = Negotiable Certificates Of Deposits</t>
        </r>
      </text>
    </comment>
    <comment ref="M57" authorId="0" shapeId="0" xr:uid="{00000000-0006-0000-2200-000001010000}">
      <text>
        <r>
          <rPr>
            <b/>
            <sz val="9"/>
            <color indexed="81"/>
            <rFont val="Tahoma"/>
            <family val="2"/>
          </rPr>
          <t>Metric = D2_II_InformationAndCommunications_Amount_SgdUsd_x000D_
Data Type = Bk_Number 19 - 9_x000D_
Bk_Assconcomloc = InternationalOrganisations_x000D_
Bk_OtherCurrencies = SGD_x000D_
Bk_Assetcontinitemco = Negotiable Certificates Of Deposits</t>
        </r>
      </text>
    </comment>
    <comment ref="N57" authorId="0" shapeId="0" xr:uid="{00000000-0006-0000-2200-000002010000}">
      <text>
        <r>
          <rPr>
            <b/>
            <sz val="9"/>
            <color indexed="81"/>
            <rFont val="Tahoma"/>
            <family val="2"/>
          </rPr>
          <t>Metric = D2_II_RealProp_Amount_SgdUsd_x000D_
Data Type = Bk_Number 19 - 9_x000D_
Bk_Assconcomloc = InternationalOrganisations_x000D_
Bk_OtherCurrencies = SGD_x000D_
Bk_Assetcontinitemco = Negotiable Certificates Of Deposits</t>
        </r>
      </text>
    </comment>
    <comment ref="O57" authorId="0" shapeId="0" xr:uid="{00000000-0006-0000-2200-000003010000}">
      <text>
        <r>
          <rPr>
            <b/>
            <sz val="9"/>
            <color indexed="81"/>
            <rFont val="Tahoma"/>
            <family val="2"/>
          </rPr>
          <t>Metric = D2_II_ProfScientTechAdminSuppServActiv_Amount_SgdUsd_x000D_
Data Type = Bk_Number 19 - 9_x000D_
Bk_Assconcomloc = InternationalOrganisations_x000D_
Bk_OtherCurrencies = SGD_x000D_
Bk_Assetcontinitemco = Negotiable Certificates Of Deposits</t>
        </r>
      </text>
    </comment>
    <comment ref="P57" authorId="0" shapeId="0" xr:uid="{00000000-0006-0000-2200-000004010000}">
      <text>
        <r>
          <rPr>
            <b/>
            <sz val="9"/>
            <color indexed="81"/>
            <rFont val="Tahoma"/>
            <family val="2"/>
          </rPr>
          <t>Metric = D2_II_Other_Amount_SgdUsd_x000D_
Data Type = Bk_Number 19 - 9_x000D_
Bk_Assconcomloc = InternationalOrganisations_x000D_
Bk_OtherCurrencies = SGD_x000D_
Bk_Assetcontinitemco = Negotiable Certificates Of Deposits</t>
        </r>
      </text>
    </comment>
    <comment ref="D61" authorId="0" shapeId="0" xr:uid="{00000000-0006-0000-2200-000005010000}">
      <text>
        <r>
          <rPr>
            <b/>
            <sz val="9"/>
            <color indexed="81"/>
            <rFont val="Tahoma"/>
            <family val="2"/>
          </rPr>
          <t>Metric = D2_II_AgricultureAndFishing_Amount_SgdUsd_x000D_
Data Type = Bk_Number 19 - 9_x000D_
Bk_Assconcomloc = Singapore_x000D_
Bk_OtherCurrencies = SGD_x000D_
Bk_Assetcontinitemco = Contingent Items</t>
        </r>
      </text>
    </comment>
    <comment ref="E61" authorId="0" shapeId="0" xr:uid="{00000000-0006-0000-2200-000006010000}">
      <text>
        <r>
          <rPr>
            <b/>
            <sz val="9"/>
            <color indexed="81"/>
            <rFont val="Tahoma"/>
            <family val="2"/>
          </rPr>
          <t>Metric = D2_II_MiningAndQuarrying_Amount_SgdUsd_x000D_
Data Type = Bk_Number 19 - 9_x000D_
Bk_Assconcomloc = Singapore_x000D_
Bk_OtherCurrencies = SGD_x000D_
Bk_Assetcontinitemco = Contingent Items</t>
        </r>
      </text>
    </comment>
    <comment ref="F61" authorId="0" shapeId="0" xr:uid="{00000000-0006-0000-2200-000007010000}">
      <text>
        <r>
          <rPr>
            <b/>
            <sz val="9"/>
            <color indexed="81"/>
            <rFont val="Tahoma"/>
            <family val="2"/>
          </rPr>
          <t>Metric = D2_II_Manufacturing_Amount_SgdUsd_x000D_
Data Type = Bk_Number 19 - 9_x000D_
Bk_Assconcomloc = Singapore_x000D_
Bk_OtherCurrencies = SGD_x000D_
Bk_Assetcontinitemco = Contingent Items</t>
        </r>
      </text>
    </comment>
    <comment ref="G61" authorId="0" shapeId="0" xr:uid="{00000000-0006-0000-2200-000008010000}">
      <text>
        <r>
          <rPr>
            <b/>
            <sz val="9"/>
            <color indexed="81"/>
            <rFont val="Tahoma"/>
            <family val="2"/>
          </rPr>
          <t>Metric = D2_II_ElectricityGasAndWater_Amount_SgdUsd_x000D_
Data Type = Bk_Number 19 - 9_x000D_
Bk_Assconcomloc = Singapore_x000D_
Bk_OtherCurrencies = SGD_x000D_
Bk_Assetcontinitemco = Contingent Items</t>
        </r>
      </text>
    </comment>
    <comment ref="H61" authorId="0" shapeId="0" xr:uid="{00000000-0006-0000-2200-000009010000}">
      <text>
        <r>
          <rPr>
            <b/>
            <sz val="9"/>
            <color indexed="81"/>
            <rFont val="Tahoma"/>
            <family val="2"/>
          </rPr>
          <t>Metric = D2_II_Construction_Amount_SgdUsd_x000D_
Data Type = Bk_Number 19 - 9_x000D_
Bk_Assconcomloc = Singapore_x000D_
Bk_OtherCurrencies = SGD_x000D_
Bk_Assetcontinitemco = Contingent Items</t>
        </r>
      </text>
    </comment>
    <comment ref="I61" authorId="0" shapeId="0" xr:uid="{00000000-0006-0000-2200-00000A010000}">
      <text>
        <r>
          <rPr>
            <b/>
            <sz val="9"/>
            <color indexed="81"/>
            <rFont val="Tahoma"/>
            <family val="2"/>
          </rPr>
          <t>Metric = D2_II_WholeTrade_Amount_SgdUsd_x000D_
Data Type = Bk_Number 19 - 9_x000D_
Bk_Assconcomloc = Singapore_x000D_
Bk_OtherCurrencies = SGD_x000D_
Bk_Assetcontinitemco = Contingent Items</t>
        </r>
      </text>
    </comment>
    <comment ref="J61" authorId="0" shapeId="0" xr:uid="{00000000-0006-0000-2200-00000B010000}">
      <text>
        <r>
          <rPr>
            <b/>
            <sz val="9"/>
            <color indexed="81"/>
            <rFont val="Tahoma"/>
            <family val="2"/>
          </rPr>
          <t>Metric = D2_II_RetTrade_Amount_SgdUsd_x000D_
Data Type = Bk_Number 19 - 9_x000D_
Bk_Assconcomloc = Singapore_x000D_
Bk_OtherCurrencies = SGD_x000D_
Bk_Assetcontinitemco = Contingent Items</t>
        </r>
      </text>
    </comment>
    <comment ref="K61" authorId="0" shapeId="0" xr:uid="{00000000-0006-0000-2200-00000C010000}">
      <text>
        <r>
          <rPr>
            <b/>
            <sz val="9"/>
            <color indexed="81"/>
            <rFont val="Tahoma"/>
            <family val="2"/>
          </rPr>
          <t>Metric = D2_II_TransportAndStorage_Amount_SgdUsd_x000D_
Data Type = Bk_Number 19 - 9_x000D_
Bk_Assconcomloc = Singapore_x000D_
Bk_OtherCurrencies = SGD_x000D_
Bk_Assetcontinitemco = Contingent Items</t>
        </r>
      </text>
    </comment>
    <comment ref="L61" authorId="0" shapeId="0" xr:uid="{00000000-0006-0000-2200-00000D010000}">
      <text>
        <r>
          <rPr>
            <b/>
            <sz val="9"/>
            <color indexed="81"/>
            <rFont val="Tahoma"/>
            <family val="2"/>
          </rPr>
          <t>Metric = D2_II_AccomodationAndFoodServiceActs_Amount_SgdUsd_x000D_
Data Type = Bk_Number 19 - 9_x000D_
Bk_Assconcomloc = Singapore_x000D_
Bk_OtherCurrencies = SGD_x000D_
Bk_Assetcontinitemco = Contingent Items</t>
        </r>
      </text>
    </comment>
    <comment ref="M61" authorId="0" shapeId="0" xr:uid="{00000000-0006-0000-2200-00000E010000}">
      <text>
        <r>
          <rPr>
            <b/>
            <sz val="9"/>
            <color indexed="81"/>
            <rFont val="Tahoma"/>
            <family val="2"/>
          </rPr>
          <t>Metric = D2_II_InformationAndCommunications_Amount_SgdUsd_x000D_
Data Type = Bk_Number 19 - 9_x000D_
Bk_Assconcomloc = Singapore_x000D_
Bk_OtherCurrencies = SGD_x000D_
Bk_Assetcontinitemco = Contingent Items</t>
        </r>
      </text>
    </comment>
    <comment ref="N61" authorId="0" shapeId="0" xr:uid="{00000000-0006-0000-2200-00000F010000}">
      <text>
        <r>
          <rPr>
            <b/>
            <sz val="9"/>
            <color indexed="81"/>
            <rFont val="Tahoma"/>
            <family val="2"/>
          </rPr>
          <t>Metric = D2_II_RealProp_Amount_SgdUsd_x000D_
Data Type = Bk_Number 19 - 9_x000D_
Bk_Assconcomloc = Singapore_x000D_
Bk_OtherCurrencies = SGD_x000D_
Bk_Assetcontinitemco = Contingent Items</t>
        </r>
      </text>
    </comment>
    <comment ref="O61" authorId="0" shapeId="0" xr:uid="{00000000-0006-0000-2200-000010010000}">
      <text>
        <r>
          <rPr>
            <b/>
            <sz val="9"/>
            <color indexed="81"/>
            <rFont val="Tahoma"/>
            <family val="2"/>
          </rPr>
          <t>Metric = D2_II_ProfScientTechAdminSuppServActiv_Amount_SgdUsd_x000D_
Data Type = Bk_Number 19 - 9_x000D_
Bk_Assconcomloc = Singapore_x000D_
Bk_OtherCurrencies = SGD_x000D_
Bk_Assetcontinitemco = Contingent Items</t>
        </r>
      </text>
    </comment>
    <comment ref="P61" authorId="0" shapeId="0" xr:uid="{00000000-0006-0000-2200-000011010000}">
      <text>
        <r>
          <rPr>
            <b/>
            <sz val="9"/>
            <color indexed="81"/>
            <rFont val="Tahoma"/>
            <family val="2"/>
          </rPr>
          <t>Metric = D2_II_Other_Amount_SgdUsd_x000D_
Data Type = Bk_Number 19 - 9_x000D_
Bk_Assconcomloc = Singapore_x000D_
Bk_OtherCurrencies = SGD_x000D_
Bk_Assetcontinitemco = Contingent Items</t>
        </r>
      </text>
    </comment>
    <comment ref="D62" authorId="0" shapeId="0" xr:uid="{00000000-0006-0000-2200-000012010000}">
      <text>
        <r>
          <rPr>
            <b/>
            <sz val="9"/>
            <color indexed="81"/>
            <rFont val="Tahoma"/>
            <family val="2"/>
          </rPr>
          <t>Metric = D2_II_AgricultureAndFishing_Amount_SgdUsd_x000D_
Data Type = Bk_Number 19 - 9_x000D_
Bk_Assconcomloc = InternationalOrganisations_x000D_
Bk_OtherCurrencies = SGD_x000D_
Bk_Assetcontinitemco = Contingent Items</t>
        </r>
      </text>
    </comment>
    <comment ref="E62" authorId="0" shapeId="0" xr:uid="{00000000-0006-0000-2200-000013010000}">
      <text>
        <r>
          <rPr>
            <b/>
            <sz val="9"/>
            <color indexed="81"/>
            <rFont val="Tahoma"/>
            <family val="2"/>
          </rPr>
          <t>Metric = D2_II_MiningAndQuarrying_Amount_SgdUsd_x000D_
Data Type = Bk_Number 19 - 9_x000D_
Bk_Assconcomloc = InternationalOrganisations_x000D_
Bk_OtherCurrencies = SGD_x000D_
Bk_Assetcontinitemco = Contingent Items</t>
        </r>
      </text>
    </comment>
    <comment ref="F62" authorId="0" shapeId="0" xr:uid="{00000000-0006-0000-2200-000014010000}">
      <text>
        <r>
          <rPr>
            <b/>
            <sz val="9"/>
            <color indexed="81"/>
            <rFont val="Tahoma"/>
            <family val="2"/>
          </rPr>
          <t>Metric = D2_II_Manufacturing_Amount_SgdUsd_x000D_
Data Type = Bk_Number 19 - 9_x000D_
Bk_Assconcomloc = InternationalOrganisations_x000D_
Bk_OtherCurrencies = SGD_x000D_
Bk_Assetcontinitemco = Contingent Items</t>
        </r>
      </text>
    </comment>
    <comment ref="G62" authorId="0" shapeId="0" xr:uid="{00000000-0006-0000-2200-000015010000}">
      <text>
        <r>
          <rPr>
            <b/>
            <sz val="9"/>
            <color indexed="81"/>
            <rFont val="Tahoma"/>
            <family val="2"/>
          </rPr>
          <t>Metric = D2_II_ElectricityGasAndWater_Amount_SgdUsd_x000D_
Data Type = Bk_Number 19 - 9_x000D_
Bk_Assconcomloc = InternationalOrganisations_x000D_
Bk_OtherCurrencies = SGD_x000D_
Bk_Assetcontinitemco = Contingent Items</t>
        </r>
      </text>
    </comment>
    <comment ref="H62" authorId="0" shapeId="0" xr:uid="{00000000-0006-0000-2200-000016010000}">
      <text>
        <r>
          <rPr>
            <b/>
            <sz val="9"/>
            <color indexed="81"/>
            <rFont val="Tahoma"/>
            <family val="2"/>
          </rPr>
          <t>Metric = D2_II_Construction_Amount_SgdUsd_x000D_
Data Type = Bk_Number 19 - 9_x000D_
Bk_Assconcomloc = InternationalOrganisations_x000D_
Bk_OtherCurrencies = SGD_x000D_
Bk_Assetcontinitemco = Contingent Items</t>
        </r>
      </text>
    </comment>
    <comment ref="I62" authorId="0" shapeId="0" xr:uid="{00000000-0006-0000-2200-000017010000}">
      <text>
        <r>
          <rPr>
            <b/>
            <sz val="9"/>
            <color indexed="81"/>
            <rFont val="Tahoma"/>
            <family val="2"/>
          </rPr>
          <t>Metric = D2_II_WholeTrade_Amount_SgdUsd_x000D_
Data Type = Bk_Number 19 - 9_x000D_
Bk_Assconcomloc = InternationalOrganisations_x000D_
Bk_OtherCurrencies = SGD_x000D_
Bk_Assetcontinitemco = Contingent Items</t>
        </r>
      </text>
    </comment>
    <comment ref="J62" authorId="0" shapeId="0" xr:uid="{00000000-0006-0000-2200-000018010000}">
      <text>
        <r>
          <rPr>
            <b/>
            <sz val="9"/>
            <color indexed="81"/>
            <rFont val="Tahoma"/>
            <family val="2"/>
          </rPr>
          <t>Metric = D2_II_RetTrade_Amount_SgdUsd_x000D_
Data Type = Bk_Number 19 - 9_x000D_
Bk_Assconcomloc = InternationalOrganisations_x000D_
Bk_OtherCurrencies = SGD_x000D_
Bk_Assetcontinitemco = Contingent Items</t>
        </r>
      </text>
    </comment>
    <comment ref="K62" authorId="0" shapeId="0" xr:uid="{00000000-0006-0000-2200-000019010000}">
      <text>
        <r>
          <rPr>
            <b/>
            <sz val="9"/>
            <color indexed="81"/>
            <rFont val="Tahoma"/>
            <family val="2"/>
          </rPr>
          <t>Metric = D2_II_TransportAndStorage_Amount_SgdUsd_x000D_
Data Type = Bk_Number 19 - 9_x000D_
Bk_Assconcomloc = InternationalOrganisations_x000D_
Bk_OtherCurrencies = SGD_x000D_
Bk_Assetcontinitemco = Contingent Items</t>
        </r>
      </text>
    </comment>
    <comment ref="L62" authorId="0" shapeId="0" xr:uid="{00000000-0006-0000-2200-00001A010000}">
      <text>
        <r>
          <rPr>
            <b/>
            <sz val="9"/>
            <color indexed="81"/>
            <rFont val="Tahoma"/>
            <family val="2"/>
          </rPr>
          <t>Metric = D2_II_AccomodationAndFoodServiceActs_Amount_SgdUsd_x000D_
Data Type = Bk_Number 19 - 9_x000D_
Bk_Assconcomloc = InternationalOrganisations_x000D_
Bk_OtherCurrencies = SGD_x000D_
Bk_Assetcontinitemco = Contingent Items</t>
        </r>
      </text>
    </comment>
    <comment ref="M62" authorId="0" shapeId="0" xr:uid="{00000000-0006-0000-2200-00001B010000}">
      <text>
        <r>
          <rPr>
            <b/>
            <sz val="9"/>
            <color indexed="81"/>
            <rFont val="Tahoma"/>
            <family val="2"/>
          </rPr>
          <t>Metric = D2_II_InformationAndCommunications_Amount_SgdUsd_x000D_
Data Type = Bk_Number 19 - 9_x000D_
Bk_Assconcomloc = InternationalOrganisations_x000D_
Bk_OtherCurrencies = SGD_x000D_
Bk_Assetcontinitemco = Contingent Items</t>
        </r>
      </text>
    </comment>
    <comment ref="N62" authorId="0" shapeId="0" xr:uid="{00000000-0006-0000-2200-00001C010000}">
      <text>
        <r>
          <rPr>
            <b/>
            <sz val="9"/>
            <color indexed="81"/>
            <rFont val="Tahoma"/>
            <family val="2"/>
          </rPr>
          <t>Metric = D2_II_RealProp_Amount_SgdUsd_x000D_
Data Type = Bk_Number 19 - 9_x000D_
Bk_Assconcomloc = InternationalOrganisations_x000D_
Bk_OtherCurrencies = SGD_x000D_
Bk_Assetcontinitemco = Contingent Items</t>
        </r>
      </text>
    </comment>
    <comment ref="O62" authorId="0" shapeId="0" xr:uid="{00000000-0006-0000-2200-00001D010000}">
      <text>
        <r>
          <rPr>
            <b/>
            <sz val="9"/>
            <color indexed="81"/>
            <rFont val="Tahoma"/>
            <family val="2"/>
          </rPr>
          <t>Metric = D2_II_ProfScientTechAdminSuppServActiv_Amount_SgdUsd_x000D_
Data Type = Bk_Number 19 - 9_x000D_
Bk_Assconcomloc = InternationalOrganisations_x000D_
Bk_OtherCurrencies = SGD_x000D_
Bk_Assetcontinitemco = Contingent Items</t>
        </r>
      </text>
    </comment>
    <comment ref="P62" authorId="0" shapeId="0" xr:uid="{00000000-0006-0000-2200-00001E010000}">
      <text>
        <r>
          <rPr>
            <b/>
            <sz val="9"/>
            <color indexed="81"/>
            <rFont val="Tahoma"/>
            <family val="2"/>
          </rPr>
          <t>Metric = D2_II_Other_Amount_SgdUsd_x000D_
Data Type = Bk_Number 19 - 9_x000D_
Bk_Assconcomloc = InternationalOrganisations_x000D_
Bk_OtherCurrencies = SGD_x000D_
Bk_Assetcontinitemco = Contingent Items</t>
        </r>
      </text>
    </comment>
    <comment ref="D66" authorId="0" shapeId="0" xr:uid="{00000000-0006-0000-2200-00001F010000}">
      <text>
        <r>
          <rPr>
            <b/>
            <sz val="9"/>
            <color indexed="81"/>
            <rFont val="Tahoma"/>
            <family val="2"/>
          </rPr>
          <t>Metric = D2_II_AgricultureAndFishing_Amount_SgdUsd_x000D_
Data Type = Bk_Number 19 - 9_x000D_
Bk_Assconcomloc = Singapore_x000D_
Bk_OtherCurrencies = SGD_x000D_
Bk_Assetcontinitemco = Commitments</t>
        </r>
      </text>
    </comment>
    <comment ref="E66" authorId="0" shapeId="0" xr:uid="{00000000-0006-0000-2200-000020010000}">
      <text>
        <r>
          <rPr>
            <b/>
            <sz val="9"/>
            <color indexed="81"/>
            <rFont val="Tahoma"/>
            <family val="2"/>
          </rPr>
          <t>Metric = D2_II_MiningAndQuarrying_Amount_SgdUsd_x000D_
Data Type = Bk_Number 19 - 9_x000D_
Bk_Assconcomloc = Singapore_x000D_
Bk_OtherCurrencies = SGD_x000D_
Bk_Assetcontinitemco = Commitments</t>
        </r>
      </text>
    </comment>
    <comment ref="F66" authorId="0" shapeId="0" xr:uid="{00000000-0006-0000-2200-000021010000}">
      <text>
        <r>
          <rPr>
            <b/>
            <sz val="9"/>
            <color indexed="81"/>
            <rFont val="Tahoma"/>
            <family val="2"/>
          </rPr>
          <t>Metric = D2_II_Manufacturing_Amount_SgdUsd_x000D_
Data Type = Bk_Number 19 - 9_x000D_
Bk_Assconcomloc = Singapore_x000D_
Bk_OtherCurrencies = SGD_x000D_
Bk_Assetcontinitemco = Commitments</t>
        </r>
      </text>
    </comment>
    <comment ref="G66" authorId="0" shapeId="0" xr:uid="{00000000-0006-0000-2200-000022010000}">
      <text>
        <r>
          <rPr>
            <b/>
            <sz val="9"/>
            <color indexed="81"/>
            <rFont val="Tahoma"/>
            <family val="2"/>
          </rPr>
          <t>Metric = D2_II_ElectricityGasAndWater_Amount_SgdUsd_x000D_
Data Type = Bk_Number 19 - 9_x000D_
Bk_Assconcomloc = Singapore_x000D_
Bk_OtherCurrencies = SGD_x000D_
Bk_Assetcontinitemco = Commitments</t>
        </r>
      </text>
    </comment>
    <comment ref="H66" authorId="0" shapeId="0" xr:uid="{00000000-0006-0000-2200-000023010000}">
      <text>
        <r>
          <rPr>
            <b/>
            <sz val="9"/>
            <color indexed="81"/>
            <rFont val="Tahoma"/>
            <family val="2"/>
          </rPr>
          <t>Metric = D2_II_Construction_Amount_SgdUsd_x000D_
Data Type = Bk_Number 19 - 9_x000D_
Bk_Assconcomloc = Singapore_x000D_
Bk_OtherCurrencies = SGD_x000D_
Bk_Assetcontinitemco = Commitments</t>
        </r>
      </text>
    </comment>
    <comment ref="I66" authorId="0" shapeId="0" xr:uid="{00000000-0006-0000-2200-000024010000}">
      <text>
        <r>
          <rPr>
            <b/>
            <sz val="9"/>
            <color indexed="81"/>
            <rFont val="Tahoma"/>
            <family val="2"/>
          </rPr>
          <t>Metric = D2_II_WholeTrade_Amount_SgdUsd_x000D_
Data Type = Bk_Number 19 - 9_x000D_
Bk_Assconcomloc = Singapore_x000D_
Bk_OtherCurrencies = SGD_x000D_
Bk_Assetcontinitemco = Commitments</t>
        </r>
      </text>
    </comment>
    <comment ref="J66" authorId="0" shapeId="0" xr:uid="{00000000-0006-0000-2200-000025010000}">
      <text>
        <r>
          <rPr>
            <b/>
            <sz val="9"/>
            <color indexed="81"/>
            <rFont val="Tahoma"/>
            <family val="2"/>
          </rPr>
          <t>Metric = D2_II_RetTrade_Amount_SgdUsd_x000D_
Data Type = Bk_Number 19 - 9_x000D_
Bk_Assconcomloc = Singapore_x000D_
Bk_OtherCurrencies = SGD_x000D_
Bk_Assetcontinitemco = Commitments</t>
        </r>
      </text>
    </comment>
    <comment ref="K66" authorId="0" shapeId="0" xr:uid="{00000000-0006-0000-2200-000026010000}">
      <text>
        <r>
          <rPr>
            <b/>
            <sz val="9"/>
            <color indexed="81"/>
            <rFont val="Tahoma"/>
            <family val="2"/>
          </rPr>
          <t>Metric = D2_II_TransportAndStorage_Amount_SgdUsd_x000D_
Data Type = Bk_Number 19 - 9_x000D_
Bk_Assconcomloc = Singapore_x000D_
Bk_OtherCurrencies = SGD_x000D_
Bk_Assetcontinitemco = Commitments</t>
        </r>
      </text>
    </comment>
    <comment ref="L66" authorId="0" shapeId="0" xr:uid="{00000000-0006-0000-2200-000027010000}">
      <text>
        <r>
          <rPr>
            <b/>
            <sz val="9"/>
            <color indexed="81"/>
            <rFont val="Tahoma"/>
            <family val="2"/>
          </rPr>
          <t>Metric = D2_II_AccomodationAndFoodServiceActs_Amount_SgdUsd_x000D_
Data Type = Bk_Number 19 - 9_x000D_
Bk_Assconcomloc = Singapore_x000D_
Bk_OtherCurrencies = SGD_x000D_
Bk_Assetcontinitemco = Commitments</t>
        </r>
      </text>
    </comment>
    <comment ref="M66" authorId="0" shapeId="0" xr:uid="{00000000-0006-0000-2200-000028010000}">
      <text>
        <r>
          <rPr>
            <b/>
            <sz val="9"/>
            <color indexed="81"/>
            <rFont val="Tahoma"/>
            <family val="2"/>
          </rPr>
          <t>Metric = D2_II_InformationAndCommunications_Amount_SgdUsd_x000D_
Data Type = Bk_Number 19 - 9_x000D_
Bk_Assconcomloc = Singapore_x000D_
Bk_OtherCurrencies = SGD_x000D_
Bk_Assetcontinitemco = Commitments</t>
        </r>
      </text>
    </comment>
    <comment ref="N66" authorId="0" shapeId="0" xr:uid="{00000000-0006-0000-2200-000029010000}">
      <text>
        <r>
          <rPr>
            <b/>
            <sz val="9"/>
            <color indexed="81"/>
            <rFont val="Tahoma"/>
            <family val="2"/>
          </rPr>
          <t>Metric = D2_II_RealProp_Amount_SgdUsd_x000D_
Data Type = Bk_Number 19 - 9_x000D_
Bk_Assconcomloc = Singapore_x000D_
Bk_OtherCurrencies = SGD_x000D_
Bk_Assetcontinitemco = Commitments</t>
        </r>
      </text>
    </comment>
    <comment ref="O66" authorId="0" shapeId="0" xr:uid="{00000000-0006-0000-2200-00002A010000}">
      <text>
        <r>
          <rPr>
            <b/>
            <sz val="9"/>
            <color indexed="81"/>
            <rFont val="Tahoma"/>
            <family val="2"/>
          </rPr>
          <t>Metric = D2_II_ProfScientTechAdminSuppServActiv_Amount_SgdUsd_x000D_
Data Type = Bk_Number 19 - 9_x000D_
Bk_Assconcomloc = Singapore_x000D_
Bk_OtherCurrencies = SGD_x000D_
Bk_Assetcontinitemco = Commitments</t>
        </r>
      </text>
    </comment>
    <comment ref="P66" authorId="0" shapeId="0" xr:uid="{00000000-0006-0000-2200-00002B010000}">
      <text>
        <r>
          <rPr>
            <b/>
            <sz val="9"/>
            <color indexed="81"/>
            <rFont val="Tahoma"/>
            <family val="2"/>
          </rPr>
          <t>Metric = D2_II_Other_Amount_SgdUsd_x000D_
Data Type = Bk_Number 19 - 9_x000D_
Bk_Assconcomloc = Singapore_x000D_
Bk_OtherCurrencies = SGD_x000D_
Bk_Assetcontinitemco = Commitments</t>
        </r>
      </text>
    </comment>
    <comment ref="D67" authorId="0" shapeId="0" xr:uid="{00000000-0006-0000-2200-00002C010000}">
      <text>
        <r>
          <rPr>
            <b/>
            <sz val="9"/>
            <color indexed="81"/>
            <rFont val="Tahoma"/>
            <family val="2"/>
          </rPr>
          <t>Metric = D2_II_AgricultureAndFishing_Amount_SgdUsd_x000D_
Data Type = Bk_Number 19 - 9_x000D_
Bk_Assconcomloc = InternationalOrganisations_x000D_
Bk_OtherCurrencies = SGD_x000D_
Bk_Assetcontinitemco = Commitments</t>
        </r>
      </text>
    </comment>
    <comment ref="E67" authorId="0" shapeId="0" xr:uid="{00000000-0006-0000-2200-00002D010000}">
      <text>
        <r>
          <rPr>
            <b/>
            <sz val="9"/>
            <color indexed="81"/>
            <rFont val="Tahoma"/>
            <family val="2"/>
          </rPr>
          <t>Metric = D2_II_MiningAndQuarrying_Amount_SgdUsd_x000D_
Data Type = Bk_Number 19 - 9_x000D_
Bk_Assconcomloc = InternationalOrganisations_x000D_
Bk_OtherCurrencies = SGD_x000D_
Bk_Assetcontinitemco = Commitments</t>
        </r>
      </text>
    </comment>
    <comment ref="F67" authorId="0" shapeId="0" xr:uid="{00000000-0006-0000-2200-00002E010000}">
      <text>
        <r>
          <rPr>
            <b/>
            <sz val="9"/>
            <color indexed="81"/>
            <rFont val="Tahoma"/>
            <family val="2"/>
          </rPr>
          <t>Metric = D2_II_Manufacturing_Amount_SgdUsd_x000D_
Data Type = Bk_Number 19 - 9_x000D_
Bk_Assconcomloc = InternationalOrganisations_x000D_
Bk_OtherCurrencies = SGD_x000D_
Bk_Assetcontinitemco = Commitments</t>
        </r>
      </text>
    </comment>
    <comment ref="G67" authorId="0" shapeId="0" xr:uid="{00000000-0006-0000-2200-00002F010000}">
      <text>
        <r>
          <rPr>
            <b/>
            <sz val="9"/>
            <color indexed="81"/>
            <rFont val="Tahoma"/>
            <family val="2"/>
          </rPr>
          <t>Metric = D2_II_ElectricityGasAndWater_Amount_SgdUsd_x000D_
Data Type = Bk_Number 19 - 9_x000D_
Bk_Assconcomloc = InternationalOrganisations_x000D_
Bk_OtherCurrencies = SGD_x000D_
Bk_Assetcontinitemco = Commitments</t>
        </r>
      </text>
    </comment>
    <comment ref="H67" authorId="0" shapeId="0" xr:uid="{00000000-0006-0000-2200-000030010000}">
      <text>
        <r>
          <rPr>
            <b/>
            <sz val="9"/>
            <color indexed="81"/>
            <rFont val="Tahoma"/>
            <family val="2"/>
          </rPr>
          <t>Metric = D2_II_Construction_Amount_SgdUsd_x000D_
Data Type = Bk_Number 19 - 9_x000D_
Bk_Assconcomloc = InternationalOrganisations_x000D_
Bk_OtherCurrencies = SGD_x000D_
Bk_Assetcontinitemco = Commitments</t>
        </r>
      </text>
    </comment>
    <comment ref="I67" authorId="0" shapeId="0" xr:uid="{00000000-0006-0000-2200-000031010000}">
      <text>
        <r>
          <rPr>
            <b/>
            <sz val="9"/>
            <color indexed="81"/>
            <rFont val="Tahoma"/>
            <family val="2"/>
          </rPr>
          <t>Metric = D2_II_WholeTrade_Amount_SgdUsd_x000D_
Data Type = Bk_Number 19 - 9_x000D_
Bk_Assconcomloc = InternationalOrganisations_x000D_
Bk_OtherCurrencies = SGD_x000D_
Bk_Assetcontinitemco = Commitments</t>
        </r>
      </text>
    </comment>
    <comment ref="J67" authorId="0" shapeId="0" xr:uid="{00000000-0006-0000-2200-000032010000}">
      <text>
        <r>
          <rPr>
            <b/>
            <sz val="9"/>
            <color indexed="81"/>
            <rFont val="Tahoma"/>
            <family val="2"/>
          </rPr>
          <t>Metric = D2_II_RetTrade_Amount_SgdUsd_x000D_
Data Type = Bk_Number 19 - 9_x000D_
Bk_Assconcomloc = InternationalOrganisations_x000D_
Bk_OtherCurrencies = SGD_x000D_
Bk_Assetcontinitemco = Commitments</t>
        </r>
      </text>
    </comment>
    <comment ref="K67" authorId="0" shapeId="0" xr:uid="{00000000-0006-0000-2200-000033010000}">
      <text>
        <r>
          <rPr>
            <b/>
            <sz val="9"/>
            <color indexed="81"/>
            <rFont val="Tahoma"/>
            <family val="2"/>
          </rPr>
          <t>Metric = D2_II_TransportAndStorage_Amount_SgdUsd_x000D_
Data Type = Bk_Number 19 - 9_x000D_
Bk_Assconcomloc = InternationalOrganisations_x000D_
Bk_OtherCurrencies = SGD_x000D_
Bk_Assetcontinitemco = Commitments</t>
        </r>
      </text>
    </comment>
    <comment ref="L67" authorId="0" shapeId="0" xr:uid="{00000000-0006-0000-2200-000034010000}">
      <text>
        <r>
          <rPr>
            <b/>
            <sz val="9"/>
            <color indexed="81"/>
            <rFont val="Tahoma"/>
            <family val="2"/>
          </rPr>
          <t>Metric = D2_II_AccomodationAndFoodServiceActs_Amount_SgdUsd_x000D_
Data Type = Bk_Number 19 - 9_x000D_
Bk_Assconcomloc = InternationalOrganisations_x000D_
Bk_OtherCurrencies = SGD_x000D_
Bk_Assetcontinitemco = Commitments</t>
        </r>
      </text>
    </comment>
    <comment ref="M67" authorId="0" shapeId="0" xr:uid="{00000000-0006-0000-2200-000035010000}">
      <text>
        <r>
          <rPr>
            <b/>
            <sz val="9"/>
            <color indexed="81"/>
            <rFont val="Tahoma"/>
            <family val="2"/>
          </rPr>
          <t>Metric = D2_II_InformationAndCommunications_Amount_SgdUsd_x000D_
Data Type = Bk_Number 19 - 9_x000D_
Bk_Assconcomloc = InternationalOrganisations_x000D_
Bk_OtherCurrencies = SGD_x000D_
Bk_Assetcontinitemco = Commitments</t>
        </r>
      </text>
    </comment>
    <comment ref="N67" authorId="0" shapeId="0" xr:uid="{00000000-0006-0000-2200-000036010000}">
      <text>
        <r>
          <rPr>
            <b/>
            <sz val="9"/>
            <color indexed="81"/>
            <rFont val="Tahoma"/>
            <family val="2"/>
          </rPr>
          <t>Metric = D2_II_RealProp_Amount_SgdUsd_x000D_
Data Type = Bk_Number 19 - 9_x000D_
Bk_Assconcomloc = InternationalOrganisations_x000D_
Bk_OtherCurrencies = SGD_x000D_
Bk_Assetcontinitemco = Commitments</t>
        </r>
      </text>
    </comment>
    <comment ref="O67" authorId="0" shapeId="0" xr:uid="{00000000-0006-0000-2200-000037010000}">
      <text>
        <r>
          <rPr>
            <b/>
            <sz val="9"/>
            <color indexed="81"/>
            <rFont val="Tahoma"/>
            <family val="2"/>
          </rPr>
          <t>Metric = D2_II_ProfScientTechAdminSuppServActiv_Amount_SgdUsd_x000D_
Data Type = Bk_Number 19 - 9_x000D_
Bk_Assconcomloc = InternationalOrganisations_x000D_
Bk_OtherCurrencies = SGD_x000D_
Bk_Assetcontinitemco = Commitments</t>
        </r>
      </text>
    </comment>
    <comment ref="P67" authorId="0" shapeId="0" xr:uid="{00000000-0006-0000-2200-000038010000}">
      <text>
        <r>
          <rPr>
            <b/>
            <sz val="9"/>
            <color indexed="81"/>
            <rFont val="Tahoma"/>
            <family val="2"/>
          </rPr>
          <t>Metric = D2_II_Other_Amount_SgdUsd_x000D_
Data Type = Bk_Number 19 - 9_x000D_
Bk_Assconcomloc = InternationalOrganisations_x000D_
Bk_OtherCurrencies = SGD_x000D_
Bk_Assetcontinitemco = Commitments</t>
        </r>
      </text>
    </comment>
    <comment ref="D74" authorId="0" shapeId="0" xr:uid="{00000000-0006-0000-2200-000039010000}">
      <text>
        <r>
          <rPr>
            <b/>
            <sz val="9"/>
            <color indexed="81"/>
            <rFont val="Tahoma"/>
            <family val="2"/>
          </rPr>
          <t>Metric = D2_II_AgricultureAndFishing_Amount_SgdUsd_x000D_
Data Type = Bk_Number 19 - 9_x000D_
Bk_Assconcomloc = Singapore_x000D_
Bk_OtherCurrencies = USD_x000D_
Bk_Assetcontinitemco = Loans And Advances</t>
        </r>
      </text>
    </comment>
    <comment ref="E74" authorId="0" shapeId="0" xr:uid="{00000000-0006-0000-2200-00003A010000}">
      <text>
        <r>
          <rPr>
            <b/>
            <sz val="9"/>
            <color indexed="81"/>
            <rFont val="Tahoma"/>
            <family val="2"/>
          </rPr>
          <t>Metric = D2_II_MiningAndQuarrying_Amount_SgdUsd_x000D_
Data Type = Bk_Number 19 - 9_x000D_
Bk_Assconcomloc = Singapore_x000D_
Bk_OtherCurrencies = USD_x000D_
Bk_Assetcontinitemco = Loans And Advances</t>
        </r>
      </text>
    </comment>
    <comment ref="F74" authorId="0" shapeId="0" xr:uid="{00000000-0006-0000-2200-00003B010000}">
      <text>
        <r>
          <rPr>
            <b/>
            <sz val="9"/>
            <color indexed="81"/>
            <rFont val="Tahoma"/>
            <family val="2"/>
          </rPr>
          <t>Metric = D2_II_Manufacturing_Amount_SgdUsd_x000D_
Data Type = Bk_Number 19 - 9_x000D_
Bk_Assconcomloc = Singapore_x000D_
Bk_OtherCurrencies = USD_x000D_
Bk_Assetcontinitemco = Loans And Advances</t>
        </r>
      </text>
    </comment>
    <comment ref="G74" authorId="0" shapeId="0" xr:uid="{00000000-0006-0000-2200-00003C010000}">
      <text>
        <r>
          <rPr>
            <b/>
            <sz val="9"/>
            <color indexed="81"/>
            <rFont val="Tahoma"/>
            <family val="2"/>
          </rPr>
          <t>Metric = D2_II_ElectricityGasAndWater_Amount_SgdUsd_x000D_
Data Type = Bk_Number 19 - 9_x000D_
Bk_Assconcomloc = Singapore_x000D_
Bk_OtherCurrencies = USD_x000D_
Bk_Assetcontinitemco = Loans And Advances</t>
        </r>
      </text>
    </comment>
    <comment ref="H74" authorId="0" shapeId="0" xr:uid="{00000000-0006-0000-2200-00003D010000}">
      <text>
        <r>
          <rPr>
            <b/>
            <sz val="9"/>
            <color indexed="81"/>
            <rFont val="Tahoma"/>
            <family val="2"/>
          </rPr>
          <t>Metric = D2_II_Construction_Amount_SgdUsd_x000D_
Data Type = Bk_Number 19 - 9_x000D_
Bk_Assconcomloc = Singapore_x000D_
Bk_OtherCurrencies = USD_x000D_
Bk_Assetcontinitemco = Loans And Advances</t>
        </r>
      </text>
    </comment>
    <comment ref="I74" authorId="0" shapeId="0" xr:uid="{00000000-0006-0000-2200-00003E010000}">
      <text>
        <r>
          <rPr>
            <b/>
            <sz val="9"/>
            <color indexed="81"/>
            <rFont val="Tahoma"/>
            <family val="2"/>
          </rPr>
          <t>Metric = D2_II_WholeTrade_Amount_SgdUsd_x000D_
Data Type = Bk_Number 19 - 9_x000D_
Bk_Assconcomloc = Singapore_x000D_
Bk_OtherCurrencies = USD_x000D_
Bk_Assetcontinitemco = Loans And Advances</t>
        </r>
      </text>
    </comment>
    <comment ref="J74" authorId="0" shapeId="0" xr:uid="{00000000-0006-0000-2200-00003F010000}">
      <text>
        <r>
          <rPr>
            <b/>
            <sz val="9"/>
            <color indexed="81"/>
            <rFont val="Tahoma"/>
            <family val="2"/>
          </rPr>
          <t>Metric = D2_II_RetTrade_Amount_SgdUsd_x000D_
Data Type = Bk_Number 19 - 9_x000D_
Bk_Assconcomloc = Singapore_x000D_
Bk_OtherCurrencies = USD_x000D_
Bk_Assetcontinitemco = Loans And Advances</t>
        </r>
      </text>
    </comment>
    <comment ref="K74" authorId="0" shapeId="0" xr:uid="{00000000-0006-0000-2200-000040010000}">
      <text>
        <r>
          <rPr>
            <b/>
            <sz val="9"/>
            <color indexed="81"/>
            <rFont val="Tahoma"/>
            <family val="2"/>
          </rPr>
          <t>Metric = D2_II_TransportAndStorage_Amount_SgdUsd_x000D_
Data Type = Bk_Number 19 - 9_x000D_
Bk_Assconcomloc = Singapore_x000D_
Bk_OtherCurrencies = USD_x000D_
Bk_Assetcontinitemco = Loans And Advances</t>
        </r>
      </text>
    </comment>
    <comment ref="L74" authorId="0" shapeId="0" xr:uid="{00000000-0006-0000-2200-000041010000}">
      <text>
        <r>
          <rPr>
            <b/>
            <sz val="9"/>
            <color indexed="81"/>
            <rFont val="Tahoma"/>
            <family val="2"/>
          </rPr>
          <t>Metric = D2_II_AccomodationAndFoodServiceActs_Amount_SgdUsd_x000D_
Data Type = Bk_Number 19 - 9_x000D_
Bk_Assconcomloc = Singapore_x000D_
Bk_OtherCurrencies = USD_x000D_
Bk_Assetcontinitemco = Loans And Advances</t>
        </r>
      </text>
    </comment>
    <comment ref="M74" authorId="0" shapeId="0" xr:uid="{00000000-0006-0000-2200-000042010000}">
      <text>
        <r>
          <rPr>
            <b/>
            <sz val="9"/>
            <color indexed="81"/>
            <rFont val="Tahoma"/>
            <family val="2"/>
          </rPr>
          <t>Metric = D2_II_InformationAndCommunications_Amount_SgdUsd_x000D_
Data Type = Bk_Number 19 - 9_x000D_
Bk_Assconcomloc = Singapore_x000D_
Bk_OtherCurrencies = USD_x000D_
Bk_Assetcontinitemco = Loans And Advances</t>
        </r>
      </text>
    </comment>
    <comment ref="N74" authorId="0" shapeId="0" xr:uid="{00000000-0006-0000-2200-000043010000}">
      <text>
        <r>
          <rPr>
            <b/>
            <sz val="9"/>
            <color indexed="81"/>
            <rFont val="Tahoma"/>
            <family val="2"/>
          </rPr>
          <t>Metric = D2_II_RealProp_Amount_SgdUsd_x000D_
Data Type = Bk_Number 19 - 9_x000D_
Bk_Assconcomloc = Singapore_x000D_
Bk_OtherCurrencies = USD_x000D_
Bk_Assetcontinitemco = Loans And Advances</t>
        </r>
      </text>
    </comment>
    <comment ref="O74" authorId="0" shapeId="0" xr:uid="{00000000-0006-0000-2200-000044010000}">
      <text>
        <r>
          <rPr>
            <b/>
            <sz val="9"/>
            <color indexed="81"/>
            <rFont val="Tahoma"/>
            <family val="2"/>
          </rPr>
          <t>Metric = D2_II_ProfScientTechAdminSuppServActiv_Amount_SgdUsd_x000D_
Data Type = Bk_Number 19 - 9_x000D_
Bk_Assconcomloc = Singapore_x000D_
Bk_OtherCurrencies = USD_x000D_
Bk_Assetcontinitemco = Loans And Advances</t>
        </r>
      </text>
    </comment>
    <comment ref="P74" authorId="0" shapeId="0" xr:uid="{00000000-0006-0000-2200-000045010000}">
      <text>
        <r>
          <rPr>
            <b/>
            <sz val="9"/>
            <color indexed="81"/>
            <rFont val="Tahoma"/>
            <family val="2"/>
          </rPr>
          <t>Metric = D2_II_Other_Amount_SgdUsd_x000D_
Data Type = Bk_Number 19 - 9_x000D_
Bk_Assconcomloc = Singapore_x000D_
Bk_OtherCurrencies = USD_x000D_
Bk_Assetcontinitemco = Loans And Advances</t>
        </r>
      </text>
    </comment>
    <comment ref="D75" authorId="0" shapeId="0" xr:uid="{00000000-0006-0000-2200-000046010000}">
      <text>
        <r>
          <rPr>
            <b/>
            <sz val="9"/>
            <color indexed="81"/>
            <rFont val="Tahoma"/>
            <family val="2"/>
          </rPr>
          <t>Metric = D2_II_AgricultureAndFishing_Amount_SgdUsd_x000D_
Data Type = Bk_Number 19 - 9_x000D_
Bk_Assconcomloc = InternationalOrganisations_x000D_
Bk_OtherCurrencies = USD_x000D_
Bk_Assetcontinitemco = Loans And Advances</t>
        </r>
      </text>
    </comment>
    <comment ref="E75" authorId="0" shapeId="0" xr:uid="{00000000-0006-0000-2200-000047010000}">
      <text>
        <r>
          <rPr>
            <b/>
            <sz val="9"/>
            <color indexed="81"/>
            <rFont val="Tahoma"/>
            <family val="2"/>
          </rPr>
          <t>Metric = D2_II_MiningAndQuarrying_Amount_SgdUsd_x000D_
Data Type = Bk_Number 19 - 9_x000D_
Bk_Assconcomloc = InternationalOrganisations_x000D_
Bk_OtherCurrencies = USD_x000D_
Bk_Assetcontinitemco = Loans And Advances</t>
        </r>
      </text>
    </comment>
    <comment ref="F75" authorId="0" shapeId="0" xr:uid="{00000000-0006-0000-2200-000048010000}">
      <text>
        <r>
          <rPr>
            <b/>
            <sz val="9"/>
            <color indexed="81"/>
            <rFont val="Tahoma"/>
            <family val="2"/>
          </rPr>
          <t>Metric = D2_II_Manufacturing_Amount_SgdUsd_x000D_
Data Type = Bk_Number 19 - 9_x000D_
Bk_Assconcomloc = InternationalOrganisations_x000D_
Bk_OtherCurrencies = USD_x000D_
Bk_Assetcontinitemco = Loans And Advances</t>
        </r>
      </text>
    </comment>
    <comment ref="G75" authorId="0" shapeId="0" xr:uid="{00000000-0006-0000-2200-000049010000}">
      <text>
        <r>
          <rPr>
            <b/>
            <sz val="9"/>
            <color indexed="81"/>
            <rFont val="Tahoma"/>
            <family val="2"/>
          </rPr>
          <t>Metric = D2_II_ElectricityGasAndWater_Amount_SgdUsd_x000D_
Data Type = Bk_Number 19 - 9_x000D_
Bk_Assconcomloc = InternationalOrganisations_x000D_
Bk_OtherCurrencies = USD_x000D_
Bk_Assetcontinitemco = Loans And Advances</t>
        </r>
      </text>
    </comment>
    <comment ref="H75" authorId="0" shapeId="0" xr:uid="{00000000-0006-0000-2200-00004A010000}">
      <text>
        <r>
          <rPr>
            <b/>
            <sz val="9"/>
            <color indexed="81"/>
            <rFont val="Tahoma"/>
            <family val="2"/>
          </rPr>
          <t>Metric = D2_II_Construction_Amount_SgdUsd_x000D_
Data Type = Bk_Number 19 - 9_x000D_
Bk_Assconcomloc = InternationalOrganisations_x000D_
Bk_OtherCurrencies = USD_x000D_
Bk_Assetcontinitemco = Loans And Advances</t>
        </r>
      </text>
    </comment>
    <comment ref="I75" authorId="0" shapeId="0" xr:uid="{00000000-0006-0000-2200-00004B010000}">
      <text>
        <r>
          <rPr>
            <b/>
            <sz val="9"/>
            <color indexed="81"/>
            <rFont val="Tahoma"/>
            <family val="2"/>
          </rPr>
          <t>Metric = D2_II_WholeTrade_Amount_SgdUsd_x000D_
Data Type = Bk_Number 19 - 9_x000D_
Bk_Assconcomloc = InternationalOrganisations_x000D_
Bk_OtherCurrencies = USD_x000D_
Bk_Assetcontinitemco = Loans And Advances</t>
        </r>
      </text>
    </comment>
    <comment ref="J75" authorId="0" shapeId="0" xr:uid="{00000000-0006-0000-2200-00004C010000}">
      <text>
        <r>
          <rPr>
            <b/>
            <sz val="9"/>
            <color indexed="81"/>
            <rFont val="Tahoma"/>
            <family val="2"/>
          </rPr>
          <t>Metric = D2_II_RetTrade_Amount_SgdUsd_x000D_
Data Type = Bk_Number 19 - 9_x000D_
Bk_Assconcomloc = InternationalOrganisations_x000D_
Bk_OtherCurrencies = USD_x000D_
Bk_Assetcontinitemco = Loans And Advances</t>
        </r>
      </text>
    </comment>
    <comment ref="K75" authorId="0" shapeId="0" xr:uid="{00000000-0006-0000-2200-00004D010000}">
      <text>
        <r>
          <rPr>
            <b/>
            <sz val="9"/>
            <color indexed="81"/>
            <rFont val="Tahoma"/>
            <family val="2"/>
          </rPr>
          <t>Metric = D2_II_TransportAndStorage_Amount_SgdUsd_x000D_
Data Type = Bk_Number 19 - 9_x000D_
Bk_Assconcomloc = InternationalOrganisations_x000D_
Bk_OtherCurrencies = USD_x000D_
Bk_Assetcontinitemco = Loans And Advances</t>
        </r>
      </text>
    </comment>
    <comment ref="L75" authorId="0" shapeId="0" xr:uid="{00000000-0006-0000-2200-00004E010000}">
      <text>
        <r>
          <rPr>
            <b/>
            <sz val="9"/>
            <color indexed="81"/>
            <rFont val="Tahoma"/>
            <family val="2"/>
          </rPr>
          <t>Metric = D2_II_AccomodationAndFoodServiceActs_Amount_SgdUsd_x000D_
Data Type = Bk_Number 19 - 9_x000D_
Bk_Assconcomloc = InternationalOrganisations_x000D_
Bk_OtherCurrencies = USD_x000D_
Bk_Assetcontinitemco = Loans And Advances</t>
        </r>
      </text>
    </comment>
    <comment ref="M75" authorId="0" shapeId="0" xr:uid="{00000000-0006-0000-2200-00004F010000}">
      <text>
        <r>
          <rPr>
            <b/>
            <sz val="9"/>
            <color indexed="81"/>
            <rFont val="Tahoma"/>
            <family val="2"/>
          </rPr>
          <t>Metric = D2_II_InformationAndCommunications_Amount_SgdUsd_x000D_
Data Type = Bk_Number 19 - 9_x000D_
Bk_Assconcomloc = InternationalOrganisations_x000D_
Bk_OtherCurrencies = USD_x000D_
Bk_Assetcontinitemco = Loans And Advances</t>
        </r>
      </text>
    </comment>
    <comment ref="N75" authorId="0" shapeId="0" xr:uid="{00000000-0006-0000-2200-000050010000}">
      <text>
        <r>
          <rPr>
            <b/>
            <sz val="9"/>
            <color indexed="81"/>
            <rFont val="Tahoma"/>
            <family val="2"/>
          </rPr>
          <t>Metric = D2_II_RealProp_Amount_SgdUsd_x000D_
Data Type = Bk_Number 19 - 9_x000D_
Bk_Assconcomloc = InternationalOrganisations_x000D_
Bk_OtherCurrencies = USD_x000D_
Bk_Assetcontinitemco = Loans And Advances</t>
        </r>
      </text>
    </comment>
    <comment ref="O75" authorId="0" shapeId="0" xr:uid="{00000000-0006-0000-2200-000051010000}">
      <text>
        <r>
          <rPr>
            <b/>
            <sz val="9"/>
            <color indexed="81"/>
            <rFont val="Tahoma"/>
            <family val="2"/>
          </rPr>
          <t>Metric = D2_II_ProfScientTechAdminSuppServActiv_Amount_SgdUsd_x000D_
Data Type = Bk_Number 19 - 9_x000D_
Bk_Assconcomloc = InternationalOrganisations_x000D_
Bk_OtherCurrencies = USD_x000D_
Bk_Assetcontinitemco = Loans And Advances</t>
        </r>
      </text>
    </comment>
    <comment ref="P75" authorId="0" shapeId="0" xr:uid="{00000000-0006-0000-2200-000052010000}">
      <text>
        <r>
          <rPr>
            <b/>
            <sz val="9"/>
            <color indexed="81"/>
            <rFont val="Tahoma"/>
            <family val="2"/>
          </rPr>
          <t>Metric = D2_II_Other_Amount_SgdUsd_x000D_
Data Type = Bk_Number 19 - 9_x000D_
Bk_Assconcomloc = InternationalOrganisations_x000D_
Bk_OtherCurrencies = USD_x000D_
Bk_Assetcontinitemco = Loans And Advances</t>
        </r>
      </text>
    </comment>
    <comment ref="D79" authorId="0" shapeId="0" xr:uid="{00000000-0006-0000-2200-000053010000}">
      <text>
        <r>
          <rPr>
            <b/>
            <sz val="9"/>
            <color indexed="81"/>
            <rFont val="Tahoma"/>
            <family val="2"/>
          </rPr>
          <t>Metric = D2_II_AgricultureAndFishing_Amount_SgdUsd_x000D_
Data Type = Bk_Number 19 - 9_x000D_
Bk_Assconcomloc = Singapore_x000D_
Bk_OtherCurrencies = USD_x000D_
Bk_Assetcontinitemco = Bills Discounted Or Purchased</t>
        </r>
      </text>
    </comment>
    <comment ref="E79" authorId="0" shapeId="0" xr:uid="{00000000-0006-0000-2200-000054010000}">
      <text>
        <r>
          <rPr>
            <b/>
            <sz val="9"/>
            <color indexed="81"/>
            <rFont val="Tahoma"/>
            <family val="2"/>
          </rPr>
          <t>Metric = D2_II_MiningAndQuarrying_Amount_SgdUsd_x000D_
Data Type = Bk_Number 19 - 9_x000D_
Bk_Assconcomloc = Singapore_x000D_
Bk_OtherCurrencies = USD_x000D_
Bk_Assetcontinitemco = Bills Discounted Or Purchased</t>
        </r>
      </text>
    </comment>
    <comment ref="F79" authorId="0" shapeId="0" xr:uid="{00000000-0006-0000-2200-000055010000}">
      <text>
        <r>
          <rPr>
            <b/>
            <sz val="9"/>
            <color indexed="81"/>
            <rFont val="Tahoma"/>
            <family val="2"/>
          </rPr>
          <t>Metric = D2_II_Manufacturing_Amount_SgdUsd_x000D_
Data Type = Bk_Number 19 - 9_x000D_
Bk_Assconcomloc = Singapore_x000D_
Bk_OtherCurrencies = USD_x000D_
Bk_Assetcontinitemco = Bills Discounted Or Purchased</t>
        </r>
      </text>
    </comment>
    <comment ref="G79" authorId="0" shapeId="0" xr:uid="{00000000-0006-0000-2200-000056010000}">
      <text>
        <r>
          <rPr>
            <b/>
            <sz val="9"/>
            <color indexed="81"/>
            <rFont val="Tahoma"/>
            <family val="2"/>
          </rPr>
          <t>Metric = D2_II_ElectricityGasAndWater_Amount_SgdUsd_x000D_
Data Type = Bk_Number 19 - 9_x000D_
Bk_Assconcomloc = Singapore_x000D_
Bk_OtherCurrencies = USD_x000D_
Bk_Assetcontinitemco = Bills Discounted Or Purchased</t>
        </r>
      </text>
    </comment>
    <comment ref="H79" authorId="0" shapeId="0" xr:uid="{00000000-0006-0000-2200-000057010000}">
      <text>
        <r>
          <rPr>
            <b/>
            <sz val="9"/>
            <color indexed="81"/>
            <rFont val="Tahoma"/>
            <family val="2"/>
          </rPr>
          <t>Metric = D2_II_Construction_Amount_SgdUsd_x000D_
Data Type = Bk_Number 19 - 9_x000D_
Bk_Assconcomloc = Singapore_x000D_
Bk_OtherCurrencies = USD_x000D_
Bk_Assetcontinitemco = Bills Discounted Or Purchased</t>
        </r>
      </text>
    </comment>
    <comment ref="I79" authorId="0" shapeId="0" xr:uid="{00000000-0006-0000-2200-000058010000}">
      <text>
        <r>
          <rPr>
            <b/>
            <sz val="9"/>
            <color indexed="81"/>
            <rFont val="Tahoma"/>
            <family val="2"/>
          </rPr>
          <t>Metric = D2_II_WholeTrade_Amount_SgdUsd_x000D_
Data Type = Bk_Number 19 - 9_x000D_
Bk_Assconcomloc = Singapore_x000D_
Bk_OtherCurrencies = USD_x000D_
Bk_Assetcontinitemco = Bills Discounted Or Purchased</t>
        </r>
      </text>
    </comment>
    <comment ref="J79" authorId="0" shapeId="0" xr:uid="{00000000-0006-0000-2200-000059010000}">
      <text>
        <r>
          <rPr>
            <b/>
            <sz val="9"/>
            <color indexed="81"/>
            <rFont val="Tahoma"/>
            <family val="2"/>
          </rPr>
          <t>Metric = D2_II_RetTrade_Amount_SgdUsd_x000D_
Data Type = Bk_Number 19 - 9_x000D_
Bk_Assconcomloc = Singapore_x000D_
Bk_OtherCurrencies = USD_x000D_
Bk_Assetcontinitemco = Bills Discounted Or Purchased</t>
        </r>
      </text>
    </comment>
    <comment ref="K79" authorId="0" shapeId="0" xr:uid="{00000000-0006-0000-2200-00005A010000}">
      <text>
        <r>
          <rPr>
            <b/>
            <sz val="9"/>
            <color indexed="81"/>
            <rFont val="Tahoma"/>
            <family val="2"/>
          </rPr>
          <t>Metric = D2_II_TransportAndStorage_Amount_SgdUsd_x000D_
Data Type = Bk_Number 19 - 9_x000D_
Bk_Assconcomloc = Singapore_x000D_
Bk_OtherCurrencies = USD_x000D_
Bk_Assetcontinitemco = Bills Discounted Or Purchased</t>
        </r>
      </text>
    </comment>
    <comment ref="L79" authorId="0" shapeId="0" xr:uid="{00000000-0006-0000-2200-00005B010000}">
      <text>
        <r>
          <rPr>
            <b/>
            <sz val="9"/>
            <color indexed="81"/>
            <rFont val="Tahoma"/>
            <family val="2"/>
          </rPr>
          <t>Metric = D2_II_AccomodationAndFoodServiceActs_Amount_SgdUsd_x000D_
Data Type = Bk_Number 19 - 9_x000D_
Bk_Assconcomloc = Singapore_x000D_
Bk_OtherCurrencies = USD_x000D_
Bk_Assetcontinitemco = Bills Discounted Or Purchased</t>
        </r>
      </text>
    </comment>
    <comment ref="M79" authorId="0" shapeId="0" xr:uid="{00000000-0006-0000-2200-00005C010000}">
      <text>
        <r>
          <rPr>
            <b/>
            <sz val="9"/>
            <color indexed="81"/>
            <rFont val="Tahoma"/>
            <family val="2"/>
          </rPr>
          <t>Metric = D2_II_InformationAndCommunications_Amount_SgdUsd_x000D_
Data Type = Bk_Number 19 - 9_x000D_
Bk_Assconcomloc = Singapore_x000D_
Bk_OtherCurrencies = USD_x000D_
Bk_Assetcontinitemco = Bills Discounted Or Purchased</t>
        </r>
      </text>
    </comment>
    <comment ref="N79" authorId="0" shapeId="0" xr:uid="{00000000-0006-0000-2200-00005D010000}">
      <text>
        <r>
          <rPr>
            <b/>
            <sz val="9"/>
            <color indexed="81"/>
            <rFont val="Tahoma"/>
            <family val="2"/>
          </rPr>
          <t>Metric = D2_II_RealProp_Amount_SgdUsd_x000D_
Data Type = Bk_Number 19 - 9_x000D_
Bk_Assconcomloc = Singapore_x000D_
Bk_OtherCurrencies = USD_x000D_
Bk_Assetcontinitemco = Bills Discounted Or Purchased</t>
        </r>
      </text>
    </comment>
    <comment ref="O79" authorId="0" shapeId="0" xr:uid="{00000000-0006-0000-2200-00005E010000}">
      <text>
        <r>
          <rPr>
            <b/>
            <sz val="9"/>
            <color indexed="81"/>
            <rFont val="Tahoma"/>
            <family val="2"/>
          </rPr>
          <t>Metric = D2_II_ProfScientTechAdminSuppServActiv_Amount_SgdUsd_x000D_
Data Type = Bk_Number 19 - 9_x000D_
Bk_Assconcomloc = Singapore_x000D_
Bk_OtherCurrencies = USD_x000D_
Bk_Assetcontinitemco = Bills Discounted Or Purchased</t>
        </r>
      </text>
    </comment>
    <comment ref="P79" authorId="0" shapeId="0" xr:uid="{00000000-0006-0000-2200-00005F010000}">
      <text>
        <r>
          <rPr>
            <b/>
            <sz val="9"/>
            <color indexed="81"/>
            <rFont val="Tahoma"/>
            <family val="2"/>
          </rPr>
          <t>Metric = D2_II_Other_Amount_SgdUsd_x000D_
Data Type = Bk_Number 19 - 9_x000D_
Bk_Assconcomloc = Singapore_x000D_
Bk_OtherCurrencies = USD_x000D_
Bk_Assetcontinitemco = Bills Discounted Or Purchased</t>
        </r>
      </text>
    </comment>
    <comment ref="D80" authorId="0" shapeId="0" xr:uid="{00000000-0006-0000-2200-000060010000}">
      <text>
        <r>
          <rPr>
            <b/>
            <sz val="9"/>
            <color indexed="81"/>
            <rFont val="Tahoma"/>
            <family val="2"/>
          </rPr>
          <t>Metric = D2_II_AgricultureAndFishing_Amount_SgdUsd_x000D_
Data Type = Bk_Number 19 - 9_x000D_
Bk_Assconcomloc = InternationalOrganisations_x000D_
Bk_OtherCurrencies = USD_x000D_
Bk_Assetcontinitemco = Bills Discounted Or Purchased</t>
        </r>
      </text>
    </comment>
    <comment ref="E80" authorId="0" shapeId="0" xr:uid="{00000000-0006-0000-2200-000061010000}">
      <text>
        <r>
          <rPr>
            <b/>
            <sz val="9"/>
            <color indexed="81"/>
            <rFont val="Tahoma"/>
            <family val="2"/>
          </rPr>
          <t>Metric = D2_II_MiningAndQuarrying_Amount_SgdUsd_x000D_
Data Type = Bk_Number 19 - 9_x000D_
Bk_Assconcomloc = InternationalOrganisations_x000D_
Bk_OtherCurrencies = USD_x000D_
Bk_Assetcontinitemco = Bills Discounted Or Purchased</t>
        </r>
      </text>
    </comment>
    <comment ref="F80" authorId="0" shapeId="0" xr:uid="{00000000-0006-0000-2200-000062010000}">
      <text>
        <r>
          <rPr>
            <b/>
            <sz val="9"/>
            <color indexed="81"/>
            <rFont val="Tahoma"/>
            <family val="2"/>
          </rPr>
          <t>Metric = D2_II_Manufacturing_Amount_SgdUsd_x000D_
Data Type = Bk_Number 19 - 9_x000D_
Bk_Assconcomloc = InternationalOrganisations_x000D_
Bk_OtherCurrencies = USD_x000D_
Bk_Assetcontinitemco = Bills Discounted Or Purchased</t>
        </r>
      </text>
    </comment>
    <comment ref="G80" authorId="0" shapeId="0" xr:uid="{00000000-0006-0000-2200-000063010000}">
      <text>
        <r>
          <rPr>
            <b/>
            <sz val="9"/>
            <color indexed="81"/>
            <rFont val="Tahoma"/>
            <family val="2"/>
          </rPr>
          <t>Metric = D2_II_ElectricityGasAndWater_Amount_SgdUsd_x000D_
Data Type = Bk_Number 19 - 9_x000D_
Bk_Assconcomloc = InternationalOrganisations_x000D_
Bk_OtherCurrencies = USD_x000D_
Bk_Assetcontinitemco = Bills Discounted Or Purchased</t>
        </r>
      </text>
    </comment>
    <comment ref="H80" authorId="0" shapeId="0" xr:uid="{00000000-0006-0000-2200-000064010000}">
      <text>
        <r>
          <rPr>
            <b/>
            <sz val="9"/>
            <color indexed="81"/>
            <rFont val="Tahoma"/>
            <family val="2"/>
          </rPr>
          <t>Metric = D2_II_Construction_Amount_SgdUsd_x000D_
Data Type = Bk_Number 19 - 9_x000D_
Bk_Assconcomloc = InternationalOrganisations_x000D_
Bk_OtherCurrencies = USD_x000D_
Bk_Assetcontinitemco = Bills Discounted Or Purchased</t>
        </r>
      </text>
    </comment>
    <comment ref="I80" authorId="0" shapeId="0" xr:uid="{00000000-0006-0000-2200-000065010000}">
      <text>
        <r>
          <rPr>
            <b/>
            <sz val="9"/>
            <color indexed="81"/>
            <rFont val="Tahoma"/>
            <family val="2"/>
          </rPr>
          <t>Metric = D2_II_WholeTrade_Amount_SgdUsd_x000D_
Data Type = Bk_Number 19 - 9_x000D_
Bk_Assconcomloc = InternationalOrganisations_x000D_
Bk_OtherCurrencies = USD_x000D_
Bk_Assetcontinitemco = Bills Discounted Or Purchased</t>
        </r>
      </text>
    </comment>
    <comment ref="J80" authorId="0" shapeId="0" xr:uid="{00000000-0006-0000-2200-000066010000}">
      <text>
        <r>
          <rPr>
            <b/>
            <sz val="9"/>
            <color indexed="81"/>
            <rFont val="Tahoma"/>
            <family val="2"/>
          </rPr>
          <t>Metric = D2_II_RetTrade_Amount_SgdUsd_x000D_
Data Type = Bk_Number 19 - 9_x000D_
Bk_Assconcomloc = InternationalOrganisations_x000D_
Bk_OtherCurrencies = USD_x000D_
Bk_Assetcontinitemco = Bills Discounted Or Purchased</t>
        </r>
      </text>
    </comment>
    <comment ref="K80" authorId="0" shapeId="0" xr:uid="{00000000-0006-0000-2200-000067010000}">
      <text>
        <r>
          <rPr>
            <b/>
            <sz val="9"/>
            <color indexed="81"/>
            <rFont val="Tahoma"/>
            <family val="2"/>
          </rPr>
          <t>Metric = D2_II_TransportAndStorage_Amount_SgdUsd_x000D_
Data Type = Bk_Number 19 - 9_x000D_
Bk_Assconcomloc = InternationalOrganisations_x000D_
Bk_OtherCurrencies = USD_x000D_
Bk_Assetcontinitemco = Bills Discounted Or Purchased</t>
        </r>
      </text>
    </comment>
    <comment ref="L80" authorId="0" shapeId="0" xr:uid="{00000000-0006-0000-2200-000068010000}">
      <text>
        <r>
          <rPr>
            <b/>
            <sz val="9"/>
            <color indexed="81"/>
            <rFont val="Tahoma"/>
            <family val="2"/>
          </rPr>
          <t>Metric = D2_II_AccomodationAndFoodServiceActs_Amount_SgdUsd_x000D_
Data Type = Bk_Number 19 - 9_x000D_
Bk_Assconcomloc = InternationalOrganisations_x000D_
Bk_OtherCurrencies = USD_x000D_
Bk_Assetcontinitemco = Bills Discounted Or Purchased</t>
        </r>
      </text>
    </comment>
    <comment ref="M80" authorId="0" shapeId="0" xr:uid="{00000000-0006-0000-2200-000069010000}">
      <text>
        <r>
          <rPr>
            <b/>
            <sz val="9"/>
            <color indexed="81"/>
            <rFont val="Tahoma"/>
            <family val="2"/>
          </rPr>
          <t>Metric = D2_II_InformationAndCommunications_Amount_SgdUsd_x000D_
Data Type = Bk_Number 19 - 9_x000D_
Bk_Assconcomloc = InternationalOrganisations_x000D_
Bk_OtherCurrencies = USD_x000D_
Bk_Assetcontinitemco = Bills Discounted Or Purchased</t>
        </r>
      </text>
    </comment>
    <comment ref="N80" authorId="0" shapeId="0" xr:uid="{00000000-0006-0000-2200-00006A010000}">
      <text>
        <r>
          <rPr>
            <b/>
            <sz val="9"/>
            <color indexed="81"/>
            <rFont val="Tahoma"/>
            <family val="2"/>
          </rPr>
          <t>Metric = D2_II_RealProp_Amount_SgdUsd_x000D_
Data Type = Bk_Number 19 - 9_x000D_
Bk_Assconcomloc = InternationalOrganisations_x000D_
Bk_OtherCurrencies = USD_x000D_
Bk_Assetcontinitemco = Bills Discounted Or Purchased</t>
        </r>
      </text>
    </comment>
    <comment ref="O80" authorId="0" shapeId="0" xr:uid="{00000000-0006-0000-2200-00006B010000}">
      <text>
        <r>
          <rPr>
            <b/>
            <sz val="9"/>
            <color indexed="81"/>
            <rFont val="Tahoma"/>
            <family val="2"/>
          </rPr>
          <t>Metric = D2_II_ProfScientTechAdminSuppServActiv_Amount_SgdUsd_x000D_
Data Type = Bk_Number 19 - 9_x000D_
Bk_Assconcomloc = InternationalOrganisations_x000D_
Bk_OtherCurrencies = USD_x000D_
Bk_Assetcontinitemco = Bills Discounted Or Purchased</t>
        </r>
      </text>
    </comment>
    <comment ref="P80" authorId="0" shapeId="0" xr:uid="{00000000-0006-0000-2200-00006C010000}">
      <text>
        <r>
          <rPr>
            <b/>
            <sz val="9"/>
            <color indexed="81"/>
            <rFont val="Tahoma"/>
            <family val="2"/>
          </rPr>
          <t>Metric = D2_II_Other_Amount_SgdUsd_x000D_
Data Type = Bk_Number 19 - 9_x000D_
Bk_Assconcomloc = InternationalOrganisations_x000D_
Bk_OtherCurrencies = USD_x000D_
Bk_Assetcontinitemco = Bills Discounted Or Purchased</t>
        </r>
      </text>
    </comment>
    <comment ref="D84" authorId="1" shapeId="0" xr:uid="{00000000-0006-0000-2200-00006D010000}">
      <text>
        <r>
          <rPr>
            <b/>
            <sz val="9"/>
            <color indexed="81"/>
            <rFont val="Tahoma"/>
            <family val="2"/>
          </rPr>
          <t>Metric = D2_II_AgricultureAndFishing_Amount_SgdUsd_x000D_
Data Type = Bk_Number 19 - 9_x000D_
Bk_Assconcomloc = Singapore_x000D_
Bk_OtherCurrencies = USD_x000D_
Bk_Assetcontinitemco = Debt Securities</t>
        </r>
      </text>
    </comment>
    <comment ref="E84" authorId="1" shapeId="0" xr:uid="{00000000-0006-0000-2200-00006E010000}">
      <text>
        <r>
          <rPr>
            <b/>
            <sz val="9"/>
            <color indexed="81"/>
            <rFont val="Tahoma"/>
            <family val="2"/>
          </rPr>
          <t>Metric = D2_II_MiningAndQuarrying_Amount_SgdUsd_x000D_
Data Type = Bk_Number 19 - 9_x000D_
Bk_Assconcomloc = Singapore_x000D_
Bk_OtherCurrencies = USD_x000D_
Bk_Assetcontinitemco = Debt Securities</t>
        </r>
      </text>
    </comment>
    <comment ref="F84" authorId="1" shapeId="0" xr:uid="{00000000-0006-0000-2200-00006F010000}">
      <text>
        <r>
          <rPr>
            <b/>
            <sz val="9"/>
            <color indexed="81"/>
            <rFont val="Tahoma"/>
            <family val="2"/>
          </rPr>
          <t>Metric = D2_II_Manufacturing_Amount_SgdUsd_x000D_
Data Type = Bk_Number 19 - 9_x000D_
Bk_Assconcomloc = Singapore_x000D_
Bk_OtherCurrencies = USD_x000D_
Bk_Assetcontinitemco = Debt Securities</t>
        </r>
      </text>
    </comment>
    <comment ref="G84" authorId="1" shapeId="0" xr:uid="{00000000-0006-0000-2200-000070010000}">
      <text>
        <r>
          <rPr>
            <b/>
            <sz val="9"/>
            <color indexed="81"/>
            <rFont val="Tahoma"/>
            <family val="2"/>
          </rPr>
          <t>Metric = D2_II_ElectricityGasAndWater_Amount_SgdUsd_x000D_
Data Type = Bk_Number 19 - 9_x000D_
Bk_Assconcomloc = Singapore_x000D_
Bk_OtherCurrencies = USD_x000D_
Bk_Assetcontinitemco = Debt Securities</t>
        </r>
      </text>
    </comment>
    <comment ref="H84" authorId="1" shapeId="0" xr:uid="{00000000-0006-0000-2200-000071010000}">
      <text>
        <r>
          <rPr>
            <b/>
            <sz val="9"/>
            <color indexed="81"/>
            <rFont val="Tahoma"/>
            <family val="2"/>
          </rPr>
          <t>Metric = D2_II_Construction_Amount_SgdUsd_x000D_
Data Type = Bk_Number 19 - 9_x000D_
Bk_Assconcomloc = Singapore_x000D_
Bk_OtherCurrencies = USD_x000D_
Bk_Assetcontinitemco = Debt Securities</t>
        </r>
      </text>
    </comment>
    <comment ref="I84" authorId="1" shapeId="0" xr:uid="{00000000-0006-0000-2200-000072010000}">
      <text>
        <r>
          <rPr>
            <b/>
            <sz val="9"/>
            <color indexed="81"/>
            <rFont val="Tahoma"/>
            <family val="2"/>
          </rPr>
          <t>Metric = D2_II_WholeTrade_Amount_SgdUsd_x000D_
Data Type = Bk_Number 19 - 9_x000D_
Bk_Assconcomloc = Singapore_x000D_
Bk_OtherCurrencies = USD_x000D_
Bk_Assetcontinitemco = Debt Securities</t>
        </r>
      </text>
    </comment>
    <comment ref="J84" authorId="1" shapeId="0" xr:uid="{00000000-0006-0000-2200-000073010000}">
      <text>
        <r>
          <rPr>
            <b/>
            <sz val="9"/>
            <color indexed="81"/>
            <rFont val="Tahoma"/>
            <family val="2"/>
          </rPr>
          <t>Metric = D2_II_RetTrade_Amount_SgdUsd_x000D_
Data Type = Bk_Number 19 - 9_x000D_
Bk_Assconcomloc = Singapore_x000D_
Bk_OtherCurrencies = USD_x000D_
Bk_Assetcontinitemco = Debt Securities</t>
        </r>
      </text>
    </comment>
    <comment ref="K84" authorId="1" shapeId="0" xr:uid="{00000000-0006-0000-2200-000074010000}">
      <text>
        <r>
          <rPr>
            <b/>
            <sz val="9"/>
            <color indexed="81"/>
            <rFont val="Tahoma"/>
            <family val="2"/>
          </rPr>
          <t>Metric = D2_II_TransportAndStorage_Amount_SgdUsd_x000D_
Data Type = Bk_Number 19 - 9_x000D_
Bk_Assconcomloc = Singapore_x000D_
Bk_OtherCurrencies = USD_x000D_
Bk_Assetcontinitemco = Debt Securities</t>
        </r>
      </text>
    </comment>
    <comment ref="L84" authorId="1" shapeId="0" xr:uid="{00000000-0006-0000-2200-000075010000}">
      <text>
        <r>
          <rPr>
            <b/>
            <sz val="9"/>
            <color indexed="81"/>
            <rFont val="Tahoma"/>
            <family val="2"/>
          </rPr>
          <t>Metric = D2_II_AccomodationAndFoodServiceActs_Amount_SgdUsd_x000D_
Data Type = Bk_Number 19 - 9_x000D_
Bk_Assconcomloc = Singapore_x000D_
Bk_OtherCurrencies = USD_x000D_
Bk_Assetcontinitemco = Debt Securities</t>
        </r>
      </text>
    </comment>
    <comment ref="M84" authorId="1" shapeId="0" xr:uid="{00000000-0006-0000-2200-000076010000}">
      <text>
        <r>
          <rPr>
            <b/>
            <sz val="9"/>
            <color indexed="81"/>
            <rFont val="Tahoma"/>
            <family val="2"/>
          </rPr>
          <t>Metric = D2_II_InformationAndCommunications_Amount_SgdUsd_x000D_
Data Type = Bk_Number 19 - 9_x000D_
Bk_Assconcomloc = Singapore_x000D_
Bk_OtherCurrencies = USD_x000D_
Bk_Assetcontinitemco = Debt Securities</t>
        </r>
      </text>
    </comment>
    <comment ref="N84" authorId="1" shapeId="0" xr:uid="{00000000-0006-0000-2200-000077010000}">
      <text>
        <r>
          <rPr>
            <b/>
            <sz val="9"/>
            <color indexed="81"/>
            <rFont val="Tahoma"/>
            <family val="2"/>
          </rPr>
          <t>Metric = D2_II_RealProp_Amount_SgdUsd_x000D_
Data Type = Bk_Number 19 - 9_x000D_
Bk_Assconcomloc = Singapore_x000D_
Bk_OtherCurrencies = USD_x000D_
Bk_Assetcontinitemco = Debt Securities</t>
        </r>
      </text>
    </comment>
    <comment ref="O84" authorId="1" shapeId="0" xr:uid="{00000000-0006-0000-2200-000078010000}">
      <text>
        <r>
          <rPr>
            <b/>
            <sz val="9"/>
            <color indexed="81"/>
            <rFont val="Tahoma"/>
            <family val="2"/>
          </rPr>
          <t>Metric = D2_II_ProfScientTechAdminSuppServActiv_Amount_SgdUsd_x000D_
Data Type = Bk_Number 19 - 9_x000D_
Bk_Assconcomloc = Singapore_x000D_
Bk_OtherCurrencies = USD_x000D_
Bk_Assetcontinitemco = Debt Securities</t>
        </r>
      </text>
    </comment>
    <comment ref="P84" authorId="1" shapeId="0" xr:uid="{00000000-0006-0000-2200-000079010000}">
      <text>
        <r>
          <rPr>
            <b/>
            <sz val="9"/>
            <color indexed="81"/>
            <rFont val="Tahoma"/>
            <family val="2"/>
          </rPr>
          <t>Metric = D2_II_Other_Amount_SgdUsd_x000D_
Data Type = Bk_Number 19 - 9_x000D_
Bk_Assconcomloc = Singapore_x000D_
Bk_OtherCurrencies = USD_x000D_
Bk_Assetcontinitemco = Debt Securities</t>
        </r>
      </text>
    </comment>
    <comment ref="D85" authorId="1" shapeId="0" xr:uid="{00000000-0006-0000-2200-00007A010000}">
      <text>
        <r>
          <rPr>
            <b/>
            <sz val="9"/>
            <color indexed="81"/>
            <rFont val="Tahoma"/>
            <family val="2"/>
          </rPr>
          <t>Metric = D2_II_AgricultureAndFishing_Amount_SgdUsd_x000D_
Data Type = Bk_Number 19 - 9_x000D_
Bk_Assconcomloc = InternationalOrganisations_x000D_
Bk_OtherCurrencies = USD_x000D_
Bk_Assetcontinitemco = Debt Securities</t>
        </r>
      </text>
    </comment>
    <comment ref="E85" authorId="1" shapeId="0" xr:uid="{00000000-0006-0000-2200-00007B010000}">
      <text>
        <r>
          <rPr>
            <b/>
            <sz val="9"/>
            <color indexed="81"/>
            <rFont val="Tahoma"/>
            <family val="2"/>
          </rPr>
          <t>Metric = D2_II_MiningAndQuarrying_Amount_SgdUsd_x000D_
Data Type = Bk_Number 19 - 9_x000D_
Bk_Assconcomloc = InternationalOrganisations_x000D_
Bk_OtherCurrencies = USD_x000D_
Bk_Assetcontinitemco = Debt Securities</t>
        </r>
      </text>
    </comment>
    <comment ref="F85" authorId="1" shapeId="0" xr:uid="{00000000-0006-0000-2200-00007C010000}">
      <text>
        <r>
          <rPr>
            <b/>
            <sz val="9"/>
            <color indexed="81"/>
            <rFont val="Tahoma"/>
            <family val="2"/>
          </rPr>
          <t>Metric = D2_II_Manufacturing_Amount_SgdUsd_x000D_
Data Type = Bk_Number 19 - 9_x000D_
Bk_Assconcomloc = InternationalOrganisations_x000D_
Bk_OtherCurrencies = USD_x000D_
Bk_Assetcontinitemco = Debt Securities</t>
        </r>
      </text>
    </comment>
    <comment ref="G85" authorId="1" shapeId="0" xr:uid="{00000000-0006-0000-2200-00007D010000}">
      <text>
        <r>
          <rPr>
            <b/>
            <sz val="9"/>
            <color indexed="81"/>
            <rFont val="Tahoma"/>
            <family val="2"/>
          </rPr>
          <t>Metric = D2_II_ElectricityGasAndWater_Amount_SgdUsd_x000D_
Data Type = Bk_Number 19 - 9_x000D_
Bk_Assconcomloc = InternationalOrganisations_x000D_
Bk_OtherCurrencies = USD_x000D_
Bk_Assetcontinitemco = Debt Securities</t>
        </r>
      </text>
    </comment>
    <comment ref="H85" authorId="1" shapeId="0" xr:uid="{00000000-0006-0000-2200-00007E010000}">
      <text>
        <r>
          <rPr>
            <b/>
            <sz val="9"/>
            <color indexed="81"/>
            <rFont val="Tahoma"/>
            <family val="2"/>
          </rPr>
          <t>Metric = D2_II_Construction_Amount_SgdUsd_x000D_
Data Type = Bk_Number 19 - 9_x000D_
Bk_Assconcomloc = InternationalOrganisations_x000D_
Bk_OtherCurrencies = USD_x000D_
Bk_Assetcontinitemco = Debt Securities</t>
        </r>
      </text>
    </comment>
    <comment ref="I85" authorId="1" shapeId="0" xr:uid="{00000000-0006-0000-2200-00007F010000}">
      <text>
        <r>
          <rPr>
            <b/>
            <sz val="9"/>
            <color indexed="81"/>
            <rFont val="Tahoma"/>
            <family val="2"/>
          </rPr>
          <t>Metric = D2_II_WholeTrade_Amount_SgdUsd_x000D_
Data Type = Bk_Number 19 - 9_x000D_
Bk_Assconcomloc = InternationalOrganisations_x000D_
Bk_OtherCurrencies = USD_x000D_
Bk_Assetcontinitemco = Debt Securities</t>
        </r>
      </text>
    </comment>
    <comment ref="J85" authorId="1" shapeId="0" xr:uid="{00000000-0006-0000-2200-000080010000}">
      <text>
        <r>
          <rPr>
            <b/>
            <sz val="9"/>
            <color indexed="81"/>
            <rFont val="Tahoma"/>
            <family val="2"/>
          </rPr>
          <t>Metric = D2_II_RetTrade_Amount_SgdUsd_x000D_
Data Type = Bk_Number 19 - 9_x000D_
Bk_Assconcomloc = InternationalOrganisations_x000D_
Bk_OtherCurrencies = USD_x000D_
Bk_Assetcontinitemco = Debt Securities</t>
        </r>
      </text>
    </comment>
    <comment ref="K85" authorId="1" shapeId="0" xr:uid="{00000000-0006-0000-2200-000081010000}">
      <text>
        <r>
          <rPr>
            <b/>
            <sz val="9"/>
            <color indexed="81"/>
            <rFont val="Tahoma"/>
            <family val="2"/>
          </rPr>
          <t>Metric = D2_II_TransportAndStorage_Amount_SgdUsd_x000D_
Data Type = Bk_Number 19 - 9_x000D_
Bk_Assconcomloc = InternationalOrganisations_x000D_
Bk_OtherCurrencies = USD_x000D_
Bk_Assetcontinitemco = Debt Securities</t>
        </r>
      </text>
    </comment>
    <comment ref="L85" authorId="1" shapeId="0" xr:uid="{00000000-0006-0000-2200-000082010000}">
      <text>
        <r>
          <rPr>
            <b/>
            <sz val="9"/>
            <color indexed="81"/>
            <rFont val="Tahoma"/>
            <family val="2"/>
          </rPr>
          <t>Metric = D2_II_AccomodationAndFoodServiceActs_Amount_SgdUsd_x000D_
Data Type = Bk_Number 19 - 9_x000D_
Bk_Assconcomloc = InternationalOrganisations_x000D_
Bk_OtherCurrencies = USD_x000D_
Bk_Assetcontinitemco = Debt Securities</t>
        </r>
      </text>
    </comment>
    <comment ref="M85" authorId="1" shapeId="0" xr:uid="{00000000-0006-0000-2200-000083010000}">
      <text>
        <r>
          <rPr>
            <b/>
            <sz val="9"/>
            <color indexed="81"/>
            <rFont val="Tahoma"/>
            <family val="2"/>
          </rPr>
          <t>Metric = D2_II_InformationAndCommunications_Amount_SgdUsd_x000D_
Data Type = Bk_Number 19 - 9_x000D_
Bk_Assconcomloc = InternationalOrganisations_x000D_
Bk_OtherCurrencies = USD_x000D_
Bk_Assetcontinitemco = Debt Securities</t>
        </r>
      </text>
    </comment>
    <comment ref="N85" authorId="1" shapeId="0" xr:uid="{00000000-0006-0000-2200-000084010000}">
      <text>
        <r>
          <rPr>
            <b/>
            <sz val="9"/>
            <color indexed="81"/>
            <rFont val="Tahoma"/>
            <family val="2"/>
          </rPr>
          <t>Metric = D2_II_RealProp_Amount_SgdUsd_x000D_
Data Type = Bk_Number 19 - 9_x000D_
Bk_Assconcomloc = InternationalOrganisations_x000D_
Bk_OtherCurrencies = USD_x000D_
Bk_Assetcontinitemco = Debt Securities</t>
        </r>
      </text>
    </comment>
    <comment ref="O85" authorId="1" shapeId="0" xr:uid="{00000000-0006-0000-2200-000085010000}">
      <text>
        <r>
          <rPr>
            <b/>
            <sz val="9"/>
            <color indexed="81"/>
            <rFont val="Tahoma"/>
            <family val="2"/>
          </rPr>
          <t>Metric = D2_II_ProfScientTechAdminSuppServActiv_Amount_SgdUsd_x000D_
Data Type = Bk_Number 19 - 9_x000D_
Bk_Assconcomloc = InternationalOrganisations_x000D_
Bk_OtherCurrencies = USD_x000D_
Bk_Assetcontinitemco = Debt Securities</t>
        </r>
      </text>
    </comment>
    <comment ref="P85" authorId="1" shapeId="0" xr:uid="{00000000-0006-0000-2200-000086010000}">
      <text>
        <r>
          <rPr>
            <b/>
            <sz val="9"/>
            <color indexed="81"/>
            <rFont val="Tahoma"/>
            <family val="2"/>
          </rPr>
          <t>Metric = D2_II_Other_Amount_SgdUsd_x000D_
Data Type = Bk_Number 19 - 9_x000D_
Bk_Assconcomloc = InternationalOrganisations_x000D_
Bk_OtherCurrencies = USD_x000D_
Bk_Assetcontinitemco = Debt Securities</t>
        </r>
      </text>
    </comment>
    <comment ref="D89" authorId="0" shapeId="0" xr:uid="{00000000-0006-0000-2200-000087010000}">
      <text>
        <r>
          <rPr>
            <b/>
            <sz val="9"/>
            <color indexed="81"/>
            <rFont val="Tahoma"/>
            <family val="2"/>
          </rPr>
          <t>Metric = D2_II_AgricultureAndFishing_Amount_SgdUsd_x000D_
Data Type = Bk_Number 19 - 9_x000D_
Bk_Assconcomloc = Singapore_x000D_
Bk_OtherCurrencies = USD_x000D_
Bk_Assetcontinitemco = Negotiable Certificates Of Deposits</t>
        </r>
      </text>
    </comment>
    <comment ref="E89" authorId="0" shapeId="0" xr:uid="{00000000-0006-0000-2200-000088010000}">
      <text>
        <r>
          <rPr>
            <b/>
            <sz val="9"/>
            <color indexed="81"/>
            <rFont val="Tahoma"/>
            <family val="2"/>
          </rPr>
          <t>Metric = D2_II_MiningAndQuarrying_Amount_SgdUsd_x000D_
Data Type = Bk_Number 19 - 9_x000D_
Bk_Assconcomloc = Singapore_x000D_
Bk_OtherCurrencies = USD_x000D_
Bk_Assetcontinitemco = Negotiable Certificates Of Deposits</t>
        </r>
      </text>
    </comment>
    <comment ref="F89" authorId="0" shapeId="0" xr:uid="{00000000-0006-0000-2200-000089010000}">
      <text>
        <r>
          <rPr>
            <b/>
            <sz val="9"/>
            <color indexed="81"/>
            <rFont val="Tahoma"/>
            <family val="2"/>
          </rPr>
          <t>Metric = D2_II_Manufacturing_Amount_SgdUsd_x000D_
Data Type = Bk_Number 19 - 9_x000D_
Bk_Assconcomloc = Singapore_x000D_
Bk_OtherCurrencies = USD_x000D_
Bk_Assetcontinitemco = Negotiable Certificates Of Deposits</t>
        </r>
      </text>
    </comment>
    <comment ref="G89" authorId="0" shapeId="0" xr:uid="{00000000-0006-0000-2200-00008A010000}">
      <text>
        <r>
          <rPr>
            <b/>
            <sz val="9"/>
            <color indexed="81"/>
            <rFont val="Tahoma"/>
            <family val="2"/>
          </rPr>
          <t>Metric = D2_II_ElectricityGasAndWater_Amount_SgdUsd_x000D_
Data Type = Bk_Number 19 - 9_x000D_
Bk_Assconcomloc = Singapore_x000D_
Bk_OtherCurrencies = USD_x000D_
Bk_Assetcontinitemco = Negotiable Certificates Of Deposits</t>
        </r>
      </text>
    </comment>
    <comment ref="H89" authorId="0" shapeId="0" xr:uid="{00000000-0006-0000-2200-00008B010000}">
      <text>
        <r>
          <rPr>
            <b/>
            <sz val="9"/>
            <color indexed="81"/>
            <rFont val="Tahoma"/>
            <family val="2"/>
          </rPr>
          <t>Metric = D2_II_Construction_Amount_SgdUsd_x000D_
Data Type = Bk_Number 19 - 9_x000D_
Bk_Assconcomloc = Singapore_x000D_
Bk_OtherCurrencies = USD_x000D_
Bk_Assetcontinitemco = Negotiable Certificates Of Deposits</t>
        </r>
      </text>
    </comment>
    <comment ref="I89" authorId="0" shapeId="0" xr:uid="{00000000-0006-0000-2200-00008C010000}">
      <text>
        <r>
          <rPr>
            <b/>
            <sz val="9"/>
            <color indexed="81"/>
            <rFont val="Tahoma"/>
            <family val="2"/>
          </rPr>
          <t>Metric = D2_II_WholeTrade_Amount_SgdUsd_x000D_
Data Type = Bk_Number 19 - 9_x000D_
Bk_Assconcomloc = Singapore_x000D_
Bk_OtherCurrencies = USD_x000D_
Bk_Assetcontinitemco = Negotiable Certificates Of Deposits</t>
        </r>
      </text>
    </comment>
    <comment ref="J89" authorId="0" shapeId="0" xr:uid="{00000000-0006-0000-2200-00008D010000}">
      <text>
        <r>
          <rPr>
            <b/>
            <sz val="9"/>
            <color indexed="81"/>
            <rFont val="Tahoma"/>
            <family val="2"/>
          </rPr>
          <t>Metric = D2_II_RetTrade_Amount_SgdUsd_x000D_
Data Type = Bk_Number 19 - 9_x000D_
Bk_Assconcomloc = Singapore_x000D_
Bk_OtherCurrencies = USD_x000D_
Bk_Assetcontinitemco = Negotiable Certificates Of Deposits</t>
        </r>
      </text>
    </comment>
    <comment ref="K89" authorId="0" shapeId="0" xr:uid="{00000000-0006-0000-2200-00008E010000}">
      <text>
        <r>
          <rPr>
            <b/>
            <sz val="9"/>
            <color indexed="81"/>
            <rFont val="Tahoma"/>
            <family val="2"/>
          </rPr>
          <t>Metric = D2_II_TransportAndStorage_Amount_SgdUsd_x000D_
Data Type = Bk_Number 19 - 9_x000D_
Bk_Assconcomloc = Singapore_x000D_
Bk_OtherCurrencies = USD_x000D_
Bk_Assetcontinitemco = Negotiable Certificates Of Deposits</t>
        </r>
      </text>
    </comment>
    <comment ref="L89" authorId="0" shapeId="0" xr:uid="{00000000-0006-0000-2200-00008F010000}">
      <text>
        <r>
          <rPr>
            <b/>
            <sz val="9"/>
            <color indexed="81"/>
            <rFont val="Tahoma"/>
            <family val="2"/>
          </rPr>
          <t>Metric = D2_II_AccomodationAndFoodServiceActs_Amount_SgdUsd_x000D_
Data Type = Bk_Number 19 - 9_x000D_
Bk_Assconcomloc = Singapore_x000D_
Bk_OtherCurrencies = USD_x000D_
Bk_Assetcontinitemco = Negotiable Certificates Of Deposits</t>
        </r>
      </text>
    </comment>
    <comment ref="M89" authorId="0" shapeId="0" xr:uid="{00000000-0006-0000-2200-000090010000}">
      <text>
        <r>
          <rPr>
            <b/>
            <sz val="9"/>
            <color indexed="81"/>
            <rFont val="Tahoma"/>
            <family val="2"/>
          </rPr>
          <t>Metric = D2_II_InformationAndCommunications_Amount_SgdUsd_x000D_
Data Type = Bk_Number 19 - 9_x000D_
Bk_Assconcomloc = Singapore_x000D_
Bk_OtherCurrencies = USD_x000D_
Bk_Assetcontinitemco = Negotiable Certificates Of Deposits</t>
        </r>
      </text>
    </comment>
    <comment ref="N89" authorId="0" shapeId="0" xr:uid="{00000000-0006-0000-2200-000091010000}">
      <text>
        <r>
          <rPr>
            <b/>
            <sz val="9"/>
            <color indexed="81"/>
            <rFont val="Tahoma"/>
            <family val="2"/>
          </rPr>
          <t>Metric = D2_II_RealProp_Amount_SgdUsd_x000D_
Data Type = Bk_Number 19 - 9_x000D_
Bk_Assconcomloc = Singapore_x000D_
Bk_OtherCurrencies = USD_x000D_
Bk_Assetcontinitemco = Negotiable Certificates Of Deposits</t>
        </r>
      </text>
    </comment>
    <comment ref="O89" authorId="0" shapeId="0" xr:uid="{00000000-0006-0000-2200-000092010000}">
      <text>
        <r>
          <rPr>
            <b/>
            <sz val="9"/>
            <color indexed="81"/>
            <rFont val="Tahoma"/>
            <family val="2"/>
          </rPr>
          <t>Metric = D2_II_ProfScientTechAdminSuppServActiv_Amount_SgdUsd_x000D_
Data Type = Bk_Number 19 - 9_x000D_
Bk_Assconcomloc = Singapore_x000D_
Bk_OtherCurrencies = USD_x000D_
Bk_Assetcontinitemco = Negotiable Certificates Of Deposits</t>
        </r>
      </text>
    </comment>
    <comment ref="P89" authorId="0" shapeId="0" xr:uid="{00000000-0006-0000-2200-000093010000}">
      <text>
        <r>
          <rPr>
            <b/>
            <sz val="9"/>
            <color indexed="81"/>
            <rFont val="Tahoma"/>
            <family val="2"/>
          </rPr>
          <t>Metric = D2_II_Other_Amount_SgdUsd_x000D_
Data Type = Bk_Number 19 - 9_x000D_
Bk_Assconcomloc = Singapore_x000D_
Bk_OtherCurrencies = USD_x000D_
Bk_Assetcontinitemco = Negotiable Certificates Of Deposits</t>
        </r>
      </text>
    </comment>
    <comment ref="D90" authorId="0" shapeId="0" xr:uid="{00000000-0006-0000-2200-000094010000}">
      <text>
        <r>
          <rPr>
            <b/>
            <sz val="9"/>
            <color indexed="81"/>
            <rFont val="Tahoma"/>
            <family val="2"/>
          </rPr>
          <t>Metric = D2_II_AgricultureAndFishing_Amount_SgdUsd_x000D_
Data Type = Bk_Number 19 - 9_x000D_
Bk_Assconcomloc = InternationalOrganisations_x000D_
Bk_OtherCurrencies = USD_x000D_
Bk_Assetcontinitemco = Negotiable Certificates Of Deposits</t>
        </r>
      </text>
    </comment>
    <comment ref="E90" authorId="0" shapeId="0" xr:uid="{00000000-0006-0000-2200-000095010000}">
      <text>
        <r>
          <rPr>
            <b/>
            <sz val="9"/>
            <color indexed="81"/>
            <rFont val="Tahoma"/>
            <family val="2"/>
          </rPr>
          <t>Metric = D2_II_MiningAndQuarrying_Amount_SgdUsd_x000D_
Data Type = Bk_Number 19 - 9_x000D_
Bk_Assconcomloc = InternationalOrganisations_x000D_
Bk_OtherCurrencies = USD_x000D_
Bk_Assetcontinitemco = Negotiable Certificates Of Deposits</t>
        </r>
      </text>
    </comment>
    <comment ref="F90" authorId="0" shapeId="0" xr:uid="{00000000-0006-0000-2200-000096010000}">
      <text>
        <r>
          <rPr>
            <b/>
            <sz val="9"/>
            <color indexed="81"/>
            <rFont val="Tahoma"/>
            <family val="2"/>
          </rPr>
          <t>Metric = D2_II_Manufacturing_Amount_SgdUsd_x000D_
Data Type = Bk_Number 19 - 9_x000D_
Bk_Assconcomloc = InternationalOrganisations_x000D_
Bk_OtherCurrencies = USD_x000D_
Bk_Assetcontinitemco = Negotiable Certificates Of Deposits</t>
        </r>
      </text>
    </comment>
    <comment ref="G90" authorId="0" shapeId="0" xr:uid="{00000000-0006-0000-2200-000097010000}">
      <text>
        <r>
          <rPr>
            <b/>
            <sz val="9"/>
            <color indexed="81"/>
            <rFont val="Tahoma"/>
            <family val="2"/>
          </rPr>
          <t>Metric = D2_II_ElectricityGasAndWater_Amount_SgdUsd_x000D_
Data Type = Bk_Number 19 - 9_x000D_
Bk_Assconcomloc = InternationalOrganisations_x000D_
Bk_OtherCurrencies = USD_x000D_
Bk_Assetcontinitemco = Negotiable Certificates Of Deposits</t>
        </r>
      </text>
    </comment>
    <comment ref="H90" authorId="0" shapeId="0" xr:uid="{00000000-0006-0000-2200-000098010000}">
      <text>
        <r>
          <rPr>
            <b/>
            <sz val="9"/>
            <color indexed="81"/>
            <rFont val="Tahoma"/>
            <family val="2"/>
          </rPr>
          <t>Metric = D2_II_Construction_Amount_SgdUsd_x000D_
Data Type = Bk_Number 19 - 9_x000D_
Bk_Assconcomloc = InternationalOrganisations_x000D_
Bk_OtherCurrencies = USD_x000D_
Bk_Assetcontinitemco = Negotiable Certificates Of Deposits</t>
        </r>
      </text>
    </comment>
    <comment ref="I90" authorId="0" shapeId="0" xr:uid="{00000000-0006-0000-2200-000099010000}">
      <text>
        <r>
          <rPr>
            <b/>
            <sz val="9"/>
            <color indexed="81"/>
            <rFont val="Tahoma"/>
            <family val="2"/>
          </rPr>
          <t>Metric = D2_II_WholeTrade_Amount_SgdUsd_x000D_
Data Type = Bk_Number 19 - 9_x000D_
Bk_Assconcomloc = InternationalOrganisations_x000D_
Bk_OtherCurrencies = USD_x000D_
Bk_Assetcontinitemco = Negotiable Certificates Of Deposits</t>
        </r>
      </text>
    </comment>
    <comment ref="J90" authorId="0" shapeId="0" xr:uid="{00000000-0006-0000-2200-00009A010000}">
      <text>
        <r>
          <rPr>
            <b/>
            <sz val="9"/>
            <color indexed="81"/>
            <rFont val="Tahoma"/>
            <family val="2"/>
          </rPr>
          <t>Metric = D2_II_RetTrade_Amount_SgdUsd_x000D_
Data Type = Bk_Number 19 - 9_x000D_
Bk_Assconcomloc = InternationalOrganisations_x000D_
Bk_OtherCurrencies = USD_x000D_
Bk_Assetcontinitemco = Negotiable Certificates Of Deposits</t>
        </r>
      </text>
    </comment>
    <comment ref="K90" authorId="0" shapeId="0" xr:uid="{00000000-0006-0000-2200-00009B010000}">
      <text>
        <r>
          <rPr>
            <b/>
            <sz val="9"/>
            <color indexed="81"/>
            <rFont val="Tahoma"/>
            <family val="2"/>
          </rPr>
          <t>Metric = D2_II_TransportAndStorage_Amount_SgdUsd_x000D_
Data Type = Bk_Number 19 - 9_x000D_
Bk_Assconcomloc = InternationalOrganisations_x000D_
Bk_OtherCurrencies = USD_x000D_
Bk_Assetcontinitemco = Negotiable Certificates Of Deposits</t>
        </r>
      </text>
    </comment>
    <comment ref="L90" authorId="0" shapeId="0" xr:uid="{00000000-0006-0000-2200-00009C010000}">
      <text>
        <r>
          <rPr>
            <b/>
            <sz val="9"/>
            <color indexed="81"/>
            <rFont val="Tahoma"/>
            <family val="2"/>
          </rPr>
          <t>Metric = D2_II_AccomodationAndFoodServiceActs_Amount_SgdUsd_x000D_
Data Type = Bk_Number 19 - 9_x000D_
Bk_Assconcomloc = InternationalOrganisations_x000D_
Bk_OtherCurrencies = USD_x000D_
Bk_Assetcontinitemco = Negotiable Certificates Of Deposits</t>
        </r>
      </text>
    </comment>
    <comment ref="M90" authorId="0" shapeId="0" xr:uid="{00000000-0006-0000-2200-00009D010000}">
      <text>
        <r>
          <rPr>
            <b/>
            <sz val="9"/>
            <color indexed="81"/>
            <rFont val="Tahoma"/>
            <family val="2"/>
          </rPr>
          <t>Metric = D2_II_InformationAndCommunications_Amount_SgdUsd_x000D_
Data Type = Bk_Number 19 - 9_x000D_
Bk_Assconcomloc = InternationalOrganisations_x000D_
Bk_OtherCurrencies = USD_x000D_
Bk_Assetcontinitemco = Negotiable Certificates Of Deposits</t>
        </r>
      </text>
    </comment>
    <comment ref="N90" authorId="0" shapeId="0" xr:uid="{00000000-0006-0000-2200-00009E010000}">
      <text>
        <r>
          <rPr>
            <b/>
            <sz val="9"/>
            <color indexed="81"/>
            <rFont val="Tahoma"/>
            <family val="2"/>
          </rPr>
          <t>Metric = D2_II_RealProp_Amount_SgdUsd_x000D_
Data Type = Bk_Number 19 - 9_x000D_
Bk_Assconcomloc = InternationalOrganisations_x000D_
Bk_OtherCurrencies = USD_x000D_
Bk_Assetcontinitemco = Negotiable Certificates Of Deposits</t>
        </r>
      </text>
    </comment>
    <comment ref="O90" authorId="0" shapeId="0" xr:uid="{00000000-0006-0000-2200-00009F010000}">
      <text>
        <r>
          <rPr>
            <b/>
            <sz val="9"/>
            <color indexed="81"/>
            <rFont val="Tahoma"/>
            <family val="2"/>
          </rPr>
          <t>Metric = D2_II_ProfScientTechAdminSuppServActiv_Amount_SgdUsd_x000D_
Data Type = Bk_Number 19 - 9_x000D_
Bk_Assconcomloc = InternationalOrganisations_x000D_
Bk_OtherCurrencies = USD_x000D_
Bk_Assetcontinitemco = Negotiable Certificates Of Deposits</t>
        </r>
      </text>
    </comment>
    <comment ref="P90" authorId="0" shapeId="0" xr:uid="{00000000-0006-0000-2200-0000A0010000}">
      <text>
        <r>
          <rPr>
            <b/>
            <sz val="9"/>
            <color indexed="81"/>
            <rFont val="Tahoma"/>
            <family val="2"/>
          </rPr>
          <t>Metric = D2_II_Other_Amount_SgdUsd_x000D_
Data Type = Bk_Number 19 - 9_x000D_
Bk_Assconcomloc = InternationalOrganisations_x000D_
Bk_OtherCurrencies = USD_x000D_
Bk_Assetcontinitemco = Negotiable Certificates Of Deposits</t>
        </r>
      </text>
    </comment>
    <comment ref="D94" authorId="0" shapeId="0" xr:uid="{00000000-0006-0000-2200-0000A1010000}">
      <text>
        <r>
          <rPr>
            <b/>
            <sz val="9"/>
            <color indexed="81"/>
            <rFont val="Tahoma"/>
            <family val="2"/>
          </rPr>
          <t>Metric = D2_II_AgricultureAndFishing_Amount_SgdUsd_x000D_
Data Type = Bk_Number 19 - 9_x000D_
Bk_Assconcomloc = Singapore_x000D_
Bk_OtherCurrencies = USD_x000D_
Bk_Assetcontinitemco = Contingent Items</t>
        </r>
      </text>
    </comment>
    <comment ref="E94" authorId="0" shapeId="0" xr:uid="{00000000-0006-0000-2200-0000A2010000}">
      <text>
        <r>
          <rPr>
            <b/>
            <sz val="9"/>
            <color indexed="81"/>
            <rFont val="Tahoma"/>
            <family val="2"/>
          </rPr>
          <t>Metric = D2_II_MiningAndQuarrying_Amount_SgdUsd_x000D_
Data Type = Bk_Number 19 - 9_x000D_
Bk_Assconcomloc = Singapore_x000D_
Bk_OtherCurrencies = USD_x000D_
Bk_Assetcontinitemco = Contingent Items</t>
        </r>
      </text>
    </comment>
    <comment ref="F94" authorId="0" shapeId="0" xr:uid="{00000000-0006-0000-2200-0000A3010000}">
      <text>
        <r>
          <rPr>
            <b/>
            <sz val="9"/>
            <color indexed="81"/>
            <rFont val="Tahoma"/>
            <family val="2"/>
          </rPr>
          <t>Metric = D2_II_Manufacturing_Amount_SgdUsd_x000D_
Data Type = Bk_Number 19 - 9_x000D_
Bk_Assconcomloc = Singapore_x000D_
Bk_OtherCurrencies = USD_x000D_
Bk_Assetcontinitemco = Contingent Items</t>
        </r>
      </text>
    </comment>
    <comment ref="G94" authorId="0" shapeId="0" xr:uid="{00000000-0006-0000-2200-0000A4010000}">
      <text>
        <r>
          <rPr>
            <b/>
            <sz val="9"/>
            <color indexed="81"/>
            <rFont val="Tahoma"/>
            <family val="2"/>
          </rPr>
          <t>Metric = D2_II_ElectricityGasAndWater_Amount_SgdUsd_x000D_
Data Type = Bk_Number 19 - 9_x000D_
Bk_Assconcomloc = Singapore_x000D_
Bk_OtherCurrencies = USD_x000D_
Bk_Assetcontinitemco = Contingent Items</t>
        </r>
      </text>
    </comment>
    <comment ref="H94" authorId="0" shapeId="0" xr:uid="{00000000-0006-0000-2200-0000A5010000}">
      <text>
        <r>
          <rPr>
            <b/>
            <sz val="9"/>
            <color indexed="81"/>
            <rFont val="Tahoma"/>
            <family val="2"/>
          </rPr>
          <t>Metric = D2_II_Construction_Amount_SgdUsd_x000D_
Data Type = Bk_Number 19 - 9_x000D_
Bk_Assconcomloc = Singapore_x000D_
Bk_OtherCurrencies = USD_x000D_
Bk_Assetcontinitemco = Contingent Items</t>
        </r>
      </text>
    </comment>
    <comment ref="I94" authorId="0" shapeId="0" xr:uid="{00000000-0006-0000-2200-0000A6010000}">
      <text>
        <r>
          <rPr>
            <b/>
            <sz val="9"/>
            <color indexed="81"/>
            <rFont val="Tahoma"/>
            <family val="2"/>
          </rPr>
          <t>Metric = D2_II_WholeTrade_Amount_SgdUsd_x000D_
Data Type = Bk_Number 19 - 9_x000D_
Bk_Assconcomloc = Singapore_x000D_
Bk_OtherCurrencies = USD_x000D_
Bk_Assetcontinitemco = Contingent Items</t>
        </r>
      </text>
    </comment>
    <comment ref="J94" authorId="0" shapeId="0" xr:uid="{00000000-0006-0000-2200-0000A7010000}">
      <text>
        <r>
          <rPr>
            <b/>
            <sz val="9"/>
            <color indexed="81"/>
            <rFont val="Tahoma"/>
            <family val="2"/>
          </rPr>
          <t>Metric = D2_II_RetTrade_Amount_SgdUsd_x000D_
Data Type = Bk_Number 19 - 9_x000D_
Bk_Assconcomloc = Singapore_x000D_
Bk_OtherCurrencies = USD_x000D_
Bk_Assetcontinitemco = Contingent Items</t>
        </r>
      </text>
    </comment>
    <comment ref="K94" authorId="0" shapeId="0" xr:uid="{00000000-0006-0000-2200-0000A8010000}">
      <text>
        <r>
          <rPr>
            <b/>
            <sz val="9"/>
            <color indexed="81"/>
            <rFont val="Tahoma"/>
            <family val="2"/>
          </rPr>
          <t>Metric = D2_II_TransportAndStorage_Amount_SgdUsd_x000D_
Data Type = Bk_Number 19 - 9_x000D_
Bk_Assconcomloc = Singapore_x000D_
Bk_OtherCurrencies = USD_x000D_
Bk_Assetcontinitemco = Contingent Items</t>
        </r>
      </text>
    </comment>
    <comment ref="L94" authorId="0" shapeId="0" xr:uid="{00000000-0006-0000-2200-0000A9010000}">
      <text>
        <r>
          <rPr>
            <b/>
            <sz val="9"/>
            <color indexed="81"/>
            <rFont val="Tahoma"/>
            <family val="2"/>
          </rPr>
          <t>Metric = D2_II_AccomodationAndFoodServiceActs_Amount_SgdUsd_x000D_
Data Type = Bk_Number 19 - 9_x000D_
Bk_Assconcomloc = Singapore_x000D_
Bk_OtherCurrencies = USD_x000D_
Bk_Assetcontinitemco = Contingent Items</t>
        </r>
      </text>
    </comment>
    <comment ref="M94" authorId="0" shapeId="0" xr:uid="{00000000-0006-0000-2200-0000AA010000}">
      <text>
        <r>
          <rPr>
            <b/>
            <sz val="9"/>
            <color indexed="81"/>
            <rFont val="Tahoma"/>
            <family val="2"/>
          </rPr>
          <t>Metric = D2_II_InformationAndCommunications_Amount_SgdUsd_x000D_
Data Type = Bk_Number 19 - 9_x000D_
Bk_Assconcomloc = Singapore_x000D_
Bk_OtherCurrencies = USD_x000D_
Bk_Assetcontinitemco = Contingent Items</t>
        </r>
      </text>
    </comment>
    <comment ref="N94" authorId="0" shapeId="0" xr:uid="{00000000-0006-0000-2200-0000AB010000}">
      <text>
        <r>
          <rPr>
            <b/>
            <sz val="9"/>
            <color indexed="81"/>
            <rFont val="Tahoma"/>
            <family val="2"/>
          </rPr>
          <t>Metric = D2_II_RealProp_Amount_SgdUsd_x000D_
Data Type = Bk_Number 19 - 9_x000D_
Bk_Assconcomloc = Singapore_x000D_
Bk_OtherCurrencies = USD_x000D_
Bk_Assetcontinitemco = Contingent Items</t>
        </r>
      </text>
    </comment>
    <comment ref="O94" authorId="0" shapeId="0" xr:uid="{00000000-0006-0000-2200-0000AC010000}">
      <text>
        <r>
          <rPr>
            <b/>
            <sz val="9"/>
            <color indexed="81"/>
            <rFont val="Tahoma"/>
            <family val="2"/>
          </rPr>
          <t>Metric = D2_II_ProfScientTechAdminSuppServActiv_Amount_SgdUsd_x000D_
Data Type = Bk_Number 19 - 9_x000D_
Bk_Assconcomloc = Singapore_x000D_
Bk_OtherCurrencies = USD_x000D_
Bk_Assetcontinitemco = Contingent Items</t>
        </r>
      </text>
    </comment>
    <comment ref="P94" authorId="0" shapeId="0" xr:uid="{00000000-0006-0000-2200-0000AD010000}">
      <text>
        <r>
          <rPr>
            <b/>
            <sz val="9"/>
            <color indexed="81"/>
            <rFont val="Tahoma"/>
            <family val="2"/>
          </rPr>
          <t>Metric = D2_II_Other_Amount_SgdUsd_x000D_
Data Type = Bk_Number 19 - 9_x000D_
Bk_Assconcomloc = Singapore_x000D_
Bk_OtherCurrencies = USD_x000D_
Bk_Assetcontinitemco = Contingent Items</t>
        </r>
      </text>
    </comment>
    <comment ref="D95" authorId="0" shapeId="0" xr:uid="{00000000-0006-0000-2200-0000AE010000}">
      <text>
        <r>
          <rPr>
            <b/>
            <sz val="9"/>
            <color indexed="81"/>
            <rFont val="Tahoma"/>
            <family val="2"/>
          </rPr>
          <t>Metric = D2_II_AgricultureAndFishing_Amount_SgdUsd_x000D_
Data Type = Bk_Number 19 - 9_x000D_
Bk_Assconcomloc = InternationalOrganisations_x000D_
Bk_OtherCurrencies = USD_x000D_
Bk_Assetcontinitemco = Contingent Items</t>
        </r>
      </text>
    </comment>
    <comment ref="E95" authorId="0" shapeId="0" xr:uid="{00000000-0006-0000-2200-0000AF010000}">
      <text>
        <r>
          <rPr>
            <b/>
            <sz val="9"/>
            <color indexed="81"/>
            <rFont val="Tahoma"/>
            <family val="2"/>
          </rPr>
          <t>Metric = D2_II_MiningAndQuarrying_Amount_SgdUsd_x000D_
Data Type = Bk_Number 19 - 9_x000D_
Bk_Assconcomloc = InternationalOrganisations_x000D_
Bk_OtherCurrencies = USD_x000D_
Bk_Assetcontinitemco = Contingent Items</t>
        </r>
      </text>
    </comment>
    <comment ref="F95" authorId="0" shapeId="0" xr:uid="{00000000-0006-0000-2200-0000B0010000}">
      <text>
        <r>
          <rPr>
            <b/>
            <sz val="9"/>
            <color indexed="81"/>
            <rFont val="Tahoma"/>
            <family val="2"/>
          </rPr>
          <t>Metric = D2_II_Manufacturing_Amount_SgdUsd_x000D_
Data Type = Bk_Number 19 - 9_x000D_
Bk_Assconcomloc = InternationalOrganisations_x000D_
Bk_OtherCurrencies = USD_x000D_
Bk_Assetcontinitemco = Contingent Items</t>
        </r>
      </text>
    </comment>
    <comment ref="G95" authorId="0" shapeId="0" xr:uid="{00000000-0006-0000-2200-0000B1010000}">
      <text>
        <r>
          <rPr>
            <b/>
            <sz val="9"/>
            <color indexed="81"/>
            <rFont val="Tahoma"/>
            <family val="2"/>
          </rPr>
          <t>Metric = D2_II_ElectricityGasAndWater_Amount_SgdUsd_x000D_
Data Type = Bk_Number 19 - 9_x000D_
Bk_Assconcomloc = InternationalOrganisations_x000D_
Bk_OtherCurrencies = USD_x000D_
Bk_Assetcontinitemco = Contingent Items</t>
        </r>
      </text>
    </comment>
    <comment ref="H95" authorId="0" shapeId="0" xr:uid="{00000000-0006-0000-2200-0000B2010000}">
      <text>
        <r>
          <rPr>
            <b/>
            <sz val="9"/>
            <color indexed="81"/>
            <rFont val="Tahoma"/>
            <family val="2"/>
          </rPr>
          <t>Metric = D2_II_Construction_Amount_SgdUsd_x000D_
Data Type = Bk_Number 19 - 9_x000D_
Bk_Assconcomloc = InternationalOrganisations_x000D_
Bk_OtherCurrencies = USD_x000D_
Bk_Assetcontinitemco = Contingent Items</t>
        </r>
      </text>
    </comment>
    <comment ref="I95" authorId="0" shapeId="0" xr:uid="{00000000-0006-0000-2200-0000B3010000}">
      <text>
        <r>
          <rPr>
            <b/>
            <sz val="9"/>
            <color indexed="81"/>
            <rFont val="Tahoma"/>
            <family val="2"/>
          </rPr>
          <t>Metric = D2_II_WholeTrade_Amount_SgdUsd_x000D_
Data Type = Bk_Number 19 - 9_x000D_
Bk_Assconcomloc = InternationalOrganisations_x000D_
Bk_OtherCurrencies = USD_x000D_
Bk_Assetcontinitemco = Contingent Items</t>
        </r>
      </text>
    </comment>
    <comment ref="J95" authorId="0" shapeId="0" xr:uid="{00000000-0006-0000-2200-0000B4010000}">
      <text>
        <r>
          <rPr>
            <b/>
            <sz val="9"/>
            <color indexed="81"/>
            <rFont val="Tahoma"/>
            <family val="2"/>
          </rPr>
          <t>Metric = D2_II_RetTrade_Amount_SgdUsd_x000D_
Data Type = Bk_Number 19 - 9_x000D_
Bk_Assconcomloc = InternationalOrganisations_x000D_
Bk_OtherCurrencies = USD_x000D_
Bk_Assetcontinitemco = Contingent Items</t>
        </r>
      </text>
    </comment>
    <comment ref="K95" authorId="0" shapeId="0" xr:uid="{00000000-0006-0000-2200-0000B5010000}">
      <text>
        <r>
          <rPr>
            <b/>
            <sz val="9"/>
            <color indexed="81"/>
            <rFont val="Tahoma"/>
            <family val="2"/>
          </rPr>
          <t>Metric = D2_II_TransportAndStorage_Amount_SgdUsd_x000D_
Data Type = Bk_Number 19 - 9_x000D_
Bk_Assconcomloc = InternationalOrganisations_x000D_
Bk_OtherCurrencies = USD_x000D_
Bk_Assetcontinitemco = Contingent Items</t>
        </r>
      </text>
    </comment>
    <comment ref="L95" authorId="0" shapeId="0" xr:uid="{00000000-0006-0000-2200-0000B6010000}">
      <text>
        <r>
          <rPr>
            <b/>
            <sz val="9"/>
            <color indexed="81"/>
            <rFont val="Tahoma"/>
            <family val="2"/>
          </rPr>
          <t>Metric = D2_II_AccomodationAndFoodServiceActs_Amount_SgdUsd_x000D_
Data Type = Bk_Number 19 - 9_x000D_
Bk_Assconcomloc = InternationalOrganisations_x000D_
Bk_OtherCurrencies = USD_x000D_
Bk_Assetcontinitemco = Contingent Items</t>
        </r>
      </text>
    </comment>
    <comment ref="M95" authorId="0" shapeId="0" xr:uid="{00000000-0006-0000-2200-0000B7010000}">
      <text>
        <r>
          <rPr>
            <b/>
            <sz val="9"/>
            <color indexed="81"/>
            <rFont val="Tahoma"/>
            <family val="2"/>
          </rPr>
          <t>Metric = D2_II_InformationAndCommunications_Amount_SgdUsd_x000D_
Data Type = Bk_Number 19 - 9_x000D_
Bk_Assconcomloc = InternationalOrganisations_x000D_
Bk_OtherCurrencies = USD_x000D_
Bk_Assetcontinitemco = Contingent Items</t>
        </r>
      </text>
    </comment>
    <comment ref="N95" authorId="0" shapeId="0" xr:uid="{00000000-0006-0000-2200-0000B8010000}">
      <text>
        <r>
          <rPr>
            <b/>
            <sz val="9"/>
            <color indexed="81"/>
            <rFont val="Tahoma"/>
            <family val="2"/>
          </rPr>
          <t>Metric = D2_II_RealProp_Amount_SgdUsd_x000D_
Data Type = Bk_Number 19 - 9_x000D_
Bk_Assconcomloc = InternationalOrganisations_x000D_
Bk_OtherCurrencies = USD_x000D_
Bk_Assetcontinitemco = Contingent Items</t>
        </r>
      </text>
    </comment>
    <comment ref="O95" authorId="0" shapeId="0" xr:uid="{00000000-0006-0000-2200-0000B9010000}">
      <text>
        <r>
          <rPr>
            <b/>
            <sz val="9"/>
            <color indexed="81"/>
            <rFont val="Tahoma"/>
            <family val="2"/>
          </rPr>
          <t>Metric = D2_II_ProfScientTechAdminSuppServActiv_Amount_SgdUsd_x000D_
Data Type = Bk_Number 19 - 9_x000D_
Bk_Assconcomloc = InternationalOrganisations_x000D_
Bk_OtherCurrencies = USD_x000D_
Bk_Assetcontinitemco = Contingent Items</t>
        </r>
      </text>
    </comment>
    <comment ref="P95" authorId="0" shapeId="0" xr:uid="{00000000-0006-0000-2200-0000BA010000}">
      <text>
        <r>
          <rPr>
            <b/>
            <sz val="9"/>
            <color indexed="81"/>
            <rFont val="Tahoma"/>
            <family val="2"/>
          </rPr>
          <t>Metric = D2_II_Other_Amount_SgdUsd_x000D_
Data Type = Bk_Number 19 - 9_x000D_
Bk_Assconcomloc = InternationalOrganisations_x000D_
Bk_OtherCurrencies = USD_x000D_
Bk_Assetcontinitemco = Contingent Items</t>
        </r>
      </text>
    </comment>
    <comment ref="D99" authorId="0" shapeId="0" xr:uid="{00000000-0006-0000-2200-0000BB010000}">
      <text>
        <r>
          <rPr>
            <b/>
            <sz val="9"/>
            <color indexed="81"/>
            <rFont val="Tahoma"/>
            <family val="2"/>
          </rPr>
          <t>Metric = D2_II_AgricultureAndFishing_Amount_SgdUsd_x000D_
Data Type = Bk_Number 19 - 9_x000D_
Bk_Assconcomloc = Singapore_x000D_
Bk_OtherCurrencies = USD_x000D_
Bk_Assetcontinitemco = Commitments</t>
        </r>
      </text>
    </comment>
    <comment ref="E99" authorId="0" shapeId="0" xr:uid="{00000000-0006-0000-2200-0000BC010000}">
      <text>
        <r>
          <rPr>
            <b/>
            <sz val="9"/>
            <color indexed="81"/>
            <rFont val="Tahoma"/>
            <family val="2"/>
          </rPr>
          <t>Metric = D2_II_MiningAndQuarrying_Amount_SgdUsd_x000D_
Data Type = Bk_Number 19 - 9_x000D_
Bk_Assconcomloc = Singapore_x000D_
Bk_OtherCurrencies = USD_x000D_
Bk_Assetcontinitemco = Commitments</t>
        </r>
      </text>
    </comment>
    <comment ref="F99" authorId="0" shapeId="0" xr:uid="{00000000-0006-0000-2200-0000BD010000}">
      <text>
        <r>
          <rPr>
            <b/>
            <sz val="9"/>
            <color indexed="81"/>
            <rFont val="Tahoma"/>
            <family val="2"/>
          </rPr>
          <t>Metric = D2_II_Manufacturing_Amount_SgdUsd_x000D_
Data Type = Bk_Number 19 - 9_x000D_
Bk_Assconcomloc = Singapore_x000D_
Bk_OtherCurrencies = USD_x000D_
Bk_Assetcontinitemco = Commitments</t>
        </r>
      </text>
    </comment>
    <comment ref="G99" authorId="0" shapeId="0" xr:uid="{00000000-0006-0000-2200-0000BE010000}">
      <text>
        <r>
          <rPr>
            <b/>
            <sz val="9"/>
            <color indexed="81"/>
            <rFont val="Tahoma"/>
            <family val="2"/>
          </rPr>
          <t>Metric = D2_II_ElectricityGasAndWater_Amount_SgdUsd_x000D_
Data Type = Bk_Number 19 - 9_x000D_
Bk_Assconcomloc = Singapore_x000D_
Bk_OtherCurrencies = USD_x000D_
Bk_Assetcontinitemco = Commitments</t>
        </r>
      </text>
    </comment>
    <comment ref="H99" authorId="0" shapeId="0" xr:uid="{00000000-0006-0000-2200-0000BF010000}">
      <text>
        <r>
          <rPr>
            <b/>
            <sz val="9"/>
            <color indexed="81"/>
            <rFont val="Tahoma"/>
            <family val="2"/>
          </rPr>
          <t>Metric = D2_II_Construction_Amount_SgdUsd_x000D_
Data Type = Bk_Number 19 - 9_x000D_
Bk_Assconcomloc = Singapore_x000D_
Bk_OtherCurrencies = USD_x000D_
Bk_Assetcontinitemco = Commitments</t>
        </r>
      </text>
    </comment>
    <comment ref="I99" authorId="0" shapeId="0" xr:uid="{00000000-0006-0000-2200-0000C0010000}">
      <text>
        <r>
          <rPr>
            <b/>
            <sz val="9"/>
            <color indexed="81"/>
            <rFont val="Tahoma"/>
            <family val="2"/>
          </rPr>
          <t>Metric = D2_II_WholeTrade_Amount_SgdUsd_x000D_
Data Type = Bk_Number 19 - 9_x000D_
Bk_Assconcomloc = Singapore_x000D_
Bk_OtherCurrencies = USD_x000D_
Bk_Assetcontinitemco = Commitments</t>
        </r>
      </text>
    </comment>
    <comment ref="J99" authorId="0" shapeId="0" xr:uid="{00000000-0006-0000-2200-0000C1010000}">
      <text>
        <r>
          <rPr>
            <b/>
            <sz val="9"/>
            <color indexed="81"/>
            <rFont val="Tahoma"/>
            <family val="2"/>
          </rPr>
          <t>Metric = D2_II_RetTrade_Amount_SgdUsd_x000D_
Data Type = Bk_Number 19 - 9_x000D_
Bk_Assconcomloc = Singapore_x000D_
Bk_OtherCurrencies = USD_x000D_
Bk_Assetcontinitemco = Commitments</t>
        </r>
      </text>
    </comment>
    <comment ref="K99" authorId="0" shapeId="0" xr:uid="{00000000-0006-0000-2200-0000C2010000}">
      <text>
        <r>
          <rPr>
            <b/>
            <sz val="9"/>
            <color indexed="81"/>
            <rFont val="Tahoma"/>
            <family val="2"/>
          </rPr>
          <t>Metric = D2_II_TransportAndStorage_Amount_SgdUsd_x000D_
Data Type = Bk_Number 19 - 9_x000D_
Bk_Assconcomloc = Singapore_x000D_
Bk_OtherCurrencies = USD_x000D_
Bk_Assetcontinitemco = Commitments</t>
        </r>
      </text>
    </comment>
    <comment ref="L99" authorId="0" shapeId="0" xr:uid="{00000000-0006-0000-2200-0000C3010000}">
      <text>
        <r>
          <rPr>
            <b/>
            <sz val="9"/>
            <color indexed="81"/>
            <rFont val="Tahoma"/>
            <family val="2"/>
          </rPr>
          <t>Metric = D2_II_AccomodationAndFoodServiceActs_Amount_SgdUsd_x000D_
Data Type = Bk_Number 19 - 9_x000D_
Bk_Assconcomloc = Singapore_x000D_
Bk_OtherCurrencies = USD_x000D_
Bk_Assetcontinitemco = Commitments</t>
        </r>
      </text>
    </comment>
    <comment ref="M99" authorId="0" shapeId="0" xr:uid="{00000000-0006-0000-2200-0000C4010000}">
      <text>
        <r>
          <rPr>
            <b/>
            <sz val="9"/>
            <color indexed="81"/>
            <rFont val="Tahoma"/>
            <family val="2"/>
          </rPr>
          <t>Metric = D2_II_InformationAndCommunications_Amount_SgdUsd_x000D_
Data Type = Bk_Number 19 - 9_x000D_
Bk_Assconcomloc = Singapore_x000D_
Bk_OtherCurrencies = USD_x000D_
Bk_Assetcontinitemco = Commitments</t>
        </r>
      </text>
    </comment>
    <comment ref="N99" authorId="0" shapeId="0" xr:uid="{00000000-0006-0000-2200-0000C5010000}">
      <text>
        <r>
          <rPr>
            <b/>
            <sz val="9"/>
            <color indexed="81"/>
            <rFont val="Tahoma"/>
            <family val="2"/>
          </rPr>
          <t>Metric = D2_II_RealProp_Amount_SgdUsd_x000D_
Data Type = Bk_Number 19 - 9_x000D_
Bk_Assconcomloc = Singapore_x000D_
Bk_OtherCurrencies = USD_x000D_
Bk_Assetcontinitemco = Commitments</t>
        </r>
      </text>
    </comment>
    <comment ref="O99" authorId="0" shapeId="0" xr:uid="{00000000-0006-0000-2200-0000C6010000}">
      <text>
        <r>
          <rPr>
            <b/>
            <sz val="9"/>
            <color indexed="81"/>
            <rFont val="Tahoma"/>
            <family val="2"/>
          </rPr>
          <t>Metric = D2_II_ProfScientTechAdminSuppServActiv_Amount_SgdUsd_x000D_
Data Type = Bk_Number 19 - 9_x000D_
Bk_Assconcomloc = Singapore_x000D_
Bk_OtherCurrencies = USD_x000D_
Bk_Assetcontinitemco = Commitments</t>
        </r>
      </text>
    </comment>
    <comment ref="P99" authorId="0" shapeId="0" xr:uid="{00000000-0006-0000-2200-0000C7010000}">
      <text>
        <r>
          <rPr>
            <b/>
            <sz val="9"/>
            <color indexed="81"/>
            <rFont val="Tahoma"/>
            <family val="2"/>
          </rPr>
          <t>Metric = D2_II_Other_Amount_SgdUsd_x000D_
Data Type = Bk_Number 19 - 9_x000D_
Bk_Assconcomloc = Singapore_x000D_
Bk_OtherCurrencies = USD_x000D_
Bk_Assetcontinitemco = Commitments</t>
        </r>
      </text>
    </comment>
    <comment ref="D100" authorId="0" shapeId="0" xr:uid="{00000000-0006-0000-2200-0000C8010000}">
      <text>
        <r>
          <rPr>
            <b/>
            <sz val="9"/>
            <color indexed="81"/>
            <rFont val="Tahoma"/>
            <family val="2"/>
          </rPr>
          <t>Metric = D2_II_AgricultureAndFishing_Amount_SgdUsd_x000D_
Data Type = Bk_Number 19 - 9_x000D_
Bk_Assconcomloc = InternationalOrganisations_x000D_
Bk_OtherCurrencies = USD_x000D_
Bk_Assetcontinitemco = Commitments</t>
        </r>
      </text>
    </comment>
    <comment ref="E100" authorId="0" shapeId="0" xr:uid="{00000000-0006-0000-2200-0000C9010000}">
      <text>
        <r>
          <rPr>
            <b/>
            <sz val="9"/>
            <color indexed="81"/>
            <rFont val="Tahoma"/>
            <family val="2"/>
          </rPr>
          <t>Metric = D2_II_MiningAndQuarrying_Amount_SgdUsd_x000D_
Data Type = Bk_Number 19 - 9_x000D_
Bk_Assconcomloc = InternationalOrganisations_x000D_
Bk_OtherCurrencies = USD_x000D_
Bk_Assetcontinitemco = Commitments</t>
        </r>
      </text>
    </comment>
    <comment ref="F100" authorId="0" shapeId="0" xr:uid="{00000000-0006-0000-2200-0000CA010000}">
      <text>
        <r>
          <rPr>
            <b/>
            <sz val="9"/>
            <color indexed="81"/>
            <rFont val="Tahoma"/>
            <family val="2"/>
          </rPr>
          <t>Metric = D2_II_Manufacturing_Amount_SgdUsd_x000D_
Data Type = Bk_Number 19 - 9_x000D_
Bk_Assconcomloc = InternationalOrganisations_x000D_
Bk_OtherCurrencies = USD_x000D_
Bk_Assetcontinitemco = Commitments</t>
        </r>
      </text>
    </comment>
    <comment ref="G100" authorId="0" shapeId="0" xr:uid="{00000000-0006-0000-2200-0000CB010000}">
      <text>
        <r>
          <rPr>
            <b/>
            <sz val="9"/>
            <color indexed="81"/>
            <rFont val="Tahoma"/>
            <family val="2"/>
          </rPr>
          <t>Metric = D2_II_ElectricityGasAndWater_Amount_SgdUsd_x000D_
Data Type = Bk_Number 19 - 9_x000D_
Bk_Assconcomloc = InternationalOrganisations_x000D_
Bk_OtherCurrencies = USD_x000D_
Bk_Assetcontinitemco = Commitments</t>
        </r>
      </text>
    </comment>
    <comment ref="H100" authorId="0" shapeId="0" xr:uid="{00000000-0006-0000-2200-0000CC010000}">
      <text>
        <r>
          <rPr>
            <b/>
            <sz val="9"/>
            <color indexed="81"/>
            <rFont val="Tahoma"/>
            <family val="2"/>
          </rPr>
          <t>Metric = D2_II_Construction_Amount_SgdUsd_x000D_
Data Type = Bk_Number 19 - 9_x000D_
Bk_Assconcomloc = InternationalOrganisations_x000D_
Bk_OtherCurrencies = USD_x000D_
Bk_Assetcontinitemco = Commitments</t>
        </r>
      </text>
    </comment>
    <comment ref="I100" authorId="0" shapeId="0" xr:uid="{00000000-0006-0000-2200-0000CD010000}">
      <text>
        <r>
          <rPr>
            <b/>
            <sz val="9"/>
            <color indexed="81"/>
            <rFont val="Tahoma"/>
            <family val="2"/>
          </rPr>
          <t>Metric = D2_II_WholeTrade_Amount_SgdUsd_x000D_
Data Type = Bk_Number 19 - 9_x000D_
Bk_Assconcomloc = InternationalOrganisations_x000D_
Bk_OtherCurrencies = USD_x000D_
Bk_Assetcontinitemco = Commitments</t>
        </r>
      </text>
    </comment>
    <comment ref="J100" authorId="0" shapeId="0" xr:uid="{00000000-0006-0000-2200-0000CE010000}">
      <text>
        <r>
          <rPr>
            <b/>
            <sz val="9"/>
            <color indexed="81"/>
            <rFont val="Tahoma"/>
            <family val="2"/>
          </rPr>
          <t>Metric = D2_II_RetTrade_Amount_SgdUsd_x000D_
Data Type = Bk_Number 19 - 9_x000D_
Bk_Assconcomloc = InternationalOrganisations_x000D_
Bk_OtherCurrencies = USD_x000D_
Bk_Assetcontinitemco = Commitments</t>
        </r>
      </text>
    </comment>
    <comment ref="K100" authorId="0" shapeId="0" xr:uid="{00000000-0006-0000-2200-0000CF010000}">
      <text>
        <r>
          <rPr>
            <b/>
            <sz val="9"/>
            <color indexed="81"/>
            <rFont val="Tahoma"/>
            <family val="2"/>
          </rPr>
          <t>Metric = D2_II_TransportAndStorage_Amount_SgdUsd_x000D_
Data Type = Bk_Number 19 - 9_x000D_
Bk_Assconcomloc = InternationalOrganisations_x000D_
Bk_OtherCurrencies = USD_x000D_
Bk_Assetcontinitemco = Commitments</t>
        </r>
      </text>
    </comment>
    <comment ref="L100" authorId="0" shapeId="0" xr:uid="{00000000-0006-0000-2200-0000D0010000}">
      <text>
        <r>
          <rPr>
            <b/>
            <sz val="9"/>
            <color indexed="81"/>
            <rFont val="Tahoma"/>
            <family val="2"/>
          </rPr>
          <t>Metric = D2_II_AccomodationAndFoodServiceActs_Amount_SgdUsd_x000D_
Data Type = Bk_Number 19 - 9_x000D_
Bk_Assconcomloc = InternationalOrganisations_x000D_
Bk_OtherCurrencies = USD_x000D_
Bk_Assetcontinitemco = Commitments</t>
        </r>
      </text>
    </comment>
    <comment ref="M100" authorId="0" shapeId="0" xr:uid="{00000000-0006-0000-2200-0000D1010000}">
      <text>
        <r>
          <rPr>
            <b/>
            <sz val="9"/>
            <color indexed="81"/>
            <rFont val="Tahoma"/>
            <family val="2"/>
          </rPr>
          <t>Metric = D2_II_InformationAndCommunications_Amount_SgdUsd_x000D_
Data Type = Bk_Number 19 - 9_x000D_
Bk_Assconcomloc = InternationalOrganisations_x000D_
Bk_OtherCurrencies = USD_x000D_
Bk_Assetcontinitemco = Commitments</t>
        </r>
      </text>
    </comment>
    <comment ref="N100" authorId="0" shapeId="0" xr:uid="{00000000-0006-0000-2200-0000D2010000}">
      <text>
        <r>
          <rPr>
            <b/>
            <sz val="9"/>
            <color indexed="81"/>
            <rFont val="Tahoma"/>
            <family val="2"/>
          </rPr>
          <t>Metric = D2_II_RealProp_Amount_SgdUsd_x000D_
Data Type = Bk_Number 19 - 9_x000D_
Bk_Assconcomloc = InternationalOrganisations_x000D_
Bk_OtherCurrencies = USD_x000D_
Bk_Assetcontinitemco = Commitments</t>
        </r>
      </text>
    </comment>
    <comment ref="O100" authorId="0" shapeId="0" xr:uid="{00000000-0006-0000-2200-0000D3010000}">
      <text>
        <r>
          <rPr>
            <b/>
            <sz val="9"/>
            <color indexed="81"/>
            <rFont val="Tahoma"/>
            <family val="2"/>
          </rPr>
          <t>Metric = D2_II_ProfScientTechAdminSuppServActiv_Amount_SgdUsd_x000D_
Data Type = Bk_Number 19 - 9_x000D_
Bk_Assconcomloc = InternationalOrganisations_x000D_
Bk_OtherCurrencies = USD_x000D_
Bk_Assetcontinitemco = Commitments</t>
        </r>
      </text>
    </comment>
    <comment ref="P100" authorId="0" shapeId="0" xr:uid="{00000000-0006-0000-2200-0000D4010000}">
      <text>
        <r>
          <rPr>
            <b/>
            <sz val="9"/>
            <color indexed="81"/>
            <rFont val="Tahoma"/>
            <family val="2"/>
          </rPr>
          <t>Metric = D2_II_Other_Amount_SgdUsd_x000D_
Data Type = Bk_Number 19 - 9_x000D_
Bk_Assconcomloc = InternationalOrganisations_x000D_
Bk_OtherCurrencies = USD_x000D_
Bk_Assetcontinitemco = Commitments</t>
        </r>
      </text>
    </comment>
    <comment ref="A103" authorId="0" shapeId="0" xr:uid="{00000000-0006-0000-2200-0000D5010000}">
      <text>
        <r>
          <rPr>
            <b/>
            <sz val="9"/>
            <color indexed="81"/>
            <rFont val="Tahoma"/>
            <family val="2"/>
          </rPr>
          <t>Metric = D2_II_Jurisdiction
Data Type = Bk_Jurisdiction</t>
        </r>
      </text>
    </comment>
    <comment ref="B103" authorId="0" shapeId="0" xr:uid="{00000000-0006-0000-2200-0000D6010000}">
      <text>
        <r>
          <rPr>
            <b/>
            <sz val="9"/>
            <color indexed="81"/>
            <rFont val="Tahoma"/>
            <family val="2"/>
          </rPr>
          <t>Metric = D2_II_AssContItemsAndComms_x000D_
Data Type = Bk_Assetcontinitemco</t>
        </r>
      </text>
    </comment>
    <comment ref="C103" authorId="0" shapeId="0" xr:uid="{00000000-0006-0000-2200-0000D7010000}">
      <text>
        <r>
          <rPr>
            <b/>
            <sz val="9"/>
            <color indexed="81"/>
            <rFont val="Tahoma"/>
            <family val="2"/>
          </rPr>
          <t>Metric = D2_II_Currency_x000D_
Data Type = Bk_OtherCurrencies</t>
        </r>
      </text>
    </comment>
    <comment ref="D103" authorId="0" shapeId="0" xr:uid="{00000000-0006-0000-2200-0000D8010000}">
      <text>
        <r>
          <rPr>
            <b/>
            <sz val="9"/>
            <color indexed="81"/>
            <rFont val="Tahoma"/>
            <family val="2"/>
          </rPr>
          <t>Metric = D2_II_AgricultureAndFishing_x000D_
Data Type = Bk_Number 19 - 9</t>
        </r>
      </text>
    </comment>
    <comment ref="E103" authorId="0" shapeId="0" xr:uid="{00000000-0006-0000-2200-0000D9010000}">
      <text>
        <r>
          <rPr>
            <b/>
            <sz val="9"/>
            <color indexed="81"/>
            <rFont val="Tahoma"/>
            <family val="2"/>
          </rPr>
          <t>Metric = D2_II_MiningAndQuarrying_x000D_
Data Type = Bk_Number 19 - 9</t>
        </r>
      </text>
    </comment>
    <comment ref="F103" authorId="0" shapeId="0" xr:uid="{00000000-0006-0000-2200-0000DA010000}">
      <text>
        <r>
          <rPr>
            <b/>
            <sz val="9"/>
            <color indexed="81"/>
            <rFont val="Tahoma"/>
            <family val="2"/>
          </rPr>
          <t>Metric = D2_II_Manufacturing_x000D_
Data Type = Bk_Number 19 - 9</t>
        </r>
      </text>
    </comment>
    <comment ref="G103" authorId="0" shapeId="0" xr:uid="{00000000-0006-0000-2200-0000DB010000}">
      <text>
        <r>
          <rPr>
            <b/>
            <sz val="9"/>
            <color indexed="81"/>
            <rFont val="Tahoma"/>
            <family val="2"/>
          </rPr>
          <t>Metric = D2_II_ElectricityGasAndWater_x000D_
Data Type = Bk_Number 19 - 9</t>
        </r>
      </text>
    </comment>
    <comment ref="H103" authorId="0" shapeId="0" xr:uid="{00000000-0006-0000-2200-0000DC010000}">
      <text>
        <r>
          <rPr>
            <b/>
            <sz val="9"/>
            <color indexed="81"/>
            <rFont val="Tahoma"/>
            <family val="2"/>
          </rPr>
          <t>Metric = D2_II_Construction_x000D_
Data Type = Bk_Number 19 - 9</t>
        </r>
      </text>
    </comment>
    <comment ref="I103" authorId="0" shapeId="0" xr:uid="{00000000-0006-0000-2200-0000DD010000}">
      <text>
        <r>
          <rPr>
            <b/>
            <sz val="9"/>
            <color indexed="81"/>
            <rFont val="Tahoma"/>
            <family val="2"/>
          </rPr>
          <t>Metric = D2_II_WholeTrade_x000D_
Data Type = Bk_Number 19 - 9</t>
        </r>
      </text>
    </comment>
    <comment ref="J103" authorId="0" shapeId="0" xr:uid="{00000000-0006-0000-2200-0000DE010000}">
      <text>
        <r>
          <rPr>
            <b/>
            <sz val="9"/>
            <color indexed="81"/>
            <rFont val="Tahoma"/>
            <family val="2"/>
          </rPr>
          <t>Metric = D2_II_RetTrade_x000D_
Data Type = Bk_Number 19 - 9</t>
        </r>
      </text>
    </comment>
    <comment ref="K103" authorId="0" shapeId="0" xr:uid="{00000000-0006-0000-2200-0000DF010000}">
      <text>
        <r>
          <rPr>
            <b/>
            <sz val="9"/>
            <color indexed="81"/>
            <rFont val="Tahoma"/>
            <family val="2"/>
          </rPr>
          <t>Metric = D2_II_TransportAndStorage_x000D_
Data Type = Bk_Number 19 - 9</t>
        </r>
      </text>
    </comment>
    <comment ref="L103" authorId="0" shapeId="0" xr:uid="{00000000-0006-0000-2200-0000E0010000}">
      <text>
        <r>
          <rPr>
            <b/>
            <sz val="9"/>
            <color indexed="81"/>
            <rFont val="Tahoma"/>
            <family val="2"/>
          </rPr>
          <t>Metric = D2_II_AccomodationAndFoodServiceActs_x000D_
Data Type = Bk_Number 19 - 9</t>
        </r>
      </text>
    </comment>
    <comment ref="M103" authorId="0" shapeId="0" xr:uid="{00000000-0006-0000-2200-0000E1010000}">
      <text>
        <r>
          <rPr>
            <b/>
            <sz val="9"/>
            <color indexed="81"/>
            <rFont val="Tahoma"/>
            <family val="2"/>
          </rPr>
          <t>Metric = D2_II_InformationAndCommunications_x000D_
Data Type = Bk_Number 19 - 9</t>
        </r>
      </text>
    </comment>
    <comment ref="N103" authorId="0" shapeId="0" xr:uid="{00000000-0006-0000-2200-0000E2010000}">
      <text>
        <r>
          <rPr>
            <b/>
            <sz val="9"/>
            <color indexed="81"/>
            <rFont val="Tahoma"/>
            <family val="2"/>
          </rPr>
          <t>Metric = D2_II_RealProp_x000D_
Data Type = Bk_Number 19 - 9</t>
        </r>
      </text>
    </comment>
    <comment ref="O103" authorId="0" shapeId="0" xr:uid="{00000000-0006-0000-2200-0000E3010000}">
      <text>
        <r>
          <rPr>
            <b/>
            <sz val="9"/>
            <color indexed="81"/>
            <rFont val="Tahoma"/>
            <family val="2"/>
          </rPr>
          <t>Metric = D2_II_ProfScientTechAdminSuppServActiv_x000D_
Data Type = Bk_Number 19 - 9</t>
        </r>
      </text>
    </comment>
    <comment ref="P103" authorId="0" shapeId="0" xr:uid="{00000000-0006-0000-2200-0000E4010000}">
      <text>
        <r>
          <rPr>
            <b/>
            <sz val="9"/>
            <color indexed="81"/>
            <rFont val="Tahoma"/>
            <family val="2"/>
          </rPr>
          <t>Metric = D2_II_Other_x000D_
Data Type = Bk_Number 19 - 9</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Garbhan Malone</author>
    <author>Igor Mitrovic</author>
  </authors>
  <commentList>
    <comment ref="C9" authorId="0" shapeId="0" xr:uid="{00000000-0006-0000-2300-000001000000}">
      <text>
        <r>
          <rPr>
            <b/>
            <sz val="9"/>
            <color indexed="81"/>
            <rFont val="Tahoma"/>
            <family val="2"/>
          </rPr>
          <t>Metric = D2_III_BillDiscPurch_WhichImportBill_AllCurr_x000D_
Data Type = Bk_Number 19 - 9</t>
        </r>
      </text>
    </comment>
    <comment ref="D9" authorId="0" shapeId="0" xr:uid="{00000000-0006-0000-2300-000002000000}">
      <text>
        <r>
          <rPr>
            <b/>
            <sz val="9"/>
            <color indexed="81"/>
            <rFont val="Tahoma"/>
            <family val="2"/>
          </rPr>
          <t>Metric = D2_III_BillDiscPurch_WhichImportBill_RMB_x000D_
Data Type = Bk_Number 19 - 9</t>
        </r>
      </text>
    </comment>
    <comment ref="C10" authorId="0" shapeId="0" xr:uid="{00000000-0006-0000-2300-000003000000}">
      <text>
        <r>
          <rPr>
            <b/>
            <sz val="9"/>
            <color indexed="81"/>
            <rFont val="Tahoma"/>
            <family val="2"/>
          </rPr>
          <t>Metric = D2_III_BillDiscPurch_WhichExportBill_AllCurr
Data Type = Bk_Number 19 - 9</t>
        </r>
      </text>
    </comment>
    <comment ref="D10" authorId="0" shapeId="0" xr:uid="{00000000-0006-0000-2300-000004000000}">
      <text>
        <r>
          <rPr>
            <b/>
            <sz val="9"/>
            <color indexed="81"/>
            <rFont val="Tahoma"/>
            <family val="2"/>
          </rPr>
          <t>Metric = D2_III_BillDiscPurch_WhichExportBill_RMB_x000D_
Data Type = Bk_Number 19 - 9</t>
        </r>
      </text>
    </comment>
    <comment ref="C11" authorId="0" shapeId="0" xr:uid="{00000000-0006-0000-2300-000005000000}">
      <text>
        <r>
          <rPr>
            <b/>
            <sz val="9"/>
            <color indexed="81"/>
            <rFont val="Tahoma"/>
            <family val="2"/>
          </rPr>
          <t>Metric = D2_III_BillDiscPurch_WhichOthrBill_AllCurr
Data Type = Bk_Number 19 - 9</t>
        </r>
      </text>
    </comment>
    <comment ref="D11" authorId="0" shapeId="0" xr:uid="{00000000-0006-0000-2300-000006000000}">
      <text>
        <r>
          <rPr>
            <b/>
            <sz val="9"/>
            <color indexed="81"/>
            <rFont val="Tahoma"/>
            <family val="2"/>
          </rPr>
          <t>Metric = D2_III_BillDiscPurch_WhichOthrBill_RMB_x000D_
Data Type = Bk_Number 19 - 9</t>
        </r>
      </text>
    </comment>
    <comment ref="D12" authorId="1" shapeId="0" xr:uid="{00000000-0006-0000-2300-000007000000}">
      <text>
        <r>
          <rPr>
            <b/>
            <sz val="9"/>
            <color indexed="81"/>
            <rFont val="Tahoma"/>
            <family val="2"/>
          </rPr>
          <t>Metric = D2_III_Amount_x000D_
Data Type = Bk_Number 19 - 9_x000D_
Bk_Assetcontinitemco = Allowance for impairment losses</t>
        </r>
      </text>
    </comment>
    <comment ref="D14" authorId="1" shapeId="0" xr:uid="{00000000-0006-0000-2300-000008000000}">
      <text>
        <r>
          <rPr>
            <b/>
            <sz val="9"/>
            <color indexed="81"/>
            <rFont val="Tahoma"/>
            <family val="2"/>
          </rPr>
          <t>Metric = D2_III_Amount_x000D_
Data Type = Bk_Number 19 - 9_x000D_
Bk_Assetcontinitemco = Letters of credit</t>
        </r>
      </text>
    </comment>
    <comment ref="D15" authorId="0" shapeId="0" xr:uid="{00000000-0006-0000-2300-000009000000}">
      <text>
        <r>
          <rPr>
            <b/>
            <sz val="9"/>
            <color indexed="81"/>
            <rFont val="Tahoma"/>
            <family val="2"/>
          </rPr>
          <t>Metric = D2_III_ContingentItem_LetterCredConfirm_RMB_x000D_
Data Type = Bk_Number 19 - 9</t>
        </r>
      </text>
    </comment>
    <comment ref="D16" authorId="1" shapeId="0" xr:uid="{00000000-0006-0000-2300-00000A000000}">
      <text>
        <r>
          <rPr>
            <b/>
            <sz val="9"/>
            <color indexed="81"/>
            <rFont val="Tahoma"/>
            <family val="2"/>
          </rPr>
          <t>Metric = D2_III_Amount_x000D_
Data Type = Bk_Number 19 - 9_x000D_
Bk_Assetcontinitemco = Other Contingent Items</t>
        </r>
      </text>
    </comment>
    <comment ref="D18" authorId="0" shapeId="0" xr:uid="{00000000-0006-0000-2300-00000B000000}">
      <text>
        <r>
          <rPr>
            <b/>
            <sz val="9"/>
            <color indexed="81"/>
            <rFont val="Tahoma"/>
            <family val="2"/>
          </rPr>
          <t>Metric = D2_III_TotalCommitment_RMB_x000D_
Data Type = Bk_Number 19 - 9</t>
        </r>
      </text>
    </comment>
    <comment ref="D19" authorId="0" shapeId="0" xr:uid="{00000000-0006-0000-2300-00000C000000}">
      <text>
        <r>
          <rPr>
            <b/>
            <sz val="9"/>
            <color indexed="81"/>
            <rFont val="Tahoma"/>
            <family val="2"/>
          </rPr>
          <t>Metric = D2_III_Commitment_WhichForwAssetPurch_RMB_x000D_
Data Type = Bk_Number 19 - 9</t>
        </r>
      </text>
    </comment>
    <comment ref="D20" authorId="0" shapeId="0" xr:uid="{00000000-0006-0000-2300-00000D000000}">
      <text>
        <r>
          <rPr>
            <b/>
            <sz val="9"/>
            <color indexed="81"/>
            <rFont val="Tahoma"/>
            <family val="2"/>
          </rPr>
          <t>Metric = D2_III_Commitment_WhichForwDepPlace_RMB_x000D_
Data Type = Bk_Number 19 - 9</t>
        </r>
      </text>
    </comment>
    <comment ref="D21" authorId="1" shapeId="0" xr:uid="{00000000-0006-0000-2300-00000E000000}">
      <text>
        <r>
          <rPr>
            <b/>
            <sz val="9"/>
            <color indexed="81"/>
            <rFont val="Tahoma"/>
            <family val="2"/>
          </rPr>
          <t>Metric = D2_III_Amount_x000D_
Data Type = Bk_Number 19 - 9_x000D_
Bk_Assetcontinitemco = Other Commitments</t>
        </r>
      </text>
    </comment>
    <comment ref="D23" authorId="1" shapeId="0" xr:uid="{00000000-0006-0000-2300-00000F000000}">
      <text>
        <r>
          <rPr>
            <b/>
            <sz val="9"/>
            <color indexed="81"/>
            <rFont val="Tahoma"/>
            <family val="2"/>
          </rPr>
          <t>Metric = D2_III_Amount_x000D_
Data Type = Bk_Number 19 - 9_x000D_
Bk_Assetcontinitemco =Discretionary</t>
        </r>
      </text>
    </comment>
    <comment ref="D24" authorId="1" shapeId="0" xr:uid="{00000000-0006-0000-2300-000010000000}">
      <text>
        <r>
          <rPr>
            <b/>
            <sz val="9"/>
            <color indexed="81"/>
            <rFont val="Tahoma"/>
            <family val="2"/>
          </rPr>
          <t>Metric = D2_III_Amount_x000D_
Data Type = Bk_Number 19 - 9_x000D_
Bk_Assetcontinitemco = Advisory</t>
        </r>
      </text>
    </comment>
    <comment ref="B27" authorId="1" shapeId="0" xr:uid="{00000000-0006-0000-2300-000011000000}">
      <text>
        <r>
          <rPr>
            <b/>
            <sz val="9"/>
            <color indexed="81"/>
            <rFont val="Tahoma"/>
            <family val="2"/>
          </rPr>
          <t>Metric = D2_III_PosFairVal_Jurisdiction_x000D_
Data Type = Bk_OtherJurisdiction</t>
        </r>
      </text>
    </comment>
    <comment ref="C27" authorId="1" shapeId="0" xr:uid="{00000000-0006-0000-2300-000012000000}">
      <text>
        <r>
          <rPr>
            <b/>
            <sz val="9"/>
            <color indexed="81"/>
            <rFont val="Tahoma"/>
            <family val="2"/>
          </rPr>
          <t>Metric = D2_III_PosFairVal_Currency_x000D_
Data Type = Bk_OtherCurrencies</t>
        </r>
      </text>
    </comment>
    <comment ref="D27" authorId="1" shapeId="0" xr:uid="{00000000-0006-0000-2300-000013000000}">
      <text>
        <r>
          <rPr>
            <b/>
            <sz val="9"/>
            <color indexed="81"/>
            <rFont val="Tahoma"/>
            <family val="2"/>
          </rPr>
          <t>Metric = D2_III_PosFairVal_FundManagComp_Amount
Data Type = Bk_Number 19 - 9</t>
        </r>
      </text>
    </comment>
    <comment ref="B42" authorId="1" shapeId="0" xr:uid="{00000000-0006-0000-2300-000014000000}">
      <text>
        <r>
          <rPr>
            <b/>
            <sz val="9"/>
            <color indexed="81"/>
            <rFont val="Tahoma"/>
            <family val="2"/>
          </rPr>
          <t>Metric = D2_III_OthrResAss_Jurisdiction
Data Type = Bk_OtherJurisdiction</t>
        </r>
      </text>
    </comment>
    <comment ref="C42" authorId="1" shapeId="0" xr:uid="{00000000-0006-0000-2300-000015000000}">
      <text>
        <r>
          <rPr>
            <b/>
            <sz val="9"/>
            <color indexed="81"/>
            <rFont val="Tahoma"/>
            <family val="2"/>
          </rPr>
          <t>Metric = D2_III_OthrResAss_Currency_x000D_
Data Type = Bk_OtherCurrencies</t>
        </r>
      </text>
    </comment>
    <comment ref="D42" authorId="1" shapeId="0" xr:uid="{00000000-0006-0000-2300-000016000000}">
      <text>
        <r>
          <rPr>
            <b/>
            <sz val="9"/>
            <color indexed="81"/>
            <rFont val="Tahoma"/>
            <family val="2"/>
          </rPr>
          <t>Metric = D2_III_OthrResidAss_Amount
Data Type = Bk_Number 19 - 9</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Garbhan Malone</author>
    <author>Adam Lynch</author>
    <author>Igor Mitrovic</author>
  </authors>
  <commentList>
    <comment ref="B8" authorId="0" shapeId="0" xr:uid="{00000000-0006-0000-2400-000001000000}">
      <text>
        <r>
          <rPr>
            <b/>
            <sz val="9"/>
            <color indexed="81"/>
            <rFont val="Tahoma"/>
            <family val="2"/>
          </rPr>
          <t>Metric = D3_1_I_CredFacilLimit_Amount_x000D_
Data Type = Bk_Number 19 - 9_x000D_
Bk_AssetsContBySector = AgricultureFishing</t>
        </r>
      </text>
    </comment>
    <comment ref="C8" authorId="1" shapeId="0" xr:uid="{00000000-0006-0000-2400-000002000000}">
      <text>
        <r>
          <rPr>
            <b/>
            <sz val="9"/>
            <color indexed="81"/>
            <rFont val="Tahoma"/>
            <family val="2"/>
          </rPr>
          <t>Metric = D3_1_I_Total_Amount_x000D_
Data Type = Bk_Number 19 - 9_x000D_
Bk_AssetsContBySector = AgricultureFishing</t>
        </r>
      </text>
    </comment>
    <comment ref="D8" authorId="0" shapeId="0" xr:uid="{00000000-0006-0000-2400-000003000000}">
      <text>
        <r>
          <rPr>
            <b/>
            <sz val="9"/>
            <color indexed="81"/>
            <rFont val="Tahoma"/>
            <family val="2"/>
          </rPr>
          <t>Metric = D3_1_I_AgricFish_LoanAdva_InSingapore_x000D_
Data Type = Bk_Number 19 - 9</t>
        </r>
      </text>
    </comment>
    <comment ref="E8" authorId="0" shapeId="0" xr:uid="{00000000-0006-0000-2400-000004000000}">
      <text>
        <r>
          <rPr>
            <b/>
            <sz val="9"/>
            <color indexed="81"/>
            <rFont val="Tahoma"/>
            <family val="2"/>
          </rPr>
          <t>Metric = D3_1_I_LoanAdva_FxdRate_Amount_x000D_
Data Type = Bk_Number 19 - 9_x000D_
Bk_AssetsContBySector = AgricultureFishing</t>
        </r>
      </text>
    </comment>
    <comment ref="F8" authorId="0" shapeId="0" xr:uid="{00000000-0006-0000-2400-000005000000}">
      <text>
        <r>
          <rPr>
            <b/>
            <sz val="9"/>
            <color indexed="81"/>
            <rFont val="Tahoma"/>
            <family val="2"/>
          </rPr>
          <t>Metric = D3_1_I_LoanAdva_VarRate_Amount_x000D_
Data Type = Bk_Number 19 - 9_x000D_
Bk_AssetsContBySector = AgricultureFishing</t>
        </r>
      </text>
    </comment>
    <comment ref="G8" authorId="0" shapeId="0" xr:uid="{00000000-0006-0000-2400-000006000000}">
      <text>
        <r>
          <rPr>
            <b/>
            <sz val="9"/>
            <color indexed="81"/>
            <rFont val="Tahoma"/>
            <family val="2"/>
          </rPr>
          <t>Metric = D3_1_I_SME_InSingpaore_Amount_x000D_
Data Type = Bk_Number 19 - 9_x000D_
Bk_AssetsContBySector = AgricultureFishing</t>
        </r>
      </text>
    </comment>
    <comment ref="H8" authorId="0" shapeId="0" xr:uid="{00000000-0006-0000-2400-000007000000}">
      <text>
        <r>
          <rPr>
            <b/>
            <sz val="9"/>
            <color indexed="81"/>
            <rFont val="Tahoma"/>
            <family val="2"/>
          </rPr>
          <t>Metric = D3_1_I_SME_OutsSingapore_Amount_x000D_
Data Type = Bk_Number 19 - 9_x000D_
Bk_AssetsContBySector = AgricultureFishing</t>
        </r>
      </text>
    </comment>
    <comment ref="I8" authorId="0" shapeId="0" xr:uid="{00000000-0006-0000-2400-000008000000}">
      <text>
        <r>
          <rPr>
            <b/>
            <sz val="9"/>
            <color indexed="81"/>
            <rFont val="Tahoma"/>
            <family val="2"/>
          </rPr>
          <t>Metric = D3_1_I_BillDiscountPurch_Amount_x000D_
Data Type = Bk_Number 19 - 9_x000D_
Bk_AssetsContBySector = AgricultureFishing</t>
        </r>
      </text>
    </comment>
    <comment ref="J8" authorId="0" shapeId="0" xr:uid="{00000000-0006-0000-2400-000009000000}">
      <text>
        <r>
          <rPr>
            <b/>
            <sz val="9"/>
            <color indexed="81"/>
            <rFont val="Tahoma"/>
            <family val="2"/>
          </rPr>
          <t>Metric = D3_1_I_ContigentItem_Amount_x000D_
Data Type = Bk_Number 19 - 9_x000D_
Bk_AssetsContBySector = AgricultureFishing</t>
        </r>
      </text>
    </comment>
    <comment ref="K8" authorId="0" shapeId="0" xr:uid="{00000000-0006-0000-2400-00000A000000}">
      <text>
        <r>
          <rPr>
            <b/>
            <sz val="9"/>
            <color indexed="81"/>
            <rFont val="Tahoma"/>
            <family val="2"/>
          </rPr>
          <t>Metric = D3_1_I_OutsDebtSecur_Amount_x000D_
Data Type = Bk_Number 19 - 9_x000D_
Bk_AssetsContBySector = AgricultureFishing</t>
        </r>
      </text>
    </comment>
    <comment ref="L8" authorId="2" shapeId="0" xr:uid="{00000000-0006-0000-2400-00000B000000}">
      <text>
        <r>
          <rPr>
            <b/>
            <sz val="9"/>
            <color indexed="81"/>
            <rFont val="Tahoma"/>
            <family val="2"/>
          </rPr>
          <t>Metric = D3_1_I_NewCredGrantMnthQuart_Total_Amount_x000D_
Data Type = Bk_Number 19 - 9_x000D_
Bk_AssetsContBySector = AgricultureFishing</t>
        </r>
      </text>
    </comment>
    <comment ref="M8" authorId="0" shapeId="0" xr:uid="{00000000-0006-0000-2400-00000C000000}">
      <text>
        <r>
          <rPr>
            <b/>
            <sz val="9"/>
            <color indexed="81"/>
            <rFont val="Tahoma"/>
            <family val="2"/>
          </rPr>
          <t>Metric = D3_1_I_AgricFish_NewCredGrantMnthQuart_InSingapore_x000D_
Data Type = Bk_Number 19 - 9</t>
        </r>
      </text>
    </comment>
    <comment ref="N8" authorId="2" shapeId="0" xr:uid="{00000000-0006-0000-2400-00000D000000}">
      <text>
        <r>
          <rPr>
            <b/>
            <sz val="9"/>
            <color indexed="81"/>
            <rFont val="Tahoma"/>
            <family val="2"/>
          </rPr>
          <t>Metric = D3_1_I_NewCredGrantMnthQuart_WhichSMEs_Total_Amount_x000D_
Data Type = Bk_Number 19 - 9_x000D_
Bk_AssetsContBySector = AgricultureFishing</t>
        </r>
      </text>
    </comment>
    <comment ref="O8" authorId="0" shapeId="0" xr:uid="{00000000-0006-0000-2400-00000E000000}">
      <text>
        <r>
          <rPr>
            <b/>
            <sz val="9"/>
            <color indexed="81"/>
            <rFont val="Tahoma"/>
            <family val="2"/>
          </rPr>
          <t>Metric = D3_1_I_AgricFish_WhichSMEs_InSingapore_x000D_
Data Type = Bk_Number 19 - 9</t>
        </r>
      </text>
    </comment>
    <comment ref="P8" authorId="0" shapeId="0" xr:uid="{00000000-0006-0000-2400-00000F000000}">
      <text>
        <r>
          <rPr>
            <b/>
            <sz val="9"/>
            <color indexed="81"/>
            <rFont val="Tahoma"/>
            <family val="2"/>
          </rPr>
          <t>Metric = D3_1_I_RestrExtCredGrantMnthQuart_Amount_x000D_
Data Type = Bk_Number 19 - 9_x000D_
Bk_AssetsContBySector = AgricultureFishing</t>
        </r>
      </text>
    </comment>
    <comment ref="Q8" authorId="0" shapeId="0" xr:uid="{00000000-0006-0000-2400-000010000000}">
      <text>
        <r>
          <rPr>
            <b/>
            <sz val="9"/>
            <color indexed="81"/>
            <rFont val="Tahoma"/>
            <family val="2"/>
          </rPr>
          <t>Metric = D3_1_I_NewDebtSecurMnthQuart_Amount_x000D_
Data Type = Bk_Number 19 - 9_x000D_
Bk_AssetsContBySector = AgricultureFishing</t>
        </r>
      </text>
    </comment>
    <comment ref="B9" authorId="0" shapeId="0" xr:uid="{00000000-0006-0000-2400-000011000000}">
      <text>
        <r>
          <rPr>
            <b/>
            <sz val="9"/>
            <color indexed="81"/>
            <rFont val="Tahoma"/>
            <family val="2"/>
          </rPr>
          <t>Metric = D3_1_I_CredFacilLimit_Amount_x000D_
Data Type = Bk_Number 19 - 9_x000D_
Bk_AssetsContBySector = MiningQuarrying</t>
        </r>
      </text>
    </comment>
    <comment ref="C9" authorId="1" shapeId="0" xr:uid="{00000000-0006-0000-2400-000012000000}">
      <text>
        <r>
          <rPr>
            <b/>
            <sz val="9"/>
            <color indexed="81"/>
            <rFont val="Tahoma"/>
            <family val="2"/>
          </rPr>
          <t>Metric = D3_1_I_Total_Amount_x000D_
Data Type = Bk_Number 19 - 9_x000D_
Bk_AssetsContBySector = MiningQuarrying</t>
        </r>
      </text>
    </comment>
    <comment ref="D9" authorId="0" shapeId="0" xr:uid="{00000000-0006-0000-2400-000013000000}">
      <text>
        <r>
          <rPr>
            <b/>
            <sz val="9"/>
            <color indexed="81"/>
            <rFont val="Tahoma"/>
            <family val="2"/>
          </rPr>
          <t>Metric = D3_1_I_MiningQuarry_LoanAdva_InSingapore_x000D_
Data Type = Bk_Number 19 - 9</t>
        </r>
      </text>
    </comment>
    <comment ref="E9" authorId="0" shapeId="0" xr:uid="{00000000-0006-0000-2400-000014000000}">
      <text>
        <r>
          <rPr>
            <b/>
            <sz val="9"/>
            <color indexed="81"/>
            <rFont val="Tahoma"/>
            <family val="2"/>
          </rPr>
          <t>Metric = D3_1_I_LoanAdva_FxdRate_Amount_x000D_
Data Type = Bk_Number 19 - 9_x000D_
Bk_AssetsContBySector = MiningQuarrying</t>
        </r>
      </text>
    </comment>
    <comment ref="F9" authorId="0" shapeId="0" xr:uid="{00000000-0006-0000-2400-000015000000}">
      <text>
        <r>
          <rPr>
            <b/>
            <sz val="9"/>
            <color indexed="81"/>
            <rFont val="Tahoma"/>
            <family val="2"/>
          </rPr>
          <t>Metric = D3_1_I_LoanAdva_VarRate_Amount_x000D_
Data Type = Bk_Number 19 - 9_x000D_
Bk_AssetsContBySector = MiningQuarrying</t>
        </r>
      </text>
    </comment>
    <comment ref="G9" authorId="0" shapeId="0" xr:uid="{00000000-0006-0000-2400-000016000000}">
      <text>
        <r>
          <rPr>
            <b/>
            <sz val="9"/>
            <color indexed="81"/>
            <rFont val="Tahoma"/>
            <family val="2"/>
          </rPr>
          <t>Metric = D3_1_I_SME_InSingpaore_Amount_x000D_
Data Type = Bk_Number 19 - 9_x000D_
Bk_AssetsContBySector = MiningQuarrying</t>
        </r>
      </text>
    </comment>
    <comment ref="H9" authorId="0" shapeId="0" xr:uid="{00000000-0006-0000-2400-000017000000}">
      <text>
        <r>
          <rPr>
            <b/>
            <sz val="9"/>
            <color indexed="81"/>
            <rFont val="Tahoma"/>
            <family val="2"/>
          </rPr>
          <t>Metric = D3_1_I_SME_OutsSingapore_Amount_x000D_
Data Type = Bk_Number 19 - 9_x000D_
Bk_AssetsContBySector = MiningQuarrying</t>
        </r>
      </text>
    </comment>
    <comment ref="I9" authorId="0" shapeId="0" xr:uid="{00000000-0006-0000-2400-000018000000}">
      <text>
        <r>
          <rPr>
            <b/>
            <sz val="9"/>
            <color indexed="81"/>
            <rFont val="Tahoma"/>
            <family val="2"/>
          </rPr>
          <t>Metric = D3_1_I_BillDiscountPurch_Amount_x000D_
Data Type = Bk_Number 19 - 9_x000D_
Bk_AssetsContBySector = MiningQuarrying</t>
        </r>
      </text>
    </comment>
    <comment ref="J9" authorId="0" shapeId="0" xr:uid="{00000000-0006-0000-2400-000019000000}">
      <text>
        <r>
          <rPr>
            <b/>
            <sz val="9"/>
            <color indexed="81"/>
            <rFont val="Tahoma"/>
            <family val="2"/>
          </rPr>
          <t>Metric = D3_1_I_ContigentItem_Amount_x000D_
Data Type = Bk_Number 19 - 9_x000D_
Bk_AssetsContBySector = MiningQuarrying</t>
        </r>
      </text>
    </comment>
    <comment ref="K9" authorId="0" shapeId="0" xr:uid="{00000000-0006-0000-2400-00001A000000}">
      <text>
        <r>
          <rPr>
            <b/>
            <sz val="9"/>
            <color indexed="81"/>
            <rFont val="Tahoma"/>
            <family val="2"/>
          </rPr>
          <t>Metric = D3_1_I_OutsDebtSecur_Amount_x000D_
Data Type = Bk_Number 19 - 9_x000D_
Bk_AssetsContBySector = MiningQuarrying</t>
        </r>
      </text>
    </comment>
    <comment ref="L9" authorId="2" shapeId="0" xr:uid="{00000000-0006-0000-2400-00001B000000}">
      <text>
        <r>
          <rPr>
            <b/>
            <sz val="9"/>
            <color indexed="81"/>
            <rFont val="Tahoma"/>
            <family val="2"/>
          </rPr>
          <t>Metric = D3_1_I_NewCredGrantMnthQuart_Total_Amount_x000D_
Data Type = Bk_Number 19 - 9_x000D_
Bk_AssetsContBySector = MiningQuarrying</t>
        </r>
      </text>
    </comment>
    <comment ref="M9" authorId="0" shapeId="0" xr:uid="{00000000-0006-0000-2400-00001C000000}">
      <text>
        <r>
          <rPr>
            <b/>
            <sz val="9"/>
            <color indexed="81"/>
            <rFont val="Tahoma"/>
            <family val="2"/>
          </rPr>
          <t>Metric = D3_1_I_MiningQuarry_NewCredGrantMnthQuart_InSingapore_x000D_
Data Type = Bk_Number 19 - 9</t>
        </r>
      </text>
    </comment>
    <comment ref="N9" authorId="2" shapeId="0" xr:uid="{00000000-0006-0000-2400-00001D000000}">
      <text>
        <r>
          <rPr>
            <b/>
            <sz val="9"/>
            <color indexed="81"/>
            <rFont val="Tahoma"/>
            <family val="2"/>
          </rPr>
          <t>Metric = D3_1_I_NewCredGrantMnthQuart_WhichSMEs_Total_Amount_x000D_
Data Type = Bk_Number 19 - 9_x000D_
Bk_AssetsContBySector = MiningQuarrying</t>
        </r>
      </text>
    </comment>
    <comment ref="O9" authorId="0" shapeId="0" xr:uid="{00000000-0006-0000-2400-00001E000000}">
      <text>
        <r>
          <rPr>
            <b/>
            <sz val="9"/>
            <color indexed="81"/>
            <rFont val="Tahoma"/>
            <family val="2"/>
          </rPr>
          <t>Metric = D3_1_I_MiningQuarry_WhichSMEs_InSingapore_x000D_
Data Type = Bk_Number 19 - 9</t>
        </r>
      </text>
    </comment>
    <comment ref="P9" authorId="0" shapeId="0" xr:uid="{00000000-0006-0000-2400-00001F000000}">
      <text>
        <r>
          <rPr>
            <b/>
            <sz val="9"/>
            <color indexed="81"/>
            <rFont val="Tahoma"/>
            <family val="2"/>
          </rPr>
          <t>Metric = D3_1_I_RestrExtCredGrantMnthQuart_Amount_x000D_
Data Type = Bk_Number 19 - 9_x000D_
Bk_AssetsContBySector = MiningQuarrying</t>
        </r>
      </text>
    </comment>
    <comment ref="Q9" authorId="0" shapeId="0" xr:uid="{00000000-0006-0000-2400-000020000000}">
      <text>
        <r>
          <rPr>
            <b/>
            <sz val="9"/>
            <color indexed="81"/>
            <rFont val="Tahoma"/>
            <family val="2"/>
          </rPr>
          <t>Metric = D3_1_I_NewDebtSecurMnthQuart_Amount_x000D_
Data Type = Bk_Number 19 - 9_x000D_
Bk_AssetsContBySector = MiningQuarrying</t>
        </r>
      </text>
    </comment>
    <comment ref="B10" authorId="0" shapeId="0" xr:uid="{00000000-0006-0000-2400-000021000000}">
      <text>
        <r>
          <rPr>
            <b/>
            <sz val="9"/>
            <color indexed="81"/>
            <rFont val="Tahoma"/>
            <family val="2"/>
          </rPr>
          <t>Metric = D3_1_I_CredFacilLimit_Amount_x000D_
Data Type = Bk_Number 19 - 9_x000D_
Bk_AssetsContBySector = Manufacturing</t>
        </r>
      </text>
    </comment>
    <comment ref="C10" authorId="1" shapeId="0" xr:uid="{00000000-0006-0000-2400-000022000000}">
      <text>
        <r>
          <rPr>
            <b/>
            <sz val="9"/>
            <color indexed="81"/>
            <rFont val="Tahoma"/>
            <family val="2"/>
          </rPr>
          <t>Metric = D3_1_I_Total_Amount_x000D_
Data Type = Bk_Number 19 - 9_x000D_
Bk_AssetsContBySector = Manufacturing</t>
        </r>
      </text>
    </comment>
    <comment ref="D10" authorId="0" shapeId="0" xr:uid="{00000000-0006-0000-2400-000023000000}">
      <text>
        <r>
          <rPr>
            <b/>
            <sz val="9"/>
            <color indexed="81"/>
            <rFont val="Tahoma"/>
            <family val="2"/>
          </rPr>
          <t>Metric = D3_1_I_Manufacturing_LoanAdva_InSingapore_x000D_
Data Type = Bk_Number 19 - 9</t>
        </r>
      </text>
    </comment>
    <comment ref="E10" authorId="0" shapeId="0" xr:uid="{00000000-0006-0000-2400-000024000000}">
      <text>
        <r>
          <rPr>
            <b/>
            <sz val="9"/>
            <color indexed="81"/>
            <rFont val="Tahoma"/>
            <family val="2"/>
          </rPr>
          <t>Metric = D3_1_I_LoanAdva_FxdRate_Amount_x000D_
Data Type = Bk_Number 19 - 9_x000D_
Bk_AssetsContBySector = Manufacturing</t>
        </r>
      </text>
    </comment>
    <comment ref="F10" authorId="0" shapeId="0" xr:uid="{00000000-0006-0000-2400-000025000000}">
      <text>
        <r>
          <rPr>
            <b/>
            <sz val="9"/>
            <color indexed="81"/>
            <rFont val="Tahoma"/>
            <family val="2"/>
          </rPr>
          <t>Metric = D3_1_I_LoanAdva_VarRate_Amount_x000D_
Data Type = Bk_Number 19 - 9_x000D_
Bk_AssetsContBySector = Manufacturing</t>
        </r>
      </text>
    </comment>
    <comment ref="G10" authorId="0" shapeId="0" xr:uid="{00000000-0006-0000-2400-000026000000}">
      <text>
        <r>
          <rPr>
            <b/>
            <sz val="9"/>
            <color indexed="81"/>
            <rFont val="Tahoma"/>
            <family val="2"/>
          </rPr>
          <t>Metric = D3_1_I_SME_InSingpaore_Amount_x000D_
Data Type = Bk_Number 19 - 9_x000D_
Bk_AssetsContBySector = Manufacturing</t>
        </r>
      </text>
    </comment>
    <comment ref="H10" authorId="0" shapeId="0" xr:uid="{00000000-0006-0000-2400-000027000000}">
      <text>
        <r>
          <rPr>
            <b/>
            <sz val="9"/>
            <color indexed="81"/>
            <rFont val="Tahoma"/>
            <family val="2"/>
          </rPr>
          <t>Metric = D3_1_I_SME_OutsSingapore_Amount_x000D_
Data Type = Bk_Number 19 - 9_x000D_
Bk_AssetsContBySector = Manufacturing</t>
        </r>
      </text>
    </comment>
    <comment ref="I10" authorId="0" shapeId="0" xr:uid="{00000000-0006-0000-2400-000028000000}">
      <text>
        <r>
          <rPr>
            <b/>
            <sz val="9"/>
            <color indexed="81"/>
            <rFont val="Tahoma"/>
            <family val="2"/>
          </rPr>
          <t>Metric = D3_1_I_BillDiscountPurch_Amount_x000D_
Data Type = Bk_Number 19 - 9_x000D_
Bk_AssetsContBySector = Manufacturing</t>
        </r>
      </text>
    </comment>
    <comment ref="J10" authorId="0" shapeId="0" xr:uid="{00000000-0006-0000-2400-000029000000}">
      <text>
        <r>
          <rPr>
            <b/>
            <sz val="9"/>
            <color indexed="81"/>
            <rFont val="Tahoma"/>
            <family val="2"/>
          </rPr>
          <t>Metric = D3_1_I_ContigentItem_Amount_x000D_
Data Type = Bk_Number 19 - 9_x000D_
Bk_AssetsContBySector = Manufacturing</t>
        </r>
      </text>
    </comment>
    <comment ref="K10" authorId="0" shapeId="0" xr:uid="{00000000-0006-0000-2400-00002A000000}">
      <text>
        <r>
          <rPr>
            <b/>
            <sz val="9"/>
            <color indexed="81"/>
            <rFont val="Tahoma"/>
            <family val="2"/>
          </rPr>
          <t>Metric = D3_1_I_OutsDebtSecur_Amount_x000D_
Data Type = Bk_Number 19 - 9_x000D_
Bk_AssetsContBySector = Manufacturing</t>
        </r>
      </text>
    </comment>
    <comment ref="L10" authorId="2" shapeId="0" xr:uid="{00000000-0006-0000-2400-00002B000000}">
      <text>
        <r>
          <rPr>
            <b/>
            <sz val="9"/>
            <color indexed="81"/>
            <rFont val="Tahoma"/>
            <family val="2"/>
          </rPr>
          <t>Metric = D3_1_I_NewCredGrantMnthQuart_Total_Amount_x000D_
Data Type = Bk_Number 19 - 9_x000D_
Bk_AssetsContBySector = Manufacturing</t>
        </r>
      </text>
    </comment>
    <comment ref="M10" authorId="0" shapeId="0" xr:uid="{00000000-0006-0000-2400-00002C000000}">
      <text>
        <r>
          <rPr>
            <b/>
            <sz val="9"/>
            <color indexed="81"/>
            <rFont val="Tahoma"/>
            <family val="2"/>
          </rPr>
          <t>Metric = D3_1_I_Manufacturing_NewCredGrantMnthQuart_InSingapore_x000D_
Data Type = Bk_Number 19 - 9</t>
        </r>
      </text>
    </comment>
    <comment ref="N10" authorId="2" shapeId="0" xr:uid="{00000000-0006-0000-2400-00002D000000}">
      <text>
        <r>
          <rPr>
            <b/>
            <sz val="9"/>
            <color indexed="81"/>
            <rFont val="Tahoma"/>
            <family val="2"/>
          </rPr>
          <t>Metric = D3_1_I_NewCredGrantMnthQuart_WhichSMEs_Total_Amount_x000D_
Data Type = Bk_Number 19 - 9_x000D_
Bk_AssetsContBySector = Manufacturing</t>
        </r>
      </text>
    </comment>
    <comment ref="O10" authorId="0" shapeId="0" xr:uid="{00000000-0006-0000-2400-00002E000000}">
      <text>
        <r>
          <rPr>
            <b/>
            <sz val="9"/>
            <color indexed="81"/>
            <rFont val="Tahoma"/>
            <family val="2"/>
          </rPr>
          <t>Metric = D3_1_I_Manufacturing_WhichSMEs_InSingapore_x000D_
Data Type = Bk_Number 19 - 9</t>
        </r>
      </text>
    </comment>
    <comment ref="P10" authorId="0" shapeId="0" xr:uid="{00000000-0006-0000-2400-00002F000000}">
      <text>
        <r>
          <rPr>
            <b/>
            <sz val="9"/>
            <color indexed="81"/>
            <rFont val="Tahoma"/>
            <family val="2"/>
          </rPr>
          <t>Metric = D3_1_I_RestrExtCredGrantMnthQuart_Amount_x000D_
Data Type = Bk_Number 19 - 9_x000D_
Bk_AssetsContBySector = Manufacturing</t>
        </r>
      </text>
    </comment>
    <comment ref="Q10" authorId="0" shapeId="0" xr:uid="{00000000-0006-0000-2400-000030000000}">
      <text>
        <r>
          <rPr>
            <b/>
            <sz val="9"/>
            <color indexed="81"/>
            <rFont val="Tahoma"/>
            <family val="2"/>
          </rPr>
          <t>Metric = D3_1_I_NewDebtSecurMnthQuart_Amount_x000D_
Data Type = Bk_Number 19 - 9_x000D_
Bk_AssetsContBySector = Manufacturing</t>
        </r>
      </text>
    </comment>
    <comment ref="B11" authorId="0" shapeId="0" xr:uid="{00000000-0006-0000-2400-000031000000}">
      <text>
        <r>
          <rPr>
            <b/>
            <sz val="9"/>
            <color indexed="81"/>
            <rFont val="Tahoma"/>
            <family val="2"/>
          </rPr>
          <t>Metric = D3_1_I_CredFacilLimit_Amount_x000D_
Data Type = Bk_Number 19 - 9_x000D_
Bk_AssetsContBySector = ElectricityGasWaterSupply</t>
        </r>
      </text>
    </comment>
    <comment ref="C11" authorId="1" shapeId="0" xr:uid="{00000000-0006-0000-2400-000032000000}">
      <text>
        <r>
          <rPr>
            <b/>
            <sz val="9"/>
            <color indexed="81"/>
            <rFont val="Tahoma"/>
            <family val="2"/>
          </rPr>
          <t>Metric = D3_1_I_Total_Amount_x000D_
Data Type = Bk_Number 19 - 9_x000D_
Bk_AssetsContBySector = ElectricityGasWaterSupply</t>
        </r>
      </text>
    </comment>
    <comment ref="D11" authorId="0" shapeId="0" xr:uid="{00000000-0006-0000-2400-000033000000}">
      <text>
        <r>
          <rPr>
            <b/>
            <sz val="9"/>
            <color indexed="81"/>
            <rFont val="Tahoma"/>
            <family val="2"/>
          </rPr>
          <t>Metric = D3_1_I_ElectricGasWaterSupp_LoanAdva_InSingapore_x000D_
Data Type = Bk_Number 19 - 9</t>
        </r>
      </text>
    </comment>
    <comment ref="E11" authorId="0" shapeId="0" xr:uid="{00000000-0006-0000-2400-000034000000}">
      <text>
        <r>
          <rPr>
            <b/>
            <sz val="9"/>
            <color indexed="81"/>
            <rFont val="Tahoma"/>
            <family val="2"/>
          </rPr>
          <t>Metric = D3_1_I_LoanAdva_FxdRate_Amount_x000D_
Data Type = Bk_Number 19 - 9_x000D_
Bk_AssetsContBySector = ElectricityGasWaterSupply</t>
        </r>
      </text>
    </comment>
    <comment ref="F11" authorId="0" shapeId="0" xr:uid="{00000000-0006-0000-2400-000035000000}">
      <text>
        <r>
          <rPr>
            <b/>
            <sz val="9"/>
            <color indexed="81"/>
            <rFont val="Tahoma"/>
            <family val="2"/>
          </rPr>
          <t>Metric = D3_1_I_LoanAdva_VarRate_Amount_x000D_
Data Type = Bk_Number 19 - 9_x000D_
Bk_AssetsContBySector = ElectricityGasWaterSupply</t>
        </r>
      </text>
    </comment>
    <comment ref="G11" authorId="0" shapeId="0" xr:uid="{00000000-0006-0000-2400-000036000000}">
      <text>
        <r>
          <rPr>
            <b/>
            <sz val="9"/>
            <color indexed="81"/>
            <rFont val="Tahoma"/>
            <family val="2"/>
          </rPr>
          <t>Metric = D3_1_I_SME_InSingpaore_Amount_x000D_
Data Type = Bk_Number 19 - 9_x000D_
Bk_AssetsContBySector = ElectricityGasWaterSupply</t>
        </r>
      </text>
    </comment>
    <comment ref="H11" authorId="0" shapeId="0" xr:uid="{00000000-0006-0000-2400-000037000000}">
      <text>
        <r>
          <rPr>
            <b/>
            <sz val="9"/>
            <color indexed="81"/>
            <rFont val="Tahoma"/>
            <family val="2"/>
          </rPr>
          <t>Metric = D3_1_I_SME_OutsSingapore_Amount_x000D_
Data Type = Bk_Number 19 - 9_x000D_
Bk_AssetsContBySector = ElectricityGasWaterSupply</t>
        </r>
      </text>
    </comment>
    <comment ref="I11" authorId="0" shapeId="0" xr:uid="{00000000-0006-0000-2400-000038000000}">
      <text>
        <r>
          <rPr>
            <b/>
            <sz val="9"/>
            <color indexed="81"/>
            <rFont val="Tahoma"/>
            <family val="2"/>
          </rPr>
          <t>Metric = D3_1_I_BillDiscountPurch_Amount_x000D_
Data Type = Bk_Number 19 - 9_x000D_
Bk_AssetsContBySector = ElectricityGasWaterSupply</t>
        </r>
      </text>
    </comment>
    <comment ref="J11" authorId="0" shapeId="0" xr:uid="{00000000-0006-0000-2400-000039000000}">
      <text>
        <r>
          <rPr>
            <b/>
            <sz val="9"/>
            <color indexed="81"/>
            <rFont val="Tahoma"/>
            <family val="2"/>
          </rPr>
          <t>Metric = D3_1_I_ContigentItem_Amount_x000D_
Data Type = Bk_Number 19 - 9_x000D_
Bk_AssetsContBySector = ElectricityGasWaterSupply</t>
        </r>
      </text>
    </comment>
    <comment ref="K11" authorId="0" shapeId="0" xr:uid="{00000000-0006-0000-2400-00003A000000}">
      <text>
        <r>
          <rPr>
            <b/>
            <sz val="9"/>
            <color indexed="81"/>
            <rFont val="Tahoma"/>
            <family val="2"/>
          </rPr>
          <t>Metric = D3_1_I_OutsDebtSecur_Amount_x000D_
Data Type = Bk_Number 19 - 9_x000D_
Bk_AssetsContBySector = ElectricityGasWaterSupply</t>
        </r>
      </text>
    </comment>
    <comment ref="L11" authorId="2" shapeId="0" xr:uid="{00000000-0006-0000-2400-00003B000000}">
      <text>
        <r>
          <rPr>
            <b/>
            <sz val="9"/>
            <color indexed="81"/>
            <rFont val="Tahoma"/>
            <family val="2"/>
          </rPr>
          <t>Metric = D3_1_I_NewCredGrantMnthQuart_Total_Amount_x000D_
Data Type = Bk_Number 19 - 9_x000D_
Bk_AssetsContBySector = ElectricityGasWaterSupply</t>
        </r>
      </text>
    </comment>
    <comment ref="M11" authorId="0" shapeId="0" xr:uid="{00000000-0006-0000-2400-00003C000000}">
      <text>
        <r>
          <rPr>
            <b/>
            <sz val="9"/>
            <color indexed="81"/>
            <rFont val="Tahoma"/>
            <family val="2"/>
          </rPr>
          <t>Metric = D3_1_I_ElectricGasWaterSupp_NewCredGrantMnthQuart_InSingapore_x000D_
Data Type = Bk_Number 19 - 9</t>
        </r>
      </text>
    </comment>
    <comment ref="N11" authorId="2" shapeId="0" xr:uid="{00000000-0006-0000-2400-00003D000000}">
      <text>
        <r>
          <rPr>
            <b/>
            <sz val="9"/>
            <color indexed="81"/>
            <rFont val="Tahoma"/>
            <family val="2"/>
          </rPr>
          <t>Metric = D3_1_I_NewCredGrantMnthQuart_WhichSMEs_Total_Amount_x000D_
Data Type = Bk_Number 19 - 9_x000D_
Bk_AssetsContBySector = ElectricityGasWaterSupply</t>
        </r>
      </text>
    </comment>
    <comment ref="O11" authorId="0" shapeId="0" xr:uid="{00000000-0006-0000-2400-00003E000000}">
      <text>
        <r>
          <rPr>
            <b/>
            <sz val="9"/>
            <color indexed="81"/>
            <rFont val="Tahoma"/>
            <family val="2"/>
          </rPr>
          <t>Metric = D3_1_I_ElectricGasWaterSupp_WhichSMEs_InSingapore_x000D_
Data Type = Bk_Number 19 - 9</t>
        </r>
      </text>
    </comment>
    <comment ref="P11" authorId="0" shapeId="0" xr:uid="{00000000-0006-0000-2400-00003F000000}">
      <text>
        <r>
          <rPr>
            <b/>
            <sz val="9"/>
            <color indexed="81"/>
            <rFont val="Tahoma"/>
            <family val="2"/>
          </rPr>
          <t>Metric = D3_1_I_RestrExtCredGrantMnthQuart_Amount_x000D_
Data Type = Bk_Number 19 - 9_x000D_
Bk_AssetsContBySector = ElectricityGasWaterSupply</t>
        </r>
      </text>
    </comment>
    <comment ref="Q11" authorId="0" shapeId="0" xr:uid="{00000000-0006-0000-2400-000040000000}">
      <text>
        <r>
          <rPr>
            <b/>
            <sz val="9"/>
            <color indexed="81"/>
            <rFont val="Tahoma"/>
            <family val="2"/>
          </rPr>
          <t>Metric = D3_1_I_NewDebtSecurMnthQuart_Amount_x000D_
Data Type = Bk_Number 19 - 9_x000D_
Bk_AssetsContBySector = ElectricityGasWaterSupply</t>
        </r>
      </text>
    </comment>
    <comment ref="B12" authorId="0" shapeId="0" xr:uid="{00000000-0006-0000-2400-000041000000}">
      <text>
        <r>
          <rPr>
            <b/>
            <sz val="9"/>
            <color indexed="81"/>
            <rFont val="Tahoma"/>
            <family val="2"/>
          </rPr>
          <t>Metric = D3_1_I_CredFacilLimit_Amount_x000D_
Data Type = Bk_Number 19 - 9_x000D_
Bk_AssetsContBySector = Construction</t>
        </r>
      </text>
    </comment>
    <comment ref="C12" authorId="1" shapeId="0" xr:uid="{00000000-0006-0000-2400-000042000000}">
      <text>
        <r>
          <rPr>
            <b/>
            <sz val="9"/>
            <color indexed="81"/>
            <rFont val="Tahoma"/>
            <family val="2"/>
          </rPr>
          <t>Metric = D3_1_I_Total_Amount_x000D_
Data Type = Bk_Number 19 - 9_x000D_
Bk_AssetsContBySector = Construction</t>
        </r>
      </text>
    </comment>
    <comment ref="D12" authorId="0" shapeId="0" xr:uid="{00000000-0006-0000-2400-000043000000}">
      <text>
        <r>
          <rPr>
            <b/>
            <sz val="9"/>
            <color indexed="81"/>
            <rFont val="Tahoma"/>
            <family val="2"/>
          </rPr>
          <t>Metric = D3_1_I_Construction_LoanAdva_InSingapore_x000D_
Data Type = Bk_Number 19 - 9</t>
        </r>
      </text>
    </comment>
    <comment ref="E12" authorId="0" shapeId="0" xr:uid="{00000000-0006-0000-2400-000044000000}">
      <text>
        <r>
          <rPr>
            <b/>
            <sz val="9"/>
            <color indexed="81"/>
            <rFont val="Tahoma"/>
            <family val="2"/>
          </rPr>
          <t>Metric = D3_1_I_LoanAdva_FxdRate_Amount_x000D_
Data Type = Bk_Number 19 - 9_x000D_
Bk_AssetsContBySector = Construction</t>
        </r>
      </text>
    </comment>
    <comment ref="F12" authorId="0" shapeId="0" xr:uid="{00000000-0006-0000-2400-000045000000}">
      <text>
        <r>
          <rPr>
            <b/>
            <sz val="9"/>
            <color indexed="81"/>
            <rFont val="Tahoma"/>
            <family val="2"/>
          </rPr>
          <t>Metric = D3_1_I_LoanAdva_VarRate_Amount_x000D_
Data Type = Bk_Number 19 - 9_x000D_
Bk_AssetsContBySector = Construction</t>
        </r>
      </text>
    </comment>
    <comment ref="G12" authorId="0" shapeId="0" xr:uid="{00000000-0006-0000-2400-000046000000}">
      <text>
        <r>
          <rPr>
            <b/>
            <sz val="9"/>
            <color indexed="81"/>
            <rFont val="Tahoma"/>
            <family val="2"/>
          </rPr>
          <t>Metric = D3_1_I_SME_InSingpaore_Amount_x000D_
Data Type = Bk_Number 19 - 9_x000D_
Bk_AssetsContBySector = Construction</t>
        </r>
      </text>
    </comment>
    <comment ref="H12" authorId="0" shapeId="0" xr:uid="{00000000-0006-0000-2400-000047000000}">
      <text>
        <r>
          <rPr>
            <b/>
            <sz val="9"/>
            <color indexed="81"/>
            <rFont val="Tahoma"/>
            <family val="2"/>
          </rPr>
          <t>Metric = D3_1_I_SME_OutsSingapore_Amount_x000D_
Data Type = Bk_Number 19 - 9_x000D_
Bk_AssetsContBySector = Construction</t>
        </r>
      </text>
    </comment>
    <comment ref="I12" authorId="0" shapeId="0" xr:uid="{00000000-0006-0000-2400-000048000000}">
      <text>
        <r>
          <rPr>
            <b/>
            <sz val="9"/>
            <color indexed="81"/>
            <rFont val="Tahoma"/>
            <family val="2"/>
          </rPr>
          <t>Metric = D3_1_I_BillDiscountPurch_Amount_x000D_
Data Type = Bk_Number 19 - 9_x000D_
Bk_AssetsContBySector = Construction</t>
        </r>
      </text>
    </comment>
    <comment ref="J12" authorId="0" shapeId="0" xr:uid="{00000000-0006-0000-2400-000049000000}">
      <text>
        <r>
          <rPr>
            <b/>
            <sz val="9"/>
            <color indexed="81"/>
            <rFont val="Tahoma"/>
            <family val="2"/>
          </rPr>
          <t>Metric = D3_1_I_ContigentItem_Amount_x000D_
Data Type = Bk_Number 19 - 9_x000D_
Bk_AssetsContBySector = Construction</t>
        </r>
      </text>
    </comment>
    <comment ref="K12" authorId="0" shapeId="0" xr:uid="{00000000-0006-0000-2400-00004A000000}">
      <text>
        <r>
          <rPr>
            <b/>
            <sz val="9"/>
            <color indexed="81"/>
            <rFont val="Tahoma"/>
            <family val="2"/>
          </rPr>
          <t>Metric = D3_1_I_OutsDebtSecur_Amount_x000D_
Data Type = Bk_Number 19 - 9_x000D_
Bk_AssetsContBySector = Construction</t>
        </r>
      </text>
    </comment>
    <comment ref="L12" authorId="2" shapeId="0" xr:uid="{00000000-0006-0000-2400-00004B000000}">
      <text>
        <r>
          <rPr>
            <b/>
            <sz val="9"/>
            <color indexed="81"/>
            <rFont val="Tahoma"/>
            <family val="2"/>
          </rPr>
          <t>Metric = D3_1_I_NewCredGrantMnthQuart_Total_Amount_x000D_
Data Type = Bk_Number 19 - 9_x000D_
Bk_AssetsContBySector = Construction</t>
        </r>
      </text>
    </comment>
    <comment ref="M12" authorId="0" shapeId="0" xr:uid="{00000000-0006-0000-2400-00004C000000}">
      <text>
        <r>
          <rPr>
            <b/>
            <sz val="9"/>
            <color indexed="81"/>
            <rFont val="Tahoma"/>
            <family val="2"/>
          </rPr>
          <t>Metric = D3_1_I_Construction_NewCredGrantMnthQuart_InSingapore_x000D_
Data Type = Bk_Number 19 - 9</t>
        </r>
      </text>
    </comment>
    <comment ref="N12" authorId="2" shapeId="0" xr:uid="{00000000-0006-0000-2400-00004D000000}">
      <text>
        <r>
          <rPr>
            <b/>
            <sz val="9"/>
            <color indexed="81"/>
            <rFont val="Tahoma"/>
            <family val="2"/>
          </rPr>
          <t>Metric = D3_1_I_NewCredGrantMnthQuart_WhichSMEs_Total_Amount_x000D_
Data Type = Bk_Number 19 - 9_x000D_
Bk_AssetsContBySector = Construction</t>
        </r>
      </text>
    </comment>
    <comment ref="O12" authorId="0" shapeId="0" xr:uid="{00000000-0006-0000-2400-00004E000000}">
      <text>
        <r>
          <rPr>
            <b/>
            <sz val="9"/>
            <color indexed="81"/>
            <rFont val="Tahoma"/>
            <family val="2"/>
          </rPr>
          <t>Metric = D3_1_I_Construction_WhichSMEs_InSingapore_x000D_
Data Type = Bk_Number 19 - 9</t>
        </r>
      </text>
    </comment>
    <comment ref="P12" authorId="0" shapeId="0" xr:uid="{00000000-0006-0000-2400-00004F000000}">
      <text>
        <r>
          <rPr>
            <b/>
            <sz val="9"/>
            <color indexed="81"/>
            <rFont val="Tahoma"/>
            <family val="2"/>
          </rPr>
          <t>Metric = D3_1_I_RestrExtCredGrantMnthQuart_Amount_x000D_
Data Type = Bk_Number 19 - 9_x000D_
Bk_AssetsContBySector = Construction</t>
        </r>
      </text>
    </comment>
    <comment ref="Q12" authorId="0" shapeId="0" xr:uid="{00000000-0006-0000-2400-000050000000}">
      <text>
        <r>
          <rPr>
            <b/>
            <sz val="9"/>
            <color indexed="81"/>
            <rFont val="Tahoma"/>
            <family val="2"/>
          </rPr>
          <t>Metric = D3_1_I_NewDebtSecurMnthQuart_Amount_x000D_
Data Type = Bk_Number 19 - 9_x000D_
Bk_AssetsContBySector = Construction</t>
        </r>
      </text>
    </comment>
    <comment ref="B13" authorId="0" shapeId="0" xr:uid="{00000000-0006-0000-2400-000051000000}">
      <text>
        <r>
          <rPr>
            <b/>
            <sz val="9"/>
            <color indexed="81"/>
            <rFont val="Tahoma"/>
            <family val="2"/>
          </rPr>
          <t>Metric = D3_1_I_CredFacilLimit_Amount_x000D_
Data Type = Bk_Number 19 - 9_x000D_
Bk_AssetsContBySector = WholesaleTrade</t>
        </r>
      </text>
    </comment>
    <comment ref="C13" authorId="1" shapeId="0" xr:uid="{00000000-0006-0000-2400-000052000000}">
      <text>
        <r>
          <rPr>
            <b/>
            <sz val="9"/>
            <color indexed="81"/>
            <rFont val="Tahoma"/>
            <family val="2"/>
          </rPr>
          <t>Metric = D3_1_I_Total_Amount_x000D_
Data Type = Bk_Number 19 - 9_x000D_
Bk_AssetsContBySector = WholesaleTrade</t>
        </r>
      </text>
    </comment>
    <comment ref="D13" authorId="0" shapeId="0" xr:uid="{00000000-0006-0000-2400-000053000000}">
      <text>
        <r>
          <rPr>
            <b/>
            <sz val="9"/>
            <color indexed="81"/>
            <rFont val="Tahoma"/>
            <family val="2"/>
          </rPr>
          <t>Metric = D3_1_I_WholsalTrade_LoanAdva_InSingapore_x000D_
Data Type = Bk_Number 19 - 9</t>
        </r>
      </text>
    </comment>
    <comment ref="E13" authorId="0" shapeId="0" xr:uid="{00000000-0006-0000-2400-000054000000}">
      <text>
        <r>
          <rPr>
            <b/>
            <sz val="9"/>
            <color indexed="81"/>
            <rFont val="Tahoma"/>
            <family val="2"/>
          </rPr>
          <t>Metric = D3_1_I_LoanAdva_FxdRate_Amount_x000D_
Data Type = Bk_Number 19 - 9_x000D_
Bk_AssetsContBySector = WholesaleTrade</t>
        </r>
      </text>
    </comment>
    <comment ref="F13" authorId="0" shapeId="0" xr:uid="{00000000-0006-0000-2400-000055000000}">
      <text>
        <r>
          <rPr>
            <b/>
            <sz val="9"/>
            <color indexed="81"/>
            <rFont val="Tahoma"/>
            <family val="2"/>
          </rPr>
          <t>Metric = D3_1_I_LoanAdva_VarRate_Amount_x000D_
Data Type = Bk_Number 19 - 9_x000D_
Bk_AssetsContBySector = WholesaleTrade</t>
        </r>
      </text>
    </comment>
    <comment ref="G13" authorId="0" shapeId="0" xr:uid="{00000000-0006-0000-2400-000056000000}">
      <text>
        <r>
          <rPr>
            <b/>
            <sz val="9"/>
            <color indexed="81"/>
            <rFont val="Tahoma"/>
            <family val="2"/>
          </rPr>
          <t>Metric = D3_1_I_SME_InSingpaore_Amount_x000D_
Data Type = Bk_Number 19 - 9_x000D_
Bk_AssetsContBySector = WholesaleTrade</t>
        </r>
      </text>
    </comment>
    <comment ref="H13" authorId="0" shapeId="0" xr:uid="{00000000-0006-0000-2400-000057000000}">
      <text>
        <r>
          <rPr>
            <b/>
            <sz val="9"/>
            <color indexed="81"/>
            <rFont val="Tahoma"/>
            <family val="2"/>
          </rPr>
          <t>Metric = D3_1_I_SME_OutsSingapore_Amount_x000D_
Data Type = Bk_Number 19 - 9_x000D_
Bk_AssetsContBySector = WholesaleTrade</t>
        </r>
      </text>
    </comment>
    <comment ref="I13" authorId="0" shapeId="0" xr:uid="{00000000-0006-0000-2400-000058000000}">
      <text>
        <r>
          <rPr>
            <b/>
            <sz val="9"/>
            <color indexed="81"/>
            <rFont val="Tahoma"/>
            <family val="2"/>
          </rPr>
          <t>Metric = D3_1_I_BillDiscountPurch_Amount_x000D_
Data Type = Bk_Number 19 - 9_x000D_
Bk_AssetsContBySector = WholesaleTrade</t>
        </r>
      </text>
    </comment>
    <comment ref="J13" authorId="0" shapeId="0" xr:uid="{00000000-0006-0000-2400-000059000000}">
      <text>
        <r>
          <rPr>
            <b/>
            <sz val="9"/>
            <color indexed="81"/>
            <rFont val="Tahoma"/>
            <family val="2"/>
          </rPr>
          <t>Metric = D3_1_I_ContigentItem_Amount_x000D_
Data Type = Bk_Number 19 - 9_x000D_
Bk_AssetsContBySector = WholesaleTrade</t>
        </r>
      </text>
    </comment>
    <comment ref="K13" authorId="0" shapeId="0" xr:uid="{00000000-0006-0000-2400-00005A000000}">
      <text>
        <r>
          <rPr>
            <b/>
            <sz val="9"/>
            <color indexed="81"/>
            <rFont val="Tahoma"/>
            <family val="2"/>
          </rPr>
          <t>Metric = D3_1_I_OutsDebtSecur_Amount_x000D_
Data Type = Bk_Number 19 - 9_x000D_
Bk_AssetsContBySector = WholesaleTrade</t>
        </r>
      </text>
    </comment>
    <comment ref="L13" authorId="2" shapeId="0" xr:uid="{00000000-0006-0000-2400-00005B000000}">
      <text>
        <r>
          <rPr>
            <b/>
            <sz val="9"/>
            <color indexed="81"/>
            <rFont val="Tahoma"/>
            <family val="2"/>
          </rPr>
          <t>Metric = D3_1_I_NewCredGrantMnthQuart_Total_Amount_x000D_
Data Type = Bk_Number 19 - 9_x000D_
Bk_AssetsContBySector = WholesaleTrade</t>
        </r>
      </text>
    </comment>
    <comment ref="M13" authorId="0" shapeId="0" xr:uid="{00000000-0006-0000-2400-00005C000000}">
      <text>
        <r>
          <rPr>
            <b/>
            <sz val="9"/>
            <color indexed="81"/>
            <rFont val="Tahoma"/>
            <family val="2"/>
          </rPr>
          <t>Metric = D3_1_I_WholsalTrade_NewCredGrantMnthQuart_InSingapore_x000D_
Data Type = Bk_Number 19 - 9</t>
        </r>
      </text>
    </comment>
    <comment ref="N13" authorId="2" shapeId="0" xr:uid="{00000000-0006-0000-2400-00005D000000}">
      <text>
        <r>
          <rPr>
            <b/>
            <sz val="9"/>
            <color indexed="81"/>
            <rFont val="Tahoma"/>
            <family val="2"/>
          </rPr>
          <t>Metric = D3_1_I_NewCredGrantMnthQuart_WhichSMEs_Total_Amount_x000D_
Data Type = Bk_Number 19 - 9_x000D_
Bk_AssetsContBySector = WholesaleTrade</t>
        </r>
      </text>
    </comment>
    <comment ref="O13" authorId="0" shapeId="0" xr:uid="{00000000-0006-0000-2400-00005E000000}">
      <text>
        <r>
          <rPr>
            <b/>
            <sz val="9"/>
            <color indexed="81"/>
            <rFont val="Tahoma"/>
            <family val="2"/>
          </rPr>
          <t>Metric = D3_1_I_WholsalTrade_WhichSMEs_InSingapore_x000D_
Data Type = Bk_Number 19 - 9</t>
        </r>
      </text>
    </comment>
    <comment ref="P13" authorId="0" shapeId="0" xr:uid="{00000000-0006-0000-2400-00005F000000}">
      <text>
        <r>
          <rPr>
            <b/>
            <sz val="9"/>
            <color indexed="81"/>
            <rFont val="Tahoma"/>
            <family val="2"/>
          </rPr>
          <t>Metric = D3_1_I_RestrExtCredGrantMnthQuart_Amount_x000D_
Data Type = Bk_Number 19 - 9_x000D_
Bk_AssetsContBySector = WholesaleTrade</t>
        </r>
      </text>
    </comment>
    <comment ref="Q13" authorId="0" shapeId="0" xr:uid="{00000000-0006-0000-2400-000060000000}">
      <text>
        <r>
          <rPr>
            <b/>
            <sz val="9"/>
            <color indexed="81"/>
            <rFont val="Tahoma"/>
            <family val="2"/>
          </rPr>
          <t>Metric = D3_1_I_NewDebtSecurMnthQuart_Amount_x000D_
Data Type = Bk_Number 19 - 9_x000D_
Bk_AssetsContBySector = WholesaleTrade</t>
        </r>
      </text>
    </comment>
    <comment ref="B14" authorId="0" shapeId="0" xr:uid="{00000000-0006-0000-2400-000061000000}">
      <text>
        <r>
          <rPr>
            <b/>
            <sz val="9"/>
            <color indexed="81"/>
            <rFont val="Tahoma"/>
            <family val="2"/>
          </rPr>
          <t>Metric = D3_1_I_CredFacilLimit_Amount_x000D_
Data Type = Bk_Number 19 - 9_x000D_
Bk_AssetsContBySector = RetailTrade</t>
        </r>
      </text>
    </comment>
    <comment ref="C14" authorId="1" shapeId="0" xr:uid="{00000000-0006-0000-2400-000062000000}">
      <text>
        <r>
          <rPr>
            <b/>
            <sz val="9"/>
            <color indexed="81"/>
            <rFont val="Tahoma"/>
            <family val="2"/>
          </rPr>
          <t>Metric = D3_1_I_Total_Amount_x000D_
Data Type = Bk_Number 19 - 9_x000D_
Bk_AssetsContBySector = RetailTrade</t>
        </r>
      </text>
    </comment>
    <comment ref="D14" authorId="0" shapeId="0" xr:uid="{00000000-0006-0000-2400-000063000000}">
      <text>
        <r>
          <rPr>
            <b/>
            <sz val="9"/>
            <color indexed="81"/>
            <rFont val="Tahoma"/>
            <family val="2"/>
          </rPr>
          <t>Metric = D3_1_I_RetailTrade_LoanAdva_InSingapore_x000D_
Data Type = Bk_Number 19 - 9</t>
        </r>
      </text>
    </comment>
    <comment ref="E14" authorId="0" shapeId="0" xr:uid="{00000000-0006-0000-2400-000064000000}">
      <text>
        <r>
          <rPr>
            <b/>
            <sz val="9"/>
            <color indexed="81"/>
            <rFont val="Tahoma"/>
            <family val="2"/>
          </rPr>
          <t>Metric = D3_1_I_LoanAdva_FxdRate_Amount_x000D_
Data Type = Bk_Number 19 - 9_x000D_
Bk_AssetsContBySector = RetailTrade</t>
        </r>
      </text>
    </comment>
    <comment ref="F14" authorId="0" shapeId="0" xr:uid="{00000000-0006-0000-2400-000065000000}">
      <text>
        <r>
          <rPr>
            <b/>
            <sz val="9"/>
            <color indexed="81"/>
            <rFont val="Tahoma"/>
            <family val="2"/>
          </rPr>
          <t>Metric = D3_1_I_LoanAdva_VarRate_Amount_x000D_
Data Type = Bk_Number 19 - 9_x000D_
Bk_AssetsContBySector = RetailTrade</t>
        </r>
      </text>
    </comment>
    <comment ref="G14" authorId="0" shapeId="0" xr:uid="{00000000-0006-0000-2400-000066000000}">
      <text>
        <r>
          <rPr>
            <b/>
            <sz val="9"/>
            <color indexed="81"/>
            <rFont val="Tahoma"/>
            <family val="2"/>
          </rPr>
          <t>Metric = D3_1_I_SME_InSingpaore_Amount_x000D_
Data Type = Bk_Number 19 - 9_x000D_
Bk_AssetsContBySector = RetailTrade</t>
        </r>
      </text>
    </comment>
    <comment ref="H14" authorId="0" shapeId="0" xr:uid="{00000000-0006-0000-2400-000067000000}">
      <text>
        <r>
          <rPr>
            <b/>
            <sz val="9"/>
            <color indexed="81"/>
            <rFont val="Tahoma"/>
            <family val="2"/>
          </rPr>
          <t>Metric = D3_1_I_SME_OutsSingapore_Amount_x000D_
Data Type = Bk_Number 19 - 9_x000D_
Bk_AssetsContBySector = RetailTrade</t>
        </r>
      </text>
    </comment>
    <comment ref="I14" authorId="0" shapeId="0" xr:uid="{00000000-0006-0000-2400-000068000000}">
      <text>
        <r>
          <rPr>
            <b/>
            <sz val="9"/>
            <color indexed="81"/>
            <rFont val="Tahoma"/>
            <family val="2"/>
          </rPr>
          <t>Metric = D3_1_I_BillDiscountPurch_Amount_x000D_
Data Type = Bk_Number 19 - 9_x000D_
Bk_AssetsContBySector = RetailTrade</t>
        </r>
      </text>
    </comment>
    <comment ref="J14" authorId="0" shapeId="0" xr:uid="{00000000-0006-0000-2400-000069000000}">
      <text>
        <r>
          <rPr>
            <b/>
            <sz val="9"/>
            <color indexed="81"/>
            <rFont val="Tahoma"/>
            <family val="2"/>
          </rPr>
          <t>Metric = D3_1_I_ContigentItem_Amount_x000D_
Data Type = Bk_Number 19 - 9_x000D_
Bk_AssetsContBySector = RetailTrade</t>
        </r>
      </text>
    </comment>
    <comment ref="K14" authorId="0" shapeId="0" xr:uid="{00000000-0006-0000-2400-00006A000000}">
      <text>
        <r>
          <rPr>
            <b/>
            <sz val="9"/>
            <color indexed="81"/>
            <rFont val="Tahoma"/>
            <family val="2"/>
          </rPr>
          <t>Metric = D3_1_I_OutsDebtSecur_Amount_x000D_
Data Type = Bk_Number 19 - 9_x000D_
Bk_AssetsContBySector = RetailTrade</t>
        </r>
      </text>
    </comment>
    <comment ref="L14" authorId="2" shapeId="0" xr:uid="{00000000-0006-0000-2400-00006B000000}">
      <text>
        <r>
          <rPr>
            <b/>
            <sz val="9"/>
            <color indexed="81"/>
            <rFont val="Tahoma"/>
            <family val="2"/>
          </rPr>
          <t>Metric = D3_1_I_NewCredGrantMnthQuart_Total_Amount_x000D_
Data Type = Bk_Number 19 - 9_x000D_
Bk_AssetsContBySector = RetailTrade</t>
        </r>
      </text>
    </comment>
    <comment ref="M14" authorId="0" shapeId="0" xr:uid="{00000000-0006-0000-2400-00006C000000}">
      <text>
        <r>
          <rPr>
            <b/>
            <sz val="9"/>
            <color indexed="81"/>
            <rFont val="Tahoma"/>
            <family val="2"/>
          </rPr>
          <t>Metric = D3_1_I_RetailTrade_NewCredGrantMnthQuart_InSingapore_x000D_
Data Type = Bk_Number 19 - 9</t>
        </r>
      </text>
    </comment>
    <comment ref="N14" authorId="2" shapeId="0" xr:uid="{00000000-0006-0000-2400-00006D000000}">
      <text>
        <r>
          <rPr>
            <b/>
            <sz val="9"/>
            <color indexed="81"/>
            <rFont val="Tahoma"/>
            <family val="2"/>
          </rPr>
          <t>Metric = D3_1_I_NewCredGrantMnthQuart_WhichSMEs_Total_Amount_x000D_
Data Type = Bk_Number 19 - 9_x000D_
Bk_AssetsContBySector = RetailTrade</t>
        </r>
      </text>
    </comment>
    <comment ref="O14" authorId="0" shapeId="0" xr:uid="{00000000-0006-0000-2400-00006E000000}">
      <text>
        <r>
          <rPr>
            <b/>
            <sz val="9"/>
            <color indexed="81"/>
            <rFont val="Tahoma"/>
            <family val="2"/>
          </rPr>
          <t>Metric = D3_1_I_RetailTrade_WhichSMEs_InSingapore_x000D_
Data Type = Bk_Number 19 - 9</t>
        </r>
      </text>
    </comment>
    <comment ref="P14" authorId="0" shapeId="0" xr:uid="{00000000-0006-0000-2400-00006F000000}">
      <text>
        <r>
          <rPr>
            <b/>
            <sz val="9"/>
            <color indexed="81"/>
            <rFont val="Tahoma"/>
            <family val="2"/>
          </rPr>
          <t>Metric = D3_1_I_RestrExtCredGrantMnthQuart_Amount_x000D_
Data Type = Bk_Number 19 - 9_x000D_
Bk_AssetsContBySector = RetailTrade</t>
        </r>
      </text>
    </comment>
    <comment ref="Q14" authorId="0" shapeId="0" xr:uid="{00000000-0006-0000-2400-000070000000}">
      <text>
        <r>
          <rPr>
            <b/>
            <sz val="9"/>
            <color indexed="81"/>
            <rFont val="Tahoma"/>
            <family val="2"/>
          </rPr>
          <t>Metric = D3_1_I_NewDebtSecurMnthQuart_Amount_x000D_
Data Type = Bk_Number 19 - 9_x000D_
Bk_AssetsContBySector = RetailTrade</t>
        </r>
      </text>
    </comment>
    <comment ref="B15" authorId="0" shapeId="0" xr:uid="{00000000-0006-0000-2400-000071000000}">
      <text>
        <r>
          <rPr>
            <b/>
            <sz val="9"/>
            <color indexed="81"/>
            <rFont val="Tahoma"/>
            <family val="2"/>
          </rPr>
          <t>Metric = D3_1_I_CredFacilLimit_Amount_x000D_
Data Type = Bk_Number 19 - 9_x000D_
Bk_AssetsContBySector = TransportStorage</t>
        </r>
      </text>
    </comment>
    <comment ref="C15" authorId="1" shapeId="0" xr:uid="{00000000-0006-0000-2400-000072000000}">
      <text>
        <r>
          <rPr>
            <b/>
            <sz val="9"/>
            <color indexed="81"/>
            <rFont val="Tahoma"/>
            <family val="2"/>
          </rPr>
          <t>Metric = D3_1_I_Total_Amount_x000D_
Data Type = Bk_Number 19 - 9_x000D_
Bk_AssetsContBySector = TransportStorage</t>
        </r>
      </text>
    </comment>
    <comment ref="D15" authorId="0" shapeId="0" xr:uid="{00000000-0006-0000-2400-000073000000}">
      <text>
        <r>
          <rPr>
            <b/>
            <sz val="9"/>
            <color indexed="81"/>
            <rFont val="Tahoma"/>
            <family val="2"/>
          </rPr>
          <t>Metric = D3_1_I_TranspStor_LoanAdva_InSingapore_x000D_
Data Type = Bk_Number 19 - 9</t>
        </r>
      </text>
    </comment>
    <comment ref="E15" authorId="0" shapeId="0" xr:uid="{00000000-0006-0000-2400-000074000000}">
      <text>
        <r>
          <rPr>
            <b/>
            <sz val="9"/>
            <color indexed="81"/>
            <rFont val="Tahoma"/>
            <family val="2"/>
          </rPr>
          <t>Metric = D3_1_I_LoanAdva_FxdRate_Amount_x000D_
Data Type = Bk_Number 19 - 9_x000D_
Bk_AssetsContBySector = TransportStorage</t>
        </r>
      </text>
    </comment>
    <comment ref="F15" authorId="0" shapeId="0" xr:uid="{00000000-0006-0000-2400-000075000000}">
      <text>
        <r>
          <rPr>
            <b/>
            <sz val="9"/>
            <color indexed="81"/>
            <rFont val="Tahoma"/>
            <family val="2"/>
          </rPr>
          <t>Metric = D3_1_I_LoanAdva_VarRate_Amount_x000D_
Data Type = Bk_Number 19 - 9_x000D_
Bk_AssetsContBySector = TransportStorage</t>
        </r>
      </text>
    </comment>
    <comment ref="G15" authorId="0" shapeId="0" xr:uid="{00000000-0006-0000-2400-000076000000}">
      <text>
        <r>
          <rPr>
            <b/>
            <sz val="9"/>
            <color indexed="81"/>
            <rFont val="Tahoma"/>
            <family val="2"/>
          </rPr>
          <t>Metric = D3_1_I_SME_InSingpaore_Amount_x000D_
Data Type = Bk_Number 19 - 9_x000D_
Bk_AssetsContBySector = TransportStorage</t>
        </r>
      </text>
    </comment>
    <comment ref="H15" authorId="0" shapeId="0" xr:uid="{00000000-0006-0000-2400-000077000000}">
      <text>
        <r>
          <rPr>
            <b/>
            <sz val="9"/>
            <color indexed="81"/>
            <rFont val="Tahoma"/>
            <family val="2"/>
          </rPr>
          <t>Metric = D3_1_I_SME_OutsSingapore_Amount_x000D_
Data Type = Bk_Number 19 - 9_x000D_
Bk_AssetsContBySector = TransportStorage</t>
        </r>
      </text>
    </comment>
    <comment ref="I15" authorId="0" shapeId="0" xr:uid="{00000000-0006-0000-2400-000078000000}">
      <text>
        <r>
          <rPr>
            <b/>
            <sz val="9"/>
            <color indexed="81"/>
            <rFont val="Tahoma"/>
            <family val="2"/>
          </rPr>
          <t>Metric = D3_1_I_BillDiscountPurch_Amount_x000D_
Data Type = Bk_Number 19 - 9_x000D_
Bk_AssetsContBySector = TransportStorage</t>
        </r>
      </text>
    </comment>
    <comment ref="J15" authorId="0" shapeId="0" xr:uid="{00000000-0006-0000-2400-000079000000}">
      <text>
        <r>
          <rPr>
            <b/>
            <sz val="9"/>
            <color indexed="81"/>
            <rFont val="Tahoma"/>
            <family val="2"/>
          </rPr>
          <t>Metric = D3_1_I_ContigentItem_Amount_x000D_
Data Type = Bk_Number 19 - 9_x000D_
Bk_AssetsContBySector = TransportStorage</t>
        </r>
      </text>
    </comment>
    <comment ref="K15" authorId="0" shapeId="0" xr:uid="{00000000-0006-0000-2400-00007A000000}">
      <text>
        <r>
          <rPr>
            <b/>
            <sz val="9"/>
            <color indexed="81"/>
            <rFont val="Tahoma"/>
            <family val="2"/>
          </rPr>
          <t>Metric = D3_1_I_OutsDebtSecur_Amount_x000D_
Data Type = Bk_Number 19 - 9_x000D_
Bk_AssetsContBySector = TransportStorage</t>
        </r>
      </text>
    </comment>
    <comment ref="L15" authorId="2" shapeId="0" xr:uid="{00000000-0006-0000-2400-00007B000000}">
      <text>
        <r>
          <rPr>
            <b/>
            <sz val="9"/>
            <color indexed="81"/>
            <rFont val="Tahoma"/>
            <family val="2"/>
          </rPr>
          <t>Metric = D3_1_I_NewCredGrantMnthQuart_Total_Amount_x000D_
Data Type = Bk_Number 19 - 9_x000D_
Bk_AssetsContBySector = TransportStorage</t>
        </r>
      </text>
    </comment>
    <comment ref="M15" authorId="0" shapeId="0" xr:uid="{00000000-0006-0000-2400-00007C000000}">
      <text>
        <r>
          <rPr>
            <b/>
            <sz val="9"/>
            <color indexed="81"/>
            <rFont val="Tahoma"/>
            <family val="2"/>
          </rPr>
          <t>Metric = D3_1_I_TranspStor_NewCredGrantMnthQuart_InSingapore_x000D_
Data Type = Bk_Number 19 - 9</t>
        </r>
      </text>
    </comment>
    <comment ref="N15" authorId="2" shapeId="0" xr:uid="{00000000-0006-0000-2400-00007D000000}">
      <text>
        <r>
          <rPr>
            <b/>
            <sz val="9"/>
            <color indexed="81"/>
            <rFont val="Tahoma"/>
            <family val="2"/>
          </rPr>
          <t>Metric = D3_1_I_NewCredGrantMnthQuart_WhichSMEs_Total_Amount_x000D_
Data Type = Bk_Number 19 - 9_x000D_
Bk_AssetsContBySector = TransportStorage</t>
        </r>
      </text>
    </comment>
    <comment ref="O15" authorId="0" shapeId="0" xr:uid="{00000000-0006-0000-2400-00007E000000}">
      <text>
        <r>
          <rPr>
            <b/>
            <sz val="9"/>
            <color indexed="81"/>
            <rFont val="Tahoma"/>
            <family val="2"/>
          </rPr>
          <t>Metric = D3_1_I_TranspStor_WhichSMEs_InSingapore_x000D_
Data Type = Bk_Number 19 - 9</t>
        </r>
      </text>
    </comment>
    <comment ref="P15" authorId="0" shapeId="0" xr:uid="{00000000-0006-0000-2400-00007F000000}">
      <text>
        <r>
          <rPr>
            <b/>
            <sz val="9"/>
            <color indexed="81"/>
            <rFont val="Tahoma"/>
            <family val="2"/>
          </rPr>
          <t>Metric = D3_1_I_RestrExtCredGrantMnthQuart_Amount_x000D_
Data Type = Bk_Number 19 - 9_x000D_
Bk_AssetsContBySector = TransportStorage</t>
        </r>
      </text>
    </comment>
    <comment ref="Q15" authorId="0" shapeId="0" xr:uid="{00000000-0006-0000-2400-000080000000}">
      <text>
        <r>
          <rPr>
            <b/>
            <sz val="9"/>
            <color indexed="81"/>
            <rFont val="Tahoma"/>
            <family val="2"/>
          </rPr>
          <t>Metric = D3_1_I_NewDebtSecurMnthQuart_Amount_x000D_
Data Type = Bk_Number 19 - 9_x000D_
Bk_AssetsContBySector = TransportStorage</t>
        </r>
      </text>
    </comment>
    <comment ref="B16" authorId="1" shapeId="0" xr:uid="{00000000-0006-0000-2400-000081000000}">
      <text>
        <r>
          <rPr>
            <b/>
            <sz val="9"/>
            <color indexed="81"/>
            <rFont val="Tahoma"/>
            <family val="2"/>
          </rPr>
          <t>Metric = D3_1_I_CredFacilLimit_TranStge_WhichAviation_x000D_
Data Type = Bk_Number 19 - 9</t>
        </r>
      </text>
    </comment>
    <comment ref="C16" authorId="1" shapeId="0" xr:uid="{00000000-0006-0000-2400-000082000000}">
      <text>
        <r>
          <rPr>
            <b/>
            <sz val="9"/>
            <color indexed="81"/>
            <rFont val="Tahoma"/>
            <family val="2"/>
          </rPr>
          <t>Metric = D3_1_I_Total_TranStge_WhichAviation_x000D_
Data Type = Bk_Number 19 - 9</t>
        </r>
      </text>
    </comment>
    <comment ref="D16" authorId="1" shapeId="0" xr:uid="{00000000-0006-0000-2400-000083000000}">
      <text>
        <r>
          <rPr>
            <b/>
            <sz val="9"/>
            <color indexed="81"/>
            <rFont val="Tahoma"/>
            <family val="2"/>
          </rPr>
          <t>Metric = D3_1_I_TranStge_WhichAviation_LoanAdva_InSingapore_x000D_
Data Type = Bk_Number 19 - 9</t>
        </r>
      </text>
    </comment>
    <comment ref="E16" authorId="1" shapeId="0" xr:uid="{00000000-0006-0000-2400-000084000000}">
      <text>
        <r>
          <rPr>
            <b/>
            <sz val="9"/>
            <color indexed="81"/>
            <rFont val="Tahoma"/>
            <family val="2"/>
          </rPr>
          <t>Metric = D3_1_I_LoanAdva_FxdRate_TranStge_WhichAviation_x000D_
Data Type = Bk_Number 19 - 9</t>
        </r>
      </text>
    </comment>
    <comment ref="F16" authorId="1" shapeId="0" xr:uid="{00000000-0006-0000-2400-000085000000}">
      <text>
        <r>
          <rPr>
            <b/>
            <sz val="9"/>
            <color indexed="81"/>
            <rFont val="Tahoma"/>
            <family val="2"/>
          </rPr>
          <t>Metric = D3_1_I_LoanAdva_VarRate_TranStge_WhichAviation_x000D_
Data Type = Bk_Number 19 - 9</t>
        </r>
      </text>
    </comment>
    <comment ref="G16" authorId="1" shapeId="0" xr:uid="{00000000-0006-0000-2400-000086000000}">
      <text>
        <r>
          <rPr>
            <b/>
            <sz val="9"/>
            <color indexed="81"/>
            <rFont val="Tahoma"/>
            <family val="2"/>
          </rPr>
          <t>Metric = D3_1_I_SME_InSingpaore_TranStge_WhichAviation_x000D_
Data Type = Bk_Number 19 - 9</t>
        </r>
      </text>
    </comment>
    <comment ref="H16" authorId="1" shapeId="0" xr:uid="{00000000-0006-0000-2400-000087000000}">
      <text>
        <r>
          <rPr>
            <b/>
            <sz val="9"/>
            <color indexed="81"/>
            <rFont val="Tahoma"/>
            <family val="2"/>
          </rPr>
          <t>Metric = D3_1_I_SME_OutsSingapore_TranStge_WhichAviation_x000D_
Data Type = Bk_Number 19 - 9</t>
        </r>
      </text>
    </comment>
    <comment ref="I16" authorId="1" shapeId="0" xr:uid="{00000000-0006-0000-2400-000088000000}">
      <text>
        <r>
          <rPr>
            <b/>
            <sz val="9"/>
            <color indexed="81"/>
            <rFont val="Tahoma"/>
            <family val="2"/>
          </rPr>
          <t>Metric = D3_1_I_BillDiscountPurch_TranStge_WhichAviation_x000D_
Data Type = Bk_Number 19 - 9</t>
        </r>
      </text>
    </comment>
    <comment ref="J16" authorId="1" shapeId="0" xr:uid="{00000000-0006-0000-2400-000089000000}">
      <text>
        <r>
          <rPr>
            <b/>
            <sz val="9"/>
            <color indexed="81"/>
            <rFont val="Tahoma"/>
            <family val="2"/>
          </rPr>
          <t>Metric = D3_1_I_ContigentItem_TranStge_WhichAviation_x000D_
Data Type = Bk_Number 19 - 9</t>
        </r>
      </text>
    </comment>
    <comment ref="K16" authorId="1" shapeId="0" xr:uid="{00000000-0006-0000-2400-00008A000000}">
      <text>
        <r>
          <rPr>
            <b/>
            <sz val="9"/>
            <color indexed="81"/>
            <rFont val="Tahoma"/>
            <family val="2"/>
          </rPr>
          <t>Metric = D3_1_I_OutsDebtSecur_TranStge_WhichAviation_x000D_
Data Type = Bk_Number 19 - 9</t>
        </r>
      </text>
    </comment>
    <comment ref="L16" authorId="1" shapeId="0" xr:uid="{00000000-0006-0000-2400-00008B000000}">
      <text>
        <r>
          <rPr>
            <b/>
            <sz val="9"/>
            <color indexed="81"/>
            <rFont val="Tahoma"/>
            <family val="2"/>
          </rPr>
          <t>Metric = D3_1_I_NewCredGrantMnthQuart_TranStge_WhichAviation_x000D_
Data Type = Bk_Number 19 - 9</t>
        </r>
      </text>
    </comment>
    <comment ref="M16" authorId="1" shapeId="0" xr:uid="{00000000-0006-0000-2400-00008C000000}">
      <text>
        <r>
          <rPr>
            <b/>
            <sz val="9"/>
            <color indexed="81"/>
            <rFont val="Tahoma"/>
            <family val="2"/>
          </rPr>
          <t>Metric = D3_1_I_TranStge_WhichAviation_NewCredGrantMnthQuart_InSingapore_x000D_
Data Type = Bk_Number 19 - 9</t>
        </r>
      </text>
    </comment>
    <comment ref="N16" authorId="1" shapeId="0" xr:uid="{00000000-0006-0000-2400-00008D000000}">
      <text>
        <r>
          <rPr>
            <b/>
            <sz val="9"/>
            <color indexed="81"/>
            <rFont val="Tahoma"/>
            <family val="2"/>
          </rPr>
          <t>Metric = D3_1_I_NewCredGrantMnthQuart_WhichSMEs_TranStge_WhichAviation_x000D_
Data Type = Bk_Number 19 - 9</t>
        </r>
      </text>
    </comment>
    <comment ref="O16" authorId="1" shapeId="0" xr:uid="{00000000-0006-0000-2400-00008E000000}">
      <text>
        <r>
          <rPr>
            <b/>
            <sz val="9"/>
            <color indexed="81"/>
            <rFont val="Tahoma"/>
            <family val="2"/>
          </rPr>
          <t>Metric = D3_1_I_TranStge_WhichAviation_WhichSMEs_InSingapore_x000D_
Data Type = Bk_Number 19 - 9</t>
        </r>
      </text>
    </comment>
    <comment ref="P16" authorId="1" shapeId="0" xr:uid="{00000000-0006-0000-2400-00008F000000}">
      <text>
        <r>
          <rPr>
            <b/>
            <sz val="9"/>
            <color indexed="81"/>
            <rFont val="Tahoma"/>
            <family val="2"/>
          </rPr>
          <t>Metric = D3_1_I_RestrExtCredGrantMnthQuart_TranStge_WhichAviation_x000D_
Data Type = Bk_Number 19 - 9</t>
        </r>
      </text>
    </comment>
    <comment ref="Q16" authorId="1" shapeId="0" xr:uid="{00000000-0006-0000-2400-000090000000}">
      <text>
        <r>
          <rPr>
            <b/>
            <sz val="9"/>
            <color indexed="81"/>
            <rFont val="Tahoma"/>
            <family val="2"/>
          </rPr>
          <t>Metric = D3_1_I_NewDebtSecurMnthQuart_TranStge_WhichAviation_x000D_
Data Type = Bk_Number 19 - 9</t>
        </r>
      </text>
    </comment>
    <comment ref="B17" authorId="1" shapeId="0" xr:uid="{00000000-0006-0000-2400-000091000000}">
      <text>
        <r>
          <rPr>
            <b/>
            <sz val="9"/>
            <color indexed="81"/>
            <rFont val="Tahoma"/>
            <family val="2"/>
          </rPr>
          <t>Metric = D3_1_I_CredFacilLimit_TranStge_WhichShipLines_x000D_
Data Type = Bk_Number 19 - 9</t>
        </r>
      </text>
    </comment>
    <comment ref="C17" authorId="1" shapeId="0" xr:uid="{00000000-0006-0000-2400-000092000000}">
      <text>
        <r>
          <rPr>
            <b/>
            <sz val="9"/>
            <color indexed="81"/>
            <rFont val="Tahoma"/>
            <family val="2"/>
          </rPr>
          <t>Metric = D3_1_I_Total_TranStge_WhichShipLines_x000D_
Data Type = Bk_Number 19 - 9</t>
        </r>
      </text>
    </comment>
    <comment ref="D17" authorId="1" shapeId="0" xr:uid="{00000000-0006-0000-2400-000093000000}">
      <text>
        <r>
          <rPr>
            <b/>
            <sz val="9"/>
            <color indexed="81"/>
            <rFont val="Tahoma"/>
            <family val="2"/>
          </rPr>
          <t>Metric = D3_1_I_TranStge_WhichShipLines_LoanAdva_InSingapore_x000D_
Data Type = Bk_Number 19 - 9</t>
        </r>
      </text>
    </comment>
    <comment ref="E17" authorId="1" shapeId="0" xr:uid="{00000000-0006-0000-2400-000094000000}">
      <text>
        <r>
          <rPr>
            <b/>
            <sz val="9"/>
            <color indexed="81"/>
            <rFont val="Tahoma"/>
            <family val="2"/>
          </rPr>
          <t>Metric = D3_1_I_LoanAdva_FxdRate_TranStge_WhichShipLines_x000D_
Data Type = Bk_Number 19 - 9</t>
        </r>
      </text>
    </comment>
    <comment ref="F17" authorId="1" shapeId="0" xr:uid="{00000000-0006-0000-2400-000095000000}">
      <text>
        <r>
          <rPr>
            <b/>
            <sz val="9"/>
            <color indexed="81"/>
            <rFont val="Tahoma"/>
            <family val="2"/>
          </rPr>
          <t>Metric = D3_1_I_LoanAdva_VarRate_TranStge_WhichShipLines_x000D_
Data Type = Bk_Number 19 - 9</t>
        </r>
      </text>
    </comment>
    <comment ref="G17" authorId="1" shapeId="0" xr:uid="{00000000-0006-0000-2400-000096000000}">
      <text>
        <r>
          <rPr>
            <b/>
            <sz val="9"/>
            <color indexed="81"/>
            <rFont val="Tahoma"/>
            <family val="2"/>
          </rPr>
          <t>Metric = D3_1_I_SME_InSingpaore_TranStge_WhichShipLines_x000D_
Data Type = Bk_Number 19 - 9</t>
        </r>
      </text>
    </comment>
    <comment ref="H17" authorId="1" shapeId="0" xr:uid="{00000000-0006-0000-2400-000097000000}">
      <text>
        <r>
          <rPr>
            <b/>
            <sz val="9"/>
            <color indexed="81"/>
            <rFont val="Tahoma"/>
            <family val="2"/>
          </rPr>
          <t>Metric = D3_1_I_SME_OutsSingapore_TranStge_WhichShipLines_x000D_
Data Type = Bk_Number 19 - 9</t>
        </r>
      </text>
    </comment>
    <comment ref="I17" authorId="1" shapeId="0" xr:uid="{00000000-0006-0000-2400-000098000000}">
      <text>
        <r>
          <rPr>
            <b/>
            <sz val="9"/>
            <color indexed="81"/>
            <rFont val="Tahoma"/>
            <family val="2"/>
          </rPr>
          <t>Metric = D3_1_I_BillDiscountPurch_TranStge_WhichShipLines_x000D_
Data Type = Bk_Number 19 - 9</t>
        </r>
      </text>
    </comment>
    <comment ref="J17" authorId="1" shapeId="0" xr:uid="{00000000-0006-0000-2400-000099000000}">
      <text>
        <r>
          <rPr>
            <b/>
            <sz val="9"/>
            <color indexed="81"/>
            <rFont val="Tahoma"/>
            <family val="2"/>
          </rPr>
          <t>Metric = D3_1_I_ContigentItem_TranStge_WhichShipLines_x000D_
Data Type = Bk_Number 19 - 9</t>
        </r>
      </text>
    </comment>
    <comment ref="K17" authorId="1" shapeId="0" xr:uid="{00000000-0006-0000-2400-00009A000000}">
      <text>
        <r>
          <rPr>
            <b/>
            <sz val="9"/>
            <color indexed="81"/>
            <rFont val="Tahoma"/>
            <family val="2"/>
          </rPr>
          <t>Metric = D3_1_I_OutsDebtSecur_TranStge_WhichShipLines_x000D_
Data Type = Bk_Number 19 - 9</t>
        </r>
      </text>
    </comment>
    <comment ref="L17" authorId="1" shapeId="0" xr:uid="{00000000-0006-0000-2400-00009B000000}">
      <text>
        <r>
          <rPr>
            <b/>
            <sz val="9"/>
            <color indexed="81"/>
            <rFont val="Tahoma"/>
            <family val="2"/>
          </rPr>
          <t>Metric = D3_1_I_NewCredGrantMnthQuart_TranStge_WhichShipLines_x000D_
Data Type = Bk_Number 19 - 9</t>
        </r>
      </text>
    </comment>
    <comment ref="M17" authorId="1" shapeId="0" xr:uid="{00000000-0006-0000-2400-00009C000000}">
      <text>
        <r>
          <rPr>
            <b/>
            <sz val="9"/>
            <color indexed="81"/>
            <rFont val="Tahoma"/>
            <family val="2"/>
          </rPr>
          <t>Metric = D3_1_I_TranStge_WhichShipLines_NewCredGrantMnthQuart_InSingapore_x000D_
Data Type = Bk_Number 19 - 9</t>
        </r>
      </text>
    </comment>
    <comment ref="N17" authorId="1" shapeId="0" xr:uid="{00000000-0006-0000-2400-00009D000000}">
      <text>
        <r>
          <rPr>
            <b/>
            <sz val="9"/>
            <color indexed="81"/>
            <rFont val="Tahoma"/>
            <family val="2"/>
          </rPr>
          <t>Metric = D3_1_I_NewCredGrantMnthQuart_WhichSMEs_TranStge_WhichShipLines_x000D_
Data Type = Bk_Number 19 - 9</t>
        </r>
      </text>
    </comment>
    <comment ref="O17" authorId="1" shapeId="0" xr:uid="{00000000-0006-0000-2400-00009E000000}">
      <text>
        <r>
          <rPr>
            <b/>
            <sz val="9"/>
            <color indexed="81"/>
            <rFont val="Tahoma"/>
            <family val="2"/>
          </rPr>
          <t>Metric = D3_1_I_TranStge_WhichShipLines_WhichSMEs_InSingapore_x000D_
Data Type = Bk_Number 19 - 9</t>
        </r>
      </text>
    </comment>
    <comment ref="P17" authorId="1" shapeId="0" xr:uid="{00000000-0006-0000-2400-00009F000000}">
      <text>
        <r>
          <rPr>
            <b/>
            <sz val="9"/>
            <color indexed="81"/>
            <rFont val="Tahoma"/>
            <family val="2"/>
          </rPr>
          <t>Metric = D3_1_I_RestrExtCredGrantMnthQuart_TranStge_WhichShipLines_x000D_
Data Type = Bk_Number 19 - 9</t>
        </r>
      </text>
    </comment>
    <comment ref="Q17" authorId="1" shapeId="0" xr:uid="{00000000-0006-0000-2400-0000A0000000}">
      <text>
        <r>
          <rPr>
            <b/>
            <sz val="9"/>
            <color indexed="81"/>
            <rFont val="Tahoma"/>
            <family val="2"/>
          </rPr>
          <t>Metric = D3_1_I_NewDebtSecurMnthQuart_TranStge_WhichShipLines_x000D_
Data Type = Bk_Number 19 - 9</t>
        </r>
      </text>
    </comment>
    <comment ref="B18" authorId="1" shapeId="0" xr:uid="{00000000-0006-0000-2400-0000A1000000}">
      <text>
        <r>
          <rPr>
            <b/>
            <sz val="9"/>
            <color indexed="81"/>
            <rFont val="Tahoma"/>
            <family val="2"/>
          </rPr>
          <t>Metric = D3_1_I_CredFacilLimit_TranStge_WhichCharteringOpsVessels_x000D_
Data Type = Bk_Number 19 - 9</t>
        </r>
      </text>
    </comment>
    <comment ref="C18" authorId="1" shapeId="0" xr:uid="{00000000-0006-0000-2400-0000A2000000}">
      <text>
        <r>
          <rPr>
            <b/>
            <sz val="9"/>
            <color indexed="81"/>
            <rFont val="Tahoma"/>
            <family val="2"/>
          </rPr>
          <t>Metric = D3_1_I_Total_TranStge_WhichCharteringOpsVessels_x000D_
Data Type = Bk_Number 19 - 9</t>
        </r>
      </text>
    </comment>
    <comment ref="D18" authorId="1" shapeId="0" xr:uid="{00000000-0006-0000-2400-0000A3000000}">
      <text>
        <r>
          <rPr>
            <b/>
            <sz val="9"/>
            <color indexed="81"/>
            <rFont val="Tahoma"/>
            <family val="2"/>
          </rPr>
          <t>Metric = D3_1_I_TranStge_WhichCharteringOpsVessels_LoanAdva_InSingapore_x000D_
Data Type = Bk_Number 19 - 9</t>
        </r>
      </text>
    </comment>
    <comment ref="E18" authorId="1" shapeId="0" xr:uid="{00000000-0006-0000-2400-0000A4000000}">
      <text>
        <r>
          <rPr>
            <b/>
            <sz val="9"/>
            <color indexed="81"/>
            <rFont val="Tahoma"/>
            <family val="2"/>
          </rPr>
          <t>Metric = D3_1_I_LoanAdva_FxdRate_TranStge_WhichCharteringOpsVessels_x000D_
Data Type = Bk_Number 19 - 9</t>
        </r>
      </text>
    </comment>
    <comment ref="F18" authorId="1" shapeId="0" xr:uid="{00000000-0006-0000-2400-0000A5000000}">
      <text>
        <r>
          <rPr>
            <b/>
            <sz val="9"/>
            <color indexed="81"/>
            <rFont val="Tahoma"/>
            <family val="2"/>
          </rPr>
          <t>Metric = D3_1_I_LoanAdva_VarRate_TranStge_WhichCharteringOpsVessels_x000D_
Data Type = Bk_Number 19 - 9</t>
        </r>
      </text>
    </comment>
    <comment ref="G18" authorId="1" shapeId="0" xr:uid="{00000000-0006-0000-2400-0000A6000000}">
      <text>
        <r>
          <rPr>
            <b/>
            <sz val="9"/>
            <color indexed="81"/>
            <rFont val="Tahoma"/>
            <family val="2"/>
          </rPr>
          <t>Metric = D3_1_I_SME_InSingpaore_TranStge_WhichCharteringOpsVessels_x000D_
Data Type = Bk_Number 19 - 9</t>
        </r>
      </text>
    </comment>
    <comment ref="H18" authorId="1" shapeId="0" xr:uid="{00000000-0006-0000-2400-0000A7000000}">
      <text>
        <r>
          <rPr>
            <b/>
            <sz val="9"/>
            <color indexed="81"/>
            <rFont val="Tahoma"/>
            <family val="2"/>
          </rPr>
          <t>Metric = D3_1_I_SME_OutsSingapore_TranStge_WhichCharteringOpsVessels_x000D_
Data Type = Bk_Number 19 - 9</t>
        </r>
      </text>
    </comment>
    <comment ref="I18" authorId="1" shapeId="0" xr:uid="{00000000-0006-0000-2400-0000A8000000}">
      <text>
        <r>
          <rPr>
            <b/>
            <sz val="9"/>
            <color indexed="81"/>
            <rFont val="Tahoma"/>
            <family val="2"/>
          </rPr>
          <t>Metric = D3_1_I_BillDiscountPurch_TranStge_WhichCharteringOpsVessels_x000D_
Data Type = Bk_Number 19 - 9</t>
        </r>
      </text>
    </comment>
    <comment ref="J18" authorId="1" shapeId="0" xr:uid="{00000000-0006-0000-2400-0000A9000000}">
      <text>
        <r>
          <rPr>
            <b/>
            <sz val="9"/>
            <color indexed="81"/>
            <rFont val="Tahoma"/>
            <family val="2"/>
          </rPr>
          <t>Metric = D3_1_I_ContigentItem_TranStge_WhichCharteringOpsVessels_x000D_
Data Type = Bk_Number 19 - 9</t>
        </r>
      </text>
    </comment>
    <comment ref="K18" authorId="1" shapeId="0" xr:uid="{00000000-0006-0000-2400-0000AA000000}">
      <text>
        <r>
          <rPr>
            <b/>
            <sz val="9"/>
            <color indexed="81"/>
            <rFont val="Tahoma"/>
            <family val="2"/>
          </rPr>
          <t>Metric = D3_1_I_OutsDebtSecur_TranStge_WhichCharteringOpsVessels_x000D_
Data Type = Bk_Number 19 - 9</t>
        </r>
      </text>
    </comment>
    <comment ref="L18" authorId="1" shapeId="0" xr:uid="{00000000-0006-0000-2400-0000AB000000}">
      <text>
        <r>
          <rPr>
            <b/>
            <sz val="9"/>
            <color indexed="81"/>
            <rFont val="Tahoma"/>
            <family val="2"/>
          </rPr>
          <t>Metric = D3_1_I_NewCredGrantMnthQuart_TranStge_WhichCharteringOpsVessels_x000D_
Data Type = Bk_Number 19 - 9</t>
        </r>
      </text>
    </comment>
    <comment ref="M18" authorId="1" shapeId="0" xr:uid="{00000000-0006-0000-2400-0000AC000000}">
      <text>
        <r>
          <rPr>
            <b/>
            <sz val="9"/>
            <color indexed="81"/>
            <rFont val="Tahoma"/>
            <family val="2"/>
          </rPr>
          <t>Metric = D3_1_I_TranStge_WhichCharteringOpsVessels_NewCredGrantMnthQuart_InSingapore_x000D_
Data Type = Bk_Number 19 - 9</t>
        </r>
      </text>
    </comment>
    <comment ref="N18" authorId="1" shapeId="0" xr:uid="{00000000-0006-0000-2400-0000AD000000}">
      <text>
        <r>
          <rPr>
            <b/>
            <sz val="9"/>
            <color indexed="81"/>
            <rFont val="Tahoma"/>
            <family val="2"/>
          </rPr>
          <t>Metric = D3_1_I_NewCredGrantMnthQuart_WhichSMEs_TranStge_WhichCharteringOpsVessels_x000D_
Data Type = Bk_Number 19 - 9</t>
        </r>
      </text>
    </comment>
    <comment ref="O18" authorId="1" shapeId="0" xr:uid="{00000000-0006-0000-2400-0000AE000000}">
      <text>
        <r>
          <rPr>
            <b/>
            <sz val="9"/>
            <color indexed="81"/>
            <rFont val="Tahoma"/>
            <family val="2"/>
          </rPr>
          <t>Metric = D3_1_I_TranStge_WhichCharteringOpsVessels_WhichSMEs_InSingapore_x000D_
Data Type = Bk_Number 19 - 9</t>
        </r>
      </text>
    </comment>
    <comment ref="P18" authorId="1" shapeId="0" xr:uid="{00000000-0006-0000-2400-0000AF000000}">
      <text>
        <r>
          <rPr>
            <b/>
            <sz val="9"/>
            <color indexed="81"/>
            <rFont val="Tahoma"/>
            <family val="2"/>
          </rPr>
          <t>Metric = D3_1_I_RestrExtCredGrantMnthQuart_TranStge_WhichCharteringOpsVessels_x000D_
Data Type = Bk_Number 19 - 9</t>
        </r>
      </text>
    </comment>
    <comment ref="Q18" authorId="1" shapeId="0" xr:uid="{00000000-0006-0000-2400-0000B0000000}">
      <text>
        <r>
          <rPr>
            <b/>
            <sz val="9"/>
            <color indexed="81"/>
            <rFont val="Tahoma"/>
            <family val="2"/>
          </rPr>
          <t>Metric = D3_1_I_NewDebtSecurMnthQuart_TranStge_WhichCharteringOpsVessels_x000D_
Data Type = Bk_Number 19 - 9</t>
        </r>
      </text>
    </comment>
    <comment ref="B19" authorId="0" shapeId="0" xr:uid="{00000000-0006-0000-2400-0000B1000000}">
      <text>
        <r>
          <rPr>
            <b/>
            <sz val="9"/>
            <color indexed="81"/>
            <rFont val="Tahoma"/>
            <family val="2"/>
          </rPr>
          <t>Metric = D3_1_I_CredFacilLimit_Amount_x000D_
Data Type = Bk_Number 19 - 9_x000D_
Bk_AssetsContBySector = AccomodationFoodServicesActivities</t>
        </r>
      </text>
    </comment>
    <comment ref="C19" authorId="1" shapeId="0" xr:uid="{00000000-0006-0000-2400-0000B2000000}">
      <text>
        <r>
          <rPr>
            <b/>
            <sz val="9"/>
            <color indexed="81"/>
            <rFont val="Tahoma"/>
            <family val="2"/>
          </rPr>
          <t>Metric = D3_1_I_Total_Amount_x000D_
Data Type = Bk_Number 19 - 9_x000D_
Bk_AssetsContBySector = AccomodationFoodServicesActivities</t>
        </r>
      </text>
    </comment>
    <comment ref="D19" authorId="0" shapeId="0" xr:uid="{00000000-0006-0000-2400-0000B3000000}">
      <text>
        <r>
          <rPr>
            <b/>
            <sz val="9"/>
            <color indexed="81"/>
            <rFont val="Tahoma"/>
            <family val="2"/>
          </rPr>
          <t>Metric = D3_1_I_AccomFoodServicesActiv_LoanAdva_InSingapore_x000D_
Data Type = Bk_Number 19 - 9</t>
        </r>
      </text>
    </comment>
    <comment ref="E19" authorId="0" shapeId="0" xr:uid="{00000000-0006-0000-2400-0000B4000000}">
      <text>
        <r>
          <rPr>
            <b/>
            <sz val="9"/>
            <color indexed="81"/>
            <rFont val="Tahoma"/>
            <family val="2"/>
          </rPr>
          <t>Metric = D3_1_I_LoanAdva_FxdRate_Amount_x000D_
Data Type = Bk_Number 19 - 9_x000D_
Bk_AssetsContBySector = AccomodationFoodServicesActivities</t>
        </r>
      </text>
    </comment>
    <comment ref="F19" authorId="0" shapeId="0" xr:uid="{00000000-0006-0000-2400-0000B5000000}">
      <text>
        <r>
          <rPr>
            <b/>
            <sz val="9"/>
            <color indexed="81"/>
            <rFont val="Tahoma"/>
            <family val="2"/>
          </rPr>
          <t>Metric = D3_1_I_LoanAdva_VarRate_Amount_x000D_
Data Type = Bk_Number 19 - 9_x000D_
Bk_AssetsContBySector = AccomodationFoodServicesActivities</t>
        </r>
      </text>
    </comment>
    <comment ref="G19" authorId="0" shapeId="0" xr:uid="{00000000-0006-0000-2400-0000B6000000}">
      <text>
        <r>
          <rPr>
            <b/>
            <sz val="9"/>
            <color indexed="81"/>
            <rFont val="Tahoma"/>
            <family val="2"/>
          </rPr>
          <t>Metric = D3_1_I_SME_InSingpaore_Amount_x000D_
Data Type = Bk_Number 19 - 9_x000D_
Bk_AssetsContBySector = AccomodationFoodServicesActivities</t>
        </r>
      </text>
    </comment>
    <comment ref="H19" authorId="0" shapeId="0" xr:uid="{00000000-0006-0000-2400-0000B7000000}">
      <text>
        <r>
          <rPr>
            <b/>
            <sz val="9"/>
            <color indexed="81"/>
            <rFont val="Tahoma"/>
            <family val="2"/>
          </rPr>
          <t>Metric = D3_1_I_SME_OutsSingapore_Amount_x000D_
Data Type = Bk_Number 19 - 9_x000D_
Bk_AssetsContBySector = AccomodationFoodServicesActivities</t>
        </r>
      </text>
    </comment>
    <comment ref="I19" authorId="0" shapeId="0" xr:uid="{00000000-0006-0000-2400-0000B8000000}">
      <text>
        <r>
          <rPr>
            <b/>
            <sz val="9"/>
            <color indexed="81"/>
            <rFont val="Tahoma"/>
            <family val="2"/>
          </rPr>
          <t>Metric = D3_1_I_BillDiscountPurch_Amount_x000D_
Data Type = Bk_Number 19 - 9_x000D_
Bk_AssetsContBySector = AccomodationFoodServicesActivities</t>
        </r>
      </text>
    </comment>
    <comment ref="J19" authorId="0" shapeId="0" xr:uid="{00000000-0006-0000-2400-0000B9000000}">
      <text>
        <r>
          <rPr>
            <b/>
            <sz val="9"/>
            <color indexed="81"/>
            <rFont val="Tahoma"/>
            <family val="2"/>
          </rPr>
          <t>Metric = D3_1_I_ContigentItem_Amount_x000D_
Data Type = Bk_Number 19 - 9_x000D_
Bk_AssetsContBySector = AccomodationFoodServicesActivities</t>
        </r>
      </text>
    </comment>
    <comment ref="K19" authorId="0" shapeId="0" xr:uid="{00000000-0006-0000-2400-0000BA000000}">
      <text>
        <r>
          <rPr>
            <b/>
            <sz val="9"/>
            <color indexed="81"/>
            <rFont val="Tahoma"/>
            <family val="2"/>
          </rPr>
          <t>Metric = D3_1_I_OutsDebtSecur_Amount_x000D_
Data Type = Bk_Number 19 - 9_x000D_
Bk_AssetsContBySector = AccomodationFoodServicesActivities</t>
        </r>
      </text>
    </comment>
    <comment ref="L19" authorId="2" shapeId="0" xr:uid="{00000000-0006-0000-2400-0000BB000000}">
      <text>
        <r>
          <rPr>
            <b/>
            <sz val="9"/>
            <color indexed="81"/>
            <rFont val="Tahoma"/>
            <family val="2"/>
          </rPr>
          <t>Metric = D3_1_I_NewCredGrantMnthQuart_Total_Amount_x000D_
Data Type = Bk_Number 19 - 9_x000D_
Bk_AssetsContBySector = AccomodationFoodServicesActivities</t>
        </r>
      </text>
    </comment>
    <comment ref="M19" authorId="0" shapeId="0" xr:uid="{00000000-0006-0000-2400-0000BC000000}">
      <text>
        <r>
          <rPr>
            <b/>
            <sz val="9"/>
            <color indexed="81"/>
            <rFont val="Tahoma"/>
            <family val="2"/>
          </rPr>
          <t>Metric = D3_1_I_AccomFoodServicesActiv_NewCredGrantMnthQuart_InSingapore_x000D_
Data Type = Bk_Number 19 - 9</t>
        </r>
      </text>
    </comment>
    <comment ref="N19" authorId="2" shapeId="0" xr:uid="{00000000-0006-0000-2400-0000BD000000}">
      <text>
        <r>
          <rPr>
            <b/>
            <sz val="9"/>
            <color indexed="81"/>
            <rFont val="Tahoma"/>
            <family val="2"/>
          </rPr>
          <t>Metric = D3_1_I_NewCredGrantMnthQuart_WhichSMEs_Total_Amount_x000D_
Data Type = Bk_Number 19 - 9_x000D_
Bk_AssetsContBySector = AccomodationFoodServicesActivities</t>
        </r>
      </text>
    </comment>
    <comment ref="O19" authorId="0" shapeId="0" xr:uid="{00000000-0006-0000-2400-0000BE000000}">
      <text>
        <r>
          <rPr>
            <b/>
            <sz val="9"/>
            <color indexed="81"/>
            <rFont val="Tahoma"/>
            <family val="2"/>
          </rPr>
          <t>Metric = D3_1_I_AccomFoodServicesActiv_WhichSMEs_InSingapore_x000D_
Data Type = Bk_Number 19 - 9</t>
        </r>
      </text>
    </comment>
    <comment ref="P19" authorId="0" shapeId="0" xr:uid="{00000000-0006-0000-2400-0000BF000000}">
      <text>
        <r>
          <rPr>
            <b/>
            <sz val="9"/>
            <color indexed="81"/>
            <rFont val="Tahoma"/>
            <family val="2"/>
          </rPr>
          <t>Metric = D3_1_I_RestrExtCredGrantMnthQuart_Amount_x000D_
Data Type = Bk_Number 19 - 9_x000D_
Bk_AssetsContBySector = AccomodationFoodServicesActivities</t>
        </r>
      </text>
    </comment>
    <comment ref="Q19" authorId="0" shapeId="0" xr:uid="{00000000-0006-0000-2400-0000C0000000}">
      <text>
        <r>
          <rPr>
            <b/>
            <sz val="9"/>
            <color indexed="81"/>
            <rFont val="Tahoma"/>
            <family val="2"/>
          </rPr>
          <t>Metric = D3_1_I_NewDebtSecurMnthQuart_Amount_x000D_
Data Type = Bk_Number 19 - 9_x000D_
Bk_AssetsContBySector = AccomodationFoodServicesActivities</t>
        </r>
      </text>
    </comment>
    <comment ref="B20" authorId="0" shapeId="0" xr:uid="{00000000-0006-0000-2400-0000C1000000}">
      <text>
        <r>
          <rPr>
            <b/>
            <sz val="9"/>
            <color indexed="81"/>
            <rFont val="Tahoma"/>
            <family val="2"/>
          </rPr>
          <t>Metric = D3_1_I_CredFacilLimit_Amount_x000D_
Data Type = Bk_Number 19 - 9_x000D_
Bk_AssetsContBySector = InformationCommunications</t>
        </r>
      </text>
    </comment>
    <comment ref="C20" authorId="1" shapeId="0" xr:uid="{00000000-0006-0000-2400-0000C2000000}">
      <text>
        <r>
          <rPr>
            <b/>
            <sz val="9"/>
            <color indexed="81"/>
            <rFont val="Tahoma"/>
            <family val="2"/>
          </rPr>
          <t>Metric = D3_1_I_Total_Amount_x000D_
Data Type = Bk_Number 19 - 9_x000D_
Bk_AssetsContBySector = InformationCommunications</t>
        </r>
      </text>
    </comment>
    <comment ref="D20" authorId="0" shapeId="0" xr:uid="{00000000-0006-0000-2400-0000C3000000}">
      <text>
        <r>
          <rPr>
            <b/>
            <sz val="9"/>
            <color indexed="81"/>
            <rFont val="Tahoma"/>
            <family val="2"/>
          </rPr>
          <t>Metric = D3_1_I_InfoCommunication_LoanAdva_InSingapore_x000D_
Data Type = Bk_Number 19 - 9</t>
        </r>
      </text>
    </comment>
    <comment ref="E20" authorId="0" shapeId="0" xr:uid="{00000000-0006-0000-2400-0000C4000000}">
      <text>
        <r>
          <rPr>
            <b/>
            <sz val="9"/>
            <color indexed="81"/>
            <rFont val="Tahoma"/>
            <family val="2"/>
          </rPr>
          <t>Metric = D3_1_I_LoanAdva_FxdRate_Amount_x000D_
Data Type = Bk_Number 19 - 9_x000D_
Bk_AssetsContBySector = InformationCommunications</t>
        </r>
      </text>
    </comment>
    <comment ref="F20" authorId="0" shapeId="0" xr:uid="{00000000-0006-0000-2400-0000C5000000}">
      <text>
        <r>
          <rPr>
            <b/>
            <sz val="9"/>
            <color indexed="81"/>
            <rFont val="Tahoma"/>
            <family val="2"/>
          </rPr>
          <t>Metric = D3_1_I_LoanAdva_VarRate_Amount_x000D_
Data Type = Bk_Number 19 - 9_x000D_
Bk_AssetsContBySector = InformationCommunications</t>
        </r>
      </text>
    </comment>
    <comment ref="G20" authorId="0" shapeId="0" xr:uid="{00000000-0006-0000-2400-0000C6000000}">
      <text>
        <r>
          <rPr>
            <b/>
            <sz val="9"/>
            <color indexed="81"/>
            <rFont val="Tahoma"/>
            <family val="2"/>
          </rPr>
          <t>Metric = D3_1_I_SME_InSingpaore_Amount_x000D_
Data Type = Bk_Number 19 - 9_x000D_
Bk_AssetsContBySector = InformationCommunications</t>
        </r>
      </text>
    </comment>
    <comment ref="H20" authorId="0" shapeId="0" xr:uid="{00000000-0006-0000-2400-0000C7000000}">
      <text>
        <r>
          <rPr>
            <b/>
            <sz val="9"/>
            <color indexed="81"/>
            <rFont val="Tahoma"/>
            <family val="2"/>
          </rPr>
          <t>Metric = D3_1_I_SME_OutsSingapore_Amount_x000D_
Data Type = Bk_Number 19 - 9_x000D_
Bk_AssetsContBySector = InformationCommunications</t>
        </r>
      </text>
    </comment>
    <comment ref="I20" authorId="0" shapeId="0" xr:uid="{00000000-0006-0000-2400-0000C8000000}">
      <text>
        <r>
          <rPr>
            <b/>
            <sz val="9"/>
            <color indexed="81"/>
            <rFont val="Tahoma"/>
            <family val="2"/>
          </rPr>
          <t>Metric = D3_1_I_BillDiscountPurch_Amount_x000D_
Data Type = Bk_Number 19 - 9_x000D_
Bk_AssetsContBySector = InformationCommunications</t>
        </r>
      </text>
    </comment>
    <comment ref="J20" authorId="0" shapeId="0" xr:uid="{00000000-0006-0000-2400-0000C9000000}">
      <text>
        <r>
          <rPr>
            <b/>
            <sz val="9"/>
            <color indexed="81"/>
            <rFont val="Tahoma"/>
            <family val="2"/>
          </rPr>
          <t>Metric = D3_1_I_ContigentItem_Amount_x000D_
Data Type = Bk_Number 19 - 9_x000D_
Bk_AssetsContBySector = InformationCommunications</t>
        </r>
      </text>
    </comment>
    <comment ref="K20" authorId="0" shapeId="0" xr:uid="{00000000-0006-0000-2400-0000CA000000}">
      <text>
        <r>
          <rPr>
            <b/>
            <sz val="9"/>
            <color indexed="81"/>
            <rFont val="Tahoma"/>
            <family val="2"/>
          </rPr>
          <t>Metric = D3_1_I_OutsDebtSecur_Amount_x000D_
Data Type = Bk_Number 19 - 9_x000D_
Bk_AssetsContBySector = InformationCommunications</t>
        </r>
      </text>
    </comment>
    <comment ref="L20" authorId="2" shapeId="0" xr:uid="{00000000-0006-0000-2400-0000CB000000}">
      <text>
        <r>
          <rPr>
            <b/>
            <sz val="9"/>
            <color indexed="81"/>
            <rFont val="Tahoma"/>
            <family val="2"/>
          </rPr>
          <t>Metric = D3_1_I_NewCredGrantMnthQuart_Total_Amount_x000D_
Data Type = Bk_Number 19 - 9_x000D_
Bk_AssetsContBySector = InformationCommunications</t>
        </r>
      </text>
    </comment>
    <comment ref="M20" authorId="0" shapeId="0" xr:uid="{00000000-0006-0000-2400-0000CC000000}">
      <text>
        <r>
          <rPr>
            <b/>
            <sz val="9"/>
            <color indexed="81"/>
            <rFont val="Tahoma"/>
            <family val="2"/>
          </rPr>
          <t>Metric = D3_1_I_InfoCommunication_NewCredGrantMnthQuart_InSingapore_x000D_
Data Type = Bk_Number 19 - 9</t>
        </r>
      </text>
    </comment>
    <comment ref="N20" authorId="2" shapeId="0" xr:uid="{00000000-0006-0000-2400-0000CD000000}">
      <text>
        <r>
          <rPr>
            <b/>
            <sz val="9"/>
            <color indexed="81"/>
            <rFont val="Tahoma"/>
            <family val="2"/>
          </rPr>
          <t>Metric = D3_1_I_NewCredGrantMnthQuart_WhichSMEs_Total_Amount_x000D_
Data Type = Bk_Number 19 - 9_x000D_
Bk_AssetsContBySector = InformationCommunications</t>
        </r>
      </text>
    </comment>
    <comment ref="O20" authorId="0" shapeId="0" xr:uid="{00000000-0006-0000-2400-0000CE000000}">
      <text>
        <r>
          <rPr>
            <b/>
            <sz val="9"/>
            <color indexed="81"/>
            <rFont val="Tahoma"/>
            <family val="2"/>
          </rPr>
          <t>Metric = D3_1_I_InfoCommunication_WhichSMEs_InSingapore_x000D_
Data Type = Bk_Number 19 - 9</t>
        </r>
      </text>
    </comment>
    <comment ref="P20" authorId="0" shapeId="0" xr:uid="{00000000-0006-0000-2400-0000CF000000}">
      <text>
        <r>
          <rPr>
            <b/>
            <sz val="9"/>
            <color indexed="81"/>
            <rFont val="Tahoma"/>
            <family val="2"/>
          </rPr>
          <t>Metric = D3_1_I_RestrExtCredGrantMnthQuart_Amount_x000D_
Data Type = Bk_Number 19 - 9_x000D_
Bk_AssetsContBySector = InformationCommunications</t>
        </r>
      </text>
    </comment>
    <comment ref="Q20" authorId="0" shapeId="0" xr:uid="{00000000-0006-0000-2400-0000D0000000}">
      <text>
        <r>
          <rPr>
            <b/>
            <sz val="9"/>
            <color indexed="81"/>
            <rFont val="Tahoma"/>
            <family val="2"/>
          </rPr>
          <t>Metric = D3_1_I_NewDebtSecurMnthQuart_Amount_x000D_
Data Type = Bk_Number 19 - 9_x000D_
Bk_AssetsContBySector = InformationCommunications</t>
        </r>
      </text>
    </comment>
    <comment ref="B21" authorId="0" shapeId="0" xr:uid="{00000000-0006-0000-2400-0000D1000000}">
      <text>
        <r>
          <rPr>
            <b/>
            <sz val="9"/>
            <color indexed="81"/>
            <rFont val="Tahoma"/>
            <family val="2"/>
          </rPr>
          <t>Metric = D3_1_I_CredFacilLimit_Amount_x000D_
Data Type = Bk_Number 19 - 9_x000D_
Bk_AssetsContBySector = FinancialInsuranceActivities</t>
        </r>
      </text>
    </comment>
    <comment ref="C21" authorId="1" shapeId="0" xr:uid="{00000000-0006-0000-2400-0000D2000000}">
      <text>
        <r>
          <rPr>
            <b/>
            <sz val="9"/>
            <color indexed="81"/>
            <rFont val="Tahoma"/>
            <family val="2"/>
          </rPr>
          <t>Metric = D3_1_I_Total_Amount_x000D_
Data Type = Bk_Number 19 - 9_x000D_
Bk_AssetsContBySector = FinancialInsuranceActivities</t>
        </r>
      </text>
    </comment>
    <comment ref="D21" authorId="0" shapeId="0" xr:uid="{00000000-0006-0000-2400-0000D3000000}">
      <text>
        <r>
          <rPr>
            <b/>
            <sz val="9"/>
            <color indexed="81"/>
            <rFont val="Tahoma"/>
            <family val="2"/>
          </rPr>
          <t>Metric = D3_1_I_FinInsurActiv_LoanAdva_InSingapore_x000D_
Data Type = Bk_Number 19 - 9</t>
        </r>
      </text>
    </comment>
    <comment ref="E21" authorId="0" shapeId="0" xr:uid="{00000000-0006-0000-2400-0000D4000000}">
      <text>
        <r>
          <rPr>
            <b/>
            <sz val="9"/>
            <color indexed="81"/>
            <rFont val="Tahoma"/>
            <family val="2"/>
          </rPr>
          <t>Metric = D3_1_I_LoanAdva_FxdRate_Amount_x000D_
Data Type = Bk_Number 19 - 9_x000D_
Bk_AssetsContBySector = FinancialInsuranceActivities</t>
        </r>
      </text>
    </comment>
    <comment ref="F21" authorId="0" shapeId="0" xr:uid="{00000000-0006-0000-2400-0000D5000000}">
      <text>
        <r>
          <rPr>
            <b/>
            <sz val="9"/>
            <color indexed="81"/>
            <rFont val="Tahoma"/>
            <family val="2"/>
          </rPr>
          <t>Metric = D3_1_I_LoanAdva_VarRate_Amount_x000D_
Data Type = Bk_Number 19 - 9_x000D_
Bk_AssetsContBySector = FinancialInsuranceActivities</t>
        </r>
      </text>
    </comment>
    <comment ref="G21" authorId="0" shapeId="0" xr:uid="{00000000-0006-0000-2400-0000D6000000}">
      <text>
        <r>
          <rPr>
            <b/>
            <sz val="9"/>
            <color indexed="81"/>
            <rFont val="Tahoma"/>
            <family val="2"/>
          </rPr>
          <t>Metric = D3_1_I_SME_InSingpaore_Amount_x000D_
Data Type = Bk_Number 19 - 9_x000D_
Bk_AssetsContBySector = FinancialInsuranceActivities</t>
        </r>
      </text>
    </comment>
    <comment ref="H21" authorId="0" shapeId="0" xr:uid="{00000000-0006-0000-2400-0000D7000000}">
      <text>
        <r>
          <rPr>
            <b/>
            <sz val="9"/>
            <color indexed="81"/>
            <rFont val="Tahoma"/>
            <family val="2"/>
          </rPr>
          <t>Metric = D3_1_I_SME_OutsSingapore_Amount_x000D_
Data Type = Bk_Number 19 - 9_x000D_
Bk_AssetsContBySector = FinancialInsuranceActivities</t>
        </r>
      </text>
    </comment>
    <comment ref="I21" authorId="0" shapeId="0" xr:uid="{00000000-0006-0000-2400-0000D8000000}">
      <text>
        <r>
          <rPr>
            <b/>
            <sz val="9"/>
            <color indexed="81"/>
            <rFont val="Tahoma"/>
            <family val="2"/>
          </rPr>
          <t>Metric = D3_1_I_BillDiscountPurch_Amount_x000D_
Data Type = Bk_Number 19 - 9_x000D_
Bk_AssetsContBySector = FinancialInsuranceActivities</t>
        </r>
      </text>
    </comment>
    <comment ref="J21" authorId="0" shapeId="0" xr:uid="{00000000-0006-0000-2400-0000D9000000}">
      <text>
        <r>
          <rPr>
            <b/>
            <sz val="9"/>
            <color indexed="81"/>
            <rFont val="Tahoma"/>
            <family val="2"/>
          </rPr>
          <t>Metric = D3_1_I_ContigentItem_Amount_x000D_
Data Type = Bk_Number 19 - 9_x000D_
Bk_AssetsContBySector = FinancialInsuranceActivities</t>
        </r>
      </text>
    </comment>
    <comment ref="K21" authorId="0" shapeId="0" xr:uid="{00000000-0006-0000-2400-0000DA000000}">
      <text>
        <r>
          <rPr>
            <b/>
            <sz val="9"/>
            <color indexed="81"/>
            <rFont val="Tahoma"/>
            <family val="2"/>
          </rPr>
          <t>Metric = D3_1_I_OutsDebtSecur_Amount_x000D_
Data Type = Bk_Number 19 - 9_x000D_
Bk_AssetsContBySector = FinancialInsuranceActivities</t>
        </r>
      </text>
    </comment>
    <comment ref="L21" authorId="2" shapeId="0" xr:uid="{00000000-0006-0000-2400-0000DB000000}">
      <text>
        <r>
          <rPr>
            <b/>
            <sz val="9"/>
            <color indexed="81"/>
            <rFont val="Tahoma"/>
            <family val="2"/>
          </rPr>
          <t>Metric = D3_1_I_NewCredGrantMnthQuart_Total_Amount_x000D_
Data Type = Bk_Number 19 - 9_x000D_
Bk_AssetsContBySector = FinancialInsuranceActivities</t>
        </r>
      </text>
    </comment>
    <comment ref="M21" authorId="0" shapeId="0" xr:uid="{00000000-0006-0000-2400-0000DC000000}">
      <text>
        <r>
          <rPr>
            <b/>
            <sz val="9"/>
            <color indexed="81"/>
            <rFont val="Tahoma"/>
            <family val="2"/>
          </rPr>
          <t>Metric = D3_1_I_FinInsurActiv_NewCredGrantMnthQuart_InSingapore_x000D_
Data Type = Bk_Number 19 - 9</t>
        </r>
      </text>
    </comment>
    <comment ref="N21" authorId="2" shapeId="0" xr:uid="{00000000-0006-0000-2400-0000DD000000}">
      <text>
        <r>
          <rPr>
            <b/>
            <sz val="9"/>
            <color indexed="81"/>
            <rFont val="Tahoma"/>
            <family val="2"/>
          </rPr>
          <t>Metric = D3_1_I_NewCredGrantMnthQuart_WhichSMEs_Total_Amount_x000D_
Data Type = Bk_Number 19 - 9_x000D_
Bk_AssetsContBySector = FinancialInsuranceActivities</t>
        </r>
      </text>
    </comment>
    <comment ref="O21" authorId="0" shapeId="0" xr:uid="{00000000-0006-0000-2400-0000DE000000}">
      <text>
        <r>
          <rPr>
            <b/>
            <sz val="9"/>
            <color indexed="81"/>
            <rFont val="Tahoma"/>
            <family val="2"/>
          </rPr>
          <t>Metric = D3_1_I_FinInsurActiv_WhichSMEs_InSingapore_x000D_
Data Type = Bk_Number 19 - 9</t>
        </r>
      </text>
    </comment>
    <comment ref="P21" authorId="0" shapeId="0" xr:uid="{00000000-0006-0000-2400-0000DF000000}">
      <text>
        <r>
          <rPr>
            <b/>
            <sz val="9"/>
            <color indexed="81"/>
            <rFont val="Tahoma"/>
            <family val="2"/>
          </rPr>
          <t>Metric = D3_1_I_RestrExtCredGrantMnthQuart_Amount_x000D_
Data Type = Bk_Number 19 - 9_x000D_
Bk_AssetsContBySector = FinancialInsuranceActivities</t>
        </r>
      </text>
    </comment>
    <comment ref="Q21" authorId="0" shapeId="0" xr:uid="{00000000-0006-0000-2400-0000E0000000}">
      <text>
        <r>
          <rPr>
            <b/>
            <sz val="9"/>
            <color indexed="81"/>
            <rFont val="Tahoma"/>
            <family val="2"/>
          </rPr>
          <t>Metric = D3_1_I_NewDebtSecurMnthQuart_Amount_x000D_
Data Type = Bk_Number 19 - 9_x000D_
Bk_AssetsContBySector = FinancialInsuranceActivities</t>
        </r>
      </text>
    </comment>
    <comment ref="B22" authorId="1" shapeId="0" xr:uid="{00000000-0006-0000-2400-0000E1000000}">
      <text>
        <r>
          <rPr>
            <b/>
            <sz val="9"/>
            <color indexed="81"/>
            <rFont val="Tahoma"/>
            <family val="2"/>
          </rPr>
          <t>Metric = D3_1_I_FinInsurActiv_CredFacilLimit__WhichFinCo_x000D_
Data Type = Bk_Number 19 - 9</t>
        </r>
      </text>
    </comment>
    <comment ref="C22" authorId="1" shapeId="0" xr:uid="{00000000-0006-0000-2400-0000E2000000}">
      <text>
        <r>
          <rPr>
            <b/>
            <sz val="9"/>
            <color indexed="81"/>
            <rFont val="Tahoma"/>
            <family val="2"/>
          </rPr>
          <t>Metric = D3_1_I_Total_FinInsurActiv_WhichFinCo_x000D_
Data Type = Bk_Number 19 - 9</t>
        </r>
      </text>
    </comment>
    <comment ref="D22" authorId="1" shapeId="0" xr:uid="{00000000-0006-0000-2400-0000E3000000}">
      <text>
        <r>
          <rPr>
            <b/>
            <sz val="9"/>
            <color indexed="81"/>
            <rFont val="Tahoma"/>
            <family val="2"/>
          </rPr>
          <t>Metric = D3_1_I_FinInsurActiv_WhichFinCo_LoanAdva_InSingapore_x000D_
Data Type = Bk_Number 19 - 9</t>
        </r>
      </text>
    </comment>
    <comment ref="E22" authorId="1" shapeId="0" xr:uid="{00000000-0006-0000-2400-0000E4000000}">
      <text>
        <r>
          <rPr>
            <b/>
            <sz val="9"/>
            <color indexed="81"/>
            <rFont val="Tahoma"/>
            <family val="2"/>
          </rPr>
          <t>Metric = D3_1_I_LoanAdva_FxdRate_FinInsurActiv_WhichFinCo_x000D_
Data Type = Bk_Number 19 - 9</t>
        </r>
      </text>
    </comment>
    <comment ref="F22" authorId="1" shapeId="0" xr:uid="{00000000-0006-0000-2400-0000E5000000}">
      <text>
        <r>
          <rPr>
            <b/>
            <sz val="9"/>
            <color indexed="81"/>
            <rFont val="Tahoma"/>
            <family val="2"/>
          </rPr>
          <t>Metric = D3_1_I_LoanAdva_VarRate_FinInsurActiv_WhichFinCo_x000D_
Data Type = Bk_Number 19 - 9</t>
        </r>
      </text>
    </comment>
    <comment ref="G22" authorId="1" shapeId="0" xr:uid="{00000000-0006-0000-2400-0000E6000000}">
      <text>
        <r>
          <rPr>
            <b/>
            <sz val="9"/>
            <color indexed="81"/>
            <rFont val="Tahoma"/>
            <family val="2"/>
          </rPr>
          <t>Metric = D3_1_I_SME_InSingpaore_FinInsurActiv_WhichFinCo_x000D_
Data Type = Bk_Number 19 - 9</t>
        </r>
      </text>
    </comment>
    <comment ref="H22" authorId="1" shapeId="0" xr:uid="{00000000-0006-0000-2400-0000E7000000}">
      <text>
        <r>
          <rPr>
            <b/>
            <sz val="9"/>
            <color indexed="81"/>
            <rFont val="Tahoma"/>
            <family val="2"/>
          </rPr>
          <t>Metric = D3_1_I_SME_OutsSingapore_FinInsurActiv_WhichFinCo_x000D_
Data Type = Bk_Number 19 - 9</t>
        </r>
      </text>
    </comment>
    <comment ref="I22" authorId="1" shapeId="0" xr:uid="{00000000-0006-0000-2400-0000E8000000}">
      <text>
        <r>
          <rPr>
            <b/>
            <sz val="9"/>
            <color indexed="81"/>
            <rFont val="Tahoma"/>
            <family val="2"/>
          </rPr>
          <t>Metric = D3_1_I_BillDiscountPurch_FinInsurActiv_WhichFinCo_x000D_
Data Type = Bk_Number 19 - 9</t>
        </r>
      </text>
    </comment>
    <comment ref="J22" authorId="1" shapeId="0" xr:uid="{00000000-0006-0000-2400-0000E9000000}">
      <text>
        <r>
          <rPr>
            <b/>
            <sz val="9"/>
            <color indexed="81"/>
            <rFont val="Tahoma"/>
            <family val="2"/>
          </rPr>
          <t>Metric = D3_1_I_ContigentItem_FinInsurActiv_WhichFinCo_x000D_
Data Type = Bk_Number 19 - 9</t>
        </r>
      </text>
    </comment>
    <comment ref="K22" authorId="1" shapeId="0" xr:uid="{00000000-0006-0000-2400-0000EA000000}">
      <text>
        <r>
          <rPr>
            <b/>
            <sz val="9"/>
            <color indexed="81"/>
            <rFont val="Tahoma"/>
            <family val="2"/>
          </rPr>
          <t>Metric = D3_1_I_OutsDebtSecur_FinInsurActiv_WhichFinCo_x000D_
Data Type = Bk_Number 19 - 9</t>
        </r>
      </text>
    </comment>
    <comment ref="L22" authorId="1" shapeId="0" xr:uid="{00000000-0006-0000-2400-0000EB000000}">
      <text>
        <r>
          <rPr>
            <b/>
            <sz val="9"/>
            <color indexed="81"/>
            <rFont val="Tahoma"/>
            <family val="2"/>
          </rPr>
          <t>Metric = D3_1_I_NewCredGrantMnthQuart_FinInsurActiv_WhichFinCo_x000D_
Data Type = Bk_Number 19 - 9</t>
        </r>
      </text>
    </comment>
    <comment ref="M22" authorId="1" shapeId="0" xr:uid="{00000000-0006-0000-2400-0000EC000000}">
      <text>
        <r>
          <rPr>
            <b/>
            <sz val="9"/>
            <color indexed="81"/>
            <rFont val="Tahoma"/>
            <family val="2"/>
          </rPr>
          <t>Metric = D3_1_I_FinInsurActiv_WhichFinCo_NewCredGrantMnthQuart_InSingapore_x000D_
Data Type = Bk_Number 19 - 9</t>
        </r>
      </text>
    </comment>
    <comment ref="N22" authorId="1" shapeId="0" xr:uid="{00000000-0006-0000-2400-0000ED000000}">
      <text>
        <r>
          <rPr>
            <b/>
            <sz val="9"/>
            <color indexed="81"/>
            <rFont val="Tahoma"/>
            <family val="2"/>
          </rPr>
          <t>Metric = D3_1_I_NewCredGrantMnthQuart_WhichSMEs_FinInsurActiv_WhichFinCo_x000D_
Data Type = Bk_Number 19 - 9</t>
        </r>
      </text>
    </comment>
    <comment ref="O22" authorId="1" shapeId="0" xr:uid="{00000000-0006-0000-2400-0000EE000000}">
      <text>
        <r>
          <rPr>
            <b/>
            <sz val="9"/>
            <color indexed="81"/>
            <rFont val="Tahoma"/>
            <family val="2"/>
          </rPr>
          <t>Metric = D3_1_I_FinInsurActiv_WhichFinCo_WhichSMEs_InSingapore_x000D_
Data Type = Bk_Number 19 - 9</t>
        </r>
      </text>
    </comment>
    <comment ref="P22" authorId="1" shapeId="0" xr:uid="{00000000-0006-0000-2400-0000EF000000}">
      <text>
        <r>
          <rPr>
            <b/>
            <sz val="9"/>
            <color indexed="81"/>
            <rFont val="Tahoma"/>
            <family val="2"/>
          </rPr>
          <t>Metric = D3_1_I_RestrExtCredGrantMnthQuart_FinInsurActiv_WhichFinCo_x000D_
Data Type = Bk_Number 19 - 9</t>
        </r>
      </text>
    </comment>
    <comment ref="Q22" authorId="1" shapeId="0" xr:uid="{00000000-0006-0000-2400-0000F0000000}">
      <text>
        <r>
          <rPr>
            <b/>
            <sz val="9"/>
            <color indexed="81"/>
            <rFont val="Tahoma"/>
            <family val="2"/>
          </rPr>
          <t>Metric = D3_1_I_NewDebtSecurMnthQuart_FinInsurActiv_WhichFinCo_x000D_
Data Type = Bk_Number 19 - 9</t>
        </r>
      </text>
    </comment>
    <comment ref="B23" authorId="1" shapeId="0" xr:uid="{00000000-0006-0000-2400-0000F1000000}">
      <text>
        <r>
          <rPr>
            <b/>
            <sz val="9"/>
            <color indexed="81"/>
            <rFont val="Tahoma"/>
            <family val="2"/>
          </rPr>
          <t>Metric = D3_1_I_CredFacilLimit_FinInsurActiv_WhichFinHoldCo_x000D_
Data Type = Bk_Number 19 - 9</t>
        </r>
      </text>
    </comment>
    <comment ref="C23" authorId="1" shapeId="0" xr:uid="{00000000-0006-0000-2400-0000F2000000}">
      <text>
        <r>
          <rPr>
            <b/>
            <sz val="9"/>
            <color indexed="81"/>
            <rFont val="Tahoma"/>
            <family val="2"/>
          </rPr>
          <t>Metric = D3_1_I_Total_FinInsurActiv_WhichFinHoldCo_x000D_
Data Type = Bk_Number 19 - 9</t>
        </r>
      </text>
    </comment>
    <comment ref="D23" authorId="1" shapeId="0" xr:uid="{00000000-0006-0000-2400-0000F3000000}">
      <text>
        <r>
          <rPr>
            <b/>
            <sz val="9"/>
            <color indexed="81"/>
            <rFont val="Tahoma"/>
            <family val="2"/>
          </rPr>
          <t>Metric = D3_1_I_FinInsurActiv_WhichFinHoldCo_LoanAdva_InSingapore_x000D_
Data Type = Bk_Number 19 - 9</t>
        </r>
      </text>
    </comment>
    <comment ref="E23" authorId="1" shapeId="0" xr:uid="{00000000-0006-0000-2400-0000F4000000}">
      <text>
        <r>
          <rPr>
            <b/>
            <sz val="9"/>
            <color indexed="81"/>
            <rFont val="Tahoma"/>
            <family val="2"/>
          </rPr>
          <t>Metric = D3_1_I_LoanAdva_FxdRate_FinInsurActiv_WhichFinHoldCo_x000D_
Data Type = Bk_Number 19 - 9</t>
        </r>
      </text>
    </comment>
    <comment ref="F23" authorId="1" shapeId="0" xr:uid="{00000000-0006-0000-2400-0000F5000000}">
      <text>
        <r>
          <rPr>
            <b/>
            <sz val="9"/>
            <color indexed="81"/>
            <rFont val="Tahoma"/>
            <family val="2"/>
          </rPr>
          <t>Metric = D3_1_I_LoanAdva_VarRate_FinInsurActiv_WhichFinHoldCo_x000D_
Data Type = Bk_Number 19 - 9</t>
        </r>
      </text>
    </comment>
    <comment ref="G23" authorId="1" shapeId="0" xr:uid="{00000000-0006-0000-2400-0000F6000000}">
      <text>
        <r>
          <rPr>
            <b/>
            <sz val="9"/>
            <color indexed="81"/>
            <rFont val="Tahoma"/>
            <family val="2"/>
          </rPr>
          <t>Metric = D3_1_I_SME_InSingpaore_FinInsurActiv_WhichFinHoldCo_x000D_
Data Type = Bk_Number 19 - 9</t>
        </r>
      </text>
    </comment>
    <comment ref="H23" authorId="1" shapeId="0" xr:uid="{00000000-0006-0000-2400-0000F7000000}">
      <text>
        <r>
          <rPr>
            <b/>
            <sz val="9"/>
            <color indexed="81"/>
            <rFont val="Tahoma"/>
            <family val="2"/>
          </rPr>
          <t>Metric = D3_1_I_SME_OutsSingapore_FinInsurActiv_WhichFinHoldCo_x000D_
Data Type = Bk_Number 19 - 9</t>
        </r>
      </text>
    </comment>
    <comment ref="I23" authorId="1" shapeId="0" xr:uid="{00000000-0006-0000-2400-0000F8000000}">
      <text>
        <r>
          <rPr>
            <b/>
            <sz val="9"/>
            <color indexed="81"/>
            <rFont val="Tahoma"/>
            <family val="2"/>
          </rPr>
          <t>Metric = D3_1_I_BillDiscountPurch_FinInsurActiv_WhichFinHoldCo_x000D_
Data Type = Bk_Number 19 - 9</t>
        </r>
      </text>
    </comment>
    <comment ref="J23" authorId="1" shapeId="0" xr:uid="{00000000-0006-0000-2400-0000F9000000}">
      <text>
        <r>
          <rPr>
            <b/>
            <sz val="9"/>
            <color indexed="81"/>
            <rFont val="Tahoma"/>
            <family val="2"/>
          </rPr>
          <t>Metric = D3_1_I_ContigentItem_FinInsurActiv_WhichFinHoldCo_x000D_
Data Type = Bk_Number 19 - 9</t>
        </r>
      </text>
    </comment>
    <comment ref="K23" authorId="1" shapeId="0" xr:uid="{00000000-0006-0000-2400-0000FA000000}">
      <text>
        <r>
          <rPr>
            <b/>
            <sz val="9"/>
            <color indexed="81"/>
            <rFont val="Tahoma"/>
            <family val="2"/>
          </rPr>
          <t>Metric = D3_1_I_OutsDebtSecur_FinInsurActiv_WhichFinHoldCo_x000D_
Data Type = Bk_Number 19 - 9</t>
        </r>
      </text>
    </comment>
    <comment ref="L23" authorId="1" shapeId="0" xr:uid="{00000000-0006-0000-2400-0000FB000000}">
      <text>
        <r>
          <rPr>
            <b/>
            <sz val="9"/>
            <color indexed="81"/>
            <rFont val="Tahoma"/>
            <family val="2"/>
          </rPr>
          <t>Metric = D3_1_I_NewCredGrantMnthQuart_FinInsurActiv_WhichFinHoldCo_x000D_
Data Type = Bk_Number 19 - 9</t>
        </r>
      </text>
    </comment>
    <comment ref="M23" authorId="1" shapeId="0" xr:uid="{00000000-0006-0000-2400-0000FC000000}">
      <text>
        <r>
          <rPr>
            <b/>
            <sz val="9"/>
            <color indexed="81"/>
            <rFont val="Tahoma"/>
            <family val="2"/>
          </rPr>
          <t>Metric = D3_1_I_FinInsurActiv_WhichFinHoldCo_NewCredGrantMnthQuart_InSingapore_x000D_
Data Type = Bk_Number 19 - 9</t>
        </r>
      </text>
    </comment>
    <comment ref="N23" authorId="1" shapeId="0" xr:uid="{00000000-0006-0000-2400-0000FD000000}">
      <text>
        <r>
          <rPr>
            <b/>
            <sz val="9"/>
            <color indexed="81"/>
            <rFont val="Tahoma"/>
            <family val="2"/>
          </rPr>
          <t>Metric = D3_1_I_NewCredGrantMnthQuart_WhichSMEs_FinInsurActiv_WhichFinHoldCo_x000D_
Data Type = Bk_Number 19 - 9</t>
        </r>
      </text>
    </comment>
    <comment ref="O23" authorId="1" shapeId="0" xr:uid="{00000000-0006-0000-2400-0000FE000000}">
      <text>
        <r>
          <rPr>
            <b/>
            <sz val="9"/>
            <color indexed="81"/>
            <rFont val="Tahoma"/>
            <family val="2"/>
          </rPr>
          <t>Metric = D3_1_I_FinInsurActiv_WhichFinHoldCo_WhichSMEs_InSingapore_x000D_
Data Type = Bk_Number 19 - 9</t>
        </r>
      </text>
    </comment>
    <comment ref="P23" authorId="1" shapeId="0" xr:uid="{00000000-0006-0000-2400-0000FF000000}">
      <text>
        <r>
          <rPr>
            <b/>
            <sz val="9"/>
            <color indexed="81"/>
            <rFont val="Tahoma"/>
            <family val="2"/>
          </rPr>
          <t>Metric = D3_1_I_RestrExtCredGrantMnthQuart_FinInsurActiv_WhichFinHoldCo_x000D_
Data Type = Bk_Number 19 - 9</t>
        </r>
      </text>
    </comment>
    <comment ref="Q23" authorId="1" shapeId="0" xr:uid="{00000000-0006-0000-2400-000000010000}">
      <text>
        <r>
          <rPr>
            <b/>
            <sz val="9"/>
            <color indexed="81"/>
            <rFont val="Tahoma"/>
            <family val="2"/>
          </rPr>
          <t>Metric = D3_1_I_NewDebtSecurMnthQuart_FinInsurActiv_WhichFinHoldCo_x000D_
Data Type = Bk_Number 19 - 9</t>
        </r>
      </text>
    </comment>
    <comment ref="B24" authorId="1" shapeId="0" xr:uid="{00000000-0006-0000-2400-000001010000}">
      <text>
        <r>
          <rPr>
            <b/>
            <sz val="9"/>
            <color indexed="81"/>
            <rFont val="Tahoma"/>
            <family val="2"/>
          </rPr>
          <t>Metric = D3_1_I_CredFacilLimit_FinInsurActiv_WhichOtherHoldCo_x000D_
Data Type = Bk_Number 19 - 9</t>
        </r>
      </text>
    </comment>
    <comment ref="C24" authorId="1" shapeId="0" xr:uid="{00000000-0006-0000-2400-000002010000}">
      <text>
        <r>
          <rPr>
            <b/>
            <sz val="9"/>
            <color indexed="81"/>
            <rFont val="Tahoma"/>
            <family val="2"/>
          </rPr>
          <t>Metric = D3_1_I_Total_FinInsurActiv_WhichOtherHoldCo_x000D_
Data Type = Bk_Number 19 - 9</t>
        </r>
      </text>
    </comment>
    <comment ref="D24" authorId="1" shapeId="0" xr:uid="{00000000-0006-0000-2400-000003010000}">
      <text>
        <r>
          <rPr>
            <b/>
            <sz val="9"/>
            <color indexed="81"/>
            <rFont val="Tahoma"/>
            <family val="2"/>
          </rPr>
          <t>Metric = D3_1_I_FinInsurActiv_WhichOtherHoldCo_LoanAdva_InSingapore_x000D_
Data Type = Bk_Number 19 - 9</t>
        </r>
      </text>
    </comment>
    <comment ref="E24" authorId="1" shapeId="0" xr:uid="{00000000-0006-0000-2400-000004010000}">
      <text>
        <r>
          <rPr>
            <b/>
            <sz val="9"/>
            <color indexed="81"/>
            <rFont val="Tahoma"/>
            <family val="2"/>
          </rPr>
          <t>Metric = D3_1_I_LoanAdva_FxdRate_FinInsurActiv_WhichOtherHoldCo_x000D_
Data Type = Bk_Number 19 - 9</t>
        </r>
      </text>
    </comment>
    <comment ref="F24" authorId="1" shapeId="0" xr:uid="{00000000-0006-0000-2400-000005010000}">
      <text>
        <r>
          <rPr>
            <b/>
            <sz val="9"/>
            <color indexed="81"/>
            <rFont val="Tahoma"/>
            <family val="2"/>
          </rPr>
          <t>Metric = D3_1_I_LoanAdva_VarRate_FinInsurActiv_WhichOtherHoldCo_x000D_
Data Type = Bk_Number 19 - 9</t>
        </r>
      </text>
    </comment>
    <comment ref="G24" authorId="1" shapeId="0" xr:uid="{00000000-0006-0000-2400-000006010000}">
      <text>
        <r>
          <rPr>
            <b/>
            <sz val="9"/>
            <color indexed="81"/>
            <rFont val="Tahoma"/>
            <family val="2"/>
          </rPr>
          <t>Metric = D3_1_I_SME_InSingpaore_FinInsurActiv_WhichOtherHoldCo_x000D_
Data Type = Bk_Number 19 - 9</t>
        </r>
      </text>
    </comment>
    <comment ref="H24" authorId="1" shapeId="0" xr:uid="{00000000-0006-0000-2400-000007010000}">
      <text>
        <r>
          <rPr>
            <b/>
            <sz val="9"/>
            <color indexed="81"/>
            <rFont val="Tahoma"/>
            <family val="2"/>
          </rPr>
          <t>Metric = D3_1_I_SME_OutsSingapore_FinInsurActiv_WhichOtherHoldCo_x000D_
Data Type = Bk_Number 19 - 9</t>
        </r>
      </text>
    </comment>
    <comment ref="I24" authorId="1" shapeId="0" xr:uid="{00000000-0006-0000-2400-000008010000}">
      <text>
        <r>
          <rPr>
            <b/>
            <sz val="9"/>
            <color indexed="81"/>
            <rFont val="Tahoma"/>
            <family val="2"/>
          </rPr>
          <t>Metric = D3_1_I_BillDiscountPurch_FinInsurActiv_WhichOtherHoldCo_x000D_
Data Type = Bk_Number 19 - 9</t>
        </r>
      </text>
    </comment>
    <comment ref="J24" authorId="1" shapeId="0" xr:uid="{00000000-0006-0000-2400-000009010000}">
      <text>
        <r>
          <rPr>
            <b/>
            <sz val="9"/>
            <color indexed="81"/>
            <rFont val="Tahoma"/>
            <family val="2"/>
          </rPr>
          <t>Metric = D3_1_I_ContigentItem_FinInsurActiv_WhichOtherHoldCo_x000D_
Data Type = Bk_Number 19 - 9</t>
        </r>
      </text>
    </comment>
    <comment ref="K24" authorId="1" shapeId="0" xr:uid="{00000000-0006-0000-2400-00000A010000}">
      <text>
        <r>
          <rPr>
            <b/>
            <sz val="9"/>
            <color indexed="81"/>
            <rFont val="Tahoma"/>
            <family val="2"/>
          </rPr>
          <t>Metric = D3_1_I_OutsDebtSecur_FinInsurActiv_WhichOtherHoldCo_x000D_
Data Type = Bk_Number 19 - 9</t>
        </r>
      </text>
    </comment>
    <comment ref="L24" authorId="1" shapeId="0" xr:uid="{00000000-0006-0000-2400-00000B010000}">
      <text>
        <r>
          <rPr>
            <b/>
            <sz val="9"/>
            <color indexed="81"/>
            <rFont val="Tahoma"/>
            <family val="2"/>
          </rPr>
          <t>Metric = D3_1_I_NewCredGrantMnthQuart_FinInsurActiv_WhichOtherHoldCo_x000D_
Data Type = Bk_Number 19 - 9</t>
        </r>
      </text>
    </comment>
    <comment ref="M24" authorId="1" shapeId="0" xr:uid="{00000000-0006-0000-2400-00000C010000}">
      <text>
        <r>
          <rPr>
            <b/>
            <sz val="9"/>
            <color indexed="81"/>
            <rFont val="Tahoma"/>
            <family val="2"/>
          </rPr>
          <t>Metric = D3_1_I_FinInsurActiv_WhichOtherHoldCo_NewCredGrantMnthQuart_InSingapore_x000D_
Data Type = Bk_Number 19 - 9</t>
        </r>
      </text>
    </comment>
    <comment ref="N24" authorId="1" shapeId="0" xr:uid="{00000000-0006-0000-2400-00000D010000}">
      <text>
        <r>
          <rPr>
            <b/>
            <sz val="9"/>
            <color indexed="81"/>
            <rFont val="Tahoma"/>
            <family val="2"/>
          </rPr>
          <t>Metric = D3_1_I_NewCredGrantMnthQuart_WhichSMEs_FinInsurActiv_WhichOtherHoldCo_x000D_
Data Type = Bk_Number 19 - 9</t>
        </r>
      </text>
    </comment>
    <comment ref="O24" authorId="1" shapeId="0" xr:uid="{00000000-0006-0000-2400-00000E010000}">
      <text>
        <r>
          <rPr>
            <b/>
            <sz val="9"/>
            <color indexed="81"/>
            <rFont val="Tahoma"/>
            <family val="2"/>
          </rPr>
          <t>Metric = D3_1_I_FinInsurActiv_WhichOtherHoldCo_WhichSMEs_InSingapore_x000D_
Data Type = Bk_Number 19 - 9</t>
        </r>
      </text>
    </comment>
    <comment ref="P24" authorId="1" shapeId="0" xr:uid="{00000000-0006-0000-2400-00000F010000}">
      <text>
        <r>
          <rPr>
            <b/>
            <sz val="9"/>
            <color indexed="81"/>
            <rFont val="Tahoma"/>
            <family val="2"/>
          </rPr>
          <t>Metric = D3_1_I_RestrExtCredGrantMnthQuart_FinInsurActiv_WhichOtherHoldCo_x000D_
Data Type = Bk_Number 19 - 9</t>
        </r>
      </text>
    </comment>
    <comment ref="Q24" authorId="1" shapeId="0" xr:uid="{00000000-0006-0000-2400-000010010000}">
      <text>
        <r>
          <rPr>
            <b/>
            <sz val="9"/>
            <color indexed="81"/>
            <rFont val="Tahoma"/>
            <family val="2"/>
          </rPr>
          <t>Metric = D3_1_I_NewDebtSecurMnthQuart_FinInsurActiv_WhichOtherHoldCo_x000D_
Data Type = Bk_Number 19 - 9</t>
        </r>
      </text>
    </comment>
    <comment ref="B25" authorId="1" shapeId="0" xr:uid="{00000000-0006-0000-2400-000011010000}">
      <text>
        <r>
          <rPr>
            <b/>
            <sz val="9"/>
            <color indexed="81"/>
            <rFont val="Tahoma"/>
            <family val="2"/>
          </rPr>
          <t>Metric = D3_1_I_CredFacilLimit_FinInsurActiv_WhichTrustsFunds_x000D_
Data Type = Bk_Number 19 - 9</t>
        </r>
      </text>
    </comment>
    <comment ref="C25" authorId="1" shapeId="0" xr:uid="{00000000-0006-0000-2400-000012010000}">
      <text>
        <r>
          <rPr>
            <b/>
            <sz val="9"/>
            <color indexed="81"/>
            <rFont val="Tahoma"/>
            <family val="2"/>
          </rPr>
          <t>Metric = D3_1_I_Total_FinInsurActiv_WhichTrustsFunds_x000D_
Data Type = Bk_Number 19 - 9</t>
        </r>
      </text>
    </comment>
    <comment ref="D25" authorId="1" shapeId="0" xr:uid="{00000000-0006-0000-2400-000013010000}">
      <text>
        <r>
          <rPr>
            <b/>
            <sz val="9"/>
            <color indexed="81"/>
            <rFont val="Tahoma"/>
            <family val="2"/>
          </rPr>
          <t>Metric = D3_1_I_FinInsurActiv_WhichTrustsFunds_LoanAdva_InSingapore_x000D_
Data Type = Bk_Number 19 - 9</t>
        </r>
      </text>
    </comment>
    <comment ref="E25" authorId="1" shapeId="0" xr:uid="{00000000-0006-0000-2400-000014010000}">
      <text>
        <r>
          <rPr>
            <b/>
            <sz val="9"/>
            <color indexed="81"/>
            <rFont val="Tahoma"/>
            <family val="2"/>
          </rPr>
          <t>Metric = D3_1_I_LoanAdva_FxdRate_FinInsurActiv_WhichTrustsFunds_x000D_
Data Type = Bk_Number 19 - 9</t>
        </r>
      </text>
    </comment>
    <comment ref="F25" authorId="1" shapeId="0" xr:uid="{00000000-0006-0000-2400-000015010000}">
      <text>
        <r>
          <rPr>
            <b/>
            <sz val="9"/>
            <color indexed="81"/>
            <rFont val="Tahoma"/>
            <family val="2"/>
          </rPr>
          <t>Metric = D3_1_I_LoanAdva_VarRate_FinInsurActiv_WhichTrustsFunds_x000D_
Data Type = Bk_Number 19 - 9</t>
        </r>
      </text>
    </comment>
    <comment ref="G25" authorId="1" shapeId="0" xr:uid="{00000000-0006-0000-2400-000016010000}">
      <text>
        <r>
          <rPr>
            <b/>
            <sz val="9"/>
            <color indexed="81"/>
            <rFont val="Tahoma"/>
            <family val="2"/>
          </rPr>
          <t>Metric = D3_1_I_SME_InSingpaore_FinInsurActiv_WhichTrustsFunds_x000D_
Data Type = Bk_Number 19 - 9</t>
        </r>
      </text>
    </comment>
    <comment ref="H25" authorId="1" shapeId="0" xr:uid="{00000000-0006-0000-2400-000017010000}">
      <text>
        <r>
          <rPr>
            <b/>
            <sz val="9"/>
            <color indexed="81"/>
            <rFont val="Tahoma"/>
            <family val="2"/>
          </rPr>
          <t>Metric = D3_1_I_SME_OutsSingapore_FinInsurActiv_WhichTrustsFunds_x000D_
Data Type = Bk_Number 19 - 9</t>
        </r>
      </text>
    </comment>
    <comment ref="I25" authorId="1" shapeId="0" xr:uid="{00000000-0006-0000-2400-000018010000}">
      <text>
        <r>
          <rPr>
            <b/>
            <sz val="9"/>
            <color indexed="81"/>
            <rFont val="Tahoma"/>
            <family val="2"/>
          </rPr>
          <t>Metric = D3_1_I_BillDiscountPurch_FinInsurActiv_WhichTrustsFunds_x000D_
Data Type = Bk_Number 19 - 9</t>
        </r>
      </text>
    </comment>
    <comment ref="J25" authorId="1" shapeId="0" xr:uid="{00000000-0006-0000-2400-000019010000}">
      <text>
        <r>
          <rPr>
            <b/>
            <sz val="9"/>
            <color indexed="81"/>
            <rFont val="Tahoma"/>
            <family val="2"/>
          </rPr>
          <t>Metric = D3_1_I_ContigentItem_FinInsurActiv_WhichTrustsFunds_x000D_
Data Type = Bk_Number 19 - 9</t>
        </r>
      </text>
    </comment>
    <comment ref="K25" authorId="1" shapeId="0" xr:uid="{00000000-0006-0000-2400-00001A010000}">
      <text>
        <r>
          <rPr>
            <b/>
            <sz val="9"/>
            <color indexed="81"/>
            <rFont val="Tahoma"/>
            <family val="2"/>
          </rPr>
          <t>Metric = D3_1_I_OutsDebtSecur_FinInsurActiv_WhichTrustsFunds_x000D_
Data Type = Bk_Number 19 - 9</t>
        </r>
      </text>
    </comment>
    <comment ref="L25" authorId="1" shapeId="0" xr:uid="{00000000-0006-0000-2400-00001B010000}">
      <text>
        <r>
          <rPr>
            <b/>
            <sz val="9"/>
            <color indexed="81"/>
            <rFont val="Tahoma"/>
            <family val="2"/>
          </rPr>
          <t>Metric = D3_1_I_NewCredGrantMnthQuart_FinInsurActiv_WhichTrustsFunds_x000D_
Data Type = Bk_Number 19 - 9</t>
        </r>
      </text>
    </comment>
    <comment ref="M25" authorId="1" shapeId="0" xr:uid="{00000000-0006-0000-2400-00001C010000}">
      <text>
        <r>
          <rPr>
            <b/>
            <sz val="9"/>
            <color indexed="81"/>
            <rFont val="Tahoma"/>
            <family val="2"/>
          </rPr>
          <t>Metric = D3_1_I_FinInsurActiv_WhichTrustsFunds_NewCredGrantMnthQuart_InSingapore_x000D_
Data Type = Bk_Number 19 - 9</t>
        </r>
      </text>
    </comment>
    <comment ref="N25" authorId="1" shapeId="0" xr:uid="{00000000-0006-0000-2400-00001D010000}">
      <text>
        <r>
          <rPr>
            <b/>
            <sz val="9"/>
            <color indexed="81"/>
            <rFont val="Tahoma"/>
            <family val="2"/>
          </rPr>
          <t>Metric = D3_1_I_NewCredGrantMnthQuart_WhichSMEs_FinInsurActiv_WhichTrustsFunds_x000D_
Data Type = Bk_Number 19 - 9</t>
        </r>
      </text>
    </comment>
    <comment ref="O25" authorId="1" shapeId="0" xr:uid="{00000000-0006-0000-2400-00001E010000}">
      <text>
        <r>
          <rPr>
            <b/>
            <sz val="9"/>
            <color indexed="81"/>
            <rFont val="Tahoma"/>
            <family val="2"/>
          </rPr>
          <t>Metric = D3_1_I_FinInsurActiv_WhichTrustsFunds_WhichSMEs_InSingapore_x000D_
Data Type = Bk_Number 19 - 9</t>
        </r>
      </text>
    </comment>
    <comment ref="P25" authorId="1" shapeId="0" xr:uid="{00000000-0006-0000-2400-00001F010000}">
      <text>
        <r>
          <rPr>
            <b/>
            <sz val="9"/>
            <color indexed="81"/>
            <rFont val="Tahoma"/>
            <family val="2"/>
          </rPr>
          <t>Metric = D3_1_I_RestrExtCredGrantMnthQuart_FinInsurActiv_WhichTrustsFunds_x000D_
Data Type = Bk_Number 19 - 9</t>
        </r>
      </text>
    </comment>
    <comment ref="Q25" authorId="1" shapeId="0" xr:uid="{00000000-0006-0000-2400-000020010000}">
      <text>
        <r>
          <rPr>
            <b/>
            <sz val="9"/>
            <color indexed="81"/>
            <rFont val="Tahoma"/>
            <family val="2"/>
          </rPr>
          <t>Metric = D3_1_I_NewDebtSecurMnthQuart_FinInsurActiv_WhichTrustsFunds_x000D_
Data Type = Bk_Number 19 - 9</t>
        </r>
      </text>
    </comment>
    <comment ref="B26" authorId="1" shapeId="0" xr:uid="{00000000-0006-0000-2400-000021010000}">
      <text>
        <r>
          <rPr>
            <b/>
            <sz val="9"/>
            <color indexed="81"/>
            <rFont val="Tahoma"/>
            <family val="2"/>
          </rPr>
          <t>Metric = D3_1_I_CredFacilLimit_FinInsurActiv_WhichInsurCoProvPenFunds_x000D_
Data Type = Bk_Number 19 - 9</t>
        </r>
      </text>
    </comment>
    <comment ref="C26" authorId="1" shapeId="0" xr:uid="{00000000-0006-0000-2400-000022010000}">
      <text>
        <r>
          <rPr>
            <b/>
            <sz val="9"/>
            <color indexed="81"/>
            <rFont val="Tahoma"/>
            <family val="2"/>
          </rPr>
          <t>Metric = D3_1_I_Total_FinInsurActiv_WhichInsurCoProvPenFunds_x000D_
Data Type = Bk_Number 19 - 9</t>
        </r>
      </text>
    </comment>
    <comment ref="D26" authorId="1" shapeId="0" xr:uid="{00000000-0006-0000-2400-000023010000}">
      <text>
        <r>
          <rPr>
            <b/>
            <sz val="9"/>
            <color indexed="81"/>
            <rFont val="Tahoma"/>
            <family val="2"/>
          </rPr>
          <t>Metric = D3_1_I_FinInsurActiv_WhichInsurCoProvPenFunds_LoanAdva_InSingapore_x000D_
Data Type = Bk_Number 19 - 9</t>
        </r>
      </text>
    </comment>
    <comment ref="E26" authorId="1" shapeId="0" xr:uid="{00000000-0006-0000-2400-000024010000}">
      <text>
        <r>
          <rPr>
            <b/>
            <sz val="9"/>
            <color indexed="81"/>
            <rFont val="Tahoma"/>
            <family val="2"/>
          </rPr>
          <t>Metric = D3_1_I_LoanAdva_FxdRate_FinInsurActiv_WhichInsurCoProvPenFunds_x000D_
Data Type = Bk_Number 19 - 9</t>
        </r>
      </text>
    </comment>
    <comment ref="F26" authorId="1" shapeId="0" xr:uid="{00000000-0006-0000-2400-000025010000}">
      <text>
        <r>
          <rPr>
            <b/>
            <sz val="9"/>
            <color indexed="81"/>
            <rFont val="Tahoma"/>
            <family val="2"/>
          </rPr>
          <t>Metric = D3_1_I_LoanAdva_VarRate_FinInsurActiv_WhichInsurCoProvPenFunds_x000D_
Data Type = Bk_Number 19 - 9</t>
        </r>
      </text>
    </comment>
    <comment ref="G26" authorId="1" shapeId="0" xr:uid="{00000000-0006-0000-2400-000026010000}">
      <text>
        <r>
          <rPr>
            <b/>
            <sz val="9"/>
            <color indexed="81"/>
            <rFont val="Tahoma"/>
            <family val="2"/>
          </rPr>
          <t>Metric = D3_1_I_SME_InSingpaore_FinInsurActiv_WhichInsurCoProvPenFunds_x000D_
Data Type = Bk_Number 19 - 9</t>
        </r>
      </text>
    </comment>
    <comment ref="H26" authorId="1" shapeId="0" xr:uid="{00000000-0006-0000-2400-000027010000}">
      <text>
        <r>
          <rPr>
            <b/>
            <sz val="9"/>
            <color indexed="81"/>
            <rFont val="Tahoma"/>
            <family val="2"/>
          </rPr>
          <t>Metric = D3_1_I_SME_OutsSingapore_FinInsurActiv_WhichInsurCoProvPenFunds_x000D_
Data Type = Bk_Number 19 - 9</t>
        </r>
      </text>
    </comment>
    <comment ref="I26" authorId="1" shapeId="0" xr:uid="{00000000-0006-0000-2400-000028010000}">
      <text>
        <r>
          <rPr>
            <b/>
            <sz val="9"/>
            <color indexed="81"/>
            <rFont val="Tahoma"/>
            <family val="2"/>
          </rPr>
          <t>Metric = D3_1_I_BillDiscountPurch_FinInsurActiv_WhichInsurCoProvPenFunds_x000D_
Data Type = Bk_Number 19 - 9</t>
        </r>
      </text>
    </comment>
    <comment ref="J26" authorId="1" shapeId="0" xr:uid="{00000000-0006-0000-2400-000029010000}">
      <text>
        <r>
          <rPr>
            <b/>
            <sz val="9"/>
            <color indexed="81"/>
            <rFont val="Tahoma"/>
            <family val="2"/>
          </rPr>
          <t>Metric = D3_1_I_ContigentItem_FinInsurActiv_WhichInsurCoProvPenFunds_x000D_
Data Type = Bk_Number 19 - 9</t>
        </r>
      </text>
    </comment>
    <comment ref="K26" authorId="1" shapeId="0" xr:uid="{00000000-0006-0000-2400-00002A010000}">
      <text>
        <r>
          <rPr>
            <b/>
            <sz val="9"/>
            <color indexed="81"/>
            <rFont val="Tahoma"/>
            <family val="2"/>
          </rPr>
          <t>Metric = D3_1_I_OutsDebtSecur_FinInsurActiv_WhichInsurCoProvPenFunds_x000D_
Data Type = Bk_Number 19 - 9</t>
        </r>
      </text>
    </comment>
    <comment ref="L26" authorId="1" shapeId="0" xr:uid="{00000000-0006-0000-2400-00002B010000}">
      <text>
        <r>
          <rPr>
            <b/>
            <sz val="9"/>
            <color indexed="81"/>
            <rFont val="Tahoma"/>
            <family val="2"/>
          </rPr>
          <t>Metric = D3_1_I_NewCredGrantMnthQuart_FinInsurActiv_WhichInsurCoProvPenFunds_x000D_
Data Type = Bk_Number 19 - 9</t>
        </r>
      </text>
    </comment>
    <comment ref="M26" authorId="1" shapeId="0" xr:uid="{00000000-0006-0000-2400-00002C010000}">
      <text>
        <r>
          <rPr>
            <b/>
            <sz val="9"/>
            <color indexed="81"/>
            <rFont val="Tahoma"/>
            <family val="2"/>
          </rPr>
          <t>Metric = D3_1_I_FinInsurActiv_WhichInsurCoProvPenFunds_NewCredGrantMnthQuart_InSingapore_x000D_
Data Type = Bk_Number 19 - 9</t>
        </r>
      </text>
    </comment>
    <comment ref="N26" authorId="1" shapeId="0" xr:uid="{00000000-0006-0000-2400-00002D010000}">
      <text>
        <r>
          <rPr>
            <b/>
            <sz val="9"/>
            <color indexed="81"/>
            <rFont val="Tahoma"/>
            <family val="2"/>
          </rPr>
          <t>Metric = D3_1_I_NewCredGrantMnthQuart_WhichSMEs_FinInsurActiv_WhichInsurCoProvPenFunds_x000D_
Data Type = Bk_Number 19 - 9</t>
        </r>
      </text>
    </comment>
    <comment ref="O26" authorId="1" shapeId="0" xr:uid="{00000000-0006-0000-2400-00002E010000}">
      <text>
        <r>
          <rPr>
            <b/>
            <sz val="9"/>
            <color indexed="81"/>
            <rFont val="Tahoma"/>
            <family val="2"/>
          </rPr>
          <t>Metric = D3_1_I_FinInsurActiv_WhichInsurCoProvPenFunds_WhichSMEs_InSingapore_x000D_
Data Type = Bk_Number 19 - 9</t>
        </r>
      </text>
    </comment>
    <comment ref="P26" authorId="1" shapeId="0" xr:uid="{00000000-0006-0000-2400-00002F010000}">
      <text>
        <r>
          <rPr>
            <b/>
            <sz val="9"/>
            <color indexed="81"/>
            <rFont val="Tahoma"/>
            <family val="2"/>
          </rPr>
          <t>Metric = D3_1_I_RestrExtCredGrantMnthQuart_FinInsurActiv_WhichInsurCoProvPenFunds_x000D_
Data Type = Bk_Number 19 - 9</t>
        </r>
      </text>
    </comment>
    <comment ref="Q26" authorId="1" shapeId="0" xr:uid="{00000000-0006-0000-2400-000030010000}">
      <text>
        <r>
          <rPr>
            <b/>
            <sz val="9"/>
            <color indexed="81"/>
            <rFont val="Tahoma"/>
            <family val="2"/>
          </rPr>
          <t>Metric = D3_1_I_NewDebtSecurMnthQuart_FinInsurActiv_WhichInsurCoProvPenFunds_x000D_
Data Type = Bk_Number 19 - 9</t>
        </r>
      </text>
    </comment>
    <comment ref="B27" authorId="1" shapeId="0" xr:uid="{00000000-0006-0000-2400-000031010000}">
      <text>
        <r>
          <rPr>
            <b/>
            <sz val="9"/>
            <color indexed="81"/>
            <rFont val="Tahoma"/>
            <family val="2"/>
          </rPr>
          <t>Metric = D3_1_I_CredFacilLimit_FinInsurActiv_WhichExchng_x000D_
Data Type = Bk_Number 19 - 9</t>
        </r>
      </text>
    </comment>
    <comment ref="C27" authorId="1" shapeId="0" xr:uid="{00000000-0006-0000-2400-000032010000}">
      <text>
        <r>
          <rPr>
            <b/>
            <sz val="9"/>
            <color indexed="81"/>
            <rFont val="Tahoma"/>
            <family val="2"/>
          </rPr>
          <t>Metric = D3_1_I_Total_FinInsurActiv_WhichExchng_x000D_
Data Type = Bk_Number 19 - 9</t>
        </r>
      </text>
    </comment>
    <comment ref="D27" authorId="1" shapeId="0" xr:uid="{00000000-0006-0000-2400-000033010000}">
      <text>
        <r>
          <rPr>
            <b/>
            <sz val="9"/>
            <color indexed="81"/>
            <rFont val="Tahoma"/>
            <family val="2"/>
          </rPr>
          <t>Metric = D3_1_I_FinInsurActiv_WhichExchng_LoanAdva_InSingapore_x000D_
Data Type = Bk_Number 19 - 9</t>
        </r>
      </text>
    </comment>
    <comment ref="E27" authorId="1" shapeId="0" xr:uid="{00000000-0006-0000-2400-000034010000}">
      <text>
        <r>
          <rPr>
            <b/>
            <sz val="9"/>
            <color indexed="81"/>
            <rFont val="Tahoma"/>
            <family val="2"/>
          </rPr>
          <t>Metric = D3_1_I_LoanAdva_FxdRate_FinInsurActiv_WhichExchng_x000D_
Data Type = Bk_Number 19 - 9</t>
        </r>
      </text>
    </comment>
    <comment ref="F27" authorId="1" shapeId="0" xr:uid="{00000000-0006-0000-2400-000035010000}">
      <text>
        <r>
          <rPr>
            <b/>
            <sz val="9"/>
            <color indexed="81"/>
            <rFont val="Tahoma"/>
            <family val="2"/>
          </rPr>
          <t>Metric = D3_1_I_LoanAdva_VarRate_FinInsurActiv_WhichExchng_x000D_
Data Type = Bk_Number 19 - 9</t>
        </r>
      </text>
    </comment>
    <comment ref="G27" authorId="1" shapeId="0" xr:uid="{00000000-0006-0000-2400-000036010000}">
      <text>
        <r>
          <rPr>
            <b/>
            <sz val="9"/>
            <color indexed="81"/>
            <rFont val="Tahoma"/>
            <family val="2"/>
          </rPr>
          <t>Metric = D3_1_I_SME_InSingpaore_FinInsurActiv_WhichExchng_x000D_
Data Type = Bk_Number 19 - 9</t>
        </r>
      </text>
    </comment>
    <comment ref="H27" authorId="1" shapeId="0" xr:uid="{00000000-0006-0000-2400-000037010000}">
      <text>
        <r>
          <rPr>
            <b/>
            <sz val="9"/>
            <color indexed="81"/>
            <rFont val="Tahoma"/>
            <family val="2"/>
          </rPr>
          <t>Metric = D3_1_I_SME_OutsSingapore_FinInsurActiv_WhichExchng_x000D_
Data Type = Bk_Number 19 - 9</t>
        </r>
      </text>
    </comment>
    <comment ref="I27" authorId="1" shapeId="0" xr:uid="{00000000-0006-0000-2400-000038010000}">
      <text>
        <r>
          <rPr>
            <b/>
            <sz val="9"/>
            <color indexed="81"/>
            <rFont val="Tahoma"/>
            <family val="2"/>
          </rPr>
          <t>Metric = D3_1_I_BillDiscountPurch_FinInsurActiv_WhichExchng_x000D_
Data Type = Bk_Number 19 - 9</t>
        </r>
      </text>
    </comment>
    <comment ref="J27" authorId="1" shapeId="0" xr:uid="{00000000-0006-0000-2400-000039010000}">
      <text>
        <r>
          <rPr>
            <b/>
            <sz val="9"/>
            <color indexed="81"/>
            <rFont val="Tahoma"/>
            <family val="2"/>
          </rPr>
          <t>Metric = D3_1_I_ContigentItem_FinInsurActiv_WhichExchng_x000D_
Data Type = Bk_Number 19 - 9</t>
        </r>
      </text>
    </comment>
    <comment ref="K27" authorId="1" shapeId="0" xr:uid="{00000000-0006-0000-2400-00003A010000}">
      <text>
        <r>
          <rPr>
            <b/>
            <sz val="9"/>
            <color indexed="81"/>
            <rFont val="Tahoma"/>
            <family val="2"/>
          </rPr>
          <t>Metric = D3_1_I_OutsDebtSecur_FinInsurActiv_WhichExchng_x000D_
Data Type = Bk_Number 19 - 9</t>
        </r>
      </text>
    </comment>
    <comment ref="L27" authorId="1" shapeId="0" xr:uid="{00000000-0006-0000-2400-00003B010000}">
      <text>
        <r>
          <rPr>
            <b/>
            <sz val="9"/>
            <color indexed="81"/>
            <rFont val="Tahoma"/>
            <family val="2"/>
          </rPr>
          <t>Metric = D3_1_I_NewCredGrantMnthQuart_FinInsurActiv_WhichExchng_x000D_
Data Type = Bk_Number 19 - 9</t>
        </r>
      </text>
    </comment>
    <comment ref="M27" authorId="1" shapeId="0" xr:uid="{00000000-0006-0000-2400-00003C010000}">
      <text>
        <r>
          <rPr>
            <b/>
            <sz val="9"/>
            <color indexed="81"/>
            <rFont val="Tahoma"/>
            <family val="2"/>
          </rPr>
          <t>Metric = D3_1_I_FinInsurActiv_WhichExchng_NewCredGrantMnthQuart_InSingapore_x000D_
Data Type = Bk_Number 19 - 9</t>
        </r>
      </text>
    </comment>
    <comment ref="N27" authorId="1" shapeId="0" xr:uid="{00000000-0006-0000-2400-00003D010000}">
      <text>
        <r>
          <rPr>
            <b/>
            <sz val="9"/>
            <color indexed="81"/>
            <rFont val="Tahoma"/>
            <family val="2"/>
          </rPr>
          <t>Metric = D3_1_I_NewCredGrantMnthQuart_WhichSMEs_FinInsurActiv_WhichExchng_x000D_
Data Type = Bk_Number 19 - 9</t>
        </r>
      </text>
    </comment>
    <comment ref="O27" authorId="1" shapeId="0" xr:uid="{00000000-0006-0000-2400-00003E010000}">
      <text>
        <r>
          <rPr>
            <b/>
            <sz val="9"/>
            <color indexed="81"/>
            <rFont val="Tahoma"/>
            <family val="2"/>
          </rPr>
          <t>Metric = D3_1_I_FinInsurActiv_WhichExchng_WhichSMEs_InSingapore_x000D_
Data Type = Bk_Number 19 - 9</t>
        </r>
      </text>
    </comment>
    <comment ref="P27" authorId="1" shapeId="0" xr:uid="{00000000-0006-0000-2400-00003F010000}">
      <text>
        <r>
          <rPr>
            <b/>
            <sz val="9"/>
            <color indexed="81"/>
            <rFont val="Tahoma"/>
            <family val="2"/>
          </rPr>
          <t>Metric = D3_1_I_RestrExtCredGrantMnthQuart_FinInsurActiv_WhichExchng_x000D_
Data Type = Bk_Number 19 - 9</t>
        </r>
      </text>
    </comment>
    <comment ref="Q27" authorId="1" shapeId="0" xr:uid="{00000000-0006-0000-2400-000040010000}">
      <text>
        <r>
          <rPr>
            <b/>
            <sz val="9"/>
            <color indexed="81"/>
            <rFont val="Tahoma"/>
            <family val="2"/>
          </rPr>
          <t>Metric = D3_1_I_NewDebtSecurMnthQuart_FinInsurActiv_WhichExchng_x000D_
Data Type = Bk_Number 19 - 9</t>
        </r>
      </text>
    </comment>
    <comment ref="B28" authorId="1" shapeId="0" xr:uid="{00000000-0006-0000-2400-000041010000}">
      <text>
        <r>
          <rPr>
            <b/>
            <sz val="9"/>
            <color indexed="81"/>
            <rFont val="Tahoma"/>
            <family val="2"/>
          </rPr>
          <t>Metric = D3_1_I_CredFacilLimit_FinInsurActiv_WhichTrusFidCustodServFirms_x000D_
Data Type = Bk_Number 19 - 9</t>
        </r>
      </text>
    </comment>
    <comment ref="C28" authorId="1" shapeId="0" xr:uid="{00000000-0006-0000-2400-000042010000}">
      <text>
        <r>
          <rPr>
            <b/>
            <sz val="9"/>
            <color indexed="81"/>
            <rFont val="Tahoma"/>
            <family val="2"/>
          </rPr>
          <t>Metric = D3_1_I_Total_FinInsurActiv_WhichTrusFidCustodServFirms_x000D_
Data Type = Bk_Number 19 - 9</t>
        </r>
      </text>
    </comment>
    <comment ref="D28" authorId="1" shapeId="0" xr:uid="{00000000-0006-0000-2400-000043010000}">
      <text>
        <r>
          <rPr>
            <b/>
            <sz val="9"/>
            <color indexed="81"/>
            <rFont val="Tahoma"/>
            <family val="2"/>
          </rPr>
          <t>Metric = D3_1_I_FinInsurActiv_WhichTrusFidCustodServFirms_LoanAdva_InSingapore_x000D_
Data Type = Bk_Number 19 - 9</t>
        </r>
      </text>
    </comment>
    <comment ref="E28" authorId="1" shapeId="0" xr:uid="{00000000-0006-0000-2400-000044010000}">
      <text>
        <r>
          <rPr>
            <b/>
            <sz val="9"/>
            <color indexed="81"/>
            <rFont val="Tahoma"/>
            <family val="2"/>
          </rPr>
          <t>Metric = D3_1_I_LoanAdva_FxdRate_FinInsurActiv_WhichTrusFidCustodServFirms_x000D_
Data Type = Bk_Number 19 - 9</t>
        </r>
      </text>
    </comment>
    <comment ref="F28" authorId="1" shapeId="0" xr:uid="{00000000-0006-0000-2400-000045010000}">
      <text>
        <r>
          <rPr>
            <b/>
            <sz val="9"/>
            <color indexed="81"/>
            <rFont val="Tahoma"/>
            <family val="2"/>
          </rPr>
          <t>Metric = D3_1_I_LoanAdva_VarRate_FinInsurActiv_WhichTrusFidCustodServFirms_x000D_
Data Type = Bk_Number 19 - 9</t>
        </r>
      </text>
    </comment>
    <comment ref="G28" authorId="1" shapeId="0" xr:uid="{00000000-0006-0000-2400-000046010000}">
      <text>
        <r>
          <rPr>
            <b/>
            <sz val="9"/>
            <color indexed="81"/>
            <rFont val="Tahoma"/>
            <family val="2"/>
          </rPr>
          <t>Metric = D3_1_I_SME_InSingpaore_FinInsurActiv_WhichTrusFidCustodServFirms_x000D_
Data Type = Bk_Number 19 - 9</t>
        </r>
      </text>
    </comment>
    <comment ref="H28" authorId="1" shapeId="0" xr:uid="{00000000-0006-0000-2400-000047010000}">
      <text>
        <r>
          <rPr>
            <b/>
            <sz val="9"/>
            <color indexed="81"/>
            <rFont val="Tahoma"/>
            <family val="2"/>
          </rPr>
          <t>Metric = D3_1_I_SME_OutsSingapore_FinInsurActiv_WhichTrusFidCustodServFirms_x000D_
Data Type = Bk_Number 19 - 9</t>
        </r>
      </text>
    </comment>
    <comment ref="I28" authorId="1" shapeId="0" xr:uid="{00000000-0006-0000-2400-000048010000}">
      <text>
        <r>
          <rPr>
            <b/>
            <sz val="9"/>
            <color indexed="81"/>
            <rFont val="Tahoma"/>
            <family val="2"/>
          </rPr>
          <t>Metric = D3_1_I_BillDiscountPurch_FinInsurActiv_WhichTrusFidCustodServFirms_x000D_
Data Type = Bk_Number 19 - 9</t>
        </r>
      </text>
    </comment>
    <comment ref="J28" authorId="1" shapeId="0" xr:uid="{00000000-0006-0000-2400-000049010000}">
      <text>
        <r>
          <rPr>
            <b/>
            <sz val="9"/>
            <color indexed="81"/>
            <rFont val="Tahoma"/>
            <family val="2"/>
          </rPr>
          <t>Metric = D3_1_I_ContigentItem_FinInsurActiv_WhichTrusFidCustodServFirms_x000D_
Data Type = Bk_Number 19 - 9</t>
        </r>
      </text>
    </comment>
    <comment ref="K28" authorId="1" shapeId="0" xr:uid="{00000000-0006-0000-2400-00004A010000}">
      <text>
        <r>
          <rPr>
            <b/>
            <sz val="9"/>
            <color indexed="81"/>
            <rFont val="Tahoma"/>
            <family val="2"/>
          </rPr>
          <t>Metric = D3_1_I_OutsDebtSecur_FinInsurActiv_WhichTrusFidCustodServFirms_x000D_
Data Type = Bk_Number 19 - 9</t>
        </r>
      </text>
    </comment>
    <comment ref="L28" authorId="1" shapeId="0" xr:uid="{00000000-0006-0000-2400-00004B010000}">
      <text>
        <r>
          <rPr>
            <b/>
            <sz val="9"/>
            <color indexed="81"/>
            <rFont val="Tahoma"/>
            <family val="2"/>
          </rPr>
          <t>Metric = D3_1_I_NewCredGrantMnthQuart_FinInsurActiv_WhichTrusFidCustodServFirms_x000D_
Data Type = Bk_Number 19 - 9</t>
        </r>
      </text>
    </comment>
    <comment ref="M28" authorId="1" shapeId="0" xr:uid="{00000000-0006-0000-2400-00004C010000}">
      <text>
        <r>
          <rPr>
            <b/>
            <sz val="9"/>
            <color indexed="81"/>
            <rFont val="Tahoma"/>
            <family val="2"/>
          </rPr>
          <t>Metric = D3_1_I_FinInsurActiv_WhichTrusFidCustodServFirms_NewCredGrantMnthQuart_InSingapore_x000D_
Data Type = Bk_Number 19 - 9</t>
        </r>
      </text>
    </comment>
    <comment ref="N28" authorId="1" shapeId="0" xr:uid="{00000000-0006-0000-2400-00004D010000}">
      <text>
        <r>
          <rPr>
            <b/>
            <sz val="9"/>
            <color indexed="81"/>
            <rFont val="Tahoma"/>
            <family val="2"/>
          </rPr>
          <t>Metric = D3_1_I_NewCredGrantMnthQuart_WhichSMEs_FinInsurActiv_WhichTrusFidCustodServFirms_x000D_
Data Type = Bk_Number 19 - 9</t>
        </r>
      </text>
    </comment>
    <comment ref="O28" authorId="1" shapeId="0" xr:uid="{00000000-0006-0000-2400-00004E010000}">
      <text>
        <r>
          <rPr>
            <b/>
            <sz val="9"/>
            <color indexed="81"/>
            <rFont val="Tahoma"/>
            <family val="2"/>
          </rPr>
          <t>Metric = D3_1_I_FinInsurActiv_WhichTrusFidCustodServFirms_WhichSMEs_InSingapore_x000D_
Data Type = Bk_Number 19 - 9</t>
        </r>
      </text>
    </comment>
    <comment ref="P28" authorId="1" shapeId="0" xr:uid="{00000000-0006-0000-2400-00004F010000}">
      <text>
        <r>
          <rPr>
            <b/>
            <sz val="9"/>
            <color indexed="81"/>
            <rFont val="Tahoma"/>
            <family val="2"/>
          </rPr>
          <t>Metric = D3_1_I_RestrExtCredGrantMnthQuart_FinInsurActiv_WhichTrusFidCustodServFirms_x000D_
Data Type = Bk_Number 19 - 9</t>
        </r>
      </text>
    </comment>
    <comment ref="Q28" authorId="1" shapeId="0" xr:uid="{00000000-0006-0000-2400-000050010000}">
      <text>
        <r>
          <rPr>
            <b/>
            <sz val="9"/>
            <color indexed="81"/>
            <rFont val="Tahoma"/>
            <family val="2"/>
          </rPr>
          <t>Metric = D3_1_I_NewDebtSecurMnthQuart_FinInsurActiv_WhichTrusFidCustodServFirms_x000D_
Data Type = Bk_Number 19 - 9</t>
        </r>
      </text>
    </comment>
    <comment ref="B29" authorId="1" shapeId="0" xr:uid="{00000000-0006-0000-2400-000051010000}">
      <text>
        <r>
          <rPr>
            <b/>
            <sz val="9"/>
            <color indexed="81"/>
            <rFont val="Tahoma"/>
            <family val="2"/>
          </rPr>
          <t>Metric = D3_1_I_CredFacilLimit_FinInsurActiv_WhichSecurFutureCo_x000D_
Data Type = Bk_Number 19 - 9</t>
        </r>
      </text>
    </comment>
    <comment ref="C29" authorId="1" shapeId="0" xr:uid="{00000000-0006-0000-2400-000052010000}">
      <text>
        <r>
          <rPr>
            <b/>
            <sz val="9"/>
            <color indexed="81"/>
            <rFont val="Tahoma"/>
            <family val="2"/>
          </rPr>
          <t>Metric = D3_1_I_Total_FinInsurActiv_WhichSecurFutureCo_x000D_
Data Type = Bk_Number 19 - 9</t>
        </r>
      </text>
    </comment>
    <comment ref="D29" authorId="1" shapeId="0" xr:uid="{00000000-0006-0000-2400-000053010000}">
      <text>
        <r>
          <rPr>
            <b/>
            <sz val="9"/>
            <color indexed="81"/>
            <rFont val="Tahoma"/>
            <family val="2"/>
          </rPr>
          <t>Metric = D3_1_I_FinInsurActiv_WhichSecurFutureCo_LoanAdva_InSingapore_x000D_
Data Type = Bk_Number 19 - 9</t>
        </r>
      </text>
    </comment>
    <comment ref="E29" authorId="1" shapeId="0" xr:uid="{00000000-0006-0000-2400-000054010000}">
      <text>
        <r>
          <rPr>
            <b/>
            <sz val="9"/>
            <color indexed="81"/>
            <rFont val="Tahoma"/>
            <family val="2"/>
          </rPr>
          <t>Metric = D3_1_I_LoanAdva_FxdRate_FinInsurActiv_WhichSecurFutureCo_x000D_
Data Type = Bk_Number 19 - 9</t>
        </r>
      </text>
    </comment>
    <comment ref="F29" authorId="1" shapeId="0" xr:uid="{00000000-0006-0000-2400-000055010000}">
      <text>
        <r>
          <rPr>
            <b/>
            <sz val="9"/>
            <color indexed="81"/>
            <rFont val="Tahoma"/>
            <family val="2"/>
          </rPr>
          <t>Metric = D3_1_I_LoanAdva_VarRate_FinInsurActiv_WhichSecurFutureCo_x000D_
Data Type = Bk_Number 19 - 9</t>
        </r>
      </text>
    </comment>
    <comment ref="G29" authorId="1" shapeId="0" xr:uid="{00000000-0006-0000-2400-000056010000}">
      <text>
        <r>
          <rPr>
            <b/>
            <sz val="9"/>
            <color indexed="81"/>
            <rFont val="Tahoma"/>
            <family val="2"/>
          </rPr>
          <t>Metric = D3_1_I_SME_InSingpaore_FinInsurActiv_WhichSecurFutureCo_x000D_
Data Type = Bk_Number 19 - 9</t>
        </r>
      </text>
    </comment>
    <comment ref="H29" authorId="1" shapeId="0" xr:uid="{00000000-0006-0000-2400-000057010000}">
      <text>
        <r>
          <rPr>
            <b/>
            <sz val="9"/>
            <color indexed="81"/>
            <rFont val="Tahoma"/>
            <family val="2"/>
          </rPr>
          <t>Metric = D3_1_I_SME_OutsSingapore_FinInsurActiv_WhichSecurFutureCo_x000D_
Data Type = Bk_Number 19 - 9</t>
        </r>
      </text>
    </comment>
    <comment ref="I29" authorId="1" shapeId="0" xr:uid="{00000000-0006-0000-2400-000058010000}">
      <text>
        <r>
          <rPr>
            <b/>
            <sz val="9"/>
            <color indexed="81"/>
            <rFont val="Tahoma"/>
            <family val="2"/>
          </rPr>
          <t>Metric = D3_1_I_BillDiscountPurch_FinInsurActiv_WhichSecurFutureCo_x000D_
Data Type = Bk_Number 19 - 9</t>
        </r>
      </text>
    </comment>
    <comment ref="J29" authorId="1" shapeId="0" xr:uid="{00000000-0006-0000-2400-000059010000}">
      <text>
        <r>
          <rPr>
            <b/>
            <sz val="9"/>
            <color indexed="81"/>
            <rFont val="Tahoma"/>
            <family val="2"/>
          </rPr>
          <t>Metric = D3_1_I_ContigentItem_FinInsurActiv_WhichSecurFutureCo_x000D_
Data Type = Bk_Number 19 - 9</t>
        </r>
      </text>
    </comment>
    <comment ref="K29" authorId="1" shapeId="0" xr:uid="{00000000-0006-0000-2400-00005A010000}">
      <text>
        <r>
          <rPr>
            <b/>
            <sz val="9"/>
            <color indexed="81"/>
            <rFont val="Tahoma"/>
            <family val="2"/>
          </rPr>
          <t>Metric = D3_1_I_OutsDebtSecur_FinInsurActiv_WhichSecurFutureCo_x000D_
Data Type = Bk_Number 19 - 9</t>
        </r>
      </text>
    </comment>
    <comment ref="L29" authorId="1" shapeId="0" xr:uid="{00000000-0006-0000-2400-00005B010000}">
      <text>
        <r>
          <rPr>
            <b/>
            <sz val="9"/>
            <color indexed="81"/>
            <rFont val="Tahoma"/>
            <family val="2"/>
          </rPr>
          <t>Metric = D3_1_I_NewCredGrantMnthQuart_FinInsurActiv_WhichSecurFutureCo_x000D_
Data Type = Bk_Number 19 - 9</t>
        </r>
      </text>
    </comment>
    <comment ref="M29" authorId="1" shapeId="0" xr:uid="{00000000-0006-0000-2400-00005C010000}">
      <text>
        <r>
          <rPr>
            <b/>
            <sz val="9"/>
            <color indexed="81"/>
            <rFont val="Tahoma"/>
            <family val="2"/>
          </rPr>
          <t>Metric = D3_1_I_FinInsurActiv_WhichSecurFutureCo_NewCredGrantMnthQuart_InSingapore_x000D_
Data Type = Bk_Number 19 - 9</t>
        </r>
      </text>
    </comment>
    <comment ref="N29" authorId="1" shapeId="0" xr:uid="{00000000-0006-0000-2400-00005D010000}">
      <text>
        <r>
          <rPr>
            <b/>
            <sz val="9"/>
            <color indexed="81"/>
            <rFont val="Tahoma"/>
            <family val="2"/>
          </rPr>
          <t>Metric = D3_1_I_NewCredGrantMnthQuart_WhichSMEs_FinInsurActiv_WhichSecurFutureCo_x000D_
Data Type = Bk_Number 19 - 9</t>
        </r>
      </text>
    </comment>
    <comment ref="O29" authorId="1" shapeId="0" xr:uid="{00000000-0006-0000-2400-00005E010000}">
      <text>
        <r>
          <rPr>
            <b/>
            <sz val="9"/>
            <color indexed="81"/>
            <rFont val="Tahoma"/>
            <family val="2"/>
          </rPr>
          <t>Metric = D3_1_I_FinInsurActiv_WhichSecurFutureCo_WhichSMEs_InSingapore_x000D_
Data Type = Bk_Number 19 - 9</t>
        </r>
      </text>
    </comment>
    <comment ref="P29" authorId="1" shapeId="0" xr:uid="{00000000-0006-0000-2400-00005F010000}">
      <text>
        <r>
          <rPr>
            <b/>
            <sz val="9"/>
            <color indexed="81"/>
            <rFont val="Tahoma"/>
            <family val="2"/>
          </rPr>
          <t>Metric = D3_1_I_RestrExtCredGrantMnthQuart_FinInsurActiv_WhichSecurFutureCo_x000D_
Data Type = Bk_Number 19 - 9</t>
        </r>
      </text>
    </comment>
    <comment ref="Q29" authorId="1" shapeId="0" xr:uid="{00000000-0006-0000-2400-000060010000}">
      <text>
        <r>
          <rPr>
            <b/>
            <sz val="9"/>
            <color indexed="81"/>
            <rFont val="Tahoma"/>
            <family val="2"/>
          </rPr>
          <t>Metric = D3_1_I_NewDebtSecurMnthQuart_FinInsurActiv_WhichSecurFutureCo_x000D_
Data Type = Bk_Number 19 - 9</t>
        </r>
      </text>
    </comment>
    <comment ref="B30" authorId="1" shapeId="0" xr:uid="{00000000-0006-0000-2400-000061010000}">
      <text>
        <r>
          <rPr>
            <b/>
            <sz val="9"/>
            <color indexed="81"/>
            <rFont val="Tahoma"/>
            <family val="2"/>
          </rPr>
          <t>Metric = D3_1_I_CredFacilLimit_FinInsurActiv_WhichFundManageCo_x000D_
Data Type = Bk_Number 19 - 9</t>
        </r>
      </text>
    </comment>
    <comment ref="C30" authorId="1" shapeId="0" xr:uid="{00000000-0006-0000-2400-000062010000}">
      <text>
        <r>
          <rPr>
            <b/>
            <sz val="9"/>
            <color indexed="81"/>
            <rFont val="Tahoma"/>
            <family val="2"/>
          </rPr>
          <t>Metric = D3_1_I_Total_FinInsurActiv_WhichFundManageCo_x000D_
Data Type = Bk_Number 19 - 9</t>
        </r>
      </text>
    </comment>
    <comment ref="D30" authorId="1" shapeId="0" xr:uid="{00000000-0006-0000-2400-000063010000}">
      <text>
        <r>
          <rPr>
            <b/>
            <sz val="9"/>
            <color indexed="81"/>
            <rFont val="Tahoma"/>
            <family val="2"/>
          </rPr>
          <t>Metric = D3_1_I_FinInsurActiv_WhichFundManageCo_LoanAdva_InSingapore_x000D_
Data Type = Bk_Number 19 - 9</t>
        </r>
      </text>
    </comment>
    <comment ref="E30" authorId="1" shapeId="0" xr:uid="{00000000-0006-0000-2400-000064010000}">
      <text>
        <r>
          <rPr>
            <b/>
            <sz val="9"/>
            <color indexed="81"/>
            <rFont val="Tahoma"/>
            <family val="2"/>
          </rPr>
          <t>Metric = D3_1_I_LoanAdva_FxdRate_FinInsurActiv_WhichFundManageCo_x000D_
Data Type = Bk_Number 19 - 9</t>
        </r>
      </text>
    </comment>
    <comment ref="F30" authorId="1" shapeId="0" xr:uid="{00000000-0006-0000-2400-000065010000}">
      <text>
        <r>
          <rPr>
            <b/>
            <sz val="9"/>
            <color indexed="81"/>
            <rFont val="Tahoma"/>
            <family val="2"/>
          </rPr>
          <t>Metric = D3_1_I_LoanAdva_VarRate_FinInsurActiv_WhichFundManageCo_x000D_
Data Type = Bk_Number 19 - 9</t>
        </r>
      </text>
    </comment>
    <comment ref="G30" authorId="1" shapeId="0" xr:uid="{00000000-0006-0000-2400-000066010000}">
      <text>
        <r>
          <rPr>
            <b/>
            <sz val="9"/>
            <color indexed="81"/>
            <rFont val="Tahoma"/>
            <family val="2"/>
          </rPr>
          <t>Metric = D3_1_I_SME_InSingpaore_FinInsurActiv_WhichFundManageCo_x000D_
Data Type = Bk_Number 19 - 9</t>
        </r>
      </text>
    </comment>
    <comment ref="H30" authorId="1" shapeId="0" xr:uid="{00000000-0006-0000-2400-000067010000}">
      <text>
        <r>
          <rPr>
            <b/>
            <sz val="9"/>
            <color indexed="81"/>
            <rFont val="Tahoma"/>
            <family val="2"/>
          </rPr>
          <t>Metric = D3_1_I_SME_OutsSingapore_FinInsurActiv_WhichFundManageCo_x000D_
Data Type = Bk_Number 19 - 9</t>
        </r>
      </text>
    </comment>
    <comment ref="I30" authorId="1" shapeId="0" xr:uid="{00000000-0006-0000-2400-000068010000}">
      <text>
        <r>
          <rPr>
            <b/>
            <sz val="9"/>
            <color indexed="81"/>
            <rFont val="Tahoma"/>
            <family val="2"/>
          </rPr>
          <t>Metric = D3_1_I_BillDiscountPurch_FinInsurActiv_WhichFundManageCo_x000D_
Data Type = Bk_Number 19 - 9</t>
        </r>
      </text>
    </comment>
    <comment ref="J30" authorId="1" shapeId="0" xr:uid="{00000000-0006-0000-2400-000069010000}">
      <text>
        <r>
          <rPr>
            <b/>
            <sz val="9"/>
            <color indexed="81"/>
            <rFont val="Tahoma"/>
            <family val="2"/>
          </rPr>
          <t>Metric = D3_1_I_ContigentItem_FinInsurActiv_WhichFundManageCo_x000D_
Data Type = Bk_Number 19 - 9</t>
        </r>
      </text>
    </comment>
    <comment ref="K30" authorId="1" shapeId="0" xr:uid="{00000000-0006-0000-2400-00006A010000}">
      <text>
        <r>
          <rPr>
            <b/>
            <sz val="9"/>
            <color indexed="81"/>
            <rFont val="Tahoma"/>
            <family val="2"/>
          </rPr>
          <t>Metric = D3_1_I_OutsDebtSecur_FinInsurActiv_WhichFundManageCo_x000D_
Data Type = Bk_Number 19 - 9</t>
        </r>
      </text>
    </comment>
    <comment ref="L30" authorId="1" shapeId="0" xr:uid="{00000000-0006-0000-2400-00006B010000}">
      <text>
        <r>
          <rPr>
            <b/>
            <sz val="9"/>
            <color indexed="81"/>
            <rFont val="Tahoma"/>
            <family val="2"/>
          </rPr>
          <t>Metric = D3_1_I_NewCredGrantMnthQuart_FinInsurActiv_WhichFundManageCo_x000D_
Data Type = Bk_Number 19 - 9</t>
        </r>
      </text>
    </comment>
    <comment ref="M30" authorId="1" shapeId="0" xr:uid="{00000000-0006-0000-2400-00006C010000}">
      <text>
        <r>
          <rPr>
            <b/>
            <sz val="9"/>
            <color indexed="81"/>
            <rFont val="Tahoma"/>
            <family val="2"/>
          </rPr>
          <t>Metric = D3_1_I_FinInsurActiv_WhichFundManageCo_NewCredGrantMnthQuart_InSingapore_x000D_
Data Type = Bk_Number 19 - 9</t>
        </r>
      </text>
    </comment>
    <comment ref="N30" authorId="1" shapeId="0" xr:uid="{00000000-0006-0000-2400-00006D010000}">
      <text>
        <r>
          <rPr>
            <b/>
            <sz val="9"/>
            <color indexed="81"/>
            <rFont val="Tahoma"/>
            <family val="2"/>
          </rPr>
          <t>Metric = D3_1_I_NewCredGrantMnthQuart_WhichSMEs_FinInsurActiv_WhichFundManageCo_x000D_
Data Type = Bk_Number 19 - 9</t>
        </r>
      </text>
    </comment>
    <comment ref="O30" authorId="1" shapeId="0" xr:uid="{00000000-0006-0000-2400-00006E010000}">
      <text>
        <r>
          <rPr>
            <b/>
            <sz val="9"/>
            <color indexed="81"/>
            <rFont val="Tahoma"/>
            <family val="2"/>
          </rPr>
          <t>Metric = D3_1_I_FinInsurActiv_WhichFundManageCo_WhichSMEs_InSingapore_x000D_
Data Type = Bk_Number 19 - 9</t>
        </r>
      </text>
    </comment>
    <comment ref="P30" authorId="1" shapeId="0" xr:uid="{00000000-0006-0000-2400-00006F010000}">
      <text>
        <r>
          <rPr>
            <b/>
            <sz val="9"/>
            <color indexed="81"/>
            <rFont val="Tahoma"/>
            <family val="2"/>
          </rPr>
          <t>Metric = D3_1_I_RestrExtCredGrantMnthQuart_FinInsurActiv_WhichFundManageCo_x000D_
Data Type = Bk_Number 19 - 9</t>
        </r>
      </text>
    </comment>
    <comment ref="Q30" authorId="1" shapeId="0" xr:uid="{00000000-0006-0000-2400-000070010000}">
      <text>
        <r>
          <rPr>
            <b/>
            <sz val="9"/>
            <color indexed="81"/>
            <rFont val="Tahoma"/>
            <family val="2"/>
          </rPr>
          <t>Metric = D3_1_I_NewDebtSecurMnthQuart_FinInsurActiv_WhichFundManageCo_x000D_
Data Type = Bk_Number 19 - 9</t>
        </r>
      </text>
    </comment>
    <comment ref="B31" authorId="0" shapeId="0" xr:uid="{00000000-0006-0000-2400-000071010000}">
      <text>
        <r>
          <rPr>
            <b/>
            <sz val="9"/>
            <color indexed="81"/>
            <rFont val="Tahoma"/>
            <family val="2"/>
          </rPr>
          <t>Metric = D3_1_I_CredFacilLimit_Amount_x000D_
Data Type = Bk_Number 19 - 9_x000D_
Bk_AssetsContBySector = RealProp</t>
        </r>
      </text>
    </comment>
    <comment ref="C31" authorId="1" shapeId="0" xr:uid="{00000000-0006-0000-2400-000072010000}">
      <text>
        <r>
          <rPr>
            <b/>
            <sz val="9"/>
            <color indexed="81"/>
            <rFont val="Tahoma"/>
            <family val="2"/>
          </rPr>
          <t>Metric = D3_1_I_Total_Amount_x000D_
Data Type = Bk_Number 19 - 9_x000D_
Bk_AssetsContBySector = RealProp</t>
        </r>
      </text>
    </comment>
    <comment ref="D31" authorId="0" shapeId="0" xr:uid="{00000000-0006-0000-2400-000073010000}">
      <text>
        <r>
          <rPr>
            <b/>
            <sz val="9"/>
            <color indexed="81"/>
            <rFont val="Tahoma"/>
            <family val="2"/>
          </rPr>
          <t>Metric = D3_1_I_RealProp_LoanAdva_InSingapore_x000D_
Data Type = Bk_Number 19 - 9</t>
        </r>
      </text>
    </comment>
    <comment ref="E31" authorId="0" shapeId="0" xr:uid="{00000000-0006-0000-2400-000074010000}">
      <text>
        <r>
          <rPr>
            <b/>
            <sz val="9"/>
            <color indexed="81"/>
            <rFont val="Tahoma"/>
            <family val="2"/>
          </rPr>
          <t>Metric = D3_1_I_LoanAdva_FxdRate_Amount_x000D_
Data Type = Bk_Number 19 - 9_x000D_
Bk_AssetsContBySector = RealProp</t>
        </r>
      </text>
    </comment>
    <comment ref="F31" authorId="0" shapeId="0" xr:uid="{00000000-0006-0000-2400-000075010000}">
      <text>
        <r>
          <rPr>
            <b/>
            <sz val="9"/>
            <color indexed="81"/>
            <rFont val="Tahoma"/>
            <family val="2"/>
          </rPr>
          <t>Metric = D3_1_I_LoanAdva_VarRate_Amount_x000D_
Data Type = Bk_Number 19 - 9_x000D_
Bk_AssetsContBySector = RealProp</t>
        </r>
      </text>
    </comment>
    <comment ref="G31" authorId="0" shapeId="0" xr:uid="{00000000-0006-0000-2400-000076010000}">
      <text>
        <r>
          <rPr>
            <b/>
            <sz val="9"/>
            <color indexed="81"/>
            <rFont val="Tahoma"/>
            <family val="2"/>
          </rPr>
          <t>Metric = D3_1_I_SME_InSingpaore_Amount_x000D_
Data Type = Bk_Number 19 - 9_x000D_
Bk_AssetsContBySector = RealProp</t>
        </r>
      </text>
    </comment>
    <comment ref="H31" authorId="0" shapeId="0" xr:uid="{00000000-0006-0000-2400-000077010000}">
      <text>
        <r>
          <rPr>
            <b/>
            <sz val="9"/>
            <color indexed="81"/>
            <rFont val="Tahoma"/>
            <family val="2"/>
          </rPr>
          <t>Metric = D3_1_I_SME_OutsSingapore_Amount_x000D_
Data Type = Bk_Number 19 - 9_x000D_
Bk_AssetsContBySector = RealProp</t>
        </r>
      </text>
    </comment>
    <comment ref="I31" authorId="0" shapeId="0" xr:uid="{00000000-0006-0000-2400-000078010000}">
      <text>
        <r>
          <rPr>
            <b/>
            <sz val="9"/>
            <color indexed="81"/>
            <rFont val="Tahoma"/>
            <family val="2"/>
          </rPr>
          <t>Metric = D3_1_I_BillDiscountPurch_Amount_x000D_
Data Type = Bk_Number 19 - 9_x000D_
Bk_AssetsContBySector = RealProp</t>
        </r>
      </text>
    </comment>
    <comment ref="J31" authorId="0" shapeId="0" xr:uid="{00000000-0006-0000-2400-000079010000}">
      <text>
        <r>
          <rPr>
            <b/>
            <sz val="9"/>
            <color indexed="81"/>
            <rFont val="Tahoma"/>
            <family val="2"/>
          </rPr>
          <t>Metric = D3_1_I_ContigentItem_Amount_x000D_
Data Type = Bk_Number 19 - 9_x000D_
Bk_AssetsContBySector = RealProp</t>
        </r>
      </text>
    </comment>
    <comment ref="K31" authorId="0" shapeId="0" xr:uid="{00000000-0006-0000-2400-00007A010000}">
      <text>
        <r>
          <rPr>
            <b/>
            <sz val="9"/>
            <color indexed="81"/>
            <rFont val="Tahoma"/>
            <family val="2"/>
          </rPr>
          <t>Metric = D3_1_I_OutsDebtSecur_Amount_x000D_
Data Type = Bk_Number 19 - 9_x000D_
Bk_AssetsContBySector = RealProp</t>
        </r>
      </text>
    </comment>
    <comment ref="L31" authorId="2" shapeId="0" xr:uid="{00000000-0006-0000-2400-00007B010000}">
      <text>
        <r>
          <rPr>
            <b/>
            <sz val="9"/>
            <color indexed="81"/>
            <rFont val="Tahoma"/>
            <family val="2"/>
          </rPr>
          <t>Metric = D3_1_I_NewCredGrantMnthQuart_Total_Amount_x000D_
Data Type = Bk_Number 19 - 9_x000D_
Bk_AssetsContBySector = RealProp</t>
        </r>
      </text>
    </comment>
    <comment ref="M31" authorId="0" shapeId="0" xr:uid="{00000000-0006-0000-2400-00007C010000}">
      <text>
        <r>
          <rPr>
            <b/>
            <sz val="9"/>
            <color indexed="81"/>
            <rFont val="Tahoma"/>
            <family val="2"/>
          </rPr>
          <t>Metric = D3_1_I_RealProp_NewCredGrantMnthQuart_InSingapore_x000D_
Data Type = Bk_Number 19 - 9</t>
        </r>
      </text>
    </comment>
    <comment ref="N31" authorId="2" shapeId="0" xr:uid="{00000000-0006-0000-2400-00007D010000}">
      <text>
        <r>
          <rPr>
            <b/>
            <sz val="9"/>
            <color indexed="81"/>
            <rFont val="Tahoma"/>
            <family val="2"/>
          </rPr>
          <t>Metric = D3_1_I_NewCredGrantMnthQuart_WhichSMEs_Total_Amount_x000D_
Data Type = Bk_Number 19 - 9_x000D_
Bk_AssetsContBySector = RealProp</t>
        </r>
      </text>
    </comment>
    <comment ref="O31" authorId="0" shapeId="0" xr:uid="{00000000-0006-0000-2400-00007E010000}">
      <text>
        <r>
          <rPr>
            <b/>
            <sz val="9"/>
            <color indexed="81"/>
            <rFont val="Tahoma"/>
            <family val="2"/>
          </rPr>
          <t>Metric = D3_1_I_RealProp_WhichSMEs_InSingapore_x000D_
Data Type = Bk_Number 19 - 9</t>
        </r>
      </text>
    </comment>
    <comment ref="P31" authorId="0" shapeId="0" xr:uid="{00000000-0006-0000-2400-00007F010000}">
      <text>
        <r>
          <rPr>
            <b/>
            <sz val="9"/>
            <color indexed="81"/>
            <rFont val="Tahoma"/>
            <family val="2"/>
          </rPr>
          <t>Metric = D3_1_I_RestrExtCredGrantMnthQuart_Amount_x000D_
Data Type = Bk_Number 19 - 9_x000D_
Bk_AssetsContBySector = RealProp</t>
        </r>
      </text>
    </comment>
    <comment ref="Q31" authorId="0" shapeId="0" xr:uid="{00000000-0006-0000-2400-000080010000}">
      <text>
        <r>
          <rPr>
            <b/>
            <sz val="9"/>
            <color indexed="81"/>
            <rFont val="Tahoma"/>
            <family val="2"/>
          </rPr>
          <t>Metric = D3_1_I_NewDebtSecurMnthQuart_Amount_x000D_
Data Type = Bk_Number 19 - 9_x000D_
Bk_AssetsContBySector = RealProp</t>
        </r>
      </text>
    </comment>
    <comment ref="B32" authorId="1" shapeId="0" xr:uid="{00000000-0006-0000-2400-000081010000}">
      <text>
        <r>
          <rPr>
            <b/>
            <sz val="9"/>
            <color indexed="81"/>
            <rFont val="Tahoma"/>
            <family val="2"/>
          </rPr>
          <t>Metric = D3_1_I_CredFacilLimit_RealEst_WhichRealEstDevs_x000D_
Data Type = Bk_Number 19 - 9</t>
        </r>
      </text>
    </comment>
    <comment ref="C32" authorId="1" shapeId="0" xr:uid="{00000000-0006-0000-2400-000082010000}">
      <text>
        <r>
          <rPr>
            <b/>
            <sz val="9"/>
            <color indexed="81"/>
            <rFont val="Tahoma"/>
            <family val="2"/>
          </rPr>
          <t>Metric = D3_1_I_Total_RealEst_WhichRealEstDevs_x000D_
Data Type = Bk_Number 19 - 9</t>
        </r>
      </text>
    </comment>
    <comment ref="D32" authorId="1" shapeId="0" xr:uid="{00000000-0006-0000-2400-000083010000}">
      <text>
        <r>
          <rPr>
            <b/>
            <sz val="9"/>
            <color indexed="81"/>
            <rFont val="Tahoma"/>
            <family val="2"/>
          </rPr>
          <t>Metric = D3_1_I_RealEst_WhichRealEstDevs_LoanAdva_InSingapore_x000D_
Data Type = Bk_Number 19 - 9</t>
        </r>
      </text>
    </comment>
    <comment ref="E32" authorId="1" shapeId="0" xr:uid="{00000000-0006-0000-2400-000084010000}">
      <text>
        <r>
          <rPr>
            <b/>
            <sz val="9"/>
            <color indexed="81"/>
            <rFont val="Tahoma"/>
            <family val="2"/>
          </rPr>
          <t>Metric = D3_1_I_LoanAdva_FxdRate_RealEst_WhichRealEstDevs_x000D_
Data Type = Bk_Number 19 - 9</t>
        </r>
      </text>
    </comment>
    <comment ref="F32" authorId="1" shapeId="0" xr:uid="{00000000-0006-0000-2400-000085010000}">
      <text>
        <r>
          <rPr>
            <b/>
            <sz val="9"/>
            <color indexed="81"/>
            <rFont val="Tahoma"/>
            <family val="2"/>
          </rPr>
          <t>Metric = D3_1_I_LoanAdva_VarRate_RealEst_WhichRealEstDevs_x000D_
Data Type = Bk_Number 19 - 9</t>
        </r>
      </text>
    </comment>
    <comment ref="G32" authorId="1" shapeId="0" xr:uid="{00000000-0006-0000-2400-000086010000}">
      <text>
        <r>
          <rPr>
            <b/>
            <sz val="9"/>
            <color indexed="81"/>
            <rFont val="Tahoma"/>
            <family val="2"/>
          </rPr>
          <t>Metric = D3_1_I_SME_InSingpaore_RealEst_WhichRealEstDevs_x000D_
Data Type = Bk_Number 19 - 9</t>
        </r>
      </text>
    </comment>
    <comment ref="H32" authorId="1" shapeId="0" xr:uid="{00000000-0006-0000-2400-000087010000}">
      <text>
        <r>
          <rPr>
            <b/>
            <sz val="9"/>
            <color indexed="81"/>
            <rFont val="Tahoma"/>
            <family val="2"/>
          </rPr>
          <t>Metric = D3_1_I_SME_OutsSingapore_RealEst_WhichRealEstDevs_x000D_
Data Type = Bk_Number 19 - 9</t>
        </r>
      </text>
    </comment>
    <comment ref="I32" authorId="1" shapeId="0" xr:uid="{00000000-0006-0000-2400-000088010000}">
      <text>
        <r>
          <rPr>
            <b/>
            <sz val="9"/>
            <color indexed="81"/>
            <rFont val="Tahoma"/>
            <family val="2"/>
          </rPr>
          <t>Metric = D3_1_I_BillDiscountPurch_RealEst_WhichRealEstDevs_x000D_
Data Type = Bk_Number 19 - 9</t>
        </r>
      </text>
    </comment>
    <comment ref="J32" authorId="1" shapeId="0" xr:uid="{00000000-0006-0000-2400-000089010000}">
      <text>
        <r>
          <rPr>
            <b/>
            <sz val="9"/>
            <color indexed="81"/>
            <rFont val="Tahoma"/>
            <family val="2"/>
          </rPr>
          <t>Metric = D3_1_I_ContigentItem_RealEst_WhichRealEstDevs_x000D_
Data Type = Bk_Number 19 - 9</t>
        </r>
      </text>
    </comment>
    <comment ref="K32" authorId="1" shapeId="0" xr:uid="{00000000-0006-0000-2400-00008A010000}">
      <text>
        <r>
          <rPr>
            <b/>
            <sz val="9"/>
            <color indexed="81"/>
            <rFont val="Tahoma"/>
            <family val="2"/>
          </rPr>
          <t>Metric = D3_1_I_OutsDebtSecur_RealEst_WhichRealEstDevs_x000D_
Data Type = Bk_Number 19 - 9</t>
        </r>
      </text>
    </comment>
    <comment ref="L32" authorId="1" shapeId="0" xr:uid="{00000000-0006-0000-2400-00008B010000}">
      <text>
        <r>
          <rPr>
            <b/>
            <sz val="9"/>
            <color indexed="81"/>
            <rFont val="Tahoma"/>
            <family val="2"/>
          </rPr>
          <t>Metric = D3_1_I_NewCredGrantMnthQuart_RealEst_WhichRealEstDevs_x000D_
Data Type = Bk_Number 19 - 9</t>
        </r>
      </text>
    </comment>
    <comment ref="M32" authorId="1" shapeId="0" xr:uid="{00000000-0006-0000-2400-00008C010000}">
      <text>
        <r>
          <rPr>
            <b/>
            <sz val="9"/>
            <color indexed="81"/>
            <rFont val="Tahoma"/>
            <family val="2"/>
          </rPr>
          <t>Metric = D3_1_I_RealEst_WhichRealEstDevs_NewCredGrantMnthQuart_InSingapore_x000D_
Data Type = Bk_Number 19 - 9</t>
        </r>
      </text>
    </comment>
    <comment ref="N32" authorId="1" shapeId="0" xr:uid="{00000000-0006-0000-2400-00008D010000}">
      <text>
        <r>
          <rPr>
            <b/>
            <sz val="9"/>
            <color indexed="81"/>
            <rFont val="Tahoma"/>
            <family val="2"/>
          </rPr>
          <t>Metric = D3_1_I_NewCredGrantMnthQuart_WhichSMEs_RealEst_WhichRealEstDevs_x000D_
Data Type = Bk_Number 19 - 9</t>
        </r>
      </text>
    </comment>
    <comment ref="O32" authorId="1" shapeId="0" xr:uid="{00000000-0006-0000-2400-00008E010000}">
      <text>
        <r>
          <rPr>
            <b/>
            <sz val="9"/>
            <color indexed="81"/>
            <rFont val="Tahoma"/>
            <family val="2"/>
          </rPr>
          <t>Metric = D3_1_I_RealEst_WhichRealEstDevs_WhichSMEs_InSingapore_x000D_
Data Type = Bk_Number 19 - 9</t>
        </r>
      </text>
    </comment>
    <comment ref="P32" authorId="1" shapeId="0" xr:uid="{00000000-0006-0000-2400-00008F010000}">
      <text>
        <r>
          <rPr>
            <b/>
            <sz val="9"/>
            <color indexed="81"/>
            <rFont val="Tahoma"/>
            <family val="2"/>
          </rPr>
          <t>Metric = D3_1_I_RestrExtCredGrantMnthQuart_RealEst_WhichRealEstDevs_x000D_
Data Type = Bk_Number 19 - 9</t>
        </r>
      </text>
    </comment>
    <comment ref="Q32" authorId="1" shapeId="0" xr:uid="{00000000-0006-0000-2400-000090010000}">
      <text>
        <r>
          <rPr>
            <b/>
            <sz val="9"/>
            <color indexed="81"/>
            <rFont val="Tahoma"/>
            <family val="2"/>
          </rPr>
          <t>Metric = D3_1_I_NewDebtSecurMnthQuart_RealEst_WhichRealEstDevs_x000D_
Data Type = Bk_Number 19 - 9</t>
        </r>
      </text>
    </comment>
    <comment ref="B33" authorId="1" shapeId="0" xr:uid="{00000000-0006-0000-2400-000091010000}">
      <text>
        <r>
          <rPr>
            <b/>
            <sz val="9"/>
            <color indexed="81"/>
            <rFont val="Tahoma"/>
            <family val="2"/>
          </rPr>
          <t>Metric = D3_1_I_CredFacilLimit_RealEst_WhichRealEstInvstsTrustsWithRentInc_x000D_
Data Type = Bk_Number 19 - 9</t>
        </r>
      </text>
    </comment>
    <comment ref="C33" authorId="1" shapeId="0" xr:uid="{00000000-0006-0000-2400-000092010000}">
      <text>
        <r>
          <rPr>
            <b/>
            <sz val="9"/>
            <color indexed="81"/>
            <rFont val="Tahoma"/>
            <family val="2"/>
          </rPr>
          <t>Metric = D3_1_I_Total_RealEst_WhichRealEstInvstsTrustsWithRentInc_x000D_
Data Type = Bk_Number 19 - 9</t>
        </r>
      </text>
    </comment>
    <comment ref="D33" authorId="1" shapeId="0" xr:uid="{00000000-0006-0000-2400-000093010000}">
      <text>
        <r>
          <rPr>
            <b/>
            <sz val="9"/>
            <color indexed="81"/>
            <rFont val="Tahoma"/>
            <family val="2"/>
          </rPr>
          <t>Metric = D3_1_I_RealEst_WhichRealEstInvstsTrustsWithRentInc_LoanAdva_InSingapore_x000D_
Data Type = Bk_Number 19 - 9</t>
        </r>
      </text>
    </comment>
    <comment ref="E33" authorId="1" shapeId="0" xr:uid="{00000000-0006-0000-2400-000094010000}">
      <text>
        <r>
          <rPr>
            <b/>
            <sz val="9"/>
            <color indexed="81"/>
            <rFont val="Tahoma"/>
            <family val="2"/>
          </rPr>
          <t>Metric = D3_1_I_LoanAdva_FxdRate_RealEst_WhichRealEstInvstsTrustsWithRentInc_x000D_
Data Type = Bk_Number 19 - 9</t>
        </r>
      </text>
    </comment>
    <comment ref="F33" authorId="1" shapeId="0" xr:uid="{00000000-0006-0000-2400-000095010000}">
      <text>
        <r>
          <rPr>
            <b/>
            <sz val="9"/>
            <color indexed="81"/>
            <rFont val="Tahoma"/>
            <family val="2"/>
          </rPr>
          <t>Metric = D3_1_I_LoanAdva_VarRate_RealEst_WhichRealEstInvstsTrustsWithRentInc_x000D_
Data Type = Bk_Number 19 - 9</t>
        </r>
      </text>
    </comment>
    <comment ref="G33" authorId="1" shapeId="0" xr:uid="{00000000-0006-0000-2400-000096010000}">
      <text>
        <r>
          <rPr>
            <b/>
            <sz val="9"/>
            <color indexed="81"/>
            <rFont val="Tahoma"/>
            <family val="2"/>
          </rPr>
          <t>Metric = D3_1_I_SME_InSingpaore_RealEst_WhichRealEstInvstsTrustsWithRentInc_x000D_
Data Type = Bk_Number 19 - 9</t>
        </r>
      </text>
    </comment>
    <comment ref="H33" authorId="1" shapeId="0" xr:uid="{00000000-0006-0000-2400-000097010000}">
      <text>
        <r>
          <rPr>
            <b/>
            <sz val="9"/>
            <color indexed="81"/>
            <rFont val="Tahoma"/>
            <family val="2"/>
          </rPr>
          <t>Metric = D3_1_I_SME_OutsSingapore_RealEst_WhichRealEstInvstsTrustsWithRentInc_x000D_
Data Type = Bk_Number 19 - 9</t>
        </r>
      </text>
    </comment>
    <comment ref="I33" authorId="1" shapeId="0" xr:uid="{00000000-0006-0000-2400-000098010000}">
      <text>
        <r>
          <rPr>
            <b/>
            <sz val="9"/>
            <color indexed="81"/>
            <rFont val="Tahoma"/>
            <family val="2"/>
          </rPr>
          <t>Metric = D3_1_I_BillDiscountPurch_RealEst_WhichRealEstInvstsTrustsWithRentInc_x000D_
Data Type = Bk_Number 19 - 9</t>
        </r>
      </text>
    </comment>
    <comment ref="J33" authorId="1" shapeId="0" xr:uid="{00000000-0006-0000-2400-000099010000}">
      <text>
        <r>
          <rPr>
            <b/>
            <sz val="9"/>
            <color indexed="81"/>
            <rFont val="Tahoma"/>
            <family val="2"/>
          </rPr>
          <t>Metric = D3_1_I_ContigentItem_RealEst_WhichRealEstInvstsTrustsWithRentInc_x000D_
Data Type = Bk_Number 19 - 9</t>
        </r>
      </text>
    </comment>
    <comment ref="K33" authorId="1" shapeId="0" xr:uid="{00000000-0006-0000-2400-00009A010000}">
      <text>
        <r>
          <rPr>
            <b/>
            <sz val="9"/>
            <color indexed="81"/>
            <rFont val="Tahoma"/>
            <family val="2"/>
          </rPr>
          <t>Metric = D3_1_I_OutsDebtSecur_RealEst_WhichRealEstInvstsTrustsWithRentInc_x000D_
Data Type = Bk_Number 19 - 9</t>
        </r>
      </text>
    </comment>
    <comment ref="L33" authorId="1" shapeId="0" xr:uid="{00000000-0006-0000-2400-00009B010000}">
      <text>
        <r>
          <rPr>
            <b/>
            <sz val="9"/>
            <color indexed="81"/>
            <rFont val="Tahoma"/>
            <family val="2"/>
          </rPr>
          <t>Metric = D3_1_I_NewCredGrantMnthQuart_RealEst_WhichRealEstInvstsTrustsWithRentInc_x000D_
Data Type = Bk_Number 19 - 9</t>
        </r>
      </text>
    </comment>
    <comment ref="M33" authorId="1" shapeId="0" xr:uid="{00000000-0006-0000-2400-00009C010000}">
      <text>
        <r>
          <rPr>
            <b/>
            <sz val="9"/>
            <color indexed="81"/>
            <rFont val="Tahoma"/>
            <family val="2"/>
          </rPr>
          <t>Metric = D3_1_I_RealEst_WhichRealEstInvstsTrustsWithRentInc_NewCredGrantMnthQuart_InSingapore_x000D_
Data Type = Bk_Number 19 - 9</t>
        </r>
      </text>
    </comment>
    <comment ref="N33" authorId="1" shapeId="0" xr:uid="{00000000-0006-0000-2400-00009D010000}">
      <text>
        <r>
          <rPr>
            <b/>
            <sz val="9"/>
            <color indexed="81"/>
            <rFont val="Tahoma"/>
            <family val="2"/>
          </rPr>
          <t>Metric = D3_1_I_NewCredGrantMnthQuart_WhichSMEs_RealEst_WhichRealEstInvstsTrustsWithRentInc_x000D_
Data Type = Bk_Number 19 - 9</t>
        </r>
      </text>
    </comment>
    <comment ref="O33" authorId="1" shapeId="0" xr:uid="{00000000-0006-0000-2400-00009E010000}">
      <text>
        <r>
          <rPr>
            <b/>
            <sz val="9"/>
            <color indexed="81"/>
            <rFont val="Tahoma"/>
            <family val="2"/>
          </rPr>
          <t>Metric = D3_1_I_RealEst_WhichRealEstInvstsTrustsWithRentInc_WhichSMEs_InSingapore_x000D_
Data Type = Bk_Number 19 - 9</t>
        </r>
      </text>
    </comment>
    <comment ref="P33" authorId="1" shapeId="0" xr:uid="{00000000-0006-0000-2400-00009F010000}">
      <text>
        <r>
          <rPr>
            <b/>
            <sz val="9"/>
            <color indexed="81"/>
            <rFont val="Tahoma"/>
            <family val="2"/>
          </rPr>
          <t>Metric = D3_1_I_RestrExtCredGrantMnthQuart_RealEst_WhichRealEstInvstsTrustsWithRentInc_x000D_
Data Type = Bk_Number 19 - 9</t>
        </r>
      </text>
    </comment>
    <comment ref="Q33" authorId="1" shapeId="0" xr:uid="{00000000-0006-0000-2400-0000A0010000}">
      <text>
        <r>
          <rPr>
            <b/>
            <sz val="9"/>
            <color indexed="81"/>
            <rFont val="Tahoma"/>
            <family val="2"/>
          </rPr>
          <t>Metric = D3_1_I_NewDebtSecurMnthQuart_RealEst_WhichRealEstInvstsTrustsWithRentInc_x000D_
Data Type = Bk_Number 19 - 9</t>
        </r>
      </text>
    </comment>
    <comment ref="B34" authorId="0" shapeId="0" xr:uid="{00000000-0006-0000-2400-0000A1010000}">
      <text>
        <r>
          <rPr>
            <b/>
            <sz val="9"/>
            <color indexed="81"/>
            <rFont val="Tahoma"/>
            <family val="2"/>
          </rPr>
          <t>Metric = D3_1_I_CredFacilLimit_Amount_x000D_
Data Type = Bk_Number 19 - 9_x000D_
Bk_AssetsContBySector = ProfessionalScientificTechnicalAdministrativeSupportServiceActivities</t>
        </r>
      </text>
    </comment>
    <comment ref="C34" authorId="1" shapeId="0" xr:uid="{00000000-0006-0000-2400-0000A2010000}">
      <text>
        <r>
          <rPr>
            <b/>
            <sz val="9"/>
            <color indexed="81"/>
            <rFont val="Tahoma"/>
            <family val="2"/>
          </rPr>
          <t>Metric = D3_1_I_Total_Amount_x000D_
Data Type = Bk_Number 19 - 9_x000D_
Bk_AssetsContBySector = ProfessionalScientificTechnicalAdministrativeSupportServiceActivities</t>
        </r>
      </text>
    </comment>
    <comment ref="D34" authorId="1" shapeId="0" xr:uid="{00000000-0006-0000-2400-0000A3010000}">
      <text>
        <r>
          <rPr>
            <b/>
            <sz val="9"/>
            <color indexed="81"/>
            <rFont val="Tahoma"/>
            <family val="2"/>
          </rPr>
          <t>Metric = D3_1_I_ProfessScientifTechAdminSuppServiceActiv_LoanAdva_InSingapore_x000D_
Data Type = Bk_Number 19 - 9</t>
        </r>
      </text>
    </comment>
    <comment ref="E34" authorId="0" shapeId="0" xr:uid="{00000000-0006-0000-2400-0000A4010000}">
      <text>
        <r>
          <rPr>
            <b/>
            <sz val="9"/>
            <color indexed="81"/>
            <rFont val="Tahoma"/>
            <family val="2"/>
          </rPr>
          <t>Metric = D3_1_I_LoanAdva_FxdRate_Amount_x000D_
Data Type = Bk_Number 19 - 9_x000D_
Bk_AssetsContBySector = ProfessionalScientificTechnicalAdministrativeSupportServiceActivities</t>
        </r>
      </text>
    </comment>
    <comment ref="F34" authorId="0" shapeId="0" xr:uid="{00000000-0006-0000-2400-0000A5010000}">
      <text>
        <r>
          <rPr>
            <b/>
            <sz val="9"/>
            <color indexed="81"/>
            <rFont val="Tahoma"/>
            <family val="2"/>
          </rPr>
          <t>Metric = D3_1_I_LoanAdva_VarRate_Amount_x000D_
Data Type = Bk_Number 19 - 9_x000D_
Bk_AssetsContBySector = ProfessionalScientificTechnicalAdministrativeSupportServiceActivities</t>
        </r>
      </text>
    </comment>
    <comment ref="G34" authorId="0" shapeId="0" xr:uid="{00000000-0006-0000-2400-0000A6010000}">
      <text>
        <r>
          <rPr>
            <b/>
            <sz val="9"/>
            <color indexed="81"/>
            <rFont val="Tahoma"/>
            <family val="2"/>
          </rPr>
          <t>Metric = D3_1_I_SME_InSingpaore_Amount_x000D_
Data Type = Bk_Number 19 - 9_x000D_
Bk_AssetsContBySector = ProfessionalScientificTechnicalAdministrativeSupportServiceActivities</t>
        </r>
      </text>
    </comment>
    <comment ref="H34" authorId="0" shapeId="0" xr:uid="{00000000-0006-0000-2400-0000A7010000}">
      <text>
        <r>
          <rPr>
            <b/>
            <sz val="9"/>
            <color indexed="81"/>
            <rFont val="Tahoma"/>
            <family val="2"/>
          </rPr>
          <t>Metric = D3_1_I_SME_OutsSingapore_Amount_x000D_
Data Type = Bk_Number 19 - 9_x000D_
Bk_AssetsContBySector = ProfessionalScientificTechnicalAdministrativeSupportServiceActivities</t>
        </r>
      </text>
    </comment>
    <comment ref="I34" authorId="0" shapeId="0" xr:uid="{00000000-0006-0000-2400-0000A8010000}">
      <text>
        <r>
          <rPr>
            <b/>
            <sz val="9"/>
            <color indexed="81"/>
            <rFont val="Tahoma"/>
            <family val="2"/>
          </rPr>
          <t>Metric = D3_1_I_BillDiscountPurch_Amount_x000D_
Data Type = Bk_Number 19 - 9_x000D_
Bk_AssetsContBySector = ProfessionalScientificTechnicalAdministrativeSupportServiceActivities</t>
        </r>
      </text>
    </comment>
    <comment ref="J34" authorId="0" shapeId="0" xr:uid="{00000000-0006-0000-2400-0000A9010000}">
      <text>
        <r>
          <rPr>
            <b/>
            <sz val="9"/>
            <color indexed="81"/>
            <rFont val="Tahoma"/>
            <family val="2"/>
          </rPr>
          <t>Metric = D3_1_I_ContigentItem_Amount_x000D_
Data Type = Bk_Number 19 - 9_x000D_
Bk_AssetsContBySector = ProfessionalScientificTechnicalAdministrativeSupportServiceActivities</t>
        </r>
      </text>
    </comment>
    <comment ref="K34" authorId="0" shapeId="0" xr:uid="{00000000-0006-0000-2400-0000AA010000}">
      <text>
        <r>
          <rPr>
            <b/>
            <sz val="9"/>
            <color indexed="81"/>
            <rFont val="Tahoma"/>
            <family val="2"/>
          </rPr>
          <t>Metric = D3_1_I_OutsDebtSecur_Amount_x000D_
Data Type = Bk_Number 19 - 9_x000D_
Bk_AssetsContBySector = ProfessionalScientificTechnicalAdministrativeSupportServiceActivities</t>
        </r>
      </text>
    </comment>
    <comment ref="L34" authorId="2" shapeId="0" xr:uid="{00000000-0006-0000-2400-0000AB010000}">
      <text>
        <r>
          <rPr>
            <b/>
            <sz val="9"/>
            <color indexed="81"/>
            <rFont val="Tahoma"/>
            <family val="2"/>
          </rPr>
          <t>Metric = D3_1_I_NewCredGrantMnthQuart_Total_Amount_x000D_
Data Type = Bk_Number 19 - 9_x000D_
Bk_AssetsContBySector = ProfessionalScientificTechnicalAdministrativeSupportServiceActivities</t>
        </r>
      </text>
    </comment>
    <comment ref="M34" authorId="0" shapeId="0" xr:uid="{00000000-0006-0000-2400-0000AC010000}">
      <text>
        <r>
          <rPr>
            <b/>
            <sz val="9"/>
            <color indexed="81"/>
            <rFont val="Tahoma"/>
            <family val="2"/>
          </rPr>
          <t>Metric = D3_1_I_ProfessScientifTechAdminSuppServiceActiv_NewCredGrantMnthQuart_InSingapore_x000D_
Data Type = Bk_Number 19 - 9</t>
        </r>
      </text>
    </comment>
    <comment ref="N34" authorId="2" shapeId="0" xr:uid="{00000000-0006-0000-2400-0000AD010000}">
      <text>
        <r>
          <rPr>
            <b/>
            <sz val="9"/>
            <color indexed="81"/>
            <rFont val="Tahoma"/>
            <family val="2"/>
          </rPr>
          <t>Metric = D3_1_I_NewCredGrantMnthQuart_WhichSMEs_Total_Amount_x000D_
Data Type = Bk_Number 19 - 9_x000D_
Bk_AssetsContBySector = ProfessionalScientificTechnicalAdministrativeSupportServiceActivities</t>
        </r>
      </text>
    </comment>
    <comment ref="O34" authorId="0" shapeId="0" xr:uid="{00000000-0006-0000-2400-0000AE010000}">
      <text>
        <r>
          <rPr>
            <b/>
            <sz val="9"/>
            <color indexed="81"/>
            <rFont val="Tahoma"/>
            <family val="2"/>
          </rPr>
          <t>Metric = D3_1_I_ProfessScientifTechAdminSuppServiceActiv_WhichSMEs_InSingapore_x000D_
Data Type = Bk_Number 19 - 9</t>
        </r>
      </text>
    </comment>
    <comment ref="P34" authorId="0" shapeId="0" xr:uid="{00000000-0006-0000-2400-0000AF010000}">
      <text>
        <r>
          <rPr>
            <b/>
            <sz val="9"/>
            <color indexed="81"/>
            <rFont val="Tahoma"/>
            <family val="2"/>
          </rPr>
          <t>Metric = D3_1_I_RestrExtCredGrantMnthQuart_Amount_x000D_
Data Type = Bk_Number 19 - 9_x000D_
Bk_AssetsContBySector = ProfessionalScientificTechnicalAdministrativeSupportServiceActivities</t>
        </r>
      </text>
    </comment>
    <comment ref="Q34" authorId="0" shapeId="0" xr:uid="{00000000-0006-0000-2400-0000B0010000}">
      <text>
        <r>
          <rPr>
            <b/>
            <sz val="9"/>
            <color indexed="81"/>
            <rFont val="Tahoma"/>
            <family val="2"/>
          </rPr>
          <t>Metric = D3_1_I_NewDebtSecurMnthQuart_Amount_x000D_
Data Type = Bk_Number 19 - 9_x000D_
Bk_AssetsContBySector = ProfessionalScientificTechnicalAdministrativeSupportServiceActivities</t>
        </r>
      </text>
    </comment>
    <comment ref="B35" authorId="0" shapeId="0" xr:uid="{00000000-0006-0000-2400-0000B1010000}">
      <text>
        <r>
          <rPr>
            <b/>
            <sz val="9"/>
            <color indexed="81"/>
            <rFont val="Tahoma"/>
            <family val="2"/>
          </rPr>
          <t>Metric = D3_1_I_CredFacilLimit_Amount_x000D_
Data Type = Bk_Number 19 - 9_x000D_
Bk_AssetsContBySector = OtherIndustries</t>
        </r>
      </text>
    </comment>
    <comment ref="C35" authorId="1" shapeId="0" xr:uid="{00000000-0006-0000-2400-0000B2010000}">
      <text>
        <r>
          <rPr>
            <b/>
            <sz val="9"/>
            <color indexed="81"/>
            <rFont val="Tahoma"/>
            <family val="2"/>
          </rPr>
          <t>Metric = D3_1_I_Total_Amount_x000D_
Data Type = Bk_Number 19 - 9_x000D_
Bk_AssetsContBySector = OtherIndustries</t>
        </r>
      </text>
    </comment>
    <comment ref="D35" authorId="0" shapeId="0" xr:uid="{00000000-0006-0000-2400-0000B3010000}">
      <text>
        <r>
          <rPr>
            <b/>
            <sz val="9"/>
            <color indexed="81"/>
            <rFont val="Tahoma"/>
            <family val="2"/>
          </rPr>
          <t>Metric = D3_1_I_OtherIndustries_LoanAdva_InSingapore_x000D_
Data Type = Bk_Number 19 - 9</t>
        </r>
      </text>
    </comment>
    <comment ref="E35" authorId="0" shapeId="0" xr:uid="{00000000-0006-0000-2400-0000B4010000}">
      <text>
        <r>
          <rPr>
            <b/>
            <sz val="9"/>
            <color indexed="81"/>
            <rFont val="Tahoma"/>
            <family val="2"/>
          </rPr>
          <t>Metric = D3_1_I_LoanAdva_FxdRate_Amount_x000D_
Data Type = Bk_Number 19 - 9_x000D_
Bk_AssetsContBySector = OtherIndustries</t>
        </r>
      </text>
    </comment>
    <comment ref="F35" authorId="0" shapeId="0" xr:uid="{00000000-0006-0000-2400-0000B5010000}">
      <text>
        <r>
          <rPr>
            <b/>
            <sz val="9"/>
            <color indexed="81"/>
            <rFont val="Tahoma"/>
            <family val="2"/>
          </rPr>
          <t>Metric = D3_1_I_LoanAdva_VarRate_Amount_x000D_
Data Type = Bk_Number 19 - 9_x000D_
Bk_AssetsContBySector = OtherIndustries</t>
        </r>
      </text>
    </comment>
    <comment ref="G35" authorId="0" shapeId="0" xr:uid="{00000000-0006-0000-2400-0000B6010000}">
      <text>
        <r>
          <rPr>
            <b/>
            <sz val="9"/>
            <color indexed="81"/>
            <rFont val="Tahoma"/>
            <family val="2"/>
          </rPr>
          <t>Metric = D3_1_I_SME_InSingpaore_Amount_x000D_
Data Type = Bk_Number 19 - 9_x000D_
Bk_AssetsContBySector = OtherIndustries</t>
        </r>
      </text>
    </comment>
    <comment ref="H35" authorId="0" shapeId="0" xr:uid="{00000000-0006-0000-2400-0000B7010000}">
      <text>
        <r>
          <rPr>
            <b/>
            <sz val="9"/>
            <color indexed="81"/>
            <rFont val="Tahoma"/>
            <family val="2"/>
          </rPr>
          <t>Metric = D3_1_I_SME_OutsSingapore_Amount_x000D_
Data Type = Bk_Number 19 - 9_x000D_
Bk_AssetsContBySector = OtherIndustries</t>
        </r>
      </text>
    </comment>
    <comment ref="I35" authorId="0" shapeId="0" xr:uid="{00000000-0006-0000-2400-0000B8010000}">
      <text>
        <r>
          <rPr>
            <b/>
            <sz val="9"/>
            <color indexed="81"/>
            <rFont val="Tahoma"/>
            <family val="2"/>
          </rPr>
          <t>Metric = D3_1_I_BillDiscountPurch_Amount_x000D_
Data Type = Bk_Number 19 - 9_x000D_
Bk_AssetsContBySector = OtherIndustries</t>
        </r>
      </text>
    </comment>
    <comment ref="J35" authorId="0" shapeId="0" xr:uid="{00000000-0006-0000-2400-0000B9010000}">
      <text>
        <r>
          <rPr>
            <b/>
            <sz val="9"/>
            <color indexed="81"/>
            <rFont val="Tahoma"/>
            <family val="2"/>
          </rPr>
          <t>Metric = D3_1_I_ContigentItem_Amount_x000D_
Data Type = Bk_Number 19 - 9_x000D_
Bk_AssetsContBySector = OtherIndustries</t>
        </r>
      </text>
    </comment>
    <comment ref="K35" authorId="0" shapeId="0" xr:uid="{00000000-0006-0000-2400-0000BA010000}">
      <text>
        <r>
          <rPr>
            <b/>
            <sz val="9"/>
            <color indexed="81"/>
            <rFont val="Tahoma"/>
            <family val="2"/>
          </rPr>
          <t>Metric = D3_1_I_OutsDebtSecur_Amount_x000D_
Data Type = Bk_Number 19 - 9_x000D_
Bk_AssetsContBySector = OtherIndustries</t>
        </r>
      </text>
    </comment>
    <comment ref="L35" authorId="2" shapeId="0" xr:uid="{00000000-0006-0000-2400-0000BB010000}">
      <text>
        <r>
          <rPr>
            <b/>
            <sz val="9"/>
            <color indexed="81"/>
            <rFont val="Tahoma"/>
            <family val="2"/>
          </rPr>
          <t>Metric = D3_1_I_NewCredGrantMnthQuart_Total_Amount_x000D_
Data Type = Bk_Number 19 - 9_x000D_
Bk_AssetsContBySector = OtherIndustries</t>
        </r>
      </text>
    </comment>
    <comment ref="M35" authorId="0" shapeId="0" xr:uid="{00000000-0006-0000-2400-0000BC010000}">
      <text>
        <r>
          <rPr>
            <b/>
            <sz val="9"/>
            <color indexed="81"/>
            <rFont val="Tahoma"/>
            <family val="2"/>
          </rPr>
          <t>Metric = D3_1_I_OtherIndustries_NewCredGrantMnthQuart_InSingapore_x000D_
Data Type = Bk_Number 19 - 9</t>
        </r>
      </text>
    </comment>
    <comment ref="N35" authorId="2" shapeId="0" xr:uid="{00000000-0006-0000-2400-0000BD010000}">
      <text>
        <r>
          <rPr>
            <b/>
            <sz val="9"/>
            <color indexed="81"/>
            <rFont val="Tahoma"/>
            <family val="2"/>
          </rPr>
          <t>Metric = D3_1_I_NewCredGrantMnthQuart_WhichSMEs_Total_Amount_x000D_
Data Type = Bk_Number 19 - 9_x000D_
Bk_AssetsContBySector = OtherIndustries</t>
        </r>
      </text>
    </comment>
    <comment ref="O35" authorId="0" shapeId="0" xr:uid="{00000000-0006-0000-2400-0000BE010000}">
      <text>
        <r>
          <rPr>
            <b/>
            <sz val="9"/>
            <color indexed="81"/>
            <rFont val="Tahoma"/>
            <family val="2"/>
          </rPr>
          <t>Metric = D3_1_I_OtherIndustries_WhichSMEs_InSingapore_x000D_
Data Type = Bk_Number 19 - 9</t>
        </r>
      </text>
    </comment>
    <comment ref="P35" authorId="0" shapeId="0" xr:uid="{00000000-0006-0000-2400-0000BF010000}">
      <text>
        <r>
          <rPr>
            <b/>
            <sz val="9"/>
            <color indexed="81"/>
            <rFont val="Tahoma"/>
            <family val="2"/>
          </rPr>
          <t>Metric = D3_1_I_RestrExtCredGrantMnthQuart_Amount_x000D_
Data Type = Bk_Number 19 - 9_x000D_
Bk_AssetsContBySector = OtherIndustries</t>
        </r>
      </text>
    </comment>
    <comment ref="Q35" authorId="0" shapeId="0" xr:uid="{00000000-0006-0000-2400-0000C0010000}">
      <text>
        <r>
          <rPr>
            <b/>
            <sz val="9"/>
            <color indexed="81"/>
            <rFont val="Tahoma"/>
            <family val="2"/>
          </rPr>
          <t>Metric = D3_1_I_NewDebtSecurMnthQuart_Amount_x000D_
Data Type = Bk_Number 19 - 9_x000D_
Bk_AssetsContBySector = OtherIndustries</t>
        </r>
      </text>
    </comment>
    <comment ref="B36" authorId="1" shapeId="0" xr:uid="{00000000-0006-0000-2400-0000C1010000}">
      <text>
        <r>
          <rPr>
            <b/>
            <sz val="9"/>
            <color indexed="81"/>
            <rFont val="Tahoma"/>
            <family val="2"/>
          </rPr>
          <t>Metric = D3_1_I_CredFacilLimit_OtherIndus_WhichPubAdmin_x000D_
Data Type = Bk_Number 19 - 9</t>
        </r>
      </text>
    </comment>
    <comment ref="C36" authorId="1" shapeId="0" xr:uid="{00000000-0006-0000-2400-0000C2010000}">
      <text>
        <r>
          <rPr>
            <b/>
            <sz val="9"/>
            <color indexed="81"/>
            <rFont val="Tahoma"/>
            <family val="2"/>
          </rPr>
          <t>Metric = D3_1_I_Total_OtherIndus_WhichPubAdmin_x000D_
Data Type = Bk_Number 19 - 9</t>
        </r>
      </text>
    </comment>
    <comment ref="D36" authorId="1" shapeId="0" xr:uid="{00000000-0006-0000-2400-0000C3010000}">
      <text>
        <r>
          <rPr>
            <b/>
            <sz val="9"/>
            <color indexed="81"/>
            <rFont val="Tahoma"/>
            <family val="2"/>
          </rPr>
          <t>Metric = D3_1_I_OtherIndus_WhichPubAdmin_LoanAdva_InSingapore_x000D_
Data Type = Bk_Number 19 - 9</t>
        </r>
      </text>
    </comment>
    <comment ref="E36" authorId="1" shapeId="0" xr:uid="{00000000-0006-0000-2400-0000C4010000}">
      <text>
        <r>
          <rPr>
            <b/>
            <sz val="9"/>
            <color indexed="81"/>
            <rFont val="Tahoma"/>
            <family val="2"/>
          </rPr>
          <t>Metric = D3_1_I_LoanAdva_FxdRate_OtherIndus_WhichPubAdmin_x000D_
Data Type = Bk_Number 19 - 9</t>
        </r>
      </text>
    </comment>
    <comment ref="F36" authorId="1" shapeId="0" xr:uid="{00000000-0006-0000-2400-0000C5010000}">
      <text>
        <r>
          <rPr>
            <b/>
            <sz val="9"/>
            <color indexed="81"/>
            <rFont val="Tahoma"/>
            <family val="2"/>
          </rPr>
          <t>Metric = D3_1_I_LoanAdva_VarRate_OtherIndus_WhichPubAdmin_x000D_
Data Type = Bk_Number 19 - 9</t>
        </r>
      </text>
    </comment>
    <comment ref="G36" authorId="1" shapeId="0" xr:uid="{00000000-0006-0000-2400-0000C6010000}">
      <text>
        <r>
          <rPr>
            <b/>
            <sz val="9"/>
            <color indexed="81"/>
            <rFont val="Tahoma"/>
            <family val="2"/>
          </rPr>
          <t>Metric = D3_1_I_SME_InSingpaore_OtherIndus_WhichPubAdmin_x000D_
Data Type = Bk_Number 19 - 9</t>
        </r>
      </text>
    </comment>
    <comment ref="H36" authorId="1" shapeId="0" xr:uid="{00000000-0006-0000-2400-0000C7010000}">
      <text>
        <r>
          <rPr>
            <b/>
            <sz val="9"/>
            <color indexed="81"/>
            <rFont val="Tahoma"/>
            <family val="2"/>
          </rPr>
          <t>Metric = D3_1_I_SME_OutsSingapore_OtherIndus_WhichPubAdmin_x000D_
Data Type = Bk_Number 19 - 9</t>
        </r>
      </text>
    </comment>
    <comment ref="I36" authorId="1" shapeId="0" xr:uid="{00000000-0006-0000-2400-0000C8010000}">
      <text>
        <r>
          <rPr>
            <b/>
            <sz val="9"/>
            <color indexed="81"/>
            <rFont val="Tahoma"/>
            <family val="2"/>
          </rPr>
          <t>Metric = D3_1_I_BillDiscountPurch_OtherIndus_WhichPubAdmin_x000D_
Data Type = Bk_Number 19 - 9</t>
        </r>
      </text>
    </comment>
    <comment ref="J36" authorId="1" shapeId="0" xr:uid="{00000000-0006-0000-2400-0000C9010000}">
      <text>
        <r>
          <rPr>
            <b/>
            <sz val="9"/>
            <color indexed="81"/>
            <rFont val="Tahoma"/>
            <family val="2"/>
          </rPr>
          <t>Metric = D3_1_I_ContigentItem_OtherIndus_WhichPubAdmin_x000D_
Data Type = Bk_Number 19 - 9</t>
        </r>
      </text>
    </comment>
    <comment ref="K36" authorId="1" shapeId="0" xr:uid="{00000000-0006-0000-2400-0000CA010000}">
      <text>
        <r>
          <rPr>
            <b/>
            <sz val="9"/>
            <color indexed="81"/>
            <rFont val="Tahoma"/>
            <family val="2"/>
          </rPr>
          <t>Metric = D3_1_I_OutsDebtSecur_OtherIndus_WhichPubAdmin_x000D_
Data Type = Bk_Number 19 - 9</t>
        </r>
      </text>
    </comment>
    <comment ref="L36" authorId="1" shapeId="0" xr:uid="{00000000-0006-0000-2400-0000CB010000}">
      <text>
        <r>
          <rPr>
            <b/>
            <sz val="9"/>
            <color indexed="81"/>
            <rFont val="Tahoma"/>
            <family val="2"/>
          </rPr>
          <t>Metric = D3_1_I_NewCredGrantMnthQuart_OtherIndus_WhichPubAdmin_x000D_
Data Type = Bk_Number 19 - 9</t>
        </r>
      </text>
    </comment>
    <comment ref="M36" authorId="1" shapeId="0" xr:uid="{00000000-0006-0000-2400-0000CC010000}">
      <text>
        <r>
          <rPr>
            <b/>
            <sz val="9"/>
            <color indexed="81"/>
            <rFont val="Tahoma"/>
            <family val="2"/>
          </rPr>
          <t>Metric = D3_1_I_OtherIndus_WhichPubAdmin_NewCredGrantMnthQuart_InSingapore_x000D_
Data Type = Bk_Number 19 - 9</t>
        </r>
      </text>
    </comment>
    <comment ref="N36" authorId="1" shapeId="0" xr:uid="{00000000-0006-0000-2400-0000CD010000}">
      <text>
        <r>
          <rPr>
            <b/>
            <sz val="9"/>
            <color indexed="81"/>
            <rFont val="Tahoma"/>
            <family val="2"/>
          </rPr>
          <t>Metric = D3_1_I_NewCredGrantMnthQuart_WhichSMEs_OtherIndus_WhichPubAdmin_x000D_
Data Type = Bk_Number 19 - 9</t>
        </r>
      </text>
    </comment>
    <comment ref="O36" authorId="1" shapeId="0" xr:uid="{00000000-0006-0000-2400-0000CE010000}">
      <text>
        <r>
          <rPr>
            <b/>
            <sz val="9"/>
            <color indexed="81"/>
            <rFont val="Tahoma"/>
            <family val="2"/>
          </rPr>
          <t>Metric = D3_1_I_OtherIndus_WhichPubAdmin_WhichSMEs_InSingapore_x000D_
Data Type = Bk_Number 19 - 9</t>
        </r>
      </text>
    </comment>
    <comment ref="P36" authorId="1" shapeId="0" xr:uid="{00000000-0006-0000-2400-0000CF010000}">
      <text>
        <r>
          <rPr>
            <b/>
            <sz val="9"/>
            <color indexed="81"/>
            <rFont val="Tahoma"/>
            <family val="2"/>
          </rPr>
          <t>Metric = D3_1_I_RestrExtCredGrantMnthQuart_OtherIndus_WhichPubAdmin_x000D_
Data Type = Bk_Number 19 - 9</t>
        </r>
      </text>
    </comment>
    <comment ref="Q36" authorId="1" shapeId="0" xr:uid="{00000000-0006-0000-2400-0000D0010000}">
      <text>
        <r>
          <rPr>
            <b/>
            <sz val="9"/>
            <color indexed="81"/>
            <rFont val="Tahoma"/>
            <family val="2"/>
          </rPr>
          <t>Metric = D3_1_I_NewDebtSecurMnthQuart_OtherIndus_WhichPubAdmin_x000D_
Data Type = Bk_Number 19 - 9</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Igor Mitrovic</author>
    <author>Adam Walsh</author>
    <author>Adam Lynch</author>
  </authors>
  <commentList>
    <comment ref="B8" authorId="0" shapeId="0" xr:uid="{00000000-0006-0000-2500-000001000000}">
      <text>
        <r>
          <rPr>
            <b/>
            <sz val="9"/>
            <color indexed="81"/>
            <rFont val="Tahoma"/>
            <family val="2"/>
          </rPr>
          <t>Metric = D3_1_II_AllCurr_CredFacilLimit_Amount_x000D_
Data Type = Bk_Number 19 - 9_x000D_
Bk_AssetsContBySector = AgricultureFishing_x000D_
Bk_Residency = SingaporeResident_x000D_
Bk_OtherCurrencies = AllCurrencies</t>
        </r>
      </text>
    </comment>
    <comment ref="C8" authorId="0" shapeId="0" xr:uid="{00000000-0006-0000-2500-000002000000}">
      <text>
        <r>
          <rPr>
            <b/>
            <sz val="9"/>
            <color indexed="81"/>
            <rFont val="Tahoma"/>
            <family val="2"/>
          </rPr>
          <t>Metric = D3_1_II_AllCurr_LoanAdva_Amount_x000D_
Data Type = Bk_Number 19 - 9_x000D_
Bk_AssetsContBySector = AgricultureFishing_x000D_
Bk_Residency = SingaporeResident_x000D_
Bk_OtherCurrencies = AllCurrencies</t>
        </r>
      </text>
    </comment>
    <comment ref="D8" authorId="0" shapeId="0" xr:uid="{00000000-0006-0000-2500-000003000000}">
      <text>
        <r>
          <rPr>
            <b/>
            <sz val="9"/>
            <color indexed="81"/>
            <rFont val="Tahoma"/>
            <family val="2"/>
          </rPr>
          <t>Metric = D3_1_II_AllCurr_BillDiscountPurch_Amount_x000D_
Data Type = Bk_Number 19 - 9_x000D_
Bk_AssetsContBySector = AgricultureFishing_x000D_
Bk_Residency = SingaporeResident_x000D_
Bk_OtherCurrencies = AllCurrencies</t>
        </r>
      </text>
    </comment>
    <comment ref="E8" authorId="0" shapeId="0" xr:uid="{00000000-0006-0000-2500-000004000000}">
      <text>
        <r>
          <rPr>
            <b/>
            <sz val="9"/>
            <color indexed="81"/>
            <rFont val="Tahoma"/>
            <family val="2"/>
          </rPr>
          <t>Metric = D3_1_II_AllCurr_ContingentItem_Amount_x000D_
Data Type = Bk_Number 19 - 9_x000D_
Bk_AssetsContBySector = AgricultureFishing_x000D_
Bk_Residency = SingaporeResident_x000D_
Bk_OtherCurrencies = AllCurrencies</t>
        </r>
      </text>
    </comment>
    <comment ref="F8" authorId="0" shapeId="0" xr:uid="{00000000-0006-0000-2500-000005000000}">
      <text>
        <r>
          <rPr>
            <b/>
            <sz val="9"/>
            <color indexed="81"/>
            <rFont val="Tahoma"/>
            <family val="2"/>
          </rPr>
          <t>Metric = D3_1_II_AllCurr_OutsDebtSecur_Amount_x000D_
Data Type = Bk_Number 19 - 9_x000D_
Bk_AssetsContBySector = AgricultureFishing_x000D_
Bk_Residency = SingaporeResident_x000D_
Bk_OtherCurrencies = AllCurrencies</t>
        </r>
      </text>
    </comment>
    <comment ref="G8" authorId="0" shapeId="0" xr:uid="{00000000-0006-0000-2500-000006000000}">
      <text>
        <r>
          <rPr>
            <b/>
            <sz val="9"/>
            <color indexed="81"/>
            <rFont val="Tahoma"/>
            <family val="2"/>
          </rPr>
          <t>Metric = D3_1_II_AllCurr_CredFacilGrantMnthQuart_Amount_x000D_
Data Type = Bk_Number 19 - 9_x000D_
Bk_AssetsContBySector = AgricultureFishing_x000D_
Bk_Residency = SingaporeResident_x000D_
Bk_OtherCurrencies = AllCurrencies</t>
        </r>
      </text>
    </comment>
    <comment ref="H8" authorId="0" shapeId="0" xr:uid="{00000000-0006-0000-2500-000007000000}">
      <text>
        <r>
          <rPr>
            <b/>
            <sz val="9"/>
            <color indexed="81"/>
            <rFont val="Tahoma"/>
            <family val="2"/>
          </rPr>
          <t>Metric = D3_1_II_AllCurr_DebtSecurMnthQuart_Amount_x000D_
Data Type = Bk_Number 19 - 9_x000D_
Bk_AssetsContBySector = AgricultureFishing_x000D_
Bk_Residency = SingaporeResident_x000D_
Bk_OtherCurrencies = AllCurrencies</t>
        </r>
      </text>
    </comment>
    <comment ref="B9" authorId="0" shapeId="0" xr:uid="{00000000-0006-0000-2500-000008000000}">
      <text>
        <r>
          <rPr>
            <b/>
            <sz val="9"/>
            <color indexed="81"/>
            <rFont val="Tahoma"/>
            <family val="2"/>
          </rPr>
          <t>Metric = D3_1_II_AllCurr_CredFacilLimit_Amount_x000D_
Data Type = Bk_Number 19 - 9_x000D_
Bk_AssetsContBySector = MiningQuarrying_x000D_
Bk_Residency = SingaporeResident_x000D_
Bk_OtherCurrencies = AllCurrencies</t>
        </r>
      </text>
    </comment>
    <comment ref="C9" authorId="0" shapeId="0" xr:uid="{00000000-0006-0000-2500-000009000000}">
      <text>
        <r>
          <rPr>
            <b/>
            <sz val="9"/>
            <color indexed="81"/>
            <rFont val="Tahoma"/>
            <family val="2"/>
          </rPr>
          <t>Metric = D3_1_II_AllCurr_LoanAdva_Amount_x000D_
Data Type = Bk_Number 19 - 9_x000D_
Bk_AssetsContBySector = MiningQuarrying_x000D_
Bk_Residency = SingaporeResident_x000D_
Bk_OtherCurrencies = AllCurrencies</t>
        </r>
      </text>
    </comment>
    <comment ref="D9" authorId="0" shapeId="0" xr:uid="{00000000-0006-0000-2500-00000A000000}">
      <text>
        <r>
          <rPr>
            <b/>
            <sz val="9"/>
            <color indexed="81"/>
            <rFont val="Tahoma"/>
            <family val="2"/>
          </rPr>
          <t>Metric = D3_1_II_AllCurr_BillDiscountPurch_Amount_x000D_
Data Type = Bk_Number 19 - 9_x000D_
Bk_AssetsContBySector = MiningQuarrying_x000D_
Bk_Residency = SingaporeResident_x000D_
Bk_OtherCurrencies = AllCurrencies</t>
        </r>
      </text>
    </comment>
    <comment ref="E9" authorId="0" shapeId="0" xr:uid="{00000000-0006-0000-2500-00000B000000}">
      <text>
        <r>
          <rPr>
            <b/>
            <sz val="9"/>
            <color indexed="81"/>
            <rFont val="Tahoma"/>
            <family val="2"/>
          </rPr>
          <t>Metric = D3_1_II_AllCurr_ContingentItem_Amount_x000D_
Data Type = Bk_Number 19 - 9_x000D_
Bk_AssetsContBySector = MiningQuarrying_x000D_
Bk_Residency = SingaporeResident_x000D_
Bk_OtherCurrencies = AllCurrencies</t>
        </r>
      </text>
    </comment>
    <comment ref="F9" authorId="0" shapeId="0" xr:uid="{00000000-0006-0000-2500-00000C000000}">
      <text>
        <r>
          <rPr>
            <b/>
            <sz val="9"/>
            <color indexed="81"/>
            <rFont val="Tahoma"/>
            <family val="2"/>
          </rPr>
          <t>Metric = D3_1_II_AllCurr_OutsDebtSecur_Amount_x000D_
Data Type = Bk_Number 19 - 9_x000D_
Bk_AssetsContBySector = MiningQuarrying_x000D_
Bk_Residency = SingaporeResident_x000D_
Bk_OtherCurrencies = AllCurrencies</t>
        </r>
      </text>
    </comment>
    <comment ref="G9" authorId="0" shapeId="0" xr:uid="{00000000-0006-0000-2500-00000D000000}">
      <text>
        <r>
          <rPr>
            <b/>
            <sz val="9"/>
            <color indexed="81"/>
            <rFont val="Tahoma"/>
            <family val="2"/>
          </rPr>
          <t>Metric = D3_1_II_AllCurr_CredFacilGrantMnthQuart_Amount_x000D_
Data Type = Bk_Number 19 - 9_x000D_
Bk_AssetsContBySector = MiningQuarrying_x000D_
Bk_Residency = SingaporeResident_x000D_
Bk_OtherCurrencies = AllCurrencies</t>
        </r>
      </text>
    </comment>
    <comment ref="H9" authorId="0" shapeId="0" xr:uid="{00000000-0006-0000-2500-00000E000000}">
      <text>
        <r>
          <rPr>
            <b/>
            <sz val="9"/>
            <color indexed="81"/>
            <rFont val="Tahoma"/>
            <family val="2"/>
          </rPr>
          <t>Metric = D3_1_II_AllCurr_DebtSecurMnthQuart_Amount_x000D_
Data Type = Bk_Number 19 - 9_x000D_
Bk_AssetsContBySector = MiningQuarrying_x000D_
Bk_Residency = SingaporeResident_x000D_
Bk_OtherCurrencies = AllCurrencies</t>
        </r>
      </text>
    </comment>
    <comment ref="B10" authorId="0" shapeId="0" xr:uid="{00000000-0006-0000-2500-00000F000000}">
      <text>
        <r>
          <rPr>
            <b/>
            <sz val="9"/>
            <color indexed="81"/>
            <rFont val="Tahoma"/>
            <family val="2"/>
          </rPr>
          <t>Metric = D3_1_II_AllCurr_CredFacilLimit_Amount_x000D_
Data Type = Bk_Number 19 - 9_x000D_
Bk_AssetsContBySector = Manufacturing_x000D_
Bk_Residency = SingaporeResident_x000D_
Bk_OtherCurrencies = AllCurrencies</t>
        </r>
      </text>
    </comment>
    <comment ref="C10" authorId="0" shapeId="0" xr:uid="{00000000-0006-0000-2500-000010000000}">
      <text>
        <r>
          <rPr>
            <b/>
            <sz val="9"/>
            <color indexed="81"/>
            <rFont val="Tahoma"/>
            <family val="2"/>
          </rPr>
          <t>Metric = D3_1_II_AllCurr_LoanAdva_Amount_x000D_
Data Type = Bk_Number 19 - 9_x000D_
Bk_AssetsContBySector = Manufacturing_x000D_
Bk_Residency = SingaporeResident_x000D_
Bk_OtherCurrencies = AllCurrencies</t>
        </r>
      </text>
    </comment>
    <comment ref="D10" authorId="0" shapeId="0" xr:uid="{00000000-0006-0000-2500-000011000000}">
      <text>
        <r>
          <rPr>
            <b/>
            <sz val="9"/>
            <color indexed="81"/>
            <rFont val="Tahoma"/>
            <family val="2"/>
          </rPr>
          <t>Metric = D3_1_II_AllCurr_BillDiscountPurch_Amount_x000D_
Data Type = Bk_Number 19 - 9_x000D_
Bk_AssetsContBySector = Manufacturing_x000D_
Bk_Residency = SingaporeResident_x000D_
Bk_OtherCurrencies = AllCurrencies</t>
        </r>
      </text>
    </comment>
    <comment ref="E10" authorId="0" shapeId="0" xr:uid="{00000000-0006-0000-2500-000012000000}">
      <text>
        <r>
          <rPr>
            <b/>
            <sz val="9"/>
            <color indexed="81"/>
            <rFont val="Tahoma"/>
            <family val="2"/>
          </rPr>
          <t>Metric = D3_1_II_AllCurr_ContingentItem_Amount_x000D_
Data Type = Bk_Number 19 - 9_x000D_
Bk_AssetsContBySector = Manufacturing_x000D_
Bk_Residency = SingaporeResident_x000D_
Bk_OtherCurrencies = AllCurrencies</t>
        </r>
      </text>
    </comment>
    <comment ref="F10" authorId="0" shapeId="0" xr:uid="{00000000-0006-0000-2500-000013000000}">
      <text>
        <r>
          <rPr>
            <b/>
            <sz val="9"/>
            <color indexed="81"/>
            <rFont val="Tahoma"/>
            <family val="2"/>
          </rPr>
          <t>Metric = D3_1_II_AllCurr_OutsDebtSecur_Amount_x000D_
Data Type = Bk_Number 19 - 9_x000D_
Bk_AssetsContBySector = Manufacturing_x000D_
Bk_Residency = SingaporeResident_x000D_
Bk_OtherCurrencies = AllCurrencies</t>
        </r>
      </text>
    </comment>
    <comment ref="G10" authorId="0" shapeId="0" xr:uid="{00000000-0006-0000-2500-000014000000}">
      <text>
        <r>
          <rPr>
            <b/>
            <sz val="9"/>
            <color indexed="81"/>
            <rFont val="Tahoma"/>
            <family val="2"/>
          </rPr>
          <t>Metric = D3_1_II_AllCurr_CredFacilGrantMnthQuart_Amount_x000D_
Data Type = Bk_Number 19 - 9_x000D_
Bk_AssetsContBySector = Manufacturing_x000D_
Bk_Residency = SingaporeResident_x000D_
Bk_OtherCurrencies = AllCurrencies</t>
        </r>
      </text>
    </comment>
    <comment ref="H10" authorId="0" shapeId="0" xr:uid="{00000000-0006-0000-2500-000015000000}">
      <text>
        <r>
          <rPr>
            <b/>
            <sz val="9"/>
            <color indexed="81"/>
            <rFont val="Tahoma"/>
            <family val="2"/>
          </rPr>
          <t>Metric = D3_1_II_AllCurr_DebtSecurMnthQuart_Amount_x000D_
Data Type = Bk_Number 19 - 9_x000D_
Bk_AssetsContBySector = Manufacturing_x000D_
Bk_Residency = SingaporeResident_x000D_
Bk_OtherCurrencies = AllCurrencies</t>
        </r>
      </text>
    </comment>
    <comment ref="B11" authorId="0" shapeId="0" xr:uid="{00000000-0006-0000-2500-000016000000}">
      <text>
        <r>
          <rPr>
            <b/>
            <sz val="9"/>
            <color indexed="81"/>
            <rFont val="Tahoma"/>
            <family val="2"/>
          </rPr>
          <t>Metric = D3_1_II_AllCurr_CredFacilLimit_Amount_x000D_
Data Type = Bk_Number 19 - 9_x000D_
Bk_AssetsContBySector = ElectricityGasWaterSupply_x000D_
Bk_Residency = SingaporeResident_x000D_
Bk_OtherCurrencies = AllCurrencies</t>
        </r>
      </text>
    </comment>
    <comment ref="C11" authorId="0" shapeId="0" xr:uid="{00000000-0006-0000-2500-000017000000}">
      <text>
        <r>
          <rPr>
            <b/>
            <sz val="9"/>
            <color indexed="81"/>
            <rFont val="Tahoma"/>
            <family val="2"/>
          </rPr>
          <t>Metric = D3_1_II_AllCurr_LoanAdva_Amount_x000D_
Data Type = Bk_Number 19 - 9_x000D_
Bk_AssetsContBySector = ElectricityGasWaterSupply_x000D_
Bk_Residency = SingaporeResident_x000D_
Bk_OtherCurrencies = AllCurrencies</t>
        </r>
      </text>
    </comment>
    <comment ref="D11" authorId="0" shapeId="0" xr:uid="{00000000-0006-0000-2500-000018000000}">
      <text>
        <r>
          <rPr>
            <b/>
            <sz val="9"/>
            <color indexed="81"/>
            <rFont val="Tahoma"/>
            <family val="2"/>
          </rPr>
          <t>Metric = D3_1_II_AllCurr_BillDiscountPurch_Amount_x000D_
Data Type = Bk_Number 19 - 9_x000D_
Bk_AssetsContBySector = ElectricityGasWaterSupply_x000D_
Bk_Residency = SingaporeResident_x000D_
Bk_OtherCurrencies = AllCurrencies</t>
        </r>
      </text>
    </comment>
    <comment ref="E11" authorId="0" shapeId="0" xr:uid="{00000000-0006-0000-2500-000019000000}">
      <text>
        <r>
          <rPr>
            <b/>
            <sz val="9"/>
            <color indexed="81"/>
            <rFont val="Tahoma"/>
            <family val="2"/>
          </rPr>
          <t>Metric = D3_1_II_AllCurr_ContingentItem_Amount_x000D_
Data Type = Bk_Number 19 - 9_x000D_
Bk_AssetsContBySector = ElectricityGasWaterSupply_x000D_
Bk_Residency = SingaporeResident_x000D_
Bk_OtherCurrencies = AllCurrencies</t>
        </r>
      </text>
    </comment>
    <comment ref="F11" authorId="0" shapeId="0" xr:uid="{00000000-0006-0000-2500-00001A000000}">
      <text>
        <r>
          <rPr>
            <b/>
            <sz val="9"/>
            <color indexed="81"/>
            <rFont val="Tahoma"/>
            <family val="2"/>
          </rPr>
          <t>Metric = D3_1_II_AllCurr_OutsDebtSecur_Amount_x000D_
Data Type = Bk_Number 19 - 9_x000D_
Bk_AssetsContBySector = ElectricityGasWaterSupply_x000D_
Bk_Residency = SingaporeResident_x000D_
Bk_OtherCurrencies = AllCurrencies</t>
        </r>
      </text>
    </comment>
    <comment ref="G11" authorId="0" shapeId="0" xr:uid="{00000000-0006-0000-2500-00001B000000}">
      <text>
        <r>
          <rPr>
            <b/>
            <sz val="9"/>
            <color indexed="81"/>
            <rFont val="Tahoma"/>
            <family val="2"/>
          </rPr>
          <t>Metric = D3_1_II_AllCurr_CredFacilGrantMnthQuart_Amount_x000D_
Data Type = Bk_Number 19 - 9_x000D_
Bk_AssetsContBySector = ElectricityGasWaterSupply_x000D_
Bk_Residency = SingaporeResident_x000D_
Bk_OtherCurrencies = AllCurrencies</t>
        </r>
      </text>
    </comment>
    <comment ref="H11" authorId="0" shapeId="0" xr:uid="{00000000-0006-0000-2500-00001C000000}">
      <text>
        <r>
          <rPr>
            <b/>
            <sz val="9"/>
            <color indexed="81"/>
            <rFont val="Tahoma"/>
            <family val="2"/>
          </rPr>
          <t>Metric = D3_1_II_AllCurr_DebtSecurMnthQuart_Amount_x000D_
Data Type = Bk_Number 19 - 9_x000D_
Bk_AssetsContBySector = ElectricityGasWaterSupply_x000D_
Bk_Residency = SingaporeResident_x000D_
Bk_OtherCurrencies = AllCurrencies</t>
        </r>
      </text>
    </comment>
    <comment ref="B12" authorId="0" shapeId="0" xr:uid="{00000000-0006-0000-2500-00001D000000}">
      <text>
        <r>
          <rPr>
            <b/>
            <sz val="9"/>
            <color indexed="81"/>
            <rFont val="Tahoma"/>
            <family val="2"/>
          </rPr>
          <t>Metric = D3_1_II_AllCurr_CredFacilLimit_Amount_x000D_
Data Type = Bk_Number 19 - 9_x000D_
Bk_AssetsContBySector = Construction_x000D_
Bk_Residency = SingaporeResident_x000D_
Bk_OtherCurrencies = AllCurrencies</t>
        </r>
      </text>
    </comment>
    <comment ref="C12" authorId="0" shapeId="0" xr:uid="{00000000-0006-0000-2500-00001E000000}">
      <text>
        <r>
          <rPr>
            <b/>
            <sz val="9"/>
            <color indexed="81"/>
            <rFont val="Tahoma"/>
            <family val="2"/>
          </rPr>
          <t>Metric = D3_1_II_AllCurr_LoanAdva_Amount_x000D_
Data Type = Bk_Number 19 - 9_x000D_
Bk_AssetsContBySector = Construction_x000D_
Bk_Residency = SingaporeResident_x000D_
Bk_OtherCurrencies = AllCurrencies</t>
        </r>
      </text>
    </comment>
    <comment ref="D12" authorId="0" shapeId="0" xr:uid="{00000000-0006-0000-2500-00001F000000}">
      <text>
        <r>
          <rPr>
            <b/>
            <sz val="9"/>
            <color indexed="81"/>
            <rFont val="Tahoma"/>
            <family val="2"/>
          </rPr>
          <t>Metric = D3_1_II_AllCurr_BillDiscountPurch_Amount_x000D_
Data Type = Bk_Number 19 - 9_x000D_
Bk_AssetsContBySector = Construction_x000D_
Bk_Residency = SingaporeResident_x000D_
Bk_OtherCurrencies = AllCurrencies</t>
        </r>
      </text>
    </comment>
    <comment ref="E12" authorId="0" shapeId="0" xr:uid="{00000000-0006-0000-2500-000020000000}">
      <text>
        <r>
          <rPr>
            <b/>
            <sz val="9"/>
            <color indexed="81"/>
            <rFont val="Tahoma"/>
            <family val="2"/>
          </rPr>
          <t>Metric = D3_1_II_AllCurr_ContingentItem_Amount_x000D_
Data Type = Bk_Number 19 - 9_x000D_
Bk_AssetsContBySector = Construction_x000D_
Bk_Residency = SingaporeResident_x000D_
Bk_OtherCurrencies = AllCurrencies</t>
        </r>
      </text>
    </comment>
    <comment ref="F12" authorId="0" shapeId="0" xr:uid="{00000000-0006-0000-2500-000021000000}">
      <text>
        <r>
          <rPr>
            <b/>
            <sz val="9"/>
            <color indexed="81"/>
            <rFont val="Tahoma"/>
            <family val="2"/>
          </rPr>
          <t>Metric = D3_1_II_AllCurr_OutsDebtSecur_Amount_x000D_
Data Type = Bk_Number 19 - 9_x000D_
Bk_AssetsContBySector = Construction_x000D_
Bk_Residency = SingaporeResident_x000D_
Bk_OtherCurrencies = AllCurrencies</t>
        </r>
      </text>
    </comment>
    <comment ref="G12" authorId="0" shapeId="0" xr:uid="{00000000-0006-0000-2500-000022000000}">
      <text>
        <r>
          <rPr>
            <b/>
            <sz val="9"/>
            <color indexed="81"/>
            <rFont val="Tahoma"/>
            <family val="2"/>
          </rPr>
          <t>Metric = D3_1_II_AllCurr_CredFacilGrantMnthQuart_Amount_x000D_
Data Type = Bk_Number 19 - 9_x000D_
Bk_AssetsContBySector = Construction_x000D_
Bk_Residency = SingaporeResident_x000D_
Bk_OtherCurrencies = AllCurrencies</t>
        </r>
      </text>
    </comment>
    <comment ref="H12" authorId="0" shapeId="0" xr:uid="{00000000-0006-0000-2500-000023000000}">
      <text>
        <r>
          <rPr>
            <b/>
            <sz val="9"/>
            <color indexed="81"/>
            <rFont val="Tahoma"/>
            <family val="2"/>
          </rPr>
          <t>Metric = D3_1_II_AllCurr_DebtSecurMnthQuart_Amount_x000D_
Data Type = Bk_Number 19 - 9_x000D_
Bk_AssetsContBySector = Construction_x000D_
Bk_Residency = SingaporeResident_x000D_
Bk_OtherCurrencies = AllCurrencies</t>
        </r>
      </text>
    </comment>
    <comment ref="B13" authorId="0" shapeId="0" xr:uid="{00000000-0006-0000-2500-000024000000}">
      <text>
        <r>
          <rPr>
            <b/>
            <sz val="9"/>
            <color indexed="81"/>
            <rFont val="Tahoma"/>
            <family val="2"/>
          </rPr>
          <t>Metric = D3_1_II_AllCurr_CredFacilLimit_Amount_x000D_
Data Type = Bk_Number 19 - 9_x000D_
Bk_AssetsContBySector = WholesaleTrade_x000D_
Bk_Residency = SingaporeResident_x000D_
Bk_OtherCurrencies = AllCurrencies</t>
        </r>
      </text>
    </comment>
    <comment ref="C13" authorId="0" shapeId="0" xr:uid="{00000000-0006-0000-2500-000025000000}">
      <text>
        <r>
          <rPr>
            <b/>
            <sz val="9"/>
            <color indexed="81"/>
            <rFont val="Tahoma"/>
            <family val="2"/>
          </rPr>
          <t>Metric = D3_1_II_AllCurr_LoanAdva_Amount_x000D_
Data Type = Bk_Number 19 - 9_x000D_
Bk_AssetsContBySector = WholesaleTrade_x000D_
Bk_Residency = SingaporeResident_x000D_
Bk_OtherCurrencies = AllCurrencies</t>
        </r>
      </text>
    </comment>
    <comment ref="D13" authorId="0" shapeId="0" xr:uid="{00000000-0006-0000-2500-000026000000}">
      <text>
        <r>
          <rPr>
            <b/>
            <sz val="9"/>
            <color indexed="81"/>
            <rFont val="Tahoma"/>
            <family val="2"/>
          </rPr>
          <t>Metric = D3_1_II_AllCurr_BillDiscountPurch_Amount_x000D_
Data Type = Bk_Number 19 - 9_x000D_
Bk_AssetsContBySector = WholesaleTrade_x000D_
Bk_Residency = SingaporeResident_x000D_
Bk_OtherCurrencies = AllCurrencies</t>
        </r>
      </text>
    </comment>
    <comment ref="E13" authorId="0" shapeId="0" xr:uid="{00000000-0006-0000-2500-000027000000}">
      <text>
        <r>
          <rPr>
            <b/>
            <sz val="9"/>
            <color indexed="81"/>
            <rFont val="Tahoma"/>
            <family val="2"/>
          </rPr>
          <t>Metric = D3_1_II_AllCurr_ContingentItem_Amount_x000D_
Data Type = Bk_Number 19 - 9_x000D_
Bk_AssetsContBySector = WholesaleTrade_x000D_
Bk_Residency = SingaporeResident_x000D_
Bk_OtherCurrencies = AllCurrencies</t>
        </r>
      </text>
    </comment>
    <comment ref="F13" authorId="0" shapeId="0" xr:uid="{00000000-0006-0000-2500-000028000000}">
      <text>
        <r>
          <rPr>
            <b/>
            <sz val="9"/>
            <color indexed="81"/>
            <rFont val="Tahoma"/>
            <family val="2"/>
          </rPr>
          <t>Metric = D3_1_II_AllCurr_OutsDebtSecur_Amount_x000D_
Data Type = Bk_Number 19 - 9_x000D_
Bk_AssetsContBySector = WholesaleTrade_x000D_
Bk_Residency = SingaporeResident_x000D_
Bk_OtherCurrencies = AllCurrencies</t>
        </r>
      </text>
    </comment>
    <comment ref="G13" authorId="0" shapeId="0" xr:uid="{00000000-0006-0000-2500-000029000000}">
      <text>
        <r>
          <rPr>
            <b/>
            <sz val="9"/>
            <color indexed="81"/>
            <rFont val="Tahoma"/>
            <family val="2"/>
          </rPr>
          <t>Metric = D3_1_II_AllCurr_CredFacilGrantMnthQuart_Amount_x000D_
Data Type = Bk_Number 19 - 9_x000D_
Bk_AssetsContBySector = WholesaleTrade_x000D_
Bk_Residency = SingaporeResident_x000D_
Bk_OtherCurrencies = AllCurrencies</t>
        </r>
      </text>
    </comment>
    <comment ref="H13" authorId="0" shapeId="0" xr:uid="{00000000-0006-0000-2500-00002A000000}">
      <text>
        <r>
          <rPr>
            <b/>
            <sz val="9"/>
            <color indexed="81"/>
            <rFont val="Tahoma"/>
            <family val="2"/>
          </rPr>
          <t>Metric = D3_1_II_AllCurr_DebtSecurMnthQuart_Amount_x000D_
Data Type = Bk_Number 19 - 9_x000D_
Bk_AssetsContBySector = WholesaleTrade_x000D_
Bk_Residency = SingaporeResident_x000D_
Bk_OtherCurrencies = AllCurrencies</t>
        </r>
      </text>
    </comment>
    <comment ref="B14" authorId="0" shapeId="0" xr:uid="{00000000-0006-0000-2500-00002B000000}">
      <text>
        <r>
          <rPr>
            <b/>
            <sz val="9"/>
            <color indexed="81"/>
            <rFont val="Tahoma"/>
            <family val="2"/>
          </rPr>
          <t>Metric = D3_1_II_AllCurr_CredFacilLimit_Amount_x000D_
Data Type = Bk_Number 19 - 9_x000D_
Bk_AssetsContBySector = RetailTrade_x000D_
Bk_Residency = SingaporeResident_x000D_
Bk_OtherCurrencies = AllCurrencies</t>
        </r>
      </text>
    </comment>
    <comment ref="C14" authorId="0" shapeId="0" xr:uid="{00000000-0006-0000-2500-00002C000000}">
      <text>
        <r>
          <rPr>
            <b/>
            <sz val="9"/>
            <color indexed="81"/>
            <rFont val="Tahoma"/>
            <family val="2"/>
          </rPr>
          <t>Metric = D3_1_II_AllCurr_LoanAdva_Amount_x000D_
Data Type = Bk_Number 19 - 9_x000D_
Bk_AssetsContBySector = RetailTrade_x000D_
Bk_Residency = SingaporeResident_x000D_
Bk_OtherCurrencies = AllCurrencies</t>
        </r>
      </text>
    </comment>
    <comment ref="D14" authorId="0" shapeId="0" xr:uid="{00000000-0006-0000-2500-00002D000000}">
      <text>
        <r>
          <rPr>
            <b/>
            <sz val="9"/>
            <color indexed="81"/>
            <rFont val="Tahoma"/>
            <family val="2"/>
          </rPr>
          <t>Metric = D3_1_II_AllCurr_BillDiscountPurch_Amount_x000D_
Data Type = Bk_Number 19 - 9_x000D_
Bk_AssetsContBySector = RetailTrade_x000D_
Bk_Residency = SingaporeResident_x000D_
Bk_OtherCurrencies = AllCurrencies</t>
        </r>
      </text>
    </comment>
    <comment ref="E14" authorId="0" shapeId="0" xr:uid="{00000000-0006-0000-2500-00002E000000}">
      <text>
        <r>
          <rPr>
            <b/>
            <sz val="9"/>
            <color indexed="81"/>
            <rFont val="Tahoma"/>
            <family val="2"/>
          </rPr>
          <t>Metric = D3_1_II_AllCurr_ContingentItem_Amount_x000D_
Data Type = Bk_Number 19 - 9_x000D_
Bk_AssetsContBySector = RetailTrade_x000D_
Bk_Residency = SingaporeResident_x000D_
Bk_OtherCurrencies = AllCurrencies</t>
        </r>
      </text>
    </comment>
    <comment ref="F14" authorId="0" shapeId="0" xr:uid="{00000000-0006-0000-2500-00002F000000}">
      <text>
        <r>
          <rPr>
            <b/>
            <sz val="9"/>
            <color indexed="81"/>
            <rFont val="Tahoma"/>
            <family val="2"/>
          </rPr>
          <t>Metric = D3_1_II_AllCurr_OutsDebtSecur_Amount_x000D_
Data Type = Bk_Number 19 - 9_x000D_
Bk_AssetsContBySector = RetailTrade_x000D_
Bk_Residency = SingaporeResident_x000D_
Bk_OtherCurrencies = AllCurrencies</t>
        </r>
      </text>
    </comment>
    <comment ref="G14" authorId="0" shapeId="0" xr:uid="{00000000-0006-0000-2500-000030000000}">
      <text>
        <r>
          <rPr>
            <b/>
            <sz val="9"/>
            <color indexed="81"/>
            <rFont val="Tahoma"/>
            <family val="2"/>
          </rPr>
          <t>Metric = D3_1_II_AllCurr_CredFacilGrantMnthQuart_Amount_x000D_
Data Type = Bk_Number 19 - 9_x000D_
Bk_AssetsContBySector = RetailTrade_x000D_
Bk_Residency = SingaporeResident_x000D_
Bk_OtherCurrencies = AllCurrencies</t>
        </r>
      </text>
    </comment>
    <comment ref="H14" authorId="0" shapeId="0" xr:uid="{00000000-0006-0000-2500-000031000000}">
      <text>
        <r>
          <rPr>
            <b/>
            <sz val="9"/>
            <color indexed="81"/>
            <rFont val="Tahoma"/>
            <family val="2"/>
          </rPr>
          <t>Metric = D3_1_II_AllCurr_DebtSecurMnthQuart_Amount_x000D_
Data Type = Bk_Number 19 - 9_x000D_
Bk_AssetsContBySector = RetailTrade_x000D_
Bk_Residency = SingaporeResident_x000D_
Bk_OtherCurrencies = AllCurrencies</t>
        </r>
      </text>
    </comment>
    <comment ref="B15" authorId="0" shapeId="0" xr:uid="{00000000-0006-0000-2500-000032000000}">
      <text>
        <r>
          <rPr>
            <b/>
            <sz val="9"/>
            <color indexed="81"/>
            <rFont val="Tahoma"/>
            <family val="2"/>
          </rPr>
          <t>Metric = D3_1_II_AllCurr_CredFacilLimit_Amount_x000D_
Data Type = Bk_Number 19 - 9_x000D_
Bk_AssetsContBySector = TransportStorage_x000D_
Bk_Residency = SingaporeResident_x000D_
Bk_OtherCurrencies = AllCurrencies</t>
        </r>
      </text>
    </comment>
    <comment ref="C15" authorId="0" shapeId="0" xr:uid="{00000000-0006-0000-2500-000033000000}">
      <text>
        <r>
          <rPr>
            <b/>
            <sz val="9"/>
            <color indexed="81"/>
            <rFont val="Tahoma"/>
            <family val="2"/>
          </rPr>
          <t>Metric = D3_1_II_AllCurr_LoanAdva_Amount_x000D_
Data Type = Bk_Number 19 - 9_x000D_
Bk_AssetsContBySector = TransportStorage_x000D_
Bk_Residency = SingaporeResident_x000D_
Bk_OtherCurrencies = AllCurrencies</t>
        </r>
      </text>
    </comment>
    <comment ref="D15" authorId="0" shapeId="0" xr:uid="{00000000-0006-0000-2500-000034000000}">
      <text>
        <r>
          <rPr>
            <b/>
            <sz val="9"/>
            <color indexed="81"/>
            <rFont val="Tahoma"/>
            <family val="2"/>
          </rPr>
          <t>Metric = D3_1_II_AllCurr_BillDiscountPurch_Amount_x000D_
Data Type = Bk_Number 19 - 9_x000D_
Bk_AssetsContBySector = TransportStorage_x000D_
Bk_Residency = SingaporeResident_x000D_
Bk_OtherCurrencies = AllCurrencies</t>
        </r>
      </text>
    </comment>
    <comment ref="E15" authorId="0" shapeId="0" xr:uid="{00000000-0006-0000-2500-000035000000}">
      <text>
        <r>
          <rPr>
            <b/>
            <sz val="9"/>
            <color indexed="81"/>
            <rFont val="Tahoma"/>
            <family val="2"/>
          </rPr>
          <t>Metric = D3_1_II_AllCurr_ContingentItem_Amount_x000D_
Data Type = Bk_Number 19 - 9_x000D_
Bk_AssetsContBySector = TransportStorage_x000D_
Bk_Residency = SingaporeResident_x000D_
Bk_OtherCurrencies = AllCurrencies</t>
        </r>
      </text>
    </comment>
    <comment ref="F15" authorId="0" shapeId="0" xr:uid="{00000000-0006-0000-2500-000036000000}">
      <text>
        <r>
          <rPr>
            <b/>
            <sz val="9"/>
            <color indexed="81"/>
            <rFont val="Tahoma"/>
            <family val="2"/>
          </rPr>
          <t>Metric = D3_1_II_AllCurr_OutsDebtSecur_Amount_x000D_
Data Type = Bk_Number 19 - 9_x000D_
Bk_AssetsContBySector = TransportStorage_x000D_
Bk_Residency = SingaporeResident_x000D_
Bk_OtherCurrencies = AllCurrencies</t>
        </r>
      </text>
    </comment>
    <comment ref="G15" authorId="0" shapeId="0" xr:uid="{00000000-0006-0000-2500-000037000000}">
      <text>
        <r>
          <rPr>
            <b/>
            <sz val="9"/>
            <color indexed="81"/>
            <rFont val="Tahoma"/>
            <family val="2"/>
          </rPr>
          <t>Metric = D3_1_II_AllCurr_CredFacilGrantMnthQuart_Amount_x000D_
Data Type = Bk_Number 19 - 9_x000D_
Bk_AssetsContBySector = TransportStorage_x000D_
Bk_Residency = SingaporeResident_x000D_
Bk_OtherCurrencies = AllCurrencies</t>
        </r>
      </text>
    </comment>
    <comment ref="H15" authorId="0" shapeId="0" xr:uid="{00000000-0006-0000-2500-000038000000}">
      <text>
        <r>
          <rPr>
            <b/>
            <sz val="9"/>
            <color indexed="81"/>
            <rFont val="Tahoma"/>
            <family val="2"/>
          </rPr>
          <t>Metric = D3_1_II_AllCurr_DebtSecurMnthQuart_Amount_x000D_
Data Type = Bk_Number 19 - 9_x000D_
Bk_AssetsContBySector = TransportStorage_x000D_
Bk_Residency = SingaporeResident_x000D_
Bk_OtherCurrencies = AllCurrencies</t>
        </r>
      </text>
    </comment>
    <comment ref="B16" authorId="1" shapeId="0" xr:uid="{00000000-0006-0000-2500-000039000000}">
      <text>
        <r>
          <rPr>
            <b/>
            <sz val="9"/>
            <color indexed="81"/>
            <rFont val="Tahoma"/>
            <family val="2"/>
          </rPr>
          <t>Metric = D3_1_II_AllCurr_Resid_CredFacilLimit_TranStge_WhichAviation_x000D_
Data Type = Bk_Number 19 - 9</t>
        </r>
      </text>
    </comment>
    <comment ref="C16" authorId="1" shapeId="0" xr:uid="{00000000-0006-0000-2500-00003A000000}">
      <text>
        <r>
          <rPr>
            <b/>
            <sz val="9"/>
            <color indexed="81"/>
            <rFont val="Tahoma"/>
            <family val="2"/>
          </rPr>
          <t>Metric = D3_1_II_AllCurr_Resid_LoanAdva_TranStge_WhichAviation_x000D_
Data Type = Bk_Number 19 - 9</t>
        </r>
      </text>
    </comment>
    <comment ref="D16" authorId="1" shapeId="0" xr:uid="{00000000-0006-0000-2500-00003B000000}">
      <text>
        <r>
          <rPr>
            <b/>
            <sz val="9"/>
            <color indexed="81"/>
            <rFont val="Tahoma"/>
            <family val="2"/>
          </rPr>
          <t>Metric = D3_1_II_AllCurr_Resid_BillDiscountPurch_TranStge_WhichAviation_x000D_
Data Type = Bk_Number 19 - 9</t>
        </r>
      </text>
    </comment>
    <comment ref="E16" authorId="1" shapeId="0" xr:uid="{00000000-0006-0000-2500-00003C000000}">
      <text>
        <r>
          <rPr>
            <b/>
            <sz val="9"/>
            <color indexed="81"/>
            <rFont val="Tahoma"/>
            <family val="2"/>
          </rPr>
          <t>Metric = D3_1_II_AllCurr_Resid_ContingentItem_TranStge_WhichAviation_x000D_
Data Type = Bk_Number 19 - 9</t>
        </r>
      </text>
    </comment>
    <comment ref="F16" authorId="1" shapeId="0" xr:uid="{00000000-0006-0000-2500-00003D000000}">
      <text>
        <r>
          <rPr>
            <b/>
            <sz val="9"/>
            <color indexed="81"/>
            <rFont val="Tahoma"/>
            <family val="2"/>
          </rPr>
          <t>Metric = D3_1_II_AllCurr_Resid_OutsDebtSecur_TranStge_WhichAviation_x000D_
Data Type = Bk_Number 19 - 9</t>
        </r>
      </text>
    </comment>
    <comment ref="G16" authorId="1" shapeId="0" xr:uid="{00000000-0006-0000-2500-00003E000000}">
      <text>
        <r>
          <rPr>
            <b/>
            <sz val="9"/>
            <color indexed="81"/>
            <rFont val="Tahoma"/>
            <family val="2"/>
          </rPr>
          <t>Metric = D3_1_II_AllCurr_Resid_CredFacilGrantMnthQuart_TranStge_WhichAviation_x000D_
Data Type = Bk_Number 19 - 9</t>
        </r>
      </text>
    </comment>
    <comment ref="H16" authorId="1" shapeId="0" xr:uid="{00000000-0006-0000-2500-00003F000000}">
      <text>
        <r>
          <rPr>
            <b/>
            <sz val="9"/>
            <color indexed="81"/>
            <rFont val="Tahoma"/>
            <family val="2"/>
          </rPr>
          <t>Metric = D3_1_II_AllCurr_Resid_DebtSecurMnthQuart_TranStge_WhichAviation_x000D_
Data Type = Bk_Number 19 - 9</t>
        </r>
      </text>
    </comment>
    <comment ref="B17" authorId="1" shapeId="0" xr:uid="{00000000-0006-0000-2500-000040000000}">
      <text>
        <r>
          <rPr>
            <b/>
            <sz val="9"/>
            <color indexed="81"/>
            <rFont val="Tahoma"/>
            <family val="2"/>
          </rPr>
          <t>Metric = D3_1_II_AllCurr_Resid_CredFacilLimit_TranStge_WhichShipLines_x000D_
Data Type = Bk_Number 19 - 9</t>
        </r>
      </text>
    </comment>
    <comment ref="C17" authorId="1" shapeId="0" xr:uid="{00000000-0006-0000-2500-000041000000}">
      <text>
        <r>
          <rPr>
            <b/>
            <sz val="9"/>
            <color indexed="81"/>
            <rFont val="Tahoma"/>
            <family val="2"/>
          </rPr>
          <t>Metric = D3_1_II_AllCurr_Resid_LoanAdva_TranStge_WhichShipLines_x000D_
Data Type = Bk_Number 19 - 9</t>
        </r>
      </text>
    </comment>
    <comment ref="D17" authorId="1" shapeId="0" xr:uid="{00000000-0006-0000-2500-000042000000}">
      <text>
        <r>
          <rPr>
            <b/>
            <sz val="9"/>
            <color indexed="81"/>
            <rFont val="Tahoma"/>
            <family val="2"/>
          </rPr>
          <t>Metric = D3_1_II_AllCurr_Resid_BillDiscountPurch_TranStge_WhichShipLines_x000D_
Data Type = Bk_Number 19 - 9</t>
        </r>
      </text>
    </comment>
    <comment ref="E17" authorId="1" shapeId="0" xr:uid="{00000000-0006-0000-2500-000043000000}">
      <text>
        <r>
          <rPr>
            <b/>
            <sz val="9"/>
            <color indexed="81"/>
            <rFont val="Tahoma"/>
            <family val="2"/>
          </rPr>
          <t>Metric = D3_1_II_AllCurr_Resid_ContingentItem_TranStge_WhichShipLines_x000D_
Data Type = Bk_Number 19 - 9</t>
        </r>
      </text>
    </comment>
    <comment ref="F17" authorId="1" shapeId="0" xr:uid="{00000000-0006-0000-2500-000044000000}">
      <text>
        <r>
          <rPr>
            <b/>
            <sz val="9"/>
            <color indexed="81"/>
            <rFont val="Tahoma"/>
            <family val="2"/>
          </rPr>
          <t>Metric = D3_1_II_AllCurr_Resid_OutsDebtSecur_TranStge_WhichShipLines_x000D_
Data Type = Bk_Number 19 - 9</t>
        </r>
      </text>
    </comment>
    <comment ref="G17" authorId="1" shapeId="0" xr:uid="{00000000-0006-0000-2500-000045000000}">
      <text>
        <r>
          <rPr>
            <b/>
            <sz val="9"/>
            <color indexed="81"/>
            <rFont val="Tahoma"/>
            <family val="2"/>
          </rPr>
          <t>Metric = D3_1_II_AllCurr_Resid_CredFacilGrantMnthQuart_TranStge_WhichShipLines_x000D_
Data Type = Bk_Number 19 - 9</t>
        </r>
      </text>
    </comment>
    <comment ref="H17" authorId="1" shapeId="0" xr:uid="{00000000-0006-0000-2500-000046000000}">
      <text>
        <r>
          <rPr>
            <b/>
            <sz val="9"/>
            <color indexed="81"/>
            <rFont val="Tahoma"/>
            <family val="2"/>
          </rPr>
          <t>Metric = D3_1_II_AllCurr_Resid_DebtSecurMnthQuart_TranStge_WhichShipLines_x000D_
Data Type = Bk_Number 19 - 9</t>
        </r>
      </text>
    </comment>
    <comment ref="B18" authorId="1" shapeId="0" xr:uid="{00000000-0006-0000-2500-000047000000}">
      <text>
        <r>
          <rPr>
            <b/>
            <sz val="9"/>
            <color indexed="81"/>
            <rFont val="Tahoma"/>
            <family val="2"/>
          </rPr>
          <t>Metric = D3_1_II_AllCurr_Resid_CredFacilLimit_TranStge_WhichCharteringOpsVessels_x000D_
Data Type = Bk_Number 19 - 9</t>
        </r>
      </text>
    </comment>
    <comment ref="C18" authorId="1" shapeId="0" xr:uid="{00000000-0006-0000-2500-000048000000}">
      <text>
        <r>
          <rPr>
            <b/>
            <sz val="9"/>
            <color indexed="81"/>
            <rFont val="Tahoma"/>
            <family val="2"/>
          </rPr>
          <t>Metric = D3_1_II_AllCurr_Resid_LoanAdva_TranStge_WhichCharteringOpsVessels_x000D_
Data Type = Bk_Number 19 - 9</t>
        </r>
      </text>
    </comment>
    <comment ref="D18" authorId="1" shapeId="0" xr:uid="{00000000-0006-0000-2500-000049000000}">
      <text>
        <r>
          <rPr>
            <b/>
            <sz val="9"/>
            <color indexed="81"/>
            <rFont val="Tahoma"/>
            <family val="2"/>
          </rPr>
          <t>Metric = D3_1_II_AllCurr_Resid_BillDiscountPurch_TranStge_WhichCharteringOpsVessels_x000D_
Data Type = Bk_Number 19 - 9</t>
        </r>
      </text>
    </comment>
    <comment ref="E18" authorId="1" shapeId="0" xr:uid="{00000000-0006-0000-2500-00004A000000}">
      <text>
        <r>
          <rPr>
            <b/>
            <sz val="9"/>
            <color indexed="81"/>
            <rFont val="Tahoma"/>
            <family val="2"/>
          </rPr>
          <t>Metric = D3_1_II_AllCurr_Resid_ContingentItem_TranStge_WhichCharteringOpsVessels_x000D_
Data Type = Bk_Number 19 - 9</t>
        </r>
      </text>
    </comment>
    <comment ref="F18" authorId="1" shapeId="0" xr:uid="{00000000-0006-0000-2500-00004B000000}">
      <text>
        <r>
          <rPr>
            <b/>
            <sz val="9"/>
            <color indexed="81"/>
            <rFont val="Tahoma"/>
            <family val="2"/>
          </rPr>
          <t>Metric = D3_1_II_AllCurr_Resid_OutsDebtSecur_TranStge_WhichCharteringOpsVessels_x000D_
Data Type = Bk_Number 19 - 9</t>
        </r>
      </text>
    </comment>
    <comment ref="G18" authorId="1" shapeId="0" xr:uid="{00000000-0006-0000-2500-00004C000000}">
      <text>
        <r>
          <rPr>
            <b/>
            <sz val="9"/>
            <color indexed="81"/>
            <rFont val="Tahoma"/>
            <family val="2"/>
          </rPr>
          <t>Metric = D3_1_II_AllCurr_Resid_CredFacilGrantMnthQuart_TranStge_WhichCharteringOpsVessels_x000D_
Data Type = Bk_Number 19 - 9</t>
        </r>
      </text>
    </comment>
    <comment ref="H18" authorId="1" shapeId="0" xr:uid="{00000000-0006-0000-2500-00004D000000}">
      <text>
        <r>
          <rPr>
            <b/>
            <sz val="9"/>
            <color indexed="81"/>
            <rFont val="Tahoma"/>
            <family val="2"/>
          </rPr>
          <t>Metric = D3_1_II_AllCurr_Resid_DebtSecurMnthQuart_TranStge_WhichCharteringOpsVessels_x000D_
Data Type = Bk_Number 19 - 9</t>
        </r>
      </text>
    </comment>
    <comment ref="B19" authorId="0" shapeId="0" xr:uid="{00000000-0006-0000-2500-00004E000000}">
      <text>
        <r>
          <rPr>
            <b/>
            <sz val="9"/>
            <color indexed="81"/>
            <rFont val="Tahoma"/>
            <family val="2"/>
          </rPr>
          <t>Metric = D3_1_II_AllCurr_CredFacilLimit_Amount_x000D_
Data Type = Bk_Number 19 - 9_x000D_
Bk_AssetsContBySector = AccomodationFoodServicesActivities_x000D_
Bk_Residency = SingaporeResident_x000D_
Bk_OtherCurrencies = AllCurrencies</t>
        </r>
      </text>
    </comment>
    <comment ref="C19" authorId="0" shapeId="0" xr:uid="{00000000-0006-0000-2500-00004F000000}">
      <text>
        <r>
          <rPr>
            <b/>
            <sz val="9"/>
            <color indexed="81"/>
            <rFont val="Tahoma"/>
            <family val="2"/>
          </rPr>
          <t>Metric = D3_1_II_AllCurr_LoanAdva_Amount_x000D_
Data Type = Bk_Number 19 - 9_x000D_
Bk_AssetsContBySector = AccomodationFoodServicesActivities_x000D_
Bk_Residency = SingaporeResident_x000D_
Bk_OtherCurrencies = AllCurrencies</t>
        </r>
      </text>
    </comment>
    <comment ref="D19" authorId="0" shapeId="0" xr:uid="{00000000-0006-0000-2500-000050000000}">
      <text>
        <r>
          <rPr>
            <b/>
            <sz val="9"/>
            <color indexed="81"/>
            <rFont val="Tahoma"/>
            <family val="2"/>
          </rPr>
          <t>Metric = D3_1_II_AllCurr_BillDiscountPurch_Amount_x000D_
Data Type = Bk_Number 19 - 9_x000D_
Bk_AssetsContBySector = AccomodationFoodServicesActivities_x000D_
Bk_Residency = SingaporeResident_x000D_
Bk_OtherCurrencies = AllCurrencies</t>
        </r>
      </text>
    </comment>
    <comment ref="E19" authorId="0" shapeId="0" xr:uid="{00000000-0006-0000-2500-000051000000}">
      <text>
        <r>
          <rPr>
            <b/>
            <sz val="9"/>
            <color indexed="81"/>
            <rFont val="Tahoma"/>
            <family val="2"/>
          </rPr>
          <t>Metric = D3_1_II_AllCurr_ContingentItem_Amount_x000D_
Data Type = Bk_Number 19 - 9_x000D_
Bk_AssetsContBySector = AccomodationFoodServicesActivities_x000D_
Bk_Residency = SingaporeResident_x000D_
Bk_OtherCurrencies = AllCurrencies</t>
        </r>
      </text>
    </comment>
    <comment ref="F19" authorId="0" shapeId="0" xr:uid="{00000000-0006-0000-2500-000052000000}">
      <text>
        <r>
          <rPr>
            <b/>
            <sz val="9"/>
            <color indexed="81"/>
            <rFont val="Tahoma"/>
            <family val="2"/>
          </rPr>
          <t>Metric = D3_1_II_AllCurr_OutsDebtSecur_Amount_x000D_
Data Type = Bk_Number 19 - 9_x000D_
Bk_AssetsContBySector = AccomodationFoodServicesActivities_x000D_
Bk_Residency = SingaporeResident_x000D_
Bk_OtherCurrencies = AllCurrencies</t>
        </r>
      </text>
    </comment>
    <comment ref="G19" authorId="0" shapeId="0" xr:uid="{00000000-0006-0000-2500-000053000000}">
      <text>
        <r>
          <rPr>
            <b/>
            <sz val="9"/>
            <color indexed="81"/>
            <rFont val="Tahoma"/>
            <family val="2"/>
          </rPr>
          <t>Metric = D3_1_II_AllCurr_CredFacilGrantMnthQuart_Amount_x000D_
Data Type = Bk_Number 19 - 9_x000D_
Bk_AssetsContBySector = AccomodationFoodServicesActivities_x000D_
Bk_Residency = SingaporeResident_x000D_
Bk_OtherCurrencies = AllCurrencies</t>
        </r>
      </text>
    </comment>
    <comment ref="H19" authorId="0" shapeId="0" xr:uid="{00000000-0006-0000-2500-000054000000}">
      <text>
        <r>
          <rPr>
            <b/>
            <sz val="9"/>
            <color indexed="81"/>
            <rFont val="Tahoma"/>
            <family val="2"/>
          </rPr>
          <t>Metric = D3_1_II_AllCurr_DebtSecurMnthQuart_Amount_x000D_
Data Type = Bk_Number 19 - 9_x000D_
Bk_AssetsContBySector = AccomodationFoodServicesActivities_x000D_
Bk_Residency = SingaporeResident_x000D_
Bk_OtherCurrencies = AllCurrencies</t>
        </r>
      </text>
    </comment>
    <comment ref="B20" authorId="0" shapeId="0" xr:uid="{00000000-0006-0000-2500-000055000000}">
      <text>
        <r>
          <rPr>
            <b/>
            <sz val="9"/>
            <color indexed="81"/>
            <rFont val="Tahoma"/>
            <family val="2"/>
          </rPr>
          <t>Metric = D3_1_II_AllCurr_CredFacilLimit_Amount_x000D_
Data Type = Bk_Number 19 - 9_x000D_
Bk_AssetsContBySector = InformationCommunications_x000D_
Bk_Residency = SingaporeResident_x000D_
Bk_OtherCurrencies = AllCurrencies</t>
        </r>
      </text>
    </comment>
    <comment ref="C20" authorId="0" shapeId="0" xr:uid="{00000000-0006-0000-2500-000056000000}">
      <text>
        <r>
          <rPr>
            <b/>
            <sz val="9"/>
            <color indexed="81"/>
            <rFont val="Tahoma"/>
            <family val="2"/>
          </rPr>
          <t>Metric = D3_1_II_AllCurr_LoanAdva_Amount_x000D_
Data Type = Bk_Number 19 - 9_x000D_
Bk_AssetsContBySector = InformationCommunications_x000D_
Bk_Residency = SingaporeResident_x000D_
Bk_OtherCurrencies = AllCurrencies</t>
        </r>
      </text>
    </comment>
    <comment ref="D20" authorId="0" shapeId="0" xr:uid="{00000000-0006-0000-2500-000057000000}">
      <text>
        <r>
          <rPr>
            <b/>
            <sz val="9"/>
            <color indexed="81"/>
            <rFont val="Tahoma"/>
            <family val="2"/>
          </rPr>
          <t>Metric = D3_1_II_AllCurr_BillDiscountPurch_Amount_x000D_
Data Type = Bk_Number 19 - 9_x000D_
Bk_AssetsContBySector = InformationCommunications_x000D_
Bk_Residency = SingaporeResident_x000D_
Bk_OtherCurrencies = AllCurrencies</t>
        </r>
      </text>
    </comment>
    <comment ref="E20" authorId="0" shapeId="0" xr:uid="{00000000-0006-0000-2500-000058000000}">
      <text>
        <r>
          <rPr>
            <b/>
            <sz val="9"/>
            <color indexed="81"/>
            <rFont val="Tahoma"/>
            <family val="2"/>
          </rPr>
          <t>Metric = D3_1_II_AllCurr_ContingentItem_Amount_x000D_
Data Type = Bk_Number 19 - 9_x000D_
Bk_AssetsContBySector = InformationCommunications_x000D_
Bk_Residency = SingaporeResident_x000D_
Bk_OtherCurrencies = AllCurrencies</t>
        </r>
      </text>
    </comment>
    <comment ref="F20" authorId="0" shapeId="0" xr:uid="{00000000-0006-0000-2500-000059000000}">
      <text>
        <r>
          <rPr>
            <b/>
            <sz val="9"/>
            <color indexed="81"/>
            <rFont val="Tahoma"/>
            <family val="2"/>
          </rPr>
          <t>Metric = D3_1_II_AllCurr_OutsDebtSecur_Amount_x000D_
Data Type = Bk_Number 19 - 9_x000D_
Bk_AssetsContBySector = InformationCommunications_x000D_
Bk_Residency = SingaporeResident_x000D_
Bk_OtherCurrencies = AllCurrencies</t>
        </r>
      </text>
    </comment>
    <comment ref="G20" authorId="0" shapeId="0" xr:uid="{00000000-0006-0000-2500-00005A000000}">
      <text>
        <r>
          <rPr>
            <b/>
            <sz val="9"/>
            <color indexed="81"/>
            <rFont val="Tahoma"/>
            <family val="2"/>
          </rPr>
          <t>Metric = D3_1_II_AllCurr_CredFacilGrantMnthQuart_Amount_x000D_
Data Type = Bk_Number 19 - 9_x000D_
Bk_AssetsContBySector = InformationCommunications_x000D_
Bk_Residency = SingaporeResident_x000D_
Bk_OtherCurrencies = AllCurrencies</t>
        </r>
      </text>
    </comment>
    <comment ref="H20" authorId="0" shapeId="0" xr:uid="{00000000-0006-0000-2500-00005B000000}">
      <text>
        <r>
          <rPr>
            <b/>
            <sz val="9"/>
            <color indexed="81"/>
            <rFont val="Tahoma"/>
            <family val="2"/>
          </rPr>
          <t>Metric = D3_1_II_AllCurr_DebtSecurMnthQuart_Amount_x000D_
Data Type = Bk_Number 19 - 9_x000D_
Bk_AssetsContBySector = InformationCommunications_x000D_
Bk_Residency = SingaporeResident_x000D_
Bk_OtherCurrencies = AllCurrencies</t>
        </r>
      </text>
    </comment>
    <comment ref="B21" authorId="0" shapeId="0" xr:uid="{00000000-0006-0000-2500-00005C000000}">
      <text>
        <r>
          <rPr>
            <b/>
            <sz val="9"/>
            <color indexed="81"/>
            <rFont val="Tahoma"/>
            <family val="2"/>
          </rPr>
          <t>Metric = D3_1_II_AllCurr_CredFacilLimit_Amount_x000D_
Data Type = Bk_Number 19 - 9_x000D_
Bk_AssetsContBySector = FinancialInsuranceActivities_x000D_
Bk_Residency = SingaporeResident_x000D_
Bk_OtherCurrencies = AllCurrencies</t>
        </r>
      </text>
    </comment>
    <comment ref="C21" authorId="0" shapeId="0" xr:uid="{00000000-0006-0000-2500-00005D000000}">
      <text>
        <r>
          <rPr>
            <b/>
            <sz val="9"/>
            <color indexed="81"/>
            <rFont val="Tahoma"/>
            <family val="2"/>
          </rPr>
          <t>Metric = D3_1_II_AllCurr_LoanAdva_Amount_x000D_
Data Type = Bk_Number 19 - 9_x000D_
Bk_AssetsContBySector = FinancialInsuranceActivities_x000D_
Bk_Residency = SingaporeResident_x000D_
Bk_OtherCurrencies = AllCurrencies</t>
        </r>
      </text>
    </comment>
    <comment ref="D21" authorId="0" shapeId="0" xr:uid="{00000000-0006-0000-2500-00005E000000}">
      <text>
        <r>
          <rPr>
            <b/>
            <sz val="9"/>
            <color indexed="81"/>
            <rFont val="Tahoma"/>
            <family val="2"/>
          </rPr>
          <t>Metric = D3_1_II_AllCurr_BillDiscountPurch_Amount_x000D_
Data Type = Bk_Number 19 - 9_x000D_
Bk_AssetsContBySector = FinancialInsuranceActivities_x000D_
Bk_Residency = SingaporeResident_x000D_
Bk_OtherCurrencies = AllCurrencies</t>
        </r>
      </text>
    </comment>
    <comment ref="E21" authorId="0" shapeId="0" xr:uid="{00000000-0006-0000-2500-00005F000000}">
      <text>
        <r>
          <rPr>
            <b/>
            <sz val="9"/>
            <color indexed="81"/>
            <rFont val="Tahoma"/>
            <family val="2"/>
          </rPr>
          <t>Metric = D3_1_II_AllCurr_ContingentItem_Amount_x000D_
Data Type = Bk_Number 19 - 9_x000D_
Bk_AssetsContBySector = FinancialInsuranceActivities_x000D_
Bk_Residency = SingaporeResident_x000D_
Bk_OtherCurrencies = AllCurrencies</t>
        </r>
      </text>
    </comment>
    <comment ref="F21" authorId="0" shapeId="0" xr:uid="{00000000-0006-0000-2500-000060000000}">
      <text>
        <r>
          <rPr>
            <b/>
            <sz val="9"/>
            <color indexed="81"/>
            <rFont val="Tahoma"/>
            <family val="2"/>
          </rPr>
          <t>Metric = D3_1_II_AllCurr_OutsDebtSecur_Amount_x000D_
Data Type = Bk_Number 19 - 9_x000D_
Bk_AssetsContBySector = FinancialInsuranceActivities_x000D_
Bk_Residency = SingaporeResident_x000D_
Bk_OtherCurrencies = AllCurrencies</t>
        </r>
      </text>
    </comment>
    <comment ref="G21" authorId="0" shapeId="0" xr:uid="{00000000-0006-0000-2500-000061000000}">
      <text>
        <r>
          <rPr>
            <b/>
            <sz val="9"/>
            <color indexed="81"/>
            <rFont val="Tahoma"/>
            <family val="2"/>
          </rPr>
          <t>Metric = D3_1_II_AllCurr_CredFacilGrantMnthQuart_Amount_x000D_
Data Type = Bk_Number 19 - 9_x000D_
Bk_AssetsContBySector = FinancialInsuranceActivities_x000D_
Bk_Residency = SingaporeResident_x000D_
Bk_OtherCurrencies = AllCurrencies</t>
        </r>
      </text>
    </comment>
    <comment ref="H21" authorId="0" shapeId="0" xr:uid="{00000000-0006-0000-2500-000062000000}">
      <text>
        <r>
          <rPr>
            <b/>
            <sz val="9"/>
            <color indexed="81"/>
            <rFont val="Tahoma"/>
            <family val="2"/>
          </rPr>
          <t>Metric = D3_1_II_AllCurr_DebtSecurMnthQuart_Amount_x000D_
Data Type = Bk_Number 19 - 9_x000D_
Bk_AssetsContBySector = FinancialInsuranceActivities_x000D_
Bk_Residency = SingaporeResident_x000D_
Bk_OtherCurrencies = AllCurrencies</t>
        </r>
      </text>
    </comment>
    <comment ref="B22" authorId="1" shapeId="0" xr:uid="{00000000-0006-0000-2500-000063000000}">
      <text>
        <r>
          <rPr>
            <b/>
            <sz val="9"/>
            <color indexed="81"/>
            <rFont val="Tahoma"/>
            <family val="2"/>
          </rPr>
          <t>Metric = D3_1_II_AllCurr_Resid_CredFacilLimit_FinInsurActiv_WhichFinCo_x000D_
Data Type = Bk_Number 19 - 9</t>
        </r>
      </text>
    </comment>
    <comment ref="C22" authorId="1" shapeId="0" xr:uid="{00000000-0006-0000-2500-000064000000}">
      <text>
        <r>
          <rPr>
            <b/>
            <sz val="9"/>
            <color indexed="81"/>
            <rFont val="Tahoma"/>
            <family val="2"/>
          </rPr>
          <t>Metric = D3_1_II_AllCurr_Resid_LoanAdva_FinInsurActiv_WhichFinCo_x000D_
Data Type = Bk_Number 19 - 9</t>
        </r>
      </text>
    </comment>
    <comment ref="D22" authorId="1" shapeId="0" xr:uid="{00000000-0006-0000-2500-000065000000}">
      <text>
        <r>
          <rPr>
            <b/>
            <sz val="9"/>
            <color indexed="81"/>
            <rFont val="Tahoma"/>
            <family val="2"/>
          </rPr>
          <t>Metric = D3_1_II_AllCurr_Resid_BillDiscountPurch_FinInsurActiv_WhichFinCo_x000D_
Data Type = Bk_Number 19 - 9</t>
        </r>
      </text>
    </comment>
    <comment ref="E22" authorId="1" shapeId="0" xr:uid="{00000000-0006-0000-2500-000066000000}">
      <text>
        <r>
          <rPr>
            <b/>
            <sz val="9"/>
            <color indexed="81"/>
            <rFont val="Tahoma"/>
            <family val="2"/>
          </rPr>
          <t>Metric = D3_1_II_AllCurr_Resid_ContingentItem_FinInsurActiv_WhichFinCo_x000D_
Data Type = Bk_Number 19 - 9</t>
        </r>
      </text>
    </comment>
    <comment ref="F22" authorId="1" shapeId="0" xr:uid="{00000000-0006-0000-2500-000067000000}">
      <text>
        <r>
          <rPr>
            <b/>
            <sz val="9"/>
            <color indexed="81"/>
            <rFont val="Tahoma"/>
            <family val="2"/>
          </rPr>
          <t>Metric = D3_1_II_AllCurr_Resid_OutsDebtSecur_FinInsurActiv_WhichFinCo_x000D_
Data Type = Bk_Number 19 - 9</t>
        </r>
      </text>
    </comment>
    <comment ref="G22" authorId="1" shapeId="0" xr:uid="{00000000-0006-0000-2500-000068000000}">
      <text>
        <r>
          <rPr>
            <b/>
            <sz val="9"/>
            <color indexed="81"/>
            <rFont val="Tahoma"/>
            <family val="2"/>
          </rPr>
          <t>Metric = D3_1_II_AllCurr_Resid_CredFacilGrantMnthQuart_FinInsurActiv_WhichFinCo_x000D_
Data Type = Bk_Number 19 - 9</t>
        </r>
      </text>
    </comment>
    <comment ref="H22" authorId="1" shapeId="0" xr:uid="{00000000-0006-0000-2500-000069000000}">
      <text>
        <r>
          <rPr>
            <b/>
            <sz val="9"/>
            <color indexed="81"/>
            <rFont val="Tahoma"/>
            <family val="2"/>
          </rPr>
          <t>Metric = D3_1_II_AllCurr_Resid_DebtSecurMnthQuart_FinInsurActiv_WhichFinCo_x000D_
Data Type = Bk_Number 19 - 9</t>
        </r>
      </text>
    </comment>
    <comment ref="B23" authorId="1" shapeId="0" xr:uid="{00000000-0006-0000-2500-00006A000000}">
      <text>
        <r>
          <rPr>
            <b/>
            <sz val="9"/>
            <color indexed="81"/>
            <rFont val="Tahoma"/>
            <family val="2"/>
          </rPr>
          <t>Metric = D3_1_II_AllCurr_Resid_CredFacilLimit_FinInsurActiv_WhichFinHoldCo_x000D_
Data Type = Bk_Number 19 - 9</t>
        </r>
      </text>
    </comment>
    <comment ref="C23" authorId="1" shapeId="0" xr:uid="{00000000-0006-0000-2500-00006B000000}">
      <text>
        <r>
          <rPr>
            <b/>
            <sz val="9"/>
            <color indexed="81"/>
            <rFont val="Tahoma"/>
            <family val="2"/>
          </rPr>
          <t>Metric = D3_1_II_AllCurr_Resid_LoanAdva_FinInsurActiv_WhichFinHoldCo_x000D_
Data Type = Bk_Number 19 - 9</t>
        </r>
      </text>
    </comment>
    <comment ref="D23" authorId="1" shapeId="0" xr:uid="{00000000-0006-0000-2500-00006C000000}">
      <text>
        <r>
          <rPr>
            <b/>
            <sz val="9"/>
            <color indexed="81"/>
            <rFont val="Tahoma"/>
            <family val="2"/>
          </rPr>
          <t>Metric = D3_1_II_AllCurr_Resid_BillDiscountPurch_FinInsurActiv_WhichFinHoldCo_x000D_
Data Type = Bk_Number 19 - 9</t>
        </r>
      </text>
    </comment>
    <comment ref="E23" authorId="1" shapeId="0" xr:uid="{00000000-0006-0000-2500-00006D000000}">
      <text>
        <r>
          <rPr>
            <b/>
            <sz val="9"/>
            <color indexed="81"/>
            <rFont val="Tahoma"/>
            <family val="2"/>
          </rPr>
          <t>Metric = D3_1_II_AllCurr_Resid_ContingentItem_FinInsurActiv_WhichFinHoldCo_x000D_
Data Type = Bk_Number 19 - 9</t>
        </r>
      </text>
    </comment>
    <comment ref="F23" authorId="1" shapeId="0" xr:uid="{00000000-0006-0000-2500-00006E000000}">
      <text>
        <r>
          <rPr>
            <b/>
            <sz val="9"/>
            <color indexed="81"/>
            <rFont val="Tahoma"/>
            <family val="2"/>
          </rPr>
          <t>Metric = D3_1_II_AllCurr_Resid_OutsDebtSecur_FinInsurActiv_WhichFinHoldCo_x000D_
Data Type = Bk_Number 19 - 9</t>
        </r>
      </text>
    </comment>
    <comment ref="G23" authorId="1" shapeId="0" xr:uid="{00000000-0006-0000-2500-00006F000000}">
      <text>
        <r>
          <rPr>
            <b/>
            <sz val="9"/>
            <color indexed="81"/>
            <rFont val="Tahoma"/>
            <family val="2"/>
          </rPr>
          <t>Metric = D3_1_II_AllCurr_Resid_CredFacilGrantMnthQuart_FinInsurActiv_WhichFinHoldCo_x000D_
Data Type = Bk_Number 19 - 9</t>
        </r>
      </text>
    </comment>
    <comment ref="H23" authorId="1" shapeId="0" xr:uid="{00000000-0006-0000-2500-000070000000}">
      <text>
        <r>
          <rPr>
            <b/>
            <sz val="9"/>
            <color indexed="81"/>
            <rFont val="Tahoma"/>
            <family val="2"/>
          </rPr>
          <t>Metric = D3_1_II_AllCurr_Resid_DebtSecurMnthQuart_FinInsurActiv_WhichFinHoldCo_x000D_
Data Type = Bk_Number 19 - 9</t>
        </r>
      </text>
    </comment>
    <comment ref="B24" authorId="1" shapeId="0" xr:uid="{00000000-0006-0000-2500-000071000000}">
      <text>
        <r>
          <rPr>
            <b/>
            <sz val="9"/>
            <color indexed="81"/>
            <rFont val="Tahoma"/>
            <family val="2"/>
          </rPr>
          <t>Metric = D3_1_II_AllCurr_Resid_CredFacilLimit_FinInsurActiv_WhichOtherHoldCo_x000D_
Data Type = Bk_Number 19 - 9</t>
        </r>
      </text>
    </comment>
    <comment ref="C24" authorId="1" shapeId="0" xr:uid="{00000000-0006-0000-2500-000072000000}">
      <text>
        <r>
          <rPr>
            <b/>
            <sz val="9"/>
            <color indexed="81"/>
            <rFont val="Tahoma"/>
            <family val="2"/>
          </rPr>
          <t>Metric = D3_1_II_AllCurr_Resid_LoanAdva_FinInsurActiv_WhichOtherHoldCo_x000D_
Data Type = Bk_Number 19 - 9</t>
        </r>
      </text>
    </comment>
    <comment ref="D24" authorId="1" shapeId="0" xr:uid="{00000000-0006-0000-2500-000073000000}">
      <text>
        <r>
          <rPr>
            <b/>
            <sz val="9"/>
            <color indexed="81"/>
            <rFont val="Tahoma"/>
            <family val="2"/>
          </rPr>
          <t>Metric = D3_1_II_AllCurr_Resid_BillDiscountPurch_FinInsurActiv_WhichOtherHoldCo_x000D_
Data Type = Bk_Number 19 - 9</t>
        </r>
      </text>
    </comment>
    <comment ref="E24" authorId="1" shapeId="0" xr:uid="{00000000-0006-0000-2500-000074000000}">
      <text>
        <r>
          <rPr>
            <b/>
            <sz val="9"/>
            <color indexed="81"/>
            <rFont val="Tahoma"/>
            <family val="2"/>
          </rPr>
          <t>Metric = D3_1_II_AllCurr_Resid_ContingentItem_FinInsurActiv_WhichOtherHoldCo_x000D_
Data Type = Bk_Number 19 - 9</t>
        </r>
      </text>
    </comment>
    <comment ref="F24" authorId="1" shapeId="0" xr:uid="{00000000-0006-0000-2500-000075000000}">
      <text>
        <r>
          <rPr>
            <b/>
            <sz val="9"/>
            <color indexed="81"/>
            <rFont val="Tahoma"/>
            <family val="2"/>
          </rPr>
          <t>Metric = D3_1_II_AllCurr_Resid_OutsDebtSecur_FinInsurActiv_WhichOtherHoldCo_x000D_
Data Type = Bk_Number 19 - 9</t>
        </r>
      </text>
    </comment>
    <comment ref="G24" authorId="1" shapeId="0" xr:uid="{00000000-0006-0000-2500-000076000000}">
      <text>
        <r>
          <rPr>
            <b/>
            <sz val="9"/>
            <color indexed="81"/>
            <rFont val="Tahoma"/>
            <family val="2"/>
          </rPr>
          <t>Metric = D3_1_II_AllCurr_Resid_CredFacilGrantMnthQuart_FinInsurActiv_WhichOtherHoldCo_x000D_
Data Type = Bk_Number 19 - 9</t>
        </r>
      </text>
    </comment>
    <comment ref="H24" authorId="1" shapeId="0" xr:uid="{00000000-0006-0000-2500-000077000000}">
      <text>
        <r>
          <rPr>
            <b/>
            <sz val="9"/>
            <color indexed="81"/>
            <rFont val="Tahoma"/>
            <family val="2"/>
          </rPr>
          <t>Metric = D3_1_II_AllCurr_Resid_DebtSecurMnthQuart_FinInsurActiv_WhichOtherHoldCo_x000D_
Data Type = Bk_Number 19 - 9</t>
        </r>
      </text>
    </comment>
    <comment ref="B25" authorId="1" shapeId="0" xr:uid="{00000000-0006-0000-2500-000078000000}">
      <text>
        <r>
          <rPr>
            <b/>
            <sz val="9"/>
            <color indexed="81"/>
            <rFont val="Tahoma"/>
            <family val="2"/>
          </rPr>
          <t>Metric = D3_1_II_AllCurr_Resid_CredFacilLimit_FinInsurActiv_WhichTrustsFunds_x000D_
Data Type = Bk_Number 19 - 9</t>
        </r>
      </text>
    </comment>
    <comment ref="C25" authorId="1" shapeId="0" xr:uid="{00000000-0006-0000-2500-000079000000}">
      <text>
        <r>
          <rPr>
            <b/>
            <sz val="9"/>
            <color indexed="81"/>
            <rFont val="Tahoma"/>
            <family val="2"/>
          </rPr>
          <t>Metric = D3_1_II_AllCurr_Resid_LoanAdva_FinInsurActiv_WhichTrustsFunds_x000D_
Data Type = Bk_Number 19 - 9</t>
        </r>
      </text>
    </comment>
    <comment ref="D25" authorId="1" shapeId="0" xr:uid="{00000000-0006-0000-2500-00007A000000}">
      <text>
        <r>
          <rPr>
            <b/>
            <sz val="9"/>
            <color indexed="81"/>
            <rFont val="Tahoma"/>
            <family val="2"/>
          </rPr>
          <t>Metric = D3_1_II_AllCurr_Resid_BillDiscountPurch_FinInsurActiv_WhichTrustsFunds_x000D_
Data Type = Bk_Number 19 - 9</t>
        </r>
      </text>
    </comment>
    <comment ref="E25" authorId="1" shapeId="0" xr:uid="{00000000-0006-0000-2500-00007B000000}">
      <text>
        <r>
          <rPr>
            <b/>
            <sz val="9"/>
            <color indexed="81"/>
            <rFont val="Tahoma"/>
            <family val="2"/>
          </rPr>
          <t>Metric = D3_1_II_AllCurr_Resid_ContingentItem_FinInsurActiv_WhichTrustsFunds_x000D_
Data Type = Bk_Number 19 - 9</t>
        </r>
      </text>
    </comment>
    <comment ref="F25" authorId="1" shapeId="0" xr:uid="{00000000-0006-0000-2500-00007C000000}">
      <text>
        <r>
          <rPr>
            <b/>
            <sz val="9"/>
            <color indexed="81"/>
            <rFont val="Tahoma"/>
            <family val="2"/>
          </rPr>
          <t>Metric = D3_1_II_AllCurr_Resid_OutsDebtSecur_FinInsurActiv_WhichTrustsFunds_x000D_
Data Type = Bk_Number 19 - 9</t>
        </r>
      </text>
    </comment>
    <comment ref="G25" authorId="1" shapeId="0" xr:uid="{00000000-0006-0000-2500-00007D000000}">
      <text>
        <r>
          <rPr>
            <b/>
            <sz val="9"/>
            <color indexed="81"/>
            <rFont val="Tahoma"/>
            <family val="2"/>
          </rPr>
          <t>Metric = D3_1_II_AllCurr_Resid_CredFacilGrantMnthQuart_FinInsurActiv_WhichTrustsFunds_x000D_
Data Type = Bk_Number 19 - 9</t>
        </r>
      </text>
    </comment>
    <comment ref="H25" authorId="1" shapeId="0" xr:uid="{00000000-0006-0000-2500-00007E000000}">
      <text>
        <r>
          <rPr>
            <b/>
            <sz val="9"/>
            <color indexed="81"/>
            <rFont val="Tahoma"/>
            <family val="2"/>
          </rPr>
          <t>Metric = D3_1_II_AllCurr_Resid_DebtSecurMnthQuart_FinInsurActiv_WhichTrustsFunds_x000D_
Data Type = Bk_Number 19 - 9</t>
        </r>
      </text>
    </comment>
    <comment ref="B26" authorId="1" shapeId="0" xr:uid="{00000000-0006-0000-2500-00007F000000}">
      <text>
        <r>
          <rPr>
            <b/>
            <sz val="9"/>
            <color indexed="81"/>
            <rFont val="Tahoma"/>
            <family val="2"/>
          </rPr>
          <t>Metric = D3_1_II_AllCurr_Resid_CredFacilLimit_FinInsurActiv_WhichInsurCoProvPenFunds_x000D_
Data Type = Bk_Number 19 - 9</t>
        </r>
      </text>
    </comment>
    <comment ref="C26" authorId="1" shapeId="0" xr:uid="{00000000-0006-0000-2500-000080000000}">
      <text>
        <r>
          <rPr>
            <b/>
            <sz val="9"/>
            <color indexed="81"/>
            <rFont val="Tahoma"/>
            <family val="2"/>
          </rPr>
          <t>Metric = D3_1_II_AllCurr_Resid_LoanAdva_FinInsurActiv_WhichInsurCoProvPenFunds_x000D_
Data Type = Bk_Number 19 - 9</t>
        </r>
      </text>
    </comment>
    <comment ref="D26" authorId="1" shapeId="0" xr:uid="{00000000-0006-0000-2500-000081000000}">
      <text>
        <r>
          <rPr>
            <b/>
            <sz val="9"/>
            <color indexed="81"/>
            <rFont val="Tahoma"/>
            <family val="2"/>
          </rPr>
          <t>Metric = D3_1_II_AllCurr_Resid_BillDiscountPurch_FinInsurActiv_WhichInsurCoProvPenFunds_x000D_
Data Type = Bk_Number 19 - 9</t>
        </r>
      </text>
    </comment>
    <comment ref="E26" authorId="1" shapeId="0" xr:uid="{00000000-0006-0000-2500-000082000000}">
      <text>
        <r>
          <rPr>
            <b/>
            <sz val="9"/>
            <color indexed="81"/>
            <rFont val="Tahoma"/>
            <family val="2"/>
          </rPr>
          <t>Metric = D3_1_II_AllCurr_Resid_ContingentItem_FinInsurActiv_WhichInsurCoProvPenFunds_x000D_
Data Type = Bk_Number 19 - 9</t>
        </r>
      </text>
    </comment>
    <comment ref="F26" authorId="1" shapeId="0" xr:uid="{00000000-0006-0000-2500-000083000000}">
      <text>
        <r>
          <rPr>
            <b/>
            <sz val="9"/>
            <color indexed="81"/>
            <rFont val="Tahoma"/>
            <family val="2"/>
          </rPr>
          <t>Metric = D3_1_II_AllCurr_Resid_OutsDebtSecur_FinInsurActiv_WhichInsurCoProvPenFunds_x000D_
Data Type = Bk_Number 19 - 9</t>
        </r>
      </text>
    </comment>
    <comment ref="G26" authorId="1" shapeId="0" xr:uid="{00000000-0006-0000-2500-000084000000}">
      <text>
        <r>
          <rPr>
            <b/>
            <sz val="9"/>
            <color indexed="81"/>
            <rFont val="Tahoma"/>
            <family val="2"/>
          </rPr>
          <t>Metric = D3_1_II_AllCurr_Resid_CredFacilGrantMnthQuart_FinInsurActiv_WhichInsurCoProvPenFunds_x000D_
Data Type = Bk_Number 19 - 9</t>
        </r>
      </text>
    </comment>
    <comment ref="H26" authorId="1" shapeId="0" xr:uid="{00000000-0006-0000-2500-000085000000}">
      <text>
        <r>
          <rPr>
            <b/>
            <sz val="9"/>
            <color indexed="81"/>
            <rFont val="Tahoma"/>
            <family val="2"/>
          </rPr>
          <t>Metric = D3_1_II_AllCurr_Resid_DebtSecurMnthQuart_FinInsurActiv_WhichInsurCoProvPenFunds_x000D_
Data Type = Bk_Number 19 - 9</t>
        </r>
      </text>
    </comment>
    <comment ref="B27" authorId="1" shapeId="0" xr:uid="{00000000-0006-0000-2500-000086000000}">
      <text>
        <r>
          <rPr>
            <b/>
            <sz val="9"/>
            <color indexed="81"/>
            <rFont val="Tahoma"/>
            <family val="2"/>
          </rPr>
          <t>Metric = D3_1_II_AllCurr_Resid_CredFacilLimit_FinInsurActiv_WhichExchng_x000D_
Data Type = Bk_Number 19 - 9</t>
        </r>
      </text>
    </comment>
    <comment ref="C27" authorId="1" shapeId="0" xr:uid="{00000000-0006-0000-2500-000087000000}">
      <text>
        <r>
          <rPr>
            <b/>
            <sz val="9"/>
            <color indexed="81"/>
            <rFont val="Tahoma"/>
            <family val="2"/>
          </rPr>
          <t>Metric = D3_1_II_AllCurr_Resid_LoanAdva_FinInsurActiv_WhichExchng_x000D_
Data Type = Bk_Number 19 - 9</t>
        </r>
      </text>
    </comment>
    <comment ref="D27" authorId="1" shapeId="0" xr:uid="{00000000-0006-0000-2500-000088000000}">
      <text>
        <r>
          <rPr>
            <b/>
            <sz val="9"/>
            <color indexed="81"/>
            <rFont val="Tahoma"/>
            <family val="2"/>
          </rPr>
          <t>Metric = D3_1_II_AllCurr_Resid_BillDiscountPurch_FinInsurActiv_WhichExchng_x000D_
Data Type = Bk_Number 19 - 9</t>
        </r>
      </text>
    </comment>
    <comment ref="E27" authorId="1" shapeId="0" xr:uid="{00000000-0006-0000-2500-000089000000}">
      <text>
        <r>
          <rPr>
            <b/>
            <sz val="9"/>
            <color indexed="81"/>
            <rFont val="Tahoma"/>
            <family val="2"/>
          </rPr>
          <t>Metric = D3_1_II_AllCurr_Resid_ContingentItem_FinInsurActiv_WhichExchng_x000D_
Data Type = Bk_Number 19 - 9</t>
        </r>
      </text>
    </comment>
    <comment ref="F27" authorId="1" shapeId="0" xr:uid="{00000000-0006-0000-2500-00008A000000}">
      <text>
        <r>
          <rPr>
            <b/>
            <sz val="9"/>
            <color indexed="81"/>
            <rFont val="Tahoma"/>
            <family val="2"/>
          </rPr>
          <t>Metric = D3_1_II_AllCurr_Resid_OutsDebtSecur_FinInsurActiv_WhichExchng_x000D_
Data Type = Bk_Number 19 - 9</t>
        </r>
      </text>
    </comment>
    <comment ref="G27" authorId="1" shapeId="0" xr:uid="{00000000-0006-0000-2500-00008B000000}">
      <text>
        <r>
          <rPr>
            <b/>
            <sz val="9"/>
            <color indexed="81"/>
            <rFont val="Tahoma"/>
            <family val="2"/>
          </rPr>
          <t>Metric = D3_1_II_AllCurr_Resid_CredFacilGrantMnthQuart_FinInsurActiv_WhichExchng_x000D_
Data Type = Bk_Number 19 - 9</t>
        </r>
      </text>
    </comment>
    <comment ref="H27" authorId="1" shapeId="0" xr:uid="{00000000-0006-0000-2500-00008C000000}">
      <text>
        <r>
          <rPr>
            <b/>
            <sz val="9"/>
            <color indexed="81"/>
            <rFont val="Tahoma"/>
            <family val="2"/>
          </rPr>
          <t>Metric = D3_1_II_AllCurr_Resid_DebtSecurMnthQuart_FinInsurActiv_WhichExchng_x000D_
Data Type = Bk_Number 19 - 9</t>
        </r>
      </text>
    </comment>
    <comment ref="B28" authorId="1" shapeId="0" xr:uid="{00000000-0006-0000-2500-00008D000000}">
      <text>
        <r>
          <rPr>
            <b/>
            <sz val="9"/>
            <color indexed="81"/>
            <rFont val="Tahoma"/>
            <family val="2"/>
          </rPr>
          <t>Metric = D3_1_II_AllCurr_Resid_CredFacilLimit_FinInsurActiv_WhichTrusFidCustodServFirms_x000D_
Data Type = Bk_Number 19 - 9</t>
        </r>
      </text>
    </comment>
    <comment ref="C28" authorId="1" shapeId="0" xr:uid="{00000000-0006-0000-2500-00008E000000}">
      <text>
        <r>
          <rPr>
            <b/>
            <sz val="9"/>
            <color indexed="81"/>
            <rFont val="Tahoma"/>
            <family val="2"/>
          </rPr>
          <t>Metric = D3_1_II_AllCurr_Resid_LoanAdva_FinInsurActiv_WhichTrusFidCustodServFirms_x000D_
Data Type = Bk_Number 19 - 9</t>
        </r>
      </text>
    </comment>
    <comment ref="D28" authorId="1" shapeId="0" xr:uid="{00000000-0006-0000-2500-00008F000000}">
      <text>
        <r>
          <rPr>
            <b/>
            <sz val="9"/>
            <color indexed="81"/>
            <rFont val="Tahoma"/>
            <family val="2"/>
          </rPr>
          <t>Metric = D3_1_II_AllCurr_Resid_BillDiscountPurch_FinInsurActiv_WhichTrusFidCustodServFirms_x000D_
Data Type = Bk_Number 19 - 9</t>
        </r>
      </text>
    </comment>
    <comment ref="E28" authorId="1" shapeId="0" xr:uid="{00000000-0006-0000-2500-000090000000}">
      <text>
        <r>
          <rPr>
            <b/>
            <sz val="9"/>
            <color indexed="81"/>
            <rFont val="Tahoma"/>
            <family val="2"/>
          </rPr>
          <t>Metric = D3_1_II_AllCurr_Resid_ContingentItem_FinInsurActiv_WhichTrusFidCustodServFirms_x000D_
Data Type = Bk_Number 19 - 9</t>
        </r>
      </text>
    </comment>
    <comment ref="F28" authorId="1" shapeId="0" xr:uid="{00000000-0006-0000-2500-000091000000}">
      <text>
        <r>
          <rPr>
            <b/>
            <sz val="9"/>
            <color indexed="81"/>
            <rFont val="Tahoma"/>
            <family val="2"/>
          </rPr>
          <t>Metric = D3_1_II_AllCurr_Resid_OutsDebtSecur_FinInsurActiv_WhichTrusFidCustodServFirms_x000D_
Data Type = Bk_Number 19 - 9</t>
        </r>
      </text>
    </comment>
    <comment ref="G28" authorId="1" shapeId="0" xr:uid="{00000000-0006-0000-2500-000092000000}">
      <text>
        <r>
          <rPr>
            <b/>
            <sz val="9"/>
            <color indexed="81"/>
            <rFont val="Tahoma"/>
            <family val="2"/>
          </rPr>
          <t>Metric = D3_1_II_AllCurr_Resid_CredFacilGrantMnthQuart_FinInsurActiv_WhichTrusFidCustodServFirms_x000D_
Data Type = Bk_Number 19 - 9</t>
        </r>
      </text>
    </comment>
    <comment ref="H28" authorId="1" shapeId="0" xr:uid="{00000000-0006-0000-2500-000093000000}">
      <text>
        <r>
          <rPr>
            <b/>
            <sz val="9"/>
            <color indexed="81"/>
            <rFont val="Tahoma"/>
            <family val="2"/>
          </rPr>
          <t>Metric = D3_1_II_AllCurr_Resid_DebtSecurMnthQuart_FinInsurActiv_WhichTrusFidCustodServFirms_x000D_
Data Type = Bk_Number 19 - 9</t>
        </r>
      </text>
    </comment>
    <comment ref="B29" authorId="1" shapeId="0" xr:uid="{00000000-0006-0000-2500-000094000000}">
      <text>
        <r>
          <rPr>
            <b/>
            <sz val="9"/>
            <color indexed="81"/>
            <rFont val="Tahoma"/>
            <family val="2"/>
          </rPr>
          <t>Metric = D3_1_II_AllCurr_Resid_CredFacilLimit_FinInsurActiv_WhichSecurFutureCo_x000D_
Data Type = Bk_Number 19 - 9</t>
        </r>
      </text>
    </comment>
    <comment ref="C29" authorId="1" shapeId="0" xr:uid="{00000000-0006-0000-2500-000095000000}">
      <text>
        <r>
          <rPr>
            <b/>
            <sz val="9"/>
            <color indexed="81"/>
            <rFont val="Tahoma"/>
            <family val="2"/>
          </rPr>
          <t>Metric = D3_1_II_AllCurr_Resid_LoanAdva_FinInsurActiv_WhichSecurFutureCo_x000D_
Data Type = Bk_Number 19 - 9</t>
        </r>
      </text>
    </comment>
    <comment ref="D29" authorId="1" shapeId="0" xr:uid="{00000000-0006-0000-2500-000096000000}">
      <text>
        <r>
          <rPr>
            <b/>
            <sz val="9"/>
            <color indexed="81"/>
            <rFont val="Tahoma"/>
            <family val="2"/>
          </rPr>
          <t>Metric = D3_1_II_AllCurr_Resid_BillDiscountPurch_FinInsurActiv_WhichSecurFutureCo_x000D_
Data Type = Bk_Number 19 - 9</t>
        </r>
      </text>
    </comment>
    <comment ref="E29" authorId="1" shapeId="0" xr:uid="{00000000-0006-0000-2500-000097000000}">
      <text>
        <r>
          <rPr>
            <b/>
            <sz val="9"/>
            <color indexed="81"/>
            <rFont val="Tahoma"/>
            <family val="2"/>
          </rPr>
          <t>Metric = D3_1_II_AllCurr_Resid_ContingentItem_FinInsurActiv_WhichSecurFutureCo_x000D_
Data Type = Bk_Number 19 - 9</t>
        </r>
      </text>
    </comment>
    <comment ref="F29" authorId="1" shapeId="0" xr:uid="{00000000-0006-0000-2500-000098000000}">
      <text>
        <r>
          <rPr>
            <b/>
            <sz val="9"/>
            <color indexed="81"/>
            <rFont val="Tahoma"/>
            <family val="2"/>
          </rPr>
          <t>Metric = D3_1_II_AllCurr_Resid_OutsDebtSecur_FinInsurActiv_WhichSecurFutureCo_x000D_
Data Type = Bk_Number 19 - 9</t>
        </r>
      </text>
    </comment>
    <comment ref="G29" authorId="1" shapeId="0" xr:uid="{00000000-0006-0000-2500-000099000000}">
      <text>
        <r>
          <rPr>
            <b/>
            <sz val="9"/>
            <color indexed="81"/>
            <rFont val="Tahoma"/>
            <family val="2"/>
          </rPr>
          <t>Metric = D3_1_II_AllCurr_Resid_CredFacilGrantMnthQuart_FinInsurActiv_WhichSecurFutureCo_x000D_
Data Type = Bk_Number 19 - 9</t>
        </r>
      </text>
    </comment>
    <comment ref="H29" authorId="1" shapeId="0" xr:uid="{00000000-0006-0000-2500-00009A000000}">
      <text>
        <r>
          <rPr>
            <b/>
            <sz val="9"/>
            <color indexed="81"/>
            <rFont val="Tahoma"/>
            <family val="2"/>
          </rPr>
          <t>Metric = D3_1_II_AllCurr_Resid_DebtSecurMnthQuart_FinInsurActiv_WhichSecurFutureCo_x000D_
Data Type = Bk_Number 19 - 9</t>
        </r>
      </text>
    </comment>
    <comment ref="B30" authorId="1" shapeId="0" xr:uid="{00000000-0006-0000-2500-00009B000000}">
      <text>
        <r>
          <rPr>
            <b/>
            <sz val="9"/>
            <color indexed="81"/>
            <rFont val="Tahoma"/>
            <family val="2"/>
          </rPr>
          <t>Metric = D3_1_II_AllCurr_Resid_CredFacilLimit_FinInsurActiv_WhichFundManageCo_x000D_
Data Type = Bk_Number 19 - 9</t>
        </r>
      </text>
    </comment>
    <comment ref="C30" authorId="1" shapeId="0" xr:uid="{00000000-0006-0000-2500-00009C000000}">
      <text>
        <r>
          <rPr>
            <b/>
            <sz val="9"/>
            <color indexed="81"/>
            <rFont val="Tahoma"/>
            <family val="2"/>
          </rPr>
          <t>Metric = D3_1_II_AllCurr_Resid_LoanAdva_FinInsurActiv_WhichFundManageCo_x000D_
Data Type = Bk_Number 19 - 9</t>
        </r>
      </text>
    </comment>
    <comment ref="D30" authorId="1" shapeId="0" xr:uid="{00000000-0006-0000-2500-00009D000000}">
      <text>
        <r>
          <rPr>
            <b/>
            <sz val="9"/>
            <color indexed="81"/>
            <rFont val="Tahoma"/>
            <family val="2"/>
          </rPr>
          <t>Metric = D3_1_II_AllCurr_Resid_BillDiscountPurch_FinInsurActiv_WhichFundManageCo_x000D_
Data Type = Bk_Number 19 - 9</t>
        </r>
      </text>
    </comment>
    <comment ref="E30" authorId="1" shapeId="0" xr:uid="{00000000-0006-0000-2500-00009E000000}">
      <text>
        <r>
          <rPr>
            <b/>
            <sz val="9"/>
            <color indexed="81"/>
            <rFont val="Tahoma"/>
            <family val="2"/>
          </rPr>
          <t>Metric = D3_1_II_AllCurr_Resid_ContingentItem_FinInsurActiv_WhichFundManageCo_x000D_
Data Type = Bk_Number 19 - 9</t>
        </r>
      </text>
    </comment>
    <comment ref="F30" authorId="1" shapeId="0" xr:uid="{00000000-0006-0000-2500-00009F000000}">
      <text>
        <r>
          <rPr>
            <b/>
            <sz val="9"/>
            <color indexed="81"/>
            <rFont val="Tahoma"/>
            <family val="2"/>
          </rPr>
          <t>Metric = D3_1_II_AllCurr_Resid_OutsDebtSecur_FinInsurActiv_WhichFundManageCo_x000D_
Data Type = Bk_Number 19 - 9</t>
        </r>
      </text>
    </comment>
    <comment ref="G30" authorId="1" shapeId="0" xr:uid="{00000000-0006-0000-2500-0000A0000000}">
      <text>
        <r>
          <rPr>
            <b/>
            <sz val="9"/>
            <color indexed="81"/>
            <rFont val="Tahoma"/>
            <family val="2"/>
          </rPr>
          <t>Metric = D3_1_II_AllCurr_Resid_CredFacilGrantMnthQuart_FinInsurActiv_WhichFundManageCo_x000D_
Data Type = Bk_Number 19 - 9</t>
        </r>
      </text>
    </comment>
    <comment ref="H30" authorId="1" shapeId="0" xr:uid="{00000000-0006-0000-2500-0000A1000000}">
      <text>
        <r>
          <rPr>
            <b/>
            <sz val="9"/>
            <color indexed="81"/>
            <rFont val="Tahoma"/>
            <family val="2"/>
          </rPr>
          <t>Metric = D3_1_II_AllCurr_Resid_DebtSecurMnthQuart_FinInsurActiv_WhichFundManageCo_x000D_
Data Type = Bk_Number 19 - 9</t>
        </r>
      </text>
    </comment>
    <comment ref="B31" authorId="0" shapeId="0" xr:uid="{00000000-0006-0000-2500-0000A2000000}">
      <text>
        <r>
          <rPr>
            <b/>
            <sz val="9"/>
            <color indexed="81"/>
            <rFont val="Tahoma"/>
            <family val="2"/>
          </rPr>
          <t>Metric = D3_1_II_AllCurr_CredFacilLimit_Amount_x000D_
Data Type = Bk_Number 19 - 9_x000D_
Bk_AssetsContBySector = RealProp_x000D_
Bk_Residency = SingaporeResident_x000D_
Bk_OtherCurrencies = AllCurrencies</t>
        </r>
      </text>
    </comment>
    <comment ref="C31" authorId="0" shapeId="0" xr:uid="{00000000-0006-0000-2500-0000A3000000}">
      <text>
        <r>
          <rPr>
            <b/>
            <sz val="9"/>
            <color indexed="81"/>
            <rFont val="Tahoma"/>
            <family val="2"/>
          </rPr>
          <t>Metric = D3_1_II_AllCurr_LoanAdva_Amount_x000D_
Data Type = Bk_Number 19 - 9_x000D_
Bk_AssetsContBySector = RealProp_x000D_
Bk_Residency = SingaporeResident_x000D_
Bk_OtherCurrencies = AllCurrencies</t>
        </r>
      </text>
    </comment>
    <comment ref="D31" authorId="0" shapeId="0" xr:uid="{00000000-0006-0000-2500-0000A4000000}">
      <text>
        <r>
          <rPr>
            <b/>
            <sz val="9"/>
            <color indexed="81"/>
            <rFont val="Tahoma"/>
            <family val="2"/>
          </rPr>
          <t>Metric = D3_1_II_AllCurr_BillDiscountPurch_Amount_x000D_
Data Type = Bk_Number 19 - 9_x000D_
Bk_AssetsContBySector = RealProp_x000D_
Bk_Residency = SingaporeResident_x000D_
Bk_OtherCurrencies = AllCurrencies</t>
        </r>
      </text>
    </comment>
    <comment ref="E31" authorId="0" shapeId="0" xr:uid="{00000000-0006-0000-2500-0000A5000000}">
      <text>
        <r>
          <rPr>
            <b/>
            <sz val="9"/>
            <color indexed="81"/>
            <rFont val="Tahoma"/>
            <family val="2"/>
          </rPr>
          <t>Metric = D3_1_II_AllCurr_ContingentItem_Amount_x000D_
Data Type = Bk_Number 19 - 9_x000D_
Bk_AssetsContBySector = RealProp_x000D_
Bk_Residency = SingaporeResident_x000D_
Bk_OtherCurrencies = AllCurrencies</t>
        </r>
      </text>
    </comment>
    <comment ref="F31" authorId="0" shapeId="0" xr:uid="{00000000-0006-0000-2500-0000A6000000}">
      <text>
        <r>
          <rPr>
            <b/>
            <sz val="9"/>
            <color indexed="81"/>
            <rFont val="Tahoma"/>
            <family val="2"/>
          </rPr>
          <t>Metric = D3_1_II_AllCurr_OutsDebtSecur_Amount_x000D_
Data Type = Bk_Number 19 - 9_x000D_
Bk_AssetsContBySector = RealProp_x000D_
Bk_Residency = SingaporeResident_x000D_
Bk_OtherCurrencies = AllCurrencies</t>
        </r>
      </text>
    </comment>
    <comment ref="G31" authorId="0" shapeId="0" xr:uid="{00000000-0006-0000-2500-0000A7000000}">
      <text>
        <r>
          <rPr>
            <b/>
            <sz val="9"/>
            <color indexed="81"/>
            <rFont val="Tahoma"/>
            <family val="2"/>
          </rPr>
          <t>Metric = D3_1_II_AllCurr_CredFacilGrantMnthQuart_Amount_x000D_
Data Type = Bk_Number 19 - 9_x000D_
Bk_AssetsContBySector = RealProp_x000D_
Bk_Residency = SingaporeResident_x000D_
Bk_OtherCurrencies = AllCurrencies</t>
        </r>
      </text>
    </comment>
    <comment ref="H31" authorId="0" shapeId="0" xr:uid="{00000000-0006-0000-2500-0000A8000000}">
      <text>
        <r>
          <rPr>
            <b/>
            <sz val="9"/>
            <color indexed="81"/>
            <rFont val="Tahoma"/>
            <family val="2"/>
          </rPr>
          <t>Metric = D3_1_II_AllCurr_DebtSecurMnthQuart_Amount_x000D_
Data Type = Bk_Number 19 - 9_x000D_
Bk_AssetsContBySector = RealProp_x000D_
Bk_Residency = SingaporeResident_x000D_
Bk_OtherCurrencies = AllCurrencies</t>
        </r>
      </text>
    </comment>
    <comment ref="B32" authorId="1" shapeId="0" xr:uid="{00000000-0006-0000-2500-0000A9000000}">
      <text>
        <r>
          <rPr>
            <b/>
            <sz val="9"/>
            <color indexed="81"/>
            <rFont val="Tahoma"/>
            <family val="2"/>
          </rPr>
          <t>Metric = D3_1_II_AllCurr_Resid_CredFacilLimit_RealEst_WhichRealEstDevs_x000D_
Data Type = Bk_Number 19 - 9</t>
        </r>
      </text>
    </comment>
    <comment ref="C32" authorId="1" shapeId="0" xr:uid="{00000000-0006-0000-2500-0000AA000000}">
      <text>
        <r>
          <rPr>
            <b/>
            <sz val="9"/>
            <color indexed="81"/>
            <rFont val="Tahoma"/>
            <family val="2"/>
          </rPr>
          <t>Metric = D3_1_II_AllCurr_Resid_LoanAdva_RealEst_WhichRealEstDevs_x000D_
Data Type = Bk_Number 19 - 9</t>
        </r>
      </text>
    </comment>
    <comment ref="D32" authorId="1" shapeId="0" xr:uid="{00000000-0006-0000-2500-0000AB000000}">
      <text>
        <r>
          <rPr>
            <b/>
            <sz val="9"/>
            <color indexed="81"/>
            <rFont val="Tahoma"/>
            <family val="2"/>
          </rPr>
          <t>Metric = D3_1_II_AllCurr_Resid_BillDiscountPurch_RealEst_WhichRealEstDevs_x000D_
Data Type = Bk_Number 19 - 9</t>
        </r>
      </text>
    </comment>
    <comment ref="E32" authorId="1" shapeId="0" xr:uid="{00000000-0006-0000-2500-0000AC000000}">
      <text>
        <r>
          <rPr>
            <b/>
            <sz val="9"/>
            <color indexed="81"/>
            <rFont val="Tahoma"/>
            <family val="2"/>
          </rPr>
          <t>Metric = D3_1_II_AllCurr_Resid_ContingentItem_RealEst_WhichRealEstDevs_x000D_
Data Type = Bk_Number 19 - 9</t>
        </r>
      </text>
    </comment>
    <comment ref="F32" authorId="1" shapeId="0" xr:uid="{00000000-0006-0000-2500-0000AD000000}">
      <text>
        <r>
          <rPr>
            <b/>
            <sz val="9"/>
            <color indexed="81"/>
            <rFont val="Tahoma"/>
            <family val="2"/>
          </rPr>
          <t>Metric = D3_1_II_AllCurr_Resid_OutsDebtSecur_RealEst_WhichRealEstDevs_x000D_
Data Type = Bk_Number 19 - 9</t>
        </r>
      </text>
    </comment>
    <comment ref="G32" authorId="1" shapeId="0" xr:uid="{00000000-0006-0000-2500-0000AE000000}">
      <text>
        <r>
          <rPr>
            <b/>
            <sz val="9"/>
            <color indexed="81"/>
            <rFont val="Tahoma"/>
            <family val="2"/>
          </rPr>
          <t>Metric = D3_1_II_AllCurr_Resid_CredFacilGrantMnthQuart_RealEst_WhichRealEstDevs_x000D_
Data Type = Bk_Number 19 - 9</t>
        </r>
      </text>
    </comment>
    <comment ref="H32" authorId="1" shapeId="0" xr:uid="{00000000-0006-0000-2500-0000AF000000}">
      <text>
        <r>
          <rPr>
            <b/>
            <sz val="9"/>
            <color indexed="81"/>
            <rFont val="Tahoma"/>
            <family val="2"/>
          </rPr>
          <t>Metric = D3_1_II_AllCurr_Resid_DebtSecurMnthQuart_RealEst_WhichRealEstDevs_x000D_
Data Type = Bk_Number 19 - 9</t>
        </r>
      </text>
    </comment>
    <comment ref="B33" authorId="1" shapeId="0" xr:uid="{00000000-0006-0000-2500-0000B0000000}">
      <text>
        <r>
          <rPr>
            <b/>
            <sz val="9"/>
            <color indexed="81"/>
            <rFont val="Tahoma"/>
            <family val="2"/>
          </rPr>
          <t>Metric = D3_1_II_AllCurr_Resid_CredFacilLimit_RealEst_WhichRealEstInvstsTrustsWithRentInc_x000D_
Data Type = Bk_Number 19 - 9</t>
        </r>
      </text>
    </comment>
    <comment ref="C33" authorId="1" shapeId="0" xr:uid="{00000000-0006-0000-2500-0000B1000000}">
      <text>
        <r>
          <rPr>
            <b/>
            <sz val="9"/>
            <color indexed="81"/>
            <rFont val="Tahoma"/>
            <family val="2"/>
          </rPr>
          <t>Metric = D3_1_II_AllCurr_Resid_LoanAdva_RealEst_WhichRealEstInvstsTrustsWithRentInc_x000D_
Data Type = Bk_Number 19 - 9</t>
        </r>
      </text>
    </comment>
    <comment ref="D33" authorId="1" shapeId="0" xr:uid="{00000000-0006-0000-2500-0000B2000000}">
      <text>
        <r>
          <rPr>
            <b/>
            <sz val="9"/>
            <color indexed="81"/>
            <rFont val="Tahoma"/>
            <family val="2"/>
          </rPr>
          <t>Metric = D3_1_II_AllCurr_Resid_BillDiscountPurch_RealEst_WhichRealEstInvstsTrustsWithRentInc_x000D_
Data Type = Bk_Number 19 - 9</t>
        </r>
      </text>
    </comment>
    <comment ref="E33" authorId="1" shapeId="0" xr:uid="{00000000-0006-0000-2500-0000B3000000}">
      <text>
        <r>
          <rPr>
            <b/>
            <sz val="9"/>
            <color indexed="81"/>
            <rFont val="Tahoma"/>
            <family val="2"/>
          </rPr>
          <t>Metric = D3_1_II_AllCurr_Resid_ContingentItem_RealEst_WhichRealEstInvstsTrustsWithRentInc_x000D_
Data Type = Bk_Number 19 - 9</t>
        </r>
      </text>
    </comment>
    <comment ref="F33" authorId="1" shapeId="0" xr:uid="{00000000-0006-0000-2500-0000B4000000}">
      <text>
        <r>
          <rPr>
            <b/>
            <sz val="9"/>
            <color indexed="81"/>
            <rFont val="Tahoma"/>
            <family val="2"/>
          </rPr>
          <t>Metric = D3_1_II_AllCurr_Resid_OutsDebtSecur_RealEst_WhichRealEstInvstsTrustsWithRentInc_x000D_
Data Type = Bk_Number 19 - 9</t>
        </r>
      </text>
    </comment>
    <comment ref="G33" authorId="1" shapeId="0" xr:uid="{00000000-0006-0000-2500-0000B5000000}">
      <text>
        <r>
          <rPr>
            <b/>
            <sz val="9"/>
            <color indexed="81"/>
            <rFont val="Tahoma"/>
            <family val="2"/>
          </rPr>
          <t>Metric = D3_1_II_AllCurr_Resid_CredFacilGrantMnthQuart_RealEst_WhichRealEstInvstsTrustsWithRentInc_x000D_
Data Type = Bk_Number 19 - 9</t>
        </r>
      </text>
    </comment>
    <comment ref="H33" authorId="1" shapeId="0" xr:uid="{00000000-0006-0000-2500-0000B6000000}">
      <text>
        <r>
          <rPr>
            <b/>
            <sz val="9"/>
            <color indexed="81"/>
            <rFont val="Tahoma"/>
            <family val="2"/>
          </rPr>
          <t>Metric = D3_1_II_AllCurr_Resid_DebtSecurMnthQuart_RealEst_WhichRealEstInvstsTrustsWithRentInc_x000D_
Data Type = Bk_Number 19 - 9</t>
        </r>
      </text>
    </comment>
    <comment ref="B34" authorId="0" shapeId="0" xr:uid="{00000000-0006-0000-2500-0000B7000000}">
      <text>
        <r>
          <rPr>
            <b/>
            <sz val="9"/>
            <color indexed="81"/>
            <rFont val="Tahoma"/>
            <family val="2"/>
          </rPr>
          <t>Metric = D3_1_II_AllCurr_CredFacilLimit_Amount_x000D_
Data Type = Bk_Number 19 - 9_x000D_
Bk_AssetsContBySector = ProfessionalScientificTechnicalAdministrativeSupportServiceActivities_x000D_
Bk_Residency = SingaporeResident_x000D_
Bk_OtherCurrencies = AllCurrencies</t>
        </r>
      </text>
    </comment>
    <comment ref="C34" authorId="0" shapeId="0" xr:uid="{00000000-0006-0000-2500-0000B8000000}">
      <text>
        <r>
          <rPr>
            <b/>
            <sz val="9"/>
            <color indexed="81"/>
            <rFont val="Tahoma"/>
            <family val="2"/>
          </rPr>
          <t>Metric = D3_1_II_AllCurr_LoanAdva_Amount_x000D_
Data Type = Bk_Number 19 - 9_x000D_
Bk_AssetsContBySector = ProfessionalScientificTechnicalAdministrativeSupportServiceActivities_x000D_
Bk_Residency = SingaporeResident_x000D_
Bk_OtherCurrencies = AllCurrencies</t>
        </r>
      </text>
    </comment>
    <comment ref="D34" authorId="0" shapeId="0" xr:uid="{00000000-0006-0000-2500-0000B9000000}">
      <text>
        <r>
          <rPr>
            <b/>
            <sz val="9"/>
            <color indexed="81"/>
            <rFont val="Tahoma"/>
            <family val="2"/>
          </rPr>
          <t>Metric = D3_1_II_AllCurr_BillDiscountPurch_Amount_x000D_
Data Type = Bk_Number 19 - 9_x000D_
Bk_AssetsContBySector = ProfessionalScientificTechnicalAdministrativeSupportServiceActivities_x000D_
Bk_Residency = SingaporeResident_x000D_
Bk_OtherCurrencies = AllCurrencies</t>
        </r>
      </text>
    </comment>
    <comment ref="E34" authorId="0" shapeId="0" xr:uid="{00000000-0006-0000-2500-0000BA000000}">
      <text>
        <r>
          <rPr>
            <b/>
            <sz val="9"/>
            <color indexed="81"/>
            <rFont val="Tahoma"/>
            <family val="2"/>
          </rPr>
          <t>Metric = D3_1_II_AllCurr_ContingentItem_Amount_x000D_
Data Type = Bk_Number 19 - 9_x000D_
Bk_AssetsContBySector = ProfessionalScientificTechnicalAdministrativeSupportServiceActivities_x000D_
Bk_Residency = SingaporeResident_x000D_
Bk_OtherCurrencies = AllCurrencies</t>
        </r>
      </text>
    </comment>
    <comment ref="F34" authorId="0" shapeId="0" xr:uid="{00000000-0006-0000-2500-0000BB000000}">
      <text>
        <r>
          <rPr>
            <b/>
            <sz val="9"/>
            <color indexed="81"/>
            <rFont val="Tahoma"/>
            <family val="2"/>
          </rPr>
          <t>Metric = D3_1_II_AllCurr_OutsDebtSecur_Amount_x000D_
Data Type = Bk_Number 19 - 9_x000D_
Bk_AssetsContBySector = ProfessionalScientificTechnicalAdministrativeSupportServiceActivities_x000D_
Bk_Residency = SingaporeResident_x000D_
Bk_OtherCurrencies = AllCurrencies</t>
        </r>
      </text>
    </comment>
    <comment ref="G34" authorId="0" shapeId="0" xr:uid="{00000000-0006-0000-2500-0000BC000000}">
      <text>
        <r>
          <rPr>
            <b/>
            <sz val="9"/>
            <color indexed="81"/>
            <rFont val="Tahoma"/>
            <family val="2"/>
          </rPr>
          <t>Metric = D3_1_II_AllCurr_CredFacilGrantMnthQuart_Amount_x000D_
Data Type = Bk_Number 19 - 9_x000D_
Bk_AssetsContBySector = ProfessionalScientificTechnicalAdministrativeSupportServiceActivities_x000D_
Bk_Residency = SingaporeResident_x000D_
Bk_OtherCurrencies = AllCurrencies</t>
        </r>
      </text>
    </comment>
    <comment ref="H34" authorId="0" shapeId="0" xr:uid="{00000000-0006-0000-2500-0000BD000000}">
      <text>
        <r>
          <rPr>
            <b/>
            <sz val="9"/>
            <color indexed="81"/>
            <rFont val="Tahoma"/>
            <family val="2"/>
          </rPr>
          <t>Metric = D3_1_II_AllCurr_DebtSecurMnthQuart_Amount_x000D_
Data Type = Bk_Number 19 - 9_x000D_
Bk_AssetsContBySector = ProfessionalScientificTechnicalAdministrativeSupportServiceActivities_x000D_
Bk_Residency = SingaporeResident_x000D_
Bk_OtherCurrencies = AllCurrencies</t>
        </r>
      </text>
    </comment>
    <comment ref="B35" authorId="0" shapeId="0" xr:uid="{00000000-0006-0000-2500-0000BE000000}">
      <text>
        <r>
          <rPr>
            <b/>
            <sz val="9"/>
            <color indexed="81"/>
            <rFont val="Tahoma"/>
            <family val="2"/>
          </rPr>
          <t>Metric = D3_1_II_AllCurr_CredFacilLimit_Amount_x000D_
Data Type = Bk_Number 19 - 9_x000D_
Bk_AssetsContBySector = OtherIndustries_x000D_
Bk_Residency = SingaporeResident_x000D_
Bk_OtherCurrencies = AllCurrencies</t>
        </r>
      </text>
    </comment>
    <comment ref="C35" authorId="0" shapeId="0" xr:uid="{00000000-0006-0000-2500-0000BF000000}">
      <text>
        <r>
          <rPr>
            <b/>
            <sz val="9"/>
            <color indexed="81"/>
            <rFont val="Tahoma"/>
            <family val="2"/>
          </rPr>
          <t>Metric = D3_1_II_AllCurr_LoanAdva_Amount_x000D_
Data Type = Bk_Number 19 - 9_x000D_
Bk_AssetsContBySector = OtherIndustries_x000D_
Bk_Residency = SingaporeResident_x000D_
Bk_OtherCurrencies = AllCurrencies</t>
        </r>
      </text>
    </comment>
    <comment ref="D35" authorId="0" shapeId="0" xr:uid="{00000000-0006-0000-2500-0000C0000000}">
      <text>
        <r>
          <rPr>
            <b/>
            <sz val="9"/>
            <color indexed="81"/>
            <rFont val="Tahoma"/>
            <family val="2"/>
          </rPr>
          <t>Metric = D3_1_II_AllCurr_BillDiscountPurch_Amount_x000D_
Data Type = Bk_Number 19 - 9_x000D_
Bk_AssetsContBySector = OtherIndustries_x000D_
Bk_Residency = SingaporeResident_x000D_
Bk_OtherCurrencies = AllCurrencies</t>
        </r>
      </text>
    </comment>
    <comment ref="E35" authorId="0" shapeId="0" xr:uid="{00000000-0006-0000-2500-0000C1000000}">
      <text>
        <r>
          <rPr>
            <b/>
            <sz val="9"/>
            <color indexed="81"/>
            <rFont val="Tahoma"/>
            <family val="2"/>
          </rPr>
          <t>Metric = D3_1_II_AllCurr_ContingentItem_Amount_x000D_
Data Type = Bk_Number 19 - 9_x000D_
Bk_AssetsContBySector = OtherIndustries_x000D_
Bk_Residency = SingaporeResident_x000D_
Bk_OtherCurrencies = AllCurrencies</t>
        </r>
      </text>
    </comment>
    <comment ref="F35" authorId="0" shapeId="0" xr:uid="{00000000-0006-0000-2500-0000C2000000}">
      <text>
        <r>
          <rPr>
            <b/>
            <sz val="9"/>
            <color indexed="81"/>
            <rFont val="Tahoma"/>
            <family val="2"/>
          </rPr>
          <t>Metric = D3_1_II_AllCurr_OutsDebtSecur_Amount_x000D_
Data Type = Bk_Number 19 - 9_x000D_
Bk_AssetsContBySector = OtherIndustries_x000D_
Bk_Residency = SingaporeResident_x000D_
Bk_OtherCurrencies = AllCurrencies</t>
        </r>
      </text>
    </comment>
    <comment ref="G35" authorId="0" shapeId="0" xr:uid="{00000000-0006-0000-2500-0000C3000000}">
      <text>
        <r>
          <rPr>
            <b/>
            <sz val="9"/>
            <color indexed="81"/>
            <rFont val="Tahoma"/>
            <family val="2"/>
          </rPr>
          <t>Metric = D3_1_II_AllCurr_CredFacilGrantMnthQuart_Amount_x000D_
Data Type = Bk_Number 19 - 9_x000D_
Bk_AssetsContBySector = OtherIndustries_x000D_
Bk_Residency = SingaporeResident_x000D_
Bk_OtherCurrencies = AllCurrencies</t>
        </r>
      </text>
    </comment>
    <comment ref="H35" authorId="0" shapeId="0" xr:uid="{00000000-0006-0000-2500-0000C4000000}">
      <text>
        <r>
          <rPr>
            <b/>
            <sz val="9"/>
            <color indexed="81"/>
            <rFont val="Tahoma"/>
            <family val="2"/>
          </rPr>
          <t>Metric = D3_1_II_AllCurr_DebtSecurMnthQuart_Amount_x000D_
Data Type = Bk_Number 19 - 9_x000D_
Bk_AssetsContBySector = OtherIndustries_x000D_
Bk_Residency = SingaporeResident_x000D_
Bk_OtherCurrencies = AllCurrencies</t>
        </r>
      </text>
    </comment>
    <comment ref="B36" authorId="1" shapeId="0" xr:uid="{00000000-0006-0000-2500-0000C5000000}">
      <text>
        <r>
          <rPr>
            <b/>
            <sz val="9"/>
            <color indexed="81"/>
            <rFont val="Tahoma"/>
            <family val="2"/>
          </rPr>
          <t>Metric = D3_1_II_AllCurr_Resid_CredFacilLimit_OtherIndus_WhichPubAdmin_x000D_
Data Type = Bk_Number 19 - 9</t>
        </r>
      </text>
    </comment>
    <comment ref="C36" authorId="1" shapeId="0" xr:uid="{00000000-0006-0000-2500-0000C6000000}">
      <text>
        <r>
          <rPr>
            <b/>
            <sz val="9"/>
            <color indexed="81"/>
            <rFont val="Tahoma"/>
            <family val="2"/>
          </rPr>
          <t>Metric = D3_1_II_AllCurr_Resid_LoanAdva_OtherIndus_WhichPubAdmin_x000D_
Data Type = Bk_Number 19 - 9</t>
        </r>
      </text>
    </comment>
    <comment ref="D36" authorId="1" shapeId="0" xr:uid="{00000000-0006-0000-2500-0000C7000000}">
      <text>
        <r>
          <rPr>
            <b/>
            <sz val="9"/>
            <color indexed="81"/>
            <rFont val="Tahoma"/>
            <family val="2"/>
          </rPr>
          <t>Metric = D3_1_II_AllCurr_Resid_BillDiscountPurch_OtherIndus_WhichPubAdmin_x000D_
Data Type = Bk_Number 19 - 9</t>
        </r>
      </text>
    </comment>
    <comment ref="E36" authorId="1" shapeId="0" xr:uid="{00000000-0006-0000-2500-0000C8000000}">
      <text>
        <r>
          <rPr>
            <b/>
            <sz val="9"/>
            <color indexed="81"/>
            <rFont val="Tahoma"/>
            <family val="2"/>
          </rPr>
          <t>Metric = D3_1_II_AllCurr_Resid_ContingentItem_OtherIndus_WhichPubAdmin_x000D_
Data Type = Bk_Number 19 - 9</t>
        </r>
      </text>
    </comment>
    <comment ref="F36" authorId="1" shapeId="0" xr:uid="{00000000-0006-0000-2500-0000C9000000}">
      <text>
        <r>
          <rPr>
            <b/>
            <sz val="9"/>
            <color indexed="81"/>
            <rFont val="Tahoma"/>
            <family val="2"/>
          </rPr>
          <t>Metric = D3_1_II_AllCurr_Resid_OutsDebtSecur_OtherIndus_WhichPubAdmin_x000D_
Data Type = Bk_Number 19 - 9</t>
        </r>
      </text>
    </comment>
    <comment ref="G36" authorId="1" shapeId="0" xr:uid="{00000000-0006-0000-2500-0000CA000000}">
      <text>
        <r>
          <rPr>
            <b/>
            <sz val="9"/>
            <color indexed="81"/>
            <rFont val="Tahoma"/>
            <family val="2"/>
          </rPr>
          <t>Metric = D3_1_II_AllCurr_Resid_CredFacilGrantMnthQuart_OtherIndus_WhichPubAdmin_x000D_
Data Type = Bk_Number 19 - 9</t>
        </r>
      </text>
    </comment>
    <comment ref="H36" authorId="1" shapeId="0" xr:uid="{00000000-0006-0000-2500-0000CB000000}">
      <text>
        <r>
          <rPr>
            <b/>
            <sz val="9"/>
            <color indexed="81"/>
            <rFont val="Tahoma"/>
            <family val="2"/>
          </rPr>
          <t>Metric = D3_1_II_AllCurr_Resid_DebtSecurMnthQuart_OtherIndus_WhichPubAdmin_x000D_
Data Type = Bk_Number 19 - 9</t>
        </r>
      </text>
    </comment>
    <comment ref="B42" authorId="0" shapeId="0" xr:uid="{00000000-0006-0000-2500-0000CC000000}">
      <text>
        <r>
          <rPr>
            <b/>
            <sz val="9"/>
            <color indexed="81"/>
            <rFont val="Tahoma"/>
            <family val="2"/>
          </rPr>
          <t>Metric = D3_1_II_AllCurr_CredFacilLimit_Amount_x000D_
Data Type = Bk_Number 19 - 9_x000D_
Bk_AssetsContBySector = AgricultureFishing_x000D_
Bk_Residency = NonResident_x000D_
Bk_OtherCurrencies = AllCurrencies</t>
        </r>
      </text>
    </comment>
    <comment ref="C42" authorId="0" shapeId="0" xr:uid="{00000000-0006-0000-2500-0000CD000000}">
      <text>
        <r>
          <rPr>
            <b/>
            <sz val="9"/>
            <color indexed="81"/>
            <rFont val="Tahoma"/>
            <family val="2"/>
          </rPr>
          <t>Metric = D3_1_II_AllCurr_LoanAdva_Amount_x000D_
Data Type = Bk_Number 19 - 9_x000D_
Bk_AssetsContBySector = AgricultureFishing_x000D_
Bk_Residency = NonResident_x000D_
Bk_OtherCurrencies = AllCurrencies</t>
        </r>
      </text>
    </comment>
    <comment ref="D42" authorId="0" shapeId="0" xr:uid="{00000000-0006-0000-2500-0000CE000000}">
      <text>
        <r>
          <rPr>
            <b/>
            <sz val="9"/>
            <color indexed="81"/>
            <rFont val="Tahoma"/>
            <family val="2"/>
          </rPr>
          <t>Metric = D3_1_II_AllCurr_BillDiscountPurch_Amount_x000D_
Data Type = Bk_Number 19 - 9_x000D_
Bk_AssetsContBySector = AgricultureFishing_x000D_
Bk_Residency = NonResident_x000D_
Bk_OtherCurrencies = AllCurrencies</t>
        </r>
      </text>
    </comment>
    <comment ref="E42" authorId="0" shapeId="0" xr:uid="{00000000-0006-0000-2500-0000CF000000}">
      <text>
        <r>
          <rPr>
            <b/>
            <sz val="9"/>
            <color indexed="81"/>
            <rFont val="Tahoma"/>
            <family val="2"/>
          </rPr>
          <t>Metric = D3_1_II_AllCurr_ContingentItem_Amount_x000D_
Data Type = Bk_Number 19 - 9_x000D_
Bk_AssetsContBySector = AgricultureFishing_x000D_
Bk_Residency = NonResident_x000D_
Bk_OtherCurrencies = AllCurrencies</t>
        </r>
      </text>
    </comment>
    <comment ref="F42" authorId="0" shapeId="0" xr:uid="{00000000-0006-0000-2500-0000D0000000}">
      <text>
        <r>
          <rPr>
            <b/>
            <sz val="9"/>
            <color indexed="81"/>
            <rFont val="Tahoma"/>
            <family val="2"/>
          </rPr>
          <t>Metric = D3_1_II_AllCurr_OutsDebtSecur_Amount_x000D_
Data Type = Bk_Number 19 - 9_x000D_
Bk_AssetsContBySector = AgricultureFishing_x000D_
Bk_Residency = NonResident_x000D_
Bk_OtherCurrencies = AllCurrencies</t>
        </r>
      </text>
    </comment>
    <comment ref="G42" authorId="0" shapeId="0" xr:uid="{00000000-0006-0000-2500-0000D1000000}">
      <text>
        <r>
          <rPr>
            <b/>
            <sz val="9"/>
            <color indexed="81"/>
            <rFont val="Tahoma"/>
            <family val="2"/>
          </rPr>
          <t>Metric = D3_1_II_AllCurr_CredFacilGrantMnthQuart_Amount_x000D_
Data Type = Bk_Number 19 - 9_x000D_
Bk_AssetsContBySector = AgricultureFishing_x000D_
Bk_Residency = NonResident_x000D_
Bk_OtherCurrencies = AllCurrencies</t>
        </r>
      </text>
    </comment>
    <comment ref="H42" authorId="0" shapeId="0" xr:uid="{00000000-0006-0000-2500-0000D2000000}">
      <text>
        <r>
          <rPr>
            <b/>
            <sz val="9"/>
            <color indexed="81"/>
            <rFont val="Tahoma"/>
            <family val="2"/>
          </rPr>
          <t>Metric = D3_1_II_AllCurr_DebtSecurMnthQuart_Amount_x000D_
Data Type = Bk_Number 19 - 9_x000D_
Bk_AssetsContBySector = AgricultureFishing_x000D_
Bk_Residency = NonResident_x000D_
Bk_OtherCurrencies = AllCurrencies</t>
        </r>
      </text>
    </comment>
    <comment ref="B43" authorId="0" shapeId="0" xr:uid="{00000000-0006-0000-2500-0000D3000000}">
      <text>
        <r>
          <rPr>
            <b/>
            <sz val="9"/>
            <color indexed="81"/>
            <rFont val="Tahoma"/>
            <family val="2"/>
          </rPr>
          <t>Metric = D3_1_II_AllCurr_CredFacilLimit_Amount_x000D_
Data Type = Bk_Number 19 - 9_x000D_
Bk_AssetsContBySector = MiningQuarrying_x000D_
Bk_Residency = NonResident_x000D_
Bk_OtherCurrencies = AllCurrencies</t>
        </r>
      </text>
    </comment>
    <comment ref="C43" authorId="0" shapeId="0" xr:uid="{00000000-0006-0000-2500-0000D4000000}">
      <text>
        <r>
          <rPr>
            <b/>
            <sz val="9"/>
            <color indexed="81"/>
            <rFont val="Tahoma"/>
            <family val="2"/>
          </rPr>
          <t>Metric = D3_1_II_AllCurr_LoanAdva_Amount_x000D_
Data Type = Bk_Number 19 - 9_x000D_
Bk_AssetsContBySector = MiningQuarrying_x000D_
Bk_Residency = NonResident_x000D_
Bk_OtherCurrencies = AllCurrencies</t>
        </r>
      </text>
    </comment>
    <comment ref="D43" authorId="0" shapeId="0" xr:uid="{00000000-0006-0000-2500-0000D5000000}">
      <text>
        <r>
          <rPr>
            <b/>
            <sz val="9"/>
            <color indexed="81"/>
            <rFont val="Tahoma"/>
            <family val="2"/>
          </rPr>
          <t>Metric = D3_1_II_AllCurr_BillDiscountPurch_Amount_x000D_
Data Type = Bk_Number 19 - 9_x000D_
Bk_AssetsContBySector = MiningQuarrying_x000D_
Bk_Residency = NonResident_x000D_
Bk_OtherCurrencies = AllCurrencies</t>
        </r>
      </text>
    </comment>
    <comment ref="E43" authorId="0" shapeId="0" xr:uid="{00000000-0006-0000-2500-0000D6000000}">
      <text>
        <r>
          <rPr>
            <b/>
            <sz val="9"/>
            <color indexed="81"/>
            <rFont val="Tahoma"/>
            <family val="2"/>
          </rPr>
          <t>Metric = D3_1_II_AllCurr_ContingentItem_Amount_x000D_
Data Type = Bk_Number 19 - 9_x000D_
Bk_AssetsContBySector = MiningQuarrying_x000D_
Bk_Residency = NonResident_x000D_
Bk_OtherCurrencies = AllCurrencies</t>
        </r>
      </text>
    </comment>
    <comment ref="F43" authorId="0" shapeId="0" xr:uid="{00000000-0006-0000-2500-0000D7000000}">
      <text>
        <r>
          <rPr>
            <b/>
            <sz val="9"/>
            <color indexed="81"/>
            <rFont val="Tahoma"/>
            <family val="2"/>
          </rPr>
          <t>Metric = D3_1_II_AllCurr_OutsDebtSecur_Amount_x000D_
Data Type = Bk_Number 19 - 9_x000D_
Bk_AssetsContBySector = MiningQuarrying_x000D_
Bk_Residency = NonResident_x000D_
Bk_OtherCurrencies = AllCurrencies</t>
        </r>
      </text>
    </comment>
    <comment ref="G43" authorId="0" shapeId="0" xr:uid="{00000000-0006-0000-2500-0000D8000000}">
      <text>
        <r>
          <rPr>
            <b/>
            <sz val="9"/>
            <color indexed="81"/>
            <rFont val="Tahoma"/>
            <family val="2"/>
          </rPr>
          <t>Metric = D3_1_II_AllCurr_CredFacilGrantMnthQuart_Amount_x000D_
Data Type = Bk_Number 19 - 9_x000D_
Bk_AssetsContBySector = MiningQuarrying_x000D_
Bk_Residency = NonResident_x000D_
Bk_OtherCurrencies = AllCurrencies</t>
        </r>
      </text>
    </comment>
    <comment ref="H43" authorId="0" shapeId="0" xr:uid="{00000000-0006-0000-2500-0000D9000000}">
      <text>
        <r>
          <rPr>
            <b/>
            <sz val="9"/>
            <color indexed="81"/>
            <rFont val="Tahoma"/>
            <family val="2"/>
          </rPr>
          <t>Metric = D3_1_II_AllCurr_DebtSecurMnthQuart_Amount_x000D_
Data Type = Bk_Number 19 - 9_x000D_
Bk_AssetsContBySector = MiningQuarrying_x000D_
Bk_Residency = NonResident_x000D_
Bk_OtherCurrencies = AllCurrencies</t>
        </r>
      </text>
    </comment>
    <comment ref="B44" authorId="0" shapeId="0" xr:uid="{00000000-0006-0000-2500-0000DA000000}">
      <text>
        <r>
          <rPr>
            <b/>
            <sz val="9"/>
            <color indexed="81"/>
            <rFont val="Tahoma"/>
            <family val="2"/>
          </rPr>
          <t>Metric = D3_1_II_AllCurr_CredFacilLimit_Amount_x000D_
Data Type = Bk_Number 19 - 9_x000D_
Bk_AssetsContBySector = Manufacturing_x000D_
Bk_Residency = NonResident_x000D_
Bk_OtherCurrencies = AllCurrencies</t>
        </r>
      </text>
    </comment>
    <comment ref="C44" authorId="0" shapeId="0" xr:uid="{00000000-0006-0000-2500-0000DB000000}">
      <text>
        <r>
          <rPr>
            <b/>
            <sz val="9"/>
            <color indexed="81"/>
            <rFont val="Tahoma"/>
            <family val="2"/>
          </rPr>
          <t>Metric = D3_1_II_AllCurr_LoanAdva_Amount_x000D_
Data Type = Bk_Number 19 - 9_x000D_
Bk_AssetsContBySector = Manufacturing_x000D_
Bk_Residency = NonResident_x000D_
Bk_OtherCurrencies = AllCurrencies</t>
        </r>
      </text>
    </comment>
    <comment ref="D44" authorId="0" shapeId="0" xr:uid="{00000000-0006-0000-2500-0000DC000000}">
      <text>
        <r>
          <rPr>
            <b/>
            <sz val="9"/>
            <color indexed="81"/>
            <rFont val="Tahoma"/>
            <family val="2"/>
          </rPr>
          <t>Metric = D3_1_II_AllCurr_BillDiscountPurch_Amount_x000D_
Data Type = Bk_Number 19 - 9_x000D_
Bk_AssetsContBySector = Manufacturing_x000D_
Bk_Residency = NonResident_x000D_
Bk_OtherCurrencies = AllCurrencies</t>
        </r>
      </text>
    </comment>
    <comment ref="E44" authorId="0" shapeId="0" xr:uid="{00000000-0006-0000-2500-0000DD000000}">
      <text>
        <r>
          <rPr>
            <b/>
            <sz val="9"/>
            <color indexed="81"/>
            <rFont val="Tahoma"/>
            <family val="2"/>
          </rPr>
          <t>Metric = D3_1_II_AllCurr_ContingentItem_Amount_x000D_
Data Type = Bk_Number 19 - 9_x000D_
Bk_AssetsContBySector = Manufacturing_x000D_
Bk_Residency = NonResident_x000D_
Bk_OtherCurrencies = AllCurrencies</t>
        </r>
      </text>
    </comment>
    <comment ref="F44" authorId="0" shapeId="0" xr:uid="{00000000-0006-0000-2500-0000DE000000}">
      <text>
        <r>
          <rPr>
            <b/>
            <sz val="9"/>
            <color indexed="81"/>
            <rFont val="Tahoma"/>
            <family val="2"/>
          </rPr>
          <t>Metric = D3_1_II_AllCurr_OutsDebtSecur_Amount_x000D_
Data Type = Bk_Number 19 - 9_x000D_
Bk_AssetsContBySector = Manufacturing_x000D_
Bk_Residency = NonResident_x000D_
Bk_OtherCurrencies = AllCurrencies</t>
        </r>
      </text>
    </comment>
    <comment ref="G44" authorId="0" shapeId="0" xr:uid="{00000000-0006-0000-2500-0000DF000000}">
      <text>
        <r>
          <rPr>
            <b/>
            <sz val="9"/>
            <color indexed="81"/>
            <rFont val="Tahoma"/>
            <family val="2"/>
          </rPr>
          <t>Metric = D3_1_II_AllCurr_CredFacilGrantMnthQuart_Amount_x000D_
Data Type = Bk_Number 19 - 9_x000D_
Bk_AssetsContBySector = Manufacturing_x000D_
Bk_Residency = NonResident_x000D_
Bk_OtherCurrencies = AllCurrencies</t>
        </r>
      </text>
    </comment>
    <comment ref="H44" authorId="0" shapeId="0" xr:uid="{00000000-0006-0000-2500-0000E0000000}">
      <text>
        <r>
          <rPr>
            <b/>
            <sz val="9"/>
            <color indexed="81"/>
            <rFont val="Tahoma"/>
            <family val="2"/>
          </rPr>
          <t>Metric = D3_1_II_AllCurr_DebtSecurMnthQuart_Amount_x000D_
Data Type = Bk_Number 19 - 9_x000D_
Bk_AssetsContBySector = Manufacturing_x000D_
Bk_Residency = NonResident_x000D_
Bk_OtherCurrencies = AllCurrencies</t>
        </r>
      </text>
    </comment>
    <comment ref="B45" authorId="0" shapeId="0" xr:uid="{00000000-0006-0000-2500-0000E1000000}">
      <text>
        <r>
          <rPr>
            <b/>
            <sz val="9"/>
            <color indexed="81"/>
            <rFont val="Tahoma"/>
            <family val="2"/>
          </rPr>
          <t>Metric = D3_1_II_AllCurr_CredFacilLimit_Amount_x000D_
Data Type = Bk_Number 19 - 9_x000D_
Bk_AssetsContBySector = ElectricityGasWaterSupply_x000D_
Bk_Residency = NonResident_x000D_
Bk_OtherCurrencies = AllCurrencies</t>
        </r>
      </text>
    </comment>
    <comment ref="C45" authorId="0" shapeId="0" xr:uid="{00000000-0006-0000-2500-0000E2000000}">
      <text>
        <r>
          <rPr>
            <b/>
            <sz val="9"/>
            <color indexed="81"/>
            <rFont val="Tahoma"/>
            <family val="2"/>
          </rPr>
          <t>Metric = D3_1_II_AllCurr_LoanAdva_Amount_x000D_
Data Type = Bk_Number 19 - 9_x000D_
Bk_AssetsContBySector = ElectricityGasWaterSupply_x000D_
Bk_Residency = NonResident_x000D_
Bk_OtherCurrencies = AllCurrencies</t>
        </r>
      </text>
    </comment>
    <comment ref="D45" authorId="0" shapeId="0" xr:uid="{00000000-0006-0000-2500-0000E3000000}">
      <text>
        <r>
          <rPr>
            <b/>
            <sz val="9"/>
            <color indexed="81"/>
            <rFont val="Tahoma"/>
            <family val="2"/>
          </rPr>
          <t>Metric = D3_1_II_AllCurr_BillDiscountPurch_Amount_x000D_
Data Type = Bk_Number 19 - 9_x000D_
Bk_AssetsContBySector = ElectricityGasWaterSupply_x000D_
Bk_Residency = NonResident_x000D_
Bk_OtherCurrencies = AllCurrencies</t>
        </r>
      </text>
    </comment>
    <comment ref="E45" authorId="0" shapeId="0" xr:uid="{00000000-0006-0000-2500-0000E4000000}">
      <text>
        <r>
          <rPr>
            <b/>
            <sz val="9"/>
            <color indexed="81"/>
            <rFont val="Tahoma"/>
            <family val="2"/>
          </rPr>
          <t>Metric = D3_1_II_AllCurr_ContingentItem_Amount_x000D_
Data Type = Bk_Number 19 - 9_x000D_
Bk_AssetsContBySector = ElectricityGasWaterSupply_x000D_
Bk_Residency = NonResident_x000D_
Bk_OtherCurrencies = AllCurrencies</t>
        </r>
      </text>
    </comment>
    <comment ref="F45" authorId="0" shapeId="0" xr:uid="{00000000-0006-0000-2500-0000E5000000}">
      <text>
        <r>
          <rPr>
            <b/>
            <sz val="9"/>
            <color indexed="81"/>
            <rFont val="Tahoma"/>
            <family val="2"/>
          </rPr>
          <t>Metric = D3_1_II_AllCurr_OutsDebtSecur_Amount_x000D_
Data Type = Bk_Number 19 - 9_x000D_
Bk_AssetsContBySector = ElectricityGasWaterSupply_x000D_
Bk_Residency = NonResident_x000D_
Bk_OtherCurrencies = AllCurrencies</t>
        </r>
      </text>
    </comment>
    <comment ref="G45" authorId="0" shapeId="0" xr:uid="{00000000-0006-0000-2500-0000E6000000}">
      <text>
        <r>
          <rPr>
            <b/>
            <sz val="9"/>
            <color indexed="81"/>
            <rFont val="Tahoma"/>
            <family val="2"/>
          </rPr>
          <t>Metric = D3_1_II_AllCurr_CredFacilGrantMnthQuart_Amount_x000D_
Data Type = Bk_Number 19 - 9_x000D_
Bk_AssetsContBySector = ElectricityGasWaterSupply_x000D_
Bk_Residency = NonResident_x000D_
Bk_OtherCurrencies = AllCurrencies</t>
        </r>
      </text>
    </comment>
    <comment ref="H45" authorId="0" shapeId="0" xr:uid="{00000000-0006-0000-2500-0000E7000000}">
      <text>
        <r>
          <rPr>
            <b/>
            <sz val="9"/>
            <color indexed="81"/>
            <rFont val="Tahoma"/>
            <family val="2"/>
          </rPr>
          <t>Metric = D3_1_II_AllCurr_DebtSecurMnthQuart_Amount_x000D_
Data Type = Bk_Number 19 - 9_x000D_
Bk_AssetsContBySector = ElectricityGasWaterSupply_x000D_
Bk_Residency = NonResident_x000D_
Bk_OtherCurrencies = AllCurrencies</t>
        </r>
      </text>
    </comment>
    <comment ref="B46" authorId="0" shapeId="0" xr:uid="{00000000-0006-0000-2500-0000E8000000}">
      <text>
        <r>
          <rPr>
            <b/>
            <sz val="9"/>
            <color indexed="81"/>
            <rFont val="Tahoma"/>
            <family val="2"/>
          </rPr>
          <t>Metric = D3_1_II_AllCurr_CredFacilLimit_Amount_x000D_
Data Type = Bk_Number 19 - 9_x000D_
Bk_AssetsContBySector = Construction_x000D_
Bk_Residency = NonResident_x000D_
Bk_OtherCurrencies = AllCurrencies</t>
        </r>
      </text>
    </comment>
    <comment ref="C46" authorId="0" shapeId="0" xr:uid="{00000000-0006-0000-2500-0000E9000000}">
      <text>
        <r>
          <rPr>
            <b/>
            <sz val="9"/>
            <color indexed="81"/>
            <rFont val="Tahoma"/>
            <family val="2"/>
          </rPr>
          <t>Metric = D3_1_II_AllCurr_LoanAdva_Amount_x000D_
Data Type = Bk_Number 19 - 9_x000D_
Bk_AssetsContBySector = Construction_x000D_
Bk_Residency = NonResident_x000D_
Bk_OtherCurrencies = AllCurrencies</t>
        </r>
      </text>
    </comment>
    <comment ref="D46" authorId="0" shapeId="0" xr:uid="{00000000-0006-0000-2500-0000EA000000}">
      <text>
        <r>
          <rPr>
            <b/>
            <sz val="9"/>
            <color indexed="81"/>
            <rFont val="Tahoma"/>
            <family val="2"/>
          </rPr>
          <t>Metric = D3_1_II_AllCurr_BillDiscountPurch_Amount_x000D_
Data Type = Bk_Number 19 - 9_x000D_
Bk_AssetsContBySector = Construction_x000D_
Bk_Residency = NonResident_x000D_
Bk_OtherCurrencies = AllCurrencies</t>
        </r>
      </text>
    </comment>
    <comment ref="E46" authorId="0" shapeId="0" xr:uid="{00000000-0006-0000-2500-0000EB000000}">
      <text>
        <r>
          <rPr>
            <b/>
            <sz val="9"/>
            <color indexed="81"/>
            <rFont val="Tahoma"/>
            <family val="2"/>
          </rPr>
          <t>Metric = D3_1_II_AllCurr_ContingentItem_Amount_x000D_
Data Type = Bk_Number 19 - 9_x000D_
Bk_AssetsContBySector = Construction_x000D_
Bk_Residency = NonResident_x000D_
Bk_OtherCurrencies = AllCurrencies</t>
        </r>
      </text>
    </comment>
    <comment ref="F46" authorId="0" shapeId="0" xr:uid="{00000000-0006-0000-2500-0000EC000000}">
      <text>
        <r>
          <rPr>
            <b/>
            <sz val="9"/>
            <color indexed="81"/>
            <rFont val="Tahoma"/>
            <family val="2"/>
          </rPr>
          <t>Metric = D3_1_II_AllCurr_OutsDebtSecur_Amount_x000D_
Data Type = Bk_Number 19 - 9_x000D_
Bk_AssetsContBySector = Construction_x000D_
Bk_Residency = NonResident_x000D_
Bk_OtherCurrencies = AllCurrencies</t>
        </r>
      </text>
    </comment>
    <comment ref="G46" authorId="0" shapeId="0" xr:uid="{00000000-0006-0000-2500-0000ED000000}">
      <text>
        <r>
          <rPr>
            <b/>
            <sz val="9"/>
            <color indexed="81"/>
            <rFont val="Tahoma"/>
            <family val="2"/>
          </rPr>
          <t>Metric = D3_1_II_AllCurr_CredFacilGrantMnthQuart_Amount_x000D_
Data Type = Bk_Number 19 - 9_x000D_
Bk_AssetsContBySector = Construction_x000D_
Bk_Residency = NonResident_x000D_
Bk_OtherCurrencies = AllCurrencies</t>
        </r>
      </text>
    </comment>
    <comment ref="H46" authorId="0" shapeId="0" xr:uid="{00000000-0006-0000-2500-0000EE000000}">
      <text>
        <r>
          <rPr>
            <b/>
            <sz val="9"/>
            <color indexed="81"/>
            <rFont val="Tahoma"/>
            <family val="2"/>
          </rPr>
          <t>Metric = D3_1_II_AllCurr_DebtSecurMnthQuart_Amount_x000D_
Data Type = Bk_Number 19 - 9_x000D_
Bk_AssetsContBySector = Construction_x000D_
Bk_Residency = NonResident_x000D_
Bk_OtherCurrencies = AllCurrencies</t>
        </r>
      </text>
    </comment>
    <comment ref="B47" authorId="0" shapeId="0" xr:uid="{00000000-0006-0000-2500-0000EF000000}">
      <text>
        <r>
          <rPr>
            <b/>
            <sz val="9"/>
            <color indexed="81"/>
            <rFont val="Tahoma"/>
            <family val="2"/>
          </rPr>
          <t>Metric = D3_1_II_AllCurr_CredFacilLimit_Amount_x000D_
Data Type = Bk_Number 19 - 9_x000D_
Bk_AssetsContBySector = WholesaleTrade_x000D_
Bk_Residency = NonResident_x000D_
Bk_OtherCurrencies = AllCurrencies</t>
        </r>
      </text>
    </comment>
    <comment ref="C47" authorId="0" shapeId="0" xr:uid="{00000000-0006-0000-2500-0000F0000000}">
      <text>
        <r>
          <rPr>
            <b/>
            <sz val="9"/>
            <color indexed="81"/>
            <rFont val="Tahoma"/>
            <family val="2"/>
          </rPr>
          <t>Metric = D3_1_II_AllCurr_LoanAdva_Amount_x000D_
Data Type = Bk_Number 19 - 9_x000D_
Bk_AssetsContBySector = WholesaleTrade_x000D_
Bk_Residency = NonResident_x000D_
Bk_OtherCurrencies = AllCurrencies</t>
        </r>
      </text>
    </comment>
    <comment ref="D47" authorId="0" shapeId="0" xr:uid="{00000000-0006-0000-2500-0000F1000000}">
      <text>
        <r>
          <rPr>
            <b/>
            <sz val="9"/>
            <color indexed="81"/>
            <rFont val="Tahoma"/>
            <family val="2"/>
          </rPr>
          <t>Metric = D3_1_II_AllCurr_BillDiscountPurch_Amount_x000D_
Data Type = Bk_Number 19 - 9_x000D_
Bk_AssetsContBySector = WholesaleTrade_x000D_
Bk_Residency = NonResident_x000D_
Bk_OtherCurrencies = AllCurrencies</t>
        </r>
      </text>
    </comment>
    <comment ref="E47" authorId="0" shapeId="0" xr:uid="{00000000-0006-0000-2500-0000F2000000}">
      <text>
        <r>
          <rPr>
            <b/>
            <sz val="9"/>
            <color indexed="81"/>
            <rFont val="Tahoma"/>
            <family val="2"/>
          </rPr>
          <t>Metric = D3_1_II_AllCurr_ContingentItem_Amount_x000D_
Data Type = Bk_Number 19 - 9_x000D_
Bk_AssetsContBySector = WholesaleTrade_x000D_
Bk_Residency = NonResident_x000D_
Bk_OtherCurrencies = AllCurrencies</t>
        </r>
      </text>
    </comment>
    <comment ref="F47" authorId="0" shapeId="0" xr:uid="{00000000-0006-0000-2500-0000F3000000}">
      <text>
        <r>
          <rPr>
            <b/>
            <sz val="9"/>
            <color indexed="81"/>
            <rFont val="Tahoma"/>
            <family val="2"/>
          </rPr>
          <t>Metric = D3_1_II_AllCurr_OutsDebtSecur_Amount_x000D_
Data Type = Bk_Number 19 - 9_x000D_
Bk_AssetsContBySector = WholesaleTrade_x000D_
Bk_Residency = NonResident_x000D_
Bk_OtherCurrencies = AllCurrencies</t>
        </r>
      </text>
    </comment>
    <comment ref="G47" authorId="0" shapeId="0" xr:uid="{00000000-0006-0000-2500-0000F4000000}">
      <text>
        <r>
          <rPr>
            <b/>
            <sz val="9"/>
            <color indexed="81"/>
            <rFont val="Tahoma"/>
            <family val="2"/>
          </rPr>
          <t>Metric = D3_1_II_AllCurr_CredFacilGrantMnthQuart_Amount_x000D_
Data Type = Bk_Number 19 - 9_x000D_
Bk_AssetsContBySector = WholesaleTrade_x000D_
Bk_Residency = NonResident_x000D_
Bk_OtherCurrencies = AllCurrencies</t>
        </r>
      </text>
    </comment>
    <comment ref="H47" authorId="0" shapeId="0" xr:uid="{00000000-0006-0000-2500-0000F5000000}">
      <text>
        <r>
          <rPr>
            <b/>
            <sz val="9"/>
            <color indexed="81"/>
            <rFont val="Tahoma"/>
            <family val="2"/>
          </rPr>
          <t>Metric = D3_1_II_AllCurr_DebtSecurMnthQuart_Amount_x000D_
Data Type = Bk_Number 19 - 9_x000D_
Bk_AssetsContBySector = WholesaleTrade_x000D_
Bk_Residency = NonResident_x000D_
Bk_OtherCurrencies = AllCurrencies</t>
        </r>
      </text>
    </comment>
    <comment ref="B48" authorId="0" shapeId="0" xr:uid="{00000000-0006-0000-2500-0000F6000000}">
      <text>
        <r>
          <rPr>
            <b/>
            <sz val="9"/>
            <color indexed="81"/>
            <rFont val="Tahoma"/>
            <family val="2"/>
          </rPr>
          <t>Metric = D3_1_II_AllCurr_CredFacilLimit_Amount_x000D_
Data Type = Bk_Number 19 - 9_x000D_
Bk_AssetsContBySector = RetailTrade_x000D_
Bk_Residency = NonResident_x000D_
Bk_OtherCurrencies = AllCurrencies</t>
        </r>
      </text>
    </comment>
    <comment ref="C48" authorId="0" shapeId="0" xr:uid="{00000000-0006-0000-2500-0000F7000000}">
      <text>
        <r>
          <rPr>
            <b/>
            <sz val="9"/>
            <color indexed="81"/>
            <rFont val="Tahoma"/>
            <family val="2"/>
          </rPr>
          <t>Metric = D3_1_II_AllCurr_LoanAdva_Amount_x000D_
Data Type = Bk_Number 19 - 9_x000D_
Bk_AssetsContBySector = RetailTrade_x000D_
Bk_Residency = NonResident_x000D_
Bk_OtherCurrencies = AllCurrencies</t>
        </r>
      </text>
    </comment>
    <comment ref="D48" authorId="0" shapeId="0" xr:uid="{00000000-0006-0000-2500-0000F8000000}">
      <text>
        <r>
          <rPr>
            <b/>
            <sz val="9"/>
            <color indexed="81"/>
            <rFont val="Tahoma"/>
            <family val="2"/>
          </rPr>
          <t>Metric = D3_1_II_AllCurr_BillDiscountPurch_Amount_x000D_
Data Type = Bk_Number 19 - 9_x000D_
Bk_AssetsContBySector = RetailTrade_x000D_
Bk_Residency = NonResident_x000D_
Bk_OtherCurrencies = AllCurrencies</t>
        </r>
      </text>
    </comment>
    <comment ref="E48" authorId="0" shapeId="0" xr:uid="{00000000-0006-0000-2500-0000F9000000}">
      <text>
        <r>
          <rPr>
            <b/>
            <sz val="9"/>
            <color indexed="81"/>
            <rFont val="Tahoma"/>
            <family val="2"/>
          </rPr>
          <t>Metric = D3_1_II_AllCurr_ContingentItem_Amount_x000D_
Data Type = Bk_Number 19 - 9_x000D_
Bk_AssetsContBySector = RetailTrade_x000D_
Bk_Residency = NonResident_x000D_
Bk_OtherCurrencies = AllCurrencies</t>
        </r>
      </text>
    </comment>
    <comment ref="F48" authorId="0" shapeId="0" xr:uid="{00000000-0006-0000-2500-0000FA000000}">
      <text>
        <r>
          <rPr>
            <b/>
            <sz val="9"/>
            <color indexed="81"/>
            <rFont val="Tahoma"/>
            <family val="2"/>
          </rPr>
          <t>Metric = D3_1_II_AllCurr_OutsDebtSecur_Amount_x000D_
Data Type = Bk_Number 19 - 9_x000D_
Bk_AssetsContBySector = RetailTrade_x000D_
Bk_Residency = NonResident_x000D_
Bk_OtherCurrencies = AllCurrencies</t>
        </r>
      </text>
    </comment>
    <comment ref="G48" authorId="0" shapeId="0" xr:uid="{00000000-0006-0000-2500-0000FB000000}">
      <text>
        <r>
          <rPr>
            <b/>
            <sz val="9"/>
            <color indexed="81"/>
            <rFont val="Tahoma"/>
            <family val="2"/>
          </rPr>
          <t>Metric = D3_1_II_AllCurr_CredFacilGrantMnthQuart_Amount_x000D_
Data Type = Bk_Number 19 - 9_x000D_
Bk_AssetsContBySector = RetailTrade_x000D_
Bk_Residency = NonResident_x000D_
Bk_OtherCurrencies = AllCurrencies</t>
        </r>
      </text>
    </comment>
    <comment ref="H48" authorId="0" shapeId="0" xr:uid="{00000000-0006-0000-2500-0000FC000000}">
      <text>
        <r>
          <rPr>
            <b/>
            <sz val="9"/>
            <color indexed="81"/>
            <rFont val="Tahoma"/>
            <family val="2"/>
          </rPr>
          <t>Metric = D3_1_II_AllCurr_DebtSecurMnthQuart_Amount_x000D_
Data Type = Bk_Number 19 - 9_x000D_
Bk_AssetsContBySector = RetailTrade_x000D_
Bk_Residency = NonResident_x000D_
Bk_OtherCurrencies = AllCurrencies</t>
        </r>
      </text>
    </comment>
    <comment ref="B49" authorId="0" shapeId="0" xr:uid="{00000000-0006-0000-2500-0000FD000000}">
      <text>
        <r>
          <rPr>
            <b/>
            <sz val="9"/>
            <color indexed="81"/>
            <rFont val="Tahoma"/>
            <family val="2"/>
          </rPr>
          <t>Metric = D3_1_II_AllCurr_CredFacilLimit_Amount_x000D_
Data Type = Bk_Number 19 - 9_x000D_
Bk_AssetsContBySector = TransportStorage_x000D_
Bk_Residency = NonResident_x000D_
Bk_OtherCurrencies = AllCurrencies</t>
        </r>
      </text>
    </comment>
    <comment ref="C49" authorId="0" shapeId="0" xr:uid="{00000000-0006-0000-2500-0000FE000000}">
      <text>
        <r>
          <rPr>
            <b/>
            <sz val="9"/>
            <color indexed="81"/>
            <rFont val="Tahoma"/>
            <family val="2"/>
          </rPr>
          <t>Metric = D3_1_II_AllCurr_LoanAdva_Amount_x000D_
Data Type = Bk_Number 19 - 9_x000D_
Bk_AssetsContBySector = TransportStorage_x000D_
Bk_Residency = NonResident_x000D_
Bk_OtherCurrencies = AllCurrencies</t>
        </r>
      </text>
    </comment>
    <comment ref="D49" authorId="0" shapeId="0" xr:uid="{00000000-0006-0000-2500-0000FF000000}">
      <text>
        <r>
          <rPr>
            <b/>
            <sz val="9"/>
            <color indexed="81"/>
            <rFont val="Tahoma"/>
            <family val="2"/>
          </rPr>
          <t>Metric = D3_1_II_AllCurr_BillDiscountPurch_Amount_x000D_
Data Type = Bk_Number 19 - 9_x000D_
Bk_AssetsContBySector = TransportStorage_x000D_
Bk_Residency = NonResident_x000D_
Bk_OtherCurrencies = AllCurrencies</t>
        </r>
      </text>
    </comment>
    <comment ref="E49" authorId="0" shapeId="0" xr:uid="{00000000-0006-0000-2500-000000010000}">
      <text>
        <r>
          <rPr>
            <b/>
            <sz val="9"/>
            <color indexed="81"/>
            <rFont val="Tahoma"/>
            <family val="2"/>
          </rPr>
          <t>Metric = D3_1_II_AllCurr_ContingentItem_Amount_x000D_
Data Type = Bk_Number 19 - 9_x000D_
Bk_AssetsContBySector = TransportStorage_x000D_
Bk_Residency = NonResident_x000D_
Bk_OtherCurrencies = AllCurrencies</t>
        </r>
      </text>
    </comment>
    <comment ref="F49" authorId="0" shapeId="0" xr:uid="{00000000-0006-0000-2500-000001010000}">
      <text>
        <r>
          <rPr>
            <b/>
            <sz val="9"/>
            <color indexed="81"/>
            <rFont val="Tahoma"/>
            <family val="2"/>
          </rPr>
          <t>Metric = D3_1_II_AllCurr_OutsDebtSecur_Amount_x000D_
Data Type = Bk_Number 19 - 9_x000D_
Bk_AssetsContBySector = TransportStorage_x000D_
Bk_Residency = NonResident_x000D_
Bk_OtherCurrencies = AllCurrencies</t>
        </r>
      </text>
    </comment>
    <comment ref="G49" authorId="0" shapeId="0" xr:uid="{00000000-0006-0000-2500-000002010000}">
      <text>
        <r>
          <rPr>
            <b/>
            <sz val="9"/>
            <color indexed="81"/>
            <rFont val="Tahoma"/>
            <family val="2"/>
          </rPr>
          <t>Metric = D3_1_II_AllCurr_CredFacilGrantMnthQuart_Amount_x000D_
Data Type = Bk_Number 19 - 9_x000D_
Bk_AssetsContBySector = TransportStorage_x000D_
Bk_Residency = NonResident_x000D_
Bk_OtherCurrencies = AllCurrencies</t>
        </r>
      </text>
    </comment>
    <comment ref="H49" authorId="0" shapeId="0" xr:uid="{00000000-0006-0000-2500-000003010000}">
      <text>
        <r>
          <rPr>
            <b/>
            <sz val="9"/>
            <color indexed="81"/>
            <rFont val="Tahoma"/>
            <family val="2"/>
          </rPr>
          <t>Metric = D3_1_II_AllCurr_DebtSecurMnthQuart_Amount_x000D_
Data Type = Bk_Number 19 - 9_x000D_
Bk_AssetsContBySector = TransportStorage_x000D_
Bk_Residency = NonResident_x000D_
Bk_OtherCurrencies = AllCurrencies</t>
        </r>
      </text>
    </comment>
    <comment ref="B50" authorId="1" shapeId="0" xr:uid="{00000000-0006-0000-2500-000004010000}">
      <text>
        <r>
          <rPr>
            <b/>
            <sz val="9"/>
            <color indexed="81"/>
            <rFont val="Tahoma"/>
            <family val="2"/>
          </rPr>
          <t>Metric = D3_1_II_AllCurr_NonResid_CredFacilLimit_TranStge_WhichAviation_x000D_
Data Type = Bk_Number 19 - 9</t>
        </r>
      </text>
    </comment>
    <comment ref="C50" authorId="1" shapeId="0" xr:uid="{00000000-0006-0000-2500-000005010000}">
      <text>
        <r>
          <rPr>
            <b/>
            <sz val="9"/>
            <color indexed="81"/>
            <rFont val="Tahoma"/>
            <family val="2"/>
          </rPr>
          <t>Metric = D3_1_II_AllCurr_NonResid_LoanAdva_TranStge_WhichAviation_x000D_
Data Type = Bk_Number 19 - 9</t>
        </r>
      </text>
    </comment>
    <comment ref="D50" authorId="1" shapeId="0" xr:uid="{00000000-0006-0000-2500-000006010000}">
      <text>
        <r>
          <rPr>
            <b/>
            <sz val="9"/>
            <color indexed="81"/>
            <rFont val="Tahoma"/>
            <family val="2"/>
          </rPr>
          <t>Metric = D3_1_II_AllCurr_NonResid_BillDiscountPurch_TranStge_WhichAviation_x000D_
Data Type = Bk_Number 19 - 9</t>
        </r>
      </text>
    </comment>
    <comment ref="E50" authorId="1" shapeId="0" xr:uid="{00000000-0006-0000-2500-000007010000}">
      <text>
        <r>
          <rPr>
            <b/>
            <sz val="9"/>
            <color indexed="81"/>
            <rFont val="Tahoma"/>
            <family val="2"/>
          </rPr>
          <t>Metric = D3_1_II_AllCurr_NonResid_ContingentItem_TranStge_WhichAviation_x000D_
Data Type = Bk_Number 19 - 9</t>
        </r>
      </text>
    </comment>
    <comment ref="F50" authorId="1" shapeId="0" xr:uid="{00000000-0006-0000-2500-000008010000}">
      <text>
        <r>
          <rPr>
            <b/>
            <sz val="9"/>
            <color indexed="81"/>
            <rFont val="Tahoma"/>
            <family val="2"/>
          </rPr>
          <t>Metric = D3_1_II_AllCurr_NonResid_OutsDebtSecur_TranStge_WhichAviation_x000D_
Data Type = Bk_Number 19 - 9</t>
        </r>
      </text>
    </comment>
    <comment ref="G50" authorId="2" shapeId="0" xr:uid="{00000000-0006-0000-2500-000009010000}">
      <text>
        <r>
          <rPr>
            <b/>
            <sz val="9"/>
            <color indexed="81"/>
            <rFont val="Tahoma"/>
            <family val="2"/>
          </rPr>
          <t>Metric = D3_1_II_AllCurr_NonResid_CredFacilGrantMnthQuart_TranStge_WhichAviation_x000D_
Data Type = Bk_Number 19 - 9</t>
        </r>
      </text>
    </comment>
    <comment ref="H50" authorId="2" shapeId="0" xr:uid="{00000000-0006-0000-2500-00000A010000}">
      <text>
        <r>
          <rPr>
            <b/>
            <sz val="9"/>
            <color indexed="81"/>
            <rFont val="Tahoma"/>
            <family val="2"/>
          </rPr>
          <t>Metric = D3_1_II_AllCurr_NonResid_DebtSecurMnthQuart_TranStge_WhichAviation_x000D_
Data Type = Bk_Number 19 - 9</t>
        </r>
      </text>
    </comment>
    <comment ref="B51" authorId="1" shapeId="0" xr:uid="{00000000-0006-0000-2500-00000B010000}">
      <text>
        <r>
          <rPr>
            <b/>
            <sz val="9"/>
            <color indexed="81"/>
            <rFont val="Tahoma"/>
            <family val="2"/>
          </rPr>
          <t>Metric = D3_1_II_AllCurr_NonResid_CredFacilLimit_TranStge_WhichShipLines_x000D_
Data Type = Bk_Number 19 - 9</t>
        </r>
      </text>
    </comment>
    <comment ref="C51" authorId="1" shapeId="0" xr:uid="{00000000-0006-0000-2500-00000C010000}">
      <text>
        <r>
          <rPr>
            <b/>
            <sz val="9"/>
            <color indexed="81"/>
            <rFont val="Tahoma"/>
            <family val="2"/>
          </rPr>
          <t>Metric = D3_1_II_AllCurr_NonResid_LoanAdva_TranStge_WhichShipLines_x000D_
Data Type = Bk_Number 19 - 9</t>
        </r>
      </text>
    </comment>
    <comment ref="D51" authorId="1" shapeId="0" xr:uid="{00000000-0006-0000-2500-00000D010000}">
      <text>
        <r>
          <rPr>
            <b/>
            <sz val="9"/>
            <color indexed="81"/>
            <rFont val="Tahoma"/>
            <family val="2"/>
          </rPr>
          <t>Metric = D3_1_II_AllCurr_NonResid_BillDiscountPurch_TranStge_WhichShipLines_x000D_
Data Type = Bk_Number 19 - 9</t>
        </r>
      </text>
    </comment>
    <comment ref="E51" authorId="1" shapeId="0" xr:uid="{00000000-0006-0000-2500-00000E010000}">
      <text>
        <r>
          <rPr>
            <b/>
            <sz val="9"/>
            <color indexed="81"/>
            <rFont val="Tahoma"/>
            <family val="2"/>
          </rPr>
          <t>Metric = D3_1_II_AllCurr_NonResid_ContingentItem_TranStge_WhichShipLines_x000D_
Data Type = Bk_Number 19 - 9</t>
        </r>
      </text>
    </comment>
    <comment ref="F51" authorId="1" shapeId="0" xr:uid="{00000000-0006-0000-2500-00000F010000}">
      <text>
        <r>
          <rPr>
            <b/>
            <sz val="9"/>
            <color indexed="81"/>
            <rFont val="Tahoma"/>
            <family val="2"/>
          </rPr>
          <t>Metric = D3_1_II_AllCurr_NonResid_OutsDebtSecur_TranStge_WhichShipLines
Data Type = Bk_Number 19 - 9</t>
        </r>
      </text>
    </comment>
    <comment ref="G51" authorId="2" shapeId="0" xr:uid="{00000000-0006-0000-2500-000010010000}">
      <text>
        <r>
          <rPr>
            <b/>
            <sz val="9"/>
            <color indexed="81"/>
            <rFont val="Tahoma"/>
            <family val="2"/>
          </rPr>
          <t>Metric = D3_1_II_AllCurr_NonResid_CredFacilGrantMnthQuart_TranStge_WhichShipLines_x000D_
Data Type = Bk_Number 19 - 9</t>
        </r>
      </text>
    </comment>
    <comment ref="H51" authorId="2" shapeId="0" xr:uid="{00000000-0006-0000-2500-000011010000}">
      <text>
        <r>
          <rPr>
            <b/>
            <sz val="9"/>
            <color indexed="81"/>
            <rFont val="Tahoma"/>
            <family val="2"/>
          </rPr>
          <t>Metric = D3_1_II_AllCurr_NonResid_DebtSecurMnthQuart_TranStge_WhichShipLines_x000D_
Data Type = Bk_Number 19 - 9</t>
        </r>
      </text>
    </comment>
    <comment ref="B52" authorId="1" shapeId="0" xr:uid="{00000000-0006-0000-2500-000012010000}">
      <text>
        <r>
          <rPr>
            <b/>
            <sz val="9"/>
            <color indexed="81"/>
            <rFont val="Tahoma"/>
            <family val="2"/>
          </rPr>
          <t>Metric = D3_1_II_AllCurr_NonResid_CredFacilLimit_TranStge_WhichCharteringOpsVessels_x000D_
Data Type = Bk_Number 19 - 9</t>
        </r>
      </text>
    </comment>
    <comment ref="C52" authorId="1" shapeId="0" xr:uid="{00000000-0006-0000-2500-000013010000}">
      <text>
        <r>
          <rPr>
            <b/>
            <sz val="9"/>
            <color indexed="81"/>
            <rFont val="Tahoma"/>
            <family val="2"/>
          </rPr>
          <t>Metric = D3_1_II_AllCurr_NonResid_LoanAdva_TranStge_WhichCharteringOpsVessels_x000D_
Data Type = Bk_Number 19 - 9</t>
        </r>
      </text>
    </comment>
    <comment ref="D52" authorId="1" shapeId="0" xr:uid="{00000000-0006-0000-2500-000014010000}">
      <text>
        <r>
          <rPr>
            <b/>
            <sz val="9"/>
            <color indexed="81"/>
            <rFont val="Tahoma"/>
            <family val="2"/>
          </rPr>
          <t>Metric = D3_1_II_AllCurr_NonResid_BillDiscountPurch_TranStge_WhichCharteringOpsVessels_x000D_
Data Type = Bk_Number 19 - 9</t>
        </r>
      </text>
    </comment>
    <comment ref="E52" authorId="1" shapeId="0" xr:uid="{00000000-0006-0000-2500-000015010000}">
      <text>
        <r>
          <rPr>
            <b/>
            <sz val="9"/>
            <color indexed="81"/>
            <rFont val="Tahoma"/>
            <family val="2"/>
          </rPr>
          <t>Metric = D3_1_II_AllCurr_NonResid_ContingentItem_TranStge_WhichCharteringOpsVessels_x000D_
Data Type = Bk_Number 19 - 9</t>
        </r>
      </text>
    </comment>
    <comment ref="F52" authorId="1" shapeId="0" xr:uid="{00000000-0006-0000-2500-000016010000}">
      <text>
        <r>
          <rPr>
            <b/>
            <sz val="9"/>
            <color indexed="81"/>
            <rFont val="Tahoma"/>
            <family val="2"/>
          </rPr>
          <t>Metric = D3_1_II_AllCurr_NonResid_OutsDebtSecur_TranStge_WhichCharteringOpsVessels_x000D_
Data Type = Bk_Number 19 - 9</t>
        </r>
      </text>
    </comment>
    <comment ref="G52" authorId="2" shapeId="0" xr:uid="{00000000-0006-0000-2500-000017010000}">
      <text>
        <r>
          <rPr>
            <b/>
            <sz val="9"/>
            <color indexed="81"/>
            <rFont val="Tahoma"/>
            <family val="2"/>
          </rPr>
          <t>Metric = D3_1_II_AllCurr_NonResid_CredFacilGrantMnthQuart_TranStge_WhichCharteringOpsVessels_x000D_
Data Type = Bk_Number 19 - 9</t>
        </r>
      </text>
    </comment>
    <comment ref="H52" authorId="2" shapeId="0" xr:uid="{00000000-0006-0000-2500-000018010000}">
      <text>
        <r>
          <rPr>
            <b/>
            <sz val="9"/>
            <color indexed="81"/>
            <rFont val="Tahoma"/>
            <family val="2"/>
          </rPr>
          <t>Metric = D3_1_II_AllCurr_NonResid_DebtSecurMnthQuart_TranStge_WhichCharteringOpsVessels_x000D_
Data Type = Bk_Number 19 - 9</t>
        </r>
      </text>
    </comment>
    <comment ref="B53" authorId="0" shapeId="0" xr:uid="{00000000-0006-0000-2500-000019010000}">
      <text>
        <r>
          <rPr>
            <b/>
            <sz val="9"/>
            <color indexed="81"/>
            <rFont val="Tahoma"/>
            <family val="2"/>
          </rPr>
          <t>Metric = D3_1_II_AllCurr_CredFacilLimit_Amount_x000D_
Data Type = Bk_Number 19 - 9_x000D_
Bk_AssetsContBySector = AccomodationFoodServicesActivities_x000D_
Bk_Residency = NonResident_x000D_
Bk_OtherCurrencies = AllCurrencies</t>
        </r>
      </text>
    </comment>
    <comment ref="C53" authorId="0" shapeId="0" xr:uid="{00000000-0006-0000-2500-00001A010000}">
      <text>
        <r>
          <rPr>
            <b/>
            <sz val="9"/>
            <color indexed="81"/>
            <rFont val="Tahoma"/>
            <family val="2"/>
          </rPr>
          <t>Metric = D3_1_II_AllCurr_LoanAdva_Amount_x000D_
Data Type = Bk_Number 19 - 9_x000D_
Bk_AssetsContBySector = AccomodationFoodServicesActivities_x000D_
Bk_Residency = NonResident_x000D_
Bk_OtherCurrencies = AllCurrencies</t>
        </r>
      </text>
    </comment>
    <comment ref="D53" authorId="0" shapeId="0" xr:uid="{00000000-0006-0000-2500-00001B010000}">
      <text>
        <r>
          <rPr>
            <b/>
            <sz val="9"/>
            <color indexed="81"/>
            <rFont val="Tahoma"/>
            <family val="2"/>
          </rPr>
          <t>Metric = D3_1_II_AllCurr_BillDiscountPurch_Amount_x000D_
Data Type = Bk_Number 19 - 9_x000D_
Bk_AssetsContBySector = AccomodationFoodServicesActivities_x000D_
Bk_Residency = NonResident_x000D_
Bk_OtherCurrencies = AllCurrencies</t>
        </r>
      </text>
    </comment>
    <comment ref="E53" authorId="0" shapeId="0" xr:uid="{00000000-0006-0000-2500-00001C010000}">
      <text>
        <r>
          <rPr>
            <b/>
            <sz val="9"/>
            <color indexed="81"/>
            <rFont val="Tahoma"/>
            <family val="2"/>
          </rPr>
          <t>Metric = D3_1_II_AllCurr_ContingentItem_Amount_x000D_
Data Type = Bk_Number 19 - 9_x000D_
Bk_AssetsContBySector = AccomodationFoodServicesActivities_x000D_
Bk_Residency = NonResident_x000D_
Bk_OtherCurrencies = AllCurrencies</t>
        </r>
      </text>
    </comment>
    <comment ref="F53" authorId="0" shapeId="0" xr:uid="{00000000-0006-0000-2500-00001D010000}">
      <text>
        <r>
          <rPr>
            <b/>
            <sz val="9"/>
            <color indexed="81"/>
            <rFont val="Tahoma"/>
            <family val="2"/>
          </rPr>
          <t>Metric = D3_1_II_AllCurr_OutsDebtSecur_Amount_x000D_
Data Type = Bk_Number 19 - 9_x000D_
Bk_AssetsContBySector = AccomodationFoodServicesActivities_x000D_
Bk_Residency = NonResident_x000D_
Bk_OtherCurrencies = AllCurrencies</t>
        </r>
      </text>
    </comment>
    <comment ref="G53" authorId="0" shapeId="0" xr:uid="{00000000-0006-0000-2500-00001E010000}">
      <text>
        <r>
          <rPr>
            <b/>
            <sz val="9"/>
            <color indexed="81"/>
            <rFont val="Tahoma"/>
            <family val="2"/>
          </rPr>
          <t>Metric = D3_1_II_AllCurr_CredFacilGrantMnthQuart_Amount_x000D_
Data Type = Bk_Number 19 - 9_x000D_
Bk_AssetsContBySector = AccomodationFoodServicesActivities_x000D_
Bk_Residency = NonResident_x000D_
Bk_OtherCurrencies = AllCurrencies</t>
        </r>
      </text>
    </comment>
    <comment ref="H53" authorId="0" shapeId="0" xr:uid="{00000000-0006-0000-2500-00001F010000}">
      <text>
        <r>
          <rPr>
            <b/>
            <sz val="9"/>
            <color indexed="81"/>
            <rFont val="Tahoma"/>
            <family val="2"/>
          </rPr>
          <t>Metric = D3_1_II_AllCurr_DebtSecurMnthQuart_Amount_x000D_
Data Type = Bk_Number 19 - 9_x000D_
Bk_AssetsContBySector = AccomodationFoodServicesActivities_x000D_
Bk_Residency = NonResident_x000D_
Bk_OtherCurrencies = AllCurrencies</t>
        </r>
      </text>
    </comment>
    <comment ref="B54" authorId="0" shapeId="0" xr:uid="{00000000-0006-0000-2500-000020010000}">
      <text>
        <r>
          <rPr>
            <b/>
            <sz val="9"/>
            <color indexed="81"/>
            <rFont val="Tahoma"/>
            <family val="2"/>
          </rPr>
          <t>Metric = D3_1_II_AllCurr_CredFacilLimit_Amount_x000D_
Data Type = Bk_Number 19 - 9_x000D_
Bk_AssetsContBySector = InformationCommunications_x000D_
Bk_Residency = NonResident_x000D_
Bk_OtherCurrencies = AllCurrencies</t>
        </r>
      </text>
    </comment>
    <comment ref="C54" authorId="0" shapeId="0" xr:uid="{00000000-0006-0000-2500-000021010000}">
      <text>
        <r>
          <rPr>
            <b/>
            <sz val="9"/>
            <color indexed="81"/>
            <rFont val="Tahoma"/>
            <family val="2"/>
          </rPr>
          <t>Metric = D3_1_II_AllCurr_LoanAdva_Amount_x000D_
Data Type = Bk_Number 19 - 9_x000D_
Bk_AssetsContBySector = InformationCommunications_x000D_
Bk_Residency = NonResident_x000D_
Bk_OtherCurrencies = AllCurrencies</t>
        </r>
      </text>
    </comment>
    <comment ref="D54" authorId="0" shapeId="0" xr:uid="{00000000-0006-0000-2500-000022010000}">
      <text>
        <r>
          <rPr>
            <b/>
            <sz val="9"/>
            <color indexed="81"/>
            <rFont val="Tahoma"/>
            <family val="2"/>
          </rPr>
          <t>Metric = D3_1_II_AllCurr_BillDiscountPurch_Amount_x000D_
Data Type = Bk_Number 19 - 9_x000D_
Bk_AssetsContBySector = InformationCommunications_x000D_
Bk_Residency = NonResident_x000D_
Bk_OtherCurrencies = AllCurrencies</t>
        </r>
      </text>
    </comment>
    <comment ref="E54" authorId="0" shapeId="0" xr:uid="{00000000-0006-0000-2500-000023010000}">
      <text>
        <r>
          <rPr>
            <b/>
            <sz val="9"/>
            <color indexed="81"/>
            <rFont val="Tahoma"/>
            <family val="2"/>
          </rPr>
          <t>Metric = D3_1_II_AllCurr_ContingentItem_Amount_x000D_
Data Type = Bk_Number 19 - 9_x000D_
Bk_AssetsContBySector = InformationCommunications_x000D_
Bk_Residency = NonResident_x000D_
Bk_OtherCurrencies = AllCurrencies</t>
        </r>
      </text>
    </comment>
    <comment ref="F54" authorId="0" shapeId="0" xr:uid="{00000000-0006-0000-2500-000024010000}">
      <text>
        <r>
          <rPr>
            <b/>
            <sz val="9"/>
            <color indexed="81"/>
            <rFont val="Tahoma"/>
            <family val="2"/>
          </rPr>
          <t>Metric = D3_1_II_AllCurr_OutsDebtSecur_Amount_x000D_
Data Type = Bk_Number 19 - 9_x000D_
Bk_AssetsContBySector = InformationCommunications_x000D_
Bk_Residency = NonResident_x000D_
Bk_OtherCurrencies = AllCurrencies</t>
        </r>
      </text>
    </comment>
    <comment ref="G54" authorId="0" shapeId="0" xr:uid="{00000000-0006-0000-2500-000025010000}">
      <text>
        <r>
          <rPr>
            <b/>
            <sz val="9"/>
            <color indexed="81"/>
            <rFont val="Tahoma"/>
            <family val="2"/>
          </rPr>
          <t>Metric = D3_1_II_AllCurr_CredFacilGrantMnthQuart_Amount_x000D_
Data Type = Bk_Number 19 - 9_x000D_
Bk_AssetsContBySector = InformationCommunications_x000D_
Bk_Residency = NonResident_x000D_
Bk_OtherCurrencies = AllCurrencies</t>
        </r>
      </text>
    </comment>
    <comment ref="H54" authorId="0" shapeId="0" xr:uid="{00000000-0006-0000-2500-000026010000}">
      <text>
        <r>
          <rPr>
            <b/>
            <sz val="9"/>
            <color indexed="81"/>
            <rFont val="Tahoma"/>
            <family val="2"/>
          </rPr>
          <t>Metric = D3_1_II_AllCurr_DebtSecurMnthQuart_Amount_x000D_
Data Type = Bk_Number 19 - 9_x000D_
Bk_AssetsContBySector = InformationCommunications_x000D_
Bk_Residency = NonResident_x000D_
Bk_OtherCurrencies = AllCurrencies</t>
        </r>
      </text>
    </comment>
    <comment ref="B55" authorId="0" shapeId="0" xr:uid="{00000000-0006-0000-2500-000027010000}">
      <text>
        <r>
          <rPr>
            <b/>
            <sz val="9"/>
            <color indexed="81"/>
            <rFont val="Tahoma"/>
            <family val="2"/>
          </rPr>
          <t>Metric = D3_1_II_AllCurr_CredFacilLimit_Amount_x000D_
Data Type = Bk_Number 19 - 9_x000D_
Bk_AssetsContBySector = FinancialInsuranceActivities_x000D_
Bk_Residency = NonResident_x000D_
Bk_OtherCurrencies = AllCurrencies</t>
        </r>
      </text>
    </comment>
    <comment ref="C55" authorId="0" shapeId="0" xr:uid="{00000000-0006-0000-2500-000028010000}">
      <text>
        <r>
          <rPr>
            <b/>
            <sz val="9"/>
            <color indexed="81"/>
            <rFont val="Tahoma"/>
            <family val="2"/>
          </rPr>
          <t>Metric = D3_1_II_AllCurr_LoanAdva_Amount_x000D_
Data Type = Bk_Number 19 - 9_x000D_
Bk_AssetsContBySector = FinancialInsuranceActivities_x000D_
Bk_Residency = NonResident_x000D_
Bk_OtherCurrencies = AllCurrencies</t>
        </r>
      </text>
    </comment>
    <comment ref="D55" authorId="0" shapeId="0" xr:uid="{00000000-0006-0000-2500-000029010000}">
      <text>
        <r>
          <rPr>
            <b/>
            <sz val="9"/>
            <color indexed="81"/>
            <rFont val="Tahoma"/>
            <family val="2"/>
          </rPr>
          <t>Metric = D3_1_II_AllCurr_BillDiscountPurch_Amount_x000D_
Data Type = Bk_Number 19 - 9_x000D_
Bk_AssetsContBySector = FinancialInsuranceActivities_x000D_
Bk_Residency = NonResident_x000D_
Bk_OtherCurrencies = AllCurrencies</t>
        </r>
      </text>
    </comment>
    <comment ref="E55" authorId="0" shapeId="0" xr:uid="{00000000-0006-0000-2500-00002A010000}">
      <text>
        <r>
          <rPr>
            <b/>
            <sz val="9"/>
            <color indexed="81"/>
            <rFont val="Tahoma"/>
            <family val="2"/>
          </rPr>
          <t>Metric = D3_1_II_AllCurr_ContingentItem_Amount_x000D_
Data Type = Bk_Number 19 - 9_x000D_
Bk_AssetsContBySector = FinancialInsuranceActivities_x000D_
Bk_Residency = NonResident_x000D_
Bk_OtherCurrencies = AllCurrencies</t>
        </r>
      </text>
    </comment>
    <comment ref="F55" authorId="0" shapeId="0" xr:uid="{00000000-0006-0000-2500-00002B010000}">
      <text>
        <r>
          <rPr>
            <b/>
            <sz val="9"/>
            <color indexed="81"/>
            <rFont val="Tahoma"/>
            <family val="2"/>
          </rPr>
          <t>Metric = D3_1_II_AllCurr_OutsDebtSecur_Amount_x000D_
Data Type = Bk_Number 19 - 9_x000D_
Bk_AssetsContBySector = FinancialInsuranceActivities_x000D_
Bk_Residency = NonResident_x000D_
Bk_OtherCurrencies = AllCurrencies</t>
        </r>
      </text>
    </comment>
    <comment ref="G55" authorId="0" shapeId="0" xr:uid="{00000000-0006-0000-2500-00002C010000}">
      <text>
        <r>
          <rPr>
            <b/>
            <sz val="9"/>
            <color indexed="81"/>
            <rFont val="Tahoma"/>
            <family val="2"/>
          </rPr>
          <t>Metric = D3_1_II_AllCurr_CredFacilGrantMnthQuart_Amount_x000D_
Data Type = Bk_Number 19 - 9_x000D_
Bk_AssetsContBySector = FinancialInsuranceActivities_x000D_
Bk_Residency = NonResident_x000D_
Bk_OtherCurrencies = AllCurrencies</t>
        </r>
      </text>
    </comment>
    <comment ref="H55" authorId="0" shapeId="0" xr:uid="{00000000-0006-0000-2500-00002D010000}">
      <text>
        <r>
          <rPr>
            <b/>
            <sz val="9"/>
            <color indexed="81"/>
            <rFont val="Tahoma"/>
            <family val="2"/>
          </rPr>
          <t>Metric = D3_1_II_AllCurr_DebtSecurMnthQuart_Amount_x000D_
Data Type = Bk_Number 19 - 9_x000D_
Bk_AssetsContBySector = FinancialInsuranceActivities_x000D_
Bk_Residency = NonResident_x000D_
Bk_OtherCurrencies = AllCurrencies</t>
        </r>
      </text>
    </comment>
    <comment ref="B56" authorId="1" shapeId="0" xr:uid="{00000000-0006-0000-2500-00002E010000}">
      <text>
        <r>
          <rPr>
            <b/>
            <sz val="9"/>
            <color indexed="81"/>
            <rFont val="Tahoma"/>
            <family val="2"/>
          </rPr>
          <t>Metric = D3_1_II_AllCurr_NonResid_CredFacilLimit_FinInsurActiv_WhichFinCo_x000D_
Data Type = Bk_Number 19 - 9</t>
        </r>
      </text>
    </comment>
    <comment ref="C56" authorId="1" shapeId="0" xr:uid="{00000000-0006-0000-2500-00002F010000}">
      <text>
        <r>
          <rPr>
            <b/>
            <sz val="9"/>
            <color indexed="81"/>
            <rFont val="Tahoma"/>
            <family val="2"/>
          </rPr>
          <t>Metric = D3_1_II_AllCurr_NonResid_LoanAdva_FinInsurActiv_WhichFinCo_x000D_
Data Type = Bk_Number 19 - 9</t>
        </r>
      </text>
    </comment>
    <comment ref="D56" authorId="1" shapeId="0" xr:uid="{00000000-0006-0000-2500-000030010000}">
      <text>
        <r>
          <rPr>
            <b/>
            <sz val="9"/>
            <color indexed="81"/>
            <rFont val="Tahoma"/>
            <family val="2"/>
          </rPr>
          <t>Metric = D3_1_II_AllCurr_NonResid_BillDiscountPurch_FinInsurActiv_WhichFinCo_x000D_
Data Type = Bk_Number 19 - 9</t>
        </r>
      </text>
    </comment>
    <comment ref="E56" authorId="1" shapeId="0" xr:uid="{00000000-0006-0000-2500-000031010000}">
      <text>
        <r>
          <rPr>
            <b/>
            <sz val="9"/>
            <color indexed="81"/>
            <rFont val="Tahoma"/>
            <family val="2"/>
          </rPr>
          <t>Metric = D3_1_II_AllCurr_NonResid_ContingentItem_FinInsurActiv_WhichFinCo_x000D_
Data Type = Bk_Number 19 - 9</t>
        </r>
      </text>
    </comment>
    <comment ref="F56" authorId="1" shapeId="0" xr:uid="{00000000-0006-0000-2500-000032010000}">
      <text>
        <r>
          <rPr>
            <b/>
            <sz val="9"/>
            <color indexed="81"/>
            <rFont val="Tahoma"/>
            <family val="2"/>
          </rPr>
          <t>Metric = D3_1_II_AllCurr_NonResid_OutsDebtSecur_FinInsurActiv_WhichFinCo_x000D_
Data Type = Bk_Number 19 - 9</t>
        </r>
      </text>
    </comment>
    <comment ref="G56" authorId="1" shapeId="0" xr:uid="{00000000-0006-0000-2500-000033010000}">
      <text>
        <r>
          <rPr>
            <b/>
            <sz val="9"/>
            <color indexed="81"/>
            <rFont val="Tahoma"/>
            <family val="2"/>
          </rPr>
          <t>Metric = D3_1_II_AllCurr_NonResid_CredFacilGrantMnthQuart_FinInsurActiv_WhichFinCo_x000D_
Data Type = Bk_Number 19 - 9</t>
        </r>
      </text>
    </comment>
    <comment ref="H56" authorId="1" shapeId="0" xr:uid="{00000000-0006-0000-2500-000034010000}">
      <text>
        <r>
          <rPr>
            <b/>
            <sz val="9"/>
            <color indexed="81"/>
            <rFont val="Tahoma"/>
            <family val="2"/>
          </rPr>
          <t>Metric = D3_1_II_AllCurr_NonResid_DebtSecurMnthQuart_FinInsurActiv_WhichFinCo_x000D_
Data Type = Bk_Number 19 - 9</t>
        </r>
      </text>
    </comment>
    <comment ref="B57" authorId="1" shapeId="0" xr:uid="{00000000-0006-0000-2500-000035010000}">
      <text>
        <r>
          <rPr>
            <b/>
            <sz val="9"/>
            <color indexed="81"/>
            <rFont val="Tahoma"/>
            <family val="2"/>
          </rPr>
          <t>Metric = D3_1_II_AllCurr_NonResid_CredFacilLimit_FinInsurActiv_WhichFinHoldCo_x000D_
Data Type = Bk_Number 19 - 9</t>
        </r>
      </text>
    </comment>
    <comment ref="C57" authorId="1" shapeId="0" xr:uid="{00000000-0006-0000-2500-000036010000}">
      <text>
        <r>
          <rPr>
            <b/>
            <sz val="9"/>
            <color indexed="81"/>
            <rFont val="Tahoma"/>
            <family val="2"/>
          </rPr>
          <t>Metric = D3_1_II_AllCurr_NonResid_LoanAdva_FinInsurActiv_WhichFinHoldCo_x000D_
Data Type = Bk_Number 19 - 9</t>
        </r>
      </text>
    </comment>
    <comment ref="D57" authorId="1" shapeId="0" xr:uid="{00000000-0006-0000-2500-000037010000}">
      <text>
        <r>
          <rPr>
            <b/>
            <sz val="9"/>
            <color indexed="81"/>
            <rFont val="Tahoma"/>
            <family val="2"/>
          </rPr>
          <t>Metric = D3_1_II_AllCurr_NonResid_BillDiscountPurch_FinInsurActiv_WhichFinHoldCo_x000D_
Data Type = Bk_Number 19 - 9</t>
        </r>
      </text>
    </comment>
    <comment ref="E57" authorId="1" shapeId="0" xr:uid="{00000000-0006-0000-2500-000038010000}">
      <text>
        <r>
          <rPr>
            <b/>
            <sz val="9"/>
            <color indexed="81"/>
            <rFont val="Tahoma"/>
            <family val="2"/>
          </rPr>
          <t>Metric = D3_1_II_AllCurr_NonResid_ContingentItem_FinInsurActiv_WhichFinHoldCo_x000D_
Data Type = Bk_Number 19 - 9</t>
        </r>
      </text>
    </comment>
    <comment ref="F57" authorId="1" shapeId="0" xr:uid="{00000000-0006-0000-2500-000039010000}">
      <text>
        <r>
          <rPr>
            <b/>
            <sz val="9"/>
            <color indexed="81"/>
            <rFont val="Tahoma"/>
            <family val="2"/>
          </rPr>
          <t>Metric = D3_1_II_AllCurr_NonResid_OutsDebtSecur_FinInsurActiv_WhichFinHoldCo_x000D_
Data Type = Bk_Number 19 - 9</t>
        </r>
      </text>
    </comment>
    <comment ref="G57" authorId="1" shapeId="0" xr:uid="{00000000-0006-0000-2500-00003A010000}">
      <text>
        <r>
          <rPr>
            <b/>
            <sz val="9"/>
            <color indexed="81"/>
            <rFont val="Tahoma"/>
            <family val="2"/>
          </rPr>
          <t>Metric = D3_1_II_AllCurr_NonResid_CredFacilGrantMnthQuart_FinInsurActiv_WhichFinHoldCo_x000D_
Data Type = Bk_Number 19 - 9</t>
        </r>
      </text>
    </comment>
    <comment ref="H57" authorId="1" shapeId="0" xr:uid="{00000000-0006-0000-2500-00003B010000}">
      <text>
        <r>
          <rPr>
            <b/>
            <sz val="9"/>
            <color indexed="81"/>
            <rFont val="Tahoma"/>
            <family val="2"/>
          </rPr>
          <t>Metric = D3_1_II_AllCurr_NonResid_DebtSecurMnthQuart_FinInsurActiv_WhichFinHoldCo_x000D_
Data Type = Bk_Number 19 - 9</t>
        </r>
      </text>
    </comment>
    <comment ref="B58" authorId="1" shapeId="0" xr:uid="{00000000-0006-0000-2500-00003C010000}">
      <text>
        <r>
          <rPr>
            <b/>
            <sz val="9"/>
            <color indexed="81"/>
            <rFont val="Tahoma"/>
            <family val="2"/>
          </rPr>
          <t>Metric = D3_1_II_AllCurr_NonResid_CredFacilLimit_FinInsurActiv_WhichOtherHoldCo_x000D_
Data Type = Bk_Number 19 - 9</t>
        </r>
      </text>
    </comment>
    <comment ref="C58" authorId="1" shapeId="0" xr:uid="{00000000-0006-0000-2500-00003D010000}">
      <text>
        <r>
          <rPr>
            <b/>
            <sz val="9"/>
            <color indexed="81"/>
            <rFont val="Tahoma"/>
            <family val="2"/>
          </rPr>
          <t>Metric = D3_1_II_AllCurr_NonResid_LoanAdva_FinInsurActiv_WhichOtherHoldCo_x000D_
Data Type = Bk_Number 19 - 9</t>
        </r>
      </text>
    </comment>
    <comment ref="D58" authorId="1" shapeId="0" xr:uid="{00000000-0006-0000-2500-00003E010000}">
      <text>
        <r>
          <rPr>
            <b/>
            <sz val="9"/>
            <color indexed="81"/>
            <rFont val="Tahoma"/>
            <family val="2"/>
          </rPr>
          <t>Metric = D3_1_II_AllCurr_NonResid_BillDiscountPurch_FinInsurActiv_WhichOtherHoldCo_x000D_
Data Type = Bk_Number 19 - 9</t>
        </r>
      </text>
    </comment>
    <comment ref="E58" authorId="1" shapeId="0" xr:uid="{00000000-0006-0000-2500-00003F010000}">
      <text>
        <r>
          <rPr>
            <b/>
            <sz val="9"/>
            <color indexed="81"/>
            <rFont val="Tahoma"/>
            <family val="2"/>
          </rPr>
          <t>Metric = D3_1_II_AllCurr_NonResid_ContingentItem_FinInsurActiv_WhichOtherHoldCo_x000D_
Data Type = Bk_Number 19 - 9</t>
        </r>
      </text>
    </comment>
    <comment ref="F58" authorId="1" shapeId="0" xr:uid="{00000000-0006-0000-2500-000040010000}">
      <text>
        <r>
          <rPr>
            <b/>
            <sz val="9"/>
            <color indexed="81"/>
            <rFont val="Tahoma"/>
            <family val="2"/>
          </rPr>
          <t>Metric = D3_1_II_AllCurr_NonResid_OutsDebtSecur_FinInsurActiv_WhichOtherHoldCo_x000D_
Data Type = Bk_Number 19 - 9</t>
        </r>
      </text>
    </comment>
    <comment ref="G58" authorId="1" shapeId="0" xr:uid="{00000000-0006-0000-2500-000041010000}">
      <text>
        <r>
          <rPr>
            <b/>
            <sz val="9"/>
            <color indexed="81"/>
            <rFont val="Tahoma"/>
            <family val="2"/>
          </rPr>
          <t>Metric = D3_1_II_AllCurr_NonResid_CredFacilGrantMnthQuart_FinInsurActiv_WhichOtherHoldCo_x000D_
Data Type = Bk_Number 19 - 9</t>
        </r>
      </text>
    </comment>
    <comment ref="H58" authorId="1" shapeId="0" xr:uid="{00000000-0006-0000-2500-000042010000}">
      <text>
        <r>
          <rPr>
            <b/>
            <sz val="9"/>
            <color indexed="81"/>
            <rFont val="Tahoma"/>
            <family val="2"/>
          </rPr>
          <t>Metric = D3_1_II_AllCurr_NonResid_DebtSecurMnthQuart_FinInsurActiv_WhichOtherHoldCo_x000D_
Data Type = Bk_Number 19 - 9</t>
        </r>
      </text>
    </comment>
    <comment ref="B59" authorId="1" shapeId="0" xr:uid="{00000000-0006-0000-2500-000043010000}">
      <text>
        <r>
          <rPr>
            <b/>
            <sz val="9"/>
            <color indexed="81"/>
            <rFont val="Tahoma"/>
            <family val="2"/>
          </rPr>
          <t>Metric = D3_1_II_AllCurr_NonResid_CredFacilLimit_FinInsurActiv_WhichTrustsFunds_x000D_
Data Type = Bk_Number 19 - 9</t>
        </r>
      </text>
    </comment>
    <comment ref="C59" authorId="1" shapeId="0" xr:uid="{00000000-0006-0000-2500-000044010000}">
      <text>
        <r>
          <rPr>
            <b/>
            <sz val="9"/>
            <color indexed="81"/>
            <rFont val="Tahoma"/>
            <family val="2"/>
          </rPr>
          <t>Metric = D3_1_II_AllCurr_NonResid_LoanAdva_FinInsurActiv_WhichTrustsFunds_x000D_
Data Type = Bk_Number 19 - 9</t>
        </r>
      </text>
    </comment>
    <comment ref="D59" authorId="1" shapeId="0" xr:uid="{00000000-0006-0000-2500-000045010000}">
      <text>
        <r>
          <rPr>
            <b/>
            <sz val="9"/>
            <color indexed="81"/>
            <rFont val="Tahoma"/>
            <family val="2"/>
          </rPr>
          <t>Metric = D3_1_II_AllCurr_NonResid_BillDiscountPurch_FinInsurActiv_WhichTrustsFunds_x000D_
Data Type = Bk_Number 19 - 9</t>
        </r>
      </text>
    </comment>
    <comment ref="E59" authorId="1" shapeId="0" xr:uid="{00000000-0006-0000-2500-000046010000}">
      <text>
        <r>
          <rPr>
            <b/>
            <sz val="9"/>
            <color indexed="81"/>
            <rFont val="Tahoma"/>
            <family val="2"/>
          </rPr>
          <t>Metric = D3_1_II_AllCurr_NonResid_ContingentItem_FinInsurActiv_WhichTrustsFunds_x000D_
Data Type = Bk_Number 19 - 9</t>
        </r>
      </text>
    </comment>
    <comment ref="F59" authorId="1" shapeId="0" xr:uid="{00000000-0006-0000-2500-000047010000}">
      <text>
        <r>
          <rPr>
            <b/>
            <sz val="9"/>
            <color indexed="81"/>
            <rFont val="Tahoma"/>
            <family val="2"/>
          </rPr>
          <t>Metric = D3_1_II_AllCurr_NonResid_OutsDebtSecur_FinInsurActiv_WhichTrustsFunds_x000D_
Data Type = Bk_Number 19 - 9</t>
        </r>
      </text>
    </comment>
    <comment ref="G59" authorId="1" shapeId="0" xr:uid="{00000000-0006-0000-2500-000048010000}">
      <text>
        <r>
          <rPr>
            <b/>
            <sz val="9"/>
            <color indexed="81"/>
            <rFont val="Tahoma"/>
            <family val="2"/>
          </rPr>
          <t>Metric = D3_1_II_AllCurr_NonResid_CredFacilGrantMnthQuart_FinInsurActiv_WhichTrustsFunds_x000D_
Data Type = Bk_Number 19 - 9</t>
        </r>
      </text>
    </comment>
    <comment ref="H59" authorId="1" shapeId="0" xr:uid="{00000000-0006-0000-2500-000049010000}">
      <text>
        <r>
          <rPr>
            <b/>
            <sz val="9"/>
            <color indexed="81"/>
            <rFont val="Tahoma"/>
            <family val="2"/>
          </rPr>
          <t>Metric = D3_1_II_AllCurr_NonResid_DebtSecurMnthQuart_FinInsurActiv_WhichTrustsFunds_x000D_
Data Type = Bk_Number 19 - 9</t>
        </r>
      </text>
    </comment>
    <comment ref="B60" authorId="1" shapeId="0" xr:uid="{00000000-0006-0000-2500-00004A010000}">
      <text>
        <r>
          <rPr>
            <b/>
            <sz val="9"/>
            <color indexed="81"/>
            <rFont val="Tahoma"/>
            <family val="2"/>
          </rPr>
          <t>Metric = D3_1_II_AllCurr_NonResid_CredFacilLimit_FinInsurActiv_WhichInsurCoProvPenFunds_x000D_
Data Type = Bk_Number 19 - 9</t>
        </r>
      </text>
    </comment>
    <comment ref="C60" authorId="1" shapeId="0" xr:uid="{00000000-0006-0000-2500-00004B010000}">
      <text>
        <r>
          <rPr>
            <b/>
            <sz val="9"/>
            <color indexed="81"/>
            <rFont val="Tahoma"/>
            <family val="2"/>
          </rPr>
          <t>Metric = D3_1_II_AllCurr_NonResid_LoanAdva_FinInsurActiv_WhichInsurCoProvPenFunds_x000D_
Data Type = Bk_Number 19 - 9</t>
        </r>
      </text>
    </comment>
    <comment ref="D60" authorId="1" shapeId="0" xr:uid="{00000000-0006-0000-2500-00004C010000}">
      <text>
        <r>
          <rPr>
            <b/>
            <sz val="9"/>
            <color indexed="81"/>
            <rFont val="Tahoma"/>
            <family val="2"/>
          </rPr>
          <t>Metric = D3_1_II_AllCurr_NonResid_BillDiscountPurch_FinInsurActiv_WhichInsurCoProvPenFunds_x000D_
Data Type = Bk_Number 19 - 9</t>
        </r>
      </text>
    </comment>
    <comment ref="E60" authorId="1" shapeId="0" xr:uid="{00000000-0006-0000-2500-00004D010000}">
      <text>
        <r>
          <rPr>
            <b/>
            <sz val="9"/>
            <color indexed="81"/>
            <rFont val="Tahoma"/>
            <family val="2"/>
          </rPr>
          <t>Metric = D3_1_II_AllCurr_NonResid_ContingentItem_FinInsurActiv_WhichInsurCoProvPenFunds_x000D_
Data Type = Bk_Number 19 - 9</t>
        </r>
      </text>
    </comment>
    <comment ref="F60" authorId="1" shapeId="0" xr:uid="{00000000-0006-0000-2500-00004E010000}">
      <text>
        <r>
          <rPr>
            <b/>
            <sz val="9"/>
            <color indexed="81"/>
            <rFont val="Tahoma"/>
            <family val="2"/>
          </rPr>
          <t>Metric = D3_1_II_AllCurr_NonResid_OutsDebtSecur_FinInsurActiv_WhichInsurCoProvPenFunds_x000D_
Data Type = Bk_Number 19 - 9</t>
        </r>
      </text>
    </comment>
    <comment ref="G60" authorId="1" shapeId="0" xr:uid="{00000000-0006-0000-2500-00004F010000}">
      <text>
        <r>
          <rPr>
            <b/>
            <sz val="9"/>
            <color indexed="81"/>
            <rFont val="Tahoma"/>
            <family val="2"/>
          </rPr>
          <t>Metric = D3_1_II_AllCurr_NonResid_CredFacilGrantMnthQuart_FinInsurActiv_WhichInsurCoProvPenFunds_x000D_
Data Type = Bk_Number 19 - 9</t>
        </r>
      </text>
    </comment>
    <comment ref="H60" authorId="1" shapeId="0" xr:uid="{00000000-0006-0000-2500-000050010000}">
      <text>
        <r>
          <rPr>
            <b/>
            <sz val="9"/>
            <color indexed="81"/>
            <rFont val="Tahoma"/>
            <family val="2"/>
          </rPr>
          <t>Metric = D3_1_II_AllCurr_NonResid_DebtSecurMnthQuart_FinInsurActiv_WhichInsurCoProvPenFunds_x000D_
Data Type = Bk_Number 19 - 9</t>
        </r>
      </text>
    </comment>
    <comment ref="B61" authorId="1" shapeId="0" xr:uid="{00000000-0006-0000-2500-000051010000}">
      <text>
        <r>
          <rPr>
            <b/>
            <sz val="9"/>
            <color indexed="81"/>
            <rFont val="Tahoma"/>
            <family val="2"/>
          </rPr>
          <t>Metric = D3_1_II_AllCurr_NonResid_CredFacilLimit_FinInsurActiv_WhichExchng_x000D_
Data Type = Bk_Number 19 - 9</t>
        </r>
      </text>
    </comment>
    <comment ref="C61" authorId="1" shapeId="0" xr:uid="{00000000-0006-0000-2500-000052010000}">
      <text>
        <r>
          <rPr>
            <b/>
            <sz val="9"/>
            <color indexed="81"/>
            <rFont val="Tahoma"/>
            <family val="2"/>
          </rPr>
          <t>Metric = D3_1_II_AllCurr_NonResid_LoanAdva_FinInsurActiv_WhichExchng_x000D_
Data Type = Bk_Number 19 - 9</t>
        </r>
      </text>
    </comment>
    <comment ref="D61" authorId="1" shapeId="0" xr:uid="{00000000-0006-0000-2500-000053010000}">
      <text>
        <r>
          <rPr>
            <b/>
            <sz val="9"/>
            <color indexed="81"/>
            <rFont val="Tahoma"/>
            <family val="2"/>
          </rPr>
          <t>Metric = D3_1_II_AllCurr_NonResid_BillDiscountPurch_FinInsurActiv_WhichExchng_x000D_
Data Type = Bk_Number 19 - 9</t>
        </r>
      </text>
    </comment>
    <comment ref="E61" authorId="1" shapeId="0" xr:uid="{00000000-0006-0000-2500-000054010000}">
      <text>
        <r>
          <rPr>
            <b/>
            <sz val="9"/>
            <color indexed="81"/>
            <rFont val="Tahoma"/>
            <family val="2"/>
          </rPr>
          <t>Metric = D3_1_II_AllCurr_NonResid_ContingentItem_FinInsurActiv_WhichExchng_x000D_
Data Type = Bk_Number 19 - 9</t>
        </r>
      </text>
    </comment>
    <comment ref="F61" authorId="1" shapeId="0" xr:uid="{00000000-0006-0000-2500-000055010000}">
      <text>
        <r>
          <rPr>
            <b/>
            <sz val="9"/>
            <color indexed="81"/>
            <rFont val="Tahoma"/>
            <family val="2"/>
          </rPr>
          <t>Metric = D3_1_II_AllCurr_NonResid_OutsDebtSecur_FinInsurActiv_WhichExchng_x000D_
Data Type = Bk_Number 19 - 9</t>
        </r>
      </text>
    </comment>
    <comment ref="G61" authorId="1" shapeId="0" xr:uid="{00000000-0006-0000-2500-000056010000}">
      <text>
        <r>
          <rPr>
            <b/>
            <sz val="9"/>
            <color indexed="81"/>
            <rFont val="Tahoma"/>
            <family val="2"/>
          </rPr>
          <t>Metric = D3_1_II_AllCurr_NonResid_CredFacilGrantMnthQuart_FinInsurActiv_WhichExchng_x000D_
Data Type = Bk_Number 19 - 9</t>
        </r>
      </text>
    </comment>
    <comment ref="H61" authorId="1" shapeId="0" xr:uid="{00000000-0006-0000-2500-000057010000}">
      <text>
        <r>
          <rPr>
            <b/>
            <sz val="9"/>
            <color indexed="81"/>
            <rFont val="Tahoma"/>
            <family val="2"/>
          </rPr>
          <t>Metric = D3_1_II_AllCurr_NonResid_DebtSecurMnthQuart_FinInsurActiv_WhichExchng_x000D_
Data Type = Bk_Number 19 - 9</t>
        </r>
      </text>
    </comment>
    <comment ref="B62" authorId="1" shapeId="0" xr:uid="{00000000-0006-0000-2500-000058010000}">
      <text>
        <r>
          <rPr>
            <b/>
            <sz val="9"/>
            <color indexed="81"/>
            <rFont val="Tahoma"/>
            <family val="2"/>
          </rPr>
          <t>Metric = D3_1_II_AllCurr_NonResid_CredFacilLimit_FinInsurActiv_WhichTrusFidCustodServFirms_x000D_
Data Type = Bk_Number 19 - 9</t>
        </r>
      </text>
    </comment>
    <comment ref="C62" authorId="1" shapeId="0" xr:uid="{00000000-0006-0000-2500-000059010000}">
      <text>
        <r>
          <rPr>
            <b/>
            <sz val="9"/>
            <color indexed="81"/>
            <rFont val="Tahoma"/>
            <family val="2"/>
          </rPr>
          <t>Metric = D3_1_II_AllCurr_NonResid_LoanAdva_FinInsurActiv_WhichTrusFidCustodServFirms_x000D_
Data Type = Bk_Number 19 - 9</t>
        </r>
      </text>
    </comment>
    <comment ref="D62" authorId="1" shapeId="0" xr:uid="{00000000-0006-0000-2500-00005A010000}">
      <text>
        <r>
          <rPr>
            <b/>
            <sz val="9"/>
            <color indexed="81"/>
            <rFont val="Tahoma"/>
            <family val="2"/>
          </rPr>
          <t>Metric = D3_1_II_AllCurr_NonResid_BillDiscountPurch_FinInsurActiv_WhichTrusFidCustodServFirms_x000D_
Data Type = Bk_Number 19 - 9</t>
        </r>
      </text>
    </comment>
    <comment ref="E62" authorId="1" shapeId="0" xr:uid="{00000000-0006-0000-2500-00005B010000}">
      <text>
        <r>
          <rPr>
            <b/>
            <sz val="9"/>
            <color indexed="81"/>
            <rFont val="Tahoma"/>
            <family val="2"/>
          </rPr>
          <t>Metric = D3_1_II_AllCurr_NonResid_ContingentItem_FinInsurActiv_WhichTrusFidCustodServFirms_x000D_
Data Type = Bk_Number 19 - 9</t>
        </r>
      </text>
    </comment>
    <comment ref="F62" authorId="1" shapeId="0" xr:uid="{00000000-0006-0000-2500-00005C010000}">
      <text>
        <r>
          <rPr>
            <b/>
            <sz val="9"/>
            <color indexed="81"/>
            <rFont val="Tahoma"/>
            <family val="2"/>
          </rPr>
          <t>Metric = D3_1_II_AllCurr_NonResid_OutsDebtSecur_FinInsurActiv_WhichTrusFidCustodServFirms_x000D_
Data Type = Bk_Number 19 - 9</t>
        </r>
      </text>
    </comment>
    <comment ref="G62" authorId="1" shapeId="0" xr:uid="{00000000-0006-0000-2500-00005D010000}">
      <text>
        <r>
          <rPr>
            <b/>
            <sz val="9"/>
            <color indexed="81"/>
            <rFont val="Tahoma"/>
            <family val="2"/>
          </rPr>
          <t>Metric = D3_1_II_AllCurr_NonResid_CredFacilGrantMnthQuart_FinInsurActiv_WhichTrusFidCustodServFirms_x000D_
Data Type = Bk_Number 19 - 9</t>
        </r>
      </text>
    </comment>
    <comment ref="H62" authorId="1" shapeId="0" xr:uid="{00000000-0006-0000-2500-00005E010000}">
      <text>
        <r>
          <rPr>
            <b/>
            <sz val="9"/>
            <color indexed="81"/>
            <rFont val="Tahoma"/>
            <family val="2"/>
          </rPr>
          <t>Metric = D3_1_II_AllCurr_NonResid_DebtSecurMnthQuart_FinInsurActiv_WhichTrusFidCustodServFirms_x000D_
Data Type = Bk_Number 19 - 9</t>
        </r>
      </text>
    </comment>
    <comment ref="B63" authorId="1" shapeId="0" xr:uid="{00000000-0006-0000-2500-00005F010000}">
      <text>
        <r>
          <rPr>
            <b/>
            <sz val="9"/>
            <color indexed="81"/>
            <rFont val="Tahoma"/>
            <family val="2"/>
          </rPr>
          <t>Metric = D3_1_II_AllCurr_NonResid_CredFacilLimit_FinInsurActiv_WhichSecurFutureCo_x000D_
Data Type = Bk_Number 19 - 9</t>
        </r>
      </text>
    </comment>
    <comment ref="C63" authorId="1" shapeId="0" xr:uid="{00000000-0006-0000-2500-000060010000}">
      <text>
        <r>
          <rPr>
            <b/>
            <sz val="9"/>
            <color indexed="81"/>
            <rFont val="Tahoma"/>
            <family val="2"/>
          </rPr>
          <t>Metric = D3_1_II_AllCurr_NonResid_LoanAdva_FinInsurActiv_WhichSecurFutureCo_x000D_
Data Type = Bk_Number 19 - 9</t>
        </r>
      </text>
    </comment>
    <comment ref="D63" authorId="1" shapeId="0" xr:uid="{00000000-0006-0000-2500-000061010000}">
      <text>
        <r>
          <rPr>
            <b/>
            <sz val="9"/>
            <color indexed="81"/>
            <rFont val="Tahoma"/>
            <family val="2"/>
          </rPr>
          <t>Metric = D3_1_II_AllCurr_NonResid_BillDiscountPurch_FinInsurActiv_WhichSecurFutureCo_x000D_
Data Type = Bk_Number 19 - 9</t>
        </r>
      </text>
    </comment>
    <comment ref="E63" authorId="1" shapeId="0" xr:uid="{00000000-0006-0000-2500-000062010000}">
      <text>
        <r>
          <rPr>
            <b/>
            <sz val="9"/>
            <color indexed="81"/>
            <rFont val="Tahoma"/>
            <family val="2"/>
          </rPr>
          <t>Metric = D3_1_II_AllCurr_NonResid_ContingentItem_FinInsurActiv_WhichSecurFutureCo_x000D_
Data Type = Bk_Number 19 - 9</t>
        </r>
      </text>
    </comment>
    <comment ref="F63" authorId="1" shapeId="0" xr:uid="{00000000-0006-0000-2500-000063010000}">
      <text>
        <r>
          <rPr>
            <b/>
            <sz val="9"/>
            <color indexed="81"/>
            <rFont val="Tahoma"/>
            <family val="2"/>
          </rPr>
          <t>Metric = D3_1_II_AllCurr_NonResid_OutsDebtSecur_FinInsurActiv_WhichSecurFutureCo_x000D_
Data Type = Bk_Number 19 - 9</t>
        </r>
      </text>
    </comment>
    <comment ref="G63" authorId="1" shapeId="0" xr:uid="{00000000-0006-0000-2500-000064010000}">
      <text>
        <r>
          <rPr>
            <b/>
            <sz val="9"/>
            <color indexed="81"/>
            <rFont val="Tahoma"/>
            <family val="2"/>
          </rPr>
          <t>Metric = D3_1_II_AllCurr_NonResid_CredFacilGrantMnthQuart_FinInsurActiv_WhichSecurFutureCo_x000D_
Data Type = Bk_Number 19 - 9</t>
        </r>
      </text>
    </comment>
    <comment ref="H63" authorId="1" shapeId="0" xr:uid="{00000000-0006-0000-2500-000065010000}">
      <text>
        <r>
          <rPr>
            <b/>
            <sz val="9"/>
            <color indexed="81"/>
            <rFont val="Tahoma"/>
            <family val="2"/>
          </rPr>
          <t>Metric = D3_1_II_AllCurr_NonResid_DebtSecurMnthQuart_FinInsurActiv_WhichSecurFutureCo_x000D_
Data Type = Bk_Number 19 - 9</t>
        </r>
      </text>
    </comment>
    <comment ref="B64" authorId="1" shapeId="0" xr:uid="{00000000-0006-0000-2500-000066010000}">
      <text>
        <r>
          <rPr>
            <b/>
            <sz val="9"/>
            <color indexed="81"/>
            <rFont val="Tahoma"/>
            <family val="2"/>
          </rPr>
          <t>Metric = D3_1_II_AllCurr_NonResid_CredFacilLimit_FinInsurActiv_WhichFundManageCo_x000D_
Data Type = Bk_Number 19 - 9</t>
        </r>
      </text>
    </comment>
    <comment ref="C64" authorId="1" shapeId="0" xr:uid="{00000000-0006-0000-2500-000067010000}">
      <text>
        <r>
          <rPr>
            <b/>
            <sz val="9"/>
            <color indexed="81"/>
            <rFont val="Tahoma"/>
            <family val="2"/>
          </rPr>
          <t>Metric = D3_1_II_AllCurr_NonResid_LoanAdva_FinInsurActiv_WhichFundManageCo_x000D_
Data Type = Bk_Number 19 - 9</t>
        </r>
      </text>
    </comment>
    <comment ref="D64" authorId="1" shapeId="0" xr:uid="{00000000-0006-0000-2500-000068010000}">
      <text>
        <r>
          <rPr>
            <b/>
            <sz val="9"/>
            <color indexed="81"/>
            <rFont val="Tahoma"/>
            <family val="2"/>
          </rPr>
          <t>Metric = D3_1_II_AllCurr_NonResid_BillDiscountPurch_FinInsurActiv_WhichFundManageCo_x000D_
Data Type = Bk_Number 19 - 9</t>
        </r>
      </text>
    </comment>
    <comment ref="E64" authorId="1" shapeId="0" xr:uid="{00000000-0006-0000-2500-000069010000}">
      <text>
        <r>
          <rPr>
            <b/>
            <sz val="9"/>
            <color indexed="81"/>
            <rFont val="Tahoma"/>
            <family val="2"/>
          </rPr>
          <t>Metric = D3_1_II_AllCurr_NonResid_ContingentItem_FinInsurActiv_WhichFundManageCo_x000D_
Data Type = Bk_Number 19 - 9</t>
        </r>
      </text>
    </comment>
    <comment ref="F64" authorId="1" shapeId="0" xr:uid="{00000000-0006-0000-2500-00006A010000}">
      <text>
        <r>
          <rPr>
            <b/>
            <sz val="9"/>
            <color indexed="81"/>
            <rFont val="Tahoma"/>
            <family val="2"/>
          </rPr>
          <t>Metric = D3_1_II_AllCurr_NonResid_OutsDebtSecur_FinInsurActiv_WhichFundManageCo_x000D_
Data Type = Bk_Number 19 - 9</t>
        </r>
      </text>
    </comment>
    <comment ref="G64" authorId="1" shapeId="0" xr:uid="{00000000-0006-0000-2500-00006B010000}">
      <text>
        <r>
          <rPr>
            <b/>
            <sz val="9"/>
            <color indexed="81"/>
            <rFont val="Tahoma"/>
            <family val="2"/>
          </rPr>
          <t>Metric = D3_1_II_AllCurr_NonResid_CredFacilGrantMnthQuart_FinInsurActiv_WhichFundManageCo_x000D_
Data Type = Bk_Number 19 - 9</t>
        </r>
      </text>
    </comment>
    <comment ref="H64" authorId="1" shapeId="0" xr:uid="{00000000-0006-0000-2500-00006C010000}">
      <text>
        <r>
          <rPr>
            <b/>
            <sz val="9"/>
            <color indexed="81"/>
            <rFont val="Tahoma"/>
            <family val="2"/>
          </rPr>
          <t>Metric = D3_1_II_AllCurr_NonResid_DebtSecurMnthQuart_FinInsurActiv_WhichFundManageCo_x000D_
Data Type = Bk_Number 19 - 9</t>
        </r>
      </text>
    </comment>
    <comment ref="B65" authorId="0" shapeId="0" xr:uid="{00000000-0006-0000-2500-00006D010000}">
      <text>
        <r>
          <rPr>
            <b/>
            <sz val="9"/>
            <color indexed="81"/>
            <rFont val="Tahoma"/>
            <family val="2"/>
          </rPr>
          <t>Metric = D3_1_II_AllCurr_CredFacilLimit_Amount_x000D_
Data Type = Bk_Number 19 - 9_x000D_
Bk_AssetsContBySector = RealProp_x000D_
Bk_Residency = NonResident_x000D_
Bk_OtherCurrencies = AllCurrencies</t>
        </r>
      </text>
    </comment>
    <comment ref="C65" authorId="0" shapeId="0" xr:uid="{00000000-0006-0000-2500-00006E010000}">
      <text>
        <r>
          <rPr>
            <b/>
            <sz val="9"/>
            <color indexed="81"/>
            <rFont val="Tahoma"/>
            <family val="2"/>
          </rPr>
          <t>Metric = D3_1_II_AllCurr_LoanAdva_Amount_x000D_
Data Type = Bk_Number 19 - 9_x000D_
Bk_AssetsContBySector = RealProp_x000D_
Bk_Residency = NonResident_x000D_
Bk_OtherCurrencies = AllCurrencies</t>
        </r>
      </text>
    </comment>
    <comment ref="D65" authorId="0" shapeId="0" xr:uid="{00000000-0006-0000-2500-00006F010000}">
      <text>
        <r>
          <rPr>
            <b/>
            <sz val="9"/>
            <color indexed="81"/>
            <rFont val="Tahoma"/>
            <family val="2"/>
          </rPr>
          <t>Metric = D3_1_II_AllCurr_BillDiscountPurch_Amount_x000D_
Data Type = Bk_Number 19 - 9_x000D_
Bk_AssetsContBySector = RealProp_x000D_
Bk_Residency = NonResident_x000D_
Bk_OtherCurrencies = AllCurrencies</t>
        </r>
      </text>
    </comment>
    <comment ref="E65" authorId="0" shapeId="0" xr:uid="{00000000-0006-0000-2500-000070010000}">
      <text>
        <r>
          <rPr>
            <b/>
            <sz val="9"/>
            <color indexed="81"/>
            <rFont val="Tahoma"/>
            <family val="2"/>
          </rPr>
          <t>Metric = D3_1_II_AllCurr_ContingentItem_Amount_x000D_
Data Type = Bk_Number 19 - 9_x000D_
Bk_AssetsContBySector = RealProp_x000D_
Bk_Residency = NonResident_x000D_
Bk_OtherCurrencies = AllCurrencies</t>
        </r>
      </text>
    </comment>
    <comment ref="F65" authorId="0" shapeId="0" xr:uid="{00000000-0006-0000-2500-000071010000}">
      <text>
        <r>
          <rPr>
            <b/>
            <sz val="9"/>
            <color indexed="81"/>
            <rFont val="Tahoma"/>
            <family val="2"/>
          </rPr>
          <t>Metric = D3_1_II_AllCurr_OutsDebtSecur_Amount_x000D_
Data Type = Bk_Number 19 - 9_x000D_
Bk_AssetsContBySector = RealProp_x000D_
Bk_Residency = NonResident_x000D_
Bk_OtherCurrencies = AllCurrencies</t>
        </r>
      </text>
    </comment>
    <comment ref="G65" authorId="0" shapeId="0" xr:uid="{00000000-0006-0000-2500-000072010000}">
      <text>
        <r>
          <rPr>
            <b/>
            <sz val="9"/>
            <color indexed="81"/>
            <rFont val="Tahoma"/>
            <family val="2"/>
          </rPr>
          <t>Metric = D3_1_II_AllCurr_CredFacilGrantMnthQuart_Amount_x000D_
Data Type = Bk_Number 19 - 9_x000D_
Bk_AssetsContBySector = RealProp_x000D_
Bk_Residency = NonResident_x000D_
Bk_OtherCurrencies = AllCurrencies</t>
        </r>
      </text>
    </comment>
    <comment ref="H65" authorId="0" shapeId="0" xr:uid="{00000000-0006-0000-2500-000073010000}">
      <text>
        <r>
          <rPr>
            <b/>
            <sz val="9"/>
            <color indexed="81"/>
            <rFont val="Tahoma"/>
            <family val="2"/>
          </rPr>
          <t>Metric = D3_1_II_AllCurr_DebtSecurMnthQuart_Amount_x000D_
Data Type = Bk_Number 19 - 9_x000D_
Bk_AssetsContBySector = RealProp_x000D_
Bk_Residency = NonResident_x000D_
Bk_OtherCurrencies = AllCurrencies</t>
        </r>
      </text>
    </comment>
    <comment ref="B66" authorId="1" shapeId="0" xr:uid="{00000000-0006-0000-2500-000074010000}">
      <text>
        <r>
          <rPr>
            <b/>
            <sz val="9"/>
            <color indexed="81"/>
            <rFont val="Tahoma"/>
            <family val="2"/>
          </rPr>
          <t>Metric = D3_1_II_AllCurr_NonResid_CredFacilLimit_RealEst_WhichRealEstDevs_x000D_
Data Type = Bk_Number 19 - 9</t>
        </r>
      </text>
    </comment>
    <comment ref="C66" authorId="1" shapeId="0" xr:uid="{00000000-0006-0000-2500-000075010000}">
      <text>
        <r>
          <rPr>
            <b/>
            <sz val="9"/>
            <color indexed="81"/>
            <rFont val="Tahoma"/>
            <family val="2"/>
          </rPr>
          <t>Metric = D3_1_II_AllCurr_NonResid_LoanAdva_RealEst_WhichRealEstDevs_x000D_
Data Type = Bk_Number 19 - 9</t>
        </r>
      </text>
    </comment>
    <comment ref="D66" authorId="1" shapeId="0" xr:uid="{00000000-0006-0000-2500-000076010000}">
      <text>
        <r>
          <rPr>
            <b/>
            <sz val="9"/>
            <color indexed="81"/>
            <rFont val="Tahoma"/>
            <family val="2"/>
          </rPr>
          <t>Metric = D3_1_II_AllCurr_NonResid_BillDiscountPurcht_RealEst_WhichRealEstDevs_x000D_
Data Type = Bk_Number 19 - 9</t>
        </r>
      </text>
    </comment>
    <comment ref="E66" authorId="1" shapeId="0" xr:uid="{00000000-0006-0000-2500-000077010000}">
      <text>
        <r>
          <rPr>
            <b/>
            <sz val="9"/>
            <color indexed="81"/>
            <rFont val="Tahoma"/>
            <family val="2"/>
          </rPr>
          <t>Metric = D3_1_II_AllCurr_NonResid_ContingentItem_RealEst_WhichRealEstDevs_x000D_
Data Type = Bk_Number 19 - 9</t>
        </r>
      </text>
    </comment>
    <comment ref="F66" authorId="1" shapeId="0" xr:uid="{00000000-0006-0000-2500-000078010000}">
      <text>
        <r>
          <rPr>
            <b/>
            <sz val="9"/>
            <color indexed="81"/>
            <rFont val="Tahoma"/>
            <family val="2"/>
          </rPr>
          <t>Metric = D3_1_II_AllCurr_NonResid_OutsDebtSecur_RealEst_WhichRealEstDevs_x000D_
Data Type = Bk_Number 19 - 9</t>
        </r>
      </text>
    </comment>
    <comment ref="G66" authorId="1" shapeId="0" xr:uid="{00000000-0006-0000-2500-000079010000}">
      <text>
        <r>
          <rPr>
            <b/>
            <sz val="9"/>
            <color indexed="81"/>
            <rFont val="Tahoma"/>
            <family val="2"/>
          </rPr>
          <t>Metric = D3_1_II_AllCurr_NonResid_CredFacilGrantMnthQuart_RealEst_WhichRealEstDevs_x000D_
Data Type = Bk_Number 19 - 9</t>
        </r>
      </text>
    </comment>
    <comment ref="H66" authorId="1" shapeId="0" xr:uid="{00000000-0006-0000-2500-00007A010000}">
      <text>
        <r>
          <rPr>
            <b/>
            <sz val="9"/>
            <color indexed="81"/>
            <rFont val="Tahoma"/>
            <family val="2"/>
          </rPr>
          <t>Metric = D3_1_II_AllCurr_NonResid_DebtSecurMnthQuart_RealEst_WhichRealEstDevs_x000D_
Data Type = Bk_Number 19 - 9</t>
        </r>
      </text>
    </comment>
    <comment ref="B67" authorId="1" shapeId="0" xr:uid="{00000000-0006-0000-2500-00007B010000}">
      <text>
        <r>
          <rPr>
            <b/>
            <sz val="9"/>
            <color indexed="81"/>
            <rFont val="Tahoma"/>
            <family val="2"/>
          </rPr>
          <t>Metric = D3_1_II_AllCurr_NonResid_CredFacilLimit_RealEst_WhichRealEstInvstsTrustsWithRentInc_x000D_
Data Type = Bk_Number 19 - 9</t>
        </r>
      </text>
    </comment>
    <comment ref="C67" authorId="1" shapeId="0" xr:uid="{00000000-0006-0000-2500-00007C010000}">
      <text>
        <r>
          <rPr>
            <b/>
            <sz val="9"/>
            <color indexed="81"/>
            <rFont val="Tahoma"/>
            <family val="2"/>
          </rPr>
          <t>Metric = D3_1_II_AllCurr_NonResid_LoanAdva_RealEst_WhichRealEstInvstsTrustsWithRentInc_x000D_
Data Type = Bk_Number 19 - 9</t>
        </r>
      </text>
    </comment>
    <comment ref="D67" authorId="1" shapeId="0" xr:uid="{00000000-0006-0000-2500-00007D010000}">
      <text>
        <r>
          <rPr>
            <b/>
            <sz val="9"/>
            <color indexed="81"/>
            <rFont val="Tahoma"/>
            <family val="2"/>
          </rPr>
          <t>Metric = D3_1_II_AllCurr_NonResid_BillDiscountPurch_RealEst_WhichRealEstInvstsTrustsWithRentInc_x000D_
Data Type = Bk_Number 19 - 9</t>
        </r>
      </text>
    </comment>
    <comment ref="E67" authorId="1" shapeId="0" xr:uid="{00000000-0006-0000-2500-00007E010000}">
      <text>
        <r>
          <rPr>
            <b/>
            <sz val="9"/>
            <color indexed="81"/>
            <rFont val="Tahoma"/>
            <family val="2"/>
          </rPr>
          <t>Metric = D3_1_II_AllCurr_NonResid_ContingentItem_RealEst_WhichRealEstInvstsTrustsWithRentInc_x000D_
Data Type = Bk_Number 19 - 9</t>
        </r>
      </text>
    </comment>
    <comment ref="F67" authorId="1" shapeId="0" xr:uid="{00000000-0006-0000-2500-00007F010000}">
      <text>
        <r>
          <rPr>
            <b/>
            <sz val="9"/>
            <color indexed="81"/>
            <rFont val="Tahoma"/>
            <family val="2"/>
          </rPr>
          <t>Metric = D3_1_II_AllCurr_NonResid_OutsDebtSecur_RealEst_WhichRealEstInvstsTrustsWithRentInc_x000D_
Data Type = Bk_Number 19 - 9</t>
        </r>
      </text>
    </comment>
    <comment ref="G67" authorId="1" shapeId="0" xr:uid="{00000000-0006-0000-2500-000080010000}">
      <text>
        <r>
          <rPr>
            <b/>
            <sz val="9"/>
            <color indexed="81"/>
            <rFont val="Tahoma"/>
            <family val="2"/>
          </rPr>
          <t>Metric = D3_1_II_AllCurr_NonResid_CredFacilGrantMnthQuart_RealEst_WhichRealEstInvstsTrustsWithRentInc_x000D_
Data Type = Bk_Number 19 - 9</t>
        </r>
      </text>
    </comment>
    <comment ref="H67" authorId="1" shapeId="0" xr:uid="{00000000-0006-0000-2500-000081010000}">
      <text>
        <r>
          <rPr>
            <b/>
            <sz val="9"/>
            <color indexed="81"/>
            <rFont val="Tahoma"/>
            <family val="2"/>
          </rPr>
          <t>Metric = D3_1_II_AllCurr_NonResid_DebtSecurMnthQuart_RealEst_WhichRealEstInvstsTrustsWithRentInc_x000D_
Data Type = Bk_Number 19 - 9</t>
        </r>
      </text>
    </comment>
    <comment ref="B68" authorId="0" shapeId="0" xr:uid="{00000000-0006-0000-2500-000082010000}">
      <text>
        <r>
          <rPr>
            <b/>
            <sz val="9"/>
            <color indexed="81"/>
            <rFont val="Tahoma"/>
            <family val="2"/>
          </rPr>
          <t>Metric = D3_1_II_AllCurr_CredFacilLimit_Amount_x000D_
Data Type = Bk_Number 19 - 9_x000D_
Bk_AssetsContBySector = ProfessionalScientificTechnicalAdministrativeSupportServiceActivities_x000D_
Bk_Residency = NonResident_x000D_
Bk_OtherCurrencies = AllCurrencies</t>
        </r>
      </text>
    </comment>
    <comment ref="C68" authorId="0" shapeId="0" xr:uid="{00000000-0006-0000-2500-000083010000}">
      <text>
        <r>
          <rPr>
            <b/>
            <sz val="9"/>
            <color indexed="81"/>
            <rFont val="Tahoma"/>
            <family val="2"/>
          </rPr>
          <t>Metric = D3_1_II_AllCurr_LoanAdva_Amount_x000D_
Data Type = Bk_Number 19 - 9_x000D_
Bk_AssetsContBySector = ProfessionalScientificTechnicalAdministrativeSupportServiceActivities_x000D_
Bk_Residency = NonResident_x000D_
Bk_OtherCurrencies = AllCurrencies</t>
        </r>
      </text>
    </comment>
    <comment ref="D68" authorId="0" shapeId="0" xr:uid="{00000000-0006-0000-2500-000084010000}">
      <text>
        <r>
          <rPr>
            <b/>
            <sz val="9"/>
            <color indexed="81"/>
            <rFont val="Tahoma"/>
            <family val="2"/>
          </rPr>
          <t>Metric = D3_1_II_AllCurr_BillDiscountPurch_Amount_x000D_
Data Type = Bk_Number 19 - 9_x000D_
Bk_AssetsContBySector = ProfessionalScientificTechnicalAdministrativeSupportServiceActivities_x000D_
Bk_Residency = NonResident_x000D_
Bk_OtherCurrencies = AllCurrencies</t>
        </r>
      </text>
    </comment>
    <comment ref="E68" authorId="0" shapeId="0" xr:uid="{00000000-0006-0000-2500-000085010000}">
      <text>
        <r>
          <rPr>
            <b/>
            <sz val="9"/>
            <color indexed="81"/>
            <rFont val="Tahoma"/>
            <family val="2"/>
          </rPr>
          <t>Metric = D3_1_II_AllCurr_ContingentItem_Amount_x000D_
Data Type = Bk_Number 19 - 9_x000D_
Bk_AssetsContBySector = ProfessionalScientificTechnicalAdministrativeSupportServiceActivities_x000D_
Bk_Residency = NonResident_x000D_
Bk_OtherCurrencies = AllCurrencies</t>
        </r>
      </text>
    </comment>
    <comment ref="F68" authorId="0" shapeId="0" xr:uid="{00000000-0006-0000-2500-000086010000}">
      <text>
        <r>
          <rPr>
            <b/>
            <sz val="9"/>
            <color indexed="81"/>
            <rFont val="Tahoma"/>
            <family val="2"/>
          </rPr>
          <t>Metric = D3_1_II_AllCurr_OutsDebtSecur_Amount_x000D_
Data Type = Bk_Number 19 - 9_x000D_
Bk_AssetsContBySector = ProfessionalScientificTechnicalAdministrativeSupportServiceActivities_x000D_
Bk_Residency = NonResident_x000D_
Bk_OtherCurrencies = AllCurrencies</t>
        </r>
      </text>
    </comment>
    <comment ref="G68" authorId="0" shapeId="0" xr:uid="{00000000-0006-0000-2500-000087010000}">
      <text>
        <r>
          <rPr>
            <b/>
            <sz val="9"/>
            <color indexed="81"/>
            <rFont val="Tahoma"/>
            <family val="2"/>
          </rPr>
          <t>Metric = D3_1_II_AllCurr_CredFacilGrantMnthQuart_Amount_x000D_
Data Type = Bk_Number 19 - 9_x000D_
Bk_AssetsContBySector = ProfessionalScientificTechnicalAdministrativeSupportServiceActivities_x000D_
Bk_Residency = NonResident_x000D_
Bk_OtherCurrencies = AllCurrencies</t>
        </r>
      </text>
    </comment>
    <comment ref="H68" authorId="0" shapeId="0" xr:uid="{00000000-0006-0000-2500-000088010000}">
      <text>
        <r>
          <rPr>
            <b/>
            <sz val="9"/>
            <color indexed="81"/>
            <rFont val="Tahoma"/>
            <family val="2"/>
          </rPr>
          <t>Metric = D3_1_II_AllCurr_DebtSecurMnthQuart_Amount_x000D_
Data Type = Bk_Number 19 - 9_x000D_
Bk_AssetsContBySector = ProfessionalScientificTechnicalAdministrativeSupportServiceActivities_x000D_
Bk_Residency = NonResident_x000D_
Bk_OtherCurrencies = AllCurrencies</t>
        </r>
      </text>
    </comment>
    <comment ref="B69" authorId="0" shapeId="0" xr:uid="{00000000-0006-0000-2500-000089010000}">
      <text>
        <r>
          <rPr>
            <b/>
            <sz val="9"/>
            <color indexed="81"/>
            <rFont val="Tahoma"/>
            <family val="2"/>
          </rPr>
          <t>Metric = D3_1_II_AllCurr_CredFacilLimit_Amount_x000D_
Data Type = Bk_Number 19 - 9_x000D_
Bk_AssetsContBySector = OtherIndustries_x000D_
Bk_Residency = NonResident_x000D_
Bk_OtherCurrencies = AllCurrencies</t>
        </r>
      </text>
    </comment>
    <comment ref="C69" authorId="0" shapeId="0" xr:uid="{00000000-0006-0000-2500-00008A010000}">
      <text>
        <r>
          <rPr>
            <b/>
            <sz val="9"/>
            <color indexed="81"/>
            <rFont val="Tahoma"/>
            <family val="2"/>
          </rPr>
          <t>Metric = D3_1_II_AllCurr_LoanAdva_Amount_x000D_
Data Type = Bk_Number 19 - 9_x000D_
Bk_AssetsContBySector = OtherIndustries_x000D_
Bk_Residency = NonResident_x000D_
Bk_OtherCurrencies = AllCurrencies</t>
        </r>
      </text>
    </comment>
    <comment ref="D69" authorId="0" shapeId="0" xr:uid="{00000000-0006-0000-2500-00008B010000}">
      <text>
        <r>
          <rPr>
            <b/>
            <sz val="9"/>
            <color indexed="81"/>
            <rFont val="Tahoma"/>
            <family val="2"/>
          </rPr>
          <t>Metric = D3_1_II_AllCurr_BillDiscountPurch_Amount_x000D_
Data Type = Bk_Number 19 - 9_x000D_
Bk_AssetsContBySector = OtherIndustries_x000D_
Bk_Residency = NonResident_x000D_
Bk_OtherCurrencies = AllCurrencies</t>
        </r>
      </text>
    </comment>
    <comment ref="E69" authorId="0" shapeId="0" xr:uid="{00000000-0006-0000-2500-00008C010000}">
      <text>
        <r>
          <rPr>
            <b/>
            <sz val="9"/>
            <color indexed="81"/>
            <rFont val="Tahoma"/>
            <family val="2"/>
          </rPr>
          <t>Metric = D3_1_II_AllCurr_ContingentItem_Amount_x000D_
Data Type = Bk_Number 19 - 9_x000D_
Bk_AssetsContBySector = OtherIndustries_x000D_
Bk_Residency = NonResident_x000D_
Bk_OtherCurrencies = AllCurrencies</t>
        </r>
      </text>
    </comment>
    <comment ref="F69" authorId="0" shapeId="0" xr:uid="{00000000-0006-0000-2500-00008D010000}">
      <text>
        <r>
          <rPr>
            <b/>
            <sz val="9"/>
            <color indexed="81"/>
            <rFont val="Tahoma"/>
            <family val="2"/>
          </rPr>
          <t>Metric = D3_1_II_AllCurr_OutsDebtSecur_Amount_x000D_
Data Type = Bk_Number 19 - 9_x000D_
Bk_AssetsContBySector = OtherIndustries_x000D_
Bk_Residency = NonResident_x000D_
Bk_OtherCurrencies = AllCurrencies</t>
        </r>
      </text>
    </comment>
    <comment ref="G69" authorId="0" shapeId="0" xr:uid="{00000000-0006-0000-2500-00008E010000}">
      <text>
        <r>
          <rPr>
            <b/>
            <sz val="9"/>
            <color indexed="81"/>
            <rFont val="Tahoma"/>
            <family val="2"/>
          </rPr>
          <t>Metric = D3_1_II_AllCurr_CredFacilGrantMnthQuart_Amount_x000D_
Data Type = Bk_Number 19 - 9_x000D_
Bk_AssetsContBySector = OtherIndustries_x000D_
Bk_Residency = NonResident_x000D_
Bk_OtherCurrencies = AllCurrencies</t>
        </r>
      </text>
    </comment>
    <comment ref="H69" authorId="0" shapeId="0" xr:uid="{00000000-0006-0000-2500-00008F010000}">
      <text>
        <r>
          <rPr>
            <b/>
            <sz val="9"/>
            <color indexed="81"/>
            <rFont val="Tahoma"/>
            <family val="2"/>
          </rPr>
          <t>Metric = D3_1_II_AllCurr_DebtSecurMnthQuart_Amount_x000D_
Data Type = Bk_Number 19 - 9_x000D_
Bk_AssetsContBySector = OtherIndustries_x000D_
Bk_Residency = NonResident_x000D_
Bk_OtherCurrencies = AllCurrencies</t>
        </r>
      </text>
    </comment>
    <comment ref="B70" authorId="1" shapeId="0" xr:uid="{00000000-0006-0000-2500-000090010000}">
      <text>
        <r>
          <rPr>
            <b/>
            <sz val="9"/>
            <color indexed="81"/>
            <rFont val="Tahoma"/>
            <family val="2"/>
          </rPr>
          <t>Metric = D3_1_II_AllCurr_NonResid_CredFacilLimit_OtherIndus_WhichPubAdmin_x000D_
Data Type = Bk_Number 19 - 9</t>
        </r>
      </text>
    </comment>
    <comment ref="C70" authorId="1" shapeId="0" xr:uid="{00000000-0006-0000-2500-000091010000}">
      <text>
        <r>
          <rPr>
            <b/>
            <sz val="9"/>
            <color indexed="81"/>
            <rFont val="Tahoma"/>
            <family val="2"/>
          </rPr>
          <t>Metric = D3_1_II_AllCurr_NonResid_LoanAdva_OtherIndus_WhichPubAdmin_x000D_
Data Type = Bk_Number 19 - 9</t>
        </r>
      </text>
    </comment>
    <comment ref="D70" authorId="1" shapeId="0" xr:uid="{00000000-0006-0000-2500-000092010000}">
      <text>
        <r>
          <rPr>
            <b/>
            <sz val="9"/>
            <color indexed="81"/>
            <rFont val="Tahoma"/>
            <family val="2"/>
          </rPr>
          <t>Metric = D3_1_II_AllCurr_NonResid_BillDiscountPurch_OtherIndus_WhichPubAdmin_x000D_
Data Type = Bk_Number 19 - 9</t>
        </r>
      </text>
    </comment>
    <comment ref="E70" authorId="1" shapeId="0" xr:uid="{00000000-0006-0000-2500-000093010000}">
      <text>
        <r>
          <rPr>
            <b/>
            <sz val="9"/>
            <color indexed="81"/>
            <rFont val="Tahoma"/>
            <family val="2"/>
          </rPr>
          <t>Metric = D3_1_II_AllCurr_NonResid_ContingentItem_OtherIndus_WhichPubAdmin_x000D_
Data Type = Bk_Number 19 - 9</t>
        </r>
      </text>
    </comment>
    <comment ref="F70" authorId="1" shapeId="0" xr:uid="{00000000-0006-0000-2500-000094010000}">
      <text>
        <r>
          <rPr>
            <b/>
            <sz val="9"/>
            <color indexed="81"/>
            <rFont val="Tahoma"/>
            <family val="2"/>
          </rPr>
          <t>Metric = D3_1_II_AllCurr_NonResid_OutsDebtSecur_OtherIndus_WhichPubAdmin_x000D_
Data Type = Bk_Number 19 - 9</t>
        </r>
      </text>
    </comment>
    <comment ref="G70" authorId="1" shapeId="0" xr:uid="{00000000-0006-0000-2500-000095010000}">
      <text>
        <r>
          <rPr>
            <b/>
            <sz val="9"/>
            <color indexed="81"/>
            <rFont val="Tahoma"/>
            <family val="2"/>
          </rPr>
          <t>Metric = D3_1_II_AllCurr_NonResid_CredFacilGrantMnthQuart_OtherIndus_WhichPubAdmin_x000D_
Data Type = Bk_Number 19 - 9</t>
        </r>
      </text>
    </comment>
    <comment ref="H70" authorId="1" shapeId="0" xr:uid="{00000000-0006-0000-2500-000096010000}">
      <text>
        <r>
          <rPr>
            <b/>
            <sz val="9"/>
            <color indexed="81"/>
            <rFont val="Tahoma"/>
            <family val="2"/>
          </rPr>
          <t>Metric = D3_1_II_AllCurr_NonResid_DebtSecurMnthQuart_OtherIndus_WhichPubAdmin_x000D_
Data Type = Bk_Number 19 - 9</t>
        </r>
      </text>
    </comment>
    <comment ref="B76" authorId="0" shapeId="0" xr:uid="{00000000-0006-0000-2500-000097010000}">
      <text>
        <r>
          <rPr>
            <b/>
            <sz val="9"/>
            <color indexed="81"/>
            <rFont val="Tahoma"/>
            <family val="2"/>
          </rPr>
          <t>Metric = D3_1_II_DenomSingDollar_CredFacilLimit_Amount_x000D_
Data Type = Bk_Number 19 - 9_x000D_
Bk_AssetsContBySector = AgricultureFishing_x000D_
Bk_Residency = SingaporeResident_x000D_
Bk_OtherCurrencies = SGD</t>
        </r>
      </text>
    </comment>
    <comment ref="C76" authorId="0" shapeId="0" xr:uid="{00000000-0006-0000-2500-000098010000}">
      <text>
        <r>
          <rPr>
            <b/>
            <sz val="9"/>
            <color indexed="81"/>
            <rFont val="Tahoma"/>
            <family val="2"/>
          </rPr>
          <t>Metric = D3_1_II_DenomSingDollar_LoanAdva_Amount_x000D_
Data Type = Bk_Number 19 - 9_x000D_
Bk_AssetsContBySector = AgricultureFishing_x000D_
Bk_Residency = SingaporeResident_x000D_
Bk_OtherCurrencies = SGD</t>
        </r>
      </text>
    </comment>
    <comment ref="D76" authorId="0" shapeId="0" xr:uid="{00000000-0006-0000-2500-000099010000}">
      <text>
        <r>
          <rPr>
            <b/>
            <sz val="9"/>
            <color indexed="81"/>
            <rFont val="Tahoma"/>
            <family val="2"/>
          </rPr>
          <t>Metric = D3_1_II_DenomSingDollar_BillDiscountPurch_Amount_x000D_
Data Type = Bk_Number 19 - 9_x000D_
Bk_AssetsContBySector = AgricultureFishing_x000D_
Bk_Residency = SingaporeResident_x000D_
Bk_OtherCurrencies = SGD</t>
        </r>
      </text>
    </comment>
    <comment ref="E76" authorId="0" shapeId="0" xr:uid="{00000000-0006-0000-2500-00009A010000}">
      <text>
        <r>
          <rPr>
            <b/>
            <sz val="9"/>
            <color indexed="81"/>
            <rFont val="Tahoma"/>
            <family val="2"/>
          </rPr>
          <t>Metric = D3_1_II_DenomSingDollar_ContingentItem_Amount_x000D_
Data Type = Bk_Number 19 - 9_x000D_
Bk_AssetsContBySector = AgricultureFishing_x000D_
Bk_Residency = SingaporeResident_x000D_
Bk_OtherCurrencies = SGD</t>
        </r>
      </text>
    </comment>
    <comment ref="F76" authorId="0" shapeId="0" xr:uid="{00000000-0006-0000-2500-00009B010000}">
      <text>
        <r>
          <rPr>
            <b/>
            <sz val="9"/>
            <color indexed="81"/>
            <rFont val="Tahoma"/>
            <family val="2"/>
          </rPr>
          <t>Metric = D3_1_II_DenomSingDollar_OutsDebtSecur_Amount_x000D_
Data Type = Bk_Number 19 - 9_x000D_
Bk_AssetsContBySector = AgricultureFishing_x000D_
Bk_Residency = SingaporeResident_x000D_
Bk_OtherCurrencies = SGD</t>
        </r>
      </text>
    </comment>
    <comment ref="G76" authorId="0" shapeId="0" xr:uid="{00000000-0006-0000-2500-00009C010000}">
      <text>
        <r>
          <rPr>
            <b/>
            <sz val="9"/>
            <color indexed="81"/>
            <rFont val="Tahoma"/>
            <family val="2"/>
          </rPr>
          <t>Metric = D3_1_II_DenomSingDollar_CredFacilGrantMnthQuart_Amount_x000D_
Data Type = Bk_Number 19 - 9_x000D_
Bk_AssetsContBySector = AgricultureFishing_x000D_
Bk_Residency = SingaporeResident_x000D_
Bk_OtherCurrencies = SGD</t>
        </r>
      </text>
    </comment>
    <comment ref="H76" authorId="0" shapeId="0" xr:uid="{00000000-0006-0000-2500-00009D010000}">
      <text>
        <r>
          <rPr>
            <b/>
            <sz val="9"/>
            <color indexed="81"/>
            <rFont val="Tahoma"/>
            <family val="2"/>
          </rPr>
          <t>Metric = D3_1_II_DenomSingDollar_DebtSecurMnthQuart_Amount_x000D_
Data Type = Bk_Number 19 - 9_x000D_
Bk_AssetsContBySector = AgricultureFishing_x000D_
Bk_Residency = SingaporeResident_x000D_
Bk_OtherCurrencies = SGD</t>
        </r>
      </text>
    </comment>
    <comment ref="B77" authorId="0" shapeId="0" xr:uid="{00000000-0006-0000-2500-00009E010000}">
      <text>
        <r>
          <rPr>
            <b/>
            <sz val="9"/>
            <color indexed="81"/>
            <rFont val="Tahoma"/>
            <family val="2"/>
          </rPr>
          <t>Metric = D3_1_II_DenomSingDollar_CredFacilLimit_Amount_x000D_
Data Type = Bk_Number 19 - 9_x000D_
Bk_AssetsContBySector = MiningQuarrying_x000D_
Bk_Residency = SingaporeResident_x000D_
Bk_OtherCurrencies = SGD</t>
        </r>
      </text>
    </comment>
    <comment ref="C77" authorId="0" shapeId="0" xr:uid="{00000000-0006-0000-2500-00009F010000}">
      <text>
        <r>
          <rPr>
            <b/>
            <sz val="9"/>
            <color indexed="81"/>
            <rFont val="Tahoma"/>
            <family val="2"/>
          </rPr>
          <t>Metric = D3_1_II_DenomSingDollar_LoanAdva_Amount_x000D_
Data Type = Bk_Number 19 - 9_x000D_
Bk_AssetsContBySector = MiningQuarrying_x000D_
Bk_Residency = SingaporeResident_x000D_
Bk_OtherCurrencies = SGD</t>
        </r>
      </text>
    </comment>
    <comment ref="D77" authorId="0" shapeId="0" xr:uid="{00000000-0006-0000-2500-0000A0010000}">
      <text>
        <r>
          <rPr>
            <b/>
            <sz val="9"/>
            <color indexed="81"/>
            <rFont val="Tahoma"/>
            <family val="2"/>
          </rPr>
          <t>Metric = D3_1_II_DenomSingDollar_BillDiscountPurch_Amount_x000D_
Data Type = Bk_Number 19 - 9_x000D_
Bk_AssetsContBySector = MiningQuarrying_x000D_
Bk_Residency = SingaporeResident_x000D_
Bk_OtherCurrencies = SGD</t>
        </r>
      </text>
    </comment>
    <comment ref="E77" authorId="0" shapeId="0" xr:uid="{00000000-0006-0000-2500-0000A1010000}">
      <text>
        <r>
          <rPr>
            <b/>
            <sz val="9"/>
            <color indexed="81"/>
            <rFont val="Tahoma"/>
            <family val="2"/>
          </rPr>
          <t>Metric = D3_1_II_DenomSingDollar_ContingentItem_Amount_x000D_
Data Type = Bk_Number 19 - 9_x000D_
Bk_AssetsContBySector = MiningQuarrying_x000D_
Bk_Residency = SingaporeResident_x000D_
Bk_OtherCurrencies = SGD</t>
        </r>
      </text>
    </comment>
    <comment ref="F77" authorId="0" shapeId="0" xr:uid="{00000000-0006-0000-2500-0000A2010000}">
      <text>
        <r>
          <rPr>
            <b/>
            <sz val="9"/>
            <color indexed="81"/>
            <rFont val="Tahoma"/>
            <family val="2"/>
          </rPr>
          <t>Metric = D3_1_II_DenomSingDollar_OutsDebtSecur_Amount_x000D_
Data Type = Bk_Number 19 - 9_x000D_
Bk_AssetsContBySector = MiningQuarrying_x000D_
Bk_Residency = SingaporeResident_x000D_
Bk_OtherCurrencies = SGD</t>
        </r>
      </text>
    </comment>
    <comment ref="G77" authorId="0" shapeId="0" xr:uid="{00000000-0006-0000-2500-0000A3010000}">
      <text>
        <r>
          <rPr>
            <b/>
            <sz val="9"/>
            <color indexed="81"/>
            <rFont val="Tahoma"/>
            <family val="2"/>
          </rPr>
          <t>Metric = D3_1_II_DenomSingDollar_CredFacilGrantMnthQuart_Amount_x000D_
Data Type = Bk_Number 19 - 9_x000D_
Bk_AssetsContBySector = MiningQuarrying_x000D_
Bk_Residency = SingaporeResident_x000D_
Bk_OtherCurrencies = SGD</t>
        </r>
      </text>
    </comment>
    <comment ref="H77" authorId="0" shapeId="0" xr:uid="{00000000-0006-0000-2500-0000A4010000}">
      <text>
        <r>
          <rPr>
            <b/>
            <sz val="9"/>
            <color indexed="81"/>
            <rFont val="Tahoma"/>
            <family val="2"/>
          </rPr>
          <t>Metric = D3_1_II_DenomSingDollar_DebtSecurMnthQuart_Amount_x000D_
Data Type = Bk_Number 19 - 9_x000D_
Bk_AssetsContBySector = MiningQuarrying_x000D_
Bk_Residency = SingaporeResident_x000D_
Bk_OtherCurrencies = SGD</t>
        </r>
      </text>
    </comment>
    <comment ref="B78" authorId="0" shapeId="0" xr:uid="{00000000-0006-0000-2500-0000A5010000}">
      <text>
        <r>
          <rPr>
            <b/>
            <sz val="9"/>
            <color indexed="81"/>
            <rFont val="Tahoma"/>
            <family val="2"/>
          </rPr>
          <t>Metric = D3_1_II_DenomSingDollar_CredFacilLimit_Amount_x000D_
Data Type = Bk_Number 19 - 9_x000D_
Bk_AssetsContBySector = Manufacturing_x000D_
Bk_Residency = SingaporeResident_x000D_
Bk_OtherCurrencies = SGD</t>
        </r>
      </text>
    </comment>
    <comment ref="C78" authorId="0" shapeId="0" xr:uid="{00000000-0006-0000-2500-0000A6010000}">
      <text>
        <r>
          <rPr>
            <b/>
            <sz val="9"/>
            <color indexed="81"/>
            <rFont val="Tahoma"/>
            <family val="2"/>
          </rPr>
          <t>Metric = D3_1_II_DenomSingDollar_LoanAdva_Amount_x000D_
Data Type = Bk_Number 19 - 9_x000D_
Bk_AssetsContBySector = Manufacturing_x000D_
Bk_Residency = SingaporeResident_x000D_
Bk_OtherCurrencies = SGD</t>
        </r>
      </text>
    </comment>
    <comment ref="D78" authorId="0" shapeId="0" xr:uid="{00000000-0006-0000-2500-0000A7010000}">
      <text>
        <r>
          <rPr>
            <b/>
            <sz val="9"/>
            <color indexed="81"/>
            <rFont val="Tahoma"/>
            <family val="2"/>
          </rPr>
          <t>Metric = D3_1_II_DenomSingDollar_BillDiscountPurch_Amount_x000D_
Data Type = Bk_Number 19 - 9_x000D_
Bk_AssetsContBySector = Manufacturing_x000D_
Bk_Residency = SingaporeResident_x000D_
Bk_OtherCurrencies = SGD</t>
        </r>
      </text>
    </comment>
    <comment ref="E78" authorId="0" shapeId="0" xr:uid="{00000000-0006-0000-2500-0000A8010000}">
      <text>
        <r>
          <rPr>
            <b/>
            <sz val="9"/>
            <color indexed="81"/>
            <rFont val="Tahoma"/>
            <family val="2"/>
          </rPr>
          <t>Metric = D3_1_II_DenomSingDollar_ContingentItem_Amount_x000D_
Data Type = Bk_Number 19 - 9_x000D_
Bk_AssetsContBySector = Manufacturing_x000D_
Bk_Residency = SingaporeResident_x000D_
Bk_OtherCurrencies = SGD</t>
        </r>
      </text>
    </comment>
    <comment ref="F78" authorId="0" shapeId="0" xr:uid="{00000000-0006-0000-2500-0000A9010000}">
      <text>
        <r>
          <rPr>
            <b/>
            <sz val="9"/>
            <color indexed="81"/>
            <rFont val="Tahoma"/>
            <family val="2"/>
          </rPr>
          <t>Metric = D3_1_II_DenomSingDollar_OutsDebtSecur_Amount_x000D_
Data Type = Bk_Number 19 - 9_x000D_
Bk_AssetsContBySector = Manufacturing_x000D_
Bk_Residency = SingaporeResident_x000D_
Bk_OtherCurrencies = SGD</t>
        </r>
      </text>
    </comment>
    <comment ref="G78" authorId="0" shapeId="0" xr:uid="{00000000-0006-0000-2500-0000AA010000}">
      <text>
        <r>
          <rPr>
            <b/>
            <sz val="9"/>
            <color indexed="81"/>
            <rFont val="Tahoma"/>
            <family val="2"/>
          </rPr>
          <t>Metric = D3_1_II_DenomSingDollar_CredFacilGrantMnthQuart_Amount_x000D_
Data Type = Bk_Number 19 - 9_x000D_
Bk_AssetsContBySector = Manufacturing_x000D_
Bk_Residency = SingaporeResident_x000D_
Bk_OtherCurrencies = SGD</t>
        </r>
      </text>
    </comment>
    <comment ref="H78" authorId="0" shapeId="0" xr:uid="{00000000-0006-0000-2500-0000AB010000}">
      <text>
        <r>
          <rPr>
            <b/>
            <sz val="9"/>
            <color indexed="81"/>
            <rFont val="Tahoma"/>
            <family val="2"/>
          </rPr>
          <t>Metric = D3_1_II_DenomSingDollar_DebtSecurMnthQuart_Amount_x000D_
Data Type = Bk_Number 19 - 9_x000D_
Bk_AssetsContBySector = Manufacturing_x000D_
Bk_Residency = SingaporeResident_x000D_
Bk_OtherCurrencies = SGD</t>
        </r>
      </text>
    </comment>
    <comment ref="B79" authorId="0" shapeId="0" xr:uid="{00000000-0006-0000-2500-0000AC010000}">
      <text>
        <r>
          <rPr>
            <b/>
            <sz val="9"/>
            <color indexed="81"/>
            <rFont val="Tahoma"/>
            <family val="2"/>
          </rPr>
          <t>Metric = D3_1_II_DenomSingDollar_CredFacilLimit_Amount_x000D_
Data Type = Bk_Number 19 - 9_x000D_
Bk_AssetsContBySector = ElectricityGasWaterSupply_x000D_
Bk_Residency = SingaporeResident_x000D_
Bk_OtherCurrencies = SGD</t>
        </r>
      </text>
    </comment>
    <comment ref="C79" authorId="0" shapeId="0" xr:uid="{00000000-0006-0000-2500-0000AD010000}">
      <text>
        <r>
          <rPr>
            <b/>
            <sz val="9"/>
            <color indexed="81"/>
            <rFont val="Tahoma"/>
            <family val="2"/>
          </rPr>
          <t>Metric = D3_1_II_DenomSingDollar_LoanAdva_Amount_x000D_
Data Type = Bk_Number 19 - 9_x000D_
Bk_AssetsContBySector = ElectricityGasWaterSupply_x000D_
Bk_Residency = SingaporeResident_x000D_
Bk_OtherCurrencies = SGD</t>
        </r>
      </text>
    </comment>
    <comment ref="D79" authorId="0" shapeId="0" xr:uid="{00000000-0006-0000-2500-0000AE010000}">
      <text>
        <r>
          <rPr>
            <b/>
            <sz val="9"/>
            <color indexed="81"/>
            <rFont val="Tahoma"/>
            <family val="2"/>
          </rPr>
          <t>Metric = D3_1_II_DenomSingDollar_BillDiscountPurch_Amount_x000D_
Data Type = Bk_Number 19 - 9_x000D_
Bk_AssetsContBySector = ElectricityGasWaterSupply_x000D_
Bk_Residency = SingaporeResident_x000D_
Bk_OtherCurrencies = SGD</t>
        </r>
      </text>
    </comment>
    <comment ref="E79" authorId="0" shapeId="0" xr:uid="{00000000-0006-0000-2500-0000AF010000}">
      <text>
        <r>
          <rPr>
            <b/>
            <sz val="9"/>
            <color indexed="81"/>
            <rFont val="Tahoma"/>
            <family val="2"/>
          </rPr>
          <t>Metric = D3_1_II_DenomSingDollar_ContingentItem_Amount_x000D_
Data Type = Bk_Number 19 - 9_x000D_
Bk_AssetsContBySector = ElectricityGasWaterSupply_x000D_
Bk_Residency = SingaporeResident_x000D_
Bk_OtherCurrencies = SGD</t>
        </r>
      </text>
    </comment>
    <comment ref="F79" authorId="0" shapeId="0" xr:uid="{00000000-0006-0000-2500-0000B0010000}">
      <text>
        <r>
          <rPr>
            <b/>
            <sz val="9"/>
            <color indexed="81"/>
            <rFont val="Tahoma"/>
            <family val="2"/>
          </rPr>
          <t>Metric = D3_1_II_DenomSingDollar_OutsDebtSecur_Amount_x000D_
Data Type = Bk_Number 19 - 9_x000D_
Bk_AssetsContBySector = ElectricityGasWaterSupply_x000D_
Bk_Residency = SingaporeResident_x000D_
Bk_OtherCurrencies = SGD</t>
        </r>
      </text>
    </comment>
    <comment ref="G79" authorId="0" shapeId="0" xr:uid="{00000000-0006-0000-2500-0000B1010000}">
      <text>
        <r>
          <rPr>
            <b/>
            <sz val="9"/>
            <color indexed="81"/>
            <rFont val="Tahoma"/>
            <family val="2"/>
          </rPr>
          <t>Metric = D3_1_II_DenomSingDollar_CredFacilGrantMnthQuart_Amount_x000D_
Data Type = Bk_Number 19 - 9_x000D_
Bk_AssetsContBySector = ElectricityGasWaterSupply_x000D_
Bk_Residency = SingaporeResident_x000D_
Bk_OtherCurrencies = SGD</t>
        </r>
      </text>
    </comment>
    <comment ref="H79" authorId="0" shapeId="0" xr:uid="{00000000-0006-0000-2500-0000B2010000}">
      <text>
        <r>
          <rPr>
            <b/>
            <sz val="9"/>
            <color indexed="81"/>
            <rFont val="Tahoma"/>
            <family val="2"/>
          </rPr>
          <t>Metric = D3_1_II_DenomSingDollar_DebtSecurMnthQuart_Amount_x000D_
Data Type = Bk_Number 19 - 9_x000D_
Bk_AssetsContBySector = ElectricityGasWaterSupply_x000D_
Bk_Residency = SingaporeResident_x000D_
Bk_OtherCurrencies = SGD</t>
        </r>
      </text>
    </comment>
    <comment ref="B80" authorId="0" shapeId="0" xr:uid="{00000000-0006-0000-2500-0000B3010000}">
      <text>
        <r>
          <rPr>
            <b/>
            <sz val="9"/>
            <color indexed="81"/>
            <rFont val="Tahoma"/>
            <family val="2"/>
          </rPr>
          <t>Metric = D3_1_II_DenomSingDollar_CredFacilLimit_Amount_x000D_
Data Type = Bk_Number 19 - 9_x000D_
Bk_AssetsContBySector = Construction_x000D_
Bk_Residency = SingaporeResident_x000D_
Bk_OtherCurrencies = SGD</t>
        </r>
      </text>
    </comment>
    <comment ref="C80" authorId="0" shapeId="0" xr:uid="{00000000-0006-0000-2500-0000B4010000}">
      <text>
        <r>
          <rPr>
            <b/>
            <sz val="9"/>
            <color indexed="81"/>
            <rFont val="Tahoma"/>
            <family val="2"/>
          </rPr>
          <t>Metric = D3_1_II_DenomSingDollar_LoanAdva_Amount_x000D_
Data Type = Bk_Number 19 - 9_x000D_
Bk_AssetsContBySector = Construction_x000D_
Bk_Residency = SingaporeResident_x000D_
Bk_OtherCurrencies = SGD</t>
        </r>
      </text>
    </comment>
    <comment ref="D80" authorId="0" shapeId="0" xr:uid="{00000000-0006-0000-2500-0000B5010000}">
      <text>
        <r>
          <rPr>
            <b/>
            <sz val="9"/>
            <color indexed="81"/>
            <rFont val="Tahoma"/>
            <family val="2"/>
          </rPr>
          <t>Metric = D3_1_II_DenomSingDollar_BillDiscountPurch_Amount_x000D_
Data Type = Bk_Number 19 - 9_x000D_
Bk_AssetsContBySector = Construction_x000D_
Bk_Residency = SingaporeResident_x000D_
Bk_OtherCurrencies = SGD</t>
        </r>
      </text>
    </comment>
    <comment ref="E80" authorId="0" shapeId="0" xr:uid="{00000000-0006-0000-2500-0000B6010000}">
      <text>
        <r>
          <rPr>
            <b/>
            <sz val="9"/>
            <color indexed="81"/>
            <rFont val="Tahoma"/>
            <family val="2"/>
          </rPr>
          <t>Metric = D3_1_II_DenomSingDollar_ContingentItem_Amount_x000D_
Data Type = Bk_Number 19 - 9_x000D_
Bk_AssetsContBySector = Construction_x000D_
Bk_Residency = SingaporeResident_x000D_
Bk_OtherCurrencies = SGD</t>
        </r>
      </text>
    </comment>
    <comment ref="F80" authorId="0" shapeId="0" xr:uid="{00000000-0006-0000-2500-0000B7010000}">
      <text>
        <r>
          <rPr>
            <b/>
            <sz val="9"/>
            <color indexed="81"/>
            <rFont val="Tahoma"/>
            <family val="2"/>
          </rPr>
          <t>Metric = D3_1_II_DenomSingDollar_OutsDebtSecur_Amount_x000D_
Data Type = Bk_Number 19 - 9_x000D_
Bk_AssetsContBySector = Construction_x000D_
Bk_Residency = SingaporeResident_x000D_
Bk_OtherCurrencies = SGD</t>
        </r>
      </text>
    </comment>
    <comment ref="G80" authorId="0" shapeId="0" xr:uid="{00000000-0006-0000-2500-0000B8010000}">
      <text>
        <r>
          <rPr>
            <b/>
            <sz val="9"/>
            <color indexed="81"/>
            <rFont val="Tahoma"/>
            <family val="2"/>
          </rPr>
          <t>Metric = D3_1_II_DenomSingDollar_CredFacilGrantMnthQuart_Amount_x000D_
Data Type = Bk_Number 19 - 9_x000D_
Bk_AssetsContBySector = Construction_x000D_
Bk_Residency = SingaporeResident_x000D_
Bk_OtherCurrencies = SGD</t>
        </r>
      </text>
    </comment>
    <comment ref="H80" authorId="0" shapeId="0" xr:uid="{00000000-0006-0000-2500-0000B9010000}">
      <text>
        <r>
          <rPr>
            <b/>
            <sz val="9"/>
            <color indexed="81"/>
            <rFont val="Tahoma"/>
            <family val="2"/>
          </rPr>
          <t>Metric = D3_1_II_DenomSingDollar_DebtSecurMnthQuart_Amount_x000D_
Data Type = Bk_Number 19 - 9_x000D_
Bk_AssetsContBySector = Construction_x000D_
Bk_Residency = SingaporeResident_x000D_
Bk_OtherCurrencies = SGD</t>
        </r>
      </text>
    </comment>
    <comment ref="B81" authorId="0" shapeId="0" xr:uid="{00000000-0006-0000-2500-0000BA010000}">
      <text>
        <r>
          <rPr>
            <b/>
            <sz val="9"/>
            <color indexed="81"/>
            <rFont val="Tahoma"/>
            <family val="2"/>
          </rPr>
          <t>Metric = D3_1_II_DenomSingDollar_CredFacilLimit_Amount_x000D_
Data Type = Bk_Number 19 - 9_x000D_
Bk_AssetsContBySector = WholesaleTrade_x000D_
Bk_Residency = SingaporeResident_x000D_
Bk_OtherCurrencies = SGD</t>
        </r>
      </text>
    </comment>
    <comment ref="C81" authorId="0" shapeId="0" xr:uid="{00000000-0006-0000-2500-0000BB010000}">
      <text>
        <r>
          <rPr>
            <b/>
            <sz val="9"/>
            <color indexed="81"/>
            <rFont val="Tahoma"/>
            <family val="2"/>
          </rPr>
          <t>Metric = D3_1_II_DenomSingDollar_LoanAdva_Amount_x000D_
Data Type = Bk_Number 19 - 9_x000D_
Bk_AssetsContBySector = WholesaleTrade_x000D_
Bk_Residency = SingaporeResident_x000D_
Bk_OtherCurrencies = SGD</t>
        </r>
      </text>
    </comment>
    <comment ref="D81" authorId="0" shapeId="0" xr:uid="{00000000-0006-0000-2500-0000BC010000}">
      <text>
        <r>
          <rPr>
            <b/>
            <sz val="9"/>
            <color indexed="81"/>
            <rFont val="Tahoma"/>
            <family val="2"/>
          </rPr>
          <t>Metric = D3_1_II_DenomSingDollar_BillDiscountPurch_Amount_x000D_
Data Type = Bk_Number 19 - 9_x000D_
Bk_AssetsContBySector = WholesaleTrade_x000D_
Bk_Residency = SingaporeResident_x000D_
Bk_OtherCurrencies = SGD</t>
        </r>
      </text>
    </comment>
    <comment ref="E81" authorId="0" shapeId="0" xr:uid="{00000000-0006-0000-2500-0000BD010000}">
      <text>
        <r>
          <rPr>
            <b/>
            <sz val="9"/>
            <color indexed="81"/>
            <rFont val="Tahoma"/>
            <family val="2"/>
          </rPr>
          <t>Metric = D3_1_II_DenomSingDollar_ContingentItem_Amount_x000D_
Data Type = Bk_Number 19 - 9_x000D_
Bk_AssetsContBySector = WholesaleTrade_x000D_
Bk_Residency = SingaporeResident_x000D_
Bk_OtherCurrencies = SGD</t>
        </r>
      </text>
    </comment>
    <comment ref="F81" authorId="0" shapeId="0" xr:uid="{00000000-0006-0000-2500-0000BE010000}">
      <text>
        <r>
          <rPr>
            <b/>
            <sz val="9"/>
            <color indexed="81"/>
            <rFont val="Tahoma"/>
            <family val="2"/>
          </rPr>
          <t>Metric = D3_1_II_DenomSingDollar_OutsDebtSecur_Amount_x000D_
Data Type = Bk_Number 19 - 9_x000D_
Bk_AssetsContBySector = WholesaleTrade_x000D_
Bk_Residency = SingaporeResident_x000D_
Bk_OtherCurrencies = SGD</t>
        </r>
      </text>
    </comment>
    <comment ref="G81" authorId="0" shapeId="0" xr:uid="{00000000-0006-0000-2500-0000BF010000}">
      <text>
        <r>
          <rPr>
            <b/>
            <sz val="9"/>
            <color indexed="81"/>
            <rFont val="Tahoma"/>
            <family val="2"/>
          </rPr>
          <t>Metric = D3_1_II_DenomSingDollar_CredFacilGrantMnthQuart_Amount_x000D_
Data Type = Bk_Number 19 - 9_x000D_
Bk_AssetsContBySector = WholesaleTrade_x000D_
Bk_Residency = SingaporeResident_x000D_
Bk_OtherCurrencies = SGD</t>
        </r>
      </text>
    </comment>
    <comment ref="H81" authorId="0" shapeId="0" xr:uid="{00000000-0006-0000-2500-0000C0010000}">
      <text>
        <r>
          <rPr>
            <b/>
            <sz val="9"/>
            <color indexed="81"/>
            <rFont val="Tahoma"/>
            <family val="2"/>
          </rPr>
          <t>Metric = D3_1_II_DenomSingDollar_DebtSecurMnthQuart_Amount_x000D_
Data Type = Bk_Number 19 - 9_x000D_
Bk_AssetsContBySector = WholesaleTrade_x000D_
Bk_Residency = SingaporeResident_x000D_
Bk_OtherCurrencies = SGD</t>
        </r>
      </text>
    </comment>
    <comment ref="B82" authorId="0" shapeId="0" xr:uid="{00000000-0006-0000-2500-0000C1010000}">
      <text>
        <r>
          <rPr>
            <b/>
            <sz val="9"/>
            <color indexed="81"/>
            <rFont val="Tahoma"/>
            <family val="2"/>
          </rPr>
          <t>Metric = D3_1_II_DenomSingDollar_CredFacilLimit_Amount_x000D_
Data Type = Bk_Number 19 - 9_x000D_
Bk_AssetsContBySector = RetailTrade_x000D_
Bk_Residency = SingaporeResident_x000D_
Bk_OtherCurrencies = SGD</t>
        </r>
      </text>
    </comment>
    <comment ref="C82" authorId="0" shapeId="0" xr:uid="{00000000-0006-0000-2500-0000C2010000}">
      <text>
        <r>
          <rPr>
            <b/>
            <sz val="9"/>
            <color indexed="81"/>
            <rFont val="Tahoma"/>
            <family val="2"/>
          </rPr>
          <t>Metric = D3_1_II_DenomSingDollar_LoanAdva_Amount_x000D_
Data Type = Bk_Number 19 - 9_x000D_
Bk_AssetsContBySector = RetailTrade_x000D_
Bk_Residency = SingaporeResident_x000D_
Bk_OtherCurrencies = SGD</t>
        </r>
      </text>
    </comment>
    <comment ref="D82" authorId="0" shapeId="0" xr:uid="{00000000-0006-0000-2500-0000C3010000}">
      <text>
        <r>
          <rPr>
            <b/>
            <sz val="9"/>
            <color indexed="81"/>
            <rFont val="Tahoma"/>
            <family val="2"/>
          </rPr>
          <t>Metric = D3_1_II_DenomSingDollar_BillDiscountPurch_Amount_x000D_
Data Type = Bk_Number 19 - 9_x000D_
Bk_AssetsContBySector = RetailTrade_x000D_
Bk_Residency = SingaporeResident_x000D_
Bk_OtherCurrencies = SGD</t>
        </r>
      </text>
    </comment>
    <comment ref="E82" authorId="0" shapeId="0" xr:uid="{00000000-0006-0000-2500-0000C4010000}">
      <text>
        <r>
          <rPr>
            <b/>
            <sz val="9"/>
            <color indexed="81"/>
            <rFont val="Tahoma"/>
            <family val="2"/>
          </rPr>
          <t>Metric = D3_1_II_DenomSingDollar_ContingentItem_Amount_x000D_
Data Type = Bk_Number 19 - 9_x000D_
Bk_AssetsContBySector = RetailTrade_x000D_
Bk_Residency = SingaporeResident_x000D_
Bk_OtherCurrencies = SGD</t>
        </r>
      </text>
    </comment>
    <comment ref="F82" authorId="0" shapeId="0" xr:uid="{00000000-0006-0000-2500-0000C5010000}">
      <text>
        <r>
          <rPr>
            <b/>
            <sz val="9"/>
            <color indexed="81"/>
            <rFont val="Tahoma"/>
            <family val="2"/>
          </rPr>
          <t>Metric = D3_1_II_DenomSingDollar_OutsDebtSecur_Amount_x000D_
Data Type = Bk_Number 19 - 9_x000D_
Bk_AssetsContBySector = RetailTrade_x000D_
Bk_Residency = SingaporeResident_x000D_
Bk_OtherCurrencies = SGD</t>
        </r>
      </text>
    </comment>
    <comment ref="G82" authorId="0" shapeId="0" xr:uid="{00000000-0006-0000-2500-0000C6010000}">
      <text>
        <r>
          <rPr>
            <b/>
            <sz val="9"/>
            <color indexed="81"/>
            <rFont val="Tahoma"/>
            <family val="2"/>
          </rPr>
          <t>Metric = D3_1_II_DenomSingDollar_CredFacilGrantMnthQuart_Amount_x000D_
Data Type = Bk_Number 19 - 9_x000D_
Bk_AssetsContBySector = RetailTrade_x000D_
Bk_Residency = SingaporeResident_x000D_
Bk_OtherCurrencies = SGD</t>
        </r>
      </text>
    </comment>
    <comment ref="H82" authorId="0" shapeId="0" xr:uid="{00000000-0006-0000-2500-0000C7010000}">
      <text>
        <r>
          <rPr>
            <b/>
            <sz val="9"/>
            <color indexed="81"/>
            <rFont val="Tahoma"/>
            <family val="2"/>
          </rPr>
          <t>Metric = D3_1_II_DenomSingDollar_DebtSecurMnthQuart_Amount_x000D_
Data Type = Bk_Number 19 - 9_x000D_
Bk_AssetsContBySector = RetailTrade_x000D_
Bk_Residency = SingaporeResident_x000D_
Bk_OtherCurrencies = SGD</t>
        </r>
      </text>
    </comment>
    <comment ref="B83" authorId="0" shapeId="0" xr:uid="{00000000-0006-0000-2500-0000C8010000}">
      <text>
        <r>
          <rPr>
            <b/>
            <sz val="9"/>
            <color indexed="81"/>
            <rFont val="Tahoma"/>
            <family val="2"/>
          </rPr>
          <t>Metric = D3_1_II_DenomSingDollar_CredFacilLimit_Amount_x000D_
Data Type = Bk_Number 19 - 9_x000D_
Bk_AssetsContBySector = TransportStorage_x000D_
Bk_Residency = SingaporeResident_x000D_
Bk_OtherCurrencies = SGD</t>
        </r>
      </text>
    </comment>
    <comment ref="C83" authorId="0" shapeId="0" xr:uid="{00000000-0006-0000-2500-0000C9010000}">
      <text>
        <r>
          <rPr>
            <b/>
            <sz val="9"/>
            <color indexed="81"/>
            <rFont val="Tahoma"/>
            <family val="2"/>
          </rPr>
          <t>Metric = D3_1_II_DenomSingDollar_LoanAdva_Amount_x000D_
Data Type = Bk_Number 19 - 9_x000D_
Bk_AssetsContBySector = TransportStorage_x000D_
Bk_Residency = SingaporeResident_x000D_
Bk_OtherCurrencies = SGD</t>
        </r>
      </text>
    </comment>
    <comment ref="D83" authorId="0" shapeId="0" xr:uid="{00000000-0006-0000-2500-0000CA010000}">
      <text>
        <r>
          <rPr>
            <b/>
            <sz val="9"/>
            <color indexed="81"/>
            <rFont val="Tahoma"/>
            <family val="2"/>
          </rPr>
          <t>Metric = D3_1_II_DenomSingDollar_BillDiscountPurch_Amount_x000D_
Data Type = Bk_Number 19 - 9_x000D_
Bk_AssetsContBySector = TransportStorage_x000D_
Bk_Residency = SingaporeResident_x000D_
Bk_OtherCurrencies = SGD</t>
        </r>
      </text>
    </comment>
    <comment ref="E83" authorId="0" shapeId="0" xr:uid="{00000000-0006-0000-2500-0000CB010000}">
      <text>
        <r>
          <rPr>
            <b/>
            <sz val="9"/>
            <color indexed="81"/>
            <rFont val="Tahoma"/>
            <family val="2"/>
          </rPr>
          <t>Metric = D3_1_II_DenomSingDollar_ContingentItem_Amount_x000D_
Data Type = Bk_Number 19 - 9_x000D_
Bk_AssetsContBySector = TransportStorage_x000D_
Bk_Residency = SingaporeResident_x000D_
Bk_OtherCurrencies = SGD</t>
        </r>
      </text>
    </comment>
    <comment ref="F83" authorId="0" shapeId="0" xr:uid="{00000000-0006-0000-2500-0000CC010000}">
      <text>
        <r>
          <rPr>
            <b/>
            <sz val="9"/>
            <color indexed="81"/>
            <rFont val="Tahoma"/>
            <family val="2"/>
          </rPr>
          <t>Metric = D3_1_II_DenomSingDollar_OutsDebtSecur_Amount_x000D_
Data Type = Bk_Number 19 - 9_x000D_
Bk_AssetsContBySector = TransportStorage_x000D_
Bk_Residency = SingaporeResident_x000D_
Bk_OtherCurrencies = SGD</t>
        </r>
      </text>
    </comment>
    <comment ref="G83" authorId="0" shapeId="0" xr:uid="{00000000-0006-0000-2500-0000CD010000}">
      <text>
        <r>
          <rPr>
            <b/>
            <sz val="9"/>
            <color indexed="81"/>
            <rFont val="Tahoma"/>
            <family val="2"/>
          </rPr>
          <t>Metric = D3_1_II_DenomSingDollar_CredFacilGrantMnthQuart_Amount_x000D_
Data Type = Bk_Number 19 - 9_x000D_
Bk_AssetsContBySector = TransportStorage_x000D_
Bk_Residency = SingaporeResident_x000D_
Bk_OtherCurrencies = SGD</t>
        </r>
      </text>
    </comment>
    <comment ref="H83" authorId="0" shapeId="0" xr:uid="{00000000-0006-0000-2500-0000CE010000}">
      <text>
        <r>
          <rPr>
            <b/>
            <sz val="9"/>
            <color indexed="81"/>
            <rFont val="Tahoma"/>
            <family val="2"/>
          </rPr>
          <t>Metric = D3_1_II_DenomSingDollar_DebtSecurMnthQuart_Amount_x000D_
Data Type = Bk_Number 19 - 9_x000D_
Bk_AssetsContBySector = TransportStorage_x000D_
Bk_Residency = SingaporeResident_x000D_
Bk_OtherCurrencies = SGD</t>
        </r>
      </text>
    </comment>
    <comment ref="B84" authorId="2" shapeId="0" xr:uid="{00000000-0006-0000-2500-0000CF010000}">
      <text>
        <r>
          <rPr>
            <b/>
            <sz val="9"/>
            <color indexed="81"/>
            <rFont val="Tahoma"/>
            <family val="2"/>
          </rPr>
          <t>Metric = D3_1_II_SDG_Resid_CredFacilLimit_TranStge_WhichAviation_x000D_
Data Type = Bk_Number 19 - 9</t>
        </r>
      </text>
    </comment>
    <comment ref="C84" authorId="2" shapeId="0" xr:uid="{00000000-0006-0000-2500-0000D0010000}">
      <text>
        <r>
          <rPr>
            <b/>
            <sz val="9"/>
            <color indexed="81"/>
            <rFont val="Tahoma"/>
            <family val="2"/>
          </rPr>
          <t>Metric = D3_1_II_SDG_Resid_LoanAdva_TranStge_WhichAviation_x000D_
Data Type = Bk_Number 19 - 9</t>
        </r>
      </text>
    </comment>
    <comment ref="D84" authorId="2" shapeId="0" xr:uid="{00000000-0006-0000-2500-0000D1010000}">
      <text>
        <r>
          <rPr>
            <b/>
            <sz val="9"/>
            <color indexed="81"/>
            <rFont val="Tahoma"/>
            <family val="2"/>
          </rPr>
          <t>Metric = D3_1_II_SDG_Resid_BillDiscountPurch_TranStge_WhichAviation_x000D_
Data Type = Bk_Number 19 - 9</t>
        </r>
      </text>
    </comment>
    <comment ref="E84" authorId="2" shapeId="0" xr:uid="{00000000-0006-0000-2500-0000D2010000}">
      <text>
        <r>
          <rPr>
            <b/>
            <sz val="9"/>
            <color indexed="81"/>
            <rFont val="Tahoma"/>
            <family val="2"/>
          </rPr>
          <t>Metric = D3_1_II_SDG_Resid_ContigentItem_TranStge_WhichAviation_x000D_
Data Type = Bk_Number 19 - 9</t>
        </r>
      </text>
    </comment>
    <comment ref="F84" authorId="2" shapeId="0" xr:uid="{00000000-0006-0000-2500-0000D3010000}">
      <text>
        <r>
          <rPr>
            <b/>
            <sz val="9"/>
            <color indexed="81"/>
            <rFont val="Tahoma"/>
            <family val="2"/>
          </rPr>
          <t>Metric = D3_1_II_SDG_Resid_OutsDebtSecur_TranStge_WhichAviation_x000D_
Data Type = Bk_Number 19 - 9</t>
        </r>
      </text>
    </comment>
    <comment ref="G84" authorId="2" shapeId="0" xr:uid="{00000000-0006-0000-2500-0000D4010000}">
      <text>
        <r>
          <rPr>
            <b/>
            <sz val="9"/>
            <color indexed="81"/>
            <rFont val="Tahoma"/>
            <family val="2"/>
          </rPr>
          <t>Metric = D3_1_II_SDG_Resid_NewCredGrantMnthQuart_TranStge_WhichAviation_x000D_
Data Type = Bk_Number 19 - 9</t>
        </r>
      </text>
    </comment>
    <comment ref="H84" authorId="2" shapeId="0" xr:uid="{00000000-0006-0000-2500-0000D5010000}">
      <text>
        <r>
          <rPr>
            <b/>
            <sz val="9"/>
            <color indexed="81"/>
            <rFont val="Tahoma"/>
            <family val="2"/>
          </rPr>
          <t>Metric = D3_1_II_SDG_Resid_NewDebtSecurMnthQuart_TranStge_WhichAviation_x000D_
Data Type = Bk_Number 19 - 9</t>
        </r>
      </text>
    </comment>
    <comment ref="B85" authorId="2" shapeId="0" xr:uid="{00000000-0006-0000-2500-0000D6010000}">
      <text>
        <r>
          <rPr>
            <b/>
            <sz val="9"/>
            <color indexed="81"/>
            <rFont val="Tahoma"/>
            <family val="2"/>
          </rPr>
          <t>Metric = D3_1_II_SDG_Resid_CredFacilLimit_TranStge_WhichShipLines_x000D_
Data Type = Bk_Number 19 - 9</t>
        </r>
      </text>
    </comment>
    <comment ref="C85" authorId="2" shapeId="0" xr:uid="{00000000-0006-0000-2500-0000D7010000}">
      <text>
        <r>
          <rPr>
            <b/>
            <sz val="9"/>
            <color indexed="81"/>
            <rFont val="Tahoma"/>
            <family val="2"/>
          </rPr>
          <t>Metric = D3_1_II_SDG_Resid_LoanAdva_TranStge_WhichShipLines_x000D_
Data Type = Bk_Number 19 - 9</t>
        </r>
      </text>
    </comment>
    <comment ref="D85" authorId="2" shapeId="0" xr:uid="{00000000-0006-0000-2500-0000D8010000}">
      <text>
        <r>
          <rPr>
            <b/>
            <sz val="9"/>
            <color indexed="81"/>
            <rFont val="Tahoma"/>
            <family val="2"/>
          </rPr>
          <t>Metric = D3_1_II_SDG_Resid_BillDiscountPurch_TranStge_WhichShipLines_x000D_
Data Type = Bk_Number 19 - 9</t>
        </r>
      </text>
    </comment>
    <comment ref="E85" authorId="2" shapeId="0" xr:uid="{00000000-0006-0000-2500-0000D9010000}">
      <text>
        <r>
          <rPr>
            <b/>
            <sz val="9"/>
            <color indexed="81"/>
            <rFont val="Tahoma"/>
            <family val="2"/>
          </rPr>
          <t>Metric = D3_1_II_SDG_Resid_ContigentItem_TranStge_WhichShipLines_x000D_
Data Type = Bk_Number 19 - 9</t>
        </r>
      </text>
    </comment>
    <comment ref="F85" authorId="2" shapeId="0" xr:uid="{00000000-0006-0000-2500-0000DA010000}">
      <text>
        <r>
          <rPr>
            <b/>
            <sz val="9"/>
            <color indexed="81"/>
            <rFont val="Tahoma"/>
            <family val="2"/>
          </rPr>
          <t>Metric = D3_1_II_SDG_Resid_OutsDebtSecur_TranStge_WhichShipLines_x000D_
Data Type = Bk_Number 19 - 9</t>
        </r>
      </text>
    </comment>
    <comment ref="G85" authorId="2" shapeId="0" xr:uid="{00000000-0006-0000-2500-0000DB010000}">
      <text>
        <r>
          <rPr>
            <b/>
            <sz val="9"/>
            <color indexed="81"/>
            <rFont val="Tahoma"/>
            <family val="2"/>
          </rPr>
          <t>Metric = D3_1_II_SDG_Resid_NewCredGrantMnthQuart_TranStge_WhichShipLines_x000D_
Data Type = Bk_Number 19 - 9</t>
        </r>
      </text>
    </comment>
    <comment ref="H85" authorId="2" shapeId="0" xr:uid="{00000000-0006-0000-2500-0000DC010000}">
      <text>
        <r>
          <rPr>
            <b/>
            <sz val="9"/>
            <color indexed="81"/>
            <rFont val="Tahoma"/>
            <family val="2"/>
          </rPr>
          <t>Metric = D3_1_II_SDG_Resid_NewDebtSecurMnthQuart_TranStge_WhichShipLines_x000D_
Data Type = Bk_Number 19 - 9</t>
        </r>
      </text>
    </comment>
    <comment ref="B86" authorId="2" shapeId="0" xr:uid="{00000000-0006-0000-2500-0000DD010000}">
      <text>
        <r>
          <rPr>
            <b/>
            <sz val="9"/>
            <color indexed="81"/>
            <rFont val="Tahoma"/>
            <family val="2"/>
          </rPr>
          <t>Metric = D3_1_II_SDG_Resid_CredFacilLimit_TranStge_WhichCharteringOpsVessels_x000D_
Data Type = Bk_Number 19 - 9</t>
        </r>
      </text>
    </comment>
    <comment ref="C86" authorId="2" shapeId="0" xr:uid="{00000000-0006-0000-2500-0000DE010000}">
      <text>
        <r>
          <rPr>
            <b/>
            <sz val="9"/>
            <color indexed="81"/>
            <rFont val="Tahoma"/>
            <family val="2"/>
          </rPr>
          <t>Metric = D3_1_II_SDG_Resid_LoanAdva_TranStge_WhichCharteringOpsVessels_x000D_
Data Type = Bk_Number 19 - 9</t>
        </r>
      </text>
    </comment>
    <comment ref="D86" authorId="2" shapeId="0" xr:uid="{00000000-0006-0000-2500-0000DF010000}">
      <text>
        <r>
          <rPr>
            <b/>
            <sz val="9"/>
            <color indexed="81"/>
            <rFont val="Tahoma"/>
            <family val="2"/>
          </rPr>
          <t>Metric = D3_1_II_SDG_Resid_BillDiscountPurch_TranStge_WhichCharteringOpsVessels_x000D_
Data Type = Bk_Number 19 - 9</t>
        </r>
      </text>
    </comment>
    <comment ref="E86" authorId="2" shapeId="0" xr:uid="{00000000-0006-0000-2500-0000E0010000}">
      <text>
        <r>
          <rPr>
            <b/>
            <sz val="9"/>
            <color indexed="81"/>
            <rFont val="Tahoma"/>
            <family val="2"/>
          </rPr>
          <t>Metric = D3_1_II_SDG_Resid_ContigentItem_TranStge_WhichCharteringOpsVessels_x000D_
Data Type = Bk_Number 19 - 9</t>
        </r>
      </text>
    </comment>
    <comment ref="F86" authorId="2" shapeId="0" xr:uid="{00000000-0006-0000-2500-0000E1010000}">
      <text>
        <r>
          <rPr>
            <b/>
            <sz val="9"/>
            <color indexed="81"/>
            <rFont val="Tahoma"/>
            <family val="2"/>
          </rPr>
          <t>Metric = D3_1_II_SDG_Resid_OutsDebtSecur_TranStge_WhichCharteringOpsVessels_x000D_
Data Type = Bk_Number 19 - 9</t>
        </r>
      </text>
    </comment>
    <comment ref="G86" authorId="2" shapeId="0" xr:uid="{00000000-0006-0000-2500-0000E2010000}">
      <text>
        <r>
          <rPr>
            <b/>
            <sz val="9"/>
            <color indexed="81"/>
            <rFont val="Tahoma"/>
            <family val="2"/>
          </rPr>
          <t>Metric = D3_1_II_SDG_Resid_NewCredGrantMnthQuart_TranStge_WhichCharteringOpsVessels_x000D_
Data Type = Bk_Number 19 - 9</t>
        </r>
      </text>
    </comment>
    <comment ref="H86" authorId="2" shapeId="0" xr:uid="{00000000-0006-0000-2500-0000E3010000}">
      <text>
        <r>
          <rPr>
            <b/>
            <sz val="9"/>
            <color indexed="81"/>
            <rFont val="Tahoma"/>
            <family val="2"/>
          </rPr>
          <t>Metric = D3_1_II_SDG_Resid_NewDebtSecurMnthQuart_TranStge_WhichCharteringOpsVessels_x000D_
Data Type = Bk_Number 19 - 9</t>
        </r>
      </text>
    </comment>
    <comment ref="B87" authorId="0" shapeId="0" xr:uid="{00000000-0006-0000-2500-0000E4010000}">
      <text>
        <r>
          <rPr>
            <b/>
            <sz val="9"/>
            <color indexed="81"/>
            <rFont val="Tahoma"/>
            <family val="2"/>
          </rPr>
          <t>Metric = D3_1_II_DenomSingDollar_CredFacilLimit_Amount_x000D_
Data Type = Bk_Number 19 - 9_x000D_
Bk_AssetsContBySector = AccomodationFoodServicesActivities_x000D_
Bk_Residency = SingaporeResident_x000D_
Bk_OtherCurrencies = SGD</t>
        </r>
      </text>
    </comment>
    <comment ref="C87" authorId="0" shapeId="0" xr:uid="{00000000-0006-0000-2500-0000E5010000}">
      <text>
        <r>
          <rPr>
            <b/>
            <sz val="9"/>
            <color indexed="81"/>
            <rFont val="Tahoma"/>
            <family val="2"/>
          </rPr>
          <t>Metric = D3_1_II_DenomSingDollar_LoanAdva_Amount_x000D_
Data Type = Bk_Number 19 - 9_x000D_
Bk_AssetsContBySector = AccomodationFoodServicesActivities_x000D_
Bk_Residency = SingaporeResident_x000D_
Bk_OtherCurrencies = SGD</t>
        </r>
      </text>
    </comment>
    <comment ref="D87" authorId="0" shapeId="0" xr:uid="{00000000-0006-0000-2500-0000E6010000}">
      <text>
        <r>
          <rPr>
            <b/>
            <sz val="9"/>
            <color indexed="81"/>
            <rFont val="Tahoma"/>
            <family val="2"/>
          </rPr>
          <t>Metric = D3_1_II_DenomSingDollar_BillDiscountPurch_Amount_x000D_
Data Type = Bk_Number 19 - 9_x000D_
Bk_AssetsContBySector = AccomodationFoodServicesActivities_x000D_
Bk_Residency = SingaporeResident_x000D_
Bk_OtherCurrencies = SGD</t>
        </r>
      </text>
    </comment>
    <comment ref="E87" authorId="0" shapeId="0" xr:uid="{00000000-0006-0000-2500-0000E7010000}">
      <text>
        <r>
          <rPr>
            <b/>
            <sz val="9"/>
            <color indexed="81"/>
            <rFont val="Tahoma"/>
            <family val="2"/>
          </rPr>
          <t>Metric = D3_1_II_DenomSingDollar_ContingentItem_Amount_x000D_
Data Type = Bk_Number 19 - 9_x000D_
Bk_AssetsContBySector = AccomodationFoodServicesActivities_x000D_
Bk_Residency = SingaporeResident_x000D_
Bk_OtherCurrencies = SGD</t>
        </r>
      </text>
    </comment>
    <comment ref="F87" authorId="0" shapeId="0" xr:uid="{00000000-0006-0000-2500-0000E8010000}">
      <text>
        <r>
          <rPr>
            <b/>
            <sz val="9"/>
            <color indexed="81"/>
            <rFont val="Tahoma"/>
            <family val="2"/>
          </rPr>
          <t>Metric = D3_1_II_DenomSingDollar_OutsDebtSecur_Amount_x000D_
Data Type = Bk_Number 19 - 9_x000D_
Bk_AssetsContBySector = AccomodationFoodServicesActivities_x000D_
Bk_Residency = SingaporeResident_x000D_
Bk_OtherCurrencies = SGD</t>
        </r>
      </text>
    </comment>
    <comment ref="G87" authorId="0" shapeId="0" xr:uid="{00000000-0006-0000-2500-0000E9010000}">
      <text>
        <r>
          <rPr>
            <b/>
            <sz val="9"/>
            <color indexed="81"/>
            <rFont val="Tahoma"/>
            <family val="2"/>
          </rPr>
          <t>Metric = D3_1_II_DenomSingDollar_CredFacilGrantMnthQuart_Amount_x000D_
Data Type = Bk_Number 19 - 9_x000D_
Bk_AssetsContBySector = AccomodationFoodServicesActivities_x000D_
Bk_Residency = SingaporeResident_x000D_
Bk_OtherCurrencies = SGD</t>
        </r>
      </text>
    </comment>
    <comment ref="H87" authorId="0" shapeId="0" xr:uid="{00000000-0006-0000-2500-0000EA010000}">
      <text>
        <r>
          <rPr>
            <b/>
            <sz val="9"/>
            <color indexed="81"/>
            <rFont val="Tahoma"/>
            <family val="2"/>
          </rPr>
          <t>Metric = D3_1_II_DenomSingDollar_DebtSecurMnthQuart_Amount_x000D_
Data Type = Bk_Number 19 - 9_x000D_
Bk_AssetsContBySector = AccomodationFoodServicesActivities_x000D_
Bk_Residency = SingaporeResident_x000D_
Bk_OtherCurrencies = SGD</t>
        </r>
      </text>
    </comment>
    <comment ref="B88" authorId="0" shapeId="0" xr:uid="{00000000-0006-0000-2500-0000EB010000}">
      <text>
        <r>
          <rPr>
            <b/>
            <sz val="9"/>
            <color indexed="81"/>
            <rFont val="Tahoma"/>
            <family val="2"/>
          </rPr>
          <t>Metric = D3_1_II_DenomSingDollar_CredFacilLimit_Amount_x000D_
Data Type = Bk_Number 19 - 9_x000D_
Bk_AssetsContBySector = InformationCommunications_x000D_
Bk_Residency = SingaporeResident_x000D_
Bk_OtherCurrencies = SGD</t>
        </r>
      </text>
    </comment>
    <comment ref="C88" authorId="0" shapeId="0" xr:uid="{00000000-0006-0000-2500-0000EC010000}">
      <text>
        <r>
          <rPr>
            <b/>
            <sz val="9"/>
            <color indexed="81"/>
            <rFont val="Tahoma"/>
            <family val="2"/>
          </rPr>
          <t>Metric = D3_1_II_DenomSingDollar_LoanAdva_Amount_x000D_
Data Type = Bk_Number 19 - 9_x000D_
Bk_AssetsContBySector = InformationCommunications_x000D_
Bk_Residency = SingaporeResident_x000D_
Bk_OtherCurrencies = SGD</t>
        </r>
      </text>
    </comment>
    <comment ref="D88" authorId="0" shapeId="0" xr:uid="{00000000-0006-0000-2500-0000ED010000}">
      <text>
        <r>
          <rPr>
            <b/>
            <sz val="9"/>
            <color indexed="81"/>
            <rFont val="Tahoma"/>
            <family val="2"/>
          </rPr>
          <t>Metric = D3_1_II_DenomSingDollar_BillDiscountPurch_Amount_x000D_
Data Type = Bk_Number 19 - 9_x000D_
Bk_AssetsContBySector = InformationCommunications_x000D_
Bk_Residency = SingaporeResident_x000D_
Bk_OtherCurrencies = SGD</t>
        </r>
      </text>
    </comment>
    <comment ref="E88" authorId="0" shapeId="0" xr:uid="{00000000-0006-0000-2500-0000EE010000}">
      <text>
        <r>
          <rPr>
            <b/>
            <sz val="9"/>
            <color indexed="81"/>
            <rFont val="Tahoma"/>
            <family val="2"/>
          </rPr>
          <t>Metric = D3_1_II_DenomSingDollar_ContingentItem_Amount_x000D_
Data Type = Bk_Number 19 - 9_x000D_
Bk_AssetsContBySector = InformationCommunications_x000D_
Bk_Residency = SingaporeResident_x000D_
Bk_OtherCurrencies = SGD</t>
        </r>
      </text>
    </comment>
    <comment ref="F88" authorId="0" shapeId="0" xr:uid="{00000000-0006-0000-2500-0000EF010000}">
      <text>
        <r>
          <rPr>
            <b/>
            <sz val="9"/>
            <color indexed="81"/>
            <rFont val="Tahoma"/>
            <family val="2"/>
          </rPr>
          <t>Metric = D3_1_II_DenomSingDollar_OutsDebtSecur_Amount_x000D_
Data Type = Bk_Number 19 - 9_x000D_
Bk_AssetsContBySector = InformationCommunications_x000D_
Bk_Residency = SingaporeResident_x000D_
Bk_OtherCurrencies = SGD</t>
        </r>
      </text>
    </comment>
    <comment ref="G88" authorId="0" shapeId="0" xr:uid="{00000000-0006-0000-2500-0000F0010000}">
      <text>
        <r>
          <rPr>
            <b/>
            <sz val="9"/>
            <color indexed="81"/>
            <rFont val="Tahoma"/>
            <family val="2"/>
          </rPr>
          <t>Metric = D3_1_II_DenomSingDollar_CredFacilGrantMnthQuart_Amount_x000D_
Data Type = Bk_Number 19 - 9_x000D_
Bk_AssetsContBySector = InformationCommunications_x000D_
Bk_Residency = SingaporeResident_x000D_
Bk_OtherCurrencies = SGD</t>
        </r>
      </text>
    </comment>
    <comment ref="H88" authorId="0" shapeId="0" xr:uid="{00000000-0006-0000-2500-0000F1010000}">
      <text>
        <r>
          <rPr>
            <b/>
            <sz val="9"/>
            <color indexed="81"/>
            <rFont val="Tahoma"/>
            <family val="2"/>
          </rPr>
          <t>Metric = D3_1_II_DenomSingDollar_DebtSecurMnthQuart_Amount_x000D_
Data Type = Bk_Number 19 - 9_x000D_
Bk_AssetsContBySector = InformationCommunications_x000D_
Bk_Residency = SingaporeResident_x000D_
Bk_OtherCurrencies = SGD</t>
        </r>
      </text>
    </comment>
    <comment ref="B89" authorId="0" shapeId="0" xr:uid="{00000000-0006-0000-2500-0000F2010000}">
      <text>
        <r>
          <rPr>
            <b/>
            <sz val="9"/>
            <color indexed="81"/>
            <rFont val="Tahoma"/>
            <family val="2"/>
          </rPr>
          <t>Metric = D3_1_II_DenomSingDollar_CredFacilLimit_Amount_x000D_
Data Type = Bk_Number 19 - 9_x000D_
Bk_AssetsContBySector = FinancialInsuranceActivities_x000D_
Bk_Residency = SingaporeResident_x000D_
Bk_OtherCurrencies = SGD</t>
        </r>
      </text>
    </comment>
    <comment ref="C89" authorId="0" shapeId="0" xr:uid="{00000000-0006-0000-2500-0000F3010000}">
      <text>
        <r>
          <rPr>
            <b/>
            <sz val="9"/>
            <color indexed="81"/>
            <rFont val="Tahoma"/>
            <family val="2"/>
          </rPr>
          <t>Metric = D3_1_II_DenomSingDollar_LoanAdva_Amount_x000D_
Data Type = Bk_Number 19 - 9_x000D_
Bk_AssetsContBySector = FinancialInsuranceActivities_x000D_
Bk_Residency = SingaporeResident_x000D_
Bk_OtherCurrencies = SGD</t>
        </r>
      </text>
    </comment>
    <comment ref="D89" authorId="0" shapeId="0" xr:uid="{00000000-0006-0000-2500-0000F4010000}">
      <text>
        <r>
          <rPr>
            <b/>
            <sz val="9"/>
            <color indexed="81"/>
            <rFont val="Tahoma"/>
            <family val="2"/>
          </rPr>
          <t>Metric = D3_1_II_DenomSingDollar_BillDiscountPurch_Amount_x000D_
Data Type = Bk_Number 19 - 9_x000D_
Bk_AssetsContBySector = FinancialInsuranceActivities_x000D_
Bk_Residency = SingaporeResident_x000D_
Bk_OtherCurrencies = SGD</t>
        </r>
      </text>
    </comment>
    <comment ref="E89" authorId="0" shapeId="0" xr:uid="{00000000-0006-0000-2500-0000F5010000}">
      <text>
        <r>
          <rPr>
            <b/>
            <sz val="9"/>
            <color indexed="81"/>
            <rFont val="Tahoma"/>
            <family val="2"/>
          </rPr>
          <t>Metric = D3_1_II_DenomSingDollar_ContingentItem_Amount_x000D_
Data Type = Bk_Number 19 - 9_x000D_
Bk_AssetsContBySector = FinancialInsuranceActivities_x000D_
Bk_Residency = SingaporeResident_x000D_
Bk_OtherCurrencies = SGD</t>
        </r>
      </text>
    </comment>
    <comment ref="F89" authorId="0" shapeId="0" xr:uid="{00000000-0006-0000-2500-0000F6010000}">
      <text>
        <r>
          <rPr>
            <b/>
            <sz val="9"/>
            <color indexed="81"/>
            <rFont val="Tahoma"/>
            <family val="2"/>
          </rPr>
          <t>Metric = D3_1_II_DenomSingDollar_OutsDebtSecur_Amount_x000D_
Data Type = Bk_Number 19 - 9_x000D_
Bk_AssetsContBySector = FinancialInsuranceActivities_x000D_
Bk_Residency = SingaporeResident_x000D_
Bk_OtherCurrencies = SGD</t>
        </r>
      </text>
    </comment>
    <comment ref="G89" authorId="0" shapeId="0" xr:uid="{00000000-0006-0000-2500-0000F7010000}">
      <text>
        <r>
          <rPr>
            <b/>
            <sz val="9"/>
            <color indexed="81"/>
            <rFont val="Tahoma"/>
            <family val="2"/>
          </rPr>
          <t>Metric = D3_1_II_DenomSingDollar_CredFacilGrantMnthQuart_Amount_x000D_
Data Type = Bk_Number 19 - 9_x000D_
Bk_AssetsContBySector = FinancialInsuranceActivities_x000D_
Bk_Residency = SingaporeResident_x000D_
Bk_OtherCurrencies = SGD</t>
        </r>
      </text>
    </comment>
    <comment ref="H89" authorId="0" shapeId="0" xr:uid="{00000000-0006-0000-2500-0000F8010000}">
      <text>
        <r>
          <rPr>
            <b/>
            <sz val="9"/>
            <color indexed="81"/>
            <rFont val="Tahoma"/>
            <family val="2"/>
          </rPr>
          <t>Metric = D3_1_II_DenomSingDollar_DebtSecurMnthQuart_Amount_x000D_
Data Type = Bk_Number 19 - 9_x000D_
Bk_AssetsContBySector = FinancialInsuranceActivities_x000D_
Bk_Residency = SingaporeResident_x000D_
Bk_OtherCurrencies = SGD</t>
        </r>
      </text>
    </comment>
    <comment ref="B90" authorId="2" shapeId="0" xr:uid="{00000000-0006-0000-2500-0000F9010000}">
      <text>
        <r>
          <rPr>
            <b/>
            <sz val="9"/>
            <color indexed="81"/>
            <rFont val="Tahoma"/>
            <family val="2"/>
          </rPr>
          <t>Metric = D3_1_II_SDG_Resid_FinInsurActiv_CredFacilLimit__WhichFinCo_x000D_
Data Type = Bk_Number 19 - 9</t>
        </r>
      </text>
    </comment>
    <comment ref="C90" authorId="2" shapeId="0" xr:uid="{00000000-0006-0000-2500-0000FA010000}">
      <text>
        <r>
          <rPr>
            <b/>
            <sz val="9"/>
            <color indexed="81"/>
            <rFont val="Tahoma"/>
            <family val="2"/>
          </rPr>
          <t>Metric = D3_1_II_SDG_Resid_LoanAdva_FinInsurActiv_WhichFinCo_x000D_
Data Type = Bk_Number 19 - 9</t>
        </r>
      </text>
    </comment>
    <comment ref="D90" authorId="2" shapeId="0" xr:uid="{00000000-0006-0000-2500-0000FB010000}">
      <text>
        <r>
          <rPr>
            <b/>
            <sz val="9"/>
            <color indexed="81"/>
            <rFont val="Tahoma"/>
            <family val="2"/>
          </rPr>
          <t>Metric = D3_1_II_SDG_Resid_BillDiscountPurch_FinInsurActiv_WhichFinCo_x000D_
Data Type = Bk_Number 19 - 9</t>
        </r>
      </text>
    </comment>
    <comment ref="E90" authorId="2" shapeId="0" xr:uid="{00000000-0006-0000-2500-0000FC010000}">
      <text>
        <r>
          <rPr>
            <b/>
            <sz val="9"/>
            <color indexed="81"/>
            <rFont val="Tahoma"/>
            <family val="2"/>
          </rPr>
          <t>Metric = D3_1_II_SDG_Resid_ContigentItem_FinInsurActiv_WhichFinCo_x000D_
Data Type = Bk_Number 19 - 9</t>
        </r>
      </text>
    </comment>
    <comment ref="F90" authorId="2" shapeId="0" xr:uid="{00000000-0006-0000-2500-0000FD010000}">
      <text>
        <r>
          <rPr>
            <b/>
            <sz val="9"/>
            <color indexed="81"/>
            <rFont val="Tahoma"/>
            <family val="2"/>
          </rPr>
          <t>Metric = D3_1_II_SDG_Resid_OutsDebtSecur_FinInsurActiv_WhichFinCo_x000D_
Data Type = Bk_Number 19 - 9</t>
        </r>
      </text>
    </comment>
    <comment ref="G90" authorId="2" shapeId="0" xr:uid="{00000000-0006-0000-2500-0000FE010000}">
      <text>
        <r>
          <rPr>
            <b/>
            <sz val="9"/>
            <color indexed="81"/>
            <rFont val="Tahoma"/>
            <family val="2"/>
          </rPr>
          <t>Metric = D3_1_II_SDG_Resid_NewCredGrantMnthQuart_FinInsurActiv_WhichFinCo_x000D_
Data Type = Bk_Number 19 - 9</t>
        </r>
      </text>
    </comment>
    <comment ref="H90" authorId="2" shapeId="0" xr:uid="{00000000-0006-0000-2500-0000FF010000}">
      <text>
        <r>
          <rPr>
            <b/>
            <sz val="9"/>
            <color indexed="81"/>
            <rFont val="Tahoma"/>
            <family val="2"/>
          </rPr>
          <t>Metric = D3_1_II_SDG_Resid_NewDebtSecurMnthQuart_FinInsurActiv_WhichFinCo_x000D_
Data Type = Bk_Number 19 - 9</t>
        </r>
      </text>
    </comment>
    <comment ref="B91" authorId="2" shapeId="0" xr:uid="{00000000-0006-0000-2500-000000020000}">
      <text>
        <r>
          <rPr>
            <b/>
            <sz val="9"/>
            <color indexed="81"/>
            <rFont val="Tahoma"/>
            <family val="2"/>
          </rPr>
          <t>Metric = D3_1_II_SDG_Resid_CredFacilLimit_FinInsurActiv_WhichFinHoldCo_x000D_
Data Type = Bk_Number 19 - 9</t>
        </r>
      </text>
    </comment>
    <comment ref="C91" authorId="2" shapeId="0" xr:uid="{00000000-0006-0000-2500-000001020000}">
      <text>
        <r>
          <rPr>
            <b/>
            <sz val="9"/>
            <color indexed="81"/>
            <rFont val="Tahoma"/>
            <family val="2"/>
          </rPr>
          <t>Metric = D3_1_II_SDG_Resid_LoanAdva_FinInsurActiv_WhichFinHoldCo_x000D_
Data Type = Bk_Number 19 - 9</t>
        </r>
      </text>
    </comment>
    <comment ref="D91" authorId="2" shapeId="0" xr:uid="{00000000-0006-0000-2500-000002020000}">
      <text>
        <r>
          <rPr>
            <b/>
            <sz val="9"/>
            <color indexed="81"/>
            <rFont val="Tahoma"/>
            <family val="2"/>
          </rPr>
          <t>Metric = D3_1_II_SDG_Resid_BillDiscountPurch_FinInsurActiv_WhichFinHoldCo_x000D_
Data Type = Bk_Number 19 - 9</t>
        </r>
      </text>
    </comment>
    <comment ref="E91" authorId="2" shapeId="0" xr:uid="{00000000-0006-0000-2500-000003020000}">
      <text>
        <r>
          <rPr>
            <b/>
            <sz val="9"/>
            <color indexed="81"/>
            <rFont val="Tahoma"/>
            <family val="2"/>
          </rPr>
          <t>Metric = D3_1_II_SDG_Resid_ContigentItem_FinInsurActiv_WhichFinHoldCo_x000D_
Data Type = Bk_Number 19 - 9</t>
        </r>
      </text>
    </comment>
    <comment ref="F91" authorId="2" shapeId="0" xr:uid="{00000000-0006-0000-2500-000004020000}">
      <text>
        <r>
          <rPr>
            <b/>
            <sz val="9"/>
            <color indexed="81"/>
            <rFont val="Tahoma"/>
            <family val="2"/>
          </rPr>
          <t>Metric = D3_1_II_SDG_Resid_OutsDebtSecur_FinInsurActiv_WhichFinHoldCo_x000D_
Data Type = Bk_Number 19 - 9</t>
        </r>
      </text>
    </comment>
    <comment ref="G91" authorId="2" shapeId="0" xr:uid="{00000000-0006-0000-2500-000005020000}">
      <text>
        <r>
          <rPr>
            <b/>
            <sz val="9"/>
            <color indexed="81"/>
            <rFont val="Tahoma"/>
            <family val="2"/>
          </rPr>
          <t>Metric = D3_1_II_SDG_Resid_NewCredGrantMnthQuart_FinInsurActiv_WhichFinHoldCo_x000D_
Data Type = Bk_Number 19 - 9</t>
        </r>
      </text>
    </comment>
    <comment ref="H91" authorId="2" shapeId="0" xr:uid="{00000000-0006-0000-2500-000006020000}">
      <text>
        <r>
          <rPr>
            <b/>
            <sz val="9"/>
            <color indexed="81"/>
            <rFont val="Tahoma"/>
            <family val="2"/>
          </rPr>
          <t>Metric = D3_1_II_SDG_Resid_NewDebtSecurMnthQuart_FinInsurActiv_WhichFinHoldCo_x000D_
Data Type = Bk_Number 19 - 9</t>
        </r>
      </text>
    </comment>
    <comment ref="B92" authorId="2" shapeId="0" xr:uid="{00000000-0006-0000-2500-000007020000}">
      <text>
        <r>
          <rPr>
            <b/>
            <sz val="9"/>
            <color indexed="81"/>
            <rFont val="Tahoma"/>
            <family val="2"/>
          </rPr>
          <t>Metric = D3_1_II_SDG_Resid_CredFacilLimit_FinInsurActiv_WhichOtherHoldCo_x000D_
Data Type = Bk_Number 19 - 9</t>
        </r>
      </text>
    </comment>
    <comment ref="C92" authorId="2" shapeId="0" xr:uid="{00000000-0006-0000-2500-000008020000}">
      <text>
        <r>
          <rPr>
            <b/>
            <sz val="9"/>
            <color indexed="81"/>
            <rFont val="Tahoma"/>
            <family val="2"/>
          </rPr>
          <t>Metric = D3_1_II_SDG_Resid_LoanAdva_FinInsurActiv_WhichOtherHoldCo_x000D_
Data Type = Bk_Number 19 - 9</t>
        </r>
      </text>
    </comment>
    <comment ref="D92" authorId="2" shapeId="0" xr:uid="{00000000-0006-0000-2500-000009020000}">
      <text>
        <r>
          <rPr>
            <b/>
            <sz val="9"/>
            <color indexed="81"/>
            <rFont val="Tahoma"/>
            <family val="2"/>
          </rPr>
          <t>Metric = D3_1_II_SDG_Resid_BillDiscountPurch_FinInsurActiv_WhichOtherHoldCo_x000D_
Data Type = Bk_Number 19 - 9</t>
        </r>
      </text>
    </comment>
    <comment ref="E92" authorId="2" shapeId="0" xr:uid="{00000000-0006-0000-2500-00000A020000}">
      <text>
        <r>
          <rPr>
            <b/>
            <sz val="9"/>
            <color indexed="81"/>
            <rFont val="Tahoma"/>
            <family val="2"/>
          </rPr>
          <t>Metric = D3_1_II_SDG_Resid_ContigentItem_FinInsurActiv_WhichOtherHoldCo_x000D_
Data Type = Bk_Number 19 - 9</t>
        </r>
      </text>
    </comment>
    <comment ref="F92" authorId="2" shapeId="0" xr:uid="{00000000-0006-0000-2500-00000B020000}">
      <text>
        <r>
          <rPr>
            <b/>
            <sz val="9"/>
            <color indexed="81"/>
            <rFont val="Tahoma"/>
            <family val="2"/>
          </rPr>
          <t>Metric = D3_1_II_SDG_Resid_OutsDebtSecur_FinInsurActiv_WhichOtherHoldCo_x000D_
Data Type = Bk_Number 19 - 9</t>
        </r>
      </text>
    </comment>
    <comment ref="G92" authorId="2" shapeId="0" xr:uid="{00000000-0006-0000-2500-00000C020000}">
      <text>
        <r>
          <rPr>
            <b/>
            <sz val="9"/>
            <color indexed="81"/>
            <rFont val="Tahoma"/>
            <family val="2"/>
          </rPr>
          <t>Metric = D3_1_II_SDG_Resid_NewCredGrantMnthQuart_FinInsurActiv_WhichOtherHoldCo_x000D_
Data Type = Bk_Number 19 - 9</t>
        </r>
      </text>
    </comment>
    <comment ref="H92" authorId="2" shapeId="0" xr:uid="{00000000-0006-0000-2500-00000D020000}">
      <text>
        <r>
          <rPr>
            <b/>
            <sz val="9"/>
            <color indexed="81"/>
            <rFont val="Tahoma"/>
            <family val="2"/>
          </rPr>
          <t>Metric = D3_1_II_SDG_Resid_NewDebtSecurMnthQuart_FinInsurActiv_WhichOtherHoldCo_x000D_
Data Type = Bk_Number 19 - 9</t>
        </r>
      </text>
    </comment>
    <comment ref="B93" authorId="2" shapeId="0" xr:uid="{00000000-0006-0000-2500-00000E020000}">
      <text>
        <r>
          <rPr>
            <b/>
            <sz val="9"/>
            <color indexed="81"/>
            <rFont val="Tahoma"/>
            <family val="2"/>
          </rPr>
          <t>Metric = D3_1_II_SDG_Resid_CredFacilLimit_FinInsurActiv_WhichTrustsFunds_x000D_
Data Type = Bk_Number 19 - 9</t>
        </r>
      </text>
    </comment>
    <comment ref="C93" authorId="2" shapeId="0" xr:uid="{00000000-0006-0000-2500-00000F020000}">
      <text>
        <r>
          <rPr>
            <b/>
            <sz val="9"/>
            <color indexed="81"/>
            <rFont val="Tahoma"/>
            <family val="2"/>
          </rPr>
          <t>Metric = D3_1_II_SDG_Resid_LoanAdva_FinInsurActiv_WhichTrustsFunds_x000D_
Data Type = Bk_Number 19 - 9</t>
        </r>
      </text>
    </comment>
    <comment ref="D93" authorId="2" shapeId="0" xr:uid="{00000000-0006-0000-2500-000010020000}">
      <text>
        <r>
          <rPr>
            <b/>
            <sz val="9"/>
            <color indexed="81"/>
            <rFont val="Tahoma"/>
            <family val="2"/>
          </rPr>
          <t>Metric = D3_1_II_SDG_Resid_BillDiscountPurch_FinInsurActiv_WhichTrustsFunds_x000D_
Data Type = Bk_Number 19 - 9</t>
        </r>
      </text>
    </comment>
    <comment ref="E93" authorId="2" shapeId="0" xr:uid="{00000000-0006-0000-2500-000011020000}">
      <text>
        <r>
          <rPr>
            <b/>
            <sz val="9"/>
            <color indexed="81"/>
            <rFont val="Tahoma"/>
            <family val="2"/>
          </rPr>
          <t>Metric = D3_1_II_SDG_Resid_ContigentItem_FinInsurActiv_WhichTrustsFunds_x000D_
Data Type = Bk_Number 19 - 9</t>
        </r>
      </text>
    </comment>
    <comment ref="F93" authorId="2" shapeId="0" xr:uid="{00000000-0006-0000-2500-000012020000}">
      <text>
        <r>
          <rPr>
            <b/>
            <sz val="9"/>
            <color indexed="81"/>
            <rFont val="Tahoma"/>
            <family val="2"/>
          </rPr>
          <t>Metric = D3_1_II_SDG_Resid_OutsDebtSecur_FinInsurActiv_WhichTrustsFunds_x000D_
Data Type = Bk_Number 19 - 9</t>
        </r>
      </text>
    </comment>
    <comment ref="G93" authorId="2" shapeId="0" xr:uid="{00000000-0006-0000-2500-000013020000}">
      <text>
        <r>
          <rPr>
            <b/>
            <sz val="9"/>
            <color indexed="81"/>
            <rFont val="Tahoma"/>
            <family val="2"/>
          </rPr>
          <t>Metric = D3_1_II_SDG_Resid_NewCredGrantMnthQuart_FinInsurActiv_WhichTrustsFunds_x000D_
Data Type = Bk_Number 19 - 9</t>
        </r>
      </text>
    </comment>
    <comment ref="H93" authorId="2" shapeId="0" xr:uid="{00000000-0006-0000-2500-000014020000}">
      <text>
        <r>
          <rPr>
            <b/>
            <sz val="9"/>
            <color indexed="81"/>
            <rFont val="Tahoma"/>
            <family val="2"/>
          </rPr>
          <t>Metric = D3_1_II_SDG_Resid_NewDebtSecurMnthQuart_FinInsurActiv_WhichTrustsFunds_x000D_
Data Type = Bk_Number 19 - 9</t>
        </r>
      </text>
    </comment>
    <comment ref="B94" authorId="2" shapeId="0" xr:uid="{00000000-0006-0000-2500-000015020000}">
      <text>
        <r>
          <rPr>
            <b/>
            <sz val="9"/>
            <color indexed="81"/>
            <rFont val="Tahoma"/>
            <family val="2"/>
          </rPr>
          <t>Metric = D3_1_II_SDG_Resid_CredFacilLimit_FinInsurActiv_WhichInsurCoProvPenFunds_x000D_
Data Type = Bk_Number 19 - 9</t>
        </r>
      </text>
    </comment>
    <comment ref="C94" authorId="2" shapeId="0" xr:uid="{00000000-0006-0000-2500-000016020000}">
      <text>
        <r>
          <rPr>
            <b/>
            <sz val="9"/>
            <color indexed="81"/>
            <rFont val="Tahoma"/>
            <family val="2"/>
          </rPr>
          <t>Metric = D3_1_II_SDG_Resid_LoanAdva_FinInsurActiv_WhichInsurCoProvPenFunds_x000D_
Data Type = Bk_Number 19 - 9</t>
        </r>
      </text>
    </comment>
    <comment ref="D94" authorId="2" shapeId="0" xr:uid="{00000000-0006-0000-2500-000017020000}">
      <text>
        <r>
          <rPr>
            <b/>
            <sz val="9"/>
            <color indexed="81"/>
            <rFont val="Tahoma"/>
            <family val="2"/>
          </rPr>
          <t>Metric = D3_1_II_SDG_Resid_BillDiscountPurch_FinInsurActiv_WhichInsurCoProvPenFunds_x000D_
Data Type = Bk_Number 19 - 9</t>
        </r>
      </text>
    </comment>
    <comment ref="E94" authorId="2" shapeId="0" xr:uid="{00000000-0006-0000-2500-000018020000}">
      <text>
        <r>
          <rPr>
            <b/>
            <sz val="9"/>
            <color indexed="81"/>
            <rFont val="Tahoma"/>
            <family val="2"/>
          </rPr>
          <t>Metric = D3_1_II_SDG_Resid_ContigentItem_FinInsurActiv_WhichInsurCoProvPenFunds_x000D_
Data Type = Bk_Number 19 - 9</t>
        </r>
      </text>
    </comment>
    <comment ref="F94" authorId="2" shapeId="0" xr:uid="{00000000-0006-0000-2500-000019020000}">
      <text>
        <r>
          <rPr>
            <b/>
            <sz val="9"/>
            <color indexed="81"/>
            <rFont val="Tahoma"/>
            <family val="2"/>
          </rPr>
          <t>Metric = D3_1_II_SDG_Resid_OutsDebtSecur_FinInsurActiv_WhichInsurCoProvPenFunds_x000D_
Data Type = Bk_Number 19 - 9</t>
        </r>
      </text>
    </comment>
    <comment ref="G94" authorId="2" shapeId="0" xr:uid="{00000000-0006-0000-2500-00001A020000}">
      <text>
        <r>
          <rPr>
            <b/>
            <sz val="9"/>
            <color indexed="81"/>
            <rFont val="Tahoma"/>
            <family val="2"/>
          </rPr>
          <t>Metric = D3_1_II_SDG_Resid_NewCredGrantMnthQuart_FinInsurActiv_WhichInsurCoProvPenFunds_x000D_
Data Type = Bk_Number 19 - 9</t>
        </r>
      </text>
    </comment>
    <comment ref="H94" authorId="2" shapeId="0" xr:uid="{00000000-0006-0000-2500-00001B020000}">
      <text>
        <r>
          <rPr>
            <b/>
            <sz val="9"/>
            <color indexed="81"/>
            <rFont val="Tahoma"/>
            <family val="2"/>
          </rPr>
          <t>Metric = D3_1_II_SDG_Resid_NewDebtSecurMnthQuart_FinInsurActiv_WhichInsurCoProvPenFunds_x000D_
Data Type = Bk_Number 19 - 9</t>
        </r>
      </text>
    </comment>
    <comment ref="B95" authorId="2" shapeId="0" xr:uid="{00000000-0006-0000-2500-00001C020000}">
      <text>
        <r>
          <rPr>
            <b/>
            <sz val="9"/>
            <color indexed="81"/>
            <rFont val="Tahoma"/>
            <family val="2"/>
          </rPr>
          <t>Metric = D3_1_II_SDG_Resid_CredFacilLimit_FinInsurActiv_WhichExchng_x000D_
Data Type = Bk_Number 19 - 9</t>
        </r>
      </text>
    </comment>
    <comment ref="C95" authorId="2" shapeId="0" xr:uid="{00000000-0006-0000-2500-00001D020000}">
      <text>
        <r>
          <rPr>
            <b/>
            <sz val="9"/>
            <color indexed="81"/>
            <rFont val="Tahoma"/>
            <family val="2"/>
          </rPr>
          <t>Metric = D3_1_II_SDG_Resid_LoanAdva_FinInsurActiv_WhichExchng_x000D_
Data Type = Bk_Number 19 - 9</t>
        </r>
      </text>
    </comment>
    <comment ref="D95" authorId="2" shapeId="0" xr:uid="{00000000-0006-0000-2500-00001E020000}">
      <text>
        <r>
          <rPr>
            <b/>
            <sz val="9"/>
            <color indexed="81"/>
            <rFont val="Tahoma"/>
            <family val="2"/>
          </rPr>
          <t>Metric = D3_1_II_SDG_Resid_BillDiscountPurch_FinInsurActiv_WhichExchng_x000D_
Data Type = Bk_Number 19 - 9</t>
        </r>
      </text>
    </comment>
    <comment ref="E95" authorId="2" shapeId="0" xr:uid="{00000000-0006-0000-2500-00001F020000}">
      <text>
        <r>
          <rPr>
            <b/>
            <sz val="9"/>
            <color indexed="81"/>
            <rFont val="Tahoma"/>
            <family val="2"/>
          </rPr>
          <t>Metric = D3_1_II_SDG_Resid_ContigentItem_FinInsurActiv_WhichExchng_x000D_
Data Type = Bk_Number 19 - 9</t>
        </r>
      </text>
    </comment>
    <comment ref="F95" authorId="2" shapeId="0" xr:uid="{00000000-0006-0000-2500-000020020000}">
      <text>
        <r>
          <rPr>
            <b/>
            <sz val="9"/>
            <color indexed="81"/>
            <rFont val="Tahoma"/>
            <family val="2"/>
          </rPr>
          <t>Metric = D3_1_II_SDG_Resid_OutsDebtSecur_FinInsurActiv_WhichExchng_x000D_
Data Type = Bk_Number 19 - 9</t>
        </r>
      </text>
    </comment>
    <comment ref="G95" authorId="2" shapeId="0" xr:uid="{00000000-0006-0000-2500-000021020000}">
      <text>
        <r>
          <rPr>
            <b/>
            <sz val="9"/>
            <color indexed="81"/>
            <rFont val="Tahoma"/>
            <family val="2"/>
          </rPr>
          <t>Metric = D3_1_II_SDG_Resid_NewCredGrantMnthQuart_FinInsurActiv_WhichExchng_x000D_
Data Type = Bk_Number 19 - 9</t>
        </r>
      </text>
    </comment>
    <comment ref="H95" authorId="2" shapeId="0" xr:uid="{00000000-0006-0000-2500-000022020000}">
      <text>
        <r>
          <rPr>
            <b/>
            <sz val="9"/>
            <color indexed="81"/>
            <rFont val="Tahoma"/>
            <family val="2"/>
          </rPr>
          <t>Metric = D3_1_II_SDG_Resid_NewDebtSecurMnthQuart_FinInsurActiv_WhichExchng_x000D_
Data Type = Bk_Number 19 - 9</t>
        </r>
      </text>
    </comment>
    <comment ref="B96" authorId="2" shapeId="0" xr:uid="{00000000-0006-0000-2500-000023020000}">
      <text>
        <r>
          <rPr>
            <b/>
            <sz val="9"/>
            <color indexed="81"/>
            <rFont val="Tahoma"/>
            <family val="2"/>
          </rPr>
          <t>Metric = D3_1_II_SDG_Resid_CredFacilLimit_FinInsurActiv_WhichTrusFidCustodServFirms_x000D_
Data Type = Bk_Number 19 - 9</t>
        </r>
      </text>
    </comment>
    <comment ref="C96" authorId="2" shapeId="0" xr:uid="{00000000-0006-0000-2500-000024020000}">
      <text>
        <r>
          <rPr>
            <b/>
            <sz val="9"/>
            <color indexed="81"/>
            <rFont val="Tahoma"/>
            <family val="2"/>
          </rPr>
          <t>Metric = D3_1_II_SDG_Resid_LoanAdva_FinInsurActiv_WhichTrusFidCustodServFirms_x000D_
Data Type = Bk_Number 19 - 9</t>
        </r>
      </text>
    </comment>
    <comment ref="D96" authorId="2" shapeId="0" xr:uid="{00000000-0006-0000-2500-000025020000}">
      <text>
        <r>
          <rPr>
            <b/>
            <sz val="9"/>
            <color indexed="81"/>
            <rFont val="Tahoma"/>
            <family val="2"/>
          </rPr>
          <t>Metric = D3_1_II_SDG_Resid_BillDiscountPurch_FinInsurActiv_WhichTrusFidCustodServFirms_x000D_
Data Type = Bk_Number 19 - 9</t>
        </r>
      </text>
    </comment>
    <comment ref="E96" authorId="2" shapeId="0" xr:uid="{00000000-0006-0000-2500-000026020000}">
      <text>
        <r>
          <rPr>
            <b/>
            <sz val="9"/>
            <color indexed="81"/>
            <rFont val="Tahoma"/>
            <family val="2"/>
          </rPr>
          <t>Metric = D3_1_II_SDG_Resid_ContigentItem_FinInsurActiv_WhichTrusFidCustodServFirms_x000D_
Data Type = Bk_Number 19 - 9</t>
        </r>
      </text>
    </comment>
    <comment ref="F96" authorId="2" shapeId="0" xr:uid="{00000000-0006-0000-2500-000027020000}">
      <text>
        <r>
          <rPr>
            <b/>
            <sz val="9"/>
            <color indexed="81"/>
            <rFont val="Tahoma"/>
            <family val="2"/>
          </rPr>
          <t>Metric = D3_1_II_SDG_Resid_OutsDebtSecur_FinInsurActiv_WhichTrusFidCustodServFirms_x000D_
Data Type = Bk_Number 19 - 9</t>
        </r>
      </text>
    </comment>
    <comment ref="G96" authorId="2" shapeId="0" xr:uid="{00000000-0006-0000-2500-000028020000}">
      <text>
        <r>
          <rPr>
            <b/>
            <sz val="9"/>
            <color indexed="81"/>
            <rFont val="Tahoma"/>
            <family val="2"/>
          </rPr>
          <t>Metric = D3_1_II_SDG_Resid_NewCredGrantMnthQuart_FinInsurActiv_WhichTrusFidCustodServFirms_x000D_
Data Type = Bk_Number 19 - 9</t>
        </r>
      </text>
    </comment>
    <comment ref="H96" authorId="2" shapeId="0" xr:uid="{00000000-0006-0000-2500-000029020000}">
      <text>
        <r>
          <rPr>
            <b/>
            <sz val="9"/>
            <color indexed="81"/>
            <rFont val="Tahoma"/>
            <family val="2"/>
          </rPr>
          <t>Metric = D3_1_II_SDG_Resid_NewDebtSecurMnthQuart_FinInsurActiv_WhichTrusFidCustodServFirms_x000D_
Data Type = Bk_Number 19 - 9</t>
        </r>
      </text>
    </comment>
    <comment ref="B97" authorId="2" shapeId="0" xr:uid="{00000000-0006-0000-2500-00002A020000}">
      <text>
        <r>
          <rPr>
            <b/>
            <sz val="9"/>
            <color indexed="81"/>
            <rFont val="Tahoma"/>
            <family val="2"/>
          </rPr>
          <t>Metric = D3_1_II_SDG_Resid_CredFacilLimit_FinInsurActiv_WhichSecurFutureCo_x000D_
Data Type = Bk_Number 19 - 9</t>
        </r>
      </text>
    </comment>
    <comment ref="C97" authorId="2" shapeId="0" xr:uid="{00000000-0006-0000-2500-00002B020000}">
      <text>
        <r>
          <rPr>
            <b/>
            <sz val="9"/>
            <color indexed="81"/>
            <rFont val="Tahoma"/>
            <family val="2"/>
          </rPr>
          <t>Metric = D3_1_II_SDG_Resid_LoanAdva_FinInsurActiv_WhichSecurFutureCo_x000D_
Data Type = Bk_Number 19 - 9</t>
        </r>
      </text>
    </comment>
    <comment ref="D97" authorId="2" shapeId="0" xr:uid="{00000000-0006-0000-2500-00002C020000}">
      <text>
        <r>
          <rPr>
            <b/>
            <sz val="9"/>
            <color indexed="81"/>
            <rFont val="Tahoma"/>
            <family val="2"/>
          </rPr>
          <t>Metric = D3_1_II_SDG_Resid_BillDiscountPurch_FinInsurActiv_WhichSecurFutureCo_x000D_
Data Type = Bk_Number 19 - 9</t>
        </r>
      </text>
    </comment>
    <comment ref="E97" authorId="2" shapeId="0" xr:uid="{00000000-0006-0000-2500-00002D020000}">
      <text>
        <r>
          <rPr>
            <b/>
            <sz val="9"/>
            <color indexed="81"/>
            <rFont val="Tahoma"/>
            <family val="2"/>
          </rPr>
          <t>Metric = D3_1_II_SDG_Resid_ContigentItem_FinInsurActiv_WhichSecurFutureCo_x000D_
Data Type = Bk_Number 19 - 9</t>
        </r>
      </text>
    </comment>
    <comment ref="F97" authorId="2" shapeId="0" xr:uid="{00000000-0006-0000-2500-00002E020000}">
      <text>
        <r>
          <rPr>
            <b/>
            <sz val="9"/>
            <color indexed="81"/>
            <rFont val="Tahoma"/>
            <family val="2"/>
          </rPr>
          <t>Metric = D3_1_II_SDG_Resid_OutsDebtSecur_FinInsurActiv_WhichSecurFutureCo_x000D_
Data Type = Bk_Number 19 - 9</t>
        </r>
      </text>
    </comment>
    <comment ref="G97" authorId="2" shapeId="0" xr:uid="{00000000-0006-0000-2500-00002F020000}">
      <text>
        <r>
          <rPr>
            <b/>
            <sz val="9"/>
            <color indexed="81"/>
            <rFont val="Tahoma"/>
            <family val="2"/>
          </rPr>
          <t>Metric = D3_1_II_SDG_Resid_NewCredGrantMnthQuart_FinInsurActiv_WhichSecurFutureCo_x000D_
Data Type = Bk_Number 19 - 9</t>
        </r>
      </text>
    </comment>
    <comment ref="H97" authorId="2" shapeId="0" xr:uid="{00000000-0006-0000-2500-000030020000}">
      <text>
        <r>
          <rPr>
            <b/>
            <sz val="9"/>
            <color indexed="81"/>
            <rFont val="Tahoma"/>
            <family val="2"/>
          </rPr>
          <t>Metric = D3_1_II_SDG_Resid_NewDebtSecurMnthQuart_FinInsurActiv_WhichSecurFutureCo_x000D_
Data Type = Bk_Number 19 - 9</t>
        </r>
      </text>
    </comment>
    <comment ref="B98" authorId="2" shapeId="0" xr:uid="{00000000-0006-0000-2500-000031020000}">
      <text>
        <r>
          <rPr>
            <b/>
            <sz val="9"/>
            <color indexed="81"/>
            <rFont val="Tahoma"/>
            <family val="2"/>
          </rPr>
          <t>Metric = D3_1_II_SDG_Resid_CredFacilLimit_FinInsurActiv_WhichFundManageCo_x000D_
Data Type = Bk_Number 19 - 9</t>
        </r>
      </text>
    </comment>
    <comment ref="C98" authorId="2" shapeId="0" xr:uid="{00000000-0006-0000-2500-000032020000}">
      <text>
        <r>
          <rPr>
            <b/>
            <sz val="9"/>
            <color indexed="81"/>
            <rFont val="Tahoma"/>
            <family val="2"/>
          </rPr>
          <t>Metric = D3_1_II_SDG_Resid_LoanAdva_FinInsurActiv_WhichFundManageCo_x000D_
Data Type = Bk_Number 19 - 9</t>
        </r>
      </text>
    </comment>
    <comment ref="D98" authorId="2" shapeId="0" xr:uid="{00000000-0006-0000-2500-000033020000}">
      <text>
        <r>
          <rPr>
            <b/>
            <sz val="9"/>
            <color indexed="81"/>
            <rFont val="Tahoma"/>
            <family val="2"/>
          </rPr>
          <t>Metric = D3_1_II_SDG_Resid_BillDiscountPurch_FinInsurActiv_WhichFundManageCo_x000D_
Data Type = Bk_Number 19 - 9</t>
        </r>
      </text>
    </comment>
    <comment ref="E98" authorId="2" shapeId="0" xr:uid="{00000000-0006-0000-2500-000034020000}">
      <text>
        <r>
          <rPr>
            <b/>
            <sz val="9"/>
            <color indexed="81"/>
            <rFont val="Tahoma"/>
            <family val="2"/>
          </rPr>
          <t>Metric = D3_1_II_SDG_Resid_ContigentItem_FinInsurActiv_WhichFundManageCo_x000D_
Data Type = Bk_Number 19 - 9</t>
        </r>
      </text>
    </comment>
    <comment ref="F98" authorId="2" shapeId="0" xr:uid="{00000000-0006-0000-2500-000035020000}">
      <text>
        <r>
          <rPr>
            <b/>
            <sz val="9"/>
            <color indexed="81"/>
            <rFont val="Tahoma"/>
            <family val="2"/>
          </rPr>
          <t>Metric = D3_1_II_SDG_Resid_OutsDebtSecur_FinInsurActiv_WhichFundManageCo_x000D_
Data Type = Bk_Number 19 - 9</t>
        </r>
      </text>
    </comment>
    <comment ref="G98" authorId="2" shapeId="0" xr:uid="{00000000-0006-0000-2500-000036020000}">
      <text>
        <r>
          <rPr>
            <b/>
            <sz val="9"/>
            <color indexed="81"/>
            <rFont val="Tahoma"/>
            <family val="2"/>
          </rPr>
          <t>Metric = D3_1_II_SDG_Resid_NewCredGrantMnthQuart_FinInsurActiv_WhichFundManageCo_x000D_
Data Type = Bk_Number 19 - 9</t>
        </r>
      </text>
    </comment>
    <comment ref="H98" authorId="2" shapeId="0" xr:uid="{00000000-0006-0000-2500-000037020000}">
      <text>
        <r>
          <rPr>
            <b/>
            <sz val="9"/>
            <color indexed="81"/>
            <rFont val="Tahoma"/>
            <family val="2"/>
          </rPr>
          <t>Metric = D3_1_II_SDG_Resid_NewDebtSecurMnthQuart_FinInsurActiv_WhichFundManageCo_x000D_
Data Type = Bk_Number 19 - 9</t>
        </r>
      </text>
    </comment>
    <comment ref="B99" authorId="0" shapeId="0" xr:uid="{00000000-0006-0000-2500-000038020000}">
      <text>
        <r>
          <rPr>
            <b/>
            <sz val="9"/>
            <color indexed="81"/>
            <rFont val="Tahoma"/>
            <family val="2"/>
          </rPr>
          <t>Metric = D3_1_II_DenomSingDollar_CredFacilLimit_Amount_x000D_
Data Type = Bk_Number 19 - 9_x000D_
Bk_AssetsContBySector = RealProp_x000D_
Bk_Residency = SingaporeResident_x000D_
Bk_OtherCurrencies = SGD</t>
        </r>
      </text>
    </comment>
    <comment ref="C99" authorId="0" shapeId="0" xr:uid="{00000000-0006-0000-2500-000039020000}">
      <text>
        <r>
          <rPr>
            <b/>
            <sz val="9"/>
            <color indexed="81"/>
            <rFont val="Tahoma"/>
            <family val="2"/>
          </rPr>
          <t>Metric = D3_1_II_DenomSingDollar_LoanAdva_Amount_x000D_
Data Type = Bk_Number 19 - 9_x000D_
Bk_AssetsContBySector = RealProp_x000D_
Bk_Residency = SingaporeResident_x000D_
Bk_OtherCurrencies = SGD</t>
        </r>
      </text>
    </comment>
    <comment ref="D99" authorId="0" shapeId="0" xr:uid="{00000000-0006-0000-2500-00003A020000}">
      <text>
        <r>
          <rPr>
            <b/>
            <sz val="9"/>
            <color indexed="81"/>
            <rFont val="Tahoma"/>
            <family val="2"/>
          </rPr>
          <t>Metric = D3_1_II_DenomSingDollar_BillDiscountPurch_Amount_x000D_
Data Type = Bk_Number 19 - 9_x000D_
Bk_AssetsContBySector = RealProp_x000D_
Bk_Residency = SingaporeResident_x000D_
Bk_OtherCurrencies = SGD</t>
        </r>
      </text>
    </comment>
    <comment ref="E99" authorId="0" shapeId="0" xr:uid="{00000000-0006-0000-2500-00003B020000}">
      <text>
        <r>
          <rPr>
            <b/>
            <sz val="9"/>
            <color indexed="81"/>
            <rFont val="Tahoma"/>
            <family val="2"/>
          </rPr>
          <t>Metric = D3_1_II_DenomSingDollar_ContingentItem_Amount_x000D_
Data Type = Bk_Number 19 - 9_x000D_
Bk_AssetsContBySector = RealProp_x000D_
Bk_Residency = SingaporeResident_x000D_
Bk_OtherCurrencies = SGD</t>
        </r>
      </text>
    </comment>
    <comment ref="F99" authorId="0" shapeId="0" xr:uid="{00000000-0006-0000-2500-00003C020000}">
      <text>
        <r>
          <rPr>
            <b/>
            <sz val="9"/>
            <color indexed="81"/>
            <rFont val="Tahoma"/>
            <family val="2"/>
          </rPr>
          <t>Metric = D3_1_II_DenomSingDollar_OutsDebtSecur_Amount_x000D_
Data Type = Bk_Number 19 - 9_x000D_
Bk_AssetsContBySector = RealProp_x000D_
Bk_Residency = SingaporeResident_x000D_
Bk_OtherCurrencies = SGD</t>
        </r>
      </text>
    </comment>
    <comment ref="G99" authorId="0" shapeId="0" xr:uid="{00000000-0006-0000-2500-00003D020000}">
      <text>
        <r>
          <rPr>
            <b/>
            <sz val="9"/>
            <color indexed="81"/>
            <rFont val="Tahoma"/>
            <family val="2"/>
          </rPr>
          <t>Metric = D3_1_II_DenomSingDollar_CredFacilGrantMnthQuart_Amount_x000D_
Data Type = Bk_Number 19 - 9_x000D_
Bk_AssetsContBySector = RealProp_x000D_
Bk_Residency = SingaporeResident_x000D_
Bk_OtherCurrencies = SGD</t>
        </r>
      </text>
    </comment>
    <comment ref="H99" authorId="0" shapeId="0" xr:uid="{00000000-0006-0000-2500-00003E020000}">
      <text>
        <r>
          <rPr>
            <b/>
            <sz val="9"/>
            <color indexed="81"/>
            <rFont val="Tahoma"/>
            <family val="2"/>
          </rPr>
          <t>Metric = D3_1_II_DenomSingDollar_DebtSecurMnthQuart_Amount_x000D_
Data Type = Bk_Number 19 - 9_x000D_
Bk_AssetsContBySector = RealProp_x000D_
Bk_Residency = SingaporeResident_x000D_
Bk_OtherCurrencies = SGD</t>
        </r>
      </text>
    </comment>
    <comment ref="B100" authorId="2" shapeId="0" xr:uid="{00000000-0006-0000-2500-00003F020000}">
      <text>
        <r>
          <rPr>
            <b/>
            <sz val="9"/>
            <color indexed="81"/>
            <rFont val="Tahoma"/>
            <family val="2"/>
          </rPr>
          <t>Metric = D3_1_II_SDG_Resid_CredFacilLimit_RealEst_WhichRealEstDevs_x000D_
Data Type = Bk_Number 19 - 9</t>
        </r>
      </text>
    </comment>
    <comment ref="C100" authorId="2" shapeId="0" xr:uid="{00000000-0006-0000-2500-000040020000}">
      <text>
        <r>
          <rPr>
            <b/>
            <sz val="9"/>
            <color indexed="81"/>
            <rFont val="Tahoma"/>
            <family val="2"/>
          </rPr>
          <t>Metric = D3_1_II_SDG_Resid_LoanAdva_RealEst_WhichRealEstDevs_x000D_
Data Type = Bk_Number 19 - 9</t>
        </r>
      </text>
    </comment>
    <comment ref="D100" authorId="2" shapeId="0" xr:uid="{00000000-0006-0000-2500-000041020000}">
      <text>
        <r>
          <rPr>
            <b/>
            <sz val="9"/>
            <color indexed="81"/>
            <rFont val="Tahoma"/>
            <family val="2"/>
          </rPr>
          <t>Metric = D3_1_II_SDG_Resid_BillDiscountPurch_RealEst_WhichRealEstDevs_x000D_
Data Type = Bk_Number 19 - 9</t>
        </r>
      </text>
    </comment>
    <comment ref="E100" authorId="2" shapeId="0" xr:uid="{00000000-0006-0000-2500-000042020000}">
      <text>
        <r>
          <rPr>
            <b/>
            <sz val="9"/>
            <color indexed="81"/>
            <rFont val="Tahoma"/>
            <family val="2"/>
          </rPr>
          <t>Metric = D3_1_II_SDG_Resid_ContigentItem_RealEst_WhichRealEstDevs_x000D_
Data Type = Bk_Number 19 - 9</t>
        </r>
      </text>
    </comment>
    <comment ref="F100" authorId="2" shapeId="0" xr:uid="{00000000-0006-0000-2500-000043020000}">
      <text>
        <r>
          <rPr>
            <b/>
            <sz val="9"/>
            <color indexed="81"/>
            <rFont val="Tahoma"/>
            <family val="2"/>
          </rPr>
          <t>Metric = D3_1_II_SDG_Resid_OutsDebtSecur_RealEst_WhichRealEstDevs_x000D_
Data Type = Bk_Number 19 - 9</t>
        </r>
      </text>
    </comment>
    <comment ref="G100" authorId="2" shapeId="0" xr:uid="{00000000-0006-0000-2500-000044020000}">
      <text>
        <r>
          <rPr>
            <b/>
            <sz val="9"/>
            <color indexed="81"/>
            <rFont val="Tahoma"/>
            <family val="2"/>
          </rPr>
          <t>Metric = D3_1_II_SDG_Resid_NewCredGrantMnthQuart_RealEst_WhichRealEstDevs_x000D_
Data Type = Bk_Number 19 - 9</t>
        </r>
      </text>
    </comment>
    <comment ref="H100" authorId="2" shapeId="0" xr:uid="{00000000-0006-0000-2500-000045020000}">
      <text>
        <r>
          <rPr>
            <b/>
            <sz val="9"/>
            <color indexed="81"/>
            <rFont val="Tahoma"/>
            <family val="2"/>
          </rPr>
          <t>Metric = D3_1_II_SDG_Resid_NewDebtSecurMnthQuart_RealEst_WhichRealEstDevs_x000D_
Data Type = Bk_Number 19 - 9</t>
        </r>
      </text>
    </comment>
    <comment ref="B101" authorId="2" shapeId="0" xr:uid="{00000000-0006-0000-2500-000046020000}">
      <text>
        <r>
          <rPr>
            <b/>
            <sz val="9"/>
            <color indexed="81"/>
            <rFont val="Tahoma"/>
            <family val="2"/>
          </rPr>
          <t>Metric = D3_1_II_SDG_Resid_CredFacilLimit_RealEst_WhichRealEstInvstsTrustsWithRentInc_x000D_
Data Type = Bk_Number 19 - 9</t>
        </r>
      </text>
    </comment>
    <comment ref="C101" authorId="2" shapeId="0" xr:uid="{00000000-0006-0000-2500-000047020000}">
      <text>
        <r>
          <rPr>
            <b/>
            <sz val="9"/>
            <color indexed="81"/>
            <rFont val="Tahoma"/>
            <family val="2"/>
          </rPr>
          <t>Metric = D3_1_II_SDG_Resid_LoanAdva_RealEst_WhichRealEstInvstsTrustsWithRentInc_x000D_
Data Type = Bk_Number 19 - 9</t>
        </r>
      </text>
    </comment>
    <comment ref="D101" authorId="2" shapeId="0" xr:uid="{00000000-0006-0000-2500-000048020000}">
      <text>
        <r>
          <rPr>
            <b/>
            <sz val="9"/>
            <color indexed="81"/>
            <rFont val="Tahoma"/>
            <family val="2"/>
          </rPr>
          <t>Metric = D3_1_II_SDG_Resid_BillDiscountPurch_RealEst_WhichRealEstInvstsTrustsWithRentInc_x000D_
Data Type = Bk_Number 19 - 9</t>
        </r>
      </text>
    </comment>
    <comment ref="E101" authorId="2" shapeId="0" xr:uid="{00000000-0006-0000-2500-000049020000}">
      <text>
        <r>
          <rPr>
            <b/>
            <sz val="9"/>
            <color indexed="81"/>
            <rFont val="Tahoma"/>
            <family val="2"/>
          </rPr>
          <t>Metric = D3_1_II_SDG_Resid_ContigentItem_RealEst_WhichRealEstInvstsTrustsWithRentInc_x000D_
Data Type = Bk_Number 19 - 9</t>
        </r>
      </text>
    </comment>
    <comment ref="F101" authorId="2" shapeId="0" xr:uid="{00000000-0006-0000-2500-00004A020000}">
      <text>
        <r>
          <rPr>
            <b/>
            <sz val="9"/>
            <color indexed="81"/>
            <rFont val="Tahoma"/>
            <family val="2"/>
          </rPr>
          <t>Metric = D3_1_II_SDG_Resid_OutsDebtSecur_RealEst_WhichRealEstInvstsTrustsWithRentInc_x000D_
Data Type = Bk_Number 19 - 9</t>
        </r>
      </text>
    </comment>
    <comment ref="G101" authorId="2" shapeId="0" xr:uid="{00000000-0006-0000-2500-00004B020000}">
      <text>
        <r>
          <rPr>
            <b/>
            <sz val="9"/>
            <color indexed="81"/>
            <rFont val="Tahoma"/>
            <family val="2"/>
          </rPr>
          <t>Metric = D3_1_II_SDG_Resid_NewCredGrantMnthQuart_RealEst_WhichRealEstInvstsTrustsWithRentInc_x000D_
Data Type = Bk_Number 19 - 9</t>
        </r>
      </text>
    </comment>
    <comment ref="H101" authorId="2" shapeId="0" xr:uid="{00000000-0006-0000-2500-00004C020000}">
      <text>
        <r>
          <rPr>
            <b/>
            <sz val="9"/>
            <color indexed="81"/>
            <rFont val="Tahoma"/>
            <family val="2"/>
          </rPr>
          <t>Metric = D3_1_II_SDG_Resid_NewDebtSecurMnthQuart_RealEst_WhichRealEstInvstsTrustsWithRentInc_x000D_
Data Type = Bk_Number 19 - 9</t>
        </r>
      </text>
    </comment>
    <comment ref="B102" authorId="0" shapeId="0" xr:uid="{00000000-0006-0000-2500-00004D020000}">
      <text>
        <r>
          <rPr>
            <b/>
            <sz val="9"/>
            <color indexed="81"/>
            <rFont val="Tahoma"/>
            <family val="2"/>
          </rPr>
          <t>Metric = D3_1_II_DenomSingDollar_CredFacilLimit_Amount_x000D_
Data Type = Bk_Number 19 - 9_x000D_
Bk_AssetsContBySector = ProfessionalScientificTechnicalAdministrativeSupportServiceActivities_x000D_
Bk_Residency = SingaporeResident_x000D_
Bk_OtherCurrencies = SGD</t>
        </r>
      </text>
    </comment>
    <comment ref="C102" authorId="0" shapeId="0" xr:uid="{00000000-0006-0000-2500-00004E020000}">
      <text>
        <r>
          <rPr>
            <b/>
            <sz val="9"/>
            <color indexed="81"/>
            <rFont val="Tahoma"/>
            <family val="2"/>
          </rPr>
          <t>Metric = D3_1_II_DenomSingDollar_LoanAdva_Amount_x000D_
Data Type = Bk_Number 19 - 9_x000D_
Bk_AssetsContBySector = ProfessionalScientificTechnicalAdministrativeSupportServiceActivities_x000D_
Bk_Residency = SingaporeResident_x000D_
Bk_OtherCurrencies = SGD</t>
        </r>
      </text>
    </comment>
    <comment ref="D102" authorId="0" shapeId="0" xr:uid="{00000000-0006-0000-2500-00004F020000}">
      <text>
        <r>
          <rPr>
            <b/>
            <sz val="9"/>
            <color indexed="81"/>
            <rFont val="Tahoma"/>
            <family val="2"/>
          </rPr>
          <t>Metric = D3_1_II_DenomSingDollar_BillDiscountPurch_Amount_x000D_
Data Type = Bk_Number 19 - 9_x000D_
Bk_AssetsContBySector = ProfessionalScientificTechnicalAdministrativeSupportServiceActivities_x000D_
Bk_Residency = SingaporeResident_x000D_
Bk_OtherCurrencies = SGD</t>
        </r>
      </text>
    </comment>
    <comment ref="E102" authorId="0" shapeId="0" xr:uid="{00000000-0006-0000-2500-000050020000}">
      <text>
        <r>
          <rPr>
            <b/>
            <sz val="9"/>
            <color indexed="81"/>
            <rFont val="Tahoma"/>
            <family val="2"/>
          </rPr>
          <t>Metric = D3_1_II_DenomSingDollar_ContingentItem_Amount_x000D_
Data Type = Bk_Number 19 - 9_x000D_
Bk_AssetsContBySector = ProfessionalScientificTechnicalAdministrativeSupportServiceActivities_x000D_
Bk_Residency = SingaporeResident_x000D_
Bk_OtherCurrencies = SGD</t>
        </r>
      </text>
    </comment>
    <comment ref="F102" authorId="0" shapeId="0" xr:uid="{00000000-0006-0000-2500-000051020000}">
      <text>
        <r>
          <rPr>
            <b/>
            <sz val="9"/>
            <color indexed="81"/>
            <rFont val="Tahoma"/>
            <family val="2"/>
          </rPr>
          <t>Metric = D3_1_II_DenomSingDollar_OutsDebtSecur_Amount_x000D_
Data Type = Bk_Number 19 - 9_x000D_
Bk_AssetsContBySector = ProfessionalScientificTechnicalAdministrativeSupportServiceActivities_x000D_
Bk_Residency = SingaporeResident_x000D_
Bk_OtherCurrencies = SGD</t>
        </r>
      </text>
    </comment>
    <comment ref="G102" authorId="0" shapeId="0" xr:uid="{00000000-0006-0000-2500-000052020000}">
      <text>
        <r>
          <rPr>
            <b/>
            <sz val="9"/>
            <color indexed="81"/>
            <rFont val="Tahoma"/>
            <family val="2"/>
          </rPr>
          <t>Metric = D3_1_II_DenomSingDollar_CredFacilGrantMnthQuart_Amount_x000D_
Data Type = Bk_Number 19 - 9_x000D_
Bk_AssetsContBySector = ProfessionalScientificTechnicalAdministrativeSupportServiceActivities_x000D_
Bk_Residency = SingaporeResident_x000D_
Bk_OtherCurrencies = SGD</t>
        </r>
      </text>
    </comment>
    <comment ref="H102" authorId="0" shapeId="0" xr:uid="{00000000-0006-0000-2500-000053020000}">
      <text>
        <r>
          <rPr>
            <b/>
            <sz val="9"/>
            <color indexed="81"/>
            <rFont val="Tahoma"/>
            <family val="2"/>
          </rPr>
          <t>Metric = D3_1_II_DenomSingDollar_DebtSecurMnthQuart_Amount_x000D_
Data Type = Bk_Number 19 - 9_x000D_
Bk_AssetsContBySector = ProfessionalScientificTechnicalAdministrativeSupportServiceActivities_x000D_
Bk_Residency = SingaporeResident_x000D_
Bk_OtherCurrencies = SGD</t>
        </r>
      </text>
    </comment>
    <comment ref="B103" authorId="0" shapeId="0" xr:uid="{00000000-0006-0000-2500-000054020000}">
      <text>
        <r>
          <rPr>
            <b/>
            <sz val="9"/>
            <color indexed="81"/>
            <rFont val="Tahoma"/>
            <family val="2"/>
          </rPr>
          <t>Metric = D3_1_II_DenomSingDollar_CredFacilLimit_Amount_x000D_
Data Type = Bk_Number 19 - 9_x000D_
Bk_AssetsContBySector = OtherIndustries_x000D_
Bk_Residency = SingaporeResident_x000D_
Bk_OtherCurrencies = SGD</t>
        </r>
      </text>
    </comment>
    <comment ref="C103" authorId="0" shapeId="0" xr:uid="{00000000-0006-0000-2500-000055020000}">
      <text>
        <r>
          <rPr>
            <b/>
            <sz val="9"/>
            <color indexed="81"/>
            <rFont val="Tahoma"/>
            <family val="2"/>
          </rPr>
          <t>Metric = D3_1_II_DenomSingDollar_LoanAdva_Amount_x000D_
Data Type = Bk_Number 19 - 9_x000D_
Bk_AssetsContBySector = OtherIndustries_x000D_
Bk_Residency = SingaporeResident_x000D_
Bk_OtherCurrencies = SGD</t>
        </r>
      </text>
    </comment>
    <comment ref="D103" authorId="0" shapeId="0" xr:uid="{00000000-0006-0000-2500-000056020000}">
      <text>
        <r>
          <rPr>
            <b/>
            <sz val="9"/>
            <color indexed="81"/>
            <rFont val="Tahoma"/>
            <family val="2"/>
          </rPr>
          <t>Metric = D3_1_II_DenomSingDollar_BillDiscountPurch_Amount_x000D_
Data Type = Bk_Number 19 - 9_x000D_
Bk_AssetsContBySector = OtherIndustries_x000D_
Bk_Residency = SingaporeResident_x000D_
Bk_OtherCurrencies = SGD</t>
        </r>
      </text>
    </comment>
    <comment ref="E103" authorId="0" shapeId="0" xr:uid="{00000000-0006-0000-2500-000057020000}">
      <text>
        <r>
          <rPr>
            <b/>
            <sz val="9"/>
            <color indexed="81"/>
            <rFont val="Tahoma"/>
            <family val="2"/>
          </rPr>
          <t>Metric = D3_1_II_DenomSingDollar_ContingentItem_Amount_x000D_
Data Type = Bk_Number 19 - 9_x000D_
Bk_AssetsContBySector = OtherIndustries_x000D_
Bk_Residency = SingaporeResident_x000D_
Bk_OtherCurrencies = SGD</t>
        </r>
      </text>
    </comment>
    <comment ref="F103" authorId="0" shapeId="0" xr:uid="{00000000-0006-0000-2500-000058020000}">
      <text>
        <r>
          <rPr>
            <b/>
            <sz val="9"/>
            <color indexed="81"/>
            <rFont val="Tahoma"/>
            <family val="2"/>
          </rPr>
          <t>Metric = D3_1_II_DenomSingDollar_OutsDebtSecur_Amount_x000D_
Data Type = Bk_Number 19 - 9_x000D_
Bk_AssetsContBySector = OtherIndustries_x000D_
Bk_Residency = SingaporeResident_x000D_
Bk_OtherCurrencies = SGD</t>
        </r>
      </text>
    </comment>
    <comment ref="G103" authorId="0" shapeId="0" xr:uid="{00000000-0006-0000-2500-000059020000}">
      <text>
        <r>
          <rPr>
            <b/>
            <sz val="9"/>
            <color indexed="81"/>
            <rFont val="Tahoma"/>
            <family val="2"/>
          </rPr>
          <t>Metric = D3_1_II_DenomSingDollar_CredFacilGrantMnthQuart_Amount_x000D_
Data Type = Bk_Number 19 - 9_x000D_
Bk_AssetsContBySector = OtherIndustries_x000D_
Bk_Residency = SingaporeResident_x000D_
Bk_OtherCurrencies = SGD</t>
        </r>
      </text>
    </comment>
    <comment ref="H103" authorId="0" shapeId="0" xr:uid="{00000000-0006-0000-2500-00005A020000}">
      <text>
        <r>
          <rPr>
            <b/>
            <sz val="9"/>
            <color indexed="81"/>
            <rFont val="Tahoma"/>
            <family val="2"/>
          </rPr>
          <t>Metric = D3_1_II_DenomSingDollar_DebtSecurMnthQuart_Amount_x000D_
Data Type = Bk_Number 19 - 9_x000D_
Bk_AssetsContBySector = OtherIndustries_x000D_
Bk_Residency = SingaporeResident_x000D_
Bk_OtherCurrencies = SGD</t>
        </r>
      </text>
    </comment>
    <comment ref="B104" authorId="2" shapeId="0" xr:uid="{00000000-0006-0000-2500-00005B020000}">
      <text>
        <r>
          <rPr>
            <b/>
            <sz val="9"/>
            <color indexed="81"/>
            <rFont val="Tahoma"/>
            <family val="2"/>
          </rPr>
          <t>Metric = D3_1_II_SDG_Resid_CredFacilLimit_OtherIndus_WhichPubAdmin_x000D_
Data Type = Bk_Number 19 - 9</t>
        </r>
      </text>
    </comment>
    <comment ref="C104" authorId="2" shapeId="0" xr:uid="{00000000-0006-0000-2500-00005C020000}">
      <text>
        <r>
          <rPr>
            <b/>
            <sz val="9"/>
            <color indexed="81"/>
            <rFont val="Tahoma"/>
            <family val="2"/>
          </rPr>
          <t>Metric = D3_1_II_SDG_Resid_LoanAdva_OtherIndus_WhichPubAdmin_x000D_
Data Type = Bk_Number 19 - 9</t>
        </r>
      </text>
    </comment>
    <comment ref="D104" authorId="2" shapeId="0" xr:uid="{00000000-0006-0000-2500-00005D020000}">
      <text>
        <r>
          <rPr>
            <b/>
            <sz val="9"/>
            <color indexed="81"/>
            <rFont val="Tahoma"/>
            <family val="2"/>
          </rPr>
          <t>Metric = D3_1_II_SDG_Resid_BillDiscountPurch_OtherIndus_WhichPubAdmin_x000D_
Data Type = Bk_Number 19 - 9</t>
        </r>
      </text>
    </comment>
    <comment ref="E104" authorId="2" shapeId="0" xr:uid="{00000000-0006-0000-2500-00005E020000}">
      <text>
        <r>
          <rPr>
            <b/>
            <sz val="9"/>
            <color indexed="81"/>
            <rFont val="Tahoma"/>
            <family val="2"/>
          </rPr>
          <t>Metric = D3_1_II_SDG_Resid_ContigentItem_OtherIndus_WhichPubAdmin_x000D_
Data Type = Bk_Number 19 - 9</t>
        </r>
      </text>
    </comment>
    <comment ref="F104" authorId="2" shapeId="0" xr:uid="{00000000-0006-0000-2500-00005F020000}">
      <text>
        <r>
          <rPr>
            <b/>
            <sz val="9"/>
            <color indexed="81"/>
            <rFont val="Tahoma"/>
            <family val="2"/>
          </rPr>
          <t>Metric = D3_1_II_SDG_Resid_OutsDebtSecur_OtherIndus_WhichPubAdmin_x000D_
Data Type = Bk_Number 19 - 9</t>
        </r>
      </text>
    </comment>
    <comment ref="G104" authorId="2" shapeId="0" xr:uid="{00000000-0006-0000-2500-000060020000}">
      <text>
        <r>
          <rPr>
            <b/>
            <sz val="9"/>
            <color indexed="81"/>
            <rFont val="Tahoma"/>
            <family val="2"/>
          </rPr>
          <t>Metric = D3_1_II_SDG_Resid_NewCredGrantMnthQuart_OtherIndus_WhichPubAdmin_x000D_
Data Type = Bk_Number 19 - 9</t>
        </r>
      </text>
    </comment>
    <comment ref="H104" authorId="2" shapeId="0" xr:uid="{00000000-0006-0000-2500-000061020000}">
      <text>
        <r>
          <rPr>
            <b/>
            <sz val="9"/>
            <color indexed="81"/>
            <rFont val="Tahoma"/>
            <family val="2"/>
          </rPr>
          <t>Metric = D3_1_II_SDG_Resid_NewDebtSecurMnthQuart_OtherIndus_WhichPubAdmin_x000D_
Data Type = Bk_Number 19 - 9</t>
        </r>
      </text>
    </comment>
    <comment ref="B110" authorId="0" shapeId="0" xr:uid="{00000000-0006-0000-2500-000062020000}">
      <text>
        <r>
          <rPr>
            <b/>
            <sz val="9"/>
            <color indexed="81"/>
            <rFont val="Tahoma"/>
            <family val="2"/>
          </rPr>
          <t>Metric = D3_1_II_DenomSingDollar_CredFacilLimit_Amount_x000D_
Data Type = Bk_Number 19 - 9_x000D_
Bk_AssetsContBySector = AgricultureFishing_x000D_
Bk_Residency = NonResident_x000D_
Bk_OtherCurrencies = SGD</t>
        </r>
      </text>
    </comment>
    <comment ref="C110" authorId="0" shapeId="0" xr:uid="{00000000-0006-0000-2500-000063020000}">
      <text>
        <r>
          <rPr>
            <b/>
            <sz val="9"/>
            <color indexed="81"/>
            <rFont val="Tahoma"/>
            <family val="2"/>
          </rPr>
          <t>Metric = D3_1_II_DenomSingDollar_LoanAdva_Amount_x000D_
Data Type = Bk_Number 19 - 9_x000D_
Bk_AssetsContBySector = AgricultureFishing_x000D_
Bk_Residency = NonResident_x000D_
Bk_OtherCurrencies = SGD</t>
        </r>
      </text>
    </comment>
    <comment ref="D110" authorId="0" shapeId="0" xr:uid="{00000000-0006-0000-2500-000064020000}">
      <text>
        <r>
          <rPr>
            <b/>
            <sz val="9"/>
            <color indexed="81"/>
            <rFont val="Tahoma"/>
            <family val="2"/>
          </rPr>
          <t>Metric = D3_1_II_DenomSingDollar_BillDiscountPurch_Amount_x000D_
Data Type = Bk_Number 19 - 9_x000D_
Bk_AssetsContBySector = AgricultureFishing_x000D_
Bk_Residency = NonResident_x000D_
Bk_OtherCurrencies = SGD</t>
        </r>
      </text>
    </comment>
    <comment ref="E110" authorId="0" shapeId="0" xr:uid="{00000000-0006-0000-2500-000065020000}">
      <text>
        <r>
          <rPr>
            <b/>
            <sz val="9"/>
            <color indexed="81"/>
            <rFont val="Tahoma"/>
            <family val="2"/>
          </rPr>
          <t>Metric = D3_1_II_DenomSingDollar_ContingentItem_Amount_x000D_
Data Type = Bk_Number 19 - 9_x000D_
Bk_AssetsContBySector = AgricultureFishing_x000D_
Bk_Residency = NonResident_x000D_
Bk_OtherCurrencies = SGD</t>
        </r>
      </text>
    </comment>
    <comment ref="F110" authorId="0" shapeId="0" xr:uid="{00000000-0006-0000-2500-000066020000}">
      <text>
        <r>
          <rPr>
            <b/>
            <sz val="9"/>
            <color indexed="81"/>
            <rFont val="Tahoma"/>
            <family val="2"/>
          </rPr>
          <t>Metric = D3_1_II_DenomSingDollar_OutsDebtSecur_Amount_x000D_
Data Type = Bk_Number 19 - 9_x000D_
Bk_AssetsContBySector = AgricultureFishing_x000D_
Bk_Residency = NonResident_x000D_
Bk_OtherCurrencies = SGD</t>
        </r>
      </text>
    </comment>
    <comment ref="G110" authorId="0" shapeId="0" xr:uid="{00000000-0006-0000-2500-000067020000}">
      <text>
        <r>
          <rPr>
            <b/>
            <sz val="9"/>
            <color indexed="81"/>
            <rFont val="Tahoma"/>
            <family val="2"/>
          </rPr>
          <t>Metric = D3_1_II_DenomSingDollar_CredFacilGrantMnthQuart_Amount_x000D_
Data Type = Bk_Number 19 - 9_x000D_
Bk_AssetsContBySector = AgricultureFishing_x000D_
Bk_Residency = NonResident_x000D_
Bk_OtherCurrencies = SGD</t>
        </r>
      </text>
    </comment>
    <comment ref="H110" authorId="0" shapeId="0" xr:uid="{00000000-0006-0000-2500-000068020000}">
      <text>
        <r>
          <rPr>
            <b/>
            <sz val="9"/>
            <color indexed="81"/>
            <rFont val="Tahoma"/>
            <family val="2"/>
          </rPr>
          <t>Metric = D3_1_II_DenomSingDollar_DebtSecurMnthQuart_Amount_x000D_
Data Type = Bk_Number 19 - 9_x000D_
Bk_AssetsContBySector = AgricultureFishing_x000D_
Bk_Residency = NonResident_x000D_
Bk_OtherCurrencies = SGD</t>
        </r>
      </text>
    </comment>
    <comment ref="B111" authorId="0" shapeId="0" xr:uid="{00000000-0006-0000-2500-000069020000}">
      <text>
        <r>
          <rPr>
            <b/>
            <sz val="9"/>
            <color indexed="81"/>
            <rFont val="Tahoma"/>
            <family val="2"/>
          </rPr>
          <t>Metric = D3_1_II_DenomSingDollar_CredFacilLimit_Amount_x000D_
Data Type = Bk_Number 19 - 9_x000D_
Bk_AssetsContBySector = MiningQuarrying_x000D_
Bk_Residency = NonResident_x000D_
Bk_OtherCurrencies = SGD</t>
        </r>
      </text>
    </comment>
    <comment ref="C111" authorId="0" shapeId="0" xr:uid="{00000000-0006-0000-2500-00006A020000}">
      <text>
        <r>
          <rPr>
            <b/>
            <sz val="9"/>
            <color indexed="81"/>
            <rFont val="Tahoma"/>
            <family val="2"/>
          </rPr>
          <t>Metric = D3_1_II_DenomSingDollar_LoanAdva_Amount_x000D_
Data Type = Bk_Number 19 - 9_x000D_
Bk_AssetsContBySector = MiningQuarrying_x000D_
Bk_Residency = NonResident_x000D_
Bk_OtherCurrencies = SGD</t>
        </r>
      </text>
    </comment>
    <comment ref="D111" authorId="0" shapeId="0" xr:uid="{00000000-0006-0000-2500-00006B020000}">
      <text>
        <r>
          <rPr>
            <b/>
            <sz val="9"/>
            <color indexed="81"/>
            <rFont val="Tahoma"/>
            <family val="2"/>
          </rPr>
          <t>Metric = D3_1_II_DenomSingDollar_BillDiscountPurch_Amount_x000D_
Data Type = Bk_Number 19 - 9_x000D_
Bk_AssetsContBySector = MiningQuarrying_x000D_
Bk_Residency = NonResident_x000D_
Bk_OtherCurrencies = SGD</t>
        </r>
      </text>
    </comment>
    <comment ref="E111" authorId="0" shapeId="0" xr:uid="{00000000-0006-0000-2500-00006C020000}">
      <text>
        <r>
          <rPr>
            <b/>
            <sz val="9"/>
            <color indexed="81"/>
            <rFont val="Tahoma"/>
            <family val="2"/>
          </rPr>
          <t>Metric = D3_1_II_DenomSingDollar_ContingentItem_Amount_x000D_
Data Type = Bk_Number 19 - 9_x000D_
Bk_AssetsContBySector = MiningQuarrying_x000D_
Bk_Residency = NonResident_x000D_
Bk_OtherCurrencies = SGD</t>
        </r>
      </text>
    </comment>
    <comment ref="F111" authorId="0" shapeId="0" xr:uid="{00000000-0006-0000-2500-00006D020000}">
      <text>
        <r>
          <rPr>
            <b/>
            <sz val="9"/>
            <color indexed="81"/>
            <rFont val="Tahoma"/>
            <family val="2"/>
          </rPr>
          <t>Metric = D3_1_II_DenomSingDollar_OutsDebtSecur_Amount_x000D_
Data Type = Bk_Number 19 - 9_x000D_
Bk_AssetsContBySector = MiningQuarrying_x000D_
Bk_Residency = NonResident_x000D_
Bk_OtherCurrencies = SGD</t>
        </r>
      </text>
    </comment>
    <comment ref="G111" authorId="0" shapeId="0" xr:uid="{00000000-0006-0000-2500-00006E020000}">
      <text>
        <r>
          <rPr>
            <b/>
            <sz val="9"/>
            <color indexed="81"/>
            <rFont val="Tahoma"/>
            <family val="2"/>
          </rPr>
          <t>Metric = D3_1_II_DenomSingDollar_CredFacilGrantMnthQuart_Amount_x000D_
Data Type = Bk_Number 19 - 9_x000D_
Bk_AssetsContBySector = MiningQuarrying_x000D_
Bk_Residency = NonResident_x000D_
Bk_OtherCurrencies = SGD</t>
        </r>
      </text>
    </comment>
    <comment ref="H111" authorId="0" shapeId="0" xr:uid="{00000000-0006-0000-2500-00006F020000}">
      <text>
        <r>
          <rPr>
            <b/>
            <sz val="9"/>
            <color indexed="81"/>
            <rFont val="Tahoma"/>
            <family val="2"/>
          </rPr>
          <t>Metric = D3_1_II_DenomSingDollar_DebtSecurMnthQuart_Amount_x000D_
Data Type = Bk_Number 19 - 9_x000D_
Bk_AssetsContBySector = MiningQuarrying_x000D_
Bk_Residency = NonResident_x000D_
Bk_OtherCurrencies = SGD</t>
        </r>
      </text>
    </comment>
    <comment ref="B112" authorId="0" shapeId="0" xr:uid="{00000000-0006-0000-2500-000070020000}">
      <text>
        <r>
          <rPr>
            <b/>
            <sz val="9"/>
            <color indexed="81"/>
            <rFont val="Tahoma"/>
            <family val="2"/>
          </rPr>
          <t>Metric = D3_1_II_DenomSingDollar_CredFacilLimit_Amount_x000D_
Data Type = Bk_Number 19 - 9_x000D_
Bk_AssetsContBySector = Manufacturing_x000D_
Bk_Residency = NonResident_x000D_
Bk_OtherCurrencies = SGD</t>
        </r>
      </text>
    </comment>
    <comment ref="C112" authorId="0" shapeId="0" xr:uid="{00000000-0006-0000-2500-000071020000}">
      <text>
        <r>
          <rPr>
            <b/>
            <sz val="9"/>
            <color indexed="81"/>
            <rFont val="Tahoma"/>
            <family val="2"/>
          </rPr>
          <t>Metric = D3_1_II_DenomSingDollar_LoanAdva_Amount_x000D_
Data Type = Bk_Number 19 - 9_x000D_
Bk_AssetsContBySector = Manufacturing_x000D_
Bk_Residency = NonResident_x000D_
Bk_OtherCurrencies = SGD</t>
        </r>
      </text>
    </comment>
    <comment ref="D112" authorId="0" shapeId="0" xr:uid="{00000000-0006-0000-2500-000072020000}">
      <text>
        <r>
          <rPr>
            <b/>
            <sz val="9"/>
            <color indexed="81"/>
            <rFont val="Tahoma"/>
            <family val="2"/>
          </rPr>
          <t>Metric = D3_1_II_DenomSingDollar_BillDiscountPurch_Amount_x000D_
Data Type = Bk_Number 19 - 9_x000D_
Bk_AssetsContBySector = Manufacturing_x000D_
Bk_Residency = NonResident_x000D_
Bk_OtherCurrencies = SGD</t>
        </r>
      </text>
    </comment>
    <comment ref="E112" authorId="0" shapeId="0" xr:uid="{00000000-0006-0000-2500-000073020000}">
      <text>
        <r>
          <rPr>
            <b/>
            <sz val="9"/>
            <color indexed="81"/>
            <rFont val="Tahoma"/>
            <family val="2"/>
          </rPr>
          <t>Metric = D3_1_II_DenomSingDollar_ContingentItem_Amount_x000D_
Data Type = Bk_Number 19 - 9_x000D_
Bk_AssetsContBySector = Manufacturing_x000D_
Bk_Residency = NonResident_x000D_
Bk_OtherCurrencies = SGD</t>
        </r>
      </text>
    </comment>
    <comment ref="F112" authorId="0" shapeId="0" xr:uid="{00000000-0006-0000-2500-000074020000}">
      <text>
        <r>
          <rPr>
            <b/>
            <sz val="9"/>
            <color indexed="81"/>
            <rFont val="Tahoma"/>
            <family val="2"/>
          </rPr>
          <t>Metric = D3_1_II_DenomSingDollar_OutsDebtSecur_Amount_x000D_
Data Type = Bk_Number 19 - 9_x000D_
Bk_AssetsContBySector = Manufacturing_x000D_
Bk_Residency = NonResident_x000D_
Bk_OtherCurrencies = SGD</t>
        </r>
      </text>
    </comment>
    <comment ref="G112" authorId="0" shapeId="0" xr:uid="{00000000-0006-0000-2500-000075020000}">
      <text>
        <r>
          <rPr>
            <b/>
            <sz val="9"/>
            <color indexed="81"/>
            <rFont val="Tahoma"/>
            <family val="2"/>
          </rPr>
          <t>Metric = D3_1_II_DenomSingDollar_CredFacilGrantMnthQuart_Amount_x000D_
Data Type = Bk_Number 19 - 9_x000D_
Bk_AssetsContBySector = Manufacturing_x000D_
Bk_Residency = NonResident_x000D_
Bk_OtherCurrencies = SGD</t>
        </r>
      </text>
    </comment>
    <comment ref="H112" authorId="0" shapeId="0" xr:uid="{00000000-0006-0000-2500-000076020000}">
      <text>
        <r>
          <rPr>
            <b/>
            <sz val="9"/>
            <color indexed="81"/>
            <rFont val="Tahoma"/>
            <family val="2"/>
          </rPr>
          <t>Metric = D3_1_II_DenomSingDollar_DebtSecurMnthQuart_Amount_x000D_
Data Type = Bk_Number 19 - 9_x000D_
Bk_AssetsContBySector = Manufacturing_x000D_
Bk_Residency = NonResident_x000D_
Bk_OtherCurrencies = SGD</t>
        </r>
      </text>
    </comment>
    <comment ref="B113" authorId="0" shapeId="0" xr:uid="{00000000-0006-0000-2500-000077020000}">
      <text>
        <r>
          <rPr>
            <b/>
            <sz val="9"/>
            <color indexed="81"/>
            <rFont val="Tahoma"/>
            <family val="2"/>
          </rPr>
          <t>Metric = D3_1_II_DenomSingDollar_CredFacilLimit_Amount_x000D_
Data Type = Bk_Number 19 - 9_x000D_
Bk_AssetsContBySector = ElectricityGasWaterSupply_x000D_
Bk_Residency = NonResident_x000D_
Bk_OtherCurrencies = SGD</t>
        </r>
      </text>
    </comment>
    <comment ref="C113" authorId="0" shapeId="0" xr:uid="{00000000-0006-0000-2500-000078020000}">
      <text>
        <r>
          <rPr>
            <b/>
            <sz val="9"/>
            <color indexed="81"/>
            <rFont val="Tahoma"/>
            <family val="2"/>
          </rPr>
          <t>Metric = D3_1_II_DenomSingDollar_LoanAdva_Amount_x000D_
Data Type = Bk_Number 19 - 9_x000D_
Bk_AssetsContBySector = ElectricityGasWaterSupply_x000D_
Bk_Residency = NonResident_x000D_
Bk_OtherCurrencies = SGD</t>
        </r>
      </text>
    </comment>
    <comment ref="D113" authorId="0" shapeId="0" xr:uid="{00000000-0006-0000-2500-000079020000}">
      <text>
        <r>
          <rPr>
            <b/>
            <sz val="9"/>
            <color indexed="81"/>
            <rFont val="Tahoma"/>
            <family val="2"/>
          </rPr>
          <t>Metric = D3_1_II_DenomSingDollar_BillDiscountPurch_Amount_x000D_
Data Type = Bk_Number 19 - 9_x000D_
Bk_AssetsContBySector = ElectricityGasWaterSupply_x000D_
Bk_Residency = NonResident_x000D_
Bk_OtherCurrencies = SGD</t>
        </r>
      </text>
    </comment>
    <comment ref="E113" authorId="0" shapeId="0" xr:uid="{00000000-0006-0000-2500-00007A020000}">
      <text>
        <r>
          <rPr>
            <b/>
            <sz val="9"/>
            <color indexed="81"/>
            <rFont val="Tahoma"/>
            <family val="2"/>
          </rPr>
          <t>Metric = D3_1_II_DenomSingDollar_ContingentItem_Amount_x000D_
Data Type = Bk_Number 19 - 9_x000D_
Bk_AssetsContBySector = ElectricityGasWaterSupply_x000D_
Bk_Residency = NonResident_x000D_
Bk_OtherCurrencies = SGD</t>
        </r>
      </text>
    </comment>
    <comment ref="F113" authorId="0" shapeId="0" xr:uid="{00000000-0006-0000-2500-00007B020000}">
      <text>
        <r>
          <rPr>
            <b/>
            <sz val="9"/>
            <color indexed="81"/>
            <rFont val="Tahoma"/>
            <family val="2"/>
          </rPr>
          <t>Metric = D3_1_II_DenomSingDollar_OutsDebtSecur_Amount_x000D_
Data Type = Bk_Number 19 - 9_x000D_
Bk_AssetsContBySector = ElectricityGasWaterSupply_x000D_
Bk_Residency = NonResident_x000D_
Bk_OtherCurrencies = SGD</t>
        </r>
      </text>
    </comment>
    <comment ref="G113" authorId="0" shapeId="0" xr:uid="{00000000-0006-0000-2500-00007C020000}">
      <text>
        <r>
          <rPr>
            <b/>
            <sz val="9"/>
            <color indexed="81"/>
            <rFont val="Tahoma"/>
            <family val="2"/>
          </rPr>
          <t>Metric = D3_1_II_DenomSingDollar_CredFacilGrantMnthQuart_Amount_x000D_
Data Type = Bk_Number 19 - 9_x000D_
Bk_AssetsContBySector = ElectricityGasWaterSupply_x000D_
Bk_Residency = NonResident_x000D_
Bk_OtherCurrencies = SGD</t>
        </r>
      </text>
    </comment>
    <comment ref="H113" authorId="0" shapeId="0" xr:uid="{00000000-0006-0000-2500-00007D020000}">
      <text>
        <r>
          <rPr>
            <b/>
            <sz val="9"/>
            <color indexed="81"/>
            <rFont val="Tahoma"/>
            <family val="2"/>
          </rPr>
          <t>Metric = D3_1_II_DenomSingDollar_DebtSecurMnthQuart_Amount_x000D_
Data Type = Bk_Number 19 - 9_x000D_
Bk_AssetsContBySector = ElectricityGasWaterSupply_x000D_
Bk_Residency = NonResident_x000D_
Bk_OtherCurrencies = SGD</t>
        </r>
      </text>
    </comment>
    <comment ref="B114" authorId="0" shapeId="0" xr:uid="{00000000-0006-0000-2500-00007E020000}">
      <text>
        <r>
          <rPr>
            <b/>
            <sz val="9"/>
            <color indexed="81"/>
            <rFont val="Tahoma"/>
            <family val="2"/>
          </rPr>
          <t>Metric = D3_1_II_DenomSingDollar_CredFacilLimit_Amount_x000D_
Data Type = Bk_Number 19 - 9_x000D_
Bk_AssetsContBySector = Construction_x000D_
Bk_Residency = NonResident_x000D_
Bk_OtherCurrencies = SGD</t>
        </r>
      </text>
    </comment>
    <comment ref="C114" authorId="0" shapeId="0" xr:uid="{00000000-0006-0000-2500-00007F020000}">
      <text>
        <r>
          <rPr>
            <b/>
            <sz val="9"/>
            <color indexed="81"/>
            <rFont val="Tahoma"/>
            <family val="2"/>
          </rPr>
          <t>Metric = D3_1_II_DenomSingDollar_LoanAdva_Amount_x000D_
Data Type = Bk_Number 19 - 9_x000D_
Bk_AssetsContBySector = Construction_x000D_
Bk_Residency = NonResident_x000D_
Bk_OtherCurrencies = SGD</t>
        </r>
      </text>
    </comment>
    <comment ref="D114" authorId="0" shapeId="0" xr:uid="{00000000-0006-0000-2500-000080020000}">
      <text>
        <r>
          <rPr>
            <b/>
            <sz val="9"/>
            <color indexed="81"/>
            <rFont val="Tahoma"/>
            <family val="2"/>
          </rPr>
          <t>Metric = D3_1_II_DenomSingDollar_BillDiscountPurch_Amount_x000D_
Data Type = Bk_Number 19 - 9_x000D_
Bk_AssetsContBySector = Construction_x000D_
Bk_Residency = NonResident_x000D_
Bk_OtherCurrencies = SGD</t>
        </r>
      </text>
    </comment>
    <comment ref="E114" authorId="0" shapeId="0" xr:uid="{00000000-0006-0000-2500-000081020000}">
      <text>
        <r>
          <rPr>
            <b/>
            <sz val="9"/>
            <color indexed="81"/>
            <rFont val="Tahoma"/>
            <family val="2"/>
          </rPr>
          <t>Metric = D3_1_II_DenomSingDollar_ContingentItem_Amount_x000D_
Data Type = Bk_Number 19 - 9_x000D_
Bk_AssetsContBySector = Construction_x000D_
Bk_Residency = NonResident_x000D_
Bk_OtherCurrencies = SGD</t>
        </r>
      </text>
    </comment>
    <comment ref="F114" authorId="0" shapeId="0" xr:uid="{00000000-0006-0000-2500-000082020000}">
      <text>
        <r>
          <rPr>
            <b/>
            <sz val="9"/>
            <color indexed="81"/>
            <rFont val="Tahoma"/>
            <family val="2"/>
          </rPr>
          <t>Metric = D3_1_II_DenomSingDollar_OutsDebtSecur_Amount_x000D_
Data Type = Bk_Number 19 - 9_x000D_
Bk_AssetsContBySector = Construction_x000D_
Bk_Residency = NonResident_x000D_
Bk_OtherCurrencies = SGD</t>
        </r>
      </text>
    </comment>
    <comment ref="G114" authorId="0" shapeId="0" xr:uid="{00000000-0006-0000-2500-000083020000}">
      <text>
        <r>
          <rPr>
            <b/>
            <sz val="9"/>
            <color indexed="81"/>
            <rFont val="Tahoma"/>
            <family val="2"/>
          </rPr>
          <t>Metric = D3_1_II_DenomSingDollar_CredFacilGrantMnthQuart_Amount_x000D_
Data Type = Bk_Number 19 - 9_x000D_
Bk_AssetsContBySector = Construction_x000D_
Bk_Residency = NonResident_x000D_
Bk_OtherCurrencies = SGD</t>
        </r>
      </text>
    </comment>
    <comment ref="H114" authorId="0" shapeId="0" xr:uid="{00000000-0006-0000-2500-000084020000}">
      <text>
        <r>
          <rPr>
            <b/>
            <sz val="9"/>
            <color indexed="81"/>
            <rFont val="Tahoma"/>
            <family val="2"/>
          </rPr>
          <t>Metric = D3_1_II_DenomSingDollar_DebtSecurMnthQuart_Amount_x000D_
Data Type = Bk_Number 19 - 9_x000D_
Bk_AssetsContBySector = Construction_x000D_
Bk_Residency = NonResident_x000D_
Bk_OtherCurrencies = SGD</t>
        </r>
      </text>
    </comment>
    <comment ref="B115" authorId="0" shapeId="0" xr:uid="{00000000-0006-0000-2500-000085020000}">
      <text>
        <r>
          <rPr>
            <b/>
            <sz val="9"/>
            <color indexed="81"/>
            <rFont val="Tahoma"/>
            <family val="2"/>
          </rPr>
          <t>Metric = D3_1_II_DenomSingDollar_CredFacilLimit_Amount_x000D_
Data Type = Bk_Number 19 - 9_x000D_
Bk_AssetsContBySector = WholesaleTrade_x000D_
Bk_Residency = NonResident_x000D_
Bk_OtherCurrencies = SGD</t>
        </r>
      </text>
    </comment>
    <comment ref="C115" authorId="0" shapeId="0" xr:uid="{00000000-0006-0000-2500-000086020000}">
      <text>
        <r>
          <rPr>
            <b/>
            <sz val="9"/>
            <color indexed="81"/>
            <rFont val="Tahoma"/>
            <family val="2"/>
          </rPr>
          <t>Metric = D3_1_II_DenomSingDollar_LoanAdva_Amount_x000D_
Data Type = Bk_Number 19 - 9_x000D_
Bk_AssetsContBySector = WholesaleTrade_x000D_
Bk_Residency = NonResident_x000D_
Bk_OtherCurrencies = SGD</t>
        </r>
      </text>
    </comment>
    <comment ref="D115" authorId="0" shapeId="0" xr:uid="{00000000-0006-0000-2500-000087020000}">
      <text>
        <r>
          <rPr>
            <b/>
            <sz val="9"/>
            <color indexed="81"/>
            <rFont val="Tahoma"/>
            <family val="2"/>
          </rPr>
          <t>Metric = D3_1_II_DenomSingDollar_BillDiscountPurch_Amount_x000D_
Data Type = Bk_Number 19 - 9_x000D_
Bk_AssetsContBySector = WholesaleTrade_x000D_
Bk_Residency = NonResident_x000D_
Bk_OtherCurrencies = SGD</t>
        </r>
      </text>
    </comment>
    <comment ref="E115" authorId="0" shapeId="0" xr:uid="{00000000-0006-0000-2500-000088020000}">
      <text>
        <r>
          <rPr>
            <b/>
            <sz val="9"/>
            <color indexed="81"/>
            <rFont val="Tahoma"/>
            <family val="2"/>
          </rPr>
          <t>Metric = D3_1_II_DenomSingDollar_ContingentItem_Amount_x000D_
Data Type = Bk_Number 19 - 9_x000D_
Bk_AssetsContBySector = WholesaleTrade_x000D_
Bk_Residency = NonResident_x000D_
Bk_OtherCurrencies = SGD</t>
        </r>
      </text>
    </comment>
    <comment ref="F115" authorId="0" shapeId="0" xr:uid="{00000000-0006-0000-2500-000089020000}">
      <text>
        <r>
          <rPr>
            <b/>
            <sz val="9"/>
            <color indexed="81"/>
            <rFont val="Tahoma"/>
            <family val="2"/>
          </rPr>
          <t>Metric = D3_1_II_DenomSingDollar_OutsDebtSecur_Amount_x000D_
Data Type = Bk_Number 19 - 9_x000D_
Bk_AssetsContBySector = WholesaleTrade_x000D_
Bk_Residency = NonResident_x000D_
Bk_OtherCurrencies = SGD</t>
        </r>
      </text>
    </comment>
    <comment ref="G115" authorId="0" shapeId="0" xr:uid="{00000000-0006-0000-2500-00008A020000}">
      <text>
        <r>
          <rPr>
            <b/>
            <sz val="9"/>
            <color indexed="81"/>
            <rFont val="Tahoma"/>
            <family val="2"/>
          </rPr>
          <t>Metric = D3_1_II_DenomSingDollar_CredFacilGrantMnthQuart_Amount_x000D_
Data Type = Bk_Number 19 - 9_x000D_
Bk_AssetsContBySector = WholesaleTrade_x000D_
Bk_Residency = NonResident_x000D_
Bk_OtherCurrencies = SGD</t>
        </r>
      </text>
    </comment>
    <comment ref="H115" authorId="0" shapeId="0" xr:uid="{00000000-0006-0000-2500-00008B020000}">
      <text>
        <r>
          <rPr>
            <b/>
            <sz val="9"/>
            <color indexed="81"/>
            <rFont val="Tahoma"/>
            <family val="2"/>
          </rPr>
          <t>Metric = D3_1_II_DenomSingDollar_DebtSecurMnthQuart_Amount_x000D_
Data Type = Bk_Number 19 - 9_x000D_
Bk_AssetsContBySector = WholesaleTrade_x000D_
Bk_Residency = NonResident_x000D_
Bk_OtherCurrencies = SGD</t>
        </r>
      </text>
    </comment>
    <comment ref="B116" authorId="0" shapeId="0" xr:uid="{00000000-0006-0000-2500-00008C020000}">
      <text>
        <r>
          <rPr>
            <b/>
            <sz val="9"/>
            <color indexed="81"/>
            <rFont val="Tahoma"/>
            <family val="2"/>
          </rPr>
          <t>Metric = D3_1_II_DenomSingDollar_CredFacilLimit_Amount_x000D_
Data Type = Bk_Number 19 - 9_x000D_
Bk_AssetsContBySector = RetailTrade_x000D_
Bk_Residency = NonResident_x000D_
Bk_OtherCurrencies = SGD</t>
        </r>
      </text>
    </comment>
    <comment ref="C116" authorId="0" shapeId="0" xr:uid="{00000000-0006-0000-2500-00008D020000}">
      <text>
        <r>
          <rPr>
            <b/>
            <sz val="9"/>
            <color indexed="81"/>
            <rFont val="Tahoma"/>
            <family val="2"/>
          </rPr>
          <t>Metric = D3_1_II_DenomSingDollar_LoanAdva_Amount_x000D_
Data Type = Bk_Number 19 - 9_x000D_
Bk_AssetsContBySector = RetailTrade_x000D_
Bk_Residency = NonResident_x000D_
Bk_OtherCurrencies = SGD</t>
        </r>
      </text>
    </comment>
    <comment ref="D116" authorId="0" shapeId="0" xr:uid="{00000000-0006-0000-2500-00008E020000}">
      <text>
        <r>
          <rPr>
            <b/>
            <sz val="9"/>
            <color indexed="81"/>
            <rFont val="Tahoma"/>
            <family val="2"/>
          </rPr>
          <t>Metric = D3_1_II_DenomSingDollar_BillDiscountPurch_Amount_x000D_
Data Type = Bk_Number 19 - 9_x000D_
Bk_AssetsContBySector = RetailTrade_x000D_
Bk_Residency = NonResident_x000D_
Bk_OtherCurrencies = SGD</t>
        </r>
      </text>
    </comment>
    <comment ref="E116" authorId="0" shapeId="0" xr:uid="{00000000-0006-0000-2500-00008F020000}">
      <text>
        <r>
          <rPr>
            <b/>
            <sz val="9"/>
            <color indexed="81"/>
            <rFont val="Tahoma"/>
            <family val="2"/>
          </rPr>
          <t>Metric = D3_1_II_DenomSingDollar_ContingentItem_Amount_x000D_
Data Type = Bk_Number 19 - 9_x000D_
Bk_AssetsContBySector = RetailTrade_x000D_
Bk_Residency = NonResident_x000D_
Bk_OtherCurrencies = SGD</t>
        </r>
      </text>
    </comment>
    <comment ref="F116" authorId="0" shapeId="0" xr:uid="{00000000-0006-0000-2500-000090020000}">
      <text>
        <r>
          <rPr>
            <b/>
            <sz val="9"/>
            <color indexed="81"/>
            <rFont val="Tahoma"/>
            <family val="2"/>
          </rPr>
          <t>Metric = D3_1_II_DenomSingDollar_OutsDebtSecur_Amount_x000D_
Data Type = Bk_Number 19 - 9_x000D_
Bk_AssetsContBySector = RetailTrade_x000D_
Bk_Residency = NonResident_x000D_
Bk_OtherCurrencies = SGD</t>
        </r>
      </text>
    </comment>
    <comment ref="G116" authorId="0" shapeId="0" xr:uid="{00000000-0006-0000-2500-000091020000}">
      <text>
        <r>
          <rPr>
            <b/>
            <sz val="9"/>
            <color indexed="81"/>
            <rFont val="Tahoma"/>
            <family val="2"/>
          </rPr>
          <t>Metric = D3_1_II_DenomSingDollar_CredFacilGrantMnthQuart_Amount_x000D_
Data Type = Bk_Number 19 - 9_x000D_
Bk_AssetsContBySector = RetailTrade_x000D_
Bk_Residency = NonResident_x000D_
Bk_OtherCurrencies = SGD</t>
        </r>
      </text>
    </comment>
    <comment ref="H116" authorId="0" shapeId="0" xr:uid="{00000000-0006-0000-2500-000092020000}">
      <text>
        <r>
          <rPr>
            <b/>
            <sz val="9"/>
            <color indexed="81"/>
            <rFont val="Tahoma"/>
            <family val="2"/>
          </rPr>
          <t>Metric = D3_1_II_DenomSingDollar_DebtSecurMnthQuart_Amount_x000D_
Data Type = Bk_Number 19 - 9_x000D_
Bk_AssetsContBySector = RetailTrade_x000D_
Bk_Residency = NonResident_x000D_
Bk_OtherCurrencies = SGD</t>
        </r>
      </text>
    </comment>
    <comment ref="B117" authorId="0" shapeId="0" xr:uid="{00000000-0006-0000-2500-000093020000}">
      <text>
        <r>
          <rPr>
            <b/>
            <sz val="9"/>
            <color indexed="81"/>
            <rFont val="Tahoma"/>
            <family val="2"/>
          </rPr>
          <t>Metric = D3_1_II_DenomSingDollar_CredFacilLimit_Amount_x000D_
Data Type = Bk_Number 19 - 9_x000D_
Bk_AssetsContBySector = TransportStorage_x000D_
Bk_Residency = NonResident_x000D_
Bk_OtherCurrencies = SGD</t>
        </r>
      </text>
    </comment>
    <comment ref="C117" authorId="0" shapeId="0" xr:uid="{00000000-0006-0000-2500-000094020000}">
      <text>
        <r>
          <rPr>
            <b/>
            <sz val="9"/>
            <color indexed="81"/>
            <rFont val="Tahoma"/>
            <family val="2"/>
          </rPr>
          <t>Metric = D3_1_II_DenomSingDollar_LoanAdva_Amount_x000D_
Data Type = Bk_Number 19 - 9_x000D_
Bk_AssetsContBySector = TransportStorage_x000D_
Bk_Residency = NonResident_x000D_
Bk_OtherCurrencies = SGD</t>
        </r>
      </text>
    </comment>
    <comment ref="D117" authorId="0" shapeId="0" xr:uid="{00000000-0006-0000-2500-000095020000}">
      <text>
        <r>
          <rPr>
            <b/>
            <sz val="9"/>
            <color indexed="81"/>
            <rFont val="Tahoma"/>
            <family val="2"/>
          </rPr>
          <t>Metric = D3_1_II_DenomSingDollar_BillDiscountPurch_Amount_x000D_
Data Type = Bk_Number 19 - 9_x000D_
Bk_AssetsContBySector = TransportStorage_x000D_
Bk_Residency = NonResident_x000D_
Bk_OtherCurrencies = SGD</t>
        </r>
      </text>
    </comment>
    <comment ref="E117" authorId="0" shapeId="0" xr:uid="{00000000-0006-0000-2500-000096020000}">
      <text>
        <r>
          <rPr>
            <b/>
            <sz val="9"/>
            <color indexed="81"/>
            <rFont val="Tahoma"/>
            <family val="2"/>
          </rPr>
          <t>Metric = D3_1_II_DenomSingDollar_ContingentItem_Amount_x000D_
Data Type = Bk_Number 19 - 9_x000D_
Bk_AssetsContBySector = TransportStorage_x000D_
Bk_Residency = NonResident_x000D_
Bk_OtherCurrencies = SGD</t>
        </r>
      </text>
    </comment>
    <comment ref="F117" authorId="0" shapeId="0" xr:uid="{00000000-0006-0000-2500-000097020000}">
      <text>
        <r>
          <rPr>
            <b/>
            <sz val="9"/>
            <color indexed="81"/>
            <rFont val="Tahoma"/>
            <family val="2"/>
          </rPr>
          <t>Metric = D3_1_II_DenomSingDollar_OutsDebtSecur_Amount_x000D_
Data Type = Bk_Number 19 - 9_x000D_
Bk_AssetsContBySector = TransportStorage_x000D_
Bk_Residency = NonResident_x000D_
Bk_OtherCurrencies = SGD</t>
        </r>
      </text>
    </comment>
    <comment ref="G117" authorId="0" shapeId="0" xr:uid="{00000000-0006-0000-2500-000098020000}">
      <text>
        <r>
          <rPr>
            <b/>
            <sz val="9"/>
            <color indexed="81"/>
            <rFont val="Tahoma"/>
            <family val="2"/>
          </rPr>
          <t>Metric = D3_1_II_DenomSingDollar_CredFacilGrantMnthQuart_Amount_x000D_
Data Type = Bk_Number 19 - 9_x000D_
Bk_AssetsContBySector = TransportStorage_x000D_
Bk_Residency = NonResident_x000D_
Bk_OtherCurrencies = SGD</t>
        </r>
      </text>
    </comment>
    <comment ref="H117" authorId="0" shapeId="0" xr:uid="{00000000-0006-0000-2500-000099020000}">
      <text>
        <r>
          <rPr>
            <b/>
            <sz val="9"/>
            <color indexed="81"/>
            <rFont val="Tahoma"/>
            <family val="2"/>
          </rPr>
          <t>Metric = D3_1_II_DenomSingDollar_DebtSecurMnthQuart_Amount_x000D_
Data Type = Bk_Number 19 - 9_x000D_
Bk_AssetsContBySector = TransportStorage_x000D_
Bk_Residency = NonResident_x000D_
Bk_OtherCurrencies = SGD</t>
        </r>
      </text>
    </comment>
    <comment ref="B118" authorId="2" shapeId="0" xr:uid="{00000000-0006-0000-2500-00009A020000}">
      <text>
        <r>
          <rPr>
            <b/>
            <sz val="9"/>
            <color indexed="81"/>
            <rFont val="Tahoma"/>
            <family val="2"/>
          </rPr>
          <t>Metric = D3_1_II_SDG_NonResid_CredFacilLimit_TranStge_WhichAviation_x000D_
Data Type = Bk_Number 19 - 9</t>
        </r>
      </text>
    </comment>
    <comment ref="C118" authorId="2" shapeId="0" xr:uid="{00000000-0006-0000-2500-00009B020000}">
      <text>
        <r>
          <rPr>
            <b/>
            <sz val="9"/>
            <color indexed="81"/>
            <rFont val="Tahoma"/>
            <family val="2"/>
          </rPr>
          <t>Metric = D3_1_II_SDG_NonResid_LoanAdva_TranStge_WhichAviation_x000D_
Data Type = Bk_Number 19 - 9</t>
        </r>
      </text>
    </comment>
    <comment ref="D118" authorId="2" shapeId="0" xr:uid="{00000000-0006-0000-2500-00009C020000}">
      <text>
        <r>
          <rPr>
            <b/>
            <sz val="9"/>
            <color indexed="81"/>
            <rFont val="Tahoma"/>
            <family val="2"/>
          </rPr>
          <t>Metric = D3_1_II_SDG_NonResid_BillDiscountPurch_TranStge_WhichAviation_x000D_
Data Type = Bk_Number 19 - 9</t>
        </r>
      </text>
    </comment>
    <comment ref="E118" authorId="2" shapeId="0" xr:uid="{00000000-0006-0000-2500-00009D020000}">
      <text>
        <r>
          <rPr>
            <b/>
            <sz val="9"/>
            <color indexed="81"/>
            <rFont val="Tahoma"/>
            <family val="2"/>
          </rPr>
          <t>Metric = D3_1_II_SDG_NonResid_ContigentItem_TranStge_WhichAviation_x000D_
Data Type = Bk_Number 19 - 9</t>
        </r>
      </text>
    </comment>
    <comment ref="F118" authorId="2" shapeId="0" xr:uid="{00000000-0006-0000-2500-00009E020000}">
      <text>
        <r>
          <rPr>
            <b/>
            <sz val="9"/>
            <color indexed="81"/>
            <rFont val="Tahoma"/>
            <family val="2"/>
          </rPr>
          <t>Metric = D3_1_II_SDG_NonResid_OutsDebtSecur_TranStge_WhichAviation_x000D_
Data Type = Bk_Number 19 - 9</t>
        </r>
      </text>
    </comment>
    <comment ref="G118" authorId="2" shapeId="0" xr:uid="{00000000-0006-0000-2500-00009F020000}">
      <text>
        <r>
          <rPr>
            <b/>
            <sz val="9"/>
            <color indexed="81"/>
            <rFont val="Tahoma"/>
            <family val="2"/>
          </rPr>
          <t>Metric = D3_1_II_SDG_NonResid_NewCredGrantMnthQuart_TranStge_WhichAviation_x000D_
Data Type = Bk_Number 19 - 9</t>
        </r>
      </text>
    </comment>
    <comment ref="H118" authorId="2" shapeId="0" xr:uid="{00000000-0006-0000-2500-0000A0020000}">
      <text>
        <r>
          <rPr>
            <b/>
            <sz val="9"/>
            <color indexed="81"/>
            <rFont val="Tahoma"/>
            <family val="2"/>
          </rPr>
          <t>Metric = D3_1_II_SDG_NonResid_NewDebtSecurMnthQuart_TranStge_WhichAviation_x000D_
Data Type = Bk_Number 19 - 9</t>
        </r>
      </text>
    </comment>
    <comment ref="B119" authorId="2" shapeId="0" xr:uid="{00000000-0006-0000-2500-0000A1020000}">
      <text>
        <r>
          <rPr>
            <b/>
            <sz val="9"/>
            <color indexed="81"/>
            <rFont val="Tahoma"/>
            <family val="2"/>
          </rPr>
          <t>Metric = D3_1_II_SDG_NonResid_CredFacilLimit_TranStge_WhichShipLines_x000D_
Data Type = Bk_Number 19 - 9</t>
        </r>
      </text>
    </comment>
    <comment ref="C119" authorId="2" shapeId="0" xr:uid="{00000000-0006-0000-2500-0000A2020000}">
      <text>
        <r>
          <rPr>
            <b/>
            <sz val="9"/>
            <color indexed="81"/>
            <rFont val="Tahoma"/>
            <family val="2"/>
          </rPr>
          <t>Metric = D3_1_II_SDG_NonResid_LoanAdva_TranStge_WhichShipLines_x000D_
Data Type = Bk_Number 19 - 9</t>
        </r>
      </text>
    </comment>
    <comment ref="D119" authorId="2" shapeId="0" xr:uid="{00000000-0006-0000-2500-0000A3020000}">
      <text>
        <r>
          <rPr>
            <b/>
            <sz val="9"/>
            <color indexed="81"/>
            <rFont val="Tahoma"/>
            <family val="2"/>
          </rPr>
          <t>Metric = D3_1_II_SDG_NonResid_BillDiscountPurch_TranStge_WhichShipLines_x000D_
Data Type = Bk_Number 19 - 9</t>
        </r>
      </text>
    </comment>
    <comment ref="E119" authorId="2" shapeId="0" xr:uid="{00000000-0006-0000-2500-0000A4020000}">
      <text>
        <r>
          <rPr>
            <b/>
            <sz val="9"/>
            <color indexed="81"/>
            <rFont val="Tahoma"/>
            <family val="2"/>
          </rPr>
          <t>Metric = D3_1_II_SDG_NonResid_ContigentItem_TranStge_WhichShipLines_x000D_
Data Type = Bk_Number 19 - 9</t>
        </r>
      </text>
    </comment>
    <comment ref="F119" authorId="2" shapeId="0" xr:uid="{00000000-0006-0000-2500-0000A5020000}">
      <text>
        <r>
          <rPr>
            <b/>
            <sz val="9"/>
            <color indexed="81"/>
            <rFont val="Tahoma"/>
            <family val="2"/>
          </rPr>
          <t>Metric = D3_1_II_SDG_NonResid_OutsDebtSecur_TranStge_WhichShipLines_x000D_
Data Type = Bk_Number 19 - 9</t>
        </r>
      </text>
    </comment>
    <comment ref="G119" authorId="2" shapeId="0" xr:uid="{00000000-0006-0000-2500-0000A6020000}">
      <text>
        <r>
          <rPr>
            <b/>
            <sz val="9"/>
            <color indexed="81"/>
            <rFont val="Tahoma"/>
            <family val="2"/>
          </rPr>
          <t>Metric = D3_1_II_SDG_NonResid_NewCredGrantMnthQuart_TranStge_WhichShipLines_x000D_
Data Type = Bk_Number 19 - 9</t>
        </r>
      </text>
    </comment>
    <comment ref="H119" authorId="2" shapeId="0" xr:uid="{00000000-0006-0000-2500-0000A7020000}">
      <text>
        <r>
          <rPr>
            <b/>
            <sz val="9"/>
            <color indexed="81"/>
            <rFont val="Tahoma"/>
            <family val="2"/>
          </rPr>
          <t>Metric = D3_1_II_SDG_NonResid_NewDebtSecurMnthQuart_TranStge_WhichShipLines_x000D_
Data Type = Bk_Number 19 - 9</t>
        </r>
      </text>
    </comment>
    <comment ref="B120" authorId="2" shapeId="0" xr:uid="{00000000-0006-0000-2500-0000A8020000}">
      <text>
        <r>
          <rPr>
            <b/>
            <sz val="9"/>
            <color indexed="81"/>
            <rFont val="Tahoma"/>
            <family val="2"/>
          </rPr>
          <t>Metric = D3_1_II_SDG_NonResid_CredFacilLimit_TranStge_WhichCharteringOpsVessels_x000D_
Data Type = Bk_Number 19 - 9</t>
        </r>
      </text>
    </comment>
    <comment ref="C120" authorId="2" shapeId="0" xr:uid="{00000000-0006-0000-2500-0000A9020000}">
      <text>
        <r>
          <rPr>
            <b/>
            <sz val="9"/>
            <color indexed="81"/>
            <rFont val="Tahoma"/>
            <family val="2"/>
          </rPr>
          <t>Metric = D3_1_II_SDG_NonResid_LoanAdva_TranStge_WhichCharteringOpsVessels_x000D_
Data Type = Bk_Number 19 - 9</t>
        </r>
      </text>
    </comment>
    <comment ref="D120" authorId="2" shapeId="0" xr:uid="{00000000-0006-0000-2500-0000AA020000}">
      <text>
        <r>
          <rPr>
            <b/>
            <sz val="9"/>
            <color indexed="81"/>
            <rFont val="Tahoma"/>
            <family val="2"/>
          </rPr>
          <t>Metric = D3_1_II_SDG_NonResid_BillDiscountPurch_TranStge_WhichCharteringOpsVessels_x000D_
Data Type = Bk_Number 19 - 9</t>
        </r>
      </text>
    </comment>
    <comment ref="E120" authorId="2" shapeId="0" xr:uid="{00000000-0006-0000-2500-0000AB020000}">
      <text>
        <r>
          <rPr>
            <b/>
            <sz val="9"/>
            <color indexed="81"/>
            <rFont val="Tahoma"/>
            <family val="2"/>
          </rPr>
          <t>Metric = D3_1_II_SDG_NonResid_ContigentItem_TranStge_WhichCharteringOpsVessels_x000D_
Data Type = Bk_Number 19 - 9</t>
        </r>
      </text>
    </comment>
    <comment ref="F120" authorId="2" shapeId="0" xr:uid="{00000000-0006-0000-2500-0000AC020000}">
      <text>
        <r>
          <rPr>
            <b/>
            <sz val="9"/>
            <color indexed="81"/>
            <rFont val="Tahoma"/>
            <family val="2"/>
          </rPr>
          <t>Metric = D3_1_II_SDG_NonResid_OutsDebtSecur_TranStge_WhichCharteringOpsVessels_x000D_
Data Type = Bk_Number 19 - 9</t>
        </r>
      </text>
    </comment>
    <comment ref="G120" authorId="2" shapeId="0" xr:uid="{00000000-0006-0000-2500-0000AD020000}">
      <text>
        <r>
          <rPr>
            <b/>
            <sz val="9"/>
            <color indexed="81"/>
            <rFont val="Tahoma"/>
            <family val="2"/>
          </rPr>
          <t>Metric = D3_1_II_SDG_NonResid_NewCredGrantMnthQuart_TranStge_WhichCharteringOpsVessels_x000D_
Data Type = Bk_Number 19 - 9</t>
        </r>
      </text>
    </comment>
    <comment ref="H120" authorId="2" shapeId="0" xr:uid="{00000000-0006-0000-2500-0000AE020000}">
      <text>
        <r>
          <rPr>
            <b/>
            <sz val="9"/>
            <color indexed="81"/>
            <rFont val="Tahoma"/>
            <family val="2"/>
          </rPr>
          <t>Metric = D3_1_II_SDG_NonResid_NewDebtSecurMnthQuart_TranStge_WhichCharteringOpsVessels_x000D_
Data Type = Bk_Number 19 - 9</t>
        </r>
      </text>
    </comment>
    <comment ref="B121" authorId="0" shapeId="0" xr:uid="{00000000-0006-0000-2500-0000AF020000}">
      <text>
        <r>
          <rPr>
            <b/>
            <sz val="9"/>
            <color indexed="81"/>
            <rFont val="Tahoma"/>
            <family val="2"/>
          </rPr>
          <t>Metric = D3_1_II_DenomSingDollar_CredFacilLimit_Amount_x000D_
Data Type = Bk_Number 19 - 9_x000D_
Bk_AssetsContBySector = AccomodationFoodServicesActivities_x000D_
Bk_Residency = NonResident_x000D_
Bk_OtherCurrencies = SGD</t>
        </r>
      </text>
    </comment>
    <comment ref="C121" authorId="0" shapeId="0" xr:uid="{00000000-0006-0000-2500-0000B0020000}">
      <text>
        <r>
          <rPr>
            <b/>
            <sz val="9"/>
            <color indexed="81"/>
            <rFont val="Tahoma"/>
            <family val="2"/>
          </rPr>
          <t>Metric = D3_1_II_DenomSingDollar_LoanAdva_Amount_x000D_
Data Type = Bk_Number 19 - 9_x000D_
Bk_AssetsContBySector = AccomodationFoodServicesActivities_x000D_
Bk_Residency = NonResident_x000D_
Bk_OtherCurrencies = SGD</t>
        </r>
      </text>
    </comment>
    <comment ref="D121" authorId="0" shapeId="0" xr:uid="{00000000-0006-0000-2500-0000B1020000}">
      <text>
        <r>
          <rPr>
            <b/>
            <sz val="9"/>
            <color indexed="81"/>
            <rFont val="Tahoma"/>
            <family val="2"/>
          </rPr>
          <t>Metric = D3_1_II_DenomSingDollar_BillDiscountPurch_Amount_x000D_
Data Type = Bk_Number 19 - 9_x000D_
Bk_AssetsContBySector = AccomodationFoodServicesActivities_x000D_
Bk_Residency = NonResident_x000D_
Bk_OtherCurrencies = SGD</t>
        </r>
      </text>
    </comment>
    <comment ref="E121" authorId="0" shapeId="0" xr:uid="{00000000-0006-0000-2500-0000B2020000}">
      <text>
        <r>
          <rPr>
            <b/>
            <sz val="9"/>
            <color indexed="81"/>
            <rFont val="Tahoma"/>
            <family val="2"/>
          </rPr>
          <t>Metric = D3_1_II_DenomSingDollar_ContingentItem_Amount_x000D_
Data Type = Bk_Number 19 - 9_x000D_
Bk_AssetsContBySector = AccomodationFoodServicesActivities_x000D_
Bk_Residency = NonResident_x000D_
Bk_OtherCurrencies = SGD</t>
        </r>
      </text>
    </comment>
    <comment ref="F121" authorId="0" shapeId="0" xr:uid="{00000000-0006-0000-2500-0000B3020000}">
      <text>
        <r>
          <rPr>
            <b/>
            <sz val="9"/>
            <color indexed="81"/>
            <rFont val="Tahoma"/>
            <family val="2"/>
          </rPr>
          <t>Metric = D3_1_II_DenomSingDollar_OutsDebtSecur_Amount_x000D_
Data Type = Bk_Number 19 - 9_x000D_
Bk_AssetsContBySector = AccomodationFoodServicesActivities_x000D_
Bk_Residency = NonResident_x000D_
Bk_OtherCurrencies = SGD</t>
        </r>
      </text>
    </comment>
    <comment ref="G121" authorId="0" shapeId="0" xr:uid="{00000000-0006-0000-2500-0000B4020000}">
      <text>
        <r>
          <rPr>
            <b/>
            <sz val="9"/>
            <color indexed="81"/>
            <rFont val="Tahoma"/>
            <family val="2"/>
          </rPr>
          <t>Metric = D3_1_II_DenomSingDollar_CredFacilGrantMnthQuart_Amount_x000D_
Data Type = Bk_Number 19 - 9_x000D_
Bk_AssetsContBySector = AccomodationFoodServicesActivities_x000D_
Bk_Residency = NonResident_x000D_
Bk_OtherCurrencies = SGD</t>
        </r>
      </text>
    </comment>
    <comment ref="H121" authorId="0" shapeId="0" xr:uid="{00000000-0006-0000-2500-0000B5020000}">
      <text>
        <r>
          <rPr>
            <b/>
            <sz val="9"/>
            <color indexed="81"/>
            <rFont val="Tahoma"/>
            <family val="2"/>
          </rPr>
          <t>Metric = D3_1_II_DenomSingDollar_DebtSecurMnthQuart_Amount_x000D_
Data Type = Bk_Number 19 - 9_x000D_
Bk_AssetsContBySector = AccomodationFoodServicesActivities_x000D_
Bk_Residency = NonResident_x000D_
Bk_OtherCurrencies = SGD</t>
        </r>
      </text>
    </comment>
    <comment ref="B122" authorId="0" shapeId="0" xr:uid="{00000000-0006-0000-2500-0000B6020000}">
      <text>
        <r>
          <rPr>
            <b/>
            <sz val="9"/>
            <color indexed="81"/>
            <rFont val="Tahoma"/>
            <family val="2"/>
          </rPr>
          <t>Metric = D3_1_II_DenomSingDollar_CredFacilLimit_Amount_x000D_
Data Type = Bk_Number 19 - 9_x000D_
Bk_AssetsContBySector = InformationCommunications_x000D_
Bk_Residency = NonResident_x000D_
Bk_OtherCurrencies = SGD</t>
        </r>
      </text>
    </comment>
    <comment ref="C122" authorId="0" shapeId="0" xr:uid="{00000000-0006-0000-2500-0000B7020000}">
      <text>
        <r>
          <rPr>
            <b/>
            <sz val="9"/>
            <color indexed="81"/>
            <rFont val="Tahoma"/>
            <family val="2"/>
          </rPr>
          <t>Metric = D3_1_II_DenomSingDollar_LoanAdva_Amount_x000D_
Data Type = Bk_Number 19 - 9_x000D_
Bk_AssetsContBySector = InformationCommunications_x000D_
Bk_Residency = NonResident_x000D_
Bk_OtherCurrencies = SGD</t>
        </r>
      </text>
    </comment>
    <comment ref="D122" authorId="0" shapeId="0" xr:uid="{00000000-0006-0000-2500-0000B8020000}">
      <text>
        <r>
          <rPr>
            <b/>
            <sz val="9"/>
            <color indexed="81"/>
            <rFont val="Tahoma"/>
            <family val="2"/>
          </rPr>
          <t>Metric = D3_1_II_DenomSingDollar_BillDiscountPurch_Amount_x000D_
Data Type = Bk_Number 19 - 9_x000D_
Bk_AssetsContBySector = InformationCommunications_x000D_
Bk_Residency = NonResident_x000D_
Bk_OtherCurrencies = SGD</t>
        </r>
      </text>
    </comment>
    <comment ref="E122" authorId="0" shapeId="0" xr:uid="{00000000-0006-0000-2500-0000B9020000}">
      <text>
        <r>
          <rPr>
            <b/>
            <sz val="9"/>
            <color indexed="81"/>
            <rFont val="Tahoma"/>
            <family val="2"/>
          </rPr>
          <t>Metric = D3_1_II_DenomSingDollar_ContingentItem_Amount_x000D_
Data Type = Bk_Number 19 - 9_x000D_
Bk_AssetsContBySector = InformationCommunications_x000D_
Bk_Residency = NonResident_x000D_
Bk_OtherCurrencies = SGD</t>
        </r>
      </text>
    </comment>
    <comment ref="F122" authorId="0" shapeId="0" xr:uid="{00000000-0006-0000-2500-0000BA020000}">
      <text>
        <r>
          <rPr>
            <b/>
            <sz val="9"/>
            <color indexed="81"/>
            <rFont val="Tahoma"/>
            <family val="2"/>
          </rPr>
          <t>Metric = D3_1_II_DenomSingDollar_OutsDebtSecur_Amount_x000D_
Data Type = Bk_Number 19 - 9_x000D_
Bk_AssetsContBySector = InformationCommunications_x000D_
Bk_Residency = NonResident_x000D_
Bk_OtherCurrencies = SGD</t>
        </r>
      </text>
    </comment>
    <comment ref="G122" authorId="0" shapeId="0" xr:uid="{00000000-0006-0000-2500-0000BB020000}">
      <text>
        <r>
          <rPr>
            <b/>
            <sz val="9"/>
            <color indexed="81"/>
            <rFont val="Tahoma"/>
            <family val="2"/>
          </rPr>
          <t>Metric = D3_1_II_DenomSingDollar_CredFacilGrantMnthQuart_Amount_x000D_
Data Type = Bk_Number 19 - 9_x000D_
Bk_AssetsContBySector = InformationCommunications_x000D_
Bk_Residency = NonResident_x000D_
Bk_OtherCurrencies = SGD</t>
        </r>
      </text>
    </comment>
    <comment ref="H122" authorId="0" shapeId="0" xr:uid="{00000000-0006-0000-2500-0000BC020000}">
      <text>
        <r>
          <rPr>
            <b/>
            <sz val="9"/>
            <color indexed="81"/>
            <rFont val="Tahoma"/>
            <family val="2"/>
          </rPr>
          <t>Metric = D3_1_II_DenomSingDollar_DebtSecurMnthQuart_Amount_x000D_
Data Type = Bk_Number 19 - 9_x000D_
Bk_AssetsContBySector = InformationCommunications_x000D_
Bk_Residency = NonResident_x000D_
Bk_OtherCurrencies = SGD</t>
        </r>
      </text>
    </comment>
    <comment ref="B123" authorId="0" shapeId="0" xr:uid="{00000000-0006-0000-2500-0000BD020000}">
      <text>
        <r>
          <rPr>
            <b/>
            <sz val="9"/>
            <color indexed="81"/>
            <rFont val="Tahoma"/>
            <family val="2"/>
          </rPr>
          <t>Metric = D3_1_II_DenomSingDollar_CredFacilLimit_Amount_x000D_
Data Type = Bk_Number 19 - 9_x000D_
Bk_AssetsContBySector = FinancialInsuranceActivities_x000D_
Bk_Residency = NonResident_x000D_
Bk_OtherCurrencies = SGD</t>
        </r>
      </text>
    </comment>
    <comment ref="C123" authorId="0" shapeId="0" xr:uid="{00000000-0006-0000-2500-0000BE020000}">
      <text>
        <r>
          <rPr>
            <b/>
            <sz val="9"/>
            <color indexed="81"/>
            <rFont val="Tahoma"/>
            <family val="2"/>
          </rPr>
          <t>Metric = D3_1_II_DenomSingDollar_LoanAdva_Amount_x000D_
Data Type = Bk_Number 19 - 9_x000D_
Bk_AssetsContBySector = FinancialInsuranceActivities_x000D_
Bk_Residency = NonResident_x000D_
Bk_OtherCurrencies = SGD</t>
        </r>
      </text>
    </comment>
    <comment ref="D123" authorId="0" shapeId="0" xr:uid="{00000000-0006-0000-2500-0000BF020000}">
      <text>
        <r>
          <rPr>
            <b/>
            <sz val="9"/>
            <color indexed="81"/>
            <rFont val="Tahoma"/>
            <family val="2"/>
          </rPr>
          <t>Metric = D3_1_II_DenomSingDollar_BillDiscountPurch_Amount_x000D_
Data Type = Bk_Number 19 - 9_x000D_
Bk_AssetsContBySector = FinancialInsuranceActivities_x000D_
Bk_Residency = NonResident_x000D_
Bk_OtherCurrencies = SGD</t>
        </r>
      </text>
    </comment>
    <comment ref="E123" authorId="0" shapeId="0" xr:uid="{00000000-0006-0000-2500-0000C0020000}">
      <text>
        <r>
          <rPr>
            <b/>
            <sz val="9"/>
            <color indexed="81"/>
            <rFont val="Tahoma"/>
            <family val="2"/>
          </rPr>
          <t>Metric = D3_1_II_DenomSingDollar_ContingentItem_Amount_x000D_
Data Type = Bk_Number 19 - 9_x000D_
Bk_AssetsContBySector = FinancialInsuranceActivities_x000D_
Bk_Residency = NonResident_x000D_
Bk_OtherCurrencies = SGD</t>
        </r>
      </text>
    </comment>
    <comment ref="F123" authorId="0" shapeId="0" xr:uid="{00000000-0006-0000-2500-0000C1020000}">
      <text>
        <r>
          <rPr>
            <b/>
            <sz val="9"/>
            <color indexed="81"/>
            <rFont val="Tahoma"/>
            <family val="2"/>
          </rPr>
          <t>Metric = D3_1_II_DenomSingDollar_OutsDebtSecur_Amount_x000D_
Data Type = Bk_Number 19 - 9_x000D_
Bk_AssetsContBySector = FinancialInsuranceActivities_x000D_
Bk_Residency = NonResident_x000D_
Bk_OtherCurrencies = SGD</t>
        </r>
      </text>
    </comment>
    <comment ref="G123" authorId="0" shapeId="0" xr:uid="{00000000-0006-0000-2500-0000C2020000}">
      <text>
        <r>
          <rPr>
            <b/>
            <sz val="9"/>
            <color indexed="81"/>
            <rFont val="Tahoma"/>
            <family val="2"/>
          </rPr>
          <t>Metric = D3_1_II_DenomSingDollar_CredFacilGrantMnthQuart_Amount_x000D_
Data Type = Bk_Number 19 - 9_x000D_
Bk_AssetsContBySector = FinancialInsuranceActivities_x000D_
Bk_Residency = NonResident_x000D_
Bk_OtherCurrencies = SGD</t>
        </r>
      </text>
    </comment>
    <comment ref="H123" authorId="0" shapeId="0" xr:uid="{00000000-0006-0000-2500-0000C3020000}">
      <text>
        <r>
          <rPr>
            <b/>
            <sz val="9"/>
            <color indexed="81"/>
            <rFont val="Tahoma"/>
            <family val="2"/>
          </rPr>
          <t>Metric = D3_1_II_DenomSingDollar_DebtSecurMnthQuart_Amount_x000D_
Data Type = Bk_Number 19 - 9_x000D_
Bk_AssetsContBySector = FinancialInsuranceActivities_x000D_
Bk_Residency = NonResident_x000D_
Bk_OtherCurrencies = SGD</t>
        </r>
      </text>
    </comment>
    <comment ref="B124" authorId="2" shapeId="0" xr:uid="{00000000-0006-0000-2500-0000C4020000}">
      <text>
        <r>
          <rPr>
            <b/>
            <sz val="9"/>
            <color indexed="81"/>
            <rFont val="Tahoma"/>
            <family val="2"/>
          </rPr>
          <t>Metric = D3_1_II_SDG_NonResid_FinInsurActiv_CredFacilLimit__WhichFinCo_x000D_
Data Type = Bk_Number 19 - 9</t>
        </r>
      </text>
    </comment>
    <comment ref="C124" authorId="2" shapeId="0" xr:uid="{00000000-0006-0000-2500-0000C5020000}">
      <text>
        <r>
          <rPr>
            <b/>
            <sz val="9"/>
            <color indexed="81"/>
            <rFont val="Tahoma"/>
            <family val="2"/>
          </rPr>
          <t>Metric = D3_1_II_SDG_NonResid_LoanAdva_FinInsurActiv_WhichFinCo_x000D_
Data Type = Bk_Number 19 - 9</t>
        </r>
      </text>
    </comment>
    <comment ref="D124" authorId="2" shapeId="0" xr:uid="{00000000-0006-0000-2500-0000C6020000}">
      <text>
        <r>
          <rPr>
            <b/>
            <sz val="9"/>
            <color indexed="81"/>
            <rFont val="Tahoma"/>
            <family val="2"/>
          </rPr>
          <t>Metric = D3_1_II_SDG_NonResid_BillDiscountPurch_FinInsurActiv_WhichFinCo_x000D_
Data Type = Bk_Number 19 - 9</t>
        </r>
      </text>
    </comment>
    <comment ref="E124" authorId="2" shapeId="0" xr:uid="{00000000-0006-0000-2500-0000C7020000}">
      <text>
        <r>
          <rPr>
            <b/>
            <sz val="9"/>
            <color indexed="81"/>
            <rFont val="Tahoma"/>
            <family val="2"/>
          </rPr>
          <t>Metric = D3_1_II_SDG_NonResid_ContigentItem_FinInsurActiv_WhichFinCo_x000D_
Data Type = Bk_Number 19 - 9</t>
        </r>
      </text>
    </comment>
    <comment ref="F124" authorId="2" shapeId="0" xr:uid="{00000000-0006-0000-2500-0000C8020000}">
      <text>
        <r>
          <rPr>
            <b/>
            <sz val="9"/>
            <color indexed="81"/>
            <rFont val="Tahoma"/>
            <family val="2"/>
          </rPr>
          <t>Metric = D3_1_II_SDG_NonResid_OutsDebtSecur_FinInsurActiv_WhichFinCo_x000D_
Data Type = Bk_Number 19 - 9</t>
        </r>
      </text>
    </comment>
    <comment ref="G124" authorId="2" shapeId="0" xr:uid="{00000000-0006-0000-2500-0000C9020000}">
      <text>
        <r>
          <rPr>
            <b/>
            <sz val="9"/>
            <color indexed="81"/>
            <rFont val="Tahoma"/>
            <family val="2"/>
          </rPr>
          <t>Metric = D3_1_II_SDG_NonResid_NewCredGrantMnthQuart_FinInsurActiv_WhichFinCo_x000D_
Data Type = Bk_Number 19 - 9</t>
        </r>
      </text>
    </comment>
    <comment ref="H124" authorId="2" shapeId="0" xr:uid="{00000000-0006-0000-2500-0000CA020000}">
      <text>
        <r>
          <rPr>
            <b/>
            <sz val="9"/>
            <color indexed="81"/>
            <rFont val="Tahoma"/>
            <family val="2"/>
          </rPr>
          <t>Metric = D3_1_II_SDG_NonResid_NewDebtSecurMnthQuart_FinInsurActiv_WhichFinCo_x000D_
Data Type = Bk_Number 19 - 9</t>
        </r>
      </text>
    </comment>
    <comment ref="B125" authorId="2" shapeId="0" xr:uid="{00000000-0006-0000-2500-0000CB020000}">
      <text>
        <r>
          <rPr>
            <b/>
            <sz val="9"/>
            <color indexed="81"/>
            <rFont val="Tahoma"/>
            <family val="2"/>
          </rPr>
          <t>Metric = D3_1_II_SDG_NonResid_CredFacilLimit_FinInsurActiv_WhichFinHoldCo_x000D_
Data Type = Bk_Number 19 - 9</t>
        </r>
      </text>
    </comment>
    <comment ref="C125" authorId="2" shapeId="0" xr:uid="{00000000-0006-0000-2500-0000CC020000}">
      <text>
        <r>
          <rPr>
            <b/>
            <sz val="9"/>
            <color indexed="81"/>
            <rFont val="Tahoma"/>
            <family val="2"/>
          </rPr>
          <t>Metric = D3_1_II_SDG_NonResid_LoanAdva_FinInsurActiv_WhichFinHoldCo_x000D_
Data Type = Bk_Number 19 - 9</t>
        </r>
      </text>
    </comment>
    <comment ref="D125" authorId="2" shapeId="0" xr:uid="{00000000-0006-0000-2500-0000CD020000}">
      <text>
        <r>
          <rPr>
            <b/>
            <sz val="9"/>
            <color indexed="81"/>
            <rFont val="Tahoma"/>
            <family val="2"/>
          </rPr>
          <t>Metric = D3_1_II_SDG_NonResid_BillDiscountPurch_FinInsurActiv_WhichFinHoldCo_x000D_
Data Type = Bk_Number 19 - 9</t>
        </r>
      </text>
    </comment>
    <comment ref="E125" authorId="2" shapeId="0" xr:uid="{00000000-0006-0000-2500-0000CE020000}">
      <text>
        <r>
          <rPr>
            <b/>
            <sz val="9"/>
            <color indexed="81"/>
            <rFont val="Tahoma"/>
            <family val="2"/>
          </rPr>
          <t>Metric = D3_1_II_SDG_NonResid_ContigentItem_FinInsurActiv_WhichFinHoldCo_x000D_
Data Type = Bk_Number 19 - 9</t>
        </r>
      </text>
    </comment>
    <comment ref="F125" authorId="2" shapeId="0" xr:uid="{00000000-0006-0000-2500-0000CF020000}">
      <text>
        <r>
          <rPr>
            <b/>
            <sz val="9"/>
            <color indexed="81"/>
            <rFont val="Tahoma"/>
            <family val="2"/>
          </rPr>
          <t>Metric = D3_1_II_SDG_NonResid_OutsDebtSecur_FinInsurActiv_WhichFinHoldCo_x000D_
Data Type = Bk_Number 19 - 9</t>
        </r>
      </text>
    </comment>
    <comment ref="G125" authorId="2" shapeId="0" xr:uid="{00000000-0006-0000-2500-0000D0020000}">
      <text>
        <r>
          <rPr>
            <b/>
            <sz val="9"/>
            <color indexed="81"/>
            <rFont val="Tahoma"/>
            <family val="2"/>
          </rPr>
          <t>Metric = D3_1_II_SDG_NonResid_NewCredGrantMnthQuart_FinInsurActiv_WhichFinHoldCo_x000D_
Data Type = Bk_Number 19 - 9</t>
        </r>
      </text>
    </comment>
    <comment ref="H125" authorId="2" shapeId="0" xr:uid="{00000000-0006-0000-2500-0000D1020000}">
      <text>
        <r>
          <rPr>
            <b/>
            <sz val="9"/>
            <color indexed="81"/>
            <rFont val="Tahoma"/>
            <family val="2"/>
          </rPr>
          <t>Metric = D3_1_II_SDG_NonResid_NewDebtSecurMnthQuart_FinInsurActiv_WhichFinHoldCo_x000D_
Data Type = Bk_Number 19 - 9</t>
        </r>
      </text>
    </comment>
    <comment ref="B126" authorId="2" shapeId="0" xr:uid="{00000000-0006-0000-2500-0000D2020000}">
      <text>
        <r>
          <rPr>
            <b/>
            <sz val="9"/>
            <color indexed="81"/>
            <rFont val="Tahoma"/>
            <family val="2"/>
          </rPr>
          <t>Metric = D3_1_II_SDG_NonResid_CredFacilLimit_FinInsurActiv_WhichOtherHoldCo_x000D_
Data Type = Bk_Number 19 - 9</t>
        </r>
      </text>
    </comment>
    <comment ref="C126" authorId="2" shapeId="0" xr:uid="{00000000-0006-0000-2500-0000D3020000}">
      <text>
        <r>
          <rPr>
            <b/>
            <sz val="9"/>
            <color indexed="81"/>
            <rFont val="Tahoma"/>
            <family val="2"/>
          </rPr>
          <t>Metric = D3_1_II_SDG_NonResid_LoanAdva_FinInsurActiv_WhichOtherHoldCo_x000D_
Data Type = Bk_Number 19 - 9</t>
        </r>
      </text>
    </comment>
    <comment ref="D126" authorId="2" shapeId="0" xr:uid="{00000000-0006-0000-2500-0000D4020000}">
      <text>
        <r>
          <rPr>
            <b/>
            <sz val="9"/>
            <color indexed="81"/>
            <rFont val="Tahoma"/>
            <family val="2"/>
          </rPr>
          <t>Metric = D3_1_II_SDG_NonResid_BillDiscountPurch_FinInsurActiv_WhichOtherHoldCo_x000D_
Data Type = Bk_Number 19 - 9</t>
        </r>
      </text>
    </comment>
    <comment ref="E126" authorId="2" shapeId="0" xr:uid="{00000000-0006-0000-2500-0000D5020000}">
      <text>
        <r>
          <rPr>
            <b/>
            <sz val="9"/>
            <color indexed="81"/>
            <rFont val="Tahoma"/>
            <family val="2"/>
          </rPr>
          <t>Metric = D3_1_II_SDG_NonResid_ContigentItem_FinInsurActiv_WhichOtherHoldCo_x000D_
Data Type = Bk_Number 19 - 9</t>
        </r>
      </text>
    </comment>
    <comment ref="F126" authorId="2" shapeId="0" xr:uid="{00000000-0006-0000-2500-0000D6020000}">
      <text>
        <r>
          <rPr>
            <b/>
            <sz val="9"/>
            <color indexed="81"/>
            <rFont val="Tahoma"/>
            <family val="2"/>
          </rPr>
          <t>Metric = D3_1_II_SDG_NonResid_OutsDebtSecur_FinInsurActiv_WhichOtherHoldCo_x000D_
Data Type = Bk_Number 19 - 9</t>
        </r>
      </text>
    </comment>
    <comment ref="G126" authorId="2" shapeId="0" xr:uid="{00000000-0006-0000-2500-0000D7020000}">
      <text>
        <r>
          <rPr>
            <b/>
            <sz val="9"/>
            <color indexed="81"/>
            <rFont val="Tahoma"/>
            <family val="2"/>
          </rPr>
          <t>Metric = D3_1_II_SDG_NonResid_NewCredGrantMnthQuart_FinInsurActiv_WhichOtherHoldCo_x000D_
Data Type = Bk_Number 19 - 9</t>
        </r>
      </text>
    </comment>
    <comment ref="H126" authorId="2" shapeId="0" xr:uid="{00000000-0006-0000-2500-0000D8020000}">
      <text>
        <r>
          <rPr>
            <b/>
            <sz val="9"/>
            <color indexed="81"/>
            <rFont val="Tahoma"/>
            <family val="2"/>
          </rPr>
          <t>Metric = D3_1_II_SDG_NonResid_NewDebtSecurMnthQuart_FinInsurActiv_WhichOtherHoldCo_x000D_
Data Type = Bk_Number 19 - 9</t>
        </r>
      </text>
    </comment>
    <comment ref="B127" authorId="2" shapeId="0" xr:uid="{00000000-0006-0000-2500-0000D9020000}">
      <text>
        <r>
          <rPr>
            <b/>
            <sz val="9"/>
            <color indexed="81"/>
            <rFont val="Tahoma"/>
            <family val="2"/>
          </rPr>
          <t>Metric = D3_1_II_SDG_NonResid_CredFacilLimit_FinInsurActiv_WhichTrustsFunds_x000D_
Data Type = Bk_Number 19 - 9</t>
        </r>
      </text>
    </comment>
    <comment ref="C127" authorId="2" shapeId="0" xr:uid="{00000000-0006-0000-2500-0000DA020000}">
      <text>
        <r>
          <rPr>
            <b/>
            <sz val="9"/>
            <color indexed="81"/>
            <rFont val="Tahoma"/>
            <family val="2"/>
          </rPr>
          <t>Metric = D3_1_II_SDG_NonResid_LoanAdva_FinInsurActiv_WhichTrustsFunds_x000D_
Data Type = Bk_Number 19 - 9</t>
        </r>
      </text>
    </comment>
    <comment ref="D127" authorId="2" shapeId="0" xr:uid="{00000000-0006-0000-2500-0000DB020000}">
      <text>
        <r>
          <rPr>
            <b/>
            <sz val="9"/>
            <color indexed="81"/>
            <rFont val="Tahoma"/>
            <family val="2"/>
          </rPr>
          <t>Metric = D3_1_II_SDG_NonResid_BillDiscountPurch_FinInsurActiv_WhichTrustsFunds_x000D_
Data Type = Bk_Number 19 - 9</t>
        </r>
      </text>
    </comment>
    <comment ref="E127" authorId="2" shapeId="0" xr:uid="{00000000-0006-0000-2500-0000DC020000}">
      <text>
        <r>
          <rPr>
            <b/>
            <sz val="9"/>
            <color indexed="81"/>
            <rFont val="Tahoma"/>
            <family val="2"/>
          </rPr>
          <t>Metric = D3_1_II_SDG_NonResid_ContigentItem_FinInsurActiv_WhichTrustsFunds_x000D_
Data Type = Bk_Number 19 - 9</t>
        </r>
      </text>
    </comment>
    <comment ref="F127" authorId="2" shapeId="0" xr:uid="{00000000-0006-0000-2500-0000DD020000}">
      <text>
        <r>
          <rPr>
            <b/>
            <sz val="9"/>
            <color indexed="81"/>
            <rFont val="Tahoma"/>
            <family val="2"/>
          </rPr>
          <t>Metric = D3_1_II_SDG_NonResid_OutsDebtSecur_FinInsurActiv_WhichTrustsFunds_x000D_
Data Type = Bk_Number 19 - 9</t>
        </r>
      </text>
    </comment>
    <comment ref="G127" authorId="2" shapeId="0" xr:uid="{00000000-0006-0000-2500-0000DE020000}">
      <text>
        <r>
          <rPr>
            <b/>
            <sz val="9"/>
            <color indexed="81"/>
            <rFont val="Tahoma"/>
            <family val="2"/>
          </rPr>
          <t>Metric = D3_1_II_SDG_NonResid_NewCredGrantMnthQuart_FinInsurActiv_WhichTrustsFunds_x000D_
Data Type = Bk_Number 19 - 9</t>
        </r>
      </text>
    </comment>
    <comment ref="H127" authorId="2" shapeId="0" xr:uid="{00000000-0006-0000-2500-0000DF020000}">
      <text>
        <r>
          <rPr>
            <b/>
            <sz val="9"/>
            <color indexed="81"/>
            <rFont val="Tahoma"/>
            <family val="2"/>
          </rPr>
          <t>Metric = D3_1_II_SDG_NonResid_NewDebtSecurMnthQuart_FinInsurActiv_WhichTrustsFunds_x000D_
Data Type = Bk_Number 19 - 9</t>
        </r>
      </text>
    </comment>
    <comment ref="B128" authorId="2" shapeId="0" xr:uid="{00000000-0006-0000-2500-0000E0020000}">
      <text>
        <r>
          <rPr>
            <b/>
            <sz val="9"/>
            <color indexed="81"/>
            <rFont val="Tahoma"/>
            <family val="2"/>
          </rPr>
          <t>Metric = D3_1_II_SDG_NonResid_CredFacilLimit_FinInsurActiv_WhichInsurCoProvPenFunds_x000D_
Data Type = Bk_Number 19 - 9</t>
        </r>
      </text>
    </comment>
    <comment ref="C128" authorId="2" shapeId="0" xr:uid="{00000000-0006-0000-2500-0000E1020000}">
      <text>
        <r>
          <rPr>
            <b/>
            <sz val="9"/>
            <color indexed="81"/>
            <rFont val="Tahoma"/>
            <family val="2"/>
          </rPr>
          <t>Metric = D3_1_II_SDG_NonResid_LoanAdva_FinInsurActiv_WhichInsurCoProvPenFunds_x000D_
Data Type = Bk_Number 19 - 9</t>
        </r>
      </text>
    </comment>
    <comment ref="D128" authorId="2" shapeId="0" xr:uid="{00000000-0006-0000-2500-0000E2020000}">
      <text>
        <r>
          <rPr>
            <b/>
            <sz val="9"/>
            <color indexed="81"/>
            <rFont val="Tahoma"/>
            <family val="2"/>
          </rPr>
          <t>Metric = D3_1_II_SDG_NonResid_BillDiscountPurch_FinInsurActiv_WhichInsurCoProvPenFunds_x000D_
Data Type = Bk_Number 19 - 9</t>
        </r>
      </text>
    </comment>
    <comment ref="E128" authorId="2" shapeId="0" xr:uid="{00000000-0006-0000-2500-0000E3020000}">
      <text>
        <r>
          <rPr>
            <b/>
            <sz val="9"/>
            <color indexed="81"/>
            <rFont val="Tahoma"/>
            <family val="2"/>
          </rPr>
          <t>Metric = D3_1_II_SDG_NonResid_ContigentItem_FinInsurActiv_WhichInsurCoProvPenFunds_x000D_
Data Type = Bk_Number 19 - 9</t>
        </r>
      </text>
    </comment>
    <comment ref="F128" authorId="2" shapeId="0" xr:uid="{00000000-0006-0000-2500-0000E4020000}">
      <text>
        <r>
          <rPr>
            <b/>
            <sz val="9"/>
            <color indexed="81"/>
            <rFont val="Tahoma"/>
            <family val="2"/>
          </rPr>
          <t>Metric = D3_1_II_SDG_NonResid_OutsDebtSecur_FinInsurActiv_WhichInsurCoProvPenFunds_x000D_
Data Type = Bk_Number 19 - 9</t>
        </r>
      </text>
    </comment>
    <comment ref="G128" authorId="2" shapeId="0" xr:uid="{00000000-0006-0000-2500-0000E5020000}">
      <text>
        <r>
          <rPr>
            <b/>
            <sz val="9"/>
            <color indexed="81"/>
            <rFont val="Tahoma"/>
            <family val="2"/>
          </rPr>
          <t>Metric = D3_1_II_SDG_NonResid_NewCredGrantMnthQuart_FinInsurActiv_WhichInsurCoProvPenFunds_x000D_
Data Type = Bk_Number 19 - 9</t>
        </r>
      </text>
    </comment>
    <comment ref="H128" authorId="2" shapeId="0" xr:uid="{00000000-0006-0000-2500-0000E6020000}">
      <text>
        <r>
          <rPr>
            <b/>
            <sz val="9"/>
            <color indexed="81"/>
            <rFont val="Tahoma"/>
            <family val="2"/>
          </rPr>
          <t>Metric = D3_1_II_SDG_NonResid_NewDebtSecurMnthQuart_FinInsurActiv_WhichInsurCoProvPenFunds_x000D_
Data Type = Bk_Number 19 - 9</t>
        </r>
      </text>
    </comment>
    <comment ref="B129" authorId="2" shapeId="0" xr:uid="{00000000-0006-0000-2500-0000E7020000}">
      <text>
        <r>
          <rPr>
            <b/>
            <sz val="9"/>
            <color indexed="81"/>
            <rFont val="Tahoma"/>
            <family val="2"/>
          </rPr>
          <t>Metric = D3_1_II_SDG_NonResid_CredFacilLimit_FinInsurActiv_WhichExchng_x000D_
Data Type = Bk_Number 19 - 9</t>
        </r>
      </text>
    </comment>
    <comment ref="C129" authorId="2" shapeId="0" xr:uid="{00000000-0006-0000-2500-0000E8020000}">
      <text>
        <r>
          <rPr>
            <b/>
            <sz val="9"/>
            <color indexed="81"/>
            <rFont val="Tahoma"/>
            <family val="2"/>
          </rPr>
          <t>Metric = D3_1_II_SDG_NonResid_LoanAdva_FinInsurActiv_WhichExchng_x000D_
Data Type = Bk_Number 19 - 9</t>
        </r>
      </text>
    </comment>
    <comment ref="D129" authorId="2" shapeId="0" xr:uid="{00000000-0006-0000-2500-0000E9020000}">
      <text>
        <r>
          <rPr>
            <b/>
            <sz val="9"/>
            <color indexed="81"/>
            <rFont val="Tahoma"/>
            <family val="2"/>
          </rPr>
          <t>Metric = D3_1_II_SDG_NonResid_BillDiscountPurch_FinInsurActiv_WhichExchng_x000D_
Data Type = Bk_Number 19 - 9</t>
        </r>
      </text>
    </comment>
    <comment ref="E129" authorId="2" shapeId="0" xr:uid="{00000000-0006-0000-2500-0000EA020000}">
      <text>
        <r>
          <rPr>
            <b/>
            <sz val="9"/>
            <color indexed="81"/>
            <rFont val="Tahoma"/>
            <family val="2"/>
          </rPr>
          <t>Metric = D3_1_II_SDG_NonResid_ContigentItem_FinInsurActiv_WhichExchng_x000D_
Data Type = Bk_Number 19 - 9</t>
        </r>
      </text>
    </comment>
    <comment ref="F129" authorId="2" shapeId="0" xr:uid="{00000000-0006-0000-2500-0000EB020000}">
      <text>
        <r>
          <rPr>
            <b/>
            <sz val="9"/>
            <color indexed="81"/>
            <rFont val="Tahoma"/>
            <family val="2"/>
          </rPr>
          <t>Metric = D3_1_II_SDG_NonResid_OutsDebtSecur_FinInsurActiv_WhichExchng_x000D_
Data Type = Bk_Number 19 - 9</t>
        </r>
      </text>
    </comment>
    <comment ref="G129" authorId="2" shapeId="0" xr:uid="{00000000-0006-0000-2500-0000EC020000}">
      <text>
        <r>
          <rPr>
            <b/>
            <sz val="9"/>
            <color indexed="81"/>
            <rFont val="Tahoma"/>
            <family val="2"/>
          </rPr>
          <t>Metric = D3_1_II_SDG_NonResid_NewCredGrantMnthQuart_FinInsurActiv_WhichExchng_x000D_
Data Type = Bk_Number 19 - 9</t>
        </r>
      </text>
    </comment>
    <comment ref="H129" authorId="2" shapeId="0" xr:uid="{00000000-0006-0000-2500-0000ED020000}">
      <text>
        <r>
          <rPr>
            <b/>
            <sz val="9"/>
            <color indexed="81"/>
            <rFont val="Tahoma"/>
            <family val="2"/>
          </rPr>
          <t>Metric = D3_1_II_SDG_NonResid_NewDebtSecurMnthQuart_FinInsurActiv_WhichExchng_x000D_
Data Type = Bk_Number 19 - 9</t>
        </r>
      </text>
    </comment>
    <comment ref="B130" authorId="2" shapeId="0" xr:uid="{00000000-0006-0000-2500-0000EE020000}">
      <text>
        <r>
          <rPr>
            <b/>
            <sz val="9"/>
            <color indexed="81"/>
            <rFont val="Tahoma"/>
            <family val="2"/>
          </rPr>
          <t>Metric = D3_1_II_SDG_NonResid_CredFacilLimit_FinInsurActiv_WhichTrusFidCustodServFirms_x000D_
Data Type = Bk_Number 19 - 9</t>
        </r>
      </text>
    </comment>
    <comment ref="C130" authorId="2" shapeId="0" xr:uid="{00000000-0006-0000-2500-0000EF020000}">
      <text>
        <r>
          <rPr>
            <b/>
            <sz val="9"/>
            <color indexed="81"/>
            <rFont val="Tahoma"/>
            <family val="2"/>
          </rPr>
          <t>Metric = D3_1_II_SDG_NonResid_LoanAdva_FinInsurActiv_WhichTrusFidCustodServFirms_x000D_
Data Type = Bk_Number 19 - 9</t>
        </r>
      </text>
    </comment>
    <comment ref="D130" authorId="2" shapeId="0" xr:uid="{00000000-0006-0000-2500-0000F0020000}">
      <text>
        <r>
          <rPr>
            <b/>
            <sz val="9"/>
            <color indexed="81"/>
            <rFont val="Tahoma"/>
            <family val="2"/>
          </rPr>
          <t>Metric = D3_1_II_SDG_NonResid_BillDiscountPurch_FinInsurActiv_WhichTrusFidCustodServFirms_x000D_
Data Type = Bk_Number 19 - 9</t>
        </r>
      </text>
    </comment>
    <comment ref="E130" authorId="2" shapeId="0" xr:uid="{00000000-0006-0000-2500-0000F1020000}">
      <text>
        <r>
          <rPr>
            <b/>
            <sz val="9"/>
            <color indexed="81"/>
            <rFont val="Tahoma"/>
            <family val="2"/>
          </rPr>
          <t>Metric = D3_1_II_SDG_NonResid_ContigentItem_FinInsurActiv_WhichTrusFidCustodServFirms_x000D_
Data Type = Bk_Number 19 - 9</t>
        </r>
      </text>
    </comment>
    <comment ref="F130" authorId="2" shapeId="0" xr:uid="{00000000-0006-0000-2500-0000F2020000}">
      <text>
        <r>
          <rPr>
            <b/>
            <sz val="9"/>
            <color indexed="81"/>
            <rFont val="Tahoma"/>
            <family val="2"/>
          </rPr>
          <t>Metric = D3_1_II_SDG_NonResid_OutsDebtSecur_FinInsurActiv_WhichTrusFidCustodServFirms_x000D_
Data Type = Bk_Number 19 - 9</t>
        </r>
      </text>
    </comment>
    <comment ref="G130" authorId="2" shapeId="0" xr:uid="{00000000-0006-0000-2500-0000F3020000}">
      <text>
        <r>
          <rPr>
            <b/>
            <sz val="9"/>
            <color indexed="81"/>
            <rFont val="Tahoma"/>
            <family val="2"/>
          </rPr>
          <t>Metric = D3_1_II_SDG_NonResid_NewCredGrantMnthQuart_FinInsurActiv_WhichTrusFidCustodServFirms_x000D_
Data Type = Bk_Number 19 - 9</t>
        </r>
      </text>
    </comment>
    <comment ref="H130" authorId="2" shapeId="0" xr:uid="{00000000-0006-0000-2500-0000F4020000}">
      <text>
        <r>
          <rPr>
            <b/>
            <sz val="9"/>
            <color indexed="81"/>
            <rFont val="Tahoma"/>
            <family val="2"/>
          </rPr>
          <t>Metric = D3_1_II_SDG_NonResid_NewDebtSecurMnthQuart_FinInsurActiv_WhichTrusFidCustodServFirms_x000D_
Data Type = Bk_Number 19 - 9</t>
        </r>
      </text>
    </comment>
    <comment ref="B131" authorId="2" shapeId="0" xr:uid="{00000000-0006-0000-2500-0000F5020000}">
      <text>
        <r>
          <rPr>
            <b/>
            <sz val="9"/>
            <color indexed="81"/>
            <rFont val="Tahoma"/>
            <family val="2"/>
          </rPr>
          <t>Metric = D3_1_II_SDG_NonResid_CredFacilLimit_FinInsurActiv_WhichSecurFutureCo_x000D_
Data Type = Bk_Number 19 - 9</t>
        </r>
      </text>
    </comment>
    <comment ref="C131" authorId="2" shapeId="0" xr:uid="{00000000-0006-0000-2500-0000F6020000}">
      <text>
        <r>
          <rPr>
            <b/>
            <sz val="9"/>
            <color indexed="81"/>
            <rFont val="Tahoma"/>
            <family val="2"/>
          </rPr>
          <t>Metric = D3_1_II_SDG_NonResid_LoanAdva_FinInsurActiv_WhichSecurFutureCo_x000D_
Data Type = Bk_Number 19 - 9</t>
        </r>
      </text>
    </comment>
    <comment ref="D131" authorId="2" shapeId="0" xr:uid="{00000000-0006-0000-2500-0000F7020000}">
      <text>
        <r>
          <rPr>
            <b/>
            <sz val="9"/>
            <color indexed="81"/>
            <rFont val="Tahoma"/>
            <family val="2"/>
          </rPr>
          <t>Metric = D3_1_II_SDG_NonResid_BillDiscountPurch_FinInsurActiv_WhichSecurFutureCo_x000D_
Data Type = Bk_Number 19 - 9</t>
        </r>
      </text>
    </comment>
    <comment ref="E131" authorId="2" shapeId="0" xr:uid="{00000000-0006-0000-2500-0000F8020000}">
      <text>
        <r>
          <rPr>
            <b/>
            <sz val="9"/>
            <color indexed="81"/>
            <rFont val="Tahoma"/>
            <family val="2"/>
          </rPr>
          <t>Metric = D3_1_II_SDG_NonResid_ContigentItem_FinInsurActiv_WhichSecurFutureCo_x000D_
Data Type = Bk_Number 19 - 9</t>
        </r>
      </text>
    </comment>
    <comment ref="F131" authorId="2" shapeId="0" xr:uid="{00000000-0006-0000-2500-0000F9020000}">
      <text>
        <r>
          <rPr>
            <b/>
            <sz val="9"/>
            <color indexed="81"/>
            <rFont val="Tahoma"/>
            <family val="2"/>
          </rPr>
          <t>Metric = D3_1_II_SDG_NonResid_OutsDebtSecur_FinInsurActiv_WhichSecurFutureCo_x000D_
Data Type = Bk_Number 19 - 9</t>
        </r>
      </text>
    </comment>
    <comment ref="G131" authorId="2" shapeId="0" xr:uid="{00000000-0006-0000-2500-0000FA020000}">
      <text>
        <r>
          <rPr>
            <b/>
            <sz val="9"/>
            <color indexed="81"/>
            <rFont val="Tahoma"/>
            <family val="2"/>
          </rPr>
          <t>Metric = D3_1_II_SDG_NonResid_NewCredGrantMnthQuart_FinInsurActiv_WhichSecurFutureCo_x000D_
Data Type = Bk_Number 19 - 9</t>
        </r>
      </text>
    </comment>
    <comment ref="H131" authorId="2" shapeId="0" xr:uid="{00000000-0006-0000-2500-0000FB020000}">
      <text>
        <r>
          <rPr>
            <b/>
            <sz val="9"/>
            <color indexed="81"/>
            <rFont val="Tahoma"/>
            <family val="2"/>
          </rPr>
          <t>Metric = D3_1_II_SDG_NonResid_NewDebtSecurMnthQuart_FinInsurActiv_WhichSecurFutureCo_x000D_
Data Type = Bk_Number 19 - 9</t>
        </r>
      </text>
    </comment>
    <comment ref="B132" authorId="2" shapeId="0" xr:uid="{00000000-0006-0000-2500-0000FC020000}">
      <text>
        <r>
          <rPr>
            <b/>
            <sz val="9"/>
            <color indexed="81"/>
            <rFont val="Tahoma"/>
            <family val="2"/>
          </rPr>
          <t>Metric = D3_1_II_SDG_NonResid_CredFacilLimit_FinInsurActiv_WhichFundManageCo_x000D_
Data Type = Bk_Number 19 - 9</t>
        </r>
      </text>
    </comment>
    <comment ref="C132" authorId="2" shapeId="0" xr:uid="{00000000-0006-0000-2500-0000FD020000}">
      <text>
        <r>
          <rPr>
            <b/>
            <sz val="9"/>
            <color indexed="81"/>
            <rFont val="Tahoma"/>
            <family val="2"/>
          </rPr>
          <t>Metric = D3_1_II_SDG_NonResid_LoanAdva_FinInsurActiv_WhichFundManageCo_x000D_
Data Type = Bk_Number 19 - 9</t>
        </r>
      </text>
    </comment>
    <comment ref="D132" authorId="2" shapeId="0" xr:uid="{00000000-0006-0000-2500-0000FE020000}">
      <text>
        <r>
          <rPr>
            <b/>
            <sz val="9"/>
            <color indexed="81"/>
            <rFont val="Tahoma"/>
            <family val="2"/>
          </rPr>
          <t>Metric = D3_1_II_SDG_NonResid_BillDiscountPurch_FinInsurActiv_WhichFundManageCo_x000D_
Data Type = Bk_Number 19 - 9</t>
        </r>
      </text>
    </comment>
    <comment ref="E132" authorId="2" shapeId="0" xr:uid="{00000000-0006-0000-2500-0000FF020000}">
      <text>
        <r>
          <rPr>
            <b/>
            <sz val="9"/>
            <color indexed="81"/>
            <rFont val="Tahoma"/>
            <family val="2"/>
          </rPr>
          <t>Metric = D3_1_II_SDG_NonResid_ContigentItem_FinInsurActiv_WhichFundManageCo_x000D_
Data Type = Bk_Number 19 - 9</t>
        </r>
      </text>
    </comment>
    <comment ref="F132" authorId="2" shapeId="0" xr:uid="{00000000-0006-0000-2500-000000030000}">
      <text>
        <r>
          <rPr>
            <b/>
            <sz val="9"/>
            <color indexed="81"/>
            <rFont val="Tahoma"/>
            <family val="2"/>
          </rPr>
          <t>Metric = D3_1_II_SDG_NonResid_OutsDebtSecur_FinInsurActiv_WhichFundManageCo_x000D_
Data Type = Bk_Number 19 - 9</t>
        </r>
      </text>
    </comment>
    <comment ref="G132" authorId="2" shapeId="0" xr:uid="{00000000-0006-0000-2500-000001030000}">
      <text>
        <r>
          <rPr>
            <b/>
            <sz val="9"/>
            <color indexed="81"/>
            <rFont val="Tahoma"/>
            <family val="2"/>
          </rPr>
          <t>Metric = D3_1_II_SDG_NonResid_NewCredGrantMnthQuart_FinInsurActiv_WhichFundManageCo_x000D_
Data Type = Bk_Number 19 - 9</t>
        </r>
      </text>
    </comment>
    <comment ref="H132" authorId="2" shapeId="0" xr:uid="{00000000-0006-0000-2500-000002030000}">
      <text>
        <r>
          <rPr>
            <b/>
            <sz val="9"/>
            <color indexed="81"/>
            <rFont val="Tahoma"/>
            <family val="2"/>
          </rPr>
          <t>Metric = D3_1_II_SDG_NonResid_NewDebtSecurMnthQuart_FinInsurActiv_WhichFundManageCo_x000D_
Data Type = Bk_Number 19 - 9</t>
        </r>
      </text>
    </comment>
    <comment ref="B133" authorId="0" shapeId="0" xr:uid="{00000000-0006-0000-2500-000003030000}">
      <text>
        <r>
          <rPr>
            <b/>
            <sz val="9"/>
            <color indexed="81"/>
            <rFont val="Tahoma"/>
            <family val="2"/>
          </rPr>
          <t>Metric = D3_1_II_DenomSingDollar_CredFacilLimit_Amount_x000D_
Data Type = Bk_Number 19 - 9_x000D_
Bk_AssetsContBySector = RealProp_x000D_
Bk_Residency = NonResident_x000D_
Bk_OtherCurrencies = SGD</t>
        </r>
      </text>
    </comment>
    <comment ref="C133" authorId="0" shapeId="0" xr:uid="{00000000-0006-0000-2500-000004030000}">
      <text>
        <r>
          <rPr>
            <b/>
            <sz val="9"/>
            <color indexed="81"/>
            <rFont val="Tahoma"/>
            <family val="2"/>
          </rPr>
          <t>Metric = D3_1_II_DenomSingDollar_LoanAdva_Amount_x000D_
Data Type = Bk_Number 19 - 9_x000D_
Bk_AssetsContBySector = RealProp_x000D_
Bk_Residency = NonResident_x000D_
Bk_OtherCurrencies = SGD</t>
        </r>
      </text>
    </comment>
    <comment ref="D133" authorId="0" shapeId="0" xr:uid="{00000000-0006-0000-2500-000005030000}">
      <text>
        <r>
          <rPr>
            <b/>
            <sz val="9"/>
            <color indexed="81"/>
            <rFont val="Tahoma"/>
            <family val="2"/>
          </rPr>
          <t>Metric = D3_1_II_DenomSingDollar_BillDiscountPurch_Amount_x000D_
Data Type = Bk_Number 19 - 9_x000D_
Bk_AssetsContBySector = RealProp_x000D_
Bk_Residency = NonResident_x000D_
Bk_OtherCurrencies = SGD</t>
        </r>
      </text>
    </comment>
    <comment ref="E133" authorId="0" shapeId="0" xr:uid="{00000000-0006-0000-2500-000006030000}">
      <text>
        <r>
          <rPr>
            <b/>
            <sz val="9"/>
            <color indexed="81"/>
            <rFont val="Tahoma"/>
            <family val="2"/>
          </rPr>
          <t>Metric = D3_1_II_DenomSingDollar_ContingentItem_Amount_x000D_
Data Type = Bk_Number 19 - 9_x000D_
Bk_AssetsContBySector = RealProp_x000D_
Bk_Residency = NonResident_x000D_
Bk_OtherCurrencies = SGD</t>
        </r>
      </text>
    </comment>
    <comment ref="F133" authorId="0" shapeId="0" xr:uid="{00000000-0006-0000-2500-000007030000}">
      <text>
        <r>
          <rPr>
            <b/>
            <sz val="9"/>
            <color indexed="81"/>
            <rFont val="Tahoma"/>
            <family val="2"/>
          </rPr>
          <t>Metric = D3_1_II_DenomSingDollar_OutsDebtSecur_Amount_x000D_
Data Type = Bk_Number 19 - 9_x000D_
Bk_AssetsContBySector = RealProp_x000D_
Bk_Residency = NonResident_x000D_
Bk_OtherCurrencies = SGD</t>
        </r>
      </text>
    </comment>
    <comment ref="G133" authorId="0" shapeId="0" xr:uid="{00000000-0006-0000-2500-000008030000}">
      <text>
        <r>
          <rPr>
            <b/>
            <sz val="9"/>
            <color indexed="81"/>
            <rFont val="Tahoma"/>
            <family val="2"/>
          </rPr>
          <t>Metric = D3_1_II_DenomSingDollar_CredFacilGrantMnthQuart_Amount_x000D_
Data Type = Bk_Number 19 - 9_x000D_
Bk_AssetsContBySector = RealProp_x000D_
Bk_Residency = NonResident_x000D_
Bk_OtherCurrencies = SGD</t>
        </r>
      </text>
    </comment>
    <comment ref="H133" authorId="0" shapeId="0" xr:uid="{00000000-0006-0000-2500-000009030000}">
      <text>
        <r>
          <rPr>
            <b/>
            <sz val="9"/>
            <color indexed="81"/>
            <rFont val="Tahoma"/>
            <family val="2"/>
          </rPr>
          <t>Metric = D3_1_II_DenomSingDollar_DebtSecurMnthQuart_Amount_x000D_
Data Type = Bk_Number 19 - 9_x000D_
Bk_AssetsContBySector = RealProp_x000D_
Bk_Residency = NonResident_x000D_
Bk_OtherCurrencies = SGD</t>
        </r>
      </text>
    </comment>
    <comment ref="B134" authorId="2" shapeId="0" xr:uid="{00000000-0006-0000-2500-00000A030000}">
      <text>
        <r>
          <rPr>
            <b/>
            <sz val="9"/>
            <color indexed="81"/>
            <rFont val="Tahoma"/>
            <family val="2"/>
          </rPr>
          <t>Metric = D3_1_II_SDG_NonResid_CredFacilLimit_RealEst_WhichRealEstDevs_x000D_
Data Type = Bk_Number 19 - 9</t>
        </r>
      </text>
    </comment>
    <comment ref="C134" authorId="2" shapeId="0" xr:uid="{00000000-0006-0000-2500-00000B030000}">
      <text>
        <r>
          <rPr>
            <b/>
            <sz val="9"/>
            <color indexed="81"/>
            <rFont val="Tahoma"/>
            <family val="2"/>
          </rPr>
          <t>Metric = D3_1_II_SDG_NonResid_LoanAdva_RealEst_WhichRealEstDevs_x000D_
Data Type = Bk_Number 19 - 9</t>
        </r>
      </text>
    </comment>
    <comment ref="D134" authorId="2" shapeId="0" xr:uid="{00000000-0006-0000-2500-00000C030000}">
      <text>
        <r>
          <rPr>
            <b/>
            <sz val="9"/>
            <color indexed="81"/>
            <rFont val="Tahoma"/>
            <family val="2"/>
          </rPr>
          <t>Metric = D3_1_II_SDG_NonResid_BillDiscountPurch_RealEst_WhichRealEstDevs_x000D_
Data Type = Bk_Number 19 - 9</t>
        </r>
      </text>
    </comment>
    <comment ref="E134" authorId="2" shapeId="0" xr:uid="{00000000-0006-0000-2500-00000D030000}">
      <text>
        <r>
          <rPr>
            <b/>
            <sz val="9"/>
            <color indexed="81"/>
            <rFont val="Tahoma"/>
            <family val="2"/>
          </rPr>
          <t>Metric = D3_1_II_SDG_NonResid_ContigentItem_RealEst_WhichRealEstDevs_x000D_
Data Type = Bk_Number 19 - 9</t>
        </r>
      </text>
    </comment>
    <comment ref="F134" authorId="2" shapeId="0" xr:uid="{00000000-0006-0000-2500-00000E030000}">
      <text>
        <r>
          <rPr>
            <b/>
            <sz val="9"/>
            <color indexed="81"/>
            <rFont val="Tahoma"/>
            <family val="2"/>
          </rPr>
          <t>Metric = D3_1_II_SDG_NonResid_OutsDebtSecur_RealEst_WhichRealEstDevs_x000D_
Data Type = Bk_Number 19 - 9</t>
        </r>
      </text>
    </comment>
    <comment ref="G134" authorId="2" shapeId="0" xr:uid="{00000000-0006-0000-2500-00000F030000}">
      <text>
        <r>
          <rPr>
            <b/>
            <sz val="9"/>
            <color indexed="81"/>
            <rFont val="Tahoma"/>
            <family val="2"/>
          </rPr>
          <t>Metric = D3_1_II_SDG_NonResid_NewCredGrantMnthQuart_RealEst_WhichRealEstDevs_x000D_
Data Type = Bk_Number 19 - 9</t>
        </r>
      </text>
    </comment>
    <comment ref="H134" authorId="2" shapeId="0" xr:uid="{00000000-0006-0000-2500-000010030000}">
      <text>
        <r>
          <rPr>
            <b/>
            <sz val="9"/>
            <color indexed="81"/>
            <rFont val="Tahoma"/>
            <family val="2"/>
          </rPr>
          <t>Metric = D3_1_II_SDG_NonResid_NewDebtSecurMnthQuart_RealEst_WhichRealEstDevs_x000D_
Data Type = Bk_Number 19 - 9</t>
        </r>
      </text>
    </comment>
    <comment ref="B135" authorId="2" shapeId="0" xr:uid="{00000000-0006-0000-2500-000011030000}">
      <text>
        <r>
          <rPr>
            <b/>
            <sz val="9"/>
            <color indexed="81"/>
            <rFont val="Tahoma"/>
            <family val="2"/>
          </rPr>
          <t>Metric = D3_1_II_SDG_NonResid_CredFacilLimit_RealEst_WhichRealEstInvstsTrustsWithRentInc_x000D_
Data Type = Bk_Number 19 - 9</t>
        </r>
      </text>
    </comment>
    <comment ref="C135" authorId="2" shapeId="0" xr:uid="{00000000-0006-0000-2500-000012030000}">
      <text>
        <r>
          <rPr>
            <b/>
            <sz val="9"/>
            <color indexed="81"/>
            <rFont val="Tahoma"/>
            <family val="2"/>
          </rPr>
          <t>Metric = D3_1_II_SDG_NonResid_LoanAdva_RealEst_WhichRealEstInvstsTrustsWithRentInc_x000D_
Data Type = Bk_Number 19 - 9</t>
        </r>
      </text>
    </comment>
    <comment ref="D135" authorId="2" shapeId="0" xr:uid="{00000000-0006-0000-2500-000013030000}">
      <text>
        <r>
          <rPr>
            <b/>
            <sz val="9"/>
            <color indexed="81"/>
            <rFont val="Tahoma"/>
            <family val="2"/>
          </rPr>
          <t>Metric = D3_1_II_SDG_NonResid_BillDiscountPurch_RealEst_WhichRealEstInvstsTrustsWithRentInc_x000D_
Data Type = Bk_Number 19 - 9</t>
        </r>
      </text>
    </comment>
    <comment ref="E135" authorId="2" shapeId="0" xr:uid="{00000000-0006-0000-2500-000014030000}">
      <text>
        <r>
          <rPr>
            <b/>
            <sz val="9"/>
            <color indexed="81"/>
            <rFont val="Tahoma"/>
            <family val="2"/>
          </rPr>
          <t>Metric = D3_1_II_SDG_NonResid_ContigentItem_RealEst_WhichRealEstInvstsTrustsWithRentInc_x000D_
Data Type = Bk_Number 19 - 9</t>
        </r>
      </text>
    </comment>
    <comment ref="F135" authorId="2" shapeId="0" xr:uid="{00000000-0006-0000-2500-000015030000}">
      <text>
        <r>
          <rPr>
            <b/>
            <sz val="9"/>
            <color indexed="81"/>
            <rFont val="Tahoma"/>
            <family val="2"/>
          </rPr>
          <t>Metric = D3_1_II_SDG_NonResid_OutsDebtSecur_RealEst_WhichRealEstInvstsTrustsWithRentInc_x000D_
Data Type = Bk_Number 19 - 9</t>
        </r>
      </text>
    </comment>
    <comment ref="G135" authorId="2" shapeId="0" xr:uid="{00000000-0006-0000-2500-000016030000}">
      <text>
        <r>
          <rPr>
            <b/>
            <sz val="9"/>
            <color indexed="81"/>
            <rFont val="Tahoma"/>
            <family val="2"/>
          </rPr>
          <t>Metric = D3_1_II_SDG_NonResid_NewCredGrantMnthQuart_RealEst_WhichRealEstInvstsTrustsWithRentInc_x000D_
Data Type = Bk_Number 19 - 9</t>
        </r>
      </text>
    </comment>
    <comment ref="H135" authorId="2" shapeId="0" xr:uid="{00000000-0006-0000-2500-000017030000}">
      <text>
        <r>
          <rPr>
            <b/>
            <sz val="9"/>
            <color indexed="81"/>
            <rFont val="Tahoma"/>
            <family val="2"/>
          </rPr>
          <t>Metric = D3_1_II_SDG_NonResid_NewDebtSecurMnthQuart_RealEst_WhichRealEstInvstsTrustsWithRentInc_x000D_
Data Type = Bk_Number 19 - 9</t>
        </r>
      </text>
    </comment>
    <comment ref="B136" authorId="0" shapeId="0" xr:uid="{00000000-0006-0000-2500-000018030000}">
      <text>
        <r>
          <rPr>
            <b/>
            <sz val="9"/>
            <color indexed="81"/>
            <rFont val="Tahoma"/>
            <family val="2"/>
          </rPr>
          <t>Metric = D3_1_II_DenomSingDollar_CredFacilLimit_Amount_x000D_
Data Type = Bk_Number 19 - 9_x000D_
Bk_AssetsContBySector = ProfessionalScientificTechnicalAdministrativeSupportServiceActivities_x000D_
Bk_Residency = NonResident_x000D_
Bk_OtherCurrencies = SGD</t>
        </r>
      </text>
    </comment>
    <comment ref="C136" authorId="0" shapeId="0" xr:uid="{00000000-0006-0000-2500-000019030000}">
      <text>
        <r>
          <rPr>
            <b/>
            <sz val="9"/>
            <color indexed="81"/>
            <rFont val="Tahoma"/>
            <family val="2"/>
          </rPr>
          <t>Metric = D3_1_II_DenomSingDollar_LoanAdva_Amount_x000D_
Data Type = Bk_Number 19 - 9_x000D_
Bk_AssetsContBySector = ProfessionalScientificTechnicalAdministrativeSupportServiceActivities_x000D_
Bk_Residency = NonResident_x000D_
Bk_OtherCurrencies = SGD</t>
        </r>
      </text>
    </comment>
    <comment ref="D136" authorId="0" shapeId="0" xr:uid="{00000000-0006-0000-2500-00001A030000}">
      <text>
        <r>
          <rPr>
            <b/>
            <sz val="9"/>
            <color indexed="81"/>
            <rFont val="Tahoma"/>
            <family val="2"/>
          </rPr>
          <t>Metric = D3_1_II_DenomSingDollar_BillDiscountPurch_Amount_x000D_
Data Type = Bk_Number 19 - 9_x000D_
Bk_AssetsContBySector = ProfessionalScientificTechnicalAdministrativeSupportServiceActivities_x000D_
Bk_Residency = NonResident_x000D_
Bk_OtherCurrencies = SGD</t>
        </r>
      </text>
    </comment>
    <comment ref="E136" authorId="0" shapeId="0" xr:uid="{00000000-0006-0000-2500-00001B030000}">
      <text>
        <r>
          <rPr>
            <b/>
            <sz val="9"/>
            <color indexed="81"/>
            <rFont val="Tahoma"/>
            <family val="2"/>
          </rPr>
          <t>Metric = D3_1_II_DenomSingDollar_ContingentItem_Amount_x000D_
Data Type = Bk_Number 19 - 9_x000D_
Bk_AssetsContBySector = ProfessionalScientificTechnicalAdministrativeSupportServiceActivities_x000D_
Bk_Residency = NonResident_x000D_
Bk_OtherCurrencies = SGD</t>
        </r>
      </text>
    </comment>
    <comment ref="F136" authorId="0" shapeId="0" xr:uid="{00000000-0006-0000-2500-00001C030000}">
      <text>
        <r>
          <rPr>
            <b/>
            <sz val="9"/>
            <color indexed="81"/>
            <rFont val="Tahoma"/>
            <family val="2"/>
          </rPr>
          <t>Metric = D3_1_II_DenomSingDollar_OutsDebtSecur_Amount_x000D_
Data Type = Bk_Number 19 - 9_x000D_
Bk_AssetsContBySector = ProfessionalScientificTechnicalAdministrativeSupportServiceActivities_x000D_
Bk_Residency = NonResident_x000D_
Bk_OtherCurrencies = SGD</t>
        </r>
      </text>
    </comment>
    <comment ref="G136" authorId="0" shapeId="0" xr:uid="{00000000-0006-0000-2500-00001D030000}">
      <text>
        <r>
          <rPr>
            <b/>
            <sz val="9"/>
            <color indexed="81"/>
            <rFont val="Tahoma"/>
            <family val="2"/>
          </rPr>
          <t>Metric = D3_1_II_DenomSingDollar_CredFacilGrantMnthQuart_Amount_x000D_
Data Type = Bk_Number 19 - 9_x000D_
Bk_AssetsContBySector = ProfessionalScientificTechnicalAdministrativeSupportServiceActivities_x000D_
Bk_Residency = NonResident_x000D_
Bk_OtherCurrencies = SGD</t>
        </r>
      </text>
    </comment>
    <comment ref="H136" authorId="0" shapeId="0" xr:uid="{00000000-0006-0000-2500-00001E030000}">
      <text>
        <r>
          <rPr>
            <b/>
            <sz val="9"/>
            <color indexed="81"/>
            <rFont val="Tahoma"/>
            <family val="2"/>
          </rPr>
          <t>Metric = D3_1_II_DenomSingDollar_DebtSecurMnthQuart_Amount_x000D_
Data Type = Bk_Number 19 - 9_x000D_
Bk_AssetsContBySector = ProfessionalScientificTechnicalAdministrativeSupportServiceActivities_x000D_
Bk_Residency = NonResident_x000D_
Bk_OtherCurrencies = SGD</t>
        </r>
      </text>
    </comment>
    <comment ref="B137" authorId="0" shapeId="0" xr:uid="{00000000-0006-0000-2500-00001F030000}">
      <text>
        <r>
          <rPr>
            <b/>
            <sz val="9"/>
            <color indexed="81"/>
            <rFont val="Tahoma"/>
            <family val="2"/>
          </rPr>
          <t>Metric = D3_1_II_DenomSingDollar_CredFacilLimit_Amount_x000D_
Data Type = Bk_Number 19 - 9_x000D_
Bk_AssetsContBySector = OtherIndustries_x000D_
Bk_Residency = NonResident_x000D_
Bk_OtherCurrencies = SGD</t>
        </r>
      </text>
    </comment>
    <comment ref="C137" authorId="0" shapeId="0" xr:uid="{00000000-0006-0000-2500-000020030000}">
      <text>
        <r>
          <rPr>
            <b/>
            <sz val="9"/>
            <color indexed="81"/>
            <rFont val="Tahoma"/>
            <family val="2"/>
          </rPr>
          <t>Metric = D3_1_II_DenomSingDollar_LoanAdva_Amount_x000D_
Data Type = Bk_Number 19 - 9_x000D_
Bk_AssetsContBySector = OtherIndustries_x000D_
Bk_Residency = NonResident_x000D_
Bk_OtherCurrencies = SGD</t>
        </r>
      </text>
    </comment>
    <comment ref="D137" authorId="0" shapeId="0" xr:uid="{00000000-0006-0000-2500-000021030000}">
      <text>
        <r>
          <rPr>
            <b/>
            <sz val="9"/>
            <color indexed="81"/>
            <rFont val="Tahoma"/>
            <family val="2"/>
          </rPr>
          <t>Metric = D3_1_II_DenomSingDollar_BillDiscountPurch_Amount_x000D_
Data Type = Bk_Number 19 - 9_x000D_
Bk_AssetsContBySector = OtherIndustries_x000D_
Bk_Residency = NonResident_x000D_
Bk_OtherCurrencies = SGD</t>
        </r>
      </text>
    </comment>
    <comment ref="E137" authorId="0" shapeId="0" xr:uid="{00000000-0006-0000-2500-000022030000}">
      <text>
        <r>
          <rPr>
            <b/>
            <sz val="9"/>
            <color indexed="81"/>
            <rFont val="Tahoma"/>
            <family val="2"/>
          </rPr>
          <t>Metric = D3_1_II_DenomSingDollar_ContingentItem_Amount_x000D_
Data Type = Bk_Number 19 - 9_x000D_
Bk_AssetsContBySector = OtherIndustries_x000D_
Bk_Residency = NonResident_x000D_
Bk_OtherCurrencies = SGD</t>
        </r>
      </text>
    </comment>
    <comment ref="F137" authorId="0" shapeId="0" xr:uid="{00000000-0006-0000-2500-000023030000}">
      <text>
        <r>
          <rPr>
            <b/>
            <sz val="9"/>
            <color indexed="81"/>
            <rFont val="Tahoma"/>
            <family val="2"/>
          </rPr>
          <t>Metric = D3_1_II_DenomSingDollar_OutsDebtSecur_Amount_x000D_
Data Type = Bk_Number 19 - 9_x000D_
Bk_AssetsContBySector = OtherIndustries_x000D_
Bk_Residency = NonResident_x000D_
Bk_OtherCurrencies = SGD</t>
        </r>
      </text>
    </comment>
    <comment ref="G137" authorId="0" shapeId="0" xr:uid="{00000000-0006-0000-2500-000024030000}">
      <text>
        <r>
          <rPr>
            <b/>
            <sz val="9"/>
            <color indexed="81"/>
            <rFont val="Tahoma"/>
            <family val="2"/>
          </rPr>
          <t>Metric = D3_1_II_DenomSingDollar_CredFacilGrantMnthQuart_Amount_x000D_
Data Type = Bk_Number 19 - 9_x000D_
Bk_AssetsContBySector = OtherIndustries_x000D_
Bk_Residency = NonResident_x000D_
Bk_OtherCurrencies = SGD</t>
        </r>
      </text>
    </comment>
    <comment ref="H137" authorId="0" shapeId="0" xr:uid="{00000000-0006-0000-2500-000025030000}">
      <text>
        <r>
          <rPr>
            <b/>
            <sz val="9"/>
            <color indexed="81"/>
            <rFont val="Tahoma"/>
            <family val="2"/>
          </rPr>
          <t>Metric = D3_1_II_DenomSingDollar_DebtSecurMnthQuart_Amount_x000D_
Data Type = Bk_Number 19 - 9_x000D_
Bk_AssetsContBySector = OtherIndustries_x000D_
Bk_Residency = NonResident_x000D_
Bk_OtherCurrencies = SGD</t>
        </r>
      </text>
    </comment>
    <comment ref="B138" authorId="2" shapeId="0" xr:uid="{00000000-0006-0000-2500-000026030000}">
      <text>
        <r>
          <rPr>
            <b/>
            <sz val="9"/>
            <color indexed="81"/>
            <rFont val="Tahoma"/>
            <family val="2"/>
          </rPr>
          <t>Metric = D3_1_II_SDG_NonResid_CredFacilLimit_OtherIndus_WhichPubAdmin_x000D_
Data Type = Bk_Number 19 - 9</t>
        </r>
      </text>
    </comment>
    <comment ref="C138" authorId="2" shapeId="0" xr:uid="{00000000-0006-0000-2500-000027030000}">
      <text>
        <r>
          <rPr>
            <b/>
            <sz val="9"/>
            <color indexed="81"/>
            <rFont val="Tahoma"/>
            <family val="2"/>
          </rPr>
          <t>Metric = D3_1_II_SDG_NonResid_LoanAdva_OtherIndus_WhichPubAdmin_x000D_
Data Type = Bk_Number 19 - 9</t>
        </r>
      </text>
    </comment>
    <comment ref="D138" authorId="2" shapeId="0" xr:uid="{00000000-0006-0000-2500-000028030000}">
      <text>
        <r>
          <rPr>
            <b/>
            <sz val="9"/>
            <color indexed="81"/>
            <rFont val="Tahoma"/>
            <family val="2"/>
          </rPr>
          <t>Metric = D3_1_II_SDG_NonResid_BillDiscountPurch_OtherIndus_WhichPubAdmin_x000D_
Data Type = Bk_Number 19 - 9</t>
        </r>
      </text>
    </comment>
    <comment ref="E138" authorId="2" shapeId="0" xr:uid="{00000000-0006-0000-2500-000029030000}">
      <text>
        <r>
          <rPr>
            <b/>
            <sz val="9"/>
            <color indexed="81"/>
            <rFont val="Tahoma"/>
            <family val="2"/>
          </rPr>
          <t>Metric = D3_1_II_SDG_NonResid_ContigentItem_OtherIndus_WhichPubAdmin_x000D_
Data Type = Bk_Number 19 - 9</t>
        </r>
      </text>
    </comment>
    <comment ref="F138" authorId="2" shapeId="0" xr:uid="{00000000-0006-0000-2500-00002A030000}">
      <text>
        <r>
          <rPr>
            <b/>
            <sz val="9"/>
            <color indexed="81"/>
            <rFont val="Tahoma"/>
            <family val="2"/>
          </rPr>
          <t>Metric = D3_1_II_SDG_NonResid_OutsDebtSecur_OtherIndus_WhichPubAdmin_x000D_
Data Type = Bk_Number 19 - 9</t>
        </r>
      </text>
    </comment>
    <comment ref="G138" authorId="2" shapeId="0" xr:uid="{00000000-0006-0000-2500-00002B030000}">
      <text>
        <r>
          <rPr>
            <b/>
            <sz val="9"/>
            <color indexed="81"/>
            <rFont val="Tahoma"/>
            <family val="2"/>
          </rPr>
          <t>Metric = D3_1_II_SDG_NonResid_NewCredGrantMnthQuart_OtherIndus_WhichPubAdmin_x000D_
Data Type = Bk_Number 19 - 9</t>
        </r>
      </text>
    </comment>
    <comment ref="H138" authorId="0" shapeId="0" xr:uid="{00000000-0006-0000-2500-00002C030000}">
      <text>
        <r>
          <rPr>
            <b/>
            <sz val="9"/>
            <color indexed="81"/>
            <rFont val="Tahoma"/>
            <family val="2"/>
          </rPr>
          <t>Metric = D3_1_II_SDG_NonResid_NewDebtSecurMnthQuart_OtherIndus_WhichPubAdmin
Data Type = Bk_Number 19 - 9</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Garbhan Malone</author>
    <author>Igor Mitrovic</author>
    <author>Adam Walsh</author>
  </authors>
  <commentList>
    <comment ref="B8" authorId="0" shapeId="0" xr:uid="{00000000-0006-0000-2600-000001000000}">
      <text>
        <r>
          <rPr>
            <b/>
            <sz val="9"/>
            <color indexed="81"/>
            <rFont val="Tahoma"/>
            <family val="2"/>
          </rPr>
          <t>Metric = D3_1_III_CredFacilLimit_Amount_x000D_
Data Type = Bk_Number 19 - 9_x000D_
Bk_AssetsContBySector = AgricultureFishing</t>
        </r>
      </text>
    </comment>
    <comment ref="C8" authorId="1" shapeId="0" xr:uid="{00000000-0006-0000-2600-000002000000}">
      <text>
        <r>
          <rPr>
            <b/>
            <sz val="9"/>
            <color indexed="81"/>
            <rFont val="Tahoma"/>
            <family val="2"/>
          </rPr>
          <t>Metric = D3_1_III_LoanAdva_Total_Amount_x000D_
Data Type = Bk_Number 19 - 9_x000D_
Bk_AssetsContBySector = AgricultureFishing</t>
        </r>
      </text>
    </comment>
    <comment ref="D8" authorId="0" shapeId="0" xr:uid="{00000000-0006-0000-2600-000003000000}">
      <text>
        <r>
          <rPr>
            <b/>
            <sz val="9"/>
            <color indexed="81"/>
            <rFont val="Tahoma"/>
            <family val="2"/>
          </rPr>
          <t>Metric = D3_1_III_AgricFish_LoanAdva_InSingapore_x000D_
Data Type = Bk_Number 19 - 9</t>
        </r>
      </text>
    </comment>
    <comment ref="E8" authorId="0" shapeId="0" xr:uid="{00000000-0006-0000-2600-000004000000}">
      <text>
        <r>
          <rPr>
            <b/>
            <sz val="9"/>
            <color indexed="81"/>
            <rFont val="Tahoma"/>
            <family val="2"/>
          </rPr>
          <t>Metric = D3_1_III_BillDiscountPurch_Amount_x000D_
Data Type = Bk_Number 19 - 9_x000D_
Bk_AssetsContBySector = AgricultureFishing</t>
        </r>
      </text>
    </comment>
    <comment ref="F8" authorId="0" shapeId="0" xr:uid="{00000000-0006-0000-2600-000005000000}">
      <text>
        <r>
          <rPr>
            <b/>
            <sz val="9"/>
            <color indexed="81"/>
            <rFont val="Tahoma"/>
            <family val="2"/>
          </rPr>
          <t>Metric = D3_1_III_ContigentItem_Amount_x000D_
Data Type = Bk_Number 19 - 9_x000D_
Bk_AssetsContBySector = AgricultureFishing</t>
        </r>
      </text>
    </comment>
    <comment ref="G8" authorId="0" shapeId="0" xr:uid="{00000000-0006-0000-2600-000006000000}">
      <text>
        <r>
          <rPr>
            <b/>
            <sz val="9"/>
            <color indexed="81"/>
            <rFont val="Tahoma"/>
            <family val="2"/>
          </rPr>
          <t>Metric = D3_1_III_OutsDebtSecur_Amount_x000D_
Data Type = Bk_Number 19 - 9_x000D_
Bk_AssetsContBySector = AgricultureFishing</t>
        </r>
      </text>
    </comment>
    <comment ref="H8" authorId="1" shapeId="0" xr:uid="{00000000-0006-0000-2600-000007000000}">
      <text>
        <r>
          <rPr>
            <b/>
            <sz val="9"/>
            <color indexed="81"/>
            <rFont val="Tahoma"/>
            <family val="2"/>
          </rPr>
          <t>Metric = D3_1_III_NewCredGrantMnthQuart_Total_Amount_x000D_
Data Type = Bk_Number 19 - 9_x000D_
Bk_AssetsContBySector = AgricultureFishing</t>
        </r>
      </text>
    </comment>
    <comment ref="I8" authorId="0" shapeId="0" xr:uid="{00000000-0006-0000-2600-000008000000}">
      <text>
        <r>
          <rPr>
            <b/>
            <sz val="9"/>
            <color indexed="81"/>
            <rFont val="Tahoma"/>
            <family val="2"/>
          </rPr>
          <t>Metric = D3_1_III_AgricFish_CredFacilGrantMnthQuart_InSingapore_x000D_
Data Type = Bk_Number 19 - 9</t>
        </r>
      </text>
    </comment>
    <comment ref="J8" authorId="0" shapeId="0" xr:uid="{00000000-0006-0000-2600-000009000000}">
      <text>
        <r>
          <rPr>
            <b/>
            <sz val="9"/>
            <color indexed="81"/>
            <rFont val="Tahoma"/>
            <family val="2"/>
          </rPr>
          <t>Metric = D3_1_III_RestrucExtCredFacilMnthQuart_Amount_x000D_
Data Type = Bk_Number 19 - 9_x000D_
Bk_AssetsContBySector = AgricultureFishing</t>
        </r>
      </text>
    </comment>
    <comment ref="K8" authorId="0" shapeId="0" xr:uid="{00000000-0006-0000-2600-00000A000000}">
      <text>
        <r>
          <rPr>
            <b/>
            <sz val="9"/>
            <color indexed="81"/>
            <rFont val="Tahoma"/>
            <family val="2"/>
          </rPr>
          <t>Metric = D3_1_III_NewDebtSecurMnthQuart_Amount_x000D_
Data Type = Bk_Number 19 - 9_x000D_
Bk_AssetsContBySector = AgricultureFishing</t>
        </r>
      </text>
    </comment>
    <comment ref="B9" authorId="0" shapeId="0" xr:uid="{00000000-0006-0000-2600-00000B000000}">
      <text>
        <r>
          <rPr>
            <b/>
            <sz val="9"/>
            <color indexed="81"/>
            <rFont val="Tahoma"/>
            <family val="2"/>
          </rPr>
          <t>Metric = D3_1_III_CredFacilLimit_Amount_x000D_
Data Type = Bk_Number 19 - 9_x000D_
Bk_AssetsContBySector = MiningQuarrying</t>
        </r>
      </text>
    </comment>
    <comment ref="C9" authorId="1" shapeId="0" xr:uid="{00000000-0006-0000-2600-00000C000000}">
      <text>
        <r>
          <rPr>
            <b/>
            <sz val="9"/>
            <color indexed="81"/>
            <rFont val="Tahoma"/>
            <family val="2"/>
          </rPr>
          <t>Metric = D3_1_III_LoanAdva_Total_Amount_x000D_
Data Type = Bk_Number 19 - 9_x000D_
Bk_AssetsContBySector = MiningQuarrying</t>
        </r>
      </text>
    </comment>
    <comment ref="D9" authorId="0" shapeId="0" xr:uid="{00000000-0006-0000-2600-00000D000000}">
      <text>
        <r>
          <rPr>
            <b/>
            <sz val="9"/>
            <color indexed="81"/>
            <rFont val="Tahoma"/>
            <family val="2"/>
          </rPr>
          <t>Metric = D3_1_III_MiningQuarry_LoanAdva_InSingapore_x000D_
Data Type = Bk_Number 19 - 9</t>
        </r>
      </text>
    </comment>
    <comment ref="E9" authorId="0" shapeId="0" xr:uid="{00000000-0006-0000-2600-00000E000000}">
      <text>
        <r>
          <rPr>
            <b/>
            <sz val="9"/>
            <color indexed="81"/>
            <rFont val="Tahoma"/>
            <family val="2"/>
          </rPr>
          <t>Metric = D3_1_III_BillDiscountPurch_Amount_x000D_
Data Type = Bk_Number 19 - 9_x000D_
Bk_AssetsContBySector = MiningQuarrying</t>
        </r>
      </text>
    </comment>
    <comment ref="F9" authorId="0" shapeId="0" xr:uid="{00000000-0006-0000-2600-00000F000000}">
      <text>
        <r>
          <rPr>
            <b/>
            <sz val="9"/>
            <color indexed="81"/>
            <rFont val="Tahoma"/>
            <family val="2"/>
          </rPr>
          <t>Metric = D3_1_III_ContigentItem_Amount_x000D_
Data Type = Bk_Number 19 - 9_x000D_
Bk_AssetsContBySector = MiningQuarrying</t>
        </r>
      </text>
    </comment>
    <comment ref="G9" authorId="0" shapeId="0" xr:uid="{00000000-0006-0000-2600-000010000000}">
      <text>
        <r>
          <rPr>
            <b/>
            <sz val="9"/>
            <color indexed="81"/>
            <rFont val="Tahoma"/>
            <family val="2"/>
          </rPr>
          <t>Metric = D3_1_III_OutsDebtSecur_Amount_x000D_
Data Type = Bk_Number 19 - 9_x000D_
Bk_AssetsContBySector = MiningQuarrying</t>
        </r>
      </text>
    </comment>
    <comment ref="H9" authorId="1" shapeId="0" xr:uid="{00000000-0006-0000-2600-000011000000}">
      <text>
        <r>
          <rPr>
            <b/>
            <sz val="9"/>
            <color indexed="81"/>
            <rFont val="Tahoma"/>
            <family val="2"/>
          </rPr>
          <t>Metric = D3_1_III_NewCredGrantMnthQuart_Total_Amount_x000D_
Data Type = Bk_Number 19 - 9_x000D_
Bk_AssetsContBySector = MiningQuarrying</t>
        </r>
      </text>
    </comment>
    <comment ref="I9" authorId="0" shapeId="0" xr:uid="{00000000-0006-0000-2600-000012000000}">
      <text>
        <r>
          <rPr>
            <b/>
            <sz val="9"/>
            <color indexed="81"/>
            <rFont val="Tahoma"/>
            <family val="2"/>
          </rPr>
          <t>Metric = D3_1_III_MiningQuarry_CredFacilGrantMnthQuart_InSingapore_x000D_
Data Type = Bk_Number 19 - 9</t>
        </r>
      </text>
    </comment>
    <comment ref="J9" authorId="0" shapeId="0" xr:uid="{00000000-0006-0000-2600-000013000000}">
      <text>
        <r>
          <rPr>
            <b/>
            <sz val="9"/>
            <color indexed="81"/>
            <rFont val="Tahoma"/>
            <family val="2"/>
          </rPr>
          <t>Metric = D3_1_III_RestrucExtCredFacilMnthQuart_Amount_x000D_
Data Type = Bk_Number 19 - 9_x000D_
Bk_AssetsContBySector = MiningQuarrying</t>
        </r>
      </text>
    </comment>
    <comment ref="K9" authorId="0" shapeId="0" xr:uid="{00000000-0006-0000-2600-000014000000}">
      <text>
        <r>
          <rPr>
            <b/>
            <sz val="9"/>
            <color indexed="81"/>
            <rFont val="Tahoma"/>
            <family val="2"/>
          </rPr>
          <t>Metric = D3_1_III_NewDebtSecurMnthQuart_Amount_x000D_
Data Type = Bk_Number 19 - 9_x000D_
Bk_AssetsContBySector = MiningQuarrying</t>
        </r>
      </text>
    </comment>
    <comment ref="B10" authorId="0" shapeId="0" xr:uid="{00000000-0006-0000-2600-000015000000}">
      <text>
        <r>
          <rPr>
            <b/>
            <sz val="9"/>
            <color indexed="81"/>
            <rFont val="Tahoma"/>
            <family val="2"/>
          </rPr>
          <t>Metric = D3_1_III_CredFacilLimit_Amount_x000D_
Data Type = Bk_Number 19 - 9_x000D_
Bk_AssetsContBySector = Manufacturing</t>
        </r>
      </text>
    </comment>
    <comment ref="C10" authorId="1" shapeId="0" xr:uid="{00000000-0006-0000-2600-000016000000}">
      <text>
        <r>
          <rPr>
            <b/>
            <sz val="9"/>
            <color indexed="81"/>
            <rFont val="Tahoma"/>
            <family val="2"/>
          </rPr>
          <t>Metric = D3_1_III_LoanAdva_Total_Amount_x000D_
Data Type = Bk_Number 19 - 9_x000D_
Bk_AssetsContBySector = Manufacturing</t>
        </r>
      </text>
    </comment>
    <comment ref="D10" authorId="0" shapeId="0" xr:uid="{00000000-0006-0000-2600-000017000000}">
      <text>
        <r>
          <rPr>
            <b/>
            <sz val="9"/>
            <color indexed="81"/>
            <rFont val="Tahoma"/>
            <family val="2"/>
          </rPr>
          <t>Metric = D3_1_III_Manufacturing_LoanAdva_InSingapore_x000D_
Data Type = Bk_Number 19 - 9</t>
        </r>
      </text>
    </comment>
    <comment ref="E10" authorId="0" shapeId="0" xr:uid="{00000000-0006-0000-2600-000018000000}">
      <text>
        <r>
          <rPr>
            <b/>
            <sz val="9"/>
            <color indexed="81"/>
            <rFont val="Tahoma"/>
            <family val="2"/>
          </rPr>
          <t>Metric = D3_1_III_BillDiscountPurch_Amount_x000D_
Data Type = Bk_Number 19 - 9_x000D_
Bk_AssetsContBySector = Manufacturing</t>
        </r>
      </text>
    </comment>
    <comment ref="F10" authorId="0" shapeId="0" xr:uid="{00000000-0006-0000-2600-000019000000}">
      <text>
        <r>
          <rPr>
            <b/>
            <sz val="9"/>
            <color indexed="81"/>
            <rFont val="Tahoma"/>
            <family val="2"/>
          </rPr>
          <t>Metric = D3_1_III_ContigentItem_Amount_x000D_
Data Type = Bk_Number 19 - 9_x000D_
Bk_AssetsContBySector = Manufacturing</t>
        </r>
      </text>
    </comment>
    <comment ref="G10" authorId="0" shapeId="0" xr:uid="{00000000-0006-0000-2600-00001A000000}">
      <text>
        <r>
          <rPr>
            <b/>
            <sz val="9"/>
            <color indexed="81"/>
            <rFont val="Tahoma"/>
            <family val="2"/>
          </rPr>
          <t>Metric = D3_1_III_OutsDebtSecur_Amount_x000D_
Data Type = Bk_Number 19 - 9_x000D_
Bk_AssetsContBySector = Manufacturing</t>
        </r>
      </text>
    </comment>
    <comment ref="H10" authorId="1" shapeId="0" xr:uid="{00000000-0006-0000-2600-00001B000000}">
      <text>
        <r>
          <rPr>
            <b/>
            <sz val="9"/>
            <color indexed="81"/>
            <rFont val="Tahoma"/>
            <family val="2"/>
          </rPr>
          <t>Metric = D3_1_III_NewCredGrantMnthQuart_Total_Amount_x000D_
Data Type = Bk_Number 19 - 9_x000D_
Bk_AssetsContBySector = Manufacturing</t>
        </r>
      </text>
    </comment>
    <comment ref="I10" authorId="0" shapeId="0" xr:uid="{00000000-0006-0000-2600-00001C000000}">
      <text>
        <r>
          <rPr>
            <b/>
            <sz val="9"/>
            <color indexed="81"/>
            <rFont val="Tahoma"/>
            <family val="2"/>
          </rPr>
          <t>Metric = D3_1_III_Manufacturing_CredFacilGrantMnthQuart_InSingapore_x000D_
Data Type = Bk_Number 19 - 9</t>
        </r>
      </text>
    </comment>
    <comment ref="J10" authorId="0" shapeId="0" xr:uid="{00000000-0006-0000-2600-00001D000000}">
      <text>
        <r>
          <rPr>
            <b/>
            <sz val="9"/>
            <color indexed="81"/>
            <rFont val="Tahoma"/>
            <family val="2"/>
          </rPr>
          <t>Metric = D3_1_III_RestrucExtCredFacilMnthQuart_Amount_x000D_
Data Type = Bk_Number 19 - 9_x000D_
Bk_AssetsContBySector = Manufacturing</t>
        </r>
      </text>
    </comment>
    <comment ref="K10" authorId="0" shapeId="0" xr:uid="{00000000-0006-0000-2600-00001E000000}">
      <text>
        <r>
          <rPr>
            <b/>
            <sz val="9"/>
            <color indexed="81"/>
            <rFont val="Tahoma"/>
            <family val="2"/>
          </rPr>
          <t>Metric = D3_1_III_NewDebtSecurMnthQuart_Amount_x000D_
Data Type = Bk_Number 19 - 9_x000D_
Bk_AssetsContBySector = Manufacturing</t>
        </r>
      </text>
    </comment>
    <comment ref="B11" authorId="0" shapeId="0" xr:uid="{00000000-0006-0000-2600-00001F000000}">
      <text>
        <r>
          <rPr>
            <b/>
            <sz val="9"/>
            <color indexed="81"/>
            <rFont val="Tahoma"/>
            <family val="2"/>
          </rPr>
          <t>Metric = D3_1_III_CredFacilLimit_Amount_x000D_
Data Type = Bk_Number 19 - 9_x000D_
Bk_AssetsContBySector = ElectricityGasWaterSupply</t>
        </r>
      </text>
    </comment>
    <comment ref="C11" authorId="1" shapeId="0" xr:uid="{00000000-0006-0000-2600-000020000000}">
      <text>
        <r>
          <rPr>
            <b/>
            <sz val="9"/>
            <color indexed="81"/>
            <rFont val="Tahoma"/>
            <family val="2"/>
          </rPr>
          <t>Metric = D3_1_III_LoanAdva_Total_Amount_x000D_
Data Type = Bk_Number 19 - 9_x000D_
Bk_AssetsContBySector = ElectricityGasWaterSupply</t>
        </r>
      </text>
    </comment>
    <comment ref="D11" authorId="0" shapeId="0" xr:uid="{00000000-0006-0000-2600-000021000000}">
      <text>
        <r>
          <rPr>
            <b/>
            <sz val="9"/>
            <color indexed="81"/>
            <rFont val="Tahoma"/>
            <family val="2"/>
          </rPr>
          <t>Metric = D3_1_III_ElectricGasWaterSupp_LoanAdva_InSingapore_x000D_
Data Type = Bk_Number 19 - 9</t>
        </r>
      </text>
    </comment>
    <comment ref="E11" authorId="0" shapeId="0" xr:uid="{00000000-0006-0000-2600-000022000000}">
      <text>
        <r>
          <rPr>
            <b/>
            <sz val="9"/>
            <color indexed="81"/>
            <rFont val="Tahoma"/>
            <family val="2"/>
          </rPr>
          <t>Metric = D3_1_III_BillDiscountPurch_Amount_x000D_
Data Type = Bk_Number 19 - 9_x000D_
Bk_AssetsContBySector = ElectricityGasWaterSupply</t>
        </r>
      </text>
    </comment>
    <comment ref="F11" authorId="0" shapeId="0" xr:uid="{00000000-0006-0000-2600-000023000000}">
      <text>
        <r>
          <rPr>
            <b/>
            <sz val="9"/>
            <color indexed="81"/>
            <rFont val="Tahoma"/>
            <family val="2"/>
          </rPr>
          <t>Metric = D3_1_III_ContigentItem_Amount_x000D_
Data Type = Bk_Number 19 - 9_x000D_
Bk_AssetsContBySector = ElectricityGasWaterSupply</t>
        </r>
      </text>
    </comment>
    <comment ref="G11" authorId="0" shapeId="0" xr:uid="{00000000-0006-0000-2600-000024000000}">
      <text>
        <r>
          <rPr>
            <b/>
            <sz val="9"/>
            <color indexed="81"/>
            <rFont val="Tahoma"/>
            <family val="2"/>
          </rPr>
          <t>Metric = D3_1_III_OutsDebtSecur_Amount_x000D_
Data Type = Bk_Number 19 - 9_x000D_
Bk_AssetsContBySector = ElectricityGasWaterSupply</t>
        </r>
      </text>
    </comment>
    <comment ref="H11" authorId="1" shapeId="0" xr:uid="{00000000-0006-0000-2600-000025000000}">
      <text>
        <r>
          <rPr>
            <b/>
            <sz val="9"/>
            <color indexed="81"/>
            <rFont val="Tahoma"/>
            <family val="2"/>
          </rPr>
          <t>Metric = D3_1_III_NewCredGrantMnthQuart_Total_Amount_x000D_
Data Type = Bk_Number 19 - 9_x000D_
Bk_AssetsContBySector = ElectricityGasWaterSupply</t>
        </r>
      </text>
    </comment>
    <comment ref="I11" authorId="0" shapeId="0" xr:uid="{00000000-0006-0000-2600-000026000000}">
      <text>
        <r>
          <rPr>
            <b/>
            <sz val="9"/>
            <color indexed="81"/>
            <rFont val="Tahoma"/>
            <family val="2"/>
          </rPr>
          <t>Metric = D3_1_III_ElectricGasWaterSupp_CredFacilGrantMnthQuart_InSingapore_x000D_
Data Type = Bk_Number 19 - 9</t>
        </r>
      </text>
    </comment>
    <comment ref="J11" authorId="0" shapeId="0" xr:uid="{00000000-0006-0000-2600-000027000000}">
      <text>
        <r>
          <rPr>
            <b/>
            <sz val="9"/>
            <color indexed="81"/>
            <rFont val="Tahoma"/>
            <family val="2"/>
          </rPr>
          <t>Metric = D3_1_III_RestrucExtCredFacilMnthQuart_Amount_x000D_
Data Type = Bk_Number 19 - 9_x000D_
Bk_AssetsContBySector = ElectricityGasWaterSupply</t>
        </r>
      </text>
    </comment>
    <comment ref="K11" authorId="0" shapeId="0" xr:uid="{00000000-0006-0000-2600-000028000000}">
      <text>
        <r>
          <rPr>
            <b/>
            <sz val="9"/>
            <color indexed="81"/>
            <rFont val="Tahoma"/>
            <family val="2"/>
          </rPr>
          <t>Metric = D3_1_III_NewDebtSecurMnthQuart_Amount_x000D_
Data Type = Bk_Number 19 - 9_x000D_
Bk_AssetsContBySector = ElectricityGasWaterSupply</t>
        </r>
      </text>
    </comment>
    <comment ref="B12" authorId="0" shapeId="0" xr:uid="{00000000-0006-0000-2600-000029000000}">
      <text>
        <r>
          <rPr>
            <b/>
            <sz val="9"/>
            <color indexed="81"/>
            <rFont val="Tahoma"/>
            <family val="2"/>
          </rPr>
          <t>Metric = D3_1_III_CredFacilLimit_Amount_x000D_
Data Type = Bk_Number 19 - 9_x000D_
Bk_AssetsContBySector = Construction</t>
        </r>
      </text>
    </comment>
    <comment ref="C12" authorId="1" shapeId="0" xr:uid="{00000000-0006-0000-2600-00002A000000}">
      <text>
        <r>
          <rPr>
            <b/>
            <sz val="9"/>
            <color indexed="81"/>
            <rFont val="Tahoma"/>
            <family val="2"/>
          </rPr>
          <t>Metric = D3_1_III_LoanAdva_Total_Amount_x000D_
Data Type = Bk_Number 19 - 9_x000D_
Bk_AssetsContBySector = Construction</t>
        </r>
      </text>
    </comment>
    <comment ref="D12" authorId="0" shapeId="0" xr:uid="{00000000-0006-0000-2600-00002B000000}">
      <text>
        <r>
          <rPr>
            <b/>
            <sz val="9"/>
            <color indexed="81"/>
            <rFont val="Tahoma"/>
            <family val="2"/>
          </rPr>
          <t>Metric = D3_1_III_Construction_LoanAdva_InSingapore_x000D_
Data Type = Bk_Number 19 - 9</t>
        </r>
      </text>
    </comment>
    <comment ref="E12" authorId="0" shapeId="0" xr:uid="{00000000-0006-0000-2600-00002C000000}">
      <text>
        <r>
          <rPr>
            <b/>
            <sz val="9"/>
            <color indexed="81"/>
            <rFont val="Tahoma"/>
            <family val="2"/>
          </rPr>
          <t>Metric = D3_1_III_BillDiscountPurch_Amount_x000D_
Data Type = Bk_Number 19 - 9_x000D_
Bk_AssetsContBySector = Construction</t>
        </r>
      </text>
    </comment>
    <comment ref="F12" authorId="0" shapeId="0" xr:uid="{00000000-0006-0000-2600-00002D000000}">
      <text>
        <r>
          <rPr>
            <b/>
            <sz val="9"/>
            <color indexed="81"/>
            <rFont val="Tahoma"/>
            <family val="2"/>
          </rPr>
          <t>Metric = D3_1_III_ContigentItem_Amount_x000D_
Data Type = Bk_Number 19 - 9_x000D_
Bk_AssetsContBySector = Construction</t>
        </r>
      </text>
    </comment>
    <comment ref="G12" authorId="0" shapeId="0" xr:uid="{00000000-0006-0000-2600-00002E000000}">
      <text>
        <r>
          <rPr>
            <b/>
            <sz val="9"/>
            <color indexed="81"/>
            <rFont val="Tahoma"/>
            <family val="2"/>
          </rPr>
          <t>Metric = D3_1_III_OutsDebtSecur_Amount_x000D_
Data Type = Bk_Number 19 - 9_x000D_
Bk_AssetsContBySector = Construction</t>
        </r>
      </text>
    </comment>
    <comment ref="H12" authorId="1" shapeId="0" xr:uid="{00000000-0006-0000-2600-00002F000000}">
      <text>
        <r>
          <rPr>
            <b/>
            <sz val="9"/>
            <color indexed="81"/>
            <rFont val="Tahoma"/>
            <family val="2"/>
          </rPr>
          <t>Metric = D3_1_III_NewCredGrantMnthQuart_Total_Amount_x000D_
Data Type = Bk_Number 19 - 9_x000D_
Bk_AssetsContBySector = Construction</t>
        </r>
      </text>
    </comment>
    <comment ref="I12" authorId="0" shapeId="0" xr:uid="{00000000-0006-0000-2600-000030000000}">
      <text>
        <r>
          <rPr>
            <b/>
            <sz val="9"/>
            <color indexed="81"/>
            <rFont val="Tahoma"/>
            <family val="2"/>
          </rPr>
          <t>Metric = D3_1_III_Construction_CredFacilGrantMnthQuart_InSingapore_x000D_
Data Type = Bk_Number 19 - 9</t>
        </r>
      </text>
    </comment>
    <comment ref="J12" authorId="0" shapeId="0" xr:uid="{00000000-0006-0000-2600-000031000000}">
      <text>
        <r>
          <rPr>
            <b/>
            <sz val="9"/>
            <color indexed="81"/>
            <rFont val="Tahoma"/>
            <family val="2"/>
          </rPr>
          <t>Metric = D3_1_III_RestrucExtCredFacilMnthQuart_Amount_x000D_
Data Type = Bk_Number 19 - 9_x000D_
Bk_AssetsContBySector = Construction</t>
        </r>
      </text>
    </comment>
    <comment ref="K12" authorId="0" shapeId="0" xr:uid="{00000000-0006-0000-2600-000032000000}">
      <text>
        <r>
          <rPr>
            <b/>
            <sz val="9"/>
            <color indexed="81"/>
            <rFont val="Tahoma"/>
            <family val="2"/>
          </rPr>
          <t>Metric = D3_1_III_NewDebtSecurMnthQuart_Amount_x000D_
Data Type = Bk_Number 19 - 9_x000D_
Bk_AssetsContBySector = Construction</t>
        </r>
      </text>
    </comment>
    <comment ref="B13" authorId="0" shapeId="0" xr:uid="{00000000-0006-0000-2600-000033000000}">
      <text>
        <r>
          <rPr>
            <b/>
            <sz val="9"/>
            <color indexed="81"/>
            <rFont val="Tahoma"/>
            <family val="2"/>
          </rPr>
          <t>Metric = D3_1_III_CredFacilLimit_Amount_x000D_
Data Type = Bk_Number 19 - 9_x000D_
Bk_AssetsContBySector = WholesaleTrade</t>
        </r>
      </text>
    </comment>
    <comment ref="C13" authorId="1" shapeId="0" xr:uid="{00000000-0006-0000-2600-000034000000}">
      <text>
        <r>
          <rPr>
            <b/>
            <sz val="9"/>
            <color indexed="81"/>
            <rFont val="Tahoma"/>
            <family val="2"/>
          </rPr>
          <t>Metric = D3_1_III_LoanAdva_Total_Amount_x000D_
Data Type = Bk_Number 19 - 9_x000D_
Bk_AssetsContBySector = WholesaleTrade</t>
        </r>
      </text>
    </comment>
    <comment ref="D13" authorId="0" shapeId="0" xr:uid="{00000000-0006-0000-2600-000035000000}">
      <text>
        <r>
          <rPr>
            <b/>
            <sz val="9"/>
            <color indexed="81"/>
            <rFont val="Tahoma"/>
            <family val="2"/>
          </rPr>
          <t>Metric = D3_1_III_WholsalTrade_LoanAdva_InSingapore_x000D_
Data Type = Bk_Number 19 - 9</t>
        </r>
      </text>
    </comment>
    <comment ref="E13" authorId="0" shapeId="0" xr:uid="{00000000-0006-0000-2600-000036000000}">
      <text>
        <r>
          <rPr>
            <b/>
            <sz val="9"/>
            <color indexed="81"/>
            <rFont val="Tahoma"/>
            <family val="2"/>
          </rPr>
          <t>Metric = D3_1_III_BillDiscountPurch_Amount_x000D_
Data Type = Bk_Number 19 - 9_x000D_
Bk_AssetsContBySector = WholesaleTrade</t>
        </r>
      </text>
    </comment>
    <comment ref="F13" authorId="0" shapeId="0" xr:uid="{00000000-0006-0000-2600-000037000000}">
      <text>
        <r>
          <rPr>
            <b/>
            <sz val="9"/>
            <color indexed="81"/>
            <rFont val="Tahoma"/>
            <family val="2"/>
          </rPr>
          <t>Metric = D3_1_III_ContigentItem_Amount_x000D_
Data Type = Bk_Number 19 - 9_x000D_
Bk_AssetsContBySector = WholesaleTrade</t>
        </r>
      </text>
    </comment>
    <comment ref="G13" authorId="0" shapeId="0" xr:uid="{00000000-0006-0000-2600-000038000000}">
      <text>
        <r>
          <rPr>
            <b/>
            <sz val="9"/>
            <color indexed="81"/>
            <rFont val="Tahoma"/>
            <family val="2"/>
          </rPr>
          <t>Metric = D3_1_III_OutsDebtSecur_Amount_x000D_
Data Type = Bk_Number 19 - 9_x000D_
Bk_AssetsContBySector = WholesaleTrade</t>
        </r>
      </text>
    </comment>
    <comment ref="H13" authorId="1" shapeId="0" xr:uid="{00000000-0006-0000-2600-000039000000}">
      <text>
        <r>
          <rPr>
            <b/>
            <sz val="9"/>
            <color indexed="81"/>
            <rFont val="Tahoma"/>
            <family val="2"/>
          </rPr>
          <t>Metric = D3_1_III_NewCredGrantMnthQuart_Total_Amount_x000D_
Data Type = Bk_Number 19 - 9_x000D_
Bk_AssetsContBySector = WholesaleTrade</t>
        </r>
      </text>
    </comment>
    <comment ref="I13" authorId="0" shapeId="0" xr:uid="{00000000-0006-0000-2600-00003A000000}">
      <text>
        <r>
          <rPr>
            <b/>
            <sz val="9"/>
            <color indexed="81"/>
            <rFont val="Tahoma"/>
            <family val="2"/>
          </rPr>
          <t>Metric = D3_1_III_WholsalTrade_CredFacilGrantMnthQuart_InSingapore_x000D_
Data Type = Bk_Number 19 - 9</t>
        </r>
      </text>
    </comment>
    <comment ref="J13" authorId="0" shapeId="0" xr:uid="{00000000-0006-0000-2600-00003B000000}">
      <text>
        <r>
          <rPr>
            <b/>
            <sz val="9"/>
            <color indexed="81"/>
            <rFont val="Tahoma"/>
            <family val="2"/>
          </rPr>
          <t>Metric = D3_1_III_RestrucExtCredFacilMnthQuart_Amount_x000D_
Data Type = Bk_Number 19 - 9_x000D_
Bk_AssetsContBySector = WholesaleTrade</t>
        </r>
      </text>
    </comment>
    <comment ref="K13" authorId="0" shapeId="0" xr:uid="{00000000-0006-0000-2600-00003C000000}">
      <text>
        <r>
          <rPr>
            <b/>
            <sz val="9"/>
            <color indexed="81"/>
            <rFont val="Tahoma"/>
            <family val="2"/>
          </rPr>
          <t>Metric = D3_1_III_NewDebtSecurMnthQuart_Amount_x000D_
Data Type = Bk_Number 19 - 9_x000D_
Bk_AssetsContBySector = WholesaleTrade</t>
        </r>
      </text>
    </comment>
    <comment ref="B14" authorId="0" shapeId="0" xr:uid="{00000000-0006-0000-2600-00003D000000}">
      <text>
        <r>
          <rPr>
            <b/>
            <sz val="9"/>
            <color indexed="81"/>
            <rFont val="Tahoma"/>
            <family val="2"/>
          </rPr>
          <t>Metric = D3_1_III_CredFacilLimit_Amount_x000D_
Data Type = Bk_Number 19 - 9_x000D_
Bk_AssetsContBySector = RetailTrade</t>
        </r>
      </text>
    </comment>
    <comment ref="C14" authorId="1" shapeId="0" xr:uid="{00000000-0006-0000-2600-00003E000000}">
      <text>
        <r>
          <rPr>
            <b/>
            <sz val="9"/>
            <color indexed="81"/>
            <rFont val="Tahoma"/>
            <family val="2"/>
          </rPr>
          <t>Metric = D3_1_III_LoanAdva_Total_Amount_x000D_
Data Type = Bk_Number 19 - 9_x000D_
Bk_AssetsContBySector = RetailTrade</t>
        </r>
      </text>
    </comment>
    <comment ref="D14" authorId="0" shapeId="0" xr:uid="{00000000-0006-0000-2600-00003F000000}">
      <text>
        <r>
          <rPr>
            <b/>
            <sz val="9"/>
            <color indexed="81"/>
            <rFont val="Tahoma"/>
            <family val="2"/>
          </rPr>
          <t>Metric = D3_1_III_RetailTrade_LoanAdva_InSingapore_x000D_
Data Type = Bk_Number 19 - 9</t>
        </r>
      </text>
    </comment>
    <comment ref="E14" authorId="0" shapeId="0" xr:uid="{00000000-0006-0000-2600-000040000000}">
      <text>
        <r>
          <rPr>
            <b/>
            <sz val="9"/>
            <color indexed="81"/>
            <rFont val="Tahoma"/>
            <family val="2"/>
          </rPr>
          <t>Metric = D3_1_III_BillDiscountPurch_Amount_x000D_
Data Type = Bk_Number 19 - 9_x000D_
Bk_AssetsContBySector = RetailTrade</t>
        </r>
      </text>
    </comment>
    <comment ref="F14" authorId="0" shapeId="0" xr:uid="{00000000-0006-0000-2600-000041000000}">
      <text>
        <r>
          <rPr>
            <b/>
            <sz val="9"/>
            <color indexed="81"/>
            <rFont val="Tahoma"/>
            <family val="2"/>
          </rPr>
          <t>Metric = D3_1_III_ContigentItem_Amount_x000D_
Data Type = Bk_Number 19 - 9_x000D_
Bk_AssetsContBySector = RetailTrade</t>
        </r>
      </text>
    </comment>
    <comment ref="G14" authorId="0" shapeId="0" xr:uid="{00000000-0006-0000-2600-000042000000}">
      <text>
        <r>
          <rPr>
            <b/>
            <sz val="9"/>
            <color indexed="81"/>
            <rFont val="Tahoma"/>
            <family val="2"/>
          </rPr>
          <t>Metric = D3_1_III_OutsDebtSecur_Amount_x000D_
Data Type = Bk_Number 19 - 9_x000D_
Bk_AssetsContBySector = RetailTrade</t>
        </r>
      </text>
    </comment>
    <comment ref="H14" authorId="1" shapeId="0" xr:uid="{00000000-0006-0000-2600-000043000000}">
      <text>
        <r>
          <rPr>
            <b/>
            <sz val="9"/>
            <color indexed="81"/>
            <rFont val="Tahoma"/>
            <family val="2"/>
          </rPr>
          <t>Metric = D3_1_III_NewCredGrantMnthQuart_Total_Amount_x000D_
Data Type = Bk_Number 19 - 9_x000D_
Bk_AssetsContBySector = RetailTrade</t>
        </r>
      </text>
    </comment>
    <comment ref="I14" authorId="0" shapeId="0" xr:uid="{00000000-0006-0000-2600-000044000000}">
      <text>
        <r>
          <rPr>
            <b/>
            <sz val="9"/>
            <color indexed="81"/>
            <rFont val="Tahoma"/>
            <family val="2"/>
          </rPr>
          <t>Metric = D3_1_III_RetailTrade_CredFacilGrantMnthQuart_InSingapore_x000D_
Data Type = Bk_Number 19 - 9</t>
        </r>
      </text>
    </comment>
    <comment ref="J14" authorId="0" shapeId="0" xr:uid="{00000000-0006-0000-2600-000045000000}">
      <text>
        <r>
          <rPr>
            <b/>
            <sz val="9"/>
            <color indexed="81"/>
            <rFont val="Tahoma"/>
            <family val="2"/>
          </rPr>
          <t>Metric = D3_1_III_RestrucExtCredFacilMnthQuart_Amount_x000D_
Data Type = Bk_Number 19 - 9_x000D_
Bk_AssetsContBySector = RetailTrade</t>
        </r>
      </text>
    </comment>
    <comment ref="K14" authorId="0" shapeId="0" xr:uid="{00000000-0006-0000-2600-000046000000}">
      <text>
        <r>
          <rPr>
            <b/>
            <sz val="9"/>
            <color indexed="81"/>
            <rFont val="Tahoma"/>
            <family val="2"/>
          </rPr>
          <t>Metric = D3_1_III_NewDebtSecurMnthQuart_Amount_x000D_
Data Type = Bk_Number 19 - 9_x000D_
Bk_AssetsContBySector = RetailTrade</t>
        </r>
      </text>
    </comment>
    <comment ref="B15" authorId="0" shapeId="0" xr:uid="{00000000-0006-0000-2600-000047000000}">
      <text>
        <r>
          <rPr>
            <b/>
            <sz val="9"/>
            <color indexed="81"/>
            <rFont val="Tahoma"/>
            <family val="2"/>
          </rPr>
          <t>Metric = D3_1_III_CredFacilLimit_Amount_x000D_
Data Type = Bk_Number 19 - 9_x000D_
Bk_AssetsContBySector = TransportStorage</t>
        </r>
      </text>
    </comment>
    <comment ref="C15" authorId="1" shapeId="0" xr:uid="{00000000-0006-0000-2600-000048000000}">
      <text>
        <r>
          <rPr>
            <b/>
            <sz val="9"/>
            <color indexed="81"/>
            <rFont val="Tahoma"/>
            <family val="2"/>
          </rPr>
          <t>Metric = D3_1_III_LoanAdva_Total_Amount_x000D_
Data Type = Bk_Number 19 - 9_x000D_
Bk_AssetsContBySector = TransportStorage</t>
        </r>
      </text>
    </comment>
    <comment ref="D15" authorId="0" shapeId="0" xr:uid="{00000000-0006-0000-2600-000049000000}">
      <text>
        <r>
          <rPr>
            <b/>
            <sz val="9"/>
            <color indexed="81"/>
            <rFont val="Tahoma"/>
            <family val="2"/>
          </rPr>
          <t>Metric = D3_1_III_TranspStor_LoanAdva_InSingapore_x000D_
Data Type = Bk_Number 19 - 9</t>
        </r>
      </text>
    </comment>
    <comment ref="E15" authorId="0" shapeId="0" xr:uid="{00000000-0006-0000-2600-00004A000000}">
      <text>
        <r>
          <rPr>
            <b/>
            <sz val="9"/>
            <color indexed="81"/>
            <rFont val="Tahoma"/>
            <family val="2"/>
          </rPr>
          <t>Metric = D3_1_III_BillDiscountPurch_Amount_x000D_
Data Type = Bk_Number 19 - 9_x000D_
Bk_AssetsContBySector = TransportStorage</t>
        </r>
      </text>
    </comment>
    <comment ref="F15" authorId="0" shapeId="0" xr:uid="{00000000-0006-0000-2600-00004B000000}">
      <text>
        <r>
          <rPr>
            <b/>
            <sz val="9"/>
            <color indexed="81"/>
            <rFont val="Tahoma"/>
            <family val="2"/>
          </rPr>
          <t>Metric = D3_1_III_ContigentItem_Amount_x000D_
Data Type = Bk_Number 19 - 9_x000D_
Bk_AssetsContBySector = TransportStorage</t>
        </r>
      </text>
    </comment>
    <comment ref="G15" authorId="0" shapeId="0" xr:uid="{00000000-0006-0000-2600-00004C000000}">
      <text>
        <r>
          <rPr>
            <b/>
            <sz val="9"/>
            <color indexed="81"/>
            <rFont val="Tahoma"/>
            <family val="2"/>
          </rPr>
          <t>Metric = D3_1_III_OutsDebtSecur_Amount_x000D_
Data Type = Bk_Number 19 - 9_x000D_
Bk_AssetsContBySector = TransportStorage</t>
        </r>
      </text>
    </comment>
    <comment ref="H15" authorId="1" shapeId="0" xr:uid="{00000000-0006-0000-2600-00004D000000}">
      <text>
        <r>
          <rPr>
            <b/>
            <sz val="9"/>
            <color indexed="81"/>
            <rFont val="Tahoma"/>
            <family val="2"/>
          </rPr>
          <t>Metric = D3_1_III_NewCredGrantMnthQuart_Total_Amount_x000D_
Data Type = Bk_Number 19 - 9_x000D_
Bk_AssetsContBySector = TransportStorage</t>
        </r>
      </text>
    </comment>
    <comment ref="I15" authorId="0" shapeId="0" xr:uid="{00000000-0006-0000-2600-00004E000000}">
      <text>
        <r>
          <rPr>
            <b/>
            <sz val="9"/>
            <color indexed="81"/>
            <rFont val="Tahoma"/>
            <family val="2"/>
          </rPr>
          <t>Metric = D3_1_III_TranspStor_CredFacilGrantMnthQuart_InSingapore_x000D_
Data Type = Bk_Number 19 - 9</t>
        </r>
      </text>
    </comment>
    <comment ref="J15" authorId="0" shapeId="0" xr:uid="{00000000-0006-0000-2600-00004F000000}">
      <text>
        <r>
          <rPr>
            <b/>
            <sz val="9"/>
            <color indexed="81"/>
            <rFont val="Tahoma"/>
            <family val="2"/>
          </rPr>
          <t>Metric = D3_1_III_RestrucExtCredFacilMnthQuart_Amount_x000D_
Data Type = Bk_Number 19 - 9_x000D_
Bk_AssetsContBySector = TransportStorage</t>
        </r>
      </text>
    </comment>
    <comment ref="K15" authorId="0" shapeId="0" xr:uid="{00000000-0006-0000-2600-000050000000}">
      <text>
        <r>
          <rPr>
            <b/>
            <sz val="9"/>
            <color indexed="81"/>
            <rFont val="Tahoma"/>
            <family val="2"/>
          </rPr>
          <t>Metric = D3_1_III_NewDebtSecurMnthQuart_Amount_x000D_
Data Type = Bk_Number 19 - 9_x000D_
Bk_AssetsContBySector = TransportStorage</t>
        </r>
      </text>
    </comment>
    <comment ref="B16" authorId="2" shapeId="0" xr:uid="{00000000-0006-0000-2600-000051000000}">
      <text>
        <r>
          <rPr>
            <b/>
            <sz val="9"/>
            <color indexed="81"/>
            <rFont val="Tahoma"/>
            <family val="2"/>
          </rPr>
          <t>Metric = D3_1_III_CredFacilLimit_TranStge_WhichAviation_x000D_
Data Type = Bk_Number 19 - 9</t>
        </r>
      </text>
    </comment>
    <comment ref="C16" authorId="2" shapeId="0" xr:uid="{00000000-0006-0000-2600-000052000000}">
      <text>
        <r>
          <rPr>
            <b/>
            <sz val="9"/>
            <color indexed="81"/>
            <rFont val="Tahoma"/>
            <family val="2"/>
          </rPr>
          <t>Metric = D3_1_III_LoanAdva_Total_TranStgeWhichAviation_x000D_
Data Type = Bk_Number 19 - 9</t>
        </r>
      </text>
    </comment>
    <comment ref="D16" authorId="2" shapeId="0" xr:uid="{00000000-0006-0000-2600-000053000000}">
      <text>
        <r>
          <rPr>
            <b/>
            <sz val="9"/>
            <color indexed="81"/>
            <rFont val="Tahoma"/>
            <family val="2"/>
          </rPr>
          <t>Metric = D3_1_III_TranStge_WhichAviation_LoanAdva_InSingapore_x000D_
Data Type = Bk_Number 19 - 9</t>
        </r>
      </text>
    </comment>
    <comment ref="E16" authorId="2" shapeId="0" xr:uid="{00000000-0006-0000-2600-000054000000}">
      <text>
        <r>
          <rPr>
            <b/>
            <sz val="9"/>
            <color indexed="81"/>
            <rFont val="Tahoma"/>
            <family val="2"/>
          </rPr>
          <t>Metric = D3_1_III_BillDiscountPurch_TranStgeWhichAviation_x000D_
Data Type = Bk_Number 19 - 9</t>
        </r>
      </text>
    </comment>
    <comment ref="F16" authorId="2" shapeId="0" xr:uid="{00000000-0006-0000-2600-000055000000}">
      <text>
        <r>
          <rPr>
            <b/>
            <sz val="9"/>
            <color indexed="81"/>
            <rFont val="Tahoma"/>
            <family val="2"/>
          </rPr>
          <t>Metric = D3_1_III_ContigentItem_TranStgeWhichAviation_x000D_
Data Type = Bk_Number 19 - 9</t>
        </r>
      </text>
    </comment>
    <comment ref="G16" authorId="2" shapeId="0" xr:uid="{00000000-0006-0000-2600-000056000000}">
      <text>
        <r>
          <rPr>
            <b/>
            <sz val="9"/>
            <color indexed="81"/>
            <rFont val="Tahoma"/>
            <family val="2"/>
          </rPr>
          <t>Metric = D3_1_III_OutsDebtSecur_TranStgeWhichAviation_x000D_
Data Type = Bk_Number 19 - 9</t>
        </r>
      </text>
    </comment>
    <comment ref="H16" authorId="2" shapeId="0" xr:uid="{00000000-0006-0000-2600-000057000000}">
      <text>
        <r>
          <rPr>
            <b/>
            <sz val="9"/>
            <color indexed="81"/>
            <rFont val="Tahoma"/>
            <family val="2"/>
          </rPr>
          <t>Metric = D3_1_III_NewCredGrantMnthQuart_Total_TranStgeWhichAviation_x000D_
Data Type = Bk_Number 19 - 9</t>
        </r>
      </text>
    </comment>
    <comment ref="I16" authorId="2" shapeId="0" xr:uid="{00000000-0006-0000-2600-000058000000}">
      <text>
        <r>
          <rPr>
            <b/>
            <sz val="9"/>
            <color indexed="81"/>
            <rFont val="Tahoma"/>
            <family val="2"/>
          </rPr>
          <t>Metric = D3_1_III_TranStge_WhichAviation_CredFacilGrantMnthQuart_InSingapore_x000D_
Data Type = Bk_Number 19 - 9</t>
        </r>
      </text>
    </comment>
    <comment ref="J16" authorId="2" shapeId="0" xr:uid="{00000000-0006-0000-2600-000059000000}">
      <text>
        <r>
          <rPr>
            <b/>
            <sz val="9"/>
            <color indexed="81"/>
            <rFont val="Tahoma"/>
            <family val="2"/>
          </rPr>
          <t>Metric = D3_1_III_RestrucExtCredFacilMnthQuart_TranStgeWhichAviation_x000D_
Data Type = Bk_Number 19 - 9</t>
        </r>
      </text>
    </comment>
    <comment ref="K16" authorId="2" shapeId="0" xr:uid="{00000000-0006-0000-2600-00005A000000}">
      <text>
        <r>
          <rPr>
            <b/>
            <sz val="9"/>
            <color indexed="81"/>
            <rFont val="Tahoma"/>
            <family val="2"/>
          </rPr>
          <t>Metric = D3_1_III_NewDebtSecurMnthQuart_TranStgeWhichAviation_x000D_
Data Type = Bk_Number 19 - 9</t>
        </r>
      </text>
    </comment>
    <comment ref="B17" authorId="2" shapeId="0" xr:uid="{00000000-0006-0000-2600-00005B000000}">
      <text>
        <r>
          <rPr>
            <b/>
            <sz val="9"/>
            <color indexed="81"/>
            <rFont val="Tahoma"/>
            <family val="2"/>
          </rPr>
          <t>Metric = D3_1_III_CredFacilLimit_TranStge_WhichShipLines_x000D_
Data Type = Bk_Number 19 - 9</t>
        </r>
      </text>
    </comment>
    <comment ref="C17" authorId="2" shapeId="0" xr:uid="{00000000-0006-0000-2600-00005C000000}">
      <text>
        <r>
          <rPr>
            <b/>
            <sz val="9"/>
            <color indexed="81"/>
            <rFont val="Tahoma"/>
            <family val="2"/>
          </rPr>
          <t>Metric = D3_1_III_LoanAdva_Total_TranStgeWhichShipLines_x000D_
Data Type = Bk_Number 19 - 9</t>
        </r>
      </text>
    </comment>
    <comment ref="D17" authorId="2" shapeId="0" xr:uid="{00000000-0006-0000-2600-00005D000000}">
      <text>
        <r>
          <rPr>
            <b/>
            <sz val="9"/>
            <color indexed="81"/>
            <rFont val="Tahoma"/>
            <family val="2"/>
          </rPr>
          <t>Metric = D3_1_III_TranStge_WhichShipLines_LoanAdva_InSingapore_x000D_
Data Type = Bk_Number 19 - 9</t>
        </r>
      </text>
    </comment>
    <comment ref="E17" authorId="2" shapeId="0" xr:uid="{00000000-0006-0000-2600-00005E000000}">
      <text>
        <r>
          <rPr>
            <b/>
            <sz val="9"/>
            <color indexed="81"/>
            <rFont val="Tahoma"/>
            <family val="2"/>
          </rPr>
          <t>Metric = D3_1_III_BillDiscountPurch_TranStgeWhichShipLines_x000D_
Data Type = Bk_Number 19 - 9</t>
        </r>
      </text>
    </comment>
    <comment ref="F17" authorId="2" shapeId="0" xr:uid="{00000000-0006-0000-2600-00005F000000}">
      <text>
        <r>
          <rPr>
            <b/>
            <sz val="9"/>
            <color indexed="81"/>
            <rFont val="Tahoma"/>
            <family val="2"/>
          </rPr>
          <t>Metric = D3_1_III_ContigentItem_TranStgeWhichShipLines_x000D_
Data Type = Bk_Number 19 - 9</t>
        </r>
      </text>
    </comment>
    <comment ref="G17" authorId="2" shapeId="0" xr:uid="{00000000-0006-0000-2600-000060000000}">
      <text>
        <r>
          <rPr>
            <b/>
            <sz val="9"/>
            <color indexed="81"/>
            <rFont val="Tahoma"/>
            <family val="2"/>
          </rPr>
          <t>Metric = D3_1_III_OutsDebtSecur_TranStgeWhichShipLines_x000D_
Data Type = Bk_Number 19 - 9</t>
        </r>
      </text>
    </comment>
    <comment ref="H17" authorId="2" shapeId="0" xr:uid="{00000000-0006-0000-2600-000061000000}">
      <text>
        <r>
          <rPr>
            <b/>
            <sz val="9"/>
            <color indexed="81"/>
            <rFont val="Tahoma"/>
            <family val="2"/>
          </rPr>
          <t>Metric = D3_1_III_NewCredGrantMnthQuart_Total_TranStgeWhichShipLines_x000D_
Data Type = Bk_Number 19 - 9</t>
        </r>
      </text>
    </comment>
    <comment ref="I17" authorId="2" shapeId="0" xr:uid="{00000000-0006-0000-2600-000062000000}">
      <text>
        <r>
          <rPr>
            <b/>
            <sz val="9"/>
            <color indexed="81"/>
            <rFont val="Tahoma"/>
            <family val="2"/>
          </rPr>
          <t>Metric = D3_1_III_TranStge_WhichShipLines_CredFacilGrantMnthQuart_InSingapore_x000D_
Data Type = Bk_Number 19 - 9</t>
        </r>
      </text>
    </comment>
    <comment ref="J17" authorId="2" shapeId="0" xr:uid="{00000000-0006-0000-2600-000063000000}">
      <text>
        <r>
          <rPr>
            <b/>
            <sz val="9"/>
            <color indexed="81"/>
            <rFont val="Tahoma"/>
            <family val="2"/>
          </rPr>
          <t>Metric = D3_1_III_RestrucExtCredFacilMnthQuart_TranStgeWhichShipLines_x000D_
Data Type = Bk_Number 19 - 9</t>
        </r>
      </text>
    </comment>
    <comment ref="K17" authorId="2" shapeId="0" xr:uid="{00000000-0006-0000-2600-000064000000}">
      <text>
        <r>
          <rPr>
            <b/>
            <sz val="9"/>
            <color indexed="81"/>
            <rFont val="Tahoma"/>
            <family val="2"/>
          </rPr>
          <t>Metric = D3_1_III_NewDebtSecurMnthQuart_TranStgeWhichShipLines_x000D_
Data Type = Bk_Number 19 - 9</t>
        </r>
      </text>
    </comment>
    <comment ref="B18" authorId="2" shapeId="0" xr:uid="{00000000-0006-0000-2600-000065000000}">
      <text>
        <r>
          <rPr>
            <b/>
            <sz val="9"/>
            <color indexed="81"/>
            <rFont val="Tahoma"/>
            <family val="2"/>
          </rPr>
          <t>Metric = D3_1_III_CredFacilLimit_TranStge_WhichCharteringOpsVessels_x000D_
Data Type = Bk_Number 19 - 9</t>
        </r>
      </text>
    </comment>
    <comment ref="C18" authorId="2" shapeId="0" xr:uid="{00000000-0006-0000-2600-000066000000}">
      <text>
        <r>
          <rPr>
            <b/>
            <sz val="9"/>
            <color indexed="81"/>
            <rFont val="Tahoma"/>
            <family val="2"/>
          </rPr>
          <t>Metric = D3_1_III_LoanAdva_Total_TranStgeWhichCharteringOpsVessels_x000D_
Data Type = Bk_Number 19 - 9</t>
        </r>
      </text>
    </comment>
    <comment ref="D18" authorId="2" shapeId="0" xr:uid="{00000000-0006-0000-2600-000067000000}">
      <text>
        <r>
          <rPr>
            <b/>
            <sz val="9"/>
            <color indexed="81"/>
            <rFont val="Tahoma"/>
            <family val="2"/>
          </rPr>
          <t>Metric = D3_1_III_TranStge_WhichCharteringOpsVessels_LoanAdva_InSingapore_x000D_
Data Type = Bk_Number 19 - 9</t>
        </r>
      </text>
    </comment>
    <comment ref="E18" authorId="2" shapeId="0" xr:uid="{00000000-0006-0000-2600-000068000000}">
      <text>
        <r>
          <rPr>
            <b/>
            <sz val="9"/>
            <color indexed="81"/>
            <rFont val="Tahoma"/>
            <family val="2"/>
          </rPr>
          <t>Metric = D3_1_III_BillDiscountPurch_TranStgeWhichCharteringOpsVessels_x000D_
Data Type = Bk_Number 19 - 9</t>
        </r>
      </text>
    </comment>
    <comment ref="F18" authorId="2" shapeId="0" xr:uid="{00000000-0006-0000-2600-000069000000}">
      <text>
        <r>
          <rPr>
            <b/>
            <sz val="9"/>
            <color indexed="81"/>
            <rFont val="Tahoma"/>
            <family val="2"/>
          </rPr>
          <t>Metric = D3_1_III_ContigentItem_TranStgeWhichCharteringOpsVessels_x000D_
Data Type = Bk_Number 19 - 9</t>
        </r>
      </text>
    </comment>
    <comment ref="G18" authorId="2" shapeId="0" xr:uid="{00000000-0006-0000-2600-00006A000000}">
      <text>
        <r>
          <rPr>
            <b/>
            <sz val="9"/>
            <color indexed="81"/>
            <rFont val="Tahoma"/>
            <family val="2"/>
          </rPr>
          <t>Metric = D3_1_III_OutsDebtSecur_TranStgeWhichCharteringOpsVessels_x000D_
Data Type = Bk_Number 19 - 9</t>
        </r>
      </text>
    </comment>
    <comment ref="H18" authorId="2" shapeId="0" xr:uid="{00000000-0006-0000-2600-00006B000000}">
      <text>
        <r>
          <rPr>
            <b/>
            <sz val="9"/>
            <color indexed="81"/>
            <rFont val="Tahoma"/>
            <family val="2"/>
          </rPr>
          <t>Metric = D3_1_III_NewCredGrantMnthQuart_Total_TranStgeWhichCharteringOpsVessels_x000D_
Data Type = Bk_Number 19 - 9</t>
        </r>
      </text>
    </comment>
    <comment ref="I18" authorId="2" shapeId="0" xr:uid="{00000000-0006-0000-2600-00006C000000}">
      <text>
        <r>
          <rPr>
            <b/>
            <sz val="9"/>
            <color indexed="81"/>
            <rFont val="Tahoma"/>
            <family val="2"/>
          </rPr>
          <t>Metric = D3_1_III_TranStge_WhichCharteringOpsVessels_CredFacilGrantMnthQuart_InSingapore_x000D_
Data Type = Bk_Number 19 - 9</t>
        </r>
      </text>
    </comment>
    <comment ref="J18" authorId="2" shapeId="0" xr:uid="{00000000-0006-0000-2600-00006D000000}">
      <text>
        <r>
          <rPr>
            <b/>
            <sz val="9"/>
            <color indexed="81"/>
            <rFont val="Tahoma"/>
            <family val="2"/>
          </rPr>
          <t>Metric = D3_1_III_RestrucExtCredFacilMnthQuart_TranStgeWhichCharteringOpsVessels_x000D_
Data Type = Bk_Number 19 - 9</t>
        </r>
      </text>
    </comment>
    <comment ref="K18" authorId="2" shapeId="0" xr:uid="{00000000-0006-0000-2600-00006E000000}">
      <text>
        <r>
          <rPr>
            <b/>
            <sz val="9"/>
            <color indexed="81"/>
            <rFont val="Tahoma"/>
            <family val="2"/>
          </rPr>
          <t>Metric = D3_1_III_NewDebtSecurMnthQuart_TranStgeWhichCharteringOpsVessels_x000D_
Data Type = Bk_Number 19 - 9</t>
        </r>
      </text>
    </comment>
    <comment ref="B19" authorId="0" shapeId="0" xr:uid="{00000000-0006-0000-2600-00006F000000}">
      <text>
        <r>
          <rPr>
            <b/>
            <sz val="9"/>
            <color indexed="81"/>
            <rFont val="Tahoma"/>
            <family val="2"/>
          </rPr>
          <t>Metric = D3_1_III_CredFacilLimit_Amount_x000D_
Data Type = Bk_Number 19 - 9_x000D_
Bk_AssetsContBySector = AccomodationFoodServicesActivities</t>
        </r>
      </text>
    </comment>
    <comment ref="C19" authorId="1" shapeId="0" xr:uid="{00000000-0006-0000-2600-000070000000}">
      <text>
        <r>
          <rPr>
            <b/>
            <sz val="9"/>
            <color indexed="81"/>
            <rFont val="Tahoma"/>
            <family val="2"/>
          </rPr>
          <t>Metric = D3_1_III_LoanAdva_Total_Amount_x000D_
Data Type = Bk_Number 19 - 9_x000D_
Bk_AssetsContBySector = AccomodationFoodServicesActivities</t>
        </r>
      </text>
    </comment>
    <comment ref="D19" authorId="0" shapeId="0" xr:uid="{00000000-0006-0000-2600-000071000000}">
      <text>
        <r>
          <rPr>
            <b/>
            <sz val="9"/>
            <color indexed="81"/>
            <rFont val="Tahoma"/>
            <family val="2"/>
          </rPr>
          <t>Metric = D3_1_III_AccomFoodServicesActiv_LoanAdva_InSingapore_x000D_
Data Type = Bk_Number 19 - 9</t>
        </r>
      </text>
    </comment>
    <comment ref="E19" authorId="0" shapeId="0" xr:uid="{00000000-0006-0000-2600-000072000000}">
      <text>
        <r>
          <rPr>
            <b/>
            <sz val="9"/>
            <color indexed="81"/>
            <rFont val="Tahoma"/>
            <family val="2"/>
          </rPr>
          <t>Metric = D3_1_III_BillDiscountPurch_Amount_x000D_
Data Type = Bk_Number 19 - 9_x000D_
Bk_AssetsContBySector = AccomodationFoodServicesActivities</t>
        </r>
      </text>
    </comment>
    <comment ref="F19" authorId="0" shapeId="0" xr:uid="{00000000-0006-0000-2600-000073000000}">
      <text>
        <r>
          <rPr>
            <b/>
            <sz val="9"/>
            <color indexed="81"/>
            <rFont val="Tahoma"/>
            <family val="2"/>
          </rPr>
          <t>Metric = D3_1_III_ContigentItem_Amount_x000D_
Data Type = Bk_Number 19 - 9_x000D_
Bk_AssetsContBySector = AccomodationFoodServicesActivities</t>
        </r>
      </text>
    </comment>
    <comment ref="G19" authorId="0" shapeId="0" xr:uid="{00000000-0006-0000-2600-000074000000}">
      <text>
        <r>
          <rPr>
            <b/>
            <sz val="9"/>
            <color indexed="81"/>
            <rFont val="Tahoma"/>
            <family val="2"/>
          </rPr>
          <t>Metric = D3_1_III_OutsDebtSecur_Amount_x000D_
Data Type = Bk_Number 19 - 9_x000D_
Bk_AssetsContBySector = AccomodationFoodServicesActivities</t>
        </r>
      </text>
    </comment>
    <comment ref="H19" authorId="1" shapeId="0" xr:uid="{00000000-0006-0000-2600-000075000000}">
      <text>
        <r>
          <rPr>
            <b/>
            <sz val="9"/>
            <color indexed="81"/>
            <rFont val="Tahoma"/>
            <family val="2"/>
          </rPr>
          <t>Metric = D3_1_III_NewCredGrantMnthQuart_Total_Amount_x000D_
Data Type = Bk_Number 19 - 9_x000D_
Bk_AssetsContBySector = AccomodationFoodServicesActivities</t>
        </r>
      </text>
    </comment>
    <comment ref="I19" authorId="0" shapeId="0" xr:uid="{00000000-0006-0000-2600-000076000000}">
      <text>
        <r>
          <rPr>
            <b/>
            <sz val="9"/>
            <color indexed="81"/>
            <rFont val="Tahoma"/>
            <family val="2"/>
          </rPr>
          <t>Metric = D3_1_III_AccomFoodServicesActiv_CredFacilGrantMnthQuart_InSingapore_x000D_
Data Type = Bk_Number 19 - 9</t>
        </r>
      </text>
    </comment>
    <comment ref="J19" authorId="0" shapeId="0" xr:uid="{00000000-0006-0000-2600-000077000000}">
      <text>
        <r>
          <rPr>
            <b/>
            <sz val="9"/>
            <color indexed="81"/>
            <rFont val="Tahoma"/>
            <family val="2"/>
          </rPr>
          <t>Metric = D3_1_III_RestrucExtCredFacilMnthQuart_Amount_x000D_
Data Type = Bk_Number 19 - 9_x000D_
Bk_AssetsContBySector = AccomodationFoodServicesActivities</t>
        </r>
      </text>
    </comment>
    <comment ref="K19" authorId="0" shapeId="0" xr:uid="{00000000-0006-0000-2600-000078000000}">
      <text>
        <r>
          <rPr>
            <b/>
            <sz val="9"/>
            <color indexed="81"/>
            <rFont val="Tahoma"/>
            <family val="2"/>
          </rPr>
          <t>Metric = D3_1_III_NewDebtSecurMnthQuart_Amount_x000D_
Data Type = Bk_Number 19 - 9_x000D_
Bk_AssetsContBySector = AccomodationFoodServicesActivities</t>
        </r>
      </text>
    </comment>
    <comment ref="B20" authorId="0" shapeId="0" xr:uid="{00000000-0006-0000-2600-000079000000}">
      <text>
        <r>
          <rPr>
            <b/>
            <sz val="9"/>
            <color indexed="81"/>
            <rFont val="Tahoma"/>
            <family val="2"/>
          </rPr>
          <t>Metric = D3_1_III_CredFacilLimit_Amount_x000D_
Data Type = Bk_Number 19 - 9_x000D_
Bk_AssetsContBySector = InformationCommunications</t>
        </r>
      </text>
    </comment>
    <comment ref="C20" authorId="1" shapeId="0" xr:uid="{00000000-0006-0000-2600-00007A000000}">
      <text>
        <r>
          <rPr>
            <b/>
            <sz val="9"/>
            <color indexed="81"/>
            <rFont val="Tahoma"/>
            <family val="2"/>
          </rPr>
          <t>Metric = D3_1_III_LoanAdva_Total_Amount_x000D_
Data Type = Bk_Number 19 - 9_x000D_
Bk_AssetsContBySector = InformationCommunications</t>
        </r>
      </text>
    </comment>
    <comment ref="D20" authorId="0" shapeId="0" xr:uid="{00000000-0006-0000-2600-00007B000000}">
      <text>
        <r>
          <rPr>
            <b/>
            <sz val="9"/>
            <color indexed="81"/>
            <rFont val="Tahoma"/>
            <family val="2"/>
          </rPr>
          <t>Metric = D3_1_III_InfoCommunication_LoanAdva_InSingapore_x000D_
Data Type = Bk_Number 19 - 9</t>
        </r>
      </text>
    </comment>
    <comment ref="E20" authorId="0" shapeId="0" xr:uid="{00000000-0006-0000-2600-00007C000000}">
      <text>
        <r>
          <rPr>
            <b/>
            <sz val="9"/>
            <color indexed="81"/>
            <rFont val="Tahoma"/>
            <family val="2"/>
          </rPr>
          <t>Metric = D3_1_III_BillDiscountPurch_Amount_x000D_
Data Type = Bk_Number 19 - 9_x000D_
Bk_AssetsContBySector = InformationCommunications</t>
        </r>
      </text>
    </comment>
    <comment ref="F20" authorId="0" shapeId="0" xr:uid="{00000000-0006-0000-2600-00007D000000}">
      <text>
        <r>
          <rPr>
            <b/>
            <sz val="9"/>
            <color indexed="81"/>
            <rFont val="Tahoma"/>
            <family val="2"/>
          </rPr>
          <t>Metric = D3_1_III_ContigentItem_Amount_x000D_
Data Type = Bk_Number 19 - 9_x000D_
Bk_AssetsContBySector = InformationCommunications</t>
        </r>
      </text>
    </comment>
    <comment ref="G20" authorId="0" shapeId="0" xr:uid="{00000000-0006-0000-2600-00007E000000}">
      <text>
        <r>
          <rPr>
            <b/>
            <sz val="9"/>
            <color indexed="81"/>
            <rFont val="Tahoma"/>
            <family val="2"/>
          </rPr>
          <t>Metric = D3_1_III_OutsDebtSecur_Amount_x000D_
Data Type = Bk_Number 19 - 9_x000D_
Bk_AssetsContBySector = InformationCommunications</t>
        </r>
      </text>
    </comment>
    <comment ref="H20" authorId="1" shapeId="0" xr:uid="{00000000-0006-0000-2600-00007F000000}">
      <text>
        <r>
          <rPr>
            <b/>
            <sz val="9"/>
            <color indexed="81"/>
            <rFont val="Tahoma"/>
            <family val="2"/>
          </rPr>
          <t>Metric = D3_1_III_NewCredGrantMnthQuart_Total_Amount_x000D_
Data Type = Bk_Number 19 - 9_x000D_
Bk_AssetsContBySector = InformationCommunications</t>
        </r>
      </text>
    </comment>
    <comment ref="I20" authorId="0" shapeId="0" xr:uid="{00000000-0006-0000-2600-000080000000}">
      <text>
        <r>
          <rPr>
            <b/>
            <sz val="9"/>
            <color indexed="81"/>
            <rFont val="Tahoma"/>
            <family val="2"/>
          </rPr>
          <t>Metric = D3_1_III_InfoCommunication_CredFacilGrantMnthQuart_InSingapore_x000D_
Data Type = Bk_Number 19 - 9</t>
        </r>
      </text>
    </comment>
    <comment ref="J20" authorId="0" shapeId="0" xr:uid="{00000000-0006-0000-2600-000081000000}">
      <text>
        <r>
          <rPr>
            <b/>
            <sz val="9"/>
            <color indexed="81"/>
            <rFont val="Tahoma"/>
            <family val="2"/>
          </rPr>
          <t>Metric = D3_1_III_RestrucExtCredFacilMnthQuart_Amount_x000D_
Data Type = Bk_Number 19 - 9_x000D_
Bk_AssetsContBySector = InformationCommunications</t>
        </r>
      </text>
    </comment>
    <comment ref="K20" authorId="0" shapeId="0" xr:uid="{00000000-0006-0000-2600-000082000000}">
      <text>
        <r>
          <rPr>
            <b/>
            <sz val="9"/>
            <color indexed="81"/>
            <rFont val="Tahoma"/>
            <family val="2"/>
          </rPr>
          <t>Metric = D3_1_III_NewDebtSecurMnthQuart_Amount_x000D_
Data Type = Bk_Number 19 - 9_x000D_
Bk_AssetsContBySector = InformationCommunications</t>
        </r>
      </text>
    </comment>
    <comment ref="B21" authorId="0" shapeId="0" xr:uid="{00000000-0006-0000-2600-000083000000}">
      <text>
        <r>
          <rPr>
            <b/>
            <sz val="9"/>
            <color indexed="81"/>
            <rFont val="Tahoma"/>
            <family val="2"/>
          </rPr>
          <t>Metric = D3_1_III_CredFacilLimit_Amount_x000D_
Data Type = Bk_Number 19 - 9_x000D_
Bk_AssetsContBySector = RealProp</t>
        </r>
      </text>
    </comment>
    <comment ref="C21" authorId="1" shapeId="0" xr:uid="{00000000-0006-0000-2600-000084000000}">
      <text>
        <r>
          <rPr>
            <b/>
            <sz val="9"/>
            <color indexed="81"/>
            <rFont val="Tahoma"/>
            <family val="2"/>
          </rPr>
          <t>Metric = D3_1_III_LoanAdva_Total_Amount_x000D_
Data Type = Bk_Number 19 - 9_x000D_
Bk_AssetsContBySector = RealProp</t>
        </r>
      </text>
    </comment>
    <comment ref="D21" authorId="0" shapeId="0" xr:uid="{00000000-0006-0000-2600-000085000000}">
      <text>
        <r>
          <rPr>
            <b/>
            <sz val="9"/>
            <color indexed="81"/>
            <rFont val="Tahoma"/>
            <family val="2"/>
          </rPr>
          <t>Metric = D3_1_III_RealProp_LoanAdva_InSingapore_x000D_
Data Type = Bk_Number 19 - 9</t>
        </r>
      </text>
    </comment>
    <comment ref="E21" authorId="0" shapeId="0" xr:uid="{00000000-0006-0000-2600-000086000000}">
      <text>
        <r>
          <rPr>
            <b/>
            <sz val="9"/>
            <color indexed="81"/>
            <rFont val="Tahoma"/>
            <family val="2"/>
          </rPr>
          <t>Metric = D3_1_III_BillDiscountPurch_Amount_x000D_
Data Type = Bk_Number 19 - 9_x000D_
Bk_AssetsContBySector = RealProp</t>
        </r>
      </text>
    </comment>
    <comment ref="F21" authorId="0" shapeId="0" xr:uid="{00000000-0006-0000-2600-000087000000}">
      <text>
        <r>
          <rPr>
            <b/>
            <sz val="9"/>
            <color indexed="81"/>
            <rFont val="Tahoma"/>
            <family val="2"/>
          </rPr>
          <t>Metric = D3_1_III_ContigentItem_Amount_x000D_
Data Type = Bk_Number 19 - 9_x000D_
Bk_AssetsContBySector = RealProp</t>
        </r>
      </text>
    </comment>
    <comment ref="G21" authorId="0" shapeId="0" xr:uid="{00000000-0006-0000-2600-000088000000}">
      <text>
        <r>
          <rPr>
            <b/>
            <sz val="9"/>
            <color indexed="81"/>
            <rFont val="Tahoma"/>
            <family val="2"/>
          </rPr>
          <t>Metric = D3_1_III_OutsDebtSecur_Amount_x000D_
Data Type = Bk_Number 19 - 9_x000D_
Bk_AssetsContBySector = RealProp</t>
        </r>
      </text>
    </comment>
    <comment ref="H21" authorId="1" shapeId="0" xr:uid="{00000000-0006-0000-2600-000089000000}">
      <text>
        <r>
          <rPr>
            <b/>
            <sz val="9"/>
            <color indexed="81"/>
            <rFont val="Tahoma"/>
            <family val="2"/>
          </rPr>
          <t>Metric = D3_1_III_NewCredGrantMnthQuart_Total_Amount_x000D_
Data Type = Bk_Number 19 - 9_x000D_
Bk_AssetsContBySector = RealProp</t>
        </r>
      </text>
    </comment>
    <comment ref="I21" authorId="0" shapeId="0" xr:uid="{00000000-0006-0000-2600-00008A000000}">
      <text>
        <r>
          <rPr>
            <b/>
            <sz val="9"/>
            <color indexed="81"/>
            <rFont val="Tahoma"/>
            <family val="2"/>
          </rPr>
          <t>Metric = D3_1_III_RealProp_CredFacilGrantMnthQuart_InSingapore_x000D_
Data Type = Bk_Number 19 - 9</t>
        </r>
      </text>
    </comment>
    <comment ref="J21" authorId="0" shapeId="0" xr:uid="{00000000-0006-0000-2600-00008B000000}">
      <text>
        <r>
          <rPr>
            <b/>
            <sz val="9"/>
            <color indexed="81"/>
            <rFont val="Tahoma"/>
            <family val="2"/>
          </rPr>
          <t>Metric = D3_1_III_RestrucExtCredFacilMnthQuart_Amount_x000D_
Data Type = Bk_Number 19 - 9_x000D_
Bk_AssetsContBySector = RealProp</t>
        </r>
      </text>
    </comment>
    <comment ref="K21" authorId="0" shapeId="0" xr:uid="{00000000-0006-0000-2600-00008C000000}">
      <text>
        <r>
          <rPr>
            <b/>
            <sz val="9"/>
            <color indexed="81"/>
            <rFont val="Tahoma"/>
            <family val="2"/>
          </rPr>
          <t>Metric = D3_1_III_NewDebtSecurMnthQuart_Amount_x000D_
Data Type = Bk_Number 19 - 9_x000D_
Bk_AssetsContBySector = RealProp</t>
        </r>
      </text>
    </comment>
    <comment ref="B22" authorId="2" shapeId="0" xr:uid="{00000000-0006-0000-2600-00008D000000}">
      <text>
        <r>
          <rPr>
            <b/>
            <sz val="9"/>
            <color indexed="81"/>
            <rFont val="Tahoma"/>
            <family val="2"/>
          </rPr>
          <t>Metric = D3_1_III_CredFacilLimit_RealEstWhichRealEstDevs_x000D_
Data Type = Bk_Number 19 - 9</t>
        </r>
      </text>
    </comment>
    <comment ref="C22" authorId="2" shapeId="0" xr:uid="{00000000-0006-0000-2600-00008E000000}">
      <text>
        <r>
          <rPr>
            <b/>
            <sz val="9"/>
            <color indexed="81"/>
            <rFont val="Tahoma"/>
            <family val="2"/>
          </rPr>
          <t>Metric = D3_1_III_LoanAdva_Total_RealEst_WhichRealEstDevs_x000D_
Data Type = Bk_Number 19 - 9</t>
        </r>
      </text>
    </comment>
    <comment ref="D22" authorId="2" shapeId="0" xr:uid="{00000000-0006-0000-2600-00008F000000}">
      <text>
        <r>
          <rPr>
            <b/>
            <sz val="9"/>
            <color indexed="81"/>
            <rFont val="Tahoma"/>
            <family val="2"/>
          </rPr>
          <t>Metric = D3_1_III_RealEst_WhichRealEstDevs_LoanAdva_InSingapore_x000D_
Data Type = Bk_Number 19 - 9</t>
        </r>
      </text>
    </comment>
    <comment ref="E22" authorId="2" shapeId="0" xr:uid="{00000000-0006-0000-2600-000090000000}">
      <text>
        <r>
          <rPr>
            <b/>
            <sz val="9"/>
            <color indexed="81"/>
            <rFont val="Tahoma"/>
            <family val="2"/>
          </rPr>
          <t>Metric = D3_1_III_BillDiscountPurch_Total_RealEst_WhichRealEstDevs_x000D_
Data Type = Bk_Number 19 - 9</t>
        </r>
      </text>
    </comment>
    <comment ref="F22" authorId="2" shapeId="0" xr:uid="{00000000-0006-0000-2600-000091000000}">
      <text>
        <r>
          <rPr>
            <b/>
            <sz val="9"/>
            <color indexed="81"/>
            <rFont val="Tahoma"/>
            <family val="2"/>
          </rPr>
          <t>Metric = D3_1_III_ContigentItem_RealEst_WhichRealEstDevs_x000D_
Data Type = Bk_Number 19 - 9</t>
        </r>
      </text>
    </comment>
    <comment ref="G22" authorId="2" shapeId="0" xr:uid="{00000000-0006-0000-2600-000092000000}">
      <text>
        <r>
          <rPr>
            <b/>
            <sz val="9"/>
            <color indexed="81"/>
            <rFont val="Tahoma"/>
            <family val="2"/>
          </rPr>
          <t>Metric = D3_1_III_OutsDebtSecur_RealEst_WhichRealEstDevs_x000D_
Data Type = Bk_Number 19 - 9</t>
        </r>
      </text>
    </comment>
    <comment ref="H22" authorId="2" shapeId="0" xr:uid="{00000000-0006-0000-2600-000093000000}">
      <text>
        <r>
          <rPr>
            <b/>
            <sz val="9"/>
            <color indexed="81"/>
            <rFont val="Tahoma"/>
            <family val="2"/>
          </rPr>
          <t>Metric = D3_1_III_NewCredGrantMnthQuart_Total_RealEst_WhichRealEstDevs_x000D_
Data Type = Bk_Number 19 - 9</t>
        </r>
      </text>
    </comment>
    <comment ref="I22" authorId="2" shapeId="0" xr:uid="{00000000-0006-0000-2600-000094000000}">
      <text>
        <r>
          <rPr>
            <b/>
            <sz val="9"/>
            <color indexed="81"/>
            <rFont val="Tahoma"/>
            <family val="2"/>
          </rPr>
          <t>Metric = D3_1_III_RealEst_WhichRealEstDevs_CredFacilGrantMnthQuart_InSingapore_x000D_
Data Type = Bk_Number 19 - 9</t>
        </r>
      </text>
    </comment>
    <comment ref="J22" authorId="2" shapeId="0" xr:uid="{00000000-0006-0000-2600-000095000000}">
      <text>
        <r>
          <rPr>
            <b/>
            <sz val="9"/>
            <color indexed="81"/>
            <rFont val="Tahoma"/>
            <family val="2"/>
          </rPr>
          <t>Metric = D3_1_III_RestrucExtCredFacilMnthQuart_RealEst_WhichRealEstDevs_x000D_
Data Type = Bk_Number 19 - 9</t>
        </r>
      </text>
    </comment>
    <comment ref="K22" authorId="2" shapeId="0" xr:uid="{00000000-0006-0000-2600-000096000000}">
      <text>
        <r>
          <rPr>
            <b/>
            <sz val="9"/>
            <color indexed="81"/>
            <rFont val="Tahoma"/>
            <family val="2"/>
          </rPr>
          <t>Metric = D3_1_III_NewDebtSecurMnthQuart_RealEst_WhichRealEstDevs_x000D_
Data Type = Bk_Number 19 - 9</t>
        </r>
      </text>
    </comment>
    <comment ref="B23" authorId="2" shapeId="0" xr:uid="{00000000-0006-0000-2600-000097000000}">
      <text>
        <r>
          <rPr>
            <b/>
            <sz val="9"/>
            <color indexed="81"/>
            <rFont val="Tahoma"/>
            <family val="2"/>
          </rPr>
          <t>Metric = D3_1_III_CredFacilLimit_RealEstWhichRealEstInvstsTrustsWithRentInc_x000D_
Data Type = Bk_Number 19 - 9</t>
        </r>
      </text>
    </comment>
    <comment ref="C23" authorId="2" shapeId="0" xr:uid="{00000000-0006-0000-2600-000098000000}">
      <text>
        <r>
          <rPr>
            <b/>
            <sz val="9"/>
            <color indexed="81"/>
            <rFont val="Tahoma"/>
            <family val="2"/>
          </rPr>
          <t>Metric = D3_1_III_LoanAdva_Total_RealEst_WhichRealEstInvstsTrustsWithRentInc_x000D_
Data Type = Bk_Number 19 - 9</t>
        </r>
      </text>
    </comment>
    <comment ref="D23" authorId="2" shapeId="0" xr:uid="{00000000-0006-0000-2600-000099000000}">
      <text>
        <r>
          <rPr>
            <b/>
            <sz val="9"/>
            <color indexed="81"/>
            <rFont val="Tahoma"/>
            <family val="2"/>
          </rPr>
          <t>Metric = D3_1_III_RealEst_WhichRealEstInvstsTrustsWithRentInc_LoanAdva_InSingapore_x000D_
Data Type = Bk_Number 19 - 9</t>
        </r>
      </text>
    </comment>
    <comment ref="E23" authorId="2" shapeId="0" xr:uid="{00000000-0006-0000-2600-00009A000000}">
      <text>
        <r>
          <rPr>
            <b/>
            <sz val="9"/>
            <color indexed="81"/>
            <rFont val="Tahoma"/>
            <family val="2"/>
          </rPr>
          <t>Metric = D3_1_III_BillDiscountPurch_Total_RealEst_WhichRealEstInvstsTrustsWithRentInc_x000D_
Data Type = Bk_Number 19 - 9</t>
        </r>
      </text>
    </comment>
    <comment ref="F23" authorId="2" shapeId="0" xr:uid="{00000000-0006-0000-2600-00009B000000}">
      <text>
        <r>
          <rPr>
            <b/>
            <sz val="9"/>
            <color indexed="81"/>
            <rFont val="Tahoma"/>
            <family val="2"/>
          </rPr>
          <t>Metric = D3_1_III_ContigentItem_RealEst_WhichRealEstInvstsTrustsWithRentInc_x000D_
Data Type = Bk_Number 19 - 9</t>
        </r>
      </text>
    </comment>
    <comment ref="G23" authorId="2" shapeId="0" xr:uid="{00000000-0006-0000-2600-00009C000000}">
      <text>
        <r>
          <rPr>
            <b/>
            <sz val="9"/>
            <color indexed="81"/>
            <rFont val="Tahoma"/>
            <family val="2"/>
          </rPr>
          <t>Metric = D3_1_III_OutsDebtSecur_RealEst_WhichRealEstInvstsTrustsWithRentInc_x000D_
Data Type = Bk_Number 19 - 9</t>
        </r>
      </text>
    </comment>
    <comment ref="H23" authorId="2" shapeId="0" xr:uid="{00000000-0006-0000-2600-00009D000000}">
      <text>
        <r>
          <rPr>
            <b/>
            <sz val="9"/>
            <color indexed="81"/>
            <rFont val="Tahoma"/>
            <family val="2"/>
          </rPr>
          <t>Metric = D3_1_III_NewCredGrantMnthQuart_Total_RealEst_WhichRealEstInvstsTrustsWithRentInc_x000D_
Data Type = Bk_Number 19 - 9</t>
        </r>
      </text>
    </comment>
    <comment ref="I23" authorId="2" shapeId="0" xr:uid="{00000000-0006-0000-2600-00009E000000}">
      <text>
        <r>
          <rPr>
            <b/>
            <sz val="9"/>
            <color indexed="81"/>
            <rFont val="Tahoma"/>
            <family val="2"/>
          </rPr>
          <t>Metric = D3_1_III_RealEst_WhichRealEstInvstsTrustsWithRentInc_CredFacilGrantMnthQuart_InSingapore_x000D_
Data Type = Bk_Number 19 - 9</t>
        </r>
      </text>
    </comment>
    <comment ref="J23" authorId="2" shapeId="0" xr:uid="{00000000-0006-0000-2600-00009F000000}">
      <text>
        <r>
          <rPr>
            <b/>
            <sz val="9"/>
            <color indexed="81"/>
            <rFont val="Tahoma"/>
            <family val="2"/>
          </rPr>
          <t>Metric = D3_1_III_RestrucExtCredFacilMnthQuart_RealEst_WhichRealEstInvstsTrustsWithRentInc_x000D_
Data Type = Bk_Number 19 - 9</t>
        </r>
      </text>
    </comment>
    <comment ref="K23" authorId="2" shapeId="0" xr:uid="{00000000-0006-0000-2600-0000A0000000}">
      <text>
        <r>
          <rPr>
            <b/>
            <sz val="9"/>
            <color indexed="81"/>
            <rFont val="Tahoma"/>
            <family val="2"/>
          </rPr>
          <t>Metric = D3_1_III_NewDebtSecurMnthQuart_RealEst_WhichRealEstInvstsTrustsWithRentInc_x000D_
Data Type = Bk_Number 19 - 9</t>
        </r>
      </text>
    </comment>
    <comment ref="B24" authorId="0" shapeId="0" xr:uid="{00000000-0006-0000-2600-0000A1000000}">
      <text>
        <r>
          <rPr>
            <b/>
            <sz val="9"/>
            <color indexed="81"/>
            <rFont val="Tahoma"/>
            <family val="2"/>
          </rPr>
          <t>Metric = D3_1_III_CredFacilLimit_Amount_x000D_
Data Type = Bk_Number 19 - 9_x000D_
Bk_AssetsContBySector = ProfessionalScientificTechnicalAdministrativeSupportServiceActivities</t>
        </r>
      </text>
    </comment>
    <comment ref="C24" authorId="1" shapeId="0" xr:uid="{00000000-0006-0000-2600-0000A2000000}">
      <text>
        <r>
          <rPr>
            <b/>
            <sz val="9"/>
            <color indexed="81"/>
            <rFont val="Tahoma"/>
            <family val="2"/>
          </rPr>
          <t>Metric = D3_1_III_LoanAdva_Total_Amount_x000D_
Data Type = Bk_Number 19 - 9_x000D_
Bk_AssetsContBySector = ProfessionalScientificTechnicalAdministrativeSupportServiceActivities</t>
        </r>
      </text>
    </comment>
    <comment ref="D24" authorId="0" shapeId="0" xr:uid="{00000000-0006-0000-2600-0000A3000000}">
      <text>
        <r>
          <rPr>
            <b/>
            <sz val="9"/>
            <color indexed="81"/>
            <rFont val="Tahoma"/>
            <family val="2"/>
          </rPr>
          <t>Metric = D3_1_III_ProfessScientifTechAdminSuppServiceActiv_LoanAdva_InSingapore_x000D_
Data Type = Bk_Number 19 - 9</t>
        </r>
      </text>
    </comment>
    <comment ref="E24" authorId="0" shapeId="0" xr:uid="{00000000-0006-0000-2600-0000A4000000}">
      <text>
        <r>
          <rPr>
            <b/>
            <sz val="9"/>
            <color indexed="81"/>
            <rFont val="Tahoma"/>
            <family val="2"/>
          </rPr>
          <t>Metric = D3_1_III_BillDiscountPurch_Amount_x000D_
Data Type = Bk_Number 19 - 9_x000D_
Bk_AssetsContBySector = ProfessionalScientificTechnicalAdministrativeSupportServiceActivities</t>
        </r>
      </text>
    </comment>
    <comment ref="F24" authorId="0" shapeId="0" xr:uid="{00000000-0006-0000-2600-0000A5000000}">
      <text>
        <r>
          <rPr>
            <b/>
            <sz val="9"/>
            <color indexed="81"/>
            <rFont val="Tahoma"/>
            <family val="2"/>
          </rPr>
          <t>Metric = D3_1_III_ContigentItem_Amount_x000D_
Data Type = Bk_Number 19 - 9_x000D_
Bk_AssetsContBySector = ProfessionalScientificTechnicalAdministrativeSupportServiceActivities</t>
        </r>
      </text>
    </comment>
    <comment ref="G24" authorId="0" shapeId="0" xr:uid="{00000000-0006-0000-2600-0000A6000000}">
      <text>
        <r>
          <rPr>
            <b/>
            <sz val="9"/>
            <color indexed="81"/>
            <rFont val="Tahoma"/>
            <family val="2"/>
          </rPr>
          <t>Metric = D3_1_III_OutsDebtSecur_Amount_x000D_
Data Type = Bk_Number 19 - 9_x000D_
Bk_AssetsContBySector = ProfessionalScientificTechnicalAdministrativeSupportServiceActivities</t>
        </r>
      </text>
    </comment>
    <comment ref="H24" authorId="1" shapeId="0" xr:uid="{00000000-0006-0000-2600-0000A7000000}">
      <text>
        <r>
          <rPr>
            <b/>
            <sz val="9"/>
            <color indexed="81"/>
            <rFont val="Tahoma"/>
            <family val="2"/>
          </rPr>
          <t>Metric = D3_1_III_NewCredGrantMnthQuart_Total_Amount_x000D_
Data Type = Bk_Number 19 - 9_x000D_
Bk_AssetsContBySector = ProfessionalScientificTechnicalAdministrativeSupportServiceActivities</t>
        </r>
      </text>
    </comment>
    <comment ref="I24" authorId="0" shapeId="0" xr:uid="{00000000-0006-0000-2600-0000A8000000}">
      <text>
        <r>
          <rPr>
            <b/>
            <sz val="9"/>
            <color indexed="81"/>
            <rFont val="Tahoma"/>
            <family val="2"/>
          </rPr>
          <t>Metric = D3_1_III_ProfessScientifTechAdminSuppServiceActiv_CredFacilGrantMnthQuart_InSingapore_x000D_
Data Type = Bk_Number 19 - 9</t>
        </r>
      </text>
    </comment>
    <comment ref="J24" authorId="0" shapeId="0" xr:uid="{00000000-0006-0000-2600-0000A9000000}">
      <text>
        <r>
          <rPr>
            <b/>
            <sz val="9"/>
            <color indexed="81"/>
            <rFont val="Tahoma"/>
            <family val="2"/>
          </rPr>
          <t>Metric = D3_1_III_RestrucExtCredFacilMnthQuart_Amount_x000D_
Data Type = Bk_Number 19 - 9_x000D_
Bk_AssetsContBySector = ProfessionalScientificTechnicalAdministrativeSupportServiceActivities</t>
        </r>
      </text>
    </comment>
    <comment ref="K24" authorId="0" shapeId="0" xr:uid="{00000000-0006-0000-2600-0000AA000000}">
      <text>
        <r>
          <rPr>
            <b/>
            <sz val="9"/>
            <color indexed="81"/>
            <rFont val="Tahoma"/>
            <family val="2"/>
          </rPr>
          <t>Metric = D3_1_III_NewDebtSecurMnthQuart_Amount_x000D_
Data Type = Bk_Number 19 - 9_x000D_
Bk_AssetsContBySector = ProfessionalScientificTechnicalAdministrativeSupportServiceActivities</t>
        </r>
      </text>
    </comment>
    <comment ref="B25" authorId="0" shapeId="0" xr:uid="{00000000-0006-0000-2600-0000AB000000}">
      <text>
        <r>
          <rPr>
            <b/>
            <sz val="9"/>
            <color indexed="81"/>
            <rFont val="Tahoma"/>
            <family val="2"/>
          </rPr>
          <t>Metric = D3_1_III_CredFacilLimit_Amount_x000D_
Data Type = Bk_Number 19 - 9_x000D_
Bk_AssetsContBySector = OtherIndustries</t>
        </r>
      </text>
    </comment>
    <comment ref="C25" authorId="1" shapeId="0" xr:uid="{00000000-0006-0000-2600-0000AC000000}">
      <text>
        <r>
          <rPr>
            <b/>
            <sz val="9"/>
            <color indexed="81"/>
            <rFont val="Tahoma"/>
            <family val="2"/>
          </rPr>
          <t>Metric = D3_1_III_LoanAdva_Total_Amount_x000D_
Data Type = Bk_Number 19 - 9_x000D_
Bk_AssetsContBySector = OtherIndustries</t>
        </r>
      </text>
    </comment>
    <comment ref="D25" authorId="0" shapeId="0" xr:uid="{00000000-0006-0000-2600-0000AD000000}">
      <text>
        <r>
          <rPr>
            <b/>
            <sz val="9"/>
            <color indexed="81"/>
            <rFont val="Tahoma"/>
            <family val="2"/>
          </rPr>
          <t>Metric = D3_1_III_OtherIndustries_LoanAdva_InSingapore_x000D_
Data Type = Bk_Number 19 - 9</t>
        </r>
      </text>
    </comment>
    <comment ref="E25" authorId="0" shapeId="0" xr:uid="{00000000-0006-0000-2600-0000AE000000}">
      <text>
        <r>
          <rPr>
            <b/>
            <sz val="9"/>
            <color indexed="81"/>
            <rFont val="Tahoma"/>
            <family val="2"/>
          </rPr>
          <t>Metric = D3_1_III_BillDiscountPurch_Amount_x000D_
Data Type = Bk_Number 19 - 9_x000D_
Bk_AssetsContBySector = OtherIndustries</t>
        </r>
      </text>
    </comment>
    <comment ref="F25" authorId="0" shapeId="0" xr:uid="{00000000-0006-0000-2600-0000AF000000}">
      <text>
        <r>
          <rPr>
            <b/>
            <sz val="9"/>
            <color indexed="81"/>
            <rFont val="Tahoma"/>
            <family val="2"/>
          </rPr>
          <t>Metric = D3_1_III_ContigentItem_Amount_x000D_
Data Type = Bk_Number 19 - 9_x000D_
Bk_AssetsContBySector = OtherIndustries</t>
        </r>
      </text>
    </comment>
    <comment ref="G25" authorId="0" shapeId="0" xr:uid="{00000000-0006-0000-2600-0000B0000000}">
      <text>
        <r>
          <rPr>
            <b/>
            <sz val="9"/>
            <color indexed="81"/>
            <rFont val="Tahoma"/>
            <family val="2"/>
          </rPr>
          <t>Metric = D3_1_III_OutsDebtSecur_Amount_x000D_
Data Type = Bk_Number 19 - 9_x000D_
Bk_AssetsContBySector = OtherIndustries</t>
        </r>
      </text>
    </comment>
    <comment ref="H25" authorId="1" shapeId="0" xr:uid="{00000000-0006-0000-2600-0000B1000000}">
      <text>
        <r>
          <rPr>
            <b/>
            <sz val="9"/>
            <color indexed="81"/>
            <rFont val="Tahoma"/>
            <family val="2"/>
          </rPr>
          <t>Metric = D3_1_III_NewCredGrantMnthQuart_Total_Amount_x000D_
Data Type = Bk_Number 19 - 9_x000D_
Bk_AssetsContBySector = OtherIndustries</t>
        </r>
      </text>
    </comment>
    <comment ref="I25" authorId="0" shapeId="0" xr:uid="{00000000-0006-0000-2600-0000B2000000}">
      <text>
        <r>
          <rPr>
            <b/>
            <sz val="9"/>
            <color indexed="81"/>
            <rFont val="Tahoma"/>
            <family val="2"/>
          </rPr>
          <t>Metric = D3_1_III_OtherIndustries_CredFacilGrantMnthQuart_InSingapore_x000D_
Data Type = Bk_Number 19 - 9</t>
        </r>
      </text>
    </comment>
    <comment ref="J25" authorId="0" shapeId="0" xr:uid="{00000000-0006-0000-2600-0000B3000000}">
      <text>
        <r>
          <rPr>
            <b/>
            <sz val="9"/>
            <color indexed="81"/>
            <rFont val="Tahoma"/>
            <family val="2"/>
          </rPr>
          <t>Metric = D3_1_III_RestrucExtCredFacilMnthQuart_Amount_x000D_
Data Type = Bk_Number 19 - 9_x000D_
Bk_AssetsContBySector = OtherIndustries</t>
        </r>
      </text>
    </comment>
    <comment ref="K25" authorId="0" shapeId="0" xr:uid="{00000000-0006-0000-2600-0000B4000000}">
      <text>
        <r>
          <rPr>
            <b/>
            <sz val="9"/>
            <color indexed="81"/>
            <rFont val="Tahoma"/>
            <family val="2"/>
          </rPr>
          <t>Metric = D3_1_III_NewDebtSecurMnthQuart_Amount_x000D_
Data Type = Bk_Number 19 - 9_x000D_
Bk_AssetsContBySector = OtherIndustries</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Igor Mitrovic</author>
    <author>Garbhan Malone</author>
  </authors>
  <commentList>
    <comment ref="C9" authorId="0" shapeId="0" xr:uid="{00000000-0006-0000-2700-000001000000}">
      <text>
        <r>
          <rPr>
            <b/>
            <sz val="9"/>
            <color indexed="81"/>
            <rFont val="Tahoma"/>
            <family val="2"/>
          </rPr>
          <t>Metric = D3_2_I_II_Secured_Amount_x000D_
Data Type = Bk_Number 19 - 9_x000D_
Bk_Asscontingitem_Purp = PurchaseResidentialProperties_OwnerOccupied_x000D_
Bk_Residency = SingaporeResident_x000D_
Bk_OtherCurrencies = AllCurrencies</t>
        </r>
      </text>
    </comment>
    <comment ref="D9" authorId="0" shapeId="0" xr:uid="{00000000-0006-0000-2700-000002000000}">
      <text>
        <r>
          <rPr>
            <b/>
            <sz val="9"/>
            <color indexed="81"/>
            <rFont val="Tahoma"/>
            <family val="2"/>
          </rPr>
          <t>Metric = D3_2_I_II_Unsecured_Amount_x000D_
Data Type = Bk_Number 19 - 9_x000D_
Bk_Asscontingitem_Purp = PurchaseResidentialProperties_OwnerOccupied_x000D_
Bk_Residency = SingaporeResident_x000D_
Bk_OtherCurrencies = AllCurrencies</t>
        </r>
      </text>
    </comment>
    <comment ref="E9" authorId="0" shapeId="0" xr:uid="{00000000-0006-0000-2700-000003000000}">
      <text>
        <r>
          <rPr>
            <b/>
            <sz val="9"/>
            <color indexed="81"/>
            <rFont val="Tahoma"/>
            <family val="2"/>
          </rPr>
          <t>Metric = D3_2_I_II_CredFacilMnthQuart_Amount_x000D_
Data Type = Bk_Number 19 - 9_x000D_
Bk_Asscontingitem_Purp = PurchaseResidentialProperties_OwnerOccupied_x000D_
Bk_Residency = SingaporeResident_x000D_
Bk_OtherCurrencies = AllCurrencies</t>
        </r>
      </text>
    </comment>
    <comment ref="C10" authorId="1" shapeId="0" xr:uid="{00000000-0006-0000-2700-000004000000}">
      <text>
        <r>
          <rPr>
            <b/>
            <sz val="9"/>
            <color indexed="81"/>
            <rFont val="Tahoma"/>
            <family val="2"/>
          </rPr>
          <t>Metric = D3_2_I_II_WhichHDB_ResidAllCurr_Secured_x000D_
Data Type = Bk_Number 19 - 9</t>
        </r>
      </text>
    </comment>
    <comment ref="D10" authorId="1" shapeId="0" xr:uid="{00000000-0006-0000-2700-000005000000}">
      <text>
        <r>
          <rPr>
            <b/>
            <sz val="9"/>
            <color indexed="81"/>
            <rFont val="Tahoma"/>
            <family val="2"/>
          </rPr>
          <t>Metric = D3_2_I_II_WhichHDB_ResidAllCurr_UnSecured_x000D_
Data Type = Bk_Number 19 - 9</t>
        </r>
      </text>
    </comment>
    <comment ref="E10" authorId="1" shapeId="0" xr:uid="{00000000-0006-0000-2700-000006000000}">
      <text>
        <r>
          <rPr>
            <b/>
            <sz val="9"/>
            <color indexed="81"/>
            <rFont val="Tahoma"/>
            <family val="2"/>
          </rPr>
          <t>Metric = D3_2_I_II_WhichHDB_ResidAllCurr_CredFacilMnthQuart_x000D_
Data Type = Bk_Number 19 - 9</t>
        </r>
      </text>
    </comment>
    <comment ref="C11" authorId="0" shapeId="0" xr:uid="{00000000-0006-0000-2700-000007000000}">
      <text>
        <r>
          <rPr>
            <b/>
            <sz val="9"/>
            <color indexed="81"/>
            <rFont val="Tahoma"/>
            <family val="2"/>
          </rPr>
          <t>Metric = D3_2_I_II_Secured_Amount_x000D_
Data Type = Bk_Number 19 - 9_x000D_
Bk_Asscontingitem_Purp = PurchaseResidentialProperties_Investment_x000D_
Bk_Residency = SingaporeResident_x000D_
Bk_OtherCurrencies = AllCurrencies</t>
        </r>
      </text>
    </comment>
    <comment ref="D11" authorId="0" shapeId="0" xr:uid="{00000000-0006-0000-2700-000008000000}">
      <text>
        <r>
          <rPr>
            <b/>
            <sz val="9"/>
            <color indexed="81"/>
            <rFont val="Tahoma"/>
            <family val="2"/>
          </rPr>
          <t>Metric = D3_2_I_II_Unsecured_Amount_x000D_
Data Type = Bk_Number 19 - 9_x000D_
Bk_Asscontingitem_Purp = PurchaseResidentialProperties_Investment_x000D_
Bk_Residency = SingaporeResident_x000D_
Bk_OtherCurrencies = AllCurrencies</t>
        </r>
      </text>
    </comment>
    <comment ref="E11" authorId="0" shapeId="0" xr:uid="{00000000-0006-0000-2700-000009000000}">
      <text>
        <r>
          <rPr>
            <b/>
            <sz val="9"/>
            <color indexed="81"/>
            <rFont val="Tahoma"/>
            <family val="2"/>
          </rPr>
          <t>Metric = D3_2_I_II_CredFacilMnthQuart_Amount_x000D_
Data Type = Bk_Number 19 - 9_x000D_
Bk_Asscontingitem_Purp = PurchaseResidentialProperties_Investment_x000D_
Bk_Residency = SingaporeResident_x000D_
Bk_OtherCurrencies = AllCurrencies</t>
        </r>
      </text>
    </comment>
    <comment ref="C12" authorId="0" shapeId="0" xr:uid="{00000000-0006-0000-2700-00000A000000}">
      <text>
        <r>
          <rPr>
            <b/>
            <sz val="9"/>
            <color indexed="81"/>
            <rFont val="Tahoma"/>
            <family val="2"/>
          </rPr>
          <t>Metric = D3_2_I_II_Secured_Amount_x000D_
Data Type = Bk_Number 19 - 9_x000D_
Bk_Asscontingitem_Purp = PurchaseResidentialProperties_BridgingLoans_x000D_
Bk_Residency = SingaporeResident_x000D_
Bk_OtherCurrencies = AllCurrencies</t>
        </r>
      </text>
    </comment>
    <comment ref="D12" authorId="0" shapeId="0" xr:uid="{00000000-0006-0000-2700-00000B000000}">
      <text>
        <r>
          <rPr>
            <b/>
            <sz val="9"/>
            <color indexed="81"/>
            <rFont val="Tahoma"/>
            <family val="2"/>
          </rPr>
          <t>Metric = D3_2_I_II_Unsecured_Amount_x000D_
Data Type = Bk_Number 19 - 9_x000D_
Bk_Asscontingitem_Purp = PurchaseResidentialProperties_BridgingLoans_x000D_
Bk_Residency = SingaporeResident_x000D_
Bk_OtherCurrencies = AllCurrencies</t>
        </r>
      </text>
    </comment>
    <comment ref="E12" authorId="0" shapeId="0" xr:uid="{00000000-0006-0000-2700-00000C000000}">
      <text>
        <r>
          <rPr>
            <b/>
            <sz val="9"/>
            <color indexed="81"/>
            <rFont val="Tahoma"/>
            <family val="2"/>
          </rPr>
          <t>Metric = D3_2_I_II_CredFacilMnthQuart_Amount_x000D_
Data Type = Bk_Number 19 - 9_x000D_
Bk_Asscontingitem_Purp = PurchaseResidentialProperties_BridgingLoans_x000D_
Bk_Residency = SingaporeResident_x000D_
Bk_OtherCurrencies = AllCurrencies</t>
        </r>
      </text>
    </comment>
    <comment ref="C13" authorId="0" shapeId="0" xr:uid="{00000000-0006-0000-2700-00000D000000}">
      <text>
        <r>
          <rPr>
            <b/>
            <sz val="9"/>
            <color indexed="81"/>
            <rFont val="Tahoma"/>
            <family val="2"/>
          </rPr>
          <t>Metric = D3_2_I_II_Secured_Amount_x000D_
Data Type = Bk_Number 19 - 9_x000D_
Bk_Asscontingitem_Purp = PurchaseCommercialProperties_x000D_
Bk_Residency = SingaporeResident_x000D_
Bk_OtherCurrencies = AllCurrencies</t>
        </r>
      </text>
    </comment>
    <comment ref="D13" authorId="0" shapeId="0" xr:uid="{00000000-0006-0000-2700-00000E000000}">
      <text>
        <r>
          <rPr>
            <b/>
            <sz val="9"/>
            <color indexed="81"/>
            <rFont val="Tahoma"/>
            <family val="2"/>
          </rPr>
          <t>Metric = D3_2_I_II_Unsecured_Amount_x000D_
Data Type = Bk_Number 19 - 9_x000D_
Bk_Asscontingitem_Purp = PurchaseCommercialProperties_x000D_
Bk_Residency = SingaporeResident_x000D_
Bk_OtherCurrencies = AllCurrencies</t>
        </r>
      </text>
    </comment>
    <comment ref="E13" authorId="0" shapeId="0" xr:uid="{00000000-0006-0000-2700-00000F000000}">
      <text>
        <r>
          <rPr>
            <b/>
            <sz val="9"/>
            <color indexed="81"/>
            <rFont val="Tahoma"/>
            <family val="2"/>
          </rPr>
          <t>Metric = D3_2_I_II_CredFacilMnthQuart_Amount_x000D_
Data Type = Bk_Number 19 - 9_x000D_
Bk_Asscontingitem_Purp = PurchaseCommercialProperties_x000D_
Bk_Residency = SingaporeResident_x000D_
Bk_OtherCurrencies = AllCurrencies</t>
        </r>
      </text>
    </comment>
    <comment ref="C14" authorId="0" shapeId="0" xr:uid="{00000000-0006-0000-2700-000010000000}">
      <text>
        <r>
          <rPr>
            <b/>
            <sz val="9"/>
            <color indexed="81"/>
            <rFont val="Tahoma"/>
            <family val="2"/>
          </rPr>
          <t>Metric = D3_2_I_II_Secured_Amount_x000D_
Data Type = Bk_Number 19 - 9_x000D_
Bk_Asscontingitem_Purp = PurchaseIndustrialProperties_x000D_
Bk_Residency = SingaporeResident_x000D_
Bk_OtherCurrencies = AllCurrencies</t>
        </r>
      </text>
    </comment>
    <comment ref="D14" authorId="0" shapeId="0" xr:uid="{00000000-0006-0000-2700-000011000000}">
      <text>
        <r>
          <rPr>
            <b/>
            <sz val="9"/>
            <color indexed="81"/>
            <rFont val="Tahoma"/>
            <family val="2"/>
          </rPr>
          <t>Metric = D3_2_I_II_Unsecured_Amount_x000D_
Data Type = Bk_Number 19 - 9_x000D_
Bk_Asscontingitem_Purp = PurchaseIndustrialProperties_x000D_
Bk_Residency = SingaporeResident_x000D_
Bk_OtherCurrencies = AllCurrencies</t>
        </r>
      </text>
    </comment>
    <comment ref="E14" authorId="0" shapeId="0" xr:uid="{00000000-0006-0000-2700-000012000000}">
      <text>
        <r>
          <rPr>
            <b/>
            <sz val="9"/>
            <color indexed="81"/>
            <rFont val="Tahoma"/>
            <family val="2"/>
          </rPr>
          <t>Metric = D3_2_I_II_CredFacilMnthQuart_Amount_x000D_
Data Type = Bk_Number 19 - 9_x000D_
Bk_Asscontingitem_Purp = PurchaseIndustrialProperties_x000D_
Bk_Residency = SingaporeResident_x000D_
Bk_OtherCurrencies = AllCurrencies</t>
        </r>
      </text>
    </comment>
    <comment ref="C15" authorId="0" shapeId="0" xr:uid="{00000000-0006-0000-2700-000013000000}">
      <text>
        <r>
          <rPr>
            <b/>
            <sz val="9"/>
            <color indexed="81"/>
            <rFont val="Tahoma"/>
            <family val="2"/>
          </rPr>
          <t>Metric = D3_2_I_II_Secured_Amount_x000D_
Data Type = Bk_Number 19 - 9_x000D_
Bk_Asscontingitem_Purp = PurchaseOtherProperties_x000D_
Bk_Residency = SingaporeResident_x000D_
Bk_OtherCurrencies = AllCurrencies</t>
        </r>
      </text>
    </comment>
    <comment ref="D15" authorId="0" shapeId="0" xr:uid="{00000000-0006-0000-2700-000014000000}">
      <text>
        <r>
          <rPr>
            <b/>
            <sz val="9"/>
            <color indexed="81"/>
            <rFont val="Tahoma"/>
            <family val="2"/>
          </rPr>
          <t>Metric = D3_2_I_II_Unsecured_Amount_x000D_
Data Type = Bk_Number 19 - 9_x000D_
Bk_Asscontingitem_Purp = PurchaseOtherProperties_x000D_
Bk_Residency = SingaporeResident_x000D_
Bk_OtherCurrencies = AllCurrencies</t>
        </r>
      </text>
    </comment>
    <comment ref="E15" authorId="0" shapeId="0" xr:uid="{00000000-0006-0000-2700-000015000000}">
      <text>
        <r>
          <rPr>
            <b/>
            <sz val="9"/>
            <color indexed="81"/>
            <rFont val="Tahoma"/>
            <family val="2"/>
          </rPr>
          <t>Metric = D3_2_I_II_CredFacilMnthQuart_Amount_x000D_
Data Type = Bk_Number 19 - 9_x000D_
Bk_Asscontingitem_Purp = PurchaseOtherProperties_x000D_
Bk_Residency = SingaporeResident_x000D_
Bk_OtherCurrencies = AllCurrencies</t>
        </r>
      </text>
    </comment>
    <comment ref="C17" authorId="0" shapeId="0" xr:uid="{00000000-0006-0000-2700-000016000000}">
      <text>
        <r>
          <rPr>
            <b/>
            <sz val="9"/>
            <color indexed="81"/>
            <rFont val="Tahoma"/>
            <family val="2"/>
          </rPr>
          <t>Metric = D3_2_I_II_Secured_Amount_x000D_
Data Type = Bk_Number 19 - 9_x000D_
Bk_Asscontingitem_Purp = EquityWithdrawalsProperties_Residential_x000D_
Bk_Residency = SingaporeResident_x000D_
Bk_OtherCurrencies = AllCurrencies</t>
        </r>
      </text>
    </comment>
    <comment ref="D17" authorId="0" shapeId="0" xr:uid="{00000000-0006-0000-2700-000017000000}">
      <text>
        <r>
          <rPr>
            <b/>
            <sz val="9"/>
            <color indexed="81"/>
            <rFont val="Tahoma"/>
            <family val="2"/>
          </rPr>
          <t>Metric = D3_2_I_II_Unsecured_Amount_x000D_
Data Type = Bk_Number 19 - 9_x000D_
Bk_Asscontingitem_Purp = EquityWithdrawalsProperties_Residential_x000D_
Bk_Residency = SingaporeResident_x000D_
Bk_OtherCurrencies = AllCurrencies</t>
        </r>
      </text>
    </comment>
    <comment ref="E17" authorId="0" shapeId="0" xr:uid="{00000000-0006-0000-2700-000018000000}">
      <text>
        <r>
          <rPr>
            <b/>
            <sz val="9"/>
            <color indexed="81"/>
            <rFont val="Tahoma"/>
            <family val="2"/>
          </rPr>
          <t>Metric = D3_2_I_II_CredFacilMnthQuart_Amount_x000D_
Data Type = Bk_Number 19 - 9_x000D_
Bk_Asscontingitem_Purp = EquityWithdrawalsProperties_Residential_x000D_
Bk_Residency = SingaporeResident_x000D_
Bk_OtherCurrencies = AllCurrencies</t>
        </r>
      </text>
    </comment>
    <comment ref="C18" authorId="0" shapeId="0" xr:uid="{00000000-0006-0000-2700-000019000000}">
      <text>
        <r>
          <rPr>
            <b/>
            <sz val="9"/>
            <color indexed="81"/>
            <rFont val="Tahoma"/>
            <family val="2"/>
          </rPr>
          <t>Metric = D3_2_I_II_Secured_Amount_x000D_
Data Type = Bk_Number 19 - 9_x000D_
Bk_Asscontingitem_Purp = EquityWithdrawalsProperties_Commercial_x000D_
Bk_Residency = SingaporeResident_x000D_
Bk_OtherCurrencies = AllCurrencies</t>
        </r>
      </text>
    </comment>
    <comment ref="D18" authorId="0" shapeId="0" xr:uid="{00000000-0006-0000-2700-00001A000000}">
      <text>
        <r>
          <rPr>
            <b/>
            <sz val="9"/>
            <color indexed="81"/>
            <rFont val="Tahoma"/>
            <family val="2"/>
          </rPr>
          <t>Metric = D3_2_I_II_Unsecured_Amount_x000D_
Data Type = Bk_Number 19 - 9_x000D_
Bk_Asscontingitem_Purp = EquityWithdrawalsProperties_Commercial_x000D_
Bk_Residency = SingaporeResident_x000D_
Bk_OtherCurrencies = AllCurrencies</t>
        </r>
      </text>
    </comment>
    <comment ref="E18" authorId="0" shapeId="0" xr:uid="{00000000-0006-0000-2700-00001B000000}">
      <text>
        <r>
          <rPr>
            <b/>
            <sz val="9"/>
            <color indexed="81"/>
            <rFont val="Tahoma"/>
            <family val="2"/>
          </rPr>
          <t>Metric = D3_2_I_II_CredFacilMnthQuart_Amount_x000D_
Data Type = Bk_Number 19 - 9_x000D_
Bk_Asscontingitem_Purp = EquityWithdrawalsProperties_Commercial_x000D_
Bk_Residency = SingaporeResident_x000D_
Bk_OtherCurrencies = AllCurrencies</t>
        </r>
      </text>
    </comment>
    <comment ref="C19" authorId="0" shapeId="0" xr:uid="{00000000-0006-0000-2700-00001C000000}">
      <text>
        <r>
          <rPr>
            <b/>
            <sz val="9"/>
            <color indexed="81"/>
            <rFont val="Tahoma"/>
            <family val="2"/>
          </rPr>
          <t>Metric = D3_2_I_II_Secured_Amount_x000D_
Data Type = Bk_Number 19 - 9_x000D_
Bk_Asscontingitem_Purp = EquityWithdrawalsProperties_Industrial_x000D_
Bk_Residency = SingaporeResident_x000D_
Bk_OtherCurrencies = AllCurrencies</t>
        </r>
      </text>
    </comment>
    <comment ref="D19" authorId="0" shapeId="0" xr:uid="{00000000-0006-0000-2700-00001D000000}">
      <text>
        <r>
          <rPr>
            <b/>
            <sz val="9"/>
            <color indexed="81"/>
            <rFont val="Tahoma"/>
            <family val="2"/>
          </rPr>
          <t>Metric = D3_2_I_II_Unsecured_Amount_x000D_
Data Type = Bk_Number 19 - 9_x000D_
Bk_Asscontingitem_Purp = EquityWithdrawalsProperties_Industrial_x000D_
Bk_Residency = SingaporeResident_x000D_
Bk_OtherCurrencies = AllCurrencies</t>
        </r>
      </text>
    </comment>
    <comment ref="E19" authorId="0" shapeId="0" xr:uid="{00000000-0006-0000-2700-00001E000000}">
      <text>
        <r>
          <rPr>
            <b/>
            <sz val="9"/>
            <color indexed="81"/>
            <rFont val="Tahoma"/>
            <family val="2"/>
          </rPr>
          <t>Metric = D3_2_I_II_CredFacilMnthQuart_Amount_x000D_
Data Type = Bk_Number 19 - 9_x000D_
Bk_Asscontingitem_Purp = EquityWithdrawalsProperties_Industrial_x000D_
Bk_Residency = SingaporeResident_x000D_
Bk_OtherCurrencies = AllCurrencies</t>
        </r>
      </text>
    </comment>
    <comment ref="C20" authorId="0" shapeId="0" xr:uid="{00000000-0006-0000-2700-00001F000000}">
      <text>
        <r>
          <rPr>
            <b/>
            <sz val="9"/>
            <color indexed="81"/>
            <rFont val="Tahoma"/>
            <family val="2"/>
          </rPr>
          <t>Metric = D3_2_I_II_Secured_Amount_x000D_
Data Type = Bk_Number 19 - 9_x000D_
Bk_Asscontingitem_Purp = EquityWithdrawalsProperties_Others_x000D_
Bk_Residency = SingaporeResident_x000D_
Bk_OtherCurrencies = AllCurrencies</t>
        </r>
      </text>
    </comment>
    <comment ref="D20" authorId="0" shapeId="0" xr:uid="{00000000-0006-0000-2700-000020000000}">
      <text>
        <r>
          <rPr>
            <b/>
            <sz val="9"/>
            <color indexed="81"/>
            <rFont val="Tahoma"/>
            <family val="2"/>
          </rPr>
          <t>Metric = D3_2_I_II_Unsecured_Amount_x000D_
Data Type = Bk_Number 19 - 9_x000D_
Bk_Asscontingitem_Purp = EquityWithdrawalsProperties_Others_x000D_
Bk_Residency = SingaporeResident_x000D_
Bk_OtherCurrencies = AllCurrencies</t>
        </r>
      </text>
    </comment>
    <comment ref="E20" authorId="0" shapeId="0" xr:uid="{00000000-0006-0000-2700-000021000000}">
      <text>
        <r>
          <rPr>
            <b/>
            <sz val="9"/>
            <color indexed="81"/>
            <rFont val="Tahoma"/>
            <family val="2"/>
          </rPr>
          <t>Metric = D3_2_I_II_CredFacilMnthQuart_Amount_x000D_
Data Type = Bk_Number 19 - 9_x000D_
Bk_Asscontingitem_Purp = EquityWithdrawalsProperties_Others_x000D_
Bk_Residency = SingaporeResident_x000D_
Bk_OtherCurrencies = AllCurrencies</t>
        </r>
      </text>
    </comment>
    <comment ref="C21" authorId="0" shapeId="0" xr:uid="{00000000-0006-0000-2700-000022000000}">
      <text>
        <r>
          <rPr>
            <b/>
            <sz val="9"/>
            <color indexed="81"/>
            <rFont val="Tahoma"/>
            <family val="2"/>
          </rPr>
          <t>Metric = D3_2_I_II_Secured_Amount_x000D_
Data Type = Bk_Number 19 - 9_x000D_
Bk_Asscontingitem_Purp = MotorVehicles_x000D_
Bk_Residency = SingaporeResident_x000D_
Bk_OtherCurrencies = AllCurrencies</t>
        </r>
      </text>
    </comment>
    <comment ref="D21" authorId="0" shapeId="0" xr:uid="{00000000-0006-0000-2700-000023000000}">
      <text>
        <r>
          <rPr>
            <b/>
            <sz val="9"/>
            <color indexed="81"/>
            <rFont val="Tahoma"/>
            <family val="2"/>
          </rPr>
          <t>Metric = D3_2_I_II_Unsecured_Amount_x000D_
Data Type = Bk_Number 19 - 9_x000D_
Bk_Asscontingitem_Purp = MotorVehicles_x000D_
Bk_Residency = SingaporeResident_x000D_
Bk_OtherCurrencies = AllCurrencies</t>
        </r>
      </text>
    </comment>
    <comment ref="E21" authorId="0" shapeId="0" xr:uid="{00000000-0006-0000-2700-000024000000}">
      <text>
        <r>
          <rPr>
            <b/>
            <sz val="9"/>
            <color indexed="81"/>
            <rFont val="Tahoma"/>
            <family val="2"/>
          </rPr>
          <t>Metric = D3_2_I_II_CredFacilMnthQuart_Amount_x000D_
Data Type = Bk_Number 19 - 9_x000D_
Bk_Asscontingitem_Purp = MotorVehicles_x000D_
Bk_Residency = SingaporeResident_x000D_
Bk_OtherCurrencies = AllCurrencies</t>
        </r>
      </text>
    </comment>
    <comment ref="C22" authorId="0" shapeId="0" xr:uid="{00000000-0006-0000-2700-000025000000}">
      <text>
        <r>
          <rPr>
            <b/>
            <sz val="9"/>
            <color indexed="81"/>
            <rFont val="Tahoma"/>
            <family val="2"/>
          </rPr>
          <t>Metric = D3_2_I_II_Secured_Amount_x000D_
Data Type = Bk_Number 19 - 9_x000D_
Bk_Asscontingitem_Purp = CreditCards_x000D_
Bk_Residency = SingaporeResident_x000D_
Bk_OtherCurrencies = AllCurrencies</t>
        </r>
      </text>
    </comment>
    <comment ref="D22" authorId="0" shapeId="0" xr:uid="{00000000-0006-0000-2700-000026000000}">
      <text>
        <r>
          <rPr>
            <b/>
            <sz val="9"/>
            <color indexed="81"/>
            <rFont val="Tahoma"/>
            <family val="2"/>
          </rPr>
          <t>Metric = D3_2_I_II_Unsecured_Amount_x000D_
Data Type = Bk_Number 19 - 9_x000D_
Bk_Asscontingitem_Purp = CreditCards_x000D_
Bk_Residency = SingaporeResident_x000D_
Bk_OtherCurrencies = AllCurrencies</t>
        </r>
      </text>
    </comment>
    <comment ref="E22" authorId="0" shapeId="0" xr:uid="{00000000-0006-0000-2700-000027000000}">
      <text>
        <r>
          <rPr>
            <b/>
            <sz val="9"/>
            <color indexed="81"/>
            <rFont val="Tahoma"/>
            <family val="2"/>
          </rPr>
          <t>Metric = D3_2_I_II_CredFacilMnthQuart_Amount_x000D_
Data Type = Bk_Number 19 - 9_x000D_
Bk_Asscontingitem_Purp = CreditCards_x000D_
Bk_Residency = SingaporeResident_x000D_
Bk_OtherCurrencies = AllCurrencies</t>
        </r>
      </text>
    </comment>
    <comment ref="C23" authorId="0" shapeId="0" xr:uid="{00000000-0006-0000-2700-000028000000}">
      <text>
        <r>
          <rPr>
            <b/>
            <sz val="9"/>
            <color indexed="81"/>
            <rFont val="Tahoma"/>
            <family val="2"/>
          </rPr>
          <t>Metric = D3_2_I_II_Secured_Amount_x000D_
Data Type = Bk_Number 19 - 9_x000D_
Bk_Asscontingitem_Purp = ShareFinancing_x000D_
Bk_Residency = SingaporeResident_x000D_
Bk_OtherCurrencies = AllCurrencies</t>
        </r>
      </text>
    </comment>
    <comment ref="D23" authorId="0" shapeId="0" xr:uid="{00000000-0006-0000-2700-000029000000}">
      <text>
        <r>
          <rPr>
            <b/>
            <sz val="9"/>
            <color indexed="81"/>
            <rFont val="Tahoma"/>
            <family val="2"/>
          </rPr>
          <t>Metric = D3_2_I_II_Unsecured_Amount_x000D_
Data Type = Bk_Number 19 - 9_x000D_
Bk_Asscontingitem_Purp = ShareFinancing_x000D_
Bk_Residency = SingaporeResident_x000D_
Bk_OtherCurrencies = AllCurrencies</t>
        </r>
      </text>
    </comment>
    <comment ref="E23" authorId="0" shapeId="0" xr:uid="{00000000-0006-0000-2700-00002A000000}">
      <text>
        <r>
          <rPr>
            <b/>
            <sz val="9"/>
            <color indexed="81"/>
            <rFont val="Tahoma"/>
            <family val="2"/>
          </rPr>
          <t>Metric = D3_2_I_II_CredFacilMnthQuart_Amount_x000D_
Data Type = Bk_Number 19 - 9_x000D_
Bk_Asscontingitem_Purp = ShareFinancing_x000D_
Bk_Residency = SingaporeResident_x000D_
Bk_OtherCurrencies = AllCurrencies</t>
        </r>
      </text>
    </comment>
    <comment ref="C24" authorId="0" shapeId="0" xr:uid="{00000000-0006-0000-2700-00002B000000}">
      <text>
        <r>
          <rPr>
            <b/>
            <sz val="9"/>
            <color indexed="81"/>
            <rFont val="Tahoma"/>
            <family val="2"/>
          </rPr>
          <t>Metric = D3_2_I_II_Secured_Amount_x000D_
Data Type = Bk_Number 19 - 9_x000D_
Bk_Asscontingitem_Purp = OtherLoans_x000D_
Bk_Residency = SingaporeResident_x000D_
Bk_OtherCurrencies = AllCurrencies</t>
        </r>
      </text>
    </comment>
    <comment ref="D24" authorId="0" shapeId="0" xr:uid="{00000000-0006-0000-2700-00002C000000}">
      <text>
        <r>
          <rPr>
            <b/>
            <sz val="9"/>
            <color indexed="81"/>
            <rFont val="Tahoma"/>
            <family val="2"/>
          </rPr>
          <t>Metric = D3_2_I_II_Unsecured_Amount_x000D_
Data Type = Bk_Number 19 - 9_x000D_
Bk_Asscontingitem_Purp = OtherLoans_x000D_
Bk_Residency = SingaporeResident_x000D_
Bk_OtherCurrencies = AllCurrencies</t>
        </r>
      </text>
    </comment>
    <comment ref="E24" authorId="0" shapeId="0" xr:uid="{00000000-0006-0000-2700-00002D000000}">
      <text>
        <r>
          <rPr>
            <b/>
            <sz val="9"/>
            <color indexed="81"/>
            <rFont val="Tahoma"/>
            <family val="2"/>
          </rPr>
          <t>Metric = D3_2_I_II_CredFacilMnthQuart_Amount_x000D_
Data Type = Bk_Number 19 - 9_x000D_
Bk_Asscontingitem_Purp = OtherLoans_x000D_
Bk_Residency = SingaporeResident_x000D_
Bk_OtherCurrencies = AllCurrencies</t>
        </r>
      </text>
    </comment>
    <comment ref="C26" authorId="1" shapeId="0" xr:uid="{00000000-0006-0000-2700-00002E000000}">
      <text>
        <r>
          <rPr>
            <b/>
            <sz val="9"/>
            <color indexed="81"/>
            <rFont val="Tahoma"/>
            <family val="2"/>
          </rPr>
          <t>Metric = D3_2_I_II_WhichFixedRate_ResidAllCurr_Secured_x000D_
Data Type = Bk_Number 19 - 9</t>
        </r>
      </text>
    </comment>
    <comment ref="D26" authorId="1" shapeId="0" xr:uid="{00000000-0006-0000-2700-00002F000000}">
      <text>
        <r>
          <rPr>
            <b/>
            <sz val="9"/>
            <color indexed="81"/>
            <rFont val="Tahoma"/>
            <family val="2"/>
          </rPr>
          <t>Metric = D3_2_I_II_WhichFixedRate_ResidAllCurr_UnSecured_x000D_
Data Type = Bk_Number 19 - 9</t>
        </r>
      </text>
    </comment>
    <comment ref="E26" authorId="1" shapeId="0" xr:uid="{00000000-0006-0000-2700-000030000000}">
      <text>
        <r>
          <rPr>
            <b/>
            <sz val="9"/>
            <color indexed="81"/>
            <rFont val="Tahoma"/>
            <family val="2"/>
          </rPr>
          <t>Metric = D3_2_I_II_WhichFixedRate_ResidAllCurr_CredFacilMnthQuart_x000D_
Data Type = Bk_Number 19 - 9</t>
        </r>
      </text>
    </comment>
    <comment ref="C31" authorId="0" shapeId="0" xr:uid="{00000000-0006-0000-2700-000031000000}">
      <text>
        <r>
          <rPr>
            <b/>
            <sz val="9"/>
            <color indexed="81"/>
            <rFont val="Tahoma"/>
            <family val="2"/>
          </rPr>
          <t>Metric = D3_2_I_II_Secured_Amount_x000D_
Data Type = Bk_Number 19 - 9_x000D_
Bk_Asscontingitem_Purp = PurchaseResidentialProperties_OwnerOccupied_x000D_
Bk_Residency = SingaporeResident_x000D_
Bk_OtherCurrencies = SGD</t>
        </r>
      </text>
    </comment>
    <comment ref="D31" authorId="0" shapeId="0" xr:uid="{00000000-0006-0000-2700-000032000000}">
      <text>
        <r>
          <rPr>
            <b/>
            <sz val="9"/>
            <color indexed="81"/>
            <rFont val="Tahoma"/>
            <family val="2"/>
          </rPr>
          <t>Metric = D3_2_I_II_Unsecured_Amount_x000D_
Data Type = Bk_Number 19 - 9_x000D_
Bk_Asscontingitem_Purp = PurchaseResidentialProperties_OwnerOccupied_x000D_
Bk_Residency = SingaporeResident_x000D_
Bk_OtherCurrencies = SGD</t>
        </r>
      </text>
    </comment>
    <comment ref="E31" authorId="0" shapeId="0" xr:uid="{00000000-0006-0000-2700-000033000000}">
      <text>
        <r>
          <rPr>
            <b/>
            <sz val="9"/>
            <color indexed="81"/>
            <rFont val="Tahoma"/>
            <family val="2"/>
          </rPr>
          <t>Metric = D3_2_I_II_CredFacilMnthQuart_Amount_x000D_
Data Type = Bk_Number 19 - 9_x000D_
Bk_Asscontingitem_Purp = PurchaseResidentialProperties_OwnerOccupied_x000D_
Bk_Residency = SingaporeResident_x000D_
Bk_OtherCurrencies = SGD</t>
        </r>
      </text>
    </comment>
    <comment ref="C32" authorId="1" shapeId="0" xr:uid="{00000000-0006-0000-2700-000034000000}">
      <text>
        <r>
          <rPr>
            <b/>
            <sz val="9"/>
            <color indexed="81"/>
            <rFont val="Tahoma"/>
            <family val="2"/>
          </rPr>
          <t>Metric = D3_2_I_II_WhichHDB_ResidSingDollar_Secured_x000D_
Data Type = Bk_Number 19 - 9</t>
        </r>
      </text>
    </comment>
    <comment ref="D32" authorId="1" shapeId="0" xr:uid="{00000000-0006-0000-2700-000035000000}">
      <text>
        <r>
          <rPr>
            <b/>
            <sz val="9"/>
            <color indexed="81"/>
            <rFont val="Tahoma"/>
            <family val="2"/>
          </rPr>
          <t>Metric = D3_2_I_II_WhichHDB_ResidSingDollar_UnSecured_x000D_
Data Type = Bk_Number 19 - 9</t>
        </r>
      </text>
    </comment>
    <comment ref="E32" authorId="1" shapeId="0" xr:uid="{00000000-0006-0000-2700-000036000000}">
      <text>
        <r>
          <rPr>
            <b/>
            <sz val="9"/>
            <color indexed="81"/>
            <rFont val="Tahoma"/>
            <family val="2"/>
          </rPr>
          <t>Metric = D3_2_I_II_WhichHDB_ResidSingDollar_CredFacilMnthQuart_x000D_
Data Type = Bk_Number 19 - 9</t>
        </r>
      </text>
    </comment>
    <comment ref="C33" authorId="0" shapeId="0" xr:uid="{00000000-0006-0000-2700-000037000000}">
      <text>
        <r>
          <rPr>
            <b/>
            <sz val="9"/>
            <color indexed="81"/>
            <rFont val="Tahoma"/>
            <family val="2"/>
          </rPr>
          <t>Metric = D3_2_I_II_Secured_Amount_x000D_
Data Type = Bk_Number 19 - 9_x000D_
Bk_Asscontingitem_Purp = PurchaseResidentialProperties_Investment_x000D_
Bk_Residency = SingaporeResident_x000D_
Bk_OtherCurrencies = SGD</t>
        </r>
      </text>
    </comment>
    <comment ref="D33" authorId="0" shapeId="0" xr:uid="{00000000-0006-0000-2700-000038000000}">
      <text>
        <r>
          <rPr>
            <b/>
            <sz val="9"/>
            <color indexed="81"/>
            <rFont val="Tahoma"/>
            <family val="2"/>
          </rPr>
          <t>Metric = D3_2_I_II_Unsecured_Amount_x000D_
Data Type = Bk_Number 19 - 9_x000D_
Bk_Asscontingitem_Purp = PurchaseResidentialProperties_Investment_x000D_
Bk_Residency = SingaporeResident_x000D_
Bk_OtherCurrencies = SGD</t>
        </r>
      </text>
    </comment>
    <comment ref="E33" authorId="0" shapeId="0" xr:uid="{00000000-0006-0000-2700-000039000000}">
      <text>
        <r>
          <rPr>
            <b/>
            <sz val="9"/>
            <color indexed="81"/>
            <rFont val="Tahoma"/>
            <family val="2"/>
          </rPr>
          <t>Metric = D3_2_I_II_CredFacilMnthQuart_Amount_x000D_
Data Type = Bk_Number 19 - 9_x000D_
Bk_Asscontingitem_Purp = PurchaseResidentialProperties_Investment_x000D_
Bk_Residency = SingaporeResident_x000D_
Bk_OtherCurrencies = SGD</t>
        </r>
      </text>
    </comment>
    <comment ref="C34" authorId="0" shapeId="0" xr:uid="{00000000-0006-0000-2700-00003A000000}">
      <text>
        <r>
          <rPr>
            <b/>
            <sz val="9"/>
            <color indexed="81"/>
            <rFont val="Tahoma"/>
            <family val="2"/>
          </rPr>
          <t>Metric = D3_2_I_II_Secured_Amount_x000D_
Data Type = Bk_Number 19 - 9_x000D_
Bk_Asscontingitem_Purp = PurchaseResidentialProperties_BridgingLoans_x000D_
Bk_Residency = SingaporeResident_x000D_
Bk_OtherCurrencies = SGD</t>
        </r>
      </text>
    </comment>
    <comment ref="D34" authorId="0" shapeId="0" xr:uid="{00000000-0006-0000-2700-00003B000000}">
      <text>
        <r>
          <rPr>
            <b/>
            <sz val="9"/>
            <color indexed="81"/>
            <rFont val="Tahoma"/>
            <family val="2"/>
          </rPr>
          <t>Metric = D3_2_I_II_Unsecured_Amount_x000D_
Data Type = Bk_Number 19 - 9_x000D_
Bk_Asscontingitem_Purp = PurchaseResidentialProperties_BridgingLoans_x000D_
Bk_Residency = SingaporeResident_x000D_
Bk_OtherCurrencies = SGD</t>
        </r>
      </text>
    </comment>
    <comment ref="E34" authorId="0" shapeId="0" xr:uid="{00000000-0006-0000-2700-00003C000000}">
      <text>
        <r>
          <rPr>
            <b/>
            <sz val="9"/>
            <color indexed="81"/>
            <rFont val="Tahoma"/>
            <family val="2"/>
          </rPr>
          <t>Metric = D3_2_I_II_CredFacilMnthQuart_Amount_x000D_
Data Type = Bk_Number 19 - 9_x000D_
Bk_Asscontingitem_Purp = PurchaseResidentialProperties_BridgingLoans_x000D_
Bk_Residency = SingaporeResident_x000D_
Bk_OtherCurrencies = SGD</t>
        </r>
      </text>
    </comment>
    <comment ref="C35" authorId="0" shapeId="0" xr:uid="{00000000-0006-0000-2700-00003D000000}">
      <text>
        <r>
          <rPr>
            <b/>
            <sz val="9"/>
            <color indexed="81"/>
            <rFont val="Tahoma"/>
            <family val="2"/>
          </rPr>
          <t>Metric = D3_2_I_II_Secured_Amount_x000D_
Data Type = Bk_Number 19 - 9_x000D_
Bk_Asscontingitem_Purp = PurchaseCommercialProperties_x000D_
Bk_Residency = SingaporeResident_x000D_
Bk_OtherCurrencies = SGD</t>
        </r>
      </text>
    </comment>
    <comment ref="D35" authorId="0" shapeId="0" xr:uid="{00000000-0006-0000-2700-00003E000000}">
      <text>
        <r>
          <rPr>
            <b/>
            <sz val="9"/>
            <color indexed="81"/>
            <rFont val="Tahoma"/>
            <family val="2"/>
          </rPr>
          <t>Metric = D3_2_I_II_Unsecured_Amount_x000D_
Data Type = Bk_Number 19 - 9_x000D_
Bk_Asscontingitem_Purp = PurchaseCommercialProperties_x000D_
Bk_Residency = SingaporeResident_x000D_
Bk_OtherCurrencies = SGD</t>
        </r>
      </text>
    </comment>
    <comment ref="E35" authorId="0" shapeId="0" xr:uid="{00000000-0006-0000-2700-00003F000000}">
      <text>
        <r>
          <rPr>
            <b/>
            <sz val="9"/>
            <color indexed="81"/>
            <rFont val="Tahoma"/>
            <family val="2"/>
          </rPr>
          <t>Metric = D3_2_I_II_CredFacilMnthQuart_Amount_x000D_
Data Type = Bk_Number 19 - 9_x000D_
Bk_Asscontingitem_Purp = PurchaseCommercialProperties_x000D_
Bk_Residency = SingaporeResident_x000D_
Bk_OtherCurrencies = SGD</t>
        </r>
      </text>
    </comment>
    <comment ref="C36" authorId="0" shapeId="0" xr:uid="{00000000-0006-0000-2700-000040000000}">
      <text>
        <r>
          <rPr>
            <b/>
            <sz val="9"/>
            <color indexed="81"/>
            <rFont val="Tahoma"/>
            <family val="2"/>
          </rPr>
          <t>Metric = D3_2_I_II_Secured_Amount_x000D_
Data Type = Bk_Number 19 - 9_x000D_
Bk_Asscontingitem_Purp = PurchaseIndustrialProperties_x000D_
Bk_Residency = SingaporeResident_x000D_
Bk_OtherCurrencies = SGD</t>
        </r>
      </text>
    </comment>
    <comment ref="D36" authorId="0" shapeId="0" xr:uid="{00000000-0006-0000-2700-000041000000}">
      <text>
        <r>
          <rPr>
            <b/>
            <sz val="9"/>
            <color indexed="81"/>
            <rFont val="Tahoma"/>
            <family val="2"/>
          </rPr>
          <t>Metric = D3_2_I_II_Unsecured_Amount_x000D_
Data Type = Bk_Number 19 - 9_x000D_
Bk_Asscontingitem_Purp = PurchaseIndustrialProperties_x000D_
Bk_Residency = SingaporeResident_x000D_
Bk_OtherCurrencies = SGD</t>
        </r>
      </text>
    </comment>
    <comment ref="E36" authorId="0" shapeId="0" xr:uid="{00000000-0006-0000-2700-000042000000}">
      <text>
        <r>
          <rPr>
            <b/>
            <sz val="9"/>
            <color indexed="81"/>
            <rFont val="Tahoma"/>
            <family val="2"/>
          </rPr>
          <t>Metric = D3_2_I_II_CredFacilMnthQuart_Amount_x000D_
Data Type = Bk_Number 19 - 9_x000D_
Bk_Asscontingitem_Purp = PurchaseIndustrialProperties_x000D_
Bk_Residency = SingaporeResident_x000D_
Bk_OtherCurrencies = SGD</t>
        </r>
      </text>
    </comment>
    <comment ref="C37" authorId="0" shapeId="0" xr:uid="{00000000-0006-0000-2700-000043000000}">
      <text>
        <r>
          <rPr>
            <b/>
            <sz val="9"/>
            <color indexed="81"/>
            <rFont val="Tahoma"/>
            <family val="2"/>
          </rPr>
          <t>Metric = D3_2_I_II_Secured_Amount_x000D_
Data Type = Bk_Number 19 - 9_x000D_
Bk_Asscontingitem_Purp = PurchaseOtherProperties_x000D_
Bk_Residency = SingaporeResident_x000D_
Bk_OtherCurrencies = SGD</t>
        </r>
      </text>
    </comment>
    <comment ref="D37" authorId="0" shapeId="0" xr:uid="{00000000-0006-0000-2700-000044000000}">
      <text>
        <r>
          <rPr>
            <b/>
            <sz val="9"/>
            <color indexed="81"/>
            <rFont val="Tahoma"/>
            <family val="2"/>
          </rPr>
          <t>Metric = D3_2_I_II_Unsecured_Amount_x000D_
Data Type = Bk_Number 19 - 9_x000D_
Bk_Asscontingitem_Purp = PurchaseOtherProperties_x000D_
Bk_Residency = SingaporeResident_x000D_
Bk_OtherCurrencies = SGD</t>
        </r>
      </text>
    </comment>
    <comment ref="E37" authorId="0" shapeId="0" xr:uid="{00000000-0006-0000-2700-000045000000}">
      <text>
        <r>
          <rPr>
            <b/>
            <sz val="9"/>
            <color indexed="81"/>
            <rFont val="Tahoma"/>
            <family val="2"/>
          </rPr>
          <t>Metric = D3_2_I_II_CredFacilMnthQuart_Amount_x000D_
Data Type = Bk_Number 19 - 9_x000D_
Bk_Asscontingitem_Purp = PurchaseOtherProperties_x000D_
Bk_Residency = SingaporeResident_x000D_
Bk_OtherCurrencies = SGD</t>
        </r>
      </text>
    </comment>
    <comment ref="C39" authorId="0" shapeId="0" xr:uid="{00000000-0006-0000-2700-000046000000}">
      <text>
        <r>
          <rPr>
            <b/>
            <sz val="9"/>
            <color indexed="81"/>
            <rFont val="Tahoma"/>
            <family val="2"/>
          </rPr>
          <t>Metric = D3_2_I_II_Secured_Amount_x000D_
Data Type = Bk_Number 19 - 9_x000D_
Bk_Asscontingitem_Purp = EquityWithdrawalsProperties_Residential_x000D_
Bk_Residency = SingaporeResident_x000D_
Bk_OtherCurrencies = SGD</t>
        </r>
      </text>
    </comment>
    <comment ref="D39" authorId="0" shapeId="0" xr:uid="{00000000-0006-0000-2700-000047000000}">
      <text>
        <r>
          <rPr>
            <b/>
            <sz val="9"/>
            <color indexed="81"/>
            <rFont val="Tahoma"/>
            <family val="2"/>
          </rPr>
          <t>Metric = D3_2_I_II_Unsecured_Amount_x000D_
Data Type = Bk_Number 19 - 9_x000D_
Bk_Asscontingitem_Purp = EquityWithdrawalsProperties_Residential_x000D_
Bk_Residency = SingaporeResident_x000D_
Bk_OtherCurrencies = SGD</t>
        </r>
      </text>
    </comment>
    <comment ref="E39" authorId="0" shapeId="0" xr:uid="{00000000-0006-0000-2700-000048000000}">
      <text>
        <r>
          <rPr>
            <b/>
            <sz val="9"/>
            <color indexed="81"/>
            <rFont val="Tahoma"/>
            <family val="2"/>
          </rPr>
          <t>Metric = D3_2_I_II_CredFacilMnthQuart_Amount_x000D_
Data Type = Bk_Number 19 - 9_x000D_
Bk_Asscontingitem_Purp = EquityWithdrawalsProperties_Residential_x000D_
Bk_Residency = SingaporeResident_x000D_
Bk_OtherCurrencies = SGD</t>
        </r>
      </text>
    </comment>
    <comment ref="C40" authorId="0" shapeId="0" xr:uid="{00000000-0006-0000-2700-000049000000}">
      <text>
        <r>
          <rPr>
            <b/>
            <sz val="9"/>
            <color indexed="81"/>
            <rFont val="Tahoma"/>
            <family val="2"/>
          </rPr>
          <t>Metric = D3_2_I_II_Secured_Amount_x000D_
Data Type = Bk_Number 19 - 9_x000D_
Bk_Asscontingitem_Purp = EquityWithdrawalsProperties_Commercial_x000D_
Bk_Residency = SingaporeResident_x000D_
Bk_OtherCurrencies = SGD</t>
        </r>
      </text>
    </comment>
    <comment ref="D40" authorId="0" shapeId="0" xr:uid="{00000000-0006-0000-2700-00004A000000}">
      <text>
        <r>
          <rPr>
            <b/>
            <sz val="9"/>
            <color indexed="81"/>
            <rFont val="Tahoma"/>
            <family val="2"/>
          </rPr>
          <t>Metric = D3_2_I_II_Unsecured_Amount_x000D_
Data Type = Bk_Number 19 - 9_x000D_
Bk_Asscontingitem_Purp = EquityWithdrawalsProperties_Commercial_x000D_
Bk_Residency = SingaporeResident_x000D_
Bk_OtherCurrencies = SGD</t>
        </r>
      </text>
    </comment>
    <comment ref="E40" authorId="0" shapeId="0" xr:uid="{00000000-0006-0000-2700-00004B000000}">
      <text>
        <r>
          <rPr>
            <b/>
            <sz val="9"/>
            <color indexed="81"/>
            <rFont val="Tahoma"/>
            <family val="2"/>
          </rPr>
          <t>Metric = D3_2_I_II_CredFacilMnthQuart_Amount_x000D_
Data Type = Bk_Number 19 - 9_x000D_
Bk_Asscontingitem_Purp = EquityWithdrawalsProperties_Commercial_x000D_
Bk_Residency = SingaporeResident_x000D_
Bk_OtherCurrencies = SGD</t>
        </r>
      </text>
    </comment>
    <comment ref="C41" authorId="0" shapeId="0" xr:uid="{00000000-0006-0000-2700-00004C000000}">
      <text>
        <r>
          <rPr>
            <b/>
            <sz val="9"/>
            <color indexed="81"/>
            <rFont val="Tahoma"/>
            <family val="2"/>
          </rPr>
          <t>Metric = D3_2_I_II_Secured_Amount_x000D_
Data Type = Bk_Number 19 - 9_x000D_
Bk_Asscontingitem_Purp = EquityWithdrawalsProperties_Industrial_x000D_
Bk_Residency = SingaporeResident_x000D_
Bk_OtherCurrencies = SGD</t>
        </r>
      </text>
    </comment>
    <comment ref="D41" authorId="0" shapeId="0" xr:uid="{00000000-0006-0000-2700-00004D000000}">
      <text>
        <r>
          <rPr>
            <b/>
            <sz val="9"/>
            <color indexed="81"/>
            <rFont val="Tahoma"/>
            <family val="2"/>
          </rPr>
          <t>Metric = D3_2_I_II_Unsecured_Amount_x000D_
Data Type = Bk_Number 19 - 9_x000D_
Bk_Asscontingitem_Purp = EquityWithdrawalsProperties_Industrial_x000D_
Bk_Residency = SingaporeResident_x000D_
Bk_OtherCurrencies = SGD</t>
        </r>
      </text>
    </comment>
    <comment ref="E41" authorId="0" shapeId="0" xr:uid="{00000000-0006-0000-2700-00004E000000}">
      <text>
        <r>
          <rPr>
            <b/>
            <sz val="9"/>
            <color indexed="81"/>
            <rFont val="Tahoma"/>
            <family val="2"/>
          </rPr>
          <t>Metric = D3_2_I_II_CredFacilMnthQuart_Amount_x000D_
Data Type = Bk_Number 19 - 9_x000D_
Bk_Asscontingitem_Purp = EquityWithdrawalsProperties_Industrial_x000D_
Bk_Residency = SingaporeResident_x000D_
Bk_OtherCurrencies = SGD</t>
        </r>
      </text>
    </comment>
    <comment ref="C42" authorId="0" shapeId="0" xr:uid="{00000000-0006-0000-2700-00004F000000}">
      <text>
        <r>
          <rPr>
            <b/>
            <sz val="9"/>
            <color indexed="81"/>
            <rFont val="Tahoma"/>
            <family val="2"/>
          </rPr>
          <t>Metric = D3_2_I_II_Secured_Amount_x000D_
Data Type = Bk_Number 19 - 9_x000D_
Bk_Asscontingitem_Purp = EquityWithdrawalsProperties_Others_x000D_
Bk_Residency = SingaporeResident_x000D_
Bk_OtherCurrencies = SGD</t>
        </r>
      </text>
    </comment>
    <comment ref="D42" authorId="0" shapeId="0" xr:uid="{00000000-0006-0000-2700-000050000000}">
      <text>
        <r>
          <rPr>
            <b/>
            <sz val="9"/>
            <color indexed="81"/>
            <rFont val="Tahoma"/>
            <family val="2"/>
          </rPr>
          <t>Metric = D3_2_I_II_Unsecured_Amount_x000D_
Data Type = Bk_Number 19 - 9_x000D_
Bk_Asscontingitem_Purp = EquityWithdrawalsProperties_Others_x000D_
Bk_Residency = SingaporeResident_x000D_
Bk_OtherCurrencies = SGD</t>
        </r>
      </text>
    </comment>
    <comment ref="E42" authorId="0" shapeId="0" xr:uid="{00000000-0006-0000-2700-000051000000}">
      <text>
        <r>
          <rPr>
            <b/>
            <sz val="9"/>
            <color indexed="81"/>
            <rFont val="Tahoma"/>
            <family val="2"/>
          </rPr>
          <t>Metric = D3_2_I_II_CredFacilMnthQuart_Amount_x000D_
Data Type = Bk_Number 19 - 9_x000D_
Bk_Asscontingitem_Purp = EquityWithdrawalsProperties_Others_x000D_
Bk_Residency = SingaporeResident_x000D_
Bk_OtherCurrencies = SGD</t>
        </r>
      </text>
    </comment>
    <comment ref="C43" authorId="0" shapeId="0" xr:uid="{00000000-0006-0000-2700-000052000000}">
      <text>
        <r>
          <rPr>
            <b/>
            <sz val="9"/>
            <color indexed="81"/>
            <rFont val="Tahoma"/>
            <family val="2"/>
          </rPr>
          <t>Metric = D3_2_I_II_Secured_Amount_x000D_
Data Type = Bk_Number 19 - 9_x000D_
Bk_Asscontingitem_Purp = MotorVehicles_x000D_
Bk_Residency = SingaporeResident_x000D_
Bk_OtherCurrencies = SGD</t>
        </r>
      </text>
    </comment>
    <comment ref="D43" authorId="0" shapeId="0" xr:uid="{00000000-0006-0000-2700-000053000000}">
      <text>
        <r>
          <rPr>
            <b/>
            <sz val="9"/>
            <color indexed="81"/>
            <rFont val="Tahoma"/>
            <family val="2"/>
          </rPr>
          <t>Metric = D3_2_I_II_Unsecured_Amount_x000D_
Data Type = Bk_Number 19 - 9_x000D_
Bk_Asscontingitem_Purp = MotorVehicles_x000D_
Bk_Residency = SingaporeResident_x000D_
Bk_OtherCurrencies = SGD</t>
        </r>
      </text>
    </comment>
    <comment ref="E43" authorId="0" shapeId="0" xr:uid="{00000000-0006-0000-2700-000054000000}">
      <text>
        <r>
          <rPr>
            <b/>
            <sz val="9"/>
            <color indexed="81"/>
            <rFont val="Tahoma"/>
            <family val="2"/>
          </rPr>
          <t>Metric = D3_2_I_II_CredFacilMnthQuart_Amount_x000D_
Data Type = Bk_Number 19 - 9_x000D_
Bk_Asscontingitem_Purp = MotorVehicles_x000D_
Bk_Residency = SingaporeResident_x000D_
Bk_OtherCurrencies = SGD</t>
        </r>
      </text>
    </comment>
    <comment ref="C44" authorId="0" shapeId="0" xr:uid="{00000000-0006-0000-2700-000055000000}">
      <text>
        <r>
          <rPr>
            <b/>
            <sz val="9"/>
            <color indexed="81"/>
            <rFont val="Tahoma"/>
            <family val="2"/>
          </rPr>
          <t>Metric = D3_2_I_II_Secured_Amount_x000D_
Data Type = Bk_Number 19 - 9_x000D_
Bk_Asscontingitem_Purp = CreditCards_x000D_
Bk_Residency = SingaporeResident_x000D_
Bk_OtherCurrencies = SGD</t>
        </r>
      </text>
    </comment>
    <comment ref="D44" authorId="0" shapeId="0" xr:uid="{00000000-0006-0000-2700-000056000000}">
      <text>
        <r>
          <rPr>
            <b/>
            <sz val="9"/>
            <color indexed="81"/>
            <rFont val="Tahoma"/>
            <family val="2"/>
          </rPr>
          <t>Metric = D3_2_I_II_Unsecured_Amount_x000D_
Data Type = Bk_Number 19 - 9_x000D_
Bk_Asscontingitem_Purp = CreditCards_x000D_
Bk_Residency = SingaporeResident_x000D_
Bk_OtherCurrencies = SGD</t>
        </r>
      </text>
    </comment>
    <comment ref="E44" authorId="0" shapeId="0" xr:uid="{00000000-0006-0000-2700-000057000000}">
      <text>
        <r>
          <rPr>
            <b/>
            <sz val="9"/>
            <color indexed="81"/>
            <rFont val="Tahoma"/>
            <family val="2"/>
          </rPr>
          <t>Metric = D3_2_I_II_CredFacilMnthQuart_Amount_x000D_
Data Type = Bk_Number 19 - 9_x000D_
Bk_Asscontingitem_Purp = CreditCards_x000D_
Bk_Residency = SingaporeResident_x000D_
Bk_OtherCurrencies = SGD</t>
        </r>
      </text>
    </comment>
    <comment ref="C45" authorId="0" shapeId="0" xr:uid="{00000000-0006-0000-2700-000058000000}">
      <text>
        <r>
          <rPr>
            <b/>
            <sz val="9"/>
            <color indexed="81"/>
            <rFont val="Tahoma"/>
            <family val="2"/>
          </rPr>
          <t>Metric = D3_2_I_II_Secured_Amount_x000D_
Data Type = Bk_Number 19 - 9_x000D_
Bk_Asscontingitem_Purp = ShareFinancing_x000D_
Bk_Residency = SingaporeResident_x000D_
Bk_OtherCurrencies = SGD</t>
        </r>
      </text>
    </comment>
    <comment ref="D45" authorId="0" shapeId="0" xr:uid="{00000000-0006-0000-2700-000059000000}">
      <text>
        <r>
          <rPr>
            <b/>
            <sz val="9"/>
            <color indexed="81"/>
            <rFont val="Tahoma"/>
            <family val="2"/>
          </rPr>
          <t>Metric = D3_2_I_II_Unsecured_Amount_x000D_
Data Type = Bk_Number 19 - 9_x000D_
Bk_Asscontingitem_Purp = ShareFinancing_x000D_
Bk_Residency = SingaporeResident_x000D_
Bk_OtherCurrencies = SGD</t>
        </r>
      </text>
    </comment>
    <comment ref="E45" authorId="0" shapeId="0" xr:uid="{00000000-0006-0000-2700-00005A000000}">
      <text>
        <r>
          <rPr>
            <b/>
            <sz val="9"/>
            <color indexed="81"/>
            <rFont val="Tahoma"/>
            <family val="2"/>
          </rPr>
          <t>Metric = D3_2_I_II_CredFacilMnthQuart_Amount_x000D_
Data Type = Bk_Number 19 - 9_x000D_
Bk_Asscontingitem_Purp = ShareFinancing_x000D_
Bk_Residency = SingaporeResident_x000D_
Bk_OtherCurrencies = SGD</t>
        </r>
      </text>
    </comment>
    <comment ref="C46" authorId="0" shapeId="0" xr:uid="{00000000-0006-0000-2700-00005B000000}">
      <text>
        <r>
          <rPr>
            <b/>
            <sz val="9"/>
            <color indexed="81"/>
            <rFont val="Tahoma"/>
            <family val="2"/>
          </rPr>
          <t>Metric = D3_2_I_II_Secured_Amount_x000D_
Data Type = Bk_Number 19 - 9_x000D_
Bk_Asscontingitem_Purp = OtherLoans_x000D_
Bk_Residency = SingaporeResident_x000D_
Bk_OtherCurrencies = SGD</t>
        </r>
      </text>
    </comment>
    <comment ref="D46" authorId="0" shapeId="0" xr:uid="{00000000-0006-0000-2700-00005C000000}">
      <text>
        <r>
          <rPr>
            <b/>
            <sz val="9"/>
            <color indexed="81"/>
            <rFont val="Tahoma"/>
            <family val="2"/>
          </rPr>
          <t>Metric = D3_2_I_II_Unsecured_Amount_x000D_
Data Type = Bk_Number 19 - 9_x000D_
Bk_Asscontingitem_Purp = OtherLoans_x000D_
Bk_Residency = SingaporeResident_x000D_
Bk_OtherCurrencies = SGD</t>
        </r>
      </text>
    </comment>
    <comment ref="E46" authorId="0" shapeId="0" xr:uid="{00000000-0006-0000-2700-00005D000000}">
      <text>
        <r>
          <rPr>
            <b/>
            <sz val="9"/>
            <color indexed="81"/>
            <rFont val="Tahoma"/>
            <family val="2"/>
          </rPr>
          <t>Metric = D3_2_I_II_CredFacilMnthQuart_Amount_x000D_
Data Type = Bk_Number 19 - 9_x000D_
Bk_Asscontingitem_Purp = OtherLoans_x000D_
Bk_Residency = SingaporeResident_x000D_
Bk_OtherCurrencies = SGD</t>
        </r>
      </text>
    </comment>
    <comment ref="C48" authorId="1" shapeId="0" xr:uid="{00000000-0006-0000-2700-00005E000000}">
      <text>
        <r>
          <rPr>
            <b/>
            <sz val="9"/>
            <color indexed="81"/>
            <rFont val="Tahoma"/>
            <family val="2"/>
          </rPr>
          <t>Metric = D3_2_I_II_Total_ResidSingDollar_Secured_x000D_
Data Type = Bk_Number 19 - 9</t>
        </r>
      </text>
    </comment>
    <comment ref="D48" authorId="1" shapeId="0" xr:uid="{00000000-0006-0000-2700-00005F000000}">
      <text>
        <r>
          <rPr>
            <b/>
            <sz val="9"/>
            <color indexed="81"/>
            <rFont val="Tahoma"/>
            <family val="2"/>
          </rPr>
          <t>Metric = D3_2_I_II_Total_ResidSingDollar_UnSecured_x000D_
Data Type = Bk_Number 19 - 9</t>
        </r>
      </text>
    </comment>
    <comment ref="E48" authorId="1" shapeId="0" xr:uid="{00000000-0006-0000-2700-000060000000}">
      <text>
        <r>
          <rPr>
            <b/>
            <sz val="9"/>
            <color indexed="81"/>
            <rFont val="Tahoma"/>
            <family val="2"/>
          </rPr>
          <t>Metric = D3_2_I_II_Total_ResidSingDollar_CredFacilMnthQuart_x000D_
Data Type = Bk_Number 19 - 9</t>
        </r>
      </text>
    </comment>
    <comment ref="C53" authorId="0" shapeId="0" xr:uid="{00000000-0006-0000-2700-000061000000}">
      <text>
        <r>
          <rPr>
            <b/>
            <sz val="9"/>
            <color indexed="81"/>
            <rFont val="Tahoma"/>
            <family val="2"/>
          </rPr>
          <t>Metric = D3_2_I_II_Secured_Amount_x000D_
Data Type = Bk_Number 19 - 9_x000D_
Bk_Asscontingitem_Purp = PurchaseResidentialProperties_OwnerOccupied_x000D_
Bk_Residency = NonResident_x000D_
Bk_OtherCurrencies = AllCurrencies</t>
        </r>
      </text>
    </comment>
    <comment ref="D53" authorId="0" shapeId="0" xr:uid="{00000000-0006-0000-2700-000062000000}">
      <text>
        <r>
          <rPr>
            <b/>
            <sz val="9"/>
            <color indexed="81"/>
            <rFont val="Tahoma"/>
            <family val="2"/>
          </rPr>
          <t>Metric = D3_2_I_II_Unsecured_Amount_x000D_
Data Type = Bk_Number 19 - 9_x000D_
Bk_Asscontingitem_Purp = PurchaseResidentialProperties_OwnerOccupied_x000D_
Bk_Residency = NonResident_x000D_
Bk_OtherCurrencies = AllCurrencies</t>
        </r>
      </text>
    </comment>
    <comment ref="E53" authorId="0" shapeId="0" xr:uid="{00000000-0006-0000-2700-000063000000}">
      <text>
        <r>
          <rPr>
            <b/>
            <sz val="9"/>
            <color indexed="81"/>
            <rFont val="Tahoma"/>
            <family val="2"/>
          </rPr>
          <t>Metric = D3_2_I_II_CredFacilMnthQuart_Amount_x000D_
Data Type = Bk_Number 19 - 9_x000D_
Bk_Asscontingitem_Purp = PurchaseResidentialProperties_OwnerOccupied_x000D_
Bk_Residency = NonResident_x000D_
Bk_OtherCurrencies = AllCurrencies</t>
        </r>
      </text>
    </comment>
    <comment ref="C54" authorId="1" shapeId="0" xr:uid="{00000000-0006-0000-2700-000064000000}">
      <text>
        <r>
          <rPr>
            <b/>
            <sz val="9"/>
            <color indexed="81"/>
            <rFont val="Tahoma"/>
            <family val="2"/>
          </rPr>
          <t>Metric = D3_2_I_II_WhichHDB_NonResidAllCurr_Secured_x000D_
Data Type = Bk_Number 19 - 9</t>
        </r>
      </text>
    </comment>
    <comment ref="D54" authorId="1" shapeId="0" xr:uid="{00000000-0006-0000-2700-000065000000}">
      <text>
        <r>
          <rPr>
            <b/>
            <sz val="9"/>
            <color indexed="81"/>
            <rFont val="Tahoma"/>
            <family val="2"/>
          </rPr>
          <t>Metric = D3_2_I_II_WhichHDB_NonResidAllCurr_UnSecured_x000D_
Data Type = Bk_Number 19 - 9</t>
        </r>
      </text>
    </comment>
    <comment ref="E54" authorId="1" shapeId="0" xr:uid="{00000000-0006-0000-2700-000066000000}">
      <text>
        <r>
          <rPr>
            <b/>
            <sz val="9"/>
            <color indexed="81"/>
            <rFont val="Tahoma"/>
            <family val="2"/>
          </rPr>
          <t>Metric = D3_2_I_II_WhichHDB_NonResidAllCurr_CredFacilMnthQuart_x000D_
Data Type = Bk_Number 19 - 9</t>
        </r>
      </text>
    </comment>
    <comment ref="C55" authorId="0" shapeId="0" xr:uid="{00000000-0006-0000-2700-000067000000}">
      <text>
        <r>
          <rPr>
            <b/>
            <sz val="9"/>
            <color indexed="81"/>
            <rFont val="Tahoma"/>
            <family val="2"/>
          </rPr>
          <t>Metric = D3_2_I_II_Secured_Amount_x000D_
Data Type = Bk_Number 19 - 9_x000D_
Bk_Asscontingitem_Purp = PurchaseResidentialProperties_Investment_x000D_
Bk_Residency = NonResident_x000D_
Bk_OtherCurrencies = AllCurrencies</t>
        </r>
      </text>
    </comment>
    <comment ref="D55" authorId="0" shapeId="0" xr:uid="{00000000-0006-0000-2700-000068000000}">
      <text>
        <r>
          <rPr>
            <b/>
            <sz val="9"/>
            <color indexed="81"/>
            <rFont val="Tahoma"/>
            <family val="2"/>
          </rPr>
          <t>Metric = D3_2_I_II_Unsecured_Amount_x000D_
Data Type = Bk_Number 19 - 9_x000D_
Bk_Asscontingitem_Purp = PurchaseResidentialProperties_Investment_x000D_
Bk_Residency = NonResident_x000D_
Bk_OtherCurrencies = AllCurrencies</t>
        </r>
      </text>
    </comment>
    <comment ref="E55" authorId="0" shapeId="0" xr:uid="{00000000-0006-0000-2700-000069000000}">
      <text>
        <r>
          <rPr>
            <b/>
            <sz val="9"/>
            <color indexed="81"/>
            <rFont val="Tahoma"/>
            <family val="2"/>
          </rPr>
          <t>Metric = D3_2_I_II_CredFacilMnthQuart_Amount_x000D_
Data Type = Bk_Number 19 - 9_x000D_
Bk_Asscontingitem_Purp = PurchaseResidentialProperties_Investment_x000D_
Bk_Residency = NonResident_x000D_
Bk_OtherCurrencies = AllCurrencies</t>
        </r>
      </text>
    </comment>
    <comment ref="C56" authorId="0" shapeId="0" xr:uid="{00000000-0006-0000-2700-00006A000000}">
      <text>
        <r>
          <rPr>
            <b/>
            <sz val="9"/>
            <color indexed="81"/>
            <rFont val="Tahoma"/>
            <family val="2"/>
          </rPr>
          <t>Metric = D3_2_I_II_Secured_Amount_x000D_
Data Type = Bk_Number 19 - 9_x000D_
Bk_Asscontingitem_Purp = PurchaseResidentialProperties_BridgingLoans_x000D_
Bk_Residency = NonResident_x000D_
Bk_OtherCurrencies = AllCurrencies</t>
        </r>
      </text>
    </comment>
    <comment ref="D56" authorId="0" shapeId="0" xr:uid="{00000000-0006-0000-2700-00006B000000}">
      <text>
        <r>
          <rPr>
            <b/>
            <sz val="9"/>
            <color indexed="81"/>
            <rFont val="Tahoma"/>
            <family val="2"/>
          </rPr>
          <t>Metric = D3_2_I_II_Unsecured_Amount_x000D_
Data Type = Bk_Number 19 - 9_x000D_
Bk_Asscontingitem_Purp = PurchaseResidentialProperties_BridgingLoans_x000D_
Bk_Residency = NonResident_x000D_
Bk_OtherCurrencies = AllCurrencies</t>
        </r>
      </text>
    </comment>
    <comment ref="E56" authorId="0" shapeId="0" xr:uid="{00000000-0006-0000-2700-00006C000000}">
      <text>
        <r>
          <rPr>
            <b/>
            <sz val="9"/>
            <color indexed="81"/>
            <rFont val="Tahoma"/>
            <family val="2"/>
          </rPr>
          <t>Metric = D3_2_I_II_CredFacilMnthQuart_Amount_x000D_
Data Type = Bk_Number 19 - 9_x000D_
Bk_Asscontingitem_Purp = PurchaseResidentialProperties_BridgingLoans_x000D_
Bk_Residency = NonResident_x000D_
Bk_OtherCurrencies = AllCurrencies</t>
        </r>
      </text>
    </comment>
    <comment ref="C57" authorId="0" shapeId="0" xr:uid="{00000000-0006-0000-2700-00006D000000}">
      <text>
        <r>
          <rPr>
            <b/>
            <sz val="9"/>
            <color indexed="81"/>
            <rFont val="Tahoma"/>
            <family val="2"/>
          </rPr>
          <t>Metric = D3_2_I_II_Secured_Amount_x000D_
Data Type = Bk_Number 19 - 9_x000D_
Bk_Asscontingitem_Purp = PurchaseCommercialProperties_x000D_
Bk_Residency = NonResident_x000D_
Bk_OtherCurrencies = AllCurrencies</t>
        </r>
      </text>
    </comment>
    <comment ref="D57" authorId="0" shapeId="0" xr:uid="{00000000-0006-0000-2700-00006E000000}">
      <text>
        <r>
          <rPr>
            <b/>
            <sz val="9"/>
            <color indexed="81"/>
            <rFont val="Tahoma"/>
            <family val="2"/>
          </rPr>
          <t>Metric = D3_2_I_II_Unsecured_Amount_x000D_
Data Type = Bk_Number 19 - 9_x000D_
Bk_Asscontingitem_Purp = PurchaseCommercialProperties_x000D_
Bk_Residency = NonResident_x000D_
Bk_OtherCurrencies = AllCurrencies</t>
        </r>
      </text>
    </comment>
    <comment ref="E57" authorId="0" shapeId="0" xr:uid="{00000000-0006-0000-2700-00006F000000}">
      <text>
        <r>
          <rPr>
            <b/>
            <sz val="9"/>
            <color indexed="81"/>
            <rFont val="Tahoma"/>
            <family val="2"/>
          </rPr>
          <t>Metric = D3_2_I_II_CredFacilMnthQuart_Amount_x000D_
Data Type = Bk_Number 19 - 9_x000D_
Bk_Asscontingitem_Purp = PurchaseCommercialProperties_x000D_
Bk_Residency = NonResident_x000D_
Bk_OtherCurrencies = AllCurrencies</t>
        </r>
      </text>
    </comment>
    <comment ref="C58" authorId="0" shapeId="0" xr:uid="{00000000-0006-0000-2700-000070000000}">
      <text>
        <r>
          <rPr>
            <b/>
            <sz val="9"/>
            <color indexed="81"/>
            <rFont val="Tahoma"/>
            <family val="2"/>
          </rPr>
          <t>Metric = D3_2_I_II_Secured_Amount_x000D_
Data Type = Bk_Number 19 - 9_x000D_
Bk_Asscontingitem_Purp = PurchaseIndustrialProperties_x000D_
Bk_Residency = NonResident_x000D_
Bk_OtherCurrencies = AllCurrencies</t>
        </r>
      </text>
    </comment>
    <comment ref="D58" authorId="0" shapeId="0" xr:uid="{00000000-0006-0000-2700-000071000000}">
      <text>
        <r>
          <rPr>
            <b/>
            <sz val="9"/>
            <color indexed="81"/>
            <rFont val="Tahoma"/>
            <family val="2"/>
          </rPr>
          <t>Metric = D3_2_I_II_Unsecured_Amount_x000D_
Data Type = Bk_Number 19 - 9_x000D_
Bk_Asscontingitem_Purp = PurchaseIndustrialProperties_x000D_
Bk_Residency = NonResident_x000D_
Bk_OtherCurrencies = AllCurrencies</t>
        </r>
      </text>
    </comment>
    <comment ref="E58" authorId="0" shapeId="0" xr:uid="{00000000-0006-0000-2700-000072000000}">
      <text>
        <r>
          <rPr>
            <b/>
            <sz val="9"/>
            <color indexed="81"/>
            <rFont val="Tahoma"/>
            <family val="2"/>
          </rPr>
          <t>Metric = D3_2_I_II_CredFacilMnthQuart_Amount_x000D_
Data Type = Bk_Number 19 - 9_x000D_
Bk_Asscontingitem_Purp = PurchaseIndustrialProperties_x000D_
Bk_Residency = NonResident_x000D_
Bk_OtherCurrencies = AllCurrencies</t>
        </r>
      </text>
    </comment>
    <comment ref="C59" authorId="0" shapeId="0" xr:uid="{00000000-0006-0000-2700-000073000000}">
      <text>
        <r>
          <rPr>
            <b/>
            <sz val="9"/>
            <color indexed="81"/>
            <rFont val="Tahoma"/>
            <family val="2"/>
          </rPr>
          <t>Metric = D3_2_I_II_Secured_Amount_x000D_
Data Type = Bk_Number 19 - 9_x000D_
Bk_Asscontingitem_Purp = PurchaseOtherProperties_x000D_
Bk_Residency = NonResident_x000D_
Bk_OtherCurrencies = AllCurrencies</t>
        </r>
      </text>
    </comment>
    <comment ref="D59" authorId="0" shapeId="0" xr:uid="{00000000-0006-0000-2700-000074000000}">
      <text>
        <r>
          <rPr>
            <b/>
            <sz val="9"/>
            <color indexed="81"/>
            <rFont val="Tahoma"/>
            <family val="2"/>
          </rPr>
          <t>Metric = D3_2_I_II_Unsecured_Amount_x000D_
Data Type = Bk_Number 19 - 9_x000D_
Bk_Asscontingitem_Purp = PurchaseOtherProperties_x000D_
Bk_Residency = NonResident_x000D_
Bk_OtherCurrencies = AllCurrencies</t>
        </r>
      </text>
    </comment>
    <comment ref="E59" authorId="0" shapeId="0" xr:uid="{00000000-0006-0000-2700-000075000000}">
      <text>
        <r>
          <rPr>
            <b/>
            <sz val="9"/>
            <color indexed="81"/>
            <rFont val="Tahoma"/>
            <family val="2"/>
          </rPr>
          <t>Metric = D3_2_I_II_CredFacilMnthQuart_Amount_x000D_
Data Type = Bk_Number 19 - 9_x000D_
Bk_Asscontingitem_Purp = PurchaseOtherProperties_x000D_
Bk_Residency = NonResident_x000D_
Bk_OtherCurrencies = AllCurrencies</t>
        </r>
      </text>
    </comment>
    <comment ref="C61" authorId="0" shapeId="0" xr:uid="{00000000-0006-0000-2700-000076000000}">
      <text>
        <r>
          <rPr>
            <b/>
            <sz val="9"/>
            <color indexed="81"/>
            <rFont val="Tahoma"/>
            <family val="2"/>
          </rPr>
          <t>Metric = D3_2_I_II_Secured_Amount_x000D_
Data Type = Bk_Number 19 - 9_x000D_
Bk_Asscontingitem_Purp = EquityWithdrawalsProperties_Residential_x000D_
Bk_Residency = NonResident_x000D_
Bk_OtherCurrencies = AllCurrencies</t>
        </r>
      </text>
    </comment>
    <comment ref="D61" authorId="0" shapeId="0" xr:uid="{00000000-0006-0000-2700-000077000000}">
      <text>
        <r>
          <rPr>
            <b/>
            <sz val="9"/>
            <color indexed="81"/>
            <rFont val="Tahoma"/>
            <family val="2"/>
          </rPr>
          <t>Metric = D3_2_I_II_Unsecured_Amount_x000D_
Data Type = Bk_Number 19 - 9_x000D_
Bk_Asscontingitem_Purp = EquityWithdrawalsProperties_Residential_x000D_
Bk_Residency = NonResident_x000D_
Bk_OtherCurrencies = AllCurrencies</t>
        </r>
      </text>
    </comment>
    <comment ref="E61" authorId="0" shapeId="0" xr:uid="{00000000-0006-0000-2700-000078000000}">
      <text>
        <r>
          <rPr>
            <b/>
            <sz val="9"/>
            <color indexed="81"/>
            <rFont val="Tahoma"/>
            <family val="2"/>
          </rPr>
          <t>Metric = D3_2_I_II_CredFacilMnthQuart_Amount_x000D_
Data Type = Bk_Number 19 - 9_x000D_
Bk_Asscontingitem_Purp = EquityWithdrawalsProperties_Residential_x000D_
Bk_Residency = NonResident_x000D_
Bk_OtherCurrencies = AllCurrencies</t>
        </r>
      </text>
    </comment>
    <comment ref="C62" authorId="0" shapeId="0" xr:uid="{00000000-0006-0000-2700-000079000000}">
      <text>
        <r>
          <rPr>
            <b/>
            <sz val="9"/>
            <color indexed="81"/>
            <rFont val="Tahoma"/>
            <family val="2"/>
          </rPr>
          <t>Metric = D3_2_I_II_Secured_Amount_x000D_
Data Type = Bk_Number 19 - 9_x000D_
Bk_Asscontingitem_Purp = EquityWithdrawalsProperties_Commercial_x000D_
Bk_Residency = NonResident_x000D_
Bk_OtherCurrencies = AllCurrencies</t>
        </r>
      </text>
    </comment>
    <comment ref="D62" authorId="0" shapeId="0" xr:uid="{00000000-0006-0000-2700-00007A000000}">
      <text>
        <r>
          <rPr>
            <b/>
            <sz val="9"/>
            <color indexed="81"/>
            <rFont val="Tahoma"/>
            <family val="2"/>
          </rPr>
          <t>Metric = D3_2_I_II_Unsecured_Amount_x000D_
Data Type = Bk_Number 19 - 9_x000D_
Bk_Asscontingitem_Purp = EquityWithdrawalsProperties_Commercial_x000D_
Bk_Residency = NonResident_x000D_
Bk_OtherCurrencies = AllCurrencies</t>
        </r>
      </text>
    </comment>
    <comment ref="E62" authorId="0" shapeId="0" xr:uid="{00000000-0006-0000-2700-00007B000000}">
      <text>
        <r>
          <rPr>
            <b/>
            <sz val="9"/>
            <color indexed="81"/>
            <rFont val="Tahoma"/>
            <family val="2"/>
          </rPr>
          <t>Metric = D3_2_I_II_CredFacilMnthQuart_Amount_x000D_
Data Type = Bk_Number 19 - 9_x000D_
Bk_Asscontingitem_Purp = EquityWithdrawalsProperties_Commercial_x000D_
Bk_Residency = NonResident_x000D_
Bk_OtherCurrencies = AllCurrencies</t>
        </r>
      </text>
    </comment>
    <comment ref="C63" authorId="0" shapeId="0" xr:uid="{00000000-0006-0000-2700-00007C000000}">
      <text>
        <r>
          <rPr>
            <b/>
            <sz val="9"/>
            <color indexed="81"/>
            <rFont val="Tahoma"/>
            <family val="2"/>
          </rPr>
          <t>Metric = D3_2_I_II_Secured_Amount_x000D_
Data Type = Bk_Number 19 - 9_x000D_
Bk_Asscontingitem_Purp = EquityWithdrawalsProperties_Industrial_x000D_
Bk_Residency = NonResident_x000D_
Bk_OtherCurrencies = AllCurrencies</t>
        </r>
      </text>
    </comment>
    <comment ref="D63" authorId="0" shapeId="0" xr:uid="{00000000-0006-0000-2700-00007D000000}">
      <text>
        <r>
          <rPr>
            <b/>
            <sz val="9"/>
            <color indexed="81"/>
            <rFont val="Tahoma"/>
            <family val="2"/>
          </rPr>
          <t>Metric = D3_2_I_II_Unsecured_Amount_x000D_
Data Type = Bk_Number 19 - 9_x000D_
Bk_Asscontingitem_Purp = EquityWithdrawalsProperties_Industrial_x000D_
Bk_Residency = NonResident_x000D_
Bk_OtherCurrencies = AllCurrencies</t>
        </r>
      </text>
    </comment>
    <comment ref="E63" authorId="0" shapeId="0" xr:uid="{00000000-0006-0000-2700-00007E000000}">
      <text>
        <r>
          <rPr>
            <b/>
            <sz val="9"/>
            <color indexed="81"/>
            <rFont val="Tahoma"/>
            <family val="2"/>
          </rPr>
          <t>Metric = D3_2_I_II_CredFacilMnthQuart_Amount_x000D_
Data Type = Bk_Number 19 - 9_x000D_
Bk_Asscontingitem_Purp = EquityWithdrawalsProperties_Industrial_x000D_
Bk_Residency = NonResident_x000D_
Bk_OtherCurrencies = AllCurrencies</t>
        </r>
      </text>
    </comment>
    <comment ref="C64" authorId="0" shapeId="0" xr:uid="{00000000-0006-0000-2700-00007F000000}">
      <text>
        <r>
          <rPr>
            <b/>
            <sz val="9"/>
            <color indexed="81"/>
            <rFont val="Tahoma"/>
            <family val="2"/>
          </rPr>
          <t>Metric = D3_2_I_II_Secured_Amount_x000D_
Data Type = Bk_Number 19 - 9_x000D_
Bk_Asscontingitem_Purp = EquityWithdrawalsProperties_Others_x000D_
Bk_Residency = NonResident_x000D_
Bk_OtherCurrencies = AllCurrencies</t>
        </r>
      </text>
    </comment>
    <comment ref="D64" authorId="0" shapeId="0" xr:uid="{00000000-0006-0000-2700-000080000000}">
      <text>
        <r>
          <rPr>
            <b/>
            <sz val="9"/>
            <color indexed="81"/>
            <rFont val="Tahoma"/>
            <family val="2"/>
          </rPr>
          <t>Metric = D3_2_I_II_Unsecured_Amount_x000D_
Data Type = Bk_Number 19 - 9_x000D_
Bk_Asscontingitem_Purp = EquityWithdrawalsProperties_Others_x000D_
Bk_Residency = NonResident_x000D_
Bk_OtherCurrencies = AllCurrencies</t>
        </r>
      </text>
    </comment>
    <comment ref="E64" authorId="0" shapeId="0" xr:uid="{00000000-0006-0000-2700-000081000000}">
      <text>
        <r>
          <rPr>
            <b/>
            <sz val="9"/>
            <color indexed="81"/>
            <rFont val="Tahoma"/>
            <family val="2"/>
          </rPr>
          <t>Metric = D3_2_I_II_CredFacilMnthQuart_Amount_x000D_
Data Type = Bk_Number 19 - 9_x000D_
Bk_Asscontingitem_Purp = EquityWithdrawalsProperties_Others_x000D_
Bk_Residency = NonResident_x000D_
Bk_OtherCurrencies = AllCurrencies</t>
        </r>
      </text>
    </comment>
    <comment ref="C65" authorId="0" shapeId="0" xr:uid="{00000000-0006-0000-2700-000082000000}">
      <text>
        <r>
          <rPr>
            <b/>
            <sz val="9"/>
            <color indexed="81"/>
            <rFont val="Tahoma"/>
            <family val="2"/>
          </rPr>
          <t>Metric = D3_2_I_II_Secured_Amount_x000D_
Data Type = Bk_Number 19 - 9_x000D_
Bk_Asscontingitem_Purp = MotorVehicles_x000D_
Bk_Residency = NonResident_x000D_
Bk_OtherCurrencies = AllCurrencies</t>
        </r>
      </text>
    </comment>
    <comment ref="D65" authorId="0" shapeId="0" xr:uid="{00000000-0006-0000-2700-000083000000}">
      <text>
        <r>
          <rPr>
            <b/>
            <sz val="9"/>
            <color indexed="81"/>
            <rFont val="Tahoma"/>
            <family val="2"/>
          </rPr>
          <t>Metric = D3_2_I_II_Unsecured_Amount_x000D_
Data Type = Bk_Number 19 - 9_x000D_
Bk_Asscontingitem_Purp = MotorVehicles_x000D_
Bk_Residency = NonResident_x000D_
Bk_OtherCurrencies = AllCurrencies</t>
        </r>
      </text>
    </comment>
    <comment ref="E65" authorId="0" shapeId="0" xr:uid="{00000000-0006-0000-2700-000084000000}">
      <text>
        <r>
          <rPr>
            <b/>
            <sz val="9"/>
            <color indexed="81"/>
            <rFont val="Tahoma"/>
            <family val="2"/>
          </rPr>
          <t>Metric = D3_2_I_II_CredFacilMnthQuart_Amount_x000D_
Data Type = Bk_Number 19 - 9_x000D_
Bk_Asscontingitem_Purp = MotorVehicles_x000D_
Bk_Residency = NonResident_x000D_
Bk_OtherCurrencies = AllCurrencies</t>
        </r>
      </text>
    </comment>
    <comment ref="C66" authorId="0" shapeId="0" xr:uid="{00000000-0006-0000-2700-000085000000}">
      <text>
        <r>
          <rPr>
            <b/>
            <sz val="9"/>
            <color indexed="81"/>
            <rFont val="Tahoma"/>
            <family val="2"/>
          </rPr>
          <t>Metric = D3_2_I_II_Secured_Amount_x000D_
Data Type = Bk_Number 19 - 9_x000D_
Bk_Asscontingitem_Purp = CreditCards_x000D_
Bk_Residency = NonResident_x000D_
Bk_OtherCurrencies = AllCurrencies</t>
        </r>
      </text>
    </comment>
    <comment ref="D66" authorId="0" shapeId="0" xr:uid="{00000000-0006-0000-2700-000086000000}">
      <text>
        <r>
          <rPr>
            <b/>
            <sz val="9"/>
            <color indexed="81"/>
            <rFont val="Tahoma"/>
            <family val="2"/>
          </rPr>
          <t>Metric = D3_2_I_II_Unsecured_Amount_x000D_
Data Type = Bk_Number 19 - 9_x000D_
Bk_Asscontingitem_Purp = CreditCards_x000D_
Bk_Residency = NonResident_x000D_
Bk_OtherCurrencies = AllCurrencies</t>
        </r>
      </text>
    </comment>
    <comment ref="E66" authorId="0" shapeId="0" xr:uid="{00000000-0006-0000-2700-000087000000}">
      <text>
        <r>
          <rPr>
            <b/>
            <sz val="9"/>
            <color indexed="81"/>
            <rFont val="Tahoma"/>
            <family val="2"/>
          </rPr>
          <t>Metric = D3_2_I_II_CredFacilMnthQuart_Amount_x000D_
Data Type = Bk_Number 19 - 9_x000D_
Bk_Asscontingitem_Purp = CreditCards_x000D_
Bk_Residency = NonResident_x000D_
Bk_OtherCurrencies = AllCurrencies</t>
        </r>
      </text>
    </comment>
    <comment ref="C67" authorId="0" shapeId="0" xr:uid="{00000000-0006-0000-2700-000088000000}">
      <text>
        <r>
          <rPr>
            <b/>
            <sz val="9"/>
            <color indexed="81"/>
            <rFont val="Tahoma"/>
            <family val="2"/>
          </rPr>
          <t>Metric = D3_2_I_II_Secured_Amount_x000D_
Data Type = Bk_Number 19 - 9_x000D_
Bk_Asscontingitem_Purp = ShareFinancing_x000D_
Bk_Residency = NonResident_x000D_
Bk_OtherCurrencies = AllCurrencies</t>
        </r>
      </text>
    </comment>
    <comment ref="D67" authorId="0" shapeId="0" xr:uid="{00000000-0006-0000-2700-000089000000}">
      <text>
        <r>
          <rPr>
            <b/>
            <sz val="9"/>
            <color indexed="81"/>
            <rFont val="Tahoma"/>
            <family val="2"/>
          </rPr>
          <t>Metric = D3_2_I_II_Unsecured_Amount_x000D_
Data Type = Bk_Number 19 - 9_x000D_
Bk_Asscontingitem_Purp = ShareFinancing_x000D_
Bk_Residency = NonResident_x000D_
Bk_OtherCurrencies = AllCurrencies</t>
        </r>
      </text>
    </comment>
    <comment ref="E67" authorId="0" shapeId="0" xr:uid="{00000000-0006-0000-2700-00008A000000}">
      <text>
        <r>
          <rPr>
            <b/>
            <sz val="9"/>
            <color indexed="81"/>
            <rFont val="Tahoma"/>
            <family val="2"/>
          </rPr>
          <t>Metric = D3_2_I_II_CredFacilMnthQuart_Amount_x000D_
Data Type = Bk_Number 19 - 9_x000D_
Bk_Asscontingitem_Purp = ShareFinancing_x000D_
Bk_Residency = NonResident_x000D_
Bk_OtherCurrencies = AllCurrencies</t>
        </r>
      </text>
    </comment>
    <comment ref="C68" authorId="0" shapeId="0" xr:uid="{00000000-0006-0000-2700-00008B000000}">
      <text>
        <r>
          <rPr>
            <b/>
            <sz val="9"/>
            <color indexed="81"/>
            <rFont val="Tahoma"/>
            <family val="2"/>
          </rPr>
          <t>Metric = D3_2_I_II_Secured_Amount_x000D_
Data Type = Bk_Number 19 - 9_x000D_
Bk_Asscontingitem_Purp = OtherLoans_x000D_
Bk_Residency = NonResident_x000D_
Bk_OtherCurrencies = AllCurrencies</t>
        </r>
      </text>
    </comment>
    <comment ref="D68" authorId="0" shapeId="0" xr:uid="{00000000-0006-0000-2700-00008C000000}">
      <text>
        <r>
          <rPr>
            <b/>
            <sz val="9"/>
            <color indexed="81"/>
            <rFont val="Tahoma"/>
            <family val="2"/>
          </rPr>
          <t>Metric = D3_2_I_II_Unsecured_Amount_x000D_
Data Type = Bk_Number 19 - 9_x000D_
Bk_Asscontingitem_Purp = OtherLoans_x000D_
Bk_Residency = NonResident_x000D_
Bk_OtherCurrencies = AllCurrencies</t>
        </r>
      </text>
    </comment>
    <comment ref="E68" authorId="0" shapeId="0" xr:uid="{00000000-0006-0000-2700-00008D000000}">
      <text>
        <r>
          <rPr>
            <b/>
            <sz val="9"/>
            <color indexed="81"/>
            <rFont val="Tahoma"/>
            <family val="2"/>
          </rPr>
          <t>Metric = D3_2_I_II_CredFacilMnthQuart_Amount_x000D_
Data Type = Bk_Number 19 - 9_x000D_
Bk_Asscontingitem_Purp = OtherLoans_x000D_
Bk_Residency = NonResident_x000D_
Bk_OtherCurrencies = AllCurrencies</t>
        </r>
      </text>
    </comment>
    <comment ref="C70" authorId="1" shapeId="0" xr:uid="{00000000-0006-0000-2700-00008E000000}">
      <text>
        <r>
          <rPr>
            <b/>
            <sz val="9"/>
            <color indexed="81"/>
            <rFont val="Tahoma"/>
            <family val="2"/>
          </rPr>
          <t>Metric = D3_2_I_II_Total_NonResidAllCurr_Secured_x000D_
Data Type = Bk_Number 19 - 9</t>
        </r>
      </text>
    </comment>
    <comment ref="D70" authorId="1" shapeId="0" xr:uid="{00000000-0006-0000-2700-00008F000000}">
      <text>
        <r>
          <rPr>
            <b/>
            <sz val="9"/>
            <color indexed="81"/>
            <rFont val="Tahoma"/>
            <family val="2"/>
          </rPr>
          <t>Metric = D3_2_I_II_Total_NonResidAllCurr_UnSecured_x000D_
Data Type = Bk_Number 19 - 9</t>
        </r>
      </text>
    </comment>
    <comment ref="E70" authorId="1" shapeId="0" xr:uid="{00000000-0006-0000-2700-000090000000}">
      <text>
        <r>
          <rPr>
            <b/>
            <sz val="9"/>
            <color indexed="81"/>
            <rFont val="Tahoma"/>
            <family val="2"/>
          </rPr>
          <t>Metric = D3_2_I_II_Total_NonResidAllCurr_CredFacilMnthQuart_x000D_
Data Type = Bk_Number 19 - 9</t>
        </r>
      </text>
    </comment>
    <comment ref="C75" authorId="0" shapeId="0" xr:uid="{00000000-0006-0000-2700-000091000000}">
      <text>
        <r>
          <rPr>
            <b/>
            <sz val="9"/>
            <color indexed="81"/>
            <rFont val="Tahoma"/>
            <family val="2"/>
          </rPr>
          <t>Metric = D3_2_I_II_Secured_Amount_x000D_
Data Type = Bk_Number 19 - 9_x000D_
Bk_Asscontingitem_Purp = PurchaseResidentialProperties_OwnerOccupied_x000D_
Bk_Residency = NonResident_x000D_
Bk_OtherCurrencies = SGD</t>
        </r>
      </text>
    </comment>
    <comment ref="D75" authorId="0" shapeId="0" xr:uid="{00000000-0006-0000-2700-000092000000}">
      <text>
        <r>
          <rPr>
            <b/>
            <sz val="9"/>
            <color indexed="81"/>
            <rFont val="Tahoma"/>
            <family val="2"/>
          </rPr>
          <t>Metric = D3_2_I_II_Unsecured_Amount_x000D_
Data Type = Bk_Number 19 - 9_x000D_
Bk_Asscontingitem_Purp = PurchaseResidentialProperties_OwnerOccupied_x000D_
Bk_Residency = NonResident_x000D_
Bk_OtherCurrencies = SGD</t>
        </r>
      </text>
    </comment>
    <comment ref="E75" authorId="0" shapeId="0" xr:uid="{00000000-0006-0000-2700-000093000000}">
      <text>
        <r>
          <rPr>
            <b/>
            <sz val="9"/>
            <color indexed="81"/>
            <rFont val="Tahoma"/>
            <family val="2"/>
          </rPr>
          <t>Metric = D3_2_I_II_CredFacilMnthQuart_Amount_x000D_
Data Type = Bk_Number 19 - 9_x000D_
Bk_Asscontingitem_Purp = PurchaseResidentialProperties_OwnerOccupied_x000D_
Bk_Residency = NonResident_x000D_
Bk_OtherCurrencies = SGD</t>
        </r>
      </text>
    </comment>
    <comment ref="C76" authorId="1" shapeId="0" xr:uid="{00000000-0006-0000-2700-000094000000}">
      <text>
        <r>
          <rPr>
            <b/>
            <sz val="9"/>
            <color indexed="81"/>
            <rFont val="Tahoma"/>
            <family val="2"/>
          </rPr>
          <t>Metric = D3_2_I_II_WhichHDB_NonResidSingDollar_Secured_x000D_
Data Type = Bk_Number 19 - 9</t>
        </r>
      </text>
    </comment>
    <comment ref="D76" authorId="1" shapeId="0" xr:uid="{00000000-0006-0000-2700-000095000000}">
      <text>
        <r>
          <rPr>
            <b/>
            <sz val="9"/>
            <color indexed="81"/>
            <rFont val="Tahoma"/>
            <family val="2"/>
          </rPr>
          <t>Metric = D3_2_I_II_WhichHDB_NonResidSingDollar_UnSecured_x000D_
Data Type = Bk_Number 19 - 9</t>
        </r>
      </text>
    </comment>
    <comment ref="E76" authorId="1" shapeId="0" xr:uid="{00000000-0006-0000-2700-000096000000}">
      <text>
        <r>
          <rPr>
            <b/>
            <sz val="9"/>
            <color indexed="81"/>
            <rFont val="Tahoma"/>
            <family val="2"/>
          </rPr>
          <t>Metric = D3_2_I_II_WhichHDB_NonResidSingDollar_CredFacilMnthQuart_x000D_
Data Type = Bk_Number 19 - 9</t>
        </r>
      </text>
    </comment>
    <comment ref="C77" authorId="0" shapeId="0" xr:uid="{00000000-0006-0000-2700-000097000000}">
      <text>
        <r>
          <rPr>
            <b/>
            <sz val="9"/>
            <color indexed="81"/>
            <rFont val="Tahoma"/>
            <family val="2"/>
          </rPr>
          <t>Metric = D3_2_I_II_Secured_Amount_x000D_
Data Type = Bk_Number 19 - 9_x000D_
Bk_Asscontingitem_Purp = PurchaseResidentialProperties_Investment_x000D_
Bk_Residency = NonResident_x000D_
Bk_OtherCurrencies = SGD</t>
        </r>
      </text>
    </comment>
    <comment ref="D77" authorId="0" shapeId="0" xr:uid="{00000000-0006-0000-2700-000098000000}">
      <text>
        <r>
          <rPr>
            <b/>
            <sz val="9"/>
            <color indexed="81"/>
            <rFont val="Tahoma"/>
            <family val="2"/>
          </rPr>
          <t>Metric = D3_2_I_II_Unsecured_Amount_x000D_
Data Type = Bk_Number 19 - 9_x000D_
Bk_Asscontingitem_Purp = PurchaseResidentialProperties_Investment_x000D_
Bk_Residency = NonResident_x000D_
Bk_OtherCurrencies = SGD</t>
        </r>
      </text>
    </comment>
    <comment ref="E77" authorId="0" shapeId="0" xr:uid="{00000000-0006-0000-2700-000099000000}">
      <text>
        <r>
          <rPr>
            <b/>
            <sz val="9"/>
            <color indexed="81"/>
            <rFont val="Tahoma"/>
            <family val="2"/>
          </rPr>
          <t>Metric = D3_2_I_II_CredFacilMnthQuart_Amount_x000D_
Data Type = Bk_Number 19 - 9_x000D_
Bk_Asscontingitem_Purp = PurchaseResidentialProperties_Investment_x000D_
Bk_Residency = NonResident_x000D_
Bk_OtherCurrencies = SGD</t>
        </r>
      </text>
    </comment>
    <comment ref="C78" authorId="0" shapeId="0" xr:uid="{00000000-0006-0000-2700-00009A000000}">
      <text>
        <r>
          <rPr>
            <b/>
            <sz val="9"/>
            <color indexed="81"/>
            <rFont val="Tahoma"/>
            <family val="2"/>
          </rPr>
          <t>Metric = D3_2_I_II_Secured_Amount_x000D_
Data Type = Bk_Number 19 - 9_x000D_
Bk_Asscontingitem_Purp = PurchaseResidentialProperties_BridgingLoans_x000D_
Bk_Residency = NonResident_x000D_
Bk_OtherCurrencies = SGD</t>
        </r>
      </text>
    </comment>
    <comment ref="D78" authorId="0" shapeId="0" xr:uid="{00000000-0006-0000-2700-00009B000000}">
      <text>
        <r>
          <rPr>
            <b/>
            <sz val="9"/>
            <color indexed="81"/>
            <rFont val="Tahoma"/>
            <family val="2"/>
          </rPr>
          <t>Metric = D3_2_I_II_Unsecured_Amount_x000D_
Data Type = Bk_Number 19 - 9_x000D_
Bk_Asscontingitem_Purp = PurchaseResidentialProperties_BridgingLoans_x000D_
Bk_Residency = NonResident_x000D_
Bk_OtherCurrencies = SGD</t>
        </r>
      </text>
    </comment>
    <comment ref="E78" authorId="0" shapeId="0" xr:uid="{00000000-0006-0000-2700-00009C000000}">
      <text>
        <r>
          <rPr>
            <b/>
            <sz val="9"/>
            <color indexed="81"/>
            <rFont val="Tahoma"/>
            <family val="2"/>
          </rPr>
          <t>Metric = D3_2_I_II_CredFacilMnthQuart_Amount_x000D_
Data Type = Bk_Number 19 - 9_x000D_
Bk_Asscontingitem_Purp = PurchaseResidentialProperties_BridgingLoans_x000D_
Bk_Residency = NonResident_x000D_
Bk_OtherCurrencies = SGD</t>
        </r>
      </text>
    </comment>
    <comment ref="C79" authorId="0" shapeId="0" xr:uid="{00000000-0006-0000-2700-00009D000000}">
      <text>
        <r>
          <rPr>
            <b/>
            <sz val="9"/>
            <color indexed="81"/>
            <rFont val="Tahoma"/>
            <family val="2"/>
          </rPr>
          <t>Metric = D3_2_I_II_Secured_Amount_x000D_
Data Type = Bk_Number 19 - 9_x000D_
Bk_Asscontingitem_Purp = PurchaseCommercialProperties_x000D_
Bk_Residency = NonResident_x000D_
Bk_OtherCurrencies = SGD</t>
        </r>
      </text>
    </comment>
    <comment ref="D79" authorId="0" shapeId="0" xr:uid="{00000000-0006-0000-2700-00009E000000}">
      <text>
        <r>
          <rPr>
            <b/>
            <sz val="9"/>
            <color indexed="81"/>
            <rFont val="Tahoma"/>
            <family val="2"/>
          </rPr>
          <t>Metric = D3_2_I_II_Unsecured_Amount_x000D_
Data Type = Bk_Number 19 - 9_x000D_
Bk_Asscontingitem_Purp = PurchaseCommercialProperties_x000D_
Bk_Residency = NonResident_x000D_
Bk_OtherCurrencies = SGD</t>
        </r>
      </text>
    </comment>
    <comment ref="E79" authorId="0" shapeId="0" xr:uid="{00000000-0006-0000-2700-00009F000000}">
      <text>
        <r>
          <rPr>
            <b/>
            <sz val="9"/>
            <color indexed="81"/>
            <rFont val="Tahoma"/>
            <family val="2"/>
          </rPr>
          <t>Metric = D3_2_I_II_CredFacilMnthQuart_Amount_x000D_
Data Type = Bk_Number 19 - 9_x000D_
Bk_Asscontingitem_Purp = PurchaseCommercialProperties_x000D_
Bk_Residency = NonResident_x000D_
Bk_OtherCurrencies = SGD</t>
        </r>
      </text>
    </comment>
    <comment ref="C80" authorId="0" shapeId="0" xr:uid="{00000000-0006-0000-2700-0000A0000000}">
      <text>
        <r>
          <rPr>
            <b/>
            <sz val="9"/>
            <color indexed="81"/>
            <rFont val="Tahoma"/>
            <family val="2"/>
          </rPr>
          <t>Metric = D3_2_I_II_Secured_Amount_x000D_
Data Type = Bk_Number 19 - 9_x000D_
Bk_Asscontingitem_Purp = PurchaseIndustrialProperties_x000D_
Bk_Residency = NonResident_x000D_
Bk_OtherCurrencies = SGD</t>
        </r>
      </text>
    </comment>
    <comment ref="D80" authorId="0" shapeId="0" xr:uid="{00000000-0006-0000-2700-0000A1000000}">
      <text>
        <r>
          <rPr>
            <b/>
            <sz val="9"/>
            <color indexed="81"/>
            <rFont val="Tahoma"/>
            <family val="2"/>
          </rPr>
          <t>Metric = D3_2_I_II_Unsecured_Amount_x000D_
Data Type = Bk_Number 19 - 9_x000D_
Bk_Asscontingitem_Purp = PurchaseIndustrialProperties_x000D_
Bk_Residency = NonResident_x000D_
Bk_OtherCurrencies = SGD</t>
        </r>
      </text>
    </comment>
    <comment ref="E80" authorId="0" shapeId="0" xr:uid="{00000000-0006-0000-2700-0000A2000000}">
      <text>
        <r>
          <rPr>
            <b/>
            <sz val="9"/>
            <color indexed="81"/>
            <rFont val="Tahoma"/>
            <family val="2"/>
          </rPr>
          <t>Metric = D3_2_I_II_CredFacilMnthQuart_Amount_x000D_
Data Type = Bk_Number 19 - 9_x000D_
Bk_Asscontingitem_Purp = PurchaseIndustrialProperties_x000D_
Bk_Residency = NonResident_x000D_
Bk_OtherCurrencies = SGD</t>
        </r>
      </text>
    </comment>
    <comment ref="C81" authorId="0" shapeId="0" xr:uid="{00000000-0006-0000-2700-0000A3000000}">
      <text>
        <r>
          <rPr>
            <b/>
            <sz val="9"/>
            <color indexed="81"/>
            <rFont val="Tahoma"/>
            <family val="2"/>
          </rPr>
          <t>Metric = D3_2_I_II_Secured_Amount_x000D_
Data Type = Bk_Number 19 - 9_x000D_
Bk_Asscontingitem_Purp = PurchaseOtherProperties_x000D_
Bk_Residency = NonResident_x000D_
Bk_OtherCurrencies = SGD</t>
        </r>
      </text>
    </comment>
    <comment ref="D81" authorId="0" shapeId="0" xr:uid="{00000000-0006-0000-2700-0000A4000000}">
      <text>
        <r>
          <rPr>
            <b/>
            <sz val="9"/>
            <color indexed="81"/>
            <rFont val="Tahoma"/>
            <family val="2"/>
          </rPr>
          <t>Metric = D3_2_I_II_Unsecured_Amount_x000D_
Data Type = Bk_Number 19 - 9_x000D_
Bk_Asscontingitem_Purp = PurchaseOtherProperties_x000D_
Bk_Residency = NonResident_x000D_
Bk_OtherCurrencies = SGD</t>
        </r>
      </text>
    </comment>
    <comment ref="E81" authorId="0" shapeId="0" xr:uid="{00000000-0006-0000-2700-0000A5000000}">
      <text>
        <r>
          <rPr>
            <b/>
            <sz val="9"/>
            <color indexed="81"/>
            <rFont val="Tahoma"/>
            <family val="2"/>
          </rPr>
          <t>Metric = D3_2_I_II_CredFacilMnthQuart_Amount_x000D_
Data Type = Bk_Number 19 - 9_x000D_
Bk_Asscontingitem_Purp = PurchaseOtherProperties_x000D_
Bk_Residency = NonResident_x000D_
Bk_OtherCurrencies = SGD</t>
        </r>
      </text>
    </comment>
    <comment ref="C83" authorId="0" shapeId="0" xr:uid="{00000000-0006-0000-2700-0000A6000000}">
      <text>
        <r>
          <rPr>
            <b/>
            <sz val="9"/>
            <color indexed="81"/>
            <rFont val="Tahoma"/>
            <family val="2"/>
          </rPr>
          <t>Metric = D3_2_I_II_Secured_Amount_x000D_
Data Type = Bk_Number 19 - 9_x000D_
Bk_Asscontingitem_Purp = EquityWithdrawalsProperties_Residential_x000D_
Bk_Residency = NonResident_x000D_
Bk_OtherCurrencies = SGD</t>
        </r>
      </text>
    </comment>
    <comment ref="D83" authorId="0" shapeId="0" xr:uid="{00000000-0006-0000-2700-0000A7000000}">
      <text>
        <r>
          <rPr>
            <b/>
            <sz val="9"/>
            <color indexed="81"/>
            <rFont val="Tahoma"/>
            <family val="2"/>
          </rPr>
          <t>Metric = D3_2_I_II_Unsecured_Amount_x000D_
Data Type = Bk_Number 19 - 9_x000D_
Bk_Asscontingitem_Purp = EquityWithdrawalsProperties_Residential_x000D_
Bk_Residency = NonResident_x000D_
Bk_OtherCurrencies = SGD</t>
        </r>
      </text>
    </comment>
    <comment ref="E83" authorId="0" shapeId="0" xr:uid="{00000000-0006-0000-2700-0000A8000000}">
      <text>
        <r>
          <rPr>
            <b/>
            <sz val="9"/>
            <color indexed="81"/>
            <rFont val="Tahoma"/>
            <family val="2"/>
          </rPr>
          <t>Metric = D3_2_I_II_CredFacilMnthQuart_Amount_x000D_
Data Type = Bk_Number 19 - 9_x000D_
Bk_Asscontingitem_Purp = EquityWithdrawalsProperties_Residential_x000D_
Bk_Residency = NonResident_x000D_
Bk_OtherCurrencies = SGD</t>
        </r>
      </text>
    </comment>
    <comment ref="C84" authorId="0" shapeId="0" xr:uid="{00000000-0006-0000-2700-0000A9000000}">
      <text>
        <r>
          <rPr>
            <b/>
            <sz val="9"/>
            <color indexed="81"/>
            <rFont val="Tahoma"/>
            <family val="2"/>
          </rPr>
          <t>Metric = D3_2_I_II_Secured_Amount_x000D_
Data Type = Bk_Number 19 - 9_x000D_
Bk_Asscontingitem_Purp = EquityWithdrawalsProperties_Commercial_x000D_
Bk_Residency = NonResident_x000D_
Bk_OtherCurrencies = SGD</t>
        </r>
      </text>
    </comment>
    <comment ref="D84" authorId="0" shapeId="0" xr:uid="{00000000-0006-0000-2700-0000AA000000}">
      <text>
        <r>
          <rPr>
            <b/>
            <sz val="9"/>
            <color indexed="81"/>
            <rFont val="Tahoma"/>
            <family val="2"/>
          </rPr>
          <t>Metric = D3_2_I_II_Unsecured_Amount_x000D_
Data Type = Bk_Number 19 - 9_x000D_
Bk_Asscontingitem_Purp = EquityWithdrawalsProperties_Commercial_x000D_
Bk_Residency = NonResident_x000D_
Bk_OtherCurrencies = SGD</t>
        </r>
      </text>
    </comment>
    <comment ref="E84" authorId="0" shapeId="0" xr:uid="{00000000-0006-0000-2700-0000AB000000}">
      <text>
        <r>
          <rPr>
            <b/>
            <sz val="9"/>
            <color indexed="81"/>
            <rFont val="Tahoma"/>
            <family val="2"/>
          </rPr>
          <t>Metric = D3_2_I_II_CredFacilMnthQuart_Amount_x000D_
Data Type = Bk_Number 19 - 9_x000D_
Bk_Asscontingitem_Purp = EquityWithdrawalsProperties_Commercial_x000D_
Bk_Residency = NonResident_x000D_
Bk_OtherCurrencies = SGD</t>
        </r>
      </text>
    </comment>
    <comment ref="C85" authorId="0" shapeId="0" xr:uid="{00000000-0006-0000-2700-0000AC000000}">
      <text>
        <r>
          <rPr>
            <b/>
            <sz val="9"/>
            <color indexed="81"/>
            <rFont val="Tahoma"/>
            <family val="2"/>
          </rPr>
          <t>Metric = D3_2_I_II_Secured_Amount_x000D_
Data Type = Bk_Number 19 - 9_x000D_
Bk_Asscontingitem_Purp = EquityWithdrawalsProperties_Industrial_x000D_
Bk_Residency = NonResident_x000D_
Bk_OtherCurrencies = SGD</t>
        </r>
      </text>
    </comment>
    <comment ref="D85" authorId="0" shapeId="0" xr:uid="{00000000-0006-0000-2700-0000AD000000}">
      <text>
        <r>
          <rPr>
            <b/>
            <sz val="9"/>
            <color indexed="81"/>
            <rFont val="Tahoma"/>
            <family val="2"/>
          </rPr>
          <t>Metric = D3_2_I_II_Unsecured_Amount_x000D_
Data Type = Bk_Number 19 - 9_x000D_
Bk_Asscontingitem_Purp = EquityWithdrawalsProperties_Industrial_x000D_
Bk_Residency = NonResident_x000D_
Bk_OtherCurrencies = SGD</t>
        </r>
      </text>
    </comment>
    <comment ref="E85" authorId="0" shapeId="0" xr:uid="{00000000-0006-0000-2700-0000AE000000}">
      <text>
        <r>
          <rPr>
            <b/>
            <sz val="9"/>
            <color indexed="81"/>
            <rFont val="Tahoma"/>
            <family val="2"/>
          </rPr>
          <t>Metric = D3_2_I_II_CredFacilMnthQuart_Amount_x000D_
Data Type = Bk_Number 19 - 9_x000D_
Bk_Asscontingitem_Purp = EquityWithdrawalsProperties_Industrial_x000D_
Bk_Residency = NonResident_x000D_
Bk_OtherCurrencies = SGD</t>
        </r>
      </text>
    </comment>
    <comment ref="C86" authorId="0" shapeId="0" xr:uid="{00000000-0006-0000-2700-0000AF000000}">
      <text>
        <r>
          <rPr>
            <b/>
            <sz val="9"/>
            <color indexed="81"/>
            <rFont val="Tahoma"/>
            <family val="2"/>
          </rPr>
          <t>Metric = D3_2_I_II_Secured_Amount_x000D_
Data Type = Bk_Number 19 - 9_x000D_
Bk_Asscontingitem_Purp = EquityWithdrawalsProperties_Others_x000D_
Bk_Residency = NonResident_x000D_
Bk_OtherCurrencies = SGD</t>
        </r>
      </text>
    </comment>
    <comment ref="D86" authorId="0" shapeId="0" xr:uid="{00000000-0006-0000-2700-0000B0000000}">
      <text>
        <r>
          <rPr>
            <b/>
            <sz val="9"/>
            <color indexed="81"/>
            <rFont val="Tahoma"/>
            <family val="2"/>
          </rPr>
          <t>Metric = D3_2_I_II_Unsecured_Amount_x000D_
Data Type = Bk_Number 19 - 9_x000D_
Bk_Asscontingitem_Purp = EquityWithdrawalsProperties_Others_x000D_
Bk_Residency = NonResident_x000D_
Bk_OtherCurrencies = SGD</t>
        </r>
      </text>
    </comment>
    <comment ref="E86" authorId="0" shapeId="0" xr:uid="{00000000-0006-0000-2700-0000B1000000}">
      <text>
        <r>
          <rPr>
            <b/>
            <sz val="9"/>
            <color indexed="81"/>
            <rFont val="Tahoma"/>
            <family val="2"/>
          </rPr>
          <t>Metric = D3_2_I_II_CredFacilMnthQuart_Amount_x000D_
Data Type = Bk_Number 19 - 9_x000D_
Bk_Asscontingitem_Purp = EquityWithdrawalsProperties_Others_x000D_
Bk_Residency = NonResident_x000D_
Bk_OtherCurrencies = SGD</t>
        </r>
      </text>
    </comment>
    <comment ref="C87" authorId="0" shapeId="0" xr:uid="{00000000-0006-0000-2700-0000B2000000}">
      <text>
        <r>
          <rPr>
            <b/>
            <sz val="9"/>
            <color indexed="81"/>
            <rFont val="Tahoma"/>
            <family val="2"/>
          </rPr>
          <t>Metric = D3_2_I_II_Secured_Amount_x000D_
Data Type = Bk_Number 19 - 9_x000D_
Bk_Asscontingitem_Purp = MotorVehicles_x000D_
Bk_Residency = NonResident_x000D_
Bk_OtherCurrencies = SGD</t>
        </r>
      </text>
    </comment>
    <comment ref="D87" authorId="0" shapeId="0" xr:uid="{00000000-0006-0000-2700-0000B3000000}">
      <text>
        <r>
          <rPr>
            <b/>
            <sz val="9"/>
            <color indexed="81"/>
            <rFont val="Tahoma"/>
            <family val="2"/>
          </rPr>
          <t>Metric = D3_2_I_II_Unsecured_Amount_x000D_
Data Type = Bk_Number 19 - 9_x000D_
Bk_Asscontingitem_Purp = MotorVehicles_x000D_
Bk_Residency = NonResident_x000D_
Bk_OtherCurrencies = SGD</t>
        </r>
      </text>
    </comment>
    <comment ref="E87" authorId="0" shapeId="0" xr:uid="{00000000-0006-0000-2700-0000B4000000}">
      <text>
        <r>
          <rPr>
            <b/>
            <sz val="9"/>
            <color indexed="81"/>
            <rFont val="Tahoma"/>
            <family val="2"/>
          </rPr>
          <t>Metric = D3_2_I_II_CredFacilMnthQuart_Amount_x000D_
Data Type = Bk_Number 19 - 9_x000D_
Bk_Asscontingitem_Purp = MotorVehicles_x000D_
Bk_Residency = NonResident_x000D_
Bk_OtherCurrencies = SGD</t>
        </r>
      </text>
    </comment>
    <comment ref="C88" authorId="0" shapeId="0" xr:uid="{00000000-0006-0000-2700-0000B5000000}">
      <text>
        <r>
          <rPr>
            <b/>
            <sz val="9"/>
            <color indexed="81"/>
            <rFont val="Tahoma"/>
            <family val="2"/>
          </rPr>
          <t>Metric = D3_2_I_II_Secured_Amount_x000D_
Data Type = Bk_Number 19 - 9_x000D_
Bk_Asscontingitem_Purp = CreditCards_x000D_
Bk_Residency = NonResident_x000D_
Bk_OtherCurrencies = SGD</t>
        </r>
      </text>
    </comment>
    <comment ref="D88" authorId="0" shapeId="0" xr:uid="{00000000-0006-0000-2700-0000B6000000}">
      <text>
        <r>
          <rPr>
            <b/>
            <sz val="9"/>
            <color indexed="81"/>
            <rFont val="Tahoma"/>
            <family val="2"/>
          </rPr>
          <t>Metric = D3_2_I_II_Unsecured_Amount_x000D_
Data Type = Bk_Number 19 - 9_x000D_
Bk_Asscontingitem_Purp = CreditCards_x000D_
Bk_Residency = NonResident_x000D_
Bk_OtherCurrencies = SGD</t>
        </r>
      </text>
    </comment>
    <comment ref="E88" authorId="0" shapeId="0" xr:uid="{00000000-0006-0000-2700-0000B7000000}">
      <text>
        <r>
          <rPr>
            <b/>
            <sz val="9"/>
            <color indexed="81"/>
            <rFont val="Tahoma"/>
            <family val="2"/>
          </rPr>
          <t>Metric = D3_2_I_II_CredFacilMnthQuart_Amount_x000D_
Data Type = Bk_Number 19 - 9_x000D_
Bk_Asscontingitem_Purp = CreditCards_x000D_
Bk_Residency = NonResident_x000D_
Bk_OtherCurrencies = SGD</t>
        </r>
      </text>
    </comment>
    <comment ref="C89" authorId="0" shapeId="0" xr:uid="{00000000-0006-0000-2700-0000B8000000}">
      <text>
        <r>
          <rPr>
            <b/>
            <sz val="9"/>
            <color indexed="81"/>
            <rFont val="Tahoma"/>
            <family val="2"/>
          </rPr>
          <t>Metric = D3_2_I_II_Secured_Amount_x000D_
Data Type = Bk_Number 19 - 9_x000D_
Bk_Asscontingitem_Purp = ShareFinancing_x000D_
Bk_Residency = NonResident_x000D_
Bk_OtherCurrencies = SGD</t>
        </r>
      </text>
    </comment>
    <comment ref="D89" authorId="0" shapeId="0" xr:uid="{00000000-0006-0000-2700-0000B9000000}">
      <text>
        <r>
          <rPr>
            <b/>
            <sz val="9"/>
            <color indexed="81"/>
            <rFont val="Tahoma"/>
            <family val="2"/>
          </rPr>
          <t>Metric = D3_2_I_II_Unsecured_Amount_x000D_
Data Type = Bk_Number 19 - 9_x000D_
Bk_Asscontingitem_Purp = ShareFinancing_x000D_
Bk_Residency = NonResident_x000D_
Bk_OtherCurrencies = SGD</t>
        </r>
      </text>
    </comment>
    <comment ref="E89" authorId="0" shapeId="0" xr:uid="{00000000-0006-0000-2700-0000BA000000}">
      <text>
        <r>
          <rPr>
            <b/>
            <sz val="9"/>
            <color indexed="81"/>
            <rFont val="Tahoma"/>
            <family val="2"/>
          </rPr>
          <t>Metric = D3_2_I_II_CredFacilMnthQuart_Amount_x000D_
Data Type = Bk_Number 19 - 9_x000D_
Bk_Asscontingitem_Purp = ShareFinancing_x000D_
Bk_Residency = NonResident_x000D_
Bk_OtherCurrencies = SGD</t>
        </r>
      </text>
    </comment>
    <comment ref="C90" authorId="0" shapeId="0" xr:uid="{00000000-0006-0000-2700-0000BB000000}">
      <text>
        <r>
          <rPr>
            <b/>
            <sz val="9"/>
            <color indexed="81"/>
            <rFont val="Tahoma"/>
            <family val="2"/>
          </rPr>
          <t>Metric = D3_2_I_II_Secured_Amount_x000D_
Data Type = Bk_Number 19 - 9_x000D_
Bk_Asscontingitem_Purp = OtherLoans_x000D_
Bk_Residency = NonResident_x000D_
Bk_OtherCurrencies = SGD</t>
        </r>
      </text>
    </comment>
    <comment ref="D90" authorId="0" shapeId="0" xr:uid="{00000000-0006-0000-2700-0000BC000000}">
      <text>
        <r>
          <rPr>
            <b/>
            <sz val="9"/>
            <color indexed="81"/>
            <rFont val="Tahoma"/>
            <family val="2"/>
          </rPr>
          <t>Metric = D3_2_I_II_Unsecured_Amount_x000D_
Data Type = Bk_Number 19 - 9_x000D_
Bk_Asscontingitem_Purp = OtherLoans_x000D_
Bk_Residency = NonResident_x000D_
Bk_OtherCurrencies = SGD</t>
        </r>
      </text>
    </comment>
    <comment ref="E90" authorId="0" shapeId="0" xr:uid="{00000000-0006-0000-2700-0000BD000000}">
      <text>
        <r>
          <rPr>
            <b/>
            <sz val="9"/>
            <color indexed="81"/>
            <rFont val="Tahoma"/>
            <family val="2"/>
          </rPr>
          <t>Metric = D3_2_I_II_CredFacilMnthQuart_Amount_x000D_
Data Type = Bk_Number 19 - 9_x000D_
Bk_Asscontingitem_Purp = OtherLoans_x000D_
Bk_Residency = NonResident_x000D_
Bk_OtherCurrencies = SGD</t>
        </r>
      </text>
    </comment>
    <comment ref="C92" authorId="1" shapeId="0" xr:uid="{00000000-0006-0000-2700-0000BE000000}">
      <text>
        <r>
          <rPr>
            <b/>
            <sz val="9"/>
            <color indexed="81"/>
            <rFont val="Tahoma"/>
            <family val="2"/>
          </rPr>
          <t>Metric = D3_2_I_II_Total_NonResidSingDollar_Secured_x000D_
Data Type = Bk_Number 19 - 9</t>
        </r>
      </text>
    </comment>
    <comment ref="D92" authorId="1" shapeId="0" xr:uid="{00000000-0006-0000-2700-0000BF000000}">
      <text>
        <r>
          <rPr>
            <b/>
            <sz val="9"/>
            <color indexed="81"/>
            <rFont val="Tahoma"/>
            <family val="2"/>
          </rPr>
          <t>Metric = D3_2_I_II_Total_NonResidSingDollar_UnSecured_x000D_
Data Type = Bk_Number 19 - 9</t>
        </r>
      </text>
    </comment>
    <comment ref="E92" authorId="1" shapeId="0" xr:uid="{00000000-0006-0000-2700-0000C0000000}">
      <text>
        <r>
          <rPr>
            <b/>
            <sz val="9"/>
            <color indexed="81"/>
            <rFont val="Tahoma"/>
            <family val="2"/>
          </rPr>
          <t>Metric = D3_2_I_II_Total_NonResidSingDollar_CredFacilMnthQuart_x000D_
Data Type = Bk_Number 19 - 9</t>
        </r>
      </text>
    </comment>
    <comment ref="C101" authorId="0" shapeId="0" xr:uid="{00000000-0006-0000-2700-0000C1000000}">
      <text>
        <r>
          <rPr>
            <b/>
            <sz val="9"/>
            <color indexed="81"/>
            <rFont val="Tahoma"/>
            <family val="2"/>
          </rPr>
          <t>Metric = D3_2_I_II_Secured_Amount_x000D_
Data Type = Bk_Number 19 - 9_x000D_
Bk_Asscontingitem_Purp = RealEstate_Residential_x000D_
Bk_OtherCurrencies = AllCurrencies</t>
        </r>
      </text>
    </comment>
    <comment ref="D101" authorId="0" shapeId="0" xr:uid="{00000000-0006-0000-2700-0000C2000000}">
      <text>
        <r>
          <rPr>
            <b/>
            <sz val="9"/>
            <color indexed="81"/>
            <rFont val="Tahoma"/>
            <family val="2"/>
          </rPr>
          <t>Metric = D3_2_I_II_Unsecured_Amount_x000D_
Data Type = Bk_Number 19 - 9_x000D_
Bk_Asscontingitem_Purp = RealEstate_Residential_x000D_
Bk_OtherCurrencies = AllCurrencies</t>
        </r>
      </text>
    </comment>
    <comment ref="E101" authorId="0" shapeId="0" xr:uid="{00000000-0006-0000-2700-0000C3000000}">
      <text>
        <r>
          <rPr>
            <b/>
            <sz val="9"/>
            <color indexed="81"/>
            <rFont val="Tahoma"/>
            <family val="2"/>
          </rPr>
          <t>Metric = D3_2_I_II_ContingentItem_Amount_x000D_
Data Type = Bk_Number 19 - 9_x000D_
Bk_Asscontingitem_Purp = RealEstate_Residential_x000D_
Bk_OtherCurrencies = AllCurrencies</t>
        </r>
      </text>
    </comment>
    <comment ref="F101" authorId="0" shapeId="0" xr:uid="{00000000-0006-0000-2700-0000C4000000}">
      <text>
        <r>
          <rPr>
            <b/>
            <sz val="9"/>
            <color indexed="81"/>
            <rFont val="Tahoma"/>
            <family val="2"/>
          </rPr>
          <t>Metric = D3_2_I_II_CredFacilMnthQuart_Amount_x000D_
Data Type = Bk_Number 19 - 9_x000D_
Bk_Asscontingitem_Purp = RealEstate_Residential_x000D_
Bk_OtherCurrencies = AllCurrencies</t>
        </r>
      </text>
    </comment>
    <comment ref="C102" authorId="0" shapeId="0" xr:uid="{00000000-0006-0000-2700-0000C5000000}">
      <text>
        <r>
          <rPr>
            <b/>
            <sz val="9"/>
            <color indexed="81"/>
            <rFont val="Tahoma"/>
            <family val="2"/>
          </rPr>
          <t>Metric = D3_2_I_II_Secured_Amount_x000D_
Data Type = Bk_Number 19 - 9_x000D_
Bk_Asscontingitem_Purp = RealEstate_Commercial_x000D_
Bk_OtherCurrencies = AllCurrencies</t>
        </r>
      </text>
    </comment>
    <comment ref="D102" authorId="0" shapeId="0" xr:uid="{00000000-0006-0000-2700-0000C6000000}">
      <text>
        <r>
          <rPr>
            <b/>
            <sz val="9"/>
            <color indexed="81"/>
            <rFont val="Tahoma"/>
            <family val="2"/>
          </rPr>
          <t>Metric = D3_2_I_II_Unsecured_Amount_x000D_
Data Type = Bk_Number 19 - 9_x000D_
Bk_Asscontingitem_Purp = RealEstate_Commercial_x000D_
Bk_OtherCurrencies = AllCurrencies</t>
        </r>
      </text>
    </comment>
    <comment ref="E102" authorId="0" shapeId="0" xr:uid="{00000000-0006-0000-2700-0000C7000000}">
      <text>
        <r>
          <rPr>
            <b/>
            <sz val="9"/>
            <color indexed="81"/>
            <rFont val="Tahoma"/>
            <family val="2"/>
          </rPr>
          <t>Metric = D3_2_I_II_ContingentItem_Amount_x000D_
Data Type = Bk_Number 19 - 9_x000D_
Bk_Asscontingitem_Purp = RealEstate_Commercial_x000D_
Bk_OtherCurrencies = AllCurrencies</t>
        </r>
      </text>
    </comment>
    <comment ref="F102" authorId="0" shapeId="0" xr:uid="{00000000-0006-0000-2700-0000C8000000}">
      <text>
        <r>
          <rPr>
            <b/>
            <sz val="9"/>
            <color indexed="81"/>
            <rFont val="Tahoma"/>
            <family val="2"/>
          </rPr>
          <t>Metric = D3_2_I_II_CredFacilMnthQuart_Amount_x000D_
Data Type = Bk_Number 19 - 9_x000D_
Bk_Asscontingitem_Purp = RealEstate_Commercial_x000D_
Bk_OtherCurrencies = AllCurrencies</t>
        </r>
      </text>
    </comment>
    <comment ref="C103" authorId="0" shapeId="0" xr:uid="{00000000-0006-0000-2700-0000C9000000}">
      <text>
        <r>
          <rPr>
            <b/>
            <sz val="9"/>
            <color indexed="81"/>
            <rFont val="Tahoma"/>
            <family val="2"/>
          </rPr>
          <t>Metric = D3_2_I_II_Secured_Amount_x000D_
Data Type = Bk_Number 19 - 9_x000D_
Bk_Asscontingitem_Purp = RealEstate_Industrial_x000D_
Bk_OtherCurrencies = AllCurrencies</t>
        </r>
      </text>
    </comment>
    <comment ref="D103" authorId="0" shapeId="0" xr:uid="{00000000-0006-0000-2700-0000CA000000}">
      <text>
        <r>
          <rPr>
            <b/>
            <sz val="9"/>
            <color indexed="81"/>
            <rFont val="Tahoma"/>
            <family val="2"/>
          </rPr>
          <t>Metric = D3_2_I_II_Unsecured_Amount_x000D_
Data Type = Bk_Number 19 - 9_x000D_
Bk_Asscontingitem_Purp = RealEstate_Industrial_x000D_
Bk_OtherCurrencies = AllCurrencies</t>
        </r>
      </text>
    </comment>
    <comment ref="E103" authorId="0" shapeId="0" xr:uid="{00000000-0006-0000-2700-0000CB000000}">
      <text>
        <r>
          <rPr>
            <b/>
            <sz val="9"/>
            <color indexed="81"/>
            <rFont val="Tahoma"/>
            <family val="2"/>
          </rPr>
          <t>Metric = D3_2_I_II_ContingentItem_Amount_x000D_
Data Type = Bk_Number 19 - 9_x000D_
Bk_Asscontingitem_Purp = RealEstate_Industrial_x000D_
Bk_OtherCurrencies = AllCurrencies</t>
        </r>
      </text>
    </comment>
    <comment ref="F103" authorId="0" shapeId="0" xr:uid="{00000000-0006-0000-2700-0000CC000000}">
      <text>
        <r>
          <rPr>
            <b/>
            <sz val="9"/>
            <color indexed="81"/>
            <rFont val="Tahoma"/>
            <family val="2"/>
          </rPr>
          <t>Metric = D3_2_I_II_CredFacilMnthQuart_Amount_x000D_
Data Type = Bk_Number 19 - 9_x000D_
Bk_Asscontingitem_Purp = RealEstate_Industrial_x000D_
Bk_OtherCurrencies = AllCurrencies</t>
        </r>
      </text>
    </comment>
    <comment ref="C104" authorId="0" shapeId="0" xr:uid="{00000000-0006-0000-2700-0000CD000000}">
      <text>
        <r>
          <rPr>
            <b/>
            <sz val="9"/>
            <color indexed="81"/>
            <rFont val="Tahoma"/>
            <family val="2"/>
          </rPr>
          <t>Metric = D3_2_I_II_Secured_Amount_x000D_
Data Type = Bk_Number 19 - 9_x000D_
Bk_Asscontingitem_Purp = RealEstate_Others_x000D_
Bk_OtherCurrencies = AllCurrencies</t>
        </r>
      </text>
    </comment>
    <comment ref="D104" authorId="0" shapeId="0" xr:uid="{00000000-0006-0000-2700-0000CE000000}">
      <text>
        <r>
          <rPr>
            <b/>
            <sz val="9"/>
            <color indexed="81"/>
            <rFont val="Tahoma"/>
            <family val="2"/>
          </rPr>
          <t>Metric = D3_2_I_II_Unsecured_Amount_x000D_
Data Type = Bk_Number 19 - 9_x000D_
Bk_Asscontingitem_Purp = RealEstate_Others_x000D_
Bk_OtherCurrencies = AllCurrencies</t>
        </r>
      </text>
    </comment>
    <comment ref="E104" authorId="0" shapeId="0" xr:uid="{00000000-0006-0000-2700-0000CF000000}">
      <text>
        <r>
          <rPr>
            <b/>
            <sz val="9"/>
            <color indexed="81"/>
            <rFont val="Tahoma"/>
            <family val="2"/>
          </rPr>
          <t>Metric = D3_2_I_II_ContingentItem_Amount_x000D_
Data Type = Bk_Number 19 - 9_x000D_
Bk_Asscontingitem_Purp = RealEstate_Others_x000D_
Bk_OtherCurrencies = AllCurrencies</t>
        </r>
      </text>
    </comment>
    <comment ref="F104" authorId="0" shapeId="0" xr:uid="{00000000-0006-0000-2700-0000D0000000}">
      <text>
        <r>
          <rPr>
            <b/>
            <sz val="9"/>
            <color indexed="81"/>
            <rFont val="Tahoma"/>
            <family val="2"/>
          </rPr>
          <t>Metric = D3_2_I_II_CredFacilMnthQuart_Amount_x000D_
Data Type = Bk_Number 19 - 9_x000D_
Bk_Asscontingitem_Purp = RealEstate_Others_x000D_
Bk_OtherCurrencies = AllCurrencies</t>
        </r>
      </text>
    </comment>
    <comment ref="C105" authorId="1" shapeId="0" xr:uid="{00000000-0006-0000-2700-0000D1000000}">
      <text>
        <r>
          <rPr>
            <b/>
            <sz val="9"/>
            <color indexed="81"/>
            <rFont val="Tahoma"/>
            <family val="2"/>
          </rPr>
          <t>Metric = D3_2_I_II_OtherIPRE_AllCurr_Secured_x000D_
Data Type = Bk_Number 19 - 9</t>
        </r>
      </text>
    </comment>
    <comment ref="D105" authorId="1" shapeId="0" xr:uid="{00000000-0006-0000-2700-0000D2000000}">
      <text>
        <r>
          <rPr>
            <b/>
            <sz val="9"/>
            <color indexed="81"/>
            <rFont val="Tahoma"/>
            <family val="2"/>
          </rPr>
          <t>Metric = D3_2_I_II_OtherIPRE_AllCurr_UnSecured_x000D_
Data Type = Bk_Number 19 - 9</t>
        </r>
      </text>
    </comment>
    <comment ref="E105" authorId="1" shapeId="0" xr:uid="{00000000-0006-0000-2700-0000D3000000}">
      <text>
        <r>
          <rPr>
            <b/>
            <sz val="9"/>
            <color indexed="81"/>
            <rFont val="Tahoma"/>
            <family val="2"/>
          </rPr>
          <t>Metric = D3_2_I_II_OtherIPRE_AllCurr_ContingentItem_x000D_
Data Type = Bk_Number 19 - 9</t>
        </r>
      </text>
    </comment>
    <comment ref="F105" authorId="1" shapeId="0" xr:uid="{00000000-0006-0000-2700-0000D4000000}">
      <text>
        <r>
          <rPr>
            <b/>
            <sz val="9"/>
            <color indexed="81"/>
            <rFont val="Tahoma"/>
            <family val="2"/>
          </rPr>
          <t>Metric = D3_2_I_II_OtherIPRE_AllCurr_CredFacilMnthQuart_x000D_
Data Type = Bk_Number 19 - 9</t>
        </r>
      </text>
    </comment>
    <comment ref="C106" authorId="0" shapeId="0" xr:uid="{00000000-0006-0000-2700-0000D5000000}">
      <text>
        <r>
          <rPr>
            <b/>
            <sz val="9"/>
            <color indexed="81"/>
            <rFont val="Tahoma"/>
            <family val="2"/>
          </rPr>
          <t>Metric = D3_2_I_II_Secured_Amount_x000D_
Data Type = Bk_Number 19 - 9_x000D_
Bk_Asscontingitem_Purp = ProjectFinance_x000D_
Bk_OtherCurrencies = AllCurrencies</t>
        </r>
      </text>
    </comment>
    <comment ref="D106" authorId="0" shapeId="0" xr:uid="{00000000-0006-0000-2700-0000D6000000}">
      <text>
        <r>
          <rPr>
            <b/>
            <sz val="9"/>
            <color indexed="81"/>
            <rFont val="Tahoma"/>
            <family val="2"/>
          </rPr>
          <t>Metric = D3_2_I_II_Unsecured_Amount_x000D_
Data Type = Bk_Number 19 - 9_x000D_
Bk_Asscontingitem_Purp = ProjectFinance_x000D_
Bk_OtherCurrencies = AllCurrencies</t>
        </r>
      </text>
    </comment>
    <comment ref="E106" authorId="0" shapeId="0" xr:uid="{00000000-0006-0000-2700-0000D7000000}">
      <text>
        <r>
          <rPr>
            <b/>
            <sz val="9"/>
            <color indexed="81"/>
            <rFont val="Tahoma"/>
            <family val="2"/>
          </rPr>
          <t>Metric = D3_2_I_II_ContingentItem_Amount_x000D_
Data Type = Bk_Number 19 - 9_x000D_
Bk_Asscontingitem_Purp = ProjectFinance_x000D_
Bk_OtherCurrencies = AllCurrencies</t>
        </r>
      </text>
    </comment>
    <comment ref="F106" authorId="0" shapeId="0" xr:uid="{00000000-0006-0000-2700-0000D8000000}">
      <text>
        <r>
          <rPr>
            <b/>
            <sz val="9"/>
            <color indexed="81"/>
            <rFont val="Tahoma"/>
            <family val="2"/>
          </rPr>
          <t>Metric = D3_2_I_II_CredFacilMnthQuart_Amount_x000D_
Data Type = Bk_Number 19 - 9_x000D_
Bk_Asscontingitem_Purp = ProjectFinance_x000D_
Bk_OtherCurrencies = AllCurrencies</t>
        </r>
      </text>
    </comment>
    <comment ref="C107" authorId="0" shapeId="0" xr:uid="{00000000-0006-0000-2700-0000D9000000}">
      <text>
        <r>
          <rPr>
            <b/>
            <sz val="9"/>
            <color indexed="81"/>
            <rFont val="Tahoma"/>
            <family val="2"/>
          </rPr>
          <t>Metric = D3_2_I_II_Secured_Amount_x000D_
Data Type = Bk_Number 19 - 9_x000D_
Bk_Asscontingitem_Purp = ObjectFinance_x000D_
Bk_OtherCurrencies = AllCurrencies</t>
        </r>
      </text>
    </comment>
    <comment ref="D107" authorId="0" shapeId="0" xr:uid="{00000000-0006-0000-2700-0000DA000000}">
      <text>
        <r>
          <rPr>
            <b/>
            <sz val="9"/>
            <color indexed="81"/>
            <rFont val="Tahoma"/>
            <family val="2"/>
          </rPr>
          <t>Metric = D3_2_I_II_Unsecured_Amount_x000D_
Data Type = Bk_Number 19 - 9_x000D_
Bk_Asscontingitem_Purp = ObjectFinance_x000D_
Bk_OtherCurrencies = AllCurrencies</t>
        </r>
      </text>
    </comment>
    <comment ref="E107" authorId="0" shapeId="0" xr:uid="{00000000-0006-0000-2700-0000DB000000}">
      <text>
        <r>
          <rPr>
            <b/>
            <sz val="9"/>
            <color indexed="81"/>
            <rFont val="Tahoma"/>
            <family val="2"/>
          </rPr>
          <t>Metric = D3_2_I_II_ContingentItem_Amount_x000D_
Data Type = Bk_Number 19 - 9_x000D_
Bk_Asscontingitem_Purp = ObjectFinance_x000D_
Bk_OtherCurrencies = AllCurrencies</t>
        </r>
      </text>
    </comment>
    <comment ref="F107" authorId="0" shapeId="0" xr:uid="{00000000-0006-0000-2700-0000DC000000}">
      <text>
        <r>
          <rPr>
            <b/>
            <sz val="9"/>
            <color indexed="81"/>
            <rFont val="Tahoma"/>
            <family val="2"/>
          </rPr>
          <t>Metric = D3_2_I_II_CredFacilMnthQuart_Amount_x000D_
Data Type = Bk_Number 19 - 9_x000D_
Bk_Asscontingitem_Purp = ObjectFinance_x000D_
Bk_OtherCurrencies = AllCurrencies</t>
        </r>
      </text>
    </comment>
    <comment ref="C108" authorId="1" shapeId="0" xr:uid="{00000000-0006-0000-2700-0000DD000000}">
      <text>
        <r>
          <rPr>
            <b/>
            <sz val="9"/>
            <color indexed="81"/>
            <rFont val="Tahoma"/>
            <family val="2"/>
          </rPr>
          <t>Metric = D3_2_I_II_AircraftFinance_AllCurr_Secured_x000D_
Data Type = Bk_Number 19 - 9</t>
        </r>
      </text>
    </comment>
    <comment ref="D108" authorId="1" shapeId="0" xr:uid="{00000000-0006-0000-2700-0000DE000000}">
      <text>
        <r>
          <rPr>
            <b/>
            <sz val="9"/>
            <color indexed="81"/>
            <rFont val="Tahoma"/>
            <family val="2"/>
          </rPr>
          <t>Metric = D3_2_I_II_AircraftFinance_AllCurr_UnSecured_x000D_
Data Type = Bk_Number 19 - 9</t>
        </r>
      </text>
    </comment>
    <comment ref="E108" authorId="1" shapeId="0" xr:uid="{00000000-0006-0000-2700-0000DF000000}">
      <text>
        <r>
          <rPr>
            <b/>
            <sz val="9"/>
            <color indexed="81"/>
            <rFont val="Tahoma"/>
            <family val="2"/>
          </rPr>
          <t>Metric = D3_2_I_II_AircraftFinance_AllCurr_ContingentItem_x000D_
Data Type = Bk_Number 19 - 9</t>
        </r>
      </text>
    </comment>
    <comment ref="F108" authorId="1" shapeId="0" xr:uid="{00000000-0006-0000-2700-0000E0000000}">
      <text>
        <r>
          <rPr>
            <b/>
            <sz val="9"/>
            <color indexed="81"/>
            <rFont val="Tahoma"/>
            <family val="2"/>
          </rPr>
          <t>Metric = D3_2_I_II_AircraftFinance_AllCurr_CredFacilMnthQuart_x000D_
Data Type = Bk_Number 19 - 9</t>
        </r>
      </text>
    </comment>
    <comment ref="C109" authorId="1" shapeId="0" xr:uid="{00000000-0006-0000-2700-0000E1000000}">
      <text>
        <r>
          <rPr>
            <b/>
            <sz val="9"/>
            <color indexed="81"/>
            <rFont val="Tahoma"/>
            <family val="2"/>
          </rPr>
          <t>Metric = D3_2_I_II_ShipFinance_AllCurr_Secured_x000D_
Data Type = Bk_Number 19 - 9</t>
        </r>
      </text>
    </comment>
    <comment ref="D109" authorId="1" shapeId="0" xr:uid="{00000000-0006-0000-2700-0000E2000000}">
      <text>
        <r>
          <rPr>
            <b/>
            <sz val="9"/>
            <color indexed="81"/>
            <rFont val="Tahoma"/>
            <family val="2"/>
          </rPr>
          <t>Metric = D3_2_I_II_ShipFinance_AllCurr_UnSecured_x000D_
Data Type = Bk_Number 19 - 9</t>
        </r>
      </text>
    </comment>
    <comment ref="E109" authorId="1" shapeId="0" xr:uid="{00000000-0006-0000-2700-0000E3000000}">
      <text>
        <r>
          <rPr>
            <b/>
            <sz val="9"/>
            <color indexed="81"/>
            <rFont val="Tahoma"/>
            <family val="2"/>
          </rPr>
          <t>Metric = D3_2_I_II_ShipFinance_AllCurr_ContingentItem_x000D_
Data Type = Bk_Number 19 - 9</t>
        </r>
      </text>
    </comment>
    <comment ref="F109" authorId="1" shapeId="0" xr:uid="{00000000-0006-0000-2700-0000E4000000}">
      <text>
        <r>
          <rPr>
            <b/>
            <sz val="9"/>
            <color indexed="81"/>
            <rFont val="Tahoma"/>
            <family val="2"/>
          </rPr>
          <t>Metric = D3_2_I_II_ShipFinance_AllCurr_CredFacilMnthQuart_x000D_
Data Type = Bk_Number 19 - 9</t>
        </r>
      </text>
    </comment>
    <comment ref="C110" authorId="0" shapeId="0" xr:uid="{00000000-0006-0000-2700-0000E5000000}">
      <text>
        <r>
          <rPr>
            <b/>
            <sz val="9"/>
            <color indexed="81"/>
            <rFont val="Tahoma"/>
            <family val="2"/>
          </rPr>
          <t>Metric = D3_2_I_II_Secured_Amount_x000D_
Data Type = Bk_Number 19 - 9_x000D_
Bk_Asscontingitem_Purp = ShareFinance_x000D_
Bk_OtherCurrencies = AllCurrencies</t>
        </r>
      </text>
    </comment>
    <comment ref="D110" authorId="0" shapeId="0" xr:uid="{00000000-0006-0000-2700-0000E6000000}">
      <text>
        <r>
          <rPr>
            <b/>
            <sz val="9"/>
            <color indexed="81"/>
            <rFont val="Tahoma"/>
            <family val="2"/>
          </rPr>
          <t>Metric = D3_2_I_II_Unsecured_Amount_x000D_
Data Type = Bk_Number 19 - 9_x000D_
Bk_Asscontingitem_Purp = ShareFinance_x000D_
Bk_OtherCurrencies = AllCurrencies</t>
        </r>
      </text>
    </comment>
    <comment ref="E110" authorId="0" shapeId="0" xr:uid="{00000000-0006-0000-2700-0000E7000000}">
      <text>
        <r>
          <rPr>
            <b/>
            <sz val="9"/>
            <color indexed="81"/>
            <rFont val="Tahoma"/>
            <family val="2"/>
          </rPr>
          <t>Metric = D3_2_I_II_ContingentItem_Amount_x000D_
Data Type = Bk_Number 19 - 9_x000D_
Bk_Asscontingitem_Purp = ShareFinance_x000D_
Bk_OtherCurrencies = AllCurrencies</t>
        </r>
      </text>
    </comment>
    <comment ref="F110" authorId="0" shapeId="0" xr:uid="{00000000-0006-0000-2700-0000E8000000}">
      <text>
        <r>
          <rPr>
            <b/>
            <sz val="9"/>
            <color indexed="81"/>
            <rFont val="Tahoma"/>
            <family val="2"/>
          </rPr>
          <t>Metric = D3_2_I_II_CredFacilMnthQuart_Amount_x000D_
Data Type = Bk_Number 19 - 9_x000D_
Bk_Asscontingitem_Purp = ShareFinance_x000D_
Bk_OtherCurrencies = AllCurrencies</t>
        </r>
      </text>
    </comment>
    <comment ref="C111" authorId="0" shapeId="0" xr:uid="{00000000-0006-0000-2700-0000E9000000}">
      <text>
        <r>
          <rPr>
            <b/>
            <sz val="9"/>
            <color indexed="81"/>
            <rFont val="Tahoma"/>
            <family val="2"/>
          </rPr>
          <t>Metric = D3_2_I_II_Secured_Amount_x000D_
Data Type = Bk_Number 19 - 9_x000D_
Bk_Asscontingitem_Purp = TradeFinance_x000D_
Bk_OtherCurrencies = AllCurrencies</t>
        </r>
      </text>
    </comment>
    <comment ref="D111" authorId="0" shapeId="0" xr:uid="{00000000-0006-0000-2700-0000EA000000}">
      <text>
        <r>
          <rPr>
            <b/>
            <sz val="9"/>
            <color indexed="81"/>
            <rFont val="Tahoma"/>
            <family val="2"/>
          </rPr>
          <t>Metric = D3_2_I_II_Unsecured_Amount_x000D_
Data Type = Bk_Number 19 - 9_x000D_
Bk_Asscontingitem_Purp = TradeFinance_x000D_
Bk_OtherCurrencies = AllCurrencies</t>
        </r>
      </text>
    </comment>
    <comment ref="E111" authorId="0" shapeId="0" xr:uid="{00000000-0006-0000-2700-0000EB000000}">
      <text>
        <r>
          <rPr>
            <b/>
            <sz val="9"/>
            <color indexed="81"/>
            <rFont val="Tahoma"/>
            <family val="2"/>
          </rPr>
          <t>Metric = D3_2_I_II_ContingentItem_Amount_x000D_
Data Type = Bk_Number 19 - 9_x000D_
Bk_Asscontingitem_Purp = TradeFinance_x000D_
Bk_OtherCurrencies = AllCurrencies</t>
        </r>
      </text>
    </comment>
    <comment ref="F111" authorId="0" shapeId="0" xr:uid="{00000000-0006-0000-2700-0000EC000000}">
      <text>
        <r>
          <rPr>
            <b/>
            <sz val="9"/>
            <color indexed="81"/>
            <rFont val="Tahoma"/>
            <family val="2"/>
          </rPr>
          <t>Metric = D3_2_I_II_CredFacilMnthQuart_Amount_x000D_
Data Type = Bk_Number 19 - 9_x000D_
Bk_Asscontingitem_Purp = TradeFinance_x000D_
Bk_OtherCurrencies = AllCurrencies</t>
        </r>
      </text>
    </comment>
    <comment ref="C112" authorId="0" shapeId="0" xr:uid="{00000000-0006-0000-2700-0000ED000000}">
      <text>
        <r>
          <rPr>
            <b/>
            <sz val="9"/>
            <color indexed="81"/>
            <rFont val="Tahoma"/>
            <family val="2"/>
          </rPr>
          <t>Metric = D3_2_I_II_Secured_Amount_x000D_
Data Type = Bk_Number 19 - 9_x000D_
Bk_Asscontingitem_Purp = CommoditiesFinance_x000D_
Bk_OtherCurrencies = AllCurrencies</t>
        </r>
      </text>
    </comment>
    <comment ref="D112" authorId="0" shapeId="0" xr:uid="{00000000-0006-0000-2700-0000EE000000}">
      <text>
        <r>
          <rPr>
            <b/>
            <sz val="9"/>
            <color indexed="81"/>
            <rFont val="Tahoma"/>
            <family val="2"/>
          </rPr>
          <t>Metric = D3_2_I_II_Unsecured_Amount_x000D_
Data Type = Bk_Number 19 - 9_x000D_
Bk_Asscontingitem_Purp = CommoditiesFinance_x000D_
Bk_OtherCurrencies = AllCurrencies</t>
        </r>
      </text>
    </comment>
    <comment ref="E112" authorId="0" shapeId="0" xr:uid="{00000000-0006-0000-2700-0000EF000000}">
      <text>
        <r>
          <rPr>
            <b/>
            <sz val="9"/>
            <color indexed="81"/>
            <rFont val="Tahoma"/>
            <family val="2"/>
          </rPr>
          <t>Metric = D3_2_I_II_ContingentItem_Amount_x000D_
Data Type = Bk_Number 19 - 9_x000D_
Bk_Asscontingitem_Purp = CommoditiesFinance_x000D_
Bk_OtherCurrencies = AllCurrencies</t>
        </r>
      </text>
    </comment>
    <comment ref="F112" authorId="0" shapeId="0" xr:uid="{00000000-0006-0000-2700-0000F0000000}">
      <text>
        <r>
          <rPr>
            <b/>
            <sz val="9"/>
            <color indexed="81"/>
            <rFont val="Tahoma"/>
            <family val="2"/>
          </rPr>
          <t>Metric = D3_2_I_II_CredFacilMnthQuart_Amount_x000D_
Data Type = Bk_Number 19 - 9_x000D_
Bk_Asscontingitem_Purp = CommoditiesFinance_x000D_
Bk_OtherCurrencies = AllCurrencies</t>
        </r>
      </text>
    </comment>
    <comment ref="C113" authorId="0" shapeId="0" xr:uid="{00000000-0006-0000-2700-0000F1000000}">
      <text>
        <r>
          <rPr>
            <b/>
            <sz val="9"/>
            <color indexed="81"/>
            <rFont val="Tahoma"/>
            <family val="2"/>
          </rPr>
          <t>Metric = D3_2_I_II_Secured_Amount_x000D_
Data Type = Bk_Number 19 - 9_x000D_
Bk_Asscontingitem_Purp = Others_x000D_
Bk_OtherCurrencies = AllCurrencies</t>
        </r>
      </text>
    </comment>
    <comment ref="D113" authorId="0" shapeId="0" xr:uid="{00000000-0006-0000-2700-0000F2000000}">
      <text>
        <r>
          <rPr>
            <b/>
            <sz val="9"/>
            <color indexed="81"/>
            <rFont val="Tahoma"/>
            <family val="2"/>
          </rPr>
          <t>Metric = D3_2_I_II_Unsecured_Amount_x000D_
Data Type = Bk_Number 19 - 9_x000D_
Bk_Asscontingitem_Purp = Others_x000D_
Bk_OtherCurrencies = AllCurrencies</t>
        </r>
      </text>
    </comment>
    <comment ref="E113" authorId="0" shapeId="0" xr:uid="{00000000-0006-0000-2700-0000F3000000}">
      <text>
        <r>
          <rPr>
            <b/>
            <sz val="9"/>
            <color indexed="81"/>
            <rFont val="Tahoma"/>
            <family val="2"/>
          </rPr>
          <t>Metric = D3_2_I_II_ContingentItem_Amount_x000D_
Data Type = Bk_Number 19 - 9_x000D_
Bk_Asscontingitem_Purp = Others_x000D_
Bk_OtherCurrencies = AllCurrencies</t>
        </r>
      </text>
    </comment>
    <comment ref="F113" authorId="0" shapeId="0" xr:uid="{00000000-0006-0000-2700-0000F4000000}">
      <text>
        <r>
          <rPr>
            <b/>
            <sz val="9"/>
            <color indexed="81"/>
            <rFont val="Tahoma"/>
            <family val="2"/>
          </rPr>
          <t>Metric = D3_2_I_II_CredFacilMnthQuart_Amount_x000D_
Data Type = Bk_Number 19 - 9_x000D_
Bk_Asscontingitem_Purp = Others_x000D_
Bk_OtherCurrencies = AllCurrencies</t>
        </r>
      </text>
    </comment>
    <comment ref="C114" authorId="1" shapeId="0" xr:uid="{00000000-0006-0000-2700-0000F5000000}">
      <text>
        <r>
          <rPr>
            <b/>
            <sz val="9"/>
            <color indexed="81"/>
            <rFont val="Tahoma"/>
            <family val="2"/>
          </rPr>
          <t>Metric = D3_2_I_II_WealthManagePurpose_AllCurr_Secured_x000D_
Data Type = Bk_Number 19 - 9</t>
        </r>
      </text>
    </comment>
    <comment ref="D114" authorId="1" shapeId="0" xr:uid="{00000000-0006-0000-2700-0000F6000000}">
      <text>
        <r>
          <rPr>
            <b/>
            <sz val="9"/>
            <color indexed="81"/>
            <rFont val="Tahoma"/>
            <family val="2"/>
          </rPr>
          <t>Metric = D3_2_I_II_WealthManagePurpose_AllCurr_UnSecured_x000D_
Data Type = Bk_Number 19 - 9</t>
        </r>
      </text>
    </comment>
    <comment ref="E114" authorId="1" shapeId="0" xr:uid="{00000000-0006-0000-2700-0000F7000000}">
      <text>
        <r>
          <rPr>
            <b/>
            <sz val="9"/>
            <color indexed="81"/>
            <rFont val="Tahoma"/>
            <family val="2"/>
          </rPr>
          <t>Metric = D3_2_I_II_WealthManagePurpose_AllCurr_ContingentItem_x000D_
Data Type = Bk_Number 19 - 9</t>
        </r>
      </text>
    </comment>
    <comment ref="F114" authorId="1" shapeId="0" xr:uid="{00000000-0006-0000-2700-0000F8000000}">
      <text>
        <r>
          <rPr>
            <b/>
            <sz val="9"/>
            <color indexed="81"/>
            <rFont val="Tahoma"/>
            <family val="2"/>
          </rPr>
          <t>Metric = D3_2_I_II_WealthManagePurpose_AllCurr_CredFacilMnthQuart_x000D_
Data Type = Bk_Number 19 - 9</t>
        </r>
      </text>
    </comment>
    <comment ref="C115" authorId="1" shapeId="0" xr:uid="{00000000-0006-0000-2700-0000F9000000}">
      <text>
        <r>
          <rPr>
            <b/>
            <sz val="9"/>
            <color indexed="81"/>
            <rFont val="Tahoma"/>
            <family val="2"/>
          </rPr>
          <t>Metric = D3_2_I_II_PurchaseRealProp_AllCurr_Secured_x000D_
Data Type = Bk_Number 19 - 9</t>
        </r>
      </text>
    </comment>
    <comment ref="D115" authorId="1" shapeId="0" xr:uid="{00000000-0006-0000-2700-0000FA000000}">
      <text>
        <r>
          <rPr>
            <b/>
            <sz val="9"/>
            <color indexed="81"/>
            <rFont val="Tahoma"/>
            <family val="2"/>
          </rPr>
          <t>Metric = D3_2_I_II_PurchaseRealProp_AllCurr_UnSecured_x000D_
Data Type = Bk_Number 19 - 9</t>
        </r>
      </text>
    </comment>
    <comment ref="E115" authorId="1" shapeId="0" xr:uid="{00000000-0006-0000-2700-0000FB000000}">
      <text>
        <r>
          <rPr>
            <b/>
            <sz val="9"/>
            <color indexed="81"/>
            <rFont val="Tahoma"/>
            <family val="2"/>
          </rPr>
          <t>Metric = D3_2_I_II_PurchaseRealProp_AllCurr_ContingentItem_x000D_
Data Type = Bk_Number 19 - 9</t>
        </r>
      </text>
    </comment>
    <comment ref="F115" authorId="1" shapeId="0" xr:uid="{00000000-0006-0000-2700-0000FC000000}">
      <text>
        <r>
          <rPr>
            <b/>
            <sz val="9"/>
            <color indexed="81"/>
            <rFont val="Tahoma"/>
            <family val="2"/>
          </rPr>
          <t>Metric = D3_2_I_II_PurchaseRealProp_AllCurr_CredFacilMnthQuart_x000D_
Data Type = Bk_Number 19 - 9</t>
        </r>
      </text>
    </comment>
    <comment ref="C123" authorId="0" shapeId="0" xr:uid="{00000000-0006-0000-2700-0000FD000000}">
      <text>
        <r>
          <rPr>
            <b/>
            <sz val="9"/>
            <color indexed="81"/>
            <rFont val="Tahoma"/>
            <family val="2"/>
          </rPr>
          <t>Metric = D3_2_I_II_Secured_Amount_x000D_
Data Type = Bk_Number 19 - 9_x000D_
Bk_Asscontingitem_Purp = RealEstate_Residential_x000D_
Bk_OtherCurrencies = SGD</t>
        </r>
      </text>
    </comment>
    <comment ref="D123" authorId="0" shapeId="0" xr:uid="{00000000-0006-0000-2700-0000FE000000}">
      <text>
        <r>
          <rPr>
            <b/>
            <sz val="9"/>
            <color indexed="81"/>
            <rFont val="Tahoma"/>
            <family val="2"/>
          </rPr>
          <t>Metric = D3_2_I_II_Unsecured_Amount_x000D_
Data Type = Bk_Number 19 - 9_x000D_
Bk_Asscontingitem_Purp = RealEstate_Residential_x000D_
Bk_OtherCurrencies = SGD</t>
        </r>
      </text>
    </comment>
    <comment ref="E123" authorId="0" shapeId="0" xr:uid="{00000000-0006-0000-2700-0000FF000000}">
      <text>
        <r>
          <rPr>
            <b/>
            <sz val="9"/>
            <color indexed="81"/>
            <rFont val="Tahoma"/>
            <family val="2"/>
          </rPr>
          <t>Metric = D3_2_I_II_ContingentItem_Amount_x000D_
Data Type = Bk_Number 19 - 9_x000D_
Bk_Asscontingitem_Purp = RealEstate_Residential_x000D_
Bk_OtherCurrencies = SGD</t>
        </r>
      </text>
    </comment>
    <comment ref="F123" authorId="0" shapeId="0" xr:uid="{00000000-0006-0000-2700-000000010000}">
      <text>
        <r>
          <rPr>
            <b/>
            <sz val="9"/>
            <color indexed="81"/>
            <rFont val="Tahoma"/>
            <family val="2"/>
          </rPr>
          <t>Metric = D3_2_I_II_CredFacilMnthQuart_Amount_x000D_
Data Type = Bk_Number 19 - 9_x000D_
Bk_Asscontingitem_Purp = RealEstate_Residential_x000D_
Bk_OtherCurrencies = SGD</t>
        </r>
      </text>
    </comment>
    <comment ref="C124" authorId="0" shapeId="0" xr:uid="{00000000-0006-0000-2700-000001010000}">
      <text>
        <r>
          <rPr>
            <b/>
            <sz val="9"/>
            <color indexed="81"/>
            <rFont val="Tahoma"/>
            <family val="2"/>
          </rPr>
          <t>Metric = D3_2_I_II_Secured_Amount_x000D_
Data Type = Bk_Number 19 - 9_x000D_
Bk_Asscontingitem_Purp = RealEstate_Commercial_x000D_
Bk_OtherCurrencies = SGD</t>
        </r>
      </text>
    </comment>
    <comment ref="D124" authorId="0" shapeId="0" xr:uid="{00000000-0006-0000-2700-000002010000}">
      <text>
        <r>
          <rPr>
            <b/>
            <sz val="9"/>
            <color indexed="81"/>
            <rFont val="Tahoma"/>
            <family val="2"/>
          </rPr>
          <t>Metric = D3_2_I_II_Unsecured_Amount_x000D_
Data Type = Bk_Number 19 - 9_x000D_
Bk_Asscontingitem_Purp = RealEstate_Commercial_x000D_
Bk_OtherCurrencies = SGD</t>
        </r>
      </text>
    </comment>
    <comment ref="E124" authorId="0" shapeId="0" xr:uid="{00000000-0006-0000-2700-000003010000}">
      <text>
        <r>
          <rPr>
            <b/>
            <sz val="9"/>
            <color indexed="81"/>
            <rFont val="Tahoma"/>
            <family val="2"/>
          </rPr>
          <t>Metric = D3_2_I_II_ContingentItem_Amount_x000D_
Data Type = Bk_Number 19 - 9_x000D_
Bk_Asscontingitem_Purp = RealEstate_Commercial_x000D_
Bk_OtherCurrencies = SGD</t>
        </r>
      </text>
    </comment>
    <comment ref="F124" authorId="0" shapeId="0" xr:uid="{00000000-0006-0000-2700-000004010000}">
      <text>
        <r>
          <rPr>
            <b/>
            <sz val="9"/>
            <color indexed="81"/>
            <rFont val="Tahoma"/>
            <family val="2"/>
          </rPr>
          <t>Metric = D3_2_I_II_CredFacilMnthQuart_Amount_x000D_
Data Type = Bk_Number 19 - 9_x000D_
Bk_Asscontingitem_Purp = RealEstate_Commercial_x000D_
Bk_OtherCurrencies = SGD</t>
        </r>
      </text>
    </comment>
    <comment ref="C125" authorId="0" shapeId="0" xr:uid="{00000000-0006-0000-2700-000005010000}">
      <text>
        <r>
          <rPr>
            <b/>
            <sz val="9"/>
            <color indexed="81"/>
            <rFont val="Tahoma"/>
            <family val="2"/>
          </rPr>
          <t>Metric = D3_2_I_II_Secured_Amount_x000D_
Data Type = Bk_Number 19 - 9_x000D_
Bk_Asscontingitem_Purp = RealEstate_Industrial_x000D_
Bk_OtherCurrencies = SGD</t>
        </r>
      </text>
    </comment>
    <comment ref="D125" authorId="0" shapeId="0" xr:uid="{00000000-0006-0000-2700-000006010000}">
      <text>
        <r>
          <rPr>
            <b/>
            <sz val="9"/>
            <color indexed="81"/>
            <rFont val="Tahoma"/>
            <family val="2"/>
          </rPr>
          <t>Metric = D3_2_I_II_Unsecured_Amount_x000D_
Data Type = Bk_Number 19 - 9_x000D_
Bk_Asscontingitem_Purp = RealEstate_Industrial_x000D_
Bk_OtherCurrencies = SGD</t>
        </r>
      </text>
    </comment>
    <comment ref="E125" authorId="0" shapeId="0" xr:uid="{00000000-0006-0000-2700-000007010000}">
      <text>
        <r>
          <rPr>
            <b/>
            <sz val="9"/>
            <color indexed="81"/>
            <rFont val="Tahoma"/>
            <family val="2"/>
          </rPr>
          <t>Metric = D3_2_I_II_ContingentItem_Amount_x000D_
Data Type = Bk_Number 19 - 9_x000D_
Bk_Asscontingitem_Purp = RealEstate_Industrial_x000D_
Bk_OtherCurrencies = SGD</t>
        </r>
      </text>
    </comment>
    <comment ref="F125" authorId="0" shapeId="0" xr:uid="{00000000-0006-0000-2700-000008010000}">
      <text>
        <r>
          <rPr>
            <b/>
            <sz val="9"/>
            <color indexed="81"/>
            <rFont val="Tahoma"/>
            <family val="2"/>
          </rPr>
          <t>Metric = D3_2_I_II_CredFacilMnthQuart_Amount_x000D_
Data Type = Bk_Number 19 - 9_x000D_
Bk_Asscontingitem_Purp = RealEstate_Industrial_x000D_
Bk_OtherCurrencies = SGD</t>
        </r>
      </text>
    </comment>
    <comment ref="C126" authorId="0" shapeId="0" xr:uid="{00000000-0006-0000-2700-000009010000}">
      <text>
        <r>
          <rPr>
            <b/>
            <sz val="9"/>
            <color indexed="81"/>
            <rFont val="Tahoma"/>
            <family val="2"/>
          </rPr>
          <t>Metric = D3_2_I_II_Secured_Amount_x000D_
Data Type = Bk_Number 19 - 9_x000D_
Bk_Asscontingitem_Purp = RealEstate_Others_x000D_
Bk_OtherCurrencies = SGD</t>
        </r>
      </text>
    </comment>
    <comment ref="D126" authorId="0" shapeId="0" xr:uid="{00000000-0006-0000-2700-00000A010000}">
      <text>
        <r>
          <rPr>
            <b/>
            <sz val="9"/>
            <color indexed="81"/>
            <rFont val="Tahoma"/>
            <family val="2"/>
          </rPr>
          <t>Metric = D3_2_I_II_Unsecured_Amount_x000D_
Data Type = Bk_Number 19 - 9_x000D_
Bk_Asscontingitem_Purp = RealEstate_Others_x000D_
Bk_OtherCurrencies = SGD</t>
        </r>
      </text>
    </comment>
    <comment ref="E126" authorId="0" shapeId="0" xr:uid="{00000000-0006-0000-2700-00000B010000}">
      <text>
        <r>
          <rPr>
            <b/>
            <sz val="9"/>
            <color indexed="81"/>
            <rFont val="Tahoma"/>
            <family val="2"/>
          </rPr>
          <t>Metric = D3_2_I_II_ContingentItem_Amount_x000D_
Data Type = Bk_Number 19 - 9_x000D_
Bk_Asscontingitem_Purp = RealEstate_Others_x000D_
Bk_OtherCurrencies = SGD</t>
        </r>
      </text>
    </comment>
    <comment ref="F126" authorId="0" shapeId="0" xr:uid="{00000000-0006-0000-2700-00000C010000}">
      <text>
        <r>
          <rPr>
            <b/>
            <sz val="9"/>
            <color indexed="81"/>
            <rFont val="Tahoma"/>
            <family val="2"/>
          </rPr>
          <t>Metric = D3_2_I_II_CredFacilMnthQuart_Amount_x000D_
Data Type = Bk_Number 19 - 9_x000D_
Bk_Asscontingitem_Purp = RealEstate_Others_x000D_
Bk_OtherCurrencies = SGD</t>
        </r>
      </text>
    </comment>
    <comment ref="C127" authorId="1" shapeId="0" xr:uid="{00000000-0006-0000-2700-00000D010000}">
      <text>
        <r>
          <rPr>
            <b/>
            <sz val="9"/>
            <color indexed="81"/>
            <rFont val="Tahoma"/>
            <family val="2"/>
          </rPr>
          <t>Metric = D3_2_I_II_OtherThanIPRE_SingDollar_Secured_x000D_
Data Type = Bk_Number 19 - 9</t>
        </r>
      </text>
    </comment>
    <comment ref="D127" authorId="1" shapeId="0" xr:uid="{00000000-0006-0000-2700-00000E010000}">
      <text>
        <r>
          <rPr>
            <b/>
            <sz val="9"/>
            <color indexed="81"/>
            <rFont val="Tahoma"/>
            <family val="2"/>
          </rPr>
          <t>Metric = D3_2_I_II_OtherThanIPRE_SingDollar_UnSecured_x000D_
Data Type = Bk_Number 19 - 9</t>
        </r>
      </text>
    </comment>
    <comment ref="E127" authorId="1" shapeId="0" xr:uid="{00000000-0006-0000-2700-00000F010000}">
      <text>
        <r>
          <rPr>
            <b/>
            <sz val="9"/>
            <color indexed="81"/>
            <rFont val="Tahoma"/>
            <family val="2"/>
          </rPr>
          <t>Metric = D3_2_I_II_OtherThanIPRE_SingDollar_ContingentItem_x000D_
Data Type = Bk_Number 19 - 9</t>
        </r>
      </text>
    </comment>
    <comment ref="F127" authorId="1" shapeId="0" xr:uid="{00000000-0006-0000-2700-000010010000}">
      <text>
        <r>
          <rPr>
            <b/>
            <sz val="9"/>
            <color indexed="81"/>
            <rFont val="Tahoma"/>
            <family val="2"/>
          </rPr>
          <t>Metric = D3_2_I_II_OtherThanIPRE_SingDollar_CredFacilMnthQuart_x000D_
Data Type = Bk_Number 19 - 9</t>
        </r>
      </text>
    </comment>
    <comment ref="C128" authorId="0" shapeId="0" xr:uid="{00000000-0006-0000-2700-000011010000}">
      <text>
        <r>
          <rPr>
            <b/>
            <sz val="9"/>
            <color indexed="81"/>
            <rFont val="Tahoma"/>
            <family val="2"/>
          </rPr>
          <t>Metric = D3_2_I_II_Secured_Amount_x000D_
Data Type = Bk_Number 19 - 9_x000D_
Bk_Asscontingitem_Purp = ProjectFinance_x000D_
Bk_OtherCurrencies = SGD</t>
        </r>
      </text>
    </comment>
    <comment ref="D128" authorId="0" shapeId="0" xr:uid="{00000000-0006-0000-2700-000012010000}">
      <text>
        <r>
          <rPr>
            <b/>
            <sz val="9"/>
            <color indexed="81"/>
            <rFont val="Tahoma"/>
            <family val="2"/>
          </rPr>
          <t>Metric = D3_2_I_II_Unsecured_Amount_x000D_
Data Type = Bk_Number 19 - 9_x000D_
Bk_Asscontingitem_Purp = ProjectFinance_x000D_
Bk_OtherCurrencies = SGD</t>
        </r>
      </text>
    </comment>
    <comment ref="E128" authorId="0" shapeId="0" xr:uid="{00000000-0006-0000-2700-000013010000}">
      <text>
        <r>
          <rPr>
            <b/>
            <sz val="9"/>
            <color indexed="81"/>
            <rFont val="Tahoma"/>
            <family val="2"/>
          </rPr>
          <t>Metric = D3_2_I_II_ContingentItem_Amount_x000D_
Data Type = Bk_Number 19 - 9_x000D_
Bk_Asscontingitem_Purp = ProjectFinance_x000D_
Bk_OtherCurrencies = SGD</t>
        </r>
      </text>
    </comment>
    <comment ref="F128" authorId="0" shapeId="0" xr:uid="{00000000-0006-0000-2700-000014010000}">
      <text>
        <r>
          <rPr>
            <b/>
            <sz val="9"/>
            <color indexed="81"/>
            <rFont val="Tahoma"/>
            <family val="2"/>
          </rPr>
          <t>Metric = D3_2_I_II_CredFacilMnthQuart_Amount_x000D_
Data Type = Bk_Number 19 - 9_x000D_
Bk_Asscontingitem_Purp = ProjectFinance_x000D_
Bk_OtherCurrencies = SGD</t>
        </r>
      </text>
    </comment>
    <comment ref="C129" authorId="0" shapeId="0" xr:uid="{00000000-0006-0000-2700-000015010000}">
      <text>
        <r>
          <rPr>
            <b/>
            <sz val="9"/>
            <color indexed="81"/>
            <rFont val="Tahoma"/>
            <family val="2"/>
          </rPr>
          <t>Metric = D3_2_I_II_Secured_Amount_x000D_
Data Type = Bk_Number 19 - 9_x000D_
Bk_Asscontingitem_Purp = ObjectFinance_x000D_
Bk_OtherCurrencies = SGD</t>
        </r>
      </text>
    </comment>
    <comment ref="D129" authorId="0" shapeId="0" xr:uid="{00000000-0006-0000-2700-000016010000}">
      <text>
        <r>
          <rPr>
            <b/>
            <sz val="9"/>
            <color indexed="81"/>
            <rFont val="Tahoma"/>
            <family val="2"/>
          </rPr>
          <t>Metric = D3_2_I_II_Unsecured_Amount_x000D_
Data Type = Bk_Number 19 - 9_x000D_
Bk_Asscontingitem_Purp = ObjectFinance_x000D_
Bk_OtherCurrencies = SGD</t>
        </r>
      </text>
    </comment>
    <comment ref="E129" authorId="0" shapeId="0" xr:uid="{00000000-0006-0000-2700-000017010000}">
      <text>
        <r>
          <rPr>
            <b/>
            <sz val="9"/>
            <color indexed="81"/>
            <rFont val="Tahoma"/>
            <family val="2"/>
          </rPr>
          <t>Metric = D3_2_I_II_ContingentItem_Amount_x000D_
Data Type = Bk_Number 19 - 9_x000D_
Bk_Asscontingitem_Purp = ObjectFinance_x000D_
Bk_OtherCurrencies = SGD</t>
        </r>
      </text>
    </comment>
    <comment ref="F129" authorId="0" shapeId="0" xr:uid="{00000000-0006-0000-2700-000018010000}">
      <text>
        <r>
          <rPr>
            <b/>
            <sz val="9"/>
            <color indexed="81"/>
            <rFont val="Tahoma"/>
            <family val="2"/>
          </rPr>
          <t>Metric = D3_2_I_II_CredFacilMnthQuart_Amount_x000D_
Data Type = Bk_Number 19 - 9_x000D_
Bk_Asscontingitem_Purp = ObjectFinance_x000D_
Bk_OtherCurrencies = SGD</t>
        </r>
      </text>
    </comment>
    <comment ref="C130" authorId="1" shapeId="0" xr:uid="{00000000-0006-0000-2700-000019010000}">
      <text>
        <r>
          <rPr>
            <b/>
            <sz val="9"/>
            <color indexed="81"/>
            <rFont val="Tahoma"/>
            <family val="2"/>
          </rPr>
          <t>Metric = D3_2_I_II_AircraftFinance_SingDollar_Secured_x000D_
Data Type = Bk_Number 19 - 9</t>
        </r>
      </text>
    </comment>
    <comment ref="D130" authorId="1" shapeId="0" xr:uid="{00000000-0006-0000-2700-00001A010000}">
      <text>
        <r>
          <rPr>
            <b/>
            <sz val="9"/>
            <color indexed="81"/>
            <rFont val="Tahoma"/>
            <family val="2"/>
          </rPr>
          <t>Metric = D3_2_I_II_AircraftFinance_SingDollar_UnSecured_x000D_
Data Type = Bk_Number 19 - 9</t>
        </r>
      </text>
    </comment>
    <comment ref="E130" authorId="1" shapeId="0" xr:uid="{00000000-0006-0000-2700-00001B010000}">
      <text>
        <r>
          <rPr>
            <b/>
            <sz val="9"/>
            <color indexed="81"/>
            <rFont val="Tahoma"/>
            <family val="2"/>
          </rPr>
          <t>Metric = D3_2_I_II_AircraftFinance_SingDollar_ContingentItem_x000D_
Data Type = Bk_Number 19 - 9</t>
        </r>
      </text>
    </comment>
    <comment ref="F130" authorId="1" shapeId="0" xr:uid="{00000000-0006-0000-2700-00001C010000}">
      <text>
        <r>
          <rPr>
            <b/>
            <sz val="9"/>
            <color indexed="81"/>
            <rFont val="Tahoma"/>
            <family val="2"/>
          </rPr>
          <t>Metric = D3_2_I_II_AircraftFinance_SingDollar_CredFacilMnthQuart_x000D_
Data Type = Bk_Number 19 - 9</t>
        </r>
      </text>
    </comment>
    <comment ref="C131" authorId="1" shapeId="0" xr:uid="{00000000-0006-0000-2700-00001D010000}">
      <text>
        <r>
          <rPr>
            <b/>
            <sz val="9"/>
            <color indexed="81"/>
            <rFont val="Tahoma"/>
            <family val="2"/>
          </rPr>
          <t>Metric = D3_2_I_II_ShipFinance_SingDollar_Secured_x000D_
Data Type = Bk_Number 19 - 9</t>
        </r>
      </text>
    </comment>
    <comment ref="D131" authorId="1" shapeId="0" xr:uid="{00000000-0006-0000-2700-00001E010000}">
      <text>
        <r>
          <rPr>
            <b/>
            <sz val="9"/>
            <color indexed="81"/>
            <rFont val="Tahoma"/>
            <family val="2"/>
          </rPr>
          <t>Metric = D3_2_I_II_ShipFinance_SingDollar_UnSecured_x000D_
Data Type = Bk_Number 19 - 9</t>
        </r>
      </text>
    </comment>
    <comment ref="E131" authorId="1" shapeId="0" xr:uid="{00000000-0006-0000-2700-00001F010000}">
      <text>
        <r>
          <rPr>
            <b/>
            <sz val="9"/>
            <color indexed="81"/>
            <rFont val="Tahoma"/>
            <family val="2"/>
          </rPr>
          <t>Metric = D3_2_I_II_ShipFinance_SingDollar_ContingentItem_x000D_
Data Type = Bk_Number 19 - 9</t>
        </r>
      </text>
    </comment>
    <comment ref="F131" authorId="1" shapeId="0" xr:uid="{00000000-0006-0000-2700-000020010000}">
      <text>
        <r>
          <rPr>
            <b/>
            <sz val="9"/>
            <color indexed="81"/>
            <rFont val="Tahoma"/>
            <family val="2"/>
          </rPr>
          <t>Metric = D3_2_I_II_ShipFinance_SingDollar_CredFacilMnthQuart_x000D_
Data Type = Bk_Number 19 - 9</t>
        </r>
      </text>
    </comment>
    <comment ref="C132" authorId="0" shapeId="0" xr:uid="{00000000-0006-0000-2700-000021010000}">
      <text>
        <r>
          <rPr>
            <b/>
            <sz val="9"/>
            <color indexed="81"/>
            <rFont val="Tahoma"/>
            <family val="2"/>
          </rPr>
          <t>Metric = D3_2_I_II_Secured_Amount_x000D_
Data Type = Bk_Number 19 - 9_x000D_
Bk_Asscontingitem_Purp = ShareFinance_x000D_
Bk_OtherCurrencies = SGD</t>
        </r>
      </text>
    </comment>
    <comment ref="D132" authorId="0" shapeId="0" xr:uid="{00000000-0006-0000-2700-000022010000}">
      <text>
        <r>
          <rPr>
            <b/>
            <sz val="9"/>
            <color indexed="81"/>
            <rFont val="Tahoma"/>
            <family val="2"/>
          </rPr>
          <t>Metric = D3_2_I_II_Unsecured_Amount_x000D_
Data Type = Bk_Number 19 - 9_x000D_
Bk_Asscontingitem_Purp = ShareFinance_x000D_
Bk_OtherCurrencies = SGD</t>
        </r>
      </text>
    </comment>
    <comment ref="E132" authorId="0" shapeId="0" xr:uid="{00000000-0006-0000-2700-000023010000}">
      <text>
        <r>
          <rPr>
            <b/>
            <sz val="9"/>
            <color indexed="81"/>
            <rFont val="Tahoma"/>
            <family val="2"/>
          </rPr>
          <t>Metric = D3_2_I_II_ContingentItem_Amount_x000D_
Data Type = Bk_Number 19 - 9_x000D_
Bk_Asscontingitem_Purp = ShareFinance_x000D_
Bk_OtherCurrencies = SGD</t>
        </r>
      </text>
    </comment>
    <comment ref="F132" authorId="0" shapeId="0" xr:uid="{00000000-0006-0000-2700-000024010000}">
      <text>
        <r>
          <rPr>
            <b/>
            <sz val="9"/>
            <color indexed="81"/>
            <rFont val="Tahoma"/>
            <family val="2"/>
          </rPr>
          <t>Metric = D3_2_I_II_CredFacilMnthQuart_Amount_x000D_
Data Type = Bk_Number 19 - 9_x000D_
Bk_Asscontingitem_Purp = ShareFinance_x000D_
Bk_OtherCurrencies = SGD</t>
        </r>
      </text>
    </comment>
    <comment ref="C133" authorId="0" shapeId="0" xr:uid="{00000000-0006-0000-2700-000025010000}">
      <text>
        <r>
          <rPr>
            <b/>
            <sz val="9"/>
            <color indexed="81"/>
            <rFont val="Tahoma"/>
            <family val="2"/>
          </rPr>
          <t>Metric = D3_2_I_II_Secured_Amount_x000D_
Data Type = Bk_Number 19 - 9_x000D_
Bk_Asscontingitem_Purp = TradeFinance_x000D_
Bk_OtherCurrencies = SGD</t>
        </r>
      </text>
    </comment>
    <comment ref="D133" authorId="0" shapeId="0" xr:uid="{00000000-0006-0000-2700-000026010000}">
      <text>
        <r>
          <rPr>
            <b/>
            <sz val="9"/>
            <color indexed="81"/>
            <rFont val="Tahoma"/>
            <family val="2"/>
          </rPr>
          <t>Metric = D3_2_I_II_Unsecured_Amount_x000D_
Data Type = Bk_Number 19 - 9_x000D_
Bk_Asscontingitem_Purp = TradeFinance_x000D_
Bk_OtherCurrencies = SGD</t>
        </r>
      </text>
    </comment>
    <comment ref="E133" authorId="0" shapeId="0" xr:uid="{00000000-0006-0000-2700-000027010000}">
      <text>
        <r>
          <rPr>
            <b/>
            <sz val="9"/>
            <color indexed="81"/>
            <rFont val="Tahoma"/>
            <family val="2"/>
          </rPr>
          <t>Metric = D3_2_I_II_ContingentItem_Amount_x000D_
Data Type = Bk_Number 19 - 9_x000D_
Bk_Asscontingitem_Purp = TradeFinance_x000D_
Bk_OtherCurrencies = SGD</t>
        </r>
      </text>
    </comment>
    <comment ref="F133" authorId="0" shapeId="0" xr:uid="{00000000-0006-0000-2700-000028010000}">
      <text>
        <r>
          <rPr>
            <b/>
            <sz val="9"/>
            <color indexed="81"/>
            <rFont val="Tahoma"/>
            <family val="2"/>
          </rPr>
          <t>Metric = D3_2_I_II_CredFacilMnthQuart_Amount_x000D_
Data Type = Bk_Number 19 - 9_x000D_
Bk_Asscontingitem_Purp = TradeFinance_x000D_
Bk_OtherCurrencies = SGD</t>
        </r>
      </text>
    </comment>
    <comment ref="C134" authorId="0" shapeId="0" xr:uid="{00000000-0006-0000-2700-000029010000}">
      <text>
        <r>
          <rPr>
            <b/>
            <sz val="9"/>
            <color indexed="81"/>
            <rFont val="Tahoma"/>
            <family val="2"/>
          </rPr>
          <t>Metric = D3_2_I_II_Secured_Amount_x000D_
Data Type = Bk_Number 19 - 9_x000D_
Bk_Asscontingitem_Purp = CommoditiesFinance_x000D_
Bk_OtherCurrencies = SGD</t>
        </r>
      </text>
    </comment>
    <comment ref="D134" authorId="0" shapeId="0" xr:uid="{00000000-0006-0000-2700-00002A010000}">
      <text>
        <r>
          <rPr>
            <b/>
            <sz val="9"/>
            <color indexed="81"/>
            <rFont val="Tahoma"/>
            <family val="2"/>
          </rPr>
          <t>Metric = D3_2_I_II_Unsecured_Amount_x000D_
Data Type = Bk_Number 19 - 9_x000D_
Bk_Asscontingitem_Purp = CommoditiesFinance_x000D_
Bk_OtherCurrencies = SGD</t>
        </r>
      </text>
    </comment>
    <comment ref="E134" authorId="0" shapeId="0" xr:uid="{00000000-0006-0000-2700-00002B010000}">
      <text>
        <r>
          <rPr>
            <b/>
            <sz val="9"/>
            <color indexed="81"/>
            <rFont val="Tahoma"/>
            <family val="2"/>
          </rPr>
          <t>Metric = D3_2_I_II_ContingentItem_Amount_x000D_
Data Type = Bk_Number 19 - 9_x000D_
Bk_Asscontingitem_Purp = CommoditiesFinance_x000D_
Bk_OtherCurrencies = SGD</t>
        </r>
      </text>
    </comment>
    <comment ref="F134" authorId="0" shapeId="0" xr:uid="{00000000-0006-0000-2700-00002C010000}">
      <text>
        <r>
          <rPr>
            <b/>
            <sz val="9"/>
            <color indexed="81"/>
            <rFont val="Tahoma"/>
            <family val="2"/>
          </rPr>
          <t>Metric = D3_2_I_II_CredFacilMnthQuart_Amount_x000D_
Data Type = Bk_Number 19 - 9_x000D_
Bk_Asscontingitem_Purp = CommoditiesFinance_x000D_
Bk_OtherCurrencies = SGD</t>
        </r>
      </text>
    </comment>
    <comment ref="C135" authorId="0" shapeId="0" xr:uid="{00000000-0006-0000-2700-00002D010000}">
      <text>
        <r>
          <rPr>
            <b/>
            <sz val="9"/>
            <color indexed="81"/>
            <rFont val="Tahoma"/>
            <family val="2"/>
          </rPr>
          <t>Metric = D3_2_I_II_Secured_Amount_x000D_
Data Type = Bk_Number 19 - 9_x000D_
Bk_Asscontingitem_Purp = Others_x000D_
Bk_OtherCurrencies = SGD</t>
        </r>
      </text>
    </comment>
    <comment ref="D135" authorId="0" shapeId="0" xr:uid="{00000000-0006-0000-2700-00002E010000}">
      <text>
        <r>
          <rPr>
            <b/>
            <sz val="9"/>
            <color indexed="81"/>
            <rFont val="Tahoma"/>
            <family val="2"/>
          </rPr>
          <t>Metric = D3_2_I_II_Unsecured_Amount_x000D_
Data Type = Bk_Number 19 - 9_x000D_
Bk_Asscontingitem_Purp = Others_x000D_
Bk_OtherCurrencies = SGD</t>
        </r>
      </text>
    </comment>
    <comment ref="E135" authorId="0" shapeId="0" xr:uid="{00000000-0006-0000-2700-00002F010000}">
      <text>
        <r>
          <rPr>
            <b/>
            <sz val="9"/>
            <color indexed="81"/>
            <rFont val="Tahoma"/>
            <family val="2"/>
          </rPr>
          <t>Metric = D3_2_I_II_ContingentItem_Amount_x000D_
Data Type = Bk_Number 19 - 9_x000D_
Bk_Asscontingitem_Purp = Others_x000D_
Bk_OtherCurrencies = SGD</t>
        </r>
      </text>
    </comment>
    <comment ref="F135" authorId="0" shapeId="0" xr:uid="{00000000-0006-0000-2700-000030010000}">
      <text>
        <r>
          <rPr>
            <b/>
            <sz val="9"/>
            <color indexed="81"/>
            <rFont val="Tahoma"/>
            <family val="2"/>
          </rPr>
          <t>Metric = D3_2_I_II_CredFacilMnthQuart_Amount_x000D_
Data Type = Bk_Number 19 - 9_x000D_
Bk_Asscontingitem_Purp = Others_x000D_
Bk_OtherCurrencies = SGD</t>
        </r>
      </text>
    </comment>
    <comment ref="C136" authorId="1" shapeId="0" xr:uid="{00000000-0006-0000-2700-000031010000}">
      <text>
        <r>
          <rPr>
            <b/>
            <sz val="9"/>
            <color indexed="81"/>
            <rFont val="Tahoma"/>
            <family val="2"/>
          </rPr>
          <t>Metric = D3_2_I_II_WealthManagePurpose_SingDollar_Secured_x000D_
Data Type = Bk_Number 19 - 9</t>
        </r>
      </text>
    </comment>
    <comment ref="D136" authorId="1" shapeId="0" xr:uid="{00000000-0006-0000-2700-000032010000}">
      <text>
        <r>
          <rPr>
            <b/>
            <sz val="9"/>
            <color indexed="81"/>
            <rFont val="Tahoma"/>
            <family val="2"/>
          </rPr>
          <t>Metric = D3_2_I_II_WealthManagePurpose_SingDollar_UnSecured_x000D_
Data Type = Bk_Number 19 - 9</t>
        </r>
      </text>
    </comment>
    <comment ref="E136" authorId="1" shapeId="0" xr:uid="{00000000-0006-0000-2700-000033010000}">
      <text>
        <r>
          <rPr>
            <b/>
            <sz val="9"/>
            <color indexed="81"/>
            <rFont val="Tahoma"/>
            <family val="2"/>
          </rPr>
          <t>Metric = D3_2_I_II_WealthManagePurpose_SingDollar_ContingentItem_x000D_
Data Type = Bk_Number 19 - 9</t>
        </r>
      </text>
    </comment>
    <comment ref="F136" authorId="1" shapeId="0" xr:uid="{00000000-0006-0000-2700-000034010000}">
      <text>
        <r>
          <rPr>
            <b/>
            <sz val="9"/>
            <color indexed="81"/>
            <rFont val="Tahoma"/>
            <family val="2"/>
          </rPr>
          <t>Metric = D3_2_I_II_WealthManagePurpose_SingDollar_CredFacilMnthQuart_x000D_
Data Type = Bk_Number 19 - 9</t>
        </r>
      </text>
    </comment>
    <comment ref="C137" authorId="1" shapeId="0" xr:uid="{00000000-0006-0000-2700-000035010000}">
      <text>
        <r>
          <rPr>
            <b/>
            <sz val="9"/>
            <color indexed="81"/>
            <rFont val="Tahoma"/>
            <family val="2"/>
          </rPr>
          <t>Metric = D3_2_I_II_PurchaseRealProp_SingDollar_Secured_x000D_
Data Type = Bk_Number 19 - 9</t>
        </r>
      </text>
    </comment>
    <comment ref="D137" authorId="1" shapeId="0" xr:uid="{00000000-0006-0000-2700-000036010000}">
      <text>
        <r>
          <rPr>
            <b/>
            <sz val="9"/>
            <color indexed="81"/>
            <rFont val="Tahoma"/>
            <family val="2"/>
          </rPr>
          <t>Metric = D3_2_I_II_PurchaseRealProp_SingDollar_UnSecured_x000D_
Data Type = Bk_Number 19 - 9</t>
        </r>
      </text>
    </comment>
    <comment ref="E137" authorId="1" shapeId="0" xr:uid="{00000000-0006-0000-2700-000037010000}">
      <text>
        <r>
          <rPr>
            <b/>
            <sz val="9"/>
            <color indexed="81"/>
            <rFont val="Tahoma"/>
            <family val="2"/>
          </rPr>
          <t>Metric = D3_2_I_II_PurchaseRealProp_SingDollar_ContingentItem_x000D_
Data Type = Bk_Number 19 - 9</t>
        </r>
      </text>
    </comment>
    <comment ref="F137" authorId="1" shapeId="0" xr:uid="{00000000-0006-0000-2700-000038010000}">
      <text>
        <r>
          <rPr>
            <b/>
            <sz val="9"/>
            <color indexed="81"/>
            <rFont val="Tahoma"/>
            <family val="2"/>
          </rPr>
          <t>Metric = D3_2_I_II_PurchaseRealProp_SingDollar_CredFacilMnthQuart_x000D_
Data Type = Bk_Number 19 - 9</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Garbhan Malone</author>
    <author>Igor Mitrovic</author>
  </authors>
  <commentList>
    <comment ref="C8" authorId="0" shapeId="0" xr:uid="{00000000-0006-0000-2800-000001000000}">
      <text>
        <r>
          <rPr>
            <b/>
            <sz val="9"/>
            <color indexed="81"/>
            <rFont val="Tahoma"/>
            <family val="2"/>
          </rPr>
          <t>Metric = D3_2_III_IV_V_CredFacilLimit_Amount_x000D_
Data Type = Bk_Number 19 - 9_x000D_
Bk_SubSector = Power_x000D_
Bk_OtherCurrencies = AllCurrencies</t>
        </r>
      </text>
    </comment>
    <comment ref="D8" authorId="0" shapeId="0" xr:uid="{00000000-0006-0000-2800-000002000000}">
      <text>
        <r>
          <rPr>
            <b/>
            <sz val="9"/>
            <color indexed="81"/>
            <rFont val="Tahoma"/>
            <family val="2"/>
          </rPr>
          <t>Metric = D3_2_III_IV_V_Secured_Amount_x000D_
Data Type = Bk_Number 19 - 9_x000D_
Bk_SubSector = Power_x000D_
Bk_OtherCurrencies = AllCurrencies</t>
        </r>
      </text>
    </comment>
    <comment ref="E8" authorId="0" shapeId="0" xr:uid="{00000000-0006-0000-2800-000003000000}">
      <text>
        <r>
          <rPr>
            <b/>
            <sz val="9"/>
            <color indexed="81"/>
            <rFont val="Tahoma"/>
            <family val="2"/>
          </rPr>
          <t>Metric = D3_2_III_IV_V_Unsecured_Amount_x000D_
Data Type = Bk_Number 19 - 9_x000D_
Bk_SubSector = Power_x000D_
Bk_OtherCurrencies = AllCurrencies</t>
        </r>
      </text>
    </comment>
    <comment ref="F8" authorId="0" shapeId="0" xr:uid="{00000000-0006-0000-2800-000004000000}">
      <text>
        <r>
          <rPr>
            <b/>
            <sz val="9"/>
            <color indexed="81"/>
            <rFont val="Tahoma"/>
            <family val="2"/>
          </rPr>
          <t>Metric = D3_2_III_IV_V_ContingentItem_Amount_x000D_
Data Type = Bk_Number 19 - 9_x000D_
Bk_SubSector = Power_x000D_
Bk_OtherCurrencies = AllCurrencies</t>
        </r>
      </text>
    </comment>
    <comment ref="G8" authorId="0" shapeId="0" xr:uid="{00000000-0006-0000-2800-000005000000}">
      <text>
        <r>
          <rPr>
            <b/>
            <sz val="9"/>
            <color indexed="81"/>
            <rFont val="Tahoma"/>
            <family val="2"/>
          </rPr>
          <t>Metric = D3_2_III_IV_V_CredFacilGrantYear_Amount_x000D_
Data Type = Bk_Number 19 - 9_x000D_
Bk_SubSector = Power_x000D_
Bk_OtherCurrencies = AllCurrencies</t>
        </r>
      </text>
    </comment>
    <comment ref="C9" authorId="0" shapeId="0" xr:uid="{00000000-0006-0000-2800-000006000000}">
      <text>
        <r>
          <rPr>
            <b/>
            <sz val="9"/>
            <color indexed="81"/>
            <rFont val="Tahoma"/>
            <family val="2"/>
          </rPr>
          <t>Metric = D3_2_III_IV_V_CredFacilLimit_Amount_x000D_
Data Type = Bk_Number 19 - 9_x000D_
Bk_SubSector = OilGas_x000D_
Bk_OtherCurrencies = AllCurrencies</t>
        </r>
      </text>
    </comment>
    <comment ref="D9" authorId="0" shapeId="0" xr:uid="{00000000-0006-0000-2800-000007000000}">
      <text>
        <r>
          <rPr>
            <b/>
            <sz val="9"/>
            <color indexed="81"/>
            <rFont val="Tahoma"/>
            <family val="2"/>
          </rPr>
          <t>Metric = D3_2_III_IV_V_Secured_Amount_x000D_
Data Type = Bk_Number 19 - 9_x000D_
Bk_SubSector = OilGas_x000D_
Bk_OtherCurrencies = AllCurrencies</t>
        </r>
      </text>
    </comment>
    <comment ref="E9" authorId="0" shapeId="0" xr:uid="{00000000-0006-0000-2800-000008000000}">
      <text>
        <r>
          <rPr>
            <b/>
            <sz val="9"/>
            <color indexed="81"/>
            <rFont val="Tahoma"/>
            <family val="2"/>
          </rPr>
          <t>Metric = D3_2_III_IV_V_Unsecured_Amount_x000D_
Data Type = Bk_Number 19 - 9_x000D_
Bk_SubSector = OilGas_x000D_
Bk_OtherCurrencies = AllCurrencies</t>
        </r>
      </text>
    </comment>
    <comment ref="F9" authorId="0" shapeId="0" xr:uid="{00000000-0006-0000-2800-000009000000}">
      <text>
        <r>
          <rPr>
            <b/>
            <sz val="9"/>
            <color indexed="81"/>
            <rFont val="Tahoma"/>
            <family val="2"/>
          </rPr>
          <t>Metric = D3_2_III_IV_V_ContingentItem_Amount_x000D_
Data Type = Bk_Number 19 - 9_x000D_
Bk_SubSector = OilGas_x000D_
Bk_OtherCurrencies = AllCurrencies</t>
        </r>
      </text>
    </comment>
    <comment ref="G9" authorId="0" shapeId="0" xr:uid="{00000000-0006-0000-2800-00000A000000}">
      <text>
        <r>
          <rPr>
            <b/>
            <sz val="9"/>
            <color indexed="81"/>
            <rFont val="Tahoma"/>
            <family val="2"/>
          </rPr>
          <t>Metric = D3_2_III_IV_V_CredFacilGrantYear_Amount_x000D_
Data Type = Bk_Number 19 - 9_x000D_
Bk_SubSector = OilGas_x000D_
Bk_OtherCurrencies = AllCurrencies</t>
        </r>
      </text>
    </comment>
    <comment ref="C10" authorId="0" shapeId="0" xr:uid="{00000000-0006-0000-2800-00000B000000}">
      <text>
        <r>
          <rPr>
            <b/>
            <sz val="9"/>
            <color indexed="81"/>
            <rFont val="Tahoma"/>
            <family val="2"/>
          </rPr>
          <t>Metric = D3_2_III_IV_V_CredFacilLimit_Amount_x000D_
Data Type = Bk_Number 19 - 9_x000D_
Bk_SubSector = Renewables_x000D_
Bk_OtherCurrencies = AllCurrencies</t>
        </r>
      </text>
    </comment>
    <comment ref="D10" authorId="0" shapeId="0" xr:uid="{00000000-0006-0000-2800-00000C000000}">
      <text>
        <r>
          <rPr>
            <b/>
            <sz val="9"/>
            <color indexed="81"/>
            <rFont val="Tahoma"/>
            <family val="2"/>
          </rPr>
          <t>Metric = D3_2_III_IV_V_Secured_Amount_x000D_
Data Type = Bk_Number 19 - 9_x000D_
Bk_SubSector = Renewables_x000D_
Bk_OtherCurrencies = AllCurrencies</t>
        </r>
      </text>
    </comment>
    <comment ref="E10" authorId="0" shapeId="0" xr:uid="{00000000-0006-0000-2800-00000D000000}">
      <text>
        <r>
          <rPr>
            <b/>
            <sz val="9"/>
            <color indexed="81"/>
            <rFont val="Tahoma"/>
            <family val="2"/>
          </rPr>
          <t>Metric = D3_2_III_IV_V_Unsecured_Amount_x000D_
Data Type = Bk_Number 19 - 9_x000D_
Bk_SubSector = Renewables_x000D_
Bk_OtherCurrencies = AllCurrencies</t>
        </r>
      </text>
    </comment>
    <comment ref="F10" authorId="0" shapeId="0" xr:uid="{00000000-0006-0000-2800-00000E000000}">
      <text>
        <r>
          <rPr>
            <b/>
            <sz val="9"/>
            <color indexed="81"/>
            <rFont val="Tahoma"/>
            <family val="2"/>
          </rPr>
          <t>Metric = D3_2_III_IV_V_ContingentItem_Amount_x000D_
Data Type = Bk_Number 19 - 9_x000D_
Bk_SubSector = Renewables_x000D_
Bk_OtherCurrencies = AllCurrencies</t>
        </r>
      </text>
    </comment>
    <comment ref="G10" authorId="0" shapeId="0" xr:uid="{00000000-0006-0000-2800-00000F000000}">
      <text>
        <r>
          <rPr>
            <b/>
            <sz val="9"/>
            <color indexed="81"/>
            <rFont val="Tahoma"/>
            <family val="2"/>
          </rPr>
          <t>Metric = D3_2_III_IV_V_CredFacilGrantYear_Amount_x000D_
Data Type = Bk_Number 19 - 9_x000D_
Bk_SubSector = Renewables_x000D_
Bk_OtherCurrencies = AllCurrencies</t>
        </r>
      </text>
    </comment>
    <comment ref="C11" authorId="0" shapeId="0" xr:uid="{00000000-0006-0000-2800-000010000000}">
      <text>
        <r>
          <rPr>
            <b/>
            <sz val="9"/>
            <color indexed="81"/>
            <rFont val="Tahoma"/>
            <family val="2"/>
          </rPr>
          <t>Metric = D3_2_III_IV_V_CredFacilLimit_Amount_x000D_
Data Type = Bk_Number 19 - 9_x000D_
Bk_SubSector = Mining_x000D_
Bk_OtherCurrencies = AllCurrencies</t>
        </r>
      </text>
    </comment>
    <comment ref="D11" authorId="0" shapeId="0" xr:uid="{00000000-0006-0000-2800-000011000000}">
      <text>
        <r>
          <rPr>
            <b/>
            <sz val="9"/>
            <color indexed="81"/>
            <rFont val="Tahoma"/>
            <family val="2"/>
          </rPr>
          <t>Metric = D3_2_III_IV_V_Secured_Amount_x000D_
Data Type = Bk_Number 19 - 9_x000D_
Bk_SubSector = Mining_x000D_
Bk_OtherCurrencies = AllCurrencies</t>
        </r>
      </text>
    </comment>
    <comment ref="E11" authorId="0" shapeId="0" xr:uid="{00000000-0006-0000-2800-000012000000}">
      <text>
        <r>
          <rPr>
            <b/>
            <sz val="9"/>
            <color indexed="81"/>
            <rFont val="Tahoma"/>
            <family val="2"/>
          </rPr>
          <t>Metric = D3_2_III_IV_V_Unsecured_Amount_x000D_
Data Type = Bk_Number 19 - 9_x000D_
Bk_SubSector = Mining_x000D_
Bk_OtherCurrencies = AllCurrencies</t>
        </r>
      </text>
    </comment>
    <comment ref="F11" authorId="0" shapeId="0" xr:uid="{00000000-0006-0000-2800-000013000000}">
      <text>
        <r>
          <rPr>
            <b/>
            <sz val="9"/>
            <color indexed="81"/>
            <rFont val="Tahoma"/>
            <family val="2"/>
          </rPr>
          <t>Metric = D3_2_III_IV_V_ContingentItem_Amount_x000D_
Data Type = Bk_Number 19 - 9_x000D_
Bk_SubSector = Mining_x000D_
Bk_OtherCurrencies = AllCurrencies</t>
        </r>
      </text>
    </comment>
    <comment ref="G11" authorId="0" shapeId="0" xr:uid="{00000000-0006-0000-2800-000014000000}">
      <text>
        <r>
          <rPr>
            <b/>
            <sz val="9"/>
            <color indexed="81"/>
            <rFont val="Tahoma"/>
            <family val="2"/>
          </rPr>
          <t>Metric = D3_2_III_IV_V_CredFacilGrantYear_Amount_x000D_
Data Type = Bk_Number 19 - 9_x000D_
Bk_SubSector = Mining_x000D_
Bk_OtherCurrencies = AllCurrencies</t>
        </r>
      </text>
    </comment>
    <comment ref="C12" authorId="0" shapeId="0" xr:uid="{00000000-0006-0000-2800-000015000000}">
      <text>
        <r>
          <rPr>
            <b/>
            <sz val="9"/>
            <color indexed="81"/>
            <rFont val="Tahoma"/>
            <family val="2"/>
          </rPr>
          <t>Metric = D3_2_III_IV_V_CredFacilLimit_Amount_x000D_
Data Type = Bk_Number 19 - 9_x000D_
Bk_SubSector = Transport_x000D_
Bk_OtherCurrencies = AllCurrencies</t>
        </r>
      </text>
    </comment>
    <comment ref="D12" authorId="0" shapeId="0" xr:uid="{00000000-0006-0000-2800-000016000000}">
      <text>
        <r>
          <rPr>
            <b/>
            <sz val="9"/>
            <color indexed="81"/>
            <rFont val="Tahoma"/>
            <family val="2"/>
          </rPr>
          <t>Metric = D3_2_III_IV_V_Secured_Amount_x000D_
Data Type = Bk_Number 19 - 9_x000D_
Bk_SubSector = Transport_x000D_
Bk_OtherCurrencies = AllCurrencies</t>
        </r>
      </text>
    </comment>
    <comment ref="E12" authorId="0" shapeId="0" xr:uid="{00000000-0006-0000-2800-000017000000}">
      <text>
        <r>
          <rPr>
            <b/>
            <sz val="9"/>
            <color indexed="81"/>
            <rFont val="Tahoma"/>
            <family val="2"/>
          </rPr>
          <t>Metric = D3_2_III_IV_V_Unsecured_Amount_x000D_
Data Type = Bk_Number 19 - 9_x000D_
Bk_SubSector = Transport_x000D_
Bk_OtherCurrencies = AllCurrencies</t>
        </r>
      </text>
    </comment>
    <comment ref="F12" authorId="0" shapeId="0" xr:uid="{00000000-0006-0000-2800-000018000000}">
      <text>
        <r>
          <rPr>
            <b/>
            <sz val="9"/>
            <color indexed="81"/>
            <rFont val="Tahoma"/>
            <family val="2"/>
          </rPr>
          <t>Metric = D3_2_III_IV_V_ContingentItem_Amount_x000D_
Data Type = Bk_Number 19 - 9_x000D_
Bk_SubSector = Transport_x000D_
Bk_OtherCurrencies = AllCurrencies</t>
        </r>
      </text>
    </comment>
    <comment ref="G12" authorId="0" shapeId="0" xr:uid="{00000000-0006-0000-2800-000019000000}">
      <text>
        <r>
          <rPr>
            <b/>
            <sz val="9"/>
            <color indexed="81"/>
            <rFont val="Tahoma"/>
            <family val="2"/>
          </rPr>
          <t>Metric = D3_2_III_IV_V_CredFacilGrantYear_Amount_x000D_
Data Type = Bk_Number 19 - 9_x000D_
Bk_SubSector = Transport_x000D_
Bk_OtherCurrencies = AllCurrencies</t>
        </r>
      </text>
    </comment>
    <comment ref="C13" authorId="0" shapeId="0" xr:uid="{00000000-0006-0000-2800-00001A000000}">
      <text>
        <r>
          <rPr>
            <b/>
            <sz val="9"/>
            <color indexed="81"/>
            <rFont val="Tahoma"/>
            <family val="2"/>
          </rPr>
          <t>Metric = D3_2_III_IV_V_CredFacilLimit_Amount_x000D_
Data Type = Bk_Number 19 - 9_x000D_
Bk_SubSector = Telecommunications_x000D_
Bk_OtherCurrencies = AllCurrencies</t>
        </r>
      </text>
    </comment>
    <comment ref="D13" authorId="0" shapeId="0" xr:uid="{00000000-0006-0000-2800-00001B000000}">
      <text>
        <r>
          <rPr>
            <b/>
            <sz val="9"/>
            <color indexed="81"/>
            <rFont val="Tahoma"/>
            <family val="2"/>
          </rPr>
          <t>Metric = D3_2_III_IV_V_Secured_Amount_x000D_
Data Type = Bk_Number 19 - 9_x000D_
Bk_SubSector = Telecommunications_x000D_
Bk_OtherCurrencies = AllCurrencies</t>
        </r>
      </text>
    </comment>
    <comment ref="E13" authorId="0" shapeId="0" xr:uid="{00000000-0006-0000-2800-00001C000000}">
      <text>
        <r>
          <rPr>
            <b/>
            <sz val="9"/>
            <color indexed="81"/>
            <rFont val="Tahoma"/>
            <family val="2"/>
          </rPr>
          <t>Metric = D3_2_III_IV_V_Unsecured_Amount_x000D_
Data Type = Bk_Number 19 - 9_x000D_
Bk_SubSector = Telecommunications_x000D_
Bk_OtherCurrencies = AllCurrencies</t>
        </r>
      </text>
    </comment>
    <comment ref="F13" authorId="0" shapeId="0" xr:uid="{00000000-0006-0000-2800-00001D000000}">
      <text>
        <r>
          <rPr>
            <b/>
            <sz val="9"/>
            <color indexed="81"/>
            <rFont val="Tahoma"/>
            <family val="2"/>
          </rPr>
          <t>Metric = D3_2_III_IV_V_ContingentItem_Amount_x000D_
Data Type = Bk_Number 19 - 9_x000D_
Bk_SubSector = Telecommunications_x000D_
Bk_OtherCurrencies = AllCurrencies</t>
        </r>
      </text>
    </comment>
    <comment ref="G13" authorId="0" shapeId="0" xr:uid="{00000000-0006-0000-2800-00001E000000}">
      <text>
        <r>
          <rPr>
            <b/>
            <sz val="9"/>
            <color indexed="81"/>
            <rFont val="Tahoma"/>
            <family val="2"/>
          </rPr>
          <t>Metric = D3_2_III_IV_V_CredFacilGrantYear_Amount_x000D_
Data Type = Bk_Number 19 - 9_x000D_
Bk_SubSector = Telecommunications_x000D_
Bk_OtherCurrencies = AllCurrencies</t>
        </r>
      </text>
    </comment>
    <comment ref="C14" authorId="0" shapeId="0" xr:uid="{00000000-0006-0000-2800-00001F000000}">
      <text>
        <r>
          <rPr>
            <b/>
            <sz val="9"/>
            <color indexed="81"/>
            <rFont val="Tahoma"/>
            <family val="2"/>
          </rPr>
          <t>Metric = D3_2_III_IV_V_CredFacilLimit_Amount_x000D_
Data Type = Bk_Number 19 - 9_x000D_
Bk_SubSector = Social_x000D_
Bk_OtherCurrencies = AllCurrencies</t>
        </r>
      </text>
    </comment>
    <comment ref="D14" authorId="0" shapeId="0" xr:uid="{00000000-0006-0000-2800-000020000000}">
      <text>
        <r>
          <rPr>
            <b/>
            <sz val="9"/>
            <color indexed="81"/>
            <rFont val="Tahoma"/>
            <family val="2"/>
          </rPr>
          <t>Metric = D3_2_III_IV_V_Secured_Amount_x000D_
Data Type = Bk_Number 19 - 9_x000D_
Bk_SubSector = Social_x000D_
Bk_OtherCurrencies = AllCurrencies</t>
        </r>
      </text>
    </comment>
    <comment ref="E14" authorId="0" shapeId="0" xr:uid="{00000000-0006-0000-2800-000021000000}">
      <text>
        <r>
          <rPr>
            <b/>
            <sz val="9"/>
            <color indexed="81"/>
            <rFont val="Tahoma"/>
            <family val="2"/>
          </rPr>
          <t>Metric = D3_2_III_IV_V_Unsecured_Amount_x000D_
Data Type = Bk_Number 19 - 9_x000D_
Bk_SubSector = Social_x000D_
Bk_OtherCurrencies = AllCurrencies</t>
        </r>
      </text>
    </comment>
    <comment ref="F14" authorId="0" shapeId="0" xr:uid="{00000000-0006-0000-2800-000022000000}">
      <text>
        <r>
          <rPr>
            <b/>
            <sz val="9"/>
            <color indexed="81"/>
            <rFont val="Tahoma"/>
            <family val="2"/>
          </rPr>
          <t>Metric = D3_2_III_IV_V_ContingentItem_Amount_x000D_
Data Type = Bk_Number 19 - 9_x000D_
Bk_SubSector = Social_x000D_
Bk_OtherCurrencies = AllCurrencies</t>
        </r>
      </text>
    </comment>
    <comment ref="G14" authorId="0" shapeId="0" xr:uid="{00000000-0006-0000-2800-000023000000}">
      <text>
        <r>
          <rPr>
            <b/>
            <sz val="9"/>
            <color indexed="81"/>
            <rFont val="Tahoma"/>
            <family val="2"/>
          </rPr>
          <t>Metric = D3_2_III_IV_V_CredFacilGrantYear_Amount_x000D_
Data Type = Bk_Number 19 - 9_x000D_
Bk_SubSector = Social_x000D_
Bk_OtherCurrencies = AllCurrencies</t>
        </r>
      </text>
    </comment>
    <comment ref="C15" authorId="0" shapeId="0" xr:uid="{00000000-0006-0000-2800-000024000000}">
      <text>
        <r>
          <rPr>
            <b/>
            <sz val="9"/>
            <color indexed="81"/>
            <rFont val="Tahoma"/>
            <family val="2"/>
          </rPr>
          <t>Metric = D3_2_III_IV_V_CredFacilLimit_Amount_x000D_
Data Type = Bk_Number 19 - 9_x000D_
Bk_SubSector = WaterTreatment_x000D_
Bk_OtherCurrencies = AllCurrencies</t>
        </r>
      </text>
    </comment>
    <comment ref="D15" authorId="0" shapeId="0" xr:uid="{00000000-0006-0000-2800-000025000000}">
      <text>
        <r>
          <rPr>
            <b/>
            <sz val="9"/>
            <color indexed="81"/>
            <rFont val="Tahoma"/>
            <family val="2"/>
          </rPr>
          <t>Metric = D3_2_III_IV_V_Secured_Amount_x000D_
Data Type = Bk_Number 19 - 9_x000D_
Bk_SubSector = WaterTreatment_x000D_
Bk_OtherCurrencies = AllCurrencies</t>
        </r>
      </text>
    </comment>
    <comment ref="E15" authorId="0" shapeId="0" xr:uid="{00000000-0006-0000-2800-000026000000}">
      <text>
        <r>
          <rPr>
            <b/>
            <sz val="9"/>
            <color indexed="81"/>
            <rFont val="Tahoma"/>
            <family val="2"/>
          </rPr>
          <t>Metric = D3_2_III_IV_V_Unsecured_Amount_x000D_
Data Type = Bk_Number 19 - 9_x000D_
Bk_SubSector = WaterTreatment_x000D_
Bk_OtherCurrencies = AllCurrencies</t>
        </r>
      </text>
    </comment>
    <comment ref="F15" authorId="0" shapeId="0" xr:uid="{00000000-0006-0000-2800-000027000000}">
      <text>
        <r>
          <rPr>
            <b/>
            <sz val="9"/>
            <color indexed="81"/>
            <rFont val="Tahoma"/>
            <family val="2"/>
          </rPr>
          <t>Metric = D3_2_III_IV_V_ContingentItem_Amount_x000D_
Data Type = Bk_Number 19 - 9_x000D_
Bk_SubSector = WaterTreatment_x000D_
Bk_OtherCurrencies = AllCurrencies</t>
        </r>
      </text>
    </comment>
    <comment ref="G15" authorId="0" shapeId="0" xr:uid="{00000000-0006-0000-2800-000028000000}">
      <text>
        <r>
          <rPr>
            <b/>
            <sz val="9"/>
            <color indexed="81"/>
            <rFont val="Tahoma"/>
            <family val="2"/>
          </rPr>
          <t>Metric = D3_2_III_IV_V_CredFacilGrantYear_Amount_x000D_
Data Type = Bk_Number 19 - 9_x000D_
Bk_SubSector = WaterTreatment_x000D_
Bk_OtherCurrencies = AllCurrencies</t>
        </r>
      </text>
    </comment>
    <comment ref="C16" authorId="0" shapeId="0" xr:uid="{00000000-0006-0000-2800-000029000000}">
      <text>
        <r>
          <rPr>
            <b/>
            <sz val="9"/>
            <color indexed="81"/>
            <rFont val="Tahoma"/>
            <family val="2"/>
          </rPr>
          <t>Metric = D3_2_III_IV_V_CredFacilLimit_Amount_x000D_
Data Type = Bk_Number 19 - 9_x000D_
Bk_SubSector = WasteManagement_x000D_
Bk_OtherCurrencies = AllCurrencies</t>
        </r>
      </text>
    </comment>
    <comment ref="D16" authorId="0" shapeId="0" xr:uid="{00000000-0006-0000-2800-00002A000000}">
      <text>
        <r>
          <rPr>
            <b/>
            <sz val="9"/>
            <color indexed="81"/>
            <rFont val="Tahoma"/>
            <family val="2"/>
          </rPr>
          <t>Metric = D3_2_III_IV_V_Secured_Amount_x000D_
Data Type = Bk_Number 19 - 9_x000D_
Bk_SubSector = WasteManagement_x000D_
Bk_OtherCurrencies = AllCurrencies</t>
        </r>
      </text>
    </comment>
    <comment ref="E16" authorId="0" shapeId="0" xr:uid="{00000000-0006-0000-2800-00002B000000}">
      <text>
        <r>
          <rPr>
            <b/>
            <sz val="9"/>
            <color indexed="81"/>
            <rFont val="Tahoma"/>
            <family val="2"/>
          </rPr>
          <t>Metric = D3_2_III_IV_V_Unsecured_Amount_x000D_
Data Type = Bk_Number 19 - 9_x000D_
Bk_SubSector = WasteManagement_x000D_
Bk_OtherCurrencies = AllCurrencies</t>
        </r>
      </text>
    </comment>
    <comment ref="F16" authorId="0" shapeId="0" xr:uid="{00000000-0006-0000-2800-00002C000000}">
      <text>
        <r>
          <rPr>
            <b/>
            <sz val="9"/>
            <color indexed="81"/>
            <rFont val="Tahoma"/>
            <family val="2"/>
          </rPr>
          <t>Metric = D3_2_III_IV_V_ContingentItem_Amount_x000D_
Data Type = Bk_Number 19 - 9_x000D_
Bk_SubSector = WasteManagement_x000D_
Bk_OtherCurrencies = AllCurrencies</t>
        </r>
      </text>
    </comment>
    <comment ref="G16" authorId="0" shapeId="0" xr:uid="{00000000-0006-0000-2800-00002D000000}">
      <text>
        <r>
          <rPr>
            <b/>
            <sz val="9"/>
            <color indexed="81"/>
            <rFont val="Tahoma"/>
            <family val="2"/>
          </rPr>
          <t>Metric = D3_2_III_IV_V_CredFacilGrantYear_Amount_x000D_
Data Type = Bk_Number 19 - 9_x000D_
Bk_SubSector = WasteManagement_x000D_
Bk_OtherCurrencies = AllCurrencies</t>
        </r>
      </text>
    </comment>
    <comment ref="C17" authorId="0" shapeId="0" xr:uid="{00000000-0006-0000-2800-00002E000000}">
      <text>
        <r>
          <rPr>
            <b/>
            <sz val="9"/>
            <color indexed="81"/>
            <rFont val="Tahoma"/>
            <family val="2"/>
          </rPr>
          <t>Metric = D3_2_III_IV_V_CredFacilLimit_Amount_x000D_
Data Type = Bk_Number 19 - 9_x000D_
Bk_SubSector = Others_x000D_
Bk_OtherCurrencies = AllCurrencies</t>
        </r>
      </text>
    </comment>
    <comment ref="D17" authorId="0" shapeId="0" xr:uid="{00000000-0006-0000-2800-00002F000000}">
      <text>
        <r>
          <rPr>
            <b/>
            <sz val="9"/>
            <color indexed="81"/>
            <rFont val="Tahoma"/>
            <family val="2"/>
          </rPr>
          <t>Metric = D3_2_III_IV_V_Secured_Amount_x000D_
Data Type = Bk_Number 19 - 9_x000D_
Bk_SubSector = Others_x000D_
Bk_OtherCurrencies = AllCurrencies</t>
        </r>
      </text>
    </comment>
    <comment ref="E17" authorId="0" shapeId="0" xr:uid="{00000000-0006-0000-2800-000030000000}">
      <text>
        <r>
          <rPr>
            <b/>
            <sz val="9"/>
            <color indexed="81"/>
            <rFont val="Tahoma"/>
            <family val="2"/>
          </rPr>
          <t>Metric = D3_2_III_IV_V_Unsecured_Amount_x000D_
Data Type = Bk_Number 19 - 9_x000D_
Bk_SubSector = Others_x000D_
Bk_OtherCurrencies = AllCurrencies</t>
        </r>
      </text>
    </comment>
    <comment ref="F17" authorId="0" shapeId="0" xr:uid="{00000000-0006-0000-2800-000031000000}">
      <text>
        <r>
          <rPr>
            <b/>
            <sz val="9"/>
            <color indexed="81"/>
            <rFont val="Tahoma"/>
            <family val="2"/>
          </rPr>
          <t>Metric = D3_2_III_IV_V_ContingentItem_Amount_x000D_
Data Type = Bk_Number 19 - 9_x000D_
Bk_SubSector = Others_x000D_
Bk_OtherCurrencies = AllCurrencies</t>
        </r>
      </text>
    </comment>
    <comment ref="G17" authorId="0" shapeId="0" xr:uid="{00000000-0006-0000-2800-000032000000}">
      <text>
        <r>
          <rPr>
            <b/>
            <sz val="9"/>
            <color indexed="81"/>
            <rFont val="Tahoma"/>
            <family val="2"/>
          </rPr>
          <t>Metric = D3_2_III_IV_V_CredFacilGrantYear_Amount_x000D_
Data Type = Bk_Number 19 - 9_x000D_
Bk_SubSector = Others_x000D_
Bk_OtherCurrencies = AllCurrencies</t>
        </r>
      </text>
    </comment>
    <comment ref="C23" authorId="0" shapeId="0" xr:uid="{00000000-0006-0000-2800-000033000000}">
      <text>
        <r>
          <rPr>
            <b/>
            <sz val="9"/>
            <color indexed="81"/>
            <rFont val="Tahoma"/>
            <family val="2"/>
          </rPr>
          <t>Metric = D3_2_III_IV_V_CredFacilLimit_Amount_x000D_
Data Type = Bk_Number 19 - 9_x000D_
Bk_SubSector = Power_x000D_
Bk_OtherCurrencies = SGD</t>
        </r>
      </text>
    </comment>
    <comment ref="D23" authorId="0" shapeId="0" xr:uid="{00000000-0006-0000-2800-000034000000}">
      <text>
        <r>
          <rPr>
            <b/>
            <sz val="9"/>
            <color indexed="81"/>
            <rFont val="Tahoma"/>
            <family val="2"/>
          </rPr>
          <t>Metric = D3_2_III_IV_V_Secured_Amount_x000D_
Data Type = Bk_Number 19 - 9_x000D_
Bk_SubSector = Power_x000D_
Bk_OtherCurrencies = SGD</t>
        </r>
      </text>
    </comment>
    <comment ref="E23" authorId="0" shapeId="0" xr:uid="{00000000-0006-0000-2800-000035000000}">
      <text>
        <r>
          <rPr>
            <b/>
            <sz val="9"/>
            <color indexed="81"/>
            <rFont val="Tahoma"/>
            <family val="2"/>
          </rPr>
          <t>Metric = D3_2_III_IV_V_Unsecured_Amount_x000D_
Data Type = Bk_Number 19 - 9_x000D_
Bk_SubSector = Power_x000D_
Bk_OtherCurrencies = SGD</t>
        </r>
      </text>
    </comment>
    <comment ref="F23" authorId="0" shapeId="0" xr:uid="{00000000-0006-0000-2800-000036000000}">
      <text>
        <r>
          <rPr>
            <b/>
            <sz val="9"/>
            <color indexed="81"/>
            <rFont val="Tahoma"/>
            <family val="2"/>
          </rPr>
          <t>Metric = D3_2_III_IV_V_ContingentItem_Amount_x000D_
Data Type = Bk_Number 19 - 9_x000D_
Bk_SubSector = Power_x000D_
Bk_OtherCurrencies = SGD</t>
        </r>
      </text>
    </comment>
    <comment ref="G23" authorId="0" shapeId="0" xr:uid="{00000000-0006-0000-2800-000037000000}">
      <text>
        <r>
          <rPr>
            <b/>
            <sz val="9"/>
            <color indexed="81"/>
            <rFont val="Tahoma"/>
            <family val="2"/>
          </rPr>
          <t>Metric = D3_2_III_IV_V_CredFacilGrantYear_Amount_x000D_
Data Type = Bk_Number 19 - 9_x000D_
Bk_SubSector = Power_x000D_
Bk_OtherCurrencies = SGD</t>
        </r>
      </text>
    </comment>
    <comment ref="C24" authorId="0" shapeId="0" xr:uid="{00000000-0006-0000-2800-000038000000}">
      <text>
        <r>
          <rPr>
            <b/>
            <sz val="9"/>
            <color indexed="81"/>
            <rFont val="Tahoma"/>
            <family val="2"/>
          </rPr>
          <t>Metric = D3_2_III_IV_V_CredFacilLimit_Amount_x000D_
Data Type = Bk_Number 19 - 9_x000D_
Bk_SubSector = OilGas_x000D_
Bk_OtherCurrencies = SGD</t>
        </r>
      </text>
    </comment>
    <comment ref="D24" authorId="0" shapeId="0" xr:uid="{00000000-0006-0000-2800-000039000000}">
      <text>
        <r>
          <rPr>
            <b/>
            <sz val="9"/>
            <color indexed="81"/>
            <rFont val="Tahoma"/>
            <family val="2"/>
          </rPr>
          <t>Metric = D3_2_III_IV_V_Secured_Amount_x000D_
Data Type = Bk_Number 19 - 9_x000D_
Bk_SubSector = OilGas_x000D_
Bk_OtherCurrencies = SGD</t>
        </r>
      </text>
    </comment>
    <comment ref="E24" authorId="0" shapeId="0" xr:uid="{00000000-0006-0000-2800-00003A000000}">
      <text>
        <r>
          <rPr>
            <b/>
            <sz val="9"/>
            <color indexed="81"/>
            <rFont val="Tahoma"/>
            <family val="2"/>
          </rPr>
          <t>Metric = D3_2_III_IV_V_Unsecured_Amount_x000D_
Data Type = Bk_Number 19 - 9_x000D_
Bk_SubSector = OilGas_x000D_
Bk_OtherCurrencies = SGD</t>
        </r>
      </text>
    </comment>
    <comment ref="F24" authorId="0" shapeId="0" xr:uid="{00000000-0006-0000-2800-00003B000000}">
      <text>
        <r>
          <rPr>
            <b/>
            <sz val="9"/>
            <color indexed="81"/>
            <rFont val="Tahoma"/>
            <family val="2"/>
          </rPr>
          <t>Metric = D3_2_III_IV_V_ContingentItem_Amount_x000D_
Data Type = Bk_Number 19 - 9_x000D_
Bk_SubSector = OilGas_x000D_
Bk_OtherCurrencies = SGD</t>
        </r>
      </text>
    </comment>
    <comment ref="G24" authorId="0" shapeId="0" xr:uid="{00000000-0006-0000-2800-00003C000000}">
      <text>
        <r>
          <rPr>
            <b/>
            <sz val="9"/>
            <color indexed="81"/>
            <rFont val="Tahoma"/>
            <family val="2"/>
          </rPr>
          <t>Metric = D3_2_III_IV_V_CredFacilGrantYear_Amount_x000D_
Data Type = Bk_Number 19 - 9_x000D_
Bk_SubSector = OilGas_x000D_
Bk_OtherCurrencies = SGD</t>
        </r>
      </text>
    </comment>
    <comment ref="C25" authorId="0" shapeId="0" xr:uid="{00000000-0006-0000-2800-00003D000000}">
      <text>
        <r>
          <rPr>
            <b/>
            <sz val="9"/>
            <color indexed="81"/>
            <rFont val="Tahoma"/>
            <family val="2"/>
          </rPr>
          <t>Metric = D3_2_III_IV_V_CredFacilLimit_Amount_x000D_
Data Type = Bk_Number 19 - 9_x000D_
Bk_SubSector = Renewables_x000D_
Bk_OtherCurrencies = SGD</t>
        </r>
      </text>
    </comment>
    <comment ref="D25" authorId="0" shapeId="0" xr:uid="{00000000-0006-0000-2800-00003E000000}">
      <text>
        <r>
          <rPr>
            <b/>
            <sz val="9"/>
            <color indexed="81"/>
            <rFont val="Tahoma"/>
            <family val="2"/>
          </rPr>
          <t>Metric = D3_2_III_IV_V_Secured_Amount_x000D_
Data Type = Bk_Number 19 - 9_x000D_
Bk_SubSector = Renewables_x000D_
Bk_OtherCurrencies = SGD</t>
        </r>
      </text>
    </comment>
    <comment ref="E25" authorId="0" shapeId="0" xr:uid="{00000000-0006-0000-2800-00003F000000}">
      <text>
        <r>
          <rPr>
            <b/>
            <sz val="9"/>
            <color indexed="81"/>
            <rFont val="Tahoma"/>
            <family val="2"/>
          </rPr>
          <t>Metric = D3_2_III_IV_V_Unsecured_Amount_x000D_
Data Type = Bk_Number 19 - 9_x000D_
Bk_SubSector = Renewables_x000D_
Bk_OtherCurrencies = SGD</t>
        </r>
      </text>
    </comment>
    <comment ref="F25" authorId="0" shapeId="0" xr:uid="{00000000-0006-0000-2800-000040000000}">
      <text>
        <r>
          <rPr>
            <b/>
            <sz val="9"/>
            <color indexed="81"/>
            <rFont val="Tahoma"/>
            <family val="2"/>
          </rPr>
          <t>Metric = D3_2_III_IV_V_ContingentItem_Amount_x000D_
Data Type = Bk_Number 19 - 9_x000D_
Bk_SubSector = Renewables_x000D_
Bk_OtherCurrencies = SGD</t>
        </r>
      </text>
    </comment>
    <comment ref="G25" authorId="0" shapeId="0" xr:uid="{00000000-0006-0000-2800-000041000000}">
      <text>
        <r>
          <rPr>
            <b/>
            <sz val="9"/>
            <color indexed="81"/>
            <rFont val="Tahoma"/>
            <family val="2"/>
          </rPr>
          <t>Metric = D3_2_III_IV_V_CredFacilGrantYear_Amount_x000D_
Data Type = Bk_Number 19 - 9_x000D_
Bk_SubSector = Renewables_x000D_
Bk_OtherCurrencies = SGD</t>
        </r>
      </text>
    </comment>
    <comment ref="C26" authorId="0" shapeId="0" xr:uid="{00000000-0006-0000-2800-000042000000}">
      <text>
        <r>
          <rPr>
            <b/>
            <sz val="9"/>
            <color indexed="81"/>
            <rFont val="Tahoma"/>
            <family val="2"/>
          </rPr>
          <t>Metric = D3_2_III_IV_V_CredFacilLimit_Amount_x000D_
Data Type = Bk_Number 19 - 9_x000D_
Bk_SubSector = Mining_x000D_
Bk_OtherCurrencies = SGD</t>
        </r>
      </text>
    </comment>
    <comment ref="D26" authorId="0" shapeId="0" xr:uid="{00000000-0006-0000-2800-000043000000}">
      <text>
        <r>
          <rPr>
            <b/>
            <sz val="9"/>
            <color indexed="81"/>
            <rFont val="Tahoma"/>
            <family val="2"/>
          </rPr>
          <t>Metric = D3_2_III_IV_V_Secured_Amount_x000D_
Data Type = Bk_Number 19 - 9_x000D_
Bk_SubSector = Mining_x000D_
Bk_OtherCurrencies = SGD</t>
        </r>
      </text>
    </comment>
    <comment ref="E26" authorId="0" shapeId="0" xr:uid="{00000000-0006-0000-2800-000044000000}">
      <text>
        <r>
          <rPr>
            <b/>
            <sz val="9"/>
            <color indexed="81"/>
            <rFont val="Tahoma"/>
            <family val="2"/>
          </rPr>
          <t>Metric = D3_2_III_IV_V_Unsecured_Amount_x000D_
Data Type = Bk_Number 19 - 9_x000D_
Bk_SubSector = Mining_x000D_
Bk_OtherCurrencies = SGD</t>
        </r>
      </text>
    </comment>
    <comment ref="F26" authorId="0" shapeId="0" xr:uid="{00000000-0006-0000-2800-000045000000}">
      <text>
        <r>
          <rPr>
            <b/>
            <sz val="9"/>
            <color indexed="81"/>
            <rFont val="Tahoma"/>
            <family val="2"/>
          </rPr>
          <t>Metric = D3_2_III_IV_V_ContingentItem_Amount_x000D_
Data Type = Bk_Number 19 - 9_x000D_
Bk_SubSector = Mining_x000D_
Bk_OtherCurrencies = SGD</t>
        </r>
      </text>
    </comment>
    <comment ref="G26" authorId="0" shapeId="0" xr:uid="{00000000-0006-0000-2800-000046000000}">
      <text>
        <r>
          <rPr>
            <b/>
            <sz val="9"/>
            <color indexed="81"/>
            <rFont val="Tahoma"/>
            <family val="2"/>
          </rPr>
          <t>Metric = D3_2_III_IV_V_CredFacilGrantYear_Amount_x000D_
Data Type = Bk_Number 19 - 9_x000D_
Bk_SubSector = Mining_x000D_
Bk_OtherCurrencies = SGD</t>
        </r>
      </text>
    </comment>
    <comment ref="C27" authorId="0" shapeId="0" xr:uid="{00000000-0006-0000-2800-000047000000}">
      <text>
        <r>
          <rPr>
            <b/>
            <sz val="9"/>
            <color indexed="81"/>
            <rFont val="Tahoma"/>
            <family val="2"/>
          </rPr>
          <t>Metric = D3_2_III_IV_V_CredFacilLimit_Amount_x000D_
Data Type = Bk_Number 19 - 9_x000D_
Bk_SubSector = Transport_x000D_
Bk_OtherCurrencies = SGD</t>
        </r>
      </text>
    </comment>
    <comment ref="D27" authorId="0" shapeId="0" xr:uid="{00000000-0006-0000-2800-000048000000}">
      <text>
        <r>
          <rPr>
            <b/>
            <sz val="9"/>
            <color indexed="81"/>
            <rFont val="Tahoma"/>
            <family val="2"/>
          </rPr>
          <t>Metric = D3_2_III_IV_V_Secured_Amount_x000D_
Data Type = Bk_Number 19 - 9_x000D_
Bk_SubSector = Transport_x000D_
Bk_OtherCurrencies = SGD</t>
        </r>
      </text>
    </comment>
    <comment ref="E27" authorId="0" shapeId="0" xr:uid="{00000000-0006-0000-2800-000049000000}">
      <text>
        <r>
          <rPr>
            <b/>
            <sz val="9"/>
            <color indexed="81"/>
            <rFont val="Tahoma"/>
            <family val="2"/>
          </rPr>
          <t>Metric = D3_2_III_IV_V_Unsecured_Amount_x000D_
Data Type = Bk_Number 19 - 9_x000D_
Bk_SubSector = Transport_x000D_
Bk_OtherCurrencies = SGD</t>
        </r>
      </text>
    </comment>
    <comment ref="F27" authorId="0" shapeId="0" xr:uid="{00000000-0006-0000-2800-00004A000000}">
      <text>
        <r>
          <rPr>
            <b/>
            <sz val="9"/>
            <color indexed="81"/>
            <rFont val="Tahoma"/>
            <family val="2"/>
          </rPr>
          <t>Metric = D3_2_III_IV_V_ContingentItem_Amount_x000D_
Data Type = Bk_Number 19 - 9_x000D_
Bk_SubSector = Transport_x000D_
Bk_OtherCurrencies = SGD</t>
        </r>
      </text>
    </comment>
    <comment ref="G27" authorId="0" shapeId="0" xr:uid="{00000000-0006-0000-2800-00004B000000}">
      <text>
        <r>
          <rPr>
            <b/>
            <sz val="9"/>
            <color indexed="81"/>
            <rFont val="Tahoma"/>
            <family val="2"/>
          </rPr>
          <t>Metric = D3_2_III_IV_V_CredFacilGrantYear_Amount_x000D_
Data Type = Bk_Number 19 - 9_x000D_
Bk_SubSector = Transport_x000D_
Bk_OtherCurrencies = SGD</t>
        </r>
      </text>
    </comment>
    <comment ref="C28" authorId="0" shapeId="0" xr:uid="{00000000-0006-0000-2800-00004C000000}">
      <text>
        <r>
          <rPr>
            <b/>
            <sz val="9"/>
            <color indexed="81"/>
            <rFont val="Tahoma"/>
            <family val="2"/>
          </rPr>
          <t>Metric = D3_2_III_IV_V_CredFacilLimit_Amount_x000D_
Data Type = Bk_Number 19 - 9_x000D_
Bk_SubSector = Telecommunications_x000D_
Bk_OtherCurrencies = SGD</t>
        </r>
      </text>
    </comment>
    <comment ref="D28" authorId="0" shapeId="0" xr:uid="{00000000-0006-0000-2800-00004D000000}">
      <text>
        <r>
          <rPr>
            <b/>
            <sz val="9"/>
            <color indexed="81"/>
            <rFont val="Tahoma"/>
            <family val="2"/>
          </rPr>
          <t>Metric = D3_2_III_IV_V_Secured_Amount_x000D_
Data Type = Bk_Number 19 - 9_x000D_
Bk_SubSector = Telecommunications_x000D_
Bk_OtherCurrencies = SGD</t>
        </r>
      </text>
    </comment>
    <comment ref="E28" authorId="0" shapeId="0" xr:uid="{00000000-0006-0000-2800-00004E000000}">
      <text>
        <r>
          <rPr>
            <b/>
            <sz val="9"/>
            <color indexed="81"/>
            <rFont val="Tahoma"/>
            <family val="2"/>
          </rPr>
          <t>Metric = D3_2_III_IV_V_Unsecured_Amount_x000D_
Data Type = Bk_Number 19 - 9_x000D_
Bk_SubSector = Telecommunications_x000D_
Bk_OtherCurrencies = SGD</t>
        </r>
      </text>
    </comment>
    <comment ref="F28" authorId="0" shapeId="0" xr:uid="{00000000-0006-0000-2800-00004F000000}">
      <text>
        <r>
          <rPr>
            <b/>
            <sz val="9"/>
            <color indexed="81"/>
            <rFont val="Tahoma"/>
            <family val="2"/>
          </rPr>
          <t>Metric = D3_2_III_IV_V_ContingentItem_Amount_x000D_
Data Type = Bk_Number 19 - 9_x000D_
Bk_SubSector = Telecommunications_x000D_
Bk_OtherCurrencies = SGD</t>
        </r>
      </text>
    </comment>
    <comment ref="G28" authorId="0" shapeId="0" xr:uid="{00000000-0006-0000-2800-000050000000}">
      <text>
        <r>
          <rPr>
            <b/>
            <sz val="9"/>
            <color indexed="81"/>
            <rFont val="Tahoma"/>
            <family val="2"/>
          </rPr>
          <t>Metric = D3_2_III_IV_V_CredFacilGrantYear_Amount_x000D_
Data Type = Bk_Number 19 - 9_x000D_
Bk_SubSector = Telecommunications_x000D_
Bk_OtherCurrencies = SGD</t>
        </r>
      </text>
    </comment>
    <comment ref="C29" authorId="0" shapeId="0" xr:uid="{00000000-0006-0000-2800-000051000000}">
      <text>
        <r>
          <rPr>
            <b/>
            <sz val="9"/>
            <color indexed="81"/>
            <rFont val="Tahoma"/>
            <family val="2"/>
          </rPr>
          <t>Metric = D3_2_III_IV_V_CredFacilLimit_Amount_x000D_
Data Type = Bk_Number 19 - 9_x000D_
Bk_SubSector = Social_x000D_
Bk_OtherCurrencies = SGD</t>
        </r>
      </text>
    </comment>
    <comment ref="D29" authorId="0" shapeId="0" xr:uid="{00000000-0006-0000-2800-000052000000}">
      <text>
        <r>
          <rPr>
            <b/>
            <sz val="9"/>
            <color indexed="81"/>
            <rFont val="Tahoma"/>
            <family val="2"/>
          </rPr>
          <t>Metric = D3_2_III_IV_V_Secured_Amount_x000D_
Data Type = Bk_Number 19 - 9_x000D_
Bk_SubSector = Social_x000D_
Bk_OtherCurrencies = SGD</t>
        </r>
      </text>
    </comment>
    <comment ref="E29" authorId="0" shapeId="0" xr:uid="{00000000-0006-0000-2800-000053000000}">
      <text>
        <r>
          <rPr>
            <b/>
            <sz val="9"/>
            <color indexed="81"/>
            <rFont val="Tahoma"/>
            <family val="2"/>
          </rPr>
          <t>Metric = D3_2_III_IV_V_Unsecured_Amount_x000D_
Data Type = Bk_Number 19 - 9_x000D_
Bk_SubSector = Social_x000D_
Bk_OtherCurrencies = SGD</t>
        </r>
      </text>
    </comment>
    <comment ref="F29" authorId="0" shapeId="0" xr:uid="{00000000-0006-0000-2800-000054000000}">
      <text>
        <r>
          <rPr>
            <b/>
            <sz val="9"/>
            <color indexed="81"/>
            <rFont val="Tahoma"/>
            <family val="2"/>
          </rPr>
          <t>Metric = D3_2_III_IV_V_ContingentItem_Amount_x000D_
Data Type = Bk_Number 19 - 9_x000D_
Bk_SubSector = Social_x000D_
Bk_OtherCurrencies = SGD</t>
        </r>
      </text>
    </comment>
    <comment ref="G29" authorId="0" shapeId="0" xr:uid="{00000000-0006-0000-2800-000055000000}">
      <text>
        <r>
          <rPr>
            <b/>
            <sz val="9"/>
            <color indexed="81"/>
            <rFont val="Tahoma"/>
            <family val="2"/>
          </rPr>
          <t>Metric = D3_2_III_IV_V_CredFacilGrantYear_Amount_x000D_
Data Type = Bk_Number 19 - 9_x000D_
Bk_SubSector = Social_x000D_
Bk_OtherCurrencies = SGD</t>
        </r>
      </text>
    </comment>
    <comment ref="C30" authorId="0" shapeId="0" xr:uid="{00000000-0006-0000-2800-000056000000}">
      <text>
        <r>
          <rPr>
            <b/>
            <sz val="9"/>
            <color indexed="81"/>
            <rFont val="Tahoma"/>
            <family val="2"/>
          </rPr>
          <t>Metric = D3_2_III_IV_V_CredFacilLimit_Amount_x000D_
Data Type = Bk_Number 19 - 9_x000D_
Bk_SubSector = WaterTreatment_x000D_
Bk_OtherCurrencies = SGD</t>
        </r>
      </text>
    </comment>
    <comment ref="D30" authorId="0" shapeId="0" xr:uid="{00000000-0006-0000-2800-000057000000}">
      <text>
        <r>
          <rPr>
            <b/>
            <sz val="9"/>
            <color indexed="81"/>
            <rFont val="Tahoma"/>
            <family val="2"/>
          </rPr>
          <t>Metric = D3_2_III_IV_V_Secured_Amount_x000D_
Data Type = Bk_Number 19 - 9_x000D_
Bk_SubSector = WaterTreatment_x000D_
Bk_OtherCurrencies = SGD</t>
        </r>
      </text>
    </comment>
    <comment ref="E30" authorId="0" shapeId="0" xr:uid="{00000000-0006-0000-2800-000058000000}">
      <text>
        <r>
          <rPr>
            <b/>
            <sz val="9"/>
            <color indexed="81"/>
            <rFont val="Tahoma"/>
            <family val="2"/>
          </rPr>
          <t>Metric = D3_2_III_IV_V_Unsecured_Amount_x000D_
Data Type = Bk_Number 19 - 9_x000D_
Bk_SubSector = WaterTreatment_x000D_
Bk_OtherCurrencies = SGD</t>
        </r>
      </text>
    </comment>
    <comment ref="F30" authorId="0" shapeId="0" xr:uid="{00000000-0006-0000-2800-000059000000}">
      <text>
        <r>
          <rPr>
            <b/>
            <sz val="9"/>
            <color indexed="81"/>
            <rFont val="Tahoma"/>
            <family val="2"/>
          </rPr>
          <t>Metric = D3_2_III_IV_V_ContingentItem_Amount_x000D_
Data Type = Bk_Number 19 - 9_x000D_
Bk_SubSector = WaterTreatment_x000D_
Bk_OtherCurrencies = SGD</t>
        </r>
      </text>
    </comment>
    <comment ref="G30" authorId="0" shapeId="0" xr:uid="{00000000-0006-0000-2800-00005A000000}">
      <text>
        <r>
          <rPr>
            <b/>
            <sz val="9"/>
            <color indexed="81"/>
            <rFont val="Tahoma"/>
            <family val="2"/>
          </rPr>
          <t>Metric = D3_2_III_IV_V_CredFacilGrantYear_Amount_x000D_
Data Type = Bk_Number 19 - 9_x000D_
Bk_SubSector = WaterTreatment_x000D_
Bk_OtherCurrencies = SGD</t>
        </r>
      </text>
    </comment>
    <comment ref="C31" authorId="0" shapeId="0" xr:uid="{00000000-0006-0000-2800-00005B000000}">
      <text>
        <r>
          <rPr>
            <b/>
            <sz val="9"/>
            <color indexed="81"/>
            <rFont val="Tahoma"/>
            <family val="2"/>
          </rPr>
          <t>Metric = D3_2_III_IV_V_CredFacilLimit_Amount_x000D_
Data Type = Bk_Number 19 - 9_x000D_
Bk_SubSector = WasteManagement_x000D_
Bk_OtherCurrencies = SGD</t>
        </r>
      </text>
    </comment>
    <comment ref="D31" authorId="0" shapeId="0" xr:uid="{00000000-0006-0000-2800-00005C000000}">
      <text>
        <r>
          <rPr>
            <b/>
            <sz val="9"/>
            <color indexed="81"/>
            <rFont val="Tahoma"/>
            <family val="2"/>
          </rPr>
          <t>Metric = D3_2_III_IV_V_Secured_Amount_x000D_
Data Type = Bk_Number 19 - 9_x000D_
Bk_SubSector = WasteManagement_x000D_
Bk_OtherCurrencies = SGD</t>
        </r>
      </text>
    </comment>
    <comment ref="E31" authorId="0" shapeId="0" xr:uid="{00000000-0006-0000-2800-00005D000000}">
      <text>
        <r>
          <rPr>
            <b/>
            <sz val="9"/>
            <color indexed="81"/>
            <rFont val="Tahoma"/>
            <family val="2"/>
          </rPr>
          <t>Metric = D3_2_III_IV_V_Unsecured_Amount_x000D_
Data Type = Bk_Number 19 - 9_x000D_
Bk_SubSector = WasteManagement_x000D_
Bk_OtherCurrencies = SGD</t>
        </r>
      </text>
    </comment>
    <comment ref="F31" authorId="0" shapeId="0" xr:uid="{00000000-0006-0000-2800-00005E000000}">
      <text>
        <r>
          <rPr>
            <b/>
            <sz val="9"/>
            <color indexed="81"/>
            <rFont val="Tahoma"/>
            <family val="2"/>
          </rPr>
          <t>Metric = D3_2_III_IV_V_ContingentItem_Amount_x000D_
Data Type = Bk_Number 19 - 9_x000D_
Bk_SubSector = WasteManagement_x000D_
Bk_OtherCurrencies = SGD</t>
        </r>
      </text>
    </comment>
    <comment ref="G31" authorId="0" shapeId="0" xr:uid="{00000000-0006-0000-2800-00005F000000}">
      <text>
        <r>
          <rPr>
            <b/>
            <sz val="9"/>
            <color indexed="81"/>
            <rFont val="Tahoma"/>
            <family val="2"/>
          </rPr>
          <t>Metric = D3_2_III_IV_V_CredFacilGrantYear_Amount_x000D_
Data Type = Bk_Number 19 - 9_x000D_
Bk_SubSector = WasteManagement_x000D_
Bk_OtherCurrencies = SGD</t>
        </r>
      </text>
    </comment>
    <comment ref="C32" authorId="0" shapeId="0" xr:uid="{00000000-0006-0000-2800-000060000000}">
      <text>
        <r>
          <rPr>
            <b/>
            <sz val="9"/>
            <color indexed="81"/>
            <rFont val="Tahoma"/>
            <family val="2"/>
          </rPr>
          <t>Metric = D3_2_III_IV_V_CredFacilLimit_Amount_x000D_
Data Type = Bk_Number 19 - 9_x000D_
Bk_SubSector = Others_x000D_
Bk_OtherCurrencies = SGD</t>
        </r>
      </text>
    </comment>
    <comment ref="D32" authorId="0" shapeId="0" xr:uid="{00000000-0006-0000-2800-000061000000}">
      <text>
        <r>
          <rPr>
            <b/>
            <sz val="9"/>
            <color indexed="81"/>
            <rFont val="Tahoma"/>
            <family val="2"/>
          </rPr>
          <t>Metric = D3_2_III_IV_V_Secured_Amount_x000D_
Data Type = Bk_Number 19 - 9_x000D_
Bk_SubSector = Others_x000D_
Bk_OtherCurrencies = SGD</t>
        </r>
      </text>
    </comment>
    <comment ref="E32" authorId="0" shapeId="0" xr:uid="{00000000-0006-0000-2800-000062000000}">
      <text>
        <r>
          <rPr>
            <b/>
            <sz val="9"/>
            <color indexed="81"/>
            <rFont val="Tahoma"/>
            <family val="2"/>
          </rPr>
          <t>Metric = D3_2_III_IV_V_Unsecured_Amount_x000D_
Data Type = Bk_Number 19 - 9_x000D_
Bk_SubSector = Others_x000D_
Bk_OtherCurrencies = SGD</t>
        </r>
      </text>
    </comment>
    <comment ref="F32" authorId="0" shapeId="0" xr:uid="{00000000-0006-0000-2800-000063000000}">
      <text>
        <r>
          <rPr>
            <b/>
            <sz val="9"/>
            <color indexed="81"/>
            <rFont val="Tahoma"/>
            <family val="2"/>
          </rPr>
          <t>Metric = D3_2_III_IV_V_ContingentItem_Amount_x000D_
Data Type = Bk_Number 19 - 9_x000D_
Bk_SubSector = Others_x000D_
Bk_OtherCurrencies = SGD</t>
        </r>
      </text>
    </comment>
    <comment ref="G32" authorId="0" shapeId="0" xr:uid="{00000000-0006-0000-2800-000064000000}">
      <text>
        <r>
          <rPr>
            <b/>
            <sz val="9"/>
            <color indexed="81"/>
            <rFont val="Tahoma"/>
            <family val="2"/>
          </rPr>
          <t>Metric = D3_2_III_IV_V_CredFacilGrantYear_Amount_x000D_
Data Type = Bk_Number 19 - 9_x000D_
Bk_SubSector = Others_x000D_
Bk_OtherCurrencies = SGD</t>
        </r>
      </text>
    </comment>
    <comment ref="C38" authorId="0" shapeId="0" xr:uid="{00000000-0006-0000-2800-000065000000}">
      <text>
        <r>
          <rPr>
            <b/>
            <sz val="9"/>
            <color indexed="81"/>
            <rFont val="Tahoma"/>
            <family val="2"/>
          </rPr>
          <t>Metric = D3_2_III_IV_V_CredFacilLimit_Amount_x000D_
Data Type = Bk_Number 19 - 9_x000D_
Bk_Jurisdiction = SG_x000D_
Bk_OtherCurrencies = AllCurrencies</t>
        </r>
      </text>
    </comment>
    <comment ref="D38" authorId="0" shapeId="0" xr:uid="{00000000-0006-0000-2800-000066000000}">
      <text>
        <r>
          <rPr>
            <b/>
            <sz val="9"/>
            <color indexed="81"/>
            <rFont val="Tahoma"/>
            <family val="2"/>
          </rPr>
          <t>Metric = D3_2_III_IV_V_Secured_Amount_x000D_
Data Type = Bk_Number 19 - 9_x000D_
Bk_Jurisdiction = SG_x000D_
Bk_OtherCurrencies = AllCurrencies</t>
        </r>
      </text>
    </comment>
    <comment ref="E38" authorId="0" shapeId="0" xr:uid="{00000000-0006-0000-2800-000067000000}">
      <text>
        <r>
          <rPr>
            <b/>
            <sz val="9"/>
            <color indexed="81"/>
            <rFont val="Tahoma"/>
            <family val="2"/>
          </rPr>
          <t>Metric = D3_2_III_IV_V_Unsecured_Amount_x000D_
Data Type = Bk_Number 19 - 9_x000D_
Bk_Jurisdiction = SG_x000D_
Bk_OtherCurrencies = AllCurrencies</t>
        </r>
      </text>
    </comment>
    <comment ref="F38" authorId="0" shapeId="0" xr:uid="{00000000-0006-0000-2800-000068000000}">
      <text>
        <r>
          <rPr>
            <b/>
            <sz val="9"/>
            <color indexed="81"/>
            <rFont val="Tahoma"/>
            <family val="2"/>
          </rPr>
          <t>Metric = D3_2_III_IV_V_ContingentItem_Amount_x000D_
Data Type = Bk_Number 19 - 9_x000D_
Bk_Jurisdiction = SG_x000D_
Bk_OtherCurrencies = AllCurrencies</t>
        </r>
      </text>
    </comment>
    <comment ref="G38" authorId="0" shapeId="0" xr:uid="{00000000-0006-0000-2800-000069000000}">
      <text>
        <r>
          <rPr>
            <b/>
            <sz val="9"/>
            <color indexed="81"/>
            <rFont val="Tahoma"/>
            <family val="2"/>
          </rPr>
          <t>Metric = D3_2_III_IV_V_CredFacilGrantYear_Amount_x000D_
Data Type = Bk_Number 19 - 9_x000D_
Bk_Jurisdiction = SG_x000D_
Bk_OtherCurrencies = AllCurrencies</t>
        </r>
      </text>
    </comment>
    <comment ref="C39" authorId="0" shapeId="0" xr:uid="{00000000-0006-0000-2800-00006A000000}">
      <text>
        <r>
          <rPr>
            <b/>
            <sz val="9"/>
            <color indexed="81"/>
            <rFont val="Tahoma"/>
            <family val="2"/>
          </rPr>
          <t>Metric = D3_2_III_IV_V_CredFacilLimit_Amount_x000D_
Data Type = Bk_Number 19 - 9_x000D_
Bk_Jurisdiction = ID_x000D_
Bk_OtherCurrencies = AllCurrencies</t>
        </r>
      </text>
    </comment>
    <comment ref="D39" authorId="0" shapeId="0" xr:uid="{00000000-0006-0000-2800-00006B000000}">
      <text>
        <r>
          <rPr>
            <b/>
            <sz val="9"/>
            <color indexed="81"/>
            <rFont val="Tahoma"/>
            <family val="2"/>
          </rPr>
          <t>Metric = D3_2_III_IV_V_Secured_Amount_x000D_
Data Type = Bk_Number 19 - 9_x000D_
Bk_Jurisdiction = ID_x000D_
Bk_OtherCurrencies = AllCurrencies</t>
        </r>
      </text>
    </comment>
    <comment ref="E39" authorId="0" shapeId="0" xr:uid="{00000000-0006-0000-2800-00006C000000}">
      <text>
        <r>
          <rPr>
            <b/>
            <sz val="9"/>
            <color indexed="81"/>
            <rFont val="Tahoma"/>
            <family val="2"/>
          </rPr>
          <t>Metric = D3_2_III_IV_V_Unsecured_Amount_x000D_
Data Type = Bk_Number 19 - 9_x000D_
Bk_Jurisdiction = ID_x000D_
Bk_OtherCurrencies = AllCurrencies</t>
        </r>
      </text>
    </comment>
    <comment ref="F39" authorId="0" shapeId="0" xr:uid="{00000000-0006-0000-2800-00006D000000}">
      <text>
        <r>
          <rPr>
            <b/>
            <sz val="9"/>
            <color indexed="81"/>
            <rFont val="Tahoma"/>
            <family val="2"/>
          </rPr>
          <t>Metric = D3_2_III_IV_V_ContingentItem_Amount_x000D_
Data Type = Bk_Number 19 - 9_x000D_
Bk_Jurisdiction = ID_x000D_
Bk_OtherCurrencies = AllCurrencies</t>
        </r>
      </text>
    </comment>
    <comment ref="G39" authorId="0" shapeId="0" xr:uid="{00000000-0006-0000-2800-00006E000000}">
      <text>
        <r>
          <rPr>
            <b/>
            <sz val="9"/>
            <color indexed="81"/>
            <rFont val="Tahoma"/>
            <family val="2"/>
          </rPr>
          <t>Metric = D3_2_III_IV_V_CredFacilGrantYear_Amount_x000D_
Data Type = Bk_Number 19 - 9_x000D_
Bk_Jurisdiction = ID_x000D_
Bk_OtherCurrencies = AllCurrencies</t>
        </r>
      </text>
    </comment>
    <comment ref="C40" authorId="0" shapeId="0" xr:uid="{00000000-0006-0000-2800-00006F000000}">
      <text>
        <r>
          <rPr>
            <b/>
            <sz val="9"/>
            <color indexed="81"/>
            <rFont val="Tahoma"/>
            <family val="2"/>
          </rPr>
          <t>Metric = D3_2_III_IV_V_CredFacilLimit_Amount_x000D_
Data Type = Bk_Number 19 - 9_x000D_
Bk_Jurisdiction = MY_x000D_
Bk_OtherCurrencies = AllCurrencies</t>
        </r>
      </text>
    </comment>
    <comment ref="D40" authorId="0" shapeId="0" xr:uid="{00000000-0006-0000-2800-000070000000}">
      <text>
        <r>
          <rPr>
            <b/>
            <sz val="9"/>
            <color indexed="81"/>
            <rFont val="Tahoma"/>
            <family val="2"/>
          </rPr>
          <t>Metric = D3_2_III_IV_V_Secured_Amount_x000D_
Data Type = Bk_Number 19 - 9_x000D_
Bk_Jurisdiction = MY_x000D_
Bk_OtherCurrencies = AllCurrencies</t>
        </r>
      </text>
    </comment>
    <comment ref="E40" authorId="0" shapeId="0" xr:uid="{00000000-0006-0000-2800-000071000000}">
      <text>
        <r>
          <rPr>
            <b/>
            <sz val="9"/>
            <color indexed="81"/>
            <rFont val="Tahoma"/>
            <family val="2"/>
          </rPr>
          <t>Metric = D3_2_III_IV_V_Unsecured_Amount_x000D_
Data Type = Bk_Number 19 - 9_x000D_
Bk_Jurisdiction = MY_x000D_
Bk_OtherCurrencies = AllCurrencies</t>
        </r>
      </text>
    </comment>
    <comment ref="F40" authorId="0" shapeId="0" xr:uid="{00000000-0006-0000-2800-000072000000}">
      <text>
        <r>
          <rPr>
            <b/>
            <sz val="9"/>
            <color indexed="81"/>
            <rFont val="Tahoma"/>
            <family val="2"/>
          </rPr>
          <t>Metric = D3_2_III_IV_V_ContingentItem_Amount_x000D_
Data Type = Bk_Number 19 - 9_x000D_
Bk_Jurisdiction = MY_x000D_
Bk_OtherCurrencies = AllCurrencies</t>
        </r>
      </text>
    </comment>
    <comment ref="G40" authorId="0" shapeId="0" xr:uid="{00000000-0006-0000-2800-000073000000}">
      <text>
        <r>
          <rPr>
            <b/>
            <sz val="9"/>
            <color indexed="81"/>
            <rFont val="Tahoma"/>
            <family val="2"/>
          </rPr>
          <t>Metric = D3_2_III_IV_V_CredFacilGrantYear_Amount_x000D_
Data Type = Bk_Number 19 - 9_x000D_
Bk_Jurisdiction = MY_x000D_
Bk_OtherCurrencies = AllCurrencies</t>
        </r>
      </text>
    </comment>
    <comment ref="C41" authorId="0" shapeId="0" xr:uid="{00000000-0006-0000-2800-000074000000}">
      <text>
        <r>
          <rPr>
            <b/>
            <sz val="9"/>
            <color indexed="81"/>
            <rFont val="Tahoma"/>
            <family val="2"/>
          </rPr>
          <t>Metric = D3_2_III_IV_V_CredFacilLimit_Amount_x000D_
Data Type = Bk_Number 19 - 9_x000D_
Bk_Jurisdiction = PH_x000D_
Bk_OtherCurrencies = AllCurrencies</t>
        </r>
      </text>
    </comment>
    <comment ref="D41" authorId="0" shapeId="0" xr:uid="{00000000-0006-0000-2800-000075000000}">
      <text>
        <r>
          <rPr>
            <b/>
            <sz val="9"/>
            <color indexed="81"/>
            <rFont val="Tahoma"/>
            <family val="2"/>
          </rPr>
          <t>Metric = D3_2_III_IV_V_Secured_Amount_x000D_
Data Type = Bk_Number 19 - 9_x000D_
Bk_Jurisdiction = PH_x000D_
Bk_OtherCurrencies = AllCurrencies</t>
        </r>
      </text>
    </comment>
    <comment ref="E41" authorId="0" shapeId="0" xr:uid="{00000000-0006-0000-2800-000076000000}">
      <text>
        <r>
          <rPr>
            <b/>
            <sz val="9"/>
            <color indexed="81"/>
            <rFont val="Tahoma"/>
            <family val="2"/>
          </rPr>
          <t>Metric = D3_2_III_IV_V_Unsecured_Amount_x000D_
Data Type = Bk_Number 19 - 9_x000D_
Bk_Jurisdiction = PH_x000D_
Bk_OtherCurrencies = AllCurrencies</t>
        </r>
      </text>
    </comment>
    <comment ref="F41" authorId="0" shapeId="0" xr:uid="{00000000-0006-0000-2800-000077000000}">
      <text>
        <r>
          <rPr>
            <b/>
            <sz val="9"/>
            <color indexed="81"/>
            <rFont val="Tahoma"/>
            <family val="2"/>
          </rPr>
          <t>Metric = D3_2_III_IV_V_ContingentItem_Amount_x000D_
Data Type = Bk_Number 19 - 9_x000D_
Bk_Jurisdiction = PH_x000D_
Bk_OtherCurrencies = AllCurrencies</t>
        </r>
      </text>
    </comment>
    <comment ref="G41" authorId="0" shapeId="0" xr:uid="{00000000-0006-0000-2800-000078000000}">
      <text>
        <r>
          <rPr>
            <b/>
            <sz val="9"/>
            <color indexed="81"/>
            <rFont val="Tahoma"/>
            <family val="2"/>
          </rPr>
          <t>Metric = D3_2_III_IV_V_CredFacilGrantYear_Amount_x000D_
Data Type = Bk_Number 19 - 9_x000D_
Bk_Jurisdiction = PH_x000D_
Bk_OtherCurrencies = AllCurrencies</t>
        </r>
      </text>
    </comment>
    <comment ref="C42" authorId="0" shapeId="0" xr:uid="{00000000-0006-0000-2800-000079000000}">
      <text>
        <r>
          <rPr>
            <b/>
            <sz val="9"/>
            <color indexed="81"/>
            <rFont val="Tahoma"/>
            <family val="2"/>
          </rPr>
          <t>Metric = D3_2_III_IV_V_CredFacilLimit_Amount_x000D_
Data Type = Bk_Number 19 - 9_x000D_
Bk_Jurisdiction = TH_x000D_
Bk_OtherCurrencies = AllCurrencies</t>
        </r>
      </text>
    </comment>
    <comment ref="D42" authorId="0" shapeId="0" xr:uid="{00000000-0006-0000-2800-00007A000000}">
      <text>
        <r>
          <rPr>
            <b/>
            <sz val="9"/>
            <color indexed="81"/>
            <rFont val="Tahoma"/>
            <family val="2"/>
          </rPr>
          <t>Metric = D3_2_III_IV_V_Secured_Amount_x000D_
Data Type = Bk_Number 19 - 9_x000D_
Bk_Jurisdiction = TH_x000D_
Bk_OtherCurrencies = AllCurrencies</t>
        </r>
      </text>
    </comment>
    <comment ref="E42" authorId="0" shapeId="0" xr:uid="{00000000-0006-0000-2800-00007B000000}">
      <text>
        <r>
          <rPr>
            <b/>
            <sz val="9"/>
            <color indexed="81"/>
            <rFont val="Tahoma"/>
            <family val="2"/>
          </rPr>
          <t>Metric = D3_2_III_IV_V_Unsecured_Amount_x000D_
Data Type = Bk_Number 19 - 9_x000D_
Bk_Jurisdiction = TH_x000D_
Bk_OtherCurrencies = AllCurrencies</t>
        </r>
      </text>
    </comment>
    <comment ref="F42" authorId="0" shapeId="0" xr:uid="{00000000-0006-0000-2800-00007C000000}">
      <text>
        <r>
          <rPr>
            <b/>
            <sz val="9"/>
            <color indexed="81"/>
            <rFont val="Tahoma"/>
            <family val="2"/>
          </rPr>
          <t>Metric = D3_2_III_IV_V_ContingentItem_Amount_x000D_
Data Type = Bk_Number 19 - 9_x000D_
Bk_Jurisdiction = TH_x000D_
Bk_OtherCurrencies = AllCurrencies</t>
        </r>
      </text>
    </comment>
    <comment ref="G42" authorId="0" shapeId="0" xr:uid="{00000000-0006-0000-2800-00007D000000}">
      <text>
        <r>
          <rPr>
            <b/>
            <sz val="9"/>
            <color indexed="81"/>
            <rFont val="Tahoma"/>
            <family val="2"/>
          </rPr>
          <t>Metric = D3_2_III_IV_V_CredFacilGrantYear_Amount_x000D_
Data Type = Bk_Number 19 - 9_x000D_
Bk_Jurisdiction = TH_x000D_
Bk_OtherCurrencies = AllCurrencies</t>
        </r>
      </text>
    </comment>
    <comment ref="C43" authorId="0" shapeId="0" xr:uid="{00000000-0006-0000-2800-00007E000000}">
      <text>
        <r>
          <rPr>
            <b/>
            <sz val="9"/>
            <color indexed="81"/>
            <rFont val="Tahoma"/>
            <family val="2"/>
          </rPr>
          <t>Metric = D3_2_III_IV_V_CredFacilLimit_Amount_x000D_
Data Type = Bk_Number 19 - 9_x000D_
Bk_Jurisdiction = VN_x000D_
Bk_OtherCurrencies = AllCurrencies</t>
        </r>
      </text>
    </comment>
    <comment ref="D43" authorId="0" shapeId="0" xr:uid="{00000000-0006-0000-2800-00007F000000}">
      <text>
        <r>
          <rPr>
            <b/>
            <sz val="9"/>
            <color indexed="81"/>
            <rFont val="Tahoma"/>
            <family val="2"/>
          </rPr>
          <t>Metric = D3_2_III_IV_V_Secured_Amount_x000D_
Data Type = Bk_Number 19 - 9_x000D_
Bk_Jurisdiction = VN_x000D_
Bk_OtherCurrencies = AllCurrencies</t>
        </r>
      </text>
    </comment>
    <comment ref="E43" authorId="0" shapeId="0" xr:uid="{00000000-0006-0000-2800-000080000000}">
      <text>
        <r>
          <rPr>
            <b/>
            <sz val="9"/>
            <color indexed="81"/>
            <rFont val="Tahoma"/>
            <family val="2"/>
          </rPr>
          <t>Metric = D3_2_III_IV_V_Unsecured_Amount_x000D_
Data Type = Bk_Number 19 - 9_x000D_
Bk_Jurisdiction = VN_x000D_
Bk_OtherCurrencies = AllCurrencies</t>
        </r>
      </text>
    </comment>
    <comment ref="F43" authorId="0" shapeId="0" xr:uid="{00000000-0006-0000-2800-000081000000}">
      <text>
        <r>
          <rPr>
            <b/>
            <sz val="9"/>
            <color indexed="81"/>
            <rFont val="Tahoma"/>
            <family val="2"/>
          </rPr>
          <t>Metric = D3_2_III_IV_V_ContingentItem_Amount_x000D_
Data Type = Bk_Number 19 - 9_x000D_
Bk_Jurisdiction = VN_x000D_
Bk_OtherCurrencies = AllCurrencies</t>
        </r>
      </text>
    </comment>
    <comment ref="G43" authorId="0" shapeId="0" xr:uid="{00000000-0006-0000-2800-000082000000}">
      <text>
        <r>
          <rPr>
            <b/>
            <sz val="9"/>
            <color indexed="81"/>
            <rFont val="Tahoma"/>
            <family val="2"/>
          </rPr>
          <t>Metric = D3_2_III_IV_V_CredFacilGrantYear_Amount_x000D_
Data Type = Bk_Number 19 - 9_x000D_
Bk_Jurisdiction = VN_x000D_
Bk_OtherCurrencies = AllCurrencies</t>
        </r>
      </text>
    </comment>
    <comment ref="C44" authorId="0" shapeId="0" xr:uid="{00000000-0006-0000-2800-000083000000}">
      <text>
        <r>
          <rPr>
            <b/>
            <sz val="9"/>
            <color indexed="81"/>
            <rFont val="Tahoma"/>
            <family val="2"/>
          </rPr>
          <t>Metric = D3_2_III_IV_V_CredFacilLimit_Amount_x000D_
Data Type = Bk_Number 19 - 9_x000D_
Bk_OtherJurisdiction = OtherASEANJurisdictions_x000D_
Bk_OtherCurrencies = AllCurrencies</t>
        </r>
      </text>
    </comment>
    <comment ref="D44" authorId="0" shapeId="0" xr:uid="{00000000-0006-0000-2800-000084000000}">
      <text>
        <r>
          <rPr>
            <b/>
            <sz val="9"/>
            <color indexed="81"/>
            <rFont val="Tahoma"/>
            <family val="2"/>
          </rPr>
          <t>Metric = D3_2_III_IV_V_Secured_Amount_x000D_
Data Type = Bk_Number 19 - 9_x000D_
Bk_OtherJurisdiction = OtherASEANJurisdictions_x000D_
Bk_OtherCurrencies = AllCurrencies</t>
        </r>
      </text>
    </comment>
    <comment ref="E44" authorId="0" shapeId="0" xr:uid="{00000000-0006-0000-2800-000085000000}">
      <text>
        <r>
          <rPr>
            <b/>
            <sz val="9"/>
            <color indexed="81"/>
            <rFont val="Tahoma"/>
            <family val="2"/>
          </rPr>
          <t>Metric = D3_2_III_IV_V_Unsecured_Amount_x000D_
Data Type = Bk_Number 19 - 9_x000D_
Bk_OtherJurisdiction = OtherASEANJurisdictions_x000D_
Bk_OtherCurrencies = AllCurrencies</t>
        </r>
      </text>
    </comment>
    <comment ref="F44" authorId="0" shapeId="0" xr:uid="{00000000-0006-0000-2800-000086000000}">
      <text>
        <r>
          <rPr>
            <b/>
            <sz val="9"/>
            <color indexed="81"/>
            <rFont val="Tahoma"/>
            <family val="2"/>
          </rPr>
          <t>Metric = D3_2_III_IV_V_ContingentItem_Amount_x000D_
Data Type = Bk_Number 19 - 9_x000D_
Bk_OtherJurisdiction = OtherASEANJurisdictions_x000D_
Bk_OtherCurrencies = AllCurrencies</t>
        </r>
      </text>
    </comment>
    <comment ref="G44" authorId="0" shapeId="0" xr:uid="{00000000-0006-0000-2800-000087000000}">
      <text>
        <r>
          <rPr>
            <b/>
            <sz val="9"/>
            <color indexed="81"/>
            <rFont val="Tahoma"/>
            <family val="2"/>
          </rPr>
          <t>Metric = D3_2_III_IV_V_CredFacilGrantYear_Amount_x000D_
Data Type = Bk_Number 19 - 9_x000D_
Bk_OtherJurisdiction = OtherASEANJurisdictions_x000D_
Bk_OtherCurrencies = AllCurrencies</t>
        </r>
      </text>
    </comment>
    <comment ref="C45" authorId="0" shapeId="0" xr:uid="{00000000-0006-0000-2800-000088000000}">
      <text>
        <r>
          <rPr>
            <b/>
            <sz val="9"/>
            <color indexed="81"/>
            <rFont val="Tahoma"/>
            <family val="2"/>
          </rPr>
          <t>Metric = D3_2_III_IV_V_CredFacilLimit_Amount_x000D_
Data Type = Bk_Number 19 - 9_x000D_
Bk_Jurisdiction = AU_x000D_
Bk_OtherCurrencies = AllCurrencies</t>
        </r>
      </text>
    </comment>
    <comment ref="D45" authorId="0" shapeId="0" xr:uid="{00000000-0006-0000-2800-000089000000}">
      <text>
        <r>
          <rPr>
            <b/>
            <sz val="9"/>
            <color indexed="81"/>
            <rFont val="Tahoma"/>
            <family val="2"/>
          </rPr>
          <t>Metric = D3_2_III_IV_V_Secured_Amount_x000D_
Data Type = Bk_Number 19 - 9_x000D_
Bk_Jurisdiction = AU_x000D_
Bk_OtherCurrencies = AllCurrencies</t>
        </r>
      </text>
    </comment>
    <comment ref="E45" authorId="0" shapeId="0" xr:uid="{00000000-0006-0000-2800-00008A000000}">
      <text>
        <r>
          <rPr>
            <b/>
            <sz val="9"/>
            <color indexed="81"/>
            <rFont val="Tahoma"/>
            <family val="2"/>
          </rPr>
          <t>Metric = D3_2_III_IV_V_Unsecured_Amount_x000D_
Data Type = Bk_Number 19 - 9_x000D_
Bk_Jurisdiction = AU_x000D_
Bk_OtherCurrencies = AllCurrencies</t>
        </r>
      </text>
    </comment>
    <comment ref="F45" authorId="0" shapeId="0" xr:uid="{00000000-0006-0000-2800-00008B000000}">
      <text>
        <r>
          <rPr>
            <b/>
            <sz val="9"/>
            <color indexed="81"/>
            <rFont val="Tahoma"/>
            <family val="2"/>
          </rPr>
          <t>Metric = D3_2_III_IV_V_ContingentItem_Amount_x000D_
Data Type = Bk_Number 19 - 9_x000D_
Bk_Jurisdiction = AU_x000D_
Bk_OtherCurrencies = AllCurrencies</t>
        </r>
      </text>
    </comment>
    <comment ref="G45" authorId="0" shapeId="0" xr:uid="{00000000-0006-0000-2800-00008C000000}">
      <text>
        <r>
          <rPr>
            <b/>
            <sz val="9"/>
            <color indexed="81"/>
            <rFont val="Tahoma"/>
            <family val="2"/>
          </rPr>
          <t>Metric = D3_2_III_IV_V_CredFacilGrantYear_Amount_x000D_
Data Type = Bk_Number 19 - 9_x000D_
Bk_Jurisdiction = AU_x000D_
Bk_OtherCurrencies = AllCurrencies</t>
        </r>
      </text>
    </comment>
    <comment ref="C46" authorId="0" shapeId="0" xr:uid="{00000000-0006-0000-2800-00008D000000}">
      <text>
        <r>
          <rPr>
            <b/>
            <sz val="9"/>
            <color indexed="81"/>
            <rFont val="Tahoma"/>
            <family val="2"/>
          </rPr>
          <t>Metric = D3_2_III_IV_V_CredFacilLimit_Amount_x000D_
Data Type = Bk_Number 19 - 9_x000D_
Bk_Jurisdiction = NZ_x000D_
Bk_OtherCurrencies = AllCurrencies</t>
        </r>
      </text>
    </comment>
    <comment ref="D46" authorId="0" shapeId="0" xr:uid="{00000000-0006-0000-2800-00008E000000}">
      <text>
        <r>
          <rPr>
            <b/>
            <sz val="9"/>
            <color indexed="81"/>
            <rFont val="Tahoma"/>
            <family val="2"/>
          </rPr>
          <t>Metric = D3_2_III_IV_V_Secured_Amount_x000D_
Data Type = Bk_Number 19 - 9_x000D_
Bk_Jurisdiction = NZ_x000D_
Bk_OtherCurrencies = AllCurrencies</t>
        </r>
      </text>
    </comment>
    <comment ref="E46" authorId="0" shapeId="0" xr:uid="{00000000-0006-0000-2800-00008F000000}">
      <text>
        <r>
          <rPr>
            <b/>
            <sz val="9"/>
            <color indexed="81"/>
            <rFont val="Tahoma"/>
            <family val="2"/>
          </rPr>
          <t>Metric = D3_2_III_IV_V_Unsecured_Amount_x000D_
Data Type = Bk_Number 19 - 9_x000D_
Bk_Jurisdiction = NZ_x000D_
Bk_OtherCurrencies = AllCurrencies</t>
        </r>
      </text>
    </comment>
    <comment ref="F46" authorId="0" shapeId="0" xr:uid="{00000000-0006-0000-2800-000090000000}">
      <text>
        <r>
          <rPr>
            <b/>
            <sz val="9"/>
            <color indexed="81"/>
            <rFont val="Tahoma"/>
            <family val="2"/>
          </rPr>
          <t>Metric = D3_2_III_IV_V_ContingentItem_Amount_x000D_
Data Type = Bk_Number 19 - 9_x000D_
Bk_Jurisdiction = NZ_x000D_
Bk_OtherCurrencies = AllCurrencies</t>
        </r>
      </text>
    </comment>
    <comment ref="G46" authorId="0" shapeId="0" xr:uid="{00000000-0006-0000-2800-000091000000}">
      <text>
        <r>
          <rPr>
            <b/>
            <sz val="9"/>
            <color indexed="81"/>
            <rFont val="Tahoma"/>
            <family val="2"/>
          </rPr>
          <t>Metric = D3_2_III_IV_V_CredFacilGrantYear_Amount_x000D_
Data Type = Bk_Number 19 - 9_x000D_
Bk_Jurisdiction = NZ_x000D_
Bk_OtherCurrencies = AllCurrencies</t>
        </r>
      </text>
    </comment>
    <comment ref="C47" authorId="0" shapeId="0" xr:uid="{00000000-0006-0000-2800-000092000000}">
      <text>
        <r>
          <rPr>
            <b/>
            <sz val="9"/>
            <color indexed="81"/>
            <rFont val="Tahoma"/>
            <family val="2"/>
          </rPr>
          <t>Metric = D3_2_III_IV_V_CredFacilLimit_Amount_x000D_
Data Type = Bk_Number 19 - 9_x000D_
Bk_Jurisdiction = CN_x000D_
Bk_OtherCurrencies = AllCurrencies</t>
        </r>
      </text>
    </comment>
    <comment ref="D47" authorId="0" shapeId="0" xr:uid="{00000000-0006-0000-2800-000093000000}">
      <text>
        <r>
          <rPr>
            <b/>
            <sz val="9"/>
            <color indexed="81"/>
            <rFont val="Tahoma"/>
            <family val="2"/>
          </rPr>
          <t>Metric = D3_2_III_IV_V_Secured_Amount_x000D_
Data Type = Bk_Number 19 - 9_x000D_
Bk_Jurisdiction = CN_x000D_
Bk_OtherCurrencies = AllCurrencies</t>
        </r>
      </text>
    </comment>
    <comment ref="E47" authorId="0" shapeId="0" xr:uid="{00000000-0006-0000-2800-000094000000}">
      <text>
        <r>
          <rPr>
            <b/>
            <sz val="9"/>
            <color indexed="81"/>
            <rFont val="Tahoma"/>
            <family val="2"/>
          </rPr>
          <t>Metric = D3_2_III_IV_V_Unsecured_Amount_x000D_
Data Type = Bk_Number 19 - 9_x000D_
Bk_Jurisdiction = CN_x000D_
Bk_OtherCurrencies = AllCurrencies</t>
        </r>
      </text>
    </comment>
    <comment ref="F47" authorId="0" shapeId="0" xr:uid="{00000000-0006-0000-2800-000095000000}">
      <text>
        <r>
          <rPr>
            <b/>
            <sz val="9"/>
            <color indexed="81"/>
            <rFont val="Tahoma"/>
            <family val="2"/>
          </rPr>
          <t>Metric = D3_2_III_IV_V_ContingentItem_Amount_x000D_
Data Type = Bk_Number 19 - 9_x000D_
Bk_Jurisdiction = CN_x000D_
Bk_OtherCurrencies = AllCurrencies</t>
        </r>
      </text>
    </comment>
    <comment ref="G47" authorId="0" shapeId="0" xr:uid="{00000000-0006-0000-2800-000096000000}">
      <text>
        <r>
          <rPr>
            <b/>
            <sz val="9"/>
            <color indexed="81"/>
            <rFont val="Tahoma"/>
            <family val="2"/>
          </rPr>
          <t>Metric = D3_2_III_IV_V_CredFacilGrantYear_Amount_x000D_
Data Type = Bk_Number 19 - 9_x000D_
Bk_Jurisdiction = CN_x000D_
Bk_OtherCurrencies = AllCurrencies</t>
        </r>
      </text>
    </comment>
    <comment ref="C48" authorId="0" shapeId="0" xr:uid="{00000000-0006-0000-2800-000097000000}">
      <text>
        <r>
          <rPr>
            <b/>
            <sz val="9"/>
            <color indexed="81"/>
            <rFont val="Tahoma"/>
            <family val="2"/>
          </rPr>
          <t>Metric = D3_2_III_IV_V_CredFacilLimit_Amount_x000D_
Data Type = Bk_Number 19 - 9_x000D_
Bk_Jurisdiction = IN_x000D_
Bk_OtherCurrencies = AllCurrencies</t>
        </r>
      </text>
    </comment>
    <comment ref="D48" authorId="0" shapeId="0" xr:uid="{00000000-0006-0000-2800-000098000000}">
      <text>
        <r>
          <rPr>
            <b/>
            <sz val="9"/>
            <color indexed="81"/>
            <rFont val="Tahoma"/>
            <family val="2"/>
          </rPr>
          <t>Metric = D3_2_III_IV_V_Secured_Amount_x000D_
Data Type = Bk_Number 19 - 9_x000D_
Bk_Jurisdiction = IN_x000D_
Bk_OtherCurrencies = AllCurrencies</t>
        </r>
      </text>
    </comment>
    <comment ref="E48" authorId="0" shapeId="0" xr:uid="{00000000-0006-0000-2800-000099000000}">
      <text>
        <r>
          <rPr>
            <b/>
            <sz val="9"/>
            <color indexed="81"/>
            <rFont val="Tahoma"/>
            <family val="2"/>
          </rPr>
          <t>Metric = D3_2_III_IV_V_Unsecured_Amount_x000D_
Data Type = Bk_Number 19 - 9_x000D_
Bk_Jurisdiction = IN_x000D_
Bk_OtherCurrencies = AllCurrencies</t>
        </r>
      </text>
    </comment>
    <comment ref="F48" authorId="0" shapeId="0" xr:uid="{00000000-0006-0000-2800-00009A000000}">
      <text>
        <r>
          <rPr>
            <b/>
            <sz val="9"/>
            <color indexed="81"/>
            <rFont val="Tahoma"/>
            <family val="2"/>
          </rPr>
          <t>Metric = D3_2_III_IV_V_ContingentItem_Amount_x000D_
Data Type = Bk_Number 19 - 9_x000D_
Bk_Jurisdiction = IN_x000D_
Bk_OtherCurrencies = AllCurrencies</t>
        </r>
      </text>
    </comment>
    <comment ref="G48" authorId="0" shapeId="0" xr:uid="{00000000-0006-0000-2800-00009B000000}">
      <text>
        <r>
          <rPr>
            <b/>
            <sz val="9"/>
            <color indexed="81"/>
            <rFont val="Tahoma"/>
            <family val="2"/>
          </rPr>
          <t>Metric = D3_2_III_IV_V_CredFacilGrantYear_Amount_x000D_
Data Type = Bk_Number 19 - 9_x000D_
Bk_Jurisdiction = IN_x000D_
Bk_OtherCurrencies = AllCurrencies</t>
        </r>
      </text>
    </comment>
    <comment ref="C49" authorId="0" shapeId="0" xr:uid="{00000000-0006-0000-2800-00009C000000}">
      <text>
        <r>
          <rPr>
            <b/>
            <sz val="9"/>
            <color indexed="81"/>
            <rFont val="Tahoma"/>
            <family val="2"/>
          </rPr>
          <t>Metric = D3_2_III_IV_V_CredFacilLimit_Amount_x000D_
Data Type = Bk_Number 19 - 9_x000D_
Bk_OtherJurisdiction = Others_x000D_
Bk_OtherCurrencies = AllCurrencies</t>
        </r>
      </text>
    </comment>
    <comment ref="D49" authorId="0" shapeId="0" xr:uid="{00000000-0006-0000-2800-00009D000000}">
      <text>
        <r>
          <rPr>
            <b/>
            <sz val="9"/>
            <color indexed="81"/>
            <rFont val="Tahoma"/>
            <family val="2"/>
          </rPr>
          <t>Metric = D3_2_III_IV_V_Secured_Amount_x000D_
Data Type = Bk_Number 19 - 9_x000D_
Bk_OtherJurisdiction = Others_x000D_
Bk_OtherCurrencies = AllCurrencies</t>
        </r>
      </text>
    </comment>
    <comment ref="E49" authorId="0" shapeId="0" xr:uid="{00000000-0006-0000-2800-00009E000000}">
      <text>
        <r>
          <rPr>
            <b/>
            <sz val="9"/>
            <color indexed="81"/>
            <rFont val="Tahoma"/>
            <family val="2"/>
          </rPr>
          <t>Metric = D3_2_III_IV_V_Unsecured_Amount_x000D_
Data Type = Bk_Number 19 - 9_x000D_
Bk_OtherJurisdiction = Others_x000D_
Bk_OtherCurrencies = AllCurrencies</t>
        </r>
      </text>
    </comment>
    <comment ref="F49" authorId="0" shapeId="0" xr:uid="{00000000-0006-0000-2800-00009F000000}">
      <text>
        <r>
          <rPr>
            <b/>
            <sz val="9"/>
            <color indexed="81"/>
            <rFont val="Tahoma"/>
            <family val="2"/>
          </rPr>
          <t>Metric = D3_2_III_IV_V_ContingentItem_Amount_x000D_
Data Type = Bk_Number 19 - 9_x000D_
Bk_OtherJurisdiction = Others_x000D_
Bk_OtherCurrencies = AllCurrencies</t>
        </r>
      </text>
    </comment>
    <comment ref="G49" authorId="0" shapeId="0" xr:uid="{00000000-0006-0000-2800-0000A0000000}">
      <text>
        <r>
          <rPr>
            <b/>
            <sz val="9"/>
            <color indexed="81"/>
            <rFont val="Tahoma"/>
            <family val="2"/>
          </rPr>
          <t>Metric = D3_2_III_IV_V_CredFacilGrantYear_Amount_x000D_
Data Type = Bk_Number 19 - 9_x000D_
Bk_OtherJurisdiction = Others_x000D_
Bk_OtherCurrencies = AllCurrencies</t>
        </r>
      </text>
    </comment>
    <comment ref="C55" authorId="0" shapeId="0" xr:uid="{00000000-0006-0000-2800-0000A1000000}">
      <text>
        <r>
          <rPr>
            <b/>
            <sz val="9"/>
            <color indexed="81"/>
            <rFont val="Tahoma"/>
            <family val="2"/>
          </rPr>
          <t>Metric = D3_2_III_IV_V_CredFacilLimit_Amount_x000D_
Data Type = Bk_Number 19 - 9_x000D_
Bk_Jurisdiction = SG_x000D_
Bk_OtherCurrencies = SGD</t>
        </r>
      </text>
    </comment>
    <comment ref="D55" authorId="0" shapeId="0" xr:uid="{00000000-0006-0000-2800-0000A2000000}">
      <text>
        <r>
          <rPr>
            <b/>
            <sz val="9"/>
            <color indexed="81"/>
            <rFont val="Tahoma"/>
            <family val="2"/>
          </rPr>
          <t>Metric = D3_2_III_IV_V_Secured_Amount_x000D_
Data Type = Bk_Number 19 - 9_x000D_
Bk_Jurisdiction = SG_x000D_
Bk_OtherCurrencies = SGD</t>
        </r>
      </text>
    </comment>
    <comment ref="E55" authorId="0" shapeId="0" xr:uid="{00000000-0006-0000-2800-0000A3000000}">
      <text>
        <r>
          <rPr>
            <b/>
            <sz val="9"/>
            <color indexed="81"/>
            <rFont val="Tahoma"/>
            <family val="2"/>
          </rPr>
          <t>Metric = D3_2_III_IV_V_Unsecured_Amount_x000D_
Data Type = Bk_Number 19 - 9_x000D_
Bk_Jurisdiction = SG_x000D_
Bk_OtherCurrencies = SGD</t>
        </r>
      </text>
    </comment>
    <comment ref="F55" authorId="0" shapeId="0" xr:uid="{00000000-0006-0000-2800-0000A4000000}">
      <text>
        <r>
          <rPr>
            <b/>
            <sz val="9"/>
            <color indexed="81"/>
            <rFont val="Tahoma"/>
            <family val="2"/>
          </rPr>
          <t>Metric = D3_2_III_IV_V_ContingentItem_Amount_x000D_
Data Type = Bk_Number 19 - 9_x000D_
Bk_Jurisdiction = SG_x000D_
Bk_OtherCurrencies = SGD</t>
        </r>
      </text>
    </comment>
    <comment ref="G55" authorId="0" shapeId="0" xr:uid="{00000000-0006-0000-2800-0000A5000000}">
      <text>
        <r>
          <rPr>
            <b/>
            <sz val="9"/>
            <color indexed="81"/>
            <rFont val="Tahoma"/>
            <family val="2"/>
          </rPr>
          <t>Metric = D3_2_III_IV_V_CredFacilGrantYear_Amount_x000D_
Data Type = Bk_Number 19 - 9_x000D_
Bk_Jurisdiction = SG_x000D_
Bk_OtherCurrencies = SGD</t>
        </r>
      </text>
    </comment>
    <comment ref="C56" authorId="0" shapeId="0" xr:uid="{00000000-0006-0000-2800-0000A6000000}">
      <text>
        <r>
          <rPr>
            <b/>
            <sz val="9"/>
            <color indexed="81"/>
            <rFont val="Tahoma"/>
            <family val="2"/>
          </rPr>
          <t>Metric = D3_2_III_IV_V_CredFacilLimit_Amount_x000D_
Data Type = Bk_Number 19 - 9_x000D_
Bk_Jurisdiction = ID_x000D_
Bk_OtherCurrencies = SGD</t>
        </r>
      </text>
    </comment>
    <comment ref="D56" authorId="0" shapeId="0" xr:uid="{00000000-0006-0000-2800-0000A7000000}">
      <text>
        <r>
          <rPr>
            <b/>
            <sz val="9"/>
            <color indexed="81"/>
            <rFont val="Tahoma"/>
            <family val="2"/>
          </rPr>
          <t>Metric = D3_2_III_IV_V_Secured_Amount_x000D_
Data Type = Bk_Number 19 - 9_x000D_
Bk_Jurisdiction = ID_x000D_
Bk_OtherCurrencies = SGD</t>
        </r>
      </text>
    </comment>
    <comment ref="E56" authorId="0" shapeId="0" xr:uid="{00000000-0006-0000-2800-0000A8000000}">
      <text>
        <r>
          <rPr>
            <b/>
            <sz val="9"/>
            <color indexed="81"/>
            <rFont val="Tahoma"/>
            <family val="2"/>
          </rPr>
          <t>Metric = D3_2_III_IV_V_Unsecured_Amount_x000D_
Data Type = Bk_Number 19 - 9_x000D_
Bk_Jurisdiction = ID_x000D_
Bk_OtherCurrencies = SGD</t>
        </r>
      </text>
    </comment>
    <comment ref="F56" authorId="0" shapeId="0" xr:uid="{00000000-0006-0000-2800-0000A9000000}">
      <text>
        <r>
          <rPr>
            <b/>
            <sz val="9"/>
            <color indexed="81"/>
            <rFont val="Tahoma"/>
            <family val="2"/>
          </rPr>
          <t>Metric = D3_2_III_IV_V_ContingentItem_Amount_x000D_
Data Type = Bk_Number 19 - 9_x000D_
Bk_Jurisdiction = ID_x000D_
Bk_OtherCurrencies = SGD</t>
        </r>
      </text>
    </comment>
    <comment ref="G56" authorId="0" shapeId="0" xr:uid="{00000000-0006-0000-2800-0000AA000000}">
      <text>
        <r>
          <rPr>
            <b/>
            <sz val="9"/>
            <color indexed="81"/>
            <rFont val="Tahoma"/>
            <family val="2"/>
          </rPr>
          <t>Metric = D3_2_III_IV_V_CredFacilGrantYear_Amount_x000D_
Data Type = Bk_Number 19 - 9_x000D_
Bk_Jurisdiction = ID_x000D_
Bk_OtherCurrencies = SGD</t>
        </r>
      </text>
    </comment>
    <comment ref="C57" authorId="0" shapeId="0" xr:uid="{00000000-0006-0000-2800-0000AB000000}">
      <text>
        <r>
          <rPr>
            <b/>
            <sz val="9"/>
            <color indexed="81"/>
            <rFont val="Tahoma"/>
            <family val="2"/>
          </rPr>
          <t>Metric = D3_2_III_IV_V_CredFacilLimit_Amount_x000D_
Data Type = Bk_Number 19 - 9_x000D_
Bk_Jurisdiction = MY_x000D_
Bk_OtherCurrencies = SGD</t>
        </r>
      </text>
    </comment>
    <comment ref="D57" authorId="0" shapeId="0" xr:uid="{00000000-0006-0000-2800-0000AC000000}">
      <text>
        <r>
          <rPr>
            <b/>
            <sz val="9"/>
            <color indexed="81"/>
            <rFont val="Tahoma"/>
            <family val="2"/>
          </rPr>
          <t>Metric = D3_2_III_IV_V_Secured_Amount_x000D_
Data Type = Bk_Number 19 - 9_x000D_
Bk_Jurisdiction = MY_x000D_
Bk_OtherCurrencies = SGD</t>
        </r>
      </text>
    </comment>
    <comment ref="E57" authorId="0" shapeId="0" xr:uid="{00000000-0006-0000-2800-0000AD000000}">
      <text>
        <r>
          <rPr>
            <b/>
            <sz val="9"/>
            <color indexed="81"/>
            <rFont val="Tahoma"/>
            <family val="2"/>
          </rPr>
          <t>Metric = D3_2_III_IV_V_Unsecured_Amount_x000D_
Data Type = Bk_Number 19 - 9_x000D_
Bk_Jurisdiction = MY_x000D_
Bk_OtherCurrencies = SGD</t>
        </r>
      </text>
    </comment>
    <comment ref="F57" authorId="0" shapeId="0" xr:uid="{00000000-0006-0000-2800-0000AE000000}">
      <text>
        <r>
          <rPr>
            <b/>
            <sz val="9"/>
            <color indexed="81"/>
            <rFont val="Tahoma"/>
            <family val="2"/>
          </rPr>
          <t>Metric = D3_2_III_IV_V_ContingentItem_Amount_x000D_
Data Type = Bk_Number 19 - 9_x000D_
Bk_Jurisdiction = MY_x000D_
Bk_OtherCurrencies = SGD</t>
        </r>
      </text>
    </comment>
    <comment ref="G57" authorId="0" shapeId="0" xr:uid="{00000000-0006-0000-2800-0000AF000000}">
      <text>
        <r>
          <rPr>
            <b/>
            <sz val="9"/>
            <color indexed="81"/>
            <rFont val="Tahoma"/>
            <family val="2"/>
          </rPr>
          <t>Metric = D3_2_III_IV_V_CredFacilGrantYear_Amount_x000D_
Data Type = Bk_Number 19 - 9_x000D_
Bk_Jurisdiction = MY_x000D_
Bk_OtherCurrencies = SGD</t>
        </r>
      </text>
    </comment>
    <comment ref="C58" authorId="0" shapeId="0" xr:uid="{00000000-0006-0000-2800-0000B0000000}">
      <text>
        <r>
          <rPr>
            <b/>
            <sz val="9"/>
            <color indexed="81"/>
            <rFont val="Tahoma"/>
            <family val="2"/>
          </rPr>
          <t>Metric = D3_2_III_IV_V_CredFacilLimit_Amount_x000D_
Data Type = Bk_Number 19 - 9_x000D_
Bk_Jurisdiction = PH_x000D_
Bk_OtherCurrencies = SGD</t>
        </r>
      </text>
    </comment>
    <comment ref="D58" authorId="0" shapeId="0" xr:uid="{00000000-0006-0000-2800-0000B1000000}">
      <text>
        <r>
          <rPr>
            <b/>
            <sz val="9"/>
            <color indexed="81"/>
            <rFont val="Tahoma"/>
            <family val="2"/>
          </rPr>
          <t>Metric = D3_2_III_IV_V_Secured_Amount_x000D_
Data Type = Bk_Number 19 - 9_x000D_
Bk_Jurisdiction = PH_x000D_
Bk_OtherCurrencies = SGD</t>
        </r>
      </text>
    </comment>
    <comment ref="E58" authorId="0" shapeId="0" xr:uid="{00000000-0006-0000-2800-0000B2000000}">
      <text>
        <r>
          <rPr>
            <b/>
            <sz val="9"/>
            <color indexed="81"/>
            <rFont val="Tahoma"/>
            <family val="2"/>
          </rPr>
          <t>Metric = D3_2_III_IV_V_Unsecured_Amount_x000D_
Data Type = Bk_Number 19 - 9_x000D_
Bk_Jurisdiction = PH_x000D_
Bk_OtherCurrencies = SGD</t>
        </r>
      </text>
    </comment>
    <comment ref="F58" authorId="0" shapeId="0" xr:uid="{00000000-0006-0000-2800-0000B3000000}">
      <text>
        <r>
          <rPr>
            <b/>
            <sz val="9"/>
            <color indexed="81"/>
            <rFont val="Tahoma"/>
            <family val="2"/>
          </rPr>
          <t>Metric = D3_2_III_IV_V_ContingentItem_Amount_x000D_
Data Type = Bk_Number 19 - 9_x000D_
Bk_Jurisdiction = PH_x000D_
Bk_OtherCurrencies = SGD</t>
        </r>
      </text>
    </comment>
    <comment ref="G58" authorId="0" shapeId="0" xr:uid="{00000000-0006-0000-2800-0000B4000000}">
      <text>
        <r>
          <rPr>
            <b/>
            <sz val="9"/>
            <color indexed="81"/>
            <rFont val="Tahoma"/>
            <family val="2"/>
          </rPr>
          <t>Metric = D3_2_III_IV_V_CredFacilGrantYear_Amount_x000D_
Data Type = Bk_Number 19 - 9_x000D_
Bk_Jurisdiction = PH_x000D_
Bk_OtherCurrencies = SGD</t>
        </r>
      </text>
    </comment>
    <comment ref="C59" authorId="0" shapeId="0" xr:uid="{00000000-0006-0000-2800-0000B5000000}">
      <text>
        <r>
          <rPr>
            <b/>
            <sz val="9"/>
            <color indexed="81"/>
            <rFont val="Tahoma"/>
            <family val="2"/>
          </rPr>
          <t>Metric = D3_2_III_IV_V_CredFacilLimit_Amount_x000D_
Data Type = Bk_Number 19 - 9_x000D_
Bk_Jurisdiction = TH_x000D_
Bk_OtherCurrencies = SGD</t>
        </r>
      </text>
    </comment>
    <comment ref="D59" authorId="0" shapeId="0" xr:uid="{00000000-0006-0000-2800-0000B6000000}">
      <text>
        <r>
          <rPr>
            <b/>
            <sz val="9"/>
            <color indexed="81"/>
            <rFont val="Tahoma"/>
            <family val="2"/>
          </rPr>
          <t>Metric = D3_2_III_IV_V_Secured_Amount_x000D_
Data Type = Bk_Number 19 - 9_x000D_
Bk_Jurisdiction = TH_x000D_
Bk_OtherCurrencies = SGD</t>
        </r>
      </text>
    </comment>
    <comment ref="E59" authorId="0" shapeId="0" xr:uid="{00000000-0006-0000-2800-0000B7000000}">
      <text>
        <r>
          <rPr>
            <b/>
            <sz val="9"/>
            <color indexed="81"/>
            <rFont val="Tahoma"/>
            <family val="2"/>
          </rPr>
          <t>Metric = D3_2_III_IV_V_Unsecured_Amount_x000D_
Data Type = Bk_Number 19 - 9_x000D_
Bk_Jurisdiction = TH_x000D_
Bk_OtherCurrencies = SGD</t>
        </r>
      </text>
    </comment>
    <comment ref="F59" authorId="0" shapeId="0" xr:uid="{00000000-0006-0000-2800-0000B8000000}">
      <text>
        <r>
          <rPr>
            <b/>
            <sz val="9"/>
            <color indexed="81"/>
            <rFont val="Tahoma"/>
            <family val="2"/>
          </rPr>
          <t>Metric = D3_2_III_IV_V_ContingentItem_Amount_x000D_
Data Type = Bk_Number 19 - 9_x000D_
Bk_Jurisdiction = TH_x000D_
Bk_OtherCurrencies = SGD</t>
        </r>
      </text>
    </comment>
    <comment ref="G59" authorId="0" shapeId="0" xr:uid="{00000000-0006-0000-2800-0000B9000000}">
      <text>
        <r>
          <rPr>
            <b/>
            <sz val="9"/>
            <color indexed="81"/>
            <rFont val="Tahoma"/>
            <family val="2"/>
          </rPr>
          <t>Metric = D3_2_III_IV_V_CredFacilGrantYear_Amount_x000D_
Data Type = Bk_Number 19 - 9_x000D_
Bk_Jurisdiction = TH_x000D_
Bk_OtherCurrencies = SGD</t>
        </r>
      </text>
    </comment>
    <comment ref="C60" authorId="0" shapeId="0" xr:uid="{00000000-0006-0000-2800-0000BA000000}">
      <text>
        <r>
          <rPr>
            <b/>
            <sz val="9"/>
            <color indexed="81"/>
            <rFont val="Tahoma"/>
            <family val="2"/>
          </rPr>
          <t>Metric = D3_2_III_IV_V_CredFacilLimit_Amount_x000D_
Data Type = Bk_Number 19 - 9_x000D_
Bk_Jurisdiction = VN_x000D_
Bk_OtherCurrencies = SGD</t>
        </r>
      </text>
    </comment>
    <comment ref="D60" authorId="0" shapeId="0" xr:uid="{00000000-0006-0000-2800-0000BB000000}">
      <text>
        <r>
          <rPr>
            <b/>
            <sz val="9"/>
            <color indexed="81"/>
            <rFont val="Tahoma"/>
            <family val="2"/>
          </rPr>
          <t>Metric = D3_2_III_IV_V_Secured_Amount_x000D_
Data Type = Bk_Number 19 - 9_x000D_
Bk_Jurisdiction = VN_x000D_
Bk_OtherCurrencies = SGD</t>
        </r>
      </text>
    </comment>
    <comment ref="E60" authorId="0" shapeId="0" xr:uid="{00000000-0006-0000-2800-0000BC000000}">
      <text>
        <r>
          <rPr>
            <b/>
            <sz val="9"/>
            <color indexed="81"/>
            <rFont val="Tahoma"/>
            <family val="2"/>
          </rPr>
          <t>Metric = D3_2_III_IV_V_Unsecured_Amount_x000D_
Data Type = Bk_Number 19 - 9_x000D_
Bk_Jurisdiction = VN_x000D_
Bk_OtherCurrencies = SGD</t>
        </r>
      </text>
    </comment>
    <comment ref="F60" authorId="0" shapeId="0" xr:uid="{00000000-0006-0000-2800-0000BD000000}">
      <text>
        <r>
          <rPr>
            <b/>
            <sz val="9"/>
            <color indexed="81"/>
            <rFont val="Tahoma"/>
            <family val="2"/>
          </rPr>
          <t>Metric = D3_2_III_IV_V_ContingentItem_Amount_x000D_
Data Type = Bk_Number 19 - 9_x000D_
Bk_Jurisdiction = VN_x000D_
Bk_OtherCurrencies = SGD</t>
        </r>
      </text>
    </comment>
    <comment ref="G60" authorId="0" shapeId="0" xr:uid="{00000000-0006-0000-2800-0000BE000000}">
      <text>
        <r>
          <rPr>
            <b/>
            <sz val="9"/>
            <color indexed="81"/>
            <rFont val="Tahoma"/>
            <family val="2"/>
          </rPr>
          <t>Metric = D3_2_III_IV_V_CredFacilGrantYear_Amount_x000D_
Data Type = Bk_Number 19 - 9_x000D_
Bk_Jurisdiction = VN_x000D_
Bk_OtherCurrencies = SGD</t>
        </r>
      </text>
    </comment>
    <comment ref="C61" authorId="0" shapeId="0" xr:uid="{00000000-0006-0000-2800-0000BF000000}">
      <text>
        <r>
          <rPr>
            <b/>
            <sz val="9"/>
            <color indexed="81"/>
            <rFont val="Tahoma"/>
            <family val="2"/>
          </rPr>
          <t>Metric = D3_2_III_IV_V_CredFacilLimit_Amount_x000D_
Data Type = Bk_Number 19 - 9_x000D_
Bk_OtherJurisdiction = OtherASEANJurisdictions_x000D_
Bk_OtherCurrencies = SGD</t>
        </r>
      </text>
    </comment>
    <comment ref="D61" authorId="0" shapeId="0" xr:uid="{00000000-0006-0000-2800-0000C0000000}">
      <text>
        <r>
          <rPr>
            <b/>
            <sz val="9"/>
            <color indexed="81"/>
            <rFont val="Tahoma"/>
            <family val="2"/>
          </rPr>
          <t>Metric = D3_2_III_IV_V_Secured_Amount_x000D_
Data Type = Bk_Number 19 - 9_x000D_
Bk_OtherJurisdiction = OtherASEANJurisdictions_x000D_
Bk_OtherCurrencies = SGD</t>
        </r>
      </text>
    </comment>
    <comment ref="E61" authorId="0" shapeId="0" xr:uid="{00000000-0006-0000-2800-0000C1000000}">
      <text>
        <r>
          <rPr>
            <b/>
            <sz val="9"/>
            <color indexed="81"/>
            <rFont val="Tahoma"/>
            <family val="2"/>
          </rPr>
          <t>Metric = D3_2_III_IV_V_Unsecured_Amount_x000D_
Data Type = Bk_Number 19 - 9_x000D_
Bk_OtherJurisdiction = OtherASEANJurisdictions_x000D_
Bk_OtherCurrencies = SGD</t>
        </r>
      </text>
    </comment>
    <comment ref="F61" authorId="0" shapeId="0" xr:uid="{00000000-0006-0000-2800-0000C2000000}">
      <text>
        <r>
          <rPr>
            <b/>
            <sz val="9"/>
            <color indexed="81"/>
            <rFont val="Tahoma"/>
            <family val="2"/>
          </rPr>
          <t>Metric = D3_2_III_IV_V_ContingentItem_Amount_x000D_
Data Type = Bk_Number 19 - 9_x000D_
Bk_OtherJurisdiction = OtherASEANJurisdictions_x000D_
Bk_OtherCurrencies = SGD</t>
        </r>
      </text>
    </comment>
    <comment ref="G61" authorId="0" shapeId="0" xr:uid="{00000000-0006-0000-2800-0000C3000000}">
      <text>
        <r>
          <rPr>
            <b/>
            <sz val="9"/>
            <color indexed="81"/>
            <rFont val="Tahoma"/>
            <family val="2"/>
          </rPr>
          <t>Metric = D3_2_III_IV_V_CredFacilGrantYear_Amount_x000D_
Data Type = Bk_Number 19 - 9_x000D_
Bk_OtherJurisdiction = OtherASEANJurisdictions_x000D_
Bk_OtherCurrencies = SGD</t>
        </r>
      </text>
    </comment>
    <comment ref="C62" authorId="0" shapeId="0" xr:uid="{00000000-0006-0000-2800-0000C4000000}">
      <text>
        <r>
          <rPr>
            <b/>
            <sz val="9"/>
            <color indexed="81"/>
            <rFont val="Tahoma"/>
            <family val="2"/>
          </rPr>
          <t>Metric = D3_2_III_IV_V_CredFacilLimit_Amount_x000D_
Data Type = Bk_Number 19 - 9_x000D_
Bk_Jurisdiction = AU_x000D_
Bk_OtherCurrencies = SGD</t>
        </r>
      </text>
    </comment>
    <comment ref="D62" authorId="0" shapeId="0" xr:uid="{00000000-0006-0000-2800-0000C5000000}">
      <text>
        <r>
          <rPr>
            <b/>
            <sz val="9"/>
            <color indexed="81"/>
            <rFont val="Tahoma"/>
            <family val="2"/>
          </rPr>
          <t>Metric = D3_2_III_IV_V_Secured_Amount_x000D_
Data Type = Bk_Number 19 - 9_x000D_
Bk_Jurisdiction = AU_x000D_
Bk_OtherCurrencies = SGD</t>
        </r>
      </text>
    </comment>
    <comment ref="E62" authorId="0" shapeId="0" xr:uid="{00000000-0006-0000-2800-0000C6000000}">
      <text>
        <r>
          <rPr>
            <b/>
            <sz val="9"/>
            <color indexed="81"/>
            <rFont val="Tahoma"/>
            <family val="2"/>
          </rPr>
          <t>Metric = D3_2_III_IV_V_Unsecured_Amount_x000D_
Data Type = Bk_Number 19 - 9_x000D_
Bk_Jurisdiction = AU_x000D_
Bk_OtherCurrencies = SGD</t>
        </r>
      </text>
    </comment>
    <comment ref="F62" authorId="0" shapeId="0" xr:uid="{00000000-0006-0000-2800-0000C7000000}">
      <text>
        <r>
          <rPr>
            <b/>
            <sz val="9"/>
            <color indexed="81"/>
            <rFont val="Tahoma"/>
            <family val="2"/>
          </rPr>
          <t>Metric = D3_2_III_IV_V_ContingentItem_Amount_x000D_
Data Type = Bk_Number 19 - 9_x000D_
Bk_Jurisdiction = AU_x000D_
Bk_OtherCurrencies = SGD</t>
        </r>
      </text>
    </comment>
    <comment ref="G62" authorId="0" shapeId="0" xr:uid="{00000000-0006-0000-2800-0000C8000000}">
      <text>
        <r>
          <rPr>
            <b/>
            <sz val="9"/>
            <color indexed="81"/>
            <rFont val="Tahoma"/>
            <family val="2"/>
          </rPr>
          <t>Metric = D3_2_III_IV_V_CredFacilGrantYear_Amount_x000D_
Data Type = Bk_Number 19 - 9_x000D_
Bk_Jurisdiction = AU_x000D_
Bk_OtherCurrencies = SGD</t>
        </r>
      </text>
    </comment>
    <comment ref="C63" authorId="0" shapeId="0" xr:uid="{00000000-0006-0000-2800-0000C9000000}">
      <text>
        <r>
          <rPr>
            <b/>
            <sz val="9"/>
            <color indexed="81"/>
            <rFont val="Tahoma"/>
            <family val="2"/>
          </rPr>
          <t>Metric = D3_2_III_IV_V_CredFacilLimit_Amount_x000D_
Data Type = Bk_Number 19 - 9_x000D_
Bk_Jurisdiction = NZ_x000D_
Bk_OtherCurrencies = SGD</t>
        </r>
      </text>
    </comment>
    <comment ref="D63" authorId="0" shapeId="0" xr:uid="{00000000-0006-0000-2800-0000CA000000}">
      <text>
        <r>
          <rPr>
            <b/>
            <sz val="9"/>
            <color indexed="81"/>
            <rFont val="Tahoma"/>
            <family val="2"/>
          </rPr>
          <t>Metric = D3_2_III_IV_V_Secured_Amount_x000D_
Data Type = Bk_Number 19 - 9_x000D_
Bk_Jurisdiction = NZ_x000D_
Bk_OtherCurrencies = SGD</t>
        </r>
      </text>
    </comment>
    <comment ref="E63" authorId="0" shapeId="0" xr:uid="{00000000-0006-0000-2800-0000CB000000}">
      <text>
        <r>
          <rPr>
            <b/>
            <sz val="9"/>
            <color indexed="81"/>
            <rFont val="Tahoma"/>
            <family val="2"/>
          </rPr>
          <t>Metric = D3_2_III_IV_V_Unsecured_Amount_x000D_
Data Type = Bk_Number 19 - 9_x000D_
Bk_Jurisdiction = NZ_x000D_
Bk_OtherCurrencies = SGD</t>
        </r>
      </text>
    </comment>
    <comment ref="F63" authorId="0" shapeId="0" xr:uid="{00000000-0006-0000-2800-0000CC000000}">
      <text>
        <r>
          <rPr>
            <b/>
            <sz val="9"/>
            <color indexed="81"/>
            <rFont val="Tahoma"/>
            <family val="2"/>
          </rPr>
          <t>Metric = D3_2_III_IV_V_ContingentItem_Amount_x000D_
Data Type = Bk_Number 19 - 9_x000D_
Bk_Jurisdiction = NZ_x000D_
Bk_OtherCurrencies = SGD</t>
        </r>
      </text>
    </comment>
    <comment ref="G63" authorId="0" shapeId="0" xr:uid="{00000000-0006-0000-2800-0000CD000000}">
      <text>
        <r>
          <rPr>
            <b/>
            <sz val="9"/>
            <color indexed="81"/>
            <rFont val="Tahoma"/>
            <family val="2"/>
          </rPr>
          <t>Metric = D3_2_III_IV_V_CredFacilGrantYear_Amount_x000D_
Data Type = Bk_Number 19 - 9_x000D_
Bk_Jurisdiction = NZ_x000D_
Bk_OtherCurrencies = SGD</t>
        </r>
      </text>
    </comment>
    <comment ref="C64" authorId="0" shapeId="0" xr:uid="{00000000-0006-0000-2800-0000CE000000}">
      <text>
        <r>
          <rPr>
            <b/>
            <sz val="9"/>
            <color indexed="81"/>
            <rFont val="Tahoma"/>
            <family val="2"/>
          </rPr>
          <t>Metric = D3_2_III_IV_V_CredFacilLimit_Amount_x000D_
Data Type = Bk_Number 19 - 9_x000D_
Bk_Jurisdiction = CN_x000D_
Bk_OtherCurrencies = SGD</t>
        </r>
      </text>
    </comment>
    <comment ref="D64" authorId="0" shapeId="0" xr:uid="{00000000-0006-0000-2800-0000CF000000}">
      <text>
        <r>
          <rPr>
            <b/>
            <sz val="9"/>
            <color indexed="81"/>
            <rFont val="Tahoma"/>
            <family val="2"/>
          </rPr>
          <t>Metric = D3_2_III_IV_V_Secured_Amount_x000D_
Data Type = Bk_Number 19 - 9_x000D_
Bk_Jurisdiction = CN_x000D_
Bk_OtherCurrencies = SGD</t>
        </r>
      </text>
    </comment>
    <comment ref="E64" authorId="0" shapeId="0" xr:uid="{00000000-0006-0000-2800-0000D0000000}">
      <text>
        <r>
          <rPr>
            <b/>
            <sz val="9"/>
            <color indexed="81"/>
            <rFont val="Tahoma"/>
            <family val="2"/>
          </rPr>
          <t>Metric = D3_2_III_IV_V_Unsecured_Amount_x000D_
Data Type = Bk_Number 19 - 9_x000D_
Bk_Jurisdiction = CN_x000D_
Bk_OtherCurrencies = SGD</t>
        </r>
      </text>
    </comment>
    <comment ref="F64" authorId="0" shapeId="0" xr:uid="{00000000-0006-0000-2800-0000D1000000}">
      <text>
        <r>
          <rPr>
            <b/>
            <sz val="9"/>
            <color indexed="81"/>
            <rFont val="Tahoma"/>
            <family val="2"/>
          </rPr>
          <t>Metric = D3_2_III_IV_V_ContingentItem_Amount_x000D_
Data Type = Bk_Number 19 - 9_x000D_
Bk_Jurisdiction = CN_x000D_
Bk_OtherCurrencies = SGD</t>
        </r>
      </text>
    </comment>
    <comment ref="G64" authorId="0" shapeId="0" xr:uid="{00000000-0006-0000-2800-0000D2000000}">
      <text>
        <r>
          <rPr>
            <b/>
            <sz val="9"/>
            <color indexed="81"/>
            <rFont val="Tahoma"/>
            <family val="2"/>
          </rPr>
          <t>Metric = D3_2_III_IV_V_CredFacilGrantYear_Amount_x000D_
Data Type = Bk_Number 19 - 9_x000D_
Bk_Jurisdiction = CN_x000D_
Bk_OtherCurrencies = SGD</t>
        </r>
      </text>
    </comment>
    <comment ref="C65" authorId="0" shapeId="0" xr:uid="{00000000-0006-0000-2800-0000D3000000}">
      <text>
        <r>
          <rPr>
            <b/>
            <sz val="9"/>
            <color indexed="81"/>
            <rFont val="Tahoma"/>
            <family val="2"/>
          </rPr>
          <t>Metric = D3_2_III_IV_V_CredFacilLimit_Amount_x000D_
Data Type = Bk_Number 19 - 9_x000D_
Bk_Jurisdiction = IN_x000D_
Bk_OtherCurrencies = SGD</t>
        </r>
      </text>
    </comment>
    <comment ref="D65" authorId="0" shapeId="0" xr:uid="{00000000-0006-0000-2800-0000D4000000}">
      <text>
        <r>
          <rPr>
            <b/>
            <sz val="9"/>
            <color indexed="81"/>
            <rFont val="Tahoma"/>
            <family val="2"/>
          </rPr>
          <t>Metric = D3_2_III_IV_V_Secured_Amount_x000D_
Data Type = Bk_Number 19 - 9_x000D_
Bk_Jurisdiction = IN_x000D_
Bk_OtherCurrencies = SGD</t>
        </r>
      </text>
    </comment>
    <comment ref="E65" authorId="0" shapeId="0" xr:uid="{00000000-0006-0000-2800-0000D5000000}">
      <text>
        <r>
          <rPr>
            <b/>
            <sz val="9"/>
            <color indexed="81"/>
            <rFont val="Tahoma"/>
            <family val="2"/>
          </rPr>
          <t>Metric = D3_2_III_IV_V_Unsecured_Amount_x000D_
Data Type = Bk_Number 19 - 9_x000D_
Bk_Jurisdiction = IN_x000D_
Bk_OtherCurrencies = SGD</t>
        </r>
      </text>
    </comment>
    <comment ref="F65" authorId="0" shapeId="0" xr:uid="{00000000-0006-0000-2800-0000D6000000}">
      <text>
        <r>
          <rPr>
            <b/>
            <sz val="9"/>
            <color indexed="81"/>
            <rFont val="Tahoma"/>
            <family val="2"/>
          </rPr>
          <t>Metric = D3_2_III_IV_V_ContingentItem_Amount_x000D_
Data Type = Bk_Number 19 - 9_x000D_
Bk_Jurisdiction = IN_x000D_
Bk_OtherCurrencies = SGD</t>
        </r>
      </text>
    </comment>
    <comment ref="G65" authorId="0" shapeId="0" xr:uid="{00000000-0006-0000-2800-0000D7000000}">
      <text>
        <r>
          <rPr>
            <b/>
            <sz val="9"/>
            <color indexed="81"/>
            <rFont val="Tahoma"/>
            <family val="2"/>
          </rPr>
          <t>Metric = D3_2_III_IV_V_CredFacilGrantYear_Amount_x000D_
Data Type = Bk_Number 19 - 9_x000D_
Bk_Jurisdiction = IN_x000D_
Bk_OtherCurrencies = SGD</t>
        </r>
      </text>
    </comment>
    <comment ref="C66" authorId="0" shapeId="0" xr:uid="{00000000-0006-0000-2800-0000D8000000}">
      <text>
        <r>
          <rPr>
            <b/>
            <sz val="9"/>
            <color indexed="81"/>
            <rFont val="Tahoma"/>
            <family val="2"/>
          </rPr>
          <t>Metric = D3_2_III_IV_V_CredFacilLimit_Amount_x000D_
Data Type = Bk_Number 19 - 9_x000D_
Bk_OtherJurisdiction = Others_x000D_
Bk_OtherCurrencies = SGD</t>
        </r>
      </text>
    </comment>
    <comment ref="D66" authorId="0" shapeId="0" xr:uid="{00000000-0006-0000-2800-0000D9000000}">
      <text>
        <r>
          <rPr>
            <b/>
            <sz val="9"/>
            <color indexed="81"/>
            <rFont val="Tahoma"/>
            <family val="2"/>
          </rPr>
          <t>Metric = D3_2_III_IV_V_Secured_Amount_x000D_
Data Type = Bk_Number 19 - 9_x000D_
Bk_OtherJurisdiction = Others_x000D_
Bk_OtherCurrencies = SGD</t>
        </r>
      </text>
    </comment>
    <comment ref="E66" authorId="0" shapeId="0" xr:uid="{00000000-0006-0000-2800-0000DA000000}">
      <text>
        <r>
          <rPr>
            <b/>
            <sz val="9"/>
            <color indexed="81"/>
            <rFont val="Tahoma"/>
            <family val="2"/>
          </rPr>
          <t>Metric = D3_2_III_IV_V_Unsecured_Amount_x000D_
Data Type = Bk_Number 19 - 9_x000D_
Bk_OtherJurisdiction = Others_x000D_
Bk_OtherCurrencies = SGD</t>
        </r>
      </text>
    </comment>
    <comment ref="F66" authorId="0" shapeId="0" xr:uid="{00000000-0006-0000-2800-0000DB000000}">
      <text>
        <r>
          <rPr>
            <b/>
            <sz val="9"/>
            <color indexed="81"/>
            <rFont val="Tahoma"/>
            <family val="2"/>
          </rPr>
          <t>Metric = D3_2_III_IV_V_ContingentItem_Amount_x000D_
Data Type = Bk_Number 19 - 9_x000D_
Bk_OtherJurisdiction = Others_x000D_
Bk_OtherCurrencies = SGD</t>
        </r>
      </text>
    </comment>
    <comment ref="G66" authorId="0" shapeId="0" xr:uid="{00000000-0006-0000-2800-0000DC000000}">
      <text>
        <r>
          <rPr>
            <b/>
            <sz val="9"/>
            <color indexed="81"/>
            <rFont val="Tahoma"/>
            <family val="2"/>
          </rPr>
          <t>Metric = D3_2_III_IV_V_CredFacilGrantYear_Amount_x000D_
Data Type = Bk_Number 19 - 9_x000D_
Bk_OtherJurisdiction = Others_x000D_
Bk_OtherCurrencies = SGD</t>
        </r>
      </text>
    </comment>
    <comment ref="C72" authorId="0" shapeId="0" xr:uid="{00000000-0006-0000-2800-0000DD000000}">
      <text>
        <r>
          <rPr>
            <b/>
            <sz val="9"/>
            <color indexed="81"/>
            <rFont val="Tahoma"/>
            <family val="2"/>
          </rPr>
          <t>Metric = D3_2_III_IV_V_CredFacilLimit_Amount_x000D_
Data Type = Bk_Number 19 - 9_x000D_
Bk_Tenor = 5LessThanYears_x000D_
Bk_OtherCurrencies = AllCurrencies</t>
        </r>
      </text>
    </comment>
    <comment ref="D72" authorId="0" shapeId="0" xr:uid="{00000000-0006-0000-2800-0000DE000000}">
      <text>
        <r>
          <rPr>
            <b/>
            <sz val="9"/>
            <color indexed="81"/>
            <rFont val="Tahoma"/>
            <family val="2"/>
          </rPr>
          <t>Metric = D3_2_III_IV_V_Secured_Amount_x000D_
Data Type = Bk_Number 19 - 9_x000D_
Bk_Tenor = 5LessThanYears_x000D_
Bk_OtherCurrencies = AllCurrencies</t>
        </r>
      </text>
    </comment>
    <comment ref="E72" authorId="0" shapeId="0" xr:uid="{00000000-0006-0000-2800-0000DF000000}">
      <text>
        <r>
          <rPr>
            <b/>
            <sz val="9"/>
            <color indexed="81"/>
            <rFont val="Tahoma"/>
            <family val="2"/>
          </rPr>
          <t>Metric = D3_2_III_IV_V_Unsecured_Amount_x000D_
Data Type = Bk_Number 19 - 9_x000D_
Bk_Tenor = 5LessThanYears_x000D_
Bk_OtherCurrencies = AllCurrencies</t>
        </r>
      </text>
    </comment>
    <comment ref="F72" authorId="0" shapeId="0" xr:uid="{00000000-0006-0000-2800-0000E0000000}">
      <text>
        <r>
          <rPr>
            <b/>
            <sz val="9"/>
            <color indexed="81"/>
            <rFont val="Tahoma"/>
            <family val="2"/>
          </rPr>
          <t>Metric = D3_2_III_IV_V_ContingentItem_Amount_x000D_
Data Type = Bk_Number 19 - 9_x000D_
Bk_Tenor = 5LessThanYears_x000D_
Bk_OtherCurrencies = AllCurrencies</t>
        </r>
      </text>
    </comment>
    <comment ref="G72" authorId="0" shapeId="0" xr:uid="{00000000-0006-0000-2800-0000E1000000}">
      <text>
        <r>
          <rPr>
            <b/>
            <sz val="9"/>
            <color indexed="81"/>
            <rFont val="Tahoma"/>
            <family val="2"/>
          </rPr>
          <t>Metric = D3_2_III_IV_V_CredFacilGrantYear_Amount_x000D_
Data Type = Bk_Number 19 - 9_x000D_
Bk_Tenor = 5LessThanYears_x000D_
Bk_OtherCurrencies = AllCurrencies</t>
        </r>
      </text>
    </comment>
    <comment ref="C73" authorId="0" shapeId="0" xr:uid="{00000000-0006-0000-2800-0000E2000000}">
      <text>
        <r>
          <rPr>
            <b/>
            <sz val="9"/>
            <color indexed="81"/>
            <rFont val="Tahoma"/>
            <family val="2"/>
          </rPr>
          <t>Metric = D3_2_III_IV_V_CredFacilLimit_Amount_x000D_
Data Type = Bk_Number 19 - 9_x000D_
Bk_Tenor = 5YearsLessThan10Years_x000D_
Bk_OtherCurrencies = AllCurrencies</t>
        </r>
      </text>
    </comment>
    <comment ref="D73" authorId="0" shapeId="0" xr:uid="{00000000-0006-0000-2800-0000E3000000}">
      <text>
        <r>
          <rPr>
            <b/>
            <sz val="9"/>
            <color indexed="81"/>
            <rFont val="Tahoma"/>
            <family val="2"/>
          </rPr>
          <t>Metric = D3_2_III_IV_V_Secured_Amount_x000D_
Data Type = Bk_Number 19 - 9_x000D_
Bk_Tenor = 5YearsLessThan10Years_x000D_
Bk_OtherCurrencies = AllCurrencies</t>
        </r>
      </text>
    </comment>
    <comment ref="E73" authorId="0" shapeId="0" xr:uid="{00000000-0006-0000-2800-0000E4000000}">
      <text>
        <r>
          <rPr>
            <b/>
            <sz val="9"/>
            <color indexed="81"/>
            <rFont val="Tahoma"/>
            <family val="2"/>
          </rPr>
          <t>Metric = D3_2_III_IV_V_Unsecured_Amount_x000D_
Data Type = Bk_Number 19 - 9_x000D_
Bk_Tenor = 5YearsLessThan10Years_x000D_
Bk_OtherCurrencies = AllCurrencies</t>
        </r>
      </text>
    </comment>
    <comment ref="F73" authorId="0" shapeId="0" xr:uid="{00000000-0006-0000-2800-0000E5000000}">
      <text>
        <r>
          <rPr>
            <b/>
            <sz val="9"/>
            <color indexed="81"/>
            <rFont val="Tahoma"/>
            <family val="2"/>
          </rPr>
          <t>Metric = D3_2_III_IV_V_ContingentItem_Amount_x000D_
Data Type = Bk_Number 19 - 9_x000D_
Bk_Tenor = 5YearsLessThan10Years_x000D_
Bk_OtherCurrencies = AllCurrencies</t>
        </r>
      </text>
    </comment>
    <comment ref="G73" authorId="0" shapeId="0" xr:uid="{00000000-0006-0000-2800-0000E6000000}">
      <text>
        <r>
          <rPr>
            <b/>
            <sz val="9"/>
            <color indexed="81"/>
            <rFont val="Tahoma"/>
            <family val="2"/>
          </rPr>
          <t>Metric = D3_2_III_IV_V_CredFacilGrantYear_Amount_x000D_
Data Type = Bk_Number 19 - 9_x000D_
Bk_Tenor = 5YearsLessThan10Years_x000D_
Bk_OtherCurrencies = AllCurrencies</t>
        </r>
      </text>
    </comment>
    <comment ref="C74" authorId="0" shapeId="0" xr:uid="{00000000-0006-0000-2800-0000E7000000}">
      <text>
        <r>
          <rPr>
            <b/>
            <sz val="9"/>
            <color indexed="81"/>
            <rFont val="Tahoma"/>
            <family val="2"/>
          </rPr>
          <t>Metric = D3_2_III_IV_V_CredFacilLimit_Amount_x000D_
Data Type = Bk_Number 19 - 9_x000D_
Bk_Tenor = 10YearsLessThan15Years_x000D_
Bk_OtherCurrencies = AllCurrencies</t>
        </r>
      </text>
    </comment>
    <comment ref="D74" authorId="0" shapeId="0" xr:uid="{00000000-0006-0000-2800-0000E8000000}">
      <text>
        <r>
          <rPr>
            <b/>
            <sz val="9"/>
            <color indexed="81"/>
            <rFont val="Tahoma"/>
            <family val="2"/>
          </rPr>
          <t>Metric = D3_2_III_IV_V_Secured_Amount_x000D_
Data Type = Bk_Number 19 - 9_x000D_
Bk_Tenor = 10YearsLessThan15Years_x000D_
Bk_OtherCurrencies = AllCurrencies</t>
        </r>
      </text>
    </comment>
    <comment ref="E74" authorId="0" shapeId="0" xr:uid="{00000000-0006-0000-2800-0000E9000000}">
      <text>
        <r>
          <rPr>
            <b/>
            <sz val="9"/>
            <color indexed="81"/>
            <rFont val="Tahoma"/>
            <family val="2"/>
          </rPr>
          <t>Metric = D3_2_III_IV_V_Unsecured_Amount_x000D_
Data Type = Bk_Number 19 - 9_x000D_
Bk_Tenor = 10YearsLessThan15Years_x000D_
Bk_OtherCurrencies = AllCurrencies</t>
        </r>
      </text>
    </comment>
    <comment ref="F74" authorId="0" shapeId="0" xr:uid="{00000000-0006-0000-2800-0000EA000000}">
      <text>
        <r>
          <rPr>
            <b/>
            <sz val="9"/>
            <color indexed="81"/>
            <rFont val="Tahoma"/>
            <family val="2"/>
          </rPr>
          <t>Metric = D3_2_III_IV_V_ContingentItem_Amount_x000D_
Data Type = Bk_Number 19 - 9_x000D_
Bk_Tenor = 10YearsLessThan15Years_x000D_
Bk_OtherCurrencies = AllCurrencies</t>
        </r>
      </text>
    </comment>
    <comment ref="G74" authorId="0" shapeId="0" xr:uid="{00000000-0006-0000-2800-0000EB000000}">
      <text>
        <r>
          <rPr>
            <b/>
            <sz val="9"/>
            <color indexed="81"/>
            <rFont val="Tahoma"/>
            <family val="2"/>
          </rPr>
          <t>Metric = D3_2_III_IV_V_CredFacilGrantYear_Amount_x000D_
Data Type = Bk_Number 19 - 9_x000D_
Bk_Tenor = 10YearsLessThan15Years_x000D_
Bk_OtherCurrencies = AllCurrencies</t>
        </r>
      </text>
    </comment>
    <comment ref="C75" authorId="0" shapeId="0" xr:uid="{00000000-0006-0000-2800-0000EC000000}">
      <text>
        <r>
          <rPr>
            <b/>
            <sz val="9"/>
            <color indexed="81"/>
            <rFont val="Tahoma"/>
            <family val="2"/>
          </rPr>
          <t>Metric = D3_2_III_IV_V_CredFacilLimit_Amount_x000D_
Data Type = Bk_Number 19 - 9_x000D_
Bk_Tenor = 15YearsMore_x000D_
Bk_OtherCurrencies = AllCurrencies</t>
        </r>
      </text>
    </comment>
    <comment ref="D75" authorId="0" shapeId="0" xr:uid="{00000000-0006-0000-2800-0000ED000000}">
      <text>
        <r>
          <rPr>
            <b/>
            <sz val="9"/>
            <color indexed="81"/>
            <rFont val="Tahoma"/>
            <family val="2"/>
          </rPr>
          <t>Metric = D3_2_III_IV_V_Secured_Amount_x000D_
Data Type = Bk_Number 19 - 9_x000D_
Bk_Tenor = 15YearsMore_x000D_
Bk_OtherCurrencies = AllCurrencies</t>
        </r>
      </text>
    </comment>
    <comment ref="E75" authorId="0" shapeId="0" xr:uid="{00000000-0006-0000-2800-0000EE000000}">
      <text>
        <r>
          <rPr>
            <b/>
            <sz val="9"/>
            <color indexed="81"/>
            <rFont val="Tahoma"/>
            <family val="2"/>
          </rPr>
          <t>Metric = D3_2_III_IV_V_Unsecured_Amount_x000D_
Data Type = Bk_Number 19 - 9_x000D_
Bk_Tenor = 15YearsMore_x000D_
Bk_OtherCurrencies = AllCurrencies</t>
        </r>
      </text>
    </comment>
    <comment ref="F75" authorId="0" shapeId="0" xr:uid="{00000000-0006-0000-2800-0000EF000000}">
      <text>
        <r>
          <rPr>
            <b/>
            <sz val="9"/>
            <color indexed="81"/>
            <rFont val="Tahoma"/>
            <family val="2"/>
          </rPr>
          <t>Metric = D3_2_III_IV_V_ContingentItem_Amount_x000D_
Data Type = Bk_Number 19 - 9_x000D_
Bk_Tenor = 15YearsMore_x000D_
Bk_OtherCurrencies = AllCurrencies</t>
        </r>
      </text>
    </comment>
    <comment ref="G75" authorId="0" shapeId="0" xr:uid="{00000000-0006-0000-2800-0000F0000000}">
      <text>
        <r>
          <rPr>
            <b/>
            <sz val="9"/>
            <color indexed="81"/>
            <rFont val="Tahoma"/>
            <family val="2"/>
          </rPr>
          <t>Metric = D3_2_III_IV_V_CredFacilGrantYear_Amount_x000D_
Data Type = Bk_Number 19 - 9_x000D_
Bk_Tenor = 15YearsMore_x000D_
Bk_OtherCurrencies = AllCurrencies</t>
        </r>
      </text>
    </comment>
    <comment ref="C81" authorId="1" shapeId="0" xr:uid="{00000000-0006-0000-2800-0000F1000000}">
      <text>
        <r>
          <rPr>
            <b/>
            <sz val="9"/>
            <color indexed="81"/>
            <rFont val="Tahoma"/>
            <family val="2"/>
          </rPr>
          <t>Metric = D3_2_III_IV_V_CredFacilLimit_Amount_x000D_
Data Type = Bk_Number 19 - 9_x000D_
Bk_Tenor = 5LessThanYears_x000D_
Bk_OtherCurrencies = SGD</t>
        </r>
      </text>
    </comment>
    <comment ref="D81" authorId="1" shapeId="0" xr:uid="{00000000-0006-0000-2800-0000F2000000}">
      <text>
        <r>
          <rPr>
            <b/>
            <sz val="9"/>
            <color indexed="81"/>
            <rFont val="Tahoma"/>
            <family val="2"/>
          </rPr>
          <t>Metric = D3_2_III_IV_V_Secured_Amount_x000D_
Data Type = Bk_Number 19 - 9_x000D_
Bk_Tenor = 5LessThanYears_x000D_
Bk_OtherCurrencies = SGD</t>
        </r>
      </text>
    </comment>
    <comment ref="E81" authorId="1" shapeId="0" xr:uid="{00000000-0006-0000-2800-0000F3000000}">
      <text>
        <r>
          <rPr>
            <b/>
            <sz val="9"/>
            <color indexed="81"/>
            <rFont val="Tahoma"/>
            <family val="2"/>
          </rPr>
          <t>Metric = D3_2_III_IV_V_Unsecured_Amount_x000D_
Data Type = Bk_Number 19 - 9_x000D_
Bk_Tenor = 5LessThanYears_x000D_
Bk_OtherCurrencies = SGD</t>
        </r>
      </text>
    </comment>
    <comment ref="F81" authorId="1" shapeId="0" xr:uid="{00000000-0006-0000-2800-0000F4000000}">
      <text>
        <r>
          <rPr>
            <b/>
            <sz val="9"/>
            <color indexed="81"/>
            <rFont val="Tahoma"/>
            <family val="2"/>
          </rPr>
          <t>Metric = D3_2_III_IV_V_ContingentItem_Amount_x000D_
Data Type = Bk_Number 19 - 9_x000D_
Bk_Tenor = 5LessThanYears_x000D_
Bk_OtherCurrencies = SGD</t>
        </r>
      </text>
    </comment>
    <comment ref="G81" authorId="1" shapeId="0" xr:uid="{00000000-0006-0000-2800-0000F5000000}">
      <text>
        <r>
          <rPr>
            <b/>
            <sz val="9"/>
            <color indexed="81"/>
            <rFont val="Tahoma"/>
            <family val="2"/>
          </rPr>
          <t>Metric = D3_2_III_IV_V_CredFacilGrantYear_Amount_x000D_
Data Type = Bk_Number 19 - 9_x000D_
Bk_Tenor = 5LessThanYears_x000D_
Bk_OtherCurrencies = SGD</t>
        </r>
      </text>
    </comment>
    <comment ref="C82" authorId="1" shapeId="0" xr:uid="{00000000-0006-0000-2800-0000F6000000}">
      <text>
        <r>
          <rPr>
            <b/>
            <sz val="9"/>
            <color indexed="81"/>
            <rFont val="Tahoma"/>
            <family val="2"/>
          </rPr>
          <t>Metric = D3_2_III_IV_V_CredFacilLimit_Amount_x000D_
Data Type = Bk_Number 19 - 9_x000D_
Bk_Tenor = 5YearsLessThan10Years_x000D_
Bk_OtherCurrencies = SGD</t>
        </r>
      </text>
    </comment>
    <comment ref="D82" authorId="1" shapeId="0" xr:uid="{00000000-0006-0000-2800-0000F7000000}">
      <text>
        <r>
          <rPr>
            <b/>
            <sz val="9"/>
            <color indexed="81"/>
            <rFont val="Tahoma"/>
            <family val="2"/>
          </rPr>
          <t>Metric = D3_2_III_IV_V_Secured_Amount_x000D_
Data Type = Bk_Number 19 - 9_x000D_
Bk_Tenor = 5YearsLessThan10Years_x000D_
Bk_OtherCurrencies = SGD</t>
        </r>
      </text>
    </comment>
    <comment ref="E82" authorId="1" shapeId="0" xr:uid="{00000000-0006-0000-2800-0000F8000000}">
      <text>
        <r>
          <rPr>
            <b/>
            <sz val="9"/>
            <color indexed="81"/>
            <rFont val="Tahoma"/>
            <family val="2"/>
          </rPr>
          <t>Metric = D3_2_III_IV_V_Unsecured_Amount_x000D_
Data Type = Bk_Number 19 - 9_x000D_
Bk_Tenor = 5YearsLessThan10Years_x000D_
Bk_OtherCurrencies = SGD</t>
        </r>
      </text>
    </comment>
    <comment ref="F82" authorId="1" shapeId="0" xr:uid="{00000000-0006-0000-2800-0000F9000000}">
      <text>
        <r>
          <rPr>
            <b/>
            <sz val="9"/>
            <color indexed="81"/>
            <rFont val="Tahoma"/>
            <family val="2"/>
          </rPr>
          <t>Metric = D3_2_III_IV_V_ContingentItem_Amount_x000D_
Data Type = Bk_Number 19 - 9_x000D_
Bk_Tenor = 5YearsLessThan10Years_x000D_
Bk_OtherCurrencies = SGD</t>
        </r>
      </text>
    </comment>
    <comment ref="G82" authorId="1" shapeId="0" xr:uid="{00000000-0006-0000-2800-0000FA000000}">
      <text>
        <r>
          <rPr>
            <b/>
            <sz val="9"/>
            <color indexed="81"/>
            <rFont val="Tahoma"/>
            <family val="2"/>
          </rPr>
          <t>Metric = D3_2_III_IV_V_CredFacilGrantYear_Amount_x000D_
Data Type = Bk_Number 19 - 9_x000D_
Bk_Tenor = 5YearsLessThan10Years_x000D_
Bk_OtherCurrencies = SGD</t>
        </r>
      </text>
    </comment>
    <comment ref="C83" authorId="1" shapeId="0" xr:uid="{00000000-0006-0000-2800-0000FB000000}">
      <text>
        <r>
          <rPr>
            <b/>
            <sz val="9"/>
            <color indexed="81"/>
            <rFont val="Tahoma"/>
            <family val="2"/>
          </rPr>
          <t>Metric = D3_2_III_IV_V_CredFacilLimit_Amount_x000D_
Data Type = Bk_Number 19 - 9_x000D_
Bk_Tenor = 10YearsLessThan15Years_x000D_
Bk_OtherCurrencies = SGD</t>
        </r>
      </text>
    </comment>
    <comment ref="D83" authorId="1" shapeId="0" xr:uid="{00000000-0006-0000-2800-0000FC000000}">
      <text>
        <r>
          <rPr>
            <b/>
            <sz val="9"/>
            <color indexed="81"/>
            <rFont val="Tahoma"/>
            <family val="2"/>
          </rPr>
          <t>Metric = D3_2_III_IV_V_Secured_Amount_x000D_
Data Type = Bk_Number 19 - 9_x000D_
Bk_Tenor = 10YearsLessThan15Years_x000D_
Bk_OtherCurrencies = SGD</t>
        </r>
      </text>
    </comment>
    <comment ref="E83" authorId="1" shapeId="0" xr:uid="{00000000-0006-0000-2800-0000FD000000}">
      <text>
        <r>
          <rPr>
            <b/>
            <sz val="9"/>
            <color indexed="81"/>
            <rFont val="Tahoma"/>
            <family val="2"/>
          </rPr>
          <t>Metric = D3_2_III_IV_V_Unsecured_Amount_x000D_
Data Type = Bk_Number 19 - 9_x000D_
Bk_Tenor = 10YearsLessThan15Years_x000D_
Bk_OtherCurrencies = SGD</t>
        </r>
      </text>
    </comment>
    <comment ref="F83" authorId="1" shapeId="0" xr:uid="{00000000-0006-0000-2800-0000FE000000}">
      <text>
        <r>
          <rPr>
            <b/>
            <sz val="9"/>
            <color indexed="81"/>
            <rFont val="Tahoma"/>
            <family val="2"/>
          </rPr>
          <t>Metric = D3_2_III_IV_V_ContingentItem_Amount_x000D_
Data Type = Bk_Number 19 - 9_x000D_
Bk_Tenor = 10YearsLessThan15Years_x000D_
Bk_OtherCurrencies = SGD</t>
        </r>
      </text>
    </comment>
    <comment ref="G83" authorId="1" shapeId="0" xr:uid="{00000000-0006-0000-2800-0000FF000000}">
      <text>
        <r>
          <rPr>
            <b/>
            <sz val="9"/>
            <color indexed="81"/>
            <rFont val="Tahoma"/>
            <family val="2"/>
          </rPr>
          <t>Metric = D3_2_III_IV_V_CredFacilGrantYear_Amount_x000D_
Data Type = Bk_Number 19 - 9_x000D_
Bk_Tenor = 10YearsLessThan15Years_x000D_
Bk_OtherCurrencies = SGD</t>
        </r>
      </text>
    </comment>
    <comment ref="C84" authorId="1" shapeId="0" xr:uid="{00000000-0006-0000-2800-000000010000}">
      <text>
        <r>
          <rPr>
            <b/>
            <sz val="9"/>
            <color indexed="81"/>
            <rFont val="Tahoma"/>
            <family val="2"/>
          </rPr>
          <t>Metric = D3_2_III_IV_V_CredFacilLimit_Amount_x000D_
Data Type = Bk_Number 19 - 9_x000D_
Bk_Tenor = 15YearsMore_x000D_
Bk_OtherCurrencies = SGD</t>
        </r>
      </text>
    </comment>
    <comment ref="D84" authorId="1" shapeId="0" xr:uid="{00000000-0006-0000-2800-000001010000}">
      <text>
        <r>
          <rPr>
            <b/>
            <sz val="9"/>
            <color indexed="81"/>
            <rFont val="Tahoma"/>
            <family val="2"/>
          </rPr>
          <t>Metric = D3_2_III_IV_V_Secured_Amount_x000D_
Data Type = Bk_Number 19 - 9_x000D_
Bk_Tenor = 15YearsMore_x000D_
Bk_OtherCurrencies = SGD</t>
        </r>
      </text>
    </comment>
    <comment ref="E84" authorId="1" shapeId="0" xr:uid="{00000000-0006-0000-2800-000002010000}">
      <text>
        <r>
          <rPr>
            <b/>
            <sz val="9"/>
            <color indexed="81"/>
            <rFont val="Tahoma"/>
            <family val="2"/>
          </rPr>
          <t>Metric = D3_2_III_IV_V_Unsecured_Amount_x000D_
Data Type = Bk_Number 19 - 9_x000D_
Bk_Tenor = 15YearsMore_x000D_
Bk_OtherCurrencies = SGD</t>
        </r>
      </text>
    </comment>
    <comment ref="F84" authorId="1" shapeId="0" xr:uid="{00000000-0006-0000-2800-000003010000}">
      <text>
        <r>
          <rPr>
            <b/>
            <sz val="9"/>
            <color indexed="81"/>
            <rFont val="Tahoma"/>
            <family val="2"/>
          </rPr>
          <t>Metric = D3_2_III_IV_V_ContingentItem_Amount_x000D_
Data Type = Bk_Number 19 - 9_x000D_
Bk_Tenor = 15YearsMore_x000D_
Bk_OtherCurrencies = SGD</t>
        </r>
      </text>
    </comment>
    <comment ref="G84" authorId="1" shapeId="0" xr:uid="{00000000-0006-0000-2800-000004010000}">
      <text>
        <r>
          <rPr>
            <b/>
            <sz val="9"/>
            <color indexed="81"/>
            <rFont val="Tahoma"/>
            <family val="2"/>
          </rPr>
          <t>Metric = D3_2_III_IV_V_CredFacilGrantYear_Amount_x000D_
Data Type = Bk_Number 19 - 9_x000D_
Bk_Tenor = 15YearsMore_x000D_
Bk_OtherCurrencies = SGD</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D8" authorId="0" shapeId="0" xr:uid="{00000000-0006-0000-2900-000001000000}">
      <text>
        <r>
          <rPr>
            <b/>
            <sz val="9"/>
            <color indexed="81"/>
            <rFont val="Tahoma"/>
            <family val="2"/>
          </rPr>
          <t>Metric = D4_I_Bank_Amount_AllSGDUSDRMB_x000D_
Data Type = Bk_Number 19 - 9_x000D_
Bk_OtherCurrencies = AllCurrencies_x000D_
Bk_LiabByJurisdCounterparty = Deposits and Balances_x000D_
Bk_Assconcomloc = Singapore</t>
        </r>
      </text>
    </comment>
    <comment ref="E8" authorId="0" shapeId="0" xr:uid="{00000000-0006-0000-2900-000002000000}">
      <text>
        <r>
          <rPr>
            <b/>
            <sz val="9"/>
            <color indexed="81"/>
            <rFont val="Tahoma"/>
            <family val="2"/>
          </rPr>
          <t>Metric = D4_I_FinComp_Amount_AllSGDUSDRMB_x000D_
Data Type = Bk_Number 19 - 9_x000D_
Bk_OtherCurrencies = AllCurrencies_x000D_
Bk_LiabByJurisdCounterparty = Deposits and Balances_x000D_
Bk_Assconcomloc = Singapore</t>
        </r>
      </text>
    </comment>
    <comment ref="F8" authorId="0" shapeId="0" xr:uid="{00000000-0006-0000-2900-000003000000}">
      <text>
        <r>
          <rPr>
            <b/>
            <sz val="9"/>
            <color indexed="81"/>
            <rFont val="Tahoma"/>
            <family val="2"/>
          </rPr>
          <t>Metric = D4_I_MoneyMrktFund_Amount_AllSGDUSDRMB_x000D_
Data Type = Bk_Number 19 - 9_x000D_
Bk_OtherCurrencies = AllCurrencies_x000D_
Bk_LiabByJurisdCounterparty = Deposits and Balances_x000D_
Bk_Assconcomloc = Singapore</t>
        </r>
      </text>
    </comment>
    <comment ref="G8" authorId="0" shapeId="0" xr:uid="{00000000-0006-0000-2900-000004000000}">
      <text>
        <r>
          <rPr>
            <b/>
            <sz val="9"/>
            <color indexed="81"/>
            <rFont val="Tahoma"/>
            <family val="2"/>
          </rPr>
          <t>Metric = D4_I_InsurComp_Amount_AllSGDUSDRMB_x000D_
Data Type = Bk_Number 19 - 9_x000D_
Bk_OtherCurrencies = AllCurrencies_x000D_
Bk_LiabByJurisdCounterparty = Deposits and Balances_x000D_
Bk_Assconcomloc = Singapore</t>
        </r>
      </text>
    </comment>
    <comment ref="H8" authorId="0" shapeId="0" xr:uid="{00000000-0006-0000-2900-000005000000}">
      <text>
        <r>
          <rPr>
            <b/>
            <sz val="9"/>
            <color indexed="81"/>
            <rFont val="Tahoma"/>
            <family val="2"/>
          </rPr>
          <t>Metric = D4_I_ProvPensFund_Amount_AllSGDUSDRMB_x000D_
Data Type = Bk_Number 19 - 9_x000D_
Bk_OtherCurrencies = AllCurrencies_x000D_
Bk_LiabByJurisdCounterparty = Deposits and Balances_x000D_
Bk_Assconcomloc = Singapore</t>
        </r>
      </text>
    </comment>
    <comment ref="I8" authorId="0" shapeId="0" xr:uid="{00000000-0006-0000-2900-000006000000}">
      <text>
        <r>
          <rPr>
            <b/>
            <sz val="9"/>
            <color indexed="81"/>
            <rFont val="Tahoma"/>
            <family val="2"/>
          </rPr>
          <t>Metric = D4_I_SecurFuturComp_Amount_AllSGDUSDRMB_x000D_
Data Type = Bk_Number 19 - 9_x000D_
Bk_OtherCurrencies = AllCurrencies_x000D_
Bk_LiabByJurisdCounterparty = Deposits and Balances_x000D_
Bk_Assconcomloc = Singapore</t>
        </r>
      </text>
    </comment>
    <comment ref="J8" authorId="0" shapeId="0" xr:uid="{00000000-0006-0000-2900-000007000000}">
      <text>
        <r>
          <rPr>
            <b/>
            <sz val="9"/>
            <color indexed="81"/>
            <rFont val="Tahoma"/>
            <family val="2"/>
          </rPr>
          <t>Metric = D4_I_OthrNonBankFinInst_Amount_AllSGDUSDRMB_x000D_
Data Type = Bk_Number 19 - 9_x000D_
Bk_OtherCurrencies = AllCurrencies_x000D_
Bk_LiabByJurisdCounterparty = Deposits and Balances_x000D_
Bk_Assconcomloc = Singapore</t>
        </r>
      </text>
    </comment>
    <comment ref="M8" authorId="0" shapeId="0" xr:uid="{00000000-0006-0000-2900-000008000000}">
      <text>
        <r>
          <rPr>
            <b/>
            <sz val="9"/>
            <color indexed="81"/>
            <rFont val="Tahoma"/>
            <family val="2"/>
          </rPr>
          <t>Metric = D4_I_Government_Amount_AllSGDUSDRMB_x000D_
Data Type = Bk_Number 19 - 9_x000D_
Bk_OtherCurrencies = AllCurrencies_x000D_
Bk_LiabByJurisdCounterparty = Deposits and Balances_x000D_
Bk_Assconcomloc = Singapore</t>
        </r>
      </text>
    </comment>
    <comment ref="N8" authorId="0" shapeId="0" xr:uid="{00000000-0006-0000-2900-000009000000}">
      <text>
        <r>
          <rPr>
            <b/>
            <sz val="9"/>
            <color indexed="81"/>
            <rFont val="Tahoma"/>
            <family val="2"/>
          </rPr>
          <t>Metric = D4_I_PublicSectEntit_Amount_AllSGDUSDRMB_x000D_
Data Type = Bk_Number 19 - 9_x000D_
Bk_OtherCurrencies = AllCurrencies_x000D_
Bk_LiabByJurisdCounterparty = Deposits and Balances_x000D_
Bk_Assconcomloc = Singapore</t>
        </r>
      </text>
    </comment>
    <comment ref="O8" authorId="0" shapeId="0" xr:uid="{00000000-0006-0000-2900-00000A000000}">
      <text>
        <r>
          <rPr>
            <b/>
            <sz val="9"/>
            <color indexed="81"/>
            <rFont val="Tahoma"/>
            <family val="2"/>
          </rPr>
          <t>Metric = D4_I_NonFinCorp_Amount_AllSGDUSDRMB_x000D_
Data Type = Bk_Number 19 - 9_x000D_
Bk_OtherCurrencies = AllCurrencies_x000D_
Bk_LiabByJurisdCounterparty = Deposits and Balances_x000D_
Bk_Assconcomloc = Singapore</t>
        </r>
      </text>
    </comment>
    <comment ref="P8" authorId="0" shapeId="0" xr:uid="{00000000-0006-0000-2900-00000B000000}">
      <text>
        <r>
          <rPr>
            <b/>
            <sz val="9"/>
            <color indexed="81"/>
            <rFont val="Tahoma"/>
            <family val="2"/>
          </rPr>
          <t>Metric = D4_I_UnincorpEnterpNatPerson_Amount_AllSGDUSDRMB_x000D_
Data Type = Bk_Number 19 - 9_x000D_
Bk_OtherCurrencies = AllCurrencies_x000D_
Bk_LiabByJurisdCounterparty = Deposits and Balances_x000D_
Bk_Assconcomloc = Singapore</t>
        </r>
      </text>
    </comment>
    <comment ref="Q8" authorId="0" shapeId="0" xr:uid="{00000000-0006-0000-2900-00000C000000}">
      <text>
        <r>
          <rPr>
            <b/>
            <sz val="9"/>
            <color indexed="81"/>
            <rFont val="Tahoma"/>
            <family val="2"/>
          </rPr>
          <t>Metric = D4_I_NatPerson_Amount_AllSGDUSDRMB_x000D_
Data Type = Bk_Number 19 - 9_x000D_
Bk_OtherCurrencies = AllCurrencies_x000D_
Bk_LiabByJurisdCounterparty = Deposits and Balances_x000D_
Bk_Assconcomloc = Singapore</t>
        </r>
      </text>
    </comment>
    <comment ref="R8" authorId="0" shapeId="0" xr:uid="{00000000-0006-0000-2900-00000D000000}">
      <text>
        <r>
          <rPr>
            <b/>
            <sz val="9"/>
            <color indexed="81"/>
            <rFont val="Tahoma"/>
            <family val="2"/>
          </rPr>
          <t>Metric = D4_I_NonProfInstIndFamilies_Amount_AllSGDUSDRMB_x000D_
Data Type = Bk_Number 19 - 9_x000D_
Bk_OtherCurrencies = AllCurrencies_x000D_
Bk_LiabByJurisdCounterparty = Deposits and Balances_x000D_
Bk_Assconcomloc = Singapore</t>
        </r>
      </text>
    </comment>
    <comment ref="S8" authorId="0" shapeId="0" xr:uid="{00000000-0006-0000-2900-00000E000000}">
      <text>
        <r>
          <rPr>
            <b/>
            <sz val="9"/>
            <color indexed="81"/>
            <rFont val="Tahoma"/>
            <family val="2"/>
          </rPr>
          <t>Metric = D4_I_Other_Amount_AllSGDUSDRMB_x000D_
Data Type = Bk_Number 19 - 9_x000D_
Bk_OtherCurrencies = AllCurrencies_x000D_
Bk_LiabByJurisdCounterparty = Deposits and Balances_x000D_
Bk_Assconcomloc = Singapore</t>
        </r>
      </text>
    </comment>
    <comment ref="T9" authorId="0" shapeId="0" xr:uid="{00000000-0006-0000-2900-00000F000000}">
      <text>
        <r>
          <rPr>
            <b/>
            <sz val="9"/>
            <color indexed="81"/>
            <rFont val="Tahoma"/>
            <family val="2"/>
          </rPr>
          <t>Metric = D4_I_AllCurr_DepBal_UnclMon_NonFinSect_Total
Data Type = Bk_Number 19 - 9</t>
        </r>
      </text>
    </comment>
    <comment ref="L10" authorId="0" shapeId="0" xr:uid="{00000000-0006-0000-2900-000010000000}">
      <text>
        <r>
          <rPr>
            <b/>
            <sz val="9"/>
            <color indexed="81"/>
            <rFont val="Tahoma"/>
            <family val="2"/>
          </rPr>
          <t>Metric = D4_I_CentrBankMonetAuth_Amount_AllSGDUSDRMB_x000D_
Data Type = Bk_Number 19 - 9_x000D_
Bk_OtherCurrencies = AllCurrencies_x000D_
Bk_LiabByJurisdCounterparty = Deposits and Balances
Bk_Assconcomloc = MonetaryAuthoritySingapore</t>
        </r>
      </text>
    </comment>
    <comment ref="S11" authorId="0" shapeId="0" xr:uid="{00000000-0006-0000-2900-000011000000}">
      <text>
        <r>
          <rPr>
            <b/>
            <sz val="9"/>
            <color indexed="81"/>
            <rFont val="Tahoma"/>
            <family val="2"/>
          </rPr>
          <t>Metric = D4_I_Other_Amount_AllSGDUSDRMB_x000D_
Data Type = Bk_Number 19 - 9_x000D_
Bk_OtherCurrencies = AllCurrencies_x000D_
Bk_LiabByJurisdCounterparty = Deposits and Balances_x000D_
Bk_Assconcomloc = InternationalOrganisations</t>
        </r>
      </text>
    </comment>
    <comment ref="D15" authorId="0" shapeId="0" xr:uid="{00000000-0006-0000-2900-000012000000}">
      <text>
        <r>
          <rPr>
            <b/>
            <sz val="9"/>
            <color indexed="81"/>
            <rFont val="Tahoma"/>
            <family val="2"/>
          </rPr>
          <t>Metric = D4_I_Bank_Amount_AllSGDUSDRMB_x000D_
Data Type = Bk_Number 19 - 9_x000D_
Bk_OtherCurrencies = AllCurrencies_x000D_
Bk_LiabByJurisdCounterparty = Amounts payable under repurchase agreements_x000D_
Bk_Assconcomloc = Singapore</t>
        </r>
      </text>
    </comment>
    <comment ref="E15" authorId="0" shapeId="0" xr:uid="{00000000-0006-0000-2900-000013000000}">
      <text>
        <r>
          <rPr>
            <b/>
            <sz val="9"/>
            <color indexed="81"/>
            <rFont val="Tahoma"/>
            <family val="2"/>
          </rPr>
          <t>Metric = D4_I_FinComp_Amount_AllSGDUSDRMB_x000D_
Data Type = Bk_Number 19 - 9_x000D_
Bk_OtherCurrencies = AllCurrencies_x000D_
Bk_LiabByJurisdCounterparty = Amounts payable under repurchase agreements_x000D_
Bk_Assconcomloc = Singapore</t>
        </r>
      </text>
    </comment>
    <comment ref="F15" authorId="0" shapeId="0" xr:uid="{00000000-0006-0000-2900-000014000000}">
      <text>
        <r>
          <rPr>
            <b/>
            <sz val="9"/>
            <color indexed="81"/>
            <rFont val="Tahoma"/>
            <family val="2"/>
          </rPr>
          <t>Metric = D4_I_MoneyMrktFund_Amount_AllSGDUSDRMB_x000D_
Data Type = Bk_Number 19 - 9_x000D_
Bk_OtherCurrencies = AllCurrencies_x000D_
Bk_LiabByJurisdCounterparty = Amounts payable under repurchase agreements_x000D_
Bk_Assconcomloc = Singapore</t>
        </r>
      </text>
    </comment>
    <comment ref="G15" authorId="0" shapeId="0" xr:uid="{00000000-0006-0000-2900-000015000000}">
      <text>
        <r>
          <rPr>
            <b/>
            <sz val="9"/>
            <color indexed="81"/>
            <rFont val="Tahoma"/>
            <family val="2"/>
          </rPr>
          <t>Metric = D4_I_InsurComp_Amount_AllSGDUSDRMB_x000D_
Data Type = Bk_Number 19 - 9_x000D_
Bk_OtherCurrencies = AllCurrencies_x000D_
Bk_LiabByJurisdCounterparty = Amounts payable under repurchase agreements_x000D_
Bk_Assconcomloc = Singapore</t>
        </r>
      </text>
    </comment>
    <comment ref="H15" authorId="0" shapeId="0" xr:uid="{00000000-0006-0000-2900-000016000000}">
      <text>
        <r>
          <rPr>
            <b/>
            <sz val="9"/>
            <color indexed="81"/>
            <rFont val="Tahoma"/>
            <family val="2"/>
          </rPr>
          <t>Metric = D4_I_ProvPensFund_Amount_AllSGDUSDRMB_x000D_
Data Type = Bk_Number 19 - 9_x000D_
Bk_OtherCurrencies = AllCurrencies_x000D_
Bk_LiabByJurisdCounterparty = Amounts payable under repurchase agreements_x000D_
Bk_Assconcomloc = Singapore</t>
        </r>
      </text>
    </comment>
    <comment ref="I15" authorId="0" shapeId="0" xr:uid="{00000000-0006-0000-2900-000017000000}">
      <text>
        <r>
          <rPr>
            <b/>
            <sz val="9"/>
            <color indexed="81"/>
            <rFont val="Tahoma"/>
            <family val="2"/>
          </rPr>
          <t>Metric = D4_I_SecurFuturComp_Amount_AllSGDUSDRMB_x000D_
Data Type = Bk_Number 19 - 9_x000D_
Bk_OtherCurrencies = AllCurrencies_x000D_
Bk_LiabByJurisdCounterparty = Amounts payable under repurchase agreements_x000D_
Bk_Assconcomloc = Singapore</t>
        </r>
      </text>
    </comment>
    <comment ref="J15" authorId="0" shapeId="0" xr:uid="{00000000-0006-0000-2900-000018000000}">
      <text>
        <r>
          <rPr>
            <b/>
            <sz val="9"/>
            <color indexed="81"/>
            <rFont val="Tahoma"/>
            <family val="2"/>
          </rPr>
          <t>Metric = D4_I_OthrNonBankFinInst_Amount_AllSGDUSDRMB_x000D_
Data Type = Bk_Number 19 - 9_x000D_
Bk_OtherCurrencies = AllCurrencies_x000D_
Bk_LiabByJurisdCounterparty = Amounts payable under repurchase agreements_x000D_
Bk_Assconcomloc = Singapore</t>
        </r>
      </text>
    </comment>
    <comment ref="M15" authorId="0" shapeId="0" xr:uid="{00000000-0006-0000-2900-000019000000}">
      <text>
        <r>
          <rPr>
            <b/>
            <sz val="9"/>
            <color indexed="81"/>
            <rFont val="Tahoma"/>
            <family val="2"/>
          </rPr>
          <t>Metric = D4_I_Government_Amount_AllSGDUSDRMB_x000D_
Data Type = Bk_Number 19 - 9_x000D_
Bk_OtherCurrencies = AllCurrencies_x000D_
Bk_LiabByJurisdCounterparty = Amounts payable under repurchase agreements_x000D_
Bk_Assconcomloc = Singapore</t>
        </r>
      </text>
    </comment>
    <comment ref="N15" authorId="0" shapeId="0" xr:uid="{00000000-0006-0000-2900-00001A000000}">
      <text>
        <r>
          <rPr>
            <b/>
            <sz val="9"/>
            <color indexed="81"/>
            <rFont val="Tahoma"/>
            <family val="2"/>
          </rPr>
          <t>Metric = D4_I_PublicSectEntit_Amount_AllSGDUSDRMB_x000D_
Data Type = Bk_Number 19 - 9_x000D_
Bk_OtherCurrencies = AllCurrencies_x000D_
Bk_LiabByJurisdCounterparty = Amounts payable under repurchase agreements_x000D_
Bk_Assconcomloc = Singapore</t>
        </r>
      </text>
    </comment>
    <comment ref="O15" authorId="0" shapeId="0" xr:uid="{00000000-0006-0000-2900-00001B000000}">
      <text>
        <r>
          <rPr>
            <b/>
            <sz val="9"/>
            <color indexed="81"/>
            <rFont val="Tahoma"/>
            <family val="2"/>
          </rPr>
          <t>Metric = D4_I_NonFinCorp_Amount_AllSGDUSDRMB_x000D_
Data Type = Bk_Number 19 - 9_x000D_
Bk_OtherCurrencies = AllCurrencies_x000D_
Bk_LiabByJurisdCounterparty = Amounts payable under repurchase agreements_x000D_
Bk_Assconcomloc = Singapore</t>
        </r>
      </text>
    </comment>
    <comment ref="P15" authorId="0" shapeId="0" xr:uid="{00000000-0006-0000-2900-00001C000000}">
      <text>
        <r>
          <rPr>
            <b/>
            <sz val="9"/>
            <color indexed="81"/>
            <rFont val="Tahoma"/>
            <family val="2"/>
          </rPr>
          <t>Metric = D4_I_UnincorpEnterpNatPerson_Amount_AllSGDUSDRMB_x000D_
Data Type = Bk_Number 19 - 9_x000D_
Bk_OtherCurrencies = AllCurrencies_x000D_
Bk_LiabByJurisdCounterparty = Amounts payable under repurchase agreements_x000D_
Bk_Assconcomloc = Singapore</t>
        </r>
      </text>
    </comment>
    <comment ref="Q15" authorId="0" shapeId="0" xr:uid="{00000000-0006-0000-2900-00001D000000}">
      <text>
        <r>
          <rPr>
            <b/>
            <sz val="9"/>
            <color indexed="81"/>
            <rFont val="Tahoma"/>
            <family val="2"/>
          </rPr>
          <t>Metric = D4_I_NatPerson_Amount_AllSGDUSDRMB_x000D_
Data Type = Bk_Number 19 - 9_x000D_
Bk_OtherCurrencies = AllCurrencies_x000D_
Bk_LiabByJurisdCounterparty = Amounts payable under repurchase agreements_x000D_
Bk_Assconcomloc = Singapore</t>
        </r>
      </text>
    </comment>
    <comment ref="R15" authorId="0" shapeId="0" xr:uid="{00000000-0006-0000-2900-00001E000000}">
      <text>
        <r>
          <rPr>
            <b/>
            <sz val="9"/>
            <color indexed="81"/>
            <rFont val="Tahoma"/>
            <family val="2"/>
          </rPr>
          <t>Metric = D4_I_NonProfInstIndFamilies_Amount_AllSGDUSDRMB_x000D_
Data Type = Bk_Number 19 - 9_x000D_
Bk_OtherCurrencies = AllCurrencies_x000D_
Bk_LiabByJurisdCounterparty = Amounts payable under repurchase agreements_x000D_
Bk_Assconcomloc = Singapore</t>
        </r>
      </text>
    </comment>
    <comment ref="S15" authorId="0" shapeId="0" xr:uid="{00000000-0006-0000-2900-00001F000000}">
      <text>
        <r>
          <rPr>
            <b/>
            <sz val="9"/>
            <color indexed="81"/>
            <rFont val="Tahoma"/>
            <family val="2"/>
          </rPr>
          <t>Metric = D4_I_Other_Amount_AllSGDUSDRMB_x000D_
Data Type = Bk_Number 19 - 9_x000D_
Bk_OtherCurrencies = AllCurrencies_x000D_
Bk_LiabByJurisdCounterparty = Amounts payable under repurchase agreements_x000D_
Bk_Assconcomloc = Singapore</t>
        </r>
      </text>
    </comment>
    <comment ref="L16" authorId="0" shapeId="0" xr:uid="{00000000-0006-0000-2900-000020000000}">
      <text>
        <r>
          <rPr>
            <b/>
            <sz val="9"/>
            <color indexed="81"/>
            <rFont val="Tahoma"/>
            <family val="2"/>
          </rPr>
          <t>Metric = D4_I_CentrBankMonetAuth_Amount_AllSGDUSDRMB_x000D_
Data Type = Bk_Number 19 - 9_x000D_
Bk_OtherCurrencies = AllCurrencies_x000D_
Bk_LiabByJurisdCounterparty = Amounts payable under repurchase agreements_x000D_
Bk_Assconcomloc = MonetaryAuthoritySingapore</t>
        </r>
      </text>
    </comment>
    <comment ref="S17" authorId="0" shapeId="0" xr:uid="{00000000-0006-0000-2900-000021000000}">
      <text>
        <r>
          <rPr>
            <b/>
            <sz val="9"/>
            <color indexed="81"/>
            <rFont val="Tahoma"/>
            <family val="2"/>
          </rPr>
          <t>Metric = D4_I_Other_Amount_AllSGDUSDRMB_x000D_
Data Type = Bk_Number 19 - 9_x000D_
Bk_OtherCurrencies = AllCurrencies_x000D_
Bk_LiabByJurisdCounterparty = Amounts payable under repurchase agreements_x000D_
Bk_Assconcomloc = InternationalOrganisations</t>
        </r>
      </text>
    </comment>
    <comment ref="D21" authorId="0" shapeId="0" xr:uid="{00000000-0006-0000-2900-000022000000}">
      <text>
        <r>
          <rPr>
            <b/>
            <sz val="9"/>
            <color indexed="81"/>
            <rFont val="Tahoma"/>
            <family val="2"/>
          </rPr>
          <t>Metric = D4_I_Bank_Amount_AllSGDUSDRMB_x000D_
Data Type = Bk_Number 19 - 9_x000D_
Bk_OtherCurrencies = AllCurrencies_x000D_
Bk_LiabByJurisdCounterparty = Negative fair values for financial derivatives_x000D_
Bk_Assconcomloc = Singapore</t>
        </r>
      </text>
    </comment>
    <comment ref="E21" authorId="0" shapeId="0" xr:uid="{00000000-0006-0000-2900-000023000000}">
      <text>
        <r>
          <rPr>
            <b/>
            <sz val="9"/>
            <color indexed="81"/>
            <rFont val="Tahoma"/>
            <family val="2"/>
          </rPr>
          <t>Metric = D4_I_FinComp_Amount_AllSGDUSDRMB_x000D_
Data Type = Bk_Number 19 - 9_x000D_
Bk_OtherCurrencies = AllCurrencies_x000D_
Bk_LiabByJurisdCounterparty = Negative fair value financial derivatives_x000D_
Bk_Assconcomloc = Singapore</t>
        </r>
      </text>
    </comment>
    <comment ref="F21" authorId="0" shapeId="0" xr:uid="{00000000-0006-0000-2900-000024000000}">
      <text>
        <r>
          <rPr>
            <b/>
            <sz val="9"/>
            <color indexed="81"/>
            <rFont val="Tahoma"/>
            <family val="2"/>
          </rPr>
          <t>Metric = D4_I_MoneyMrktFund_Amount_AllSGDUSDRMB_x000D_
Data Type = Bk_Number 19 - 9_x000D_
Bk_OtherCurrencies = AllCurrencies_x000D_
Bk_LiabByJurisdCounterparty = Negative fair value financial derivatives_x000D_
Bk_Assconcomloc = Singapore</t>
        </r>
      </text>
    </comment>
    <comment ref="G21" authorId="0" shapeId="0" xr:uid="{00000000-0006-0000-2900-000025000000}">
      <text>
        <r>
          <rPr>
            <b/>
            <sz val="9"/>
            <color indexed="81"/>
            <rFont val="Tahoma"/>
            <family val="2"/>
          </rPr>
          <t>Metric = D4_I_InsurComp_Amount_AllSGDUSDRMB_x000D_
Data Type = Bk_Number 19 - 9_x000D_
Bk_OtherCurrencies = AllCurrencies_x000D_
Bk_LiabByJurisdCounterparty = Negative fair value financial derivatives_x000D_
Bk_Assconcomloc = Singapore</t>
        </r>
      </text>
    </comment>
    <comment ref="H21" authorId="0" shapeId="0" xr:uid="{00000000-0006-0000-2900-000026000000}">
      <text>
        <r>
          <rPr>
            <b/>
            <sz val="9"/>
            <color indexed="81"/>
            <rFont val="Tahoma"/>
            <family val="2"/>
          </rPr>
          <t>Metric = D4_I_ProvPensFund_Amount_AllSGDUSDRMB_x000D_
Data Type = Bk_Number 19 - 9_x000D_
Bk_OtherCurrencies = AllCurrencies_x000D_
Bk_LiabByJurisdCounterparty = Negative fair value financial derivatives_x000D_
Bk_Assconcomloc = Singapore</t>
        </r>
      </text>
    </comment>
    <comment ref="I21" authorId="0" shapeId="0" xr:uid="{00000000-0006-0000-2900-000027000000}">
      <text>
        <r>
          <rPr>
            <b/>
            <sz val="9"/>
            <color indexed="81"/>
            <rFont val="Tahoma"/>
            <family val="2"/>
          </rPr>
          <t>Metric = D4_I_SecurFuturComp_Amount_AllSGDUSDRMB_x000D_
Data Type = Bk_Number 19 - 9_x000D_
Bk_OtherCurrencies = AllCurrencies_x000D_
Bk_LiabByJurisdCounterparty = Negative fair value financial derivatives_x000D_
Bk_Assconcomloc = Singapore</t>
        </r>
      </text>
    </comment>
    <comment ref="J21" authorId="0" shapeId="0" xr:uid="{00000000-0006-0000-2900-000028000000}">
      <text>
        <r>
          <rPr>
            <b/>
            <sz val="9"/>
            <color indexed="81"/>
            <rFont val="Tahoma"/>
            <family val="2"/>
          </rPr>
          <t>Metric = D4_I_OthrNonBankFinInst_Amount_AllSGDUSDRMB_x000D_
Data Type = Bk_Number 19 - 9_x000D_
Bk_OtherCurrencies = AllCurrencies_x000D_
Bk_LiabByJurisdCounterparty = Negative fair value financial derivatives_x000D_
Bk_Assconcomloc = Singapore</t>
        </r>
      </text>
    </comment>
    <comment ref="M21" authorId="0" shapeId="0" xr:uid="{00000000-0006-0000-2900-000029000000}">
      <text>
        <r>
          <rPr>
            <b/>
            <sz val="9"/>
            <color indexed="81"/>
            <rFont val="Tahoma"/>
            <family val="2"/>
          </rPr>
          <t>Metric = D4_I_Government_Amount_AllSGDUSDRMB_x000D_
Data Type = Bk_Number 19 - 9_x000D_
Bk_OtherCurrencies = AllCurrencies_x000D_
Bk_LiabByJurisdCounterparty = Negative fair value financial derivatives_x000D_
Bk_Assconcomloc = Singapore</t>
        </r>
      </text>
    </comment>
    <comment ref="N21" authorId="0" shapeId="0" xr:uid="{00000000-0006-0000-2900-00002A000000}">
      <text>
        <r>
          <rPr>
            <b/>
            <sz val="9"/>
            <color indexed="81"/>
            <rFont val="Tahoma"/>
            <family val="2"/>
          </rPr>
          <t>Metric = D4_I_PublicSectEntit_Amount_AllSGDUSDRMB_x000D_
Data Type = Bk_Number 19 - 9_x000D_
Bk_OtherCurrencies = AllCurrencies_x000D_
Bk_LiabByJurisdCounterparty = Negative fair value financial derivatives_x000D_
Bk_Assconcomloc = Singapore</t>
        </r>
      </text>
    </comment>
    <comment ref="O21" authorId="0" shapeId="0" xr:uid="{00000000-0006-0000-2900-00002B000000}">
      <text>
        <r>
          <rPr>
            <b/>
            <sz val="9"/>
            <color indexed="81"/>
            <rFont val="Tahoma"/>
            <family val="2"/>
          </rPr>
          <t>Metric = D4_I_NonFinCorp_Amount_AllSGDUSDRMB_x000D_
Data Type = Bk_Number 19 - 9_x000D_
Bk_OtherCurrencies = AllCurrencies_x000D_
Bk_LiabByJurisdCounterparty = Negative fair value financial derivatives_x000D_
Bk_Assconcomloc = Singapore</t>
        </r>
      </text>
    </comment>
    <comment ref="P21" authorId="0" shapeId="0" xr:uid="{00000000-0006-0000-2900-00002C000000}">
      <text>
        <r>
          <rPr>
            <b/>
            <sz val="9"/>
            <color indexed="81"/>
            <rFont val="Tahoma"/>
            <family val="2"/>
          </rPr>
          <t>Metric = D4_I_UnincorpEnterpNatPerson_Amount_AllSGDUSDRMB_x000D_
Data Type = Bk_Number 19 - 9_x000D_
Bk_OtherCurrencies = AllCurrencies_x000D_
Bk_LiabByJurisdCounterparty = Negative fair value financial derivatives_x000D_
Bk_Assconcomloc = Singapore</t>
        </r>
      </text>
    </comment>
    <comment ref="Q21" authorId="0" shapeId="0" xr:uid="{00000000-0006-0000-2900-00002D000000}">
      <text>
        <r>
          <rPr>
            <b/>
            <sz val="9"/>
            <color indexed="81"/>
            <rFont val="Tahoma"/>
            <family val="2"/>
          </rPr>
          <t>Metric = D4_I_NatPerson_Amount_AllSGDUSDRMB_x000D_
Data Type = Bk_Number 19 - 9_x000D_
Bk_OtherCurrencies = AllCurrencies_x000D_
Bk_LiabByJurisdCounterparty = Negative fair value financial derivatives_x000D_
Bk_Assconcomloc = Singapore</t>
        </r>
      </text>
    </comment>
    <comment ref="R21" authorId="0" shapeId="0" xr:uid="{00000000-0006-0000-2900-00002E000000}">
      <text>
        <r>
          <rPr>
            <b/>
            <sz val="9"/>
            <color indexed="81"/>
            <rFont val="Tahoma"/>
            <family val="2"/>
          </rPr>
          <t>Metric = D4_I_NonProfInstIndFamilies_Amount_AllSGDUSDRMB_x000D_
Data Type = Bk_Number 19 - 9_x000D_
Bk_OtherCurrencies = AllCurrencies_x000D_
Bk_LiabByJurisdCounterparty = Negative fair value financial derivatives_x000D_
Bk_Assconcomloc = Singapore</t>
        </r>
      </text>
    </comment>
    <comment ref="S21" authorId="0" shapeId="0" xr:uid="{00000000-0006-0000-2900-00002F000000}">
      <text>
        <r>
          <rPr>
            <b/>
            <sz val="9"/>
            <color indexed="81"/>
            <rFont val="Tahoma"/>
            <family val="2"/>
          </rPr>
          <t>Metric = D4_I_Other_Amount_AllSGDUSDRMB_x000D_
Data Type = Bk_Number 19 - 9_x000D_
Bk_OtherCurrencies = AllCurrencies_x000D_
Bk_LiabByJurisdCounterparty = Negative fair value financial derivatives_x000D_
Bk_Assconcomloc = Singapore</t>
        </r>
      </text>
    </comment>
    <comment ref="L22" authorId="0" shapeId="0" xr:uid="{00000000-0006-0000-2900-000030000000}">
      <text>
        <r>
          <rPr>
            <b/>
            <sz val="9"/>
            <color indexed="81"/>
            <rFont val="Tahoma"/>
            <family val="2"/>
          </rPr>
          <t>Metric = D4_I_CentrBankMonetAuth_Amount_AllSGDUSDRMB_x000D_
Data Type = Bk_Number 19 - 9_x000D_
Bk_OtherCurrencies = AllCurrencies_x000D_
Bk_LiabByJurisdCounterparty = Negative fair values for financial derivatives_x000D_
Bk_Assconcomloc = MonetaryAuthoritySingapore</t>
        </r>
      </text>
    </comment>
    <comment ref="S23" authorId="0" shapeId="0" xr:uid="{00000000-0006-0000-2900-000031000000}">
      <text>
        <r>
          <rPr>
            <b/>
            <sz val="9"/>
            <color indexed="81"/>
            <rFont val="Tahoma"/>
            <family val="2"/>
          </rPr>
          <t>Metric = D4_I_Other_Amount_AllSGDUSDRMB_x000D_
Data Type = Bk_Number 19 - 9_x000D_
Bk_OtherCurrencies = AllCurrencies_x000D_
Bk_LiabByJurisdCounterparty = Negative fair values for financial derivatives_x000D_
Bk_Assconcomloc = InternationalOrganisations</t>
        </r>
      </text>
    </comment>
    <comment ref="D27" authorId="0" shapeId="0" xr:uid="{00000000-0006-0000-2900-000032000000}">
      <text>
        <r>
          <rPr>
            <b/>
            <sz val="9"/>
            <color indexed="81"/>
            <rFont val="Tahoma"/>
            <family val="2"/>
          </rPr>
          <t>Metric = D4_I_Bank_Amount_AllSGDUSDRMB_x000D_
Data Type = Bk_Number 19 - 9_x000D_
Bk_OtherCurrencies = AllCurrencies_x000D_
Bk_LiabByJurisdCounterparty = Bills Payable_x000D_
Bk_Assconcomloc = Singapore</t>
        </r>
      </text>
    </comment>
    <comment ref="E27" authorId="0" shapeId="0" xr:uid="{00000000-0006-0000-2900-000033000000}">
      <text>
        <r>
          <rPr>
            <b/>
            <sz val="9"/>
            <color indexed="81"/>
            <rFont val="Tahoma"/>
            <family val="2"/>
          </rPr>
          <t>Metric = D4_I_FinComp_Amount_AllSGDUSDRMB_x000D_
Data Type = Bk_Number 19 - 9_x000D_
Bk_OtherCurrencies = AllCurrencies_x000D_
Bk_LiabByJurisdCounterparty = Bills Payable_x000D_
Bk_Assconcomloc = Singapore</t>
        </r>
      </text>
    </comment>
    <comment ref="F27" authorId="0" shapeId="0" xr:uid="{00000000-0006-0000-2900-000034000000}">
      <text>
        <r>
          <rPr>
            <b/>
            <sz val="9"/>
            <color indexed="81"/>
            <rFont val="Tahoma"/>
            <family val="2"/>
          </rPr>
          <t>Metric = D4_I_MoneyMrktFund_Amount_AllSGDUSDRMB_x000D_
Data Type = Bk_Number 19 - 9_x000D_
Bk_OtherCurrencies = AllCurrencies_x000D_
Bk_LiabByJurisdCounterparty = Bills Payable_x000D_
Bk_Assconcomloc = Singapore</t>
        </r>
      </text>
    </comment>
    <comment ref="G27" authorId="0" shapeId="0" xr:uid="{00000000-0006-0000-2900-000035000000}">
      <text>
        <r>
          <rPr>
            <b/>
            <sz val="9"/>
            <color indexed="81"/>
            <rFont val="Tahoma"/>
            <family val="2"/>
          </rPr>
          <t>Metric = D4_I_InsurComp_Amount_AllSGDUSDRMB_x000D_
Data Type = Bk_Number 19 - 9_x000D_
Bk_OtherCurrencies = AllCurrencies_x000D_
Bk_LiabByJurisdCounterparty = Bills Payable_x000D_
Bk_Assconcomloc = Singapore</t>
        </r>
      </text>
    </comment>
    <comment ref="H27" authorId="0" shapeId="0" xr:uid="{00000000-0006-0000-2900-000036000000}">
      <text>
        <r>
          <rPr>
            <b/>
            <sz val="9"/>
            <color indexed="81"/>
            <rFont val="Tahoma"/>
            <family val="2"/>
          </rPr>
          <t>Metric = D4_I_ProvPensFund_Amount_AllSGDUSDRMB_x000D_
Data Type = Bk_Number 19 - 9_x000D_
Bk_OtherCurrencies = AllCurrencies_x000D_
Bk_LiabByJurisdCounterparty = Bills Payable_x000D_
Bk_Assconcomloc = Singapore</t>
        </r>
      </text>
    </comment>
    <comment ref="I27" authorId="0" shapeId="0" xr:uid="{00000000-0006-0000-2900-000037000000}">
      <text>
        <r>
          <rPr>
            <b/>
            <sz val="9"/>
            <color indexed="81"/>
            <rFont val="Tahoma"/>
            <family val="2"/>
          </rPr>
          <t>Metric = D4_I_SecurFuturComp_Amount_AllSGDUSDRMB_x000D_
Data Type = Bk_Number 19 - 9_x000D_
Bk_OtherCurrencies = AllCurrencies_x000D_
Bk_LiabByJurisdCounterparty = Bills Payable_x000D_
Bk_Assconcomloc = Singapore</t>
        </r>
      </text>
    </comment>
    <comment ref="J27" authorId="0" shapeId="0" xr:uid="{00000000-0006-0000-2900-000038000000}">
      <text>
        <r>
          <rPr>
            <b/>
            <sz val="9"/>
            <color indexed="81"/>
            <rFont val="Tahoma"/>
            <family val="2"/>
          </rPr>
          <t>Metric = D4_I_OthrNonBankFinInst_Amount_AllSGDUSDRMB_x000D_
Data Type = Bk_Number 19 - 9_x000D_
Bk_OtherCurrencies = AllCurrencies_x000D_
Bk_LiabByJurisdCounterparty = Bills Payable_x000D_
Bk_Assconcomloc = Singapore</t>
        </r>
      </text>
    </comment>
    <comment ref="M27" authorId="0" shapeId="0" xr:uid="{00000000-0006-0000-2900-000039000000}">
      <text>
        <r>
          <rPr>
            <b/>
            <sz val="9"/>
            <color indexed="81"/>
            <rFont val="Tahoma"/>
            <family val="2"/>
          </rPr>
          <t>Metric = D4_I_Government_Amount_AllSGDUSDRMB_x000D_
Data Type = Bk_Number 19 - 9_x000D_
Bk_OtherCurrencies = AllCurrencies_x000D_
Bk_LiabByJurisdCounterparty = Bills Payable_x000D_
Bk_Assconcomloc = Singapore</t>
        </r>
      </text>
    </comment>
    <comment ref="N27" authorId="0" shapeId="0" xr:uid="{00000000-0006-0000-2900-00003A000000}">
      <text>
        <r>
          <rPr>
            <b/>
            <sz val="9"/>
            <color indexed="81"/>
            <rFont val="Tahoma"/>
            <family val="2"/>
          </rPr>
          <t>Metric = D4_I_PublicSectEntit_Amount_AllSGDUSDRMB_x000D_
Data Type = Bk_Number 19 - 9_x000D_
Bk_OtherCurrencies = AllCurrencies_x000D_
Bk_LiabByJurisdCounterparty = Bills Payable_x000D_
Bk_Assconcomloc = Singapore</t>
        </r>
      </text>
    </comment>
    <comment ref="O27" authorId="0" shapeId="0" xr:uid="{00000000-0006-0000-2900-00003B000000}">
      <text>
        <r>
          <rPr>
            <b/>
            <sz val="9"/>
            <color indexed="81"/>
            <rFont val="Tahoma"/>
            <family val="2"/>
          </rPr>
          <t>Metric = D4_I_NonFinCorp_Amount_AllSGDUSDRMB_x000D_
Data Type = Bk_Number 19 - 9_x000D_
Bk_OtherCurrencies = AllCurrencies_x000D_
Bk_LiabByJurisdCounterparty = Bills Payable_x000D_
Bk_Assconcomloc = Singapore</t>
        </r>
      </text>
    </comment>
    <comment ref="P27" authorId="0" shapeId="0" xr:uid="{00000000-0006-0000-2900-00003C000000}">
      <text>
        <r>
          <rPr>
            <b/>
            <sz val="9"/>
            <color indexed="81"/>
            <rFont val="Tahoma"/>
            <family val="2"/>
          </rPr>
          <t>Metric = D4_I_UnincorpEnterpNatPerson_Amount_AllSGDUSDRMB_x000D_
Data Type = Bk_Number 19 - 9_x000D_
Bk_OtherCurrencies = AllCurrencies_x000D_
Bk_LiabByJurisdCounterparty = Bills Payable_x000D_
Bk_Assconcomloc = Singapore</t>
        </r>
      </text>
    </comment>
    <comment ref="Q27" authorId="0" shapeId="0" xr:uid="{00000000-0006-0000-2900-00003D000000}">
      <text>
        <r>
          <rPr>
            <b/>
            <sz val="9"/>
            <color indexed="81"/>
            <rFont val="Tahoma"/>
            <family val="2"/>
          </rPr>
          <t>Metric = D4_I_NatPerson_Amount_AllSGDUSDRMB_x000D_
Data Type = Bk_Number 19 - 9_x000D_
Bk_OtherCurrencies = AllCurrencies_x000D_
Bk_LiabByJurisdCounterparty = Bills Payable_x000D_
Bk_Assconcomloc = Singapore</t>
        </r>
      </text>
    </comment>
    <comment ref="R27" authorId="0" shapeId="0" xr:uid="{00000000-0006-0000-2900-00003E000000}">
      <text>
        <r>
          <rPr>
            <b/>
            <sz val="9"/>
            <color indexed="81"/>
            <rFont val="Tahoma"/>
            <family val="2"/>
          </rPr>
          <t>Metric = D4_I_NonProfInstIndFamilies_Amount_AllSGDUSDRMB_x000D_
Data Type = Bk_Number 19 - 9_x000D_
Bk_OtherCurrencies = AllCurrencies_x000D_
Bk_LiabByJurisdCounterparty = Bills Payable_x000D_
Bk_Assconcomloc = Singapore</t>
        </r>
      </text>
    </comment>
    <comment ref="S27" authorId="0" shapeId="0" xr:uid="{00000000-0006-0000-2900-00003F000000}">
      <text>
        <r>
          <rPr>
            <b/>
            <sz val="9"/>
            <color indexed="81"/>
            <rFont val="Tahoma"/>
            <family val="2"/>
          </rPr>
          <t>Metric = D4_I_Other_Amount_AllSGDUSDRMB_x000D_
Data Type = Bk_Number 19 - 9_x000D_
Bk_OtherCurrencies = AllCurrencies_x000D_
Bk_LiabByJurisdCounterparty = Bills Payable_x000D_
Bk_Assconcomloc = Singapore</t>
        </r>
      </text>
    </comment>
    <comment ref="L28" authorId="0" shapeId="0" xr:uid="{00000000-0006-0000-2900-000040000000}">
      <text>
        <r>
          <rPr>
            <b/>
            <sz val="9"/>
            <color indexed="81"/>
            <rFont val="Tahoma"/>
            <family val="2"/>
          </rPr>
          <t>Metric = D4_I_CentrBankMonetAuth_Amount_AllSGDUSDRMB_x000D_
Data Type = Bk_Number 19 - 9_x000D_
Bk_OtherCurrencies = AllCurrencies_x000D_
Bk_LiabByJurisdCounterparty = Bills Payable_x000D_
Bk_Assconcomloc = MonetaryAuthoritySingapore</t>
        </r>
      </text>
    </comment>
    <comment ref="S29" authorId="0" shapeId="0" xr:uid="{00000000-0006-0000-2900-000041000000}">
      <text>
        <r>
          <rPr>
            <b/>
            <sz val="9"/>
            <color indexed="81"/>
            <rFont val="Tahoma"/>
            <family val="2"/>
          </rPr>
          <t>Metric = D4_I_Other_Amount_AllSGDUSDRMB_x000D_
Data Type = Bk_Number 19 - 9_x000D_
Bk_OtherCurrencies = AllCurrencies_x000D_
Bk_LiabByJurisdCounterparty = Bills Payable_x000D_
Bk_Assconcomloc = InternationalOrganisations</t>
        </r>
      </text>
    </comment>
    <comment ref="D33" authorId="0" shapeId="0" xr:uid="{00000000-0006-0000-2900-000042000000}">
      <text>
        <r>
          <rPr>
            <b/>
            <sz val="9"/>
            <color indexed="81"/>
            <rFont val="Tahoma"/>
            <family val="2"/>
          </rPr>
          <t>Metric = D4_I_Bank_Amount_AllSGDUSDRMB_x000D_
Data Type = Bk_Number 19 - 9_x000D_
Bk_OtherCurrencies = AllCurrencies_x000D_
Bk_LiabByJurisdCounterparty = Negotiable Certificates of Deposits_x000D_
Bk_Assconcomloc = Singapore</t>
        </r>
      </text>
    </comment>
    <comment ref="E33" authorId="0" shapeId="0" xr:uid="{00000000-0006-0000-2900-000043000000}">
      <text>
        <r>
          <rPr>
            <b/>
            <sz val="9"/>
            <color indexed="81"/>
            <rFont val="Tahoma"/>
            <family val="2"/>
          </rPr>
          <t>Metric = D4_I_FinComp_Amount_AllSGDUSDRMB_x000D_
Data Type = Bk_Number 19 - 9_x000D_
Bk_OtherCurrencies = AllCurrencies_x000D_
Bk_LiabByJurisdCounterparty = Negotiable Certificates of Deposits_x000D_
Bk_Assconcomloc = Singapore</t>
        </r>
      </text>
    </comment>
    <comment ref="F33" authorId="0" shapeId="0" xr:uid="{00000000-0006-0000-2900-000044000000}">
      <text>
        <r>
          <rPr>
            <b/>
            <sz val="9"/>
            <color indexed="81"/>
            <rFont val="Tahoma"/>
            <family val="2"/>
          </rPr>
          <t>Metric = D4_I_MoneyMrktFund_Amount_AllSGDUSDRMB_x000D_
Data Type = Bk_Number 19 - 9_x000D_
Bk_OtherCurrencies = AllCurrencies_x000D_
Bk_LiabByJurisdCounterparty = Negotiable Certificates of Deposits_x000D_
Bk_Assconcomloc = Singapore</t>
        </r>
      </text>
    </comment>
    <comment ref="G33" authorId="0" shapeId="0" xr:uid="{00000000-0006-0000-2900-000045000000}">
      <text>
        <r>
          <rPr>
            <b/>
            <sz val="9"/>
            <color indexed="81"/>
            <rFont val="Tahoma"/>
            <family val="2"/>
          </rPr>
          <t>Metric = D4_I_InsurComp_Amount_AllSGDUSDRMB_x000D_
Data Type = Bk_Number 19 - 9_x000D_
Bk_OtherCurrencies = AllCurrencies_x000D_
Bk_LiabByJurisdCounterparty = Negotiable Certificates of Deposits_x000D_
Bk_Assconcomloc = Singapore</t>
        </r>
      </text>
    </comment>
    <comment ref="H33" authorId="0" shapeId="0" xr:uid="{00000000-0006-0000-2900-000046000000}">
      <text>
        <r>
          <rPr>
            <b/>
            <sz val="9"/>
            <color indexed="81"/>
            <rFont val="Tahoma"/>
            <family val="2"/>
          </rPr>
          <t>Metric = D4_I_ProvPensFund_Amount_AllSGDUSDRMB_x000D_
Data Type = Bk_Number 19 - 9_x000D_
Bk_OtherCurrencies = AllCurrencies_x000D_
Bk_LiabByJurisdCounterparty = Negotiable Certificates of Deposits_x000D_
Bk_Assconcomloc = Singapore</t>
        </r>
      </text>
    </comment>
    <comment ref="I33" authorId="0" shapeId="0" xr:uid="{00000000-0006-0000-2900-000047000000}">
      <text>
        <r>
          <rPr>
            <b/>
            <sz val="9"/>
            <color indexed="81"/>
            <rFont val="Tahoma"/>
            <family val="2"/>
          </rPr>
          <t>Metric = D4_I_SecurFuturComp_Amount_AllSGDUSDRMB_x000D_
Data Type = Bk_Number 19 - 9_x000D_
Bk_OtherCurrencies = AllCurrencies_x000D_
Bk_LiabByJurisdCounterparty = Negotiable Certificates of Deposits_x000D_
Bk_Assconcomloc = Singapore</t>
        </r>
      </text>
    </comment>
    <comment ref="J33" authorId="0" shapeId="0" xr:uid="{00000000-0006-0000-2900-000048000000}">
      <text>
        <r>
          <rPr>
            <b/>
            <sz val="9"/>
            <color indexed="81"/>
            <rFont val="Tahoma"/>
            <family val="2"/>
          </rPr>
          <t>Metric = D4_I_OthrNonBankFinInst_Amount_AllSGDUSDRMB_x000D_
Data Type = Bk_Number 19 - 9_x000D_
Bk_OtherCurrencies = AllCurrencies_x000D_
Bk_LiabByJurisdCounterparty = Negotiable Certificates of Deposits_x000D_
Bk_Assconcomloc = Singapore</t>
        </r>
      </text>
    </comment>
    <comment ref="M33" authorId="0" shapeId="0" xr:uid="{00000000-0006-0000-2900-000049000000}">
      <text>
        <r>
          <rPr>
            <b/>
            <sz val="9"/>
            <color indexed="81"/>
            <rFont val="Tahoma"/>
            <family val="2"/>
          </rPr>
          <t>Metric = D4_I_Government_Amount_AllSGDUSDRMB_x000D_
Data Type = Bk_Number 19 - 9_x000D_
Bk_OtherCurrencies = AllCurrencies_x000D_
Bk_LiabByJurisdCounterparty = Negotiable Certificates of Deposits_x000D_
Bk_Assconcomloc = Singapore</t>
        </r>
      </text>
    </comment>
    <comment ref="N33" authorId="0" shapeId="0" xr:uid="{00000000-0006-0000-2900-00004A000000}">
      <text>
        <r>
          <rPr>
            <b/>
            <sz val="9"/>
            <color indexed="81"/>
            <rFont val="Tahoma"/>
            <family val="2"/>
          </rPr>
          <t>Metric = D4_I_PublicSectEntit_Amount_AllSGDUSDRMB_x000D_
Data Type = Bk_Number 19 - 9_x000D_
Bk_OtherCurrencies = AllCurrencies_x000D_
Bk_LiabByJurisdCounterparty = Negotiable Certificates of Deposits_x000D_
Bk_Assconcomloc = Singapore</t>
        </r>
      </text>
    </comment>
    <comment ref="O33" authorId="0" shapeId="0" xr:uid="{00000000-0006-0000-2900-00004B000000}">
      <text>
        <r>
          <rPr>
            <b/>
            <sz val="9"/>
            <color indexed="81"/>
            <rFont val="Tahoma"/>
            <family val="2"/>
          </rPr>
          <t>Metric = D4_I_NonFinCorp_Amount_AllSGDUSDRMB_x000D_
Data Type = Bk_Number 19 - 9_x000D_
Bk_OtherCurrencies = AllCurrencies_x000D_
Bk_LiabByJurisdCounterparty = Negotiable Certificates of Deposits_x000D_
Bk_Assconcomloc = Singapore</t>
        </r>
      </text>
    </comment>
    <comment ref="P33" authorId="0" shapeId="0" xr:uid="{00000000-0006-0000-2900-00004C000000}">
      <text>
        <r>
          <rPr>
            <b/>
            <sz val="9"/>
            <color indexed="81"/>
            <rFont val="Tahoma"/>
            <family val="2"/>
          </rPr>
          <t>Metric = D4_I_UnincorpEnterpNatPerson_Amount_AllSGDUSDRMB_x000D_
Data Type = Bk_Number 19 - 9_x000D_
Bk_OtherCurrencies = AllCurrencies_x000D_
Bk_LiabByJurisdCounterparty = Negotiable Certificates of Deposits_x000D_
Bk_Assconcomloc = Singapore</t>
        </r>
      </text>
    </comment>
    <comment ref="Q33" authorId="0" shapeId="0" xr:uid="{00000000-0006-0000-2900-00004D000000}">
      <text>
        <r>
          <rPr>
            <b/>
            <sz val="9"/>
            <color indexed="81"/>
            <rFont val="Tahoma"/>
            <family val="2"/>
          </rPr>
          <t>Metric = D4_I_NatPerson_Amount_AllSGDUSDRMB_x000D_
Data Type = Bk_Number 19 - 9_x000D_
Bk_OtherCurrencies = AllCurrencies_x000D_
Bk_LiabByJurisdCounterparty = Negotiable Certificates of Deposits_x000D_
Bk_Assconcomloc = Singapore</t>
        </r>
      </text>
    </comment>
    <comment ref="R33" authorId="0" shapeId="0" xr:uid="{00000000-0006-0000-2900-00004E000000}">
      <text>
        <r>
          <rPr>
            <b/>
            <sz val="9"/>
            <color indexed="81"/>
            <rFont val="Tahoma"/>
            <family val="2"/>
          </rPr>
          <t>Metric = D4_I_NonProfInstIndFamilies_Amount_AllSGDUSDRMB_x000D_
Data Type = Bk_Number 19 - 9_x000D_
Bk_OtherCurrencies = AllCurrencies_x000D_
Bk_LiabByJurisdCounterparty = Negotiable Certificates of Deposits_x000D_
Bk_Assconcomloc = Singapore</t>
        </r>
      </text>
    </comment>
    <comment ref="S33" authorId="0" shapeId="0" xr:uid="{00000000-0006-0000-2900-00004F000000}">
      <text>
        <r>
          <rPr>
            <b/>
            <sz val="9"/>
            <color indexed="81"/>
            <rFont val="Tahoma"/>
            <family val="2"/>
          </rPr>
          <t>Metric = D4_I_Other_Amount_AllSGDUSDRMB_x000D_
Data Type = Bk_Number 19 - 9_x000D_
Bk_OtherCurrencies = AllCurrencies_x000D_
Bk_LiabByJurisdCounterparty = Negotiable Certificates of Deposits_x000D_
Bk_Assconcomloc = Singapore</t>
        </r>
      </text>
    </comment>
    <comment ref="U33" authorId="0" shapeId="0" xr:uid="{00000000-0006-0000-2900-000050000000}">
      <text>
        <r>
          <rPr>
            <b/>
            <sz val="9"/>
            <color indexed="81"/>
            <rFont val="Tahoma"/>
            <family val="2"/>
          </rPr>
          <t>Metric = D4_I_AllCurr_NegotiableCertDep_Singapore_TotalNCDMatur1Yr_x000D_
Data Type = Bk_Number 19 - 9</t>
        </r>
      </text>
    </comment>
    <comment ref="L34" authorId="0" shapeId="0" xr:uid="{00000000-0006-0000-2900-000051000000}">
      <text>
        <r>
          <rPr>
            <b/>
            <sz val="9"/>
            <color indexed="81"/>
            <rFont val="Tahoma"/>
            <family val="2"/>
          </rPr>
          <t>Metric = D4_I_CentrBankMonetAuth_Amount_AllSGDUSDRMB_x000D_
Data Type = Bk_Number 19 - 9_x000D_
Bk_OtherCurrencies = AllCurrencies_x000D_
Bk_LiabByJurisdCounterparty = Negotiable Certificates of Deposits_x000D_
Bk_Assconcomloc = MonetaryAuthoritySingapore</t>
        </r>
      </text>
    </comment>
    <comment ref="U34" authorId="0" shapeId="0" xr:uid="{00000000-0006-0000-2900-000052000000}">
      <text>
        <r>
          <rPr>
            <b/>
            <sz val="9"/>
            <color indexed="81"/>
            <rFont val="Tahoma"/>
            <family val="2"/>
          </rPr>
          <t>Metric = D4_I_AllCurr_NegotiableCertDep_MonetAuthSing_TotalNCDMatur1Yr_x000D_
Data Type = Bk_Number 19 - 9</t>
        </r>
      </text>
    </comment>
    <comment ref="S35" authorId="0" shapeId="0" xr:uid="{00000000-0006-0000-2900-000053000000}">
      <text>
        <r>
          <rPr>
            <b/>
            <sz val="9"/>
            <color indexed="81"/>
            <rFont val="Tahoma"/>
            <family val="2"/>
          </rPr>
          <t>Metric = D4_I_Other_Amount_AllSGDUSDRMB_x000D_
Data Type = Bk_Number 19 - 9_x000D_
Bk_OtherCurrencies = AllCurrencies_x000D_
Bk_LiabByJurisdCounterparty = Negotiable Certificates of Deposits_x000D_
Bk_Assconcomloc = InternationalOrganisations</t>
        </r>
      </text>
    </comment>
    <comment ref="U35" authorId="0" shapeId="0" xr:uid="{00000000-0006-0000-2900-000054000000}">
      <text>
        <r>
          <rPr>
            <b/>
            <sz val="9"/>
            <color indexed="81"/>
            <rFont val="Tahoma"/>
            <family val="2"/>
          </rPr>
          <t>Metric = D4_I_AllCurr_NegotiableCertDep_IntOrg_TotalNCDMatur1Yr_x000D_
Data Type = Bk_Number 19 - 9</t>
        </r>
      </text>
    </comment>
    <comment ref="D39" authorId="0" shapeId="0" xr:uid="{00000000-0006-0000-2900-000055000000}">
      <text>
        <r>
          <rPr>
            <b/>
            <sz val="9"/>
            <color indexed="81"/>
            <rFont val="Tahoma"/>
            <family val="2"/>
          </rPr>
          <t>Metric = D4_I_Bank_Amount_AllSGDUSDRMB_x000D_
Data Type = Bk_Number 19 - 9_x000D_
Bk_OtherCurrencies = AllCurrencies_x000D_
Bk_LiabByJurisdCounterparty = Debt Securities_x000D_
Bk_Assconcomloc = Singapore</t>
        </r>
      </text>
    </comment>
    <comment ref="E39" authorId="0" shapeId="0" xr:uid="{00000000-0006-0000-2900-000056000000}">
      <text>
        <r>
          <rPr>
            <b/>
            <sz val="9"/>
            <color indexed="81"/>
            <rFont val="Tahoma"/>
            <family val="2"/>
          </rPr>
          <t>Metric = D4_I_FinComp_Amount_AllSGDUSDRMB_x000D_
Data Type = Bk_Number 19 - 9_x000D_
Bk_OtherCurrencies = AllCurrencies_x000D_
Bk_LiabByJurisdCounterparty = Debt Securities_x000D_
Bk_Assconcomloc = Singapore</t>
        </r>
      </text>
    </comment>
    <comment ref="F39" authorId="0" shapeId="0" xr:uid="{00000000-0006-0000-2900-000057000000}">
      <text>
        <r>
          <rPr>
            <b/>
            <sz val="9"/>
            <color indexed="81"/>
            <rFont val="Tahoma"/>
            <family val="2"/>
          </rPr>
          <t>Metric = D4_I_MoneyMrktFund_Amount_AllSGDUSDRMB_x000D_
Data Type = Bk_Number 19 - 9_x000D_
Bk_OtherCurrencies = AllCurrencies_x000D_
Bk_LiabByJurisdCounterparty = Debt Securities_x000D_
Bk_Assconcomloc = Singapore</t>
        </r>
      </text>
    </comment>
    <comment ref="G39" authorId="0" shapeId="0" xr:uid="{00000000-0006-0000-2900-000058000000}">
      <text>
        <r>
          <rPr>
            <b/>
            <sz val="9"/>
            <color indexed="81"/>
            <rFont val="Tahoma"/>
            <family val="2"/>
          </rPr>
          <t>Metric = D4_I_InsurComp_Amount_AllSGDUSDRMB_x000D_
Data Type = Bk_Number 19 - 9_x000D_
Bk_OtherCurrencies = AllCurrencies_x000D_
Bk_LiabByJurisdCounterparty = Debt Securities_x000D_
Bk_Assconcomloc = Singapore</t>
        </r>
      </text>
    </comment>
    <comment ref="H39" authorId="0" shapeId="0" xr:uid="{00000000-0006-0000-2900-000059000000}">
      <text>
        <r>
          <rPr>
            <b/>
            <sz val="9"/>
            <color indexed="81"/>
            <rFont val="Tahoma"/>
            <family val="2"/>
          </rPr>
          <t>Metric = D4_I_ProvPensFund_Amount_AllSGDUSDRMB_x000D_
Data Type = Bk_Number 19 - 9_x000D_
Bk_OtherCurrencies = AllCurrencies_x000D_
Bk_LiabByJurisdCounterparty = Debt Securities_x000D_
Bk_Assconcomloc = Singapore</t>
        </r>
      </text>
    </comment>
    <comment ref="I39" authorId="0" shapeId="0" xr:uid="{00000000-0006-0000-2900-00005A000000}">
      <text>
        <r>
          <rPr>
            <b/>
            <sz val="9"/>
            <color indexed="81"/>
            <rFont val="Tahoma"/>
            <family val="2"/>
          </rPr>
          <t>Metric = D4_I_SecurFuturComp_Amount_AllSGDUSDRMB_x000D_
Data Type = Bk_Number 19 - 9_x000D_
Bk_OtherCurrencies = AllCurrencies_x000D_
Bk_LiabByJurisdCounterparty = Debt Securities_x000D_
Bk_Assconcomloc = Singapore</t>
        </r>
      </text>
    </comment>
    <comment ref="J39" authorId="0" shapeId="0" xr:uid="{00000000-0006-0000-2900-00005B000000}">
      <text>
        <r>
          <rPr>
            <b/>
            <sz val="9"/>
            <color indexed="81"/>
            <rFont val="Tahoma"/>
            <family val="2"/>
          </rPr>
          <t>Metric = D4_I_OthrNonBankFinInst_Amount_AllSGDUSDRMB_x000D_
Data Type = Bk_Number 19 - 9_x000D_
Bk_OtherCurrencies = AllCurrencies_x000D_
Bk_LiabByJurisdCounterparty = Debt Securities_x000D_
Bk_Assconcomloc = Singapore</t>
        </r>
      </text>
    </comment>
    <comment ref="M39" authorId="0" shapeId="0" xr:uid="{00000000-0006-0000-2900-00005C000000}">
      <text>
        <r>
          <rPr>
            <b/>
            <sz val="9"/>
            <color indexed="81"/>
            <rFont val="Tahoma"/>
            <family val="2"/>
          </rPr>
          <t>Metric = D4_I_Government_Amount_AllSGDUSDRMB_x000D_
Data Type = Bk_Number 19 - 9_x000D_
Bk_OtherCurrencies = AllCurrencies_x000D_
Bk_LiabByJurisdCounterparty = Debt Securities_x000D_
Bk_Assconcomloc = Singapore</t>
        </r>
      </text>
    </comment>
    <comment ref="N39" authorId="0" shapeId="0" xr:uid="{00000000-0006-0000-2900-00005D000000}">
      <text>
        <r>
          <rPr>
            <b/>
            <sz val="9"/>
            <color indexed="81"/>
            <rFont val="Tahoma"/>
            <family val="2"/>
          </rPr>
          <t>Metric = D4_I_PublicSectEntit_Amount_AllSGDUSDRMB_x000D_
Data Type = Bk_Number 19 - 9_x000D_
Bk_OtherCurrencies = AllCurrencies_x000D_
Bk_LiabByJurisdCounterparty = Debt Securities_x000D_
Bk_Assconcomloc = Singapore</t>
        </r>
      </text>
    </comment>
    <comment ref="O39" authorId="0" shapeId="0" xr:uid="{00000000-0006-0000-2900-00005E000000}">
      <text>
        <r>
          <rPr>
            <b/>
            <sz val="9"/>
            <color indexed="81"/>
            <rFont val="Tahoma"/>
            <family val="2"/>
          </rPr>
          <t>Metric = D4_I_NonFinCorp_Amount_AllSGDUSDRMB_x000D_
Data Type = Bk_Number 19 - 9_x000D_
Bk_OtherCurrencies = AllCurrencies_x000D_
Bk_LiabByJurisdCounterparty = Debt Securities_x000D_
Bk_Assconcomloc = Singapore</t>
        </r>
      </text>
    </comment>
    <comment ref="P39" authorId="0" shapeId="0" xr:uid="{00000000-0006-0000-2900-00005F000000}">
      <text>
        <r>
          <rPr>
            <b/>
            <sz val="9"/>
            <color indexed="81"/>
            <rFont val="Tahoma"/>
            <family val="2"/>
          </rPr>
          <t>Metric = D4_I_UnincorpEnterpNatPerson_Amount_AllSGDUSDRMB_x000D_
Data Type = Bk_Number 19 - 9_x000D_
Bk_OtherCurrencies = AllCurrencies_x000D_
Bk_LiabByJurisdCounterparty = Debt Securities_x000D_
Bk_Assconcomloc = Singapore</t>
        </r>
      </text>
    </comment>
    <comment ref="Q39" authorId="0" shapeId="0" xr:uid="{00000000-0006-0000-2900-000060000000}">
      <text>
        <r>
          <rPr>
            <b/>
            <sz val="9"/>
            <color indexed="81"/>
            <rFont val="Tahoma"/>
            <family val="2"/>
          </rPr>
          <t>Metric = D4_I_NatPerson_Amount_AllSGDUSDRMB_x000D_
Data Type = Bk_Number 19 - 9_x000D_
Bk_OtherCurrencies = AllCurrencies_x000D_
Bk_LiabByJurisdCounterparty = Debt Securities_x000D_
Bk_Assconcomloc = Singapore</t>
        </r>
      </text>
    </comment>
    <comment ref="R39" authorId="0" shapeId="0" xr:uid="{00000000-0006-0000-2900-000061000000}">
      <text>
        <r>
          <rPr>
            <b/>
            <sz val="9"/>
            <color indexed="81"/>
            <rFont val="Tahoma"/>
            <family val="2"/>
          </rPr>
          <t>Metric = D4_I_NonProfInstIndFamilies_Amount_AllSGDUSDRMB_x000D_
Data Type = Bk_Number 19 - 9_x000D_
Bk_OtherCurrencies = AllCurrencies_x000D_
Bk_LiabByJurisdCounterparty = Debt Securities_x000D_
Bk_Assconcomloc = Singapore</t>
        </r>
      </text>
    </comment>
    <comment ref="S39" authorId="0" shapeId="0" xr:uid="{00000000-0006-0000-2900-000062000000}">
      <text>
        <r>
          <rPr>
            <b/>
            <sz val="9"/>
            <color indexed="81"/>
            <rFont val="Tahoma"/>
            <family val="2"/>
          </rPr>
          <t>Metric = D4_I_Other_Amount_AllSGDUSDRMB_x000D_
Data Type = Bk_Number 19 - 9_x000D_
Bk_OtherCurrencies = AllCurrencies_x000D_
Bk_LiabByJurisdCounterparty = Debt Securities_x000D_
Bk_Assconcomloc = Singapore</t>
        </r>
      </text>
    </comment>
    <comment ref="V39" authorId="0" shapeId="0" xr:uid="{00000000-0006-0000-2900-000063000000}">
      <text>
        <r>
          <rPr>
            <b/>
            <sz val="9"/>
            <color indexed="81"/>
            <rFont val="Tahoma"/>
            <family val="2"/>
          </rPr>
          <t>Metric = D4_I_AllCurr_DebtSecurities_Singapore_TotalDebtSecurMatur1Yr_x000D_
Data Type = Bk_Number 19 - 9</t>
        </r>
      </text>
    </comment>
    <comment ref="L40" authorId="0" shapeId="0" xr:uid="{00000000-0006-0000-2900-000064000000}">
      <text>
        <r>
          <rPr>
            <b/>
            <sz val="9"/>
            <color indexed="81"/>
            <rFont val="Tahoma"/>
            <family val="2"/>
          </rPr>
          <t>Metric = D4_I_CentrBankMonetAuth_Amount_AllSGDUSDRMB_x000D_
Data Type = Bk_Number 19 - 9_x000D_
Bk_OtherCurrencies = AllCurrencies_x000D_
Bk_LiabByJurisdCounterparty = Debt Securities_x000D_
Bk_Assconcomloc = MonetaryAuthoritySingapore</t>
        </r>
      </text>
    </comment>
    <comment ref="V40" authorId="0" shapeId="0" xr:uid="{00000000-0006-0000-2900-000065000000}">
      <text>
        <r>
          <rPr>
            <b/>
            <sz val="9"/>
            <color indexed="81"/>
            <rFont val="Tahoma"/>
            <family val="2"/>
          </rPr>
          <t>Metric = D4_I_AllCurr_DebtSecurities_MonetAuthSing_TotalDebtSecurMatur1Yr_x000D_
Data Type = Bk_Number 19 - 9</t>
        </r>
      </text>
    </comment>
    <comment ref="S41" authorId="0" shapeId="0" xr:uid="{00000000-0006-0000-2900-000066000000}">
      <text>
        <r>
          <rPr>
            <b/>
            <sz val="9"/>
            <color indexed="81"/>
            <rFont val="Tahoma"/>
            <family val="2"/>
          </rPr>
          <t>Metric = D4_I_Other_Amount_AllSGDUSDRMB_x000D_
Data Type = Bk_Number 19 - 9_x000D_
Bk_OtherCurrencies = AllCurrencies_x000D_
Bk_LiabByJurisdCounterparty = Debt Securities_x000D_
Bk_Assconcomloc = InternationalOrganisations</t>
        </r>
      </text>
    </comment>
    <comment ref="V41" authorId="0" shapeId="0" xr:uid="{00000000-0006-0000-2900-000067000000}">
      <text>
        <r>
          <rPr>
            <b/>
            <sz val="9"/>
            <color indexed="81"/>
            <rFont val="Tahoma"/>
            <family val="2"/>
          </rPr>
          <t>Metric = D4_I_AllCurr_DebtSecurities_IntOrg_TotalDebtSecurMatur1Yr_x000D_
Data Type = Bk_Number 19 - 9</t>
        </r>
      </text>
    </comment>
    <comment ref="D47" authorId="0" shapeId="0" xr:uid="{00000000-0006-0000-2900-000068000000}">
      <text>
        <r>
          <rPr>
            <b/>
            <sz val="9"/>
            <color indexed="81"/>
            <rFont val="Tahoma"/>
            <family val="2"/>
          </rPr>
          <t>Metric = D4_I_Bank_Amount_AllSGDUSDRMB_x000D_
Data Type = Bk_Number 19 - 9_x000D_
Bk_OtherCurrencies = SGD_x000D_
Bk_LiabByJurisdCounterparty = Deposits and Balances_x000D_
Bk_Assconcomloc = Singapore</t>
        </r>
      </text>
    </comment>
    <comment ref="E47" authorId="0" shapeId="0" xr:uid="{00000000-0006-0000-2900-000069000000}">
      <text>
        <r>
          <rPr>
            <b/>
            <sz val="9"/>
            <color indexed="81"/>
            <rFont val="Tahoma"/>
            <family val="2"/>
          </rPr>
          <t>Metric = D4_I_FinComp_Amount_AllSGDUSDRMB_x000D_
Data Type = Bk_Number 19 - 9_x000D_
Bk_OtherCurrencies = SGD_x000D_
Bk_LiabByJurisdCounterparty = Deposits and Balances_x000D_
Bk_Assconcomloc = Singapore</t>
        </r>
      </text>
    </comment>
    <comment ref="F47" authorId="0" shapeId="0" xr:uid="{00000000-0006-0000-2900-00006A000000}">
      <text>
        <r>
          <rPr>
            <b/>
            <sz val="9"/>
            <color indexed="81"/>
            <rFont val="Tahoma"/>
            <family val="2"/>
          </rPr>
          <t>Metric = D4_I_MoneyMrktFund_Amount_AllSGDUSDRMB_x000D_
Data Type = Bk_Number 19 - 9_x000D_
Bk_OtherCurrencies = SGD_x000D_
Bk_LiabByJurisdCounterparty = Deposits and Balances_x000D_
Bk_Assconcomloc = Singapore</t>
        </r>
      </text>
    </comment>
    <comment ref="G47" authorId="0" shapeId="0" xr:uid="{00000000-0006-0000-2900-00006B000000}">
      <text>
        <r>
          <rPr>
            <b/>
            <sz val="9"/>
            <color indexed="81"/>
            <rFont val="Tahoma"/>
            <family val="2"/>
          </rPr>
          <t>Metric = D4_I_InsurComp_Amount_AllSGDUSDRMB_x000D_
Data Type = Bk_Number 19 - 9_x000D_
Bk_OtherCurrencies = SGD_x000D_
Bk_LiabByJurisdCounterparty = Deposits and Balances_x000D_
Bk_Assconcomloc = Singapore</t>
        </r>
      </text>
    </comment>
    <comment ref="H47" authorId="0" shapeId="0" xr:uid="{00000000-0006-0000-2900-00006C000000}">
      <text>
        <r>
          <rPr>
            <b/>
            <sz val="9"/>
            <color indexed="81"/>
            <rFont val="Tahoma"/>
            <family val="2"/>
          </rPr>
          <t>Metric = D4_I_ProvPensFund_Amount_AllSGDUSDRMB_x000D_
Data Type = Bk_Number 19 - 9_x000D_
Bk_OtherCurrencies = SGD_x000D_
Bk_LiabByJurisdCounterparty = Deposits and Balances_x000D_
Bk_Assconcomloc = Singapore</t>
        </r>
      </text>
    </comment>
    <comment ref="I47" authorId="0" shapeId="0" xr:uid="{00000000-0006-0000-2900-00006D000000}">
      <text>
        <r>
          <rPr>
            <b/>
            <sz val="9"/>
            <color indexed="81"/>
            <rFont val="Tahoma"/>
            <family val="2"/>
          </rPr>
          <t>Metric = D4_I_SecurFuturComp_Amount_AllSGDUSDRMB_x000D_
Data Type = Bk_Number 19 - 9_x000D_
Bk_OtherCurrencies = SGD_x000D_
Bk_LiabByJurisdCounterparty = Deposits and Balances_x000D_
Bk_Assconcomloc = Singapore</t>
        </r>
      </text>
    </comment>
    <comment ref="J47" authorId="0" shapeId="0" xr:uid="{00000000-0006-0000-2900-00006E000000}">
      <text>
        <r>
          <rPr>
            <b/>
            <sz val="9"/>
            <color indexed="81"/>
            <rFont val="Tahoma"/>
            <family val="2"/>
          </rPr>
          <t>Metric = D4_I_OthrNonBankFinInst_Amount_AllSGDUSDRMB_x000D_
Data Type = Bk_Number 19 - 9_x000D_
Bk_OtherCurrencies = SGD_x000D_
Bk_LiabByJurisdCounterparty = Deposits and Balances_x000D_
Bk_Assconcomloc = Singapore</t>
        </r>
      </text>
    </comment>
    <comment ref="M47" authorId="0" shapeId="0" xr:uid="{00000000-0006-0000-2900-00006F000000}">
      <text>
        <r>
          <rPr>
            <b/>
            <sz val="9"/>
            <color indexed="81"/>
            <rFont val="Tahoma"/>
            <family val="2"/>
          </rPr>
          <t>Metric = D4_I_Government_Amount_AllSGDUSDRMB_x000D_
Data Type = Bk_Number 19 - 9_x000D_
Bk_OtherCurrencies = SGD_x000D_
Bk_LiabByJurisdCounterparty = Deposits and Balances_x000D_
Bk_Assconcomloc = Singapore</t>
        </r>
      </text>
    </comment>
    <comment ref="N47" authorId="0" shapeId="0" xr:uid="{00000000-0006-0000-2900-000070000000}">
      <text>
        <r>
          <rPr>
            <b/>
            <sz val="9"/>
            <color indexed="81"/>
            <rFont val="Tahoma"/>
            <family val="2"/>
          </rPr>
          <t>Metric = D4_I_PublicSectEntit_Amount_AllSGDUSDRMB_x000D_
Data Type = Bk_Number 19 - 9_x000D_
Bk_OtherCurrencies = SGD_x000D_
Bk_LiabByJurisdCounterparty = Deposits and Balances_x000D_
Bk_Assconcomloc = Singapore</t>
        </r>
      </text>
    </comment>
    <comment ref="O47" authorId="0" shapeId="0" xr:uid="{00000000-0006-0000-2900-000071000000}">
      <text>
        <r>
          <rPr>
            <b/>
            <sz val="9"/>
            <color indexed="81"/>
            <rFont val="Tahoma"/>
            <family val="2"/>
          </rPr>
          <t>Metric = D4_I_NonFinCorp_Amount_AllSGDUSDRMB_x000D_
Data Type = Bk_Number 19 - 9_x000D_
Bk_OtherCurrencies = SGD_x000D_
Bk_LiabByJurisdCounterparty = Deposits and Balances_x000D_
Bk_Assconcomloc = Singapore</t>
        </r>
      </text>
    </comment>
    <comment ref="P47" authorId="0" shapeId="0" xr:uid="{00000000-0006-0000-2900-000072000000}">
      <text>
        <r>
          <rPr>
            <b/>
            <sz val="9"/>
            <color indexed="81"/>
            <rFont val="Tahoma"/>
            <family val="2"/>
          </rPr>
          <t>Metric = D4_I_UnincorpEnterpNatPerson_Amount_AllSGDUSDRMB_x000D_
Data Type = Bk_Number 19 - 9_x000D_
Bk_OtherCurrencies = SGD_x000D_
Bk_LiabByJurisdCounterparty = Deposits and Balances_x000D_
Bk_Assconcomloc = Singapore</t>
        </r>
      </text>
    </comment>
    <comment ref="Q47" authorId="0" shapeId="0" xr:uid="{00000000-0006-0000-2900-000073000000}">
      <text>
        <r>
          <rPr>
            <b/>
            <sz val="9"/>
            <color indexed="81"/>
            <rFont val="Tahoma"/>
            <family val="2"/>
          </rPr>
          <t>Metric = D4_I_NatPerson_Amount_AllSGDUSDRMB_x000D_
Data Type = Bk_Number 19 - 9_x000D_
Bk_OtherCurrencies = SGD_x000D_
Bk_LiabByJurisdCounterparty = Deposits and Balances_x000D_
Bk_Assconcomloc = Singapore</t>
        </r>
      </text>
    </comment>
    <comment ref="R47" authorId="0" shapeId="0" xr:uid="{00000000-0006-0000-2900-000074000000}">
      <text>
        <r>
          <rPr>
            <b/>
            <sz val="9"/>
            <color indexed="81"/>
            <rFont val="Tahoma"/>
            <family val="2"/>
          </rPr>
          <t>Metric = D4_I_NonProfInstIndFamilies_Amount_AllSGDUSDRMB_x000D_
Data Type = Bk_Number 19 - 9_x000D_
Bk_OtherCurrencies = SGD_x000D_
Bk_LiabByJurisdCounterparty = Deposits and Balances_x000D_
Bk_Assconcomloc = Singapore</t>
        </r>
      </text>
    </comment>
    <comment ref="S47" authorId="0" shapeId="0" xr:uid="{00000000-0006-0000-2900-000075000000}">
      <text>
        <r>
          <rPr>
            <b/>
            <sz val="9"/>
            <color indexed="81"/>
            <rFont val="Tahoma"/>
            <family val="2"/>
          </rPr>
          <t>Metric = D4_I_Other_Amount_AllSGDUSDRMB_x000D_
Data Type = Bk_Number 19 - 9_x000D_
Bk_OtherCurrencies = SGD_x000D_
Bk_LiabByJurisdCounterparty = Deposits and Balances_x000D_
Bk_Assconcomloc = Singapore</t>
        </r>
      </text>
    </comment>
    <comment ref="T48" authorId="0" shapeId="0" xr:uid="{00000000-0006-0000-2900-000076000000}">
      <text>
        <r>
          <rPr>
            <b/>
            <sz val="9"/>
            <color indexed="81"/>
            <rFont val="Tahoma"/>
            <family val="2"/>
          </rPr>
          <t>Metric = D4_I_SingDollar_DepBal_UnclMon_NonFinSect_Total
Data Type = Bk_Number 19 - 9</t>
        </r>
      </text>
    </comment>
    <comment ref="L49" authorId="0" shapeId="0" xr:uid="{00000000-0006-0000-2900-000077000000}">
      <text>
        <r>
          <rPr>
            <b/>
            <sz val="9"/>
            <color indexed="81"/>
            <rFont val="Tahoma"/>
            <family val="2"/>
          </rPr>
          <t>Metric = D4_I_CentrBankMonetAuth_Amount_AllSGDUSDRMB_x000D_
Data Type = Bk_Number 19 - 9_x000D_
Bk_OtherCurrencies = SGD_x000D_
Bk_LiabByJurisdCounterparty = Deposits and Balances_x000D_
Bk_Assconcomloc = MonetaryAuthoritySingapore</t>
        </r>
      </text>
    </comment>
    <comment ref="S50" authorId="0" shapeId="0" xr:uid="{00000000-0006-0000-2900-000078000000}">
      <text>
        <r>
          <rPr>
            <b/>
            <sz val="9"/>
            <color indexed="81"/>
            <rFont val="Tahoma"/>
            <family val="2"/>
          </rPr>
          <t>Metric = D4_I_Other_Amount_AllSGDUSDRMB_x000D_
Data Type = Bk_Number 19 - 9_x000D_
Bk_OtherCurrencies = SGD_x000D_
Bk_LiabByJurisdCounterparty = Deposits and Balances_x000D_
Bk_Assconcomloc = InternationalOrganisations</t>
        </r>
      </text>
    </comment>
    <comment ref="D54" authorId="0" shapeId="0" xr:uid="{00000000-0006-0000-2900-000079000000}">
      <text>
        <r>
          <rPr>
            <b/>
            <sz val="9"/>
            <color indexed="81"/>
            <rFont val="Tahoma"/>
            <family val="2"/>
          </rPr>
          <t>Metric = D4_I_Bank_Amount_AllSGDUSDRMB_x000D_
Data Type = Bk_Number 19 - 9_x000D_
Bk_OtherCurrencies = SGD_x000D_
Bk_LiabByJurisdCounterparty = Amounts payable under repurchase agreements_x000D_
Bk_Assconcomloc = Singapore</t>
        </r>
      </text>
    </comment>
    <comment ref="E54" authorId="0" shapeId="0" xr:uid="{00000000-0006-0000-2900-00007A000000}">
      <text>
        <r>
          <rPr>
            <b/>
            <sz val="9"/>
            <color indexed="81"/>
            <rFont val="Tahoma"/>
            <family val="2"/>
          </rPr>
          <t>Metric = D4_I_FinComp_Amount_AllSGDUSDRMB_x000D_
Data Type = Bk_Number 19 - 9_x000D_
Bk_OtherCurrencies = SGD_x000D_
Bk_LiabByJurisdCounterparty = Amounts payable under repurchase agreements_x000D_
Bk_Assconcomloc = Singapore</t>
        </r>
      </text>
    </comment>
    <comment ref="F54" authorId="0" shapeId="0" xr:uid="{00000000-0006-0000-2900-00007B000000}">
      <text>
        <r>
          <rPr>
            <b/>
            <sz val="9"/>
            <color indexed="81"/>
            <rFont val="Tahoma"/>
            <family val="2"/>
          </rPr>
          <t>Metric = D4_I_MoneyMrktFund_Amount_AllSGDUSDRMB_x000D_
Data Type = Bk_Number 19 - 9_x000D_
Bk_OtherCurrencies = SGD_x000D_
Bk_LiabByJurisdCounterparty = Amounts payable under repurchase agreements_x000D_
Bk_Assconcomloc = Singapore</t>
        </r>
      </text>
    </comment>
    <comment ref="G54" authorId="0" shapeId="0" xr:uid="{00000000-0006-0000-2900-00007C000000}">
      <text>
        <r>
          <rPr>
            <b/>
            <sz val="9"/>
            <color indexed="81"/>
            <rFont val="Tahoma"/>
            <family val="2"/>
          </rPr>
          <t>Metric = D4_I_InsurComp_Amount_AllSGDUSDRMB_x000D_
Data Type = Bk_Number 19 - 9_x000D_
Bk_OtherCurrencies = SGD_x000D_
Bk_LiabByJurisdCounterparty = Amounts payable under repurchase agreements_x000D_
Bk_Assconcomloc = Singapore</t>
        </r>
      </text>
    </comment>
    <comment ref="H54" authorId="0" shapeId="0" xr:uid="{00000000-0006-0000-2900-00007D000000}">
      <text>
        <r>
          <rPr>
            <b/>
            <sz val="9"/>
            <color indexed="81"/>
            <rFont val="Tahoma"/>
            <family val="2"/>
          </rPr>
          <t>Metric = D4_I_ProvPensFund_Amount_AllSGDUSDRMB_x000D_
Data Type = Bk_Number 19 - 9_x000D_
Bk_OtherCurrencies = SGD_x000D_
Bk_LiabByJurisdCounterparty = Amounts payable under repurchase agreements_x000D_
Bk_Assconcomloc = Singapore</t>
        </r>
      </text>
    </comment>
    <comment ref="I54" authorId="0" shapeId="0" xr:uid="{00000000-0006-0000-2900-00007E000000}">
      <text>
        <r>
          <rPr>
            <b/>
            <sz val="9"/>
            <color indexed="81"/>
            <rFont val="Tahoma"/>
            <family val="2"/>
          </rPr>
          <t>Metric = D4_I_SecurFuturComp_Amount_AllSGDUSDRMB_x000D_
Data Type = Bk_Number 19 - 9_x000D_
Bk_OtherCurrencies = SGD_x000D_
Bk_LiabByJurisdCounterparty = Amounts payable under repurchase agreements_x000D_
Bk_Assconcomloc = Singapore</t>
        </r>
      </text>
    </comment>
    <comment ref="J54" authorId="0" shapeId="0" xr:uid="{00000000-0006-0000-2900-00007F000000}">
      <text>
        <r>
          <rPr>
            <b/>
            <sz val="9"/>
            <color indexed="81"/>
            <rFont val="Tahoma"/>
            <family val="2"/>
          </rPr>
          <t>Metric = D4_I_OthrNonBankFinInst_Amount_AllSGDUSDRMB_x000D_
Data Type = Bk_Number 19 - 9_x000D_
Bk_OtherCurrencies = SGD_x000D_
Bk_LiabByJurisdCounterparty = Amounts payable under repurchase agreements_x000D_
Bk_Assconcomloc = Singapore</t>
        </r>
      </text>
    </comment>
    <comment ref="M54" authorId="0" shapeId="0" xr:uid="{00000000-0006-0000-2900-000080000000}">
      <text>
        <r>
          <rPr>
            <b/>
            <sz val="9"/>
            <color indexed="81"/>
            <rFont val="Tahoma"/>
            <family val="2"/>
          </rPr>
          <t>Metric = D4_I_Government_Amount_AllSGDUSDRMB_x000D_
Data Type = Bk_Number 19 - 9_x000D_
Bk_OtherCurrencies = SGD_x000D_
Bk_LiabByJurisdCounterparty = Amounts payable under repurchase agreements_x000D_
Bk_Assconcomloc = Singapore</t>
        </r>
      </text>
    </comment>
    <comment ref="N54" authorId="0" shapeId="0" xr:uid="{00000000-0006-0000-2900-000081000000}">
      <text>
        <r>
          <rPr>
            <b/>
            <sz val="9"/>
            <color indexed="81"/>
            <rFont val="Tahoma"/>
            <family val="2"/>
          </rPr>
          <t>Metric = D4_I_PublicSectEntit_Amount_AllSGDUSDRMB_x000D_
Data Type = Bk_Number 19 - 9_x000D_
Bk_OtherCurrencies = SGD_x000D_
Bk_LiabByJurisdCounterparty = Amounts payable under repurchase agreements_x000D_
Bk_Assconcomloc = Singapore</t>
        </r>
      </text>
    </comment>
    <comment ref="O54" authorId="0" shapeId="0" xr:uid="{00000000-0006-0000-2900-000082000000}">
      <text>
        <r>
          <rPr>
            <b/>
            <sz val="9"/>
            <color indexed="81"/>
            <rFont val="Tahoma"/>
            <family val="2"/>
          </rPr>
          <t>Metric = D4_I_NonFinCorp_Amount_AllSGDUSDRMB_x000D_
Data Type = Bk_Number 19 - 9_x000D_
Bk_OtherCurrencies = SGD_x000D_
Bk_LiabByJurisdCounterparty = Amounts payable under repurchase agreements_x000D_
Bk_Assconcomloc = Singapore</t>
        </r>
      </text>
    </comment>
    <comment ref="P54" authorId="0" shapeId="0" xr:uid="{00000000-0006-0000-2900-000083000000}">
      <text>
        <r>
          <rPr>
            <b/>
            <sz val="9"/>
            <color indexed="81"/>
            <rFont val="Tahoma"/>
            <family val="2"/>
          </rPr>
          <t>Metric = D4_I_UnincorpEnterpNatPerson_Amount_AllSGDUSDRMB_x000D_
Data Type = Bk_Number 19 - 9_x000D_
Bk_OtherCurrencies = SGD_x000D_
Bk_LiabByJurisdCounterparty = Amounts payable under repurchase agreements_x000D_
Bk_Assconcomloc = Singapore</t>
        </r>
      </text>
    </comment>
    <comment ref="Q54" authorId="0" shapeId="0" xr:uid="{00000000-0006-0000-2900-000084000000}">
      <text>
        <r>
          <rPr>
            <b/>
            <sz val="9"/>
            <color indexed="81"/>
            <rFont val="Tahoma"/>
            <family val="2"/>
          </rPr>
          <t>Metric = D4_I_NatPerson_Amount_AllSGDUSDRMB_x000D_
Data Type = Bk_Number 19 - 9_x000D_
Bk_OtherCurrencies = SGD_x000D_
Bk_LiabByJurisdCounterparty = Amounts payable under repurchase agreements_x000D_
Bk_Assconcomloc = Singapore</t>
        </r>
      </text>
    </comment>
    <comment ref="R54" authorId="0" shapeId="0" xr:uid="{00000000-0006-0000-2900-000085000000}">
      <text>
        <r>
          <rPr>
            <b/>
            <sz val="9"/>
            <color indexed="81"/>
            <rFont val="Tahoma"/>
            <family val="2"/>
          </rPr>
          <t>Metric = D4_I_NonProfInstIndFamilies_Amount_AllSGDUSDRMB_x000D_
Data Type = Bk_Number 19 - 9_x000D_
Bk_OtherCurrencies = SGD_x000D_
Bk_LiabByJurisdCounterparty = Amounts payable under repurchase agreements_x000D_
Bk_Assconcomloc = Singapore</t>
        </r>
      </text>
    </comment>
    <comment ref="S54" authorId="0" shapeId="0" xr:uid="{00000000-0006-0000-2900-000086000000}">
      <text>
        <r>
          <rPr>
            <b/>
            <sz val="9"/>
            <color indexed="81"/>
            <rFont val="Tahoma"/>
            <family val="2"/>
          </rPr>
          <t>Metric = D4_I_Other_Amount_AllSGDUSDRMB_x000D_
Data Type = Bk_Number 19 - 9_x000D_
Bk_OtherCurrencies = SGD_x000D_
Bk_LiabByJurisdCounterparty = Amounts payable under repurchase agreements_x000D_
Bk_Assconcomloc = Singapore</t>
        </r>
      </text>
    </comment>
    <comment ref="L55" authorId="0" shapeId="0" xr:uid="{00000000-0006-0000-2900-000087000000}">
      <text>
        <r>
          <rPr>
            <b/>
            <sz val="9"/>
            <color indexed="81"/>
            <rFont val="Tahoma"/>
            <family val="2"/>
          </rPr>
          <t>Metric = D4_I_CentrBankMonetAuth_Amount_AllSGDUSDRMB_x000D_
Data Type = Bk_Number 19 - 9_x000D_
Bk_OtherCurrencies = SGD_x000D_
Bk_LiabByJurisdCounterparty = Amounts payable under repurchase agreements_x000D_
Bk_Assconcomloc = MonetaryAuthoritySingapore</t>
        </r>
      </text>
    </comment>
    <comment ref="S56" authorId="0" shapeId="0" xr:uid="{00000000-0006-0000-2900-000088000000}">
      <text>
        <r>
          <rPr>
            <b/>
            <sz val="9"/>
            <color indexed="81"/>
            <rFont val="Tahoma"/>
            <family val="2"/>
          </rPr>
          <t>Metric = D4_I_Other_Amount_AllSGDUSDRMB_x000D_
Data Type = Bk_Number 19 - 9_x000D_
Bk_OtherCurrencies = SGD_x000D_
Bk_LiabByJurisdCounterparty = Amounts payable under repurchase agreements_x000D_
Bk_Assconcomloc = InternationalOrganisations</t>
        </r>
      </text>
    </comment>
    <comment ref="D60" authorId="0" shapeId="0" xr:uid="{00000000-0006-0000-2900-000089000000}">
      <text>
        <r>
          <rPr>
            <b/>
            <sz val="9"/>
            <color indexed="81"/>
            <rFont val="Tahoma"/>
            <family val="2"/>
          </rPr>
          <t>Metric = D4_I_Bank_Amount_AllSGDUSDRMB_x000D_
Data Type = Bk_Number 19 - 9_x000D_
Bk_OtherCurrencies = SGD_x000D_
Bk_LiabByJurisdCounterparty = Negative fair value financial derivatives_x000D_
Bk_Assconcomloc = Singapore</t>
        </r>
      </text>
    </comment>
    <comment ref="E60" authorId="0" shapeId="0" xr:uid="{00000000-0006-0000-2900-00008A000000}">
      <text>
        <r>
          <rPr>
            <b/>
            <sz val="9"/>
            <color indexed="81"/>
            <rFont val="Tahoma"/>
            <family val="2"/>
          </rPr>
          <t>Metric = D4_I_FinComp_Amount_AllSGDUSDRMB_x000D_
Data Type = Bk_Number 19 - 9_x000D_
Bk_OtherCurrencies = SGD_x000D_
Bk_LiabByJurisdCounterparty = Negative fair value financial derivatives_x000D_
Bk_Assconcomloc = Singapore</t>
        </r>
      </text>
    </comment>
    <comment ref="F60" authorId="0" shapeId="0" xr:uid="{00000000-0006-0000-2900-00008B000000}">
      <text>
        <r>
          <rPr>
            <b/>
            <sz val="9"/>
            <color indexed="81"/>
            <rFont val="Tahoma"/>
            <family val="2"/>
          </rPr>
          <t>Metric = D4_I_MoneyMrktFund_Amount_AllSGDUSDRMB_x000D_
Data Type = Bk_Number 19 - 9_x000D_
Bk_OtherCurrencies = SGD_x000D_
Bk_LiabByJurisdCounterparty = Negative fair value financial derivatives_x000D_
Bk_Assconcomloc = Singapore</t>
        </r>
      </text>
    </comment>
    <comment ref="G60" authorId="0" shapeId="0" xr:uid="{00000000-0006-0000-2900-00008C000000}">
      <text>
        <r>
          <rPr>
            <b/>
            <sz val="9"/>
            <color indexed="81"/>
            <rFont val="Tahoma"/>
            <family val="2"/>
          </rPr>
          <t>Metric = D4_I_InsurComp_Amount_AllSGDUSDRMB_x000D_
Data Type = Bk_Number 19 - 9_x000D_
Bk_OtherCurrencies = SGD_x000D_
Bk_LiabByJurisdCounterparty = Negative fair value financial derivatives_x000D_
Bk_Assconcomloc = Singapore</t>
        </r>
      </text>
    </comment>
    <comment ref="H60" authorId="0" shapeId="0" xr:uid="{00000000-0006-0000-2900-00008D000000}">
      <text>
        <r>
          <rPr>
            <b/>
            <sz val="9"/>
            <color indexed="81"/>
            <rFont val="Tahoma"/>
            <family val="2"/>
          </rPr>
          <t>Metric = D4_I_ProvPensFund_Amount_AllSGDUSDRMB_x000D_
Data Type = Bk_Number 19 - 9_x000D_
Bk_OtherCurrencies = SGD_x000D_
Bk_LiabByJurisdCounterparty = Negative fair value financial derivatives_x000D_
Bk_Assconcomloc = Singapore</t>
        </r>
      </text>
    </comment>
    <comment ref="I60" authorId="0" shapeId="0" xr:uid="{00000000-0006-0000-2900-00008E000000}">
      <text>
        <r>
          <rPr>
            <b/>
            <sz val="9"/>
            <color indexed="81"/>
            <rFont val="Tahoma"/>
            <family val="2"/>
          </rPr>
          <t>Metric = D4_I_SecurFuturComp_Amount_AllSGDUSDRMB_x000D_
Data Type = Bk_Number 19 - 9_x000D_
Bk_OtherCurrencies = SGD_x000D_
Bk_LiabByJurisdCounterparty = Negative fair value financial derivatives_x000D_
Bk_Assconcomloc = Singapore</t>
        </r>
      </text>
    </comment>
    <comment ref="J60" authorId="0" shapeId="0" xr:uid="{00000000-0006-0000-2900-00008F000000}">
      <text>
        <r>
          <rPr>
            <b/>
            <sz val="9"/>
            <color indexed="81"/>
            <rFont val="Tahoma"/>
            <family val="2"/>
          </rPr>
          <t>Metric = D4_I_OthrNonBankFinInst_Amount_AllSGDUSDRMB_x000D_
Data Type = Bk_Number 19 - 9_x000D_
Bk_OtherCurrencies = SGD_x000D_
Bk_LiabByJurisdCounterparty = Negative fair value financial derivatives_x000D_
Bk_Assconcomloc = Singapore</t>
        </r>
      </text>
    </comment>
    <comment ref="M60" authorId="0" shapeId="0" xr:uid="{00000000-0006-0000-2900-000090000000}">
      <text>
        <r>
          <rPr>
            <b/>
            <sz val="9"/>
            <color indexed="81"/>
            <rFont val="Tahoma"/>
            <family val="2"/>
          </rPr>
          <t>Metric = D4_I_Government_Amount_AllSGDUSDRMB_x000D_
Data Type = Bk_Number 19 - 9_x000D_
Bk_OtherCurrencies = SGD_x000D_
Bk_LiabByJurisdCounterparty = Negative fair value financial derivatives_x000D_
Bk_Assconcomloc = Singapore</t>
        </r>
      </text>
    </comment>
    <comment ref="N60" authorId="0" shapeId="0" xr:uid="{00000000-0006-0000-2900-000091000000}">
      <text>
        <r>
          <rPr>
            <b/>
            <sz val="9"/>
            <color indexed="81"/>
            <rFont val="Tahoma"/>
            <family val="2"/>
          </rPr>
          <t>Metric = D4_I_PublicSectEntit_Amount_AllSGDUSDRMB_x000D_
Data Type = Bk_Number 19 - 9_x000D_
Bk_OtherCurrencies = SGD_x000D_
Bk_LiabByJurisdCounterparty = Negative fair value financial derivatives_x000D_
Bk_Assconcomloc = Singapore</t>
        </r>
      </text>
    </comment>
    <comment ref="O60" authorId="0" shapeId="0" xr:uid="{00000000-0006-0000-2900-000092000000}">
      <text>
        <r>
          <rPr>
            <b/>
            <sz val="9"/>
            <color indexed="81"/>
            <rFont val="Tahoma"/>
            <family val="2"/>
          </rPr>
          <t>Metric = D4_I_NonFinCorp_Amount_AllSGDUSDRMB_x000D_
Data Type = Bk_Number 19 - 9_x000D_
Bk_OtherCurrencies = SGD_x000D_
Bk_LiabByJurisdCounterparty = Negative fair value financial derivatives_x000D_
Bk_Assconcomloc = Singapore</t>
        </r>
      </text>
    </comment>
    <comment ref="P60" authorId="0" shapeId="0" xr:uid="{00000000-0006-0000-2900-000093000000}">
      <text>
        <r>
          <rPr>
            <b/>
            <sz val="9"/>
            <color indexed="81"/>
            <rFont val="Tahoma"/>
            <family val="2"/>
          </rPr>
          <t>Metric = D4_I_UnincorpEnterpNatPerson_Amount_AllSGDUSDRMB_x000D_
Data Type = Bk_Number 19 - 9_x000D_
Bk_OtherCurrencies = SGD_x000D_
Bk_LiabByJurisdCounterparty = Negative fair value financial derivatives_x000D_
Bk_Assconcomloc = Singapore</t>
        </r>
      </text>
    </comment>
    <comment ref="Q60" authorId="0" shapeId="0" xr:uid="{00000000-0006-0000-2900-000094000000}">
      <text>
        <r>
          <rPr>
            <b/>
            <sz val="9"/>
            <color indexed="81"/>
            <rFont val="Tahoma"/>
            <family val="2"/>
          </rPr>
          <t>Metric = D4_I_NatPerson_Amount_AllSGDUSDRMB_x000D_
Data Type = Bk_Number 19 - 9_x000D_
Bk_OtherCurrencies = SGD_x000D_
Bk_LiabByJurisdCounterparty = Negative fair value financial derivatives_x000D_
Bk_Assconcomloc = Singapore</t>
        </r>
      </text>
    </comment>
    <comment ref="R60" authorId="0" shapeId="0" xr:uid="{00000000-0006-0000-2900-000095000000}">
      <text>
        <r>
          <rPr>
            <b/>
            <sz val="9"/>
            <color indexed="81"/>
            <rFont val="Tahoma"/>
            <family val="2"/>
          </rPr>
          <t>Metric = D4_I_NonProfInstIndFamilies_Amount_AllSGDUSDRMB_x000D_
Data Type = Bk_Number 19 - 9_x000D_
Bk_OtherCurrencies = SGD_x000D_
Bk_LiabByJurisdCounterparty = Negative fair value financial derivatives_x000D_
Bk_Assconcomloc = Singapore</t>
        </r>
      </text>
    </comment>
    <comment ref="S60" authorId="0" shapeId="0" xr:uid="{00000000-0006-0000-2900-000096000000}">
      <text>
        <r>
          <rPr>
            <b/>
            <sz val="9"/>
            <color indexed="81"/>
            <rFont val="Tahoma"/>
            <family val="2"/>
          </rPr>
          <t>Metric = D4_I_Other_Amount_AllSGDUSDRMB_x000D_
Data Type = Bk_Number 19 - 9_x000D_
Bk_OtherCurrencies = SGD_x000D_
Bk_LiabByJurisdCounterparty = Negative fair value financial derivatives_x000D_
Bk_Assconcomloc = Singapore</t>
        </r>
      </text>
    </comment>
    <comment ref="L61" authorId="0" shapeId="0" xr:uid="{00000000-0006-0000-2900-000097000000}">
      <text>
        <r>
          <rPr>
            <b/>
            <sz val="9"/>
            <color indexed="81"/>
            <rFont val="Tahoma"/>
            <family val="2"/>
          </rPr>
          <t>Metric = D4_I_CentrBankMonetAuth_Amount_AllSGDUSDRMB_x000D_
Data Type = Bk_Number 19 - 9_x000D_
Bk_OtherCurrencies = SGD_x000D_
Bk_LiabByJurisdCounterparty = Negative fair value financial derivatives_x000D_
Bk_Assconcomloc = MonetaryAuthoritySingapore</t>
        </r>
      </text>
    </comment>
    <comment ref="S62" authorId="0" shapeId="0" xr:uid="{00000000-0006-0000-2900-000098000000}">
      <text>
        <r>
          <rPr>
            <b/>
            <sz val="9"/>
            <color indexed="81"/>
            <rFont val="Tahoma"/>
            <family val="2"/>
          </rPr>
          <t>Metric = D4_I_Other_Amount_AllSGDUSDRMB_x000D_
Data Type = Bk_Number 19 - 9_x000D_
Bk_OtherCurrencies = SGD_x000D_
Bk_LiabByJurisdCounterparty = Negative fair value financial derivatives_x000D_
Bk_Assconcomloc = InternationalOrganisations</t>
        </r>
      </text>
    </comment>
    <comment ref="D66" authorId="0" shapeId="0" xr:uid="{00000000-0006-0000-2900-000099000000}">
      <text>
        <r>
          <rPr>
            <b/>
            <sz val="9"/>
            <color indexed="81"/>
            <rFont val="Tahoma"/>
            <family val="2"/>
          </rPr>
          <t>Metric = D4_I_Bank_Amount_AllSGDUSDRMB_x000D_
Data Type = Bk_Number 19 - 9_x000D_
Bk_OtherCurrencies = SGD_x000D_
Bk_LiabByJurisdCounterparty = Bills Payable_x000D_
Bk_Assconcomloc = Singapore</t>
        </r>
      </text>
    </comment>
    <comment ref="E66" authorId="0" shapeId="0" xr:uid="{00000000-0006-0000-2900-00009A000000}">
      <text>
        <r>
          <rPr>
            <b/>
            <sz val="9"/>
            <color indexed="81"/>
            <rFont val="Tahoma"/>
            <family val="2"/>
          </rPr>
          <t>Metric = D4_I_FinComp_Amount_AllSGDUSDRMB_x000D_
Data Type = Bk_Number 19 - 9_x000D_
Bk_OtherCurrencies = SGD_x000D_
Bk_LiabByJurisdCounterparty = Bills Payable_x000D_
Bk_Assconcomloc = Singapore</t>
        </r>
      </text>
    </comment>
    <comment ref="F66" authorId="0" shapeId="0" xr:uid="{00000000-0006-0000-2900-00009B000000}">
      <text>
        <r>
          <rPr>
            <b/>
            <sz val="9"/>
            <color indexed="81"/>
            <rFont val="Tahoma"/>
            <family val="2"/>
          </rPr>
          <t>Metric = D4_I_MoneyMrktFund_Amount_AllSGDUSDRMB_x000D_
Data Type = Bk_Number 19 - 9_x000D_
Bk_OtherCurrencies = SGD_x000D_
Bk_LiabByJurisdCounterparty = Bills Payable_x000D_
Bk_Assconcomloc = Singapore</t>
        </r>
      </text>
    </comment>
    <comment ref="G66" authorId="0" shapeId="0" xr:uid="{00000000-0006-0000-2900-00009C000000}">
      <text>
        <r>
          <rPr>
            <b/>
            <sz val="9"/>
            <color indexed="81"/>
            <rFont val="Tahoma"/>
            <family val="2"/>
          </rPr>
          <t>Metric = D4_I_InsurComp_Amount_AllSGDUSDRMB_x000D_
Data Type = Bk_Number 19 - 9_x000D_
Bk_OtherCurrencies = SGD_x000D_
Bk_LiabByJurisdCounterparty = Bills Payable_x000D_
Bk_Assconcomloc = Singapore</t>
        </r>
      </text>
    </comment>
    <comment ref="H66" authorId="0" shapeId="0" xr:uid="{00000000-0006-0000-2900-00009D000000}">
      <text>
        <r>
          <rPr>
            <b/>
            <sz val="9"/>
            <color indexed="81"/>
            <rFont val="Tahoma"/>
            <family val="2"/>
          </rPr>
          <t>Metric = D4_I_ProvPensFund_Amount_AllSGDUSDRMB_x000D_
Data Type = Bk_Number 19 - 9_x000D_
Bk_OtherCurrencies = SGD_x000D_
Bk_LiabByJurisdCounterparty = Bills Payable_x000D_
Bk_Assconcomloc = Singapore</t>
        </r>
      </text>
    </comment>
    <comment ref="I66" authorId="0" shapeId="0" xr:uid="{00000000-0006-0000-2900-00009E000000}">
      <text>
        <r>
          <rPr>
            <b/>
            <sz val="9"/>
            <color indexed="81"/>
            <rFont val="Tahoma"/>
            <family val="2"/>
          </rPr>
          <t>Metric = D4_I_SecurFuturComp_Amount_AllSGDUSDRMB_x000D_
Data Type = Bk_Number 19 - 9_x000D_
Bk_OtherCurrencies = SGD_x000D_
Bk_LiabByJurisdCounterparty = Bills Payable_x000D_
Bk_Assconcomloc = Singapore</t>
        </r>
      </text>
    </comment>
    <comment ref="J66" authorId="0" shapeId="0" xr:uid="{00000000-0006-0000-2900-00009F000000}">
      <text>
        <r>
          <rPr>
            <b/>
            <sz val="9"/>
            <color indexed="81"/>
            <rFont val="Tahoma"/>
            <family val="2"/>
          </rPr>
          <t>Metric = D4_I_OthrNonBankFinInst_Amount_AllSGDUSDRMB_x000D_
Data Type = Bk_Number 19 - 9_x000D_
Bk_OtherCurrencies = SGD_x000D_
Bk_LiabByJurisdCounterparty = Bills Payable_x000D_
Bk_Assconcomloc = Singapore</t>
        </r>
      </text>
    </comment>
    <comment ref="M66" authorId="0" shapeId="0" xr:uid="{00000000-0006-0000-2900-0000A0000000}">
      <text>
        <r>
          <rPr>
            <b/>
            <sz val="9"/>
            <color indexed="81"/>
            <rFont val="Tahoma"/>
            <family val="2"/>
          </rPr>
          <t>Metric = D4_I_Government_Amount_AllSGDUSDRMB_x000D_
Data Type = Bk_Number 19 - 9_x000D_
Bk_OtherCurrencies = SGD_x000D_
Bk_LiabByJurisdCounterparty = Bills Payable_x000D_
Bk_Assconcomloc = Singapore</t>
        </r>
      </text>
    </comment>
    <comment ref="N66" authorId="0" shapeId="0" xr:uid="{00000000-0006-0000-2900-0000A1000000}">
      <text>
        <r>
          <rPr>
            <b/>
            <sz val="9"/>
            <color indexed="81"/>
            <rFont val="Tahoma"/>
            <family val="2"/>
          </rPr>
          <t>Metric = D4_I_PublicSectEntit_Amount_AllSGDUSDRMB_x000D_
Data Type = Bk_Number 19 - 9_x000D_
Bk_OtherCurrencies = SGD_x000D_
Bk_LiabByJurisdCounterparty = Bills Payable_x000D_
Bk_Assconcomloc = Singapore</t>
        </r>
      </text>
    </comment>
    <comment ref="O66" authorId="0" shapeId="0" xr:uid="{00000000-0006-0000-2900-0000A2000000}">
      <text>
        <r>
          <rPr>
            <b/>
            <sz val="9"/>
            <color indexed="81"/>
            <rFont val="Tahoma"/>
            <family val="2"/>
          </rPr>
          <t>Metric = D4_I_NonFinCorp_Amount_AllSGDUSDRMB_x000D_
Data Type = Bk_Number 19 - 9_x000D_
Bk_OtherCurrencies = SGD_x000D_
Bk_LiabByJurisdCounterparty = Bills Payable_x000D_
Bk_Assconcomloc = Singapore</t>
        </r>
      </text>
    </comment>
    <comment ref="P66" authorId="0" shapeId="0" xr:uid="{00000000-0006-0000-2900-0000A3000000}">
      <text>
        <r>
          <rPr>
            <b/>
            <sz val="9"/>
            <color indexed="81"/>
            <rFont val="Tahoma"/>
            <family val="2"/>
          </rPr>
          <t>Metric = D4_I_UnincorpEnterpNatPerson_Amount_AllSGDUSDRMB_x000D_
Data Type = Bk_Number 19 - 9_x000D_
Bk_OtherCurrencies = SGD_x000D_
Bk_LiabByJurisdCounterparty = Bills Payable_x000D_
Bk_Assconcomloc = Singapore</t>
        </r>
      </text>
    </comment>
    <comment ref="Q66" authorId="0" shapeId="0" xr:uid="{00000000-0006-0000-2900-0000A4000000}">
      <text>
        <r>
          <rPr>
            <b/>
            <sz val="9"/>
            <color indexed="81"/>
            <rFont val="Tahoma"/>
            <family val="2"/>
          </rPr>
          <t>Metric = D4_I_NatPerson_Amount_AllSGDUSDRMB_x000D_
Data Type = Bk_Number 19 - 9_x000D_
Bk_OtherCurrencies = SGD_x000D_
Bk_LiabByJurisdCounterparty = Bills Payable_x000D_
Bk_Assconcomloc = Singapore</t>
        </r>
      </text>
    </comment>
    <comment ref="R66" authorId="0" shapeId="0" xr:uid="{00000000-0006-0000-2900-0000A5000000}">
      <text>
        <r>
          <rPr>
            <b/>
            <sz val="9"/>
            <color indexed="81"/>
            <rFont val="Tahoma"/>
            <family val="2"/>
          </rPr>
          <t>Metric = D4_I_NonProfInstIndFamilies_Amount_AllSGDUSDRMB_x000D_
Data Type = Bk_Number 19 - 9_x000D_
Bk_OtherCurrencies = SGD_x000D_
Bk_LiabByJurisdCounterparty = Bills Payable_x000D_
Bk_Assconcomloc = Singapore</t>
        </r>
      </text>
    </comment>
    <comment ref="S66" authorId="0" shapeId="0" xr:uid="{00000000-0006-0000-2900-0000A6000000}">
      <text>
        <r>
          <rPr>
            <b/>
            <sz val="9"/>
            <color indexed="81"/>
            <rFont val="Tahoma"/>
            <family val="2"/>
          </rPr>
          <t>Metric = D4_I_Other_Amount_AllSGDUSDRMB_x000D_
Data Type = Bk_Number 19 - 9_x000D_
Bk_OtherCurrencies = SGD_x000D_
Bk_LiabByJurisdCounterparty = Bills Payable_x000D_
Bk_Assconcomloc = Singapore</t>
        </r>
      </text>
    </comment>
    <comment ref="L67" authorId="0" shapeId="0" xr:uid="{00000000-0006-0000-2900-0000A7000000}">
      <text>
        <r>
          <rPr>
            <b/>
            <sz val="9"/>
            <color indexed="81"/>
            <rFont val="Tahoma"/>
            <family val="2"/>
          </rPr>
          <t>Metric = D4_I_CentrBankMonetAuth_Amount_AllSGDUSDRMB_x000D_
Data Type = Bk_Number 19 - 9_x000D_
Bk_OtherCurrencies = SGD_x000D_
Bk_LiabByJurisdCounterparty = Bills Payable_x000D_
Bk_Assconcomloc = MonetaryAuthoritySingapore</t>
        </r>
      </text>
    </comment>
    <comment ref="S68" authorId="0" shapeId="0" xr:uid="{00000000-0006-0000-2900-0000A8000000}">
      <text>
        <r>
          <rPr>
            <b/>
            <sz val="9"/>
            <color indexed="81"/>
            <rFont val="Tahoma"/>
            <family val="2"/>
          </rPr>
          <t>Metric = D4_I_Other_Amount_AllSGDUSDRMB_x000D_
Data Type = Bk_Number 19 - 9_x000D_
Bk_OtherCurrencies = SGD_x000D_
Bk_LiabByJurisdCounterparty = Bills Payable_x000D_
Bk_Assconcomloc = InternationalOrganisations</t>
        </r>
      </text>
    </comment>
    <comment ref="D72" authorId="0" shapeId="0" xr:uid="{00000000-0006-0000-2900-0000A9000000}">
      <text>
        <r>
          <rPr>
            <b/>
            <sz val="9"/>
            <color indexed="81"/>
            <rFont val="Tahoma"/>
            <family val="2"/>
          </rPr>
          <t>Metric = D4_I_Bank_Amount_AllSGDUSDRMB_x000D_
Data Type = Bk_Number 19 - 9_x000D_
Bk_OtherCurrencies = SGD_x000D_
Bk_LiabByJurisdCounterparty = Negotiable Certificates of Deposits_x000D_
Bk_Assconcomloc = Singapore</t>
        </r>
      </text>
    </comment>
    <comment ref="E72" authorId="0" shapeId="0" xr:uid="{00000000-0006-0000-2900-0000AA000000}">
      <text>
        <r>
          <rPr>
            <b/>
            <sz val="9"/>
            <color indexed="81"/>
            <rFont val="Tahoma"/>
            <family val="2"/>
          </rPr>
          <t>Metric = D4_I_FinComp_Amount_AllSGDUSDRMB_x000D_
Data Type = Bk_Number 19 - 9_x000D_
Bk_OtherCurrencies = SGD_x000D_
Bk_LiabByJurisdCounterparty = Negotiable Certificates of Deposits_x000D_
Bk_Assconcomloc = Singapore</t>
        </r>
      </text>
    </comment>
    <comment ref="F72" authorId="0" shapeId="0" xr:uid="{00000000-0006-0000-2900-0000AB000000}">
      <text>
        <r>
          <rPr>
            <b/>
            <sz val="9"/>
            <color indexed="81"/>
            <rFont val="Tahoma"/>
            <family val="2"/>
          </rPr>
          <t>Metric = D4_I_MoneyMrktFund_Amount_AllSGDUSDRMB_x000D_
Data Type = Bk_Number 19 - 9_x000D_
Bk_OtherCurrencies = SGD_x000D_
Bk_LiabByJurisdCounterparty = Negotiable Certificates of Deposits_x000D_
Bk_Assconcomloc = Singapore</t>
        </r>
      </text>
    </comment>
    <comment ref="G72" authorId="0" shapeId="0" xr:uid="{00000000-0006-0000-2900-0000AC000000}">
      <text>
        <r>
          <rPr>
            <b/>
            <sz val="9"/>
            <color indexed="81"/>
            <rFont val="Tahoma"/>
            <family val="2"/>
          </rPr>
          <t>Metric = D4_I_InsurComp_Amount_AllSGDUSDRMB_x000D_
Data Type = Bk_Number 19 - 9_x000D_
Bk_OtherCurrencies = SGD_x000D_
Bk_LiabByJurisdCounterparty = Negotiable Certificates of Deposits_x000D_
Bk_Assconcomloc = Singapore</t>
        </r>
      </text>
    </comment>
    <comment ref="H72" authorId="0" shapeId="0" xr:uid="{00000000-0006-0000-2900-0000AD000000}">
      <text>
        <r>
          <rPr>
            <b/>
            <sz val="9"/>
            <color indexed="81"/>
            <rFont val="Tahoma"/>
            <family val="2"/>
          </rPr>
          <t>Metric = D4_I_ProvPensFund_Amount_AllSGDUSDRMB_x000D_
Data Type = Bk_Number 19 - 9_x000D_
Bk_OtherCurrencies = SGD_x000D_
Bk_LiabByJurisdCounterparty = Negotiable Certificates of Deposits_x000D_
Bk_Assconcomloc = Singapore</t>
        </r>
      </text>
    </comment>
    <comment ref="I72" authorId="0" shapeId="0" xr:uid="{00000000-0006-0000-2900-0000AE000000}">
      <text>
        <r>
          <rPr>
            <b/>
            <sz val="9"/>
            <color indexed="81"/>
            <rFont val="Tahoma"/>
            <family val="2"/>
          </rPr>
          <t>Metric = D4_I_SecurFuturComp_Amount_AllSGDUSDRMB_x000D_
Data Type = Bk_Number 19 - 9_x000D_
Bk_OtherCurrencies = SGD_x000D_
Bk_LiabByJurisdCounterparty = Negotiable Certificates of Deposits_x000D_
Bk_Assconcomloc = Singapore</t>
        </r>
      </text>
    </comment>
    <comment ref="J72" authorId="0" shapeId="0" xr:uid="{00000000-0006-0000-2900-0000AF000000}">
      <text>
        <r>
          <rPr>
            <b/>
            <sz val="9"/>
            <color indexed="81"/>
            <rFont val="Tahoma"/>
            <family val="2"/>
          </rPr>
          <t>Metric = D4_I_OthrNonBankFinInst_Amount_AllSGDUSDRMB_x000D_
Data Type = Bk_Number 19 - 9_x000D_
Bk_OtherCurrencies = SGD_x000D_
Bk_LiabByJurisdCounterparty = Negotiable Certificates of Deposits_x000D_
Bk_Assconcomloc = Singapore</t>
        </r>
      </text>
    </comment>
    <comment ref="M72" authorId="0" shapeId="0" xr:uid="{00000000-0006-0000-2900-0000B0000000}">
      <text>
        <r>
          <rPr>
            <b/>
            <sz val="9"/>
            <color indexed="81"/>
            <rFont val="Tahoma"/>
            <family val="2"/>
          </rPr>
          <t>Metric = D4_I_Government_Amount_AllSGDUSDRMB_x000D_
Data Type = Bk_Number 19 - 9_x000D_
Bk_OtherCurrencies = SGD_x000D_
Bk_LiabByJurisdCounterparty = Negotiable Certificates of Deposits_x000D_
Bk_Assconcomloc = Singapore</t>
        </r>
      </text>
    </comment>
    <comment ref="N72" authorId="0" shapeId="0" xr:uid="{00000000-0006-0000-2900-0000B1000000}">
      <text>
        <r>
          <rPr>
            <b/>
            <sz val="9"/>
            <color indexed="81"/>
            <rFont val="Tahoma"/>
            <family val="2"/>
          </rPr>
          <t>Metric = D4_I_PublicSectEntit_Amount_AllSGDUSDRMB_x000D_
Data Type = Bk_Number 19 - 9_x000D_
Bk_OtherCurrencies = SGD_x000D_
Bk_LiabByJurisdCounterparty = Negotiable Certificates of Deposits_x000D_
Bk_Assconcomloc = Singapore</t>
        </r>
      </text>
    </comment>
    <comment ref="O72" authorId="0" shapeId="0" xr:uid="{00000000-0006-0000-2900-0000B2000000}">
      <text>
        <r>
          <rPr>
            <b/>
            <sz val="9"/>
            <color indexed="81"/>
            <rFont val="Tahoma"/>
            <family val="2"/>
          </rPr>
          <t>Metric = D4_I_NonFinCorp_Amount_AllSGDUSDRMB_x000D_
Data Type = Bk_Number 19 - 9_x000D_
Bk_OtherCurrencies = SGD_x000D_
Bk_LiabByJurisdCounterparty = Negotiable Certificates of Deposits_x000D_
Bk_Assconcomloc = Singapore</t>
        </r>
      </text>
    </comment>
    <comment ref="P72" authorId="0" shapeId="0" xr:uid="{00000000-0006-0000-2900-0000B3000000}">
      <text>
        <r>
          <rPr>
            <b/>
            <sz val="9"/>
            <color indexed="81"/>
            <rFont val="Tahoma"/>
            <family val="2"/>
          </rPr>
          <t>Metric = D4_I_UnincorpEnterpNatPerson_Amount_AllSGDUSDRMB_x000D_
Data Type = Bk_Number 19 - 9_x000D_
Bk_OtherCurrencies = SGD_x000D_
Bk_LiabByJurisdCounterparty = Negotiable Certificates of Deposits_x000D_
Bk_Assconcomloc = Singapore</t>
        </r>
      </text>
    </comment>
    <comment ref="Q72" authorId="0" shapeId="0" xr:uid="{00000000-0006-0000-2900-0000B4000000}">
      <text>
        <r>
          <rPr>
            <b/>
            <sz val="9"/>
            <color indexed="81"/>
            <rFont val="Tahoma"/>
            <family val="2"/>
          </rPr>
          <t>Metric = D4_I_NatPerson_Amount_AllSGDUSDRMB_x000D_
Data Type = Bk_Number 19 - 9_x000D_
Bk_OtherCurrencies = SGD_x000D_
Bk_LiabByJurisdCounterparty = Negotiable Certificates of Deposits_x000D_
Bk_Assconcomloc = Singapore</t>
        </r>
      </text>
    </comment>
    <comment ref="R72" authorId="0" shapeId="0" xr:uid="{00000000-0006-0000-2900-0000B5000000}">
      <text>
        <r>
          <rPr>
            <b/>
            <sz val="9"/>
            <color indexed="81"/>
            <rFont val="Tahoma"/>
            <family val="2"/>
          </rPr>
          <t>Metric = D4_I_NonProfInstIndFamilies_Amount_AllSGDUSDRMB_x000D_
Data Type = Bk_Number 19 - 9_x000D_
Bk_OtherCurrencies = SGD_x000D_
Bk_LiabByJurisdCounterparty = Negotiable Certificates of Deposits_x000D_
Bk_Assconcomloc = Singapore</t>
        </r>
      </text>
    </comment>
    <comment ref="S72" authorId="0" shapeId="0" xr:uid="{00000000-0006-0000-2900-0000B6000000}">
      <text>
        <r>
          <rPr>
            <b/>
            <sz val="9"/>
            <color indexed="81"/>
            <rFont val="Tahoma"/>
            <family val="2"/>
          </rPr>
          <t>Metric = D4_I_Other_Amount_AllSGDUSDRMB_x000D_
Data Type = Bk_Number 19 - 9_x000D_
Bk_OtherCurrencies = SGD_x000D_
Bk_LiabByJurisdCounterparty = Negotiable Certificates of Deposits_x000D_
Bk_Assconcomloc = Singapore</t>
        </r>
      </text>
    </comment>
    <comment ref="U72" authorId="0" shapeId="0" xr:uid="{00000000-0006-0000-2900-0000B7000000}">
      <text>
        <r>
          <rPr>
            <b/>
            <sz val="9"/>
            <color indexed="81"/>
            <rFont val="Tahoma"/>
            <family val="2"/>
          </rPr>
          <t>Metric = D4_I_SingDollar_NegotiableCertDep_Singapore_TotalNCDMatur1Yr_x000D_
Data Type = Bk_Number 19 - 9</t>
        </r>
      </text>
    </comment>
    <comment ref="L73" authorId="0" shapeId="0" xr:uid="{00000000-0006-0000-2900-0000B8000000}">
      <text>
        <r>
          <rPr>
            <b/>
            <sz val="9"/>
            <color indexed="81"/>
            <rFont val="Tahoma"/>
            <family val="2"/>
          </rPr>
          <t>Metric = D4_I_CentrBankMonetAuth_Amount_AllSGDUSDRMB_x000D_
Data Type = Bk_Number 19 - 9_x000D_
Bk_OtherCurrencies = SGD_x000D_
Bk_LiabByJurisdCounterparty = Negotiable Certificates of Deposits_x000D_
Bk_Assconcomloc = MonetaryAuthoritySingapore</t>
        </r>
      </text>
    </comment>
    <comment ref="U73" authorId="0" shapeId="0" xr:uid="{00000000-0006-0000-2900-0000B9000000}">
      <text>
        <r>
          <rPr>
            <b/>
            <sz val="9"/>
            <color indexed="81"/>
            <rFont val="Tahoma"/>
            <family val="2"/>
          </rPr>
          <t>Metric = D4_I_SingDollar_NegotiableCertDep_MonetAuthSing_TotalNCDMatur1Yr_x000D_
Data Type = Bk_Number 19 - 9</t>
        </r>
      </text>
    </comment>
    <comment ref="S74" authorId="0" shapeId="0" xr:uid="{00000000-0006-0000-2900-0000BA000000}">
      <text>
        <r>
          <rPr>
            <b/>
            <sz val="9"/>
            <color indexed="81"/>
            <rFont val="Tahoma"/>
            <family val="2"/>
          </rPr>
          <t>Metric = D4_I_Other_Amount_AllSGDUSDRMB_x000D_
Data Type = Bk_Number 19 - 9_x000D_
Bk_OtherCurrencies = SGD_x000D_
Bk_LiabByJurisdCounterparty = Negotiable Certificates of Deposits_x000D_
Bk_Assconcomloc = InternationalOrganisations</t>
        </r>
      </text>
    </comment>
    <comment ref="U74" authorId="0" shapeId="0" xr:uid="{00000000-0006-0000-2900-0000BB000000}">
      <text>
        <r>
          <rPr>
            <b/>
            <sz val="9"/>
            <color indexed="81"/>
            <rFont val="Tahoma"/>
            <family val="2"/>
          </rPr>
          <t>Metric = D4_I_SingDollar_NegotiableCertDep_IntOrg_TotalNCDMatur1Yr_x000D_
Data Type = Bk_Number 19 - 9</t>
        </r>
      </text>
    </comment>
    <comment ref="D78" authorId="0" shapeId="0" xr:uid="{00000000-0006-0000-2900-0000BC000000}">
      <text>
        <r>
          <rPr>
            <b/>
            <sz val="9"/>
            <color indexed="81"/>
            <rFont val="Tahoma"/>
            <family val="2"/>
          </rPr>
          <t>Metric = D4_I_Bank_Amount_AllSGDUSDRMB_x000D_
Data Type = Bk_Number 19 - 9_x000D_
Bk_OtherCurrencies = SGD_x000D_
Bk_LiabByJurisdCounterparty = Debt Securities_x000D_
Bk_Assconcomloc = Singapore</t>
        </r>
      </text>
    </comment>
    <comment ref="E78" authorId="0" shapeId="0" xr:uid="{00000000-0006-0000-2900-0000BD000000}">
      <text>
        <r>
          <rPr>
            <b/>
            <sz val="9"/>
            <color indexed="81"/>
            <rFont val="Tahoma"/>
            <family val="2"/>
          </rPr>
          <t>Metric = D4_I_FinComp_Amount_AllSGDUSDRMB_x000D_
Data Type = Bk_Number 19 - 9_x000D_
Bk_OtherCurrencies = SGD_x000D_
Bk_LiabByJurisdCounterparty = Debt Securities_x000D_
Bk_Assconcomloc = Singapore</t>
        </r>
      </text>
    </comment>
    <comment ref="F78" authorId="0" shapeId="0" xr:uid="{00000000-0006-0000-2900-0000BE000000}">
      <text>
        <r>
          <rPr>
            <b/>
            <sz val="9"/>
            <color indexed="81"/>
            <rFont val="Tahoma"/>
            <family val="2"/>
          </rPr>
          <t>Metric = D4_I_MoneyMrktFund_Amount_AllSGDUSDRMB_x000D_
Data Type = Bk_Number 19 - 9_x000D_
Bk_OtherCurrencies = SGD_x000D_
Bk_LiabByJurisdCounterparty = Debt Securities_x000D_
Bk_Assconcomloc = Singapore</t>
        </r>
      </text>
    </comment>
    <comment ref="G78" authorId="0" shapeId="0" xr:uid="{00000000-0006-0000-2900-0000BF000000}">
      <text>
        <r>
          <rPr>
            <b/>
            <sz val="9"/>
            <color indexed="81"/>
            <rFont val="Tahoma"/>
            <family val="2"/>
          </rPr>
          <t>Metric = D4_I_InsurComp_Amount_AllSGDUSDRMB_x000D_
Data Type = Bk_Number 19 - 9_x000D_
Bk_OtherCurrencies = SGD_x000D_
Bk_LiabByJurisdCounterparty = Debt Securities_x000D_
Bk_Assconcomloc = Singapore</t>
        </r>
      </text>
    </comment>
    <comment ref="H78" authorId="0" shapeId="0" xr:uid="{00000000-0006-0000-2900-0000C0000000}">
      <text>
        <r>
          <rPr>
            <b/>
            <sz val="9"/>
            <color indexed="81"/>
            <rFont val="Tahoma"/>
            <family val="2"/>
          </rPr>
          <t>Metric = D4_I_ProvPensFund_Amount_AllSGDUSDRMB_x000D_
Data Type = Bk_Number 19 - 9_x000D_
Bk_OtherCurrencies = SGD_x000D_
Bk_LiabByJurisdCounterparty = Debt Securities_x000D_
Bk_Assconcomloc = Singapore</t>
        </r>
      </text>
    </comment>
    <comment ref="I78" authorId="0" shapeId="0" xr:uid="{00000000-0006-0000-2900-0000C1000000}">
      <text>
        <r>
          <rPr>
            <b/>
            <sz val="9"/>
            <color indexed="81"/>
            <rFont val="Tahoma"/>
            <family val="2"/>
          </rPr>
          <t>Metric = D4_I_SecurFuturComp_Amount_AllSGDUSDRMB_x000D_
Data Type = Bk_Number 19 - 9_x000D_
Bk_OtherCurrencies = SGD_x000D_
Bk_LiabByJurisdCounterparty = Debt Securities_x000D_
Bk_Assconcomloc = Singapore</t>
        </r>
      </text>
    </comment>
    <comment ref="J78" authorId="0" shapeId="0" xr:uid="{00000000-0006-0000-2900-0000C2000000}">
      <text>
        <r>
          <rPr>
            <b/>
            <sz val="9"/>
            <color indexed="81"/>
            <rFont val="Tahoma"/>
            <family val="2"/>
          </rPr>
          <t>Metric = D4_I_OthrNonBankFinInst_Amount_AllSGDUSDRMB_x000D_
Data Type = Bk_Number 19 - 9_x000D_
Bk_OtherCurrencies = SGD_x000D_
Bk_LiabByJurisdCounterparty = Debt Securities_x000D_
Bk_Assconcomloc = Singapore</t>
        </r>
      </text>
    </comment>
    <comment ref="M78" authorId="0" shapeId="0" xr:uid="{00000000-0006-0000-2900-0000C3000000}">
      <text>
        <r>
          <rPr>
            <b/>
            <sz val="9"/>
            <color indexed="81"/>
            <rFont val="Tahoma"/>
            <family val="2"/>
          </rPr>
          <t>Metric = D4_I_Government_Amount_AllSGDUSDRMB_x000D_
Data Type = Bk_Number 19 - 9_x000D_
Bk_OtherCurrencies = SGD_x000D_
Bk_LiabByJurisdCounterparty = Debt Securities_x000D_
Bk_Assconcomloc = Singapore</t>
        </r>
      </text>
    </comment>
    <comment ref="N78" authorId="0" shapeId="0" xr:uid="{00000000-0006-0000-2900-0000C4000000}">
      <text>
        <r>
          <rPr>
            <b/>
            <sz val="9"/>
            <color indexed="81"/>
            <rFont val="Tahoma"/>
            <family val="2"/>
          </rPr>
          <t>Metric = D4_I_PublicSectEntit_Amount_AllSGDUSDRMB_x000D_
Data Type = Bk_Number 19 - 9_x000D_
Bk_OtherCurrencies = SGD_x000D_
Bk_LiabByJurisdCounterparty = Debt Securities_x000D_
Bk_Assconcomloc = Singapore</t>
        </r>
      </text>
    </comment>
    <comment ref="O78" authorId="0" shapeId="0" xr:uid="{00000000-0006-0000-2900-0000C5000000}">
      <text>
        <r>
          <rPr>
            <b/>
            <sz val="9"/>
            <color indexed="81"/>
            <rFont val="Tahoma"/>
            <family val="2"/>
          </rPr>
          <t>Metric = D4_I_NonFinCorp_Amount_AllSGDUSDRMB_x000D_
Data Type = Bk_Number 19 - 9_x000D_
Bk_OtherCurrencies = SGD_x000D_
Bk_LiabByJurisdCounterparty = Debt Securities_x000D_
Bk_Assconcomloc = Singapore</t>
        </r>
      </text>
    </comment>
    <comment ref="P78" authorId="0" shapeId="0" xr:uid="{00000000-0006-0000-2900-0000C6000000}">
      <text>
        <r>
          <rPr>
            <b/>
            <sz val="9"/>
            <color indexed="81"/>
            <rFont val="Tahoma"/>
            <family val="2"/>
          </rPr>
          <t>Metric = D4_I_UnincorpEnterpNatPerson_Amount_AllSGDUSDRMB_x000D_
Data Type = Bk_Number 19 - 9_x000D_
Bk_OtherCurrencies = SGD_x000D_
Bk_LiabByJurisdCounterparty = Debt Securities_x000D_
Bk_Assconcomloc = Singapore</t>
        </r>
      </text>
    </comment>
    <comment ref="Q78" authorId="0" shapeId="0" xr:uid="{00000000-0006-0000-2900-0000C7000000}">
      <text>
        <r>
          <rPr>
            <b/>
            <sz val="9"/>
            <color indexed="81"/>
            <rFont val="Tahoma"/>
            <family val="2"/>
          </rPr>
          <t>Metric = D4_I_NatPerson_Amount_AllSGDUSDRMB_x000D_
Data Type = Bk_Number 19 - 9_x000D_
Bk_OtherCurrencies = SGD_x000D_
Bk_LiabByJurisdCounterparty = Debt Securities_x000D_
Bk_Assconcomloc = Singapore</t>
        </r>
      </text>
    </comment>
    <comment ref="R78" authorId="0" shapeId="0" xr:uid="{00000000-0006-0000-2900-0000C8000000}">
      <text>
        <r>
          <rPr>
            <b/>
            <sz val="9"/>
            <color indexed="81"/>
            <rFont val="Tahoma"/>
            <family val="2"/>
          </rPr>
          <t>Metric = D4_I_NonProfInstIndFamilies_Amount_AllSGDUSDRMB_x000D_
Data Type = Bk_Number 19 - 9_x000D_
Bk_OtherCurrencies = SGD_x000D_
Bk_LiabByJurisdCounterparty = Debt Securities_x000D_
Bk_Assconcomloc = Singapore</t>
        </r>
      </text>
    </comment>
    <comment ref="S78" authorId="0" shapeId="0" xr:uid="{00000000-0006-0000-2900-0000C9000000}">
      <text>
        <r>
          <rPr>
            <b/>
            <sz val="9"/>
            <color indexed="81"/>
            <rFont val="Tahoma"/>
            <family val="2"/>
          </rPr>
          <t>Metric = D4_I_Other_Amount_AllSGDUSDRMB_x000D_
Data Type = Bk_Number 19 - 9_x000D_
Bk_OtherCurrencies = SGD_x000D_
Bk_LiabByJurisdCounterparty = Debt Securities_x000D_
Bk_Assconcomloc = Singapore</t>
        </r>
      </text>
    </comment>
    <comment ref="V78" authorId="0" shapeId="0" xr:uid="{00000000-0006-0000-2900-0000CA000000}">
      <text>
        <r>
          <rPr>
            <b/>
            <sz val="9"/>
            <color indexed="81"/>
            <rFont val="Tahoma"/>
            <family val="2"/>
          </rPr>
          <t>Metric = D4_I_SingDollar_DebtSecurities_Singapore_TotalDebtSecurMatur1Yr_x000D_
Data Type = Bk_Number 19 - 9</t>
        </r>
      </text>
    </comment>
    <comment ref="L79" authorId="0" shapeId="0" xr:uid="{00000000-0006-0000-2900-0000CB000000}">
      <text>
        <r>
          <rPr>
            <b/>
            <sz val="9"/>
            <color indexed="81"/>
            <rFont val="Tahoma"/>
            <family val="2"/>
          </rPr>
          <t>Metric = D4_I_CentrBankMonetAuth_Amount_AllSGDUSDRMB_x000D_
Data Type = Bk_Number 19 - 9_x000D_
Bk_OtherCurrencies = SGD_x000D_
Bk_LiabByJurisdCounterparty = Debt Securities_x000D_
Bk_Assconcomloc = MonetaryAuthoritySingapore</t>
        </r>
      </text>
    </comment>
    <comment ref="V79" authorId="0" shapeId="0" xr:uid="{00000000-0006-0000-2900-0000CC000000}">
      <text>
        <r>
          <rPr>
            <b/>
            <sz val="9"/>
            <color indexed="81"/>
            <rFont val="Tahoma"/>
            <family val="2"/>
          </rPr>
          <t>Metric = D4_I_SingDollar_DebtSecurities_MonetAuthSing_TotalDebtSecurMatur1Yr_x000D_
Data Type = Bk_Number 19 - 9</t>
        </r>
      </text>
    </comment>
    <comment ref="S80" authorId="0" shapeId="0" xr:uid="{00000000-0006-0000-2900-0000CD000000}">
      <text>
        <r>
          <rPr>
            <b/>
            <sz val="9"/>
            <color indexed="81"/>
            <rFont val="Tahoma"/>
            <family val="2"/>
          </rPr>
          <t>Metric = D4_I_Other_Amount_AllSGDUSDRMB_x000D_
Data Type = Bk_Number 19 - 9_x000D_
Bk_OtherCurrencies = SGD_x000D_
Bk_LiabByJurisdCounterparty = Debt Securities_x000D_
Bk_Assconcomloc = InternationalOrganisations</t>
        </r>
      </text>
    </comment>
    <comment ref="V80" authorId="0" shapeId="0" xr:uid="{00000000-0006-0000-2900-0000CE000000}">
      <text>
        <r>
          <rPr>
            <b/>
            <sz val="9"/>
            <color indexed="81"/>
            <rFont val="Tahoma"/>
            <family val="2"/>
          </rPr>
          <t>Metric = D4_I_SingDollar_DebtSecurities_IntOrg_TotalDebtSecurMatur1Yr_x000D_
Data Type = Bk_Number 19 - 9</t>
        </r>
      </text>
    </comment>
    <comment ref="D86" authorId="0" shapeId="0" xr:uid="{00000000-0006-0000-2900-0000CF000000}">
      <text>
        <r>
          <rPr>
            <b/>
            <sz val="9"/>
            <color indexed="81"/>
            <rFont val="Tahoma"/>
            <family val="2"/>
          </rPr>
          <t>Metric = D4_I_Bank_Amount_AllSGDUSDRMB_x000D_
Data Type = Bk_Number 19 - 9_x000D_
Bk_OtherCurrencies = USD_x000D_
Bk_LiabByJurisdCounterparty = Deposits and Balances_x000D_
Bk_Assconcomloc = Singapore</t>
        </r>
      </text>
    </comment>
    <comment ref="E86" authorId="0" shapeId="0" xr:uid="{00000000-0006-0000-2900-0000D0000000}">
      <text>
        <r>
          <rPr>
            <b/>
            <sz val="9"/>
            <color indexed="81"/>
            <rFont val="Tahoma"/>
            <family val="2"/>
          </rPr>
          <t>Metric = D4_I_FinComp_Amount_AllSGDUSDRMB_x000D_
Data Type = Bk_Number 19 - 9_x000D_
Bk_OtherCurrencies = USD_x000D_
Bk_LiabByJurisdCounterparty = Deposits and Balances_x000D_
Bk_Assconcomloc = Singapore</t>
        </r>
      </text>
    </comment>
    <comment ref="F86" authorId="0" shapeId="0" xr:uid="{00000000-0006-0000-2900-0000D1000000}">
      <text>
        <r>
          <rPr>
            <b/>
            <sz val="9"/>
            <color indexed="81"/>
            <rFont val="Tahoma"/>
            <family val="2"/>
          </rPr>
          <t>Metric = D4_I_MoneyMrktFund_Amount_AllSGDUSDRMB_x000D_
Data Type = Bk_Number 19 - 9_x000D_
Bk_OtherCurrencies = USD_x000D_
Bk_LiabByJurisdCounterparty = Deposits and Balances_x000D_
Bk_Assconcomloc = Singapore</t>
        </r>
      </text>
    </comment>
    <comment ref="G86" authorId="0" shapeId="0" xr:uid="{00000000-0006-0000-2900-0000D2000000}">
      <text>
        <r>
          <rPr>
            <b/>
            <sz val="9"/>
            <color indexed="81"/>
            <rFont val="Tahoma"/>
            <family val="2"/>
          </rPr>
          <t>Metric = D4_I_InsurComp_Amount_AllSGDUSDRMB_x000D_
Data Type = Bk_Number 19 - 9_x000D_
Bk_OtherCurrencies = USD_x000D_
Bk_LiabByJurisdCounterparty = Deposits and Balances_x000D_
Bk_Assconcomloc = Singapore</t>
        </r>
      </text>
    </comment>
    <comment ref="H86" authorId="0" shapeId="0" xr:uid="{00000000-0006-0000-2900-0000D3000000}">
      <text>
        <r>
          <rPr>
            <b/>
            <sz val="9"/>
            <color indexed="81"/>
            <rFont val="Tahoma"/>
            <family val="2"/>
          </rPr>
          <t>Metric = D4_I_ProvPensFund_Amount_AllSGDUSDRMB_x000D_
Data Type = Bk_Number 19 - 9_x000D_
Bk_OtherCurrencies = USD_x000D_
Bk_LiabByJurisdCounterparty = Deposits and Balances_x000D_
Bk_Assconcomloc = Singapore</t>
        </r>
      </text>
    </comment>
    <comment ref="I86" authorId="0" shapeId="0" xr:uid="{00000000-0006-0000-2900-0000D4000000}">
      <text>
        <r>
          <rPr>
            <b/>
            <sz val="9"/>
            <color indexed="81"/>
            <rFont val="Tahoma"/>
            <family val="2"/>
          </rPr>
          <t>Metric = D4_I_SecurFuturComp_Amount_AllSGDUSDRMB_x000D_
Data Type = Bk_Number 19 - 9_x000D_
Bk_OtherCurrencies = USD_x000D_
Bk_LiabByJurisdCounterparty = Deposits and Balances_x000D_
Bk_Assconcomloc = Singapore</t>
        </r>
      </text>
    </comment>
    <comment ref="J86" authorId="0" shapeId="0" xr:uid="{00000000-0006-0000-2900-0000D5000000}">
      <text>
        <r>
          <rPr>
            <b/>
            <sz val="9"/>
            <color indexed="81"/>
            <rFont val="Tahoma"/>
            <family val="2"/>
          </rPr>
          <t>Metric = D4_I_OthrNonBankFinInst_Amount_AllSGDUSDRMB_x000D_
Data Type = Bk_Number 19 - 9_x000D_
Bk_OtherCurrencies = USD_x000D_
Bk_LiabByJurisdCounterparty = Deposits and Balances_x000D_
Bk_Assconcomloc = Singapore</t>
        </r>
      </text>
    </comment>
    <comment ref="M86" authorId="0" shapeId="0" xr:uid="{00000000-0006-0000-2900-0000D6000000}">
      <text>
        <r>
          <rPr>
            <b/>
            <sz val="9"/>
            <color indexed="81"/>
            <rFont val="Tahoma"/>
            <family val="2"/>
          </rPr>
          <t>Metric = D4_I_Government_Amount_AllSGDUSDRMB_x000D_
Data Type = Bk_Number 19 - 9_x000D_
Bk_OtherCurrencies = USD_x000D_
Bk_LiabByJurisdCounterparty = Deposits and Balances_x000D_
Bk_Assconcomloc = Singapore</t>
        </r>
      </text>
    </comment>
    <comment ref="N86" authorId="0" shapeId="0" xr:uid="{00000000-0006-0000-2900-0000D7000000}">
      <text>
        <r>
          <rPr>
            <b/>
            <sz val="9"/>
            <color indexed="81"/>
            <rFont val="Tahoma"/>
            <family val="2"/>
          </rPr>
          <t>Metric = D4_I_PublicSectEntit_Amount_AllSGDUSDRMB_x000D_
Data Type = Bk_Number 19 - 9_x000D_
Bk_OtherCurrencies = USD_x000D_
Bk_LiabByJurisdCounterparty = Deposits and Balances_x000D_
Bk_Assconcomloc = Singapore</t>
        </r>
      </text>
    </comment>
    <comment ref="O86" authorId="0" shapeId="0" xr:uid="{00000000-0006-0000-2900-0000D8000000}">
      <text>
        <r>
          <rPr>
            <b/>
            <sz val="9"/>
            <color indexed="81"/>
            <rFont val="Tahoma"/>
            <family val="2"/>
          </rPr>
          <t>Metric = D4_I_NonFinCorp_Amount_AllSGDUSDRMB_x000D_
Data Type = Bk_Number 19 - 9_x000D_
Bk_OtherCurrencies = USD_x000D_
Bk_LiabByJurisdCounterparty = Deposits and Balances_x000D_
Bk_Assconcomloc = Singapore</t>
        </r>
      </text>
    </comment>
    <comment ref="P86" authorId="0" shapeId="0" xr:uid="{00000000-0006-0000-2900-0000D9000000}">
      <text>
        <r>
          <rPr>
            <b/>
            <sz val="9"/>
            <color indexed="81"/>
            <rFont val="Tahoma"/>
            <family val="2"/>
          </rPr>
          <t>Metric = D4_I_UnincorpEnterpNatPerson_Amount_AllSGDUSDRMB_x000D_
Data Type = Bk_Number 19 - 9_x000D_
Bk_OtherCurrencies = USD_x000D_
Bk_LiabByJurisdCounterparty = Deposits and Balances_x000D_
Bk_Assconcomloc = Singapore</t>
        </r>
      </text>
    </comment>
    <comment ref="Q86" authorId="0" shapeId="0" xr:uid="{00000000-0006-0000-2900-0000DA000000}">
      <text>
        <r>
          <rPr>
            <b/>
            <sz val="9"/>
            <color indexed="81"/>
            <rFont val="Tahoma"/>
            <family val="2"/>
          </rPr>
          <t>Metric = D4_I_NatPerson_Amount_AllSGDUSDRMB_x000D_
Data Type = Bk_Number 19 - 9_x000D_
Bk_OtherCurrencies = USD_x000D_
Bk_LiabByJurisdCounterparty = Deposits and Balances_x000D_
Bk_Assconcomloc = Singapore</t>
        </r>
      </text>
    </comment>
    <comment ref="R86" authorId="0" shapeId="0" xr:uid="{00000000-0006-0000-2900-0000DB000000}">
      <text>
        <r>
          <rPr>
            <b/>
            <sz val="9"/>
            <color indexed="81"/>
            <rFont val="Tahoma"/>
            <family val="2"/>
          </rPr>
          <t>Metric = D4_I_NonProfInstIndFamilies_Amount_AllSGDUSDRMB_x000D_
Data Type = Bk_Number 19 - 9_x000D_
Bk_OtherCurrencies = USD_x000D_
Bk_LiabByJurisdCounterparty = Deposits and Balances_x000D_
Bk_Assconcomloc = Singapore</t>
        </r>
      </text>
    </comment>
    <comment ref="S86" authorId="0" shapeId="0" xr:uid="{00000000-0006-0000-2900-0000DC000000}">
      <text>
        <r>
          <rPr>
            <b/>
            <sz val="9"/>
            <color indexed="81"/>
            <rFont val="Tahoma"/>
            <family val="2"/>
          </rPr>
          <t>Metric = D4_I_Other_Amount_AllSGDUSDRMB_x000D_
Data Type = Bk_Number 19 - 9_x000D_
Bk_OtherCurrencies = USD_x000D_
Bk_LiabByJurisdCounterparty = Deposits and Balances_x000D_
Bk_Assconcomloc = Singapore</t>
        </r>
      </text>
    </comment>
    <comment ref="T87" authorId="0" shapeId="0" xr:uid="{00000000-0006-0000-2900-0000DD000000}">
      <text>
        <r>
          <rPr>
            <b/>
            <sz val="9"/>
            <color indexed="81"/>
            <rFont val="Tahoma"/>
            <family val="2"/>
          </rPr>
          <t>Metric = D4_I_USDollar_DepBal_UnclMon_NonFinSect_Total
Data Type = Bk_Number 19 - 9</t>
        </r>
      </text>
    </comment>
    <comment ref="L88" authorId="0" shapeId="0" xr:uid="{00000000-0006-0000-2900-0000DE000000}">
      <text>
        <r>
          <rPr>
            <b/>
            <sz val="9"/>
            <color indexed="81"/>
            <rFont val="Tahoma"/>
            <family val="2"/>
          </rPr>
          <t>Metric = D4_I_CentrBankMonetAuth_Amount_AllSGDUSDRMB_x000D_
Data Type = Bk_Number 19 - 9_x000D_
Bk_OtherCurrencies = USD_x000D_
Bk_LiabByJurisdCounterparty = Deposits and Balances_x000D_
Bk_Assconcomloc = MonetaryAuthoritySingapore</t>
        </r>
      </text>
    </comment>
    <comment ref="S89" authorId="0" shapeId="0" xr:uid="{00000000-0006-0000-2900-0000DF000000}">
      <text>
        <r>
          <rPr>
            <b/>
            <sz val="9"/>
            <color indexed="81"/>
            <rFont val="Tahoma"/>
            <family val="2"/>
          </rPr>
          <t>Metric = D4_I_Other_Amount_AllSGDUSDRMB_x000D_
Data Type = Bk_Number 19 - 9_x000D_
Bk_OtherCurrencies = USD_x000D_
Bk_LiabByJurisdCounterparty = Deposits and Balances_x000D_
Bk_Assconcomloc = InternationalOrganisations</t>
        </r>
      </text>
    </comment>
    <comment ref="D93" authorId="0" shapeId="0" xr:uid="{00000000-0006-0000-2900-0000E0000000}">
      <text>
        <r>
          <rPr>
            <b/>
            <sz val="9"/>
            <color indexed="81"/>
            <rFont val="Tahoma"/>
            <family val="2"/>
          </rPr>
          <t>Metric = D4_I_Bank_Amount_AllSGDUSDRMB_x000D_
Data Type = Bk_Number 19 - 9_x000D_
Bk_OtherCurrencies = USD_x000D_
Bk_LiabByJurisdCounterparty = Amounts payable under repurchase agreements_x000D_
Bk_Assconcomloc = Singapore</t>
        </r>
      </text>
    </comment>
    <comment ref="E93" authorId="0" shapeId="0" xr:uid="{00000000-0006-0000-2900-0000E1000000}">
      <text>
        <r>
          <rPr>
            <b/>
            <sz val="9"/>
            <color indexed="81"/>
            <rFont val="Tahoma"/>
            <family val="2"/>
          </rPr>
          <t>Metric = D4_I_FinComp_Amount_AllSGDUSDRMB_x000D_
Data Type = Bk_Number 19 - 9_x000D_
Bk_OtherCurrencies = USD_x000D_
Bk_LiabByJurisdCounterparty = Amounts payable under repurchase agreements_x000D_
Bk_Assconcomloc = Singapore</t>
        </r>
      </text>
    </comment>
    <comment ref="F93" authorId="0" shapeId="0" xr:uid="{00000000-0006-0000-2900-0000E2000000}">
      <text>
        <r>
          <rPr>
            <b/>
            <sz val="9"/>
            <color indexed="81"/>
            <rFont val="Tahoma"/>
            <family val="2"/>
          </rPr>
          <t>Metric = D4_I_MoneyMrktFund_Amount_AllSGDUSDRMB_x000D_
Data Type = Bk_Number 19 - 9_x000D_
Bk_OtherCurrencies = USD_x000D_
Bk_LiabByJurisdCounterparty = Amounts payable under repurchase agreements_x000D_
Bk_Assconcomloc = Singapore</t>
        </r>
      </text>
    </comment>
    <comment ref="G93" authorId="0" shapeId="0" xr:uid="{00000000-0006-0000-2900-0000E3000000}">
      <text>
        <r>
          <rPr>
            <b/>
            <sz val="9"/>
            <color indexed="81"/>
            <rFont val="Tahoma"/>
            <family val="2"/>
          </rPr>
          <t>Metric = D4_I_InsurComp_Amount_AllSGDUSDRMB_x000D_
Data Type = Bk_Number 19 - 9_x000D_
Bk_OtherCurrencies = USD_x000D_
Bk_LiabByJurisdCounterparty = Amounts payable under repurchase agreements_x000D_
Bk_Assconcomloc = Singapore</t>
        </r>
      </text>
    </comment>
    <comment ref="H93" authorId="0" shapeId="0" xr:uid="{00000000-0006-0000-2900-0000E4000000}">
      <text>
        <r>
          <rPr>
            <b/>
            <sz val="9"/>
            <color indexed="81"/>
            <rFont val="Tahoma"/>
            <family val="2"/>
          </rPr>
          <t>Metric = D4_I_ProvPensFund_Amount_AllSGDUSDRMB_x000D_
Data Type = Bk_Number 19 - 9_x000D_
Bk_OtherCurrencies = USD_x000D_
Bk_LiabByJurisdCounterparty = Amounts payable under repurchase agreements_x000D_
Bk_Assconcomloc = Singapore</t>
        </r>
      </text>
    </comment>
    <comment ref="I93" authorId="0" shapeId="0" xr:uid="{00000000-0006-0000-2900-0000E5000000}">
      <text>
        <r>
          <rPr>
            <b/>
            <sz val="9"/>
            <color indexed="81"/>
            <rFont val="Tahoma"/>
            <family val="2"/>
          </rPr>
          <t>Metric = D4_I_SecurFuturComp_Amount_AllSGDUSDRMB_x000D_
Data Type = Bk_Number 19 - 9_x000D_
Bk_OtherCurrencies = USD_x000D_
Bk_LiabByJurisdCounterparty = Amounts payable under repurchase agreements_x000D_
Bk_Assconcomloc = Singapore</t>
        </r>
      </text>
    </comment>
    <comment ref="J93" authorId="0" shapeId="0" xr:uid="{00000000-0006-0000-2900-0000E6000000}">
      <text>
        <r>
          <rPr>
            <b/>
            <sz val="9"/>
            <color indexed="81"/>
            <rFont val="Tahoma"/>
            <family val="2"/>
          </rPr>
          <t>Metric = D4_I_OthrNonBankFinInst_Amount_AllSGDUSDRMB_x000D_
Data Type = Bk_Number 19 - 9_x000D_
Bk_OtherCurrencies = USD_x000D_
Bk_LiabByJurisdCounterparty = Amounts payable under repurchase agreements_x000D_
Bk_Assconcomloc = Singapore</t>
        </r>
      </text>
    </comment>
    <comment ref="M93" authorId="0" shapeId="0" xr:uid="{00000000-0006-0000-2900-0000E7000000}">
      <text>
        <r>
          <rPr>
            <b/>
            <sz val="9"/>
            <color indexed="81"/>
            <rFont val="Tahoma"/>
            <family val="2"/>
          </rPr>
          <t>Metric = D4_I_Government_Amount_AllSGDUSDRMB_x000D_
Data Type = Bk_Number 19 - 9_x000D_
Bk_OtherCurrencies = USD_x000D_
Bk_LiabByJurisdCounterparty = Amounts payable under repurchase agreements_x000D_
Bk_Assconcomloc = Singapore</t>
        </r>
      </text>
    </comment>
    <comment ref="N93" authorId="0" shapeId="0" xr:uid="{00000000-0006-0000-2900-0000E8000000}">
      <text>
        <r>
          <rPr>
            <b/>
            <sz val="9"/>
            <color indexed="81"/>
            <rFont val="Tahoma"/>
            <family val="2"/>
          </rPr>
          <t>Metric = D4_I_PublicSectEntit_Amount_AllSGDUSDRMB_x000D_
Data Type = Bk_Number 19 - 9_x000D_
Bk_OtherCurrencies = USD_x000D_
Bk_LiabByJurisdCounterparty = Amounts payable under repurchase agreements_x000D_
Bk_Assconcomloc = Singapore</t>
        </r>
      </text>
    </comment>
    <comment ref="O93" authorId="0" shapeId="0" xr:uid="{00000000-0006-0000-2900-0000E9000000}">
      <text>
        <r>
          <rPr>
            <b/>
            <sz val="9"/>
            <color indexed="81"/>
            <rFont val="Tahoma"/>
            <family val="2"/>
          </rPr>
          <t>Metric = D4_I_NonFinCorp_Amount_AllSGDUSDRMB_x000D_
Data Type = Bk_Number 19 - 9_x000D_
Bk_OtherCurrencies = USD_x000D_
Bk_LiabByJurisdCounterparty = Amounts payable under repurchase agreements_x000D_
Bk_Assconcomloc = Singapore</t>
        </r>
      </text>
    </comment>
    <comment ref="P93" authorId="0" shapeId="0" xr:uid="{00000000-0006-0000-2900-0000EA000000}">
      <text>
        <r>
          <rPr>
            <b/>
            <sz val="9"/>
            <color indexed="81"/>
            <rFont val="Tahoma"/>
            <family val="2"/>
          </rPr>
          <t>Metric = D4_I_UnincorpEnterpNatPerson_Amount_AllSGDUSDRMB_x000D_
Data Type = Bk_Number 19 - 9_x000D_
Bk_OtherCurrencies = USD_x000D_
Bk_LiabByJurisdCounterparty = Amounts payable under repurchase agreements_x000D_
Bk_Assconcomloc = Singapore</t>
        </r>
      </text>
    </comment>
    <comment ref="Q93" authorId="0" shapeId="0" xr:uid="{00000000-0006-0000-2900-0000EB000000}">
      <text>
        <r>
          <rPr>
            <b/>
            <sz val="9"/>
            <color indexed="81"/>
            <rFont val="Tahoma"/>
            <family val="2"/>
          </rPr>
          <t>Metric = D4_I_NatPerson_Amount_AllSGDUSDRMB_x000D_
Data Type = Bk_Number 19 - 9_x000D_
Bk_OtherCurrencies = USD_x000D_
Bk_LiabByJurisdCounterparty = Amounts payable under repurchase agreements_x000D_
Bk_Assconcomloc = Singapore</t>
        </r>
      </text>
    </comment>
    <comment ref="R93" authorId="0" shapeId="0" xr:uid="{00000000-0006-0000-2900-0000EC000000}">
      <text>
        <r>
          <rPr>
            <b/>
            <sz val="9"/>
            <color indexed="81"/>
            <rFont val="Tahoma"/>
            <family val="2"/>
          </rPr>
          <t>Metric = D4_I_NonProfInstIndFamilies_Amount_AllSGDUSDRMB_x000D_
Data Type = Bk_Number 19 - 9_x000D_
Bk_OtherCurrencies = USD_x000D_
Bk_LiabByJurisdCounterparty = Amounts payable under repurchase agreements_x000D_
Bk_Assconcomloc = Singapore</t>
        </r>
      </text>
    </comment>
    <comment ref="S93" authorId="0" shapeId="0" xr:uid="{00000000-0006-0000-2900-0000ED000000}">
      <text>
        <r>
          <rPr>
            <b/>
            <sz val="9"/>
            <color indexed="81"/>
            <rFont val="Tahoma"/>
            <family val="2"/>
          </rPr>
          <t>Metric = D4_I_Other_Amount_AllSGDUSDRMB_x000D_
Data Type = Bk_Number 19 - 9_x000D_
Bk_OtherCurrencies = USD_x000D_
Bk_LiabByJurisdCounterparty = Amounts payable under repurchase agreements_x000D_
Bk_Assconcomloc = Singapore</t>
        </r>
      </text>
    </comment>
    <comment ref="L94" authorId="0" shapeId="0" xr:uid="{00000000-0006-0000-2900-0000EE000000}">
      <text>
        <r>
          <rPr>
            <b/>
            <sz val="9"/>
            <color indexed="81"/>
            <rFont val="Tahoma"/>
            <family val="2"/>
          </rPr>
          <t>Metric = D4_I_CentrBankMonetAuth_Amount_AllSGDUSDRMB_x000D_
Data Type = Bk_Number 19 - 9_x000D_
Bk_OtherCurrencies = USD_x000D_
Bk_LiabByJurisdCounterparty = Amounts payable under repurchase agreements_x000D_
Bk_Assconcomloc = MonetaryAuthoritySingapore</t>
        </r>
      </text>
    </comment>
    <comment ref="S95" authorId="0" shapeId="0" xr:uid="{00000000-0006-0000-2900-0000EF000000}">
      <text>
        <r>
          <rPr>
            <b/>
            <sz val="9"/>
            <color indexed="81"/>
            <rFont val="Tahoma"/>
            <family val="2"/>
          </rPr>
          <t>Metric = D4_I_Other_Amount_AllSGDUSDRMB_x000D_
Data Type = Bk_Number 19 - 9_x000D_
Bk_OtherCurrencies = USD_x000D_
Bk_LiabByJurisdCounterparty = Amounts payable under repurchase agreements_x000D_
Bk_Assconcomloc = InternationalOrganisations</t>
        </r>
      </text>
    </comment>
    <comment ref="D99" authorId="0" shapeId="0" xr:uid="{00000000-0006-0000-2900-0000F0000000}">
      <text>
        <r>
          <rPr>
            <b/>
            <sz val="9"/>
            <color indexed="81"/>
            <rFont val="Tahoma"/>
            <family val="2"/>
          </rPr>
          <t>Metric = D4_I_Bank_Amount_AllSGDUSDRMB_x000D_
Data Type = Bk_Number 19 - 9_x000D_
Bk_OtherCurrencies = USD_x000D_
Bk_LiabByJurisdCounterparty = Negative fair value financial derivatives_x000D_
Bk_Assconcomloc = Singapore</t>
        </r>
      </text>
    </comment>
    <comment ref="E99" authorId="0" shapeId="0" xr:uid="{00000000-0006-0000-2900-0000F1000000}">
      <text>
        <r>
          <rPr>
            <b/>
            <sz val="9"/>
            <color indexed="81"/>
            <rFont val="Tahoma"/>
            <family val="2"/>
          </rPr>
          <t>Metric = D4_I_FinComp_Amount_AllSGDUSDRMB_x000D_
Data Type = Bk_Number 19 - 9_x000D_
Bk_OtherCurrencies = USD_x000D_
Bk_LiabByJurisdCounterparty = Negative fair value financial derivatives_x000D_
Bk_Assconcomloc = Singapore</t>
        </r>
      </text>
    </comment>
    <comment ref="F99" authorId="0" shapeId="0" xr:uid="{00000000-0006-0000-2900-0000F2000000}">
      <text>
        <r>
          <rPr>
            <b/>
            <sz val="9"/>
            <color indexed="81"/>
            <rFont val="Tahoma"/>
            <family val="2"/>
          </rPr>
          <t>Metric = D4_I_MoneyMrktFund_Amount_AllSGDUSDRMB_x000D_
Data Type = Bk_Number 19 - 9_x000D_
Bk_OtherCurrencies = USD_x000D_
Bk_LiabByJurisdCounterparty = Negative fair value financial derivatives_x000D_
Bk_Assconcomloc = Singapore</t>
        </r>
      </text>
    </comment>
    <comment ref="G99" authorId="0" shapeId="0" xr:uid="{00000000-0006-0000-2900-0000F3000000}">
      <text>
        <r>
          <rPr>
            <b/>
            <sz val="9"/>
            <color indexed="81"/>
            <rFont val="Tahoma"/>
            <family val="2"/>
          </rPr>
          <t>Metric = D4_I_InsurComp_Amount_AllSGDUSDRMB_x000D_
Data Type = Bk_Number 19 - 9_x000D_
Bk_OtherCurrencies = USD_x000D_
Bk_LiabByJurisdCounterparty = Negative fair value financial derivatives_x000D_
Bk_Assconcomloc = Singapore</t>
        </r>
      </text>
    </comment>
    <comment ref="H99" authorId="0" shapeId="0" xr:uid="{00000000-0006-0000-2900-0000F4000000}">
      <text>
        <r>
          <rPr>
            <b/>
            <sz val="9"/>
            <color indexed="81"/>
            <rFont val="Tahoma"/>
            <family val="2"/>
          </rPr>
          <t>Metric = D4_I_ProvPensFund_Amount_AllSGDUSDRMB_x000D_
Data Type = Bk_Number 19 - 9_x000D_
Bk_OtherCurrencies = USD_x000D_
Bk_LiabByJurisdCounterparty = Negative fair value financial derivatives_x000D_
Bk_Assconcomloc = Singapore</t>
        </r>
      </text>
    </comment>
    <comment ref="I99" authorId="0" shapeId="0" xr:uid="{00000000-0006-0000-2900-0000F5000000}">
      <text>
        <r>
          <rPr>
            <b/>
            <sz val="9"/>
            <color indexed="81"/>
            <rFont val="Tahoma"/>
            <family val="2"/>
          </rPr>
          <t>Metric = D4_I_SecurFuturComp_Amount_AllSGDUSDRMB_x000D_
Data Type = Bk_Number 19 - 9_x000D_
Bk_OtherCurrencies = USD_x000D_
Bk_LiabByJurisdCounterparty = Negative fair value financial derivatives_x000D_
Bk_Assconcomloc = Singapore</t>
        </r>
      </text>
    </comment>
    <comment ref="J99" authorId="0" shapeId="0" xr:uid="{00000000-0006-0000-2900-0000F6000000}">
      <text>
        <r>
          <rPr>
            <b/>
            <sz val="9"/>
            <color indexed="81"/>
            <rFont val="Tahoma"/>
            <family val="2"/>
          </rPr>
          <t>Metric = D4_I_OthrNonBankFinInst_Amount_AllSGDUSDRMB_x000D_
Data Type = Bk_Number 19 - 9_x000D_
Bk_OtherCurrencies = USD_x000D_
Bk_LiabByJurisdCounterparty = Negative fair value financial derivatives_x000D_
Bk_Assconcomloc = Singapore</t>
        </r>
      </text>
    </comment>
    <comment ref="M99" authorId="0" shapeId="0" xr:uid="{00000000-0006-0000-2900-0000F7000000}">
      <text>
        <r>
          <rPr>
            <b/>
            <sz val="9"/>
            <color indexed="81"/>
            <rFont val="Tahoma"/>
            <family val="2"/>
          </rPr>
          <t>Metric = D4_I_Government_Amount_AllSGDUSDRMB_x000D_
Data Type = Bk_Number 19 - 9_x000D_
Bk_OtherCurrencies = USD_x000D_
Bk_LiabByJurisdCounterparty = Negative fair value financial derivatives_x000D_
Bk_Assconcomloc = Singapore</t>
        </r>
      </text>
    </comment>
    <comment ref="N99" authorId="0" shapeId="0" xr:uid="{00000000-0006-0000-2900-0000F8000000}">
      <text>
        <r>
          <rPr>
            <b/>
            <sz val="9"/>
            <color indexed="81"/>
            <rFont val="Tahoma"/>
            <family val="2"/>
          </rPr>
          <t>Metric = D4_I_PublicSectEntit_Amount_AllSGDUSDRMB_x000D_
Data Type = Bk_Number 19 - 9_x000D_
Bk_OtherCurrencies = USD_x000D_
Bk_LiabByJurisdCounterparty = Negative fair value financial derivatives_x000D_
Bk_Assconcomloc = Singapore</t>
        </r>
      </text>
    </comment>
    <comment ref="O99" authorId="0" shapeId="0" xr:uid="{00000000-0006-0000-2900-0000F9000000}">
      <text>
        <r>
          <rPr>
            <b/>
            <sz val="9"/>
            <color indexed="81"/>
            <rFont val="Tahoma"/>
            <family val="2"/>
          </rPr>
          <t>Metric = D4_I_NonFinCorp_Amount_AllSGDUSDRMB_x000D_
Data Type = Bk_Number 19 - 9_x000D_
Bk_OtherCurrencies = USD_x000D_
Bk_LiabByJurisdCounterparty = Negative fair value financial derivatives_x000D_
Bk_Assconcomloc = Singapore</t>
        </r>
      </text>
    </comment>
    <comment ref="P99" authorId="0" shapeId="0" xr:uid="{00000000-0006-0000-2900-0000FA000000}">
      <text>
        <r>
          <rPr>
            <b/>
            <sz val="9"/>
            <color indexed="81"/>
            <rFont val="Tahoma"/>
            <family val="2"/>
          </rPr>
          <t>Metric = D4_I_UnincorpEnterpNatPerson_Amount_AllSGDUSDRMB_x000D_
Data Type = Bk_Number 19 - 9_x000D_
Bk_OtherCurrencies = USD_x000D_
Bk_LiabByJurisdCounterparty = Negative fair value financial derivatives_x000D_
Bk_Assconcomloc = Singapore</t>
        </r>
      </text>
    </comment>
    <comment ref="Q99" authorId="0" shapeId="0" xr:uid="{00000000-0006-0000-2900-0000FB000000}">
      <text>
        <r>
          <rPr>
            <b/>
            <sz val="9"/>
            <color indexed="81"/>
            <rFont val="Tahoma"/>
            <family val="2"/>
          </rPr>
          <t>Metric = D4_I_NatPerson_Amount_AllSGDUSDRMB_x000D_
Data Type = Bk_Number 19 - 9_x000D_
Bk_OtherCurrencies = USD_x000D_
Bk_LiabByJurisdCounterparty = Negative fair value financial derivatives_x000D_
Bk_Assconcomloc = Singapore</t>
        </r>
      </text>
    </comment>
    <comment ref="R99" authorId="0" shapeId="0" xr:uid="{00000000-0006-0000-2900-0000FC000000}">
      <text>
        <r>
          <rPr>
            <b/>
            <sz val="9"/>
            <color indexed="81"/>
            <rFont val="Tahoma"/>
            <family val="2"/>
          </rPr>
          <t>Metric = D4_I_NonProfInstIndFamilies_Amount_AllSGDUSDRMB_x000D_
Data Type = Bk_Number 19 - 9_x000D_
Bk_OtherCurrencies = USD_x000D_
Bk_LiabByJurisdCounterparty = Negative fair value financial derivatives_x000D_
Bk_Assconcomloc = Singapore</t>
        </r>
      </text>
    </comment>
    <comment ref="S99" authorId="0" shapeId="0" xr:uid="{00000000-0006-0000-2900-0000FD000000}">
      <text>
        <r>
          <rPr>
            <b/>
            <sz val="9"/>
            <color indexed="81"/>
            <rFont val="Tahoma"/>
            <family val="2"/>
          </rPr>
          <t>Metric = D4_I_Other_Amount_AllSGDUSDRMB_x000D_
Data Type = Bk_Number 19 - 9_x000D_
Bk_OtherCurrencies = USD_x000D_
Bk_LiabByJurisdCounterparty = Negative fair value financial derivatives_x000D_
Bk_Assconcomloc = Singapore</t>
        </r>
      </text>
    </comment>
    <comment ref="L100" authorId="0" shapeId="0" xr:uid="{00000000-0006-0000-2900-0000FE000000}">
      <text>
        <r>
          <rPr>
            <b/>
            <sz val="9"/>
            <color indexed="81"/>
            <rFont val="Tahoma"/>
            <family val="2"/>
          </rPr>
          <t>Metric = D4_I_CentrBankMonetAuth_Amount_AllSGDUSDRMB_x000D_
Data Type = Bk_Number 19 - 9_x000D_
Bk_OtherCurrencies = USD_x000D_
Bk_LiabByJurisdCounterparty = Negative fair value financial derivatives_x000D_
Bk_Assconcomloc = MonetaryAuthoritySingapore</t>
        </r>
      </text>
    </comment>
    <comment ref="S101" authorId="0" shapeId="0" xr:uid="{00000000-0006-0000-2900-0000FF000000}">
      <text>
        <r>
          <rPr>
            <b/>
            <sz val="9"/>
            <color indexed="81"/>
            <rFont val="Tahoma"/>
            <family val="2"/>
          </rPr>
          <t>Metric = D4_I_Other_Amount_AllSGDUSDRMB_x000D_
Data Type = Bk_Number 19 - 9_x000D_
Bk_OtherCurrencies = USD_x000D_
Bk_LiabByJurisdCounterparty = Negative fair value financial derivatives_x000D_
Bk_Assconcomloc = InternationalOrganisations</t>
        </r>
      </text>
    </comment>
    <comment ref="D105" authorId="0" shapeId="0" xr:uid="{00000000-0006-0000-2900-000000010000}">
      <text>
        <r>
          <rPr>
            <b/>
            <sz val="9"/>
            <color indexed="81"/>
            <rFont val="Tahoma"/>
            <family val="2"/>
          </rPr>
          <t>Metric = D4_I_Bank_Amount_AllSGDUSDRMB_x000D_
Data Type = Bk_Number 19 - 9_x000D_
Bk_OtherCurrencies = USD_x000D_
Bk_LiabByJurisdCounterparty = Bills Payable_x000D_
Bk_Assconcomloc = Singapore</t>
        </r>
      </text>
    </comment>
    <comment ref="E105" authorId="0" shapeId="0" xr:uid="{00000000-0006-0000-2900-000001010000}">
      <text>
        <r>
          <rPr>
            <b/>
            <sz val="9"/>
            <color indexed="81"/>
            <rFont val="Tahoma"/>
            <family val="2"/>
          </rPr>
          <t>Metric = D4_I_FinComp_Amount_AllSGDUSDRMB_x000D_
Data Type = Bk_Number 19 - 9_x000D_
Bk_OtherCurrencies = USD_x000D_
Bk_LiabByJurisdCounterparty = Bills Payable_x000D_
Bk_Assconcomloc = Singapore</t>
        </r>
      </text>
    </comment>
    <comment ref="F105" authorId="0" shapeId="0" xr:uid="{00000000-0006-0000-2900-000002010000}">
      <text>
        <r>
          <rPr>
            <b/>
            <sz val="9"/>
            <color indexed="81"/>
            <rFont val="Tahoma"/>
            <family val="2"/>
          </rPr>
          <t>Metric = D4_I_MoneyMrktFund_Amount_AllSGDUSDRMB_x000D_
Data Type = Bk_Number 19 - 9_x000D_
Bk_OtherCurrencies = USD_x000D_
Bk_LiabByJurisdCounterparty = Bills Payable_x000D_
Bk_Assconcomloc = Singapore</t>
        </r>
      </text>
    </comment>
    <comment ref="G105" authorId="0" shapeId="0" xr:uid="{00000000-0006-0000-2900-000003010000}">
      <text>
        <r>
          <rPr>
            <b/>
            <sz val="9"/>
            <color indexed="81"/>
            <rFont val="Tahoma"/>
            <family val="2"/>
          </rPr>
          <t>Metric = D4_I_InsurComp_Amount_AllSGDUSDRMB_x000D_
Data Type = Bk_Number 19 - 9_x000D_
Bk_OtherCurrencies = USD_x000D_
Bk_LiabByJurisdCounterparty = Bills Payable_x000D_
Bk_Assconcomloc = Singapore</t>
        </r>
      </text>
    </comment>
    <comment ref="H105" authorId="0" shapeId="0" xr:uid="{00000000-0006-0000-2900-000004010000}">
      <text>
        <r>
          <rPr>
            <b/>
            <sz val="9"/>
            <color indexed="81"/>
            <rFont val="Tahoma"/>
            <family val="2"/>
          </rPr>
          <t>Metric = D4_I_ProvPensFund_Amount_AllSGDUSDRMB_x000D_
Data Type = Bk_Number 19 - 9_x000D_
Bk_OtherCurrencies = USD_x000D_
Bk_LiabByJurisdCounterparty = Bills Payable_x000D_
Bk_Assconcomloc = Singapore</t>
        </r>
      </text>
    </comment>
    <comment ref="I105" authorId="0" shapeId="0" xr:uid="{00000000-0006-0000-2900-000005010000}">
      <text>
        <r>
          <rPr>
            <b/>
            <sz val="9"/>
            <color indexed="81"/>
            <rFont val="Tahoma"/>
            <family val="2"/>
          </rPr>
          <t>Metric = D4_I_SecurFuturComp_Amount_AllSGDUSDRMB_x000D_
Data Type = Bk_Number 19 - 9_x000D_
Bk_OtherCurrencies = USD_x000D_
Bk_LiabByJurisdCounterparty = Bills Payable_x000D_
Bk_Assconcomloc = Singapore</t>
        </r>
      </text>
    </comment>
    <comment ref="J105" authorId="0" shapeId="0" xr:uid="{00000000-0006-0000-2900-000006010000}">
      <text>
        <r>
          <rPr>
            <b/>
            <sz val="9"/>
            <color indexed="81"/>
            <rFont val="Tahoma"/>
            <family val="2"/>
          </rPr>
          <t>Metric = D4_I_OthrNonBankFinInst_Amount_AllSGDUSDRMB_x000D_
Data Type = Bk_Number 19 - 9_x000D_
Bk_OtherCurrencies = USD_x000D_
Bk_LiabByJurisdCounterparty = Bills Payable_x000D_
Bk_Assconcomloc = Singapore</t>
        </r>
      </text>
    </comment>
    <comment ref="M105" authorId="0" shapeId="0" xr:uid="{00000000-0006-0000-2900-000007010000}">
      <text>
        <r>
          <rPr>
            <b/>
            <sz val="9"/>
            <color indexed="81"/>
            <rFont val="Tahoma"/>
            <family val="2"/>
          </rPr>
          <t>Metric = D4_I_Government_Amount_AllSGDUSDRMB_x000D_
Data Type = Bk_Number 19 - 9_x000D_
Bk_OtherCurrencies = USD_x000D_
Bk_LiabByJurisdCounterparty = Bills Payable_x000D_
Bk_Assconcomloc = Singapore</t>
        </r>
      </text>
    </comment>
    <comment ref="N105" authorId="0" shapeId="0" xr:uid="{00000000-0006-0000-2900-000008010000}">
      <text>
        <r>
          <rPr>
            <b/>
            <sz val="9"/>
            <color indexed="81"/>
            <rFont val="Tahoma"/>
            <family val="2"/>
          </rPr>
          <t>Metric = D4_I_PublicSectEntit_Amount_AllSGDUSDRMB_x000D_
Data Type = Bk_Number 19 - 9_x000D_
Bk_OtherCurrencies = USD_x000D_
Bk_LiabByJurisdCounterparty = Bills Payable_x000D_
Bk_Assconcomloc = Singapore</t>
        </r>
      </text>
    </comment>
    <comment ref="O105" authorId="0" shapeId="0" xr:uid="{00000000-0006-0000-2900-000009010000}">
      <text>
        <r>
          <rPr>
            <b/>
            <sz val="9"/>
            <color indexed="81"/>
            <rFont val="Tahoma"/>
            <family val="2"/>
          </rPr>
          <t>Metric = D4_I_NonFinCorp_Amount_AllSGDUSDRMB_x000D_
Data Type = Bk_Number 19 - 9_x000D_
Bk_OtherCurrencies = USD_x000D_
Bk_LiabByJurisdCounterparty = Bills Payable_x000D_
Bk_Assconcomloc = Singapore</t>
        </r>
      </text>
    </comment>
    <comment ref="P105" authorId="0" shapeId="0" xr:uid="{00000000-0006-0000-2900-00000A010000}">
      <text>
        <r>
          <rPr>
            <b/>
            <sz val="9"/>
            <color indexed="81"/>
            <rFont val="Tahoma"/>
            <family val="2"/>
          </rPr>
          <t>Metric = D4_I_UnincorpEnterpNatPerson_Amount_AllSGDUSDRMB_x000D_
Data Type = Bk_Number 19 - 9_x000D_
Bk_OtherCurrencies = USD_x000D_
Bk_LiabByJurisdCounterparty = Bills Payable_x000D_
Bk_Assconcomloc = Singapore</t>
        </r>
      </text>
    </comment>
    <comment ref="Q105" authorId="0" shapeId="0" xr:uid="{00000000-0006-0000-2900-00000B010000}">
      <text>
        <r>
          <rPr>
            <b/>
            <sz val="9"/>
            <color indexed="81"/>
            <rFont val="Tahoma"/>
            <family val="2"/>
          </rPr>
          <t>Metric = D4_I_NatPerson_Amount_AllSGDUSDRMB_x000D_
Data Type = Bk_Number 19 - 9_x000D_
Bk_OtherCurrencies = USD_x000D_
Bk_LiabByJurisdCounterparty = Bills Payable_x000D_
Bk_Assconcomloc = Singapore</t>
        </r>
      </text>
    </comment>
    <comment ref="R105" authorId="0" shapeId="0" xr:uid="{00000000-0006-0000-2900-00000C010000}">
      <text>
        <r>
          <rPr>
            <b/>
            <sz val="9"/>
            <color indexed="81"/>
            <rFont val="Tahoma"/>
            <family val="2"/>
          </rPr>
          <t>Metric = D4_I_NonProfInstIndFamilies_Amount_AllSGDUSDRMB_x000D_
Data Type = Bk_Number 19 - 9_x000D_
Bk_OtherCurrencies = USD_x000D_
Bk_LiabByJurisdCounterparty = Bills Payable_x000D_
Bk_Assconcomloc = Singapore</t>
        </r>
      </text>
    </comment>
    <comment ref="S105" authorId="0" shapeId="0" xr:uid="{00000000-0006-0000-2900-00000D010000}">
      <text>
        <r>
          <rPr>
            <b/>
            <sz val="9"/>
            <color indexed="81"/>
            <rFont val="Tahoma"/>
            <family val="2"/>
          </rPr>
          <t>Metric = D4_I_Other_Amount_AllSGDUSDRMB_x000D_
Data Type = Bk_Number 19 - 9_x000D_
Bk_OtherCurrencies = USD_x000D_
Bk_LiabByJurisdCounterparty = Bills Payable_x000D_
Bk_Assconcomloc = Singapore</t>
        </r>
      </text>
    </comment>
    <comment ref="L106" authorId="0" shapeId="0" xr:uid="{00000000-0006-0000-2900-00000E010000}">
      <text>
        <r>
          <rPr>
            <b/>
            <sz val="9"/>
            <color indexed="81"/>
            <rFont val="Tahoma"/>
            <family val="2"/>
          </rPr>
          <t>Metric = D4_I_CentrBankMonetAuth_Amount_AllSGDUSDRMB_x000D_
Data Type = Bk_Number 19 - 9_x000D_
Bk_OtherCurrencies = USD_x000D_
Bk_LiabByJurisdCounterparty = Bills Payable_x000D_
Bk_Assconcomloc = MonetaryAuthoritySingapore</t>
        </r>
      </text>
    </comment>
    <comment ref="S107" authorId="0" shapeId="0" xr:uid="{00000000-0006-0000-2900-00000F010000}">
      <text>
        <r>
          <rPr>
            <b/>
            <sz val="9"/>
            <color indexed="81"/>
            <rFont val="Tahoma"/>
            <family val="2"/>
          </rPr>
          <t>Metric = D4_I_Other_Amount_AllSGDUSDRMB_x000D_
Data Type = Bk_Number 19 - 9_x000D_
Bk_OtherCurrencies = USD_x000D_
Bk_LiabByJurisdCounterparty = Bills Payable_x000D_
Bk_Assconcomloc = InternationalOrganisations</t>
        </r>
      </text>
    </comment>
    <comment ref="D111" authorId="0" shapeId="0" xr:uid="{00000000-0006-0000-2900-000010010000}">
      <text>
        <r>
          <rPr>
            <b/>
            <sz val="9"/>
            <color indexed="81"/>
            <rFont val="Tahoma"/>
            <family val="2"/>
          </rPr>
          <t>Metric = D4_I_Bank_Amount_AllSGDUSDRMB_x000D_
Data Type = Bk_Number 19 - 9_x000D_
Bk_OtherCurrencies = USD_x000D_
Bk_LiabByJurisdCounterparty = Negotiable Certificates of Deposits_x000D_
Bk_Assconcomloc = Singapore</t>
        </r>
      </text>
    </comment>
    <comment ref="E111" authorId="0" shapeId="0" xr:uid="{00000000-0006-0000-2900-000011010000}">
      <text>
        <r>
          <rPr>
            <b/>
            <sz val="9"/>
            <color indexed="81"/>
            <rFont val="Tahoma"/>
            <family val="2"/>
          </rPr>
          <t>Metric = D4_I_FinComp_Amount_AllSGDUSDRMB_x000D_
Data Type = Bk_Number 19 - 9_x000D_
Bk_OtherCurrencies = USD_x000D_
Bk_LiabByJurisdCounterparty = Negotiable Certificates of Deposits_x000D_
Bk_Assconcomloc = Singapore</t>
        </r>
      </text>
    </comment>
    <comment ref="F111" authorId="0" shapeId="0" xr:uid="{00000000-0006-0000-2900-000012010000}">
      <text>
        <r>
          <rPr>
            <b/>
            <sz val="9"/>
            <color indexed="81"/>
            <rFont val="Tahoma"/>
            <family val="2"/>
          </rPr>
          <t>Metric = D4_I_MoneyMrktFund_Amount_AllSGDUSDRMB_x000D_
Data Type = Bk_Number 19 - 9_x000D_
Bk_OtherCurrencies = USD_x000D_
Bk_LiabByJurisdCounterparty = Negotiable Certificates of Deposits_x000D_
Bk_Assconcomloc = Singapore</t>
        </r>
      </text>
    </comment>
    <comment ref="G111" authorId="0" shapeId="0" xr:uid="{00000000-0006-0000-2900-000013010000}">
      <text>
        <r>
          <rPr>
            <b/>
            <sz val="9"/>
            <color indexed="81"/>
            <rFont val="Tahoma"/>
            <family val="2"/>
          </rPr>
          <t>Metric = D4_I_InsurComp_Amount_AllSGDUSDRMB_x000D_
Data Type = Bk_Number 19 - 9_x000D_
Bk_OtherCurrencies = USD_x000D_
Bk_LiabByJurisdCounterparty = Negotiable Certificates of Deposits_x000D_
Bk_Assconcomloc = Singapore</t>
        </r>
      </text>
    </comment>
    <comment ref="H111" authorId="0" shapeId="0" xr:uid="{00000000-0006-0000-2900-000014010000}">
      <text>
        <r>
          <rPr>
            <b/>
            <sz val="9"/>
            <color indexed="81"/>
            <rFont val="Tahoma"/>
            <family val="2"/>
          </rPr>
          <t>Metric = D4_I_ProvPensFund_Amount_AllSGDUSDRMB_x000D_
Data Type = Bk_Number 19 - 9_x000D_
Bk_OtherCurrencies = USD_x000D_
Bk_LiabByJurisdCounterparty = Negotiable Certificates of Deposits_x000D_
Bk_Assconcomloc = Singapore</t>
        </r>
      </text>
    </comment>
    <comment ref="I111" authorId="0" shapeId="0" xr:uid="{00000000-0006-0000-2900-000015010000}">
      <text>
        <r>
          <rPr>
            <b/>
            <sz val="9"/>
            <color indexed="81"/>
            <rFont val="Tahoma"/>
            <family val="2"/>
          </rPr>
          <t>Metric = D4_I_SecurFuturComp_Amount_AllSGDUSDRMB_x000D_
Data Type = Bk_Number 19 - 9_x000D_
Bk_OtherCurrencies = USD_x000D_
Bk_LiabByJurisdCounterparty = Negotiable Certificates of Deposits_x000D_
Bk_Assconcomloc = Singapore</t>
        </r>
      </text>
    </comment>
    <comment ref="J111" authorId="0" shapeId="0" xr:uid="{00000000-0006-0000-2900-000016010000}">
      <text>
        <r>
          <rPr>
            <b/>
            <sz val="9"/>
            <color indexed="81"/>
            <rFont val="Tahoma"/>
            <family val="2"/>
          </rPr>
          <t>Metric = D4_I_OthrNonBankFinInst_Amount_AllSGDUSDRMB_x000D_
Data Type = Bk_Number 19 - 9_x000D_
Bk_OtherCurrencies = USD_x000D_
Bk_LiabByJurisdCounterparty = Negotiable Certificates of Deposits_x000D_
Bk_Assconcomloc = Singapore</t>
        </r>
      </text>
    </comment>
    <comment ref="M111" authorId="0" shapeId="0" xr:uid="{00000000-0006-0000-2900-000017010000}">
      <text>
        <r>
          <rPr>
            <b/>
            <sz val="9"/>
            <color indexed="81"/>
            <rFont val="Tahoma"/>
            <family val="2"/>
          </rPr>
          <t>Metric = D4_I_Government_Amount_AllSGDUSDRMB_x000D_
Data Type = Bk_Number 19 - 9_x000D_
Bk_OtherCurrencies = USD_x000D_
Bk_LiabByJurisdCounterparty = Negotiable Certificates of Deposits_x000D_
Bk_Assconcomloc = Singapore</t>
        </r>
      </text>
    </comment>
    <comment ref="N111" authorId="0" shapeId="0" xr:uid="{00000000-0006-0000-2900-000018010000}">
      <text>
        <r>
          <rPr>
            <b/>
            <sz val="9"/>
            <color indexed="81"/>
            <rFont val="Tahoma"/>
            <family val="2"/>
          </rPr>
          <t>Metric = D4_I_PublicSectEntit_Amount_AllSGDUSDRMB_x000D_
Data Type = Bk_Number 19 - 9_x000D_
Bk_OtherCurrencies = USD_x000D_
Bk_LiabByJurisdCounterparty = Negotiable Certificates of Deposits_x000D_
Bk_Assconcomloc = Singapore</t>
        </r>
      </text>
    </comment>
    <comment ref="O111" authorId="0" shapeId="0" xr:uid="{00000000-0006-0000-2900-000019010000}">
      <text>
        <r>
          <rPr>
            <b/>
            <sz val="9"/>
            <color indexed="81"/>
            <rFont val="Tahoma"/>
            <family val="2"/>
          </rPr>
          <t>Metric = D4_I_NonFinCorp_Amount_AllSGDUSDRMB_x000D_
Data Type = Bk_Number 19 - 9_x000D_
Bk_OtherCurrencies = USD_x000D_
Bk_LiabByJurisdCounterparty = Negotiable Certificates of Deposits_x000D_
Bk_Assconcomloc = Singapore</t>
        </r>
      </text>
    </comment>
    <comment ref="P111" authorId="0" shapeId="0" xr:uid="{00000000-0006-0000-2900-00001A010000}">
      <text>
        <r>
          <rPr>
            <b/>
            <sz val="9"/>
            <color indexed="81"/>
            <rFont val="Tahoma"/>
            <family val="2"/>
          </rPr>
          <t>Metric = D4_I_UnincorpEnterpNatPerson_Amount_AllSGDUSDRMB_x000D_
Data Type = Bk_Number 19 - 9_x000D_
Bk_OtherCurrencies = USD_x000D_
Bk_LiabByJurisdCounterparty = Negotiable Certificates of Deposits_x000D_
Bk_Assconcomloc = Singapore</t>
        </r>
      </text>
    </comment>
    <comment ref="Q111" authorId="0" shapeId="0" xr:uid="{00000000-0006-0000-2900-00001B010000}">
      <text>
        <r>
          <rPr>
            <b/>
            <sz val="9"/>
            <color indexed="81"/>
            <rFont val="Tahoma"/>
            <family val="2"/>
          </rPr>
          <t>Metric = D4_I_NatPerson_Amount_AllSGDUSDRMB_x000D_
Data Type = Bk_Number 19 - 9_x000D_
Bk_OtherCurrencies = USD_x000D_
Bk_LiabByJurisdCounterparty = Negotiable Certificates of Deposits_x000D_
Bk_Assconcomloc = Singapore</t>
        </r>
      </text>
    </comment>
    <comment ref="R111" authorId="0" shapeId="0" xr:uid="{00000000-0006-0000-2900-00001C010000}">
      <text>
        <r>
          <rPr>
            <b/>
            <sz val="9"/>
            <color indexed="81"/>
            <rFont val="Tahoma"/>
            <family val="2"/>
          </rPr>
          <t>Metric = D4_I_NonProfInstIndFamilies_Amount_AllSGDUSDRMB_x000D_
Data Type = Bk_Number 19 - 9_x000D_
Bk_OtherCurrencies = USD_x000D_
Bk_LiabByJurisdCounterparty = Negotiable Certificates of Deposits_x000D_
Bk_Assconcomloc = Singapore</t>
        </r>
      </text>
    </comment>
    <comment ref="S111" authorId="0" shapeId="0" xr:uid="{00000000-0006-0000-2900-00001D010000}">
      <text>
        <r>
          <rPr>
            <b/>
            <sz val="9"/>
            <color indexed="81"/>
            <rFont val="Tahoma"/>
            <family val="2"/>
          </rPr>
          <t>Metric = D4_I_Other_Amount_AllSGDUSDRMB_x000D_
Data Type = Bk_Number 19 - 9_x000D_
Bk_OtherCurrencies = USD_x000D_
Bk_LiabByJurisdCounterparty = Negotiable Certificates of Deposits_x000D_
Bk_Assconcomloc = Singapore</t>
        </r>
      </text>
    </comment>
    <comment ref="U111" authorId="0" shapeId="0" xr:uid="{00000000-0006-0000-2900-00001E010000}">
      <text>
        <r>
          <rPr>
            <b/>
            <sz val="9"/>
            <color indexed="81"/>
            <rFont val="Tahoma"/>
            <family val="2"/>
          </rPr>
          <t>Metric = D4_I_USDollar_NegotiableCertDep_Singapore_TotalNCDMatur1Yr_x000D_
Data Type = Bk_Number 19 - 9</t>
        </r>
      </text>
    </comment>
    <comment ref="L112" authorId="0" shapeId="0" xr:uid="{00000000-0006-0000-2900-00001F010000}">
      <text>
        <r>
          <rPr>
            <b/>
            <sz val="9"/>
            <color indexed="81"/>
            <rFont val="Tahoma"/>
            <family val="2"/>
          </rPr>
          <t>Metric = D4_I_CentrBankMonetAuth_Amount_AllSGDUSDRMB_x000D_
Data Type = Bk_Number 19 - 9_x000D_
Bk_OtherCurrencies = USD_x000D_
Bk_LiabByJurisdCounterparty = Negotiable Certificates of Deposits_x000D_
Bk_Assconcomloc = MonetaryAuthoritySingapore</t>
        </r>
      </text>
    </comment>
    <comment ref="U112" authorId="0" shapeId="0" xr:uid="{00000000-0006-0000-2900-000020010000}">
      <text>
        <r>
          <rPr>
            <b/>
            <sz val="9"/>
            <color indexed="81"/>
            <rFont val="Tahoma"/>
            <family val="2"/>
          </rPr>
          <t>Metric = D4_I_USDollar_NegotiableCertDep_MonetAuthSing_TotalNCDMatur1Yr_x000D_
Data Type = Bk_Number 19 - 9</t>
        </r>
      </text>
    </comment>
    <comment ref="S113" authorId="0" shapeId="0" xr:uid="{00000000-0006-0000-2900-000021010000}">
      <text>
        <r>
          <rPr>
            <b/>
            <sz val="9"/>
            <color indexed="81"/>
            <rFont val="Tahoma"/>
            <family val="2"/>
          </rPr>
          <t>Metric = D4_I_Other_Amount_AllSGDUSDRMB_x000D_
Data Type = Bk_Number 19 - 9_x000D_
Bk_OtherCurrencies = USD_x000D_
Bk_LiabByJurisdCounterparty = Negotiable Certificates of Deposits_x000D_
Bk_Assconcomloc = InternationalOrganisations</t>
        </r>
      </text>
    </comment>
    <comment ref="U113" authorId="0" shapeId="0" xr:uid="{00000000-0006-0000-2900-000022010000}">
      <text>
        <r>
          <rPr>
            <b/>
            <sz val="9"/>
            <color indexed="81"/>
            <rFont val="Tahoma"/>
            <family val="2"/>
          </rPr>
          <t>Metric = D4_I_USDollar_NegotiableCertDep_IntOrg_TotalNCDMatur1Yr_x000D_
Data Type = Bk_Number 19 - 9</t>
        </r>
      </text>
    </comment>
    <comment ref="D117" authorId="0" shapeId="0" xr:uid="{00000000-0006-0000-2900-000023010000}">
      <text>
        <r>
          <rPr>
            <b/>
            <sz val="9"/>
            <color indexed="81"/>
            <rFont val="Tahoma"/>
            <family val="2"/>
          </rPr>
          <t>Metric = D4_I_Bank_Amount_AllSGDUSDRMB_x000D_
Data Type = Bk_Number 19 - 9_x000D_
Bk_OtherCurrencies = USD_x000D_
Bk_LiabByJurisdCounterparty = Debt Securities_x000D_
Bk_Assconcomloc = Singapore</t>
        </r>
      </text>
    </comment>
    <comment ref="E117" authorId="0" shapeId="0" xr:uid="{00000000-0006-0000-2900-000024010000}">
      <text>
        <r>
          <rPr>
            <b/>
            <sz val="9"/>
            <color indexed="81"/>
            <rFont val="Tahoma"/>
            <family val="2"/>
          </rPr>
          <t>Metric = D4_I_FinComp_Amount_AllSGDUSDRMB_x000D_
Data Type = Bk_Number 19 - 9_x000D_
Bk_OtherCurrencies = USD_x000D_
Bk_LiabByJurisdCounterparty = Debt Securities_x000D_
Bk_Assconcomloc = Singapore</t>
        </r>
      </text>
    </comment>
    <comment ref="F117" authorId="0" shapeId="0" xr:uid="{00000000-0006-0000-2900-000025010000}">
      <text>
        <r>
          <rPr>
            <b/>
            <sz val="9"/>
            <color indexed="81"/>
            <rFont val="Tahoma"/>
            <family val="2"/>
          </rPr>
          <t>Metric = D4_I_MoneyMrktFund_Amount_AllSGDUSDRMB_x000D_
Data Type = Bk_Number 19 - 9_x000D_
Bk_OtherCurrencies = USD_x000D_
Bk_LiabByJurisdCounterparty = Debt Securities_x000D_
Bk_Assconcomloc = Singapore</t>
        </r>
      </text>
    </comment>
    <comment ref="G117" authorId="0" shapeId="0" xr:uid="{00000000-0006-0000-2900-000026010000}">
      <text>
        <r>
          <rPr>
            <b/>
            <sz val="9"/>
            <color indexed="81"/>
            <rFont val="Tahoma"/>
            <family val="2"/>
          </rPr>
          <t>Metric = D4_I_InsurComp_Amount_AllSGDUSDRMB_x000D_
Data Type = Bk_Number 19 - 9_x000D_
Bk_OtherCurrencies = USD_x000D_
Bk_LiabByJurisdCounterparty = Debt Securities_x000D_
Bk_Assconcomloc = Singapore</t>
        </r>
      </text>
    </comment>
    <comment ref="H117" authorId="0" shapeId="0" xr:uid="{00000000-0006-0000-2900-000027010000}">
      <text>
        <r>
          <rPr>
            <b/>
            <sz val="9"/>
            <color indexed="81"/>
            <rFont val="Tahoma"/>
            <family val="2"/>
          </rPr>
          <t>Metric = D4_I_ProvPensFund_Amount_AllSGDUSDRMB_x000D_
Data Type = Bk_Number 19 - 9_x000D_
Bk_OtherCurrencies = USD_x000D_
Bk_LiabByJurisdCounterparty = Debt Securities_x000D_
Bk_Assconcomloc = Singapore</t>
        </r>
      </text>
    </comment>
    <comment ref="I117" authorId="0" shapeId="0" xr:uid="{00000000-0006-0000-2900-000028010000}">
      <text>
        <r>
          <rPr>
            <b/>
            <sz val="9"/>
            <color indexed="81"/>
            <rFont val="Tahoma"/>
            <family val="2"/>
          </rPr>
          <t>Metric = D4_I_SecurFuturComp_Amount_AllSGDUSDRMB_x000D_
Data Type = Bk_Number 19 - 9_x000D_
Bk_OtherCurrencies = USD_x000D_
Bk_LiabByJurisdCounterparty = Debt Securities_x000D_
Bk_Assconcomloc = Singapore</t>
        </r>
      </text>
    </comment>
    <comment ref="J117" authorId="0" shapeId="0" xr:uid="{00000000-0006-0000-2900-000029010000}">
      <text>
        <r>
          <rPr>
            <b/>
            <sz val="9"/>
            <color indexed="81"/>
            <rFont val="Tahoma"/>
            <family val="2"/>
          </rPr>
          <t>Metric = D4_I_OthrNonBankFinInst_Amount_AllSGDUSDRMB_x000D_
Data Type = Bk_Number 19 - 9_x000D_
Bk_OtherCurrencies = USD_x000D_
Bk_LiabByJurisdCounterparty = Debt Securities_x000D_
Bk_Assconcomloc = Singapore</t>
        </r>
      </text>
    </comment>
    <comment ref="M117" authorId="0" shapeId="0" xr:uid="{00000000-0006-0000-2900-00002A010000}">
      <text>
        <r>
          <rPr>
            <b/>
            <sz val="9"/>
            <color indexed="81"/>
            <rFont val="Tahoma"/>
            <family val="2"/>
          </rPr>
          <t>Metric = D4_I_Government_Amount_AllSGDUSDRMB_x000D_
Data Type = Bk_Number 19 - 9_x000D_
Bk_OtherCurrencies = USD_x000D_
Bk_LiabByJurisdCounterparty = Debt Securities_x000D_
Bk_Assconcomloc = Singapore</t>
        </r>
      </text>
    </comment>
    <comment ref="N117" authorId="0" shapeId="0" xr:uid="{00000000-0006-0000-2900-00002B010000}">
      <text>
        <r>
          <rPr>
            <b/>
            <sz val="9"/>
            <color indexed="81"/>
            <rFont val="Tahoma"/>
            <family val="2"/>
          </rPr>
          <t>Metric = D4_I_PublicSectEntit_Amount_AllSGDUSDRMB_x000D_
Data Type = Bk_Number 19 - 9_x000D_
Bk_OtherCurrencies = USD_x000D_
Bk_LiabByJurisdCounterparty = Debt Securities_x000D_
Bk_Assconcomloc = Singapore</t>
        </r>
      </text>
    </comment>
    <comment ref="O117" authorId="0" shapeId="0" xr:uid="{00000000-0006-0000-2900-00002C010000}">
      <text>
        <r>
          <rPr>
            <b/>
            <sz val="9"/>
            <color indexed="81"/>
            <rFont val="Tahoma"/>
            <family val="2"/>
          </rPr>
          <t>Metric = D4_I_NonFinCorp_Amount_AllSGDUSDRMB_x000D_
Data Type = Bk_Number 19 - 9_x000D_
Bk_OtherCurrencies = USD_x000D_
Bk_LiabByJurisdCounterparty = Debt Securities_x000D_
Bk_Assconcomloc = Singapore</t>
        </r>
      </text>
    </comment>
    <comment ref="P117" authorId="0" shapeId="0" xr:uid="{00000000-0006-0000-2900-00002D010000}">
      <text>
        <r>
          <rPr>
            <b/>
            <sz val="9"/>
            <color indexed="81"/>
            <rFont val="Tahoma"/>
            <family val="2"/>
          </rPr>
          <t>Metric = D4_I_UnincorpEnterpNatPerson_Amount_AllSGDUSDRMB_x000D_
Data Type = Bk_Number 19 - 9_x000D_
Bk_OtherCurrencies = USD_x000D_
Bk_LiabByJurisdCounterparty = Debt Securities_x000D_
Bk_Assconcomloc = Singapore</t>
        </r>
      </text>
    </comment>
    <comment ref="Q117" authorId="0" shapeId="0" xr:uid="{00000000-0006-0000-2900-00002E010000}">
      <text>
        <r>
          <rPr>
            <b/>
            <sz val="9"/>
            <color indexed="81"/>
            <rFont val="Tahoma"/>
            <family val="2"/>
          </rPr>
          <t>Metric = D4_I_NatPerson_Amount_AllSGDUSDRMB_x000D_
Data Type = Bk_Number 19 - 9_x000D_
Bk_OtherCurrencies = USD_x000D_
Bk_LiabByJurisdCounterparty = Debt Securities_x000D_
Bk_Assconcomloc = Singapore</t>
        </r>
      </text>
    </comment>
    <comment ref="R117" authorId="0" shapeId="0" xr:uid="{00000000-0006-0000-2900-00002F010000}">
      <text>
        <r>
          <rPr>
            <b/>
            <sz val="9"/>
            <color indexed="81"/>
            <rFont val="Tahoma"/>
            <family val="2"/>
          </rPr>
          <t>Metric = D4_I_NonProfInstIndFamilies_Amount_AllSGDUSDRMB_x000D_
Data Type = Bk_Number 19 - 9_x000D_
Bk_OtherCurrencies = USD_x000D_
Bk_LiabByJurisdCounterparty = Debt Securities_x000D_
Bk_Assconcomloc = Singapore</t>
        </r>
      </text>
    </comment>
    <comment ref="S117" authorId="0" shapeId="0" xr:uid="{00000000-0006-0000-2900-000030010000}">
      <text>
        <r>
          <rPr>
            <b/>
            <sz val="9"/>
            <color indexed="81"/>
            <rFont val="Tahoma"/>
            <family val="2"/>
          </rPr>
          <t>Metric = D4_I_Other_Amount_AllSGDUSDRMB_x000D_
Data Type = Bk_Number 19 - 9_x000D_
Bk_OtherCurrencies = USD_x000D_
Bk_LiabByJurisdCounterparty = Debt Securities_x000D_
Bk_Assconcomloc = Singapore</t>
        </r>
      </text>
    </comment>
    <comment ref="V117" authorId="0" shapeId="0" xr:uid="{00000000-0006-0000-2900-000031010000}">
      <text>
        <r>
          <rPr>
            <b/>
            <sz val="9"/>
            <color indexed="81"/>
            <rFont val="Tahoma"/>
            <family val="2"/>
          </rPr>
          <t>Metric = D4_I_USDollar_DebtSecurities_Singapore_TotalDebtSecurMatur1Yr_x000D_
Data Type = Bk_Number 19 - 9</t>
        </r>
      </text>
    </comment>
    <comment ref="L118" authorId="0" shapeId="0" xr:uid="{00000000-0006-0000-2900-000032010000}">
      <text>
        <r>
          <rPr>
            <b/>
            <sz val="9"/>
            <color indexed="81"/>
            <rFont val="Tahoma"/>
            <family val="2"/>
          </rPr>
          <t>Metric = D4_I_CentrBankMonetAuth_Amount_AllSGDUSDRMB_x000D_
Data Type = Bk_Number 19 - 9_x000D_
Bk_OtherCurrencies = USD_x000D_
Bk_LiabByJurisdCounterparty = Debt Securities_x000D_
Bk_Assconcomloc = MonetaryAuthoritySingapore</t>
        </r>
      </text>
    </comment>
    <comment ref="V118" authorId="0" shapeId="0" xr:uid="{00000000-0006-0000-2900-000033010000}">
      <text>
        <r>
          <rPr>
            <b/>
            <sz val="9"/>
            <color indexed="81"/>
            <rFont val="Tahoma"/>
            <family val="2"/>
          </rPr>
          <t>Metric = D4_I_USDollar_DebtSecurities_MonetAuthSing_TotalDebtSecurMatur1Yr_x000D_
Data Type = Bk_Number 19 - 9</t>
        </r>
      </text>
    </comment>
    <comment ref="S119" authorId="0" shapeId="0" xr:uid="{00000000-0006-0000-2900-000034010000}">
      <text>
        <r>
          <rPr>
            <b/>
            <sz val="9"/>
            <color indexed="81"/>
            <rFont val="Tahoma"/>
            <family val="2"/>
          </rPr>
          <t>Metric = D4_I_Other_Amount_AllSGDUSDRMB_x000D_
Data Type = Bk_Number 19 - 9_x000D_
Bk_OtherCurrencies = USD_x000D_
Bk_LiabByJurisdCounterparty = Debt Securities_x000D_
Bk_Assconcomloc = InternationalOrganisations</t>
        </r>
      </text>
    </comment>
    <comment ref="V119" authorId="0" shapeId="0" xr:uid="{00000000-0006-0000-2900-000035010000}">
      <text>
        <r>
          <rPr>
            <b/>
            <sz val="9"/>
            <color indexed="81"/>
            <rFont val="Tahoma"/>
            <family val="2"/>
          </rPr>
          <t>Metric = D4_I_USDollar_DebtSecurities_IntOrg_TotalDebtSecurMatur1Yr_x000D_
Data Type = Bk_Number 19 - 9</t>
        </r>
      </text>
    </comment>
    <comment ref="D125" authorId="0" shapeId="0" xr:uid="{00000000-0006-0000-2900-000036010000}">
      <text>
        <r>
          <rPr>
            <b/>
            <sz val="9"/>
            <color indexed="81"/>
            <rFont val="Tahoma"/>
            <family val="2"/>
          </rPr>
          <t>Metric = D4_I_Bank_Amount_EURJPYGBP_x000D_
Data Type = Bk_Number 19 - 9_x000D_
Bk_OtherCurrencies = EUR_x000D_
Bk_LiabByJurisdCounterparty = Deposits and Balances_x000D_
Bk_Assconcomloc = Singapore</t>
        </r>
      </text>
    </comment>
    <comment ref="K125" authorId="0" shapeId="0" xr:uid="{00000000-0006-0000-2900-000037010000}">
      <text>
        <r>
          <rPr>
            <b/>
            <sz val="9"/>
            <color indexed="81"/>
            <rFont val="Tahoma"/>
            <family val="2"/>
          </rPr>
          <t>Metric = D4_I_Total_Amount_EURJPYGBP
Data Type = Bk_Number 19 - 9_x000D_
Bk_OtherCurrencies = EUR_x000D_
Bk_LiabByJurisdCounterparty = Deposits and Balances_x000D_
Bk_Assconcomloc = Singapore</t>
        </r>
      </text>
    </comment>
    <comment ref="M125" authorId="0" shapeId="0" xr:uid="{00000000-0006-0000-2900-000038010000}">
      <text>
        <r>
          <rPr>
            <b/>
            <sz val="9"/>
            <color indexed="81"/>
            <rFont val="Tahoma"/>
            <family val="2"/>
          </rPr>
          <t>Metric = D4_I_Government_Amount_EURJPYGBP_x000D_
Data Type = Bk_Number 19 - 9_x000D_
Bk_OtherCurrencies = EUR_x000D_
Bk_LiabByJurisdCounterparty = Deposits and Balances_x000D_
Bk_Assconcomloc = Singapore</t>
        </r>
      </text>
    </comment>
    <comment ref="N125" authorId="0" shapeId="0" xr:uid="{00000000-0006-0000-2900-000039010000}">
      <text>
        <r>
          <rPr>
            <b/>
            <sz val="9"/>
            <color indexed="81"/>
            <rFont val="Tahoma"/>
            <family val="2"/>
          </rPr>
          <t>Metric = D4_I_PublicSectEntit_Amount_EURJPYGBP_x000D_
Data Type = Bk_Number 19 - 9_x000D_
Bk_OtherCurrencies = EUR_x000D_
Bk_LiabByJurisdCounterparty = Deposits and Balances_x000D_
Bk_Assconcomloc = Singapore</t>
        </r>
      </text>
    </comment>
    <comment ref="O125" authorId="0" shapeId="0" xr:uid="{00000000-0006-0000-2900-00003A010000}">
      <text>
        <r>
          <rPr>
            <b/>
            <sz val="9"/>
            <color indexed="81"/>
            <rFont val="Tahoma"/>
            <family val="2"/>
          </rPr>
          <t>Metric = D4_I_NonFinCorp_Amount_EURJPYGBP_x000D_
Data Type = Bk_Number 19 - 9_x000D_
Bk_OtherCurrencies = EUR_x000D_
Bk_LiabByJurisdCounterparty = Deposits and Balances_x000D_
Bk_Assconcomloc = Singapore</t>
        </r>
      </text>
    </comment>
    <comment ref="P125" authorId="0" shapeId="0" xr:uid="{00000000-0006-0000-2900-00003B010000}">
      <text>
        <r>
          <rPr>
            <b/>
            <sz val="9"/>
            <color indexed="81"/>
            <rFont val="Tahoma"/>
            <family val="2"/>
          </rPr>
          <t>Metric = D4_I_UnincorpEnterpNatPerson_Amount_EURJPYGBP_x000D_
Data Type = Bk_Number 19 - 9_x000D_
Bk_OtherCurrencies = EUR_x000D_
Bk_LiabByJurisdCounterparty = Deposits and Balances_x000D_
Bk_Assconcomloc = Singapore</t>
        </r>
      </text>
    </comment>
    <comment ref="Q125" authorId="0" shapeId="0" xr:uid="{00000000-0006-0000-2900-00003C010000}">
      <text>
        <r>
          <rPr>
            <b/>
            <sz val="9"/>
            <color indexed="81"/>
            <rFont val="Tahoma"/>
            <family val="2"/>
          </rPr>
          <t>Metric = D4_I_NatPerson_Amount_EURJPYGBP_x000D_
Data Type = Bk_Number 19 - 9_x000D_
Bk_OtherCurrencies = EUR_x000D_
Bk_LiabByJurisdCounterparty = Deposits and Balances_x000D_
Bk_Assconcomloc = Singapore</t>
        </r>
      </text>
    </comment>
    <comment ref="R125" authorId="0" shapeId="0" xr:uid="{00000000-0006-0000-2900-00003D010000}">
      <text>
        <r>
          <rPr>
            <b/>
            <sz val="9"/>
            <color indexed="81"/>
            <rFont val="Tahoma"/>
            <family val="2"/>
          </rPr>
          <t>Metric = D4_I_NonProfInstIndFamilies_Amount_EURJPYGBP_x000D_
Data Type = Bk_Number 19 - 9_x000D_
Bk_OtherCurrencies = EUR_x000D_
Bk_LiabByJurisdCounterparty = Deposits and Balances_x000D_
Bk_Assconcomloc = Singapore</t>
        </r>
      </text>
    </comment>
    <comment ref="S125" authorId="0" shapeId="0" xr:uid="{00000000-0006-0000-2900-00003E010000}">
      <text>
        <r>
          <rPr>
            <b/>
            <sz val="9"/>
            <color indexed="81"/>
            <rFont val="Tahoma"/>
            <family val="2"/>
          </rPr>
          <t>Metric = D4_I_Other_Amount_EURJPYGBP_x000D_
Data Type = Bk_Number 19 - 9_x000D_
Bk_OtherCurrencies = EUR_x000D_
Bk_LiabByJurisdCounterparty = Deposits and Balances_x000D_
Bk_Assconcomloc = Singapore</t>
        </r>
      </text>
    </comment>
    <comment ref="T126" authorId="0" shapeId="0" xr:uid="{00000000-0006-0000-2900-00003F010000}">
      <text>
        <r>
          <rPr>
            <b/>
            <sz val="9"/>
            <color indexed="81"/>
            <rFont val="Tahoma"/>
            <family val="2"/>
          </rPr>
          <t>Metric = D4_I_Euro_DepBal_UnclMon_NonFinSect_Total
Data Type = Bk_Number 19 - 9</t>
        </r>
      </text>
    </comment>
    <comment ref="L127" authorId="0" shapeId="0" xr:uid="{00000000-0006-0000-2900-000040010000}">
      <text>
        <r>
          <rPr>
            <b/>
            <sz val="9"/>
            <color indexed="81"/>
            <rFont val="Tahoma"/>
            <family val="2"/>
          </rPr>
          <t>Metric = D4_I_CentrBankMonetAuth_Amount_EURJPYGBP_x000D_
Data Type = Bk_Number 19 - 9_x000D_
Bk_OtherCurrencies = EUR_x000D_
Bk_LiabByJurisdCounterparty = Deposits and Balances_x000D_
Bk_Assconcomloc = MonetaryAuthoritySingapore</t>
        </r>
      </text>
    </comment>
    <comment ref="S128" authorId="0" shapeId="0" xr:uid="{00000000-0006-0000-2900-000041010000}">
      <text>
        <r>
          <rPr>
            <b/>
            <sz val="9"/>
            <color indexed="81"/>
            <rFont val="Tahoma"/>
            <family val="2"/>
          </rPr>
          <t>Metric = D4_I_Other_Amount_EURJPYGBP_x000D_
Data Type = Bk_Number 19 - 9_x000D_
Bk_OtherCurrencies = EUR_x000D_
Bk_LiabByJurisdCounterparty = Deposits and Balances_x000D_
Bk_Assconcomloc = InternationalOrganisations</t>
        </r>
      </text>
    </comment>
    <comment ref="D132" authorId="0" shapeId="0" xr:uid="{00000000-0006-0000-2900-000042010000}">
      <text>
        <r>
          <rPr>
            <b/>
            <sz val="9"/>
            <color indexed="81"/>
            <rFont val="Tahoma"/>
            <family val="2"/>
          </rPr>
          <t>Metric = D4_I_Bank_Amount_EURJPYGBP_x000D_
Data Type = Bk_Number 19 - 9_x000D_
Bk_OtherCurrencies = EUR_x000D_
Bk_LiabByJurisdCounterparty = Amounts payable under repurchase agreements_x000D_
Bk_Assconcomloc = Singapore</t>
        </r>
      </text>
    </comment>
    <comment ref="K132" authorId="0" shapeId="0" xr:uid="{00000000-0006-0000-2900-000043010000}">
      <text>
        <r>
          <rPr>
            <b/>
            <sz val="9"/>
            <color indexed="81"/>
            <rFont val="Tahoma"/>
            <family val="2"/>
          </rPr>
          <t>Metric = D4_I_Total_Amount_EURJPYGBP
Data Type = Bk_Number 19 - 9_x000D_
Bk_OtherCurrencies = EUR_x000D_
Bk_LiabByJurisdCounterparty = Amounts payable under repurchase agreements_x000D_
Bk_Assconcomloc = Singapore</t>
        </r>
      </text>
    </comment>
    <comment ref="M132" authorId="0" shapeId="0" xr:uid="{00000000-0006-0000-2900-000044010000}">
      <text>
        <r>
          <rPr>
            <b/>
            <sz val="9"/>
            <color indexed="81"/>
            <rFont val="Tahoma"/>
            <family val="2"/>
          </rPr>
          <t>Metric = D4_I_Government_Amount_EURJPYGBP_x000D_
Data Type = Bk_Number 19 - 9_x000D_
Bk_OtherCurrencies = EUR_x000D_
Bk_LiabByJurisdCounterparty = Amounts payable under repurchase agreements_x000D_
Bk_Assconcomloc = Singapore</t>
        </r>
      </text>
    </comment>
    <comment ref="N132" authorId="0" shapeId="0" xr:uid="{00000000-0006-0000-2900-000045010000}">
      <text>
        <r>
          <rPr>
            <b/>
            <sz val="9"/>
            <color indexed="81"/>
            <rFont val="Tahoma"/>
            <family val="2"/>
          </rPr>
          <t>Metric = D4_I_PublicSectEntit_Amount_EURJPYGBP_x000D_
Data Type = Bk_Number 19 - 9_x000D_
Bk_OtherCurrencies = EUR_x000D_
Bk_LiabByJurisdCounterparty = Amounts payable under repurchase agreements_x000D_
Bk_Assconcomloc = Singapore</t>
        </r>
      </text>
    </comment>
    <comment ref="O132" authorId="0" shapeId="0" xr:uid="{00000000-0006-0000-2900-000046010000}">
      <text>
        <r>
          <rPr>
            <b/>
            <sz val="9"/>
            <color indexed="81"/>
            <rFont val="Tahoma"/>
            <family val="2"/>
          </rPr>
          <t>Metric = D4_I_NonFinCorp_Amount_EURJPYGBP_x000D_
Data Type = Bk_Number 19 - 9_x000D_
Bk_OtherCurrencies = EUR_x000D_
Bk_LiabByJurisdCounterparty = Amounts payable under repurchase agreements_x000D_
Bk_Assconcomloc = Singapore</t>
        </r>
      </text>
    </comment>
    <comment ref="P132" authorId="0" shapeId="0" xr:uid="{00000000-0006-0000-2900-000047010000}">
      <text>
        <r>
          <rPr>
            <b/>
            <sz val="9"/>
            <color indexed="81"/>
            <rFont val="Tahoma"/>
            <family val="2"/>
          </rPr>
          <t>Metric = D4_I_UnincorpEnterpNatPerson_Amount_EURJPYGBP_x000D_
Data Type = Bk_Number 19 - 9_x000D_
Bk_OtherCurrencies = EUR_x000D_
Bk_LiabByJurisdCounterparty = Amounts payable under repurchase agreements_x000D_
Bk_Assconcomloc = Singapore</t>
        </r>
      </text>
    </comment>
    <comment ref="Q132" authorId="0" shapeId="0" xr:uid="{00000000-0006-0000-2900-000048010000}">
      <text>
        <r>
          <rPr>
            <b/>
            <sz val="9"/>
            <color indexed="81"/>
            <rFont val="Tahoma"/>
            <family val="2"/>
          </rPr>
          <t>Metric = D4_I_NatPerson_Amount_EURJPYGBP_x000D_
Data Type = Bk_Number 19 - 9_x000D_
Bk_OtherCurrencies = EUR_x000D_
Bk_LiabByJurisdCounterparty = Amounts payable under repurchase agreements_x000D_
Bk_Assconcomloc = Singapore</t>
        </r>
      </text>
    </comment>
    <comment ref="R132" authorId="0" shapeId="0" xr:uid="{00000000-0006-0000-2900-000049010000}">
      <text>
        <r>
          <rPr>
            <b/>
            <sz val="9"/>
            <color indexed="81"/>
            <rFont val="Tahoma"/>
            <family val="2"/>
          </rPr>
          <t>Metric = D4_I_NonProfInstIndFamilies_Amount_EURJPYGBP_x000D_
Data Type = Bk_Number 19 - 9_x000D_
Bk_OtherCurrencies = EUR_x000D_
Bk_LiabByJurisdCounterparty = Amounts payable under repurchase agreements_x000D_
Bk_Assconcomloc = Singapore</t>
        </r>
      </text>
    </comment>
    <comment ref="S132" authorId="0" shapeId="0" xr:uid="{00000000-0006-0000-2900-00004A010000}">
      <text>
        <r>
          <rPr>
            <b/>
            <sz val="9"/>
            <color indexed="81"/>
            <rFont val="Tahoma"/>
            <family val="2"/>
          </rPr>
          <t>Metric = D4_I_Other_Amount_EURJPYGBP_x000D_
Data Type = Bk_Number 19 - 9_x000D_
Bk_OtherCurrencies = EUR_x000D_
Bk_LiabByJurisdCounterparty = Amounts payable under repurchase agreements_x000D_
Bk_Assconcomloc = Singapore</t>
        </r>
      </text>
    </comment>
    <comment ref="L133" authorId="0" shapeId="0" xr:uid="{00000000-0006-0000-2900-00004B010000}">
      <text>
        <r>
          <rPr>
            <b/>
            <sz val="9"/>
            <color indexed="81"/>
            <rFont val="Tahoma"/>
            <family val="2"/>
          </rPr>
          <t>Metric = D4_I_CentrBankMonetAuth_Amount_EURJPYGBP_x000D_
Data Type = Bk_Number 19 - 9_x000D_
Bk_OtherCurrencies = EUR_x000D_
Bk_LiabByJurisdCounterparty = Amounts payable under repurchase agreements_x000D_
Bk_Assconcomloc = MonetaryAuthoritySingapore</t>
        </r>
      </text>
    </comment>
    <comment ref="S134" authorId="0" shapeId="0" xr:uid="{00000000-0006-0000-2900-00004C010000}">
      <text>
        <r>
          <rPr>
            <b/>
            <sz val="9"/>
            <color indexed="81"/>
            <rFont val="Tahoma"/>
            <family val="2"/>
          </rPr>
          <t>Metric = D4_I_Other_Amount_EURJPYGBP_x000D_
Data Type = Bk_Number 19 - 9_x000D_
Bk_OtherCurrencies = EUR_x000D_
Bk_LiabByJurisdCounterparty = Amounts payable under repurchase agreements_x000D_
Bk_Assconcomloc = InternationalOrganisations</t>
        </r>
      </text>
    </comment>
    <comment ref="D138" authorId="0" shapeId="0" xr:uid="{00000000-0006-0000-2900-00004D010000}">
      <text>
        <r>
          <rPr>
            <b/>
            <sz val="9"/>
            <color indexed="81"/>
            <rFont val="Tahoma"/>
            <family val="2"/>
          </rPr>
          <t>Metric = D4_I_Bank_Amount_EURJPYGBP_x000D_
Data Type = Bk_Number 19 - 9_x000D_
Bk_OtherCurrencies = EUR_x000D_
Bk_LiabByJurisdCounterparty = Negative fair value financial derivatives_x000D_
Bk_Assconcomloc = Singapore</t>
        </r>
      </text>
    </comment>
    <comment ref="K138" authorId="0" shapeId="0" xr:uid="{00000000-0006-0000-2900-00004E010000}">
      <text>
        <r>
          <rPr>
            <b/>
            <sz val="9"/>
            <color indexed="81"/>
            <rFont val="Tahoma"/>
            <family val="2"/>
          </rPr>
          <t>Metric = D4_I_Total_Amount_EURJPYGBP
Data Type = Bk_Number 19 - 9_x000D_
Bk_OtherCurrencies = EUR_x000D_
Bk_LiabByJurisdCounterparty = Negative fair value financial derivatives_x000D_
Bk_Assconcomloc = Singapore</t>
        </r>
      </text>
    </comment>
    <comment ref="M138" authorId="0" shapeId="0" xr:uid="{00000000-0006-0000-2900-00004F010000}">
      <text>
        <r>
          <rPr>
            <b/>
            <sz val="9"/>
            <color indexed="81"/>
            <rFont val="Tahoma"/>
            <family val="2"/>
          </rPr>
          <t>Metric = D4_I_Government_Amount_EURJPYGBP_x000D_
Data Type = Bk_Number 19 - 9_x000D_
Bk_OtherCurrencies = EUR_x000D_
Bk_LiabByJurisdCounterparty = Negative fair value financial derivatives_x000D_
Bk_Assconcomloc = Singapore</t>
        </r>
      </text>
    </comment>
    <comment ref="N138" authorId="0" shapeId="0" xr:uid="{00000000-0006-0000-2900-000050010000}">
      <text>
        <r>
          <rPr>
            <b/>
            <sz val="9"/>
            <color indexed="81"/>
            <rFont val="Tahoma"/>
            <family val="2"/>
          </rPr>
          <t>Metric = D4_I_PublicSectEntit_Amount_EURJPYGBP_x000D_
Data Type = Bk_Number 19 - 9_x000D_
Bk_OtherCurrencies = EUR_x000D_
Bk_LiabByJurisdCounterparty = Negative fair value financial derivatives_x000D_
Bk_Assconcomloc = Singapore</t>
        </r>
      </text>
    </comment>
    <comment ref="O138" authorId="0" shapeId="0" xr:uid="{00000000-0006-0000-2900-000051010000}">
      <text>
        <r>
          <rPr>
            <b/>
            <sz val="9"/>
            <color indexed="81"/>
            <rFont val="Tahoma"/>
            <family val="2"/>
          </rPr>
          <t>Metric = D4_I_NonFinCorp_Amount_EURJPYGBP_x000D_
Data Type = Bk_Number 19 - 9_x000D_
Bk_OtherCurrencies = EUR_x000D_
Bk_LiabByJurisdCounterparty = Negative fair value financial derivatives_x000D_
Bk_Assconcomloc = Singapore</t>
        </r>
      </text>
    </comment>
    <comment ref="P138" authorId="0" shapeId="0" xr:uid="{00000000-0006-0000-2900-000052010000}">
      <text>
        <r>
          <rPr>
            <b/>
            <sz val="9"/>
            <color indexed="81"/>
            <rFont val="Tahoma"/>
            <family val="2"/>
          </rPr>
          <t>Metric = D4_I_UnincorpEnterpNatPerson_Amount_EURJPYGBP_x000D_
Data Type = Bk_Number 19 - 9_x000D_
Bk_OtherCurrencies = EUR_x000D_
Bk_LiabByJurisdCounterparty = Negative fair value financial derivatives_x000D_
Bk_Assconcomloc = Singapore</t>
        </r>
      </text>
    </comment>
    <comment ref="Q138" authorId="0" shapeId="0" xr:uid="{00000000-0006-0000-2900-000053010000}">
      <text>
        <r>
          <rPr>
            <b/>
            <sz val="9"/>
            <color indexed="81"/>
            <rFont val="Tahoma"/>
            <family val="2"/>
          </rPr>
          <t>Metric = D4_I_NatPerson_Amount_EURJPYGBP_x000D_
Data Type = Bk_Number 19 - 9_x000D_
Bk_OtherCurrencies = EUR_x000D_
Bk_LiabByJurisdCounterparty = Negative fair value financial derivatives_x000D_
Bk_Assconcomloc = Singapore</t>
        </r>
      </text>
    </comment>
    <comment ref="R138" authorId="0" shapeId="0" xr:uid="{00000000-0006-0000-2900-000054010000}">
      <text>
        <r>
          <rPr>
            <b/>
            <sz val="9"/>
            <color indexed="81"/>
            <rFont val="Tahoma"/>
            <family val="2"/>
          </rPr>
          <t>Metric = D4_I_NonProfInstIndFamilies_Amount_EURJPYGBP_x000D_
Data Type = Bk_Number 19 - 9_x000D_
Bk_OtherCurrencies = EUR_x000D_
Bk_LiabByJurisdCounterparty = Negative fair value financial derivatives_x000D_
Bk_Assconcomloc = Singapore</t>
        </r>
      </text>
    </comment>
    <comment ref="S138" authorId="0" shapeId="0" xr:uid="{00000000-0006-0000-2900-000055010000}">
      <text>
        <r>
          <rPr>
            <b/>
            <sz val="9"/>
            <color indexed="81"/>
            <rFont val="Tahoma"/>
            <family val="2"/>
          </rPr>
          <t>Metric = D4_I_Other_Amount_EURJPYGBP_x000D_
Data Type = Bk_Number 19 - 9_x000D_
Bk_OtherCurrencies = EUR_x000D_
Bk_LiabByJurisdCounterparty = Negative fair value financial derivatives_x000D_
Bk_Assconcomloc = Singapore</t>
        </r>
      </text>
    </comment>
    <comment ref="L139" authorId="0" shapeId="0" xr:uid="{00000000-0006-0000-2900-000056010000}">
      <text>
        <r>
          <rPr>
            <b/>
            <sz val="9"/>
            <color indexed="81"/>
            <rFont val="Tahoma"/>
            <family val="2"/>
          </rPr>
          <t>Metric = D4_I_CentrBankMonetAuth_Amount_EURJPYGBP_x000D_
Data Type = Bk_Number 19 - 9_x000D_
Bk_OtherCurrencies = EUR_x000D_
Bk_LiabByJurisdCounterparty = Negative fair value financial derivatives_x000D_
Bk_Assconcomloc = MonetaryAuthoritySingapore</t>
        </r>
      </text>
    </comment>
    <comment ref="S140" authorId="0" shapeId="0" xr:uid="{00000000-0006-0000-2900-000057010000}">
      <text>
        <r>
          <rPr>
            <b/>
            <sz val="9"/>
            <color indexed="81"/>
            <rFont val="Tahoma"/>
            <family val="2"/>
          </rPr>
          <t>Metric = D4_I_Other_Amount_EURJPYGBP_x000D_
Data Type = Bk_Number 19 - 9_x000D_
Bk_OtherCurrencies = EUR_x000D_
Bk_LiabByJurisdCounterparty = Negative fair value financial derivatives_x000D_
Bk_Assconcomloc = InternationalOrganisations</t>
        </r>
      </text>
    </comment>
    <comment ref="D144" authorId="0" shapeId="0" xr:uid="{00000000-0006-0000-2900-000058010000}">
      <text>
        <r>
          <rPr>
            <b/>
            <sz val="9"/>
            <color indexed="81"/>
            <rFont val="Tahoma"/>
            <family val="2"/>
          </rPr>
          <t>Metric = D4_I_Bank_Amount_EURJPYGBP_x000D_
Data Type = Bk_Number 19 - 9_x000D_
Bk_OtherCurrencies = EUR_x000D_
Bk_LiabByJurisdCounterparty = Bills Payable_x000D_
Bk_Assconcomloc = Singapore</t>
        </r>
      </text>
    </comment>
    <comment ref="K144" authorId="0" shapeId="0" xr:uid="{00000000-0006-0000-2900-000059010000}">
      <text>
        <r>
          <rPr>
            <b/>
            <sz val="9"/>
            <color indexed="81"/>
            <rFont val="Tahoma"/>
            <family val="2"/>
          </rPr>
          <t>Metric = D4_I_Total_Amount_EURJPYGBP
Data Type = Bk_Number 19 - 9_x000D_
Bk_OtherCurrencies = EUR_x000D_
Bk_LiabByJurisdCounterparty = Bills Payable_x000D_
Bk_Assconcomloc = Singapore</t>
        </r>
      </text>
    </comment>
    <comment ref="M144" authorId="0" shapeId="0" xr:uid="{00000000-0006-0000-2900-00005A010000}">
      <text>
        <r>
          <rPr>
            <b/>
            <sz val="9"/>
            <color indexed="81"/>
            <rFont val="Tahoma"/>
            <family val="2"/>
          </rPr>
          <t>Metric = D4_I_Government_Amount_EURJPYGBP_x000D_
Data Type = Bk_Number 19 - 9_x000D_
Bk_OtherCurrencies = EUR_x000D_
Bk_LiabByJurisdCounterparty = Bills Payable_x000D_
Bk_Assconcomloc = Singapore</t>
        </r>
      </text>
    </comment>
    <comment ref="N144" authorId="0" shapeId="0" xr:uid="{00000000-0006-0000-2900-00005B010000}">
      <text>
        <r>
          <rPr>
            <b/>
            <sz val="9"/>
            <color indexed="81"/>
            <rFont val="Tahoma"/>
            <family val="2"/>
          </rPr>
          <t>Metric = D4_I_PublicSectEntit_Amount_EURJPYGBP_x000D_
Data Type = Bk_Number 19 - 9_x000D_
Bk_OtherCurrencies = EUR_x000D_
Bk_LiabByJurisdCounterparty = Bills Payable_x000D_
Bk_Assconcomloc = Singapore</t>
        </r>
      </text>
    </comment>
    <comment ref="O144" authorId="0" shapeId="0" xr:uid="{00000000-0006-0000-2900-00005C010000}">
      <text>
        <r>
          <rPr>
            <b/>
            <sz val="9"/>
            <color indexed="81"/>
            <rFont val="Tahoma"/>
            <family val="2"/>
          </rPr>
          <t>Metric = D4_I_NonFinCorp_Amount_EURJPYGBP_x000D_
Data Type = Bk_Number 19 - 9_x000D_
Bk_OtherCurrencies = EUR_x000D_
Bk_LiabByJurisdCounterparty = Bills Payable_x000D_
Bk_Assconcomloc = Singapore</t>
        </r>
      </text>
    </comment>
    <comment ref="P144" authorId="0" shapeId="0" xr:uid="{00000000-0006-0000-2900-00005D010000}">
      <text>
        <r>
          <rPr>
            <b/>
            <sz val="9"/>
            <color indexed="81"/>
            <rFont val="Tahoma"/>
            <family val="2"/>
          </rPr>
          <t>Metric = D4_I_UnincorpEnterpNatPerson_Amount_EURJPYGBP_x000D_
Data Type = Bk_Number 19 - 9_x000D_
Bk_OtherCurrencies = EUR_x000D_
Bk_LiabByJurisdCounterparty = Bills Payable_x000D_
Bk_Assconcomloc = Singapore</t>
        </r>
      </text>
    </comment>
    <comment ref="Q144" authorId="0" shapeId="0" xr:uid="{00000000-0006-0000-2900-00005E010000}">
      <text>
        <r>
          <rPr>
            <b/>
            <sz val="9"/>
            <color indexed="81"/>
            <rFont val="Tahoma"/>
            <family val="2"/>
          </rPr>
          <t>Metric = D4_I_NatPerson_Amount_EURJPYGBP_x000D_
Data Type = Bk_Number 19 - 9_x000D_
Bk_OtherCurrencies = EUR_x000D_
Bk_LiabByJurisdCounterparty = Bills Payable_x000D_
Bk_Assconcomloc = Singapore</t>
        </r>
      </text>
    </comment>
    <comment ref="R144" authorId="0" shapeId="0" xr:uid="{00000000-0006-0000-2900-00005F010000}">
      <text>
        <r>
          <rPr>
            <b/>
            <sz val="9"/>
            <color indexed="81"/>
            <rFont val="Tahoma"/>
            <family val="2"/>
          </rPr>
          <t>Metric = D4_I_NonProfInstIndFamilies_Amount_EURJPYGBP_x000D_
Data Type = Bk_Number 19 - 9_x000D_
Bk_OtherCurrencies = EUR_x000D_
Bk_LiabByJurisdCounterparty = Bills Payable_x000D_
Bk_Assconcomloc = Singapore</t>
        </r>
      </text>
    </comment>
    <comment ref="S144" authorId="0" shapeId="0" xr:uid="{00000000-0006-0000-2900-000060010000}">
      <text>
        <r>
          <rPr>
            <b/>
            <sz val="9"/>
            <color indexed="81"/>
            <rFont val="Tahoma"/>
            <family val="2"/>
          </rPr>
          <t>Metric = D4_I_Other_Amount_EURJPYGBP_x000D_
Data Type = Bk_Number 19 - 9_x000D_
Bk_OtherCurrencies = EUR_x000D_
Bk_LiabByJurisdCounterparty = Bills Payable_x000D_
Bk_Assconcomloc = Singapore</t>
        </r>
      </text>
    </comment>
    <comment ref="L145" authorId="0" shapeId="0" xr:uid="{00000000-0006-0000-2900-000061010000}">
      <text>
        <r>
          <rPr>
            <b/>
            <sz val="9"/>
            <color indexed="81"/>
            <rFont val="Tahoma"/>
            <family val="2"/>
          </rPr>
          <t>Metric = D4_I_CentrBankMonetAuth_Amount_EURJPYGBP_x000D_
Data Type = Bk_Number 19 - 9_x000D_
Bk_OtherCurrencies = EUR_x000D_
Bk_LiabByJurisdCounterparty = Bills Payable_x000D_
Bk_Assconcomloc = MonetaryAuthoritySingapore</t>
        </r>
      </text>
    </comment>
    <comment ref="S146" authorId="0" shapeId="0" xr:uid="{00000000-0006-0000-2900-000062010000}">
      <text>
        <r>
          <rPr>
            <b/>
            <sz val="9"/>
            <color indexed="81"/>
            <rFont val="Tahoma"/>
            <family val="2"/>
          </rPr>
          <t>Metric = D4_I_Other_Amount_EURJPYGBP_x000D_
Data Type = Bk_Number 19 - 9_x000D_
Bk_OtherCurrencies = EUR_x000D_
Bk_LiabByJurisdCounterparty = Bills Payable_x000D_
Bk_Assconcomloc = InternationalOrganisations</t>
        </r>
      </text>
    </comment>
    <comment ref="D150" authorId="0" shapeId="0" xr:uid="{00000000-0006-0000-2900-000063010000}">
      <text>
        <r>
          <rPr>
            <b/>
            <sz val="9"/>
            <color indexed="81"/>
            <rFont val="Tahoma"/>
            <family val="2"/>
          </rPr>
          <t>Metric = D4_I_Bank_Amount_EURJPYGBP_x000D_
Data Type = Bk_Number 19 - 9_x000D_
Bk_OtherCurrencies = EUR_x000D_
Bk_LiabByJurisdCounterparty = Negotiable Certificates of Deposits_x000D_
Bk_Assconcomloc = Singapore</t>
        </r>
      </text>
    </comment>
    <comment ref="K150" authorId="0" shapeId="0" xr:uid="{00000000-0006-0000-2900-000064010000}">
      <text>
        <r>
          <rPr>
            <b/>
            <sz val="9"/>
            <color indexed="81"/>
            <rFont val="Tahoma"/>
            <family val="2"/>
          </rPr>
          <t>Metric = D4_I_Total_Amount_EURJPYGBP
Data Type = Bk_Number 19 - 9_x000D_
Bk_OtherCurrencies = EUR_x000D_
Bk_LiabByJurisdCounterparty = Negotiable Certificates of Deposits_x000D_
Bk_Assconcomloc = Singapore</t>
        </r>
      </text>
    </comment>
    <comment ref="M150" authorId="0" shapeId="0" xr:uid="{00000000-0006-0000-2900-000065010000}">
      <text>
        <r>
          <rPr>
            <b/>
            <sz val="9"/>
            <color indexed="81"/>
            <rFont val="Tahoma"/>
            <family val="2"/>
          </rPr>
          <t>Metric = D4_I_Government_Amount_EURJPYGBP_x000D_
Data Type = Bk_Number 19 - 9_x000D_
Bk_OtherCurrencies = EUR_x000D_
Bk_LiabByJurisdCounterparty = Negotiable Certificates of Deposits_x000D_
Bk_Assconcomloc = Singapore</t>
        </r>
      </text>
    </comment>
    <comment ref="N150" authorId="0" shapeId="0" xr:uid="{00000000-0006-0000-2900-000066010000}">
      <text>
        <r>
          <rPr>
            <b/>
            <sz val="9"/>
            <color indexed="81"/>
            <rFont val="Tahoma"/>
            <family val="2"/>
          </rPr>
          <t>Metric = D4_I_PublicSectEntit_Amount_EURJPYGBP_x000D_
Data Type = Bk_Number 19 - 9_x000D_
Bk_OtherCurrencies = EUR_x000D_
Bk_LiabByJurisdCounterparty = Negotiable Certificates of Deposits_x000D_
Bk_Assconcomloc = Singapore</t>
        </r>
      </text>
    </comment>
    <comment ref="O150" authorId="0" shapeId="0" xr:uid="{00000000-0006-0000-2900-000067010000}">
      <text>
        <r>
          <rPr>
            <b/>
            <sz val="9"/>
            <color indexed="81"/>
            <rFont val="Tahoma"/>
            <family val="2"/>
          </rPr>
          <t>Metric = D4_I_NonFinCorp_Amount_EURJPYGBP_x000D_
Data Type = Bk_Number 19 - 9_x000D_
Bk_OtherCurrencies = EUR_x000D_
Bk_LiabByJurisdCounterparty = Negotiable Certificates of Deposits_x000D_
Bk_Assconcomloc = Singapore</t>
        </r>
      </text>
    </comment>
    <comment ref="P150" authorId="0" shapeId="0" xr:uid="{00000000-0006-0000-2900-000068010000}">
      <text>
        <r>
          <rPr>
            <b/>
            <sz val="9"/>
            <color indexed="81"/>
            <rFont val="Tahoma"/>
            <family val="2"/>
          </rPr>
          <t>Metric = D4_I_UnincorpEnterpNatPerson_Amount_EURJPYGBP_x000D_
Data Type = Bk_Number 19 - 9_x000D_
Bk_OtherCurrencies = EUR_x000D_
Bk_LiabByJurisdCounterparty = Negotiable Certificates of Deposits_x000D_
Bk_Assconcomloc = Singapore</t>
        </r>
      </text>
    </comment>
    <comment ref="Q150" authorId="0" shapeId="0" xr:uid="{00000000-0006-0000-2900-000069010000}">
      <text>
        <r>
          <rPr>
            <b/>
            <sz val="9"/>
            <color indexed="81"/>
            <rFont val="Tahoma"/>
            <family val="2"/>
          </rPr>
          <t>Metric = D4_I_NatPerson_Amount_EURJPYGBP_x000D_
Data Type = Bk_Number 19 - 9_x000D_
Bk_OtherCurrencies = EUR_x000D_
Bk_LiabByJurisdCounterparty = Negotiable Certificates of Deposits_x000D_
Bk_Assconcomloc = Singapore</t>
        </r>
      </text>
    </comment>
    <comment ref="R150" authorId="0" shapeId="0" xr:uid="{00000000-0006-0000-2900-00006A010000}">
      <text>
        <r>
          <rPr>
            <b/>
            <sz val="9"/>
            <color indexed="81"/>
            <rFont val="Tahoma"/>
            <family val="2"/>
          </rPr>
          <t>Metric = D4_I_NonProfInstIndFamilies_Amount_EURJPYGBP_x000D_
Data Type = Bk_Number 19 - 9_x000D_
Bk_OtherCurrencies = EUR_x000D_
Bk_LiabByJurisdCounterparty = Negotiable Certificates of Deposits_x000D_
Bk_Assconcomloc = Singapore</t>
        </r>
      </text>
    </comment>
    <comment ref="S150" authorId="0" shapeId="0" xr:uid="{00000000-0006-0000-2900-00006B010000}">
      <text>
        <r>
          <rPr>
            <b/>
            <sz val="9"/>
            <color indexed="81"/>
            <rFont val="Tahoma"/>
            <family val="2"/>
          </rPr>
          <t>Metric = D4_I_Other_Amount_EURJPYGBP_x000D_
Data Type = Bk_Number 19 - 9_x000D_
Bk_OtherCurrencies = EUR_x000D_
Bk_LiabByJurisdCounterparty = Negotiable Certificates of Deposits_x000D_
Bk_Assconcomloc = Singapore</t>
        </r>
      </text>
    </comment>
    <comment ref="U150" authorId="0" shapeId="0" xr:uid="{00000000-0006-0000-2900-00006C010000}">
      <text>
        <r>
          <rPr>
            <b/>
            <sz val="9"/>
            <color indexed="81"/>
            <rFont val="Tahoma"/>
            <family val="2"/>
          </rPr>
          <t>Metric = D4_I_Euro_NegotiableCertDep_Singapore_TotalNCDMatur1Yr_x000D_
Data Type = Bk_Number 19 - 9</t>
        </r>
      </text>
    </comment>
    <comment ref="L151" authorId="0" shapeId="0" xr:uid="{00000000-0006-0000-2900-00006D010000}">
      <text>
        <r>
          <rPr>
            <b/>
            <sz val="9"/>
            <color indexed="81"/>
            <rFont val="Tahoma"/>
            <family val="2"/>
          </rPr>
          <t>Metric = D4_I_CentrBankMonetAuth_Amount_EURJPYGBP_x000D_
Data Type = Bk_Number 19 - 9_x000D_
Bk_OtherCurrencies = EUR_x000D_
Bk_LiabByJurisdCounterparty = Negotiable Certificates of Deposits_x000D_
Bk_Assconcomloc = MonetaryAuthoritySingapore</t>
        </r>
      </text>
    </comment>
    <comment ref="U151" authorId="0" shapeId="0" xr:uid="{00000000-0006-0000-2900-00006E010000}">
      <text>
        <r>
          <rPr>
            <b/>
            <sz val="9"/>
            <color indexed="81"/>
            <rFont val="Tahoma"/>
            <family val="2"/>
          </rPr>
          <t>Metric = D4_I_Euro_NegotiableCertDep_MonetAuthSing_TotalNCDMatur1Yr_x000D_
Data Type = Bk_Number 19 - 9</t>
        </r>
      </text>
    </comment>
    <comment ref="S152" authorId="0" shapeId="0" xr:uid="{00000000-0006-0000-2900-00006F010000}">
      <text>
        <r>
          <rPr>
            <b/>
            <sz val="9"/>
            <color indexed="81"/>
            <rFont val="Tahoma"/>
            <family val="2"/>
          </rPr>
          <t>Metric = D4_I_Other_Amount_EURJPYGBP_x000D_
Data Type = Bk_Number 19 - 9_x000D_
Bk_OtherCurrencies = EUR_x000D_
Bk_LiabByJurisdCounterparty = Negotiable Certificates of Deposits_x000D_
Bk_Assconcomloc = InternationalOrganisations</t>
        </r>
      </text>
    </comment>
    <comment ref="U152" authorId="0" shapeId="0" xr:uid="{00000000-0006-0000-2900-000070010000}">
      <text>
        <r>
          <rPr>
            <b/>
            <sz val="9"/>
            <color indexed="81"/>
            <rFont val="Tahoma"/>
            <family val="2"/>
          </rPr>
          <t>Metric = D4_I_Euro_NegotiableCertDep_IntOrg_TotalNCDMatur1Yr_x000D_
Data Type = Bk_Number 19 - 9</t>
        </r>
      </text>
    </comment>
    <comment ref="D156" authorId="0" shapeId="0" xr:uid="{00000000-0006-0000-2900-000071010000}">
      <text>
        <r>
          <rPr>
            <b/>
            <sz val="9"/>
            <color indexed="81"/>
            <rFont val="Tahoma"/>
            <family val="2"/>
          </rPr>
          <t>Metric = D4_I_Bank_Amount_EURJPYGBP_x000D_
Data Type = Bk_Number 19 - 9_x000D_
Bk_OtherCurrencies = EUR_x000D_
Bk_LiabByJurisdCounterparty = Debt Securities_x000D_
Bk_Assconcomloc = Singapore</t>
        </r>
      </text>
    </comment>
    <comment ref="K156" authorId="0" shapeId="0" xr:uid="{00000000-0006-0000-2900-000072010000}">
      <text>
        <r>
          <rPr>
            <b/>
            <sz val="9"/>
            <color indexed="81"/>
            <rFont val="Tahoma"/>
            <family val="2"/>
          </rPr>
          <t>Metric = D4_I_Total_Amount_EURJPYGBP
Data Type = Bk_Number 19 - 9_x000D_
Bk_OtherCurrencies = EUR_x000D_
Bk_LiabByJurisdCounterparty = Debt Securities_x000D_
Bk_Assconcomloc = Singapore</t>
        </r>
      </text>
    </comment>
    <comment ref="M156" authorId="0" shapeId="0" xr:uid="{00000000-0006-0000-2900-000073010000}">
      <text>
        <r>
          <rPr>
            <b/>
            <sz val="9"/>
            <color indexed="81"/>
            <rFont val="Tahoma"/>
            <family val="2"/>
          </rPr>
          <t>Metric = D4_I_Government_Amount_EURJPYGBP_x000D_
Data Type = Bk_Number 19 - 9_x000D_
Bk_OtherCurrencies = EUR_x000D_
Bk_LiabByJurisdCounterparty = Debt Securities_x000D_
Bk_Assconcomloc = Singapore</t>
        </r>
      </text>
    </comment>
    <comment ref="N156" authorId="0" shapeId="0" xr:uid="{00000000-0006-0000-2900-000074010000}">
      <text>
        <r>
          <rPr>
            <b/>
            <sz val="9"/>
            <color indexed="81"/>
            <rFont val="Tahoma"/>
            <family val="2"/>
          </rPr>
          <t>Metric = D4_I_PublicSectEntit_Amount_EURJPYGBP_x000D_
Data Type = Bk_Number 19 - 9_x000D_
Bk_OtherCurrencies = EUR_x000D_
Bk_LiabByJurisdCounterparty = Debt Securities_x000D_
Bk_Assconcomloc = Singapore</t>
        </r>
      </text>
    </comment>
    <comment ref="O156" authorId="0" shapeId="0" xr:uid="{00000000-0006-0000-2900-000075010000}">
      <text>
        <r>
          <rPr>
            <b/>
            <sz val="9"/>
            <color indexed="81"/>
            <rFont val="Tahoma"/>
            <family val="2"/>
          </rPr>
          <t>Metric = D4_I_NonFinCorp_Amount_EURJPYGBP_x000D_
Data Type = Bk_Number 19 - 9_x000D_
Bk_OtherCurrencies = EUR_x000D_
Bk_LiabByJurisdCounterparty = Debt Securities_x000D_
Bk_Assconcomloc = Singapore</t>
        </r>
      </text>
    </comment>
    <comment ref="P156" authorId="0" shapeId="0" xr:uid="{00000000-0006-0000-2900-000076010000}">
      <text>
        <r>
          <rPr>
            <b/>
            <sz val="9"/>
            <color indexed="81"/>
            <rFont val="Tahoma"/>
            <family val="2"/>
          </rPr>
          <t>Metric = D4_I_UnincorpEnterpNatPerson_Amount_EURJPYGBP_x000D_
Data Type = Bk_Number 19 - 9_x000D_
Bk_OtherCurrencies = EUR_x000D_
Bk_LiabByJurisdCounterparty = Debt Securities_x000D_
Bk_Assconcomloc = Singapore</t>
        </r>
      </text>
    </comment>
    <comment ref="Q156" authorId="0" shapeId="0" xr:uid="{00000000-0006-0000-2900-000077010000}">
      <text>
        <r>
          <rPr>
            <b/>
            <sz val="9"/>
            <color indexed="81"/>
            <rFont val="Tahoma"/>
            <family val="2"/>
          </rPr>
          <t>Metric = D4_I_NatPerson_Amount_EURJPYGBP_x000D_
Data Type = Bk_Number 19 - 9_x000D_
Bk_OtherCurrencies = EUR_x000D_
Bk_LiabByJurisdCounterparty = Debt Securities_x000D_
Bk_Assconcomloc = Singapore</t>
        </r>
      </text>
    </comment>
    <comment ref="R156" authorId="0" shapeId="0" xr:uid="{00000000-0006-0000-2900-000078010000}">
      <text>
        <r>
          <rPr>
            <b/>
            <sz val="9"/>
            <color indexed="81"/>
            <rFont val="Tahoma"/>
            <family val="2"/>
          </rPr>
          <t>Metric = D4_I_NonProfInstIndFamilies_Amount_EURJPYGBP_x000D_
Data Type = Bk_Number 19 - 9_x000D_
Bk_OtherCurrencies = EUR_x000D_
Bk_LiabByJurisdCounterparty = Debt Securities_x000D_
Bk_Assconcomloc = Singapore</t>
        </r>
      </text>
    </comment>
    <comment ref="S156" authorId="0" shapeId="0" xr:uid="{00000000-0006-0000-2900-000079010000}">
      <text>
        <r>
          <rPr>
            <b/>
            <sz val="9"/>
            <color indexed="81"/>
            <rFont val="Tahoma"/>
            <family val="2"/>
          </rPr>
          <t>Metric = D4_I_Other_Amount_EURJPYGBP_x000D_
Data Type = Bk_Number 19 - 9_x000D_
Bk_OtherCurrencies = EUR_x000D_
Bk_LiabByJurisdCounterparty = Debt Securities_x000D_
Bk_Assconcomloc = Singapore</t>
        </r>
      </text>
    </comment>
    <comment ref="V156" authorId="0" shapeId="0" xr:uid="{00000000-0006-0000-2900-00007A010000}">
      <text>
        <r>
          <rPr>
            <b/>
            <sz val="9"/>
            <color indexed="81"/>
            <rFont val="Tahoma"/>
            <family val="2"/>
          </rPr>
          <t>Metric = D4_I_Euro_DebtSecurities_Singapore_TotalDebtSecurMatur1Yr_x000D_
Data Type = Bk_Number 19 - 9</t>
        </r>
      </text>
    </comment>
    <comment ref="L157" authorId="0" shapeId="0" xr:uid="{00000000-0006-0000-2900-00007B010000}">
      <text>
        <r>
          <rPr>
            <b/>
            <sz val="9"/>
            <color indexed="81"/>
            <rFont val="Tahoma"/>
            <family val="2"/>
          </rPr>
          <t>Metric = D4_I_CentrBankMonetAuth_Amount_EURJPYGBP_x000D_
Data Type = Bk_Number 19 - 9_x000D_
Bk_OtherCurrencies = EUR_x000D_
Bk_LiabByJurisdCounterparty = Debt Securities_x000D_
Bk_Assconcomloc = MonetaryAuthoritySingapore</t>
        </r>
      </text>
    </comment>
    <comment ref="V157" authorId="0" shapeId="0" xr:uid="{00000000-0006-0000-2900-00007C010000}">
      <text>
        <r>
          <rPr>
            <b/>
            <sz val="9"/>
            <color indexed="81"/>
            <rFont val="Tahoma"/>
            <family val="2"/>
          </rPr>
          <t>Metric = D4_I_Euro_DebtSecurities_MonetAuthSing_TotalDebtSecurMatur1Yr_x000D_
Data Type = Bk_Number 19 - 9</t>
        </r>
      </text>
    </comment>
    <comment ref="S158" authorId="0" shapeId="0" xr:uid="{00000000-0006-0000-2900-00007D010000}">
      <text>
        <r>
          <rPr>
            <b/>
            <sz val="9"/>
            <color indexed="81"/>
            <rFont val="Tahoma"/>
            <family val="2"/>
          </rPr>
          <t>Metric = D4_I_Other_Amount_EURJPYGBP_x000D_
Data Type = Bk_Number 19 - 9_x000D_
Bk_OtherCurrencies = EUR_x000D_
Bk_LiabByJurisdCounterparty = Debt Securities_x000D_
Bk_Assconcomloc = InternationalOrganisations</t>
        </r>
      </text>
    </comment>
    <comment ref="V158" authorId="0" shapeId="0" xr:uid="{00000000-0006-0000-2900-00007E010000}">
      <text>
        <r>
          <rPr>
            <b/>
            <sz val="9"/>
            <color indexed="81"/>
            <rFont val="Tahoma"/>
            <family val="2"/>
          </rPr>
          <t>Metric = D4_I_Euro_DebtSecurities_IntOrg_TotalDebtSecurMatur1Yr_x000D_
Data Type = Bk_Number 19 - 9</t>
        </r>
      </text>
    </comment>
    <comment ref="D164" authorId="0" shapeId="0" xr:uid="{00000000-0006-0000-2900-00007F010000}">
      <text>
        <r>
          <rPr>
            <b/>
            <sz val="9"/>
            <color indexed="81"/>
            <rFont val="Tahoma"/>
            <family val="2"/>
          </rPr>
          <t>Metric = D4_I_Bank_Amount_EURJPYGBP_x000D_
Data Type = Bk_Number 19 - 9_x000D_
Bk_OtherCurrencies = JPY_x000D_
Bk_LiabByJurisdCounterparty = Deposits and Balances_x000D_
Bk_Assconcomloc = Singapore</t>
        </r>
      </text>
    </comment>
    <comment ref="K164" authorId="0" shapeId="0" xr:uid="{00000000-0006-0000-2900-000080010000}">
      <text>
        <r>
          <rPr>
            <b/>
            <sz val="9"/>
            <color indexed="81"/>
            <rFont val="Tahoma"/>
            <family val="2"/>
          </rPr>
          <t>Metric = D4_I_Total_Amount_EURJPYGBP
Data Type = Bk_Number 19 - 9_x000D_
Bk_OtherCurrencies = JPY_x000D_
Bk_LiabByJurisdCounterparty = Deposits and Balances_x000D_
Bk_Assconcomloc = Singapore</t>
        </r>
      </text>
    </comment>
    <comment ref="M164" authorId="0" shapeId="0" xr:uid="{00000000-0006-0000-2900-000081010000}">
      <text>
        <r>
          <rPr>
            <b/>
            <sz val="9"/>
            <color indexed="81"/>
            <rFont val="Tahoma"/>
            <family val="2"/>
          </rPr>
          <t>Metric = D4_I_Government_Amount_EURJPYGBP_x000D_
Data Type = Bk_Number 19 - 9_x000D_
Bk_OtherCurrencies = JPY_x000D_
Bk_LiabByJurisdCounterparty = Deposits and Balances_x000D_
Bk_Assconcomloc = Singapore</t>
        </r>
      </text>
    </comment>
    <comment ref="N164" authorId="0" shapeId="0" xr:uid="{00000000-0006-0000-2900-000082010000}">
      <text>
        <r>
          <rPr>
            <b/>
            <sz val="9"/>
            <color indexed="81"/>
            <rFont val="Tahoma"/>
            <family val="2"/>
          </rPr>
          <t>Metric = D4_I_PublicSectEntit_Amount_EURJPYGBP_x000D_
Data Type = Bk_Number 19 - 9_x000D_
Bk_OtherCurrencies = JPY_x000D_
Bk_LiabByJurisdCounterparty = Deposits and Balances_x000D_
Bk_Assconcomloc = Singapore</t>
        </r>
      </text>
    </comment>
    <comment ref="O164" authorId="0" shapeId="0" xr:uid="{00000000-0006-0000-2900-000083010000}">
      <text>
        <r>
          <rPr>
            <b/>
            <sz val="9"/>
            <color indexed="81"/>
            <rFont val="Tahoma"/>
            <family val="2"/>
          </rPr>
          <t>Metric = D4_I_NonFinCorp_Amount_EURJPYGBP_x000D_
Data Type = Bk_Number 19 - 9_x000D_
Bk_OtherCurrencies = JPY_x000D_
Bk_LiabByJurisdCounterparty = Deposits and Balances_x000D_
Bk_Assconcomloc = Singapore</t>
        </r>
      </text>
    </comment>
    <comment ref="P164" authorId="0" shapeId="0" xr:uid="{00000000-0006-0000-2900-000084010000}">
      <text>
        <r>
          <rPr>
            <b/>
            <sz val="9"/>
            <color indexed="81"/>
            <rFont val="Tahoma"/>
            <family val="2"/>
          </rPr>
          <t>Metric = D4_I_UnincorpEnterpNatPerson_Amount_EURJPYGBP_x000D_
Data Type = Bk_Number 19 - 9_x000D_
Bk_OtherCurrencies = JPY_x000D_
Bk_LiabByJurisdCounterparty = Deposits and Balances_x000D_
Bk_Assconcomloc = Singapore</t>
        </r>
      </text>
    </comment>
    <comment ref="Q164" authorId="0" shapeId="0" xr:uid="{00000000-0006-0000-2900-000085010000}">
      <text>
        <r>
          <rPr>
            <b/>
            <sz val="9"/>
            <color indexed="81"/>
            <rFont val="Tahoma"/>
            <family val="2"/>
          </rPr>
          <t>Metric = D4_I_NatPerson_Amount_EURJPYGBP_x000D_
Data Type = Bk_Number 19 - 9_x000D_
Bk_OtherCurrencies = JPY_x000D_
Bk_LiabByJurisdCounterparty = Deposits and Balances_x000D_
Bk_Assconcomloc = Singapore</t>
        </r>
      </text>
    </comment>
    <comment ref="R164" authorId="0" shapeId="0" xr:uid="{00000000-0006-0000-2900-000086010000}">
      <text>
        <r>
          <rPr>
            <b/>
            <sz val="9"/>
            <color indexed="81"/>
            <rFont val="Tahoma"/>
            <family val="2"/>
          </rPr>
          <t>Metric = D4_I_NonProfInstIndFamilies_Amount_EURJPYGBP_x000D_
Data Type = Bk_Number 19 - 9_x000D_
Bk_OtherCurrencies = JPY_x000D_
Bk_LiabByJurisdCounterparty = Deposits and Balances_x000D_
Bk_Assconcomloc = Singapore</t>
        </r>
      </text>
    </comment>
    <comment ref="S164" authorId="0" shapeId="0" xr:uid="{00000000-0006-0000-2900-000087010000}">
      <text>
        <r>
          <rPr>
            <b/>
            <sz val="9"/>
            <color indexed="81"/>
            <rFont val="Tahoma"/>
            <family val="2"/>
          </rPr>
          <t>Metric = D4_I_Other_Amount_EURJPYGBP_x000D_
Data Type = Bk_Number 19 - 9_x000D_
Bk_OtherCurrencies = JPY_x000D_
Bk_LiabByJurisdCounterparty = Deposits and Balances_x000D_
Bk_Assconcomloc = Singapore</t>
        </r>
      </text>
    </comment>
    <comment ref="T165" authorId="0" shapeId="0" xr:uid="{00000000-0006-0000-2900-000088010000}">
      <text>
        <r>
          <rPr>
            <b/>
            <sz val="9"/>
            <color indexed="81"/>
            <rFont val="Tahoma"/>
            <family val="2"/>
          </rPr>
          <t>Metric = D4_I_JapYen_DepBal_UnclMon_NonFinSect_Total
Data Type = Bk_Number 19 - 9</t>
        </r>
      </text>
    </comment>
    <comment ref="L166" authorId="0" shapeId="0" xr:uid="{00000000-0006-0000-2900-000089010000}">
      <text>
        <r>
          <rPr>
            <b/>
            <sz val="9"/>
            <color indexed="81"/>
            <rFont val="Tahoma"/>
            <family val="2"/>
          </rPr>
          <t>Metric = D4_I_CentrBankMonetAuth_Amount_EURJPYGBP_x000D_
Data Type = Bk_Number 19 - 9_x000D_
Bk_OtherCurrencies = JPY_x000D_
Bk_LiabByJurisdCounterparty = Deposits and Balances_x000D_
Bk_Assconcomloc = MonetaryAuthoritySingapore</t>
        </r>
      </text>
    </comment>
    <comment ref="S167" authorId="0" shapeId="0" xr:uid="{00000000-0006-0000-2900-00008A010000}">
      <text>
        <r>
          <rPr>
            <b/>
            <sz val="9"/>
            <color indexed="81"/>
            <rFont val="Tahoma"/>
            <family val="2"/>
          </rPr>
          <t>Metric = D4_I_Other_Amount_EURJPYGBP_x000D_
Data Type = Bk_Number 19 - 9_x000D_
Bk_OtherCurrencies = JPY_x000D_
Bk_LiabByJurisdCounterparty = Deposits and Balances_x000D_
Bk_Assconcomloc = InternationalOrganisations</t>
        </r>
      </text>
    </comment>
    <comment ref="D171" authorId="0" shapeId="0" xr:uid="{00000000-0006-0000-2900-00008B010000}">
      <text>
        <r>
          <rPr>
            <b/>
            <sz val="9"/>
            <color indexed="81"/>
            <rFont val="Tahoma"/>
            <family val="2"/>
          </rPr>
          <t>Metric = D4_I_Bank_Amount_EURJPYGBP_x000D_
Data Type = Bk_Number 19 - 9_x000D_
Bk_OtherCurrencies = JPY_x000D_
Bk_LiabByJurisdCounterparty = Amounts payable under repurchase agreements_x000D_
Bk_Assconcomloc = Singapore</t>
        </r>
      </text>
    </comment>
    <comment ref="K171" authorId="0" shapeId="0" xr:uid="{00000000-0006-0000-2900-00008C010000}">
      <text>
        <r>
          <rPr>
            <b/>
            <sz val="9"/>
            <color indexed="81"/>
            <rFont val="Tahoma"/>
            <family val="2"/>
          </rPr>
          <t>Metric = D4_I_Total_Amount_EURJPYGBP
Data Type = Bk_Number 19 - 9_x000D_
Bk_OtherCurrencies = JPY_x000D_
Bk_LiabByJurisdCounterparty = Amounts payable under repurchase agreements_x000D_
Bk_Assconcomloc = Singapore</t>
        </r>
      </text>
    </comment>
    <comment ref="M171" authorId="0" shapeId="0" xr:uid="{00000000-0006-0000-2900-00008D010000}">
      <text>
        <r>
          <rPr>
            <b/>
            <sz val="9"/>
            <color indexed="81"/>
            <rFont val="Tahoma"/>
            <family val="2"/>
          </rPr>
          <t>Metric = D4_I_Government_Amount_EURJPYGBP_x000D_
Data Type = Bk_Number 19 - 9_x000D_
Bk_OtherCurrencies = JPY_x000D_
Bk_LiabByJurisdCounterparty = Amounts payable under repurchase agreements_x000D_
Bk_Assconcomloc = Singapore</t>
        </r>
      </text>
    </comment>
    <comment ref="N171" authorId="0" shapeId="0" xr:uid="{00000000-0006-0000-2900-00008E010000}">
      <text>
        <r>
          <rPr>
            <b/>
            <sz val="9"/>
            <color indexed="81"/>
            <rFont val="Tahoma"/>
            <family val="2"/>
          </rPr>
          <t>Metric = D4_I_PublicSectEntit_Amount_EURJPYGBP_x000D_
Data Type = Bk_Number 19 - 9_x000D_
Bk_OtherCurrencies = JPY_x000D_
Bk_LiabByJurisdCounterparty = Amounts payable under repurchase agreements_x000D_
Bk_Assconcomloc = Singapore</t>
        </r>
      </text>
    </comment>
    <comment ref="O171" authorId="0" shapeId="0" xr:uid="{00000000-0006-0000-2900-00008F010000}">
      <text>
        <r>
          <rPr>
            <b/>
            <sz val="9"/>
            <color indexed="81"/>
            <rFont val="Tahoma"/>
            <family val="2"/>
          </rPr>
          <t>Metric = D4_I_NonFinCorp_Amount_EURJPYGBP_x000D_
Data Type = Bk_Number 19 - 9_x000D_
Bk_OtherCurrencies = JPY_x000D_
Bk_LiabByJurisdCounterparty = Amounts payable under repurchase agreements_x000D_
Bk_Assconcomloc = Singapore</t>
        </r>
      </text>
    </comment>
    <comment ref="P171" authorId="0" shapeId="0" xr:uid="{00000000-0006-0000-2900-000090010000}">
      <text>
        <r>
          <rPr>
            <b/>
            <sz val="9"/>
            <color indexed="81"/>
            <rFont val="Tahoma"/>
            <family val="2"/>
          </rPr>
          <t>Metric = D4_I_UnincorpEnterpNatPerson_Amount_EURJPYGBP_x000D_
Data Type = Bk_Number 19 - 9_x000D_
Bk_OtherCurrencies = JPY_x000D_
Bk_LiabByJurisdCounterparty = Amounts payable under repurchase agreements_x000D_
Bk_Assconcomloc = Singapore</t>
        </r>
      </text>
    </comment>
    <comment ref="Q171" authorId="0" shapeId="0" xr:uid="{00000000-0006-0000-2900-000091010000}">
      <text>
        <r>
          <rPr>
            <b/>
            <sz val="9"/>
            <color indexed="81"/>
            <rFont val="Tahoma"/>
            <family val="2"/>
          </rPr>
          <t>Metric = D4_I_NatPerson_Amount_EURJPYGBP_x000D_
Data Type = Bk_Number 19 - 9_x000D_
Bk_OtherCurrencies = JPY_x000D_
Bk_LiabByJurisdCounterparty = Amounts payable under repurchase agreements_x000D_
Bk_Assconcomloc = Singapore</t>
        </r>
      </text>
    </comment>
    <comment ref="R171" authorId="0" shapeId="0" xr:uid="{00000000-0006-0000-2900-000092010000}">
      <text>
        <r>
          <rPr>
            <b/>
            <sz val="9"/>
            <color indexed="81"/>
            <rFont val="Tahoma"/>
            <family val="2"/>
          </rPr>
          <t>Metric = D4_I_NonProfInstIndFamilies_Amount_EURJPYGBP_x000D_
Data Type = Bk_Number 19 - 9_x000D_
Bk_OtherCurrencies = JPY_x000D_
Bk_LiabByJurisdCounterparty = Amounts payable under repurchase agreements_x000D_
Bk_Assconcomloc = Singapore</t>
        </r>
      </text>
    </comment>
    <comment ref="S171" authorId="0" shapeId="0" xr:uid="{00000000-0006-0000-2900-000093010000}">
      <text>
        <r>
          <rPr>
            <b/>
            <sz val="9"/>
            <color indexed="81"/>
            <rFont val="Tahoma"/>
            <family val="2"/>
          </rPr>
          <t>Metric = D4_I_Other_Amount_EURJPYGBP_x000D_
Data Type = Bk_Number 19 - 9_x000D_
Bk_OtherCurrencies = JPY_x000D_
Bk_LiabByJurisdCounterparty = Amounts payable under repurchase agreements_x000D_
Bk_Assconcomloc = Singapore</t>
        </r>
      </text>
    </comment>
    <comment ref="L172" authorId="0" shapeId="0" xr:uid="{00000000-0006-0000-2900-000094010000}">
      <text>
        <r>
          <rPr>
            <b/>
            <sz val="9"/>
            <color indexed="81"/>
            <rFont val="Tahoma"/>
            <family val="2"/>
          </rPr>
          <t>Metric = D4_I_CentrBankMonetAuth_Amount_EURJPYGBP_x000D_
Data Type = Bk_Number 19 - 9_x000D_
Bk_OtherCurrencies = JPY_x000D_
Bk_LiabByJurisdCounterparty = Amounts payable under repurchase agreements_x000D_
Bk_Assconcomloc = MonetaryAuthoritySingapore</t>
        </r>
      </text>
    </comment>
    <comment ref="S173" authorId="0" shapeId="0" xr:uid="{00000000-0006-0000-2900-000095010000}">
      <text>
        <r>
          <rPr>
            <b/>
            <sz val="9"/>
            <color indexed="81"/>
            <rFont val="Tahoma"/>
            <family val="2"/>
          </rPr>
          <t>Metric = D4_I_Other_Amount_EURJPYGBP_x000D_
Data Type = Bk_Number 19 - 9_x000D_
Bk_OtherCurrencies = JPY_x000D_
Bk_LiabByJurisdCounterparty = Amounts payable under repurchase agreements_x000D_
Bk_Assconcomloc = InternationalOrganisations</t>
        </r>
      </text>
    </comment>
    <comment ref="D177" authorId="0" shapeId="0" xr:uid="{00000000-0006-0000-2900-000096010000}">
      <text>
        <r>
          <rPr>
            <b/>
            <sz val="9"/>
            <color indexed="81"/>
            <rFont val="Tahoma"/>
            <family val="2"/>
          </rPr>
          <t>Metric = D4_I_Bank_Amount_EURJPYGBP_x000D_
Data Type = Bk_Number 19 - 9_x000D_
Bk_OtherCurrencies = JPY_x000D_
Bk_LiabByJurisdCounterparty = Negative fair value financial derivatives_x000D_
Bk_Assconcomloc = Singapore</t>
        </r>
      </text>
    </comment>
    <comment ref="K177" authorId="0" shapeId="0" xr:uid="{00000000-0006-0000-2900-000097010000}">
      <text>
        <r>
          <rPr>
            <b/>
            <sz val="9"/>
            <color indexed="81"/>
            <rFont val="Tahoma"/>
            <family val="2"/>
          </rPr>
          <t>Metric = D4_I_Total_Amount_EURJPYGBP
Data Type = Bk_Number 19 - 9_x000D_
Bk_OtherCurrencies = JPY_x000D_
Bk_LiabByJurisdCounterparty = Negative fair value financial derivatives_x000D_
Bk_Assconcomloc = Singapore</t>
        </r>
      </text>
    </comment>
    <comment ref="M177" authorId="0" shapeId="0" xr:uid="{00000000-0006-0000-2900-000098010000}">
      <text>
        <r>
          <rPr>
            <b/>
            <sz val="9"/>
            <color indexed="81"/>
            <rFont val="Tahoma"/>
            <family val="2"/>
          </rPr>
          <t>Metric = D4_I_Government_Amount_EURJPYGBP_x000D_
Data Type = Bk_Number 19 - 9_x000D_
Bk_OtherCurrencies = JPY_x000D_
Bk_LiabByJurisdCounterparty = Negative fair value financial derivatives_x000D_
Bk_Assconcomloc = Singapore</t>
        </r>
      </text>
    </comment>
    <comment ref="N177" authorId="0" shapeId="0" xr:uid="{00000000-0006-0000-2900-000099010000}">
      <text>
        <r>
          <rPr>
            <b/>
            <sz val="9"/>
            <color indexed="81"/>
            <rFont val="Tahoma"/>
            <family val="2"/>
          </rPr>
          <t>Metric = D4_I_PublicSectEntit_Amount_EURJPYGBP_x000D_
Data Type = Bk_Number 19 - 9_x000D_
Bk_OtherCurrencies = JPY_x000D_
Bk_LiabByJurisdCounterparty = Negative fair value financial derivatives_x000D_
Bk_Assconcomloc = Singapore</t>
        </r>
      </text>
    </comment>
    <comment ref="O177" authorId="0" shapeId="0" xr:uid="{00000000-0006-0000-2900-00009A010000}">
      <text>
        <r>
          <rPr>
            <b/>
            <sz val="9"/>
            <color indexed="81"/>
            <rFont val="Tahoma"/>
            <family val="2"/>
          </rPr>
          <t>Metric = D4_I_NonFinCorp_Amount_EURJPYGBP_x000D_
Data Type = Bk_Number 19 - 9_x000D_
Bk_OtherCurrencies = JPY_x000D_
Bk_LiabByJurisdCounterparty = Negative fair value financial derivatives_x000D_
Bk_Assconcomloc = Singapore</t>
        </r>
      </text>
    </comment>
    <comment ref="P177" authorId="0" shapeId="0" xr:uid="{00000000-0006-0000-2900-00009B010000}">
      <text>
        <r>
          <rPr>
            <b/>
            <sz val="9"/>
            <color indexed="81"/>
            <rFont val="Tahoma"/>
            <family val="2"/>
          </rPr>
          <t>Metric = D4_I_UnincorpEnterpNatPerson_Amount_EURJPYGBP_x000D_
Data Type = Bk_Number 19 - 9_x000D_
Bk_OtherCurrencies = JPY_x000D_
Bk_LiabByJurisdCounterparty = Negative fair value financial derivatives_x000D_
Bk_Assconcomloc = Singapore</t>
        </r>
      </text>
    </comment>
    <comment ref="Q177" authorId="0" shapeId="0" xr:uid="{00000000-0006-0000-2900-00009C010000}">
      <text>
        <r>
          <rPr>
            <b/>
            <sz val="9"/>
            <color indexed="81"/>
            <rFont val="Tahoma"/>
            <family val="2"/>
          </rPr>
          <t>Metric = D4_I_NatPerson_Amount_EURJPYGBP_x000D_
Data Type = Bk_Number 19 - 9_x000D_
Bk_OtherCurrencies = JPY_x000D_
Bk_LiabByJurisdCounterparty = Negative fair value financial derivatives_x000D_
Bk_Assconcomloc = Singapore</t>
        </r>
      </text>
    </comment>
    <comment ref="R177" authorId="0" shapeId="0" xr:uid="{00000000-0006-0000-2900-00009D010000}">
      <text>
        <r>
          <rPr>
            <b/>
            <sz val="9"/>
            <color indexed="81"/>
            <rFont val="Tahoma"/>
            <family val="2"/>
          </rPr>
          <t>Metric = D4_I_NonProfInstIndFamilies_Amount_EURJPYGBP_x000D_
Data Type = Bk_Number 19 - 9_x000D_
Bk_OtherCurrencies = JPY_x000D_
Bk_LiabByJurisdCounterparty = Negative fair value financial derivatives_x000D_
Bk_Assconcomloc = Singapore</t>
        </r>
      </text>
    </comment>
    <comment ref="S177" authorId="0" shapeId="0" xr:uid="{00000000-0006-0000-2900-00009E010000}">
      <text>
        <r>
          <rPr>
            <b/>
            <sz val="9"/>
            <color indexed="81"/>
            <rFont val="Tahoma"/>
            <family val="2"/>
          </rPr>
          <t>Metric = D4_I_Other_Amount_EURJPYGBP_x000D_
Data Type = Bk_Number 19 - 9_x000D_
Bk_OtherCurrencies = JPY_x000D_
Bk_LiabByJurisdCounterparty = Negative fair value financial derivatives_x000D_
Bk_Assconcomloc = Singapore</t>
        </r>
      </text>
    </comment>
    <comment ref="L178" authorId="0" shapeId="0" xr:uid="{00000000-0006-0000-2900-00009F010000}">
      <text>
        <r>
          <rPr>
            <b/>
            <sz val="9"/>
            <color indexed="81"/>
            <rFont val="Tahoma"/>
            <family val="2"/>
          </rPr>
          <t>Metric = D4_I_CentrBankMonetAuth_Amount_EURJPYGBP_x000D_
Data Type = Bk_Number 19 - 9_x000D_
Bk_OtherCurrencies = JPY_x000D_
Bk_LiabByJurisdCounterparty = Negative fair value financial derivatives_x000D_
Bk_Assconcomloc = MonetaryAuthoritySingapore</t>
        </r>
      </text>
    </comment>
    <comment ref="S179" authorId="0" shapeId="0" xr:uid="{00000000-0006-0000-2900-0000A0010000}">
      <text>
        <r>
          <rPr>
            <b/>
            <sz val="9"/>
            <color indexed="81"/>
            <rFont val="Tahoma"/>
            <family val="2"/>
          </rPr>
          <t>Metric = D4_I_Other_Amount_EURJPYGBP_x000D_
Data Type = Bk_Number 19 - 9_x000D_
Bk_OtherCurrencies = JPY_x000D_
Bk_LiabByJurisdCounterparty = Negative fair value financial derivatives_x000D_
Bk_Assconcomloc = InternationalOrganisations</t>
        </r>
      </text>
    </comment>
    <comment ref="D183" authorId="0" shapeId="0" xr:uid="{00000000-0006-0000-2900-0000A1010000}">
      <text>
        <r>
          <rPr>
            <b/>
            <sz val="9"/>
            <color indexed="81"/>
            <rFont val="Tahoma"/>
            <family val="2"/>
          </rPr>
          <t>Metric = D4_I_Bank_Amount_EURJPYGBP_x000D_
Data Type = Bk_Number 19 - 9_x000D_
Bk_OtherCurrencies = JPY_x000D_
Bk_LiabByJurisdCounterparty = Bills Payable_x000D_
Bk_Assconcomloc = Singapore</t>
        </r>
      </text>
    </comment>
    <comment ref="K183" authorId="0" shapeId="0" xr:uid="{00000000-0006-0000-2900-0000A2010000}">
      <text>
        <r>
          <rPr>
            <b/>
            <sz val="9"/>
            <color indexed="81"/>
            <rFont val="Tahoma"/>
            <family val="2"/>
          </rPr>
          <t>Metric = D4_I_Total_Amount_EURJPYGBP
Data Type = Bk_Number 19 - 9_x000D_
Bk_OtherCurrencies = JPY_x000D_
Bk_LiabByJurisdCounterparty = Bills Payable_x000D_
Bk_Assconcomloc = Singapore</t>
        </r>
      </text>
    </comment>
    <comment ref="M183" authorId="0" shapeId="0" xr:uid="{00000000-0006-0000-2900-0000A3010000}">
      <text>
        <r>
          <rPr>
            <b/>
            <sz val="9"/>
            <color indexed="81"/>
            <rFont val="Tahoma"/>
            <family val="2"/>
          </rPr>
          <t>Metric = D4_I_Government_Amount_EURJPYGBP_x000D_
Data Type = Bk_Number 19 - 9_x000D_
Bk_OtherCurrencies = JPY_x000D_
Bk_LiabByJurisdCounterparty = Bills Payable_x000D_
Bk_Assconcomloc = Singapore</t>
        </r>
      </text>
    </comment>
    <comment ref="N183" authorId="0" shapeId="0" xr:uid="{00000000-0006-0000-2900-0000A4010000}">
      <text>
        <r>
          <rPr>
            <b/>
            <sz val="9"/>
            <color indexed="81"/>
            <rFont val="Tahoma"/>
            <family val="2"/>
          </rPr>
          <t>Metric = D4_I_PublicSectEntit_Amount_EURJPYGBP_x000D_
Data Type = Bk_Number 19 - 9_x000D_
Bk_OtherCurrencies = JPY_x000D_
Bk_LiabByJurisdCounterparty = Bills Payable_x000D_
Bk_Assconcomloc = Singapore</t>
        </r>
      </text>
    </comment>
    <comment ref="O183" authorId="0" shapeId="0" xr:uid="{00000000-0006-0000-2900-0000A5010000}">
      <text>
        <r>
          <rPr>
            <b/>
            <sz val="9"/>
            <color indexed="81"/>
            <rFont val="Tahoma"/>
            <family val="2"/>
          </rPr>
          <t>Metric = D4_I_NonFinCorp_Amount_EURJPYGBP_x000D_
Data Type = Bk_Number 19 - 9_x000D_
Bk_OtherCurrencies = JPY_x000D_
Bk_LiabByJurisdCounterparty = Bills Payable_x000D_
Bk_Assconcomloc = Singapore</t>
        </r>
      </text>
    </comment>
    <comment ref="P183" authorId="0" shapeId="0" xr:uid="{00000000-0006-0000-2900-0000A6010000}">
      <text>
        <r>
          <rPr>
            <b/>
            <sz val="9"/>
            <color indexed="81"/>
            <rFont val="Tahoma"/>
            <family val="2"/>
          </rPr>
          <t>Metric = D4_I_UnincorpEnterpNatPerson_Amount_EURJPYGBP_x000D_
Data Type = Bk_Number 19 - 9_x000D_
Bk_OtherCurrencies = JPY_x000D_
Bk_LiabByJurisdCounterparty = Bills Payable_x000D_
Bk_Assconcomloc = Singapore</t>
        </r>
      </text>
    </comment>
    <comment ref="Q183" authorId="0" shapeId="0" xr:uid="{00000000-0006-0000-2900-0000A7010000}">
      <text>
        <r>
          <rPr>
            <b/>
            <sz val="9"/>
            <color indexed="81"/>
            <rFont val="Tahoma"/>
            <family val="2"/>
          </rPr>
          <t>Metric = D4_I_NatPerson_Amount_EURJPYGBP_x000D_
Data Type = Bk_Number 19 - 9_x000D_
Bk_OtherCurrencies = JPY_x000D_
Bk_LiabByJurisdCounterparty = Bills Payable_x000D_
Bk_Assconcomloc = Singapore</t>
        </r>
      </text>
    </comment>
    <comment ref="R183" authorId="0" shapeId="0" xr:uid="{00000000-0006-0000-2900-0000A8010000}">
      <text>
        <r>
          <rPr>
            <b/>
            <sz val="9"/>
            <color indexed="81"/>
            <rFont val="Tahoma"/>
            <family val="2"/>
          </rPr>
          <t>Metric = D4_I_NonProfInstIndFamilies_Amount_EURJPYGBP_x000D_
Data Type = Bk_Number 19 - 9_x000D_
Bk_OtherCurrencies = JPY_x000D_
Bk_LiabByJurisdCounterparty = Bills Payable_x000D_
Bk_Assconcomloc = Singapore</t>
        </r>
      </text>
    </comment>
    <comment ref="S183" authorId="0" shapeId="0" xr:uid="{00000000-0006-0000-2900-0000A9010000}">
      <text>
        <r>
          <rPr>
            <b/>
            <sz val="9"/>
            <color indexed="81"/>
            <rFont val="Tahoma"/>
            <family val="2"/>
          </rPr>
          <t>Metric = D4_I_Other_Amount_EURJPYGBP_x000D_
Data Type = Bk_Number 19 - 9_x000D_
Bk_OtherCurrencies = JPY_x000D_
Bk_LiabByJurisdCounterparty = Bills Payable_x000D_
Bk_Assconcomloc = Singapore</t>
        </r>
      </text>
    </comment>
    <comment ref="L184" authorId="0" shapeId="0" xr:uid="{00000000-0006-0000-2900-0000AA010000}">
      <text>
        <r>
          <rPr>
            <b/>
            <sz val="9"/>
            <color indexed="81"/>
            <rFont val="Tahoma"/>
            <family val="2"/>
          </rPr>
          <t>Metric = D4_I_CentrBankMonetAuth_Amount_EURJPYGBP_x000D_
Data Type = Bk_Number 19 - 9_x000D_
Bk_OtherCurrencies = JPY_x000D_
Bk_LiabByJurisdCounterparty = Bills Payable_x000D_
Bk_Assconcomloc = MonetaryAuthoritySingapore</t>
        </r>
      </text>
    </comment>
    <comment ref="S185" authorId="0" shapeId="0" xr:uid="{00000000-0006-0000-2900-0000AB010000}">
      <text>
        <r>
          <rPr>
            <b/>
            <sz val="9"/>
            <color indexed="81"/>
            <rFont val="Tahoma"/>
            <family val="2"/>
          </rPr>
          <t>Metric = D4_I_Other_Amount_EURJPYGBP_x000D_
Data Type = Bk_Number 19 - 9_x000D_
Bk_OtherCurrencies = JPY_x000D_
Bk_LiabByJurisdCounterparty = Bills Payable_x000D_
Bk_Assconcomloc = InternationalOrganisations</t>
        </r>
      </text>
    </comment>
    <comment ref="D189" authorId="0" shapeId="0" xr:uid="{00000000-0006-0000-2900-0000AC010000}">
      <text>
        <r>
          <rPr>
            <b/>
            <sz val="9"/>
            <color indexed="81"/>
            <rFont val="Tahoma"/>
            <family val="2"/>
          </rPr>
          <t>Metric = D4_I_Bank_Amount_EURJPYGBP_x000D_
Data Type = Bk_Number 19 - 9_x000D_
Bk_OtherCurrencies = JPY_x000D_
Bk_LiabByJurisdCounterparty = Negotiable Certificates of Deposits_x000D_
Bk_Assconcomloc = Singapore</t>
        </r>
      </text>
    </comment>
    <comment ref="K189" authorId="0" shapeId="0" xr:uid="{00000000-0006-0000-2900-0000AD010000}">
      <text>
        <r>
          <rPr>
            <b/>
            <sz val="9"/>
            <color indexed="81"/>
            <rFont val="Tahoma"/>
            <family val="2"/>
          </rPr>
          <t>Metric = D4_I_Total_Amount_EURJPYGBP
Data Type = Bk_Number 19 - 9_x000D_
Bk_OtherCurrencies = JPY_x000D_
Bk_LiabByJurisdCounterparty = Negotiable Certificates of Deposits_x000D_
Bk_Assconcomloc = Singapore</t>
        </r>
      </text>
    </comment>
    <comment ref="M189" authorId="0" shapeId="0" xr:uid="{00000000-0006-0000-2900-0000AE010000}">
      <text>
        <r>
          <rPr>
            <b/>
            <sz val="9"/>
            <color indexed="81"/>
            <rFont val="Tahoma"/>
            <family val="2"/>
          </rPr>
          <t>Metric = D4_I_Government_Amount_EURJPYGBP_x000D_
Data Type = Bk_Number 19 - 9_x000D_
Bk_OtherCurrencies = JPY_x000D_
Bk_LiabByJurisdCounterparty = Negotiable Certificates of Deposits_x000D_
Bk_Assconcomloc = Singapore</t>
        </r>
      </text>
    </comment>
    <comment ref="N189" authorId="0" shapeId="0" xr:uid="{00000000-0006-0000-2900-0000AF010000}">
      <text>
        <r>
          <rPr>
            <b/>
            <sz val="9"/>
            <color indexed="81"/>
            <rFont val="Tahoma"/>
            <family val="2"/>
          </rPr>
          <t>Metric = D4_I_PublicSectEntit_Amount_EURJPYGBP_x000D_
Data Type = Bk_Number 19 - 9_x000D_
Bk_OtherCurrencies = JPY_x000D_
Bk_LiabByJurisdCounterparty = Negotiable Certificates of Deposits_x000D_
Bk_Assconcomloc = Singapore</t>
        </r>
      </text>
    </comment>
    <comment ref="O189" authorId="0" shapeId="0" xr:uid="{00000000-0006-0000-2900-0000B0010000}">
      <text>
        <r>
          <rPr>
            <b/>
            <sz val="9"/>
            <color indexed="81"/>
            <rFont val="Tahoma"/>
            <family val="2"/>
          </rPr>
          <t>Metric = D4_I_NonFinCorp_Amount_EURJPYGBP_x000D_
Data Type = Bk_Number 19 - 9_x000D_
Bk_OtherCurrencies = JPY_x000D_
Bk_LiabByJurisdCounterparty = Negotiable Certificates of Deposits_x000D_
Bk_Assconcomloc = Singapore</t>
        </r>
      </text>
    </comment>
    <comment ref="P189" authorId="0" shapeId="0" xr:uid="{00000000-0006-0000-2900-0000B1010000}">
      <text>
        <r>
          <rPr>
            <b/>
            <sz val="9"/>
            <color indexed="81"/>
            <rFont val="Tahoma"/>
            <family val="2"/>
          </rPr>
          <t>Metric = D4_I_UnincorpEnterpNatPerson_Amount_EURJPYGBP_x000D_
Data Type = Bk_Number 19 - 9_x000D_
Bk_OtherCurrencies = JPY_x000D_
Bk_LiabByJurisdCounterparty = Negotiable Certificates of Deposits_x000D_
Bk_Assconcomloc = Singapore</t>
        </r>
      </text>
    </comment>
    <comment ref="Q189" authorId="0" shapeId="0" xr:uid="{00000000-0006-0000-2900-0000B2010000}">
      <text>
        <r>
          <rPr>
            <b/>
            <sz val="9"/>
            <color indexed="81"/>
            <rFont val="Tahoma"/>
            <family val="2"/>
          </rPr>
          <t>Metric = D4_I_NatPerson_Amount_EURJPYGBP_x000D_
Data Type = Bk_Number 19 - 9_x000D_
Bk_OtherCurrencies = JPY_x000D_
Bk_LiabByJurisdCounterparty = Negotiable Certificates of Deposits_x000D_
Bk_Assconcomloc = Singapore</t>
        </r>
      </text>
    </comment>
    <comment ref="R189" authorId="0" shapeId="0" xr:uid="{00000000-0006-0000-2900-0000B3010000}">
      <text>
        <r>
          <rPr>
            <b/>
            <sz val="9"/>
            <color indexed="81"/>
            <rFont val="Tahoma"/>
            <family val="2"/>
          </rPr>
          <t>Metric = D4_I_NonProfInstIndFamilies_Amount_EURJPYGBP_x000D_
Data Type = Bk_Number 19 - 9_x000D_
Bk_OtherCurrencies = JPY_x000D_
Bk_LiabByJurisdCounterparty = Negotiable Certificates of Deposits_x000D_
Bk_Assconcomloc = Singapore</t>
        </r>
      </text>
    </comment>
    <comment ref="S189" authorId="0" shapeId="0" xr:uid="{00000000-0006-0000-2900-0000B4010000}">
      <text>
        <r>
          <rPr>
            <b/>
            <sz val="9"/>
            <color indexed="81"/>
            <rFont val="Tahoma"/>
            <family val="2"/>
          </rPr>
          <t>Metric = D4_I_Other_Amount_EURJPYGBP_x000D_
Data Type = Bk_Number 19 - 9_x000D_
Bk_OtherCurrencies = JPY_x000D_
Bk_LiabByJurisdCounterparty = Negotiable Certificates of Deposits_x000D_
Bk_Assconcomloc = Singapore</t>
        </r>
      </text>
    </comment>
    <comment ref="U189" authorId="0" shapeId="0" xr:uid="{00000000-0006-0000-2900-0000B5010000}">
      <text>
        <r>
          <rPr>
            <b/>
            <sz val="9"/>
            <color indexed="81"/>
            <rFont val="Tahoma"/>
            <family val="2"/>
          </rPr>
          <t>Metric = D4_I_JapYen_NegotiableCertDep_Singapore_TotalNCDMatur1Yr_x000D_
Data Type = Bk_Number 19 - 9</t>
        </r>
      </text>
    </comment>
    <comment ref="L190" authorId="0" shapeId="0" xr:uid="{00000000-0006-0000-2900-0000B6010000}">
      <text>
        <r>
          <rPr>
            <b/>
            <sz val="9"/>
            <color indexed="81"/>
            <rFont val="Tahoma"/>
            <family val="2"/>
          </rPr>
          <t>Metric = D4_I_CentrBankMonetAuth_Amount_EURJPYGBP_x000D_
Data Type = Bk_Number 19 - 9_x000D_
Bk_OtherCurrencies = JPY_x000D_
Bk_LiabByJurisdCounterparty = Negotiable Certificates of Deposits_x000D_
Bk_Assconcomloc = MonetaryAuthoritySingapore</t>
        </r>
      </text>
    </comment>
    <comment ref="U190" authorId="0" shapeId="0" xr:uid="{00000000-0006-0000-2900-0000B7010000}">
      <text>
        <r>
          <rPr>
            <b/>
            <sz val="9"/>
            <color indexed="81"/>
            <rFont val="Tahoma"/>
            <family val="2"/>
          </rPr>
          <t>Metric = D4_I_JapYen_NegotiableCertDep_MonetAuthSing_TotalNCDMatur1Yr_x000D_
Data Type = Bk_Number 19 - 9</t>
        </r>
      </text>
    </comment>
    <comment ref="S191" authorId="0" shapeId="0" xr:uid="{00000000-0006-0000-2900-0000B8010000}">
      <text>
        <r>
          <rPr>
            <b/>
            <sz val="9"/>
            <color indexed="81"/>
            <rFont val="Tahoma"/>
            <family val="2"/>
          </rPr>
          <t>Metric = D4_I_Other_Amount_EURJPYGBP_x000D_
Data Type = Bk_Number 19 - 9_x000D_
Bk_OtherCurrencies = JPY_x000D_
Bk_LiabByJurisdCounterparty = Negotiable Certificates of Deposits_x000D_
Bk_Assconcomloc = InternationalOrganisations</t>
        </r>
      </text>
    </comment>
    <comment ref="U191" authorId="0" shapeId="0" xr:uid="{00000000-0006-0000-2900-0000B9010000}">
      <text>
        <r>
          <rPr>
            <b/>
            <sz val="9"/>
            <color indexed="81"/>
            <rFont val="Tahoma"/>
            <family val="2"/>
          </rPr>
          <t>Metric = D4_I_JapYen_NegotiableCertDep_IntOrg_TotalNCDMatur1Yr_x000D_
Data Type = Bk_Number 19 - 9</t>
        </r>
      </text>
    </comment>
    <comment ref="D195" authorId="0" shapeId="0" xr:uid="{00000000-0006-0000-2900-0000BA010000}">
      <text>
        <r>
          <rPr>
            <b/>
            <sz val="9"/>
            <color indexed="81"/>
            <rFont val="Tahoma"/>
            <family val="2"/>
          </rPr>
          <t>Metric = D4_I_Bank_Amount_EURJPYGBP_x000D_
Data Type = Bk_Number 19 - 9_x000D_
Bk_OtherCurrencies = JPY_x000D_
Bk_LiabByJurisdCounterparty = Debt Securities_x000D_
Bk_Assconcomloc = Singapore</t>
        </r>
      </text>
    </comment>
    <comment ref="K195" authorId="0" shapeId="0" xr:uid="{00000000-0006-0000-2900-0000BB010000}">
      <text>
        <r>
          <rPr>
            <b/>
            <sz val="9"/>
            <color indexed="81"/>
            <rFont val="Tahoma"/>
            <family val="2"/>
          </rPr>
          <t>Metric = D4_I_Total_Amount_EURJPYGBP
Data Type = Bk_Number 19 - 9_x000D_
Bk_OtherCurrencies = JPY_x000D_
Bk_LiabByJurisdCounterparty = Debt Securities_x000D_
Bk_Assconcomloc = Singapore</t>
        </r>
      </text>
    </comment>
    <comment ref="M195" authorId="0" shapeId="0" xr:uid="{00000000-0006-0000-2900-0000BC010000}">
      <text>
        <r>
          <rPr>
            <b/>
            <sz val="9"/>
            <color indexed="81"/>
            <rFont val="Tahoma"/>
            <family val="2"/>
          </rPr>
          <t>Metric = D4_I_Government_Amount_EURJPYGBP_x000D_
Data Type = Bk_Number 19 - 9_x000D_
Bk_OtherCurrencies = JPY_x000D_
Bk_LiabByJurisdCounterparty = Debt Securities_x000D_
Bk_Assconcomloc = Singapore</t>
        </r>
      </text>
    </comment>
    <comment ref="N195" authorId="0" shapeId="0" xr:uid="{00000000-0006-0000-2900-0000BD010000}">
      <text>
        <r>
          <rPr>
            <b/>
            <sz val="9"/>
            <color indexed="81"/>
            <rFont val="Tahoma"/>
            <family val="2"/>
          </rPr>
          <t>Metric = D4_I_PublicSectEntit_Amount_EURJPYGBP_x000D_
Data Type = Bk_Number 19 - 9_x000D_
Bk_OtherCurrencies = JPY_x000D_
Bk_LiabByJurisdCounterparty = Debt Securities_x000D_
Bk_Assconcomloc = Singapore</t>
        </r>
      </text>
    </comment>
    <comment ref="O195" authorId="0" shapeId="0" xr:uid="{00000000-0006-0000-2900-0000BE010000}">
      <text>
        <r>
          <rPr>
            <b/>
            <sz val="9"/>
            <color indexed="81"/>
            <rFont val="Tahoma"/>
            <family val="2"/>
          </rPr>
          <t>Metric = D4_I_NonFinCorp_Amount_EURJPYGBP_x000D_
Data Type = Bk_Number 19 - 9_x000D_
Bk_OtherCurrencies = JPY_x000D_
Bk_LiabByJurisdCounterparty = Debt Securities_x000D_
Bk_Assconcomloc = Singapore</t>
        </r>
      </text>
    </comment>
    <comment ref="P195" authorId="0" shapeId="0" xr:uid="{00000000-0006-0000-2900-0000BF010000}">
      <text>
        <r>
          <rPr>
            <b/>
            <sz val="9"/>
            <color indexed="81"/>
            <rFont val="Tahoma"/>
            <family val="2"/>
          </rPr>
          <t>Metric = D4_I_UnincorpEnterpNatPerson_Amount_EURJPYGBP_x000D_
Data Type = Bk_Number 19 - 9_x000D_
Bk_OtherCurrencies = JPY_x000D_
Bk_LiabByJurisdCounterparty = Debt Securities_x000D_
Bk_Assconcomloc = Singapore</t>
        </r>
      </text>
    </comment>
    <comment ref="Q195" authorId="0" shapeId="0" xr:uid="{00000000-0006-0000-2900-0000C0010000}">
      <text>
        <r>
          <rPr>
            <b/>
            <sz val="9"/>
            <color indexed="81"/>
            <rFont val="Tahoma"/>
            <family val="2"/>
          </rPr>
          <t>Metric = D4_I_NatPerson_Amount_EURJPYGBP_x000D_
Data Type = Bk_Number 19 - 9_x000D_
Bk_OtherCurrencies = JPY_x000D_
Bk_LiabByJurisdCounterparty = Debt Securities_x000D_
Bk_Assconcomloc = Singapore</t>
        </r>
      </text>
    </comment>
    <comment ref="R195" authorId="0" shapeId="0" xr:uid="{00000000-0006-0000-2900-0000C1010000}">
      <text>
        <r>
          <rPr>
            <b/>
            <sz val="9"/>
            <color indexed="81"/>
            <rFont val="Tahoma"/>
            <family val="2"/>
          </rPr>
          <t>Metric = D4_I_NonProfInstIndFamilies_Amount_EURJPYGBP_x000D_
Data Type = Bk_Number 19 - 9_x000D_
Bk_OtherCurrencies = JPY_x000D_
Bk_LiabByJurisdCounterparty = Debt Securities_x000D_
Bk_Assconcomloc = Singapore</t>
        </r>
      </text>
    </comment>
    <comment ref="S195" authorId="0" shapeId="0" xr:uid="{00000000-0006-0000-2900-0000C2010000}">
      <text>
        <r>
          <rPr>
            <b/>
            <sz val="9"/>
            <color indexed="81"/>
            <rFont val="Tahoma"/>
            <family val="2"/>
          </rPr>
          <t>Metric = D4_I_Other_Amount_EURJPYGBP_x000D_
Data Type = Bk_Number 19 - 9_x000D_
Bk_OtherCurrencies = JPY_x000D_
Bk_LiabByJurisdCounterparty = Debt Securities_x000D_
Bk_Assconcomloc = Singapore</t>
        </r>
      </text>
    </comment>
    <comment ref="V195" authorId="0" shapeId="0" xr:uid="{00000000-0006-0000-2900-0000C3010000}">
      <text>
        <r>
          <rPr>
            <b/>
            <sz val="9"/>
            <color indexed="81"/>
            <rFont val="Tahoma"/>
            <family val="2"/>
          </rPr>
          <t>Metric = D4_I_JapYen_DebtSecurities_Singapore_TotalDebtSecurMatur1Yr_x000D_
Data Type = Bk_Number 19 - 9</t>
        </r>
      </text>
    </comment>
    <comment ref="L196" authorId="0" shapeId="0" xr:uid="{00000000-0006-0000-2900-0000C4010000}">
      <text>
        <r>
          <rPr>
            <b/>
            <sz val="9"/>
            <color indexed="81"/>
            <rFont val="Tahoma"/>
            <family val="2"/>
          </rPr>
          <t>Metric = D4_I_CentrBankMonetAuth_Amount_EURJPYGBP_x000D_
Data Type = Bk_Number 19 - 9_x000D_
Bk_OtherCurrencies = JPY_x000D_
Bk_LiabByJurisdCounterparty = Debt Securities_x000D_
Bk_Assconcomloc = MonetaryAuthoritySingapore</t>
        </r>
      </text>
    </comment>
    <comment ref="V196" authorId="0" shapeId="0" xr:uid="{00000000-0006-0000-2900-0000C5010000}">
      <text>
        <r>
          <rPr>
            <b/>
            <sz val="9"/>
            <color indexed="81"/>
            <rFont val="Tahoma"/>
            <family val="2"/>
          </rPr>
          <t>Metric = D4_I_JapYen_DebtSecurities_MonetAuthSing_TotalDebtSecurMatur1Yr_x000D_
Data Type = Bk_Number 19 - 9</t>
        </r>
      </text>
    </comment>
    <comment ref="S197" authorId="0" shapeId="0" xr:uid="{00000000-0006-0000-2900-0000C6010000}">
      <text>
        <r>
          <rPr>
            <b/>
            <sz val="9"/>
            <color indexed="81"/>
            <rFont val="Tahoma"/>
            <family val="2"/>
          </rPr>
          <t>Metric = D4_I_Other_Amount_EURJPYGBP_x000D_
Data Type = Bk_Number 19 - 9_x000D_
Bk_OtherCurrencies = JPY_x000D_
Bk_LiabByJurisdCounterparty = Debt Securities_x000D_
Bk_Assconcomloc = InternationalOrganisations</t>
        </r>
      </text>
    </comment>
    <comment ref="V197" authorId="0" shapeId="0" xr:uid="{00000000-0006-0000-2900-0000C7010000}">
      <text>
        <r>
          <rPr>
            <b/>
            <sz val="9"/>
            <color indexed="81"/>
            <rFont val="Tahoma"/>
            <family val="2"/>
          </rPr>
          <t>Metric = D4_I_JapYen_DebtSecurities_IntOrg_TotalDebtSecurMatur1Yr_x000D_
Data Type = Bk_Number 19 - 9</t>
        </r>
      </text>
    </comment>
    <comment ref="D203" authorId="0" shapeId="0" xr:uid="{00000000-0006-0000-2900-0000C8010000}">
      <text>
        <r>
          <rPr>
            <b/>
            <sz val="9"/>
            <color indexed="81"/>
            <rFont val="Tahoma"/>
            <family val="2"/>
          </rPr>
          <t>Metric = D4_I_Bank_Amount_EURJPYGBP_x000D_
Data Type = Bk_Number 19 - 9_x000D_
Bk_OtherCurrencies = GBP_x000D_
Bk_LiabByJurisdCounterparty = Deposits and Balances_x000D_
Bk_Assconcomloc = Singapore</t>
        </r>
      </text>
    </comment>
    <comment ref="K203" authorId="0" shapeId="0" xr:uid="{00000000-0006-0000-2900-0000C9010000}">
      <text>
        <r>
          <rPr>
            <b/>
            <sz val="9"/>
            <color indexed="81"/>
            <rFont val="Tahoma"/>
            <family val="2"/>
          </rPr>
          <t>Metric = D4_I_Total_Amount_EURJPYGBP
Data Type = Bk_Number 19 - 9_x000D_
Bk_OtherCurrencies = GBP_x000D_
Bk_LiabByJurisdCounterparty = Deposits and Balances_x000D_
Bk_Assconcomloc = Singapore</t>
        </r>
      </text>
    </comment>
    <comment ref="M203" authorId="0" shapeId="0" xr:uid="{00000000-0006-0000-2900-0000CA010000}">
      <text>
        <r>
          <rPr>
            <b/>
            <sz val="9"/>
            <color indexed="81"/>
            <rFont val="Tahoma"/>
            <family val="2"/>
          </rPr>
          <t>Metric = D4_I_Government_Amount_EURJPYGBP_x000D_
Data Type = Bk_Number 19 - 9_x000D_
Bk_OtherCurrencies = GBP_x000D_
Bk_LiabByJurisdCounterparty = Deposits and Balances_x000D_
Bk_Assconcomloc = Singapore</t>
        </r>
      </text>
    </comment>
    <comment ref="N203" authorId="0" shapeId="0" xr:uid="{00000000-0006-0000-2900-0000CB010000}">
      <text>
        <r>
          <rPr>
            <b/>
            <sz val="9"/>
            <color indexed="81"/>
            <rFont val="Tahoma"/>
            <family val="2"/>
          </rPr>
          <t>Metric = D4_I_PublicSectEntit_Amount_EURJPYGBP_x000D_
Data Type = Bk_Number 19 - 9_x000D_
Bk_OtherCurrencies = GBP_x000D_
Bk_LiabByJurisdCounterparty = Deposits and Balances_x000D_
Bk_Assconcomloc = Singapore</t>
        </r>
      </text>
    </comment>
    <comment ref="O203" authorId="0" shapeId="0" xr:uid="{00000000-0006-0000-2900-0000CC010000}">
      <text>
        <r>
          <rPr>
            <b/>
            <sz val="9"/>
            <color indexed="81"/>
            <rFont val="Tahoma"/>
            <family val="2"/>
          </rPr>
          <t>Metric = D4_I_NonFinCorp_Amount_EURJPYGBP_x000D_
Data Type = Bk_Number 19 - 9_x000D_
Bk_OtherCurrencies = GBP_x000D_
Bk_LiabByJurisdCounterparty = Deposits and Balances_x000D_
Bk_Assconcomloc = Singapore</t>
        </r>
      </text>
    </comment>
    <comment ref="P203" authorId="0" shapeId="0" xr:uid="{00000000-0006-0000-2900-0000CD010000}">
      <text>
        <r>
          <rPr>
            <b/>
            <sz val="9"/>
            <color indexed="81"/>
            <rFont val="Tahoma"/>
            <family val="2"/>
          </rPr>
          <t>Metric = D4_I_UnincorpEnterpNatPerson_Amount_EURJPYGBP_x000D_
Data Type = Bk_Number 19 - 9_x000D_
Bk_OtherCurrencies = GBP_x000D_
Bk_LiabByJurisdCounterparty = Deposits and Balances_x000D_
Bk_Assconcomloc = Singapore</t>
        </r>
      </text>
    </comment>
    <comment ref="Q203" authorId="0" shapeId="0" xr:uid="{00000000-0006-0000-2900-0000CE010000}">
      <text>
        <r>
          <rPr>
            <b/>
            <sz val="9"/>
            <color indexed="81"/>
            <rFont val="Tahoma"/>
            <family val="2"/>
          </rPr>
          <t>Metric = D4_I_NatPerson_Amount_EURJPYGBP_x000D_
Data Type = Bk_Number 19 - 9_x000D_
Bk_OtherCurrencies = GBP_x000D_
Bk_LiabByJurisdCounterparty = Deposits and Balances_x000D_
Bk_Assconcomloc = Singapore</t>
        </r>
      </text>
    </comment>
    <comment ref="R203" authorId="0" shapeId="0" xr:uid="{00000000-0006-0000-2900-0000CF010000}">
      <text>
        <r>
          <rPr>
            <b/>
            <sz val="9"/>
            <color indexed="81"/>
            <rFont val="Tahoma"/>
            <family val="2"/>
          </rPr>
          <t>Metric = D4_I_NonProfInstIndFamilies_Amount_EURJPYGBP_x000D_
Data Type = Bk_Number 19 - 9_x000D_
Bk_OtherCurrencies = GBP_x000D_
Bk_LiabByJurisdCounterparty = Deposits and Balances_x000D_
Bk_Assconcomloc = Singapore</t>
        </r>
      </text>
    </comment>
    <comment ref="S203" authorId="0" shapeId="0" xr:uid="{00000000-0006-0000-2900-0000D0010000}">
      <text>
        <r>
          <rPr>
            <b/>
            <sz val="9"/>
            <color indexed="81"/>
            <rFont val="Tahoma"/>
            <family val="2"/>
          </rPr>
          <t>Metric = D4_I_Other_Amount_EURJPYGBP_x000D_
Data Type = Bk_Number 19 - 9_x000D_
Bk_OtherCurrencies = GBP_x000D_
Bk_LiabByJurisdCounterparty = Deposits and Balances_x000D_
Bk_Assconcomloc = Singapore</t>
        </r>
      </text>
    </comment>
    <comment ref="T204" authorId="0" shapeId="0" xr:uid="{00000000-0006-0000-2900-0000D1010000}">
      <text>
        <r>
          <rPr>
            <b/>
            <sz val="9"/>
            <color indexed="81"/>
            <rFont val="Tahoma"/>
            <family val="2"/>
          </rPr>
          <t>Metric = D4_I_Sterling_DepBal_UnclMon_NonFinSect_Total
Data Type = Bk_Number 19 - 9</t>
        </r>
      </text>
    </comment>
    <comment ref="L205" authorId="0" shapeId="0" xr:uid="{00000000-0006-0000-2900-0000D2010000}">
      <text>
        <r>
          <rPr>
            <b/>
            <sz val="9"/>
            <color indexed="81"/>
            <rFont val="Tahoma"/>
            <family val="2"/>
          </rPr>
          <t>Metric = D4_I_CentrBankMonetAuth_Amount_EURJPYGBP_x000D_
Data Type = Bk_Number 19 - 9_x000D_
Bk_OtherCurrencies = GBP_x000D_
Bk_LiabByJurisdCounterparty = Deposits and Balances_x000D_
Bk_Assconcomloc = MonetaryAuthoritySingapore</t>
        </r>
      </text>
    </comment>
    <comment ref="S206" authorId="0" shapeId="0" xr:uid="{00000000-0006-0000-2900-0000D3010000}">
      <text>
        <r>
          <rPr>
            <b/>
            <sz val="9"/>
            <color indexed="81"/>
            <rFont val="Tahoma"/>
            <family val="2"/>
          </rPr>
          <t>Metric = D4_I_Other_Amount_EURJPYGBP_x000D_
Data Type = Bk_Number 19 - 9_x000D_
Bk_OtherCurrencies = GBP_x000D_
Bk_LiabByJurisdCounterparty = Deposits and Balances_x000D_
Bk_Assconcomloc = InternationalOrganisations</t>
        </r>
      </text>
    </comment>
    <comment ref="D210" authorId="0" shapeId="0" xr:uid="{00000000-0006-0000-2900-0000D4010000}">
      <text>
        <r>
          <rPr>
            <b/>
            <sz val="9"/>
            <color indexed="81"/>
            <rFont val="Tahoma"/>
            <family val="2"/>
          </rPr>
          <t>Metric = D4_I_Bank_Amount_EURJPYGBP_x000D_
Data Type = Bk_Number 19 - 9_x000D_
Bk_OtherCurrencies = GBP_x000D_
Bk_LiabByJurisdCounterparty = Amounts payable under repurchase agreements_x000D_
Bk_Assconcomloc = Singapore</t>
        </r>
      </text>
    </comment>
    <comment ref="K210" authorId="0" shapeId="0" xr:uid="{00000000-0006-0000-2900-0000D5010000}">
      <text>
        <r>
          <rPr>
            <b/>
            <sz val="9"/>
            <color indexed="81"/>
            <rFont val="Tahoma"/>
            <family val="2"/>
          </rPr>
          <t>Metric = D4_I_Total_Amount_EURJPYGBP
Data Type = Bk_Number 19 - 9_x000D_
Bk_OtherCurrencies = GBP_x000D_
Bk_LiabByJurisdCounterparty = Amounts payable under repurchase agreements_x000D_
Bk_Assconcomloc = Singapore</t>
        </r>
      </text>
    </comment>
    <comment ref="M210" authorId="0" shapeId="0" xr:uid="{00000000-0006-0000-2900-0000D6010000}">
      <text>
        <r>
          <rPr>
            <b/>
            <sz val="9"/>
            <color indexed="81"/>
            <rFont val="Tahoma"/>
            <family val="2"/>
          </rPr>
          <t>Metric = D4_I_Government_Amount_EURJPYGBP_x000D_
Data Type = Bk_Number 19 - 9_x000D_
Bk_OtherCurrencies = GBP_x000D_
Bk_LiabByJurisdCounterparty = Amounts payable under repurchase agreements_x000D_
Bk_Assconcomloc = Singapore</t>
        </r>
      </text>
    </comment>
    <comment ref="N210" authorId="0" shapeId="0" xr:uid="{00000000-0006-0000-2900-0000D7010000}">
      <text>
        <r>
          <rPr>
            <b/>
            <sz val="9"/>
            <color indexed="81"/>
            <rFont val="Tahoma"/>
            <family val="2"/>
          </rPr>
          <t>Metric = D4_I_PublicSectEntit_Amount_EURJPYGBP_x000D_
Data Type = Bk_Number 19 - 9_x000D_
Bk_OtherCurrencies = GBP_x000D_
Bk_LiabByJurisdCounterparty = Amounts payable under repurchase agreements_x000D_
Bk_Assconcomloc = Singapore</t>
        </r>
      </text>
    </comment>
    <comment ref="O210" authorId="0" shapeId="0" xr:uid="{00000000-0006-0000-2900-0000D8010000}">
      <text>
        <r>
          <rPr>
            <b/>
            <sz val="9"/>
            <color indexed="81"/>
            <rFont val="Tahoma"/>
            <family val="2"/>
          </rPr>
          <t>Metric = D4_I_NonFinCorp_Amount_EURJPYGBP_x000D_
Data Type = Bk_Number 19 - 9_x000D_
Bk_OtherCurrencies = GBP_x000D_
Bk_LiabByJurisdCounterparty = Amounts payable under repurchase agreements_x000D_
Bk_Assconcomloc = Singapore</t>
        </r>
      </text>
    </comment>
    <comment ref="P210" authorId="0" shapeId="0" xr:uid="{00000000-0006-0000-2900-0000D9010000}">
      <text>
        <r>
          <rPr>
            <b/>
            <sz val="9"/>
            <color indexed="81"/>
            <rFont val="Tahoma"/>
            <family val="2"/>
          </rPr>
          <t>Metric = D4_I_UnincorpEnterpNatPerson_Amount_EURJPYGBP_x000D_
Data Type = Bk_Number 19 - 9_x000D_
Bk_OtherCurrencies = GBP_x000D_
Bk_LiabByJurisdCounterparty = Amounts payable under repurchase agreements_x000D_
Bk_Assconcomloc = Singapore</t>
        </r>
      </text>
    </comment>
    <comment ref="Q210" authorId="0" shapeId="0" xr:uid="{00000000-0006-0000-2900-0000DA010000}">
      <text>
        <r>
          <rPr>
            <b/>
            <sz val="9"/>
            <color indexed="81"/>
            <rFont val="Tahoma"/>
            <family val="2"/>
          </rPr>
          <t>Metric = D4_I_NatPerson_Amount_EURJPYGBP_x000D_
Data Type = Bk_Number 19 - 9_x000D_
Bk_OtherCurrencies = GBP_x000D_
Bk_LiabByJurisdCounterparty = Amounts payable under repurchase agreements_x000D_
Bk_Assconcomloc = Singapore</t>
        </r>
      </text>
    </comment>
    <comment ref="R210" authorId="0" shapeId="0" xr:uid="{00000000-0006-0000-2900-0000DB010000}">
      <text>
        <r>
          <rPr>
            <b/>
            <sz val="9"/>
            <color indexed="81"/>
            <rFont val="Tahoma"/>
            <family val="2"/>
          </rPr>
          <t>Metric = D4_I_NonProfInstIndFamilies_Amount_EURJPYGBP_x000D_
Data Type = Bk_Number 19 - 9_x000D_
Bk_OtherCurrencies = GBP_x000D_
Bk_LiabByJurisdCounterparty = Amounts payable under repurchase agreements_x000D_
Bk_Assconcomloc = Singapore</t>
        </r>
      </text>
    </comment>
    <comment ref="S210" authorId="0" shapeId="0" xr:uid="{00000000-0006-0000-2900-0000DC010000}">
      <text>
        <r>
          <rPr>
            <b/>
            <sz val="9"/>
            <color indexed="81"/>
            <rFont val="Tahoma"/>
            <family val="2"/>
          </rPr>
          <t>Metric = D4_I_Other_Amount_EURJPYGBP_x000D_
Data Type = Bk_Number 19 - 9_x000D_
Bk_OtherCurrencies = GBP_x000D_
Bk_LiabByJurisdCounterparty = Amounts payable under repurchase agreements_x000D_
Bk_Assconcomloc = Singapore</t>
        </r>
      </text>
    </comment>
    <comment ref="L211" authorId="0" shapeId="0" xr:uid="{00000000-0006-0000-2900-0000DD010000}">
      <text>
        <r>
          <rPr>
            <b/>
            <sz val="9"/>
            <color indexed="81"/>
            <rFont val="Tahoma"/>
            <family val="2"/>
          </rPr>
          <t>Metric = D4_I_CentrBankMonetAuth_Amount_EURJPYGBP_x000D_
Data Type = Bk_Number 19 - 9_x000D_
Bk_OtherCurrencies = GBP_x000D_
Bk_LiabByJurisdCounterparty = Amounts payable under repurchase agreements_x000D_
Bk_Assconcomloc = MonetaryAuthoritySingapore</t>
        </r>
      </text>
    </comment>
    <comment ref="S212" authorId="0" shapeId="0" xr:uid="{00000000-0006-0000-2900-0000DE010000}">
      <text>
        <r>
          <rPr>
            <b/>
            <sz val="9"/>
            <color indexed="81"/>
            <rFont val="Tahoma"/>
            <family val="2"/>
          </rPr>
          <t>Metric = D4_I_Other_Amount_EURJPYGBP_x000D_
Data Type = Bk_Number 19 - 9_x000D_
Bk_OtherCurrencies = GBP_x000D_
Bk_LiabByJurisdCounterparty = Amounts payable under repurchase agreements_x000D_
Bk_Assconcomloc = InternationalOrganisations</t>
        </r>
      </text>
    </comment>
    <comment ref="D216" authorId="0" shapeId="0" xr:uid="{00000000-0006-0000-2900-0000DF010000}">
      <text>
        <r>
          <rPr>
            <b/>
            <sz val="9"/>
            <color indexed="81"/>
            <rFont val="Tahoma"/>
            <family val="2"/>
          </rPr>
          <t>Metric = D4_I_Bank_Amount_EURJPYGBP_x000D_
Data Type = Bk_Number 19 - 9_x000D_
Bk_OtherCurrencies = GBP_x000D_
Bk_LiabByJurisdCounterparty = Negative fair value financial derivatives_x000D_
Bk_Assconcomloc = Singapore</t>
        </r>
      </text>
    </comment>
    <comment ref="K216" authorId="0" shapeId="0" xr:uid="{00000000-0006-0000-2900-0000E0010000}">
      <text>
        <r>
          <rPr>
            <b/>
            <sz val="9"/>
            <color indexed="81"/>
            <rFont val="Tahoma"/>
            <family val="2"/>
          </rPr>
          <t>Metric = D4_I_Total_Amount_EURJPYGBP
Data Type = Bk_Number 19 - 9_x000D_
Bk_OtherCurrencies = GBP_x000D_
Bk_LiabByJurisdCounterparty = Negative fair value financial derivatives_x000D_
Bk_Assconcomloc = Singapore</t>
        </r>
      </text>
    </comment>
    <comment ref="M216" authorId="0" shapeId="0" xr:uid="{00000000-0006-0000-2900-0000E1010000}">
      <text>
        <r>
          <rPr>
            <b/>
            <sz val="9"/>
            <color indexed="81"/>
            <rFont val="Tahoma"/>
            <family val="2"/>
          </rPr>
          <t>Metric = D4_I_Government_Amount_EURJPYGBP_x000D_
Data Type = Bk_Number 19 - 9_x000D_
Bk_OtherCurrencies = GBP_x000D_
Bk_LiabByJurisdCounterparty = Negative fair value financial derivatives_x000D_
Bk_Assconcomloc = Singapore</t>
        </r>
      </text>
    </comment>
    <comment ref="N216" authorId="0" shapeId="0" xr:uid="{00000000-0006-0000-2900-0000E2010000}">
      <text>
        <r>
          <rPr>
            <b/>
            <sz val="9"/>
            <color indexed="81"/>
            <rFont val="Tahoma"/>
            <family val="2"/>
          </rPr>
          <t>Metric = D4_I_PublicSectEntit_Amount_EURJPYGBP_x000D_
Data Type = Bk_Number 19 - 9_x000D_
Bk_OtherCurrencies = GBP_x000D_
Bk_LiabByJurisdCounterparty = Negative fair value financial derivatives_x000D_
Bk_Assconcomloc = Singapore</t>
        </r>
      </text>
    </comment>
    <comment ref="O216" authorId="0" shapeId="0" xr:uid="{00000000-0006-0000-2900-0000E3010000}">
      <text>
        <r>
          <rPr>
            <b/>
            <sz val="9"/>
            <color indexed="81"/>
            <rFont val="Tahoma"/>
            <family val="2"/>
          </rPr>
          <t>Metric = D4_I_NonFinCorp_Amount_EURJPYGBP_x000D_
Data Type = Bk_Number 19 - 9_x000D_
Bk_OtherCurrencies = GBP_x000D_
Bk_LiabByJurisdCounterparty = Negative fair value financial derivatives_x000D_
Bk_Assconcomloc = Singapore</t>
        </r>
      </text>
    </comment>
    <comment ref="P216" authorId="0" shapeId="0" xr:uid="{00000000-0006-0000-2900-0000E4010000}">
      <text>
        <r>
          <rPr>
            <b/>
            <sz val="9"/>
            <color indexed="81"/>
            <rFont val="Tahoma"/>
            <family val="2"/>
          </rPr>
          <t>Metric = D4_I_UnincorpEnterpNatPerson_Amount_EURJPYGBP_x000D_
Data Type = Bk_Number 19 - 9_x000D_
Bk_OtherCurrencies = GBP_x000D_
Bk_LiabByJurisdCounterparty = Negative fair value financial derivatives_x000D_
Bk_Assconcomloc = Singapore</t>
        </r>
      </text>
    </comment>
    <comment ref="Q216" authorId="0" shapeId="0" xr:uid="{00000000-0006-0000-2900-0000E5010000}">
      <text>
        <r>
          <rPr>
            <b/>
            <sz val="9"/>
            <color indexed="81"/>
            <rFont val="Tahoma"/>
            <family val="2"/>
          </rPr>
          <t>Metric = D4_I_NatPerson_Amount_EURJPYGBP_x000D_
Data Type = Bk_Number 19 - 9_x000D_
Bk_OtherCurrencies = GBP_x000D_
Bk_LiabByJurisdCounterparty = Negative fair value financial derivatives_x000D_
Bk_Assconcomloc = Singapore</t>
        </r>
      </text>
    </comment>
    <comment ref="R216" authorId="0" shapeId="0" xr:uid="{00000000-0006-0000-2900-0000E6010000}">
      <text>
        <r>
          <rPr>
            <b/>
            <sz val="9"/>
            <color indexed="81"/>
            <rFont val="Tahoma"/>
            <family val="2"/>
          </rPr>
          <t>Metric = D4_I_NonProfInstIndFamilies_Amount_EURJPYGBP_x000D_
Data Type = Bk_Number 19 - 9_x000D_
Bk_OtherCurrencies = GBP_x000D_
Bk_LiabByJurisdCounterparty = Negative fair value financial derivatives_x000D_
Bk_Assconcomloc = Singapore</t>
        </r>
      </text>
    </comment>
    <comment ref="S216" authorId="0" shapeId="0" xr:uid="{00000000-0006-0000-2900-0000E7010000}">
      <text>
        <r>
          <rPr>
            <b/>
            <sz val="9"/>
            <color indexed="81"/>
            <rFont val="Tahoma"/>
            <family val="2"/>
          </rPr>
          <t>Metric = D4_I_Other_Amount_EURJPYGBP_x000D_
Data Type = Bk_Number 19 - 9_x000D_
Bk_OtherCurrencies = GBP_x000D_
Bk_LiabByJurisdCounterparty = Negative fair value financial derivatives_x000D_
Bk_Assconcomloc = Singapore</t>
        </r>
      </text>
    </comment>
    <comment ref="L217" authorId="0" shapeId="0" xr:uid="{00000000-0006-0000-2900-0000E8010000}">
      <text>
        <r>
          <rPr>
            <b/>
            <sz val="9"/>
            <color indexed="81"/>
            <rFont val="Tahoma"/>
            <family val="2"/>
          </rPr>
          <t>Metric = D4_I_CentrBankMonetAuth_Amount_EURJPYGBP_x000D_
Data Type = Bk_Number 19 - 9_x000D_
Bk_OtherCurrencies = GBP_x000D_
Bk_LiabByJurisdCounterparty = Negative fair value financial derivatives_x000D_
Bk_Assconcomloc = MonetaryAuthoritySingapore</t>
        </r>
      </text>
    </comment>
    <comment ref="S218" authorId="0" shapeId="0" xr:uid="{00000000-0006-0000-2900-0000E9010000}">
      <text>
        <r>
          <rPr>
            <b/>
            <sz val="9"/>
            <color indexed="81"/>
            <rFont val="Tahoma"/>
            <family val="2"/>
          </rPr>
          <t>Metric = D4_I_Other_Amount_EURJPYGBP_x000D_
Data Type = Bk_Number 19 - 9_x000D_
Bk_OtherCurrencies = GBP_x000D_
Bk_LiabByJurisdCounterparty = Negative fair value financial derivatives_x000D_
Bk_Assconcomloc = InternationalOrganisations</t>
        </r>
      </text>
    </comment>
    <comment ref="D222" authorId="0" shapeId="0" xr:uid="{00000000-0006-0000-2900-0000EA010000}">
      <text>
        <r>
          <rPr>
            <b/>
            <sz val="9"/>
            <color indexed="81"/>
            <rFont val="Tahoma"/>
            <family val="2"/>
          </rPr>
          <t>Metric = D4_I_Bank_Amount_EURJPYGBP_x000D_
Data Type = Bk_Number 19 - 9_x000D_
Bk_OtherCurrencies = GBP_x000D_
Bk_LiabByJurisdCounterparty = Bills Payable_x000D_
Bk_Assconcomloc = Singapore</t>
        </r>
      </text>
    </comment>
    <comment ref="K222" authorId="0" shapeId="0" xr:uid="{00000000-0006-0000-2900-0000EB010000}">
      <text>
        <r>
          <rPr>
            <b/>
            <sz val="9"/>
            <color indexed="81"/>
            <rFont val="Tahoma"/>
            <family val="2"/>
          </rPr>
          <t>Metric = D4_I_Total_Amount_EURJPYGBP
Data Type = Bk_Number 19 - 9_x000D_
Bk_OtherCurrencies = GBP_x000D_
Bk_LiabByJurisdCounterparty = Bills Payable_x000D_
Bk_Assconcomloc = Singapore</t>
        </r>
      </text>
    </comment>
    <comment ref="M222" authorId="0" shapeId="0" xr:uid="{00000000-0006-0000-2900-0000EC010000}">
      <text>
        <r>
          <rPr>
            <b/>
            <sz val="9"/>
            <color indexed="81"/>
            <rFont val="Tahoma"/>
            <family val="2"/>
          </rPr>
          <t>Metric = D4_I_Government_Amount_EURJPYGBP_x000D_
Data Type = Bk_Number 19 - 9_x000D_
Bk_OtherCurrencies = GBP_x000D_
Bk_LiabByJurisdCounterparty = Bills Payable_x000D_
Bk_Assconcomloc = Singapore</t>
        </r>
      </text>
    </comment>
    <comment ref="N222" authorId="0" shapeId="0" xr:uid="{00000000-0006-0000-2900-0000ED010000}">
      <text>
        <r>
          <rPr>
            <b/>
            <sz val="9"/>
            <color indexed="81"/>
            <rFont val="Tahoma"/>
            <family val="2"/>
          </rPr>
          <t>Metric = D4_I_PublicSectEntit_Amount_EURJPYGBP_x000D_
Data Type = Bk_Number 19 - 9_x000D_
Bk_OtherCurrencies = GBP_x000D_
Bk_LiabByJurisdCounterparty = Bills Payable_x000D_
Bk_Assconcomloc = Singapore</t>
        </r>
      </text>
    </comment>
    <comment ref="O222" authorId="0" shapeId="0" xr:uid="{00000000-0006-0000-2900-0000EE010000}">
      <text>
        <r>
          <rPr>
            <b/>
            <sz val="9"/>
            <color indexed="81"/>
            <rFont val="Tahoma"/>
            <family val="2"/>
          </rPr>
          <t>Metric = D4_I_NonFinCorp_Amount_EURJPYGBP_x000D_
Data Type = Bk_Number 19 - 9_x000D_
Bk_OtherCurrencies = GBP_x000D_
Bk_LiabByJurisdCounterparty = Bills Payable_x000D_
Bk_Assconcomloc = Singapore</t>
        </r>
      </text>
    </comment>
    <comment ref="P222" authorId="0" shapeId="0" xr:uid="{00000000-0006-0000-2900-0000EF010000}">
      <text>
        <r>
          <rPr>
            <b/>
            <sz val="9"/>
            <color indexed="81"/>
            <rFont val="Tahoma"/>
            <family val="2"/>
          </rPr>
          <t>Metric = D4_I_UnincorpEnterpNatPerson_Amount_EURJPYGBP_x000D_
Data Type = Bk_Number 19 - 9_x000D_
Bk_OtherCurrencies = GBP_x000D_
Bk_LiabByJurisdCounterparty = Bills Payable_x000D_
Bk_Assconcomloc = Singapore</t>
        </r>
      </text>
    </comment>
    <comment ref="Q222" authorId="0" shapeId="0" xr:uid="{00000000-0006-0000-2900-0000F0010000}">
      <text>
        <r>
          <rPr>
            <b/>
            <sz val="9"/>
            <color indexed="81"/>
            <rFont val="Tahoma"/>
            <family val="2"/>
          </rPr>
          <t>Metric = D4_I_NatPerson_Amount_EURJPYGBP_x000D_
Data Type = Bk_Number 19 - 9_x000D_
Bk_OtherCurrencies = GBP_x000D_
Bk_LiabByJurisdCounterparty = Bills Payable_x000D_
Bk_Assconcomloc = Singapore</t>
        </r>
      </text>
    </comment>
    <comment ref="R222" authorId="0" shapeId="0" xr:uid="{00000000-0006-0000-2900-0000F1010000}">
      <text>
        <r>
          <rPr>
            <b/>
            <sz val="9"/>
            <color indexed="81"/>
            <rFont val="Tahoma"/>
            <family val="2"/>
          </rPr>
          <t>Metric = D4_I_NonProfInstIndFamilies_Amount_EURJPYGBP_x000D_
Data Type = Bk_Number 19 - 9_x000D_
Bk_OtherCurrencies = GBP_x000D_
Bk_LiabByJurisdCounterparty = Bills Payable_x000D_
Bk_Assconcomloc = Singapore</t>
        </r>
      </text>
    </comment>
    <comment ref="S222" authorId="0" shapeId="0" xr:uid="{00000000-0006-0000-2900-0000F2010000}">
      <text>
        <r>
          <rPr>
            <b/>
            <sz val="9"/>
            <color indexed="81"/>
            <rFont val="Tahoma"/>
            <family val="2"/>
          </rPr>
          <t>Metric = D4_I_Other_Amount_EURJPYGBP_x000D_
Data Type = Bk_Number 19 - 9_x000D_
Bk_OtherCurrencies = GBP_x000D_
Bk_LiabByJurisdCounterparty = Bills Payable_x000D_
Bk_Assconcomloc = Singapore</t>
        </r>
      </text>
    </comment>
    <comment ref="L223" authorId="0" shapeId="0" xr:uid="{00000000-0006-0000-2900-0000F3010000}">
      <text>
        <r>
          <rPr>
            <b/>
            <sz val="9"/>
            <color indexed="81"/>
            <rFont val="Tahoma"/>
            <family val="2"/>
          </rPr>
          <t>Metric = D4_I_CentrBankMonetAuth_Amount_EURJPYGBP_x000D_
Data Type = Bk_Number 19 - 9_x000D_
Bk_OtherCurrencies = GBP_x000D_
Bk_LiabByJurisdCounterparty = Bills Payable_x000D_
Bk_Assconcomloc = MonetaryAuthoritySingapore</t>
        </r>
      </text>
    </comment>
    <comment ref="S224" authorId="0" shapeId="0" xr:uid="{00000000-0006-0000-2900-0000F4010000}">
      <text>
        <r>
          <rPr>
            <b/>
            <sz val="9"/>
            <color indexed="81"/>
            <rFont val="Tahoma"/>
            <family val="2"/>
          </rPr>
          <t>Metric = D4_I_Other_Amount_EURJPYGBP_x000D_
Data Type = Bk_Number 19 - 9_x000D_
Bk_OtherCurrencies = GBP_x000D_
Bk_LiabByJurisdCounterparty = Bills Payable_x000D_
Bk_Assconcomloc = InternationalOrganisations</t>
        </r>
      </text>
    </comment>
    <comment ref="D228" authorId="0" shapeId="0" xr:uid="{00000000-0006-0000-2900-0000F5010000}">
      <text>
        <r>
          <rPr>
            <b/>
            <sz val="9"/>
            <color indexed="81"/>
            <rFont val="Tahoma"/>
            <family val="2"/>
          </rPr>
          <t>Metric = D4_I_Bank_Amount_EURJPYGBP_x000D_
Data Type = Bk_Number 19 - 9_x000D_
Bk_OtherCurrencies = GBP_x000D_
Bk_LiabByJurisdCounterparty = Negotiable Certificates of Deposits_x000D_
Bk_Assconcomloc = Singapore</t>
        </r>
      </text>
    </comment>
    <comment ref="K228" authorId="0" shapeId="0" xr:uid="{00000000-0006-0000-2900-0000F6010000}">
      <text>
        <r>
          <rPr>
            <b/>
            <sz val="9"/>
            <color indexed="81"/>
            <rFont val="Tahoma"/>
            <family val="2"/>
          </rPr>
          <t>Metric = D4_I_Total_Amount_EURJPYGBP
Data Type = Bk_Number 19 - 9_x000D_
Bk_OtherCurrencies = GBP_x000D_
Bk_LiabByJurisdCounterparty = Negotiable Certificates of Deposits_x000D_
Bk_Assconcomloc = Singapore</t>
        </r>
      </text>
    </comment>
    <comment ref="M228" authorId="0" shapeId="0" xr:uid="{00000000-0006-0000-2900-0000F7010000}">
      <text>
        <r>
          <rPr>
            <b/>
            <sz val="9"/>
            <color indexed="81"/>
            <rFont val="Tahoma"/>
            <family val="2"/>
          </rPr>
          <t>Metric = D4_I_Government_Amount_EURJPYGBP_x000D_
Data Type = Bk_Number 19 - 9_x000D_
Bk_OtherCurrencies = GBP_x000D_
Bk_LiabByJurisdCounterparty = Negotiable Certificates of Deposits_x000D_
Bk_Assconcomloc = Singapore</t>
        </r>
      </text>
    </comment>
    <comment ref="N228" authorId="0" shapeId="0" xr:uid="{00000000-0006-0000-2900-0000F8010000}">
      <text>
        <r>
          <rPr>
            <b/>
            <sz val="9"/>
            <color indexed="81"/>
            <rFont val="Tahoma"/>
            <family val="2"/>
          </rPr>
          <t>Metric = D4_I_PublicSectEntit_Amount_EURJPYGBP_x000D_
Data Type = Bk_Number 19 - 9_x000D_
Bk_OtherCurrencies = GBP_x000D_
Bk_LiabByJurisdCounterparty = Negotiable Certificates of Deposits_x000D_
Bk_Assconcomloc = Singapore</t>
        </r>
      </text>
    </comment>
    <comment ref="O228" authorId="0" shapeId="0" xr:uid="{00000000-0006-0000-2900-0000F9010000}">
      <text>
        <r>
          <rPr>
            <b/>
            <sz val="9"/>
            <color indexed="81"/>
            <rFont val="Tahoma"/>
            <family val="2"/>
          </rPr>
          <t>Metric = D4_I_NonFinCorp_Amount_EURJPYGBP_x000D_
Data Type = Bk_Number 19 - 9_x000D_
Bk_OtherCurrencies = GBP_x000D_
Bk_LiabByJurisdCounterparty = Negotiable Certificates of Deposits_x000D_
Bk_Assconcomloc = Singapore</t>
        </r>
      </text>
    </comment>
    <comment ref="P228" authorId="0" shapeId="0" xr:uid="{00000000-0006-0000-2900-0000FA010000}">
      <text>
        <r>
          <rPr>
            <b/>
            <sz val="9"/>
            <color indexed="81"/>
            <rFont val="Tahoma"/>
            <family val="2"/>
          </rPr>
          <t>Metric = D4_I_UnincorpEnterpNatPerson_Amount_EURJPYGBP_x000D_
Data Type = Bk_Number 19 - 9_x000D_
Bk_OtherCurrencies = GBP_x000D_
Bk_LiabByJurisdCounterparty = Negotiable Certificates of Deposits_x000D_
Bk_Assconcomloc = Singapore</t>
        </r>
      </text>
    </comment>
    <comment ref="Q228" authorId="0" shapeId="0" xr:uid="{00000000-0006-0000-2900-0000FB010000}">
      <text>
        <r>
          <rPr>
            <b/>
            <sz val="9"/>
            <color indexed="81"/>
            <rFont val="Tahoma"/>
            <family val="2"/>
          </rPr>
          <t>Metric = D4_I_NatPerson_Amount_EURJPYGBP_x000D_
Data Type = Bk_Number 19 - 9_x000D_
Bk_OtherCurrencies = GBP_x000D_
Bk_LiabByJurisdCounterparty = Negotiable Certificates of Deposits_x000D_
Bk_Assconcomloc = Singapore</t>
        </r>
      </text>
    </comment>
    <comment ref="R228" authorId="0" shapeId="0" xr:uid="{00000000-0006-0000-2900-0000FC010000}">
      <text>
        <r>
          <rPr>
            <b/>
            <sz val="9"/>
            <color indexed="81"/>
            <rFont val="Tahoma"/>
            <family val="2"/>
          </rPr>
          <t>Metric = D4_I_NonProfInstIndFamilies_Amount_EURJPYGBP_x000D_
Data Type = Bk_Number 19 - 9_x000D_
Bk_OtherCurrencies = GBP_x000D_
Bk_LiabByJurisdCounterparty = Negotiable Certificates of Deposits_x000D_
Bk_Assconcomloc = Singapore</t>
        </r>
      </text>
    </comment>
    <comment ref="S228" authorId="0" shapeId="0" xr:uid="{00000000-0006-0000-2900-0000FD010000}">
      <text>
        <r>
          <rPr>
            <b/>
            <sz val="9"/>
            <color indexed="81"/>
            <rFont val="Tahoma"/>
            <family val="2"/>
          </rPr>
          <t>Metric = D4_I_Other_Amount_EURJPYGBP_x000D_
Data Type = Bk_Number 19 - 9_x000D_
Bk_OtherCurrencies = GBP_x000D_
Bk_LiabByJurisdCounterparty = Negotiable Certificates of Deposits_x000D_
Bk_Assconcomloc = Singapore</t>
        </r>
      </text>
    </comment>
    <comment ref="U228" authorId="0" shapeId="0" xr:uid="{00000000-0006-0000-2900-0000FE010000}">
      <text>
        <r>
          <rPr>
            <b/>
            <sz val="9"/>
            <color indexed="81"/>
            <rFont val="Tahoma"/>
            <family val="2"/>
          </rPr>
          <t>Metric = D4_I_Sterling_NegotiableCertDep_Singapore_TotalNCDMatur1Yr_x000D_
Data Type = Bk_Number 19 - 9</t>
        </r>
      </text>
    </comment>
    <comment ref="L229" authorId="0" shapeId="0" xr:uid="{00000000-0006-0000-2900-0000FF010000}">
      <text>
        <r>
          <rPr>
            <b/>
            <sz val="9"/>
            <color indexed="81"/>
            <rFont val="Tahoma"/>
            <family val="2"/>
          </rPr>
          <t>Metric = D4_I_CentrBankMonetAuth_Amount_EURJPYGBP_x000D_
Data Type = Bk_Number 19 - 9_x000D_
Bk_OtherCurrencies = GBP_x000D_
Bk_LiabByJurisdCounterparty = Negotiable Certificates of Deposits_x000D_
Bk_Assconcomloc = MonetaryAuthoritySingapore</t>
        </r>
      </text>
    </comment>
    <comment ref="U229" authorId="0" shapeId="0" xr:uid="{00000000-0006-0000-2900-000000020000}">
      <text>
        <r>
          <rPr>
            <b/>
            <sz val="9"/>
            <color indexed="81"/>
            <rFont val="Tahoma"/>
            <family val="2"/>
          </rPr>
          <t>Metric = D4_I_Sterling_NegotiableCertDep_MonetAuthSing_TotalNCDMatur1Yr_x000D_
Data Type = Bk_Number 19 - 9</t>
        </r>
      </text>
    </comment>
    <comment ref="S230" authorId="0" shapeId="0" xr:uid="{00000000-0006-0000-2900-000001020000}">
      <text>
        <r>
          <rPr>
            <b/>
            <sz val="9"/>
            <color indexed="81"/>
            <rFont val="Tahoma"/>
            <family val="2"/>
          </rPr>
          <t>Metric = D4_I_Other_Amount_EURJPYGBP_x000D_
Data Type = Bk_Number 19 - 9_x000D_
Bk_OtherCurrencies = GBP_x000D_
Bk_LiabByJurisdCounterparty = Negotiable Certificates of Deposits_x000D_
Bk_Assconcomloc = InternationalOrganisations</t>
        </r>
      </text>
    </comment>
    <comment ref="U230" authorId="0" shapeId="0" xr:uid="{00000000-0006-0000-2900-000002020000}">
      <text>
        <r>
          <rPr>
            <b/>
            <sz val="9"/>
            <color indexed="81"/>
            <rFont val="Tahoma"/>
            <family val="2"/>
          </rPr>
          <t>Metric = D4_I_Sterling_NegotiableCertDep_IntOrg_TotalNCDMatur1Yr_x000D_
Data Type = Bk_Number 19 - 9</t>
        </r>
      </text>
    </comment>
    <comment ref="D234" authorId="0" shapeId="0" xr:uid="{00000000-0006-0000-2900-000003020000}">
      <text>
        <r>
          <rPr>
            <b/>
            <sz val="9"/>
            <color indexed="81"/>
            <rFont val="Tahoma"/>
            <family val="2"/>
          </rPr>
          <t>Metric = D4_I_Bank_Amount_EURJPYGBP_x000D_
Data Type = Bk_Number 19 - 9_x000D_
Bk_OtherCurrencies = GBP_x000D_
Bk_LiabByJurisdCounterparty = Debt Securities_x000D_
Bk_Assconcomloc = Singapore</t>
        </r>
      </text>
    </comment>
    <comment ref="K234" authorId="0" shapeId="0" xr:uid="{00000000-0006-0000-2900-000004020000}">
      <text>
        <r>
          <rPr>
            <b/>
            <sz val="9"/>
            <color indexed="81"/>
            <rFont val="Tahoma"/>
            <family val="2"/>
          </rPr>
          <t>Metric = D4_I_Total_Amount_EURJPYGBP
Data Type = Bk_Number 19 - 9_x000D_
Bk_OtherCurrencies = GBP_x000D_
Bk_LiabByJurisdCounterparty = Debt Securities_x000D_
Bk_Assconcomloc = Singapore</t>
        </r>
      </text>
    </comment>
    <comment ref="M234" authorId="0" shapeId="0" xr:uid="{00000000-0006-0000-2900-000005020000}">
      <text>
        <r>
          <rPr>
            <b/>
            <sz val="9"/>
            <color indexed="81"/>
            <rFont val="Tahoma"/>
            <family val="2"/>
          </rPr>
          <t>Metric = D4_I_Government_Amount_EURJPYGBP_x000D_
Data Type = Bk_Number 19 - 9_x000D_
Bk_OtherCurrencies = GBP_x000D_
Bk_LiabByJurisdCounterparty = Debt Securities_x000D_
Bk_Assconcomloc = Singapore</t>
        </r>
      </text>
    </comment>
    <comment ref="N234" authorId="0" shapeId="0" xr:uid="{00000000-0006-0000-2900-000006020000}">
      <text>
        <r>
          <rPr>
            <b/>
            <sz val="9"/>
            <color indexed="81"/>
            <rFont val="Tahoma"/>
            <family val="2"/>
          </rPr>
          <t>Metric = D4_I_PublicSectEntit_Amount_EURJPYGBP_x000D_
Data Type = Bk_Number 19 - 9_x000D_
Bk_OtherCurrencies = GBP_x000D_
Bk_LiabByJurisdCounterparty = Debt Securities_x000D_
Bk_Assconcomloc = Singapore</t>
        </r>
      </text>
    </comment>
    <comment ref="O234" authorId="0" shapeId="0" xr:uid="{00000000-0006-0000-2900-000007020000}">
      <text>
        <r>
          <rPr>
            <b/>
            <sz val="9"/>
            <color indexed="81"/>
            <rFont val="Tahoma"/>
            <family val="2"/>
          </rPr>
          <t>Metric = D4_I_NonFinCorp_Amount_EURJPYGBP_x000D_
Data Type = Bk_Number 19 - 9_x000D_
Bk_OtherCurrencies = GBP_x000D_
Bk_LiabByJurisdCounterparty = Debt Securities_x000D_
Bk_Assconcomloc = Singapore</t>
        </r>
      </text>
    </comment>
    <comment ref="P234" authorId="0" shapeId="0" xr:uid="{00000000-0006-0000-2900-000008020000}">
      <text>
        <r>
          <rPr>
            <b/>
            <sz val="9"/>
            <color indexed="81"/>
            <rFont val="Tahoma"/>
            <family val="2"/>
          </rPr>
          <t>Metric = D4_I_UnincorpEnterpNatPerson_Amount_EURJPYGBP_x000D_
Data Type = Bk_Number 19 - 9_x000D_
Bk_OtherCurrencies = GBP_x000D_
Bk_LiabByJurisdCounterparty = Debt Securities_x000D_
Bk_Assconcomloc = Singapore</t>
        </r>
      </text>
    </comment>
    <comment ref="Q234" authorId="0" shapeId="0" xr:uid="{00000000-0006-0000-2900-000009020000}">
      <text>
        <r>
          <rPr>
            <b/>
            <sz val="9"/>
            <color indexed="81"/>
            <rFont val="Tahoma"/>
            <family val="2"/>
          </rPr>
          <t>Metric = D4_I_NatPerson_Amount_EURJPYGBP_x000D_
Data Type = Bk_Number 19 - 9_x000D_
Bk_OtherCurrencies = GBP_x000D_
Bk_LiabByJurisdCounterparty = Debt Securities_x000D_
Bk_Assconcomloc = Singapore</t>
        </r>
      </text>
    </comment>
    <comment ref="R234" authorId="0" shapeId="0" xr:uid="{00000000-0006-0000-2900-00000A020000}">
      <text>
        <r>
          <rPr>
            <b/>
            <sz val="9"/>
            <color indexed="81"/>
            <rFont val="Tahoma"/>
            <family val="2"/>
          </rPr>
          <t>Metric = D4_I_NonProfInstIndFamilies_Amount_EURJPYGBP_x000D_
Data Type = Bk_Number 19 - 9_x000D_
Bk_OtherCurrencies = GBP_x000D_
Bk_LiabByJurisdCounterparty = Debt Securities_x000D_
Bk_Assconcomloc = Singapore</t>
        </r>
      </text>
    </comment>
    <comment ref="S234" authorId="0" shapeId="0" xr:uid="{00000000-0006-0000-2900-00000B020000}">
      <text>
        <r>
          <rPr>
            <b/>
            <sz val="9"/>
            <color indexed="81"/>
            <rFont val="Tahoma"/>
            <family val="2"/>
          </rPr>
          <t>Metric = D4_I_Other_Amount_EURJPYGBP_x000D_
Data Type = Bk_Number 19 - 9_x000D_
Bk_OtherCurrencies = GBP_x000D_
Bk_LiabByJurisdCounterparty = Debt Securities_x000D_
Bk_Assconcomloc = Singapore</t>
        </r>
      </text>
    </comment>
    <comment ref="V234" authorId="0" shapeId="0" xr:uid="{00000000-0006-0000-2900-00000C020000}">
      <text>
        <r>
          <rPr>
            <b/>
            <sz val="9"/>
            <color indexed="81"/>
            <rFont val="Tahoma"/>
            <family val="2"/>
          </rPr>
          <t>Metric = D4_I_Sterling_DebtSecurities_Singapore_TotalDebtSecurMatur1Yr_x000D_
Data Type = Bk_Number 19 - 9</t>
        </r>
      </text>
    </comment>
    <comment ref="L235" authorId="0" shapeId="0" xr:uid="{00000000-0006-0000-2900-00000D020000}">
      <text>
        <r>
          <rPr>
            <b/>
            <sz val="9"/>
            <color indexed="81"/>
            <rFont val="Tahoma"/>
            <family val="2"/>
          </rPr>
          <t>Metric = D4_I_CentrBankMonetAuth_Amount_EURJPYGBP_x000D_
Data Type = Bk_Number 19 - 9_x000D_
Bk_OtherCurrencies = GBP_x000D_
Bk_LiabByJurisdCounterparty = Debt Securities_x000D_
Bk_Assconcomloc = MonetaryAuthoritySingapore</t>
        </r>
      </text>
    </comment>
    <comment ref="V235" authorId="0" shapeId="0" xr:uid="{00000000-0006-0000-2900-00000E020000}">
      <text>
        <r>
          <rPr>
            <b/>
            <sz val="9"/>
            <color indexed="81"/>
            <rFont val="Tahoma"/>
            <family val="2"/>
          </rPr>
          <t>Metric = D4_I_Sterling_DebtSecurities_MonetAuthSing_TotalDebtSecurMatur1Yr_x000D_
Data Type = Bk_Number 19 - 9</t>
        </r>
      </text>
    </comment>
    <comment ref="S236" authorId="0" shapeId="0" xr:uid="{00000000-0006-0000-2900-00000F020000}">
      <text>
        <r>
          <rPr>
            <b/>
            <sz val="9"/>
            <color indexed="81"/>
            <rFont val="Tahoma"/>
            <family val="2"/>
          </rPr>
          <t>Metric = D4_I_Other_Amount_EURJPYGBP_x000D_
Data Type = Bk_Number 19 - 9_x000D_
Bk_OtherCurrencies = GBP_x000D_
Bk_LiabByJurisdCounterparty = Debt Securities_x000D_
Bk_Assconcomloc = InternationalOrganisations</t>
        </r>
      </text>
    </comment>
    <comment ref="V236" authorId="0" shapeId="0" xr:uid="{00000000-0006-0000-2900-000010020000}">
      <text>
        <r>
          <rPr>
            <b/>
            <sz val="9"/>
            <color indexed="81"/>
            <rFont val="Tahoma"/>
            <family val="2"/>
          </rPr>
          <t>Metric = D4_I_Sterling_DebtSecurities_IntOrg_TotalDebtSecurMatur1Yr_x000D_
Data Type = Bk_Number 19 - 9</t>
        </r>
      </text>
    </comment>
    <comment ref="D242" authorId="0" shapeId="0" xr:uid="{00000000-0006-0000-2900-000011020000}">
      <text>
        <r>
          <rPr>
            <b/>
            <sz val="9"/>
            <color indexed="81"/>
            <rFont val="Tahoma"/>
            <family val="2"/>
          </rPr>
          <t>Metric = D4_I_Bank_Amount_AllSGDUSDRMB_x000D_
Data Type = Bk_Number 19 - 9_x000D_
Bk_OtherCurrencies = RMB_x000D_
Bk_LiabByJurisdCounterparty = Deposits and Balances_x000D_
Bk_Assconcomloc = Singapore</t>
        </r>
      </text>
    </comment>
    <comment ref="K242" authorId="0" shapeId="0" xr:uid="{00000000-0006-0000-2900-000012020000}">
      <text>
        <r>
          <rPr>
            <b/>
            <sz val="9"/>
            <color indexed="81"/>
            <rFont val="Tahoma"/>
            <family val="2"/>
          </rPr>
          <t>Metric = D4_I_Total_Amount_AllSGDUSDRMB
Data Type = Bk_Number 19 - 9_x000D_
Bk_OtherCurrencies = RMB_x000D_
Bk_LiabByJurisdCounterparty = Deposits and Balances_x000D_
Bk_Assconcomloc = Singapore</t>
        </r>
      </text>
    </comment>
    <comment ref="M242" authorId="0" shapeId="0" xr:uid="{00000000-0006-0000-2900-000013020000}">
      <text>
        <r>
          <rPr>
            <b/>
            <sz val="9"/>
            <color indexed="81"/>
            <rFont val="Tahoma"/>
            <family val="2"/>
          </rPr>
          <t>Metric = D4_I_Government_Amount_AllSGDUSDRMB_x000D_
Data Type = Bk_Number 19 - 9_x000D_
Bk_OtherCurrencies = RMB_x000D_
Bk_LiabByJurisdCounterparty = Deposits and Balances_x000D_
Bk_Assconcomloc = Singapore</t>
        </r>
      </text>
    </comment>
    <comment ref="N242" authorId="0" shapeId="0" xr:uid="{00000000-0006-0000-2900-000014020000}">
      <text>
        <r>
          <rPr>
            <b/>
            <sz val="9"/>
            <color indexed="81"/>
            <rFont val="Tahoma"/>
            <family val="2"/>
          </rPr>
          <t>Metric = D4_I_PublicSectEntit_Amount_AllSGDUSDRMB_x000D_
Data Type = Bk_Number 19 - 9_x000D_
Bk_OtherCurrencies = RMB_x000D_
Bk_LiabByJurisdCounterparty = Deposits and Balances_x000D_
Bk_Assconcomloc = Singapore</t>
        </r>
      </text>
    </comment>
    <comment ref="O242" authorId="0" shapeId="0" xr:uid="{00000000-0006-0000-2900-000015020000}">
      <text>
        <r>
          <rPr>
            <b/>
            <sz val="9"/>
            <color indexed="81"/>
            <rFont val="Tahoma"/>
            <family val="2"/>
          </rPr>
          <t>Metric = D4_I_NonFinCorp_Amount_AllSGDUSDRMB_x000D_
Data Type = Bk_Number 19 - 9_x000D_
Bk_OtherCurrencies = RMB_x000D_
Bk_LiabByJurisdCounterparty = Deposits and Balances_x000D_
Bk_Assconcomloc = Singapore</t>
        </r>
      </text>
    </comment>
    <comment ref="P242" authorId="0" shapeId="0" xr:uid="{00000000-0006-0000-2900-000016020000}">
      <text>
        <r>
          <rPr>
            <b/>
            <sz val="9"/>
            <color indexed="81"/>
            <rFont val="Tahoma"/>
            <family val="2"/>
          </rPr>
          <t>Metric = D4_I_UnincorpEnterpNatPerson_Amount_AllSGDUSDRMB_x000D_
Data Type = Bk_Number 19 - 9_x000D_
Bk_OtherCurrencies = RMB_x000D_
Bk_LiabByJurisdCounterparty = Deposits and Balances_x000D_
Bk_Assconcomloc = Singapore</t>
        </r>
      </text>
    </comment>
    <comment ref="Q242" authorId="0" shapeId="0" xr:uid="{00000000-0006-0000-2900-000017020000}">
      <text>
        <r>
          <rPr>
            <b/>
            <sz val="9"/>
            <color indexed="81"/>
            <rFont val="Tahoma"/>
            <family val="2"/>
          </rPr>
          <t>Metric = D4_I_NatPerson_Amount_AllSGDUSDRMB_x000D_
Data Type = Bk_Number 19 - 9_x000D_
Bk_OtherCurrencies = RMB_x000D_
Bk_LiabByJurisdCounterparty = Deposits and Balances_x000D_
Bk_Assconcomloc = Singapore</t>
        </r>
      </text>
    </comment>
    <comment ref="R242" authorId="0" shapeId="0" xr:uid="{00000000-0006-0000-2900-000018020000}">
      <text>
        <r>
          <rPr>
            <b/>
            <sz val="9"/>
            <color indexed="81"/>
            <rFont val="Tahoma"/>
            <family val="2"/>
          </rPr>
          <t>Metric = D4_I_NonProfInstIndFamilies_Amount_AllSGDUSDRMB_x000D_
Data Type = Bk_Number 19 - 9_x000D_
Bk_OtherCurrencies = RMB_x000D_
Bk_LiabByJurisdCounterparty = Deposits and Balances_x000D_
Bk_Assconcomloc = Singapore</t>
        </r>
      </text>
    </comment>
    <comment ref="S242" authorId="0" shapeId="0" xr:uid="{00000000-0006-0000-2900-000019020000}">
      <text>
        <r>
          <rPr>
            <b/>
            <sz val="9"/>
            <color indexed="81"/>
            <rFont val="Tahoma"/>
            <family val="2"/>
          </rPr>
          <t>Metric = D4_I_Other_Amount_AllSGDUSDRMB_x000D_
Data Type = Bk_Number 19 - 9_x000D_
Bk_OtherCurrencies = RMB_x000D_
Bk_LiabByJurisdCounterparty = Deposits and Balances_x000D_
Bk_Assconcomloc = Singapore</t>
        </r>
      </text>
    </comment>
    <comment ref="D243" authorId="0" shapeId="0" xr:uid="{00000000-0006-0000-2900-00001A020000}">
      <text>
        <r>
          <rPr>
            <b/>
            <sz val="9"/>
            <color indexed="81"/>
            <rFont val="Tahoma"/>
            <family val="2"/>
          </rPr>
          <t>Metric = D4_I_RMB_DepBal_ClearBank_FinSect_Bank
Data Type = Bk_Number 19 - 9</t>
        </r>
      </text>
    </comment>
    <comment ref="T244" authorId="0" shapeId="0" xr:uid="{00000000-0006-0000-2900-00001B020000}">
      <text>
        <r>
          <rPr>
            <b/>
            <sz val="9"/>
            <color indexed="81"/>
            <rFont val="Tahoma"/>
            <family val="2"/>
          </rPr>
          <t>Metric = D4_I_RMB_DepBal_UnclMon_NonFinSect_Total
Data Type = Bk_Number 19 - 9</t>
        </r>
      </text>
    </comment>
    <comment ref="L245" authorId="0" shapeId="0" xr:uid="{00000000-0006-0000-2900-00001C020000}">
      <text>
        <r>
          <rPr>
            <b/>
            <sz val="9"/>
            <color indexed="81"/>
            <rFont val="Tahoma"/>
            <family val="2"/>
          </rPr>
          <t>Metric = D4_I_CentrBankMonetAuth_Amount_AllSGDUSDRMB_x000D_
Data Type = Bk_Number 19 - 9_x000D_
Bk_OtherCurrencies = RMB_x000D_
Bk_LiabByJurisdCounterparty = Deposits and Balances_x000D_
Bk_Assconcomloc = MonetaryAuthoritySingapore</t>
        </r>
      </text>
    </comment>
    <comment ref="S246" authorId="0" shapeId="0" xr:uid="{00000000-0006-0000-2900-00001D020000}">
      <text>
        <r>
          <rPr>
            <b/>
            <sz val="9"/>
            <color indexed="81"/>
            <rFont val="Tahoma"/>
            <family val="2"/>
          </rPr>
          <t>Metric = D4_I_Other_Amount_AllSGDUSDRMB_x000D_
Data Type = Bk_Number 19 - 9_x000D_
Bk_OtherCurrencies = RMB_x000D_
Bk_LiabByJurisdCounterparty = Deposits and Balances_x000D_
Bk_Assconcomloc = InternationalOrganisations</t>
        </r>
      </text>
    </comment>
    <comment ref="D250" authorId="0" shapeId="0" xr:uid="{00000000-0006-0000-2900-00001E020000}">
      <text>
        <r>
          <rPr>
            <b/>
            <sz val="9"/>
            <color indexed="81"/>
            <rFont val="Tahoma"/>
            <family val="2"/>
          </rPr>
          <t>Metric = D4_I_Bank_Amount_AllSGDUSDRMB_x000D_
Data Type = Bk_Number 19 - 9_x000D_
Bk_OtherCurrencies = RMB_x000D_
Bk_LiabByJurisdCounterparty = Deposits and Balances_x000D_
Bk_Assconcomloc = Singapore</t>
        </r>
      </text>
    </comment>
    <comment ref="K250" authorId="0" shapeId="0" xr:uid="{00000000-0006-0000-2900-00001F020000}">
      <text>
        <r>
          <rPr>
            <b/>
            <sz val="9"/>
            <color indexed="81"/>
            <rFont val="Tahoma"/>
            <family val="2"/>
          </rPr>
          <t>Metric = D4_I_Total_Amount_AllSGDUSDRMB
Data Type = Bk_Number 19 - 9_x000D_
Bk_OtherCurrencies = RMB_x000D_
Bk_LiabByJurisdCounterparty = Deposits and Balances_x000D_
Bk_Assconcomloc = Singapore</t>
        </r>
      </text>
    </comment>
    <comment ref="M250" authorId="0" shapeId="0" xr:uid="{00000000-0006-0000-2900-000020020000}">
      <text>
        <r>
          <rPr>
            <b/>
            <sz val="9"/>
            <color indexed="81"/>
            <rFont val="Tahoma"/>
            <family val="2"/>
          </rPr>
          <t>Metric = D4_I_Government_Amount_AllSGDUSDRMB_x000D_
Data Type = Bk_Number 19 - 9_x000D_
Bk_OtherCurrencies = RMB_x000D_
Bk_LiabByJurisdCounterparty = Deposits and Balances_x000D_
Bk_Assconcomloc = Singapore</t>
        </r>
      </text>
    </comment>
    <comment ref="N250" authorId="0" shapeId="0" xr:uid="{00000000-0006-0000-2900-000021020000}">
      <text>
        <r>
          <rPr>
            <b/>
            <sz val="9"/>
            <color indexed="81"/>
            <rFont val="Tahoma"/>
            <family val="2"/>
          </rPr>
          <t>Metric = D4_I_PublicSectEntit_Amount_AllSGDUSDRMB_x000D_
Data Type = Bk_Number 19 - 9_x000D_
Bk_OtherCurrencies = RMB_x000D_
Bk_LiabByJurisdCounterparty = Deposits and Balances_x000D_
Bk_Assconcomloc = Singapore</t>
        </r>
      </text>
    </comment>
    <comment ref="O250" authorId="0" shapeId="0" xr:uid="{00000000-0006-0000-2900-000022020000}">
      <text>
        <r>
          <rPr>
            <b/>
            <sz val="9"/>
            <color indexed="81"/>
            <rFont val="Tahoma"/>
            <family val="2"/>
          </rPr>
          <t>Metric = D4_I_NonFinCorp_Amount_AllSGDUSDRMB_x000D_
Data Type = Bk_Number 19 - 9_x000D_
Bk_OtherCurrencies = RMB_x000D_
Bk_LiabByJurisdCounterparty = Deposits and Balances_x000D_
Bk_Assconcomloc = Singapore</t>
        </r>
      </text>
    </comment>
    <comment ref="P250" authorId="0" shapeId="0" xr:uid="{00000000-0006-0000-2900-000023020000}">
      <text>
        <r>
          <rPr>
            <b/>
            <sz val="9"/>
            <color indexed="81"/>
            <rFont val="Tahoma"/>
            <family val="2"/>
          </rPr>
          <t>Metric = D4_I_UnincorpEnterpNatPerson_Amount_AllSGDUSDRMB_x000D_
Data Type = Bk_Number 19 - 9_x000D_
Bk_OtherCurrencies = RMB_x000D_
Bk_LiabByJurisdCounterparty = Deposits and Balances_x000D_
Bk_Assconcomloc = Singapore</t>
        </r>
      </text>
    </comment>
    <comment ref="Q250" authorId="0" shapeId="0" xr:uid="{00000000-0006-0000-2900-000024020000}">
      <text>
        <r>
          <rPr>
            <b/>
            <sz val="9"/>
            <color indexed="81"/>
            <rFont val="Tahoma"/>
            <family val="2"/>
          </rPr>
          <t>Metric = D4_I_NatPerson_Amount_AllSGDUSDRMB_x000D_
Data Type = Bk_Number 19 - 9_x000D_
Bk_OtherCurrencies = RMB_x000D_
Bk_LiabByJurisdCounterparty = Deposits and Balances_x000D_
Bk_Assconcomloc = Singapore</t>
        </r>
      </text>
    </comment>
    <comment ref="R250" authorId="0" shapeId="0" xr:uid="{00000000-0006-0000-2900-000025020000}">
      <text>
        <r>
          <rPr>
            <b/>
            <sz val="9"/>
            <color indexed="81"/>
            <rFont val="Tahoma"/>
            <family val="2"/>
          </rPr>
          <t>Metric = D4_I_NonProfInstIndFamilies_Amount_AllSGDUSDRMB_x000D_
Data Type = Bk_Number 19 - 9_x000D_
Bk_OtherCurrencies = RMB_x000D_
Bk_LiabByJurisdCounterparty = Deposits and Balances_x000D_
Bk_Assconcomloc = Singapore</t>
        </r>
      </text>
    </comment>
    <comment ref="S250" authorId="0" shapeId="0" xr:uid="{00000000-0006-0000-2900-000026020000}">
      <text>
        <r>
          <rPr>
            <b/>
            <sz val="9"/>
            <color indexed="81"/>
            <rFont val="Tahoma"/>
            <family val="2"/>
          </rPr>
          <t>Metric = D4_I_Other_Amount_AllSGDUSDRMB_x000D_
Data Type = Bk_Number 19 - 9_x000D_
Bk_OtherCurrencies = RMB_x000D_
Bk_LiabByJurisdCounterparty = Deposits and Balances_x000D_
Bk_Assconcomloc = Singapore</t>
        </r>
      </text>
    </comment>
    <comment ref="D251" authorId="0" shapeId="0" xr:uid="{00000000-0006-0000-2900-000027020000}">
      <text>
        <r>
          <rPr>
            <b/>
            <sz val="9"/>
            <color indexed="81"/>
            <rFont val="Tahoma"/>
            <family val="2"/>
          </rPr>
          <t>Metric = D4_I_RMB_AmntPayUndRepurchAgree_ClearBank_FinSect_Bank
Data Type = Bk_Number 19 - 9</t>
        </r>
      </text>
    </comment>
    <comment ref="L252" authorId="0" shapeId="0" xr:uid="{00000000-0006-0000-2900-000028020000}">
      <text>
        <r>
          <rPr>
            <b/>
            <sz val="9"/>
            <color indexed="81"/>
            <rFont val="Tahoma"/>
            <family val="2"/>
          </rPr>
          <t>Metric = D4_I_CentrBankMonetAuth_Amount_AllSGDUSDRMB_x000D_
Data Type = Bk_Number 19 - 9_x000D_
Bk_OtherCurrencies = RMB_x000D_
Bk_LiabByJurisdCounterparty = Amounts payable under repurchase agreements_x000D_
Bk_Assconcomloc = MonetaryAuthoritySingapore</t>
        </r>
      </text>
    </comment>
    <comment ref="S253" authorId="0" shapeId="0" xr:uid="{00000000-0006-0000-2900-000029020000}">
      <text>
        <r>
          <rPr>
            <b/>
            <sz val="9"/>
            <color indexed="81"/>
            <rFont val="Tahoma"/>
            <family val="2"/>
          </rPr>
          <t>Metric = D4_I_Other_Amount_AllSGDUSDRMB_x000D_
Data Type = Bk_Number 19 - 9_x000D_
Bk_OtherCurrencies = RMB_x000D_
Bk_LiabByJurisdCounterparty = Amounts payable under repurchase agreements_x000D_
Bk_Assconcomloc = InternationalOrganisations</t>
        </r>
      </text>
    </comment>
    <comment ref="D257" authorId="0" shapeId="0" xr:uid="{00000000-0006-0000-2900-00002A020000}">
      <text>
        <r>
          <rPr>
            <b/>
            <sz val="9"/>
            <color indexed="81"/>
            <rFont val="Tahoma"/>
            <family val="2"/>
          </rPr>
          <t>Metric = D4_I_Bank_Amount_AllSGDUSDRMB_x000D_
Data Type = Bk_Number 19 - 9_x000D_
Bk_OtherCurrencies = RMB_x000D_
Bk_LiabByJurisdCounterparty = Negative fair value financial derivatives_x000D_
Bk_Assconcomloc = Singapore</t>
        </r>
      </text>
    </comment>
    <comment ref="K257" authorId="0" shapeId="0" xr:uid="{00000000-0006-0000-2900-00002B020000}">
      <text>
        <r>
          <rPr>
            <b/>
            <sz val="9"/>
            <color indexed="81"/>
            <rFont val="Tahoma"/>
            <family val="2"/>
          </rPr>
          <t>Metric = D4_I_Total_Amount_AllSGDUSDRMB
Data Type = Bk_Number 19 - 9_x000D_
Bk_OtherCurrencies = RMB_x000D_
Bk_LiabByJurisdCounterparty = Negative fair value financial derivatives_x000D_
Bk_Assconcomloc = Singapore</t>
        </r>
      </text>
    </comment>
    <comment ref="M257" authorId="0" shapeId="0" xr:uid="{00000000-0006-0000-2900-00002C020000}">
      <text>
        <r>
          <rPr>
            <b/>
            <sz val="9"/>
            <color indexed="81"/>
            <rFont val="Tahoma"/>
            <family val="2"/>
          </rPr>
          <t>Metric = D4_I_Government_Amount_AllSGDUSDRMB_x000D_
Data Type = Bk_Number 19 - 9_x000D_
Bk_OtherCurrencies = RMB_x000D_
Bk_LiabByJurisdCounterparty = Negative fair value financial derivatives_x000D_
Bk_Assconcomloc = Singapore</t>
        </r>
      </text>
    </comment>
    <comment ref="N257" authorId="0" shapeId="0" xr:uid="{00000000-0006-0000-2900-00002D020000}">
      <text>
        <r>
          <rPr>
            <b/>
            <sz val="9"/>
            <color indexed="81"/>
            <rFont val="Tahoma"/>
            <family val="2"/>
          </rPr>
          <t>Metric = D4_I_PublicSectEntit_Amount_AllSGDUSDRMB_x000D_
Data Type = Bk_Number 19 - 9_x000D_
Bk_OtherCurrencies = RMB_x000D_
Bk_LiabByJurisdCounterparty = Negative fair value financial derivatives_x000D_
Bk_Assconcomloc = Singapore</t>
        </r>
      </text>
    </comment>
    <comment ref="O257" authorId="0" shapeId="0" xr:uid="{00000000-0006-0000-2900-00002E020000}">
      <text>
        <r>
          <rPr>
            <b/>
            <sz val="9"/>
            <color indexed="81"/>
            <rFont val="Tahoma"/>
            <family val="2"/>
          </rPr>
          <t>Metric = D4_I_NonFinCorp_Amount_AllSGDUSDRMB_x000D_
Data Type = Bk_Number 19 - 9_x000D_
Bk_OtherCurrencies = RMB_x000D_
Bk_LiabByJurisdCounterparty = Negative fair value financial derivatives_x000D_
Bk_Assconcomloc = Singapore</t>
        </r>
      </text>
    </comment>
    <comment ref="P257" authorId="0" shapeId="0" xr:uid="{00000000-0006-0000-2900-00002F020000}">
      <text>
        <r>
          <rPr>
            <b/>
            <sz val="9"/>
            <color indexed="81"/>
            <rFont val="Tahoma"/>
            <family val="2"/>
          </rPr>
          <t>Metric = D4_I_UnincorpEnterpNatPerson_Amount_AllSGDUSDRMB_x000D_
Data Type = Bk_Number 19 - 9_x000D_
Bk_OtherCurrencies = RMB_x000D_
Bk_LiabByJurisdCounterparty = Negative fair value financial derivatives_x000D_
Bk_Assconcomloc = Singapore</t>
        </r>
      </text>
    </comment>
    <comment ref="Q257" authorId="0" shapeId="0" xr:uid="{00000000-0006-0000-2900-000030020000}">
      <text>
        <r>
          <rPr>
            <b/>
            <sz val="9"/>
            <color indexed="81"/>
            <rFont val="Tahoma"/>
            <family val="2"/>
          </rPr>
          <t>Metric = D4_I_NatPerson_Amount_AllSGDUSDRMB_x000D_
Data Type = Bk_Number 19 - 9_x000D_
Bk_OtherCurrencies = RMB_x000D_
Bk_LiabByJurisdCounterparty = Negative fair value financial derivatives_x000D_
Bk_Assconcomloc = Singapore</t>
        </r>
      </text>
    </comment>
    <comment ref="R257" authorId="0" shapeId="0" xr:uid="{00000000-0006-0000-2900-000031020000}">
      <text>
        <r>
          <rPr>
            <b/>
            <sz val="9"/>
            <color indexed="81"/>
            <rFont val="Tahoma"/>
            <family val="2"/>
          </rPr>
          <t>Metric = D4_I_NonProfInstIndFamilies_Amount_AllSGDUSDRMB_x000D_
Data Type = Bk_Number 19 - 9_x000D_
Bk_OtherCurrencies = RMB_x000D_
Bk_LiabByJurisdCounterparty = Negative fair value financial derivatives_x000D_
Bk_Assconcomloc = Singapore</t>
        </r>
      </text>
    </comment>
    <comment ref="S257" authorId="0" shapeId="0" xr:uid="{00000000-0006-0000-2900-000032020000}">
      <text>
        <r>
          <rPr>
            <b/>
            <sz val="9"/>
            <color indexed="81"/>
            <rFont val="Tahoma"/>
            <family val="2"/>
          </rPr>
          <t>Metric = D4_I_Other_Amount_AllSGDUSDRMB_x000D_
Data Type = Bk_Number 19 - 9_x000D_
Bk_OtherCurrencies = RMB_x000D_
Bk_LiabByJurisdCounterparty = Negative fair value financial derivatives_x000D_
Bk_Assconcomloc = Singapore</t>
        </r>
      </text>
    </comment>
    <comment ref="D258" authorId="0" shapeId="0" xr:uid="{00000000-0006-0000-2900-000033020000}">
      <text>
        <r>
          <rPr>
            <b/>
            <sz val="9"/>
            <color indexed="81"/>
            <rFont val="Tahoma"/>
            <family val="2"/>
          </rPr>
          <t>Metric = D4_I_RMB_NegFairValFinDeriv_ClearBank_FinSect_Bank
Data Type = Bk_Number 19 - 9</t>
        </r>
      </text>
    </comment>
    <comment ref="L259" authorId="0" shapeId="0" xr:uid="{00000000-0006-0000-2900-000034020000}">
      <text>
        <r>
          <rPr>
            <b/>
            <sz val="9"/>
            <color indexed="81"/>
            <rFont val="Tahoma"/>
            <family val="2"/>
          </rPr>
          <t>Metric = D4_I_CentrBankMonetAuth_Amount_AllSGDUSDRMB_x000D_
Data Type = Bk_Number 19 - 9_x000D_
Bk_OtherCurrencies = RMB_x000D_
Bk_LiabByJurisdCounterparty = Negative fair values for financial derivatives
Bk_Assconcomloc = MonetaryAuthoritySingapore</t>
        </r>
      </text>
    </comment>
    <comment ref="S260" authorId="0" shapeId="0" xr:uid="{00000000-0006-0000-2900-000035020000}">
      <text>
        <r>
          <rPr>
            <b/>
            <sz val="9"/>
            <color indexed="81"/>
            <rFont val="Tahoma"/>
            <family val="2"/>
          </rPr>
          <t>Metric = D4_I_Other_Amount_AllSGDUSDRMB_x000D_
Data Type = Bk_Number 19 - 9_x000D_
Bk_OtherCurrencies = RMB_x000D_
Bk_LiabByJurisdCounterparty = Negative fair value financial derivatives_x000D_
Bk_Assconcomloc = InternationalOrganisations</t>
        </r>
      </text>
    </comment>
    <comment ref="D264" authorId="0" shapeId="0" xr:uid="{00000000-0006-0000-2900-000036020000}">
      <text>
        <r>
          <rPr>
            <b/>
            <sz val="9"/>
            <color indexed="81"/>
            <rFont val="Tahoma"/>
            <family val="2"/>
          </rPr>
          <t>Metric = D4_I_Bank_Amount_AllSGDUSDRMB_x000D_
Data Type = Bk_Number 19 - 9_x000D_
Bk_OtherCurrencies = RMB_x000D_
Bk_LiabByJurisdCounterparty = Bills Payable_x000D_
Bk_Assconcomloc = Singapore</t>
        </r>
      </text>
    </comment>
    <comment ref="K264" authorId="0" shapeId="0" xr:uid="{00000000-0006-0000-2900-000037020000}">
      <text>
        <r>
          <rPr>
            <b/>
            <sz val="9"/>
            <color indexed="81"/>
            <rFont val="Tahoma"/>
            <family val="2"/>
          </rPr>
          <t>Metric = D4_I_Total_Amount_AllSGDUSDRMB
Data Type = Bk_Number 19 - 9_x000D_
Bk_OtherCurrencies = RMB_x000D_
Bk_LiabByJurisdCounterparty = Bills Payable_x000D_
Bk_Assconcomloc = Singapore</t>
        </r>
      </text>
    </comment>
    <comment ref="M264" authorId="0" shapeId="0" xr:uid="{00000000-0006-0000-2900-000038020000}">
      <text>
        <r>
          <rPr>
            <b/>
            <sz val="9"/>
            <color indexed="81"/>
            <rFont val="Tahoma"/>
            <family val="2"/>
          </rPr>
          <t>Metric = D4_I_Government_Amount_AllSGDUSDRMB_x000D_
Data Type = Bk_Number 19 - 9_x000D_
Bk_OtherCurrencies = RMB_x000D_
Bk_LiabByJurisdCounterparty = Bills Payable_x000D_
Bk_Assconcomloc = Singapore</t>
        </r>
      </text>
    </comment>
    <comment ref="N264" authorId="0" shapeId="0" xr:uid="{00000000-0006-0000-2900-000039020000}">
      <text>
        <r>
          <rPr>
            <b/>
            <sz val="9"/>
            <color indexed="81"/>
            <rFont val="Tahoma"/>
            <family val="2"/>
          </rPr>
          <t>Metric = D4_I_PublicSectEntit_Amount_AllSGDUSDRMB_x000D_
Data Type = Bk_Number 19 - 9_x000D_
Bk_OtherCurrencies = RMB_x000D_
Bk_LiabByJurisdCounterparty = Bills Payable_x000D_
Bk_Assconcomloc = Singapore</t>
        </r>
      </text>
    </comment>
    <comment ref="O264" authorId="0" shapeId="0" xr:uid="{00000000-0006-0000-2900-00003A020000}">
      <text>
        <r>
          <rPr>
            <b/>
            <sz val="9"/>
            <color indexed="81"/>
            <rFont val="Tahoma"/>
            <family val="2"/>
          </rPr>
          <t>Metric = D4_I_NonFinCorp_Amount_AllSGDUSDRMB_x000D_
Data Type = Bk_Number 19 - 9_x000D_
Bk_OtherCurrencies = RMB_x000D_
Bk_LiabByJurisdCounterparty = Bills Payable_x000D_
Bk_Assconcomloc = Singapore</t>
        </r>
      </text>
    </comment>
    <comment ref="P264" authorId="0" shapeId="0" xr:uid="{00000000-0006-0000-2900-00003B020000}">
      <text>
        <r>
          <rPr>
            <b/>
            <sz val="9"/>
            <color indexed="81"/>
            <rFont val="Tahoma"/>
            <family val="2"/>
          </rPr>
          <t>Metric = D4_I_UnincorpEnterpNatPerson_Amount_AllSGDUSDRMB_x000D_
Data Type = Bk_Number 19 - 9_x000D_
Bk_OtherCurrencies = RMB_x000D_
Bk_LiabByJurisdCounterparty = Bills Payable_x000D_
Bk_Assconcomloc = Singapore</t>
        </r>
      </text>
    </comment>
    <comment ref="Q264" authorId="0" shapeId="0" xr:uid="{00000000-0006-0000-2900-00003C020000}">
      <text>
        <r>
          <rPr>
            <b/>
            <sz val="9"/>
            <color indexed="81"/>
            <rFont val="Tahoma"/>
            <family val="2"/>
          </rPr>
          <t>Metric = D4_I_NatPerson_Amount_AllSGDUSDRMB_x000D_
Data Type = Bk_Number 19 - 9_x000D_
Bk_OtherCurrencies = RMB_x000D_
Bk_LiabByJurisdCounterparty = Bills Payable_x000D_
Bk_Assconcomloc = Singapore</t>
        </r>
      </text>
    </comment>
    <comment ref="R264" authorId="0" shapeId="0" xr:uid="{00000000-0006-0000-2900-00003D020000}">
      <text>
        <r>
          <rPr>
            <b/>
            <sz val="9"/>
            <color indexed="81"/>
            <rFont val="Tahoma"/>
            <family val="2"/>
          </rPr>
          <t>Metric = D4_I_NonProfInstIndFamilies_Amount_AllSGDUSDRMB_x000D_
Data Type = Bk_Number 19 - 9_x000D_
Bk_OtherCurrencies = RMB_x000D_
Bk_LiabByJurisdCounterparty = Bills Payable_x000D_
Bk_Assconcomloc = Singapore</t>
        </r>
      </text>
    </comment>
    <comment ref="S264" authorId="0" shapeId="0" xr:uid="{00000000-0006-0000-2900-00003E020000}">
      <text>
        <r>
          <rPr>
            <b/>
            <sz val="9"/>
            <color indexed="81"/>
            <rFont val="Tahoma"/>
            <family val="2"/>
          </rPr>
          <t>Metric = D4_I_Other_Amount_AllSGDUSDRMB_x000D_
Data Type = Bk_Number 19 - 9_x000D_
Bk_OtherCurrencies = RMB_x000D_
Bk_LiabByJurisdCounterparty = Bills Payable_x000D_
Bk_Assconcomloc = Singapore</t>
        </r>
      </text>
    </comment>
    <comment ref="D265" authorId="0" shapeId="0" xr:uid="{00000000-0006-0000-2900-00003F020000}">
      <text>
        <r>
          <rPr>
            <b/>
            <sz val="9"/>
            <color indexed="81"/>
            <rFont val="Tahoma"/>
            <family val="2"/>
          </rPr>
          <t>Metric = D4_I_RMB_BillPayable_ClearBank_FinSect_Bank
Data Type = Bk_Number 19 - 9</t>
        </r>
      </text>
    </comment>
    <comment ref="L266" authorId="0" shapeId="0" xr:uid="{00000000-0006-0000-2900-000040020000}">
      <text>
        <r>
          <rPr>
            <b/>
            <sz val="9"/>
            <color indexed="81"/>
            <rFont val="Tahoma"/>
            <family val="2"/>
          </rPr>
          <t>Metric = D4_I_CentrBankMonetAuth_Amount_AllSGDUSDRMB_x000D_
Data Type = Bk_Number 19 - 9_x000D_
Bk_OtherCurrencies = RMB_x000D_
Bk_LiabByJurisdCounterparty = Bills Payable_x000D_
Bk_Assconcomloc = MonetaryAuthoritySingapore</t>
        </r>
      </text>
    </comment>
    <comment ref="S267" authorId="0" shapeId="0" xr:uid="{00000000-0006-0000-2900-000041020000}">
      <text>
        <r>
          <rPr>
            <b/>
            <sz val="9"/>
            <color indexed="81"/>
            <rFont val="Tahoma"/>
            <family val="2"/>
          </rPr>
          <t>Metric = D4_I_Other_Amount_AllSGDUSDRMB_x000D_
Data Type = Bk_Number 19 - 9_x000D_
Bk_OtherCurrencies = RMB_x000D_
Bk_LiabByJurisdCounterparty = Bills Payable_x000D_
Bk_Assconcomloc = InternationalOrganisations</t>
        </r>
      </text>
    </comment>
    <comment ref="D271" authorId="0" shapeId="0" xr:uid="{00000000-0006-0000-2900-000042020000}">
      <text>
        <r>
          <rPr>
            <b/>
            <sz val="9"/>
            <color indexed="81"/>
            <rFont val="Tahoma"/>
            <family val="2"/>
          </rPr>
          <t>Metric = D4_I_Bank_Amount_AllSGDUSDRMB_x000D_
Data Type = Bk_Number 19 - 9_x000D_
Bk_OtherCurrencies = RMB_x000D_
Bk_LiabByJurisdCounterparty = Negotiable Certificates of Deposits_x000D_
Bk_Assconcomloc = Singapore</t>
        </r>
      </text>
    </comment>
    <comment ref="K271" authorId="0" shapeId="0" xr:uid="{00000000-0006-0000-2900-000043020000}">
      <text>
        <r>
          <rPr>
            <b/>
            <sz val="9"/>
            <color indexed="81"/>
            <rFont val="Tahoma"/>
            <family val="2"/>
          </rPr>
          <t>Metric = D4_I_Total_Amount_AllSGDUSDRMB
Data Type = Bk_Number 19 - 9_x000D_
Bk_OtherCurrencies = RMB_x000D_
Bk_LiabByJurisdCounterparty = Negotiable Certificates of Deposits_x000D_
Bk_Assconcomloc = Singapore</t>
        </r>
      </text>
    </comment>
    <comment ref="M271" authorId="0" shapeId="0" xr:uid="{00000000-0006-0000-2900-000044020000}">
      <text>
        <r>
          <rPr>
            <b/>
            <sz val="9"/>
            <color indexed="81"/>
            <rFont val="Tahoma"/>
            <family val="2"/>
          </rPr>
          <t>Metric = D4_I_Government_Amount_AllSGDUSDRMB_x000D_
Data Type = Bk_Number 19 - 9_x000D_
Bk_OtherCurrencies = RMB_x000D_
Bk_LiabByJurisdCounterparty = Negotiable Certificates of Deposits_x000D_
Bk_Assconcomloc = Singapore</t>
        </r>
      </text>
    </comment>
    <comment ref="N271" authorId="0" shapeId="0" xr:uid="{00000000-0006-0000-2900-000045020000}">
      <text>
        <r>
          <rPr>
            <b/>
            <sz val="9"/>
            <color indexed="81"/>
            <rFont val="Tahoma"/>
            <family val="2"/>
          </rPr>
          <t>Metric = D4_I_PublicSectEntit_Amount_AllSGDUSDRMB_x000D_
Data Type = Bk_Number 19 - 9_x000D_
Bk_OtherCurrencies = RMB_x000D_
Bk_LiabByJurisdCounterparty = Negotiable Certificates of Deposits_x000D_
Bk_Assconcomloc = Singapore</t>
        </r>
      </text>
    </comment>
    <comment ref="O271" authorId="0" shapeId="0" xr:uid="{00000000-0006-0000-2900-000046020000}">
      <text>
        <r>
          <rPr>
            <b/>
            <sz val="9"/>
            <color indexed="81"/>
            <rFont val="Tahoma"/>
            <family val="2"/>
          </rPr>
          <t>Metric = D4_I_NonFinCorp_Amount_AllSGDUSDRMB_x000D_
Data Type = Bk_Number 19 - 9_x000D_
Bk_OtherCurrencies = RMB_x000D_
Bk_LiabByJurisdCounterparty = Negotiable Certificates of Deposits_x000D_
Bk_Assconcomloc = Singapore</t>
        </r>
      </text>
    </comment>
    <comment ref="P271" authorId="0" shapeId="0" xr:uid="{00000000-0006-0000-2900-000047020000}">
      <text>
        <r>
          <rPr>
            <b/>
            <sz val="9"/>
            <color indexed="81"/>
            <rFont val="Tahoma"/>
            <family val="2"/>
          </rPr>
          <t>Metric = D4_I_UnincorpEnterpNatPerson_Amount_AllSGDUSDRMB_x000D_
Data Type = Bk_Number 19 - 9_x000D_
Bk_OtherCurrencies = RMB_x000D_
Bk_LiabByJurisdCounterparty = Negotiable Certificates of Deposits_x000D_
Bk_Assconcomloc = Singapore</t>
        </r>
      </text>
    </comment>
    <comment ref="Q271" authorId="0" shapeId="0" xr:uid="{00000000-0006-0000-2900-000048020000}">
      <text>
        <r>
          <rPr>
            <b/>
            <sz val="9"/>
            <color indexed="81"/>
            <rFont val="Tahoma"/>
            <family val="2"/>
          </rPr>
          <t>Metric = D4_I_NatPerson_Amount_AllSGDUSDRMB_x000D_
Data Type = Bk_Number 19 - 9_x000D_
Bk_OtherCurrencies = RMB_x000D_
Bk_LiabByJurisdCounterparty = Negotiable Certificates of Deposits_x000D_
Bk_Assconcomloc = Singapore</t>
        </r>
      </text>
    </comment>
    <comment ref="R271" authorId="0" shapeId="0" xr:uid="{00000000-0006-0000-2900-000049020000}">
      <text>
        <r>
          <rPr>
            <b/>
            <sz val="9"/>
            <color indexed="81"/>
            <rFont val="Tahoma"/>
            <family val="2"/>
          </rPr>
          <t>Metric = D4_I_NonProfInstIndFamilies_Amount_AllSGDUSDRMB_x000D_
Data Type = Bk_Number 19 - 9_x000D_
Bk_OtherCurrencies = RMB_x000D_
Bk_LiabByJurisdCounterparty = Negotiable Certificates of Deposits_x000D_
Bk_Assconcomloc = Singapore</t>
        </r>
      </text>
    </comment>
    <comment ref="S271" authorId="0" shapeId="0" xr:uid="{00000000-0006-0000-2900-00004A020000}">
      <text>
        <r>
          <rPr>
            <b/>
            <sz val="9"/>
            <color indexed="81"/>
            <rFont val="Tahoma"/>
            <family val="2"/>
          </rPr>
          <t>Metric = D4_I_Other_Amount_AllSGDUSDRMB_x000D_
Data Type = Bk_Number 19 - 9_x000D_
Bk_OtherCurrencies = RMB_x000D_
Bk_LiabByJurisdCounterparty = Negotiable Certificates of Deposits_x000D_
Bk_Assconcomloc = Singapore</t>
        </r>
      </text>
    </comment>
    <comment ref="U271" authorId="0" shapeId="0" xr:uid="{00000000-0006-0000-2900-00004B020000}">
      <text>
        <r>
          <rPr>
            <b/>
            <sz val="9"/>
            <color indexed="81"/>
            <rFont val="Tahoma"/>
            <family val="2"/>
          </rPr>
          <t>Metric = D4_I_RMB_NegotiableCertDep_Singapore_TotalNCDMatur1Yr_x000D_
Data Type = Bk_Number 19 - 9</t>
        </r>
      </text>
    </comment>
    <comment ref="D272" authorId="0" shapeId="0" xr:uid="{00000000-0006-0000-2900-00004C020000}">
      <text>
        <r>
          <rPr>
            <b/>
            <sz val="9"/>
            <color indexed="81"/>
            <rFont val="Tahoma"/>
            <family val="2"/>
          </rPr>
          <t>Metric = D4_I_RMB_NegotiableCertDep_ClearBank_FinSect_Bank
Data Type = Bk_Number 19 - 9</t>
        </r>
      </text>
    </comment>
    <comment ref="U272" authorId="0" shapeId="0" xr:uid="{00000000-0006-0000-2900-00004D020000}">
      <text>
        <r>
          <rPr>
            <b/>
            <sz val="9"/>
            <color indexed="81"/>
            <rFont val="Tahoma"/>
            <family val="2"/>
          </rPr>
          <t>Metric = D4_I_RMB_NegotiableCertDep_ClearBank_TotalNCDMatur1Yr
Data Type = Bk_Number 19 - 9</t>
        </r>
      </text>
    </comment>
    <comment ref="L273" authorId="0" shapeId="0" xr:uid="{00000000-0006-0000-2900-00004E020000}">
      <text>
        <r>
          <rPr>
            <b/>
            <sz val="9"/>
            <color indexed="81"/>
            <rFont val="Tahoma"/>
            <family val="2"/>
          </rPr>
          <t>Metric = D4_I_CentrBankMonetAuth_Amount_AllSGDUSDRMB_x000D_
Data Type = Bk_Number 19 - 9_x000D_
Bk_OtherCurrencies = RMB_x000D_
Bk_LiabByJurisdCounterparty = Negotiable Certificates of Deposits_x000D_
Bk_Assconcomloc = MonetaryAuthoritySingapore</t>
        </r>
      </text>
    </comment>
    <comment ref="U273" authorId="0" shapeId="0" xr:uid="{00000000-0006-0000-2900-00004F020000}">
      <text>
        <r>
          <rPr>
            <b/>
            <sz val="9"/>
            <color indexed="81"/>
            <rFont val="Tahoma"/>
            <family val="2"/>
          </rPr>
          <t>Metric = D4_I_RMB_NegotiableCertDep_MonetAuthSing_TotalNCDMatur1Yr_x000D_
Data Type = Bk_Number 19 - 9</t>
        </r>
      </text>
    </comment>
    <comment ref="S274" authorId="0" shapeId="0" xr:uid="{00000000-0006-0000-2900-000050020000}">
      <text>
        <r>
          <rPr>
            <b/>
            <sz val="9"/>
            <color indexed="81"/>
            <rFont val="Tahoma"/>
            <family val="2"/>
          </rPr>
          <t>Metric = D4_I_Other_Amount_AllSGDUSDRMB_x000D_
Data Type = Bk_Number 19 - 9_x000D_
Bk_OtherCurrencies = RMB_x000D_
Bk_LiabByJurisdCounterparty = Negotiable Certificates of Deposits_x000D_
Bk_Assconcomloc = InternationalOrganisations</t>
        </r>
      </text>
    </comment>
    <comment ref="U274" authorId="0" shapeId="0" xr:uid="{00000000-0006-0000-2900-000051020000}">
      <text>
        <r>
          <rPr>
            <b/>
            <sz val="9"/>
            <color indexed="81"/>
            <rFont val="Tahoma"/>
            <family val="2"/>
          </rPr>
          <t>Metric = D4_I_RMB_NegotiableCertDep_IntOrg_TotalNCDMatur1Yr_x000D_
Data Type = Bk_Number 19 - 9</t>
        </r>
      </text>
    </comment>
    <comment ref="D278" authorId="0" shapeId="0" xr:uid="{00000000-0006-0000-2900-000052020000}">
      <text>
        <r>
          <rPr>
            <b/>
            <sz val="9"/>
            <color indexed="81"/>
            <rFont val="Tahoma"/>
            <family val="2"/>
          </rPr>
          <t>Metric = D4_I_Bank_Amount_AllSGDUSDRMB_x000D_
Data Type = Bk_Number 19 - 9_x000D_
Bk_OtherCurrencies = RMB_x000D_
Bk_LiabByJurisdCounterparty = Debt Securities_x000D_
Bk_Assconcomloc = Singapore</t>
        </r>
      </text>
    </comment>
    <comment ref="K278" authorId="0" shapeId="0" xr:uid="{00000000-0006-0000-2900-000053020000}">
      <text>
        <r>
          <rPr>
            <b/>
            <sz val="9"/>
            <color indexed="81"/>
            <rFont val="Tahoma"/>
            <family val="2"/>
          </rPr>
          <t>Metric = D4_I_Total_Amount_AllSGDUSDRMB
Data Type = Bk_Number 19 - 9_x000D_
Bk_OtherCurrencies = RMB_x000D_
Bk_LiabByJurisdCounterparty = Debt Securities_x000D_
Bk_Assconcomloc = Singapore</t>
        </r>
      </text>
    </comment>
    <comment ref="M278" authorId="0" shapeId="0" xr:uid="{00000000-0006-0000-2900-000054020000}">
      <text>
        <r>
          <rPr>
            <b/>
            <sz val="9"/>
            <color indexed="81"/>
            <rFont val="Tahoma"/>
            <family val="2"/>
          </rPr>
          <t>Metric = D4_I_Government_Amount_AllSGDUSDRMB_x000D_
Data Type = Bk_Number 19 - 9_x000D_
Bk_OtherCurrencies = RMB_x000D_
Bk_LiabByJurisdCounterparty = Debt Securities_x000D_
Bk_Assconcomloc = Singapore</t>
        </r>
      </text>
    </comment>
    <comment ref="N278" authorId="0" shapeId="0" xr:uid="{00000000-0006-0000-2900-000055020000}">
      <text>
        <r>
          <rPr>
            <b/>
            <sz val="9"/>
            <color indexed="81"/>
            <rFont val="Tahoma"/>
            <family val="2"/>
          </rPr>
          <t>Metric = D4_I_PublicSectEntit_Amount_AllSGDUSDRMB_x000D_
Data Type = Bk_Number 19 - 9_x000D_
Bk_OtherCurrencies = RMB_x000D_
Bk_LiabByJurisdCounterparty = Debt Securities_x000D_
Bk_Assconcomloc = Singapore</t>
        </r>
      </text>
    </comment>
    <comment ref="O278" authorId="0" shapeId="0" xr:uid="{00000000-0006-0000-2900-000056020000}">
      <text>
        <r>
          <rPr>
            <b/>
            <sz val="9"/>
            <color indexed="81"/>
            <rFont val="Tahoma"/>
            <family val="2"/>
          </rPr>
          <t>Metric = D4_I_NonFinCorp_Amount_AllSGDUSDRMB_x000D_
Data Type = Bk_Number 19 - 9_x000D_
Bk_OtherCurrencies = RMB_x000D_
Bk_LiabByJurisdCounterparty = Debt Securities_x000D_
Bk_Assconcomloc = Singapore</t>
        </r>
      </text>
    </comment>
    <comment ref="P278" authorId="0" shapeId="0" xr:uid="{00000000-0006-0000-2900-000057020000}">
      <text>
        <r>
          <rPr>
            <b/>
            <sz val="9"/>
            <color indexed="81"/>
            <rFont val="Tahoma"/>
            <family val="2"/>
          </rPr>
          <t>Metric = D4_I_UnincorpEnterpNatPerson_Amount_AllSGDUSDRMB_x000D_
Data Type = Bk_Number 19 - 9_x000D_
Bk_OtherCurrencies = RMB_x000D_
Bk_LiabByJurisdCounterparty = Debt Securities_x000D_
Bk_Assconcomloc = Singapore</t>
        </r>
      </text>
    </comment>
    <comment ref="Q278" authorId="0" shapeId="0" xr:uid="{00000000-0006-0000-2900-000058020000}">
      <text>
        <r>
          <rPr>
            <b/>
            <sz val="9"/>
            <color indexed="81"/>
            <rFont val="Tahoma"/>
            <family val="2"/>
          </rPr>
          <t>Metric = D4_I_NatPerson_Amount_AllSGDUSDRMB_x000D_
Data Type = Bk_Number 19 - 9_x000D_
Bk_OtherCurrencies = RMB_x000D_
Bk_LiabByJurisdCounterparty = Debt Securities_x000D_
Bk_Assconcomloc = Singapore</t>
        </r>
      </text>
    </comment>
    <comment ref="R278" authorId="0" shapeId="0" xr:uid="{00000000-0006-0000-2900-000059020000}">
      <text>
        <r>
          <rPr>
            <b/>
            <sz val="9"/>
            <color indexed="81"/>
            <rFont val="Tahoma"/>
            <family val="2"/>
          </rPr>
          <t>Metric = D4_I_NonProfInstIndFamilies_Amount_AllSGDUSDRMB_x000D_
Data Type = Bk_Number 19 - 9_x000D_
Bk_OtherCurrencies = RMB_x000D_
Bk_LiabByJurisdCounterparty = Debt Securities_x000D_
Bk_Assconcomloc = Singapore</t>
        </r>
      </text>
    </comment>
    <comment ref="S278" authorId="0" shapeId="0" xr:uid="{00000000-0006-0000-2900-00005A020000}">
      <text>
        <r>
          <rPr>
            <b/>
            <sz val="9"/>
            <color indexed="81"/>
            <rFont val="Tahoma"/>
            <family val="2"/>
          </rPr>
          <t>Metric = D4_I_Other_Amount_AllSGDUSDRMB_x000D_
Data Type = Bk_Number 19 - 9_x000D_
Bk_OtherCurrencies = RMB_x000D_
Bk_LiabByJurisdCounterparty = Debt Securities_x000D_
Bk_Assconcomloc = Singapore</t>
        </r>
      </text>
    </comment>
    <comment ref="V278" authorId="0" shapeId="0" xr:uid="{00000000-0006-0000-2900-00005B020000}">
      <text>
        <r>
          <rPr>
            <b/>
            <sz val="9"/>
            <color indexed="81"/>
            <rFont val="Tahoma"/>
            <family val="2"/>
          </rPr>
          <t>Metric = D4_I_RMB_DebtSecurities_Singapore_TotalDebtSecurMatur1Yr_x000D_
Data Type = Bk_Number 19 - 9</t>
        </r>
      </text>
    </comment>
    <comment ref="D279" authorId="0" shapeId="0" xr:uid="{00000000-0006-0000-2900-00005C020000}">
      <text>
        <r>
          <rPr>
            <b/>
            <sz val="9"/>
            <color indexed="81"/>
            <rFont val="Tahoma"/>
            <family val="2"/>
          </rPr>
          <t>Metric = D4_I_RMB_DebtSecurities_ClearBank_FinSect_Bank
Data Type = Bk_Number 19 - 9</t>
        </r>
      </text>
    </comment>
    <comment ref="V279" authorId="0" shapeId="0" xr:uid="{00000000-0006-0000-2900-00005D020000}">
      <text>
        <r>
          <rPr>
            <b/>
            <sz val="9"/>
            <color indexed="81"/>
            <rFont val="Tahoma"/>
            <family val="2"/>
          </rPr>
          <t>Metric = D4_I_RMB_DebtSecurities_ClearBank_TotalDebtSecurMatur1Yr
Data Type = Bk_Number 19 - 9</t>
        </r>
      </text>
    </comment>
    <comment ref="L280" authorId="0" shapeId="0" xr:uid="{00000000-0006-0000-2900-00005E020000}">
      <text>
        <r>
          <rPr>
            <b/>
            <sz val="9"/>
            <color indexed="81"/>
            <rFont val="Tahoma"/>
            <family val="2"/>
          </rPr>
          <t>Metric = D4_I_CentrBankMonetAuth_Amount_AllSGDUSDRMB_x000D_
Data Type = Bk_Number 19 - 9_x000D_
Bk_OtherCurrencies = RMB_x000D_
Bk_LiabByJurisdCounterparty = Debt Securities_x000D_
Bk_Assconcomloc = MonetaryAuthoritySingapore</t>
        </r>
      </text>
    </comment>
    <comment ref="V280" authorId="0" shapeId="0" xr:uid="{00000000-0006-0000-2900-00005F020000}">
      <text>
        <r>
          <rPr>
            <b/>
            <sz val="9"/>
            <color indexed="81"/>
            <rFont val="Tahoma"/>
            <family val="2"/>
          </rPr>
          <t>Metric = D4_I_RMB_DebtSecurities_MonetAuthSing_TotalDebtSecurMatur1Yr_x000D_
Data Type = Bk_Number 19 - 9</t>
        </r>
      </text>
    </comment>
    <comment ref="S281" authorId="0" shapeId="0" xr:uid="{00000000-0006-0000-2900-000060020000}">
      <text>
        <r>
          <rPr>
            <b/>
            <sz val="9"/>
            <color indexed="81"/>
            <rFont val="Tahoma"/>
            <family val="2"/>
          </rPr>
          <t>Metric = D4_I_Other_Amount_AllSGDUSDRMB_x000D_
Data Type = Bk_Number 19 - 9_x000D_
Bk_OtherCurrencies = RMB_x000D_
Bk_LiabByJurisdCounterparty = Debt Securities_x000D_
Bk_Assconcomloc = InternationalOrganisations</t>
        </r>
      </text>
    </comment>
    <comment ref="V281" authorId="0" shapeId="0" xr:uid="{00000000-0006-0000-2900-000061020000}">
      <text>
        <r>
          <rPr>
            <b/>
            <sz val="9"/>
            <color indexed="81"/>
            <rFont val="Tahoma"/>
            <family val="2"/>
          </rPr>
          <t>Metric = D4_I_RMB_DebtSecurities_IntOrg_TotalDebtSecurMatur1Yr_x000D_
Data Type = Bk_Number 19 - 9</t>
        </r>
      </text>
    </comment>
    <comment ref="A286" authorId="0" shapeId="0" xr:uid="{00000000-0006-0000-2900-000062020000}">
      <text>
        <r>
          <rPr>
            <b/>
            <sz val="9"/>
            <color indexed="81"/>
            <rFont val="Tahoma"/>
            <family val="2"/>
          </rPr>
          <t>Metric = D4_I_Jurisdiction
Data Type = Bk_Jurisdiction</t>
        </r>
      </text>
    </comment>
    <comment ref="B286" authorId="0" shapeId="0" xr:uid="{00000000-0006-0000-2900-000063020000}">
      <text>
        <r>
          <rPr>
            <b/>
            <sz val="9"/>
            <color indexed="81"/>
            <rFont val="Tahoma"/>
            <family val="2"/>
          </rPr>
          <t>Metric = D4_I_Liabilities_x000D_
Data Type = Bk_LiabByJurisdCounterparty</t>
        </r>
      </text>
    </comment>
    <comment ref="C286" authorId="0" shapeId="0" xr:uid="{00000000-0006-0000-2900-000064020000}">
      <text>
        <r>
          <rPr>
            <b/>
            <sz val="9"/>
            <color indexed="81"/>
            <rFont val="Tahoma"/>
            <family val="2"/>
          </rPr>
          <t>Metric = D4_I_Currency_x000D_
Data Type = Bk_OtherCurrencies</t>
        </r>
      </text>
    </comment>
    <comment ref="D286" authorId="0" shapeId="0" xr:uid="{00000000-0006-0000-2900-000065020000}">
      <text>
        <r>
          <rPr>
            <b/>
            <sz val="9"/>
            <color indexed="81"/>
            <rFont val="Tahoma"/>
            <family val="2"/>
          </rPr>
          <t>Metric = D4_I_Bank_x000D_
Data Type = Bk_Number 19 - 9</t>
        </r>
      </text>
    </comment>
    <comment ref="E286" authorId="0" shapeId="0" xr:uid="{00000000-0006-0000-2900-000066020000}">
      <text>
        <r>
          <rPr>
            <b/>
            <sz val="9"/>
            <color indexed="81"/>
            <rFont val="Tahoma"/>
            <family val="2"/>
          </rPr>
          <t>Metric = D4_I_FinComp_x000D_
Data Type = Bk_Number 19 - 9</t>
        </r>
      </text>
    </comment>
    <comment ref="F286" authorId="0" shapeId="0" xr:uid="{00000000-0006-0000-2900-000067020000}">
      <text>
        <r>
          <rPr>
            <b/>
            <sz val="9"/>
            <color indexed="81"/>
            <rFont val="Tahoma"/>
            <family val="2"/>
          </rPr>
          <t>Metric = D4_I_MoneyMrktFund_x000D_
Data Type = Bk_Number 19 - 9</t>
        </r>
      </text>
    </comment>
    <comment ref="G286" authorId="0" shapeId="0" xr:uid="{00000000-0006-0000-2900-000068020000}">
      <text>
        <r>
          <rPr>
            <b/>
            <sz val="9"/>
            <color indexed="81"/>
            <rFont val="Tahoma"/>
            <family val="2"/>
          </rPr>
          <t>Metric = D4_I_InsurComp_x000D_
Data Type = Bk_Number 19 - 9</t>
        </r>
      </text>
    </comment>
    <comment ref="H286" authorId="0" shapeId="0" xr:uid="{00000000-0006-0000-2900-000069020000}">
      <text>
        <r>
          <rPr>
            <b/>
            <sz val="9"/>
            <color indexed="81"/>
            <rFont val="Tahoma"/>
            <family val="2"/>
          </rPr>
          <t>Metric = D4_I_ProvPensFund_x000D_
Data Type = Bk_Number 19 - 9</t>
        </r>
      </text>
    </comment>
    <comment ref="I286" authorId="0" shapeId="0" xr:uid="{00000000-0006-0000-2900-00006A020000}">
      <text>
        <r>
          <rPr>
            <b/>
            <sz val="9"/>
            <color indexed="81"/>
            <rFont val="Tahoma"/>
            <family val="2"/>
          </rPr>
          <t>Metric = D4_I_SecurFuturComp_x000D_
Data Type = Bk_Number 19 - 9</t>
        </r>
      </text>
    </comment>
    <comment ref="J286" authorId="0" shapeId="0" xr:uid="{00000000-0006-0000-2900-00006B020000}">
      <text>
        <r>
          <rPr>
            <b/>
            <sz val="9"/>
            <color indexed="81"/>
            <rFont val="Tahoma"/>
            <family val="2"/>
          </rPr>
          <t>Metric = D4_I_OthrNonBankFinInst_x000D_
Data Type = Bk_Number 19 - 9</t>
        </r>
      </text>
    </comment>
    <comment ref="K286" authorId="0" shapeId="0" xr:uid="{00000000-0006-0000-2900-00006C020000}">
      <text>
        <r>
          <rPr>
            <b/>
            <sz val="9"/>
            <color indexed="81"/>
            <rFont val="Tahoma"/>
            <family val="2"/>
          </rPr>
          <t>Metric = D4_I_FinSect_Total_x000D_
Data Type = Bk_Number 19 - 9</t>
        </r>
      </text>
    </comment>
    <comment ref="L286" authorId="0" shapeId="0" xr:uid="{00000000-0006-0000-2900-00006D020000}">
      <text>
        <r>
          <rPr>
            <b/>
            <sz val="9"/>
            <color indexed="81"/>
            <rFont val="Tahoma"/>
            <family val="2"/>
          </rPr>
          <t>Metric = D4_I_CentrlBankMonetAuth_x000D_
Data Type = Bk_Number 19 - 9</t>
        </r>
      </text>
    </comment>
    <comment ref="M286" authorId="0" shapeId="0" xr:uid="{00000000-0006-0000-2900-00006E020000}">
      <text>
        <r>
          <rPr>
            <b/>
            <sz val="9"/>
            <color indexed="81"/>
            <rFont val="Tahoma"/>
            <family val="2"/>
          </rPr>
          <t>Metric = D4_I_Government_x000D_
Data Type = Bk_Number 19 - 9</t>
        </r>
      </text>
    </comment>
    <comment ref="N286" authorId="0" shapeId="0" xr:uid="{00000000-0006-0000-2900-00006F020000}">
      <text>
        <r>
          <rPr>
            <b/>
            <sz val="9"/>
            <color indexed="81"/>
            <rFont val="Tahoma"/>
            <family val="2"/>
          </rPr>
          <t>Metric = D4_I_PublicSectEntit_x000D_
Data Type = Bk_Number 19 - 9</t>
        </r>
      </text>
    </comment>
    <comment ref="O286" authorId="0" shapeId="0" xr:uid="{00000000-0006-0000-2900-000070020000}">
      <text>
        <r>
          <rPr>
            <b/>
            <sz val="9"/>
            <color indexed="81"/>
            <rFont val="Tahoma"/>
            <family val="2"/>
          </rPr>
          <t>Metric = D4_I_NonFinCorp_x000D_
Data Type = Bk_Number 19 - 9</t>
        </r>
      </text>
    </comment>
    <comment ref="P286" authorId="0" shapeId="0" xr:uid="{00000000-0006-0000-2900-000071020000}">
      <text>
        <r>
          <rPr>
            <b/>
            <sz val="9"/>
            <color indexed="81"/>
            <rFont val="Tahoma"/>
            <family val="2"/>
          </rPr>
          <t>Metric = D4_I_UnincorpEnterpNatPerson_x000D_
Data Type = Bk_Number 19 - 9</t>
        </r>
      </text>
    </comment>
    <comment ref="Q286" authorId="0" shapeId="0" xr:uid="{00000000-0006-0000-2900-000072020000}">
      <text>
        <r>
          <rPr>
            <b/>
            <sz val="9"/>
            <color indexed="81"/>
            <rFont val="Tahoma"/>
            <family val="2"/>
          </rPr>
          <t>Metric = D4_I_NatPerson_x000D_
Data Type = Bk_Number 19 - 9</t>
        </r>
      </text>
    </comment>
    <comment ref="R286" authorId="0" shapeId="0" xr:uid="{00000000-0006-0000-2900-000073020000}">
      <text>
        <r>
          <rPr>
            <b/>
            <sz val="9"/>
            <color indexed="81"/>
            <rFont val="Tahoma"/>
            <family val="2"/>
          </rPr>
          <t>Metric = D4_I_NonProfInstIndFamilies_x000D_
Data Type = Bk_Number 19 - 9</t>
        </r>
      </text>
    </comment>
    <comment ref="S286" authorId="0" shapeId="0" xr:uid="{00000000-0006-0000-2900-000074020000}">
      <text>
        <r>
          <rPr>
            <b/>
            <sz val="9"/>
            <color indexed="81"/>
            <rFont val="Tahoma"/>
            <family val="2"/>
          </rPr>
          <t>Metric = D4_I_Othr_x000D_
Data Type = Bk_Number 19 - 9</t>
        </r>
      </text>
    </comment>
    <comment ref="T286" authorId="0" shapeId="0" xr:uid="{00000000-0006-0000-2900-000075020000}">
      <text>
        <r>
          <rPr>
            <b/>
            <sz val="9"/>
            <color indexed="81"/>
            <rFont val="Tahoma"/>
            <family val="2"/>
          </rPr>
          <t>Metric = D4_I_NonFinSect_Total_x000D_
Data Type = Bk_Number 19 - 9</t>
        </r>
      </text>
    </comment>
    <comment ref="U286" authorId="0" shapeId="0" xr:uid="{00000000-0006-0000-2900-000076020000}">
      <text>
        <r>
          <rPr>
            <b/>
            <sz val="9"/>
            <color indexed="81"/>
            <rFont val="Tahoma"/>
            <family val="2"/>
          </rPr>
          <t>Metric = D4_I_TotalNCDMatur1Yr_x000D_
Data Type = Bk_Number 19 - 9</t>
        </r>
      </text>
    </comment>
    <comment ref="V286" authorId="0" shapeId="0" xr:uid="{00000000-0006-0000-2900-000077020000}">
      <text>
        <r>
          <rPr>
            <b/>
            <sz val="9"/>
            <color indexed="81"/>
            <rFont val="Tahoma"/>
            <family val="2"/>
          </rPr>
          <t>Metric = D4_I_TotalDebtSecurMatur1Yr_x000D_
Data Type = Bk_Number 19 - 9</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Adam Walsh</author>
  </authors>
  <commentList>
    <comment ref="D9" authorId="0" shapeId="0" xr:uid="{00000000-0006-0000-2A00-000001000000}">
      <text>
        <r>
          <rPr>
            <b/>
            <sz val="9"/>
            <color indexed="81"/>
            <rFont val="Tahoma"/>
            <family val="2"/>
          </rPr>
          <t>Metric = D4_II_DepsAndBals_WhichSovWealthFunds_RMB
Data Type = Bk_Number 19 - 9</t>
        </r>
      </text>
    </comment>
    <comment ref="B12" authorId="0" shapeId="0" xr:uid="{00000000-0006-0000-2A00-000002000000}">
      <text>
        <r>
          <rPr>
            <b/>
            <sz val="9"/>
            <color indexed="81"/>
            <rFont val="Tahoma"/>
            <family val="2"/>
          </rPr>
          <t>Metric = D4_II_NegFairVal_Jurisdiction
Data Type = Bk_OtherJurisdiction</t>
        </r>
      </text>
    </comment>
    <comment ref="C12" authorId="0" shapeId="0" xr:uid="{00000000-0006-0000-2A00-000003000000}">
      <text>
        <r>
          <rPr>
            <b/>
            <sz val="9"/>
            <color indexed="81"/>
            <rFont val="Tahoma"/>
            <family val="2"/>
          </rPr>
          <t>Metric = D4_II_NegFairVal_Currency
Data Type = Bk_OtherCurrencies</t>
        </r>
      </text>
    </comment>
    <comment ref="D12" authorId="0" shapeId="0" xr:uid="{00000000-0006-0000-2A00-000004000000}">
      <text>
        <r>
          <rPr>
            <b/>
            <sz val="9"/>
            <color indexed="81"/>
            <rFont val="Tahoma"/>
            <family val="2"/>
          </rPr>
          <t>Metric = D4_II_NegFairVal_FundManagComp
Data Type = Bk_Number 19 - 9</t>
        </r>
      </text>
    </comment>
    <comment ref="B28" authorId="0" shapeId="0" xr:uid="{00000000-0006-0000-2A00-000005000000}">
      <text>
        <r>
          <rPr>
            <b/>
            <sz val="9"/>
            <color indexed="81"/>
            <rFont val="Tahoma"/>
            <family val="2"/>
          </rPr>
          <t>Metric = D4_II_OthrResLiab_Jurisdiction
Data Type = Bk_OtherJurisdiction</t>
        </r>
      </text>
    </comment>
    <comment ref="C28" authorId="0" shapeId="0" xr:uid="{00000000-0006-0000-2A00-000006000000}">
      <text>
        <r>
          <rPr>
            <b/>
            <sz val="9"/>
            <color indexed="81"/>
            <rFont val="Tahoma"/>
            <family val="2"/>
          </rPr>
          <t>Metric = D4_II_OthrResLiab_Currency
Data Type = Bk_OtherCurrencies</t>
        </r>
      </text>
    </comment>
    <comment ref="D28" authorId="0" shapeId="0" xr:uid="{00000000-0006-0000-2A00-000007000000}">
      <text>
        <r>
          <rPr>
            <b/>
            <sz val="9"/>
            <color indexed="81"/>
            <rFont val="Tahoma"/>
            <family val="2"/>
          </rPr>
          <t>Metric = D4_II_OthrResLiab_Amount
Data Type = Bk_Number 19 - 9</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Adam Walsh</author>
  </authors>
  <commentList>
    <comment ref="C9" authorId="0" shapeId="0" xr:uid="{00000000-0006-0000-2B00-000001000000}">
      <text>
        <r>
          <rPr>
            <b/>
            <sz val="9"/>
            <color indexed="81"/>
            <rFont val="Tahoma"/>
            <family val="2"/>
          </rPr>
          <t>Metric = D_5_Amount_x000D_
Data Type = Bk_Number 19 - 9_x000D_
Bk_RmbBusinessActivities = AmountRmbBoughtUsingSgdOtherForeignCurrenciesWhich_RmbBoughtFromNonBankCustom</t>
        </r>
      </text>
    </comment>
    <comment ref="C10" authorId="0" shapeId="0" xr:uid="{00000000-0006-0000-2B00-000002000000}">
      <text>
        <r>
          <rPr>
            <b/>
            <sz val="9"/>
            <color indexed="81"/>
            <rFont val="Tahoma"/>
            <family val="2"/>
          </rPr>
          <t>Metric = D_5_Amount_x000D_
Data Type = Bk_Number 19 - 9_x000D_
Bk_RmbBusinessActivities = AmountRmbBoughtUsingSgdOtherForeignCurrenciesWhich_RmbBoughtFromBanksSingapore</t>
        </r>
      </text>
    </comment>
    <comment ref="C11" authorId="0" shapeId="0" xr:uid="{00000000-0006-0000-2B00-000003000000}">
      <text>
        <r>
          <rPr>
            <b/>
            <sz val="9"/>
            <color indexed="81"/>
            <rFont val="Tahoma"/>
            <family val="2"/>
          </rPr>
          <t>Metric = D_5_Amount_x000D_
Data Type = Bk_Number 19 - 9_x000D_
Bk_RmbBusinessActivities = AmountRmbBoughtUsingSgdOtherForeignCurrenciesWhich_RmbBoughtFromBksOtherJurisdiction</t>
        </r>
      </text>
    </comment>
    <comment ref="C13" authorId="0" shapeId="0" xr:uid="{00000000-0006-0000-2B00-000004000000}">
      <text>
        <r>
          <rPr>
            <b/>
            <sz val="9"/>
            <color indexed="81"/>
            <rFont val="Tahoma"/>
            <family val="2"/>
          </rPr>
          <t>Metric = D_5_Amount_x000D_
Data Type = Bk_Number 19 - 9_x000D_
Bk_RmbBusinessActivities = AmountRmbSoldUsingSgdOtherForeignCurrenciesWhich_RmbBoughtFromNonBankCustom</t>
        </r>
      </text>
    </comment>
    <comment ref="C14" authorId="0" shapeId="0" xr:uid="{00000000-0006-0000-2B00-000005000000}">
      <text>
        <r>
          <rPr>
            <b/>
            <sz val="9"/>
            <color indexed="81"/>
            <rFont val="Tahoma"/>
            <family val="2"/>
          </rPr>
          <t>Metric = D_5_Amount_x000D_
Data Type = Bk_Number 19 - 9_x000D_
Bk_RmbBusinessActivities = AmountRmbSoldUsingSgdOtherForeignCurrenciesWhich_RmbBoughtFromBanksSingapore</t>
        </r>
      </text>
    </comment>
    <comment ref="C15" authorId="0" shapeId="0" xr:uid="{00000000-0006-0000-2B00-000006000000}">
      <text>
        <r>
          <rPr>
            <b/>
            <sz val="9"/>
            <color indexed="81"/>
            <rFont val="Tahoma"/>
            <family val="2"/>
          </rPr>
          <t>Metric = D_5_Amount_x000D_
Data Type = Bk_Number 19 - 9_x000D_
Bk_RmbBusinessActivities = AmountRmbSoldUsingSgdOtherForeignCurrenciesWhich_RmbBoughtFromBanksOtherJurisdictions</t>
        </r>
      </text>
    </comment>
    <comment ref="C18" authorId="0" shapeId="0" xr:uid="{00000000-0006-0000-2B00-000007000000}">
      <text>
        <r>
          <rPr>
            <b/>
            <sz val="9"/>
            <color indexed="81"/>
            <rFont val="Tahoma"/>
            <family val="2"/>
          </rPr>
          <t>Metric = D_5_Amount_x000D_
Data Type = Bk_Number 19 - 9_x000D_
Bk_RmbBusinessActivities = RmbBoughtUnderMasNoticeViaRmbClearingBankSingapore_PartBankCond</t>
        </r>
      </text>
    </comment>
    <comment ref="C19" authorId="0" shapeId="0" xr:uid="{00000000-0006-0000-2B00-000008000000}">
      <text>
        <r>
          <rPr>
            <b/>
            <sz val="9"/>
            <color indexed="81"/>
            <rFont val="Tahoma"/>
            <family val="2"/>
          </rPr>
          <t>Metric = D_5_Amount_x000D_
Data Type = Bk_Number 19 - 9_x000D_
Bk_RmbBusinessActivities = RmbBoughtUnderMasNoticeViaRmbClearingBankSingapore_PartBankReviewed</t>
        </r>
      </text>
    </comment>
    <comment ref="C21" authorId="0" shapeId="0" xr:uid="{00000000-0006-0000-2B00-000009000000}">
      <text>
        <r>
          <rPr>
            <b/>
            <sz val="9"/>
            <color indexed="81"/>
            <rFont val="Tahoma"/>
            <family val="2"/>
          </rPr>
          <t>Metric = D_5_Amount_x000D_
Data Type = Bk_Number 19 - 9_x000D_
Bk_RmbBusinessActivities = RmbSoldUnderMasNoticeViaRmbClearingBankSingapore_PartBankCond</t>
        </r>
      </text>
    </comment>
    <comment ref="C22" authorId="0" shapeId="0" xr:uid="{00000000-0006-0000-2B00-00000A000000}">
      <text>
        <r>
          <rPr>
            <b/>
            <sz val="9"/>
            <color indexed="81"/>
            <rFont val="Tahoma"/>
            <family val="2"/>
          </rPr>
          <t>Metric = D_5_Amount_x000D_
Data Type = Bk_Number 19 - 9_x000D_
Bk_RmbBusinessActivities = RmbSoldUnderMasNoticeViaRmbClearingBankSingapore_PartBankReviewed</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Garbhan Malone</author>
    <author>Nuraadilah MOHAMMAD ELHAM (MAS)</author>
  </authors>
  <commentList>
    <comment ref="C8" authorId="0" shapeId="0" xr:uid="{00000000-0006-0000-2C00-000001000000}">
      <text>
        <r>
          <rPr>
            <b/>
            <sz val="9"/>
            <color indexed="81"/>
            <rFont val="Tahoma"/>
            <family val="2"/>
          </rPr>
          <t>Metric = E_1_AmortisedCost_Amount_x000D_
Data Type = Bk_Number 19 - 9_x000D_
Bk_FairValueHierarchy = TotalAssets_CashBalances</t>
        </r>
      </text>
    </comment>
    <comment ref="D8" authorId="0" shapeId="0" xr:uid="{00000000-0006-0000-2C00-000002000000}">
      <text>
        <r>
          <rPr>
            <b/>
            <sz val="9"/>
            <color indexed="81"/>
            <rFont val="Tahoma"/>
            <family val="2"/>
          </rPr>
          <t>Metric = E_1_FairValOtherComprIncome_Amount_x000D_
Data Type = Bk_Number 19 - 9_x000D_
Bk_FairValueHierarchy = TotalAssets_CashBalances</t>
        </r>
      </text>
    </comment>
    <comment ref="E8" authorId="0" shapeId="0" xr:uid="{00000000-0006-0000-2C00-000003000000}">
      <text>
        <r>
          <rPr>
            <b/>
            <sz val="9"/>
            <color indexed="81"/>
            <rFont val="Tahoma"/>
            <family val="2"/>
          </rPr>
          <t>Metric = E_1_FairValProfitLoss_Amount_x000D_
Data Type = Bk_Number 19 - 9_x000D_
Bk_FairValueHierarchy = TotalAssets_CashBalances</t>
        </r>
      </text>
    </comment>
    <comment ref="F8" authorId="0" shapeId="0" xr:uid="{00000000-0006-0000-2C00-000004000000}">
      <text>
        <r>
          <rPr>
            <b/>
            <sz val="9"/>
            <color indexed="81"/>
            <rFont val="Tahoma"/>
            <family val="2"/>
          </rPr>
          <t>Metric = E_1_HedgingDerivatives_Amount_x000D_
Data Type = Bk_Number 19 - 9_x000D_
Bk_FairValueHierarchy = TotalAssets_CashBalances</t>
        </r>
      </text>
    </comment>
    <comment ref="H8" authorId="0" shapeId="0" xr:uid="{00000000-0006-0000-2C00-000005000000}">
      <text>
        <r>
          <rPr>
            <b/>
            <sz val="9"/>
            <color indexed="81"/>
            <rFont val="Tahoma"/>
            <family val="2"/>
          </rPr>
          <t>Metric = E_1_FairValMeasureRprtDateLvl1_Amount_x000D_
Data Type = Bk_Number 19 - 9_x000D_
Bk_FairValueHierarchy = TotalAssets_CashBalances</t>
        </r>
      </text>
    </comment>
    <comment ref="I8" authorId="0" shapeId="0" xr:uid="{00000000-0006-0000-2C00-000006000000}">
      <text>
        <r>
          <rPr>
            <b/>
            <sz val="9"/>
            <color indexed="81"/>
            <rFont val="Tahoma"/>
            <family val="2"/>
          </rPr>
          <t>Metric = E_1_FairValMeasureRprtDateLvl2_Amount_x000D_
Data Type = Bk_Number 19 - 9_x000D_
Bk_FairValueHierarchy = TotalAssets_CashBalances</t>
        </r>
      </text>
    </comment>
    <comment ref="J8" authorId="0" shapeId="0" xr:uid="{00000000-0006-0000-2C00-000007000000}">
      <text>
        <r>
          <rPr>
            <b/>
            <sz val="9"/>
            <color indexed="81"/>
            <rFont val="Tahoma"/>
            <family val="2"/>
          </rPr>
          <t>Metric = E_1_FairValMeasureRprtDateLvl3_Amount_x000D_
Data Type = Bk_Number 19 - 9_x000D_
Bk_FairValueHierarchy = TotalAssets_CashBalances</t>
        </r>
      </text>
    </comment>
    <comment ref="C9" authorId="0" shapeId="0" xr:uid="{00000000-0006-0000-2C00-000008000000}">
      <text>
        <r>
          <rPr>
            <b/>
            <sz val="9"/>
            <color indexed="81"/>
            <rFont val="Tahoma"/>
            <family val="2"/>
          </rPr>
          <t>Metric = E_1_AmortisedCost_Amount_x000D_
Data Type = Bk_Number 19 - 9_x000D_
Bk_FairValueHierarchy = TotalAssets_AmountsReceivableUnderReverseRepurchaseAgreements</t>
        </r>
      </text>
    </comment>
    <comment ref="D9" authorId="0" shapeId="0" xr:uid="{00000000-0006-0000-2C00-000009000000}">
      <text>
        <r>
          <rPr>
            <b/>
            <sz val="9"/>
            <color indexed="81"/>
            <rFont val="Tahoma"/>
            <family val="2"/>
          </rPr>
          <t>Metric = E_1_FairValOtherComprIncome_Amount_x000D_
Data Type = Bk_Number 19 - 9_x000D_
Bk_FairValueHierarchy = TotalAssets_AmountsReceivableUnderReverseRepurchaseAgreements</t>
        </r>
      </text>
    </comment>
    <comment ref="E9" authorId="0" shapeId="0" xr:uid="{00000000-0006-0000-2C00-00000A000000}">
      <text>
        <r>
          <rPr>
            <b/>
            <sz val="9"/>
            <color indexed="81"/>
            <rFont val="Tahoma"/>
            <family val="2"/>
          </rPr>
          <t>Metric = E_1_FairValProfitLoss_Amount_x000D_
Data Type = Bk_Number 19 - 9_x000D_
Bk_FairValueHierarchy = TotalAssets_AmountsReceivableUnderReverseRepurchaseAgreements</t>
        </r>
      </text>
    </comment>
    <comment ref="F9" authorId="0" shapeId="0" xr:uid="{00000000-0006-0000-2C00-00000B000000}">
      <text>
        <r>
          <rPr>
            <b/>
            <sz val="9"/>
            <color indexed="81"/>
            <rFont val="Tahoma"/>
            <family val="2"/>
          </rPr>
          <t>Metric = E_1_HedgingDerivatives_Amount_x000D_
Data Type = Bk_Number 19 - 9_x000D_
Bk_FairValueHierarchy = TotalAssets_AmountsReceivableUnderReverseRepurchaseAgreements</t>
        </r>
      </text>
    </comment>
    <comment ref="H9" authorId="0" shapeId="0" xr:uid="{00000000-0006-0000-2C00-00000C000000}">
      <text>
        <r>
          <rPr>
            <b/>
            <sz val="9"/>
            <color indexed="81"/>
            <rFont val="Tahoma"/>
            <family val="2"/>
          </rPr>
          <t>Metric = E_1_FairValMeasureRprtDateLvl1_Amount_x000D_
Data Type = Bk_Number 19 - 9_x000D_
Bk_FairValueHierarchy = TotalAssets_AmountsReceivableUnderReverseRepurchaseAgreements</t>
        </r>
      </text>
    </comment>
    <comment ref="I9" authorId="0" shapeId="0" xr:uid="{00000000-0006-0000-2C00-00000D000000}">
      <text>
        <r>
          <rPr>
            <b/>
            <sz val="9"/>
            <color indexed="81"/>
            <rFont val="Tahoma"/>
            <family val="2"/>
          </rPr>
          <t>Metric = E_1_FairValMeasureRprtDateLvl2_Amount_x000D_
Data Type = Bk_Number 19 - 9_x000D_
Bk_FairValueHierarchy = TotalAssets_AmountsReceivableUnderReverseRepurchaseAgreements</t>
        </r>
      </text>
    </comment>
    <comment ref="J9" authorId="0" shapeId="0" xr:uid="{00000000-0006-0000-2C00-00000E000000}">
      <text>
        <r>
          <rPr>
            <b/>
            <sz val="9"/>
            <color indexed="81"/>
            <rFont val="Tahoma"/>
            <family val="2"/>
          </rPr>
          <t>Metric = E_1_FairValMeasureRprtDateLvl3_Amount_x000D_
Data Type = Bk_Number 19 - 9_x000D_
Bk_FairValueHierarchy = TotalAssets_AmountsReceivableUnderReverseRepurchaseAgreements</t>
        </r>
      </text>
    </comment>
    <comment ref="C10" authorId="0" shapeId="0" xr:uid="{00000000-0006-0000-2C00-00000F000000}">
      <text>
        <r>
          <rPr>
            <b/>
            <sz val="9"/>
            <color indexed="81"/>
            <rFont val="Tahoma"/>
            <family val="2"/>
          </rPr>
          <t>Metric = E_1_AmortisedCost_Amount_x000D_
Data Type = Bk_Number 19 - 9_x000D_
Bk_FairValueHierarchy = TotalAssets_PositiveFairValuesForFinancialDerivatives</t>
        </r>
      </text>
    </comment>
    <comment ref="D10" authorId="0" shapeId="0" xr:uid="{00000000-0006-0000-2C00-000010000000}">
      <text>
        <r>
          <rPr>
            <b/>
            <sz val="9"/>
            <color indexed="81"/>
            <rFont val="Tahoma"/>
            <family val="2"/>
          </rPr>
          <t>Metric = E_1_FairValOtherComprIncome_Amount_x000D_
Data Type = Bk_Number 19 - 9_x000D_
Bk_FairValueHierarchy = TotalAssets_PositiveFairValuesForFinancialDerivatives</t>
        </r>
      </text>
    </comment>
    <comment ref="E10" authorId="0" shapeId="0" xr:uid="{00000000-0006-0000-2C00-000011000000}">
      <text>
        <r>
          <rPr>
            <b/>
            <sz val="9"/>
            <color indexed="81"/>
            <rFont val="Tahoma"/>
            <family val="2"/>
          </rPr>
          <t>Metric = E_1_FairValProfitLoss_Amount_x000D_
Data Type = Bk_Number 19 - 9_x000D_
Bk_FairValueHierarchy = TotalAssets_PositiveFairValuesForFinancialDerivatives</t>
        </r>
      </text>
    </comment>
    <comment ref="F10" authorId="0" shapeId="0" xr:uid="{00000000-0006-0000-2C00-000012000000}">
      <text>
        <r>
          <rPr>
            <b/>
            <sz val="9"/>
            <color indexed="81"/>
            <rFont val="Tahoma"/>
            <family val="2"/>
          </rPr>
          <t>Metric = E_1_HedgingDerivatives_Amount_x000D_
Data Type = Bk_Number 19 - 9_x000D_
Bk_FairValueHierarchy = TotalAssets_PositiveFairValuesForFinancialDerivatives</t>
        </r>
      </text>
    </comment>
    <comment ref="H10" authorId="0" shapeId="0" xr:uid="{00000000-0006-0000-2C00-000013000000}">
      <text>
        <r>
          <rPr>
            <b/>
            <sz val="9"/>
            <color indexed="81"/>
            <rFont val="Tahoma"/>
            <family val="2"/>
          </rPr>
          <t>Metric = E_1_FairValMeasureRprtDateLvl1_Amount_x000D_
Data Type = Bk_Number 19 - 9_x000D_
Bk_FairValueHierarchy = TotalAssets_PositiveFairValuesForFinancialDerivatives</t>
        </r>
      </text>
    </comment>
    <comment ref="I10" authorId="0" shapeId="0" xr:uid="{00000000-0006-0000-2C00-000014000000}">
      <text>
        <r>
          <rPr>
            <b/>
            <sz val="9"/>
            <color indexed="81"/>
            <rFont val="Tahoma"/>
            <family val="2"/>
          </rPr>
          <t>Metric = E_1_FairValMeasureRprtDateLvl2_Amount_x000D_
Data Type = Bk_Number 19 - 9_x000D_
Bk_FairValueHierarchy = TotalAssets_PositiveFairValuesForFinancialDerivatives</t>
        </r>
      </text>
    </comment>
    <comment ref="J10" authorId="0" shapeId="0" xr:uid="{00000000-0006-0000-2C00-000015000000}">
      <text>
        <r>
          <rPr>
            <b/>
            <sz val="9"/>
            <color indexed="81"/>
            <rFont val="Tahoma"/>
            <family val="2"/>
          </rPr>
          <t>Metric = E_1_FairValMeasureRprtDateLvl3_Amount_x000D_
Data Type = Bk_Number 19 - 9_x000D_
Bk_FairValueHierarchy = TotalAssets_PositiveFairValuesForFinancialDerivatives</t>
        </r>
      </text>
    </comment>
    <comment ref="C11" authorId="0" shapeId="0" xr:uid="{00000000-0006-0000-2C00-000016000000}">
      <text>
        <r>
          <rPr>
            <b/>
            <sz val="9"/>
            <color indexed="81"/>
            <rFont val="Tahoma"/>
            <family val="2"/>
          </rPr>
          <t>Metric = E_1_AmortisedCost_Amount_x000D_
Data Type = Bk_Number 19 - 9_x000D_
Bk_FairValueHierarchy = TotalAssets_NegotiableCertificatesDepositHeld</t>
        </r>
      </text>
    </comment>
    <comment ref="D11" authorId="0" shapeId="0" xr:uid="{00000000-0006-0000-2C00-000017000000}">
      <text>
        <r>
          <rPr>
            <b/>
            <sz val="9"/>
            <color indexed="81"/>
            <rFont val="Tahoma"/>
            <family val="2"/>
          </rPr>
          <t>Metric = E_1_FairValOtherComprIncome_Amount_x000D_
Data Type = Bk_Number 19 - 9_x000D_
Bk_FairValueHierarchy = TotalAssets_NegotiableCertificatesDepositHeld</t>
        </r>
      </text>
    </comment>
    <comment ref="E11" authorId="0" shapeId="0" xr:uid="{00000000-0006-0000-2C00-000018000000}">
      <text>
        <r>
          <rPr>
            <b/>
            <sz val="9"/>
            <color indexed="81"/>
            <rFont val="Tahoma"/>
            <family val="2"/>
          </rPr>
          <t>Metric = E_1_FairValProfitLoss_Amount_x000D_
Data Type = Bk_Number 19 - 9_x000D_
Bk_FairValueHierarchy = TotalAssets_NegotiableCertificatesDepositHeld</t>
        </r>
      </text>
    </comment>
    <comment ref="F11" authorId="0" shapeId="0" xr:uid="{00000000-0006-0000-2C00-000019000000}">
      <text>
        <r>
          <rPr>
            <b/>
            <sz val="9"/>
            <color indexed="81"/>
            <rFont val="Tahoma"/>
            <family val="2"/>
          </rPr>
          <t>Metric = E_1_HedgingDerivatives_Amount_x000D_
Data Type = Bk_Number 19 - 9_x000D_
Bk_FairValueHierarchy = TotalAssets_NegotiableCertificatesDepositHeld</t>
        </r>
      </text>
    </comment>
    <comment ref="H11" authorId="0" shapeId="0" xr:uid="{00000000-0006-0000-2C00-00001A000000}">
      <text>
        <r>
          <rPr>
            <b/>
            <sz val="9"/>
            <color indexed="81"/>
            <rFont val="Tahoma"/>
            <family val="2"/>
          </rPr>
          <t>Metric = E_1_FairValMeasureRprtDateLvl1_Amount_x000D_
Data Type = Bk_Number 19 - 9_x000D_
Bk_FairValueHierarchy = TotalAssets_NegotiableCertificatesDepositHeld</t>
        </r>
      </text>
    </comment>
    <comment ref="I11" authorId="0" shapeId="0" xr:uid="{00000000-0006-0000-2C00-00001B000000}">
      <text>
        <r>
          <rPr>
            <b/>
            <sz val="9"/>
            <color indexed="81"/>
            <rFont val="Tahoma"/>
            <family val="2"/>
          </rPr>
          <t>Metric = E_1_FairValMeasureRprtDateLvl2_Amount_x000D_
Data Type = Bk_Number 19 - 9_x000D_
Bk_FairValueHierarchy = TotalAssets_NegotiableCertificatesDepositHeld</t>
        </r>
      </text>
    </comment>
    <comment ref="J11" authorId="0" shapeId="0" xr:uid="{00000000-0006-0000-2C00-00001C000000}">
      <text>
        <r>
          <rPr>
            <b/>
            <sz val="9"/>
            <color indexed="81"/>
            <rFont val="Tahoma"/>
            <family val="2"/>
          </rPr>
          <t>Metric = E_1_FairValMeasureRprtDateLvl3_Amount_x000D_
Data Type = Bk_Number 19 - 9_x000D_
Bk_FairValueHierarchy = TotalAssets_NegotiableCertificatesDepositHeld</t>
        </r>
      </text>
    </comment>
    <comment ref="C13" authorId="0" shapeId="0" xr:uid="{00000000-0006-0000-2C00-00001D000000}">
      <text>
        <r>
          <rPr>
            <b/>
            <sz val="9"/>
            <color indexed="81"/>
            <rFont val="Tahoma"/>
            <family val="2"/>
          </rPr>
          <t>Metric = E_1_AmortisedCost_Amount_x000D_
Data Type = Bk_Number 19 - 9_x000D_
Bk_FairValueHierarchy = DebtSecurities_Banks</t>
        </r>
      </text>
    </comment>
    <comment ref="D13" authorId="0" shapeId="0" xr:uid="{00000000-0006-0000-2C00-00001E000000}">
      <text>
        <r>
          <rPr>
            <b/>
            <sz val="9"/>
            <color indexed="81"/>
            <rFont val="Tahoma"/>
            <family val="2"/>
          </rPr>
          <t>Metric = E_1_FairValOtherComprIncome_Amount_x000D_
Data Type = Bk_Number 19 - 9_x000D_
Bk_FairValueHierarchy = DebtSecurities_Banks</t>
        </r>
      </text>
    </comment>
    <comment ref="E13" authorId="0" shapeId="0" xr:uid="{00000000-0006-0000-2C00-00001F000000}">
      <text>
        <r>
          <rPr>
            <b/>
            <sz val="9"/>
            <color indexed="81"/>
            <rFont val="Tahoma"/>
            <family val="2"/>
          </rPr>
          <t>Metric = E_1_FairValProfitLoss_Amount_x000D_
Data Type = Bk_Number 19 - 9_x000D_
Bk_FairValueHierarchy = DebtSecurities_Banks</t>
        </r>
      </text>
    </comment>
    <comment ref="F13" authorId="0" shapeId="0" xr:uid="{00000000-0006-0000-2C00-000020000000}">
      <text>
        <r>
          <rPr>
            <b/>
            <sz val="9"/>
            <color indexed="81"/>
            <rFont val="Tahoma"/>
            <family val="2"/>
          </rPr>
          <t>Metric = E_1_HedgingDerivatives_Amount_x000D_
Data Type = Bk_Number 19 - 9_x000D_
Bk_FairValueHierarchy = DebtSecurities_Banks</t>
        </r>
      </text>
    </comment>
    <comment ref="H13" authorId="0" shapeId="0" xr:uid="{00000000-0006-0000-2C00-000021000000}">
      <text>
        <r>
          <rPr>
            <b/>
            <sz val="9"/>
            <color indexed="81"/>
            <rFont val="Tahoma"/>
            <family val="2"/>
          </rPr>
          <t>Metric = E_1_FairValMeasureRprtDateLvl1_Amount_x000D_
Data Type = Bk_Number 19 - 9_x000D_
Bk_FairValueHierarchy = DebtSecurities_Banks</t>
        </r>
      </text>
    </comment>
    <comment ref="I13" authorId="0" shapeId="0" xr:uid="{00000000-0006-0000-2C00-000022000000}">
      <text>
        <r>
          <rPr>
            <b/>
            <sz val="9"/>
            <color indexed="81"/>
            <rFont val="Tahoma"/>
            <family val="2"/>
          </rPr>
          <t>Metric = E_1_FairValMeasureRprtDateLvl2_Amount_x000D_
Data Type = Bk_Number 19 - 9_x000D_
Bk_FairValueHierarchy = DebtSecurities_Banks</t>
        </r>
      </text>
    </comment>
    <comment ref="J13" authorId="0" shapeId="0" xr:uid="{00000000-0006-0000-2C00-000023000000}">
      <text>
        <r>
          <rPr>
            <b/>
            <sz val="9"/>
            <color indexed="81"/>
            <rFont val="Tahoma"/>
            <family val="2"/>
          </rPr>
          <t>Metric = E_1_FairValMeasureRprtDateLvl3_Amount_x000D_
Data Type = Bk_Number 19 - 9_x000D_
Bk_FairValueHierarchy = DebtSecurities_Banks</t>
        </r>
      </text>
    </comment>
    <comment ref="C14" authorId="0" shapeId="0" xr:uid="{00000000-0006-0000-2C00-000024000000}">
      <text>
        <r>
          <rPr>
            <b/>
            <sz val="9"/>
            <color indexed="81"/>
            <rFont val="Tahoma"/>
            <family val="2"/>
          </rPr>
          <t>Metric = E_1_WhichInSingapore_AmortisedCost_x000D_
Data Type = Bk_Number 19 - 9</t>
        </r>
      </text>
    </comment>
    <comment ref="D14" authorId="0" shapeId="0" xr:uid="{00000000-0006-0000-2C00-000025000000}">
      <text>
        <r>
          <rPr>
            <b/>
            <sz val="9"/>
            <color indexed="81"/>
            <rFont val="Tahoma"/>
            <family val="2"/>
          </rPr>
          <t>Metric = E_1_WhichInSingapore_FairValOtherComprIncome_x000D_
Data Type = Bk_Number 19 - 9</t>
        </r>
      </text>
    </comment>
    <comment ref="E14" authorId="0" shapeId="0" xr:uid="{00000000-0006-0000-2C00-000026000000}">
      <text>
        <r>
          <rPr>
            <b/>
            <sz val="9"/>
            <color indexed="81"/>
            <rFont val="Tahoma"/>
            <family val="2"/>
          </rPr>
          <t>Metric = E_1_WhichInSingapore_FairValProfitLoss_x000D_
Data Type = Bk_Number 19 - 9</t>
        </r>
      </text>
    </comment>
    <comment ref="F14" authorId="0" shapeId="0" xr:uid="{00000000-0006-0000-2C00-000027000000}">
      <text>
        <r>
          <rPr>
            <b/>
            <sz val="9"/>
            <color indexed="81"/>
            <rFont val="Tahoma"/>
            <family val="2"/>
          </rPr>
          <t>Metric = E_1_WhichInSingapore_HedgingDerivatives_x000D_
Data Type = Bk_Number 19 - 9</t>
        </r>
      </text>
    </comment>
    <comment ref="H14" authorId="0" shapeId="0" xr:uid="{00000000-0006-0000-2C00-000028000000}">
      <text>
        <r>
          <rPr>
            <b/>
            <sz val="9"/>
            <color indexed="81"/>
            <rFont val="Tahoma"/>
            <family val="2"/>
          </rPr>
          <t>Metric = E_1_WhichInSingapore_FairValMeasureRprtDateLvl1_x000D_
Data Type = Bk_Number 19 - 9</t>
        </r>
      </text>
    </comment>
    <comment ref="I14" authorId="0" shapeId="0" xr:uid="{00000000-0006-0000-2C00-000029000000}">
      <text>
        <r>
          <rPr>
            <b/>
            <sz val="9"/>
            <color indexed="81"/>
            <rFont val="Tahoma"/>
            <family val="2"/>
          </rPr>
          <t>Metric = E_1_WhichInSingapore_FairValMeasureRprtDateLvl2_x000D_
Data Type = Bk_Number 19 - 9</t>
        </r>
      </text>
    </comment>
    <comment ref="J14" authorId="0" shapeId="0" xr:uid="{00000000-0006-0000-2C00-00002A000000}">
      <text>
        <r>
          <rPr>
            <b/>
            <sz val="9"/>
            <color indexed="81"/>
            <rFont val="Tahoma"/>
            <family val="2"/>
          </rPr>
          <t>Metric = E_1_WhichInSingapore_FairValMeasureRprtDateLvl3_x000D_
Data Type = Bk_Number 19 - 9</t>
        </r>
      </text>
    </comment>
    <comment ref="C15" authorId="0" shapeId="0" xr:uid="{00000000-0006-0000-2C00-00002B000000}">
      <text>
        <r>
          <rPr>
            <b/>
            <sz val="9"/>
            <color indexed="81"/>
            <rFont val="Tahoma"/>
            <family val="2"/>
          </rPr>
          <t>Metric = E_1_AmortisedCost_Amount_x000D_
Data Type = Bk_Number 19 - 9_x000D_
Bk_FairValueHierarchy = DebtSecurities_NonBankFinInst</t>
        </r>
      </text>
    </comment>
    <comment ref="D15" authorId="0" shapeId="0" xr:uid="{00000000-0006-0000-2C00-00002C000000}">
      <text>
        <r>
          <rPr>
            <b/>
            <sz val="9"/>
            <color indexed="81"/>
            <rFont val="Tahoma"/>
            <family val="2"/>
          </rPr>
          <t>Metric = E_1_FairValOtherComprIncome_Amount_x000D_
Data Type = Bk_Number 19 - 9_x000D_
Bk_FairValueHierarchy = DebtSecurities_NonBankFinInst</t>
        </r>
      </text>
    </comment>
    <comment ref="E15" authorId="0" shapeId="0" xr:uid="{00000000-0006-0000-2C00-00002D000000}">
      <text>
        <r>
          <rPr>
            <b/>
            <sz val="9"/>
            <color indexed="81"/>
            <rFont val="Tahoma"/>
            <family val="2"/>
          </rPr>
          <t>Metric = E_1_FairValProfitLoss_Amount_x000D_
Data Type = Bk_Number 19 - 9_x000D_
Bk_FairValueHierarchy = DebtSecurities_NonBankFinInst</t>
        </r>
      </text>
    </comment>
    <comment ref="F15" authorId="0" shapeId="0" xr:uid="{00000000-0006-0000-2C00-00002E000000}">
      <text>
        <r>
          <rPr>
            <b/>
            <sz val="9"/>
            <color indexed="81"/>
            <rFont val="Tahoma"/>
            <family val="2"/>
          </rPr>
          <t>Metric = E_1_HedgingDerivatives_Amount_x000D_
Data Type = Bk_Number 19 - 9_x000D_
Bk_FairValueHierarchy = DebtSecurities_NonBankFinInst</t>
        </r>
      </text>
    </comment>
    <comment ref="H15" authorId="0" shapeId="0" xr:uid="{00000000-0006-0000-2C00-00002F000000}">
      <text>
        <r>
          <rPr>
            <b/>
            <sz val="9"/>
            <color indexed="81"/>
            <rFont val="Tahoma"/>
            <family val="2"/>
          </rPr>
          <t>Metric = E_1_FairValMeasureRprtDateLvl1_Amount_x000D_
Data Type = Bk_Number 19 - 9_x000D_
Bk_FairValueHierarchy = DebtSecurities_NonBankFinInst</t>
        </r>
      </text>
    </comment>
    <comment ref="I15" authorId="0" shapeId="0" xr:uid="{00000000-0006-0000-2C00-000030000000}">
      <text>
        <r>
          <rPr>
            <b/>
            <sz val="9"/>
            <color indexed="81"/>
            <rFont val="Tahoma"/>
            <family val="2"/>
          </rPr>
          <t>Metric = E_1_FairValMeasureRprtDateLvl2_Amount_x000D_
Data Type = Bk_Number 19 - 9_x000D_
Bk_FairValueHierarchy = DebtSecurities_NonBankFinInst</t>
        </r>
      </text>
    </comment>
    <comment ref="J15" authorId="0" shapeId="0" xr:uid="{00000000-0006-0000-2C00-000031000000}">
      <text>
        <r>
          <rPr>
            <b/>
            <sz val="9"/>
            <color indexed="81"/>
            <rFont val="Tahoma"/>
            <family val="2"/>
          </rPr>
          <t>Metric = E_1_FairValMeasureRprtDateLvl3_Amount_x000D_
Data Type = Bk_Number 19 - 9_x000D_
Bk_FairValueHierarchy = DebtSecurities_NonBankFinInst</t>
        </r>
      </text>
    </comment>
    <comment ref="C16" authorId="0" shapeId="0" xr:uid="{00000000-0006-0000-2C00-000032000000}">
      <text>
        <r>
          <rPr>
            <b/>
            <sz val="9"/>
            <color indexed="81"/>
            <rFont val="Tahoma"/>
            <family val="2"/>
          </rPr>
          <t>Metric = E_1_AmortisedCost_Amount_x000D_
Data Type = Bk_Number 19 - 9_x000D_
Bk_FairValueHierarchy = DebtSecurities_CentralBanksOfficialMonetaryAuthorities</t>
        </r>
      </text>
    </comment>
    <comment ref="D16" authorId="0" shapeId="0" xr:uid="{00000000-0006-0000-2C00-000033000000}">
      <text>
        <r>
          <rPr>
            <b/>
            <sz val="9"/>
            <color indexed="81"/>
            <rFont val="Tahoma"/>
            <family val="2"/>
          </rPr>
          <t>Metric = E_1_FairValOtherComprIncome_Amount_x000D_
Data Type = Bk_Number 19 - 9_x000D_
Bk_FairValueHierarchy = DebtSecurities_CentralBanksOfficialMonetaryAuthorities</t>
        </r>
      </text>
    </comment>
    <comment ref="E16" authorId="0" shapeId="0" xr:uid="{00000000-0006-0000-2C00-000034000000}">
      <text>
        <r>
          <rPr>
            <b/>
            <sz val="9"/>
            <color indexed="81"/>
            <rFont val="Tahoma"/>
            <family val="2"/>
          </rPr>
          <t>Metric = E_1_FairValProfitLoss_Amount_x000D_
Data Type = Bk_Number 19 - 9_x000D_
Bk_FairValueHierarchy = DebtSecurities_CentralBanksOfficialMonetaryAuthorities</t>
        </r>
      </text>
    </comment>
    <comment ref="F16" authorId="0" shapeId="0" xr:uid="{00000000-0006-0000-2C00-000035000000}">
      <text>
        <r>
          <rPr>
            <b/>
            <sz val="9"/>
            <color indexed="81"/>
            <rFont val="Tahoma"/>
            <family val="2"/>
          </rPr>
          <t>Metric = E_1_HedgingDerivatives_Amount_x000D_
Data Type = Bk_Number 19 - 9_x000D_
Bk_FairValueHierarchy = DebtSecurities_CentralBanksOfficialMonetaryAuthorities</t>
        </r>
      </text>
    </comment>
    <comment ref="H16" authorId="0" shapeId="0" xr:uid="{00000000-0006-0000-2C00-000036000000}">
      <text>
        <r>
          <rPr>
            <b/>
            <sz val="9"/>
            <color indexed="81"/>
            <rFont val="Tahoma"/>
            <family val="2"/>
          </rPr>
          <t>Metric = E_1_FairValMeasureRprtDateLvl1_Amount_x000D_
Data Type = Bk_Number 19 - 9_x000D_
Bk_FairValueHierarchy = DebtSecurities_CentralBanksOfficialMonetaryAuthorities</t>
        </r>
      </text>
    </comment>
    <comment ref="I16" authorId="0" shapeId="0" xr:uid="{00000000-0006-0000-2C00-000037000000}">
      <text>
        <r>
          <rPr>
            <b/>
            <sz val="9"/>
            <color indexed="81"/>
            <rFont val="Tahoma"/>
            <family val="2"/>
          </rPr>
          <t>Metric = E_1_FairValMeasureRprtDateLvl2_Amount_x000D_
Data Type = Bk_Number 19 - 9_x000D_
Bk_FairValueHierarchy = DebtSecurities_CentralBanksOfficialMonetaryAuthorities</t>
        </r>
      </text>
    </comment>
    <comment ref="J16" authorId="0" shapeId="0" xr:uid="{00000000-0006-0000-2C00-000038000000}">
      <text>
        <r>
          <rPr>
            <b/>
            <sz val="9"/>
            <color indexed="81"/>
            <rFont val="Tahoma"/>
            <family val="2"/>
          </rPr>
          <t>Metric = E_1_FairValMeasureRprtDateLvl3_Amount_x000D_
Data Type = Bk_Number 19 - 9_x000D_
Bk_FairValueHierarchy = DebtSecurities_CentralBanksOfficialMonetaryAuthorities</t>
        </r>
      </text>
    </comment>
    <comment ref="C17" authorId="0" shapeId="0" xr:uid="{00000000-0006-0000-2C00-000039000000}">
      <text>
        <r>
          <rPr>
            <b/>
            <sz val="9"/>
            <color indexed="81"/>
            <rFont val="Tahoma"/>
            <family val="2"/>
          </rPr>
          <t>Metric = E_1_AmortisedCost_Amount_x000D_
Data Type = Bk_Number 19 - 9_x000D_
Bk_FairValueHierarchy = DebtSecurities_MonetaryAuthoritySingapore</t>
        </r>
      </text>
    </comment>
    <comment ref="D17" authorId="0" shapeId="0" xr:uid="{00000000-0006-0000-2C00-00003A000000}">
      <text>
        <r>
          <rPr>
            <b/>
            <sz val="9"/>
            <color indexed="81"/>
            <rFont val="Tahoma"/>
            <family val="2"/>
          </rPr>
          <t>Metric = E_1_FairValOtherComprIncome_Amount_x000D_
Data Type = Bk_Number 19 - 9_x000D_
Bk_FairValueHierarchy = DebtSecurities_MonetaryAuthoritySingapore</t>
        </r>
      </text>
    </comment>
    <comment ref="E17" authorId="0" shapeId="0" xr:uid="{00000000-0006-0000-2C00-00003B000000}">
      <text>
        <r>
          <rPr>
            <b/>
            <sz val="9"/>
            <color indexed="81"/>
            <rFont val="Tahoma"/>
            <family val="2"/>
          </rPr>
          <t>Metric = E_1_FairValProfitLoss_Amount_x000D_
Data Type = Bk_Number 19 - 9_x000D_
Bk_FairValueHierarchy = DebtSecurities_MonetaryAuthoritySingapore</t>
        </r>
      </text>
    </comment>
    <comment ref="F17" authorId="0" shapeId="0" xr:uid="{00000000-0006-0000-2C00-00003C000000}">
      <text>
        <r>
          <rPr>
            <b/>
            <sz val="9"/>
            <color indexed="81"/>
            <rFont val="Tahoma"/>
            <family val="2"/>
          </rPr>
          <t>Metric = E_1_HedgingDerivatives_Amount_x000D_
Data Type = Bk_Number 19 - 9_x000D_
Bk_FairValueHierarchy = DebtSecurities_MonetaryAuthoritySingapore</t>
        </r>
      </text>
    </comment>
    <comment ref="H17" authorId="0" shapeId="0" xr:uid="{00000000-0006-0000-2C00-00003D000000}">
      <text>
        <r>
          <rPr>
            <b/>
            <sz val="9"/>
            <color indexed="81"/>
            <rFont val="Tahoma"/>
            <family val="2"/>
          </rPr>
          <t>Metric = E_1_FairValMeasureRprtDateLvl1_Amount_x000D_
Data Type = Bk_Number 19 - 9_x000D_
Bk_FairValueHierarchy = DebtSecurities_MonetaryAuthoritySingapore</t>
        </r>
      </text>
    </comment>
    <comment ref="I17" authorId="0" shapeId="0" xr:uid="{00000000-0006-0000-2C00-00003E000000}">
      <text>
        <r>
          <rPr>
            <b/>
            <sz val="9"/>
            <color indexed="81"/>
            <rFont val="Tahoma"/>
            <family val="2"/>
          </rPr>
          <t>Metric = E_1_FairValMeasureRprtDateLvl2_Amount_x000D_
Data Type = Bk_Number 19 - 9_x000D_
Bk_FairValueHierarchy = DebtSecurities_MonetaryAuthoritySingapore</t>
        </r>
      </text>
    </comment>
    <comment ref="J17" authorId="0" shapeId="0" xr:uid="{00000000-0006-0000-2C00-00003F000000}">
      <text>
        <r>
          <rPr>
            <b/>
            <sz val="9"/>
            <color indexed="81"/>
            <rFont val="Tahoma"/>
            <family val="2"/>
          </rPr>
          <t>Metric = E_1_FairValMeasureRprtDateLvl3_Amount_x000D_
Data Type = Bk_Number 19 - 9_x000D_
Bk_FairValueHierarchy = DebtSecurities_MonetaryAuthoritySingapore</t>
        </r>
      </text>
    </comment>
    <comment ref="C18" authorId="0" shapeId="0" xr:uid="{00000000-0006-0000-2C00-000040000000}">
      <text>
        <r>
          <rPr>
            <b/>
            <sz val="9"/>
            <color indexed="81"/>
            <rFont val="Tahoma"/>
            <family val="2"/>
          </rPr>
          <t>Metric = E_1_AmortisedCost_Amount_x000D_
Data Type = Bk_Number 19 - 9_x000D_
Bk_FairValueHierarchy = DebtSecurities_Governments</t>
        </r>
      </text>
    </comment>
    <comment ref="D18" authorId="0" shapeId="0" xr:uid="{00000000-0006-0000-2C00-000041000000}">
      <text>
        <r>
          <rPr>
            <b/>
            <sz val="9"/>
            <color indexed="81"/>
            <rFont val="Tahoma"/>
            <family val="2"/>
          </rPr>
          <t>Metric = E_1_FairValOtherComprIncome_Amount_x000D_
Data Type = Bk_Number 19 - 9_x000D_
Bk_FairValueHierarchy = DebtSecurities_Governments</t>
        </r>
      </text>
    </comment>
    <comment ref="E18" authorId="0" shapeId="0" xr:uid="{00000000-0006-0000-2C00-000042000000}">
      <text>
        <r>
          <rPr>
            <b/>
            <sz val="9"/>
            <color indexed="81"/>
            <rFont val="Tahoma"/>
            <family val="2"/>
          </rPr>
          <t>Metric = E_1_FairValProfitLoss_Amount_x000D_
Data Type = Bk_Number 19 - 9_x000D_
Bk_FairValueHierarchy = DebtSecurities_Governments</t>
        </r>
      </text>
    </comment>
    <comment ref="F18" authorId="0" shapeId="0" xr:uid="{00000000-0006-0000-2C00-000043000000}">
      <text>
        <r>
          <rPr>
            <b/>
            <sz val="9"/>
            <color indexed="81"/>
            <rFont val="Tahoma"/>
            <family val="2"/>
          </rPr>
          <t>Metric = E_1_HedgingDerivatives_Amount_x000D_
Data Type = Bk_Number 19 - 9_x000D_
Bk_FairValueHierarchy = DebtSecurities_Governments</t>
        </r>
      </text>
    </comment>
    <comment ref="H18" authorId="0" shapeId="0" xr:uid="{00000000-0006-0000-2C00-000044000000}">
      <text>
        <r>
          <rPr>
            <b/>
            <sz val="9"/>
            <color indexed="81"/>
            <rFont val="Tahoma"/>
            <family val="2"/>
          </rPr>
          <t>Metric = E_1_FairValMeasureRprtDateLvl1_Amount_x000D_
Data Type = Bk_Number 19 - 9_x000D_
Bk_FairValueHierarchy = DebtSecurities_Governments</t>
        </r>
      </text>
    </comment>
    <comment ref="I18" authorId="0" shapeId="0" xr:uid="{00000000-0006-0000-2C00-000045000000}">
      <text>
        <r>
          <rPr>
            <b/>
            <sz val="9"/>
            <color indexed="81"/>
            <rFont val="Tahoma"/>
            <family val="2"/>
          </rPr>
          <t>Metric = E_1_FairValMeasureRprtDateLvl2_Amount_x000D_
Data Type = Bk_Number 19 - 9_x000D_
Bk_FairValueHierarchy = DebtSecurities_Governments</t>
        </r>
      </text>
    </comment>
    <comment ref="J18" authorId="0" shapeId="0" xr:uid="{00000000-0006-0000-2C00-000046000000}">
      <text>
        <r>
          <rPr>
            <b/>
            <sz val="9"/>
            <color indexed="81"/>
            <rFont val="Tahoma"/>
            <family val="2"/>
          </rPr>
          <t>Metric = E_1_FairValMeasureRprtDateLvl3_Amount_x000D_
Data Type = Bk_Number 19 - 9_x000D_
Bk_FairValueHierarchy = DebtSecurities_Governments</t>
        </r>
      </text>
    </comment>
    <comment ref="C19" authorId="0" shapeId="0" xr:uid="{00000000-0006-0000-2C00-000047000000}">
      <text>
        <r>
          <rPr>
            <b/>
            <sz val="9"/>
            <color indexed="81"/>
            <rFont val="Tahoma"/>
            <family val="2"/>
          </rPr>
          <t>Metric = E_1_GovernWhichSingapore_AmortisedCost_x000D_
Data Type = Bk_Number 19 - 9</t>
        </r>
      </text>
    </comment>
    <comment ref="D19" authorId="0" shapeId="0" xr:uid="{00000000-0006-0000-2C00-000048000000}">
      <text>
        <r>
          <rPr>
            <b/>
            <sz val="9"/>
            <color indexed="81"/>
            <rFont val="Tahoma"/>
            <family val="2"/>
          </rPr>
          <t>Metric = E_1_GovernWhichSingapore_FairValOtherComprIncome_x000D_
Data Type = Bk_Number 19 - 9</t>
        </r>
      </text>
    </comment>
    <comment ref="E19" authorId="0" shapeId="0" xr:uid="{00000000-0006-0000-2C00-000049000000}">
      <text>
        <r>
          <rPr>
            <b/>
            <sz val="9"/>
            <color indexed="81"/>
            <rFont val="Tahoma"/>
            <family val="2"/>
          </rPr>
          <t>Metric = E_1_GovernWhichSingapore_FairValProfitLoss_x000D_
Data Type = Bk_Number 19 - 9</t>
        </r>
      </text>
    </comment>
    <comment ref="F19" authorId="0" shapeId="0" xr:uid="{00000000-0006-0000-2C00-00004A000000}">
      <text>
        <r>
          <rPr>
            <b/>
            <sz val="9"/>
            <color indexed="81"/>
            <rFont val="Tahoma"/>
            <family val="2"/>
          </rPr>
          <t>Metric = E_1_GovernWhichSingapore_HedgingDerivatives_x000D_
Data Type = Bk_Number 19 - 9</t>
        </r>
      </text>
    </comment>
    <comment ref="H19" authorId="0" shapeId="0" xr:uid="{00000000-0006-0000-2C00-00004B000000}">
      <text>
        <r>
          <rPr>
            <b/>
            <sz val="9"/>
            <color indexed="81"/>
            <rFont val="Tahoma"/>
            <family val="2"/>
          </rPr>
          <t>Metric = E_1_GovernWhichSingapore_FairValMeasureRprtDateLvl1_x000D_
Data Type = Bk_Number 19 - 9</t>
        </r>
      </text>
    </comment>
    <comment ref="I19" authorId="0" shapeId="0" xr:uid="{00000000-0006-0000-2C00-00004C000000}">
      <text>
        <r>
          <rPr>
            <b/>
            <sz val="9"/>
            <color indexed="81"/>
            <rFont val="Tahoma"/>
            <family val="2"/>
          </rPr>
          <t>Metric = E_1_GovernWhichSingapore_FairValMeasureRprtDateLvl2_x000D_
Data Type = Bk_Number 19 - 9</t>
        </r>
      </text>
    </comment>
    <comment ref="J19" authorId="0" shapeId="0" xr:uid="{00000000-0006-0000-2C00-00004D000000}">
      <text>
        <r>
          <rPr>
            <b/>
            <sz val="9"/>
            <color indexed="81"/>
            <rFont val="Tahoma"/>
            <family val="2"/>
          </rPr>
          <t>Metric = E_1_GovernWhichSingapore_FairValMeasureRprtDateLvl3_x000D_
Data Type = Bk_Number 19 - 9</t>
        </r>
      </text>
    </comment>
    <comment ref="C20" authorId="0" shapeId="0" xr:uid="{00000000-0006-0000-2C00-00004E000000}">
      <text>
        <r>
          <rPr>
            <b/>
            <sz val="9"/>
            <color indexed="81"/>
            <rFont val="Tahoma"/>
            <family val="2"/>
          </rPr>
          <t>Metric = E_1_AmortisedCost_Amount_x000D_
Data Type = Bk_Number 19 - 9_x000D_
Bk_FairValueHierarchy = DebtSecurities_PublicSectorEntities</t>
        </r>
      </text>
    </comment>
    <comment ref="D20" authorId="0" shapeId="0" xr:uid="{00000000-0006-0000-2C00-00004F000000}">
      <text>
        <r>
          <rPr>
            <b/>
            <sz val="9"/>
            <color indexed="81"/>
            <rFont val="Tahoma"/>
            <family val="2"/>
          </rPr>
          <t>Metric = E_1_FairValOtherComprIncome_Amount_x000D_
Data Type = Bk_Number 19 - 9_x000D_
Bk_FairValueHierarchy = DebtSecurities_PublicSectorEntities</t>
        </r>
      </text>
    </comment>
    <comment ref="E20" authorId="0" shapeId="0" xr:uid="{00000000-0006-0000-2C00-000050000000}">
      <text>
        <r>
          <rPr>
            <b/>
            <sz val="9"/>
            <color indexed="81"/>
            <rFont val="Tahoma"/>
            <family val="2"/>
          </rPr>
          <t>Metric = E_1_FairValProfitLoss_Amount_x000D_
Data Type = Bk_Number 19 - 9_x000D_
Bk_FairValueHierarchy = DebtSecurities_PublicSectorEntities</t>
        </r>
      </text>
    </comment>
    <comment ref="F20" authorId="0" shapeId="0" xr:uid="{00000000-0006-0000-2C00-000051000000}">
      <text>
        <r>
          <rPr>
            <b/>
            <sz val="9"/>
            <color indexed="81"/>
            <rFont val="Tahoma"/>
            <family val="2"/>
          </rPr>
          <t>Metric = E_1_HedgingDerivatives_Amount_x000D_
Data Type = Bk_Number 19 - 9_x000D_
Bk_FairValueHierarchy = DebtSecurities_PublicSectorEntities</t>
        </r>
      </text>
    </comment>
    <comment ref="H20" authorId="0" shapeId="0" xr:uid="{00000000-0006-0000-2C00-000052000000}">
      <text>
        <r>
          <rPr>
            <b/>
            <sz val="9"/>
            <color indexed="81"/>
            <rFont val="Tahoma"/>
            <family val="2"/>
          </rPr>
          <t>Metric = E_1_FairValMeasureRprtDateLvl1_Amount_x000D_
Data Type = Bk_Number 19 - 9_x000D_
Bk_FairValueHierarchy = DebtSecurities_PublicSectorEntities</t>
        </r>
      </text>
    </comment>
    <comment ref="I20" authorId="0" shapeId="0" xr:uid="{00000000-0006-0000-2C00-000053000000}">
      <text>
        <r>
          <rPr>
            <b/>
            <sz val="9"/>
            <color indexed="81"/>
            <rFont val="Tahoma"/>
            <family val="2"/>
          </rPr>
          <t>Metric = E_1_FairValMeasureRprtDateLvl2_Amount_x000D_
Data Type = Bk_Number 19 - 9_x000D_
Bk_FairValueHierarchy = DebtSecurities_PublicSectorEntities</t>
        </r>
      </text>
    </comment>
    <comment ref="J20" authorId="0" shapeId="0" xr:uid="{00000000-0006-0000-2C00-000054000000}">
      <text>
        <r>
          <rPr>
            <b/>
            <sz val="9"/>
            <color indexed="81"/>
            <rFont val="Tahoma"/>
            <family val="2"/>
          </rPr>
          <t>Metric = E_1_FairValMeasureRprtDateLvl3_Amount_x000D_
Data Type = Bk_Number 19 - 9_x000D_
Bk_FairValueHierarchy = DebtSecurities_PublicSectorEntities</t>
        </r>
      </text>
    </comment>
    <comment ref="C21" authorId="0" shapeId="0" xr:uid="{00000000-0006-0000-2C00-000055000000}">
      <text>
        <r>
          <rPr>
            <b/>
            <sz val="9"/>
            <color indexed="81"/>
            <rFont val="Tahoma"/>
            <family val="2"/>
          </rPr>
          <t>Metric = E_1_PSEWhichSingapore_AmortisedCost_x000D_
Data Type = Bk_Number 19 - 9</t>
        </r>
      </text>
    </comment>
    <comment ref="D21" authorId="0" shapeId="0" xr:uid="{00000000-0006-0000-2C00-000056000000}">
      <text>
        <r>
          <rPr>
            <b/>
            <sz val="9"/>
            <color indexed="81"/>
            <rFont val="Tahoma"/>
            <family val="2"/>
          </rPr>
          <t>Metric = E_1_PSEWhichSingapore_FairValOtherComprIncome_x000D_
Data Type = Bk_Number 19 - 9</t>
        </r>
      </text>
    </comment>
    <comment ref="E21" authorId="0" shapeId="0" xr:uid="{00000000-0006-0000-2C00-000057000000}">
      <text>
        <r>
          <rPr>
            <b/>
            <sz val="9"/>
            <color indexed="81"/>
            <rFont val="Tahoma"/>
            <family val="2"/>
          </rPr>
          <t>Metric = E_1_PSEWhichSingapore_FairValProfitLoss_x000D_
Data Type = Bk_Number 19 - 9</t>
        </r>
      </text>
    </comment>
    <comment ref="F21" authorId="0" shapeId="0" xr:uid="{00000000-0006-0000-2C00-000058000000}">
      <text>
        <r>
          <rPr>
            <b/>
            <sz val="9"/>
            <color indexed="81"/>
            <rFont val="Tahoma"/>
            <family val="2"/>
          </rPr>
          <t>Metric = E_1_PSEWhichSingapore_HedgingDerivatives_x000D_
Data Type = Bk_Number 19 - 9</t>
        </r>
      </text>
    </comment>
    <comment ref="H21" authorId="0" shapeId="0" xr:uid="{00000000-0006-0000-2C00-000059000000}">
      <text>
        <r>
          <rPr>
            <b/>
            <sz val="9"/>
            <color indexed="81"/>
            <rFont val="Tahoma"/>
            <family val="2"/>
          </rPr>
          <t>Metric = E_1_PSEWhichSingapore_FairValMeasureRprtDateLvl1
Data Type = Bk_Number 19 - 9</t>
        </r>
      </text>
    </comment>
    <comment ref="I21" authorId="0" shapeId="0" xr:uid="{00000000-0006-0000-2C00-00005A000000}">
      <text>
        <r>
          <rPr>
            <b/>
            <sz val="9"/>
            <color indexed="81"/>
            <rFont val="Tahoma"/>
            <family val="2"/>
          </rPr>
          <t>Metric = E_1_PSEWhichSingapore_FairValMeasureRprtDateLvl2_x000D_
Data Type = Bk_Number 19 - 9</t>
        </r>
      </text>
    </comment>
    <comment ref="J21" authorId="0" shapeId="0" xr:uid="{00000000-0006-0000-2C00-00005B000000}">
      <text>
        <r>
          <rPr>
            <b/>
            <sz val="9"/>
            <color indexed="81"/>
            <rFont val="Tahoma"/>
            <family val="2"/>
          </rPr>
          <t>Metric = E_1_PSEWhichSingapore_FairValMeasureRprtDateLvl3_x000D_
Data Type = Bk_Number 19 - 9</t>
        </r>
      </text>
    </comment>
    <comment ref="C22" authorId="0" shapeId="0" xr:uid="{00000000-0006-0000-2C00-00005C000000}">
      <text>
        <r>
          <rPr>
            <b/>
            <sz val="9"/>
            <color indexed="81"/>
            <rFont val="Tahoma"/>
            <family val="2"/>
          </rPr>
          <t>Metric = E_1_WhichStatutoryBoard_AmortisedCost_x000D_
Data Type = Bk_Number 19 - 9</t>
        </r>
      </text>
    </comment>
    <comment ref="D22" authorId="0" shapeId="0" xr:uid="{00000000-0006-0000-2C00-00005D000000}">
      <text>
        <r>
          <rPr>
            <b/>
            <sz val="9"/>
            <color indexed="81"/>
            <rFont val="Tahoma"/>
            <family val="2"/>
          </rPr>
          <t>Metric = E_1_WhichStatutoryBoard_FairValOtherComprIncome_x000D_
Data Type = Bk_Number 19 - 9</t>
        </r>
      </text>
    </comment>
    <comment ref="E22" authorId="0" shapeId="0" xr:uid="{00000000-0006-0000-2C00-00005E000000}">
      <text>
        <r>
          <rPr>
            <b/>
            <sz val="9"/>
            <color indexed="81"/>
            <rFont val="Tahoma"/>
            <family val="2"/>
          </rPr>
          <t>Metric = E_1_WhichStatutoryBoard_FairValProfitLoss_x000D_
Data Type = Bk_Number 19 - 9</t>
        </r>
      </text>
    </comment>
    <comment ref="F22" authorId="0" shapeId="0" xr:uid="{00000000-0006-0000-2C00-00005F000000}">
      <text>
        <r>
          <rPr>
            <b/>
            <sz val="9"/>
            <color indexed="81"/>
            <rFont val="Tahoma"/>
            <family val="2"/>
          </rPr>
          <t>Metric = E_1_WhichStatutoryBoard_HedgingDerivatives_x000D_
Data Type = Bk_Number 19 - 9</t>
        </r>
      </text>
    </comment>
    <comment ref="H22" authorId="0" shapeId="0" xr:uid="{00000000-0006-0000-2C00-000060000000}">
      <text>
        <r>
          <rPr>
            <b/>
            <sz val="9"/>
            <color indexed="81"/>
            <rFont val="Tahoma"/>
            <family val="2"/>
          </rPr>
          <t>Metric = E_1_WhichStatutoryBoard_FairValMeasureRprtDateLvl1_x000D_
Data Type = Bk_Number 19 - 9</t>
        </r>
      </text>
    </comment>
    <comment ref="I22" authorId="0" shapeId="0" xr:uid="{00000000-0006-0000-2C00-000061000000}">
      <text>
        <r>
          <rPr>
            <b/>
            <sz val="9"/>
            <color indexed="81"/>
            <rFont val="Tahoma"/>
            <family val="2"/>
          </rPr>
          <t>Metric = E_1_WhichStatutoryBoard_FairValMeasureRprtDateLvl2_x000D_
Data Type = Bk_Number 19 - 9</t>
        </r>
      </text>
    </comment>
    <comment ref="J22" authorId="0" shapeId="0" xr:uid="{00000000-0006-0000-2C00-000062000000}">
      <text>
        <r>
          <rPr>
            <b/>
            <sz val="9"/>
            <color indexed="81"/>
            <rFont val="Tahoma"/>
            <family val="2"/>
          </rPr>
          <t>Metric = E_1_WhichStatutoryBoard_FairValMeasureRprtDateLvl3_x000D_
Data Type = Bk_Number 19 - 9</t>
        </r>
      </text>
    </comment>
    <comment ref="C23" authorId="0" shapeId="0" xr:uid="{00000000-0006-0000-2C00-000063000000}">
      <text>
        <r>
          <rPr>
            <b/>
            <sz val="9"/>
            <color indexed="81"/>
            <rFont val="Tahoma"/>
            <family val="2"/>
          </rPr>
          <t>Metric = E_1_AmortisedCost_Amount_x000D_
Data Type = Bk_Number 19 - 9_x000D_
Bk_FairValueHierarchy = DebtSecurities_NonFinCorporates</t>
        </r>
      </text>
    </comment>
    <comment ref="D23" authorId="0" shapeId="0" xr:uid="{00000000-0006-0000-2C00-000064000000}">
      <text>
        <r>
          <rPr>
            <b/>
            <sz val="9"/>
            <color indexed="81"/>
            <rFont val="Tahoma"/>
            <family val="2"/>
          </rPr>
          <t>Metric = E_1_FairValOtherComprIncome_Amount_x000D_
Data Type = Bk_Number 19 - 9_x000D_
Bk_FairValueHierarchy = DebtSecurities_NonFinCorporates</t>
        </r>
      </text>
    </comment>
    <comment ref="E23" authorId="0" shapeId="0" xr:uid="{00000000-0006-0000-2C00-000065000000}">
      <text>
        <r>
          <rPr>
            <b/>
            <sz val="9"/>
            <color indexed="81"/>
            <rFont val="Tahoma"/>
            <family val="2"/>
          </rPr>
          <t>Metric = E_1_FairValProfitLoss_Amount_x000D_
Data Type = Bk_Number 19 - 9_x000D_
Bk_FairValueHierarchy = DebtSecurities_NonFinCorporates</t>
        </r>
      </text>
    </comment>
    <comment ref="F23" authorId="0" shapeId="0" xr:uid="{00000000-0006-0000-2C00-000066000000}">
      <text>
        <r>
          <rPr>
            <b/>
            <sz val="9"/>
            <color indexed="81"/>
            <rFont val="Tahoma"/>
            <family val="2"/>
          </rPr>
          <t>Metric = E_1_HedgingDerivatives_Amount_x000D_
Data Type = Bk_Number 19 - 9_x000D_
Bk_FairValueHierarchy = DebtSecurities_NonFinCorporates</t>
        </r>
      </text>
    </comment>
    <comment ref="H23" authorId="0" shapeId="0" xr:uid="{00000000-0006-0000-2C00-000067000000}">
      <text>
        <r>
          <rPr>
            <b/>
            <sz val="9"/>
            <color indexed="81"/>
            <rFont val="Tahoma"/>
            <family val="2"/>
          </rPr>
          <t>Metric = E_1_FairValMeasureRprtDateLvl1_Amount_x000D_
Data Type = Bk_Number 19 - 9_x000D_
Bk_FairValueHierarchy = DebtSecurities_NonFinCorporates</t>
        </r>
      </text>
    </comment>
    <comment ref="I23" authorId="0" shapeId="0" xr:uid="{00000000-0006-0000-2C00-000068000000}">
      <text>
        <r>
          <rPr>
            <b/>
            <sz val="9"/>
            <color indexed="81"/>
            <rFont val="Tahoma"/>
            <family val="2"/>
          </rPr>
          <t>Metric = E_1_FairValMeasureRprtDateLvl2_Amount_x000D_
Data Type = Bk_Number 19 - 9_x000D_
Bk_FairValueHierarchy = DebtSecurities_NonFinCorporates</t>
        </r>
      </text>
    </comment>
    <comment ref="J23" authorId="0" shapeId="0" xr:uid="{00000000-0006-0000-2C00-000069000000}">
      <text>
        <r>
          <rPr>
            <b/>
            <sz val="9"/>
            <color indexed="81"/>
            <rFont val="Tahoma"/>
            <family val="2"/>
          </rPr>
          <t>Metric = E_1_FairValMeasureRprtDateLvl3_Amount_x000D_
Data Type = Bk_Number 19 - 9_x000D_
Bk_FairValueHierarchy = DebtSecurities_NonFinCorporates</t>
        </r>
      </text>
    </comment>
    <comment ref="C24" authorId="0" shapeId="0" xr:uid="{00000000-0006-0000-2C00-00006A000000}">
      <text>
        <r>
          <rPr>
            <b/>
            <sz val="9"/>
            <color indexed="81"/>
            <rFont val="Tahoma"/>
            <family val="2"/>
          </rPr>
          <t>Metric = E_1_NonFinCorpWhichSingapore_AmortisedCost_x000D_
Data Type = Bk_Number 19 - 9</t>
        </r>
      </text>
    </comment>
    <comment ref="D24" authorId="0" shapeId="0" xr:uid="{00000000-0006-0000-2C00-00006B000000}">
      <text>
        <r>
          <rPr>
            <b/>
            <sz val="9"/>
            <color indexed="81"/>
            <rFont val="Tahoma"/>
            <family val="2"/>
          </rPr>
          <t>Metric = E_1_NonFinCorpWhichSingapore_FairValOtherComprIncome_x000D_
Data Type = Bk_Number 19 - 9</t>
        </r>
      </text>
    </comment>
    <comment ref="E24" authorId="0" shapeId="0" xr:uid="{00000000-0006-0000-2C00-00006C000000}">
      <text>
        <r>
          <rPr>
            <b/>
            <sz val="9"/>
            <color indexed="81"/>
            <rFont val="Tahoma"/>
            <family val="2"/>
          </rPr>
          <t>Metric = E_1_NonFinCorpWhichSingapore_FairValProfitLoss_x000D_
Data Type = Bk_Number 19 - 9</t>
        </r>
      </text>
    </comment>
    <comment ref="F24" authorId="0" shapeId="0" xr:uid="{00000000-0006-0000-2C00-00006D000000}">
      <text>
        <r>
          <rPr>
            <b/>
            <sz val="9"/>
            <color indexed="81"/>
            <rFont val="Tahoma"/>
            <family val="2"/>
          </rPr>
          <t>Metric = E_1_NonFinCorpWhichSingapore_HedgingDerivatives_x000D_
Data Type = Bk_Number 19 - 9</t>
        </r>
      </text>
    </comment>
    <comment ref="H24" authorId="0" shapeId="0" xr:uid="{00000000-0006-0000-2C00-00006E000000}">
      <text>
        <r>
          <rPr>
            <b/>
            <sz val="9"/>
            <color indexed="81"/>
            <rFont val="Tahoma"/>
            <family val="2"/>
          </rPr>
          <t>Metric = E_1_NonFinCorpWhichSingapore_FairValMeasureRprtDateLvl1_x000D_
Data Type = Bk_Number 19 - 9</t>
        </r>
      </text>
    </comment>
    <comment ref="I24" authorId="0" shapeId="0" xr:uid="{00000000-0006-0000-2C00-00006F000000}">
      <text>
        <r>
          <rPr>
            <b/>
            <sz val="9"/>
            <color indexed="81"/>
            <rFont val="Tahoma"/>
            <family val="2"/>
          </rPr>
          <t>Metric = E_1_NonFinCorpWhichSingapore_FairValMeasureRprtDateLvl2_x000D_
Data Type = Bk_Number 19 - 9</t>
        </r>
      </text>
    </comment>
    <comment ref="J24" authorId="0" shapeId="0" xr:uid="{00000000-0006-0000-2C00-000070000000}">
      <text>
        <r>
          <rPr>
            <b/>
            <sz val="9"/>
            <color indexed="81"/>
            <rFont val="Tahoma"/>
            <family val="2"/>
          </rPr>
          <t>Metric = E_1_NonFinCorpWhichSingapore_FairValMeasureRprtDateLvl3_x000D_
Data Type = Bk_Number 19 - 9</t>
        </r>
      </text>
    </comment>
    <comment ref="C25" authorId="0" shapeId="0" xr:uid="{00000000-0006-0000-2C00-000071000000}">
      <text>
        <r>
          <rPr>
            <b/>
            <sz val="9"/>
            <color indexed="81"/>
            <rFont val="Tahoma"/>
            <family val="2"/>
          </rPr>
          <t>Metric = E_1_AmortisedCost_Amount_x000D_
Data Type = Bk_Number 19 - 9_x000D_
Bk_FairValueHierarchy = DebtSecurities_CounterpartiesOtherThanAbove</t>
        </r>
      </text>
    </comment>
    <comment ref="D25" authorId="0" shapeId="0" xr:uid="{00000000-0006-0000-2C00-000072000000}">
      <text>
        <r>
          <rPr>
            <b/>
            <sz val="9"/>
            <color indexed="81"/>
            <rFont val="Tahoma"/>
            <family val="2"/>
          </rPr>
          <t>Metric = E_1_FairValOtherComprIncome_Amount_x000D_
Data Type = Bk_Number 19 - 9_x000D_
Bk_FairValueHierarchy = DebtSecurities_CounterpartiesOtherThanAbove</t>
        </r>
      </text>
    </comment>
    <comment ref="E25" authorId="0" shapeId="0" xr:uid="{00000000-0006-0000-2C00-000073000000}">
      <text>
        <r>
          <rPr>
            <b/>
            <sz val="9"/>
            <color indexed="81"/>
            <rFont val="Tahoma"/>
            <family val="2"/>
          </rPr>
          <t>Metric = E_1_FairValProfitLoss_Amount_x000D_
Data Type = Bk_Number 19 - 9_x000D_
Bk_FairValueHierarchy = DebtSecurities_CounterpartiesOtherThanAbove</t>
        </r>
      </text>
    </comment>
    <comment ref="F25" authorId="0" shapeId="0" xr:uid="{00000000-0006-0000-2C00-000074000000}">
      <text>
        <r>
          <rPr>
            <b/>
            <sz val="9"/>
            <color indexed="81"/>
            <rFont val="Tahoma"/>
            <family val="2"/>
          </rPr>
          <t>Metric = E_1_HedgingDerivatives_Amount_x000D_
Data Type = Bk_Number 19 - 9_x000D_
Bk_FairValueHierarchy = DebtSecurities_CounterpartiesOtherThanAbove</t>
        </r>
      </text>
    </comment>
    <comment ref="H25" authorId="0" shapeId="0" xr:uid="{00000000-0006-0000-2C00-000075000000}">
      <text>
        <r>
          <rPr>
            <b/>
            <sz val="9"/>
            <color indexed="81"/>
            <rFont val="Tahoma"/>
            <family val="2"/>
          </rPr>
          <t>Metric = E_1_FairValMeasureRprtDateLvl1_Amount_x000D_
Data Type = Bk_Number 19 - 9_x000D_
Bk_FairValueHierarchy = DebtSecurities_CounterpartiesOtherThanAbove</t>
        </r>
      </text>
    </comment>
    <comment ref="I25" authorId="0" shapeId="0" xr:uid="{00000000-0006-0000-2C00-000076000000}">
      <text>
        <r>
          <rPr>
            <b/>
            <sz val="9"/>
            <color indexed="81"/>
            <rFont val="Tahoma"/>
            <family val="2"/>
          </rPr>
          <t>Metric = E_1_FairValMeasureRprtDateLvl2_Amount_x000D_
Data Type = Bk_Number 19 - 9_x000D_
Bk_FairValueHierarchy = DebtSecurities_CounterpartiesOtherThanAbove</t>
        </r>
      </text>
    </comment>
    <comment ref="J25" authorId="0" shapeId="0" xr:uid="{00000000-0006-0000-2C00-000077000000}">
      <text>
        <r>
          <rPr>
            <b/>
            <sz val="9"/>
            <color indexed="81"/>
            <rFont val="Tahoma"/>
            <family val="2"/>
          </rPr>
          <t>Metric = E_1_FairValMeasureRprtDateLvl3_Amount_x000D_
Data Type = Bk_Number 19 - 9_x000D_
Bk_FairValueHierarchy = DebtSecurities_CounterpartiesOtherThanAbove</t>
        </r>
      </text>
    </comment>
    <comment ref="C26" authorId="0" shapeId="0" xr:uid="{00000000-0006-0000-2C00-000078000000}">
      <text>
        <r>
          <rPr>
            <b/>
            <sz val="9"/>
            <color indexed="81"/>
            <rFont val="Tahoma"/>
            <family val="2"/>
          </rPr>
          <t>Metric = E_1_AmortisedCost_Amount_x000D_
Data Type = Bk_Number 19 - 9_x000D_
Bk_FairValueHierarchy = TotalAssets_EquityInvestments</t>
        </r>
      </text>
    </comment>
    <comment ref="D26" authorId="0" shapeId="0" xr:uid="{00000000-0006-0000-2C00-000079000000}">
      <text>
        <r>
          <rPr>
            <b/>
            <sz val="9"/>
            <color indexed="81"/>
            <rFont val="Tahoma"/>
            <family val="2"/>
          </rPr>
          <t>Metric = E_1_FairValOtherComprIncome_Amount_x000D_
Data Type = Bk_Number 19 - 9_x000D_
Bk_FairValueHierarchy = TotalAssets_EquityInvestments</t>
        </r>
      </text>
    </comment>
    <comment ref="E26" authorId="0" shapeId="0" xr:uid="{00000000-0006-0000-2C00-00007A000000}">
      <text>
        <r>
          <rPr>
            <b/>
            <sz val="9"/>
            <color indexed="81"/>
            <rFont val="Tahoma"/>
            <family val="2"/>
          </rPr>
          <t>Metric = E_1_FairValProfitLoss_Amount_x000D_
Data Type = Bk_Number 19 - 9_x000D_
Bk_FairValueHierarchy = TotalAssets_EquityInvestments</t>
        </r>
      </text>
    </comment>
    <comment ref="F26" authorId="0" shapeId="0" xr:uid="{00000000-0006-0000-2C00-00007B000000}">
      <text>
        <r>
          <rPr>
            <b/>
            <sz val="9"/>
            <color indexed="81"/>
            <rFont val="Tahoma"/>
            <family val="2"/>
          </rPr>
          <t>Metric = E_1_HedgingDerivatives_Amount_x000D_
Data Type = Bk_Number 19 - 9_x000D_
Bk_FairValueHierarchy = TotalAssets_EquityInvestments</t>
        </r>
      </text>
    </comment>
    <comment ref="H26" authorId="0" shapeId="0" xr:uid="{00000000-0006-0000-2C00-00007C000000}">
      <text>
        <r>
          <rPr>
            <b/>
            <sz val="9"/>
            <color indexed="81"/>
            <rFont val="Tahoma"/>
            <family val="2"/>
          </rPr>
          <t>Metric = E_1_FairValMeasureRprtDateLvl1_Amount_x000D_
Data Type = Bk_Number 19 - 9_x000D_
Bk_FairValueHierarchy = TotalAssets_EquityInvestments</t>
        </r>
      </text>
    </comment>
    <comment ref="I26" authorId="0" shapeId="0" xr:uid="{00000000-0006-0000-2C00-00007D000000}">
      <text>
        <r>
          <rPr>
            <b/>
            <sz val="9"/>
            <color indexed="81"/>
            <rFont val="Tahoma"/>
            <family val="2"/>
          </rPr>
          <t>Metric = E_1_FairValMeasureRprtDateLvl2_Amount_x000D_
Data Type = Bk_Number 19 - 9_x000D_
Bk_FairValueHierarchy = TotalAssets_EquityInvestments</t>
        </r>
      </text>
    </comment>
    <comment ref="J26" authorId="0" shapeId="0" xr:uid="{00000000-0006-0000-2C00-00007E000000}">
      <text>
        <r>
          <rPr>
            <b/>
            <sz val="9"/>
            <color indexed="81"/>
            <rFont val="Tahoma"/>
            <family val="2"/>
          </rPr>
          <t>Metric = E_1_FairValMeasureRprtDateLvl3_Amount_x000D_
Data Type = Bk_Number 19 - 9_x000D_
Bk_FairValueHierarchy = TotalAssets_EquityInvestments</t>
        </r>
      </text>
    </comment>
    <comment ref="C27" authorId="0" shapeId="0" xr:uid="{00000000-0006-0000-2C00-00007F000000}">
      <text>
        <r>
          <rPr>
            <b/>
            <sz val="9"/>
            <color indexed="81"/>
            <rFont val="Tahoma"/>
            <family val="2"/>
          </rPr>
          <t>Metric = E_1_AmortisedCost_Amount_x000D_
Data Type = Bk_Number 19 - 9_x000D_
Bk_FairValueHierarchy = TotalAssets_LoansAdvances</t>
        </r>
      </text>
    </comment>
    <comment ref="D27" authorId="0" shapeId="0" xr:uid="{00000000-0006-0000-2C00-000080000000}">
      <text>
        <r>
          <rPr>
            <b/>
            <sz val="9"/>
            <color indexed="81"/>
            <rFont val="Tahoma"/>
            <family val="2"/>
          </rPr>
          <t>Metric = E_1_FairValOtherComprIncome_Amount_x000D_
Data Type = Bk_Number 19 - 9_x000D_
Bk_FairValueHierarchy = TotalAssets_LoansAdvances</t>
        </r>
      </text>
    </comment>
    <comment ref="E27" authorId="0" shapeId="0" xr:uid="{00000000-0006-0000-2C00-000081000000}">
      <text>
        <r>
          <rPr>
            <b/>
            <sz val="9"/>
            <color indexed="81"/>
            <rFont val="Tahoma"/>
            <family val="2"/>
          </rPr>
          <t>Metric = E_1_FairValProfitLoss_Amount_x000D_
Data Type = Bk_Number 19 - 9_x000D_
Bk_FairValueHierarchy = TotalAssets_LoansAdvances</t>
        </r>
      </text>
    </comment>
    <comment ref="F27" authorId="0" shapeId="0" xr:uid="{00000000-0006-0000-2C00-000082000000}">
      <text>
        <r>
          <rPr>
            <b/>
            <sz val="9"/>
            <color indexed="81"/>
            <rFont val="Tahoma"/>
            <family val="2"/>
          </rPr>
          <t>Metric = E_1_HedgingDerivatives_Amount_x000D_
Data Type = Bk_Number 19 - 9_x000D_
Bk_FairValueHierarchy = TotalAssets_LoansAdvances</t>
        </r>
      </text>
    </comment>
    <comment ref="H27" authorId="0" shapeId="0" xr:uid="{00000000-0006-0000-2C00-000083000000}">
      <text>
        <r>
          <rPr>
            <b/>
            <sz val="9"/>
            <color indexed="81"/>
            <rFont val="Tahoma"/>
            <family val="2"/>
          </rPr>
          <t>Metric = E_1_FairValMeasureRprtDateLvl1_Amount_x000D_
Data Type = Bk_Number 19 - 9_x000D_
Bk_FairValueHierarchy = TotalAssets_LoansAdvances</t>
        </r>
      </text>
    </comment>
    <comment ref="I27" authorId="0" shapeId="0" xr:uid="{00000000-0006-0000-2C00-000084000000}">
      <text>
        <r>
          <rPr>
            <b/>
            <sz val="9"/>
            <color indexed="81"/>
            <rFont val="Tahoma"/>
            <family val="2"/>
          </rPr>
          <t>Metric = E_1_FairValMeasureRprtDateLvl2_Amount_x000D_
Data Type = Bk_Number 19 - 9_x000D_
Bk_FairValueHierarchy = TotalAssets_LoansAdvances</t>
        </r>
      </text>
    </comment>
    <comment ref="J27" authorId="0" shapeId="0" xr:uid="{00000000-0006-0000-2C00-000085000000}">
      <text>
        <r>
          <rPr>
            <b/>
            <sz val="9"/>
            <color indexed="81"/>
            <rFont val="Tahoma"/>
            <family val="2"/>
          </rPr>
          <t>Metric = E_1_FairValMeasureRprtDateLvl3_Amount_x000D_
Data Type = Bk_Number 19 - 9_x000D_
Bk_FairValueHierarchy = TotalAssets_LoansAdvances</t>
        </r>
      </text>
    </comment>
    <comment ref="C28" authorId="0" shapeId="0" xr:uid="{00000000-0006-0000-2C00-000086000000}">
      <text>
        <r>
          <rPr>
            <b/>
            <sz val="9"/>
            <color indexed="81"/>
            <rFont val="Tahoma"/>
            <family val="2"/>
          </rPr>
          <t>Metric = E_1_AmortisedCost_Amount_x000D_
Data Type = Bk_Number 19 - 9_x000D_
Bk_FairValueHierarchy = TotalAssets_BillsDiscountedPurchased</t>
        </r>
      </text>
    </comment>
    <comment ref="D28" authorId="0" shapeId="0" xr:uid="{00000000-0006-0000-2C00-000087000000}">
      <text>
        <r>
          <rPr>
            <b/>
            <sz val="9"/>
            <color indexed="81"/>
            <rFont val="Tahoma"/>
            <family val="2"/>
          </rPr>
          <t>Metric = E_1_FairValOtherComprIncome_Amount_x000D_
Data Type = Bk_Number 19 - 9_x000D_
Bk_FairValueHierarchy = TotalAssets_BillsDiscountedPurchased</t>
        </r>
      </text>
    </comment>
    <comment ref="E28" authorId="0" shapeId="0" xr:uid="{00000000-0006-0000-2C00-000088000000}">
      <text>
        <r>
          <rPr>
            <b/>
            <sz val="9"/>
            <color indexed="81"/>
            <rFont val="Tahoma"/>
            <family val="2"/>
          </rPr>
          <t>Metric = E_1_FairValProfitLoss_Amount_x000D_
Data Type = Bk_Number 19 - 9_x000D_
Bk_FairValueHierarchy = TotalAssets_BillsDiscountedPurchased</t>
        </r>
      </text>
    </comment>
    <comment ref="F28" authorId="0" shapeId="0" xr:uid="{00000000-0006-0000-2C00-000089000000}">
      <text>
        <r>
          <rPr>
            <b/>
            <sz val="9"/>
            <color indexed="81"/>
            <rFont val="Tahoma"/>
            <family val="2"/>
          </rPr>
          <t>Metric = E_1_HedgingDerivatives_Amount_x000D_
Data Type = Bk_Number 19 - 9_x000D_
Bk_FairValueHierarchy = TotalAssets_BillsDiscountedPurchased</t>
        </r>
      </text>
    </comment>
    <comment ref="H28" authorId="0" shapeId="0" xr:uid="{00000000-0006-0000-2C00-00008A000000}">
      <text>
        <r>
          <rPr>
            <b/>
            <sz val="9"/>
            <color indexed="81"/>
            <rFont val="Tahoma"/>
            <family val="2"/>
          </rPr>
          <t>Metric = E_1_FairValMeasureRprtDateLvl1_Amount_x000D_
Data Type = Bk_Number 19 - 9_x000D_
Bk_FairValueHierarchy = TotalAssets_BillsDiscountedPurchased</t>
        </r>
      </text>
    </comment>
    <comment ref="I28" authorId="0" shapeId="0" xr:uid="{00000000-0006-0000-2C00-00008B000000}">
      <text>
        <r>
          <rPr>
            <b/>
            <sz val="9"/>
            <color indexed="81"/>
            <rFont val="Tahoma"/>
            <family val="2"/>
          </rPr>
          <t>Metric = E_1_FairValMeasureRprtDateLvl2_Amount_x000D_
Data Type = Bk_Number 19 - 9_x000D_
Bk_FairValueHierarchy = TotalAssets_BillsDiscountedPurchased</t>
        </r>
      </text>
    </comment>
    <comment ref="J28" authorId="0" shapeId="0" xr:uid="{00000000-0006-0000-2C00-00008C000000}">
      <text>
        <r>
          <rPr>
            <b/>
            <sz val="9"/>
            <color indexed="81"/>
            <rFont val="Tahoma"/>
            <family val="2"/>
          </rPr>
          <t>Metric = E_1_FairValMeasureRprtDateLvl3_Amount_x000D_
Data Type = Bk_Number 19 - 9_x000D_
Bk_FairValueHierarchy = TotalAssets_BillsDiscountedPurchased</t>
        </r>
      </text>
    </comment>
    <comment ref="C29" authorId="0" shapeId="0" xr:uid="{00000000-0006-0000-2C00-00008D000000}">
      <text>
        <r>
          <rPr>
            <b/>
            <sz val="9"/>
            <color indexed="81"/>
            <rFont val="Tahoma"/>
            <family val="2"/>
          </rPr>
          <t>Metric = E_1_AmortisedCost_Amount_x000D_
Data Type = Bk_Number 19 - 9_x000D_
Bk_FairValueHierarchy = TotalAssets_AssetsHeldForSale</t>
        </r>
      </text>
    </comment>
    <comment ref="D29" authorId="0" shapeId="0" xr:uid="{00000000-0006-0000-2C00-00008E000000}">
      <text>
        <r>
          <rPr>
            <b/>
            <sz val="9"/>
            <color indexed="81"/>
            <rFont val="Tahoma"/>
            <family val="2"/>
          </rPr>
          <t>Metric = E_1_FairValOtherComprIncome_Amount_x000D_
Data Type = Bk_Number 19 - 9_x000D_
Bk_FairValueHierarchy = TotalAssets_AssetsHeldForSale</t>
        </r>
      </text>
    </comment>
    <comment ref="E29" authorId="0" shapeId="0" xr:uid="{00000000-0006-0000-2C00-00008F000000}">
      <text>
        <r>
          <rPr>
            <b/>
            <sz val="9"/>
            <color indexed="81"/>
            <rFont val="Tahoma"/>
            <family val="2"/>
          </rPr>
          <t>Metric = E_1_FairValProfitLoss_Amount_x000D_
Data Type = Bk_Number 19 - 9_x000D_
Bk_FairValueHierarchy = TotalAssets_AssetsHeldForSale</t>
        </r>
      </text>
    </comment>
    <comment ref="F29" authorId="0" shapeId="0" xr:uid="{00000000-0006-0000-2C00-000090000000}">
      <text>
        <r>
          <rPr>
            <b/>
            <sz val="9"/>
            <color indexed="81"/>
            <rFont val="Tahoma"/>
            <family val="2"/>
          </rPr>
          <t>Metric = E_1_HedgingDerivatives_Amount_x000D_
Data Type = Bk_Number 19 - 9_x000D_
Bk_FairValueHierarchy = TotalAssets_AssetsHeldForSale</t>
        </r>
      </text>
    </comment>
    <comment ref="H29" authorId="0" shapeId="0" xr:uid="{00000000-0006-0000-2C00-000091000000}">
      <text>
        <r>
          <rPr>
            <b/>
            <sz val="9"/>
            <color indexed="81"/>
            <rFont val="Tahoma"/>
            <family val="2"/>
          </rPr>
          <t>Metric = E_1_FairValMeasureRprtDateLvl1_Amount_x000D_
Data Type = Bk_Number 19 - 9_x000D_
Bk_FairValueHierarchy = TotalAssets_AssetsHeldForSale</t>
        </r>
      </text>
    </comment>
    <comment ref="I29" authorId="0" shapeId="0" xr:uid="{00000000-0006-0000-2C00-000092000000}">
      <text>
        <r>
          <rPr>
            <b/>
            <sz val="9"/>
            <color indexed="81"/>
            <rFont val="Tahoma"/>
            <family val="2"/>
          </rPr>
          <t>Metric = E_1_FairValMeasureRprtDateLvl2_Amount_x000D_
Data Type = Bk_Number 19 - 9_x000D_
Bk_FairValueHierarchy = TotalAssets_AssetsHeldForSale</t>
        </r>
      </text>
    </comment>
    <comment ref="J29" authorId="0" shapeId="0" xr:uid="{00000000-0006-0000-2C00-000093000000}">
      <text>
        <r>
          <rPr>
            <b/>
            <sz val="9"/>
            <color indexed="81"/>
            <rFont val="Tahoma"/>
            <family val="2"/>
          </rPr>
          <t>Metric = E_1_FairValMeasureRprtDateLvl3_Amount_x000D_
Data Type = Bk_Number 19 - 9_x000D_
Bk_FairValueHierarchy = TotalAssets_AssetsHeldForSale</t>
        </r>
      </text>
    </comment>
    <comment ref="C30" authorId="0" shapeId="0" xr:uid="{00000000-0006-0000-2C00-000094000000}">
      <text>
        <r>
          <rPr>
            <b/>
            <sz val="9"/>
            <color indexed="81"/>
            <rFont val="Tahoma"/>
            <family val="2"/>
          </rPr>
          <t>Metric = E_1_AmortisedCost_Amount_x000D_
Data Type = Bk_Number 19 - 9_x000D_
Bk_FairValueHierarchy = TotalAssets_OtherAssets</t>
        </r>
      </text>
    </comment>
    <comment ref="D30" authorId="0" shapeId="0" xr:uid="{00000000-0006-0000-2C00-000095000000}">
      <text>
        <r>
          <rPr>
            <b/>
            <sz val="9"/>
            <color indexed="81"/>
            <rFont val="Tahoma"/>
            <family val="2"/>
          </rPr>
          <t>Metric = E_1_FairValOtherComprIncome_Amount_x000D_
Data Type = Bk_Number 19 - 9_x000D_
Bk_FairValueHierarchy = TotalAssets_OtherAssets</t>
        </r>
      </text>
    </comment>
    <comment ref="E30" authorId="0" shapeId="0" xr:uid="{00000000-0006-0000-2C00-000096000000}">
      <text>
        <r>
          <rPr>
            <b/>
            <sz val="9"/>
            <color indexed="81"/>
            <rFont val="Tahoma"/>
            <family val="2"/>
          </rPr>
          <t>Metric = E_1_FairValProfitLoss_Amount_x000D_
Data Type = Bk_Number 19 - 9_x000D_
Bk_FairValueHierarchy = TotalAssets_OtherAssets</t>
        </r>
      </text>
    </comment>
    <comment ref="F30" authorId="0" shapeId="0" xr:uid="{00000000-0006-0000-2C00-000097000000}">
      <text>
        <r>
          <rPr>
            <b/>
            <sz val="9"/>
            <color indexed="81"/>
            <rFont val="Tahoma"/>
            <family val="2"/>
          </rPr>
          <t>Metric = E_1_HedgingDerivatives_Amount_x000D_
Data Type = Bk_Number 19 - 9_x000D_
Bk_FairValueHierarchy = TotalAssets_OtherAssets</t>
        </r>
      </text>
    </comment>
    <comment ref="H30" authorId="0" shapeId="0" xr:uid="{00000000-0006-0000-2C00-000098000000}">
      <text>
        <r>
          <rPr>
            <b/>
            <sz val="9"/>
            <color indexed="81"/>
            <rFont val="Tahoma"/>
            <family val="2"/>
          </rPr>
          <t>Metric = E_1_FairValMeasureRprtDateLvl1_Amount_x000D_
Data Type = Bk_Number 19 - 9_x000D_
Bk_FairValueHierarchy = TotalAssets_OtherAssets</t>
        </r>
      </text>
    </comment>
    <comment ref="I30" authorId="0" shapeId="0" xr:uid="{00000000-0006-0000-2C00-000099000000}">
      <text>
        <r>
          <rPr>
            <b/>
            <sz val="9"/>
            <color indexed="81"/>
            <rFont val="Tahoma"/>
            <family val="2"/>
          </rPr>
          <t>Metric = E_1_FairValMeasureRprtDateLvl2_Amount_x000D_
Data Type = Bk_Number 19 - 9_x000D_
Bk_FairValueHierarchy = TotalAssets_OtherAssets</t>
        </r>
      </text>
    </comment>
    <comment ref="J30" authorId="0" shapeId="0" xr:uid="{00000000-0006-0000-2C00-00009A000000}">
      <text>
        <r>
          <rPr>
            <b/>
            <sz val="9"/>
            <color indexed="81"/>
            <rFont val="Tahoma"/>
            <family val="2"/>
          </rPr>
          <t>Metric = E_1_FairValMeasureRprtDateLvl3_Amount_x000D_
Data Type = Bk_Number 19 - 9_x000D_
Bk_FairValueHierarchy = TotalAssets_OtherAssets</t>
        </r>
      </text>
    </comment>
    <comment ref="C31" authorId="0" shapeId="0" xr:uid="{00000000-0006-0000-2C00-00009B000000}">
      <text>
        <r>
          <rPr>
            <b/>
            <sz val="9"/>
            <color indexed="81"/>
            <rFont val="Tahoma"/>
            <family val="2"/>
          </rPr>
          <t>Metric = E_1_AmortisedCost_Amount_x000D_
Data Type = Bk_Number 19 - 9_x000D_
Bk_FairValueHierarchy = TotalAssets_InsuranceFundInvestmentAssets</t>
        </r>
      </text>
    </comment>
    <comment ref="D31" authorId="0" shapeId="0" xr:uid="{00000000-0006-0000-2C00-00009C000000}">
      <text>
        <r>
          <rPr>
            <b/>
            <sz val="9"/>
            <color indexed="81"/>
            <rFont val="Tahoma"/>
            <family val="2"/>
          </rPr>
          <t>Metric = E_1_FairValOtherComprIncome_Amount_x000D_
Data Type = Bk_Number 19 - 9_x000D_
Bk_FairValueHierarchy = TotalAssets_InsuranceFundInvestmentAssets</t>
        </r>
      </text>
    </comment>
    <comment ref="E31" authorId="0" shapeId="0" xr:uid="{00000000-0006-0000-2C00-00009D000000}">
      <text>
        <r>
          <rPr>
            <b/>
            <sz val="9"/>
            <color indexed="81"/>
            <rFont val="Tahoma"/>
            <family val="2"/>
          </rPr>
          <t>Metric = E_1_FairValProfitLoss_Amount_x000D_
Data Type = Bk_Number 19 - 9_x000D_
Bk_FairValueHierarchy = TotalAssets_InsuranceFundInvestmentAssets</t>
        </r>
      </text>
    </comment>
    <comment ref="F31" authorId="0" shapeId="0" xr:uid="{00000000-0006-0000-2C00-00009E000000}">
      <text>
        <r>
          <rPr>
            <b/>
            <sz val="9"/>
            <color indexed="81"/>
            <rFont val="Tahoma"/>
            <family val="2"/>
          </rPr>
          <t>Metric = E_1_HedgingDerivatives_Amount_x000D_
Data Type = Bk_Number 19 - 9_x000D_
Bk_FairValueHierarchy = TotalAssets_InsuranceFundInvestmentAssets</t>
        </r>
      </text>
    </comment>
    <comment ref="H31" authorId="0" shapeId="0" xr:uid="{00000000-0006-0000-2C00-00009F000000}">
      <text>
        <r>
          <rPr>
            <b/>
            <sz val="9"/>
            <color indexed="81"/>
            <rFont val="Tahoma"/>
            <family val="2"/>
          </rPr>
          <t>Metric = E_1_FairValMeasureRprtDateLvl1_Amount_x000D_
Data Type = Bk_Number 19 - 9_x000D_
Bk_FairValueHierarchy = TotalAssets_InsuranceFundInvestmentAssets</t>
        </r>
      </text>
    </comment>
    <comment ref="I31" authorId="0" shapeId="0" xr:uid="{00000000-0006-0000-2C00-0000A0000000}">
      <text>
        <r>
          <rPr>
            <b/>
            <sz val="9"/>
            <color indexed="81"/>
            <rFont val="Tahoma"/>
            <family val="2"/>
          </rPr>
          <t>Metric = E_1_FairValMeasureRprtDateLvl2_Amount_x000D_
Data Type = Bk_Number 19 - 9_x000D_
Bk_FairValueHierarchy = TotalAssets_InsuranceFundInvestmentAssets</t>
        </r>
      </text>
    </comment>
    <comment ref="J31" authorId="0" shapeId="0" xr:uid="{00000000-0006-0000-2C00-0000A1000000}">
      <text>
        <r>
          <rPr>
            <b/>
            <sz val="9"/>
            <color indexed="81"/>
            <rFont val="Tahoma"/>
            <family val="2"/>
          </rPr>
          <t>Metric = E_1_FairValMeasureRprtDateLvl3_Amount_x000D_
Data Type = Bk_Number 19 - 9_x000D_
Bk_FairValueHierarchy = TotalAssets_InsuranceFundInvestmentAssets</t>
        </r>
      </text>
    </comment>
    <comment ref="G33" authorId="1" shapeId="0" xr:uid="{26D40542-CFE1-45EE-BDAE-712CA19EB2BE}">
      <text>
        <r>
          <rPr>
            <b/>
            <sz val="9"/>
            <color indexed="81"/>
            <rFont val="Tahoma"/>
            <charset val="1"/>
          </rPr>
          <t>Metric=E_1_NonFinancialAssets_Total
Data Type=Bk_Number 19 - 9</t>
        </r>
        <r>
          <rPr>
            <sz val="9"/>
            <color indexed="81"/>
            <rFont val="Tahoma"/>
            <charset val="1"/>
          </rPr>
          <t xml:space="preserve">
</t>
        </r>
      </text>
    </comment>
    <comment ref="C36" authorId="0" shapeId="0" xr:uid="{00000000-0006-0000-2C00-0000A2000000}">
      <text>
        <r>
          <rPr>
            <b/>
            <sz val="9"/>
            <color indexed="81"/>
            <rFont val="Tahoma"/>
            <family val="2"/>
          </rPr>
          <t>Metric = E_1_AmortisedCost_Amount_x000D_
Data Type = Bk_Number 19 - 9_x000D_
Bk_FairValueHierarchy = TotalLiabilities_DepositsBalances</t>
        </r>
      </text>
    </comment>
    <comment ref="D36" authorId="0" shapeId="0" xr:uid="{00000000-0006-0000-2C00-0000A3000000}">
      <text>
        <r>
          <rPr>
            <b/>
            <sz val="9"/>
            <color indexed="81"/>
            <rFont val="Tahoma"/>
            <family val="2"/>
          </rPr>
          <t>Metric = E_1_FairValOtherComprIncome_Amount_x000D_
Data Type = Bk_Number 19 - 9_x000D_
Bk_FairValueHierarchy = TotalLiabilities_DepositsBalances</t>
        </r>
      </text>
    </comment>
    <comment ref="E36" authorId="0" shapeId="0" xr:uid="{00000000-0006-0000-2C00-0000A4000000}">
      <text>
        <r>
          <rPr>
            <b/>
            <sz val="9"/>
            <color indexed="81"/>
            <rFont val="Tahoma"/>
            <family val="2"/>
          </rPr>
          <t>Metric = E_1_FairValProfitLoss_Amount_x000D_
Data Type = Bk_Number 19 - 9_x000D_
Bk_FairValueHierarchy = TotalLiabilities_DepositsBalances</t>
        </r>
      </text>
    </comment>
    <comment ref="F36" authorId="0" shapeId="0" xr:uid="{00000000-0006-0000-2C00-0000A5000000}">
      <text>
        <r>
          <rPr>
            <b/>
            <sz val="9"/>
            <color indexed="81"/>
            <rFont val="Tahoma"/>
            <family val="2"/>
          </rPr>
          <t>Metric = E_1_HedgingDerivatives_Amount_x000D_
Data Type = Bk_Number 19 - 9_x000D_
Bk_FairValueHierarchy = TotalLiabilities_DepositsBalances</t>
        </r>
      </text>
    </comment>
    <comment ref="H36" authorId="0" shapeId="0" xr:uid="{00000000-0006-0000-2C00-0000A6000000}">
      <text>
        <r>
          <rPr>
            <b/>
            <sz val="9"/>
            <color indexed="81"/>
            <rFont val="Tahoma"/>
            <family val="2"/>
          </rPr>
          <t>Metric = E_1_FairValMeasureRprtDateLvl1_Amount_x000D_
Data Type = Bk_Number 19 - 9_x000D_
Bk_FairValueHierarchy = TotalLiabilities_DepositsBalances</t>
        </r>
      </text>
    </comment>
    <comment ref="I36" authorId="0" shapeId="0" xr:uid="{00000000-0006-0000-2C00-0000A7000000}">
      <text>
        <r>
          <rPr>
            <b/>
            <sz val="9"/>
            <color indexed="81"/>
            <rFont val="Tahoma"/>
            <family val="2"/>
          </rPr>
          <t>Metric = E_1_FairValMeasureRprtDateLvl2_Amount_x000D_
Data Type = Bk_Number 19 - 9_x000D_
Bk_FairValueHierarchy = TotalLiabilities_DepositsBalances</t>
        </r>
      </text>
    </comment>
    <comment ref="J36" authorId="0" shapeId="0" xr:uid="{00000000-0006-0000-2C00-0000A8000000}">
      <text>
        <r>
          <rPr>
            <b/>
            <sz val="9"/>
            <color indexed="81"/>
            <rFont val="Tahoma"/>
            <family val="2"/>
          </rPr>
          <t>Metric = E_1_FairValMeasureRprtDateLvl3_Amount_x000D_
Data Type = Bk_Number 19 - 9_x000D_
Bk_FairValueHierarchy = TotalLiabilities_DepositsBalances</t>
        </r>
      </text>
    </comment>
    <comment ref="C37" authorId="0" shapeId="0" xr:uid="{00000000-0006-0000-2C00-0000A9000000}">
      <text>
        <r>
          <rPr>
            <b/>
            <sz val="9"/>
            <color indexed="81"/>
            <rFont val="Tahoma"/>
            <family val="2"/>
          </rPr>
          <t>Metric = E_1_AmortisedCost_Amount_x000D_
Data Type = Bk_Number 19 - 9_x000D_
Bk_FairValueHierarchy = TotalLiabilities_AmountsPayableUnderRepurchaseAgreements</t>
        </r>
      </text>
    </comment>
    <comment ref="D37" authorId="0" shapeId="0" xr:uid="{00000000-0006-0000-2C00-0000AA000000}">
      <text>
        <r>
          <rPr>
            <b/>
            <sz val="9"/>
            <color indexed="81"/>
            <rFont val="Tahoma"/>
            <family val="2"/>
          </rPr>
          <t>Metric = E_1_FairValOtherComprIncome_Amount_x000D_
Data Type = Bk_Number 19 - 9_x000D_
Bk_FairValueHierarchy = TotalLiabilities_AmountsPayableUnderRepurchaseAgreements</t>
        </r>
      </text>
    </comment>
    <comment ref="E37" authorId="0" shapeId="0" xr:uid="{00000000-0006-0000-2C00-0000AB000000}">
      <text>
        <r>
          <rPr>
            <b/>
            <sz val="9"/>
            <color indexed="81"/>
            <rFont val="Tahoma"/>
            <family val="2"/>
          </rPr>
          <t>Metric = E_1_FairValProfitLoss_Amount_x000D_
Data Type = Bk_Number 19 - 9_x000D_
Bk_FairValueHierarchy = TotalLiabilities_AmountsPayableUnderRepurchaseAgreements</t>
        </r>
      </text>
    </comment>
    <comment ref="F37" authorId="0" shapeId="0" xr:uid="{00000000-0006-0000-2C00-0000AC000000}">
      <text>
        <r>
          <rPr>
            <b/>
            <sz val="9"/>
            <color indexed="81"/>
            <rFont val="Tahoma"/>
            <family val="2"/>
          </rPr>
          <t>Metric = E_1_HedgingDerivatives_Amount_x000D_
Data Type = Bk_Number 19 - 9_x000D_
Bk_FairValueHierarchy = TotalLiabilities_AmountsPayableUnderRepurchaseAgreements</t>
        </r>
      </text>
    </comment>
    <comment ref="H37" authorId="0" shapeId="0" xr:uid="{00000000-0006-0000-2C00-0000AD000000}">
      <text>
        <r>
          <rPr>
            <b/>
            <sz val="9"/>
            <color indexed="81"/>
            <rFont val="Tahoma"/>
            <family val="2"/>
          </rPr>
          <t>Metric = E_1_FairValMeasureRprtDateLvl1_Amount_x000D_
Data Type = Bk_Number 19 - 9_x000D_
Bk_FairValueHierarchy = TotalLiabilities_AmountsPayableUnderRepurchaseAgreements</t>
        </r>
      </text>
    </comment>
    <comment ref="I37" authorId="0" shapeId="0" xr:uid="{00000000-0006-0000-2C00-0000AE000000}">
      <text>
        <r>
          <rPr>
            <b/>
            <sz val="9"/>
            <color indexed="81"/>
            <rFont val="Tahoma"/>
            <family val="2"/>
          </rPr>
          <t>Metric = E_1_FairValMeasureRprtDateLvl2_Amount_x000D_
Data Type = Bk_Number 19 - 9_x000D_
Bk_FairValueHierarchy = TotalLiabilities_AmountsPayableUnderRepurchaseAgreements</t>
        </r>
      </text>
    </comment>
    <comment ref="J37" authorId="0" shapeId="0" xr:uid="{00000000-0006-0000-2C00-0000AF000000}">
      <text>
        <r>
          <rPr>
            <b/>
            <sz val="9"/>
            <color indexed="81"/>
            <rFont val="Tahoma"/>
            <family val="2"/>
          </rPr>
          <t>Metric = E_1_FairValMeasureRprtDateLvl3_Amount_x000D_
Data Type = Bk_Number 19 - 9_x000D_
Bk_FairValueHierarchy = TotalLiabilities_AmountsPayableUnderRepurchaseAgreements</t>
        </r>
      </text>
    </comment>
    <comment ref="C38" authorId="0" shapeId="0" xr:uid="{00000000-0006-0000-2C00-0000B0000000}">
      <text>
        <r>
          <rPr>
            <b/>
            <sz val="9"/>
            <color indexed="81"/>
            <rFont val="Tahoma"/>
            <family val="2"/>
          </rPr>
          <t>Metric = E_1_AmortisedCost_Amount_x000D_
Data Type = Bk_Number 19 - 9_x000D_
Bk_FairValueHierarchy = TotalLiabilities_NegativeFairValuesForFinancialDerivatives</t>
        </r>
      </text>
    </comment>
    <comment ref="D38" authorId="0" shapeId="0" xr:uid="{00000000-0006-0000-2C00-0000B1000000}">
      <text>
        <r>
          <rPr>
            <b/>
            <sz val="9"/>
            <color indexed="81"/>
            <rFont val="Tahoma"/>
            <family val="2"/>
          </rPr>
          <t>Metric = E_1_FairValOtherComprIncome_Amount_x000D_
Data Type = Bk_Number 19 - 9_x000D_
Bk_FairValueHierarchy = TotalLiabilities_NegativeFairValuesForFinancialDerivatives</t>
        </r>
      </text>
    </comment>
    <comment ref="E38" authorId="0" shapeId="0" xr:uid="{00000000-0006-0000-2C00-0000B2000000}">
      <text>
        <r>
          <rPr>
            <b/>
            <sz val="9"/>
            <color indexed="81"/>
            <rFont val="Tahoma"/>
            <family val="2"/>
          </rPr>
          <t>Metric = E_1_FairValProfitLoss_Amount_x000D_
Data Type = Bk_Number 19 - 9_x000D_
Bk_FairValueHierarchy = TotalLiabilities_NegativeFairValuesForFinancialDerivatives</t>
        </r>
      </text>
    </comment>
    <comment ref="F38" authorId="0" shapeId="0" xr:uid="{00000000-0006-0000-2C00-0000B3000000}">
      <text>
        <r>
          <rPr>
            <b/>
            <sz val="9"/>
            <color indexed="81"/>
            <rFont val="Tahoma"/>
            <family val="2"/>
          </rPr>
          <t>Metric = E_1_HedgingDerivatives_Amount_x000D_
Data Type = Bk_Number 19 - 9_x000D_
Bk_FairValueHierarchy = TotalLiabilities_NegativeFairValuesForFinancialDerivatives</t>
        </r>
      </text>
    </comment>
    <comment ref="H38" authorId="0" shapeId="0" xr:uid="{00000000-0006-0000-2C00-0000B4000000}">
      <text>
        <r>
          <rPr>
            <b/>
            <sz val="9"/>
            <color indexed="81"/>
            <rFont val="Tahoma"/>
            <family val="2"/>
          </rPr>
          <t>Metric = E_1_FairValMeasureRprtDateLvl1_Amount_x000D_
Data Type = Bk_Number 19 - 9_x000D_
Bk_FairValueHierarchy = TotalLiabilities_NegativeFairValuesForFinancialDerivatives</t>
        </r>
      </text>
    </comment>
    <comment ref="I38" authorId="0" shapeId="0" xr:uid="{00000000-0006-0000-2C00-0000B5000000}">
      <text>
        <r>
          <rPr>
            <b/>
            <sz val="9"/>
            <color indexed="81"/>
            <rFont val="Tahoma"/>
            <family val="2"/>
          </rPr>
          <t>Metric = E_1_FairValMeasureRprtDateLvl2_Amount_x000D_
Data Type = Bk_Number 19 - 9_x000D_
Bk_FairValueHierarchy = TotalLiabilities_NegativeFairValuesForFinancialDerivatives</t>
        </r>
      </text>
    </comment>
    <comment ref="J38" authorId="0" shapeId="0" xr:uid="{00000000-0006-0000-2C00-0000B6000000}">
      <text>
        <r>
          <rPr>
            <b/>
            <sz val="9"/>
            <color indexed="81"/>
            <rFont val="Tahoma"/>
            <family val="2"/>
          </rPr>
          <t>Metric = E_1_FairValMeasureRprtDateLvl3_Amount_x000D_
Data Type = Bk_Number 19 - 9_x000D_
Bk_FairValueHierarchy = TotalLiabilities_NegativeFairValuesForFinancialDerivatives</t>
        </r>
      </text>
    </comment>
    <comment ref="C39" authorId="0" shapeId="0" xr:uid="{00000000-0006-0000-2C00-0000B7000000}">
      <text>
        <r>
          <rPr>
            <b/>
            <sz val="9"/>
            <color indexed="81"/>
            <rFont val="Tahoma"/>
            <family val="2"/>
          </rPr>
          <t>Metric = E_1_AmortisedCost_Amount_x000D_
Data Type = Bk_Number 19 - 9_x000D_
Bk_FairValueHierarchy = TotalLiabilities_BillsPayable</t>
        </r>
      </text>
    </comment>
    <comment ref="D39" authorId="0" shapeId="0" xr:uid="{00000000-0006-0000-2C00-0000B8000000}">
      <text>
        <r>
          <rPr>
            <b/>
            <sz val="9"/>
            <color indexed="81"/>
            <rFont val="Tahoma"/>
            <family val="2"/>
          </rPr>
          <t>Metric = E_1_FairValOtherComprIncome_Amount_x000D_
Data Type = Bk_Number 19 - 9_x000D_
Bk_FairValueHierarchy = TotalLiabilities_BillsPayable</t>
        </r>
      </text>
    </comment>
    <comment ref="E39" authorId="0" shapeId="0" xr:uid="{00000000-0006-0000-2C00-0000B9000000}">
      <text>
        <r>
          <rPr>
            <b/>
            <sz val="9"/>
            <color indexed="81"/>
            <rFont val="Tahoma"/>
            <family val="2"/>
          </rPr>
          <t>Metric = E_1_FairValProfitLoss_Amount_x000D_
Data Type = Bk_Number 19 - 9_x000D_
Bk_FairValueHierarchy = TotalLiabilities_BillsPayable</t>
        </r>
      </text>
    </comment>
    <comment ref="F39" authorId="0" shapeId="0" xr:uid="{00000000-0006-0000-2C00-0000BA000000}">
      <text>
        <r>
          <rPr>
            <b/>
            <sz val="9"/>
            <color indexed="81"/>
            <rFont val="Tahoma"/>
            <family val="2"/>
          </rPr>
          <t>Metric = E_1_HedgingDerivatives_Amount_x000D_
Data Type = Bk_Number 19 - 9_x000D_
Bk_FairValueHierarchy = TotalLiabilities_BillsPayable</t>
        </r>
      </text>
    </comment>
    <comment ref="H39" authorId="0" shapeId="0" xr:uid="{00000000-0006-0000-2C00-0000BB000000}">
      <text>
        <r>
          <rPr>
            <b/>
            <sz val="9"/>
            <color indexed="81"/>
            <rFont val="Tahoma"/>
            <family val="2"/>
          </rPr>
          <t>Metric = E_1_FairValMeasureRprtDateLvl1_Amount_x000D_
Data Type = Bk_Number 19 - 9_x000D_
Bk_FairValueHierarchy = TotalLiabilities_BillsPayable</t>
        </r>
      </text>
    </comment>
    <comment ref="I39" authorId="0" shapeId="0" xr:uid="{00000000-0006-0000-2C00-0000BC000000}">
      <text>
        <r>
          <rPr>
            <b/>
            <sz val="9"/>
            <color indexed="81"/>
            <rFont val="Tahoma"/>
            <family val="2"/>
          </rPr>
          <t>Metric = E_1_FairValMeasureRprtDateLvl2_Amount_x000D_
Data Type = Bk_Number 19 - 9_x000D_
Bk_FairValueHierarchy = TotalLiabilities_BillsPayable</t>
        </r>
      </text>
    </comment>
    <comment ref="J39" authorId="0" shapeId="0" xr:uid="{00000000-0006-0000-2C00-0000BD000000}">
      <text>
        <r>
          <rPr>
            <b/>
            <sz val="9"/>
            <color indexed="81"/>
            <rFont val="Tahoma"/>
            <family val="2"/>
          </rPr>
          <t>Metric = E_1_FairValMeasureRprtDateLvl3_Amount_x000D_
Data Type = Bk_Number 19 - 9_x000D_
Bk_FairValueHierarchy = TotalLiabilities_BillsPayable</t>
        </r>
      </text>
    </comment>
    <comment ref="C40" authorId="0" shapeId="0" xr:uid="{00000000-0006-0000-2C00-0000BE000000}">
      <text>
        <r>
          <rPr>
            <b/>
            <sz val="9"/>
            <color indexed="81"/>
            <rFont val="Tahoma"/>
            <family val="2"/>
          </rPr>
          <t>Metric = E_1_AmortisedCost_Amount_x000D_
Data Type = Bk_Number 19 - 9_x000D_
Bk_FairValueHierarchy = TotalLiabilities_NegotiableCertificatesDeposits</t>
        </r>
      </text>
    </comment>
    <comment ref="D40" authorId="0" shapeId="0" xr:uid="{00000000-0006-0000-2C00-0000BF000000}">
      <text>
        <r>
          <rPr>
            <b/>
            <sz val="9"/>
            <color indexed="81"/>
            <rFont val="Tahoma"/>
            <family val="2"/>
          </rPr>
          <t>Metric = E_1_FairValOtherComprIncome_Amount_x000D_
Data Type = Bk_Number 19 - 9_x000D_
Bk_FairValueHierarchy = TotalLiabilities_NegotiableCertificatesDeposits</t>
        </r>
      </text>
    </comment>
    <comment ref="E40" authorId="0" shapeId="0" xr:uid="{00000000-0006-0000-2C00-0000C0000000}">
      <text>
        <r>
          <rPr>
            <b/>
            <sz val="9"/>
            <color indexed="81"/>
            <rFont val="Tahoma"/>
            <family val="2"/>
          </rPr>
          <t>Metric = E_1_FairValProfitLoss_Amount_x000D_
Data Type = Bk_Number 19 - 9_x000D_
Bk_FairValueHierarchy = TotalLiabilities_NegotiableCertificatesDeposits</t>
        </r>
      </text>
    </comment>
    <comment ref="F40" authorId="0" shapeId="0" xr:uid="{00000000-0006-0000-2C00-0000C1000000}">
      <text>
        <r>
          <rPr>
            <b/>
            <sz val="9"/>
            <color indexed="81"/>
            <rFont val="Tahoma"/>
            <family val="2"/>
          </rPr>
          <t>Metric = E_1_HedgingDerivatives_Amount_x000D_
Data Type = Bk_Number 19 - 9_x000D_
Bk_FairValueHierarchy = TotalLiabilities_NegotiableCertificatesDeposits</t>
        </r>
      </text>
    </comment>
    <comment ref="H40" authorId="0" shapeId="0" xr:uid="{00000000-0006-0000-2C00-0000C2000000}">
      <text>
        <r>
          <rPr>
            <b/>
            <sz val="9"/>
            <color indexed="81"/>
            <rFont val="Tahoma"/>
            <family val="2"/>
          </rPr>
          <t>Metric = E_1_FairValMeasureRprtDateLvl1_Amount_x000D_
Data Type = Bk_Number 19 - 9_x000D_
Bk_FairValueHierarchy = TotalLiabilities_NegotiableCertificatesDeposits</t>
        </r>
      </text>
    </comment>
    <comment ref="I40" authorId="0" shapeId="0" xr:uid="{00000000-0006-0000-2C00-0000C3000000}">
      <text>
        <r>
          <rPr>
            <b/>
            <sz val="9"/>
            <color indexed="81"/>
            <rFont val="Tahoma"/>
            <family val="2"/>
          </rPr>
          <t>Metric = E_1_FairValMeasureRprtDateLvl2_Amount_x000D_
Data Type = Bk_Number 19 - 9_x000D_
Bk_FairValueHierarchy = TotalLiabilities_NegotiableCertificatesDeposits</t>
        </r>
      </text>
    </comment>
    <comment ref="J40" authorId="0" shapeId="0" xr:uid="{00000000-0006-0000-2C00-0000C4000000}">
      <text>
        <r>
          <rPr>
            <b/>
            <sz val="9"/>
            <color indexed="81"/>
            <rFont val="Tahoma"/>
            <family val="2"/>
          </rPr>
          <t>Metric = E_1_FairValMeasureRprtDateLvl3_Amount_x000D_
Data Type = Bk_Number 19 - 9_x000D_
Bk_FairValueHierarchy = TotalLiabilities_NegotiableCertificatesDeposits</t>
        </r>
      </text>
    </comment>
    <comment ref="C41" authorId="0" shapeId="0" xr:uid="{00000000-0006-0000-2C00-0000C5000000}">
      <text>
        <r>
          <rPr>
            <b/>
            <sz val="9"/>
            <color indexed="81"/>
            <rFont val="Tahoma"/>
            <family val="2"/>
          </rPr>
          <t>Metric = E_1_AmortisedCost_Amount_x000D_
Data Type = Bk_Number 19 - 9_x000D_
Bk_FairValueHierarchy = TotalLiabilities_DebtSecurities</t>
        </r>
      </text>
    </comment>
    <comment ref="D41" authorId="0" shapeId="0" xr:uid="{00000000-0006-0000-2C00-0000C6000000}">
      <text>
        <r>
          <rPr>
            <b/>
            <sz val="9"/>
            <color indexed="81"/>
            <rFont val="Tahoma"/>
            <family val="2"/>
          </rPr>
          <t>Metric = E_1_FairValOtherComprIncome_Amount_x000D_
Data Type = Bk_Number 19 - 9_x000D_
Bk_FairValueHierarchy = TotalLiabilities_DebtSecurities</t>
        </r>
      </text>
    </comment>
    <comment ref="E41" authorId="0" shapeId="0" xr:uid="{00000000-0006-0000-2C00-0000C7000000}">
      <text>
        <r>
          <rPr>
            <b/>
            <sz val="9"/>
            <color indexed="81"/>
            <rFont val="Tahoma"/>
            <family val="2"/>
          </rPr>
          <t>Metric = E_1_FairValProfitLoss_Amount_x000D_
Data Type = Bk_Number 19 - 9_x000D_
Bk_FairValueHierarchy = TotalLiabilities_DebtSecurities</t>
        </r>
      </text>
    </comment>
    <comment ref="F41" authorId="0" shapeId="0" xr:uid="{00000000-0006-0000-2C00-0000C8000000}">
      <text>
        <r>
          <rPr>
            <b/>
            <sz val="9"/>
            <color indexed="81"/>
            <rFont val="Tahoma"/>
            <family val="2"/>
          </rPr>
          <t>Metric = E_1_HedgingDerivatives_Amount_x000D_
Data Type = Bk_Number 19 - 9_x000D_
Bk_FairValueHierarchy = TotalLiabilities_DebtSecurities</t>
        </r>
      </text>
    </comment>
    <comment ref="H41" authorId="0" shapeId="0" xr:uid="{00000000-0006-0000-2C00-0000C9000000}">
      <text>
        <r>
          <rPr>
            <b/>
            <sz val="9"/>
            <color indexed="81"/>
            <rFont val="Tahoma"/>
            <family val="2"/>
          </rPr>
          <t>Metric = E_1_FairValMeasureRprtDateLvl1_Amount_x000D_
Data Type = Bk_Number 19 - 9_x000D_
Bk_FairValueHierarchy = TotalLiabilities_DebtSecurities</t>
        </r>
      </text>
    </comment>
    <comment ref="I41" authorId="0" shapeId="0" xr:uid="{00000000-0006-0000-2C00-0000CA000000}">
      <text>
        <r>
          <rPr>
            <b/>
            <sz val="9"/>
            <color indexed="81"/>
            <rFont val="Tahoma"/>
            <family val="2"/>
          </rPr>
          <t>Metric = E_1_FairValMeasureRprtDateLvl2_Amount_x000D_
Data Type = Bk_Number 19 - 9_x000D_
Bk_FairValueHierarchy = TotalLiabilities_DebtSecurities</t>
        </r>
      </text>
    </comment>
    <comment ref="J41" authorId="0" shapeId="0" xr:uid="{00000000-0006-0000-2C00-0000CB000000}">
      <text>
        <r>
          <rPr>
            <b/>
            <sz val="9"/>
            <color indexed="81"/>
            <rFont val="Tahoma"/>
            <family val="2"/>
          </rPr>
          <t>Metric = E_1_FairValMeasureRprtDateLvl3_Amount_x000D_
Data Type = Bk_Number 19 - 9_x000D_
Bk_FairValueHierarchy = TotalLiabilities_DebtSecurities</t>
        </r>
      </text>
    </comment>
    <comment ref="C42" authorId="0" shapeId="0" xr:uid="{00000000-0006-0000-2C00-0000CC000000}">
      <text>
        <r>
          <rPr>
            <b/>
            <sz val="9"/>
            <color indexed="81"/>
            <rFont val="Tahoma"/>
            <family val="2"/>
          </rPr>
          <t>Metric = E_1_AmortisedCost_Amount_x000D_
Data Type = Bk_Number 19 - 9_x000D_
Bk_FairValueHierarchy = TotalLiabilities_LiabilitiesDisposalGroupsHeldForSale</t>
        </r>
      </text>
    </comment>
    <comment ref="D42" authorId="0" shapeId="0" xr:uid="{00000000-0006-0000-2C00-0000CD000000}">
      <text>
        <r>
          <rPr>
            <b/>
            <sz val="9"/>
            <color indexed="81"/>
            <rFont val="Tahoma"/>
            <family val="2"/>
          </rPr>
          <t>Metric = E_1_FairValOtherComprIncome_Amount_x000D_
Data Type = Bk_Number 19 - 9_x000D_
Bk_FairValueHierarchy = TotalLiabilities_LiabilitiesDisposalGroupsHeldForSale</t>
        </r>
      </text>
    </comment>
    <comment ref="E42" authorId="0" shapeId="0" xr:uid="{00000000-0006-0000-2C00-0000CE000000}">
      <text>
        <r>
          <rPr>
            <b/>
            <sz val="9"/>
            <color indexed="81"/>
            <rFont val="Tahoma"/>
            <family val="2"/>
          </rPr>
          <t>Metric = E_1_FairValProfitLoss_Amount_x000D_
Data Type = Bk_Number 19 - 9_x000D_
Bk_FairValueHierarchy = TotalLiabilities_LiabilitiesDisposalGroupsHeldForSale</t>
        </r>
      </text>
    </comment>
    <comment ref="F42" authorId="0" shapeId="0" xr:uid="{00000000-0006-0000-2C00-0000CF000000}">
      <text>
        <r>
          <rPr>
            <b/>
            <sz val="9"/>
            <color indexed="81"/>
            <rFont val="Tahoma"/>
            <family val="2"/>
          </rPr>
          <t>Metric = E_1_HedgingDerivatives_Amount_x000D_
Data Type = Bk_Number 19 - 9_x000D_
Bk_FairValueHierarchy = TotalLiabilities_LiabilitiesDisposalGroupsHeldForSale</t>
        </r>
      </text>
    </comment>
    <comment ref="H42" authorId="0" shapeId="0" xr:uid="{00000000-0006-0000-2C00-0000D0000000}">
      <text>
        <r>
          <rPr>
            <b/>
            <sz val="9"/>
            <color indexed="81"/>
            <rFont val="Tahoma"/>
            <family val="2"/>
          </rPr>
          <t>Metric = E_1_FairValMeasureRprtDateLvl1_Amount_x000D_
Data Type = Bk_Number 19 - 9_x000D_
Bk_FairValueHierarchy = TotalLiabilities_LiabilitiesDisposalGroupsHeldForSale</t>
        </r>
      </text>
    </comment>
    <comment ref="I42" authorId="0" shapeId="0" xr:uid="{00000000-0006-0000-2C00-0000D1000000}">
      <text>
        <r>
          <rPr>
            <b/>
            <sz val="9"/>
            <color indexed="81"/>
            <rFont val="Tahoma"/>
            <family val="2"/>
          </rPr>
          <t>Metric = E_1_FairValMeasureRprtDateLvl2_Amount_x000D_
Data Type = Bk_Number 19 - 9_x000D_
Bk_FairValueHierarchy = TotalLiabilities_LiabilitiesDisposalGroupsHeldForSale</t>
        </r>
      </text>
    </comment>
    <comment ref="J42" authorId="0" shapeId="0" xr:uid="{00000000-0006-0000-2C00-0000D2000000}">
      <text>
        <r>
          <rPr>
            <b/>
            <sz val="9"/>
            <color indexed="81"/>
            <rFont val="Tahoma"/>
            <family val="2"/>
          </rPr>
          <t>Metric = E_1_FairValMeasureRprtDateLvl3_Amount_x000D_
Data Type = Bk_Number 19 - 9_x000D_
Bk_FairValueHierarchy = TotalLiabilities_LiabilitiesDisposalGroupsHeldForSale</t>
        </r>
      </text>
    </comment>
    <comment ref="C43" authorId="0" shapeId="0" xr:uid="{00000000-0006-0000-2C00-0000D3000000}">
      <text>
        <r>
          <rPr>
            <b/>
            <sz val="9"/>
            <color indexed="81"/>
            <rFont val="Tahoma"/>
            <family val="2"/>
          </rPr>
          <t>Metric = E_1_AmortisedCost_Amount_x000D_
Data Type = Bk_Number 19 - 9_x000D_
Bk_FairValueHierarchy = TotalLiabilities_OtherLiabilities</t>
        </r>
      </text>
    </comment>
    <comment ref="D43" authorId="0" shapeId="0" xr:uid="{00000000-0006-0000-2C00-0000D4000000}">
      <text>
        <r>
          <rPr>
            <b/>
            <sz val="9"/>
            <color indexed="81"/>
            <rFont val="Tahoma"/>
            <family val="2"/>
          </rPr>
          <t>Metric = E_1_FairValOtherComprIncome_Amount_x000D_
Data Type = Bk_Number 19 - 9_x000D_
Bk_FairValueHierarchy = TotalLiabilities_OtherLiabilities</t>
        </r>
      </text>
    </comment>
    <comment ref="E43" authorId="0" shapeId="0" xr:uid="{00000000-0006-0000-2C00-0000D5000000}">
      <text>
        <r>
          <rPr>
            <b/>
            <sz val="9"/>
            <color indexed="81"/>
            <rFont val="Tahoma"/>
            <family val="2"/>
          </rPr>
          <t>Metric = E_1_FairValProfitLoss_Amount_x000D_
Data Type = Bk_Number 19 - 9_x000D_
Bk_FairValueHierarchy = TotalLiabilities_OtherLiabilities</t>
        </r>
      </text>
    </comment>
    <comment ref="F43" authorId="0" shapeId="0" xr:uid="{00000000-0006-0000-2C00-0000D6000000}">
      <text>
        <r>
          <rPr>
            <b/>
            <sz val="9"/>
            <color indexed="81"/>
            <rFont val="Tahoma"/>
            <family val="2"/>
          </rPr>
          <t>Metric = E_1_HedgingDerivatives_Amount_x000D_
Data Type = Bk_Number 19 - 9_x000D_
Bk_FairValueHierarchy = TotalLiabilities_OtherLiabilities</t>
        </r>
      </text>
    </comment>
    <comment ref="H43" authorId="0" shapeId="0" xr:uid="{00000000-0006-0000-2C00-0000D7000000}">
      <text>
        <r>
          <rPr>
            <b/>
            <sz val="9"/>
            <color indexed="81"/>
            <rFont val="Tahoma"/>
            <family val="2"/>
          </rPr>
          <t>Metric = E_1_FairValMeasureRprtDateLvl1_Amount_x000D_
Data Type = Bk_Number 19 - 9_x000D_
Bk_FairValueHierarchy = TotalLiabilities_OtherLiabilities</t>
        </r>
      </text>
    </comment>
    <comment ref="I43" authorId="0" shapeId="0" xr:uid="{00000000-0006-0000-2C00-0000D8000000}">
      <text>
        <r>
          <rPr>
            <b/>
            <sz val="9"/>
            <color indexed="81"/>
            <rFont val="Tahoma"/>
            <family val="2"/>
          </rPr>
          <t>Metric = E_1_FairValMeasureRprtDateLvl2_Amount_x000D_
Data Type = Bk_Number 19 - 9_x000D_
Bk_FairValueHierarchy = TotalLiabilities_OtherLiabilities</t>
        </r>
      </text>
    </comment>
    <comment ref="J43" authorId="0" shapeId="0" xr:uid="{00000000-0006-0000-2C00-0000D9000000}">
      <text>
        <r>
          <rPr>
            <b/>
            <sz val="9"/>
            <color indexed="81"/>
            <rFont val="Tahoma"/>
            <family val="2"/>
          </rPr>
          <t>Metric = E_1_FairValMeasureRprtDateLvl3_Amount_x000D_
Data Type = Bk_Number 19 - 9_x000D_
Bk_FairValueHierarchy = TotalLiabilities_OtherLiabilities</t>
        </r>
      </text>
    </comment>
    <comment ref="C44" authorId="0" shapeId="0" xr:uid="{00000000-0006-0000-2C00-0000DA000000}">
      <text>
        <r>
          <rPr>
            <b/>
            <sz val="9"/>
            <color indexed="81"/>
            <rFont val="Tahoma"/>
            <family val="2"/>
          </rPr>
          <t>Metric = E_1_AmortisedCost_Amount_x000D_
Data Type = Bk_Number 19 - 9_x000D_
Bk_FairValueHierarchy = TotalLiabilities_LiabilitiesUnderInsuranceContracts</t>
        </r>
      </text>
    </comment>
    <comment ref="D44" authorId="0" shapeId="0" xr:uid="{00000000-0006-0000-2C00-0000DB000000}">
      <text>
        <r>
          <rPr>
            <b/>
            <sz val="9"/>
            <color indexed="81"/>
            <rFont val="Tahoma"/>
            <family val="2"/>
          </rPr>
          <t>Metric = E_1_FairValOtherComprIncome_Amount_x000D_
Data Type = Bk_Number 19 - 9_x000D_
Bk_FairValueHierarchy = TotalLiabilities_LiabilitiesUnderInsuranceContracts</t>
        </r>
      </text>
    </comment>
    <comment ref="E44" authorId="0" shapeId="0" xr:uid="{00000000-0006-0000-2C00-0000DC000000}">
      <text>
        <r>
          <rPr>
            <b/>
            <sz val="9"/>
            <color indexed="81"/>
            <rFont val="Tahoma"/>
            <family val="2"/>
          </rPr>
          <t>Metric = E_1_FairValProfitLoss_Amount_x000D_
Data Type = Bk_Number 19 - 9_x000D_
Bk_FairValueHierarchy = TotalLiabilities_LiabilitiesUnderInsuranceContracts</t>
        </r>
      </text>
    </comment>
    <comment ref="F44" authorId="0" shapeId="0" xr:uid="{00000000-0006-0000-2C00-0000DD000000}">
      <text>
        <r>
          <rPr>
            <b/>
            <sz val="9"/>
            <color indexed="81"/>
            <rFont val="Tahoma"/>
            <family val="2"/>
          </rPr>
          <t>Metric = E_1_HedgingDerivatives_Amount_x000D_
Data Type = Bk_Number 19 - 9_x000D_
Bk_FairValueHierarchy = TotalLiabilities_LiabilitiesUnderInsuranceContracts</t>
        </r>
      </text>
    </comment>
    <comment ref="H44" authorId="0" shapeId="0" xr:uid="{00000000-0006-0000-2C00-0000DE000000}">
      <text>
        <r>
          <rPr>
            <b/>
            <sz val="9"/>
            <color indexed="81"/>
            <rFont val="Tahoma"/>
            <family val="2"/>
          </rPr>
          <t>Metric = E_1_FairValMeasureRprtDateLvl1_Amount_x000D_
Data Type = Bk_Number 19 - 9_x000D_
Bk_FairValueHierarchy = TotalLiabilities_LiabilitiesUnderInsuranceContracts</t>
        </r>
      </text>
    </comment>
    <comment ref="I44" authorId="0" shapeId="0" xr:uid="{00000000-0006-0000-2C00-0000DF000000}">
      <text>
        <r>
          <rPr>
            <b/>
            <sz val="9"/>
            <color indexed="81"/>
            <rFont val="Tahoma"/>
            <family val="2"/>
          </rPr>
          <t>Metric = E_1_FairValMeasureRprtDateLvl2_Amount_x000D_
Data Type = Bk_Number 19 - 9_x000D_
Bk_FairValueHierarchy = TotalLiabilities_LiabilitiesUnderInsuranceContracts</t>
        </r>
      </text>
    </comment>
    <comment ref="J44" authorId="0" shapeId="0" xr:uid="{00000000-0006-0000-2C00-0000E0000000}">
      <text>
        <r>
          <rPr>
            <b/>
            <sz val="9"/>
            <color indexed="81"/>
            <rFont val="Tahoma"/>
            <family val="2"/>
          </rPr>
          <t>Metric = E_1_FairValMeasureRprtDateLvl3_Amount_x000D_
Data Type = Bk_Number 19 - 9_x000D_
Bk_FairValueHierarchy = TotalLiabilities_LiabilitiesUnderInsuranceContracts</t>
        </r>
      </text>
    </comment>
    <comment ref="G46" authorId="1" shapeId="0" xr:uid="{8AB57FFC-B0A6-4268-A685-D787C7816A98}">
      <text>
        <r>
          <rPr>
            <b/>
            <sz val="9"/>
            <color indexed="81"/>
            <rFont val="Tahoma"/>
            <charset val="1"/>
          </rPr>
          <t>Metric=E_1_NonFinancialLiabilities_Total
Data Type=Bk_Number 19 - 9</t>
        </r>
      </text>
    </comment>
    <comment ref="B49" authorId="0" shapeId="0" xr:uid="{00000000-0006-0000-2C00-0000E1000000}">
      <text>
        <r>
          <rPr>
            <b/>
            <sz val="9"/>
            <color indexed="81"/>
            <rFont val="Tahoma"/>
            <family val="2"/>
          </rPr>
          <t>Metric = E_1_AdditionalDisclosure_Text_x000D_
Data Type = Bk_Text(4000)</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2D00-000001000000}">
      <text>
        <r>
          <rPr>
            <b/>
            <sz val="9"/>
            <color indexed="81"/>
            <rFont val="Tahoma"/>
            <family val="2"/>
          </rPr>
          <t>Metric = E_2_Amount_x000D_
Data Type = Bk_Number 19 - 9_x000D_
Bk_Sfp_AssetsLiabIsl = Assets_CashBalances</t>
        </r>
      </text>
    </comment>
    <comment ref="C9" authorId="0" shapeId="0" xr:uid="{00000000-0006-0000-2D00-000002000000}">
      <text>
        <r>
          <rPr>
            <b/>
            <sz val="9"/>
            <color indexed="81"/>
            <rFont val="Tahoma"/>
            <family val="2"/>
          </rPr>
          <t>Metric = E_2_Amount_x000D_
Data Type = Bk_Number 19 - 9_x000D_
Bk_Sfp_AssetsLiabIsl = Assets_AmountsReceivableUnderReverseRepurchaseAgreements</t>
        </r>
      </text>
    </comment>
    <comment ref="C10" authorId="0" shapeId="0" xr:uid="{00000000-0006-0000-2D00-000003000000}">
      <text>
        <r>
          <rPr>
            <b/>
            <sz val="9"/>
            <color indexed="81"/>
            <rFont val="Tahoma"/>
            <family val="2"/>
          </rPr>
          <t>Metric = E_2_Amount_x000D_
Data Type = Bk_Number 19 - 9_x000D_
Bk_Sfp_AssetsLiabIsl = Assets_PositiveFairValuesForFinancialDerivatives</t>
        </r>
      </text>
    </comment>
    <comment ref="C11" authorId="0" shapeId="0" xr:uid="{00000000-0006-0000-2D00-000004000000}">
      <text>
        <r>
          <rPr>
            <b/>
            <sz val="9"/>
            <color indexed="81"/>
            <rFont val="Tahoma"/>
            <family val="2"/>
          </rPr>
          <t>Metric = E_2_Amount_x000D_
Data Type = Bk_Number 19 - 9_x000D_
Bk_Sfp_AssetsLiabIsl = Assets_NegotiableCertificatesDeposit</t>
        </r>
      </text>
    </comment>
    <comment ref="C12" authorId="0" shapeId="0" xr:uid="{00000000-0006-0000-2D00-000005000000}">
      <text>
        <r>
          <rPr>
            <b/>
            <sz val="9"/>
            <color indexed="81"/>
            <rFont val="Tahoma"/>
            <family val="2"/>
          </rPr>
          <t>Metric = E_2_Amount_x000D_
Data Type = Bk_Number 19 - 9_x000D_
Bk_Sfp_AssetsLiabIsl = Assets_DebtSecurities</t>
        </r>
      </text>
    </comment>
    <comment ref="C13" authorId="0" shapeId="0" xr:uid="{00000000-0006-0000-2D00-000006000000}">
      <text>
        <r>
          <rPr>
            <b/>
            <sz val="9"/>
            <color indexed="81"/>
            <rFont val="Tahoma"/>
            <family val="2"/>
          </rPr>
          <t>Metric = E_2_Amount_x000D_
Data Type = Bk_Number 19 - 9_x000D_
Bk_Sfp_AssetsLiabIsl = Assets_EquityInvestments</t>
        </r>
      </text>
    </comment>
    <comment ref="C15" authorId="0" shapeId="0" xr:uid="{00000000-0006-0000-2D00-000007000000}">
      <text>
        <r>
          <rPr>
            <b/>
            <sz val="9"/>
            <color indexed="81"/>
            <rFont val="Tahoma"/>
            <family val="2"/>
          </rPr>
          <t>Metric = E_2_Amount_x000D_
Data Type = Bk_Number 19 - 9_x000D_
Bk_Sfp_AssetsLiabIsl = FinancingAdvances_MurabahaFinancing</t>
        </r>
      </text>
    </comment>
    <comment ref="C16" authorId="0" shapeId="0" xr:uid="{00000000-0006-0000-2D00-000008000000}">
      <text>
        <r>
          <rPr>
            <b/>
            <sz val="9"/>
            <color indexed="81"/>
            <rFont val="Tahoma"/>
            <family val="2"/>
          </rPr>
          <t>Metric = E_2_Amount_x000D_
Data Type = Bk_Number 19 - 9_x000D_
Bk_Sfp_AssetsLiabIsl = FinancingAdvances_CommodityMurabahaFinancing</t>
        </r>
      </text>
    </comment>
    <comment ref="C17" authorId="0" shapeId="0" xr:uid="{00000000-0006-0000-2D00-000009000000}">
      <text>
        <r>
          <rPr>
            <b/>
            <sz val="9"/>
            <color indexed="81"/>
            <rFont val="Tahoma"/>
            <family val="2"/>
          </rPr>
          <t>Metric = E_2_Amount_x000D_
Data Type = Bk_Number 19 - 9_x000D_
Bk_Sfp_AssetsLiabIsl = FinancingAdvances_IjarahFinancing</t>
        </r>
      </text>
    </comment>
    <comment ref="C18" authorId="0" shapeId="0" xr:uid="{00000000-0006-0000-2D00-00000A000000}">
      <text>
        <r>
          <rPr>
            <b/>
            <sz val="9"/>
            <color indexed="81"/>
            <rFont val="Tahoma"/>
            <family val="2"/>
          </rPr>
          <t>Metric = E_2_Amount_x000D_
Data Type = Bk_Number 19 - 9_x000D_
Bk_Sfp_AssetsLiabIsl = FinancingAdvances_WakalahFinancing</t>
        </r>
      </text>
    </comment>
    <comment ref="C19" authorId="0" shapeId="0" xr:uid="{00000000-0006-0000-2D00-00000B000000}">
      <text>
        <r>
          <rPr>
            <b/>
            <sz val="9"/>
            <color indexed="81"/>
            <rFont val="Tahoma"/>
            <family val="2"/>
          </rPr>
          <t>Metric = E_2_Amount_x000D_
Data Type = Bk_Number 19 - 9_x000D_
Bk_Sfp_AssetsLiabIsl = FinancingAdvances_WadiahFinancing</t>
        </r>
      </text>
    </comment>
    <comment ref="C20" authorId="0" shapeId="0" xr:uid="{00000000-0006-0000-2D00-00000C000000}">
      <text>
        <r>
          <rPr>
            <b/>
            <sz val="9"/>
            <color indexed="81"/>
            <rFont val="Tahoma"/>
            <family val="2"/>
          </rPr>
          <t>Metric = E_2_Amount_x000D_
Data Type = Bk_Number 19 - 9_x000D_
Bk_Sfp_AssetsLiabIsl = FinancingAdvances_Others</t>
        </r>
      </text>
    </comment>
    <comment ref="C21" authorId="0" shapeId="0" xr:uid="{00000000-0006-0000-2D00-00000D000000}">
      <text>
        <r>
          <rPr>
            <b/>
            <sz val="9"/>
            <color indexed="81"/>
            <rFont val="Tahoma"/>
            <family val="2"/>
          </rPr>
          <t>Metric = E_2_Amount_x000D_
Data Type = Bk_Number 19 - 9_x000D_
Bk_Sfp_AssetsLiabIsl = Assets_IntangibleAssets</t>
        </r>
      </text>
    </comment>
    <comment ref="C22" authorId="0" shapeId="0" xr:uid="{00000000-0006-0000-2D00-00000E000000}">
      <text>
        <r>
          <rPr>
            <b/>
            <sz val="9"/>
            <color indexed="81"/>
            <rFont val="Tahoma"/>
            <family val="2"/>
          </rPr>
          <t>Metric = E_2_Amount_x000D_
Data Type = Bk_Number 19 - 9_x000D_
Bk_Sfp_AssetsLiabIsl = Assets_PropertiesEquipment</t>
        </r>
      </text>
    </comment>
    <comment ref="C23" authorId="0" shapeId="0" xr:uid="{00000000-0006-0000-2D00-00000F000000}">
      <text>
        <r>
          <rPr>
            <b/>
            <sz val="9"/>
            <color indexed="81"/>
            <rFont val="Tahoma"/>
            <family val="2"/>
          </rPr>
          <t>Metric = E_2_Amount_x000D_
Data Type = Bk_Number 19 - 9_x000D_
Bk_Sfp_AssetsLiabIsl = Assets_AssetsHeldForSale</t>
        </r>
      </text>
    </comment>
    <comment ref="C24" authorId="0" shapeId="0" xr:uid="{00000000-0006-0000-2D00-000010000000}">
      <text>
        <r>
          <rPr>
            <b/>
            <sz val="9"/>
            <color indexed="81"/>
            <rFont val="Tahoma"/>
            <family val="2"/>
          </rPr>
          <t>Metric = E_2_Amount_x000D_
Data Type = Bk_Number 19 - 9_x000D_
Bk_Sfp_AssetsLiabIsl = Assets_OtherAssets</t>
        </r>
      </text>
    </comment>
    <comment ref="C25" authorId="0" shapeId="0" xr:uid="{00000000-0006-0000-2D00-000011000000}">
      <text>
        <r>
          <rPr>
            <b/>
            <sz val="9"/>
            <color indexed="81"/>
            <rFont val="Tahoma"/>
            <family val="2"/>
          </rPr>
          <t>Metric = E_2_Amount_x000D_
Data Type = Bk_Number 19 - 9_x000D_
Bk_Sfp_AssetsLiabIsl = Assets_InsuranceFundInvestmentAssets</t>
        </r>
      </text>
    </comment>
    <comment ref="C29" authorId="0" shapeId="0" xr:uid="{00000000-0006-0000-2D00-000012000000}">
      <text>
        <r>
          <rPr>
            <b/>
            <sz val="9"/>
            <color indexed="81"/>
            <rFont val="Tahoma"/>
            <family val="2"/>
          </rPr>
          <t>Metric = E_2_Amount_x000D_
Data Type = Bk_Number 19 - 9_x000D_
Bk_Sfp_AssetsLiabIsl = DepositsBalances_WadiahDeposits</t>
        </r>
      </text>
    </comment>
    <comment ref="C30" authorId="0" shapeId="0" xr:uid="{00000000-0006-0000-2D00-000013000000}">
      <text>
        <r>
          <rPr>
            <b/>
            <sz val="9"/>
            <color indexed="81"/>
            <rFont val="Tahoma"/>
            <family val="2"/>
          </rPr>
          <t>Metric = E_2_Amount_x000D_
Data Type = Bk_Number 19 - 9_x000D_
Bk_Sfp_AssetsLiabIsl = DepositsBalances_MurabahaDeposits</t>
        </r>
      </text>
    </comment>
    <comment ref="C31" authorId="0" shapeId="0" xr:uid="{00000000-0006-0000-2D00-000014000000}">
      <text>
        <r>
          <rPr>
            <b/>
            <sz val="9"/>
            <color indexed="81"/>
            <rFont val="Tahoma"/>
            <family val="2"/>
          </rPr>
          <t>Metric = E_2_Amount_x000D_
Data Type = Bk_Number 19 - 9_x000D_
Bk_Sfp_AssetsLiabIsl = DepositsBalances_Others</t>
        </r>
      </text>
    </comment>
    <comment ref="C32" authorId="0" shapeId="0" xr:uid="{00000000-0006-0000-2D00-000015000000}">
      <text>
        <r>
          <rPr>
            <b/>
            <sz val="9"/>
            <color indexed="81"/>
            <rFont val="Tahoma"/>
            <family val="2"/>
          </rPr>
          <t>Metric = E_2_Amount_x000D_
Data Type = Bk_Number 19 - 9_x000D_
Bk_Sfp_AssetsLiabIsl = Liabilities_AmountsPayableUnderRepurchaseAgreements</t>
        </r>
      </text>
    </comment>
    <comment ref="C33" authorId="0" shapeId="0" xr:uid="{00000000-0006-0000-2D00-000016000000}">
      <text>
        <r>
          <rPr>
            <b/>
            <sz val="9"/>
            <color indexed="81"/>
            <rFont val="Tahoma"/>
            <family val="2"/>
          </rPr>
          <t>Metric = E_2_Amount_x000D_
Data Type = Bk_Number 19 - 9_x000D_
Bk_Sfp_AssetsLiabIsl = Liabilities_NegativeFairValuesForFinancialDerivatives</t>
        </r>
      </text>
    </comment>
    <comment ref="C34" authorId="0" shapeId="0" xr:uid="{00000000-0006-0000-2D00-000017000000}">
      <text>
        <r>
          <rPr>
            <b/>
            <sz val="9"/>
            <color indexed="81"/>
            <rFont val="Tahoma"/>
            <family val="2"/>
          </rPr>
          <t>Metric = E_2_Amount_x000D_
Data Type = Bk_Number 19 - 9_x000D_
Bk_Sfp_AssetsLiabIsl = Liabilities_BillsPayable</t>
        </r>
      </text>
    </comment>
    <comment ref="C35" authorId="0" shapeId="0" xr:uid="{00000000-0006-0000-2D00-000018000000}">
      <text>
        <r>
          <rPr>
            <b/>
            <sz val="9"/>
            <color indexed="81"/>
            <rFont val="Tahoma"/>
            <family val="2"/>
          </rPr>
          <t>Metric = E_2_Amount_x000D_
Data Type = Bk_Number 19 - 9_x000D_
Bk_Sfp_AssetsLiabIsl = Liabilities_NegotiableCertificatesDeposits</t>
        </r>
      </text>
    </comment>
    <comment ref="C36" authorId="0" shapeId="0" xr:uid="{00000000-0006-0000-2D00-000019000000}">
      <text>
        <r>
          <rPr>
            <b/>
            <sz val="9"/>
            <color indexed="81"/>
            <rFont val="Tahoma"/>
            <family val="2"/>
          </rPr>
          <t>Metric = E_2_Amount_x000D_
Data Type = Bk_Number 19 - 9_x000D_
Bk_Sfp_AssetsLiabIsl = Liabilities_DebtSecurities</t>
        </r>
      </text>
    </comment>
    <comment ref="C37" authorId="0" shapeId="0" xr:uid="{00000000-0006-0000-2D00-00001A000000}">
      <text>
        <r>
          <rPr>
            <b/>
            <sz val="9"/>
            <color indexed="81"/>
            <rFont val="Tahoma"/>
            <family val="2"/>
          </rPr>
          <t>Metric = E_2_Amount_x000D_
Data Type = Bk_Number 19 - 9_x000D_
Bk_Sfp_AssetsLiabIsl = Liabilities_LiabilitiesDisposalGroupsHeldForSale</t>
        </r>
      </text>
    </comment>
    <comment ref="C39" authorId="0" shapeId="0" xr:uid="{00000000-0006-0000-2D00-00001B000000}">
      <text>
        <r>
          <rPr>
            <b/>
            <sz val="9"/>
            <color indexed="81"/>
            <rFont val="Tahoma"/>
            <family val="2"/>
          </rPr>
          <t>Metric = E_2_Amount_x000D_
Data Type = Bk_Number 19 - 9_x000D_
Bk_Sfp_AssetsLiabIsl = OtherLiabilities_ProfitSharingInvestmentAccounts</t>
        </r>
      </text>
    </comment>
    <comment ref="C41" authorId="0" shapeId="0" xr:uid="{00000000-0006-0000-2D00-00001C000000}">
      <text>
        <r>
          <rPr>
            <b/>
            <sz val="9"/>
            <color indexed="81"/>
            <rFont val="Tahoma"/>
            <family val="2"/>
          </rPr>
          <t>Metric = E_2_Amount_x000D_
Data Type = Bk_Number 19 - 9_x000D_
Bk_Sfp_AssetsLiabIsl = OtherLiabilities_WakalahPlacements</t>
        </r>
      </text>
    </comment>
    <comment ref="C42" authorId="0" shapeId="0" xr:uid="{00000000-0006-0000-2D00-00001D000000}">
      <text>
        <r>
          <rPr>
            <b/>
            <sz val="9"/>
            <color indexed="81"/>
            <rFont val="Tahoma"/>
            <family val="2"/>
          </rPr>
          <t>Metric = E_2_Amount_x000D_
Data Type = Bk_Number 19 - 9_x000D_
Bk_Sfp_AssetsLiabIsl = OtherLiabilities_Others</t>
        </r>
      </text>
    </comment>
    <comment ref="C43" authorId="0" shapeId="0" xr:uid="{00000000-0006-0000-2D00-00001E000000}">
      <text>
        <r>
          <rPr>
            <b/>
            <sz val="9"/>
            <color indexed="81"/>
            <rFont val="Tahoma"/>
            <family val="2"/>
          </rPr>
          <t>Metric = E_2_Amount_x000D_
Data Type = Bk_Number 19 - 9_x000D_
Bk_Sfp_AssetsLiabIsl = OtherLiabilities_LiabilitiesUnderInsuranceContracts</t>
        </r>
      </text>
    </comment>
    <comment ref="C46" authorId="0" shapeId="0" xr:uid="{00000000-0006-0000-2D00-00001F000000}">
      <text>
        <r>
          <rPr>
            <b/>
            <sz val="9"/>
            <color indexed="81"/>
            <rFont val="Tahoma"/>
            <family val="2"/>
          </rPr>
          <t>Metric = E_2_Amount_x000D_
Data Type = Bk_Number 19 - 9_x000D_
Bk_Sfp_AssetsLiabIsl = TotalEquity_ShareCapital</t>
        </r>
      </text>
    </comment>
    <comment ref="C47" authorId="0" shapeId="0" xr:uid="{00000000-0006-0000-2D00-000020000000}">
      <text>
        <r>
          <rPr>
            <b/>
            <sz val="9"/>
            <color indexed="81"/>
            <rFont val="Tahoma"/>
            <family val="2"/>
          </rPr>
          <t>Metric = E_2_Amount_x000D_
Data Type = Bk_Number 19 - 9_x000D_
Bk_Sfp_AssetsLiabIsl = TotalEquity_OtherEquityInstruments</t>
        </r>
      </text>
    </comment>
    <comment ref="C49" authorId="0" shapeId="0" xr:uid="{00000000-0006-0000-2D00-000021000000}">
      <text>
        <r>
          <rPr>
            <b/>
            <sz val="9"/>
            <color indexed="81"/>
            <rFont val="Tahoma"/>
            <family val="2"/>
          </rPr>
          <t>Metric = E_2_Amount_x000D_
Data Type = Bk_Number 19 - 9_x000D_
Bk_Sfp_AssetsLiabIsl = Reserves_RevenueReserves</t>
        </r>
      </text>
    </comment>
    <comment ref="C50" authorId="0" shapeId="0" xr:uid="{00000000-0006-0000-2D00-000022000000}">
      <text>
        <r>
          <rPr>
            <b/>
            <sz val="9"/>
            <color indexed="81"/>
            <rFont val="Tahoma"/>
            <family val="2"/>
          </rPr>
          <t>Metric = E_2_Eqty_WhichProfLossRprtPeriod_Total_x000D_
Data Type = Bk_Number 19 - 9</t>
        </r>
      </text>
    </comment>
    <comment ref="C51" authorId="0" shapeId="0" xr:uid="{00000000-0006-0000-2D00-000023000000}">
      <text>
        <r>
          <rPr>
            <b/>
            <sz val="9"/>
            <color indexed="81"/>
            <rFont val="Tahoma"/>
            <family val="2"/>
          </rPr>
          <t>Metric = E_2_Amount_x000D_
Data Type = Bk_Number 19 - 9_x000D_
Bk_Sfp_AssetsLiabIsl = Reserves_OtherReserves</t>
        </r>
      </text>
    </comment>
    <comment ref="C55" authorId="0" shapeId="0" xr:uid="{00000000-0006-0000-2D00-000024000000}">
      <text>
        <r>
          <rPr>
            <b/>
            <sz val="9"/>
            <color indexed="81"/>
            <rFont val="Tahoma"/>
            <family val="2"/>
          </rPr>
          <t>Metric = E_2_Amount_x000D_
Data Type = Bk_Number 19 - 9_x000D_
Bk_Sfp_AssetsLiabIsl = ContingentLiabilities_FinancalGuarantees</t>
        </r>
      </text>
    </comment>
    <comment ref="C56" authorId="0" shapeId="0" xr:uid="{00000000-0006-0000-2D00-000025000000}">
      <text>
        <r>
          <rPr>
            <b/>
            <sz val="9"/>
            <color indexed="81"/>
            <rFont val="Tahoma"/>
            <family val="2"/>
          </rPr>
          <t>Metric = E_2_Amount_x000D_
Data Type = Bk_Number 19 - 9_x000D_
Bk_Sfp_AssetsLiabIsl = ContingentLiabilities_PerformanceGuarantees</t>
        </r>
      </text>
    </comment>
    <comment ref="C57" authorId="0" shapeId="0" xr:uid="{00000000-0006-0000-2D00-000026000000}">
      <text>
        <r>
          <rPr>
            <b/>
            <sz val="9"/>
            <color indexed="81"/>
            <rFont val="Tahoma"/>
            <family val="2"/>
          </rPr>
          <t>Metric = E_2_Amount_x000D_
Data Type = Bk_Number 19 - 9_x000D_
Bk_Sfp_AssetsLiabIsl = ContingentLiabilities_LettersCredit</t>
        </r>
      </text>
    </comment>
    <comment ref="C58" authorId="0" shapeId="0" xr:uid="{00000000-0006-0000-2D00-000027000000}">
      <text>
        <r>
          <rPr>
            <b/>
            <sz val="9"/>
            <color indexed="81"/>
            <rFont val="Tahoma"/>
            <family val="2"/>
          </rPr>
          <t>Metric = E_2_Amount_x000D_
Data Type = Bk_Number 19 - 9_x000D_
Bk_Sfp_AssetsLiabIsl = ContingentLiabilities_Acceptances</t>
        </r>
      </text>
    </comment>
    <comment ref="C59" authorId="0" shapeId="0" xr:uid="{00000000-0006-0000-2D00-000028000000}">
      <text>
        <r>
          <rPr>
            <b/>
            <sz val="9"/>
            <color indexed="81"/>
            <rFont val="Tahoma"/>
            <family val="2"/>
          </rPr>
          <t>Metric = E_2_Amount_x000D_
Data Type = Bk_Number 19 - 9_x000D_
Bk_Sfp_AssetsLiabIsl = ContingentLiabilities_Others</t>
        </r>
      </text>
    </comment>
    <comment ref="C61" authorId="0" shapeId="0" xr:uid="{00000000-0006-0000-2D00-000029000000}">
      <text>
        <r>
          <rPr>
            <b/>
            <sz val="9"/>
            <color indexed="81"/>
            <rFont val="Tahoma"/>
            <family val="2"/>
          </rPr>
          <t>Metric = E_2_Amount_x000D_
Data Type = Bk_Number 19 - 9_x000D_
Bk_Sfp_AssetsLiabIsl = Commitments_UndrawnCreditCommitments</t>
        </r>
      </text>
    </comment>
    <comment ref="C62" authorId="0" shapeId="0" xr:uid="{00000000-0006-0000-2D00-00002A000000}">
      <text>
        <r>
          <rPr>
            <b/>
            <sz val="9"/>
            <color indexed="81"/>
            <rFont val="Tahoma"/>
            <family val="2"/>
          </rPr>
          <t>Metric = E_2_Amount_x000D_
Data Type = Bk_Number 19 - 9_x000D_
Bk_Sfp_AssetsLiabIsl = Commitments_ForwardAssetPurchases</t>
        </r>
      </text>
    </comment>
    <comment ref="C63" authorId="0" shapeId="0" xr:uid="{00000000-0006-0000-2D00-00002B000000}">
      <text>
        <r>
          <rPr>
            <b/>
            <sz val="9"/>
            <color indexed="81"/>
            <rFont val="Tahoma"/>
            <family val="2"/>
          </rPr>
          <t>Metric = E_2_Amount_x000D_
Data Type = Bk_Number 19 - 9_x000D_
Bk_Sfp_AssetsLiabIsl = Commitments_ForwardDepositsPlaced</t>
        </r>
      </text>
    </comment>
    <comment ref="C64" authorId="0" shapeId="0" xr:uid="{00000000-0006-0000-2D00-00002C000000}">
      <text>
        <r>
          <rPr>
            <b/>
            <sz val="9"/>
            <color indexed="81"/>
            <rFont val="Tahoma"/>
            <family val="2"/>
          </rPr>
          <t>Metric = E_2_Amount_x000D_
Data Type = Bk_Number 19 - 9_x000D_
Bk_Sfp_AssetsLiabIsl = Commitments_UnderwritingCommitments</t>
        </r>
      </text>
    </comment>
    <comment ref="C65" authorId="0" shapeId="0" xr:uid="{00000000-0006-0000-2D00-00002D000000}">
      <text>
        <r>
          <rPr>
            <b/>
            <sz val="9"/>
            <color indexed="81"/>
            <rFont val="Tahoma"/>
            <family val="2"/>
          </rPr>
          <t>Metric = E_2_Amount_x000D_
Data Type = Bk_Number 19 - 9_x000D_
Bk_Sfp_AssetsLiabIsl = Commitments_OtherCommitments</t>
        </r>
      </text>
    </comment>
    <comment ref="C66" authorId="0" shapeId="0" xr:uid="{00000000-0006-0000-2D00-00002E000000}">
      <text>
        <r>
          <rPr>
            <b/>
            <sz val="9"/>
            <color indexed="81"/>
            <rFont val="Tahoma"/>
            <family val="2"/>
          </rPr>
          <t>Metric = E_2_Amount_x000D_
Data Type = Bk_Number 19 - 9_x000D_
Bk_Sfp_AssetsLiabIsl = ContingentLiabilitiesCommitmentsDerivativesOtherItems_FinancialDerivatives</t>
        </r>
      </text>
    </comment>
    <comment ref="C67" authorId="0" shapeId="0" xr:uid="{00000000-0006-0000-2D00-00002F000000}">
      <text>
        <r>
          <rPr>
            <b/>
            <sz val="9"/>
            <color indexed="81"/>
            <rFont val="Tahoma"/>
            <family val="2"/>
          </rPr>
          <t>Metric = E_2_Amount_x000D_
Data Type = Bk_Number 19 - 9_x000D_
Bk_Sfp_AssetsLiabIsl = ContingentLiabilitiesCommitmentsDerivativesOtherItems_IslamicAssetsUnderManagement</t>
        </r>
      </text>
    </comment>
    <comment ref="C68" authorId="0" shapeId="0" xr:uid="{00000000-0006-0000-2D00-000030000000}">
      <text>
        <r>
          <rPr>
            <b/>
            <sz val="9"/>
            <color indexed="81"/>
            <rFont val="Tahoma"/>
            <family val="2"/>
          </rPr>
          <t>Metric = E_2_Amount_x000D_
Data Type = Bk_Number 19 - 9_x000D_
Bk_Sfp_AssetsLiabIsl = ContingentLiabilitiesCommitmentsDerivativesOtherItems_IslamicAssetsUnderCustody</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2E00-000001000000}">
      <text>
        <r>
          <rPr>
            <b/>
            <sz val="9"/>
            <color indexed="81"/>
            <rFont val="Tahoma"/>
            <family val="2"/>
          </rPr>
          <t>Metric = E3_I_II_Bank_Amount_x000D_
Data Type = Bk_Number 19 - 9_x000D_
Bk_Days = Current_x000D_
Bk_Assetcontinitemco = Loans And Advances</t>
        </r>
      </text>
    </comment>
    <comment ref="D8" authorId="0" shapeId="0" xr:uid="{00000000-0006-0000-2E00-000002000000}">
      <text>
        <r>
          <rPr>
            <b/>
            <sz val="9"/>
            <color indexed="81"/>
            <rFont val="Tahoma"/>
            <family val="2"/>
          </rPr>
          <t>Metric = E3_I_II_NonBankFinInst_Amount_x000D_
Data Type = Bk_Number 19 - 9_x000D_
Bk_Days = Current_x000D_
Bk_Assetcontinitemco = Loans And Advances</t>
        </r>
      </text>
    </comment>
    <comment ref="E8" authorId="0" shapeId="0" xr:uid="{00000000-0006-0000-2E00-000003000000}">
      <text>
        <r>
          <rPr>
            <b/>
            <sz val="9"/>
            <color indexed="81"/>
            <rFont val="Tahoma"/>
            <family val="2"/>
          </rPr>
          <t>Metric = E3_I_II_CentrBankMonetAuth_Amount_x000D_
Data Type = Bk_Number 19 - 9_x000D_
Bk_Days = Current_x000D_
Bk_Assetcontinitemco = Loans And Advances</t>
        </r>
      </text>
    </comment>
    <comment ref="F8" authorId="0" shapeId="0" xr:uid="{00000000-0006-0000-2E00-000004000000}">
      <text>
        <r>
          <rPr>
            <b/>
            <sz val="9"/>
            <color indexed="81"/>
            <rFont val="Tahoma"/>
            <family val="2"/>
          </rPr>
          <t>Metric = E3_I_II_Government_Amount_x000D_
Data Type = Bk_Number 19 - 9_x000D_
Bk_Days = Current_x000D_
Bk_Assetcontinitemco = Loans And Advances</t>
        </r>
      </text>
    </comment>
    <comment ref="G8" authorId="0" shapeId="0" xr:uid="{00000000-0006-0000-2E00-000005000000}">
      <text>
        <r>
          <rPr>
            <b/>
            <sz val="9"/>
            <color indexed="81"/>
            <rFont val="Tahoma"/>
            <family val="2"/>
          </rPr>
          <t>Metric = E3_I_II_PublicSectEntit_Amount_x000D_
Data Type = Bk_Number 19 - 9_x000D_
Bk_Days = Current_x000D_
Bk_Assetcontinitemco = Loans And Advances</t>
        </r>
      </text>
    </comment>
    <comment ref="H8" authorId="0" shapeId="0" xr:uid="{00000000-0006-0000-2E00-000006000000}">
      <text>
        <r>
          <rPr>
            <b/>
            <sz val="9"/>
            <color indexed="81"/>
            <rFont val="Tahoma"/>
            <family val="2"/>
          </rPr>
          <t>Metric = E3_I_II_NonFinCorp_Amount_x000D_
Data Type = Bk_Number 19 - 9_x000D_
Bk_Days = Current_x000D_
Bk_Assetcontinitemco = Loans And Advances</t>
        </r>
      </text>
    </comment>
    <comment ref="I8" authorId="0" shapeId="0" xr:uid="{00000000-0006-0000-2E00-000007000000}">
      <text>
        <r>
          <rPr>
            <b/>
            <sz val="9"/>
            <color indexed="81"/>
            <rFont val="Tahoma"/>
            <family val="2"/>
          </rPr>
          <t>Metric = E3_I_II_UnincorpEnterpHeldNatPerson_Amount_x000D_
Data Type = Bk_Number 19 - 9_x000D_
Bk_Days = Current_x000D_
Bk_Assetcontinitemco = Loans And Advances</t>
        </r>
      </text>
    </comment>
    <comment ref="J8" authorId="0" shapeId="0" xr:uid="{00000000-0006-0000-2E00-000008000000}">
      <text>
        <r>
          <rPr>
            <b/>
            <sz val="9"/>
            <color indexed="81"/>
            <rFont val="Tahoma"/>
            <family val="2"/>
          </rPr>
          <t>Metric = E3_I_II_NatPerson_Amount_x000D_
Data Type = Bk_Number 19 - 9_x000D_
Bk_Days = Current_x000D_
Bk_Assetcontinitemco = Loans And Advances</t>
        </r>
      </text>
    </comment>
    <comment ref="K8" authorId="0" shapeId="0" xr:uid="{00000000-0006-0000-2E00-000009000000}">
      <text>
        <r>
          <rPr>
            <b/>
            <sz val="9"/>
            <color indexed="81"/>
            <rFont val="Tahoma"/>
            <family val="2"/>
          </rPr>
          <t>Metric = E3_I_II_NonProfInstIndFamilies_Amount_x000D_
Data Type = Bk_Number 19 - 9_x000D_
Bk_Days = Current_x000D_
Bk_Assetcontinitemco = Loans And Advances</t>
        </r>
      </text>
    </comment>
    <comment ref="L8" authorId="0" shapeId="0" xr:uid="{00000000-0006-0000-2E00-00000A000000}">
      <text>
        <r>
          <rPr>
            <b/>
            <sz val="9"/>
            <color indexed="81"/>
            <rFont val="Tahoma"/>
            <family val="2"/>
          </rPr>
          <t>Metric = E3_I_II_Other_Amount_x000D_
Data Type = Bk_Number 19 - 9_x000D_
Bk_Days = Current_x000D_
Bk_Assetcontinitemco = Loans And Advances</t>
        </r>
      </text>
    </comment>
    <comment ref="C10" authorId="0" shapeId="0" xr:uid="{00000000-0006-0000-2E00-00000B000000}">
      <text>
        <r>
          <rPr>
            <b/>
            <sz val="9"/>
            <color indexed="81"/>
            <rFont val="Tahoma"/>
            <family val="2"/>
          </rPr>
          <t>Metric = E3_I_II_Bank_Amount_x000D_
Data Type = Bk_Number 19 - 9_x000D_
Bk_Days = LessThan30DaysPastDue_x000D_
Bk_Assetcontinitemco = Loans And Advances</t>
        </r>
      </text>
    </comment>
    <comment ref="D10" authorId="0" shapeId="0" xr:uid="{00000000-0006-0000-2E00-00000C000000}">
      <text>
        <r>
          <rPr>
            <b/>
            <sz val="9"/>
            <color indexed="81"/>
            <rFont val="Tahoma"/>
            <family val="2"/>
          </rPr>
          <t>Metric = E3_I_II_NonBankFinInst_Amount_x000D_
Data Type = Bk_Number 19 - 9_x000D_
Bk_Days = LessThan30DaysPastDue_x000D_
Bk_Assetcontinitemco = Loans And Advances</t>
        </r>
      </text>
    </comment>
    <comment ref="E10" authorId="0" shapeId="0" xr:uid="{00000000-0006-0000-2E00-00000D000000}">
      <text>
        <r>
          <rPr>
            <b/>
            <sz val="9"/>
            <color indexed="81"/>
            <rFont val="Tahoma"/>
            <family val="2"/>
          </rPr>
          <t>Metric = E3_I_II_CentrBankMonetAuth_Amount_x000D_
Data Type = Bk_Number 19 - 9_x000D_
Bk_Days = LessThan30DaysPastDue_x000D_
Bk_Assetcontinitemco = Loans And Advances</t>
        </r>
      </text>
    </comment>
    <comment ref="F10" authorId="0" shapeId="0" xr:uid="{00000000-0006-0000-2E00-00000E000000}">
      <text>
        <r>
          <rPr>
            <b/>
            <sz val="9"/>
            <color indexed="81"/>
            <rFont val="Tahoma"/>
            <family val="2"/>
          </rPr>
          <t>Metric = E3_I_II_Government_Amount_x000D_
Data Type = Bk_Number 19 - 9_x000D_
Bk_Days = LessThan30DaysPastDue_x000D_
Bk_Assetcontinitemco = Loans And Advances</t>
        </r>
      </text>
    </comment>
    <comment ref="G10" authorId="0" shapeId="0" xr:uid="{00000000-0006-0000-2E00-00000F000000}">
      <text>
        <r>
          <rPr>
            <b/>
            <sz val="9"/>
            <color indexed="81"/>
            <rFont val="Tahoma"/>
            <family val="2"/>
          </rPr>
          <t>Metric = E3_I_II_PublicSectEntit_Amount_x000D_
Data Type = Bk_Number 19 - 9_x000D_
Bk_Days = LessThan30DaysPastDue_x000D_
Bk_Assetcontinitemco = Loans And Advances</t>
        </r>
      </text>
    </comment>
    <comment ref="H10" authorId="0" shapeId="0" xr:uid="{00000000-0006-0000-2E00-000010000000}">
      <text>
        <r>
          <rPr>
            <b/>
            <sz val="9"/>
            <color indexed="81"/>
            <rFont val="Tahoma"/>
            <family val="2"/>
          </rPr>
          <t>Metric = E3_I_II_NonFinCorp_Amount_x000D_
Data Type = Bk_Number 19 - 9_x000D_
Bk_Days = LessThan30DaysPastDue_x000D_
Bk_Assetcontinitemco = Loans And Advances</t>
        </r>
      </text>
    </comment>
    <comment ref="I10" authorId="0" shapeId="0" xr:uid="{00000000-0006-0000-2E00-000011000000}">
      <text>
        <r>
          <rPr>
            <b/>
            <sz val="9"/>
            <color indexed="81"/>
            <rFont val="Tahoma"/>
            <family val="2"/>
          </rPr>
          <t>Metric = E3_I_II_UnincorpEnterpHeldNatPerson_Amount_x000D_
Data Type = Bk_Number 19 - 9_x000D_
Bk_Days = LessThan30DaysPastDue_x000D_
Bk_Assetcontinitemco = Loans And Advances</t>
        </r>
      </text>
    </comment>
    <comment ref="J10" authorId="0" shapeId="0" xr:uid="{00000000-0006-0000-2E00-000012000000}">
      <text>
        <r>
          <rPr>
            <b/>
            <sz val="9"/>
            <color indexed="81"/>
            <rFont val="Tahoma"/>
            <family val="2"/>
          </rPr>
          <t>Metric = E3_I_II_NatPerson_Amount_x000D_
Data Type = Bk_Number 19 - 9_x000D_
Bk_Days = LessThan30DaysPastDue_x000D_
Bk_Assetcontinitemco = Loans And Advances</t>
        </r>
      </text>
    </comment>
    <comment ref="K10" authorId="0" shapeId="0" xr:uid="{00000000-0006-0000-2E00-000013000000}">
      <text>
        <r>
          <rPr>
            <b/>
            <sz val="9"/>
            <color indexed="81"/>
            <rFont val="Tahoma"/>
            <family val="2"/>
          </rPr>
          <t>Metric = E3_I_II_NonProfInstIndFamilies_Amount_x000D_
Data Type = Bk_Number 19 - 9_x000D_
Bk_Days = LessThan30DaysPastDue_x000D_
Bk_Assetcontinitemco = Loans And Advances</t>
        </r>
      </text>
    </comment>
    <comment ref="L10" authorId="0" shapeId="0" xr:uid="{00000000-0006-0000-2E00-000014000000}">
      <text>
        <r>
          <rPr>
            <b/>
            <sz val="9"/>
            <color indexed="81"/>
            <rFont val="Tahoma"/>
            <family val="2"/>
          </rPr>
          <t>Metric = E3_I_II_Other_Amount_x000D_
Data Type = Bk_Number 19 - 9_x000D_
Bk_Days = LessThan30DaysPastDue_x000D_
Bk_Assetcontinitemco = Loans And Advances</t>
        </r>
      </text>
    </comment>
    <comment ref="C11" authorId="0" shapeId="0" xr:uid="{00000000-0006-0000-2E00-000015000000}">
      <text>
        <r>
          <rPr>
            <b/>
            <sz val="9"/>
            <color indexed="81"/>
            <rFont val="Tahoma"/>
            <family val="2"/>
          </rPr>
          <t>Metric = E3_I_II_Bank_Amount_x000D_
Data Type = Bk_Number 19 - 9_x000D_
Bk_Days = 30To59DaysPastDue_x000D_
Bk_Assetcontinitemco = Loans And Advances</t>
        </r>
      </text>
    </comment>
    <comment ref="D11" authorId="0" shapeId="0" xr:uid="{00000000-0006-0000-2E00-000016000000}">
      <text>
        <r>
          <rPr>
            <b/>
            <sz val="9"/>
            <color indexed="81"/>
            <rFont val="Tahoma"/>
            <family val="2"/>
          </rPr>
          <t>Metric = E3_I_II_NonBankFinInst_Amount_x000D_
Data Type = Bk_Number 19 - 9_x000D_
Bk_Days = 30To59DaysPastDue_x000D_
Bk_Assetcontinitemco = Loans And Advances</t>
        </r>
      </text>
    </comment>
    <comment ref="E11" authorId="0" shapeId="0" xr:uid="{00000000-0006-0000-2E00-000017000000}">
      <text>
        <r>
          <rPr>
            <b/>
            <sz val="9"/>
            <color indexed="81"/>
            <rFont val="Tahoma"/>
            <family val="2"/>
          </rPr>
          <t>Metric = E3_I_II_CentrBankMonetAuth_Amount_x000D_
Data Type = Bk_Number 19 - 9_x000D_
Bk_Days = 30To59DaysPastDue_x000D_
Bk_Assetcontinitemco = Loans And Advances</t>
        </r>
      </text>
    </comment>
    <comment ref="F11" authorId="0" shapeId="0" xr:uid="{00000000-0006-0000-2E00-000018000000}">
      <text>
        <r>
          <rPr>
            <b/>
            <sz val="9"/>
            <color indexed="81"/>
            <rFont val="Tahoma"/>
            <family val="2"/>
          </rPr>
          <t>Metric = E3_I_II_Government_Amount_x000D_
Data Type = Bk_Number 19 - 9_x000D_
Bk_Days = 30To59DaysPastDue_x000D_
Bk_Assetcontinitemco = Loans And Advances</t>
        </r>
      </text>
    </comment>
    <comment ref="G11" authorId="0" shapeId="0" xr:uid="{00000000-0006-0000-2E00-000019000000}">
      <text>
        <r>
          <rPr>
            <b/>
            <sz val="9"/>
            <color indexed="81"/>
            <rFont val="Tahoma"/>
            <family val="2"/>
          </rPr>
          <t>Metric = E3_I_II_PublicSectEntit_Amount_x000D_
Data Type = Bk_Number 19 - 9_x000D_
Bk_Days = 30To59DaysPastDue_x000D_
Bk_Assetcontinitemco = Loans And Advances</t>
        </r>
      </text>
    </comment>
    <comment ref="H11" authorId="0" shapeId="0" xr:uid="{00000000-0006-0000-2E00-00001A000000}">
      <text>
        <r>
          <rPr>
            <b/>
            <sz val="9"/>
            <color indexed="81"/>
            <rFont val="Tahoma"/>
            <family val="2"/>
          </rPr>
          <t>Metric = E3_I_II_NonFinCorp_Amount_x000D_
Data Type = Bk_Number 19 - 9_x000D_
Bk_Days = 30To59DaysPastDue_x000D_
Bk_Assetcontinitemco = Loans And Advances</t>
        </r>
      </text>
    </comment>
    <comment ref="I11" authorId="0" shapeId="0" xr:uid="{00000000-0006-0000-2E00-00001B000000}">
      <text>
        <r>
          <rPr>
            <b/>
            <sz val="9"/>
            <color indexed="81"/>
            <rFont val="Tahoma"/>
            <family val="2"/>
          </rPr>
          <t>Metric = E3_I_II_UnincorpEnterpHeldNatPerson_Amount_x000D_
Data Type = Bk_Number 19 - 9_x000D_
Bk_Days = 30To59DaysPastDue_x000D_
Bk_Assetcontinitemco = Loans And Advances</t>
        </r>
      </text>
    </comment>
    <comment ref="J11" authorId="0" shapeId="0" xr:uid="{00000000-0006-0000-2E00-00001C000000}">
      <text>
        <r>
          <rPr>
            <b/>
            <sz val="9"/>
            <color indexed="81"/>
            <rFont val="Tahoma"/>
            <family val="2"/>
          </rPr>
          <t>Metric = E3_I_II_NatPerson_Amount_x000D_
Data Type = Bk_Number 19 - 9_x000D_
Bk_Days = 30To59DaysPastDue_x000D_
Bk_Assetcontinitemco = Loans And Advances</t>
        </r>
      </text>
    </comment>
    <comment ref="K11" authorId="0" shapeId="0" xr:uid="{00000000-0006-0000-2E00-00001D000000}">
      <text>
        <r>
          <rPr>
            <b/>
            <sz val="9"/>
            <color indexed="81"/>
            <rFont val="Tahoma"/>
            <family val="2"/>
          </rPr>
          <t>Metric = E3_I_II_NonProfInstIndFamilies_Amount_x000D_
Data Type = Bk_Number 19 - 9_x000D_
Bk_Days = 30To59DaysPastDue_x000D_
Bk_Assetcontinitemco = Loans And Advances</t>
        </r>
      </text>
    </comment>
    <comment ref="L11" authorId="0" shapeId="0" xr:uid="{00000000-0006-0000-2E00-00001E000000}">
      <text>
        <r>
          <rPr>
            <b/>
            <sz val="9"/>
            <color indexed="81"/>
            <rFont val="Tahoma"/>
            <family val="2"/>
          </rPr>
          <t>Metric = E3_I_II_Other_Amount_x000D_
Data Type = Bk_Number 19 - 9_x000D_
Bk_Days = 30To59DaysPastDue_x000D_
Bk_Assetcontinitemco = Loans And Advances</t>
        </r>
      </text>
    </comment>
    <comment ref="C12" authorId="0" shapeId="0" xr:uid="{00000000-0006-0000-2E00-00001F000000}">
      <text>
        <r>
          <rPr>
            <b/>
            <sz val="9"/>
            <color indexed="81"/>
            <rFont val="Tahoma"/>
            <family val="2"/>
          </rPr>
          <t>Metric = E3_I_II_Bank_Amount_x000D_
Data Type = Bk_Number 19 - 9_x000D_
Bk_Days = 60To89DaysPastDue_x000D_
Bk_Assetcontinitemco = Loans And Advances</t>
        </r>
      </text>
    </comment>
    <comment ref="D12" authorId="0" shapeId="0" xr:uid="{00000000-0006-0000-2E00-000020000000}">
      <text>
        <r>
          <rPr>
            <b/>
            <sz val="9"/>
            <color indexed="81"/>
            <rFont val="Tahoma"/>
            <family val="2"/>
          </rPr>
          <t>Metric = E3_I_II_NonBankFinInst_Amount_x000D_
Data Type = Bk_Number 19 - 9_x000D_
Bk_Days = 60To89DaysPastDue_x000D_
Bk_Assetcontinitemco = Loans And Advances</t>
        </r>
      </text>
    </comment>
    <comment ref="E12" authorId="0" shapeId="0" xr:uid="{00000000-0006-0000-2E00-000021000000}">
      <text>
        <r>
          <rPr>
            <b/>
            <sz val="9"/>
            <color indexed="81"/>
            <rFont val="Tahoma"/>
            <family val="2"/>
          </rPr>
          <t>Metric = E3_I_II_CentrBankMonetAuth_Amount_x000D_
Data Type = Bk_Number 19 - 9_x000D_
Bk_Days = 60To89DaysPastDue_x000D_
Bk_Assetcontinitemco = Loans And Advances</t>
        </r>
      </text>
    </comment>
    <comment ref="F12" authorId="0" shapeId="0" xr:uid="{00000000-0006-0000-2E00-000022000000}">
      <text>
        <r>
          <rPr>
            <b/>
            <sz val="9"/>
            <color indexed="81"/>
            <rFont val="Tahoma"/>
            <family val="2"/>
          </rPr>
          <t>Metric = E3_I_II_Government_Amount_x000D_
Data Type = Bk_Number 19 - 9_x000D_
Bk_Days = 60To89DaysPastDue_x000D_
Bk_Assetcontinitemco = Loans And Advances</t>
        </r>
      </text>
    </comment>
    <comment ref="G12" authorId="0" shapeId="0" xr:uid="{00000000-0006-0000-2E00-000023000000}">
      <text>
        <r>
          <rPr>
            <b/>
            <sz val="9"/>
            <color indexed="81"/>
            <rFont val="Tahoma"/>
            <family val="2"/>
          </rPr>
          <t>Metric = E3_I_II_PublicSectEntit_Amount_x000D_
Data Type = Bk_Number 19 - 9_x000D_
Bk_Days = 60To89DaysPastDue_x000D_
Bk_Assetcontinitemco = Loans And Advances</t>
        </r>
      </text>
    </comment>
    <comment ref="H12" authorId="0" shapeId="0" xr:uid="{00000000-0006-0000-2E00-000024000000}">
      <text>
        <r>
          <rPr>
            <b/>
            <sz val="9"/>
            <color indexed="81"/>
            <rFont val="Tahoma"/>
            <family val="2"/>
          </rPr>
          <t>Metric = E3_I_II_NonFinCorp_Amount_x000D_
Data Type = Bk_Number 19 - 9_x000D_
Bk_Days = 60To89DaysPastDue_x000D_
Bk_Assetcontinitemco = Loans And Advances</t>
        </r>
      </text>
    </comment>
    <comment ref="I12" authorId="0" shapeId="0" xr:uid="{00000000-0006-0000-2E00-000025000000}">
      <text>
        <r>
          <rPr>
            <b/>
            <sz val="9"/>
            <color indexed="81"/>
            <rFont val="Tahoma"/>
            <family val="2"/>
          </rPr>
          <t>Metric = E3_I_II_UnincorpEnterpHeldNatPerson_Amount_x000D_
Data Type = Bk_Number 19 - 9_x000D_
Bk_Days = 60To89DaysPastDue_x000D_
Bk_Assetcontinitemco = Loans And Advances</t>
        </r>
      </text>
    </comment>
    <comment ref="J12" authorId="0" shapeId="0" xr:uid="{00000000-0006-0000-2E00-000026000000}">
      <text>
        <r>
          <rPr>
            <b/>
            <sz val="9"/>
            <color indexed="81"/>
            <rFont val="Tahoma"/>
            <family val="2"/>
          </rPr>
          <t>Metric = E3_I_II_NatPerson_Amount_x000D_
Data Type = Bk_Number 19 - 9_x000D_
Bk_Days = 60To89DaysPastDue_x000D_
Bk_Assetcontinitemco = Loans And Advances</t>
        </r>
      </text>
    </comment>
    <comment ref="K12" authorId="0" shapeId="0" xr:uid="{00000000-0006-0000-2E00-000027000000}">
      <text>
        <r>
          <rPr>
            <b/>
            <sz val="9"/>
            <color indexed="81"/>
            <rFont val="Tahoma"/>
            <family val="2"/>
          </rPr>
          <t>Metric = E3_I_II_NonProfInstIndFamilies_Amount_x000D_
Data Type = Bk_Number 19 - 9_x000D_
Bk_Days = 60To89DaysPastDue_x000D_
Bk_Assetcontinitemco = Loans And Advances</t>
        </r>
      </text>
    </comment>
    <comment ref="L12" authorId="0" shapeId="0" xr:uid="{00000000-0006-0000-2E00-000028000000}">
      <text>
        <r>
          <rPr>
            <b/>
            <sz val="9"/>
            <color indexed="81"/>
            <rFont val="Tahoma"/>
            <family val="2"/>
          </rPr>
          <t>Metric = E3_I_II_Other_Amount_x000D_
Data Type = Bk_Number 19 - 9_x000D_
Bk_Days = 60To89DaysPastDue_x000D_
Bk_Assetcontinitemco = Loans And Advances</t>
        </r>
      </text>
    </comment>
    <comment ref="C13" authorId="0" shapeId="0" xr:uid="{00000000-0006-0000-2E00-000029000000}">
      <text>
        <r>
          <rPr>
            <b/>
            <sz val="9"/>
            <color indexed="81"/>
            <rFont val="Tahoma"/>
            <family val="2"/>
          </rPr>
          <t>Metric = E3_I_II_Bank_Amount_x000D_
Data Type = Bk_Number 19 - 9_x000D_
Bk_Days = 90To179DaysPastDue_x000D_
Bk_Assetcontinitemco = Loans And Advances</t>
        </r>
      </text>
    </comment>
    <comment ref="D13" authorId="0" shapeId="0" xr:uid="{00000000-0006-0000-2E00-00002A000000}">
      <text>
        <r>
          <rPr>
            <b/>
            <sz val="9"/>
            <color indexed="81"/>
            <rFont val="Tahoma"/>
            <family val="2"/>
          </rPr>
          <t>Metric = E3_I_II_NonBankFinInst_Amount_x000D_
Data Type = Bk_Number 19 - 9_x000D_
Bk_Days = 90To179DaysPastDue_x000D_
Bk_Assetcontinitemco = Loans And Advances</t>
        </r>
      </text>
    </comment>
    <comment ref="E13" authorId="0" shapeId="0" xr:uid="{00000000-0006-0000-2E00-00002B000000}">
      <text>
        <r>
          <rPr>
            <b/>
            <sz val="9"/>
            <color indexed="81"/>
            <rFont val="Tahoma"/>
            <family val="2"/>
          </rPr>
          <t>Metric = E3_I_II_CentrBankMonetAuth_Amount_x000D_
Data Type = Bk_Number 19 - 9_x000D_
Bk_Days = 90To179DaysPastDue_x000D_
Bk_Assetcontinitemco = Loans And Advances</t>
        </r>
      </text>
    </comment>
    <comment ref="F13" authorId="0" shapeId="0" xr:uid="{00000000-0006-0000-2E00-00002C000000}">
      <text>
        <r>
          <rPr>
            <b/>
            <sz val="9"/>
            <color indexed="81"/>
            <rFont val="Tahoma"/>
            <family val="2"/>
          </rPr>
          <t>Metric = E3_I_II_Government_Amount_x000D_
Data Type = Bk_Number 19 - 9_x000D_
Bk_Days = 90To179DaysPastDue_x000D_
Bk_Assetcontinitemco = Loans And Advances</t>
        </r>
      </text>
    </comment>
    <comment ref="G13" authorId="0" shapeId="0" xr:uid="{00000000-0006-0000-2E00-00002D000000}">
      <text>
        <r>
          <rPr>
            <b/>
            <sz val="9"/>
            <color indexed="81"/>
            <rFont val="Tahoma"/>
            <family val="2"/>
          </rPr>
          <t>Metric = E3_I_II_PublicSectEntit_Amount_x000D_
Data Type = Bk_Number 19 - 9_x000D_
Bk_Days = 90To179DaysPastDue_x000D_
Bk_Assetcontinitemco = Loans And Advances</t>
        </r>
      </text>
    </comment>
    <comment ref="H13" authorId="0" shapeId="0" xr:uid="{00000000-0006-0000-2E00-00002E000000}">
      <text>
        <r>
          <rPr>
            <b/>
            <sz val="9"/>
            <color indexed="81"/>
            <rFont val="Tahoma"/>
            <family val="2"/>
          </rPr>
          <t>Metric = E3_I_II_NonFinCorp_Amount_x000D_
Data Type = Bk_Number 19 - 9_x000D_
Bk_Days = 90To179DaysPastDue_x000D_
Bk_Assetcontinitemco = Loans And Advances</t>
        </r>
      </text>
    </comment>
    <comment ref="I13" authorId="0" shapeId="0" xr:uid="{00000000-0006-0000-2E00-00002F000000}">
      <text>
        <r>
          <rPr>
            <b/>
            <sz val="9"/>
            <color indexed="81"/>
            <rFont val="Tahoma"/>
            <family val="2"/>
          </rPr>
          <t>Metric = E3_I_II_UnincorpEnterpHeldNatPerson_Amount_x000D_
Data Type = Bk_Number 19 - 9_x000D_
Bk_Days = 90To179DaysPastDue_x000D_
Bk_Assetcontinitemco = Loans And Advances</t>
        </r>
      </text>
    </comment>
    <comment ref="J13" authorId="0" shapeId="0" xr:uid="{00000000-0006-0000-2E00-000030000000}">
      <text>
        <r>
          <rPr>
            <b/>
            <sz val="9"/>
            <color indexed="81"/>
            <rFont val="Tahoma"/>
            <family val="2"/>
          </rPr>
          <t>Metric = E3_I_II_NatPerson_Amount_x000D_
Data Type = Bk_Number 19 - 9_x000D_
Bk_Days = 90To179DaysPastDue_x000D_
Bk_Assetcontinitemco = Loans And Advances</t>
        </r>
      </text>
    </comment>
    <comment ref="K13" authorId="0" shapeId="0" xr:uid="{00000000-0006-0000-2E00-000031000000}">
      <text>
        <r>
          <rPr>
            <b/>
            <sz val="9"/>
            <color indexed="81"/>
            <rFont val="Tahoma"/>
            <family val="2"/>
          </rPr>
          <t>Metric = E3_I_II_NonProfInstIndFamilies_Amount_x000D_
Data Type = Bk_Number 19 - 9_x000D_
Bk_Days = 90To179DaysPastDue_x000D_
Bk_Assetcontinitemco = Loans And Advances</t>
        </r>
      </text>
    </comment>
    <comment ref="L13" authorId="0" shapeId="0" xr:uid="{00000000-0006-0000-2E00-000032000000}">
      <text>
        <r>
          <rPr>
            <b/>
            <sz val="9"/>
            <color indexed="81"/>
            <rFont val="Tahoma"/>
            <family val="2"/>
          </rPr>
          <t>Metric = E3_I_II_Other_Amount_x000D_
Data Type = Bk_Number 19 - 9_x000D_
Bk_Days = 90To179DaysPastDue_x000D_
Bk_Assetcontinitemco = Loans And Advances</t>
        </r>
      </text>
    </comment>
    <comment ref="C14" authorId="0" shapeId="0" xr:uid="{00000000-0006-0000-2E00-000033000000}">
      <text>
        <r>
          <rPr>
            <b/>
            <sz val="9"/>
            <color indexed="81"/>
            <rFont val="Tahoma"/>
            <family val="2"/>
          </rPr>
          <t>Metric = E3_I_II_Bank_Amount_x000D_
Data Type = Bk_Number 19 - 9_x000D_
Bk_Days = 180DaysMorePastDue_x000D_
Bk_Assetcontinitemco = Loans And Advances</t>
        </r>
      </text>
    </comment>
    <comment ref="D14" authorId="0" shapeId="0" xr:uid="{00000000-0006-0000-2E00-000034000000}">
      <text>
        <r>
          <rPr>
            <b/>
            <sz val="9"/>
            <color indexed="81"/>
            <rFont val="Tahoma"/>
            <family val="2"/>
          </rPr>
          <t>Metric = E3_I_II_NonBankFinInst_Amount_x000D_
Data Type = Bk_Number 19 - 9_x000D_
Bk_Days = 180DaysMorePastDue_x000D_
Bk_Assetcontinitemco = Loans And Advances</t>
        </r>
      </text>
    </comment>
    <comment ref="E14" authorId="0" shapeId="0" xr:uid="{00000000-0006-0000-2E00-000035000000}">
      <text>
        <r>
          <rPr>
            <b/>
            <sz val="9"/>
            <color indexed="81"/>
            <rFont val="Tahoma"/>
            <family val="2"/>
          </rPr>
          <t>Metric = E3_I_II_CentrBankMonetAuth_Amount_x000D_
Data Type = Bk_Number 19 - 9_x000D_
Bk_Days = 180DaysMorePastDue_x000D_
Bk_Assetcontinitemco = Loans And Advances</t>
        </r>
      </text>
    </comment>
    <comment ref="F14" authorId="0" shapeId="0" xr:uid="{00000000-0006-0000-2E00-000036000000}">
      <text>
        <r>
          <rPr>
            <b/>
            <sz val="9"/>
            <color indexed="81"/>
            <rFont val="Tahoma"/>
            <family val="2"/>
          </rPr>
          <t>Metric = E3_I_II_Government_Amount_x000D_
Data Type = Bk_Number 19 - 9_x000D_
Bk_Days = 180DaysMorePastDue_x000D_
Bk_Assetcontinitemco = Loans And Advances</t>
        </r>
      </text>
    </comment>
    <comment ref="G14" authorId="0" shapeId="0" xr:uid="{00000000-0006-0000-2E00-000037000000}">
      <text>
        <r>
          <rPr>
            <b/>
            <sz val="9"/>
            <color indexed="81"/>
            <rFont val="Tahoma"/>
            <family val="2"/>
          </rPr>
          <t>Metric = E3_I_II_PublicSectEntit_Amount_x000D_
Data Type = Bk_Number 19 - 9_x000D_
Bk_Days = 180DaysMorePastDue_x000D_
Bk_Assetcontinitemco = Loans And Advances</t>
        </r>
      </text>
    </comment>
    <comment ref="H14" authorId="0" shapeId="0" xr:uid="{00000000-0006-0000-2E00-000038000000}">
      <text>
        <r>
          <rPr>
            <b/>
            <sz val="9"/>
            <color indexed="81"/>
            <rFont val="Tahoma"/>
            <family val="2"/>
          </rPr>
          <t>Metric = E3_I_II_NonFinCorp_Amount_x000D_
Data Type = Bk_Number 19 - 9_x000D_
Bk_Days = 180DaysMorePastDue_x000D_
Bk_Assetcontinitemco = Loans And Advances</t>
        </r>
      </text>
    </comment>
    <comment ref="I14" authorId="0" shapeId="0" xr:uid="{00000000-0006-0000-2E00-000039000000}">
      <text>
        <r>
          <rPr>
            <b/>
            <sz val="9"/>
            <color indexed="81"/>
            <rFont val="Tahoma"/>
            <family val="2"/>
          </rPr>
          <t>Metric = E3_I_II_UnincorpEnterpHeldNatPerson_Amount_x000D_
Data Type = Bk_Number 19 - 9_x000D_
Bk_Days = 180DaysMorePastDue_x000D_
Bk_Assetcontinitemco = Loans And Advances</t>
        </r>
      </text>
    </comment>
    <comment ref="J14" authorId="0" shapeId="0" xr:uid="{00000000-0006-0000-2E00-00003A000000}">
      <text>
        <r>
          <rPr>
            <b/>
            <sz val="9"/>
            <color indexed="81"/>
            <rFont val="Tahoma"/>
            <family val="2"/>
          </rPr>
          <t>Metric = E3_I_II_NatPerson_Amount_x000D_
Data Type = Bk_Number 19 - 9_x000D_
Bk_Days = 180DaysMorePastDue_x000D_
Bk_Assetcontinitemco = Loans And Advances</t>
        </r>
      </text>
    </comment>
    <comment ref="K14" authorId="0" shapeId="0" xr:uid="{00000000-0006-0000-2E00-00003B000000}">
      <text>
        <r>
          <rPr>
            <b/>
            <sz val="9"/>
            <color indexed="81"/>
            <rFont val="Tahoma"/>
            <family val="2"/>
          </rPr>
          <t>Metric = E3_I_II_NonProfInstIndFamilies_Amount_x000D_
Data Type = Bk_Number 19 - 9_x000D_
Bk_Days = 180DaysMorePastDue_x000D_
Bk_Assetcontinitemco = Loans And Advances</t>
        </r>
      </text>
    </comment>
    <comment ref="L14" authorId="0" shapeId="0" xr:uid="{00000000-0006-0000-2E00-00003C000000}">
      <text>
        <r>
          <rPr>
            <b/>
            <sz val="9"/>
            <color indexed="81"/>
            <rFont val="Tahoma"/>
            <family val="2"/>
          </rPr>
          <t>Metric = E3_I_II_Other_Amount_x000D_
Data Type = Bk_Number 19 - 9_x000D_
Bk_Days = 180DaysMorePastDue_x000D_
Bk_Assetcontinitemco = Loans And Advances</t>
        </r>
      </text>
    </comment>
    <comment ref="C19" authorId="0" shapeId="0" xr:uid="{00000000-0006-0000-2E00-00003D000000}">
      <text>
        <r>
          <rPr>
            <b/>
            <sz val="9"/>
            <color indexed="81"/>
            <rFont val="Tahoma"/>
            <family val="2"/>
          </rPr>
          <t>Metric = E3_I_II_Bank_Amount_x000D_
Data Type = Bk_Number 19 - 9_x000D_
Bk_Days = Current_x000D_
Bk_Assetcontinitemco = Bills Discounted Or Purchased</t>
        </r>
      </text>
    </comment>
    <comment ref="D19" authorId="0" shapeId="0" xr:uid="{00000000-0006-0000-2E00-00003E000000}">
      <text>
        <r>
          <rPr>
            <b/>
            <sz val="9"/>
            <color indexed="81"/>
            <rFont val="Tahoma"/>
            <family val="2"/>
          </rPr>
          <t>Metric = E3_I_II_NonBankFinInst_Amount_x000D_
Data Type = Bk_Number 19 - 9_x000D_
Bk_Days = Current_x000D_
Bk_Assetcontinitemco = Bills Discounted Or Purchased</t>
        </r>
      </text>
    </comment>
    <comment ref="E19" authorId="0" shapeId="0" xr:uid="{00000000-0006-0000-2E00-00003F000000}">
      <text>
        <r>
          <rPr>
            <b/>
            <sz val="9"/>
            <color indexed="81"/>
            <rFont val="Tahoma"/>
            <family val="2"/>
          </rPr>
          <t>Metric = E3_I_II_CentrBankMonetAuth_Amount_x000D_
Data Type = Bk_Number 19 - 9_x000D_
Bk_Days = Current_x000D_
Bk_Assetcontinitemco = Bills Discounted Or Purchased</t>
        </r>
      </text>
    </comment>
    <comment ref="F19" authorId="0" shapeId="0" xr:uid="{00000000-0006-0000-2E00-000040000000}">
      <text>
        <r>
          <rPr>
            <b/>
            <sz val="9"/>
            <color indexed="81"/>
            <rFont val="Tahoma"/>
            <family val="2"/>
          </rPr>
          <t>Metric = E3_I_II_Government_Amount_x000D_
Data Type = Bk_Number 19 - 9_x000D_
Bk_Days = Current_x000D_
Bk_Assetcontinitemco = Bills Discounted Or Purchased</t>
        </r>
      </text>
    </comment>
    <comment ref="G19" authorId="0" shapeId="0" xr:uid="{00000000-0006-0000-2E00-000041000000}">
      <text>
        <r>
          <rPr>
            <b/>
            <sz val="9"/>
            <color indexed="81"/>
            <rFont val="Tahoma"/>
            <family val="2"/>
          </rPr>
          <t>Metric = E3_I_II_PublicSectEntit_Amount_x000D_
Data Type = Bk_Number 19 - 9_x000D_
Bk_Days = Current_x000D_
Bk_Assetcontinitemco = Bills Discounted Or Purchased</t>
        </r>
      </text>
    </comment>
    <comment ref="H19" authorId="0" shapeId="0" xr:uid="{00000000-0006-0000-2E00-000042000000}">
      <text>
        <r>
          <rPr>
            <b/>
            <sz val="9"/>
            <color indexed="81"/>
            <rFont val="Tahoma"/>
            <family val="2"/>
          </rPr>
          <t>Metric = E3_I_II_NonFinCorp_Amount_x000D_
Data Type = Bk_Number 19 - 9_x000D_
Bk_Days = Current_x000D_
Bk_Assetcontinitemco = Bills Discounted Or Purchased</t>
        </r>
      </text>
    </comment>
    <comment ref="I19" authorId="0" shapeId="0" xr:uid="{00000000-0006-0000-2E00-000043000000}">
      <text>
        <r>
          <rPr>
            <b/>
            <sz val="9"/>
            <color indexed="81"/>
            <rFont val="Tahoma"/>
            <family val="2"/>
          </rPr>
          <t>Metric = E3_I_II_Other_Amount_x000D_
Data Type = Bk_Number 19 - 9_x000D_
Bk_Days = Current_x000D_
Bk_Assetcontinitemco = Bills Discounted Or Purchased</t>
        </r>
      </text>
    </comment>
    <comment ref="C21" authorId="0" shapeId="0" xr:uid="{00000000-0006-0000-2E00-000044000000}">
      <text>
        <r>
          <rPr>
            <b/>
            <sz val="9"/>
            <color indexed="81"/>
            <rFont val="Tahoma"/>
            <family val="2"/>
          </rPr>
          <t>Metric = E3_I_II_Bank_Amount_x000D_
Data Type = Bk_Number 19 - 9_x000D_
Bk_Days = LessThan30DaysPastDue_x000D_
Bk_Assetcontinitemco = Bills Discounted Or Purchased</t>
        </r>
      </text>
    </comment>
    <comment ref="D21" authorId="0" shapeId="0" xr:uid="{00000000-0006-0000-2E00-000045000000}">
      <text>
        <r>
          <rPr>
            <b/>
            <sz val="9"/>
            <color indexed="81"/>
            <rFont val="Tahoma"/>
            <family val="2"/>
          </rPr>
          <t>Metric = E3_I_II_NonBankFinInst_Amount_x000D_
Data Type = Bk_Number 19 - 9_x000D_
Bk_Days = LessThan30DaysPastDue_x000D_
Bk_Assetcontinitemco = Bills Discounted Or Purchased</t>
        </r>
      </text>
    </comment>
    <comment ref="E21" authorId="0" shapeId="0" xr:uid="{00000000-0006-0000-2E00-000046000000}">
      <text>
        <r>
          <rPr>
            <b/>
            <sz val="9"/>
            <color indexed="81"/>
            <rFont val="Tahoma"/>
            <family val="2"/>
          </rPr>
          <t>Metric = E3_I_II_CentrBankMonetAuth_Amount_x000D_
Data Type = Bk_Number 19 - 9_x000D_
Bk_Days = LessThan30DaysPastDue_x000D_
Bk_Assetcontinitemco = Bills Discounted Or Purchased</t>
        </r>
      </text>
    </comment>
    <comment ref="F21" authorId="0" shapeId="0" xr:uid="{00000000-0006-0000-2E00-000047000000}">
      <text>
        <r>
          <rPr>
            <b/>
            <sz val="9"/>
            <color indexed="81"/>
            <rFont val="Tahoma"/>
            <family val="2"/>
          </rPr>
          <t>Metric = E3_I_II_Government_Amount_x000D_
Data Type = Bk_Number 19 - 9_x000D_
Bk_Days = LessThan30DaysPastDue_x000D_
Bk_Assetcontinitemco = Bills Discounted Or Purchased</t>
        </r>
      </text>
    </comment>
    <comment ref="G21" authorId="0" shapeId="0" xr:uid="{00000000-0006-0000-2E00-000048000000}">
      <text>
        <r>
          <rPr>
            <b/>
            <sz val="9"/>
            <color indexed="81"/>
            <rFont val="Tahoma"/>
            <family val="2"/>
          </rPr>
          <t>Metric = E3_I_II_PublicSectEntit_Amount_x000D_
Data Type = Bk_Number 19 - 9_x000D_
Bk_Days = LessThan30DaysPastDue_x000D_
Bk_Assetcontinitemco = Bills Discounted Or Purchased</t>
        </r>
      </text>
    </comment>
    <comment ref="H21" authorId="0" shapeId="0" xr:uid="{00000000-0006-0000-2E00-000049000000}">
      <text>
        <r>
          <rPr>
            <b/>
            <sz val="9"/>
            <color indexed="81"/>
            <rFont val="Tahoma"/>
            <family val="2"/>
          </rPr>
          <t>Metric = E3_I_II_NonFinCorp_Amount_x000D_
Data Type = Bk_Number 19 - 9_x000D_
Bk_Days = LessThan30DaysPastDue_x000D_
Bk_Assetcontinitemco = Bills Discounted Or Purchased</t>
        </r>
      </text>
    </comment>
    <comment ref="I21" authorId="0" shapeId="0" xr:uid="{00000000-0006-0000-2E00-00004A000000}">
      <text>
        <r>
          <rPr>
            <b/>
            <sz val="9"/>
            <color indexed="81"/>
            <rFont val="Tahoma"/>
            <family val="2"/>
          </rPr>
          <t>Metric = E3_I_II_Other_Amount_x000D_
Data Type = Bk_Number 19 - 9_x000D_
Bk_Days = LessThan30DaysPastDue_x000D_
Bk_Assetcontinitemco = Bills Discounted Or Purchased</t>
        </r>
      </text>
    </comment>
    <comment ref="C22" authorId="0" shapeId="0" xr:uid="{00000000-0006-0000-2E00-00004B000000}">
      <text>
        <r>
          <rPr>
            <b/>
            <sz val="9"/>
            <color indexed="81"/>
            <rFont val="Tahoma"/>
            <family val="2"/>
          </rPr>
          <t>Metric = E3_I_II_Bank_Amount_x000D_
Data Type = Bk_Number 19 - 9_x000D_
Bk_Days = 30To59DaysPastDue_x000D_
Bk_Assetcontinitemco = Bills Discounted Or Purchased</t>
        </r>
      </text>
    </comment>
    <comment ref="D22" authorId="0" shapeId="0" xr:uid="{00000000-0006-0000-2E00-00004C000000}">
      <text>
        <r>
          <rPr>
            <b/>
            <sz val="9"/>
            <color indexed="81"/>
            <rFont val="Tahoma"/>
            <family val="2"/>
          </rPr>
          <t>Metric = E3_I_II_NonBankFinInst_Amount_x000D_
Data Type = Bk_Number 19 - 9_x000D_
Bk_Days = 30To59DaysPastDue_x000D_
Bk_Assetcontinitemco = Bills Discounted Or Purchased</t>
        </r>
      </text>
    </comment>
    <comment ref="E22" authorId="0" shapeId="0" xr:uid="{00000000-0006-0000-2E00-00004D000000}">
      <text>
        <r>
          <rPr>
            <b/>
            <sz val="9"/>
            <color indexed="81"/>
            <rFont val="Tahoma"/>
            <family val="2"/>
          </rPr>
          <t>Metric = E3_I_II_CentrBankMonetAuth_Amount_x000D_
Data Type = Bk_Number 19 - 9_x000D_
Bk_Days = 30To59DaysPastDue_x000D_
Bk_Assetcontinitemco = Bills Discounted Or Purchased</t>
        </r>
      </text>
    </comment>
    <comment ref="F22" authorId="0" shapeId="0" xr:uid="{00000000-0006-0000-2E00-00004E000000}">
      <text>
        <r>
          <rPr>
            <b/>
            <sz val="9"/>
            <color indexed="81"/>
            <rFont val="Tahoma"/>
            <family val="2"/>
          </rPr>
          <t>Metric = E3_I_II_Government_Amount_x000D_
Data Type = Bk_Number 19 - 9_x000D_
Bk_Days = 30To59DaysPastDue_x000D_
Bk_Assetcontinitemco = Bills Discounted Or Purchased</t>
        </r>
      </text>
    </comment>
    <comment ref="G22" authorId="0" shapeId="0" xr:uid="{00000000-0006-0000-2E00-00004F000000}">
      <text>
        <r>
          <rPr>
            <b/>
            <sz val="9"/>
            <color indexed="81"/>
            <rFont val="Tahoma"/>
            <family val="2"/>
          </rPr>
          <t>Metric = E3_I_II_PublicSectEntit_Amount_x000D_
Data Type = Bk_Number 19 - 9_x000D_
Bk_Days = 30To59DaysPastDue_x000D_
Bk_Assetcontinitemco = Bills Discounted Or Purchased</t>
        </r>
      </text>
    </comment>
    <comment ref="H22" authorId="0" shapeId="0" xr:uid="{00000000-0006-0000-2E00-000050000000}">
      <text>
        <r>
          <rPr>
            <b/>
            <sz val="9"/>
            <color indexed="81"/>
            <rFont val="Tahoma"/>
            <family val="2"/>
          </rPr>
          <t>Metric = E3_I_II_NonFinCorp_Amount_x000D_
Data Type = Bk_Number 19 - 9_x000D_
Bk_Days = 30To59DaysPastDue_x000D_
Bk_Assetcontinitemco = Bills Discounted Or Purchased</t>
        </r>
      </text>
    </comment>
    <comment ref="I22" authorId="0" shapeId="0" xr:uid="{00000000-0006-0000-2E00-000051000000}">
      <text>
        <r>
          <rPr>
            <b/>
            <sz val="9"/>
            <color indexed="81"/>
            <rFont val="Tahoma"/>
            <family val="2"/>
          </rPr>
          <t>Metric = E3_I_II_Other_Amount_x000D_
Data Type = Bk_Number 19 - 9_x000D_
Bk_Days = 30To59DaysPastDue_x000D_
Bk_Assetcontinitemco = Bills Discounted Or Purchased</t>
        </r>
      </text>
    </comment>
    <comment ref="C23" authorId="0" shapeId="0" xr:uid="{00000000-0006-0000-2E00-000052000000}">
      <text>
        <r>
          <rPr>
            <b/>
            <sz val="9"/>
            <color indexed="81"/>
            <rFont val="Tahoma"/>
            <family val="2"/>
          </rPr>
          <t>Metric = E3_I_II_Bank_Amount_x000D_
Data Type = Bk_Number 19 - 9_x000D_
Bk_Days = 60To89DaysPastDue_x000D_
Bk_Assetcontinitemco = Bills Discounted Or Purchased</t>
        </r>
      </text>
    </comment>
    <comment ref="D23" authorId="0" shapeId="0" xr:uid="{00000000-0006-0000-2E00-000053000000}">
      <text>
        <r>
          <rPr>
            <b/>
            <sz val="9"/>
            <color indexed="81"/>
            <rFont val="Tahoma"/>
            <family val="2"/>
          </rPr>
          <t>Metric = E3_I_II_NonBankFinInst_Amount_x000D_
Data Type = Bk_Number 19 - 9_x000D_
Bk_Days = 60To89DaysPastDue_x000D_
Bk_Assetcontinitemco = Bills Discounted Or Purchased</t>
        </r>
      </text>
    </comment>
    <comment ref="E23" authorId="0" shapeId="0" xr:uid="{00000000-0006-0000-2E00-000054000000}">
      <text>
        <r>
          <rPr>
            <b/>
            <sz val="9"/>
            <color indexed="81"/>
            <rFont val="Tahoma"/>
            <family val="2"/>
          </rPr>
          <t>Metric = E3_I_II_CentrBankMonetAuth_Amount_x000D_
Data Type = Bk_Number 19 - 9_x000D_
Bk_Days = 60To89DaysPastDue_x000D_
Bk_Assetcontinitemco = Bills Discounted Or Purchased</t>
        </r>
      </text>
    </comment>
    <comment ref="F23" authorId="0" shapeId="0" xr:uid="{00000000-0006-0000-2E00-000055000000}">
      <text>
        <r>
          <rPr>
            <b/>
            <sz val="9"/>
            <color indexed="81"/>
            <rFont val="Tahoma"/>
            <family val="2"/>
          </rPr>
          <t>Metric = E3_I_II_Government_Amount_x000D_
Data Type = Bk_Number 19 - 9_x000D_
Bk_Days = 60To89DaysPastDue_x000D_
Bk_Assetcontinitemco = Bills Discounted Or Purchased</t>
        </r>
      </text>
    </comment>
    <comment ref="G23" authorId="0" shapeId="0" xr:uid="{00000000-0006-0000-2E00-000056000000}">
      <text>
        <r>
          <rPr>
            <b/>
            <sz val="9"/>
            <color indexed="81"/>
            <rFont val="Tahoma"/>
            <family val="2"/>
          </rPr>
          <t>Metric = E3_I_II_PublicSectEntit_Amount_x000D_
Data Type = Bk_Number 19 - 9_x000D_
Bk_Days = 60To89DaysPastDue_x000D_
Bk_Assetcontinitemco = Bills Discounted Or Purchased</t>
        </r>
      </text>
    </comment>
    <comment ref="H23" authorId="0" shapeId="0" xr:uid="{00000000-0006-0000-2E00-000057000000}">
      <text>
        <r>
          <rPr>
            <b/>
            <sz val="9"/>
            <color indexed="81"/>
            <rFont val="Tahoma"/>
            <family val="2"/>
          </rPr>
          <t>Metric = E3_I_II_NonFinCorp_Amount_x000D_
Data Type = Bk_Number 19 - 9_x000D_
Bk_Days = 60To89DaysPastDue_x000D_
Bk_Assetcontinitemco = Bills Discounted Or Purchased</t>
        </r>
      </text>
    </comment>
    <comment ref="I23" authorId="0" shapeId="0" xr:uid="{00000000-0006-0000-2E00-000058000000}">
      <text>
        <r>
          <rPr>
            <b/>
            <sz val="9"/>
            <color indexed="81"/>
            <rFont val="Tahoma"/>
            <family val="2"/>
          </rPr>
          <t>Metric = E3_I_II_Other_Amount_x000D_
Data Type = Bk_Number 19 - 9_x000D_
Bk_Days = 60To89DaysPastDue_x000D_
Bk_Assetcontinitemco = Bills Discounted Or Purchased</t>
        </r>
      </text>
    </comment>
    <comment ref="C24" authorId="0" shapeId="0" xr:uid="{00000000-0006-0000-2E00-000059000000}">
      <text>
        <r>
          <rPr>
            <b/>
            <sz val="9"/>
            <color indexed="81"/>
            <rFont val="Tahoma"/>
            <family val="2"/>
          </rPr>
          <t>Metric = E3_I_II_Bank_Amount_x000D_
Data Type = Bk_Number 19 - 9_x000D_
Bk_Days = 90To179DaysPastDue_x000D_
Bk_Assetcontinitemco = Bills Discounted Or Purchased</t>
        </r>
      </text>
    </comment>
    <comment ref="D24" authorId="0" shapeId="0" xr:uid="{00000000-0006-0000-2E00-00005A000000}">
      <text>
        <r>
          <rPr>
            <b/>
            <sz val="9"/>
            <color indexed="81"/>
            <rFont val="Tahoma"/>
            <family val="2"/>
          </rPr>
          <t>Metric = E3_I_II_NonBankFinInst_Amount_x000D_
Data Type = Bk_Number 19 - 9_x000D_
Bk_Days = 90To179DaysPastDue_x000D_
Bk_Assetcontinitemco = Bills Discounted Or Purchased</t>
        </r>
      </text>
    </comment>
    <comment ref="E24" authorId="0" shapeId="0" xr:uid="{00000000-0006-0000-2E00-00005B000000}">
      <text>
        <r>
          <rPr>
            <b/>
            <sz val="9"/>
            <color indexed="81"/>
            <rFont val="Tahoma"/>
            <family val="2"/>
          </rPr>
          <t>Metric = E3_I_II_CentrBankMonetAuth_Amount_x000D_
Data Type = Bk_Number 19 - 9_x000D_
Bk_Days = 90To179DaysPastDue_x000D_
Bk_Assetcontinitemco = Bills Discounted Or Purchased</t>
        </r>
      </text>
    </comment>
    <comment ref="F24" authorId="0" shapeId="0" xr:uid="{00000000-0006-0000-2E00-00005C000000}">
      <text>
        <r>
          <rPr>
            <b/>
            <sz val="9"/>
            <color indexed="81"/>
            <rFont val="Tahoma"/>
            <family val="2"/>
          </rPr>
          <t>Metric = E3_I_II_Government_Amount_x000D_
Data Type = Bk_Number 19 - 9_x000D_
Bk_Days = 90To179DaysPastDue_x000D_
Bk_Assetcontinitemco = Bills Discounted Or Purchased</t>
        </r>
      </text>
    </comment>
    <comment ref="G24" authorId="0" shapeId="0" xr:uid="{00000000-0006-0000-2E00-00005D000000}">
      <text>
        <r>
          <rPr>
            <b/>
            <sz val="9"/>
            <color indexed="81"/>
            <rFont val="Tahoma"/>
            <family val="2"/>
          </rPr>
          <t>Metric = E3_I_II_PublicSectEntit_Amount_x000D_
Data Type = Bk_Number 19 - 9_x000D_
Bk_Days = 90To179DaysPastDue_x000D_
Bk_Assetcontinitemco = Bills Discounted Or Purchased</t>
        </r>
      </text>
    </comment>
    <comment ref="H24" authorId="0" shapeId="0" xr:uid="{00000000-0006-0000-2E00-00005E000000}">
      <text>
        <r>
          <rPr>
            <b/>
            <sz val="9"/>
            <color indexed="81"/>
            <rFont val="Tahoma"/>
            <family val="2"/>
          </rPr>
          <t>Metric = E3_I_II_NonFinCorp_Amount_x000D_
Data Type = Bk_Number 19 - 9_x000D_
Bk_Days = 90To179DaysPastDue_x000D_
Bk_Assetcontinitemco = Bills Discounted Or Purchased</t>
        </r>
      </text>
    </comment>
    <comment ref="I24" authorId="0" shapeId="0" xr:uid="{00000000-0006-0000-2E00-00005F000000}">
      <text>
        <r>
          <rPr>
            <b/>
            <sz val="9"/>
            <color indexed="81"/>
            <rFont val="Tahoma"/>
            <family val="2"/>
          </rPr>
          <t>Metric = E3_I_II_Other_Amount_x000D_
Data Type = Bk_Number 19 - 9_x000D_
Bk_Days = 90To179DaysPastDue_x000D_
Bk_Assetcontinitemco = Bills Discounted Or Purchased</t>
        </r>
      </text>
    </comment>
    <comment ref="C25" authorId="0" shapeId="0" xr:uid="{00000000-0006-0000-2E00-000060000000}">
      <text>
        <r>
          <rPr>
            <b/>
            <sz val="9"/>
            <color indexed="81"/>
            <rFont val="Tahoma"/>
            <family val="2"/>
          </rPr>
          <t>Metric = E3_I_II_Bank_Amount_x000D_
Data Type = Bk_Number 19 - 9_x000D_
Bk_Days = 180DaysMorePastDue_x000D_
Bk_Assetcontinitemco = Bills Discounted Or Purchased</t>
        </r>
      </text>
    </comment>
    <comment ref="D25" authorId="0" shapeId="0" xr:uid="{00000000-0006-0000-2E00-000061000000}">
      <text>
        <r>
          <rPr>
            <b/>
            <sz val="9"/>
            <color indexed="81"/>
            <rFont val="Tahoma"/>
            <family val="2"/>
          </rPr>
          <t>Metric = E3_I_II_NonBankFinInst_Amount_x000D_
Data Type = Bk_Number 19 - 9_x000D_
Bk_Days = 180DaysMorePastDue_x000D_
Bk_Assetcontinitemco = Bills Discounted Or Purchased</t>
        </r>
      </text>
    </comment>
    <comment ref="E25" authorId="0" shapeId="0" xr:uid="{00000000-0006-0000-2E00-000062000000}">
      <text>
        <r>
          <rPr>
            <b/>
            <sz val="9"/>
            <color indexed="81"/>
            <rFont val="Tahoma"/>
            <family val="2"/>
          </rPr>
          <t>Metric = E3_I_II_CentrBankMonetAuth_Amount_x000D_
Data Type = Bk_Number 19 - 9_x000D_
Bk_Days = 180DaysMorePastDue_x000D_
Bk_Assetcontinitemco = Bills Discounted Or Purchased</t>
        </r>
      </text>
    </comment>
    <comment ref="F25" authorId="0" shapeId="0" xr:uid="{00000000-0006-0000-2E00-000063000000}">
      <text>
        <r>
          <rPr>
            <b/>
            <sz val="9"/>
            <color indexed="81"/>
            <rFont val="Tahoma"/>
            <family val="2"/>
          </rPr>
          <t>Metric = E3_I_II_Government_Amount_x000D_
Data Type = Bk_Number 19 - 9_x000D_
Bk_Days = 180DaysMorePastDue_x000D_
Bk_Assetcontinitemco = Bills Discounted Or Purchased</t>
        </r>
      </text>
    </comment>
    <comment ref="G25" authorId="0" shapeId="0" xr:uid="{00000000-0006-0000-2E00-000064000000}">
      <text>
        <r>
          <rPr>
            <b/>
            <sz val="9"/>
            <color indexed="81"/>
            <rFont val="Tahoma"/>
            <family val="2"/>
          </rPr>
          <t>Metric = E3_I_II_PublicSectEntit_Amount_x000D_
Data Type = Bk_Number 19 - 9_x000D_
Bk_Days = 180DaysMorePastDue_x000D_
Bk_Assetcontinitemco = Bills Discounted Or Purchased</t>
        </r>
      </text>
    </comment>
    <comment ref="H25" authorId="0" shapeId="0" xr:uid="{00000000-0006-0000-2E00-000065000000}">
      <text>
        <r>
          <rPr>
            <b/>
            <sz val="9"/>
            <color indexed="81"/>
            <rFont val="Tahoma"/>
            <family val="2"/>
          </rPr>
          <t>Metric = E3_I_II_NonFinCorp_Amount_x000D_
Data Type = Bk_Number 19 - 9_x000D_
Bk_Days = 180DaysMorePastDue_x000D_
Bk_Assetcontinitemco = Bills Discounted Or Purchased</t>
        </r>
      </text>
    </comment>
    <comment ref="I25" authorId="0" shapeId="0" xr:uid="{00000000-0006-0000-2E00-000066000000}">
      <text>
        <r>
          <rPr>
            <b/>
            <sz val="9"/>
            <color indexed="81"/>
            <rFont val="Tahoma"/>
            <family val="2"/>
          </rPr>
          <t>Metric = E3_I_II_Other_Amount_x000D_
Data Type = Bk_Number 19 - 9_x000D_
Bk_Days = 180DaysMorePastDue_x000D_
Bk_Assetcontinitemco = Bills Discounted Or Purchased</t>
        </r>
      </text>
    </comment>
    <comment ref="C30" authorId="0" shapeId="0" xr:uid="{00000000-0006-0000-2E00-000067000000}">
      <text>
        <r>
          <rPr>
            <b/>
            <sz val="9"/>
            <color indexed="81"/>
            <rFont val="Tahoma"/>
            <family val="2"/>
          </rPr>
          <t>Metric = E3_I_II_Bank_Amount_x000D_
Data Type = Bk_Number 19 - 9_x000D_
Bk_Days = Current_x000D_
Bk_Assetcontinitemco = Debt Securities</t>
        </r>
      </text>
    </comment>
    <comment ref="D30" authorId="0" shapeId="0" xr:uid="{00000000-0006-0000-2E00-000068000000}">
      <text>
        <r>
          <rPr>
            <b/>
            <sz val="9"/>
            <color indexed="81"/>
            <rFont val="Tahoma"/>
            <family val="2"/>
          </rPr>
          <t>Metric = E3_I_II_NonBankFinInst_Amount_x000D_
Data Type = Bk_Number 19 - 9_x000D_
Bk_Days = Current_x000D_
Bk_Assetcontinitemco = Debt Securities</t>
        </r>
      </text>
    </comment>
    <comment ref="E30" authorId="0" shapeId="0" xr:uid="{00000000-0006-0000-2E00-000069000000}">
      <text>
        <r>
          <rPr>
            <b/>
            <sz val="9"/>
            <color indexed="81"/>
            <rFont val="Tahoma"/>
            <family val="2"/>
          </rPr>
          <t>Metric = E3_I_II_CentrBankMonetAuth_Amount_x000D_
Data Type = Bk_Number 19 - 9_x000D_
Bk_Days = Current_x000D_
Bk_Assetcontinitemco = Debt Securities</t>
        </r>
      </text>
    </comment>
    <comment ref="F30" authorId="0" shapeId="0" xr:uid="{00000000-0006-0000-2E00-00006A000000}">
      <text>
        <r>
          <rPr>
            <b/>
            <sz val="9"/>
            <color indexed="81"/>
            <rFont val="Tahoma"/>
            <family val="2"/>
          </rPr>
          <t>Metric = E3_I_II_Government_Amount_x000D_
Data Type = Bk_Number 19 - 9_x000D_
Bk_Days = Current_x000D_
Bk_Assetcontinitemco = Debt Securities</t>
        </r>
      </text>
    </comment>
    <comment ref="G30" authorId="0" shapeId="0" xr:uid="{00000000-0006-0000-2E00-00006B000000}">
      <text>
        <r>
          <rPr>
            <b/>
            <sz val="9"/>
            <color indexed="81"/>
            <rFont val="Tahoma"/>
            <family val="2"/>
          </rPr>
          <t>Metric = E3_I_II_PublicSectEntit_Amount_x000D_
Data Type = Bk_Number 19 - 9_x000D_
Bk_Days = Current_x000D_
Bk_Assetcontinitemco = Debt Securities</t>
        </r>
      </text>
    </comment>
    <comment ref="H30" authorId="0" shapeId="0" xr:uid="{00000000-0006-0000-2E00-00006C000000}">
      <text>
        <r>
          <rPr>
            <b/>
            <sz val="9"/>
            <color indexed="81"/>
            <rFont val="Tahoma"/>
            <family val="2"/>
          </rPr>
          <t>Metric = E3_I_II_NonFinCorp_Amount_x000D_
Data Type = Bk_Number 19 - 9_x000D_
Bk_Days = Current_x000D_
Bk_Assetcontinitemco = Debt Securities</t>
        </r>
      </text>
    </comment>
    <comment ref="I30" authorId="0" shapeId="0" xr:uid="{00000000-0006-0000-2E00-00006D000000}">
      <text>
        <r>
          <rPr>
            <b/>
            <sz val="9"/>
            <color indexed="81"/>
            <rFont val="Tahoma"/>
            <family val="2"/>
          </rPr>
          <t>Metric = E3_I_II_Other_Amount_x000D_
Data Type = Bk_Number 19 - 9_x000D_
Bk_Days = Current_x000D_
Bk_Assetcontinitemco = Debt Securities</t>
        </r>
      </text>
    </comment>
    <comment ref="C32" authorId="0" shapeId="0" xr:uid="{00000000-0006-0000-2E00-00006E000000}">
      <text>
        <r>
          <rPr>
            <b/>
            <sz val="9"/>
            <color indexed="81"/>
            <rFont val="Tahoma"/>
            <family val="2"/>
          </rPr>
          <t>Metric = E3_I_II_Bank_Amount_x000D_
Data Type = Bk_Number 19 - 9_x000D_
Bk_Days = LessThan30DaysPastDue_x000D_
Bk_Assetcontinitemco = Debt Securities</t>
        </r>
      </text>
    </comment>
    <comment ref="D32" authorId="0" shapeId="0" xr:uid="{00000000-0006-0000-2E00-00006F000000}">
      <text>
        <r>
          <rPr>
            <b/>
            <sz val="9"/>
            <color indexed="81"/>
            <rFont val="Tahoma"/>
            <family val="2"/>
          </rPr>
          <t>Metric = E3_I_II_NonBankFinInst_Amount_x000D_
Data Type = Bk_Number 19 - 9_x000D_
Bk_Days = LessThan30DaysPastDue_x000D_
Bk_Assetcontinitemco = Debt Securities</t>
        </r>
      </text>
    </comment>
    <comment ref="E32" authorId="0" shapeId="0" xr:uid="{00000000-0006-0000-2E00-000070000000}">
      <text>
        <r>
          <rPr>
            <b/>
            <sz val="9"/>
            <color indexed="81"/>
            <rFont val="Tahoma"/>
            <family val="2"/>
          </rPr>
          <t>Metric = E3_I_II_CentrBankMonetAuth_Amount_x000D_
Data Type = Bk_Number 19 - 9_x000D_
Bk_Days = LessThan30DaysPastDue_x000D_
Bk_Assetcontinitemco = Debt Securities</t>
        </r>
      </text>
    </comment>
    <comment ref="F32" authorId="0" shapeId="0" xr:uid="{00000000-0006-0000-2E00-000071000000}">
      <text>
        <r>
          <rPr>
            <b/>
            <sz val="9"/>
            <color indexed="81"/>
            <rFont val="Tahoma"/>
            <family val="2"/>
          </rPr>
          <t>Metric = E3_I_II_Government_Amount_x000D_
Data Type = Bk_Number 19 - 9_x000D_
Bk_Days = LessThan30DaysPastDue_x000D_
Bk_Assetcontinitemco = Debt Securities</t>
        </r>
      </text>
    </comment>
    <comment ref="G32" authorId="0" shapeId="0" xr:uid="{00000000-0006-0000-2E00-000072000000}">
      <text>
        <r>
          <rPr>
            <b/>
            <sz val="9"/>
            <color indexed="81"/>
            <rFont val="Tahoma"/>
            <family val="2"/>
          </rPr>
          <t>Metric = E3_I_II_PublicSectEntit_Amount_x000D_
Data Type = Bk_Number 19 - 9_x000D_
Bk_Days = LessThan30DaysPastDue_x000D_
Bk_Assetcontinitemco = Debt Securities</t>
        </r>
      </text>
    </comment>
    <comment ref="H32" authorId="0" shapeId="0" xr:uid="{00000000-0006-0000-2E00-000073000000}">
      <text>
        <r>
          <rPr>
            <b/>
            <sz val="9"/>
            <color indexed="81"/>
            <rFont val="Tahoma"/>
            <family val="2"/>
          </rPr>
          <t>Metric = E3_I_II_NonFinCorp_Amount_x000D_
Data Type = Bk_Number 19 - 9_x000D_
Bk_Days = LessThan30DaysPastDue_x000D_
Bk_Assetcontinitemco = Debt Securities</t>
        </r>
      </text>
    </comment>
    <comment ref="I32" authorId="0" shapeId="0" xr:uid="{00000000-0006-0000-2E00-000074000000}">
      <text>
        <r>
          <rPr>
            <b/>
            <sz val="9"/>
            <color indexed="81"/>
            <rFont val="Tahoma"/>
            <family val="2"/>
          </rPr>
          <t>Metric = E3_I_II_Other_Amount_x000D_
Data Type = Bk_Number 19 - 9_x000D_
Bk_Days = LessThan30DaysPastDue_x000D_
Bk_Assetcontinitemco = Debt Securities</t>
        </r>
      </text>
    </comment>
    <comment ref="C33" authorId="0" shapeId="0" xr:uid="{00000000-0006-0000-2E00-000075000000}">
      <text>
        <r>
          <rPr>
            <b/>
            <sz val="9"/>
            <color indexed="81"/>
            <rFont val="Tahoma"/>
            <family val="2"/>
          </rPr>
          <t>Metric = E3_I_II_Bank_Amount_x000D_
Data Type = Bk_Number 19 - 9_x000D_
Bk_Days = 30To59DaysPastDue_x000D_
Bk_Assetcontinitemco = Debt Securities</t>
        </r>
      </text>
    </comment>
    <comment ref="D33" authorId="0" shapeId="0" xr:uid="{00000000-0006-0000-2E00-000076000000}">
      <text>
        <r>
          <rPr>
            <b/>
            <sz val="9"/>
            <color indexed="81"/>
            <rFont val="Tahoma"/>
            <family val="2"/>
          </rPr>
          <t>Metric = E3_I_II_NonBankFinInst_Amount_x000D_
Data Type = Bk_Number 19 - 9_x000D_
Bk_Days = 30To59DaysPastDue_x000D_
Bk_Assetcontinitemco = Debt Securities</t>
        </r>
      </text>
    </comment>
    <comment ref="E33" authorId="0" shapeId="0" xr:uid="{00000000-0006-0000-2E00-000077000000}">
      <text>
        <r>
          <rPr>
            <b/>
            <sz val="9"/>
            <color indexed="81"/>
            <rFont val="Tahoma"/>
            <family val="2"/>
          </rPr>
          <t>Metric = E3_I_II_CentrBankMonetAuth_Amount_x000D_
Data Type = Bk_Number 19 - 9_x000D_
Bk_Days = 30To59DaysPastDue_x000D_
Bk_Assetcontinitemco = Debt Securities</t>
        </r>
      </text>
    </comment>
    <comment ref="F33" authorId="0" shapeId="0" xr:uid="{00000000-0006-0000-2E00-000078000000}">
      <text>
        <r>
          <rPr>
            <b/>
            <sz val="9"/>
            <color indexed="81"/>
            <rFont val="Tahoma"/>
            <family val="2"/>
          </rPr>
          <t>Metric = E3_I_II_Government_Amount_x000D_
Data Type = Bk_Number 19 - 9_x000D_
Bk_Days = 30To59DaysPastDue_x000D_
Bk_Assetcontinitemco = Debt Securities</t>
        </r>
      </text>
    </comment>
    <comment ref="G33" authorId="0" shapeId="0" xr:uid="{00000000-0006-0000-2E00-000079000000}">
      <text>
        <r>
          <rPr>
            <b/>
            <sz val="9"/>
            <color indexed="81"/>
            <rFont val="Tahoma"/>
            <family val="2"/>
          </rPr>
          <t>Metric = E3_I_II_PublicSectEntit_Amount_x000D_
Data Type = Bk_Number 19 - 9_x000D_
Bk_Days = 30To59DaysPastDue_x000D_
Bk_Assetcontinitemco = Debt Securities</t>
        </r>
      </text>
    </comment>
    <comment ref="H33" authorId="0" shapeId="0" xr:uid="{00000000-0006-0000-2E00-00007A000000}">
      <text>
        <r>
          <rPr>
            <b/>
            <sz val="9"/>
            <color indexed="81"/>
            <rFont val="Tahoma"/>
            <family val="2"/>
          </rPr>
          <t>Metric = E3_I_II_NonFinCorp_Amount_x000D_
Data Type = Bk_Number 19 - 9_x000D_
Bk_Days = 30To59DaysPastDue_x000D_
Bk_Assetcontinitemco = Debt Securities</t>
        </r>
      </text>
    </comment>
    <comment ref="I33" authorId="0" shapeId="0" xr:uid="{00000000-0006-0000-2E00-00007B000000}">
      <text>
        <r>
          <rPr>
            <b/>
            <sz val="9"/>
            <color indexed="81"/>
            <rFont val="Tahoma"/>
            <family val="2"/>
          </rPr>
          <t>Metric = E3_I_II_Other_Amount_x000D_
Data Type = Bk_Number 19 - 9_x000D_
Bk_Days = 30To59DaysPastDue_x000D_
Bk_Assetcontinitemco = Debt Securities</t>
        </r>
      </text>
    </comment>
    <comment ref="C34" authorId="0" shapeId="0" xr:uid="{00000000-0006-0000-2E00-00007C000000}">
      <text>
        <r>
          <rPr>
            <b/>
            <sz val="9"/>
            <color indexed="81"/>
            <rFont val="Tahoma"/>
            <family val="2"/>
          </rPr>
          <t>Metric = E3_I_II_Bank_Amount_x000D_
Data Type = Bk_Number 19 - 9_x000D_
Bk_Days = 60To89DaysPastDue_x000D_
Bk_Assetcontinitemco = Debt Securities</t>
        </r>
      </text>
    </comment>
    <comment ref="D34" authorId="0" shapeId="0" xr:uid="{00000000-0006-0000-2E00-00007D000000}">
      <text>
        <r>
          <rPr>
            <b/>
            <sz val="9"/>
            <color indexed="81"/>
            <rFont val="Tahoma"/>
            <family val="2"/>
          </rPr>
          <t>Metric = E3_I_II_NonBankFinInst_Amount_x000D_
Data Type = Bk_Number 19 - 9_x000D_
Bk_Days = 60To89DaysPastDue_x000D_
Bk_Assetcontinitemco = Debt Securities</t>
        </r>
      </text>
    </comment>
    <comment ref="E34" authorId="0" shapeId="0" xr:uid="{00000000-0006-0000-2E00-00007E000000}">
      <text>
        <r>
          <rPr>
            <b/>
            <sz val="9"/>
            <color indexed="81"/>
            <rFont val="Tahoma"/>
            <family val="2"/>
          </rPr>
          <t>Metric = E3_I_II_CentrBankMonetAuth_Amount_x000D_
Data Type = Bk_Number 19 - 9_x000D_
Bk_Days = 60To89DaysPastDue_x000D_
Bk_Assetcontinitemco = Debt Securities</t>
        </r>
      </text>
    </comment>
    <comment ref="F34" authorId="0" shapeId="0" xr:uid="{00000000-0006-0000-2E00-00007F000000}">
      <text>
        <r>
          <rPr>
            <b/>
            <sz val="9"/>
            <color indexed="81"/>
            <rFont val="Tahoma"/>
            <family val="2"/>
          </rPr>
          <t>Metric = E3_I_II_Government_Amount_x000D_
Data Type = Bk_Number 19 - 9_x000D_
Bk_Days = 60To89DaysPastDue_x000D_
Bk_Assetcontinitemco = Debt Securities</t>
        </r>
      </text>
    </comment>
    <comment ref="G34" authorId="0" shapeId="0" xr:uid="{00000000-0006-0000-2E00-000080000000}">
      <text>
        <r>
          <rPr>
            <b/>
            <sz val="9"/>
            <color indexed="81"/>
            <rFont val="Tahoma"/>
            <family val="2"/>
          </rPr>
          <t>Metric = E3_I_II_PublicSectEntit_Amount_x000D_
Data Type = Bk_Number 19 - 9_x000D_
Bk_Days = 60To89DaysPastDue_x000D_
Bk_Assetcontinitemco = Debt Securities</t>
        </r>
      </text>
    </comment>
    <comment ref="H34" authorId="0" shapeId="0" xr:uid="{00000000-0006-0000-2E00-000081000000}">
      <text>
        <r>
          <rPr>
            <b/>
            <sz val="9"/>
            <color indexed="81"/>
            <rFont val="Tahoma"/>
            <family val="2"/>
          </rPr>
          <t>Metric = E3_I_II_NonFinCorp_Amount_x000D_
Data Type = Bk_Number 19 - 9_x000D_
Bk_Days = 60To89DaysPastDue_x000D_
Bk_Assetcontinitemco = Debt Securities</t>
        </r>
      </text>
    </comment>
    <comment ref="I34" authorId="0" shapeId="0" xr:uid="{00000000-0006-0000-2E00-000082000000}">
      <text>
        <r>
          <rPr>
            <b/>
            <sz val="9"/>
            <color indexed="81"/>
            <rFont val="Tahoma"/>
            <family val="2"/>
          </rPr>
          <t>Metric = E3_I_II_Other_Amount_x000D_
Data Type = Bk_Number 19 - 9_x000D_
Bk_Days = 60To89DaysPastDue_x000D_
Bk_Assetcontinitemco = Debt Securities</t>
        </r>
      </text>
    </comment>
    <comment ref="C35" authorId="0" shapeId="0" xr:uid="{00000000-0006-0000-2E00-000083000000}">
      <text>
        <r>
          <rPr>
            <b/>
            <sz val="9"/>
            <color indexed="81"/>
            <rFont val="Tahoma"/>
            <family val="2"/>
          </rPr>
          <t>Metric = E3_I_II_Bank_Amount_x000D_
Data Type = Bk_Number 19 - 9_x000D_
Bk_Days = 90To179DaysPastDue_x000D_
Bk_Assetcontinitemco = Debt Securities</t>
        </r>
      </text>
    </comment>
    <comment ref="D35" authorId="0" shapeId="0" xr:uid="{00000000-0006-0000-2E00-000084000000}">
      <text>
        <r>
          <rPr>
            <b/>
            <sz val="9"/>
            <color indexed="81"/>
            <rFont val="Tahoma"/>
            <family val="2"/>
          </rPr>
          <t>Metric = E3_I_II_NonBankFinInst_Amount_x000D_
Data Type = Bk_Number 19 - 9_x000D_
Bk_Days = 90To179DaysPastDue_x000D_
Bk_Assetcontinitemco = Debt Securities</t>
        </r>
      </text>
    </comment>
    <comment ref="E35" authorId="0" shapeId="0" xr:uid="{00000000-0006-0000-2E00-000085000000}">
      <text>
        <r>
          <rPr>
            <b/>
            <sz val="9"/>
            <color indexed="81"/>
            <rFont val="Tahoma"/>
            <family val="2"/>
          </rPr>
          <t>Metric = E3_I_II_CentrBankMonetAuth_Amount_x000D_
Data Type = Bk_Number 19 - 9_x000D_
Bk_Days = 90To179DaysPastDue_x000D_
Bk_Assetcontinitemco = Debt Securities</t>
        </r>
      </text>
    </comment>
    <comment ref="F35" authorId="0" shapeId="0" xr:uid="{00000000-0006-0000-2E00-000086000000}">
      <text>
        <r>
          <rPr>
            <b/>
            <sz val="9"/>
            <color indexed="81"/>
            <rFont val="Tahoma"/>
            <family val="2"/>
          </rPr>
          <t>Metric = E3_I_II_Government_Amount_x000D_
Data Type = Bk_Number 19 - 9_x000D_
Bk_Days = 90To179DaysPastDue_x000D_
Bk_Assetcontinitemco = Debt Securities</t>
        </r>
      </text>
    </comment>
    <comment ref="G35" authorId="0" shapeId="0" xr:uid="{00000000-0006-0000-2E00-000087000000}">
      <text>
        <r>
          <rPr>
            <b/>
            <sz val="9"/>
            <color indexed="81"/>
            <rFont val="Tahoma"/>
            <family val="2"/>
          </rPr>
          <t>Metric = E3_I_II_PublicSectEntit_Amount_x000D_
Data Type = Bk_Number 19 - 9_x000D_
Bk_Days = 90To179DaysPastDue_x000D_
Bk_Assetcontinitemco = Debt Securities</t>
        </r>
      </text>
    </comment>
    <comment ref="H35" authorId="0" shapeId="0" xr:uid="{00000000-0006-0000-2E00-000088000000}">
      <text>
        <r>
          <rPr>
            <b/>
            <sz val="9"/>
            <color indexed="81"/>
            <rFont val="Tahoma"/>
            <family val="2"/>
          </rPr>
          <t>Metric = E3_I_II_NonFinCorp_Amount_x000D_
Data Type = Bk_Number 19 - 9_x000D_
Bk_Days = 90To179DaysPastDue_x000D_
Bk_Assetcontinitemco = Debt Securities</t>
        </r>
      </text>
    </comment>
    <comment ref="I35" authorId="0" shapeId="0" xr:uid="{00000000-0006-0000-2E00-000089000000}">
      <text>
        <r>
          <rPr>
            <b/>
            <sz val="9"/>
            <color indexed="81"/>
            <rFont val="Tahoma"/>
            <family val="2"/>
          </rPr>
          <t>Metric = E3_I_II_Other_Amount_x000D_
Data Type = Bk_Number 19 - 9_x000D_
Bk_Days = 90To179DaysPastDue_x000D_
Bk_Assetcontinitemco = Debt Securities</t>
        </r>
      </text>
    </comment>
    <comment ref="C36" authorId="0" shapeId="0" xr:uid="{00000000-0006-0000-2E00-00008A000000}">
      <text>
        <r>
          <rPr>
            <b/>
            <sz val="9"/>
            <color indexed="81"/>
            <rFont val="Tahoma"/>
            <family val="2"/>
          </rPr>
          <t>Metric = E3_I_II_Bank_Amount_x000D_
Data Type = Bk_Number 19 - 9_x000D_
Bk_Days = 180DaysMorePastDue_x000D_
Bk_Assetcontinitemco = Debt Securities</t>
        </r>
      </text>
    </comment>
    <comment ref="D36" authorId="0" shapeId="0" xr:uid="{00000000-0006-0000-2E00-00008B000000}">
      <text>
        <r>
          <rPr>
            <b/>
            <sz val="9"/>
            <color indexed="81"/>
            <rFont val="Tahoma"/>
            <family val="2"/>
          </rPr>
          <t>Metric = E3_I_II_NonBankFinInst_Amount_x000D_
Data Type = Bk_Number 19 - 9_x000D_
Bk_Days = 180DaysMorePastDue_x000D_
Bk_Assetcontinitemco = Debt Securities</t>
        </r>
      </text>
    </comment>
    <comment ref="E36" authorId="0" shapeId="0" xr:uid="{00000000-0006-0000-2E00-00008C000000}">
      <text>
        <r>
          <rPr>
            <b/>
            <sz val="9"/>
            <color indexed="81"/>
            <rFont val="Tahoma"/>
            <family val="2"/>
          </rPr>
          <t>Metric = E3_I_II_CentrBankMonetAuth_Amount_x000D_
Data Type = Bk_Number 19 - 9_x000D_
Bk_Days = 180DaysMorePastDue_x000D_
Bk_Assetcontinitemco = Debt Securities</t>
        </r>
      </text>
    </comment>
    <comment ref="F36" authorId="0" shapeId="0" xr:uid="{00000000-0006-0000-2E00-00008D000000}">
      <text>
        <r>
          <rPr>
            <b/>
            <sz val="9"/>
            <color indexed="81"/>
            <rFont val="Tahoma"/>
            <family val="2"/>
          </rPr>
          <t>Metric = E3_I_II_Government_Amount_x000D_
Data Type = Bk_Number 19 - 9_x000D_
Bk_Days = 180DaysMorePastDue_x000D_
Bk_Assetcontinitemco = Debt Securities</t>
        </r>
      </text>
    </comment>
    <comment ref="G36" authorId="0" shapeId="0" xr:uid="{00000000-0006-0000-2E00-00008E000000}">
      <text>
        <r>
          <rPr>
            <b/>
            <sz val="9"/>
            <color indexed="81"/>
            <rFont val="Tahoma"/>
            <family val="2"/>
          </rPr>
          <t>Metric = E3_I_II_PublicSectEntit_Amount_x000D_
Data Type = Bk_Number 19 - 9_x000D_
Bk_Days = 180DaysMorePastDue_x000D_
Bk_Assetcontinitemco = Debt Securities</t>
        </r>
      </text>
    </comment>
    <comment ref="H36" authorId="0" shapeId="0" xr:uid="{00000000-0006-0000-2E00-00008F000000}">
      <text>
        <r>
          <rPr>
            <b/>
            <sz val="9"/>
            <color indexed="81"/>
            <rFont val="Tahoma"/>
            <family val="2"/>
          </rPr>
          <t>Metric = E3_I_II_NonFinCorp_Amount_x000D_
Data Type = Bk_Number 19 - 9_x000D_
Bk_Days = 180DaysMorePastDue_x000D_
Bk_Assetcontinitemco = Debt Securities</t>
        </r>
      </text>
    </comment>
    <comment ref="I36" authorId="0" shapeId="0" xr:uid="{00000000-0006-0000-2E00-000090000000}">
      <text>
        <r>
          <rPr>
            <b/>
            <sz val="9"/>
            <color indexed="81"/>
            <rFont val="Tahoma"/>
            <family val="2"/>
          </rPr>
          <t>Metric = E3_I_II_Other_Amount_x000D_
Data Type = Bk_Number 19 - 9_x000D_
Bk_Days = 180DaysMorePastDue_x000D_
Bk_Assetcontinitemco = Debt Securities</t>
        </r>
      </text>
    </comment>
    <comment ref="C40" authorId="0" shapeId="0" xr:uid="{00000000-0006-0000-2E00-000091000000}">
      <text>
        <r>
          <rPr>
            <b/>
            <sz val="9"/>
            <color indexed="81"/>
            <rFont val="Tahoma"/>
            <family val="2"/>
          </rPr>
          <t>Metric = E3_I_II_Current_Amount_x000D_
Data Type = Bk_Number 19 - 9_x000D_
Bk_Asscontingitem_Purp = PurchaseResidentialProperties</t>
        </r>
      </text>
    </comment>
    <comment ref="D40" authorId="0" shapeId="0" xr:uid="{00000000-0006-0000-2E00-000092000000}">
      <text>
        <r>
          <rPr>
            <b/>
            <sz val="9"/>
            <color indexed="81"/>
            <rFont val="Tahoma"/>
            <family val="2"/>
          </rPr>
          <t>Metric = E3_I_II_LessThan30DaysPastDue_Amount_x000D_
Data Type = Bk_Number 19 - 9_x000D_
Bk_Asscontingitem_Purp = PurchaseResidentialProperties</t>
        </r>
      </text>
    </comment>
    <comment ref="E40" authorId="0" shapeId="0" xr:uid="{00000000-0006-0000-2E00-000093000000}">
      <text>
        <r>
          <rPr>
            <b/>
            <sz val="9"/>
            <color indexed="81"/>
            <rFont val="Tahoma"/>
            <family val="2"/>
          </rPr>
          <t>Metric = E3_I_II_30To59DaysPastDue_Amount_x000D_
Data Type = Bk_Number 19 - 9_x000D_
Bk_Asscontingitem_Purp = PurchaseResidentialProperties</t>
        </r>
      </text>
    </comment>
    <comment ref="F40" authorId="0" shapeId="0" xr:uid="{00000000-0006-0000-2E00-000094000000}">
      <text>
        <r>
          <rPr>
            <b/>
            <sz val="9"/>
            <color indexed="81"/>
            <rFont val="Tahoma"/>
            <family val="2"/>
          </rPr>
          <t>Metric = E3_I_II_60To89DaysPastDue_Amount_x000D_
Data Type = Bk_Number 19 - 9_x000D_
Bk_Asscontingitem_Purp = PurchaseResidentialProperties</t>
        </r>
      </text>
    </comment>
    <comment ref="G40" authorId="0" shapeId="0" xr:uid="{00000000-0006-0000-2E00-000095000000}">
      <text>
        <r>
          <rPr>
            <b/>
            <sz val="9"/>
            <color indexed="81"/>
            <rFont val="Tahoma"/>
            <family val="2"/>
          </rPr>
          <t>Metric = E3_I_II_90To179DaysPastDue_Amount_x000D_
Data Type = Bk_Number 19 - 9_x000D_
Bk_Asscontingitem_Purp = PurchaseResidentialProperties</t>
        </r>
      </text>
    </comment>
    <comment ref="H40" authorId="0" shapeId="0" xr:uid="{00000000-0006-0000-2E00-000096000000}">
      <text>
        <r>
          <rPr>
            <b/>
            <sz val="9"/>
            <color indexed="81"/>
            <rFont val="Tahoma"/>
            <family val="2"/>
          </rPr>
          <t>Metric = E3_I_II_180DaysMorePastDue_Amount_x000D_
Data Type = Bk_Number 19 - 9_x000D_
Bk_Asscontingitem_Purp = PurchaseResidentialProperties</t>
        </r>
      </text>
    </comment>
    <comment ref="C42" authorId="0" shapeId="0" xr:uid="{00000000-0006-0000-2E00-000097000000}">
      <text>
        <r>
          <rPr>
            <b/>
            <sz val="9"/>
            <color indexed="81"/>
            <rFont val="Tahoma"/>
            <family val="2"/>
          </rPr>
          <t>Metric = E3_I_II_Current_Amount_x000D_
Data Type = Bk_Number 19 - 9_x000D_
Bk_Asscontingitem_Purp = PurchaseResidentialProperties_OwnerOccupied</t>
        </r>
      </text>
    </comment>
    <comment ref="D42" authorId="0" shapeId="0" xr:uid="{00000000-0006-0000-2E00-000098000000}">
      <text>
        <r>
          <rPr>
            <b/>
            <sz val="9"/>
            <color indexed="81"/>
            <rFont val="Tahoma"/>
            <family val="2"/>
          </rPr>
          <t>Metric = E3_I_II_LessThan30DaysPastDue_Amount_x000D_
Data Type = Bk_Number 19 - 9_x000D_
Bk_Asscontingitem_Purp = PurchaseResidentialProperties_OwnerOccupied</t>
        </r>
      </text>
    </comment>
    <comment ref="E42" authorId="0" shapeId="0" xr:uid="{00000000-0006-0000-2E00-000099000000}">
      <text>
        <r>
          <rPr>
            <b/>
            <sz val="9"/>
            <color indexed="81"/>
            <rFont val="Tahoma"/>
            <family val="2"/>
          </rPr>
          <t>Metric = E3_I_II_30To59DaysPastDue_Amount_x000D_
Data Type = Bk_Number 19 - 9_x000D_
Bk_Asscontingitem_Purp = PurchaseResidentialProperties_OwnerOccupied</t>
        </r>
      </text>
    </comment>
    <comment ref="F42" authorId="0" shapeId="0" xr:uid="{00000000-0006-0000-2E00-00009A000000}">
      <text>
        <r>
          <rPr>
            <b/>
            <sz val="9"/>
            <color indexed="81"/>
            <rFont val="Tahoma"/>
            <family val="2"/>
          </rPr>
          <t>Metric = E3_I_II_60To89DaysPastDue_Amount_x000D_
Data Type = Bk_Number 19 - 9_x000D_
Bk_Asscontingitem_Purp = PurchaseResidentialProperties_OwnerOccupied</t>
        </r>
      </text>
    </comment>
    <comment ref="G42" authorId="0" shapeId="0" xr:uid="{00000000-0006-0000-2E00-00009B000000}">
      <text>
        <r>
          <rPr>
            <b/>
            <sz val="9"/>
            <color indexed="81"/>
            <rFont val="Tahoma"/>
            <family val="2"/>
          </rPr>
          <t>Metric = E3_I_II_90To179DaysPastDue_Amount_x000D_
Data Type = Bk_Number 19 - 9_x000D_
Bk_Asscontingitem_Purp = PurchaseResidentialProperties_OwnerOccupied</t>
        </r>
      </text>
    </comment>
    <comment ref="H42" authorId="0" shapeId="0" xr:uid="{00000000-0006-0000-2E00-00009C000000}">
      <text>
        <r>
          <rPr>
            <b/>
            <sz val="9"/>
            <color indexed="81"/>
            <rFont val="Tahoma"/>
            <family val="2"/>
          </rPr>
          <t>Metric = E3_I_II_180DaysMorePastDue_Amount_x000D_
Data Type = Bk_Number 19 - 9_x000D_
Bk_Asscontingitem_Purp = PurchaseResidentialProperties_OwnerOccupied</t>
        </r>
      </text>
    </comment>
    <comment ref="C43" authorId="0" shapeId="0" xr:uid="{00000000-0006-0000-2E00-00009D000000}">
      <text>
        <r>
          <rPr>
            <b/>
            <sz val="9"/>
            <color indexed="81"/>
            <rFont val="Tahoma"/>
            <family val="2"/>
          </rPr>
          <t>Metric = E3_I_II_NatPersPurp_WhichHDB_Current
Data Type = Bk_Number 19 - 9</t>
        </r>
      </text>
    </comment>
    <comment ref="D43" authorId="0" shapeId="0" xr:uid="{00000000-0006-0000-2E00-00009E000000}">
      <text>
        <r>
          <rPr>
            <b/>
            <sz val="9"/>
            <color indexed="81"/>
            <rFont val="Tahoma"/>
            <family val="2"/>
          </rPr>
          <t>Metric = E3_I_II_NatPersPurp_WhichHDB_LessThan30DaysPastDue
Data Type = Bk_Number 19 - 9</t>
        </r>
      </text>
    </comment>
    <comment ref="E43" authorId="0" shapeId="0" xr:uid="{00000000-0006-0000-2E00-00009F000000}">
      <text>
        <r>
          <rPr>
            <b/>
            <sz val="9"/>
            <color indexed="81"/>
            <rFont val="Tahoma"/>
            <family val="2"/>
          </rPr>
          <t>Metric = E3_I_II_NatPersPurp_WhichHDB_30To59DaysPastDue
Data Type = Bk_Number 19 - 9</t>
        </r>
      </text>
    </comment>
    <comment ref="F43" authorId="0" shapeId="0" xr:uid="{00000000-0006-0000-2E00-0000A0000000}">
      <text>
        <r>
          <rPr>
            <b/>
            <sz val="9"/>
            <color indexed="81"/>
            <rFont val="Tahoma"/>
            <family val="2"/>
          </rPr>
          <t>Metric = E3_I_II_NatPersPurp_WhichHDB_60To89DaysPastDue
Data Type = Bk_Number 19 - 9</t>
        </r>
      </text>
    </comment>
    <comment ref="G43" authorId="0" shapeId="0" xr:uid="{00000000-0006-0000-2E00-0000A1000000}">
      <text>
        <r>
          <rPr>
            <b/>
            <sz val="9"/>
            <color indexed="81"/>
            <rFont val="Tahoma"/>
            <family val="2"/>
          </rPr>
          <t>Metric = E3_I_II_NatPersPurp_WhichHDB_90To179DaysPastDue
Data Type = Bk_Number 19 - 9</t>
        </r>
      </text>
    </comment>
    <comment ref="H43" authorId="0" shapeId="0" xr:uid="{00000000-0006-0000-2E00-0000A2000000}">
      <text>
        <r>
          <rPr>
            <b/>
            <sz val="9"/>
            <color indexed="81"/>
            <rFont val="Tahoma"/>
            <family val="2"/>
          </rPr>
          <t>Metric = E3_I_II_NatPersPurp_WhichHDB_180DaysMorePastDue
Data Type = Bk_Number 19 - 9</t>
        </r>
      </text>
    </comment>
    <comment ref="C44" authorId="0" shapeId="0" xr:uid="{00000000-0006-0000-2E00-0000A3000000}">
      <text>
        <r>
          <rPr>
            <b/>
            <sz val="9"/>
            <color indexed="81"/>
            <rFont val="Tahoma"/>
            <family val="2"/>
          </rPr>
          <t>Metric = E3_I_II_Current_Amount_x000D_
Data Type = Bk_Number 19 - 9_x000D_
Bk_Asscontingitem_Purp = PurchaseResidentialProperties_Investment</t>
        </r>
      </text>
    </comment>
    <comment ref="D44" authorId="0" shapeId="0" xr:uid="{00000000-0006-0000-2E00-0000A4000000}">
      <text>
        <r>
          <rPr>
            <b/>
            <sz val="9"/>
            <color indexed="81"/>
            <rFont val="Tahoma"/>
            <family val="2"/>
          </rPr>
          <t>Metric = E3_I_II_LessThan30DaysPastDue_Amount_x000D_
Data Type = Bk_Number 19 - 9_x000D_
Bk_Asscontingitem_Purp = PurchaseResidentialProperties_Investment</t>
        </r>
      </text>
    </comment>
    <comment ref="E44" authorId="0" shapeId="0" xr:uid="{00000000-0006-0000-2E00-0000A5000000}">
      <text>
        <r>
          <rPr>
            <b/>
            <sz val="9"/>
            <color indexed="81"/>
            <rFont val="Tahoma"/>
            <family val="2"/>
          </rPr>
          <t>Metric = E3_I_II_30To59DaysPastDue_Amount_x000D_
Data Type = Bk_Number 19 - 9_x000D_
Bk_Asscontingitem_Purp = PurchaseResidentialProperties_Investment</t>
        </r>
      </text>
    </comment>
    <comment ref="F44" authorId="0" shapeId="0" xr:uid="{00000000-0006-0000-2E00-0000A6000000}">
      <text>
        <r>
          <rPr>
            <b/>
            <sz val="9"/>
            <color indexed="81"/>
            <rFont val="Tahoma"/>
            <family val="2"/>
          </rPr>
          <t>Metric = E3_I_II_60To89DaysPastDue_Amount_x000D_
Data Type = Bk_Number 19 - 9_x000D_
Bk_Asscontingitem_Purp = PurchaseResidentialProperties_Investment</t>
        </r>
      </text>
    </comment>
    <comment ref="G44" authorId="0" shapeId="0" xr:uid="{00000000-0006-0000-2E00-0000A7000000}">
      <text>
        <r>
          <rPr>
            <b/>
            <sz val="9"/>
            <color indexed="81"/>
            <rFont val="Tahoma"/>
            <family val="2"/>
          </rPr>
          <t>Metric = E3_I_II_90To179DaysPastDue_Amount_x000D_
Data Type = Bk_Number 19 - 9_x000D_
Bk_Asscontingitem_Purp = PurchaseResidentialProperties_Investment</t>
        </r>
      </text>
    </comment>
    <comment ref="H44" authorId="0" shapeId="0" xr:uid="{00000000-0006-0000-2E00-0000A8000000}">
      <text>
        <r>
          <rPr>
            <b/>
            <sz val="9"/>
            <color indexed="81"/>
            <rFont val="Tahoma"/>
            <family val="2"/>
          </rPr>
          <t>Metric = E3_I_II_180DaysMorePastDue_Amount_x000D_
Data Type = Bk_Number 19 - 9_x000D_
Bk_Asscontingitem_Purp = PurchaseResidentialProperties_Investment</t>
        </r>
      </text>
    </comment>
    <comment ref="C45" authorId="0" shapeId="0" xr:uid="{00000000-0006-0000-2E00-0000A9000000}">
      <text>
        <r>
          <rPr>
            <b/>
            <sz val="9"/>
            <color indexed="81"/>
            <rFont val="Tahoma"/>
            <family val="2"/>
          </rPr>
          <t>Metric = E3_I_II_Current_Amount_x000D_
Data Type = Bk_Number 19 - 9_x000D_
Bk_Asscontingitem_Purp = PurchaseResidentialProperties_BridgingLoans</t>
        </r>
      </text>
    </comment>
    <comment ref="D45" authorId="0" shapeId="0" xr:uid="{00000000-0006-0000-2E00-0000AA000000}">
      <text>
        <r>
          <rPr>
            <b/>
            <sz val="9"/>
            <color indexed="81"/>
            <rFont val="Tahoma"/>
            <family val="2"/>
          </rPr>
          <t>Metric = E3_I_II_LessThan30DaysPastDue_Amount_x000D_
Data Type = Bk_Number 19 - 9_x000D_
Bk_Asscontingitem_Purp = PurchaseResidentialProperties_BridgingLoans</t>
        </r>
      </text>
    </comment>
    <comment ref="E45" authorId="0" shapeId="0" xr:uid="{00000000-0006-0000-2E00-0000AB000000}">
      <text>
        <r>
          <rPr>
            <b/>
            <sz val="9"/>
            <color indexed="81"/>
            <rFont val="Tahoma"/>
            <family val="2"/>
          </rPr>
          <t>Metric = E3_I_II_30To59DaysPastDue_Amount_x000D_
Data Type = Bk_Number 19 - 9_x000D_
Bk_Asscontingitem_Purp = PurchaseResidentialProperties_BridgingLoans</t>
        </r>
      </text>
    </comment>
    <comment ref="F45" authorId="0" shapeId="0" xr:uid="{00000000-0006-0000-2E00-0000AC000000}">
      <text>
        <r>
          <rPr>
            <b/>
            <sz val="9"/>
            <color indexed="81"/>
            <rFont val="Tahoma"/>
            <family val="2"/>
          </rPr>
          <t>Metric = E3_I_II_60To89DaysPastDue_Amount_x000D_
Data Type = Bk_Number 19 - 9_x000D_
Bk_Asscontingitem_Purp = PurchaseResidentialProperties_BridgingLoans</t>
        </r>
      </text>
    </comment>
    <comment ref="G45" authorId="0" shapeId="0" xr:uid="{00000000-0006-0000-2E00-0000AD000000}">
      <text>
        <r>
          <rPr>
            <b/>
            <sz val="9"/>
            <color indexed="81"/>
            <rFont val="Tahoma"/>
            <family val="2"/>
          </rPr>
          <t>Metric = E3_I_II_90To179DaysPastDue_Amount_x000D_
Data Type = Bk_Number 19 - 9_x000D_
Bk_Asscontingitem_Purp = PurchaseResidentialProperties_BridgingLoans</t>
        </r>
      </text>
    </comment>
    <comment ref="H45" authorId="0" shapeId="0" xr:uid="{00000000-0006-0000-2E00-0000AE000000}">
      <text>
        <r>
          <rPr>
            <b/>
            <sz val="9"/>
            <color indexed="81"/>
            <rFont val="Tahoma"/>
            <family val="2"/>
          </rPr>
          <t>Metric = E3_I_II_180DaysMorePastDue_Amount_x000D_
Data Type = Bk_Number 19 - 9_x000D_
Bk_Asscontingitem_Purp = PurchaseResidentialProperties_BridgingLoans</t>
        </r>
      </text>
    </comment>
    <comment ref="C46" authorId="0" shapeId="0" xr:uid="{00000000-0006-0000-2E00-0000AF000000}">
      <text>
        <r>
          <rPr>
            <b/>
            <sz val="9"/>
            <color indexed="81"/>
            <rFont val="Tahoma"/>
            <family val="2"/>
          </rPr>
          <t>Metric = E3_I_II_Current_Amount_x000D_
Data Type = Bk_Number 19 - 9_x000D_
Bk_Asscontingitem_Purp = PurchaseCommercialProperties</t>
        </r>
      </text>
    </comment>
    <comment ref="D46" authorId="0" shapeId="0" xr:uid="{00000000-0006-0000-2E00-0000B0000000}">
      <text>
        <r>
          <rPr>
            <b/>
            <sz val="9"/>
            <color indexed="81"/>
            <rFont val="Tahoma"/>
            <family val="2"/>
          </rPr>
          <t>Metric = E3_I_II_LessThan30DaysPastDue_Amount_x000D_
Data Type = Bk_Number 19 - 9_x000D_
Bk_Asscontingitem_Purp = PurchaseCommercialProperties</t>
        </r>
      </text>
    </comment>
    <comment ref="E46" authorId="0" shapeId="0" xr:uid="{00000000-0006-0000-2E00-0000B1000000}">
      <text>
        <r>
          <rPr>
            <b/>
            <sz val="9"/>
            <color indexed="81"/>
            <rFont val="Tahoma"/>
            <family val="2"/>
          </rPr>
          <t>Metric = E3_I_II_30To59DaysPastDue_Amount_x000D_
Data Type = Bk_Number 19 - 9_x000D_
Bk_Asscontingitem_Purp = PurchaseCommercialProperties</t>
        </r>
      </text>
    </comment>
    <comment ref="F46" authorId="0" shapeId="0" xr:uid="{00000000-0006-0000-2E00-0000B2000000}">
      <text>
        <r>
          <rPr>
            <b/>
            <sz val="9"/>
            <color indexed="81"/>
            <rFont val="Tahoma"/>
            <family val="2"/>
          </rPr>
          <t>Metric = E3_I_II_60To89DaysPastDue_Amount_x000D_
Data Type = Bk_Number 19 - 9_x000D_
Bk_Asscontingitem_Purp = PurchaseCommercialProperties</t>
        </r>
      </text>
    </comment>
    <comment ref="G46" authorId="0" shapeId="0" xr:uid="{00000000-0006-0000-2E00-0000B3000000}">
      <text>
        <r>
          <rPr>
            <b/>
            <sz val="9"/>
            <color indexed="81"/>
            <rFont val="Tahoma"/>
            <family val="2"/>
          </rPr>
          <t>Metric = E3_I_II_90To179DaysPastDue_Amount_x000D_
Data Type = Bk_Number 19 - 9_x000D_
Bk_Asscontingitem_Purp = PurchaseCommercialProperties</t>
        </r>
      </text>
    </comment>
    <comment ref="H46" authorId="0" shapeId="0" xr:uid="{00000000-0006-0000-2E00-0000B4000000}">
      <text>
        <r>
          <rPr>
            <b/>
            <sz val="9"/>
            <color indexed="81"/>
            <rFont val="Tahoma"/>
            <family val="2"/>
          </rPr>
          <t>Metric = E3_I_II_180DaysMorePastDue_Amount_x000D_
Data Type = Bk_Number 19 - 9_x000D_
Bk_Asscontingitem_Purp = PurchaseCommercialProperties</t>
        </r>
      </text>
    </comment>
    <comment ref="C47" authorId="0" shapeId="0" xr:uid="{00000000-0006-0000-2E00-0000B5000000}">
      <text>
        <r>
          <rPr>
            <b/>
            <sz val="9"/>
            <color indexed="81"/>
            <rFont val="Tahoma"/>
            <family val="2"/>
          </rPr>
          <t>Metric = E3_I_II_Current_Amount_x000D_
Data Type = Bk_Number 19 - 9_x000D_
Bk_Asscontingitem_Purp = PurchaseIndustrialProperties</t>
        </r>
      </text>
    </comment>
    <comment ref="D47" authorId="0" shapeId="0" xr:uid="{00000000-0006-0000-2E00-0000B6000000}">
      <text>
        <r>
          <rPr>
            <b/>
            <sz val="9"/>
            <color indexed="81"/>
            <rFont val="Tahoma"/>
            <family val="2"/>
          </rPr>
          <t>Metric = E3_I_II_LessThan30DaysPastDue_Amount_x000D_
Data Type = Bk_Number 19 - 9_x000D_
Bk_Asscontingitem_Purp = PurchaseIndustrialProperties</t>
        </r>
      </text>
    </comment>
    <comment ref="E47" authorId="0" shapeId="0" xr:uid="{00000000-0006-0000-2E00-0000B7000000}">
      <text>
        <r>
          <rPr>
            <b/>
            <sz val="9"/>
            <color indexed="81"/>
            <rFont val="Tahoma"/>
            <family val="2"/>
          </rPr>
          <t>Metric = E3_I_II_30To59DaysPastDue_Amount_x000D_
Data Type = Bk_Number 19 - 9_x000D_
Bk_Asscontingitem_Purp = PurchaseIndustrialProperties</t>
        </r>
      </text>
    </comment>
    <comment ref="F47" authorId="0" shapeId="0" xr:uid="{00000000-0006-0000-2E00-0000B8000000}">
      <text>
        <r>
          <rPr>
            <b/>
            <sz val="9"/>
            <color indexed="81"/>
            <rFont val="Tahoma"/>
            <family val="2"/>
          </rPr>
          <t>Metric = E3_I_II_60To89DaysPastDue_Amount_x000D_
Data Type = Bk_Number 19 - 9_x000D_
Bk_Asscontingitem_Purp = PurchaseIndustrialProperties</t>
        </r>
      </text>
    </comment>
    <comment ref="G47" authorId="0" shapeId="0" xr:uid="{00000000-0006-0000-2E00-0000B9000000}">
      <text>
        <r>
          <rPr>
            <b/>
            <sz val="9"/>
            <color indexed="81"/>
            <rFont val="Tahoma"/>
            <family val="2"/>
          </rPr>
          <t>Metric = E3_I_II_90To179DaysPastDue_Amount_x000D_
Data Type = Bk_Number 19 - 9_x000D_
Bk_Asscontingitem_Purp = PurchaseIndustrialProperties</t>
        </r>
      </text>
    </comment>
    <comment ref="H47" authorId="0" shapeId="0" xr:uid="{00000000-0006-0000-2E00-0000BA000000}">
      <text>
        <r>
          <rPr>
            <b/>
            <sz val="9"/>
            <color indexed="81"/>
            <rFont val="Tahoma"/>
            <family val="2"/>
          </rPr>
          <t>Metric = E3_I_II_180DaysMorePastDue_Amount_x000D_
Data Type = Bk_Number 19 - 9_x000D_
Bk_Asscontingitem_Purp = PurchaseIndustrialProperties</t>
        </r>
      </text>
    </comment>
    <comment ref="C48" authorId="0" shapeId="0" xr:uid="{00000000-0006-0000-2E00-0000BB000000}">
      <text>
        <r>
          <rPr>
            <b/>
            <sz val="9"/>
            <color indexed="81"/>
            <rFont val="Tahoma"/>
            <family val="2"/>
          </rPr>
          <t>Metric = E3_I_II_Current_Amount_x000D_
Data Type = Bk_Number 19 - 9_x000D_
Bk_Asscontingitem_Purp = PurchaseOtherProperties</t>
        </r>
      </text>
    </comment>
    <comment ref="D48" authorId="0" shapeId="0" xr:uid="{00000000-0006-0000-2E00-0000BC000000}">
      <text>
        <r>
          <rPr>
            <b/>
            <sz val="9"/>
            <color indexed="81"/>
            <rFont val="Tahoma"/>
            <family val="2"/>
          </rPr>
          <t>Metric = E3_I_II_LessThan30DaysPastDue_Amount_x000D_
Data Type = Bk_Number 19 - 9_x000D_
Bk_Asscontingitem_Purp = PurchaseOtherProperties</t>
        </r>
      </text>
    </comment>
    <comment ref="E48" authorId="0" shapeId="0" xr:uid="{00000000-0006-0000-2E00-0000BD000000}">
      <text>
        <r>
          <rPr>
            <b/>
            <sz val="9"/>
            <color indexed="81"/>
            <rFont val="Tahoma"/>
            <family val="2"/>
          </rPr>
          <t>Metric = E3_I_II_30To59DaysPastDue_Amount_x000D_
Data Type = Bk_Number 19 - 9_x000D_
Bk_Asscontingitem_Purp = PurchaseOtherProperties</t>
        </r>
      </text>
    </comment>
    <comment ref="F48" authorId="0" shapeId="0" xr:uid="{00000000-0006-0000-2E00-0000BE000000}">
      <text>
        <r>
          <rPr>
            <b/>
            <sz val="9"/>
            <color indexed="81"/>
            <rFont val="Tahoma"/>
            <family val="2"/>
          </rPr>
          <t>Metric = E3_I_II_60To89DaysPastDue_Amount_x000D_
Data Type = Bk_Number 19 - 9_x000D_
Bk_Asscontingitem_Purp = PurchaseOtherProperties</t>
        </r>
      </text>
    </comment>
    <comment ref="G48" authorId="0" shapeId="0" xr:uid="{00000000-0006-0000-2E00-0000BF000000}">
      <text>
        <r>
          <rPr>
            <b/>
            <sz val="9"/>
            <color indexed="81"/>
            <rFont val="Tahoma"/>
            <family val="2"/>
          </rPr>
          <t>Metric = E3_I_II_90To179DaysPastDue_Amount_x000D_
Data Type = Bk_Number 19 - 9_x000D_
Bk_Asscontingitem_Purp = PurchaseOtherProperties</t>
        </r>
      </text>
    </comment>
    <comment ref="H48" authorId="0" shapeId="0" xr:uid="{00000000-0006-0000-2E00-0000C0000000}">
      <text>
        <r>
          <rPr>
            <b/>
            <sz val="9"/>
            <color indexed="81"/>
            <rFont val="Tahoma"/>
            <family val="2"/>
          </rPr>
          <t>Metric = E3_I_II_180DaysMorePastDue_Amount_x000D_
Data Type = Bk_Number 19 - 9_x000D_
Bk_Asscontingitem_Purp = PurchaseOtherProperties</t>
        </r>
      </text>
    </comment>
    <comment ref="C49" authorId="0" shapeId="0" xr:uid="{00000000-0006-0000-2E00-0000C1000000}">
      <text>
        <r>
          <rPr>
            <b/>
            <sz val="9"/>
            <color indexed="81"/>
            <rFont val="Tahoma"/>
            <family val="2"/>
          </rPr>
          <t>Metric = E3_I_II_Current_Amount_x000D_
Data Type = Bk_Number 19 - 9_x000D_
Bk_Asscontingitem_Purp = EquityWithdrawalsProperties</t>
        </r>
      </text>
    </comment>
    <comment ref="D49" authorId="0" shapeId="0" xr:uid="{00000000-0006-0000-2E00-0000C2000000}">
      <text>
        <r>
          <rPr>
            <b/>
            <sz val="9"/>
            <color indexed="81"/>
            <rFont val="Tahoma"/>
            <family val="2"/>
          </rPr>
          <t>Metric = E3_I_II_LessThan30DaysPastDue_Amount_x000D_
Data Type = Bk_Number 19 - 9_x000D_
Bk_Asscontingitem_Purp = EquityWithdrawalsProperties</t>
        </r>
      </text>
    </comment>
    <comment ref="E49" authorId="0" shapeId="0" xr:uid="{00000000-0006-0000-2E00-0000C3000000}">
      <text>
        <r>
          <rPr>
            <b/>
            <sz val="9"/>
            <color indexed="81"/>
            <rFont val="Tahoma"/>
            <family val="2"/>
          </rPr>
          <t>Metric = E3_I_II_30To59DaysPastDue_Amount_x000D_
Data Type = Bk_Number 19 - 9_x000D_
Bk_Asscontingitem_Purp = EquityWithdrawalsProperties</t>
        </r>
      </text>
    </comment>
    <comment ref="F49" authorId="0" shapeId="0" xr:uid="{00000000-0006-0000-2E00-0000C4000000}">
      <text>
        <r>
          <rPr>
            <b/>
            <sz val="9"/>
            <color indexed="81"/>
            <rFont val="Tahoma"/>
            <family val="2"/>
          </rPr>
          <t>Metric = E3_I_II_60To89DaysPastDue_Amount_x000D_
Data Type = Bk_Number 19 - 9_x000D_
Bk_Asscontingitem_Purp = EquityWithdrawalsProperties</t>
        </r>
      </text>
    </comment>
    <comment ref="G49" authorId="0" shapeId="0" xr:uid="{00000000-0006-0000-2E00-0000C5000000}">
      <text>
        <r>
          <rPr>
            <b/>
            <sz val="9"/>
            <color indexed="81"/>
            <rFont val="Tahoma"/>
            <family val="2"/>
          </rPr>
          <t>Metric = E3_I_II_90To179DaysPastDue_Amount_x000D_
Data Type = Bk_Number 19 - 9_x000D_
Bk_Asscontingitem_Purp = EquityWithdrawalsProperties</t>
        </r>
      </text>
    </comment>
    <comment ref="H49" authorId="0" shapeId="0" xr:uid="{00000000-0006-0000-2E00-0000C6000000}">
      <text>
        <r>
          <rPr>
            <b/>
            <sz val="9"/>
            <color indexed="81"/>
            <rFont val="Tahoma"/>
            <family val="2"/>
          </rPr>
          <t>Metric = E3_I_II_180DaysMorePastDue_Amount_x000D_
Data Type = Bk_Number 19 - 9_x000D_
Bk_Asscontingitem_Purp = EquityWithdrawalsProperties</t>
        </r>
      </text>
    </comment>
    <comment ref="C50" authorId="0" shapeId="0" xr:uid="{00000000-0006-0000-2E00-0000C7000000}">
      <text>
        <r>
          <rPr>
            <b/>
            <sz val="9"/>
            <color indexed="81"/>
            <rFont val="Tahoma"/>
            <family val="2"/>
          </rPr>
          <t>Metric = E3_I_II_Current_Amount_x000D_
Data Type = Bk_Number 19 - 9_x000D_
Bk_Asscontingitem_Purp = EquityWithdrawalsProperties_Residential</t>
        </r>
      </text>
    </comment>
    <comment ref="D50" authorId="0" shapeId="0" xr:uid="{00000000-0006-0000-2E00-0000C8000000}">
      <text>
        <r>
          <rPr>
            <b/>
            <sz val="9"/>
            <color indexed="81"/>
            <rFont val="Tahoma"/>
            <family val="2"/>
          </rPr>
          <t>Metric = E3_I_II_LessThan30DaysPastDue_Amount_x000D_
Data Type = Bk_Number 19 - 9_x000D_
Bk_Asscontingitem_Purp = EquityWithdrawalsProperties_Residential</t>
        </r>
      </text>
    </comment>
    <comment ref="E50" authorId="0" shapeId="0" xr:uid="{00000000-0006-0000-2E00-0000C9000000}">
      <text>
        <r>
          <rPr>
            <b/>
            <sz val="9"/>
            <color indexed="81"/>
            <rFont val="Tahoma"/>
            <family val="2"/>
          </rPr>
          <t>Metric = E3_I_II_30To59DaysPastDue_Amount_x000D_
Data Type = Bk_Number 19 - 9_x000D_
Bk_Asscontingitem_Purp = EquityWithdrawalsProperties_Residential</t>
        </r>
      </text>
    </comment>
    <comment ref="F50" authorId="0" shapeId="0" xr:uid="{00000000-0006-0000-2E00-0000CA000000}">
      <text>
        <r>
          <rPr>
            <b/>
            <sz val="9"/>
            <color indexed="81"/>
            <rFont val="Tahoma"/>
            <family val="2"/>
          </rPr>
          <t>Metric = E3_I_II_60To89DaysPastDue_Amount_x000D_
Data Type = Bk_Number 19 - 9_x000D_
Bk_Asscontingitem_Purp = EquityWithdrawalsProperties_Residential</t>
        </r>
      </text>
    </comment>
    <comment ref="G50" authorId="0" shapeId="0" xr:uid="{00000000-0006-0000-2E00-0000CB000000}">
      <text>
        <r>
          <rPr>
            <b/>
            <sz val="9"/>
            <color indexed="81"/>
            <rFont val="Tahoma"/>
            <family val="2"/>
          </rPr>
          <t>Metric = E3_I_II_90To179DaysPastDue_Amount_x000D_
Data Type = Bk_Number 19 - 9_x000D_
Bk_Asscontingitem_Purp = EquityWithdrawalsProperties_Residential</t>
        </r>
      </text>
    </comment>
    <comment ref="H50" authorId="0" shapeId="0" xr:uid="{00000000-0006-0000-2E00-0000CC000000}">
      <text>
        <r>
          <rPr>
            <b/>
            <sz val="9"/>
            <color indexed="81"/>
            <rFont val="Tahoma"/>
            <family val="2"/>
          </rPr>
          <t>Metric = E3_I_II_180DaysMorePastDue_Amount_x000D_
Data Type = Bk_Number 19 - 9_x000D_
Bk_Asscontingitem_Purp = EquityWithdrawalsProperties_Residential</t>
        </r>
      </text>
    </comment>
    <comment ref="C51" authorId="0" shapeId="0" xr:uid="{00000000-0006-0000-2E00-0000CD000000}">
      <text>
        <r>
          <rPr>
            <b/>
            <sz val="9"/>
            <color indexed="81"/>
            <rFont val="Tahoma"/>
            <family val="2"/>
          </rPr>
          <t>Metric = E3_I_II_Current_Amount_x000D_
Data Type = Bk_Number 19 - 9_x000D_
Bk_Asscontingitem_Purp = EquityWithdrawalsProperties_Commercial</t>
        </r>
      </text>
    </comment>
    <comment ref="D51" authorId="0" shapeId="0" xr:uid="{00000000-0006-0000-2E00-0000CE000000}">
      <text>
        <r>
          <rPr>
            <b/>
            <sz val="9"/>
            <color indexed="81"/>
            <rFont val="Tahoma"/>
            <family val="2"/>
          </rPr>
          <t>Metric = E3_I_II_LessThan30DaysPastDue_Amount_x000D_
Data Type = Bk_Number 19 - 9_x000D_
Bk_Asscontingitem_Purp = EquityWithdrawalsProperties_Commercial</t>
        </r>
      </text>
    </comment>
    <comment ref="E51" authorId="0" shapeId="0" xr:uid="{00000000-0006-0000-2E00-0000CF000000}">
      <text>
        <r>
          <rPr>
            <b/>
            <sz val="9"/>
            <color indexed="81"/>
            <rFont val="Tahoma"/>
            <family val="2"/>
          </rPr>
          <t>Metric = E3_I_II_30To59DaysPastDue_Amount_x000D_
Data Type = Bk_Number 19 - 9_x000D_
Bk_Asscontingitem_Purp = EquityWithdrawalsProperties_Commercial</t>
        </r>
      </text>
    </comment>
    <comment ref="F51" authorId="0" shapeId="0" xr:uid="{00000000-0006-0000-2E00-0000D0000000}">
      <text>
        <r>
          <rPr>
            <b/>
            <sz val="9"/>
            <color indexed="81"/>
            <rFont val="Tahoma"/>
            <family val="2"/>
          </rPr>
          <t>Metric = E3_I_II_60To89DaysPastDue_Amount_x000D_
Data Type = Bk_Number 19 - 9_x000D_
Bk_Asscontingitem_Purp = EquityWithdrawalsProperties_Commercial</t>
        </r>
      </text>
    </comment>
    <comment ref="G51" authorId="0" shapeId="0" xr:uid="{00000000-0006-0000-2E00-0000D1000000}">
      <text>
        <r>
          <rPr>
            <b/>
            <sz val="9"/>
            <color indexed="81"/>
            <rFont val="Tahoma"/>
            <family val="2"/>
          </rPr>
          <t>Metric = E3_I_II_90To179DaysPastDue_Amount_x000D_
Data Type = Bk_Number 19 - 9_x000D_
Bk_Asscontingitem_Purp = EquityWithdrawalsProperties_Commercial</t>
        </r>
      </text>
    </comment>
    <comment ref="H51" authorId="0" shapeId="0" xr:uid="{00000000-0006-0000-2E00-0000D2000000}">
      <text>
        <r>
          <rPr>
            <b/>
            <sz val="9"/>
            <color indexed="81"/>
            <rFont val="Tahoma"/>
            <family val="2"/>
          </rPr>
          <t>Metric = E3_I_II_180DaysMorePastDue_Amount_x000D_
Data Type = Bk_Number 19 - 9_x000D_
Bk_Asscontingitem_Purp = EquityWithdrawalsProperties_Commercial</t>
        </r>
      </text>
    </comment>
    <comment ref="C52" authorId="0" shapeId="0" xr:uid="{00000000-0006-0000-2E00-0000D3000000}">
      <text>
        <r>
          <rPr>
            <b/>
            <sz val="9"/>
            <color indexed="81"/>
            <rFont val="Tahoma"/>
            <family val="2"/>
          </rPr>
          <t>Metric = E3_I_II_Current_Amount_x000D_
Data Type = Bk_Number 19 - 9_x000D_
Bk_Asscontingitem_Purp = EquityWithdrawalsProperties_Industrial</t>
        </r>
      </text>
    </comment>
    <comment ref="D52" authorId="0" shapeId="0" xr:uid="{00000000-0006-0000-2E00-0000D4000000}">
      <text>
        <r>
          <rPr>
            <b/>
            <sz val="9"/>
            <color indexed="81"/>
            <rFont val="Tahoma"/>
            <family val="2"/>
          </rPr>
          <t>Metric = E3_I_II_LessThan30DaysPastDue_Amount_x000D_
Data Type = Bk_Number 19 - 9_x000D_
Bk_Asscontingitem_Purp = EquityWithdrawalsProperties_Industrial</t>
        </r>
      </text>
    </comment>
    <comment ref="E52" authorId="0" shapeId="0" xr:uid="{00000000-0006-0000-2E00-0000D5000000}">
      <text>
        <r>
          <rPr>
            <b/>
            <sz val="9"/>
            <color indexed="81"/>
            <rFont val="Tahoma"/>
            <family val="2"/>
          </rPr>
          <t>Metric = E3_I_II_30To59DaysPastDue_Amount_x000D_
Data Type = Bk_Number 19 - 9_x000D_
Bk_Asscontingitem_Purp = EquityWithdrawalsProperties_Industrial</t>
        </r>
      </text>
    </comment>
    <comment ref="F52" authorId="0" shapeId="0" xr:uid="{00000000-0006-0000-2E00-0000D6000000}">
      <text>
        <r>
          <rPr>
            <b/>
            <sz val="9"/>
            <color indexed="81"/>
            <rFont val="Tahoma"/>
            <family val="2"/>
          </rPr>
          <t>Metric = E3_I_II_60To89DaysPastDue_Amount_x000D_
Data Type = Bk_Number 19 - 9_x000D_
Bk_Asscontingitem_Purp = EquityWithdrawalsProperties_Industrial</t>
        </r>
      </text>
    </comment>
    <comment ref="G52" authorId="0" shapeId="0" xr:uid="{00000000-0006-0000-2E00-0000D7000000}">
      <text>
        <r>
          <rPr>
            <b/>
            <sz val="9"/>
            <color indexed="81"/>
            <rFont val="Tahoma"/>
            <family val="2"/>
          </rPr>
          <t>Metric = E3_I_II_90To179DaysPastDue_Amount_x000D_
Data Type = Bk_Number 19 - 9_x000D_
Bk_Asscontingitem_Purp = EquityWithdrawalsProperties_Industrial</t>
        </r>
      </text>
    </comment>
    <comment ref="H52" authorId="0" shapeId="0" xr:uid="{00000000-0006-0000-2E00-0000D8000000}">
      <text>
        <r>
          <rPr>
            <b/>
            <sz val="9"/>
            <color indexed="81"/>
            <rFont val="Tahoma"/>
            <family val="2"/>
          </rPr>
          <t>Metric = E3_I_II_180DaysMorePastDue_Amount_x000D_
Data Type = Bk_Number 19 - 9_x000D_
Bk_Asscontingitem_Purp = EquityWithdrawalsProperties_Industrial</t>
        </r>
      </text>
    </comment>
    <comment ref="C53" authorId="0" shapeId="0" xr:uid="{00000000-0006-0000-2E00-0000D9000000}">
      <text>
        <r>
          <rPr>
            <b/>
            <sz val="9"/>
            <color indexed="81"/>
            <rFont val="Tahoma"/>
            <family val="2"/>
          </rPr>
          <t>Metric = E3_I_II_Current_Amount_x000D_
Data Type = Bk_Number 19 - 9_x000D_
Bk_Asscontingitem_Purp = EquityWithdrawalsProperties_Others</t>
        </r>
      </text>
    </comment>
    <comment ref="D53" authorId="0" shapeId="0" xr:uid="{00000000-0006-0000-2E00-0000DA000000}">
      <text>
        <r>
          <rPr>
            <b/>
            <sz val="9"/>
            <color indexed="81"/>
            <rFont val="Tahoma"/>
            <family val="2"/>
          </rPr>
          <t>Metric = E3_I_II_LessThan30DaysPastDue_Amount_x000D_
Data Type = Bk_Number 19 - 9_x000D_
Bk_Asscontingitem_Purp = EquityWithdrawalsProperties_Others</t>
        </r>
      </text>
    </comment>
    <comment ref="E53" authorId="0" shapeId="0" xr:uid="{00000000-0006-0000-2E00-0000DB000000}">
      <text>
        <r>
          <rPr>
            <b/>
            <sz val="9"/>
            <color indexed="81"/>
            <rFont val="Tahoma"/>
            <family val="2"/>
          </rPr>
          <t>Metric = E3_I_II_30To59DaysPastDue_Amount_x000D_
Data Type = Bk_Number 19 - 9_x000D_
Bk_Asscontingitem_Purp = EquityWithdrawalsProperties_Others</t>
        </r>
      </text>
    </comment>
    <comment ref="F53" authorId="0" shapeId="0" xr:uid="{00000000-0006-0000-2E00-0000DC000000}">
      <text>
        <r>
          <rPr>
            <b/>
            <sz val="9"/>
            <color indexed="81"/>
            <rFont val="Tahoma"/>
            <family val="2"/>
          </rPr>
          <t>Metric = E3_I_II_60To89DaysPastDue_Amount_x000D_
Data Type = Bk_Number 19 - 9_x000D_
Bk_Asscontingitem_Purp = EquityWithdrawalsProperties_Others</t>
        </r>
      </text>
    </comment>
    <comment ref="G53" authorId="0" shapeId="0" xr:uid="{00000000-0006-0000-2E00-0000DD000000}">
      <text>
        <r>
          <rPr>
            <b/>
            <sz val="9"/>
            <color indexed="81"/>
            <rFont val="Tahoma"/>
            <family val="2"/>
          </rPr>
          <t>Metric = E3_I_II_90To179DaysPastDue_Amount_x000D_
Data Type = Bk_Number 19 - 9_x000D_
Bk_Asscontingitem_Purp = EquityWithdrawalsProperties_Others</t>
        </r>
      </text>
    </comment>
    <comment ref="H53" authorId="0" shapeId="0" xr:uid="{00000000-0006-0000-2E00-0000DE000000}">
      <text>
        <r>
          <rPr>
            <b/>
            <sz val="9"/>
            <color indexed="81"/>
            <rFont val="Tahoma"/>
            <family val="2"/>
          </rPr>
          <t>Metric = E3_I_II_180DaysMorePastDue_Amount_x000D_
Data Type = Bk_Number 19 - 9_x000D_
Bk_Asscontingitem_Purp = EquityWithdrawalsProperties_Others</t>
        </r>
      </text>
    </comment>
    <comment ref="C54" authorId="0" shapeId="0" xr:uid="{00000000-0006-0000-2E00-0000DF000000}">
      <text>
        <r>
          <rPr>
            <b/>
            <sz val="9"/>
            <color indexed="81"/>
            <rFont val="Tahoma"/>
            <family val="2"/>
          </rPr>
          <t>Metric = E3_I_II_Current_Amount_x000D_
Data Type = Bk_Number 19 - 9_x000D_
Bk_Asscontingitem_Purp = MotorVehicles</t>
        </r>
      </text>
    </comment>
    <comment ref="D54" authorId="0" shapeId="0" xr:uid="{00000000-0006-0000-2E00-0000E0000000}">
      <text>
        <r>
          <rPr>
            <b/>
            <sz val="9"/>
            <color indexed="81"/>
            <rFont val="Tahoma"/>
            <family val="2"/>
          </rPr>
          <t>Metric = E3_I_II_LessThan30DaysPastDue_Amount_x000D_
Data Type = Bk_Number 19 - 9_x000D_
Bk_Asscontingitem_Purp = MotorVehicles</t>
        </r>
      </text>
    </comment>
    <comment ref="E54" authorId="0" shapeId="0" xr:uid="{00000000-0006-0000-2E00-0000E1000000}">
      <text>
        <r>
          <rPr>
            <b/>
            <sz val="9"/>
            <color indexed="81"/>
            <rFont val="Tahoma"/>
            <family val="2"/>
          </rPr>
          <t>Metric = E3_I_II_30To59DaysPastDue_Amount_x000D_
Data Type = Bk_Number 19 - 9_x000D_
Bk_Asscontingitem_Purp = MotorVehicles</t>
        </r>
      </text>
    </comment>
    <comment ref="F54" authorId="0" shapeId="0" xr:uid="{00000000-0006-0000-2E00-0000E2000000}">
      <text>
        <r>
          <rPr>
            <b/>
            <sz val="9"/>
            <color indexed="81"/>
            <rFont val="Tahoma"/>
            <family val="2"/>
          </rPr>
          <t>Metric = E3_I_II_60To89DaysPastDue_Amount_x000D_
Data Type = Bk_Number 19 - 9_x000D_
Bk_Asscontingitem_Purp = MotorVehicles</t>
        </r>
      </text>
    </comment>
    <comment ref="G54" authorId="0" shapeId="0" xr:uid="{00000000-0006-0000-2E00-0000E3000000}">
      <text>
        <r>
          <rPr>
            <b/>
            <sz val="9"/>
            <color indexed="81"/>
            <rFont val="Tahoma"/>
            <family val="2"/>
          </rPr>
          <t>Metric = E3_I_II_90To179DaysPastDue_Amount_x000D_
Data Type = Bk_Number 19 - 9_x000D_
Bk_Asscontingitem_Purp = MotorVehicles</t>
        </r>
      </text>
    </comment>
    <comment ref="H54" authorId="0" shapeId="0" xr:uid="{00000000-0006-0000-2E00-0000E4000000}">
      <text>
        <r>
          <rPr>
            <b/>
            <sz val="9"/>
            <color indexed="81"/>
            <rFont val="Tahoma"/>
            <family val="2"/>
          </rPr>
          <t>Metric = E3_I_II_180DaysMorePastDue_Amount_x000D_
Data Type = Bk_Number 19 - 9_x000D_
Bk_Asscontingitem_Purp = MotorVehicles</t>
        </r>
      </text>
    </comment>
    <comment ref="C55" authorId="0" shapeId="0" xr:uid="{00000000-0006-0000-2E00-0000E5000000}">
      <text>
        <r>
          <rPr>
            <b/>
            <sz val="9"/>
            <color indexed="81"/>
            <rFont val="Tahoma"/>
            <family val="2"/>
          </rPr>
          <t>Metric = E3_I_II_Current_Amount_x000D_
Data Type = Bk_Number 19 - 9_x000D_
Bk_Asscontingitem_Purp = CreditCards</t>
        </r>
      </text>
    </comment>
    <comment ref="D55" authorId="0" shapeId="0" xr:uid="{00000000-0006-0000-2E00-0000E6000000}">
      <text>
        <r>
          <rPr>
            <b/>
            <sz val="9"/>
            <color indexed="81"/>
            <rFont val="Tahoma"/>
            <family val="2"/>
          </rPr>
          <t>Metric = E3_I_II_LessThan30DaysPastDue_Amount_x000D_
Data Type = Bk_Number 19 - 9_x000D_
Bk_Asscontingitem_Purp = CreditCards</t>
        </r>
      </text>
    </comment>
    <comment ref="E55" authorId="0" shapeId="0" xr:uid="{00000000-0006-0000-2E00-0000E7000000}">
      <text>
        <r>
          <rPr>
            <b/>
            <sz val="9"/>
            <color indexed="81"/>
            <rFont val="Tahoma"/>
            <family val="2"/>
          </rPr>
          <t>Metric = E3_I_II_30To59DaysPastDue_Amount_x000D_
Data Type = Bk_Number 19 - 9_x000D_
Bk_Asscontingitem_Purp = CreditCards</t>
        </r>
      </text>
    </comment>
    <comment ref="F55" authorId="0" shapeId="0" xr:uid="{00000000-0006-0000-2E00-0000E8000000}">
      <text>
        <r>
          <rPr>
            <b/>
            <sz val="9"/>
            <color indexed="81"/>
            <rFont val="Tahoma"/>
            <family val="2"/>
          </rPr>
          <t>Metric = E3_I_II_60To89DaysPastDue_Amount_x000D_
Data Type = Bk_Number 19 - 9_x000D_
Bk_Asscontingitem_Purp = CreditCards</t>
        </r>
      </text>
    </comment>
    <comment ref="G55" authorId="0" shapeId="0" xr:uid="{00000000-0006-0000-2E00-0000E9000000}">
      <text>
        <r>
          <rPr>
            <b/>
            <sz val="9"/>
            <color indexed="81"/>
            <rFont val="Tahoma"/>
            <family val="2"/>
          </rPr>
          <t>Metric = E3_I_II_90To179DaysPastDue_Amount_x000D_
Data Type = Bk_Number 19 - 9_x000D_
Bk_Asscontingitem_Purp = CreditCards</t>
        </r>
      </text>
    </comment>
    <comment ref="H55" authorId="0" shapeId="0" xr:uid="{00000000-0006-0000-2E00-0000EA000000}">
      <text>
        <r>
          <rPr>
            <b/>
            <sz val="9"/>
            <color indexed="81"/>
            <rFont val="Tahoma"/>
            <family val="2"/>
          </rPr>
          <t>Metric = E3_I_II_180DaysMorePastDue_Amount_x000D_
Data Type = Bk_Number 19 - 9_x000D_
Bk_Asscontingitem_Purp = CreditCards</t>
        </r>
      </text>
    </comment>
    <comment ref="C56" authorId="0" shapeId="0" xr:uid="{00000000-0006-0000-2E00-0000EB000000}">
      <text>
        <r>
          <rPr>
            <b/>
            <sz val="9"/>
            <color indexed="81"/>
            <rFont val="Tahoma"/>
            <family val="2"/>
          </rPr>
          <t>Metric = E3_I_II_Current_Amount_x000D_
Data Type = Bk_Number 19 - 9_x000D_
Bk_Asscontingitem_Purp = ShareFinancing</t>
        </r>
      </text>
    </comment>
    <comment ref="D56" authorId="0" shapeId="0" xr:uid="{00000000-0006-0000-2E00-0000EC000000}">
      <text>
        <r>
          <rPr>
            <b/>
            <sz val="9"/>
            <color indexed="81"/>
            <rFont val="Tahoma"/>
            <family val="2"/>
          </rPr>
          <t>Metric = E3_I_II_LessThan30DaysPastDue_Amount_x000D_
Data Type = Bk_Number 19 - 9_x000D_
Bk_Asscontingitem_Purp = ShareFinancing</t>
        </r>
      </text>
    </comment>
    <comment ref="E56" authorId="0" shapeId="0" xr:uid="{00000000-0006-0000-2E00-0000ED000000}">
      <text>
        <r>
          <rPr>
            <b/>
            <sz val="9"/>
            <color indexed="81"/>
            <rFont val="Tahoma"/>
            <family val="2"/>
          </rPr>
          <t>Metric = E3_I_II_30To59DaysPastDue_Amount_x000D_
Data Type = Bk_Number 19 - 9_x000D_
Bk_Asscontingitem_Purp = ShareFinancing</t>
        </r>
      </text>
    </comment>
    <comment ref="F56" authorId="0" shapeId="0" xr:uid="{00000000-0006-0000-2E00-0000EE000000}">
      <text>
        <r>
          <rPr>
            <b/>
            <sz val="9"/>
            <color indexed="81"/>
            <rFont val="Tahoma"/>
            <family val="2"/>
          </rPr>
          <t>Metric = E3_I_II_60To89DaysPastDue_Amount_x000D_
Data Type = Bk_Number 19 - 9_x000D_
Bk_Asscontingitem_Purp = ShareFinancing</t>
        </r>
      </text>
    </comment>
    <comment ref="G56" authorId="0" shapeId="0" xr:uid="{00000000-0006-0000-2E00-0000EF000000}">
      <text>
        <r>
          <rPr>
            <b/>
            <sz val="9"/>
            <color indexed="81"/>
            <rFont val="Tahoma"/>
            <family val="2"/>
          </rPr>
          <t>Metric = E3_I_II_90To179DaysPastDue_Amount_x000D_
Data Type = Bk_Number 19 - 9_x000D_
Bk_Asscontingitem_Purp = ShareFinancing</t>
        </r>
      </text>
    </comment>
    <comment ref="H56" authorId="0" shapeId="0" xr:uid="{00000000-0006-0000-2E00-0000F0000000}">
      <text>
        <r>
          <rPr>
            <b/>
            <sz val="9"/>
            <color indexed="81"/>
            <rFont val="Tahoma"/>
            <family val="2"/>
          </rPr>
          <t>Metric = E3_I_II_180DaysMorePastDue_Amount_x000D_
Data Type = Bk_Number 19 - 9_x000D_
Bk_Asscontingitem_Purp = ShareFinancing</t>
        </r>
      </text>
    </comment>
    <comment ref="C57" authorId="0" shapeId="0" xr:uid="{00000000-0006-0000-2E00-0000F1000000}">
      <text>
        <r>
          <rPr>
            <b/>
            <sz val="9"/>
            <color indexed="81"/>
            <rFont val="Tahoma"/>
            <family val="2"/>
          </rPr>
          <t>Metric = E3_I_II_Current_Amount_x000D_
Data Type = Bk_Number 19 - 9_x000D_
Bk_Asscontingitem_Purp = OtherLoans</t>
        </r>
      </text>
    </comment>
    <comment ref="D57" authorId="0" shapeId="0" xr:uid="{00000000-0006-0000-2E00-0000F2000000}">
      <text>
        <r>
          <rPr>
            <b/>
            <sz val="9"/>
            <color indexed="81"/>
            <rFont val="Tahoma"/>
            <family val="2"/>
          </rPr>
          <t>Metric = E3_I_II_LessThan30DaysPastDue_Amount_x000D_
Data Type = Bk_Number 19 - 9_x000D_
Bk_Asscontingitem_Purp = OtherLoans</t>
        </r>
      </text>
    </comment>
    <comment ref="E57" authorId="0" shapeId="0" xr:uid="{00000000-0006-0000-2E00-0000F3000000}">
      <text>
        <r>
          <rPr>
            <b/>
            <sz val="9"/>
            <color indexed="81"/>
            <rFont val="Tahoma"/>
            <family val="2"/>
          </rPr>
          <t>Metric = E3_I_II_30To59DaysPastDue_Amount_x000D_
Data Type = Bk_Number 19 - 9_x000D_
Bk_Asscontingitem_Purp = OtherLoans</t>
        </r>
      </text>
    </comment>
    <comment ref="F57" authorId="0" shapeId="0" xr:uid="{00000000-0006-0000-2E00-0000F4000000}">
      <text>
        <r>
          <rPr>
            <b/>
            <sz val="9"/>
            <color indexed="81"/>
            <rFont val="Tahoma"/>
            <family val="2"/>
          </rPr>
          <t>Metric = E3_I_II_60To89DaysPastDue_Amount_x000D_
Data Type = Bk_Number 19 - 9_x000D_
Bk_Asscontingitem_Purp = OtherLoans</t>
        </r>
      </text>
    </comment>
    <comment ref="G57" authorId="0" shapeId="0" xr:uid="{00000000-0006-0000-2E00-0000F5000000}">
      <text>
        <r>
          <rPr>
            <b/>
            <sz val="9"/>
            <color indexed="81"/>
            <rFont val="Tahoma"/>
            <family val="2"/>
          </rPr>
          <t>Metric = E3_I_II_90To179DaysPastDue_Amount_x000D_
Data Type = Bk_Number 19 - 9_x000D_
Bk_Asscontingitem_Purp = OtherLoans</t>
        </r>
      </text>
    </comment>
    <comment ref="H57" authorId="0" shapeId="0" xr:uid="{00000000-0006-0000-2E00-0000F6000000}">
      <text>
        <r>
          <rPr>
            <b/>
            <sz val="9"/>
            <color indexed="81"/>
            <rFont val="Tahoma"/>
            <family val="2"/>
          </rPr>
          <t>Metric = E3_I_II_180DaysMorePastDue_Amount_x000D_
Data Type = Bk_Number 19 - 9_x000D_
Bk_Asscontingitem_Purp = OtherLoans</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Garbhan Malone</author>
    <author>Igor Mitrovic</author>
  </authors>
  <commentList>
    <comment ref="C8" authorId="0" shapeId="0" xr:uid="{00000000-0006-0000-2F00-000001000000}">
      <text>
        <r>
          <rPr>
            <b/>
            <sz val="9"/>
            <color indexed="81"/>
            <rFont val="Tahoma"/>
            <family val="2"/>
          </rPr>
          <t>Metric = F_1_LoanAdvaInclBillDiscPurch_Secured_Pass_Amount_x000D_
Data Type = Bk_Number 19 - 9_x000D_
Bk_Assconcomloc = Singapore_x000D_
Bk_AssByClassJurisd = Banks</t>
        </r>
      </text>
    </comment>
    <comment ref="D8" authorId="0" shapeId="0" xr:uid="{00000000-0006-0000-2F00-000002000000}">
      <text>
        <r>
          <rPr>
            <b/>
            <sz val="9"/>
            <color indexed="81"/>
            <rFont val="Tahoma"/>
            <family val="2"/>
          </rPr>
          <t>Metric = F_1_LoanAdvaInclBillDiscPurch_Secured_SpecMention_Amount_x000D_
Data Type = Bk_Number 19 - 9_x000D_
Bk_Assconcomloc = Singapore_x000D_
Bk_AssByClassJurisd = Banks</t>
        </r>
      </text>
    </comment>
    <comment ref="E8" authorId="0" shapeId="0" xr:uid="{00000000-0006-0000-2F00-000003000000}">
      <text>
        <r>
          <rPr>
            <b/>
            <sz val="9"/>
            <color indexed="81"/>
            <rFont val="Tahoma"/>
            <family val="2"/>
          </rPr>
          <t>Metric = F_1_LoanAdvaInclBillDiscPurch_Secured_Substand_Amount_x000D_
Data Type = Bk_Number 19 - 9_x000D_
Bk_Assconcomloc = Singapore_x000D_
Bk_AssByClassJurisd = Banks</t>
        </r>
      </text>
    </comment>
    <comment ref="F8" authorId="0" shapeId="0" xr:uid="{00000000-0006-0000-2F00-000004000000}">
      <text>
        <r>
          <rPr>
            <b/>
            <sz val="9"/>
            <color indexed="81"/>
            <rFont val="Tahoma"/>
            <family val="2"/>
          </rPr>
          <t>Metric = F_1_LoanAdvaInclBillDiscPurch_Secured_Doubtful_Amount_x000D_
Data Type = Bk_Number 19 - 9_x000D_
Bk_Assconcomloc = Singapore_x000D_
Bk_AssByClassJurisd = Banks</t>
        </r>
      </text>
    </comment>
    <comment ref="G8" authorId="0" shapeId="0" xr:uid="{00000000-0006-0000-2F00-000005000000}">
      <text>
        <r>
          <rPr>
            <b/>
            <sz val="9"/>
            <color indexed="81"/>
            <rFont val="Tahoma"/>
            <family val="2"/>
          </rPr>
          <t>Metric = F_1_LoanAdvaInclBillDiscPurch_Secured_Loss_Amount_x000D_
Data Type = Bk_Number 19 - 9_x000D_
Bk_Assconcomloc = Singapore_x000D_
Bk_AssByClassJurisd = Banks</t>
        </r>
      </text>
    </comment>
    <comment ref="H8" authorId="0" shapeId="0" xr:uid="{00000000-0006-0000-2F00-000006000000}">
      <text>
        <r>
          <rPr>
            <b/>
            <sz val="9"/>
            <color indexed="81"/>
            <rFont val="Tahoma"/>
            <family val="2"/>
          </rPr>
          <t>Metric = F_1_LoanAdvaInclBillDiscPurch_Unsecured_Pass_Amount_x000D_
Data Type = Bk_Number 19 - 9_x000D_
Bk_Assconcomloc = Singapore_x000D_
Bk_AssByClassJurisd = Banks</t>
        </r>
      </text>
    </comment>
    <comment ref="I8" authorId="0" shapeId="0" xr:uid="{00000000-0006-0000-2F00-000007000000}">
      <text>
        <r>
          <rPr>
            <b/>
            <sz val="9"/>
            <color indexed="81"/>
            <rFont val="Tahoma"/>
            <family val="2"/>
          </rPr>
          <t>Metric = F_1_LoanAdvaInclBillDiscPurch_Unsecured_SpecMention_Amount_x000D_
Data Type = Bk_Number 19 - 9_x000D_
Bk_Assconcomloc = Singapore_x000D_
Bk_AssByClassJurisd = Banks</t>
        </r>
      </text>
    </comment>
    <comment ref="J8" authorId="0" shapeId="0" xr:uid="{00000000-0006-0000-2F00-000008000000}">
      <text>
        <r>
          <rPr>
            <b/>
            <sz val="9"/>
            <color indexed="81"/>
            <rFont val="Tahoma"/>
            <family val="2"/>
          </rPr>
          <t>Metric = F_1_LoanAdvaInclBillDiscPurch_Unsecured_Substand_Amount_x000D_
Data Type = Bk_Number 19 - 9_x000D_
Bk_Assconcomloc = Singapore_x000D_
Bk_AssByClassJurisd = Banks</t>
        </r>
      </text>
    </comment>
    <comment ref="K8" authorId="0" shapeId="0" xr:uid="{00000000-0006-0000-2F00-000009000000}">
      <text>
        <r>
          <rPr>
            <b/>
            <sz val="9"/>
            <color indexed="81"/>
            <rFont val="Tahoma"/>
            <family val="2"/>
          </rPr>
          <t>Metric = F_1_LoanAdvaInclBillDiscPurch_Unsecured_Doubtful_Amount_x000D_
Data Type = Bk_Number 19 - 9_x000D_
Bk_Assconcomloc = Singapore_x000D_
Bk_AssByClassJurisd = Banks</t>
        </r>
      </text>
    </comment>
    <comment ref="L8" authorId="0" shapeId="0" xr:uid="{00000000-0006-0000-2F00-00000A000000}">
      <text>
        <r>
          <rPr>
            <b/>
            <sz val="9"/>
            <color indexed="81"/>
            <rFont val="Tahoma"/>
            <family val="2"/>
          </rPr>
          <t>Metric = F_1_LoanAdvaInclBillDiscPurch_Unsecured_Loss_Amount_x000D_
Data Type = Bk_Number 19 - 9_x000D_
Bk_Assconcomloc = Singapore_x000D_
Bk_AssByClassJurisd = Banks</t>
        </r>
      </text>
    </comment>
    <comment ref="M8" authorId="0" shapeId="0" xr:uid="{00000000-0006-0000-2F00-00000B000000}">
      <text>
        <r>
          <rPr>
            <b/>
            <sz val="9"/>
            <color indexed="81"/>
            <rFont val="Tahoma"/>
            <family val="2"/>
          </rPr>
          <t>Metric = F_1_DebtSecurities_Secured_Pass_Amount_x000D_
Data Type = Bk_Number 19 - 9_x000D_
Bk_Assconcomloc = Singapore_x000D_
Bk_AssByClassJurisd = Banks</t>
        </r>
      </text>
    </comment>
    <comment ref="N8" authorId="0" shapeId="0" xr:uid="{00000000-0006-0000-2F00-00000C000000}">
      <text>
        <r>
          <rPr>
            <b/>
            <sz val="9"/>
            <color indexed="81"/>
            <rFont val="Tahoma"/>
            <family val="2"/>
          </rPr>
          <t>Metric = F_1_DebtSecurities_Secured_SpecMention_Amount_x000D_
Data Type = Bk_Number 19 - 9_x000D_
Bk_Assconcomloc = Singapore_x000D_
Bk_AssByClassJurisd = Banks</t>
        </r>
      </text>
    </comment>
    <comment ref="O8" authorId="0" shapeId="0" xr:uid="{00000000-0006-0000-2F00-00000D000000}">
      <text>
        <r>
          <rPr>
            <b/>
            <sz val="9"/>
            <color indexed="81"/>
            <rFont val="Tahoma"/>
            <family val="2"/>
          </rPr>
          <t>Metric = F_1_DebtSecurities_Secured_Substand_Amount_x000D_
Data Type = Bk_Number 19 - 9_x000D_
Bk_Assconcomloc = Singapore_x000D_
Bk_AssByClassJurisd = Banks</t>
        </r>
      </text>
    </comment>
    <comment ref="P8" authorId="0" shapeId="0" xr:uid="{00000000-0006-0000-2F00-00000E000000}">
      <text>
        <r>
          <rPr>
            <b/>
            <sz val="9"/>
            <color indexed="81"/>
            <rFont val="Tahoma"/>
            <family val="2"/>
          </rPr>
          <t>Metric = F_1_DebtSecurities_Secured_Doubtful_Amount_x000D_
Data Type = Bk_Number 19 - 9_x000D_
Bk_Assconcomloc = Singapore_x000D_
Bk_AssByClassJurisd = Banks</t>
        </r>
      </text>
    </comment>
    <comment ref="Q8" authorId="0" shapeId="0" xr:uid="{00000000-0006-0000-2F00-00000F000000}">
      <text>
        <r>
          <rPr>
            <b/>
            <sz val="9"/>
            <color indexed="81"/>
            <rFont val="Tahoma"/>
            <family val="2"/>
          </rPr>
          <t>Metric = F_1_DebtSecurities_Secured_Loss_Amount_x000D_
Data Type = Bk_Number 19 - 9_x000D_
Bk_Assconcomloc = Singapore_x000D_
Bk_AssByClassJurisd = Banks</t>
        </r>
      </text>
    </comment>
    <comment ref="R8" authorId="0" shapeId="0" xr:uid="{00000000-0006-0000-2F00-000010000000}">
      <text>
        <r>
          <rPr>
            <b/>
            <sz val="9"/>
            <color indexed="81"/>
            <rFont val="Tahoma"/>
            <family val="2"/>
          </rPr>
          <t>Metric = F_1_DebtSecurities_Unsecured_Pass_Amount_x000D_
Data Type = Bk_Number 19 - 9_x000D_
Bk_Assconcomloc = Singapore_x000D_
Bk_AssByClassJurisd = Banks</t>
        </r>
      </text>
    </comment>
    <comment ref="S8" authorId="0" shapeId="0" xr:uid="{00000000-0006-0000-2F00-000011000000}">
      <text>
        <r>
          <rPr>
            <b/>
            <sz val="9"/>
            <color indexed="81"/>
            <rFont val="Tahoma"/>
            <family val="2"/>
          </rPr>
          <t>Metric = F_1_DebtSecurities_Unsecured_SpecMention_Amount_x000D_
Data Type = Bk_Number 19 - 9_x000D_
Bk_Assconcomloc = Singapore_x000D_
Bk_AssByClassJurisd = Banks</t>
        </r>
      </text>
    </comment>
    <comment ref="T8" authorId="0" shapeId="0" xr:uid="{00000000-0006-0000-2F00-000012000000}">
      <text>
        <r>
          <rPr>
            <b/>
            <sz val="9"/>
            <color indexed="81"/>
            <rFont val="Tahoma"/>
            <family val="2"/>
          </rPr>
          <t>Metric = F_1_DebtSecurities_Unsecured_Substand_Amount_x000D_
Data Type = Bk_Number 19 - 9_x000D_
Bk_Assconcomloc = Singapore_x000D_
Bk_AssByClassJurisd = Banks</t>
        </r>
      </text>
    </comment>
    <comment ref="U8" authorId="0" shapeId="0" xr:uid="{00000000-0006-0000-2F00-000013000000}">
      <text>
        <r>
          <rPr>
            <b/>
            <sz val="9"/>
            <color indexed="81"/>
            <rFont val="Tahoma"/>
            <family val="2"/>
          </rPr>
          <t>Metric = F_1_DebtSecurities_Unsecured_Doubtful_Amount_x000D_
Data Type = Bk_Number 19 - 9_x000D_
Bk_Assconcomloc = Singapore_x000D_
Bk_AssByClassJurisd = Banks</t>
        </r>
      </text>
    </comment>
    <comment ref="V8" authorId="0" shapeId="0" xr:uid="{00000000-0006-0000-2F00-000014000000}">
      <text>
        <r>
          <rPr>
            <b/>
            <sz val="9"/>
            <color indexed="81"/>
            <rFont val="Tahoma"/>
            <family val="2"/>
          </rPr>
          <t>Metric = F_1_DebtSecurities_Unsecured_Loss_Amount_x000D_
Data Type = Bk_Number 19 - 9_x000D_
Bk_Assconcomloc = Singapore_x000D_
Bk_AssByClassJurisd = Banks</t>
        </r>
      </text>
    </comment>
    <comment ref="W8" authorId="0" shapeId="0" xr:uid="{00000000-0006-0000-2F00-000015000000}">
      <text>
        <r>
          <rPr>
            <b/>
            <sz val="9"/>
            <color indexed="81"/>
            <rFont val="Tahoma"/>
            <family val="2"/>
          </rPr>
          <t>Metric = F_1_OtherGradeAsset_Secured_Substand_Amount_x000D_
Data Type = Bk_Number 19 - 9_x000D_
Bk_Assconcomloc = Singapore_x000D_
Bk_AssByClassJurisd = Banks</t>
        </r>
      </text>
    </comment>
    <comment ref="X8" authorId="0" shapeId="0" xr:uid="{00000000-0006-0000-2F00-000016000000}">
      <text>
        <r>
          <rPr>
            <b/>
            <sz val="9"/>
            <color indexed="81"/>
            <rFont val="Tahoma"/>
            <family val="2"/>
          </rPr>
          <t>Metric = F_1_OtherGradeAsset_Secured_Doubtful_Amount_x000D_
Data Type = Bk_Number 19 - 9_x000D_
Bk_Assconcomloc = Singapore_x000D_
Bk_AssByClassJurisd = Banks</t>
        </r>
      </text>
    </comment>
    <comment ref="Y8" authorId="0" shapeId="0" xr:uid="{00000000-0006-0000-2F00-000017000000}">
      <text>
        <r>
          <rPr>
            <b/>
            <sz val="9"/>
            <color indexed="81"/>
            <rFont val="Tahoma"/>
            <family val="2"/>
          </rPr>
          <t>Metric = F_1_OtherGradeAsset_Secured_Loss_Amount_x000D_
Data Type = Bk_Number 19 - 9_x000D_
Bk_Assconcomloc = Singapore_x000D_
Bk_AssByClassJurisd = Banks</t>
        </r>
      </text>
    </comment>
    <comment ref="Z8" authorId="0" shapeId="0" xr:uid="{00000000-0006-0000-2F00-000018000000}">
      <text>
        <r>
          <rPr>
            <b/>
            <sz val="9"/>
            <color indexed="81"/>
            <rFont val="Tahoma"/>
            <family val="2"/>
          </rPr>
          <t>Metric = F_1_OtherGradeAsset_Unsecured_Substand_Amount_x000D_
Data Type = Bk_Number 19 - 9_x000D_
Bk_Assconcomloc = Singapore_x000D_
Bk_AssByClassJurisd = Banks</t>
        </r>
      </text>
    </comment>
    <comment ref="AA8" authorId="0" shapeId="0" xr:uid="{00000000-0006-0000-2F00-000019000000}">
      <text>
        <r>
          <rPr>
            <b/>
            <sz val="9"/>
            <color indexed="81"/>
            <rFont val="Tahoma"/>
            <family val="2"/>
          </rPr>
          <t>Metric = F_1_OtherGradeAsset_Unsecured_Doubtful_Amount_x000D_
Data Type = Bk_Number 19 - 9_x000D_
Bk_Assconcomloc = Singapore_x000D_
Bk_AssByClassJurisd = Banks</t>
        </r>
      </text>
    </comment>
    <comment ref="AB8" authorId="0" shapeId="0" xr:uid="{00000000-0006-0000-2F00-00001A000000}">
      <text>
        <r>
          <rPr>
            <b/>
            <sz val="9"/>
            <color indexed="81"/>
            <rFont val="Tahoma"/>
            <family val="2"/>
          </rPr>
          <t>Metric = F_1_OtherGradeAsset_Unsecured_Loss_Amount_x000D_
Data Type = Bk_Number 19 - 9_x000D_
Bk_Assconcomloc = Singapore_x000D_
Bk_AssByClassJurisd = Banks</t>
        </r>
      </text>
    </comment>
    <comment ref="AC8" authorId="0" shapeId="0" xr:uid="{00000000-0006-0000-2F00-00001B000000}">
      <text>
        <r>
          <rPr>
            <b/>
            <sz val="9"/>
            <color indexed="81"/>
            <rFont val="Tahoma"/>
            <family val="2"/>
          </rPr>
          <t>Metric = F_1_ContingentItem_Secured_Pass_Amount_x000D_
Data Type = Bk_Number 19 - 9_x000D_
Bk_Assconcomloc = Singapore_x000D_
Bk_AssByClassJurisd = Banks</t>
        </r>
      </text>
    </comment>
    <comment ref="AD8" authorId="0" shapeId="0" xr:uid="{00000000-0006-0000-2F00-00001C000000}">
      <text>
        <r>
          <rPr>
            <b/>
            <sz val="9"/>
            <color indexed="81"/>
            <rFont val="Tahoma"/>
            <family val="2"/>
          </rPr>
          <t>Metric = F_1_ContingentItem_Secured_SpecMention_Amount_x000D_
Data Type = Bk_Number 19 - 9_x000D_
Bk_Assconcomloc = Singapore_x000D_
Bk_AssByClassJurisd = Banks</t>
        </r>
      </text>
    </comment>
    <comment ref="AE8" authorId="0" shapeId="0" xr:uid="{00000000-0006-0000-2F00-00001D000000}">
      <text>
        <r>
          <rPr>
            <b/>
            <sz val="9"/>
            <color indexed="81"/>
            <rFont val="Tahoma"/>
            <family val="2"/>
          </rPr>
          <t>Metric = F_1_ContingentItem_Secured_Substand_Amount_x000D_
Data Type = Bk_Number 19 - 9_x000D_
Bk_Assconcomloc = Singapore_x000D_
Bk_AssByClassJurisd = Banks</t>
        </r>
      </text>
    </comment>
    <comment ref="AF8" authorId="0" shapeId="0" xr:uid="{00000000-0006-0000-2F00-00001E000000}">
      <text>
        <r>
          <rPr>
            <b/>
            <sz val="9"/>
            <color indexed="81"/>
            <rFont val="Tahoma"/>
            <family val="2"/>
          </rPr>
          <t>Metric = F_1_ContingentItem_Secured_Doubtful_Amount_x000D_
Data Type = Bk_Number 19 - 9_x000D_
Bk_Assconcomloc = Singapore_x000D_
Bk_AssByClassJurisd = Banks</t>
        </r>
      </text>
    </comment>
    <comment ref="AG8" authorId="0" shapeId="0" xr:uid="{00000000-0006-0000-2F00-00001F000000}">
      <text>
        <r>
          <rPr>
            <b/>
            <sz val="9"/>
            <color indexed="81"/>
            <rFont val="Tahoma"/>
            <family val="2"/>
          </rPr>
          <t>Metric = F_1_ContingentItem_Secured_Loss_Amount_x000D_
Data Type = Bk_Number 19 - 9_x000D_
Bk_Assconcomloc = Singapore_x000D_
Bk_AssByClassJurisd = Banks</t>
        </r>
      </text>
    </comment>
    <comment ref="AH8" authorId="0" shapeId="0" xr:uid="{00000000-0006-0000-2F00-000020000000}">
      <text>
        <r>
          <rPr>
            <b/>
            <sz val="9"/>
            <color indexed="81"/>
            <rFont val="Tahoma"/>
            <family val="2"/>
          </rPr>
          <t>Metric = F_1_ContingentItem_Unsecured_Pass_Amount_x000D_
Data Type = Bk_Number 19 - 9_x000D_
Bk_Assconcomloc = Singapore_x000D_
Bk_AssByClassJurisd = Banks</t>
        </r>
      </text>
    </comment>
    <comment ref="AI8" authorId="0" shapeId="0" xr:uid="{00000000-0006-0000-2F00-000021000000}">
      <text>
        <r>
          <rPr>
            <b/>
            <sz val="9"/>
            <color indexed="81"/>
            <rFont val="Tahoma"/>
            <family val="2"/>
          </rPr>
          <t>Metric = F_1_ContingentItem_Unsecured_SpecMention_Amount_x000D_
Data Type = Bk_Number 19 - 9_x000D_
Bk_Assconcomloc = Singapore_x000D_
Bk_AssByClassJurisd = Banks</t>
        </r>
      </text>
    </comment>
    <comment ref="AJ8" authorId="0" shapeId="0" xr:uid="{00000000-0006-0000-2F00-000022000000}">
      <text>
        <r>
          <rPr>
            <b/>
            <sz val="9"/>
            <color indexed="81"/>
            <rFont val="Tahoma"/>
            <family val="2"/>
          </rPr>
          <t>Metric = F_1_ContingentItem_Unsecured_Substand_Amount_x000D_
Data Type = Bk_Number 19 - 9_x000D_
Bk_Assconcomloc = Singapore_x000D_
Bk_AssByClassJurisd = Banks</t>
        </r>
      </text>
    </comment>
    <comment ref="AK8" authorId="0" shapeId="0" xr:uid="{00000000-0006-0000-2F00-000023000000}">
      <text>
        <r>
          <rPr>
            <b/>
            <sz val="9"/>
            <color indexed="81"/>
            <rFont val="Tahoma"/>
            <family val="2"/>
          </rPr>
          <t>Metric = F_1_ContingentItem_Unsecured_Doubtful_Amount_x000D_
Data Type = Bk_Number 19 - 9_x000D_
Bk_Assconcomloc = Singapore_x000D_
Bk_AssByClassJurisd = Banks</t>
        </r>
      </text>
    </comment>
    <comment ref="AL8" authorId="0" shapeId="0" xr:uid="{00000000-0006-0000-2F00-000024000000}">
      <text>
        <r>
          <rPr>
            <b/>
            <sz val="9"/>
            <color indexed="81"/>
            <rFont val="Tahoma"/>
            <family val="2"/>
          </rPr>
          <t>Metric = F_1_ContingentItem_Unsecured_Loss_Amount_x000D_
Data Type = Bk_Number 19 - 9_x000D_
Bk_Assconcomloc = Singapore_x000D_
Bk_AssByClassJurisd = Banks</t>
        </r>
      </text>
    </comment>
    <comment ref="AM8" authorId="0" shapeId="0" xr:uid="{00000000-0006-0000-2F00-000025000000}">
      <text>
        <r>
          <rPr>
            <b/>
            <sz val="9"/>
            <color indexed="81"/>
            <rFont val="Tahoma"/>
            <family val="2"/>
          </rPr>
          <t>Metric = F_1_Commitment_Secured_Pass_Amount_x000D_
Data Type = Bk_Number 19 - 9_x000D_
Bk_Assconcomloc = Singapore_x000D_
Bk_AssByClassJurisd = Banks</t>
        </r>
      </text>
    </comment>
    <comment ref="AN8" authorId="0" shapeId="0" xr:uid="{00000000-0006-0000-2F00-000026000000}">
      <text>
        <r>
          <rPr>
            <b/>
            <sz val="9"/>
            <color indexed="81"/>
            <rFont val="Tahoma"/>
            <family val="2"/>
          </rPr>
          <t>Metric = F_1_Commitment_Secured_SpecMention_Amount_x000D_
Data Type = Bk_Number 19 - 9_x000D_
Bk_Assconcomloc = Singapore_x000D_
Bk_AssByClassJurisd = Banks</t>
        </r>
      </text>
    </comment>
    <comment ref="AO8" authorId="0" shapeId="0" xr:uid="{00000000-0006-0000-2F00-000027000000}">
      <text>
        <r>
          <rPr>
            <b/>
            <sz val="9"/>
            <color indexed="81"/>
            <rFont val="Tahoma"/>
            <family val="2"/>
          </rPr>
          <t>Metric = F_1_Commitment_Secured_Substand_Amount_x000D_
Data Type = Bk_Number 19 - 9_x000D_
Bk_Assconcomloc = Singapore_x000D_
Bk_AssByClassJurisd = Banks</t>
        </r>
      </text>
    </comment>
    <comment ref="AP8" authorId="0" shapeId="0" xr:uid="{00000000-0006-0000-2F00-000028000000}">
      <text>
        <r>
          <rPr>
            <b/>
            <sz val="9"/>
            <color indexed="81"/>
            <rFont val="Tahoma"/>
            <family val="2"/>
          </rPr>
          <t>Metric = F_1_Commitment_Secured_Doubtful_Amount_x000D_
Data Type = Bk_Number 19 - 9_x000D_
Bk_Assconcomloc = Singapore_x000D_
Bk_AssByClassJurisd = Banks</t>
        </r>
      </text>
    </comment>
    <comment ref="AQ8" authorId="0" shapeId="0" xr:uid="{00000000-0006-0000-2F00-000029000000}">
      <text>
        <r>
          <rPr>
            <b/>
            <sz val="9"/>
            <color indexed="81"/>
            <rFont val="Tahoma"/>
            <family val="2"/>
          </rPr>
          <t>Metric = F_1_Commitment_Secured_Loss_Amount_x000D_
Data Type = Bk_Number 19 - 9_x000D_
Bk_Assconcomloc = Singapore_x000D_
Bk_AssByClassJurisd = Banks</t>
        </r>
      </text>
    </comment>
    <comment ref="AR8" authorId="0" shapeId="0" xr:uid="{00000000-0006-0000-2F00-00002A000000}">
      <text>
        <r>
          <rPr>
            <b/>
            <sz val="9"/>
            <color indexed="81"/>
            <rFont val="Tahoma"/>
            <family val="2"/>
          </rPr>
          <t>Metric = F_1_Commitment_Unsecured_Pass_Amount_x000D_
Data Type = Bk_Number 19 - 9_x000D_
Bk_Assconcomloc = Singapore_x000D_
Bk_AssByClassJurisd = Banks</t>
        </r>
      </text>
    </comment>
    <comment ref="AS8" authorId="0" shapeId="0" xr:uid="{00000000-0006-0000-2F00-00002B000000}">
      <text>
        <r>
          <rPr>
            <b/>
            <sz val="9"/>
            <color indexed="81"/>
            <rFont val="Tahoma"/>
            <family val="2"/>
          </rPr>
          <t>Metric = F_1_Commitment_Unsecured_SpecMention_Amount_x000D_
Data Type = Bk_Number 19 - 9_x000D_
Bk_Assconcomloc = Singapore_x000D_
Bk_AssByClassJurisd = Banks</t>
        </r>
      </text>
    </comment>
    <comment ref="AT8" authorId="0" shapeId="0" xr:uid="{00000000-0006-0000-2F00-00002C000000}">
      <text>
        <r>
          <rPr>
            <b/>
            <sz val="9"/>
            <color indexed="81"/>
            <rFont val="Tahoma"/>
            <family val="2"/>
          </rPr>
          <t>Metric = F_1_Commitment_Unsecured_Substand_Amount_x000D_
Data Type = Bk_Number 19 - 9_x000D_
Bk_Assconcomloc = Singapore_x000D_
Bk_AssByClassJurisd = Banks</t>
        </r>
      </text>
    </comment>
    <comment ref="AU8" authorId="0" shapeId="0" xr:uid="{00000000-0006-0000-2F00-00002D000000}">
      <text>
        <r>
          <rPr>
            <b/>
            <sz val="9"/>
            <color indexed="81"/>
            <rFont val="Tahoma"/>
            <family val="2"/>
          </rPr>
          <t>Metric = F_1_Commitment_Unsecured_Doubtful_Amount_x000D_
Data Type = Bk_Number 19 - 9_x000D_
Bk_Assconcomloc = Singapore_x000D_
Bk_AssByClassJurisd = Banks</t>
        </r>
      </text>
    </comment>
    <comment ref="AV8" authorId="0" shapeId="0" xr:uid="{00000000-0006-0000-2F00-00002E000000}">
      <text>
        <r>
          <rPr>
            <b/>
            <sz val="9"/>
            <color indexed="81"/>
            <rFont val="Tahoma"/>
            <family val="2"/>
          </rPr>
          <t>Metric = F_1_Commitment_Unsecured_Loss_Amount_x000D_
Data Type = Bk_Number 19 - 9_x000D_
Bk_Assconcomloc = Singapore_x000D_
Bk_AssByClassJurisd = Banks</t>
        </r>
      </text>
    </comment>
    <comment ref="AW8" authorId="0" shapeId="0" xr:uid="{00000000-0006-0000-2F00-00002F000000}">
      <text>
        <r>
          <rPr>
            <b/>
            <sz val="9"/>
            <color indexed="81"/>
            <rFont val="Tahoma"/>
            <family val="2"/>
          </rPr>
          <t>Metric = F_1_Stage3LossAllowCredImpairExpo_Substand_Amount_x000D_
Data Type = Bk_Number 19 - 9_x000D_
Bk_Assconcomloc = Singapore_x000D_
Bk_AssByClassJurisd = Banks</t>
        </r>
      </text>
    </comment>
    <comment ref="AX8" authorId="0" shapeId="0" xr:uid="{00000000-0006-0000-2F00-000030000000}">
      <text>
        <r>
          <rPr>
            <b/>
            <sz val="9"/>
            <color indexed="81"/>
            <rFont val="Tahoma"/>
            <family val="2"/>
          </rPr>
          <t>Metric = F_1_Stage3LossAllowCredImpairExpo_Doubtful_Amount_x000D_
Data Type = Bk_Number 19 - 9_x000D_
Bk_Assconcomloc = Singapore_x000D_
Bk_AssByClassJurisd = Banks</t>
        </r>
      </text>
    </comment>
    <comment ref="AY8" authorId="0" shapeId="0" xr:uid="{00000000-0006-0000-2F00-000031000000}">
      <text>
        <r>
          <rPr>
            <b/>
            <sz val="9"/>
            <color indexed="81"/>
            <rFont val="Tahoma"/>
            <family val="2"/>
          </rPr>
          <t>Metric = F_1_Stage3LossAllowCredImpairExpo_Loss_Amount_x000D_
Data Type = Bk_Number 19 - 9_x000D_
Bk_Assconcomloc = Singapore_x000D_
Bk_AssByClassJurisd = Banks</t>
        </r>
      </text>
    </comment>
    <comment ref="AZ8" authorId="0" shapeId="0" xr:uid="{00000000-0006-0000-2F00-000032000000}">
      <text>
        <r>
          <rPr>
            <b/>
            <sz val="9"/>
            <color indexed="81"/>
            <rFont val="Tahoma"/>
            <family val="2"/>
          </rPr>
          <t>Metric = F_1_NumberBorrowers_Substand_Amount_x000D_
Data Type = Bk_Number 19 - 9_x000D_
Bk_Assconcomloc = Singapore_x000D_
Bk_AssByClassJurisd = Banks</t>
        </r>
      </text>
    </comment>
    <comment ref="BA8" authorId="0" shapeId="0" xr:uid="{00000000-0006-0000-2F00-000033000000}">
      <text>
        <r>
          <rPr>
            <b/>
            <sz val="9"/>
            <color indexed="81"/>
            <rFont val="Tahoma"/>
            <family val="2"/>
          </rPr>
          <t>Metric = F_1_NumberBorrowers_Doubtful_Amount_x000D_
Data Type = Bk_Number 19 - 9_x000D_
Bk_Assconcomloc = Singapore_x000D_
Bk_AssByClassJurisd = Banks</t>
        </r>
      </text>
    </comment>
    <comment ref="BB8" authorId="0" shapeId="0" xr:uid="{00000000-0006-0000-2F00-000034000000}">
      <text>
        <r>
          <rPr>
            <b/>
            <sz val="9"/>
            <color indexed="81"/>
            <rFont val="Tahoma"/>
            <family val="2"/>
          </rPr>
          <t>Metric = F_1_NumberBorrowers_Loss_Amount_x000D_
Data Type = Bk_Number 19 - 9_x000D_
Bk_Assconcomloc = Singapore_x000D_
Bk_AssByClassJurisd = Banks</t>
        </r>
      </text>
    </comment>
    <comment ref="C12" authorId="0" shapeId="0" xr:uid="{00000000-0006-0000-2F00-000035000000}">
      <text>
        <r>
          <rPr>
            <b/>
            <sz val="9"/>
            <color indexed="81"/>
            <rFont val="Tahoma"/>
            <family val="2"/>
          </rPr>
          <t>Metric = F_1_LoanAdvaInclBillDiscPurch_Secured_Pass_Amount_x000D_
Data Type = Bk_Number 19 - 9_x000D_
Bk_Assconcomloc = Singapore_x000D_
Bk_AssByClassJurisd = Corporates</t>
        </r>
      </text>
    </comment>
    <comment ref="D12" authorId="0" shapeId="0" xr:uid="{00000000-0006-0000-2F00-000036000000}">
      <text>
        <r>
          <rPr>
            <b/>
            <sz val="9"/>
            <color indexed="81"/>
            <rFont val="Tahoma"/>
            <family val="2"/>
          </rPr>
          <t>Metric = F_1_LoanAdvaInclBillDiscPurch_Secured_SpecMention_Amount_x000D_
Data Type = Bk_Number 19 - 9_x000D_
Bk_Assconcomloc = Singapore_x000D_
Bk_AssByClassJurisd = Corporates</t>
        </r>
      </text>
    </comment>
    <comment ref="E12" authorId="0" shapeId="0" xr:uid="{00000000-0006-0000-2F00-000037000000}">
      <text>
        <r>
          <rPr>
            <b/>
            <sz val="9"/>
            <color indexed="81"/>
            <rFont val="Tahoma"/>
            <family val="2"/>
          </rPr>
          <t>Metric = F_1_LoanAdvaInclBillDiscPurch_Secured_Substand_Amount_x000D_
Data Type = Bk_Number 19 - 9_x000D_
Bk_Assconcomloc = Singapore_x000D_
Bk_AssByClassJurisd = Corporates</t>
        </r>
      </text>
    </comment>
    <comment ref="F12" authorId="0" shapeId="0" xr:uid="{00000000-0006-0000-2F00-000038000000}">
      <text>
        <r>
          <rPr>
            <b/>
            <sz val="9"/>
            <color indexed="81"/>
            <rFont val="Tahoma"/>
            <family val="2"/>
          </rPr>
          <t>Metric = F_1_LoanAdvaInclBillDiscPurch_Secured_Doubtful_Amount_x000D_
Data Type = Bk_Number 19 - 9_x000D_
Bk_Assconcomloc = Singapore_x000D_
Bk_AssByClassJurisd = Corporates</t>
        </r>
      </text>
    </comment>
    <comment ref="G12" authorId="0" shapeId="0" xr:uid="{00000000-0006-0000-2F00-000039000000}">
      <text>
        <r>
          <rPr>
            <b/>
            <sz val="9"/>
            <color indexed="81"/>
            <rFont val="Tahoma"/>
            <family val="2"/>
          </rPr>
          <t>Metric = F_1_LoanAdvaInclBillDiscPurch_Secured_Loss_Amount_x000D_
Data Type = Bk_Number 19 - 9_x000D_
Bk_Assconcomloc = Singapore_x000D_
Bk_AssByClassJurisd = Corporates</t>
        </r>
      </text>
    </comment>
    <comment ref="H12" authorId="0" shapeId="0" xr:uid="{00000000-0006-0000-2F00-00003A000000}">
      <text>
        <r>
          <rPr>
            <b/>
            <sz val="9"/>
            <color indexed="81"/>
            <rFont val="Tahoma"/>
            <family val="2"/>
          </rPr>
          <t>Metric = F_1_LoanAdvaInclBillDiscPurch_Unsecured_Pass_Amount_x000D_
Data Type = Bk_Number 19 - 9_x000D_
Bk_Assconcomloc = Singapore_x000D_
Bk_AssByClassJurisd = Corporates</t>
        </r>
      </text>
    </comment>
    <comment ref="I12" authorId="0" shapeId="0" xr:uid="{00000000-0006-0000-2F00-00003B000000}">
      <text>
        <r>
          <rPr>
            <b/>
            <sz val="9"/>
            <color indexed="81"/>
            <rFont val="Tahoma"/>
            <family val="2"/>
          </rPr>
          <t>Metric = F_1_LoanAdvaInclBillDiscPurch_Unsecured_SpecMention_Amount_x000D_
Data Type = Bk_Number 19 - 9_x000D_
Bk_Assconcomloc = Singapore_x000D_
Bk_AssByClassJurisd = Corporates</t>
        </r>
      </text>
    </comment>
    <comment ref="J12" authorId="0" shapeId="0" xr:uid="{00000000-0006-0000-2F00-00003C000000}">
      <text>
        <r>
          <rPr>
            <b/>
            <sz val="9"/>
            <color indexed="81"/>
            <rFont val="Tahoma"/>
            <family val="2"/>
          </rPr>
          <t>Metric = F_1_LoanAdvaInclBillDiscPurch_Unsecured_Substand_Amount_x000D_
Data Type = Bk_Number 19 - 9_x000D_
Bk_Assconcomloc = Singapore_x000D_
Bk_AssByClassJurisd = Corporates</t>
        </r>
      </text>
    </comment>
    <comment ref="K12" authorId="0" shapeId="0" xr:uid="{00000000-0006-0000-2F00-00003D000000}">
      <text>
        <r>
          <rPr>
            <b/>
            <sz val="9"/>
            <color indexed="81"/>
            <rFont val="Tahoma"/>
            <family val="2"/>
          </rPr>
          <t>Metric = F_1_LoanAdvaInclBillDiscPurch_Unsecured_Doubtful_Amount_x000D_
Data Type = Bk_Number 19 - 9_x000D_
Bk_Assconcomloc = Singapore_x000D_
Bk_AssByClassJurisd = Corporates</t>
        </r>
      </text>
    </comment>
    <comment ref="L12" authorId="0" shapeId="0" xr:uid="{00000000-0006-0000-2F00-00003E000000}">
      <text>
        <r>
          <rPr>
            <b/>
            <sz val="9"/>
            <color indexed="81"/>
            <rFont val="Tahoma"/>
            <family val="2"/>
          </rPr>
          <t>Metric = F_1_LoanAdvaInclBillDiscPurch_Unsecured_Loss_Amount_x000D_
Data Type = Bk_Number 19 - 9_x000D_
Bk_Assconcomloc = Singapore_x000D_
Bk_AssByClassJurisd = Corporates</t>
        </r>
      </text>
    </comment>
    <comment ref="M12" authorId="0" shapeId="0" xr:uid="{00000000-0006-0000-2F00-00003F000000}">
      <text>
        <r>
          <rPr>
            <b/>
            <sz val="9"/>
            <color indexed="81"/>
            <rFont val="Tahoma"/>
            <family val="2"/>
          </rPr>
          <t>Metric = F_1_DebtSecurities_Secured_Pass_Amount_x000D_
Data Type = Bk_Number 19 - 9_x000D_
Bk_Assconcomloc = Singapore_x000D_
Bk_AssByClassJurisd = Corporates</t>
        </r>
      </text>
    </comment>
    <comment ref="N12" authorId="0" shapeId="0" xr:uid="{00000000-0006-0000-2F00-000040000000}">
      <text>
        <r>
          <rPr>
            <b/>
            <sz val="9"/>
            <color indexed="81"/>
            <rFont val="Tahoma"/>
            <family val="2"/>
          </rPr>
          <t>Metric = F_1_DebtSecurities_Secured_SpecMention_Amount_x000D_
Data Type = Bk_Number 19 - 9_x000D_
Bk_Assconcomloc = Singapore_x000D_
Bk_AssByClassJurisd = Corporates</t>
        </r>
      </text>
    </comment>
    <comment ref="O12" authorId="0" shapeId="0" xr:uid="{00000000-0006-0000-2F00-000041000000}">
      <text>
        <r>
          <rPr>
            <b/>
            <sz val="9"/>
            <color indexed="81"/>
            <rFont val="Tahoma"/>
            <family val="2"/>
          </rPr>
          <t>Metric = F_1_DebtSecurities_Secured_Substand_Amount_x000D_
Data Type = Bk_Number 19 - 9_x000D_
Bk_Assconcomloc = Singapore_x000D_
Bk_AssByClassJurisd = Corporates</t>
        </r>
      </text>
    </comment>
    <comment ref="P12" authorId="0" shapeId="0" xr:uid="{00000000-0006-0000-2F00-000042000000}">
      <text>
        <r>
          <rPr>
            <b/>
            <sz val="9"/>
            <color indexed="81"/>
            <rFont val="Tahoma"/>
            <family val="2"/>
          </rPr>
          <t>Metric = F_1_DebtSecurities_Secured_Doubtful_Amount_x000D_
Data Type = Bk_Number 19 - 9_x000D_
Bk_Assconcomloc = Singapore_x000D_
Bk_AssByClassJurisd = Corporates</t>
        </r>
      </text>
    </comment>
    <comment ref="Q12" authorId="0" shapeId="0" xr:uid="{00000000-0006-0000-2F00-000043000000}">
      <text>
        <r>
          <rPr>
            <b/>
            <sz val="9"/>
            <color indexed="81"/>
            <rFont val="Tahoma"/>
            <family val="2"/>
          </rPr>
          <t>Metric = F_1_DebtSecurities_Secured_Loss_Amount_x000D_
Data Type = Bk_Number 19 - 9_x000D_
Bk_Assconcomloc = Singapore_x000D_
Bk_AssByClassJurisd = Corporates</t>
        </r>
      </text>
    </comment>
    <comment ref="R12" authorId="0" shapeId="0" xr:uid="{00000000-0006-0000-2F00-000044000000}">
      <text>
        <r>
          <rPr>
            <b/>
            <sz val="9"/>
            <color indexed="81"/>
            <rFont val="Tahoma"/>
            <family val="2"/>
          </rPr>
          <t>Metric = F_1_DebtSecurities_Unsecured_Pass_Amount_x000D_
Data Type = Bk_Number 19 - 9_x000D_
Bk_Assconcomloc = Singapore_x000D_
Bk_AssByClassJurisd = Corporates</t>
        </r>
      </text>
    </comment>
    <comment ref="S12" authorId="0" shapeId="0" xr:uid="{00000000-0006-0000-2F00-000045000000}">
      <text>
        <r>
          <rPr>
            <b/>
            <sz val="9"/>
            <color indexed="81"/>
            <rFont val="Tahoma"/>
            <family val="2"/>
          </rPr>
          <t>Metric = F_1_DebtSecurities_Unsecured_SpecMention_Amount_x000D_
Data Type = Bk_Number 19 - 9_x000D_
Bk_Assconcomloc = Singapore_x000D_
Bk_AssByClassJurisd = Corporates</t>
        </r>
      </text>
    </comment>
    <comment ref="T12" authorId="0" shapeId="0" xr:uid="{00000000-0006-0000-2F00-000046000000}">
      <text>
        <r>
          <rPr>
            <b/>
            <sz val="9"/>
            <color indexed="81"/>
            <rFont val="Tahoma"/>
            <family val="2"/>
          </rPr>
          <t>Metric = F_1_DebtSecurities_Unsecured_Substand_Amount_x000D_
Data Type = Bk_Number 19 - 9_x000D_
Bk_Assconcomloc = Singapore_x000D_
Bk_AssByClassJurisd = Corporates</t>
        </r>
      </text>
    </comment>
    <comment ref="U12" authorId="0" shapeId="0" xr:uid="{00000000-0006-0000-2F00-000047000000}">
      <text>
        <r>
          <rPr>
            <b/>
            <sz val="9"/>
            <color indexed="81"/>
            <rFont val="Tahoma"/>
            <family val="2"/>
          </rPr>
          <t>Metric = F_1_DebtSecurities_Unsecured_Doubtful_Amount_x000D_
Data Type = Bk_Number 19 - 9_x000D_
Bk_Assconcomloc = Singapore_x000D_
Bk_AssByClassJurisd = Corporates</t>
        </r>
      </text>
    </comment>
    <comment ref="V12" authorId="0" shapeId="0" xr:uid="{00000000-0006-0000-2F00-000048000000}">
      <text>
        <r>
          <rPr>
            <b/>
            <sz val="9"/>
            <color indexed="81"/>
            <rFont val="Tahoma"/>
            <family val="2"/>
          </rPr>
          <t>Metric = F_1_DebtSecurities_Unsecured_Loss_Amount_x000D_
Data Type = Bk_Number 19 - 9_x000D_
Bk_Assconcomloc = Singapore_x000D_
Bk_AssByClassJurisd = Corporates</t>
        </r>
      </text>
    </comment>
    <comment ref="W12" authorId="0" shapeId="0" xr:uid="{00000000-0006-0000-2F00-000049000000}">
      <text>
        <r>
          <rPr>
            <b/>
            <sz val="9"/>
            <color indexed="81"/>
            <rFont val="Tahoma"/>
            <family val="2"/>
          </rPr>
          <t>Metric = F_1_OtherGradeAsset_Secured_Substand_Amount_x000D_
Data Type = Bk_Number 19 - 9_x000D_
Bk_Assconcomloc = Singapore_x000D_
Bk_AssByClassJurisd = Corporates</t>
        </r>
      </text>
    </comment>
    <comment ref="X12" authorId="0" shapeId="0" xr:uid="{00000000-0006-0000-2F00-00004A000000}">
      <text>
        <r>
          <rPr>
            <b/>
            <sz val="9"/>
            <color indexed="81"/>
            <rFont val="Tahoma"/>
            <family val="2"/>
          </rPr>
          <t>Metric = F_1_OtherGradeAsset_Secured_Doubtful_Amount_x000D_
Data Type = Bk_Number 19 - 9_x000D_
Bk_Assconcomloc = Singapore_x000D_
Bk_AssByClassJurisd = Corporates</t>
        </r>
      </text>
    </comment>
    <comment ref="Y12" authorId="0" shapeId="0" xr:uid="{00000000-0006-0000-2F00-00004B000000}">
      <text>
        <r>
          <rPr>
            <b/>
            <sz val="9"/>
            <color indexed="81"/>
            <rFont val="Tahoma"/>
            <family val="2"/>
          </rPr>
          <t>Metric = F_1_OtherGradeAsset_Secured_Loss_Amount_x000D_
Data Type = Bk_Number 19 - 9_x000D_
Bk_Assconcomloc = Singapore_x000D_
Bk_AssByClassJurisd = Corporates</t>
        </r>
      </text>
    </comment>
    <comment ref="Z12" authorId="0" shapeId="0" xr:uid="{00000000-0006-0000-2F00-00004C000000}">
      <text>
        <r>
          <rPr>
            <b/>
            <sz val="9"/>
            <color indexed="81"/>
            <rFont val="Tahoma"/>
            <family val="2"/>
          </rPr>
          <t>Metric = F_1_OtherGradeAsset_Unsecured_Substand_Amount_x000D_
Data Type = Bk_Number 19 - 9_x000D_
Bk_Assconcomloc = Singapore_x000D_
Bk_AssByClassJurisd = Corporates</t>
        </r>
      </text>
    </comment>
    <comment ref="AA12" authorId="0" shapeId="0" xr:uid="{00000000-0006-0000-2F00-00004D000000}">
      <text>
        <r>
          <rPr>
            <b/>
            <sz val="9"/>
            <color indexed="81"/>
            <rFont val="Tahoma"/>
            <family val="2"/>
          </rPr>
          <t>Metric = F_1_OtherGradeAsset_Unsecured_Doubtful_Amount_x000D_
Data Type = Bk_Number 19 - 9_x000D_
Bk_Assconcomloc = Singapore_x000D_
Bk_AssByClassJurisd = Corporates</t>
        </r>
      </text>
    </comment>
    <comment ref="AB12" authorId="0" shapeId="0" xr:uid="{00000000-0006-0000-2F00-00004E000000}">
      <text>
        <r>
          <rPr>
            <b/>
            <sz val="9"/>
            <color indexed="81"/>
            <rFont val="Tahoma"/>
            <family val="2"/>
          </rPr>
          <t>Metric = F_1_OtherGradeAsset_Unsecured_Loss_Amount_x000D_
Data Type = Bk_Number 19 - 9_x000D_
Bk_Assconcomloc = Singapore_x000D_
Bk_AssByClassJurisd = Corporates</t>
        </r>
      </text>
    </comment>
    <comment ref="AC12" authorId="0" shapeId="0" xr:uid="{00000000-0006-0000-2F00-00004F000000}">
      <text>
        <r>
          <rPr>
            <b/>
            <sz val="9"/>
            <color indexed="81"/>
            <rFont val="Tahoma"/>
            <family val="2"/>
          </rPr>
          <t>Metric = F_1_ContingentItem_Secured_Pass_Amount_x000D_
Data Type = Bk_Number 19 - 9_x000D_
Bk_Assconcomloc = Singapore_x000D_
Bk_AssByClassJurisd = Corporates</t>
        </r>
      </text>
    </comment>
    <comment ref="AD12" authorId="0" shapeId="0" xr:uid="{00000000-0006-0000-2F00-000050000000}">
      <text>
        <r>
          <rPr>
            <b/>
            <sz val="9"/>
            <color indexed="81"/>
            <rFont val="Tahoma"/>
            <family val="2"/>
          </rPr>
          <t>Metric = F_1_ContingentItem_Secured_SpecMention_Amount_x000D_
Data Type = Bk_Number 19 - 9_x000D_
Bk_Assconcomloc = Singapore_x000D_
Bk_AssByClassJurisd = Corporates</t>
        </r>
      </text>
    </comment>
    <comment ref="AE12" authorId="0" shapeId="0" xr:uid="{00000000-0006-0000-2F00-000051000000}">
      <text>
        <r>
          <rPr>
            <b/>
            <sz val="9"/>
            <color indexed="81"/>
            <rFont val="Tahoma"/>
            <family val="2"/>
          </rPr>
          <t>Metric = F_1_ContingentItem_Secured_Substand_Amount_x000D_
Data Type = Bk_Number 19 - 9_x000D_
Bk_Assconcomloc = Singapore_x000D_
Bk_AssByClassJurisd = Corporates</t>
        </r>
      </text>
    </comment>
    <comment ref="AF12" authorId="0" shapeId="0" xr:uid="{00000000-0006-0000-2F00-000052000000}">
      <text>
        <r>
          <rPr>
            <b/>
            <sz val="9"/>
            <color indexed="81"/>
            <rFont val="Tahoma"/>
            <family val="2"/>
          </rPr>
          <t>Metric = F_1_ContingentItem_Secured_Doubtful_Amount_x000D_
Data Type = Bk_Number 19 - 9_x000D_
Bk_Assconcomloc = Singapore_x000D_
Bk_AssByClassJurisd = Corporates</t>
        </r>
      </text>
    </comment>
    <comment ref="AG12" authorId="0" shapeId="0" xr:uid="{00000000-0006-0000-2F00-000053000000}">
      <text>
        <r>
          <rPr>
            <b/>
            <sz val="9"/>
            <color indexed="81"/>
            <rFont val="Tahoma"/>
            <family val="2"/>
          </rPr>
          <t>Metric = F_1_ContingentItem_Secured_Loss_Amount_x000D_
Data Type = Bk_Number 19 - 9_x000D_
Bk_Assconcomloc = Singapore_x000D_
Bk_AssByClassJurisd = Corporates</t>
        </r>
      </text>
    </comment>
    <comment ref="AH12" authorId="0" shapeId="0" xr:uid="{00000000-0006-0000-2F00-000054000000}">
      <text>
        <r>
          <rPr>
            <b/>
            <sz val="9"/>
            <color indexed="81"/>
            <rFont val="Tahoma"/>
            <family val="2"/>
          </rPr>
          <t>Metric = F_1_ContingentItem_Unsecured_Pass_Amount_x000D_
Data Type = Bk_Number 19 - 9_x000D_
Bk_Assconcomloc = Singapore_x000D_
Bk_AssByClassJurisd = Corporates</t>
        </r>
      </text>
    </comment>
    <comment ref="AI12" authorId="0" shapeId="0" xr:uid="{00000000-0006-0000-2F00-000055000000}">
      <text>
        <r>
          <rPr>
            <b/>
            <sz val="9"/>
            <color indexed="81"/>
            <rFont val="Tahoma"/>
            <family val="2"/>
          </rPr>
          <t>Metric = F_1_ContingentItem_Unsecured_SpecMention_Amount_x000D_
Data Type = Bk_Number 19 - 9_x000D_
Bk_Assconcomloc = Singapore_x000D_
Bk_AssByClassJurisd = Corporates</t>
        </r>
      </text>
    </comment>
    <comment ref="AJ12" authorId="0" shapeId="0" xr:uid="{00000000-0006-0000-2F00-000056000000}">
      <text>
        <r>
          <rPr>
            <b/>
            <sz val="9"/>
            <color indexed="81"/>
            <rFont val="Tahoma"/>
            <family val="2"/>
          </rPr>
          <t>Metric = F_1_ContingentItem_Unsecured_Substand_Amount_x000D_
Data Type = Bk_Number 19 - 9_x000D_
Bk_Assconcomloc = Singapore_x000D_
Bk_AssByClassJurisd = Corporates</t>
        </r>
      </text>
    </comment>
    <comment ref="AK12" authorId="0" shapeId="0" xr:uid="{00000000-0006-0000-2F00-000057000000}">
      <text>
        <r>
          <rPr>
            <b/>
            <sz val="9"/>
            <color indexed="81"/>
            <rFont val="Tahoma"/>
            <family val="2"/>
          </rPr>
          <t>Metric = F_1_ContingentItem_Unsecured_Doubtful_Amount_x000D_
Data Type = Bk_Number 19 - 9_x000D_
Bk_Assconcomloc = Singapore_x000D_
Bk_AssByClassJurisd = Corporates</t>
        </r>
      </text>
    </comment>
    <comment ref="AL12" authorId="0" shapeId="0" xr:uid="{00000000-0006-0000-2F00-000058000000}">
      <text>
        <r>
          <rPr>
            <b/>
            <sz val="9"/>
            <color indexed="81"/>
            <rFont val="Tahoma"/>
            <family val="2"/>
          </rPr>
          <t>Metric = F_1_ContingentItem_Unsecured_Loss_Amount_x000D_
Data Type = Bk_Number 19 - 9_x000D_
Bk_Assconcomloc = Singapore_x000D_
Bk_AssByClassJurisd = Corporates</t>
        </r>
      </text>
    </comment>
    <comment ref="AM12" authorId="0" shapeId="0" xr:uid="{00000000-0006-0000-2F00-000059000000}">
      <text>
        <r>
          <rPr>
            <b/>
            <sz val="9"/>
            <color indexed="81"/>
            <rFont val="Tahoma"/>
            <family val="2"/>
          </rPr>
          <t>Metric = F_1_Commitment_Secured_Pass_Amount_x000D_
Data Type = Bk_Number 19 - 9_x000D_
Bk_Assconcomloc = Singapore_x000D_
Bk_AssByClassJurisd = Corporates</t>
        </r>
      </text>
    </comment>
    <comment ref="AN12" authorId="0" shapeId="0" xr:uid="{00000000-0006-0000-2F00-00005A000000}">
      <text>
        <r>
          <rPr>
            <b/>
            <sz val="9"/>
            <color indexed="81"/>
            <rFont val="Tahoma"/>
            <family val="2"/>
          </rPr>
          <t>Metric = F_1_Commitment_Secured_SpecMention_Amount_x000D_
Data Type = Bk_Number 19 - 9_x000D_
Bk_Assconcomloc = Singapore_x000D_
Bk_AssByClassJurisd = Corporates</t>
        </r>
      </text>
    </comment>
    <comment ref="AO12" authorId="0" shapeId="0" xr:uid="{00000000-0006-0000-2F00-00005B000000}">
      <text>
        <r>
          <rPr>
            <b/>
            <sz val="9"/>
            <color indexed="81"/>
            <rFont val="Tahoma"/>
            <family val="2"/>
          </rPr>
          <t>Metric = F_1_Commitment_Secured_Substand_Amount_x000D_
Data Type = Bk_Number 19 - 9_x000D_
Bk_Assconcomloc = Singapore_x000D_
Bk_AssByClassJurisd = Corporates</t>
        </r>
      </text>
    </comment>
    <comment ref="AP12" authorId="0" shapeId="0" xr:uid="{00000000-0006-0000-2F00-00005C000000}">
      <text>
        <r>
          <rPr>
            <b/>
            <sz val="9"/>
            <color indexed="81"/>
            <rFont val="Tahoma"/>
            <family val="2"/>
          </rPr>
          <t>Metric = F_1_Commitment_Secured_Doubtful_Amount_x000D_
Data Type = Bk_Number 19 - 9_x000D_
Bk_Assconcomloc = Singapore_x000D_
Bk_AssByClassJurisd = Corporates</t>
        </r>
      </text>
    </comment>
    <comment ref="AQ12" authorId="0" shapeId="0" xr:uid="{00000000-0006-0000-2F00-00005D000000}">
      <text>
        <r>
          <rPr>
            <b/>
            <sz val="9"/>
            <color indexed="81"/>
            <rFont val="Tahoma"/>
            <family val="2"/>
          </rPr>
          <t>Metric = F_1_Commitment_Secured_Loss_Amount_x000D_
Data Type = Bk_Number 19 - 9_x000D_
Bk_Assconcomloc = Singapore_x000D_
Bk_AssByClassJurisd = Corporates</t>
        </r>
      </text>
    </comment>
    <comment ref="AR12" authorId="0" shapeId="0" xr:uid="{00000000-0006-0000-2F00-00005E000000}">
      <text>
        <r>
          <rPr>
            <b/>
            <sz val="9"/>
            <color indexed="81"/>
            <rFont val="Tahoma"/>
            <family val="2"/>
          </rPr>
          <t>Metric = F_1_Commitment_Unsecured_Pass_Amount_x000D_
Data Type = Bk_Number 19 - 9_x000D_
Bk_Assconcomloc = Singapore_x000D_
Bk_AssByClassJurisd = Corporates</t>
        </r>
      </text>
    </comment>
    <comment ref="AS12" authorId="0" shapeId="0" xr:uid="{00000000-0006-0000-2F00-00005F000000}">
      <text>
        <r>
          <rPr>
            <b/>
            <sz val="9"/>
            <color indexed="81"/>
            <rFont val="Tahoma"/>
            <family val="2"/>
          </rPr>
          <t>Metric = F_1_Commitment_Unsecured_SpecMention_Amount_x000D_
Data Type = Bk_Number 19 - 9_x000D_
Bk_Assconcomloc = Singapore_x000D_
Bk_AssByClassJurisd = Corporates</t>
        </r>
      </text>
    </comment>
    <comment ref="AT12" authorId="0" shapeId="0" xr:uid="{00000000-0006-0000-2F00-000060000000}">
      <text>
        <r>
          <rPr>
            <b/>
            <sz val="9"/>
            <color indexed="81"/>
            <rFont val="Tahoma"/>
            <family val="2"/>
          </rPr>
          <t>Metric = F_1_Commitment_Unsecured_Substand_Amount_x000D_
Data Type = Bk_Number 19 - 9_x000D_
Bk_Assconcomloc = Singapore_x000D_
Bk_AssByClassJurisd = Corporates</t>
        </r>
      </text>
    </comment>
    <comment ref="AU12" authorId="0" shapeId="0" xr:uid="{00000000-0006-0000-2F00-000061000000}">
      <text>
        <r>
          <rPr>
            <b/>
            <sz val="9"/>
            <color indexed="81"/>
            <rFont val="Tahoma"/>
            <family val="2"/>
          </rPr>
          <t>Metric = F_1_Commitment_Unsecured_Doubtful_Amount_x000D_
Data Type = Bk_Number 19 - 9_x000D_
Bk_Assconcomloc = Singapore_x000D_
Bk_AssByClassJurisd = Corporates</t>
        </r>
      </text>
    </comment>
    <comment ref="AV12" authorId="0" shapeId="0" xr:uid="{00000000-0006-0000-2F00-000062000000}">
      <text>
        <r>
          <rPr>
            <b/>
            <sz val="9"/>
            <color indexed="81"/>
            <rFont val="Tahoma"/>
            <family val="2"/>
          </rPr>
          <t>Metric = F_1_Commitment_Unsecured_Loss_Amount_x000D_
Data Type = Bk_Number 19 - 9_x000D_
Bk_Assconcomloc = Singapore_x000D_
Bk_AssByClassJurisd = Corporates</t>
        </r>
      </text>
    </comment>
    <comment ref="AW12" authorId="0" shapeId="0" xr:uid="{00000000-0006-0000-2F00-000063000000}">
      <text>
        <r>
          <rPr>
            <b/>
            <sz val="9"/>
            <color indexed="81"/>
            <rFont val="Tahoma"/>
            <family val="2"/>
          </rPr>
          <t>Metric = F_1_Stage3LossAllowCredImpairExpo_Substand_Amount_x000D_
Data Type = Bk_Number 19 - 9_x000D_
Bk_Assconcomloc = Singapore_x000D_
Bk_AssByClassJurisd = Corporates</t>
        </r>
      </text>
    </comment>
    <comment ref="AX12" authorId="0" shapeId="0" xr:uid="{00000000-0006-0000-2F00-000064000000}">
      <text>
        <r>
          <rPr>
            <b/>
            <sz val="9"/>
            <color indexed="81"/>
            <rFont val="Tahoma"/>
            <family val="2"/>
          </rPr>
          <t>Metric = F_1_Stage3LossAllowCredImpairExpo_Doubtful_Amount_x000D_
Data Type = Bk_Number 19 - 9_x000D_
Bk_Assconcomloc = Singapore_x000D_
Bk_AssByClassJurisd = Corporates</t>
        </r>
      </text>
    </comment>
    <comment ref="AY12" authorId="0" shapeId="0" xr:uid="{00000000-0006-0000-2F00-000065000000}">
      <text>
        <r>
          <rPr>
            <b/>
            <sz val="9"/>
            <color indexed="81"/>
            <rFont val="Tahoma"/>
            <family val="2"/>
          </rPr>
          <t>Metric = F_1_Stage3LossAllowCredImpairExpo_Loss_Amount_x000D_
Data Type = Bk_Number 19 - 9_x000D_
Bk_Assconcomloc = Singapore_x000D_
Bk_AssByClassJurisd = Corporates</t>
        </r>
      </text>
    </comment>
    <comment ref="AZ12" authorId="0" shapeId="0" xr:uid="{00000000-0006-0000-2F00-000066000000}">
      <text>
        <r>
          <rPr>
            <b/>
            <sz val="9"/>
            <color indexed="81"/>
            <rFont val="Tahoma"/>
            <family val="2"/>
          </rPr>
          <t>Metric = F_1_NumberBorrowers_Substand_Amount_x000D_
Data Type = Bk_Number 19 - 9_x000D_
Bk_Assconcomloc = Singapore_x000D_
Bk_AssByClassJurisd = Corporates</t>
        </r>
      </text>
    </comment>
    <comment ref="BA12" authorId="0" shapeId="0" xr:uid="{00000000-0006-0000-2F00-000067000000}">
      <text>
        <r>
          <rPr>
            <b/>
            <sz val="9"/>
            <color indexed="81"/>
            <rFont val="Tahoma"/>
            <family val="2"/>
          </rPr>
          <t>Metric = F_1_NumberBorrowers_Doubtful_Amount_x000D_
Data Type = Bk_Number 19 - 9_x000D_
Bk_Assconcomloc = Singapore_x000D_
Bk_AssByClassJurisd = Corporates</t>
        </r>
      </text>
    </comment>
    <comment ref="BB12" authorId="0" shapeId="0" xr:uid="{00000000-0006-0000-2F00-000068000000}">
      <text>
        <r>
          <rPr>
            <b/>
            <sz val="9"/>
            <color indexed="81"/>
            <rFont val="Tahoma"/>
            <family val="2"/>
          </rPr>
          <t>Metric = F_1_NumberBorrowers_Loss_Amount_x000D_
Data Type = Bk_Number 19 - 9_x000D_
Bk_Assconcomloc = Singapore_x000D_
Bk_AssByClassJurisd = Corporates</t>
        </r>
      </text>
    </comment>
    <comment ref="C16" authorId="0" shapeId="0" xr:uid="{00000000-0006-0000-2F00-000069000000}">
      <text>
        <r>
          <rPr>
            <b/>
            <sz val="9"/>
            <color indexed="81"/>
            <rFont val="Tahoma"/>
            <family val="2"/>
          </rPr>
          <t>Metric = F_1_LoanAdvaInclBillDiscPurch_Secured_Pass_Amount_x000D_
Data Type = Bk_Number 19 - 9_x000D_
Bk_Assconcomloc = Singapore_x000D_
Bk_AssByClassJurisd = Governments Central Banks Official Monetary Authorities Public Sector Entities</t>
        </r>
      </text>
    </comment>
    <comment ref="D16" authorId="0" shapeId="0" xr:uid="{00000000-0006-0000-2F00-00006A000000}">
      <text>
        <r>
          <rPr>
            <b/>
            <sz val="9"/>
            <color indexed="81"/>
            <rFont val="Tahoma"/>
            <family val="2"/>
          </rPr>
          <t>Metric = F_1_LoanAdvaInclBillDiscPurch_Secured_SpecMention_Amount_x000D_
Data Type = Bk_Number 19 - 9_x000D_
Bk_Assconcomloc = Singapore_x000D_
Bk_AssByClassJurisd = Governments Central Banks Official Monetary Authorities Public Sector Entities</t>
        </r>
      </text>
    </comment>
    <comment ref="E16" authorId="0" shapeId="0" xr:uid="{00000000-0006-0000-2F00-00006B000000}">
      <text>
        <r>
          <rPr>
            <b/>
            <sz val="9"/>
            <color indexed="81"/>
            <rFont val="Tahoma"/>
            <family val="2"/>
          </rPr>
          <t>Metric = F_1_LoanAdvaInclBillDiscPurch_Secured_Substand_Amount_x000D_
Data Type = Bk_Number 19 - 9_x000D_
Bk_Assconcomloc = Singapore_x000D_
Bk_AssByClassJurisd = Governments Central Banks Official Monetary Authorities Public Sector Entities</t>
        </r>
      </text>
    </comment>
    <comment ref="F16" authorId="0" shapeId="0" xr:uid="{00000000-0006-0000-2F00-00006C000000}">
      <text>
        <r>
          <rPr>
            <b/>
            <sz val="9"/>
            <color indexed="81"/>
            <rFont val="Tahoma"/>
            <family val="2"/>
          </rPr>
          <t>Metric = F_1_LoanAdvaInclBillDiscPurch_Secured_Doubtful_Amount_x000D_
Data Type = Bk_Number 19 - 9_x000D_
Bk_Assconcomloc = Singapore_x000D_
Bk_AssByClassJurisd = Governments Central Banks Official Monetary Authorities Public Sector Entities</t>
        </r>
      </text>
    </comment>
    <comment ref="G16" authorId="0" shapeId="0" xr:uid="{00000000-0006-0000-2F00-00006D000000}">
      <text>
        <r>
          <rPr>
            <b/>
            <sz val="9"/>
            <color indexed="81"/>
            <rFont val="Tahoma"/>
            <family val="2"/>
          </rPr>
          <t>Metric = F_1_LoanAdvaInclBillDiscPurch_Secured_Loss_Amount_x000D_
Data Type = Bk_Number 19 - 9_x000D_
Bk_Assconcomloc = Singapore_x000D_
Bk_AssByClassJurisd = Governments Central Banks Official Monetary Authorities Public Sector Entities</t>
        </r>
      </text>
    </comment>
    <comment ref="H16" authorId="0" shapeId="0" xr:uid="{00000000-0006-0000-2F00-00006E000000}">
      <text>
        <r>
          <rPr>
            <b/>
            <sz val="9"/>
            <color indexed="81"/>
            <rFont val="Tahoma"/>
            <family val="2"/>
          </rPr>
          <t>Metric = F_1_LoanAdvaInclBillDiscPurch_Unsecured_Pass_Amount_x000D_
Data Type = Bk_Number 19 - 9_x000D_
Bk_Assconcomloc = Singapore_x000D_
Bk_AssByClassJurisd = Governments Central Banks Official Monetary Authorities Public Sector Entities</t>
        </r>
      </text>
    </comment>
    <comment ref="I16" authorId="0" shapeId="0" xr:uid="{00000000-0006-0000-2F00-00006F000000}">
      <text>
        <r>
          <rPr>
            <b/>
            <sz val="9"/>
            <color indexed="81"/>
            <rFont val="Tahoma"/>
            <family val="2"/>
          </rPr>
          <t>Metric = F_1_LoanAdvaInclBillDiscPurch_Unsecured_SpecMention_Amount_x000D_
Data Type = Bk_Number 19 - 9_x000D_
Bk_Assconcomloc = Singapore_x000D_
Bk_AssByClassJurisd = Governments Central Banks Official Monetary Authorities Public Sector Entities</t>
        </r>
      </text>
    </comment>
    <comment ref="J16" authorId="0" shapeId="0" xr:uid="{00000000-0006-0000-2F00-000070000000}">
      <text>
        <r>
          <rPr>
            <b/>
            <sz val="9"/>
            <color indexed="81"/>
            <rFont val="Tahoma"/>
            <family val="2"/>
          </rPr>
          <t>Metric = F_1_LoanAdvaInclBillDiscPurch_Unsecured_Substand_Amount_x000D_
Data Type = Bk_Number 19 - 9_x000D_
Bk_Assconcomloc = Singapore_x000D_
Bk_AssByClassJurisd = Governments Central Banks Official Monetary Authorities Public Sector Entities</t>
        </r>
      </text>
    </comment>
    <comment ref="K16" authorId="0" shapeId="0" xr:uid="{00000000-0006-0000-2F00-000071000000}">
      <text>
        <r>
          <rPr>
            <b/>
            <sz val="9"/>
            <color indexed="81"/>
            <rFont val="Tahoma"/>
            <family val="2"/>
          </rPr>
          <t>Metric = F_1_LoanAdvaInclBillDiscPurch_Unsecured_Doubtful_Amount_x000D_
Data Type = Bk_Number 19 - 9_x000D_
Bk_Assconcomloc = Singapore_x000D_
Bk_AssByClassJurisd = Governments Central Banks Official Monetary Authorities Public Sector Entities</t>
        </r>
      </text>
    </comment>
    <comment ref="L16" authorId="0" shapeId="0" xr:uid="{00000000-0006-0000-2F00-000072000000}">
      <text>
        <r>
          <rPr>
            <b/>
            <sz val="9"/>
            <color indexed="81"/>
            <rFont val="Tahoma"/>
            <family val="2"/>
          </rPr>
          <t>Metric = F_1_LoanAdvaInclBillDiscPurch_Unsecured_Loss_Amount_x000D_
Data Type = Bk_Number 19 - 9_x000D_
Bk_Assconcomloc = Singapore_x000D_
Bk_AssByClassJurisd = Governments Central Banks Official Monetary Authorities Public Sector Entities</t>
        </r>
      </text>
    </comment>
    <comment ref="M16" authorId="0" shapeId="0" xr:uid="{00000000-0006-0000-2F00-000073000000}">
      <text>
        <r>
          <rPr>
            <b/>
            <sz val="9"/>
            <color indexed="81"/>
            <rFont val="Tahoma"/>
            <family val="2"/>
          </rPr>
          <t>Metric = F_1_DebtSecurities_Secured_Pass_Amount_x000D_
Data Type = Bk_Number 19 - 9_x000D_
Bk_Assconcomloc = Singapore_x000D_
Bk_AssByClassJurisd = Governments Central Banks Official Monetary Authorities Public Sector Entities</t>
        </r>
      </text>
    </comment>
    <comment ref="N16" authorId="0" shapeId="0" xr:uid="{00000000-0006-0000-2F00-000074000000}">
      <text>
        <r>
          <rPr>
            <b/>
            <sz val="9"/>
            <color indexed="81"/>
            <rFont val="Tahoma"/>
            <family val="2"/>
          </rPr>
          <t>Metric = F_1_DebtSecurities_Secured_SpecMention_Amount_x000D_
Data Type = Bk_Number 19 - 9_x000D_
Bk_Assconcomloc = Singapore_x000D_
Bk_AssByClassJurisd = Governments Central Banks Official Monetary Authorities Public Sector Entities</t>
        </r>
      </text>
    </comment>
    <comment ref="O16" authorId="0" shapeId="0" xr:uid="{00000000-0006-0000-2F00-000075000000}">
      <text>
        <r>
          <rPr>
            <b/>
            <sz val="9"/>
            <color indexed="81"/>
            <rFont val="Tahoma"/>
            <family val="2"/>
          </rPr>
          <t>Metric = F_1_DebtSecurities_Secured_Substand_Amount_x000D_
Data Type = Bk_Number 19 - 9_x000D_
Bk_Assconcomloc = Singapore_x000D_
Bk_AssByClassJurisd = Governments Central Banks Official Monetary Authorities Public Sector Entities</t>
        </r>
      </text>
    </comment>
    <comment ref="P16" authorId="0" shapeId="0" xr:uid="{00000000-0006-0000-2F00-000076000000}">
      <text>
        <r>
          <rPr>
            <b/>
            <sz val="9"/>
            <color indexed="81"/>
            <rFont val="Tahoma"/>
            <family val="2"/>
          </rPr>
          <t>Metric = F_1_DebtSecurities_Secured_Doubtful_Amount_x000D_
Data Type = Bk_Number 19 - 9_x000D_
Bk_Assconcomloc = Singapore_x000D_
Bk_AssByClassJurisd = Governments Central Banks Official Monetary Authorities Public Sector Entities</t>
        </r>
      </text>
    </comment>
    <comment ref="Q16" authorId="0" shapeId="0" xr:uid="{00000000-0006-0000-2F00-000077000000}">
      <text>
        <r>
          <rPr>
            <b/>
            <sz val="9"/>
            <color indexed="81"/>
            <rFont val="Tahoma"/>
            <family val="2"/>
          </rPr>
          <t>Metric = F_1_DebtSecurities_Secured_Loss_Amount_x000D_
Data Type = Bk_Number 19 - 9_x000D_
Bk_Assconcomloc = Singapore_x000D_
Bk_AssByClassJurisd = Governments Central Banks Official Monetary Authorities Public Sector Entities</t>
        </r>
      </text>
    </comment>
    <comment ref="R16" authorId="0" shapeId="0" xr:uid="{00000000-0006-0000-2F00-000078000000}">
      <text>
        <r>
          <rPr>
            <b/>
            <sz val="9"/>
            <color indexed="81"/>
            <rFont val="Tahoma"/>
            <family val="2"/>
          </rPr>
          <t>Metric = F_1_DebtSecurities_Unsecured_Pass_Amount_x000D_
Data Type = Bk_Number 19 - 9_x000D_
Bk_Assconcomloc = Singapore_x000D_
Bk_AssByClassJurisd = Governments Central Banks Official Monetary Authorities Public Sector Entities</t>
        </r>
      </text>
    </comment>
    <comment ref="S16" authorId="0" shapeId="0" xr:uid="{00000000-0006-0000-2F00-000079000000}">
      <text>
        <r>
          <rPr>
            <b/>
            <sz val="9"/>
            <color indexed="81"/>
            <rFont val="Tahoma"/>
            <family val="2"/>
          </rPr>
          <t>Metric = F_1_DebtSecurities_Unsecured_SpecMention_Amount_x000D_
Data Type = Bk_Number 19 - 9_x000D_
Bk_Assconcomloc = Singapore_x000D_
Bk_AssByClassJurisd = Governments Central Banks Official Monetary Authorities Public Sector Entities</t>
        </r>
      </text>
    </comment>
    <comment ref="T16" authorId="0" shapeId="0" xr:uid="{00000000-0006-0000-2F00-00007A000000}">
      <text>
        <r>
          <rPr>
            <b/>
            <sz val="9"/>
            <color indexed="81"/>
            <rFont val="Tahoma"/>
            <family val="2"/>
          </rPr>
          <t>Metric = F_1_DebtSecurities_Unsecured_Substand_Amount_x000D_
Data Type = Bk_Number 19 - 9_x000D_
Bk_Assconcomloc = Singapore_x000D_
Bk_AssByClassJurisd = Governments Central Banks Official Monetary Authorities Public Sector Entities</t>
        </r>
      </text>
    </comment>
    <comment ref="U16" authorId="0" shapeId="0" xr:uid="{00000000-0006-0000-2F00-00007B000000}">
      <text>
        <r>
          <rPr>
            <b/>
            <sz val="9"/>
            <color indexed="81"/>
            <rFont val="Tahoma"/>
            <family val="2"/>
          </rPr>
          <t>Metric = F_1_DebtSecurities_Unsecured_Doubtful_Amount_x000D_
Data Type = Bk_Number 19 - 9_x000D_
Bk_Assconcomloc = Singapore_x000D_
Bk_AssByClassJurisd = Governments Central Banks Official Monetary Authorities Public Sector Entities</t>
        </r>
      </text>
    </comment>
    <comment ref="V16" authorId="0" shapeId="0" xr:uid="{00000000-0006-0000-2F00-00007C000000}">
      <text>
        <r>
          <rPr>
            <b/>
            <sz val="9"/>
            <color indexed="81"/>
            <rFont val="Tahoma"/>
            <family val="2"/>
          </rPr>
          <t>Metric = F_1_DebtSecurities_Unsecured_Loss_Amount_x000D_
Data Type = Bk_Number 19 - 9_x000D_
Bk_Assconcomloc = Singapore_x000D_
Bk_AssByClassJurisd = Governments Central Banks Official Monetary Authorities Public Sector Entities</t>
        </r>
      </text>
    </comment>
    <comment ref="W16" authorId="0" shapeId="0" xr:uid="{00000000-0006-0000-2F00-00007D000000}">
      <text>
        <r>
          <rPr>
            <b/>
            <sz val="9"/>
            <color indexed="81"/>
            <rFont val="Tahoma"/>
            <family val="2"/>
          </rPr>
          <t>Metric = F_1_OtherGradeAsset_Secured_Substand_Amount_x000D_
Data Type = Bk_Number 19 - 9_x000D_
Bk_Assconcomloc = Singapore_x000D_
Bk_AssByClassJurisd = Governments Central Banks Official Monetary Authorities Public Sector Entities</t>
        </r>
      </text>
    </comment>
    <comment ref="X16" authorId="0" shapeId="0" xr:uid="{00000000-0006-0000-2F00-00007E000000}">
      <text>
        <r>
          <rPr>
            <b/>
            <sz val="9"/>
            <color indexed="81"/>
            <rFont val="Tahoma"/>
            <family val="2"/>
          </rPr>
          <t>Metric = F_1_OtherGradeAsset_Secured_Doubtful_Amount_x000D_
Data Type = Bk_Number 19 - 9_x000D_
Bk_Assconcomloc = Singapore_x000D_
Bk_AssByClassJurisd = Governments Central Banks Official Monetary Authorities Public Sector Entities</t>
        </r>
      </text>
    </comment>
    <comment ref="Y16" authorId="0" shapeId="0" xr:uid="{00000000-0006-0000-2F00-00007F000000}">
      <text>
        <r>
          <rPr>
            <b/>
            <sz val="9"/>
            <color indexed="81"/>
            <rFont val="Tahoma"/>
            <family val="2"/>
          </rPr>
          <t>Metric = F_1_OtherGradeAsset_Secured_Loss_Amount_x000D_
Data Type = Bk_Number 19 - 9_x000D_
Bk_Assconcomloc = Singapore_x000D_
Bk_AssByClassJurisd = Governments Central Banks Official Monetary Authorities Public Sector Entities</t>
        </r>
      </text>
    </comment>
    <comment ref="Z16" authorId="0" shapeId="0" xr:uid="{00000000-0006-0000-2F00-000080000000}">
      <text>
        <r>
          <rPr>
            <b/>
            <sz val="9"/>
            <color indexed="81"/>
            <rFont val="Tahoma"/>
            <family val="2"/>
          </rPr>
          <t>Metric = F_1_OtherGradeAsset_Unsecured_Substand_Amount_x000D_
Data Type = Bk_Number 19 - 9_x000D_
Bk_Assconcomloc = Singapore_x000D_
Bk_AssByClassJurisd = Governments Central Banks Official Monetary Authorities Public Sector Entities</t>
        </r>
      </text>
    </comment>
    <comment ref="AA16" authorId="0" shapeId="0" xr:uid="{00000000-0006-0000-2F00-000081000000}">
      <text>
        <r>
          <rPr>
            <b/>
            <sz val="9"/>
            <color indexed="81"/>
            <rFont val="Tahoma"/>
            <family val="2"/>
          </rPr>
          <t>Metric = F_1_OtherGradeAsset_Unsecured_Doubtful_Amount_x000D_
Data Type = Bk_Number 19 - 9_x000D_
Bk_Assconcomloc = Singapore_x000D_
Bk_AssByClassJurisd = Governments Central Banks Official Monetary Authorities Public Sector Entities</t>
        </r>
      </text>
    </comment>
    <comment ref="AB16" authorId="0" shapeId="0" xr:uid="{00000000-0006-0000-2F00-000082000000}">
      <text>
        <r>
          <rPr>
            <b/>
            <sz val="9"/>
            <color indexed="81"/>
            <rFont val="Tahoma"/>
            <family val="2"/>
          </rPr>
          <t>Metric = F_1_OtherGradeAsset_Unsecured_Loss_Amount_x000D_
Data Type = Bk_Number 19 - 9_x000D_
Bk_Assconcomloc = Singapore_x000D_
Bk_AssByClassJurisd = Governments Central Banks Official Monetary Authorities Public Sector Entities</t>
        </r>
      </text>
    </comment>
    <comment ref="AC16" authorId="0" shapeId="0" xr:uid="{00000000-0006-0000-2F00-000083000000}">
      <text>
        <r>
          <rPr>
            <b/>
            <sz val="9"/>
            <color indexed="81"/>
            <rFont val="Tahoma"/>
            <family val="2"/>
          </rPr>
          <t>Metric = F_1_ContingentItem_Secured_Pass_Amount_x000D_
Data Type = Bk_Number 19 - 9_x000D_
Bk_Assconcomloc = Singapore_x000D_
Bk_AssByClassJurisd = Governments Central Banks Official Monetary Authorities Public Sector Entities</t>
        </r>
      </text>
    </comment>
    <comment ref="AD16" authorId="0" shapeId="0" xr:uid="{00000000-0006-0000-2F00-000084000000}">
      <text>
        <r>
          <rPr>
            <b/>
            <sz val="9"/>
            <color indexed="81"/>
            <rFont val="Tahoma"/>
            <family val="2"/>
          </rPr>
          <t>Metric = F_1_ContingentItem_Secured_SpecMention_Amount_x000D_
Data Type = Bk_Number 19 - 9_x000D_
Bk_Assconcomloc = Singapore_x000D_
Bk_AssByClassJurisd = Governments Central Banks Official Monetary Authorities Public Sector Entities</t>
        </r>
      </text>
    </comment>
    <comment ref="AE16" authorId="0" shapeId="0" xr:uid="{00000000-0006-0000-2F00-000085000000}">
      <text>
        <r>
          <rPr>
            <b/>
            <sz val="9"/>
            <color indexed="81"/>
            <rFont val="Tahoma"/>
            <family val="2"/>
          </rPr>
          <t>Metric = F_1_ContingentItem_Secured_Substand_Amount_x000D_
Data Type = Bk_Number 19 - 9_x000D_
Bk_Assconcomloc = Singapore_x000D_
Bk_AssByClassJurisd = Governments Central Banks Official Monetary Authorities Public Sector Entities</t>
        </r>
      </text>
    </comment>
    <comment ref="AF16" authorId="0" shapeId="0" xr:uid="{00000000-0006-0000-2F00-000086000000}">
      <text>
        <r>
          <rPr>
            <b/>
            <sz val="9"/>
            <color indexed="81"/>
            <rFont val="Tahoma"/>
            <family val="2"/>
          </rPr>
          <t>Metric = F_1_ContingentItem_Secured_Doubtful_Amount_x000D_
Data Type = Bk_Number 19 - 9_x000D_
Bk_Assconcomloc = Singapore_x000D_
Bk_AssByClassJurisd = Governments Central Banks Official Monetary Authorities Public Sector Entities</t>
        </r>
      </text>
    </comment>
    <comment ref="AG16" authorId="0" shapeId="0" xr:uid="{00000000-0006-0000-2F00-000087000000}">
      <text>
        <r>
          <rPr>
            <b/>
            <sz val="9"/>
            <color indexed="81"/>
            <rFont val="Tahoma"/>
            <family val="2"/>
          </rPr>
          <t>Metric = F_1_ContingentItem_Secured_Loss_Amount_x000D_
Data Type = Bk_Number 19 - 9_x000D_
Bk_Assconcomloc = Singapore_x000D_
Bk_AssByClassJurisd = Governments Central Banks Official Monetary Authorities Public Sector Entities</t>
        </r>
      </text>
    </comment>
    <comment ref="AH16" authorId="0" shapeId="0" xr:uid="{00000000-0006-0000-2F00-000088000000}">
      <text>
        <r>
          <rPr>
            <b/>
            <sz val="9"/>
            <color indexed="81"/>
            <rFont val="Tahoma"/>
            <family val="2"/>
          </rPr>
          <t>Metric = F_1_ContingentItem_Unsecured_Pass_Amount_x000D_
Data Type = Bk_Number 19 - 9_x000D_
Bk_Assconcomloc = Singapore_x000D_
Bk_AssByClassJurisd = Governments Central Banks Official Monetary Authorities Public Sector Entities</t>
        </r>
      </text>
    </comment>
    <comment ref="AI16" authorId="0" shapeId="0" xr:uid="{00000000-0006-0000-2F00-000089000000}">
      <text>
        <r>
          <rPr>
            <b/>
            <sz val="9"/>
            <color indexed="81"/>
            <rFont val="Tahoma"/>
            <family val="2"/>
          </rPr>
          <t>Metric = F_1_ContingentItem_Unsecured_SpecMention_Amount_x000D_
Data Type = Bk_Number 19 - 9_x000D_
Bk_Assconcomloc = Singapore_x000D_
Bk_AssByClassJurisd = Governments Central Banks Official Monetary Authorities Public Sector Entities</t>
        </r>
      </text>
    </comment>
    <comment ref="AJ16" authorId="0" shapeId="0" xr:uid="{00000000-0006-0000-2F00-00008A000000}">
      <text>
        <r>
          <rPr>
            <b/>
            <sz val="9"/>
            <color indexed="81"/>
            <rFont val="Tahoma"/>
            <family val="2"/>
          </rPr>
          <t>Metric = F_1_ContingentItem_Unsecured_Substand_Amount_x000D_
Data Type = Bk_Number 19 - 9_x000D_
Bk_Assconcomloc = Singapore_x000D_
Bk_AssByClassJurisd = Governments Central Banks Official Monetary Authorities Public Sector Entities</t>
        </r>
      </text>
    </comment>
    <comment ref="AK16" authorId="0" shapeId="0" xr:uid="{00000000-0006-0000-2F00-00008B000000}">
      <text>
        <r>
          <rPr>
            <b/>
            <sz val="9"/>
            <color indexed="81"/>
            <rFont val="Tahoma"/>
            <family val="2"/>
          </rPr>
          <t>Metric = F_1_ContingentItem_Unsecured_Doubtful_Amount_x000D_
Data Type = Bk_Number 19 - 9_x000D_
Bk_Assconcomloc = Singapore_x000D_
Bk_AssByClassJurisd = Governments Central Banks Official Monetary Authorities Public Sector Entities</t>
        </r>
      </text>
    </comment>
    <comment ref="AL16" authorId="0" shapeId="0" xr:uid="{00000000-0006-0000-2F00-00008C000000}">
      <text>
        <r>
          <rPr>
            <b/>
            <sz val="9"/>
            <color indexed="81"/>
            <rFont val="Tahoma"/>
            <family val="2"/>
          </rPr>
          <t>Metric = F_1_ContingentItem_Unsecured_Loss_Amount_x000D_
Data Type = Bk_Number 19 - 9_x000D_
Bk_Assconcomloc = Singapore_x000D_
Bk_AssByClassJurisd = Governments Central Banks Official Monetary Authorities Public Sector Entities</t>
        </r>
      </text>
    </comment>
    <comment ref="AM16" authorId="0" shapeId="0" xr:uid="{00000000-0006-0000-2F00-00008D000000}">
      <text>
        <r>
          <rPr>
            <b/>
            <sz val="9"/>
            <color indexed="81"/>
            <rFont val="Tahoma"/>
            <family val="2"/>
          </rPr>
          <t>Metric = F_1_Commitment_Secured_Pass_Amount_x000D_
Data Type = Bk_Number 19 - 9_x000D_
Bk_Assconcomloc = Singapore_x000D_
Bk_AssByClassJurisd = Governments Central Banks Official Monetary Authorities Public Sector Entities</t>
        </r>
      </text>
    </comment>
    <comment ref="AN16" authorId="0" shapeId="0" xr:uid="{00000000-0006-0000-2F00-00008E000000}">
      <text>
        <r>
          <rPr>
            <b/>
            <sz val="9"/>
            <color indexed="81"/>
            <rFont val="Tahoma"/>
            <family val="2"/>
          </rPr>
          <t>Metric = F_1_Commitment_Secured_SpecMention_Amount_x000D_
Data Type = Bk_Number 19 - 9_x000D_
Bk_Assconcomloc = Singapore_x000D_
Bk_AssByClassJurisd = Governments Central Banks Official Monetary Authorities Public Sector Entities</t>
        </r>
      </text>
    </comment>
    <comment ref="AO16" authorId="0" shapeId="0" xr:uid="{00000000-0006-0000-2F00-00008F000000}">
      <text>
        <r>
          <rPr>
            <b/>
            <sz val="9"/>
            <color indexed="81"/>
            <rFont val="Tahoma"/>
            <family val="2"/>
          </rPr>
          <t>Metric = F_1_Commitment_Secured_Substand_Amount_x000D_
Data Type = Bk_Number 19 - 9_x000D_
Bk_Assconcomloc = Singapore_x000D_
Bk_AssByClassJurisd = Governments Central Banks Official Monetary Authorities Public Sector Entities</t>
        </r>
      </text>
    </comment>
    <comment ref="AP16" authorId="0" shapeId="0" xr:uid="{00000000-0006-0000-2F00-000090000000}">
      <text>
        <r>
          <rPr>
            <b/>
            <sz val="9"/>
            <color indexed="81"/>
            <rFont val="Tahoma"/>
            <family val="2"/>
          </rPr>
          <t>Metric = F_1_Commitment_Secured_Doubtful_Amount_x000D_
Data Type = Bk_Number 19 - 9_x000D_
Bk_Assconcomloc = Singapore_x000D_
Bk_AssByClassJurisd = Governments Central Banks Official Monetary Authorities Public Sector Entities</t>
        </r>
      </text>
    </comment>
    <comment ref="AQ16" authorId="0" shapeId="0" xr:uid="{00000000-0006-0000-2F00-000091000000}">
      <text>
        <r>
          <rPr>
            <b/>
            <sz val="9"/>
            <color indexed="81"/>
            <rFont val="Tahoma"/>
            <family val="2"/>
          </rPr>
          <t>Metric = F_1_Commitment_Secured_Loss_Amount_x000D_
Data Type = Bk_Number 19 - 9_x000D_
Bk_Assconcomloc = Singapore_x000D_
Bk_AssByClassJurisd = Governments Central Banks Official Monetary Authorities Public Sector Entities</t>
        </r>
      </text>
    </comment>
    <comment ref="AR16" authorId="0" shapeId="0" xr:uid="{00000000-0006-0000-2F00-000092000000}">
      <text>
        <r>
          <rPr>
            <b/>
            <sz val="9"/>
            <color indexed="81"/>
            <rFont val="Tahoma"/>
            <family val="2"/>
          </rPr>
          <t>Metric = F_1_Commitment_Unsecured_Pass_Amount_x000D_
Data Type = Bk_Number 19 - 9_x000D_
Bk_Assconcomloc = Singapore_x000D_
Bk_AssByClassJurisd = Governments Central Banks Official Monetary Authorities Public Sector Entities</t>
        </r>
      </text>
    </comment>
    <comment ref="AS16" authorId="0" shapeId="0" xr:uid="{00000000-0006-0000-2F00-000093000000}">
      <text>
        <r>
          <rPr>
            <b/>
            <sz val="9"/>
            <color indexed="81"/>
            <rFont val="Tahoma"/>
            <family val="2"/>
          </rPr>
          <t>Metric = F_1_Commitment_Unsecured_SpecMention_Amount_x000D_
Data Type = Bk_Number 19 - 9_x000D_
Bk_Assconcomloc = Singapore_x000D_
Bk_AssByClassJurisd = Governments Central Banks Official Monetary Authorities Public Sector Entities</t>
        </r>
      </text>
    </comment>
    <comment ref="AT16" authorId="0" shapeId="0" xr:uid="{00000000-0006-0000-2F00-000094000000}">
      <text>
        <r>
          <rPr>
            <b/>
            <sz val="9"/>
            <color indexed="81"/>
            <rFont val="Tahoma"/>
            <family val="2"/>
          </rPr>
          <t>Metric = F_1_Commitment_Unsecured_Substand_Amount_x000D_
Data Type = Bk_Number 19 - 9_x000D_
Bk_Assconcomloc = Singapore_x000D_
Bk_AssByClassJurisd = Governments Central Banks Official Monetary Authorities Public Sector Entities</t>
        </r>
      </text>
    </comment>
    <comment ref="AU16" authorId="0" shapeId="0" xr:uid="{00000000-0006-0000-2F00-000095000000}">
      <text>
        <r>
          <rPr>
            <b/>
            <sz val="9"/>
            <color indexed="81"/>
            <rFont val="Tahoma"/>
            <family val="2"/>
          </rPr>
          <t>Metric = F_1_Commitment_Unsecured_Doubtful_Amount_x000D_
Data Type = Bk_Number 19 - 9_x000D_
Bk_Assconcomloc = Singapore_x000D_
Bk_AssByClassJurisd = Governments Central Banks Official Monetary Authorities Public Sector Entities</t>
        </r>
      </text>
    </comment>
    <comment ref="AV16" authorId="0" shapeId="0" xr:uid="{00000000-0006-0000-2F00-000096000000}">
      <text>
        <r>
          <rPr>
            <b/>
            <sz val="9"/>
            <color indexed="81"/>
            <rFont val="Tahoma"/>
            <family val="2"/>
          </rPr>
          <t>Metric = F_1_Commitment_Unsecured_Loss_Amount_x000D_
Data Type = Bk_Number 19 - 9_x000D_
Bk_Assconcomloc = Singapore_x000D_
Bk_AssByClassJurisd = Governments Central Banks Official Monetary Authorities Public Sector Entities</t>
        </r>
      </text>
    </comment>
    <comment ref="AW16" authorId="0" shapeId="0" xr:uid="{00000000-0006-0000-2F00-000097000000}">
      <text>
        <r>
          <rPr>
            <b/>
            <sz val="9"/>
            <color indexed="81"/>
            <rFont val="Tahoma"/>
            <family val="2"/>
          </rPr>
          <t>Metric = F_1_Stage3LossAllowCredImpairExpo_Substand_Amount_x000D_
Data Type = Bk_Number 19 - 9_x000D_
Bk_Assconcomloc = Singapore_x000D_
Bk_AssByClassJurisd = Governments Central Banks Official Monetary Authorities Public Sector Entities</t>
        </r>
      </text>
    </comment>
    <comment ref="AX16" authorId="0" shapeId="0" xr:uid="{00000000-0006-0000-2F00-000098000000}">
      <text>
        <r>
          <rPr>
            <b/>
            <sz val="9"/>
            <color indexed="81"/>
            <rFont val="Tahoma"/>
            <family val="2"/>
          </rPr>
          <t>Metric = F_1_Stage3LossAllowCredImpairExpo_Doubtful_Amount_x000D_
Data Type = Bk_Number 19 - 9_x000D_
Bk_Assconcomloc = Singapore_x000D_
Bk_AssByClassJurisd = Governments Central Banks Official Monetary Authorities Public Sector Entities</t>
        </r>
      </text>
    </comment>
    <comment ref="AY16" authorId="0" shapeId="0" xr:uid="{00000000-0006-0000-2F00-000099000000}">
      <text>
        <r>
          <rPr>
            <b/>
            <sz val="9"/>
            <color indexed="81"/>
            <rFont val="Tahoma"/>
            <family val="2"/>
          </rPr>
          <t>Metric = F_1_Stage3LossAllowCredImpairExpo_Loss_Amount_x000D_
Data Type = Bk_Number 19 - 9_x000D_
Bk_Assconcomloc = Singapore_x000D_
Bk_AssByClassJurisd = Governments Central Banks Official Monetary Authorities Public Sector Entities</t>
        </r>
      </text>
    </comment>
    <comment ref="AZ16" authorId="0" shapeId="0" xr:uid="{00000000-0006-0000-2F00-00009A000000}">
      <text>
        <r>
          <rPr>
            <b/>
            <sz val="9"/>
            <color indexed="81"/>
            <rFont val="Tahoma"/>
            <family val="2"/>
          </rPr>
          <t>Metric = F_1_NumberBorrowers_Substand_Amount_x000D_
Data Type = Bk_Number 19 - 9_x000D_
Bk_Assconcomloc = Singapore_x000D_
Bk_AssByClassJurisd = Governments Central Banks Official Monetary Authorities Public Sector Entities</t>
        </r>
      </text>
    </comment>
    <comment ref="BA16" authorId="0" shapeId="0" xr:uid="{00000000-0006-0000-2F00-00009B000000}">
      <text>
        <r>
          <rPr>
            <b/>
            <sz val="9"/>
            <color indexed="81"/>
            <rFont val="Tahoma"/>
            <family val="2"/>
          </rPr>
          <t>Metric = F_1_NumberBorrowers_Doubtful_Amount_x000D_
Data Type = Bk_Number 19 - 9_x000D_
Bk_Assconcomloc = Singapore_x000D_
Bk_AssByClassJurisd = Governments Central Banks Official Monetary Authorities Public Sector Entities</t>
        </r>
      </text>
    </comment>
    <comment ref="BB16" authorId="0" shapeId="0" xr:uid="{00000000-0006-0000-2F00-00009C000000}">
      <text>
        <r>
          <rPr>
            <b/>
            <sz val="9"/>
            <color indexed="81"/>
            <rFont val="Tahoma"/>
            <family val="2"/>
          </rPr>
          <t>Metric = F_1_NumberBorrowers_Loss_Amount_x000D_
Data Type = Bk_Number 19 - 9_x000D_
Bk_Assconcomloc = Singapore_x000D_
Bk_AssByClassJurisd = Governments Central Banks Official Monetary Authorities Public Sector Entities</t>
        </r>
      </text>
    </comment>
    <comment ref="C20" authorId="0" shapeId="0" xr:uid="{00000000-0006-0000-2F00-00009D000000}">
      <text>
        <r>
          <rPr>
            <b/>
            <sz val="9"/>
            <color indexed="81"/>
            <rFont val="Tahoma"/>
            <family val="2"/>
          </rPr>
          <t>Metric = F_1_LoanAdvaInclBillDiscPurch_Secured_Pass_Amount_x000D_
Data Type = Bk_Number 19 - 9_x000D_
Bk_Assconcomloc = Singapore_x000D_
Bk_AssByClassJurisd = Non Profit Institutions Natural Persons Families International Organisations Others</t>
        </r>
      </text>
    </comment>
    <comment ref="D20" authorId="0" shapeId="0" xr:uid="{00000000-0006-0000-2F00-00009E000000}">
      <text>
        <r>
          <rPr>
            <b/>
            <sz val="9"/>
            <color indexed="81"/>
            <rFont val="Tahoma"/>
            <family val="2"/>
          </rPr>
          <t>Metric = F_1_LoanAdvaInclBillDiscPurch_Secured_SpecMention_Amount_x000D_
Data Type = Bk_Number 19 - 9_x000D_
Bk_Assconcomloc = Singapore_x000D_
Bk_AssByClassJurisd = Non Profit Institutions Natural Persons Families International Organisations Others</t>
        </r>
      </text>
    </comment>
    <comment ref="E20" authorId="0" shapeId="0" xr:uid="{00000000-0006-0000-2F00-00009F000000}">
      <text>
        <r>
          <rPr>
            <b/>
            <sz val="9"/>
            <color indexed="81"/>
            <rFont val="Tahoma"/>
            <family val="2"/>
          </rPr>
          <t>Metric = F_1_LoanAdvaInclBillDiscPurch_Secured_Substand_Amount_x000D_
Data Type = Bk_Number 19 - 9_x000D_
Bk_Assconcomloc = Singapore_x000D_
Bk_AssByClassJurisd = Non Profit Institutions Natural Persons Families International Organisations Others</t>
        </r>
      </text>
    </comment>
    <comment ref="F20" authorId="0" shapeId="0" xr:uid="{00000000-0006-0000-2F00-0000A0000000}">
      <text>
        <r>
          <rPr>
            <b/>
            <sz val="9"/>
            <color indexed="81"/>
            <rFont val="Tahoma"/>
            <family val="2"/>
          </rPr>
          <t>Metric = F_1_LoanAdvaInclBillDiscPurch_Secured_Doubtful_Amount_x000D_
Data Type = Bk_Number 19 - 9_x000D_
Bk_Assconcomloc = Singapore_x000D_
Bk_AssByClassJurisd = Non Profit Institutions Natural Persons Families International Organisations Others</t>
        </r>
      </text>
    </comment>
    <comment ref="G20" authorId="0" shapeId="0" xr:uid="{00000000-0006-0000-2F00-0000A1000000}">
      <text>
        <r>
          <rPr>
            <b/>
            <sz val="9"/>
            <color indexed="81"/>
            <rFont val="Tahoma"/>
            <family val="2"/>
          </rPr>
          <t>Metric = F_1_LoanAdvaInclBillDiscPurch_Secured_Loss_Amount_x000D_
Data Type = Bk_Number 19 - 9_x000D_
Bk_Assconcomloc = Singapore_x000D_
Bk_AssByClassJurisd = Non Profit Institutions Natural Persons Families International Organisations Others</t>
        </r>
      </text>
    </comment>
    <comment ref="H20" authorId="0" shapeId="0" xr:uid="{00000000-0006-0000-2F00-0000A2000000}">
      <text>
        <r>
          <rPr>
            <b/>
            <sz val="9"/>
            <color indexed="81"/>
            <rFont val="Tahoma"/>
            <family val="2"/>
          </rPr>
          <t>Metric = F_1_LoanAdvaInclBillDiscPurch_Unsecured_Pass_Amount_x000D_
Data Type = Bk_Number 19 - 9_x000D_
Bk_Assconcomloc = Singapore_x000D_
Bk_AssByClassJurisd = Non Profit Institutions Natural Persons Families International Organisations Others</t>
        </r>
      </text>
    </comment>
    <comment ref="I20" authorId="0" shapeId="0" xr:uid="{00000000-0006-0000-2F00-0000A3000000}">
      <text>
        <r>
          <rPr>
            <b/>
            <sz val="9"/>
            <color indexed="81"/>
            <rFont val="Tahoma"/>
            <family val="2"/>
          </rPr>
          <t>Metric = F_1_LoanAdvaInclBillDiscPurch_Unsecured_SpecMention_Amount_x000D_
Data Type = Bk_Number 19 - 9_x000D_
Bk_Assconcomloc = Singapore_x000D_
Bk_AssByClassJurisd = Non Profit Institutions Natural Persons Families International Organisations Others</t>
        </r>
      </text>
    </comment>
    <comment ref="J20" authorId="0" shapeId="0" xr:uid="{00000000-0006-0000-2F00-0000A4000000}">
      <text>
        <r>
          <rPr>
            <b/>
            <sz val="9"/>
            <color indexed="81"/>
            <rFont val="Tahoma"/>
            <family val="2"/>
          </rPr>
          <t>Metric = F_1_LoanAdvaInclBillDiscPurch_Unsecured_Substand_Amount_x000D_
Data Type = Bk_Number 19 - 9_x000D_
Bk_Assconcomloc = Singapore_x000D_
Bk_AssByClassJurisd = Non Profit Institutions Natural Persons Families International Organisations Others</t>
        </r>
      </text>
    </comment>
    <comment ref="K20" authorId="0" shapeId="0" xr:uid="{00000000-0006-0000-2F00-0000A5000000}">
      <text>
        <r>
          <rPr>
            <b/>
            <sz val="9"/>
            <color indexed="81"/>
            <rFont val="Tahoma"/>
            <family val="2"/>
          </rPr>
          <t>Metric = F_1_LoanAdvaInclBillDiscPurch_Unsecured_Doubtful_Amount_x000D_
Data Type = Bk_Number 19 - 9_x000D_
Bk_Assconcomloc = Singapore_x000D_
Bk_AssByClassJurisd = Non Profit Institutions Natural Persons Families International Organisations Others</t>
        </r>
      </text>
    </comment>
    <comment ref="L20" authorId="0" shapeId="0" xr:uid="{00000000-0006-0000-2F00-0000A6000000}">
      <text>
        <r>
          <rPr>
            <b/>
            <sz val="9"/>
            <color indexed="81"/>
            <rFont val="Tahoma"/>
            <family val="2"/>
          </rPr>
          <t>Metric = F_1_LoanAdvaInclBillDiscPurch_Unsecured_Loss_Amount_x000D_
Data Type = Bk_Number 19 - 9_x000D_
Bk_Assconcomloc = Singapore_x000D_
Bk_AssByClassJurisd = Non Profit Institutions Natural Persons Families International Organisations Others</t>
        </r>
      </text>
    </comment>
    <comment ref="M20" authorId="0" shapeId="0" xr:uid="{00000000-0006-0000-2F00-0000A7000000}">
      <text>
        <r>
          <rPr>
            <b/>
            <sz val="9"/>
            <color indexed="81"/>
            <rFont val="Tahoma"/>
            <family val="2"/>
          </rPr>
          <t>Metric = F_1_DebtSecurities_Secured_Pass_Amount_x000D_
Data Type = Bk_Number 19 - 9_x000D_
Bk_Assconcomloc = Singapore_x000D_
Bk_AssByClassJurisd = Non Profit Institutions Natural Persons Families International Organisations Others</t>
        </r>
      </text>
    </comment>
    <comment ref="N20" authorId="0" shapeId="0" xr:uid="{00000000-0006-0000-2F00-0000A8000000}">
      <text>
        <r>
          <rPr>
            <b/>
            <sz val="9"/>
            <color indexed="81"/>
            <rFont val="Tahoma"/>
            <family val="2"/>
          </rPr>
          <t>Metric = F_1_DebtSecurities_Secured_SpecMention_Amount_x000D_
Data Type = Bk_Number 19 - 9_x000D_
Bk_Assconcomloc = Singapore_x000D_
Bk_AssByClassJurisd = Non Profit Institutions Natural Persons Families International Organisations Others</t>
        </r>
      </text>
    </comment>
    <comment ref="O20" authorId="0" shapeId="0" xr:uid="{00000000-0006-0000-2F00-0000A9000000}">
      <text>
        <r>
          <rPr>
            <b/>
            <sz val="9"/>
            <color indexed="81"/>
            <rFont val="Tahoma"/>
            <family val="2"/>
          </rPr>
          <t>Metric = F_1_DebtSecurities_Secured_Substand_Amount_x000D_
Data Type = Bk_Number 19 - 9_x000D_
Bk_Assconcomloc = Singapore_x000D_
Bk_AssByClassJurisd = Non Profit Institutions Natural Persons Families International Organisations Others</t>
        </r>
      </text>
    </comment>
    <comment ref="P20" authorId="0" shapeId="0" xr:uid="{00000000-0006-0000-2F00-0000AA000000}">
      <text>
        <r>
          <rPr>
            <b/>
            <sz val="9"/>
            <color indexed="81"/>
            <rFont val="Tahoma"/>
            <family val="2"/>
          </rPr>
          <t>Metric = F_1_DebtSecurities_Secured_Doubtful_Amount_x000D_
Data Type = Bk_Number 19 - 9_x000D_
Bk_Assconcomloc = Singapore_x000D_
Bk_AssByClassJurisd = Non Profit Institutions Natural Persons Families International Organisations Others</t>
        </r>
      </text>
    </comment>
    <comment ref="Q20" authorId="0" shapeId="0" xr:uid="{00000000-0006-0000-2F00-0000AB000000}">
      <text>
        <r>
          <rPr>
            <b/>
            <sz val="9"/>
            <color indexed="81"/>
            <rFont val="Tahoma"/>
            <family val="2"/>
          </rPr>
          <t>Metric = F_1_DebtSecurities_Secured_Loss_Amount_x000D_
Data Type = Bk_Number 19 - 9_x000D_
Bk_Assconcomloc = Singapore_x000D_
Bk_AssByClassJurisd = Non Profit Institutions Natural Persons Families International Organisations Others</t>
        </r>
      </text>
    </comment>
    <comment ref="R20" authorId="0" shapeId="0" xr:uid="{00000000-0006-0000-2F00-0000AC000000}">
      <text>
        <r>
          <rPr>
            <b/>
            <sz val="9"/>
            <color indexed="81"/>
            <rFont val="Tahoma"/>
            <family val="2"/>
          </rPr>
          <t>Metric = F_1_DebtSecurities_Unsecured_Pass_Amount_x000D_
Data Type = Bk_Number 19 - 9_x000D_
Bk_Assconcomloc = Singapore_x000D_
Bk_AssByClassJurisd = Non Profit Institutions Natural Persons Families International Organisations Others</t>
        </r>
      </text>
    </comment>
    <comment ref="S20" authorId="0" shapeId="0" xr:uid="{00000000-0006-0000-2F00-0000AD000000}">
      <text>
        <r>
          <rPr>
            <b/>
            <sz val="9"/>
            <color indexed="81"/>
            <rFont val="Tahoma"/>
            <family val="2"/>
          </rPr>
          <t>Metric = F_1_DebtSecurities_Unsecured_SpecMention_Amount_x000D_
Data Type = Bk_Number 19 - 9_x000D_
Bk_Assconcomloc = Singapore_x000D_
Bk_AssByClassJurisd = Non Profit Institutions Natural Persons Families International Organisations Others</t>
        </r>
      </text>
    </comment>
    <comment ref="T20" authorId="0" shapeId="0" xr:uid="{00000000-0006-0000-2F00-0000AE000000}">
      <text>
        <r>
          <rPr>
            <b/>
            <sz val="9"/>
            <color indexed="81"/>
            <rFont val="Tahoma"/>
            <family val="2"/>
          </rPr>
          <t>Metric = F_1_DebtSecurities_Unsecured_Substand_Amount_x000D_
Data Type = Bk_Number 19 - 9_x000D_
Bk_Assconcomloc = Singapore_x000D_
Bk_AssByClassJurisd = Non Profit Institutions Natural Persons Families International Organisations Others</t>
        </r>
      </text>
    </comment>
    <comment ref="U20" authorId="0" shapeId="0" xr:uid="{00000000-0006-0000-2F00-0000AF000000}">
      <text>
        <r>
          <rPr>
            <b/>
            <sz val="9"/>
            <color indexed="81"/>
            <rFont val="Tahoma"/>
            <family val="2"/>
          </rPr>
          <t>Metric = F_1_DebtSecurities_Unsecured_Doubtful_Amount_x000D_
Data Type = Bk_Number 19 - 9_x000D_
Bk_Assconcomloc = Singapore_x000D_
Bk_AssByClassJurisd = Non Profit Institutions Natural Persons Families International Organisations Others</t>
        </r>
      </text>
    </comment>
    <comment ref="V20" authorId="0" shapeId="0" xr:uid="{00000000-0006-0000-2F00-0000B0000000}">
      <text>
        <r>
          <rPr>
            <b/>
            <sz val="9"/>
            <color indexed="81"/>
            <rFont val="Tahoma"/>
            <family val="2"/>
          </rPr>
          <t>Metric = F_1_DebtSecurities_Unsecured_Loss_Amount_x000D_
Data Type = Bk_Number 19 - 9_x000D_
Bk_Assconcomloc = Singapore_x000D_
Bk_AssByClassJurisd = Non Profit Institutions Natural Persons Families International Organisations Others</t>
        </r>
      </text>
    </comment>
    <comment ref="W20" authorId="0" shapeId="0" xr:uid="{00000000-0006-0000-2F00-0000B1000000}">
      <text>
        <r>
          <rPr>
            <b/>
            <sz val="9"/>
            <color indexed="81"/>
            <rFont val="Tahoma"/>
            <family val="2"/>
          </rPr>
          <t>Metric = F_1_OtherGradeAsset_Secured_Substand_Amount_x000D_
Data Type = Bk_Number 19 - 9_x000D_
Bk_Assconcomloc = Singapore_x000D_
Bk_AssByClassJurisd = Non Profit Institutions Natural Persons Families International Organisations Others</t>
        </r>
      </text>
    </comment>
    <comment ref="X20" authorId="0" shapeId="0" xr:uid="{00000000-0006-0000-2F00-0000B2000000}">
      <text>
        <r>
          <rPr>
            <b/>
            <sz val="9"/>
            <color indexed="81"/>
            <rFont val="Tahoma"/>
            <family val="2"/>
          </rPr>
          <t>Metric = F_1_OtherGradeAsset_Secured_Doubtful_Amount_x000D_
Data Type = Bk_Number 19 - 9_x000D_
Bk_Assconcomloc = Singapore_x000D_
Bk_AssByClassJurisd = Non Profit Institutions Natural Persons Families International Organisations Others</t>
        </r>
      </text>
    </comment>
    <comment ref="Y20" authorId="0" shapeId="0" xr:uid="{00000000-0006-0000-2F00-0000B3000000}">
      <text>
        <r>
          <rPr>
            <b/>
            <sz val="9"/>
            <color indexed="81"/>
            <rFont val="Tahoma"/>
            <family val="2"/>
          </rPr>
          <t>Metric = F_1_OtherGradeAsset_Secured_Loss_Amount_x000D_
Data Type = Bk_Number 19 - 9_x000D_
Bk_Assconcomloc = Singapore_x000D_
Bk_AssByClassJurisd = Non Profit Institutions Natural Persons Families International Organisations Others</t>
        </r>
      </text>
    </comment>
    <comment ref="Z20" authorId="0" shapeId="0" xr:uid="{00000000-0006-0000-2F00-0000B4000000}">
      <text>
        <r>
          <rPr>
            <b/>
            <sz val="9"/>
            <color indexed="81"/>
            <rFont val="Tahoma"/>
            <family val="2"/>
          </rPr>
          <t>Metric = F_1_OtherGradeAsset_Unsecured_Substand_Amount_x000D_
Data Type = Bk_Number 19 - 9_x000D_
Bk_Assconcomloc = Singapore_x000D_
Bk_AssByClassJurisd = Non Profit Institutions Natural Persons Families International Organisations Others</t>
        </r>
      </text>
    </comment>
    <comment ref="AA20" authorId="0" shapeId="0" xr:uid="{00000000-0006-0000-2F00-0000B5000000}">
      <text>
        <r>
          <rPr>
            <b/>
            <sz val="9"/>
            <color indexed="81"/>
            <rFont val="Tahoma"/>
            <family val="2"/>
          </rPr>
          <t>Metric = F_1_OtherGradeAsset_Unsecured_Doubtful_Amount_x000D_
Data Type = Bk_Number 19 - 9_x000D_
Bk_Assconcomloc = Singapore_x000D_
Bk_AssByClassJurisd = Non Profit Institutions Natural Persons Families International Organisations Others</t>
        </r>
      </text>
    </comment>
    <comment ref="AB20" authorId="0" shapeId="0" xr:uid="{00000000-0006-0000-2F00-0000B6000000}">
      <text>
        <r>
          <rPr>
            <b/>
            <sz val="9"/>
            <color indexed="81"/>
            <rFont val="Tahoma"/>
            <family val="2"/>
          </rPr>
          <t>Metric = F_1_OtherGradeAsset_Unsecured_Loss_Amount_x000D_
Data Type = Bk_Number 19 - 9_x000D_
Bk_Assconcomloc = Singapore_x000D_
Bk_AssByClassJurisd = Non Profit Institutions Natural Persons Families International Organisations Others</t>
        </r>
      </text>
    </comment>
    <comment ref="AC20" authorId="0" shapeId="0" xr:uid="{00000000-0006-0000-2F00-0000B7000000}">
      <text>
        <r>
          <rPr>
            <b/>
            <sz val="9"/>
            <color indexed="81"/>
            <rFont val="Tahoma"/>
            <family val="2"/>
          </rPr>
          <t>Metric = F_1_ContingentItem_Secured_Pass_Amount_x000D_
Data Type = Bk_Number 19 - 9_x000D_
Bk_Assconcomloc = Singapore_x000D_
Bk_AssByClassJurisd = Non Profit Institutions Natural Persons Families International Organisations Others</t>
        </r>
      </text>
    </comment>
    <comment ref="AD20" authorId="0" shapeId="0" xr:uid="{00000000-0006-0000-2F00-0000B8000000}">
      <text>
        <r>
          <rPr>
            <b/>
            <sz val="9"/>
            <color indexed="81"/>
            <rFont val="Tahoma"/>
            <family val="2"/>
          </rPr>
          <t>Metric = F_1_ContingentItem_Secured_SpecMention_Amount_x000D_
Data Type = Bk_Number 19 - 9_x000D_
Bk_Assconcomloc = Singapore_x000D_
Bk_AssByClassJurisd = Non Profit Institutions Natural Persons Families International Organisations Others</t>
        </r>
      </text>
    </comment>
    <comment ref="AE20" authorId="0" shapeId="0" xr:uid="{00000000-0006-0000-2F00-0000B9000000}">
      <text>
        <r>
          <rPr>
            <b/>
            <sz val="9"/>
            <color indexed="81"/>
            <rFont val="Tahoma"/>
            <family val="2"/>
          </rPr>
          <t>Metric = F_1_ContingentItem_Secured_Substand_Amount_x000D_
Data Type = Bk_Number 19 - 9_x000D_
Bk_Assconcomloc = Singapore_x000D_
Bk_AssByClassJurisd = Non Profit Institutions Natural Persons Families International Organisations Others</t>
        </r>
      </text>
    </comment>
    <comment ref="AF20" authorId="0" shapeId="0" xr:uid="{00000000-0006-0000-2F00-0000BA000000}">
      <text>
        <r>
          <rPr>
            <b/>
            <sz val="9"/>
            <color indexed="81"/>
            <rFont val="Tahoma"/>
            <family val="2"/>
          </rPr>
          <t>Metric = F_1_ContingentItem_Secured_Doubtful_Amount_x000D_
Data Type = Bk_Number 19 - 9_x000D_
Bk_Assconcomloc = Singapore_x000D_
Bk_AssByClassJurisd = Non Profit Institutions Natural Persons Families International Organisations Others</t>
        </r>
      </text>
    </comment>
    <comment ref="AG20" authorId="0" shapeId="0" xr:uid="{00000000-0006-0000-2F00-0000BB000000}">
      <text>
        <r>
          <rPr>
            <b/>
            <sz val="9"/>
            <color indexed="81"/>
            <rFont val="Tahoma"/>
            <family val="2"/>
          </rPr>
          <t>Metric = F_1_ContingentItem_Secured_Loss_Amount_x000D_
Data Type = Bk_Number 19 - 9_x000D_
Bk_Assconcomloc = Singapore_x000D_
Bk_AssByClassJurisd = Non Profit Institutions Natural Persons Families International Organisations Others</t>
        </r>
      </text>
    </comment>
    <comment ref="AH20" authorId="0" shapeId="0" xr:uid="{00000000-0006-0000-2F00-0000BC000000}">
      <text>
        <r>
          <rPr>
            <b/>
            <sz val="9"/>
            <color indexed="81"/>
            <rFont val="Tahoma"/>
            <family val="2"/>
          </rPr>
          <t>Metric = F_1_ContingentItem_Unsecured_Pass_Amount_x000D_
Data Type = Bk_Number 19 - 9_x000D_
Bk_Assconcomloc = Singapore_x000D_
Bk_AssByClassJurisd = Non Profit Institutions Natural Persons Families International Organisations Others</t>
        </r>
      </text>
    </comment>
    <comment ref="AI20" authorId="0" shapeId="0" xr:uid="{00000000-0006-0000-2F00-0000BD000000}">
      <text>
        <r>
          <rPr>
            <b/>
            <sz val="9"/>
            <color indexed="81"/>
            <rFont val="Tahoma"/>
            <family val="2"/>
          </rPr>
          <t>Metric = F_1_ContingentItem_Unsecured_SpecMention_Amount_x000D_
Data Type = Bk_Number 19 - 9_x000D_
Bk_Assconcomloc = Singapore_x000D_
Bk_AssByClassJurisd = Non Profit Institutions Natural Persons Families International Organisations Others</t>
        </r>
      </text>
    </comment>
    <comment ref="AJ20" authorId="0" shapeId="0" xr:uid="{00000000-0006-0000-2F00-0000BE000000}">
      <text>
        <r>
          <rPr>
            <b/>
            <sz val="9"/>
            <color indexed="81"/>
            <rFont val="Tahoma"/>
            <family val="2"/>
          </rPr>
          <t>Metric = F_1_ContingentItem_Unsecured_Substand_Amount_x000D_
Data Type = Bk_Number 19 - 9_x000D_
Bk_Assconcomloc = Singapore_x000D_
Bk_AssByClassJurisd = Non Profit Institutions Natural Persons Families International Organisations Others</t>
        </r>
      </text>
    </comment>
    <comment ref="AK20" authorId="0" shapeId="0" xr:uid="{00000000-0006-0000-2F00-0000BF000000}">
      <text>
        <r>
          <rPr>
            <b/>
            <sz val="9"/>
            <color indexed="81"/>
            <rFont val="Tahoma"/>
            <family val="2"/>
          </rPr>
          <t>Metric = F_1_ContingentItem_Unsecured_Doubtful_Amount_x000D_
Data Type = Bk_Number 19 - 9_x000D_
Bk_Assconcomloc = Singapore_x000D_
Bk_AssByClassJurisd = Non Profit Institutions Natural Persons Families International Organisations Others</t>
        </r>
      </text>
    </comment>
    <comment ref="AL20" authorId="0" shapeId="0" xr:uid="{00000000-0006-0000-2F00-0000C0000000}">
      <text>
        <r>
          <rPr>
            <b/>
            <sz val="9"/>
            <color indexed="81"/>
            <rFont val="Tahoma"/>
            <family val="2"/>
          </rPr>
          <t>Metric = F_1_ContingentItem_Unsecured_Loss_Amount_x000D_
Data Type = Bk_Number 19 - 9_x000D_
Bk_Assconcomloc = Singapore_x000D_
Bk_AssByClassJurisd = Non Profit Institutions Natural Persons Families International Organisations Others</t>
        </r>
      </text>
    </comment>
    <comment ref="AM20" authorId="0" shapeId="0" xr:uid="{00000000-0006-0000-2F00-0000C1000000}">
      <text>
        <r>
          <rPr>
            <b/>
            <sz val="9"/>
            <color indexed="81"/>
            <rFont val="Tahoma"/>
            <family val="2"/>
          </rPr>
          <t>Metric = F_1_Commitment_Secured_Pass_Amount_x000D_
Data Type = Bk_Number 19 - 9_x000D_
Bk_Assconcomloc = Singapore_x000D_
Bk_AssByClassJurisd = Non Profit Institutions Natural Persons Families International Organisations Others</t>
        </r>
      </text>
    </comment>
    <comment ref="AN20" authorId="0" shapeId="0" xr:uid="{00000000-0006-0000-2F00-0000C2000000}">
      <text>
        <r>
          <rPr>
            <b/>
            <sz val="9"/>
            <color indexed="81"/>
            <rFont val="Tahoma"/>
            <family val="2"/>
          </rPr>
          <t>Metric = F_1_Commitment_Secured_SpecMention_Amount_x000D_
Data Type = Bk_Number 19 - 9_x000D_
Bk_Assconcomloc = Singapore_x000D_
Bk_AssByClassJurisd = Non Profit Institutions Natural Persons Families International Organisations Others</t>
        </r>
      </text>
    </comment>
    <comment ref="AO20" authorId="0" shapeId="0" xr:uid="{00000000-0006-0000-2F00-0000C3000000}">
      <text>
        <r>
          <rPr>
            <b/>
            <sz val="9"/>
            <color indexed="81"/>
            <rFont val="Tahoma"/>
            <family val="2"/>
          </rPr>
          <t>Metric = F_1_Commitment_Secured_Substand_Amount_x000D_
Data Type = Bk_Number 19 - 9_x000D_
Bk_Assconcomloc = Singapore_x000D_
Bk_AssByClassJurisd = Non Profit Institutions Natural Persons Families International Organisations Others</t>
        </r>
      </text>
    </comment>
    <comment ref="AP20" authorId="0" shapeId="0" xr:uid="{00000000-0006-0000-2F00-0000C4000000}">
      <text>
        <r>
          <rPr>
            <b/>
            <sz val="9"/>
            <color indexed="81"/>
            <rFont val="Tahoma"/>
            <family val="2"/>
          </rPr>
          <t>Metric = F_1_Commitment_Secured_Doubtful_Amount_x000D_
Data Type = Bk_Number 19 - 9_x000D_
Bk_Assconcomloc = Singapore_x000D_
Bk_AssByClassJurisd = Non Profit Institutions Natural Persons Families International Organisations Others</t>
        </r>
      </text>
    </comment>
    <comment ref="AQ20" authorId="0" shapeId="0" xr:uid="{00000000-0006-0000-2F00-0000C5000000}">
      <text>
        <r>
          <rPr>
            <b/>
            <sz val="9"/>
            <color indexed="81"/>
            <rFont val="Tahoma"/>
            <family val="2"/>
          </rPr>
          <t>Metric = F_1_Commitment_Secured_Loss_Amount_x000D_
Data Type = Bk_Number 19 - 9_x000D_
Bk_Assconcomloc = Singapore_x000D_
Bk_AssByClassJurisd = Non Profit Institutions Natural Persons Families International Organisations Others</t>
        </r>
      </text>
    </comment>
    <comment ref="AR20" authorId="0" shapeId="0" xr:uid="{00000000-0006-0000-2F00-0000C6000000}">
      <text>
        <r>
          <rPr>
            <b/>
            <sz val="9"/>
            <color indexed="81"/>
            <rFont val="Tahoma"/>
            <family val="2"/>
          </rPr>
          <t>Metric = F_1_Commitment_Unsecured_Pass_Amount_x000D_
Data Type = Bk_Number 19 - 9_x000D_
Bk_Assconcomloc = Singapore_x000D_
Bk_AssByClassJurisd = Non Profit Institutions Natural Persons Families International Organisations Others</t>
        </r>
      </text>
    </comment>
    <comment ref="AS20" authorId="0" shapeId="0" xr:uid="{00000000-0006-0000-2F00-0000C7000000}">
      <text>
        <r>
          <rPr>
            <b/>
            <sz val="9"/>
            <color indexed="81"/>
            <rFont val="Tahoma"/>
            <family val="2"/>
          </rPr>
          <t>Metric = F_1_Commitment_Unsecured_SpecMention_Amount_x000D_
Data Type = Bk_Number 19 - 9_x000D_
Bk_Assconcomloc = Singapore_x000D_
Bk_AssByClassJurisd = Non Profit Institutions Natural Persons Families International Organisations Others</t>
        </r>
      </text>
    </comment>
    <comment ref="AT20" authorId="0" shapeId="0" xr:uid="{00000000-0006-0000-2F00-0000C8000000}">
      <text>
        <r>
          <rPr>
            <b/>
            <sz val="9"/>
            <color indexed="81"/>
            <rFont val="Tahoma"/>
            <family val="2"/>
          </rPr>
          <t>Metric = F_1_Commitment_Unsecured_Substand_Amount_x000D_
Data Type = Bk_Number 19 - 9_x000D_
Bk_Assconcomloc = Singapore_x000D_
Bk_AssByClassJurisd = Non Profit Institutions Natural Persons Families International Organisations Others</t>
        </r>
      </text>
    </comment>
    <comment ref="AU20" authorId="0" shapeId="0" xr:uid="{00000000-0006-0000-2F00-0000C9000000}">
      <text>
        <r>
          <rPr>
            <b/>
            <sz val="9"/>
            <color indexed="81"/>
            <rFont val="Tahoma"/>
            <family val="2"/>
          </rPr>
          <t>Metric = F_1_Commitment_Unsecured_Doubtful_Amount_x000D_
Data Type = Bk_Number 19 - 9_x000D_
Bk_Assconcomloc = Singapore_x000D_
Bk_AssByClassJurisd = Non Profit Institutions Natural Persons Families International Organisations Others</t>
        </r>
      </text>
    </comment>
    <comment ref="AV20" authorId="0" shapeId="0" xr:uid="{00000000-0006-0000-2F00-0000CA000000}">
      <text>
        <r>
          <rPr>
            <b/>
            <sz val="9"/>
            <color indexed="81"/>
            <rFont val="Tahoma"/>
            <family val="2"/>
          </rPr>
          <t>Metric = F_1_Commitment_Unsecured_Loss_Amount_x000D_
Data Type = Bk_Number 19 - 9_x000D_
Bk_Assconcomloc = Singapore_x000D_
Bk_AssByClassJurisd = Non Profit Institutions Natural Persons Families International Organisations Others</t>
        </r>
      </text>
    </comment>
    <comment ref="AW20" authorId="0" shapeId="0" xr:uid="{00000000-0006-0000-2F00-0000CB000000}">
      <text>
        <r>
          <rPr>
            <b/>
            <sz val="9"/>
            <color indexed="81"/>
            <rFont val="Tahoma"/>
            <family val="2"/>
          </rPr>
          <t>Metric = F_1_Stage3LossAllowCredImpairExpo_Substand_Amount_x000D_
Data Type = Bk_Number 19 - 9_x000D_
Bk_Assconcomloc = Singapore_x000D_
Bk_AssByClassJurisd = Non Profit Institutions Natural Persons Families International Organisations Others</t>
        </r>
      </text>
    </comment>
    <comment ref="AX20" authorId="0" shapeId="0" xr:uid="{00000000-0006-0000-2F00-0000CC000000}">
      <text>
        <r>
          <rPr>
            <b/>
            <sz val="9"/>
            <color indexed="81"/>
            <rFont val="Tahoma"/>
            <family val="2"/>
          </rPr>
          <t>Metric = F_1_Stage3LossAllowCredImpairExpo_Doubtful_Amount_x000D_
Data Type = Bk_Number 19 - 9_x000D_
Bk_Assconcomloc = Singapore_x000D_
Bk_AssByClassJurisd = Non Profit Institutions Natural Persons Families International Organisations Others</t>
        </r>
      </text>
    </comment>
    <comment ref="AY20" authorId="0" shapeId="0" xr:uid="{00000000-0006-0000-2F00-0000CD000000}">
      <text>
        <r>
          <rPr>
            <b/>
            <sz val="9"/>
            <color indexed="81"/>
            <rFont val="Tahoma"/>
            <family val="2"/>
          </rPr>
          <t>Metric = F_1_Stage3LossAllowCredImpairExpo_Loss_Amount_x000D_
Data Type = Bk_Number 19 - 9_x000D_
Bk_Assconcomloc = Singapore_x000D_
Bk_AssByClassJurisd = Non Profit Institutions Natural Persons Families International Organisations Others</t>
        </r>
      </text>
    </comment>
    <comment ref="AZ20" authorId="0" shapeId="0" xr:uid="{00000000-0006-0000-2F00-0000CE000000}">
      <text>
        <r>
          <rPr>
            <b/>
            <sz val="9"/>
            <color indexed="81"/>
            <rFont val="Tahoma"/>
            <family val="2"/>
          </rPr>
          <t>Metric = F_1_NumberBorrowers_Substand_Amount_x000D_
Data Type = Bk_Number 19 - 9_x000D_
Bk_Assconcomloc = Singapore_x000D_
Bk_AssByClassJurisd = Non Profit Institutions Natural Persons Families International Organisations Others</t>
        </r>
      </text>
    </comment>
    <comment ref="BA20" authorId="0" shapeId="0" xr:uid="{00000000-0006-0000-2F00-0000CF000000}">
      <text>
        <r>
          <rPr>
            <b/>
            <sz val="9"/>
            <color indexed="81"/>
            <rFont val="Tahoma"/>
            <family val="2"/>
          </rPr>
          <t>Metric = F_1_NumberBorrowers_Doubtful_Amount_x000D_
Data Type = Bk_Number 19 - 9_x000D_
Bk_Assconcomloc = Singapore_x000D_
Bk_AssByClassJurisd = Non Profit Institutions Natural Persons Families International Organisations Others</t>
        </r>
      </text>
    </comment>
    <comment ref="BB20" authorId="0" shapeId="0" xr:uid="{00000000-0006-0000-2F00-0000D0000000}">
      <text>
        <r>
          <rPr>
            <b/>
            <sz val="9"/>
            <color indexed="81"/>
            <rFont val="Tahoma"/>
            <family val="2"/>
          </rPr>
          <t>Metric = F_1_NumberBorrowers_Loss_Amount_x000D_
Data Type = Bk_Number 19 - 9_x000D_
Bk_Assconcomloc = Singapore_x000D_
Bk_AssByClassJurisd = Non Profit Institutions Natural Persons Families International Organisations Others</t>
        </r>
      </text>
    </comment>
    <comment ref="C24" authorId="0" shapeId="0" xr:uid="{00000000-0006-0000-2F00-0000D1000000}">
      <text>
        <r>
          <rPr>
            <b/>
            <sz val="9"/>
            <color indexed="81"/>
            <rFont val="Tahoma"/>
            <family val="2"/>
          </rPr>
          <t>Metric = F_1_LoanAdvaInclBillDiscPurch_Secured_Pass_Amount_x000D_
Data Type = Bk_Number 19 - 9_x000D_
Bk_Assconcomloc = Singapore_x000D_
Bk_AssByClassJurisd = Unincorporated Enterprises held by Natural Persons</t>
        </r>
      </text>
    </comment>
    <comment ref="D24" authorId="0" shapeId="0" xr:uid="{00000000-0006-0000-2F00-0000D2000000}">
      <text>
        <r>
          <rPr>
            <b/>
            <sz val="9"/>
            <color indexed="81"/>
            <rFont val="Tahoma"/>
            <family val="2"/>
          </rPr>
          <t>Metric = F_1_LoanAdvaInclBillDiscPurch_Secured_SpecMention_Amount_x000D_
Data Type = Bk_Number 19 - 9_x000D_
Bk_Assconcomloc = Singapore_x000D_
Bk_AssByClassJurisd = Unincorporated Enterprises held by Natural Persons</t>
        </r>
      </text>
    </comment>
    <comment ref="E24" authorId="0" shapeId="0" xr:uid="{00000000-0006-0000-2F00-0000D3000000}">
      <text>
        <r>
          <rPr>
            <b/>
            <sz val="9"/>
            <color indexed="81"/>
            <rFont val="Tahoma"/>
            <family val="2"/>
          </rPr>
          <t>Metric = F_1_LoanAdvaInclBillDiscPurch_Secured_Substand_Amount_x000D_
Data Type = Bk_Number 19 - 9_x000D_
Bk_Assconcomloc = Singapore_x000D_
Bk_AssByClassJurisd = Unincorporated Enterprises held by Natural Persons</t>
        </r>
      </text>
    </comment>
    <comment ref="F24" authorId="0" shapeId="0" xr:uid="{00000000-0006-0000-2F00-0000D4000000}">
      <text>
        <r>
          <rPr>
            <b/>
            <sz val="9"/>
            <color indexed="81"/>
            <rFont val="Tahoma"/>
            <family val="2"/>
          </rPr>
          <t>Metric = F_1_LoanAdvaInclBillDiscPurch_Secured_Doubtful_Amount_x000D_
Data Type = Bk_Number 19 - 9_x000D_
Bk_Assconcomloc = Singapore_x000D_
Bk_AssByClassJurisd = Unincorporated Enterprises held by Natural Persons</t>
        </r>
      </text>
    </comment>
    <comment ref="G24" authorId="0" shapeId="0" xr:uid="{00000000-0006-0000-2F00-0000D5000000}">
      <text>
        <r>
          <rPr>
            <b/>
            <sz val="9"/>
            <color indexed="81"/>
            <rFont val="Tahoma"/>
            <family val="2"/>
          </rPr>
          <t>Metric = F_1_LoanAdvaInclBillDiscPurch_Secured_Loss_Amount_x000D_
Data Type = Bk_Number 19 - 9_x000D_
Bk_Assconcomloc = Singapore_x000D_
Bk_AssByClassJurisd = Unincorporated Enterprises held by Natural Persons</t>
        </r>
      </text>
    </comment>
    <comment ref="H24" authorId="0" shapeId="0" xr:uid="{00000000-0006-0000-2F00-0000D6000000}">
      <text>
        <r>
          <rPr>
            <b/>
            <sz val="9"/>
            <color indexed="81"/>
            <rFont val="Tahoma"/>
            <family val="2"/>
          </rPr>
          <t>Metric = F_1_LoanAdvaInclBillDiscPurch_Unsecured_Pass_Amount_x000D_
Data Type = Bk_Number 19 - 9_x000D_
Bk_Assconcomloc = Singapore_x000D_
Bk_AssByClassJurisd = Unincorporated Enterprises held by Natural Persons</t>
        </r>
      </text>
    </comment>
    <comment ref="I24" authorId="0" shapeId="0" xr:uid="{00000000-0006-0000-2F00-0000D7000000}">
      <text>
        <r>
          <rPr>
            <b/>
            <sz val="9"/>
            <color indexed="81"/>
            <rFont val="Tahoma"/>
            <family val="2"/>
          </rPr>
          <t>Metric = F_1_LoanAdvaInclBillDiscPurch_Unsecured_SpecMention_Amount_x000D_
Data Type = Bk_Number 19 - 9_x000D_
Bk_Assconcomloc = Singapore_x000D_
Bk_AssByClassJurisd = Unincorporated Enterprises held by Natural Persons</t>
        </r>
      </text>
    </comment>
    <comment ref="J24" authorId="0" shapeId="0" xr:uid="{00000000-0006-0000-2F00-0000D8000000}">
      <text>
        <r>
          <rPr>
            <b/>
            <sz val="9"/>
            <color indexed="81"/>
            <rFont val="Tahoma"/>
            <family val="2"/>
          </rPr>
          <t>Metric = F_1_LoanAdvaInclBillDiscPurch_Unsecured_Substand_Amount_x000D_
Data Type = Bk_Number 19 - 9_x000D_
Bk_Assconcomloc = Singapore_x000D_
Bk_AssByClassJurisd = Unincorporated Enterprises held by Natural Persons</t>
        </r>
      </text>
    </comment>
    <comment ref="K24" authorId="0" shapeId="0" xr:uid="{00000000-0006-0000-2F00-0000D9000000}">
      <text>
        <r>
          <rPr>
            <b/>
            <sz val="9"/>
            <color indexed="81"/>
            <rFont val="Tahoma"/>
            <family val="2"/>
          </rPr>
          <t>Metric = F_1_LoanAdvaInclBillDiscPurch_Unsecured_Doubtful_Amount_x000D_
Data Type = Bk_Number 19 - 9_x000D_
Bk_Assconcomloc = Singapore_x000D_
Bk_AssByClassJurisd = Unincorporated Enterprises held by Natural Persons</t>
        </r>
      </text>
    </comment>
    <comment ref="L24" authorId="0" shapeId="0" xr:uid="{00000000-0006-0000-2F00-0000DA000000}">
      <text>
        <r>
          <rPr>
            <b/>
            <sz val="9"/>
            <color indexed="81"/>
            <rFont val="Tahoma"/>
            <family val="2"/>
          </rPr>
          <t>Metric = F_1_LoanAdvaInclBillDiscPurch_Unsecured_Loss_Amount_x000D_
Data Type = Bk_Number 19 - 9_x000D_
Bk_Assconcomloc = Singapore_x000D_
Bk_AssByClassJurisd = Unincorporated Enterprises held by Natural Persons</t>
        </r>
      </text>
    </comment>
    <comment ref="W24" authorId="0" shapeId="0" xr:uid="{00000000-0006-0000-2F00-0000DB000000}">
      <text>
        <r>
          <rPr>
            <b/>
            <sz val="9"/>
            <color indexed="81"/>
            <rFont val="Tahoma"/>
            <family val="2"/>
          </rPr>
          <t>Metric = F_1_OtherGradeAsset_Secured_Substand_Amount_x000D_
Data Type = Bk_Number 19 - 9_x000D_
Bk_Assconcomloc = Singapore_x000D_
Bk_AssByClassJurisd = Unincorporated Enterprises held by Natural Persons</t>
        </r>
      </text>
    </comment>
    <comment ref="X24" authorId="0" shapeId="0" xr:uid="{00000000-0006-0000-2F00-0000DC000000}">
      <text>
        <r>
          <rPr>
            <b/>
            <sz val="9"/>
            <color indexed="81"/>
            <rFont val="Tahoma"/>
            <family val="2"/>
          </rPr>
          <t>Metric = F_1_OtherGradeAsset_Secured_Doubtful_Amount_x000D_
Data Type = Bk_Number 19 - 9_x000D_
Bk_Assconcomloc = Singapore_x000D_
Bk_AssByClassJurisd = Unincorporated Enterprises held by Natural Persons</t>
        </r>
      </text>
    </comment>
    <comment ref="Y24" authorId="0" shapeId="0" xr:uid="{00000000-0006-0000-2F00-0000DD000000}">
      <text>
        <r>
          <rPr>
            <b/>
            <sz val="9"/>
            <color indexed="81"/>
            <rFont val="Tahoma"/>
            <family val="2"/>
          </rPr>
          <t>Metric = F_1_OtherGradeAsset_Secured_Loss_Amount_x000D_
Data Type = Bk_Number 19 - 9_x000D_
Bk_Assconcomloc = Singapore_x000D_
Bk_AssByClassJurisd = Unincorporated Enterprises held by Natural Persons</t>
        </r>
      </text>
    </comment>
    <comment ref="Z24" authorId="0" shapeId="0" xr:uid="{00000000-0006-0000-2F00-0000DE000000}">
      <text>
        <r>
          <rPr>
            <b/>
            <sz val="9"/>
            <color indexed="81"/>
            <rFont val="Tahoma"/>
            <family val="2"/>
          </rPr>
          <t>Metric = F_1_OtherGradeAsset_Unsecured_Substand_Amount_x000D_
Data Type = Bk_Number 19 - 9_x000D_
Bk_Assconcomloc = Singapore_x000D_
Bk_AssByClassJurisd = Unincorporated Enterprises held by Natural Persons</t>
        </r>
      </text>
    </comment>
    <comment ref="AA24" authorId="0" shapeId="0" xr:uid="{00000000-0006-0000-2F00-0000DF000000}">
      <text>
        <r>
          <rPr>
            <b/>
            <sz val="9"/>
            <color indexed="81"/>
            <rFont val="Tahoma"/>
            <family val="2"/>
          </rPr>
          <t>Metric = F_1_OtherGradeAsset_Unsecured_Doubtful_Amount_x000D_
Data Type = Bk_Number 19 - 9_x000D_
Bk_Assconcomloc = Singapore_x000D_
Bk_AssByClassJurisd = Unincorporated Enterprises held by Natural Persons</t>
        </r>
      </text>
    </comment>
    <comment ref="AB24" authorId="0" shapeId="0" xr:uid="{00000000-0006-0000-2F00-0000E0000000}">
      <text>
        <r>
          <rPr>
            <b/>
            <sz val="9"/>
            <color indexed="81"/>
            <rFont val="Tahoma"/>
            <family val="2"/>
          </rPr>
          <t>Metric = F_1_OtherGradeAsset_Unsecured_Loss_Amount_x000D_
Data Type = Bk_Number 19 - 9_x000D_
Bk_Assconcomloc = Singapore_x000D_
Bk_AssByClassJurisd = Unincorporated Enterprises held by Natural Persons</t>
        </r>
      </text>
    </comment>
    <comment ref="AC24" authorId="0" shapeId="0" xr:uid="{00000000-0006-0000-2F00-0000E1000000}">
      <text>
        <r>
          <rPr>
            <b/>
            <sz val="9"/>
            <color indexed="81"/>
            <rFont val="Tahoma"/>
            <family val="2"/>
          </rPr>
          <t>Metric = F_1_ContingentItem_Secured_Pass_Amount_x000D_
Data Type = Bk_Number 19 - 9_x000D_
Bk_Assconcomloc = Singapore_x000D_
Bk_AssByClassJurisd = Unincorporated Enterprises held by Natural Persons</t>
        </r>
      </text>
    </comment>
    <comment ref="AD24" authorId="0" shapeId="0" xr:uid="{00000000-0006-0000-2F00-0000E2000000}">
      <text>
        <r>
          <rPr>
            <b/>
            <sz val="9"/>
            <color indexed="81"/>
            <rFont val="Tahoma"/>
            <family val="2"/>
          </rPr>
          <t>Metric = F_1_ContingentItem_Secured_SpecMention_Amount_x000D_
Data Type = Bk_Number 19 - 9_x000D_
Bk_Assconcomloc = Singapore_x000D_
Bk_AssByClassJurisd = Unincorporated Enterprises held by Natural Persons</t>
        </r>
      </text>
    </comment>
    <comment ref="AE24" authorId="0" shapeId="0" xr:uid="{00000000-0006-0000-2F00-0000E3000000}">
      <text>
        <r>
          <rPr>
            <b/>
            <sz val="9"/>
            <color indexed="81"/>
            <rFont val="Tahoma"/>
            <family val="2"/>
          </rPr>
          <t>Metric = F_1_ContingentItem_Secured_Substand_Amount_x000D_
Data Type = Bk_Number 19 - 9_x000D_
Bk_Assconcomloc = Singapore_x000D_
Bk_AssByClassJurisd = Unincorporated Enterprises held by Natural Persons</t>
        </r>
      </text>
    </comment>
    <comment ref="AF24" authorId="0" shapeId="0" xr:uid="{00000000-0006-0000-2F00-0000E4000000}">
      <text>
        <r>
          <rPr>
            <b/>
            <sz val="9"/>
            <color indexed="81"/>
            <rFont val="Tahoma"/>
            <family val="2"/>
          </rPr>
          <t>Metric = F_1_ContingentItem_Secured_Doubtful_Amount_x000D_
Data Type = Bk_Number 19 - 9_x000D_
Bk_Assconcomloc = Singapore_x000D_
Bk_AssByClassJurisd = Unincorporated Enterprises held by Natural Persons</t>
        </r>
      </text>
    </comment>
    <comment ref="AG24" authorId="0" shapeId="0" xr:uid="{00000000-0006-0000-2F00-0000E5000000}">
      <text>
        <r>
          <rPr>
            <b/>
            <sz val="9"/>
            <color indexed="81"/>
            <rFont val="Tahoma"/>
            <family val="2"/>
          </rPr>
          <t>Metric = F_1_ContingentItem_Secured_Loss_Amount_x000D_
Data Type = Bk_Number 19 - 9_x000D_
Bk_Assconcomloc = Singapore_x000D_
Bk_AssByClassJurisd = Unincorporated Enterprises held by Natural Persons</t>
        </r>
      </text>
    </comment>
    <comment ref="AH24" authorId="0" shapeId="0" xr:uid="{00000000-0006-0000-2F00-0000E6000000}">
      <text>
        <r>
          <rPr>
            <b/>
            <sz val="9"/>
            <color indexed="81"/>
            <rFont val="Tahoma"/>
            <family val="2"/>
          </rPr>
          <t>Metric = F_1_ContingentItem_Unsecured_Pass_Amount_x000D_
Data Type = Bk_Number 19 - 9_x000D_
Bk_Assconcomloc = Singapore_x000D_
Bk_AssByClassJurisd = Unincorporated Enterprises held by Natural Persons</t>
        </r>
      </text>
    </comment>
    <comment ref="AI24" authorId="0" shapeId="0" xr:uid="{00000000-0006-0000-2F00-0000E7000000}">
      <text>
        <r>
          <rPr>
            <b/>
            <sz val="9"/>
            <color indexed="81"/>
            <rFont val="Tahoma"/>
            <family val="2"/>
          </rPr>
          <t>Metric = F_1_ContingentItem_Unsecured_SpecMention_Amount_x000D_
Data Type = Bk_Number 19 - 9_x000D_
Bk_Assconcomloc = Singapore_x000D_
Bk_AssByClassJurisd = Unincorporated Enterprises held by Natural Persons</t>
        </r>
      </text>
    </comment>
    <comment ref="AJ24" authorId="0" shapeId="0" xr:uid="{00000000-0006-0000-2F00-0000E8000000}">
      <text>
        <r>
          <rPr>
            <b/>
            <sz val="9"/>
            <color indexed="81"/>
            <rFont val="Tahoma"/>
            <family val="2"/>
          </rPr>
          <t>Metric = F_1_ContingentItem_Unsecured_Substand_Amount_x000D_
Data Type = Bk_Number 19 - 9_x000D_
Bk_Assconcomloc = Singapore_x000D_
Bk_AssByClassJurisd = Unincorporated Enterprises held by Natural Persons</t>
        </r>
      </text>
    </comment>
    <comment ref="AK24" authorId="0" shapeId="0" xr:uid="{00000000-0006-0000-2F00-0000E9000000}">
      <text>
        <r>
          <rPr>
            <b/>
            <sz val="9"/>
            <color indexed="81"/>
            <rFont val="Tahoma"/>
            <family val="2"/>
          </rPr>
          <t>Metric = F_1_ContingentItem_Unsecured_Doubtful_Amount_x000D_
Data Type = Bk_Number 19 - 9_x000D_
Bk_Assconcomloc = Singapore_x000D_
Bk_AssByClassJurisd = Unincorporated Enterprises held by Natural Persons</t>
        </r>
      </text>
    </comment>
    <comment ref="AL24" authorId="0" shapeId="0" xr:uid="{00000000-0006-0000-2F00-0000EA000000}">
      <text>
        <r>
          <rPr>
            <b/>
            <sz val="9"/>
            <color indexed="81"/>
            <rFont val="Tahoma"/>
            <family val="2"/>
          </rPr>
          <t>Metric = F_1_ContingentItem_Unsecured_Loss_Amount_x000D_
Data Type = Bk_Number 19 - 9_x000D_
Bk_Assconcomloc = Singapore_x000D_
Bk_AssByClassJurisd = Unincorporated Enterprises held by Natural Persons</t>
        </r>
      </text>
    </comment>
    <comment ref="AM24" authorId="0" shapeId="0" xr:uid="{00000000-0006-0000-2F00-0000EB000000}">
      <text>
        <r>
          <rPr>
            <b/>
            <sz val="9"/>
            <color indexed="81"/>
            <rFont val="Tahoma"/>
            <family val="2"/>
          </rPr>
          <t>Metric = F_1_Commitment_Secured_Pass_Amount_x000D_
Data Type = Bk_Number 19 - 9_x000D_
Bk_Assconcomloc = Singapore_x000D_
Bk_AssByClassJurisd = Unincorporated Enterprises held by Natural Persons</t>
        </r>
      </text>
    </comment>
    <comment ref="AN24" authorId="0" shapeId="0" xr:uid="{00000000-0006-0000-2F00-0000EC000000}">
      <text>
        <r>
          <rPr>
            <b/>
            <sz val="9"/>
            <color indexed="81"/>
            <rFont val="Tahoma"/>
            <family val="2"/>
          </rPr>
          <t>Metric = F_1_Commitment_Secured_SpecMention_Amount_x000D_
Data Type = Bk_Number 19 - 9_x000D_
Bk_Assconcomloc = Singapore_x000D_
Bk_AssByClassJurisd = Unincorporated Enterprises held by Natural Persons</t>
        </r>
      </text>
    </comment>
    <comment ref="AO24" authorId="0" shapeId="0" xr:uid="{00000000-0006-0000-2F00-0000ED000000}">
      <text>
        <r>
          <rPr>
            <b/>
            <sz val="9"/>
            <color indexed="81"/>
            <rFont val="Tahoma"/>
            <family val="2"/>
          </rPr>
          <t>Metric = F_1_Commitment_Secured_Substand_Amount_x000D_
Data Type = Bk_Number 19 - 9_x000D_
Bk_Assconcomloc = Singapore_x000D_
Bk_AssByClassJurisd = Unincorporated Enterprises held by Natural Persons</t>
        </r>
      </text>
    </comment>
    <comment ref="AP24" authorId="0" shapeId="0" xr:uid="{00000000-0006-0000-2F00-0000EE000000}">
      <text>
        <r>
          <rPr>
            <b/>
            <sz val="9"/>
            <color indexed="81"/>
            <rFont val="Tahoma"/>
            <family val="2"/>
          </rPr>
          <t>Metric = F_1_Commitment_Secured_Doubtful_Amount_x000D_
Data Type = Bk_Number 19 - 9_x000D_
Bk_Assconcomloc = Singapore_x000D_
Bk_AssByClassJurisd = Unincorporated Enterprises held by Natural Persons</t>
        </r>
      </text>
    </comment>
    <comment ref="AQ24" authorId="0" shapeId="0" xr:uid="{00000000-0006-0000-2F00-0000EF000000}">
      <text>
        <r>
          <rPr>
            <b/>
            <sz val="9"/>
            <color indexed="81"/>
            <rFont val="Tahoma"/>
            <family val="2"/>
          </rPr>
          <t>Metric = F_1_Commitment_Secured_Loss_Amount_x000D_
Data Type = Bk_Number 19 - 9_x000D_
Bk_Assconcomloc = Singapore_x000D_
Bk_AssByClassJurisd = Unincorporated Enterprises held by Natural Persons</t>
        </r>
      </text>
    </comment>
    <comment ref="AR24" authorId="0" shapeId="0" xr:uid="{00000000-0006-0000-2F00-0000F0000000}">
      <text>
        <r>
          <rPr>
            <b/>
            <sz val="9"/>
            <color indexed="81"/>
            <rFont val="Tahoma"/>
            <family val="2"/>
          </rPr>
          <t>Metric = F_1_Commitment_Unsecured_Pass_Amount_x000D_
Data Type = Bk_Number 19 - 9_x000D_
Bk_Assconcomloc = Singapore_x000D_
Bk_AssByClassJurisd = Unincorporated Enterprises held by Natural Persons</t>
        </r>
      </text>
    </comment>
    <comment ref="AS24" authorId="0" shapeId="0" xr:uid="{00000000-0006-0000-2F00-0000F1000000}">
      <text>
        <r>
          <rPr>
            <b/>
            <sz val="9"/>
            <color indexed="81"/>
            <rFont val="Tahoma"/>
            <family val="2"/>
          </rPr>
          <t>Metric = F_1_Commitment_Unsecured_SpecMention_Amount_x000D_
Data Type = Bk_Number 19 - 9_x000D_
Bk_Assconcomloc = Singapore_x000D_
Bk_AssByClassJurisd = Unincorporated Enterprises held by Natural Persons</t>
        </r>
      </text>
    </comment>
    <comment ref="AT24" authorId="0" shapeId="0" xr:uid="{00000000-0006-0000-2F00-0000F2000000}">
      <text>
        <r>
          <rPr>
            <b/>
            <sz val="9"/>
            <color indexed="81"/>
            <rFont val="Tahoma"/>
            <family val="2"/>
          </rPr>
          <t>Metric = F_1_Commitment_Unsecured_Substand_Amount_x000D_
Data Type = Bk_Number 19 - 9_x000D_
Bk_Assconcomloc = Singapore_x000D_
Bk_AssByClassJurisd = Unincorporated Enterprises held by Natural Persons</t>
        </r>
      </text>
    </comment>
    <comment ref="AU24" authorId="0" shapeId="0" xr:uid="{00000000-0006-0000-2F00-0000F3000000}">
      <text>
        <r>
          <rPr>
            <b/>
            <sz val="9"/>
            <color indexed="81"/>
            <rFont val="Tahoma"/>
            <family val="2"/>
          </rPr>
          <t>Metric = F_1_Commitment_Unsecured_Doubtful_Amount_x000D_
Data Type = Bk_Number 19 - 9_x000D_
Bk_Assconcomloc = Singapore_x000D_
Bk_AssByClassJurisd = Unincorporated Enterprises held by Natural Persons</t>
        </r>
      </text>
    </comment>
    <comment ref="AV24" authorId="0" shapeId="0" xr:uid="{00000000-0006-0000-2F00-0000F4000000}">
      <text>
        <r>
          <rPr>
            <b/>
            <sz val="9"/>
            <color indexed="81"/>
            <rFont val="Tahoma"/>
            <family val="2"/>
          </rPr>
          <t>Metric = F_1_Commitment_Unsecured_Loss_Amount_x000D_
Data Type = Bk_Number 19 - 9_x000D_
Bk_Assconcomloc = Singapore_x000D_
Bk_AssByClassJurisd = Unincorporated Enterprises held by Natural Persons</t>
        </r>
      </text>
    </comment>
    <comment ref="AW24" authorId="0" shapeId="0" xr:uid="{00000000-0006-0000-2F00-0000F5000000}">
      <text>
        <r>
          <rPr>
            <b/>
            <sz val="9"/>
            <color indexed="81"/>
            <rFont val="Tahoma"/>
            <family val="2"/>
          </rPr>
          <t>Metric = F_1_Stage3LossAllowCredImpairExpo_Substand_Amount_x000D_
Data Type = Bk_Number 19 - 9_x000D_
Bk_Assconcomloc = Singapore_x000D_
Bk_AssByClassJurisd = Unincorporated Enterprises held by Natural Persons</t>
        </r>
      </text>
    </comment>
    <comment ref="AX24" authorId="0" shapeId="0" xr:uid="{00000000-0006-0000-2F00-0000F6000000}">
      <text>
        <r>
          <rPr>
            <b/>
            <sz val="9"/>
            <color indexed="81"/>
            <rFont val="Tahoma"/>
            <family val="2"/>
          </rPr>
          <t>Metric = F_1_Stage3LossAllowCredImpairExpo_Doubtful_Amount_x000D_
Data Type = Bk_Number 19 - 9_x000D_
Bk_Assconcomloc = Singapore_x000D_
Bk_AssByClassJurisd = Unincorporated Enterprises held by Natural Persons</t>
        </r>
      </text>
    </comment>
    <comment ref="AY24" authorId="0" shapeId="0" xr:uid="{00000000-0006-0000-2F00-0000F7000000}">
      <text>
        <r>
          <rPr>
            <b/>
            <sz val="9"/>
            <color indexed="81"/>
            <rFont val="Tahoma"/>
            <family val="2"/>
          </rPr>
          <t>Metric = F_1_Stage3LossAllowCredImpairExpo_Loss_Amount_x000D_
Data Type = Bk_Number 19 - 9_x000D_
Bk_Assconcomloc = Singapore_x000D_
Bk_AssByClassJurisd = Unincorporated Enterprises held by Natural Persons</t>
        </r>
      </text>
    </comment>
    <comment ref="AZ24" authorId="0" shapeId="0" xr:uid="{00000000-0006-0000-2F00-0000F8000000}">
      <text>
        <r>
          <rPr>
            <b/>
            <sz val="9"/>
            <color indexed="81"/>
            <rFont val="Tahoma"/>
            <family val="2"/>
          </rPr>
          <t>Metric = F_1_NumberBorrowers_Substand_Amount_x000D_
Data Type = Bk_Number 19 - 9_x000D_
Bk_Assconcomloc = Singapore_x000D_
Bk_AssByClassJurisd = Unincorporated Enterprises held by Natural Persons</t>
        </r>
      </text>
    </comment>
    <comment ref="BA24" authorId="0" shapeId="0" xr:uid="{00000000-0006-0000-2F00-0000F9000000}">
      <text>
        <r>
          <rPr>
            <b/>
            <sz val="9"/>
            <color indexed="81"/>
            <rFont val="Tahoma"/>
            <family val="2"/>
          </rPr>
          <t>Metric = F_1_NumberBorrowers_Doubtful_Amount_x000D_
Data Type = Bk_Number 19 - 9_x000D_
Bk_Assconcomloc = Singapore_x000D_
Bk_AssByClassJurisd = Unincorporated Enterprises held by Natural Persons</t>
        </r>
      </text>
    </comment>
    <comment ref="BB24" authorId="0" shapeId="0" xr:uid="{00000000-0006-0000-2F00-0000FA000000}">
      <text>
        <r>
          <rPr>
            <b/>
            <sz val="9"/>
            <color indexed="81"/>
            <rFont val="Tahoma"/>
            <family val="2"/>
          </rPr>
          <t>Metric = F_1_NumberBorrowers_Loss_Amount_x000D_
Data Type = Bk_Number 19 - 9_x000D_
Bk_Assconcomloc = Singapore_x000D_
Bk_AssByClassJurisd = Unincorporated Enterprises held by Natural Persons</t>
        </r>
      </text>
    </comment>
    <comment ref="C28" authorId="0" shapeId="0" xr:uid="{00000000-0006-0000-2F00-0000FB000000}">
      <text>
        <r>
          <rPr>
            <b/>
            <sz val="9"/>
            <color indexed="81"/>
            <rFont val="Tahoma"/>
            <family val="2"/>
          </rPr>
          <t>Metric = F_1_LoanAdvaInclBillDiscPurch_Secured_Pass_Amount_x000D_
Data Type = Bk_Number 19 - 9_x000D_
Bk_Assconcomloc = Singapore_x000D_
Bk_AssByClassJurisd = Natural Persons</t>
        </r>
      </text>
    </comment>
    <comment ref="D28" authorId="0" shapeId="0" xr:uid="{00000000-0006-0000-2F00-0000FC000000}">
      <text>
        <r>
          <rPr>
            <b/>
            <sz val="9"/>
            <color indexed="81"/>
            <rFont val="Tahoma"/>
            <family val="2"/>
          </rPr>
          <t>Metric = F_1_LoanAdvaInclBillDiscPurch_Secured_SpecMention_Amount_x000D_
Data Type = Bk_Number 19 - 9_x000D_
Bk_Assconcomloc = Singapore_x000D_
Bk_AssByClassJurisd = Natural Persons</t>
        </r>
      </text>
    </comment>
    <comment ref="E28" authorId="0" shapeId="0" xr:uid="{00000000-0006-0000-2F00-0000FD000000}">
      <text>
        <r>
          <rPr>
            <b/>
            <sz val="9"/>
            <color indexed="81"/>
            <rFont val="Tahoma"/>
            <family val="2"/>
          </rPr>
          <t>Metric = F_1_LoanAdvaInclBillDiscPurch_Secured_Substand_Amount_x000D_
Data Type = Bk_Number 19 - 9_x000D_
Bk_Assconcomloc = Singapore_x000D_
Bk_AssByClassJurisd = Natural Persons</t>
        </r>
      </text>
    </comment>
    <comment ref="F28" authorId="0" shapeId="0" xr:uid="{00000000-0006-0000-2F00-0000FE000000}">
      <text>
        <r>
          <rPr>
            <b/>
            <sz val="9"/>
            <color indexed="81"/>
            <rFont val="Tahoma"/>
            <family val="2"/>
          </rPr>
          <t>Metric = F_1_LoanAdvaInclBillDiscPurch_Secured_Doubtful_Amount_x000D_
Data Type = Bk_Number 19 - 9_x000D_
Bk_Assconcomloc = Singapore_x000D_
Bk_AssByClassJurisd = Natural Persons</t>
        </r>
      </text>
    </comment>
    <comment ref="G28" authorId="0" shapeId="0" xr:uid="{00000000-0006-0000-2F00-0000FF000000}">
      <text>
        <r>
          <rPr>
            <b/>
            <sz val="9"/>
            <color indexed="81"/>
            <rFont val="Tahoma"/>
            <family val="2"/>
          </rPr>
          <t>Metric = F_1_LoanAdvaInclBillDiscPurch_Secured_Loss_Amount_x000D_
Data Type = Bk_Number 19 - 9_x000D_
Bk_Assconcomloc = Singapore_x000D_
Bk_AssByClassJurisd = Natural Persons</t>
        </r>
      </text>
    </comment>
    <comment ref="H28" authorId="0" shapeId="0" xr:uid="{00000000-0006-0000-2F00-000000010000}">
      <text>
        <r>
          <rPr>
            <b/>
            <sz val="9"/>
            <color indexed="81"/>
            <rFont val="Tahoma"/>
            <family val="2"/>
          </rPr>
          <t>Metric = F_1_LoanAdvaInclBillDiscPurch_Unsecured_Pass_Amount_x000D_
Data Type = Bk_Number 19 - 9_x000D_
Bk_Assconcomloc = Singapore_x000D_
Bk_AssByClassJurisd = Natural Persons</t>
        </r>
      </text>
    </comment>
    <comment ref="I28" authorId="0" shapeId="0" xr:uid="{00000000-0006-0000-2F00-000001010000}">
      <text>
        <r>
          <rPr>
            <b/>
            <sz val="9"/>
            <color indexed="81"/>
            <rFont val="Tahoma"/>
            <family val="2"/>
          </rPr>
          <t>Metric = F_1_LoanAdvaInclBillDiscPurch_Unsecured_SpecMention_Amount_x000D_
Data Type = Bk_Number 19 - 9_x000D_
Bk_Assconcomloc = Singapore_x000D_
Bk_AssByClassJurisd = Natural Persons</t>
        </r>
      </text>
    </comment>
    <comment ref="J28" authorId="0" shapeId="0" xr:uid="{00000000-0006-0000-2F00-000002010000}">
      <text>
        <r>
          <rPr>
            <b/>
            <sz val="9"/>
            <color indexed="81"/>
            <rFont val="Tahoma"/>
            <family val="2"/>
          </rPr>
          <t>Metric = F_1_LoanAdvaInclBillDiscPurch_Unsecured_Substand_Amount_x000D_
Data Type = Bk_Number 19 - 9_x000D_
Bk_Assconcomloc = Singapore_x000D_
Bk_AssByClassJurisd = Natural Persons</t>
        </r>
      </text>
    </comment>
    <comment ref="K28" authorId="0" shapeId="0" xr:uid="{00000000-0006-0000-2F00-000003010000}">
      <text>
        <r>
          <rPr>
            <b/>
            <sz val="9"/>
            <color indexed="81"/>
            <rFont val="Tahoma"/>
            <family val="2"/>
          </rPr>
          <t>Metric = F_1_LoanAdvaInclBillDiscPurch_Unsecured_Doubtful_Amount_x000D_
Data Type = Bk_Number 19 - 9_x000D_
Bk_Assconcomloc = Singapore_x000D_
Bk_AssByClassJurisd = Natural Persons</t>
        </r>
      </text>
    </comment>
    <comment ref="L28" authorId="0" shapeId="0" xr:uid="{00000000-0006-0000-2F00-000004010000}">
      <text>
        <r>
          <rPr>
            <b/>
            <sz val="9"/>
            <color indexed="81"/>
            <rFont val="Tahoma"/>
            <family val="2"/>
          </rPr>
          <t>Metric = F_1_LoanAdvaInclBillDiscPurch_Unsecured_Loss_Amount_x000D_
Data Type = Bk_Number 19 - 9_x000D_
Bk_Assconcomloc = Singapore_x000D_
Bk_AssByClassJurisd = Natural Persons</t>
        </r>
      </text>
    </comment>
    <comment ref="W28" authorId="0" shapeId="0" xr:uid="{00000000-0006-0000-2F00-000005010000}">
      <text>
        <r>
          <rPr>
            <b/>
            <sz val="9"/>
            <color indexed="81"/>
            <rFont val="Tahoma"/>
            <family val="2"/>
          </rPr>
          <t>Metric = F_1_OtherGradeAsset_Secured_Substand_Amount_x000D_
Data Type = Bk_Number 19 - 9_x000D_
Bk_Assconcomloc = Singapore_x000D_
Bk_AssByClassJurisd = Natural Persons</t>
        </r>
      </text>
    </comment>
    <comment ref="X28" authorId="0" shapeId="0" xr:uid="{00000000-0006-0000-2F00-000006010000}">
      <text>
        <r>
          <rPr>
            <b/>
            <sz val="9"/>
            <color indexed="81"/>
            <rFont val="Tahoma"/>
            <family val="2"/>
          </rPr>
          <t>Metric = F_1_OtherGradeAsset_Secured_Doubtful_Amount_x000D_
Data Type = Bk_Number 19 - 9_x000D_
Bk_Assconcomloc = Singapore_x000D_
Bk_AssByClassJurisd = Natural Persons</t>
        </r>
      </text>
    </comment>
    <comment ref="Y28" authorId="0" shapeId="0" xr:uid="{00000000-0006-0000-2F00-000007010000}">
      <text>
        <r>
          <rPr>
            <b/>
            <sz val="9"/>
            <color indexed="81"/>
            <rFont val="Tahoma"/>
            <family val="2"/>
          </rPr>
          <t>Metric = F_1_OtherGradeAsset_Secured_Loss_Amount_x000D_
Data Type = Bk_Number 19 - 9_x000D_
Bk_Assconcomloc = Singapore_x000D_
Bk_AssByClassJurisd = Natural Persons</t>
        </r>
      </text>
    </comment>
    <comment ref="Z28" authorId="0" shapeId="0" xr:uid="{00000000-0006-0000-2F00-000008010000}">
      <text>
        <r>
          <rPr>
            <b/>
            <sz val="9"/>
            <color indexed="81"/>
            <rFont val="Tahoma"/>
            <family val="2"/>
          </rPr>
          <t>Metric = F_1_OtherGradeAsset_Unsecured_Substand_Amount_x000D_
Data Type = Bk_Number 19 - 9_x000D_
Bk_Assconcomloc = Singapore_x000D_
Bk_AssByClassJurisd = Natural Persons</t>
        </r>
      </text>
    </comment>
    <comment ref="AA28" authorId="0" shapeId="0" xr:uid="{00000000-0006-0000-2F00-000009010000}">
      <text>
        <r>
          <rPr>
            <b/>
            <sz val="9"/>
            <color indexed="81"/>
            <rFont val="Tahoma"/>
            <family val="2"/>
          </rPr>
          <t>Metric = F_1_OtherGradeAsset_Unsecured_Doubtful_Amount_x000D_
Data Type = Bk_Number 19 - 9_x000D_
Bk_Assconcomloc = Singapore_x000D_
Bk_AssByClassJurisd = Natural Persons</t>
        </r>
      </text>
    </comment>
    <comment ref="AB28" authorId="0" shapeId="0" xr:uid="{00000000-0006-0000-2F00-00000A010000}">
      <text>
        <r>
          <rPr>
            <b/>
            <sz val="9"/>
            <color indexed="81"/>
            <rFont val="Tahoma"/>
            <family val="2"/>
          </rPr>
          <t>Metric = F_1_OtherGradeAsset_Unsecured_Loss_Amount_x000D_
Data Type = Bk_Number 19 - 9_x000D_
Bk_Assconcomloc = Singapore_x000D_
Bk_AssByClassJurisd = Natural Persons</t>
        </r>
      </text>
    </comment>
    <comment ref="AC28" authorId="0" shapeId="0" xr:uid="{00000000-0006-0000-2F00-00000B010000}">
      <text>
        <r>
          <rPr>
            <b/>
            <sz val="9"/>
            <color indexed="81"/>
            <rFont val="Tahoma"/>
            <family val="2"/>
          </rPr>
          <t>Metric = F_1_ContingentItem_Secured_Pass_Amount_x000D_
Data Type = Bk_Number 19 - 9_x000D_
Bk_Assconcomloc = Singapore_x000D_
Bk_AssByClassJurisd = Natural Persons</t>
        </r>
      </text>
    </comment>
    <comment ref="AD28" authorId="0" shapeId="0" xr:uid="{00000000-0006-0000-2F00-00000C010000}">
      <text>
        <r>
          <rPr>
            <b/>
            <sz val="9"/>
            <color indexed="81"/>
            <rFont val="Tahoma"/>
            <family val="2"/>
          </rPr>
          <t>Metric = F_1_ContingentItem_Secured_SpecMention_Amount_x000D_
Data Type = Bk_Number 19 - 9_x000D_
Bk_Assconcomloc = Singapore_x000D_
Bk_AssByClassJurisd = Natural Persons</t>
        </r>
      </text>
    </comment>
    <comment ref="AE28" authorId="0" shapeId="0" xr:uid="{00000000-0006-0000-2F00-00000D010000}">
      <text>
        <r>
          <rPr>
            <b/>
            <sz val="9"/>
            <color indexed="81"/>
            <rFont val="Tahoma"/>
            <family val="2"/>
          </rPr>
          <t>Metric = F_1_ContingentItem_Secured_Substand_Amount_x000D_
Data Type = Bk_Number 19 - 9_x000D_
Bk_Assconcomloc = Singapore_x000D_
Bk_AssByClassJurisd = Natural Persons</t>
        </r>
      </text>
    </comment>
    <comment ref="AF28" authorId="0" shapeId="0" xr:uid="{00000000-0006-0000-2F00-00000E010000}">
      <text>
        <r>
          <rPr>
            <b/>
            <sz val="9"/>
            <color indexed="81"/>
            <rFont val="Tahoma"/>
            <family val="2"/>
          </rPr>
          <t>Metric = F_1_ContingentItem_Secured_Doubtful_Amount_x000D_
Data Type = Bk_Number 19 - 9_x000D_
Bk_Assconcomloc = Singapore_x000D_
Bk_AssByClassJurisd = Natural Persons</t>
        </r>
      </text>
    </comment>
    <comment ref="AG28" authorId="0" shapeId="0" xr:uid="{00000000-0006-0000-2F00-00000F010000}">
      <text>
        <r>
          <rPr>
            <b/>
            <sz val="9"/>
            <color indexed="81"/>
            <rFont val="Tahoma"/>
            <family val="2"/>
          </rPr>
          <t>Metric = F_1_ContingentItem_Secured_Loss_Amount_x000D_
Data Type = Bk_Number 19 - 9_x000D_
Bk_Assconcomloc = Singapore_x000D_
Bk_AssByClassJurisd = Natural Persons</t>
        </r>
      </text>
    </comment>
    <comment ref="AH28" authorId="0" shapeId="0" xr:uid="{00000000-0006-0000-2F00-000010010000}">
      <text>
        <r>
          <rPr>
            <b/>
            <sz val="9"/>
            <color indexed="81"/>
            <rFont val="Tahoma"/>
            <family val="2"/>
          </rPr>
          <t>Metric = F_1_ContingentItem_Unsecured_Pass_Amount_x000D_
Data Type = Bk_Number 19 - 9_x000D_
Bk_Assconcomloc = Singapore_x000D_
Bk_AssByClassJurisd = Natural Persons</t>
        </r>
      </text>
    </comment>
    <comment ref="AI28" authorId="0" shapeId="0" xr:uid="{00000000-0006-0000-2F00-000011010000}">
      <text>
        <r>
          <rPr>
            <b/>
            <sz val="9"/>
            <color indexed="81"/>
            <rFont val="Tahoma"/>
            <family val="2"/>
          </rPr>
          <t>Metric = F_1_ContingentItem_Unsecured_SpecMention_Amount_x000D_
Data Type = Bk_Number 19 - 9_x000D_
Bk_Assconcomloc = Singapore_x000D_
Bk_AssByClassJurisd = Natural Persons</t>
        </r>
      </text>
    </comment>
    <comment ref="AJ28" authorId="0" shapeId="0" xr:uid="{00000000-0006-0000-2F00-000012010000}">
      <text>
        <r>
          <rPr>
            <b/>
            <sz val="9"/>
            <color indexed="81"/>
            <rFont val="Tahoma"/>
            <family val="2"/>
          </rPr>
          <t>Metric = F_1_ContingentItem_Unsecured_Substand_Amount_x000D_
Data Type = Bk_Number 19 - 9_x000D_
Bk_Assconcomloc = Singapore_x000D_
Bk_AssByClassJurisd = Natural Persons</t>
        </r>
      </text>
    </comment>
    <comment ref="AK28" authorId="0" shapeId="0" xr:uid="{00000000-0006-0000-2F00-000013010000}">
      <text>
        <r>
          <rPr>
            <b/>
            <sz val="9"/>
            <color indexed="81"/>
            <rFont val="Tahoma"/>
            <family val="2"/>
          </rPr>
          <t>Metric = F_1_ContingentItem_Unsecured_Doubtful_Amount_x000D_
Data Type = Bk_Number 19 - 9_x000D_
Bk_Assconcomloc = Singapore_x000D_
Bk_AssByClassJurisd = Natural Persons</t>
        </r>
      </text>
    </comment>
    <comment ref="AL28" authorId="0" shapeId="0" xr:uid="{00000000-0006-0000-2F00-000014010000}">
      <text>
        <r>
          <rPr>
            <b/>
            <sz val="9"/>
            <color indexed="81"/>
            <rFont val="Tahoma"/>
            <family val="2"/>
          </rPr>
          <t>Metric = F_1_ContingentItem_Unsecured_Loss_Amount_x000D_
Data Type = Bk_Number 19 - 9_x000D_
Bk_Assconcomloc = Singapore_x000D_
Bk_AssByClassJurisd = Natural Persons</t>
        </r>
      </text>
    </comment>
    <comment ref="AM28" authorId="0" shapeId="0" xr:uid="{00000000-0006-0000-2F00-000015010000}">
      <text>
        <r>
          <rPr>
            <b/>
            <sz val="9"/>
            <color indexed="81"/>
            <rFont val="Tahoma"/>
            <family val="2"/>
          </rPr>
          <t>Metric = F_1_Commitment_Secured_Pass_Amount_x000D_
Data Type = Bk_Number 19 - 9_x000D_
Bk_Assconcomloc = Singapore_x000D_
Bk_AssByClassJurisd = Natural Persons</t>
        </r>
      </text>
    </comment>
    <comment ref="AN28" authorId="0" shapeId="0" xr:uid="{00000000-0006-0000-2F00-000016010000}">
      <text>
        <r>
          <rPr>
            <b/>
            <sz val="9"/>
            <color indexed="81"/>
            <rFont val="Tahoma"/>
            <family val="2"/>
          </rPr>
          <t>Metric = F_1_Commitment_Secured_SpecMention_Amount_x000D_
Data Type = Bk_Number 19 - 9_x000D_
Bk_Assconcomloc = Singapore_x000D_
Bk_AssByClassJurisd = Natural Persons</t>
        </r>
      </text>
    </comment>
    <comment ref="AO28" authorId="0" shapeId="0" xr:uid="{00000000-0006-0000-2F00-000017010000}">
      <text>
        <r>
          <rPr>
            <b/>
            <sz val="9"/>
            <color indexed="81"/>
            <rFont val="Tahoma"/>
            <family val="2"/>
          </rPr>
          <t>Metric = F_1_Commitment_Secured_Substand_Amount_x000D_
Data Type = Bk_Number 19 - 9_x000D_
Bk_Assconcomloc = Singapore_x000D_
Bk_AssByClassJurisd = Natural Persons</t>
        </r>
      </text>
    </comment>
    <comment ref="AP28" authorId="0" shapeId="0" xr:uid="{00000000-0006-0000-2F00-000018010000}">
      <text>
        <r>
          <rPr>
            <b/>
            <sz val="9"/>
            <color indexed="81"/>
            <rFont val="Tahoma"/>
            <family val="2"/>
          </rPr>
          <t>Metric = F_1_Commitment_Secured_Doubtful_Amount_x000D_
Data Type = Bk_Number 19 - 9_x000D_
Bk_Assconcomloc = Singapore_x000D_
Bk_AssByClassJurisd = Natural Persons</t>
        </r>
      </text>
    </comment>
    <comment ref="AQ28" authorId="0" shapeId="0" xr:uid="{00000000-0006-0000-2F00-000019010000}">
      <text>
        <r>
          <rPr>
            <b/>
            <sz val="9"/>
            <color indexed="81"/>
            <rFont val="Tahoma"/>
            <family val="2"/>
          </rPr>
          <t>Metric = F_1_Commitment_Secured_Loss_Amount_x000D_
Data Type = Bk_Number 19 - 9_x000D_
Bk_Assconcomloc = Singapore_x000D_
Bk_AssByClassJurisd = Natural Persons</t>
        </r>
      </text>
    </comment>
    <comment ref="AR28" authorId="0" shapeId="0" xr:uid="{00000000-0006-0000-2F00-00001A010000}">
      <text>
        <r>
          <rPr>
            <b/>
            <sz val="9"/>
            <color indexed="81"/>
            <rFont val="Tahoma"/>
            <family val="2"/>
          </rPr>
          <t>Metric = F_1_Commitment_Unsecured_Pass_Amount_x000D_
Data Type = Bk_Number 19 - 9_x000D_
Bk_Assconcomloc = Singapore_x000D_
Bk_AssByClassJurisd = Natural Persons</t>
        </r>
      </text>
    </comment>
    <comment ref="AS28" authorId="0" shapeId="0" xr:uid="{00000000-0006-0000-2F00-00001B010000}">
      <text>
        <r>
          <rPr>
            <b/>
            <sz val="9"/>
            <color indexed="81"/>
            <rFont val="Tahoma"/>
            <family val="2"/>
          </rPr>
          <t>Metric = F_1_Commitment_Unsecured_SpecMention_Amount_x000D_
Data Type = Bk_Number 19 - 9_x000D_
Bk_Assconcomloc = Singapore_x000D_
Bk_AssByClassJurisd = Natural Persons</t>
        </r>
      </text>
    </comment>
    <comment ref="AT28" authorId="0" shapeId="0" xr:uid="{00000000-0006-0000-2F00-00001C010000}">
      <text>
        <r>
          <rPr>
            <b/>
            <sz val="9"/>
            <color indexed="81"/>
            <rFont val="Tahoma"/>
            <family val="2"/>
          </rPr>
          <t>Metric = F_1_Commitment_Unsecured_Substand_Amount_x000D_
Data Type = Bk_Number 19 - 9_x000D_
Bk_Assconcomloc = Singapore_x000D_
Bk_AssByClassJurisd = Natural Persons</t>
        </r>
      </text>
    </comment>
    <comment ref="AU28" authorId="0" shapeId="0" xr:uid="{00000000-0006-0000-2F00-00001D010000}">
      <text>
        <r>
          <rPr>
            <b/>
            <sz val="9"/>
            <color indexed="81"/>
            <rFont val="Tahoma"/>
            <family val="2"/>
          </rPr>
          <t>Metric = F_1_Commitment_Unsecured_Doubtful_Amount_x000D_
Data Type = Bk_Number 19 - 9_x000D_
Bk_Assconcomloc = Singapore_x000D_
Bk_AssByClassJurisd = Natural Persons</t>
        </r>
      </text>
    </comment>
    <comment ref="AV28" authorId="0" shapeId="0" xr:uid="{00000000-0006-0000-2F00-00001E010000}">
      <text>
        <r>
          <rPr>
            <b/>
            <sz val="9"/>
            <color indexed="81"/>
            <rFont val="Tahoma"/>
            <family val="2"/>
          </rPr>
          <t>Metric = F_1_Commitment_Unsecured_Loss_Amount_x000D_
Data Type = Bk_Number 19 - 9_x000D_
Bk_Assconcomloc = Singapore_x000D_
Bk_AssByClassJurisd = Natural Persons</t>
        </r>
      </text>
    </comment>
    <comment ref="AW28" authorId="0" shapeId="0" xr:uid="{00000000-0006-0000-2F00-00001F010000}">
      <text>
        <r>
          <rPr>
            <b/>
            <sz val="9"/>
            <color indexed="81"/>
            <rFont val="Tahoma"/>
            <family val="2"/>
          </rPr>
          <t>Metric = F_1_Stage3LossAllowCredImpairExpo_Substand_Amount_x000D_
Data Type = Bk_Number 19 - 9_x000D_
Bk_Assconcomloc = Singapore_x000D_
Bk_AssByClassJurisd = Natural Persons</t>
        </r>
      </text>
    </comment>
    <comment ref="AX28" authorId="0" shapeId="0" xr:uid="{00000000-0006-0000-2F00-000020010000}">
      <text>
        <r>
          <rPr>
            <b/>
            <sz val="9"/>
            <color indexed="81"/>
            <rFont val="Tahoma"/>
            <family val="2"/>
          </rPr>
          <t>Metric = F_1_Stage3LossAllowCredImpairExpo_Doubtful_Amount_x000D_
Data Type = Bk_Number 19 - 9_x000D_
Bk_Assconcomloc = Singapore_x000D_
Bk_AssByClassJurisd = Natural Persons</t>
        </r>
      </text>
    </comment>
    <comment ref="AY28" authorId="0" shapeId="0" xr:uid="{00000000-0006-0000-2F00-000021010000}">
      <text>
        <r>
          <rPr>
            <b/>
            <sz val="9"/>
            <color indexed="81"/>
            <rFont val="Tahoma"/>
            <family val="2"/>
          </rPr>
          <t>Metric = F_1_Stage3LossAllowCredImpairExpo_Loss_Amount_x000D_
Data Type = Bk_Number 19 - 9_x000D_
Bk_Assconcomloc = Singapore_x000D_
Bk_AssByClassJurisd = Natural Persons</t>
        </r>
      </text>
    </comment>
    <comment ref="AZ28" authorId="0" shapeId="0" xr:uid="{00000000-0006-0000-2F00-000022010000}">
      <text>
        <r>
          <rPr>
            <b/>
            <sz val="9"/>
            <color indexed="81"/>
            <rFont val="Tahoma"/>
            <family val="2"/>
          </rPr>
          <t>Metric = F_1_NumberBorrowers_Substand_Amount_x000D_
Data Type = Bk_Number 19 - 9_x000D_
Bk_Assconcomloc = Singapore_x000D_
Bk_AssByClassJurisd = Natural Persons</t>
        </r>
      </text>
    </comment>
    <comment ref="BA28" authorId="0" shapeId="0" xr:uid="{00000000-0006-0000-2F00-000023010000}">
      <text>
        <r>
          <rPr>
            <b/>
            <sz val="9"/>
            <color indexed="81"/>
            <rFont val="Tahoma"/>
            <family val="2"/>
          </rPr>
          <t>Metric = F_1_NumberBorrowers_Doubtful_Amount_x000D_
Data Type = Bk_Number 19 - 9_x000D_
Bk_Assconcomloc = Singapore_x000D_
Bk_AssByClassJurisd = Natural Persons</t>
        </r>
      </text>
    </comment>
    <comment ref="BB28" authorId="0" shapeId="0" xr:uid="{00000000-0006-0000-2F00-000024010000}">
      <text>
        <r>
          <rPr>
            <b/>
            <sz val="9"/>
            <color indexed="81"/>
            <rFont val="Tahoma"/>
            <family val="2"/>
          </rPr>
          <t>Metric = F_1_NumberBorrowers_Loss_Amount_x000D_
Data Type = Bk_Number 19 - 9_x000D_
Bk_Assconcomloc = Singapore_x000D_
Bk_AssByClassJurisd = Natural Persons</t>
        </r>
      </text>
    </comment>
    <comment ref="A33" authorId="0" shapeId="0" xr:uid="{00000000-0006-0000-2F00-000025010000}">
      <text>
        <r>
          <rPr>
            <b/>
            <sz val="9"/>
            <color indexed="81"/>
            <rFont val="Tahoma"/>
            <family val="2"/>
          </rPr>
          <t>Metric = F_1_Jurisdiction_x000D_
Data Type = Bk_Jurisdiction</t>
        </r>
      </text>
    </comment>
    <comment ref="B33" authorId="0" shapeId="0" xr:uid="{00000000-0006-0000-2F00-000026010000}">
      <text>
        <r>
          <rPr>
            <b/>
            <sz val="9"/>
            <color indexed="81"/>
            <rFont val="Tahoma"/>
            <family val="2"/>
          </rPr>
          <t>Metric = F_1_Type_x000D_
Data Type = Bk_AssByClassJurisd</t>
        </r>
      </text>
    </comment>
    <comment ref="C33" authorId="1" shapeId="0" xr:uid="{00000000-0006-0000-2F00-000027010000}">
      <text>
        <r>
          <rPr>
            <b/>
            <sz val="9"/>
            <color indexed="81"/>
            <rFont val="Tahoma"/>
            <family val="2"/>
          </rPr>
          <t>Metric = F_1_LoanAdvaInclBillDiscPurch_Secured_Pass_x000D_
Data Type = Number 14-0</t>
        </r>
      </text>
    </comment>
    <comment ref="D33" authorId="1" shapeId="0" xr:uid="{00000000-0006-0000-2F00-000028010000}">
      <text>
        <r>
          <rPr>
            <b/>
            <sz val="9"/>
            <color indexed="81"/>
            <rFont val="Tahoma"/>
            <family val="2"/>
          </rPr>
          <t>Metric = F_1_LoanAdvaInclBillDiscPurch_Secured_SpecMention_x000D_
Data Type = Number 14-0</t>
        </r>
      </text>
    </comment>
    <comment ref="E33" authorId="1" shapeId="0" xr:uid="{00000000-0006-0000-2F00-000029010000}">
      <text>
        <r>
          <rPr>
            <b/>
            <sz val="9"/>
            <color indexed="81"/>
            <rFont val="Tahoma"/>
            <family val="2"/>
          </rPr>
          <t>Metric = F_1_LoanAdvaInclBillDiscPurch_Secured_Substand_x000D_
Data Type = Number 14-0</t>
        </r>
      </text>
    </comment>
    <comment ref="F33" authorId="1" shapeId="0" xr:uid="{00000000-0006-0000-2F00-00002A010000}">
      <text>
        <r>
          <rPr>
            <b/>
            <sz val="9"/>
            <color indexed="81"/>
            <rFont val="Tahoma"/>
            <family val="2"/>
          </rPr>
          <t>Metric = F_1_LoanAdvaInclBillDiscPurch_Secured_Doubtful_x000D_
Data Type = Number 14-0</t>
        </r>
      </text>
    </comment>
    <comment ref="G33" authorId="1" shapeId="0" xr:uid="{00000000-0006-0000-2F00-00002B010000}">
      <text>
        <r>
          <rPr>
            <b/>
            <sz val="9"/>
            <color indexed="81"/>
            <rFont val="Tahoma"/>
            <family val="2"/>
          </rPr>
          <t>Metric = F_1_LoanAdvaInclBillDiscPurch_Secured_Loss_x000D_
Data Type = Number 14-0</t>
        </r>
      </text>
    </comment>
    <comment ref="H33" authorId="1" shapeId="0" xr:uid="{00000000-0006-0000-2F00-00002C010000}">
      <text>
        <r>
          <rPr>
            <b/>
            <sz val="9"/>
            <color indexed="81"/>
            <rFont val="Tahoma"/>
            <family val="2"/>
          </rPr>
          <t>Metric = F_1_LoanAdvaInclBillDiscPurch_Unsecured_Pass_x000D_
Data Type = Number 14-0</t>
        </r>
      </text>
    </comment>
    <comment ref="I33" authorId="1" shapeId="0" xr:uid="{00000000-0006-0000-2F00-00002D010000}">
      <text>
        <r>
          <rPr>
            <b/>
            <sz val="9"/>
            <color indexed="81"/>
            <rFont val="Tahoma"/>
            <family val="2"/>
          </rPr>
          <t>Metric = F_1_LoanAdvaInclBillDiscPurch_Unsecured_SpecMention_x000D_
Data Type = Number 14-0</t>
        </r>
      </text>
    </comment>
    <comment ref="J33" authorId="1" shapeId="0" xr:uid="{00000000-0006-0000-2F00-00002E010000}">
      <text>
        <r>
          <rPr>
            <b/>
            <sz val="9"/>
            <color indexed="81"/>
            <rFont val="Tahoma"/>
            <family val="2"/>
          </rPr>
          <t>Metric = F_1_LoanAdvaInclBillDiscPurch_Unsecured_Substand_x000D_
Data Type = Number 14-0</t>
        </r>
      </text>
    </comment>
    <comment ref="K33" authorId="1" shapeId="0" xr:uid="{00000000-0006-0000-2F00-00002F010000}">
      <text>
        <r>
          <rPr>
            <b/>
            <sz val="9"/>
            <color indexed="81"/>
            <rFont val="Tahoma"/>
            <family val="2"/>
          </rPr>
          <t>Metric = F_1_LoanAdvaInclBillDiscPurch_Unsecured_Doubtful_x000D_
Data Type = Number 14-0</t>
        </r>
      </text>
    </comment>
    <comment ref="L33" authorId="1" shapeId="0" xr:uid="{00000000-0006-0000-2F00-000030010000}">
      <text>
        <r>
          <rPr>
            <b/>
            <sz val="9"/>
            <color indexed="81"/>
            <rFont val="Tahoma"/>
            <family val="2"/>
          </rPr>
          <t>Metric = F_1_LoanAdvaInclBillDiscPurch_Unsecured_Loss_x000D_
Data Type = Number 14-0</t>
        </r>
      </text>
    </comment>
    <comment ref="M33" authorId="1" shapeId="0" xr:uid="{00000000-0006-0000-2F00-000031010000}">
      <text>
        <r>
          <rPr>
            <b/>
            <sz val="9"/>
            <color indexed="81"/>
            <rFont val="Tahoma"/>
            <family val="2"/>
          </rPr>
          <t>Metric = F_1_DebtSecurities_Secured_Pass_x000D_
Data Type = Number 14-0</t>
        </r>
      </text>
    </comment>
    <comment ref="N33" authorId="1" shapeId="0" xr:uid="{00000000-0006-0000-2F00-000032010000}">
      <text>
        <r>
          <rPr>
            <b/>
            <sz val="9"/>
            <color indexed="81"/>
            <rFont val="Tahoma"/>
            <family val="2"/>
          </rPr>
          <t>Metric = F_1_DebtSecurities_Secured_SpecMention_x000D_
Data Type = Number 14-0</t>
        </r>
      </text>
    </comment>
    <comment ref="O33" authorId="1" shapeId="0" xr:uid="{00000000-0006-0000-2F00-000033010000}">
      <text>
        <r>
          <rPr>
            <b/>
            <sz val="9"/>
            <color indexed="81"/>
            <rFont val="Tahoma"/>
            <family val="2"/>
          </rPr>
          <t>Metric = F_1_DebtSecurities_Secured_Substand_x000D_
Data Type = Number 14-0</t>
        </r>
      </text>
    </comment>
    <comment ref="P33" authorId="1" shapeId="0" xr:uid="{00000000-0006-0000-2F00-000034010000}">
      <text>
        <r>
          <rPr>
            <b/>
            <sz val="9"/>
            <color indexed="81"/>
            <rFont val="Tahoma"/>
            <family val="2"/>
          </rPr>
          <t>Metric = F_1_DebtSecurities_Secured_Doubtful_x000D_
Data Type = Number 14-0</t>
        </r>
      </text>
    </comment>
    <comment ref="Q33" authorId="1" shapeId="0" xr:uid="{00000000-0006-0000-2F00-000035010000}">
      <text>
        <r>
          <rPr>
            <b/>
            <sz val="9"/>
            <color indexed="81"/>
            <rFont val="Tahoma"/>
            <family val="2"/>
          </rPr>
          <t>Metric = F_1_DebtSecurities_Secured_Loss_x000D_
Data Type = Number 14-0</t>
        </r>
      </text>
    </comment>
    <comment ref="R33" authorId="1" shapeId="0" xr:uid="{00000000-0006-0000-2F00-000036010000}">
      <text>
        <r>
          <rPr>
            <b/>
            <sz val="9"/>
            <color indexed="81"/>
            <rFont val="Tahoma"/>
            <family val="2"/>
          </rPr>
          <t>Metric = F_1_DebtSecurities_Unsecured_Pass_x000D_
Data Type = Number 14-0</t>
        </r>
      </text>
    </comment>
    <comment ref="S33" authorId="1" shapeId="0" xr:uid="{00000000-0006-0000-2F00-000037010000}">
      <text>
        <r>
          <rPr>
            <b/>
            <sz val="9"/>
            <color indexed="81"/>
            <rFont val="Tahoma"/>
            <family val="2"/>
          </rPr>
          <t>Metric = F_1_DebtSecurities_Unsecured_SpecMention_x000D_
Data Type = Number 14-0</t>
        </r>
      </text>
    </comment>
    <comment ref="T33" authorId="1" shapeId="0" xr:uid="{00000000-0006-0000-2F00-000038010000}">
      <text>
        <r>
          <rPr>
            <b/>
            <sz val="9"/>
            <color indexed="81"/>
            <rFont val="Tahoma"/>
            <family val="2"/>
          </rPr>
          <t>Metric = F_1_DebtSecurities_Unsecured_Substand_x000D_
Data Type = Number 14-0</t>
        </r>
      </text>
    </comment>
    <comment ref="U33" authorId="1" shapeId="0" xr:uid="{00000000-0006-0000-2F00-000039010000}">
      <text>
        <r>
          <rPr>
            <b/>
            <sz val="9"/>
            <color indexed="81"/>
            <rFont val="Tahoma"/>
            <family val="2"/>
          </rPr>
          <t>Metric = F_1_DebtSecurities_Unsecured_Doubtful_x000D_
Data Type = Number 14-0</t>
        </r>
      </text>
    </comment>
    <comment ref="V33" authorId="1" shapeId="0" xr:uid="{00000000-0006-0000-2F00-00003A010000}">
      <text>
        <r>
          <rPr>
            <b/>
            <sz val="9"/>
            <color indexed="81"/>
            <rFont val="Tahoma"/>
            <family val="2"/>
          </rPr>
          <t>Metric = F_1_DebtSecurities_Unsecured_Loss_x000D_
Data Type = Number 14-0</t>
        </r>
      </text>
    </comment>
    <comment ref="W33" authorId="1" shapeId="0" xr:uid="{00000000-0006-0000-2F00-00003B010000}">
      <text>
        <r>
          <rPr>
            <b/>
            <sz val="9"/>
            <color indexed="81"/>
            <rFont val="Tahoma"/>
            <family val="2"/>
          </rPr>
          <t>Metric = F_1_OtherGradeAsset_Secured_Substand_x000D_
Data Type = Number 14-0</t>
        </r>
      </text>
    </comment>
    <comment ref="X33" authorId="1" shapeId="0" xr:uid="{00000000-0006-0000-2F00-00003C010000}">
      <text>
        <r>
          <rPr>
            <b/>
            <sz val="9"/>
            <color indexed="81"/>
            <rFont val="Tahoma"/>
            <family val="2"/>
          </rPr>
          <t>Metric = F_1_OtherGradeAsset_Secured_Doubtful_x000D_
Data Type = Number 14-0</t>
        </r>
      </text>
    </comment>
    <comment ref="Y33" authorId="1" shapeId="0" xr:uid="{00000000-0006-0000-2F00-00003D010000}">
      <text>
        <r>
          <rPr>
            <b/>
            <sz val="9"/>
            <color indexed="81"/>
            <rFont val="Tahoma"/>
            <family val="2"/>
          </rPr>
          <t>Metric = F_1_OtherGradeAsset_Secured_Loss_x000D_
Data Type = Number 14-0</t>
        </r>
      </text>
    </comment>
    <comment ref="Z33" authorId="1" shapeId="0" xr:uid="{00000000-0006-0000-2F00-00003E010000}">
      <text>
        <r>
          <rPr>
            <b/>
            <sz val="9"/>
            <color indexed="81"/>
            <rFont val="Tahoma"/>
            <family val="2"/>
          </rPr>
          <t>Metric = F_1_OtherGradeAsset_Unsecured_Substand_x000D_
Data Type = Number 14-0</t>
        </r>
      </text>
    </comment>
    <comment ref="AA33" authorId="1" shapeId="0" xr:uid="{00000000-0006-0000-2F00-00003F010000}">
      <text>
        <r>
          <rPr>
            <b/>
            <sz val="9"/>
            <color indexed="81"/>
            <rFont val="Tahoma"/>
            <family val="2"/>
          </rPr>
          <t>Metric = F_1_OtherGradeAsset_Unsecured_Doubtful_x000D_
Data Type = Number 14-0</t>
        </r>
      </text>
    </comment>
    <comment ref="AB33" authorId="1" shapeId="0" xr:uid="{00000000-0006-0000-2F00-000040010000}">
      <text>
        <r>
          <rPr>
            <b/>
            <sz val="9"/>
            <color indexed="81"/>
            <rFont val="Tahoma"/>
            <family val="2"/>
          </rPr>
          <t>Metric = F_1_OtherGradeAsset_Unsecured_Loss_x000D_
Data Type = Number 14-0</t>
        </r>
      </text>
    </comment>
    <comment ref="AC33" authorId="1" shapeId="0" xr:uid="{00000000-0006-0000-2F00-000041010000}">
      <text>
        <r>
          <rPr>
            <b/>
            <sz val="9"/>
            <color indexed="81"/>
            <rFont val="Tahoma"/>
            <family val="2"/>
          </rPr>
          <t>Metric = F_1_ContingentItem_Secured_Pass_x000D_
Data Type = Number 14-0</t>
        </r>
      </text>
    </comment>
    <comment ref="AD33" authorId="1" shapeId="0" xr:uid="{00000000-0006-0000-2F00-000042010000}">
      <text>
        <r>
          <rPr>
            <b/>
            <sz val="9"/>
            <color indexed="81"/>
            <rFont val="Tahoma"/>
            <family val="2"/>
          </rPr>
          <t>Metric = F_1_ContingentItem_Secured_SpecMention_x000D_
Data Type = Number 14-0</t>
        </r>
      </text>
    </comment>
    <comment ref="AE33" authorId="1" shapeId="0" xr:uid="{00000000-0006-0000-2F00-000043010000}">
      <text>
        <r>
          <rPr>
            <b/>
            <sz val="9"/>
            <color indexed="81"/>
            <rFont val="Tahoma"/>
            <family val="2"/>
          </rPr>
          <t>Metric = F_1_ContingentItem_Secured_Substand_x000D_
Data Type = Number 14-0</t>
        </r>
      </text>
    </comment>
    <comment ref="AF33" authorId="1" shapeId="0" xr:uid="{00000000-0006-0000-2F00-000044010000}">
      <text>
        <r>
          <rPr>
            <b/>
            <sz val="9"/>
            <color indexed="81"/>
            <rFont val="Tahoma"/>
            <family val="2"/>
          </rPr>
          <t>Metric = F_1_ContingentItem_Secured_Doubtful_x000D_
Data Type = Number 14-0</t>
        </r>
      </text>
    </comment>
    <comment ref="AG33" authorId="1" shapeId="0" xr:uid="{00000000-0006-0000-2F00-000045010000}">
      <text>
        <r>
          <rPr>
            <b/>
            <sz val="9"/>
            <color indexed="81"/>
            <rFont val="Tahoma"/>
            <family val="2"/>
          </rPr>
          <t>Metric = F_1_ContingentItem_Secured_Loss_x000D_
Data Type = Number 14-0</t>
        </r>
      </text>
    </comment>
    <comment ref="AH33" authorId="1" shapeId="0" xr:uid="{00000000-0006-0000-2F00-000046010000}">
      <text>
        <r>
          <rPr>
            <b/>
            <sz val="9"/>
            <color indexed="81"/>
            <rFont val="Tahoma"/>
            <family val="2"/>
          </rPr>
          <t>Metric = F_1_ContingentItem_Unsecured_Pass_x000D_
Data Type = Number 14-0</t>
        </r>
      </text>
    </comment>
    <comment ref="AI33" authorId="1" shapeId="0" xr:uid="{00000000-0006-0000-2F00-000047010000}">
      <text>
        <r>
          <rPr>
            <b/>
            <sz val="9"/>
            <color indexed="81"/>
            <rFont val="Tahoma"/>
            <family val="2"/>
          </rPr>
          <t>Metric = F_1_ContingentItem_Unsecured_SpecMention_x000D_
Data Type = Number 14-0</t>
        </r>
      </text>
    </comment>
    <comment ref="AJ33" authorId="1" shapeId="0" xr:uid="{00000000-0006-0000-2F00-000048010000}">
      <text>
        <r>
          <rPr>
            <b/>
            <sz val="9"/>
            <color indexed="81"/>
            <rFont val="Tahoma"/>
            <family val="2"/>
          </rPr>
          <t>Metric = F_1_ContingentItem_Unsecured_Substand_x000D_
Data Type = Number 14-0</t>
        </r>
      </text>
    </comment>
    <comment ref="AK33" authorId="1" shapeId="0" xr:uid="{00000000-0006-0000-2F00-000049010000}">
      <text>
        <r>
          <rPr>
            <b/>
            <sz val="9"/>
            <color indexed="81"/>
            <rFont val="Tahoma"/>
            <family val="2"/>
          </rPr>
          <t>Metric = F_1_ContingentItem_Unsecured_Doubtful_x000D_
Data Type = Number 14-0</t>
        </r>
      </text>
    </comment>
    <comment ref="AL33" authorId="1" shapeId="0" xr:uid="{00000000-0006-0000-2F00-00004A010000}">
      <text>
        <r>
          <rPr>
            <b/>
            <sz val="9"/>
            <color indexed="81"/>
            <rFont val="Tahoma"/>
            <family val="2"/>
          </rPr>
          <t>Metric = F_1_ContingentItem_Unsecured_Loss_x000D_
Data Type = Number 14-0</t>
        </r>
      </text>
    </comment>
    <comment ref="AM33" authorId="1" shapeId="0" xr:uid="{00000000-0006-0000-2F00-00004B010000}">
      <text>
        <r>
          <rPr>
            <b/>
            <sz val="9"/>
            <color indexed="81"/>
            <rFont val="Tahoma"/>
            <family val="2"/>
          </rPr>
          <t>Metric = F_1_Commitment_Secured_Pass_x000D_
Data Type = Number 14-0</t>
        </r>
      </text>
    </comment>
    <comment ref="AN33" authorId="1" shapeId="0" xr:uid="{00000000-0006-0000-2F00-00004C010000}">
      <text>
        <r>
          <rPr>
            <b/>
            <sz val="9"/>
            <color indexed="81"/>
            <rFont val="Tahoma"/>
            <family val="2"/>
          </rPr>
          <t>Metric = F_1_Commitment_Secured_SpecMention_x000D_
Data Type = Number 14-0</t>
        </r>
      </text>
    </comment>
    <comment ref="AO33" authorId="1" shapeId="0" xr:uid="{00000000-0006-0000-2F00-00004D010000}">
      <text>
        <r>
          <rPr>
            <b/>
            <sz val="9"/>
            <color indexed="81"/>
            <rFont val="Tahoma"/>
            <family val="2"/>
          </rPr>
          <t>Metric = F_1_Commitment_Secured_Substand_x000D_
Data Type = Number 14-0</t>
        </r>
      </text>
    </comment>
    <comment ref="AP33" authorId="1" shapeId="0" xr:uid="{00000000-0006-0000-2F00-00004E010000}">
      <text>
        <r>
          <rPr>
            <b/>
            <sz val="9"/>
            <color indexed="81"/>
            <rFont val="Tahoma"/>
            <family val="2"/>
          </rPr>
          <t>Metric = F_1_Commitment_Secured_Doubtful_x000D_
Data Type = Number 14-0</t>
        </r>
      </text>
    </comment>
    <comment ref="AQ33" authorId="1" shapeId="0" xr:uid="{00000000-0006-0000-2F00-00004F010000}">
      <text>
        <r>
          <rPr>
            <b/>
            <sz val="9"/>
            <color indexed="81"/>
            <rFont val="Tahoma"/>
            <family val="2"/>
          </rPr>
          <t>Metric = F_1_Commitment_Secured_Loss_x000D_
Data Type = Number 14-0</t>
        </r>
      </text>
    </comment>
    <comment ref="AR33" authorId="1" shapeId="0" xr:uid="{00000000-0006-0000-2F00-000050010000}">
      <text>
        <r>
          <rPr>
            <b/>
            <sz val="9"/>
            <color indexed="81"/>
            <rFont val="Tahoma"/>
            <family val="2"/>
          </rPr>
          <t>Metric = F_1_Commitment_Unsecured_Pass_x000D_
Data Type = Number 14-0</t>
        </r>
      </text>
    </comment>
    <comment ref="AS33" authorId="1" shapeId="0" xr:uid="{00000000-0006-0000-2F00-000051010000}">
      <text>
        <r>
          <rPr>
            <b/>
            <sz val="9"/>
            <color indexed="81"/>
            <rFont val="Tahoma"/>
            <family val="2"/>
          </rPr>
          <t>Metric = F_1_Commitment_Unsecured_SpecMention_x000D_
Data Type = Number 14-0</t>
        </r>
      </text>
    </comment>
    <comment ref="AT33" authorId="1" shapeId="0" xr:uid="{00000000-0006-0000-2F00-000052010000}">
      <text>
        <r>
          <rPr>
            <b/>
            <sz val="9"/>
            <color indexed="81"/>
            <rFont val="Tahoma"/>
            <family val="2"/>
          </rPr>
          <t>Metric = F_1_Commitment_Unsecured_Substand_x000D_
Data Type = Number 14-0</t>
        </r>
      </text>
    </comment>
    <comment ref="AU33" authorId="1" shapeId="0" xr:uid="{00000000-0006-0000-2F00-000053010000}">
      <text>
        <r>
          <rPr>
            <b/>
            <sz val="9"/>
            <color indexed="81"/>
            <rFont val="Tahoma"/>
            <family val="2"/>
          </rPr>
          <t>Metric = F_1_Commitment_Unsecured_Doubtful_x000D_
Data Type = Number 14-0</t>
        </r>
      </text>
    </comment>
    <comment ref="AV33" authorId="1" shapeId="0" xr:uid="{00000000-0006-0000-2F00-000054010000}">
      <text>
        <r>
          <rPr>
            <b/>
            <sz val="9"/>
            <color indexed="81"/>
            <rFont val="Tahoma"/>
            <family val="2"/>
          </rPr>
          <t>Metric = F_1_Commitment_Unsecured_Loss_x000D_
Data Type = Number 14-0</t>
        </r>
      </text>
    </comment>
    <comment ref="AW33" authorId="1" shapeId="0" xr:uid="{00000000-0006-0000-2F00-000055010000}">
      <text>
        <r>
          <rPr>
            <b/>
            <sz val="9"/>
            <color indexed="81"/>
            <rFont val="Tahoma"/>
            <family val="2"/>
          </rPr>
          <t>Metric = F_1_Stage3LossAllowCredImpairExpo_Substand_x000D_
Data Type = Number 14-0</t>
        </r>
      </text>
    </comment>
    <comment ref="AX33" authorId="1" shapeId="0" xr:uid="{00000000-0006-0000-2F00-000056010000}">
      <text>
        <r>
          <rPr>
            <b/>
            <sz val="9"/>
            <color indexed="81"/>
            <rFont val="Tahoma"/>
            <family val="2"/>
          </rPr>
          <t>Metric = F_1_Stage3LossAllowCredImpairExpo_Doubtful_x000D_
Data Type = Number 14-0</t>
        </r>
      </text>
    </comment>
    <comment ref="AY33" authorId="1" shapeId="0" xr:uid="{00000000-0006-0000-2F00-000057010000}">
      <text>
        <r>
          <rPr>
            <b/>
            <sz val="9"/>
            <color indexed="81"/>
            <rFont val="Tahoma"/>
            <family val="2"/>
          </rPr>
          <t>Metric = F_1_Stage3LossAllowCredImpairExpo_Loss_x000D_
Data Type = Number 14-0</t>
        </r>
      </text>
    </comment>
    <comment ref="AZ33" authorId="1" shapeId="0" xr:uid="{00000000-0006-0000-2F00-000058010000}">
      <text>
        <r>
          <rPr>
            <b/>
            <sz val="9"/>
            <color indexed="81"/>
            <rFont val="Tahoma"/>
            <family val="2"/>
          </rPr>
          <t>Metric = F_1_NumberBorrowers_Substand_x000D_
Data Type = Number 14-0</t>
        </r>
      </text>
    </comment>
    <comment ref="BA33" authorId="1" shapeId="0" xr:uid="{00000000-0006-0000-2F00-000059010000}">
      <text>
        <r>
          <rPr>
            <b/>
            <sz val="9"/>
            <color indexed="81"/>
            <rFont val="Tahoma"/>
            <family val="2"/>
          </rPr>
          <t>Metric = F_1_NumberBorrowers_Doubtful_x000D_
Data Type = Number 14-0</t>
        </r>
      </text>
    </comment>
    <comment ref="BB33" authorId="1" shapeId="0" xr:uid="{00000000-0006-0000-2F00-00005A010000}">
      <text>
        <r>
          <rPr>
            <b/>
            <sz val="9"/>
            <color indexed="81"/>
            <rFont val="Tahoma"/>
            <family val="2"/>
          </rPr>
          <t>Metric = F_1_NumberBorrowers_Loss_x000D_
Data Type = Number 14-0</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3000-000001000000}">
      <text>
        <r>
          <rPr>
            <b/>
            <sz val="9"/>
            <color indexed="81"/>
            <rFont val="Tahoma"/>
            <family val="2"/>
          </rPr>
          <t>Metric = F2_LoanAdvaInclBillDiscPurch_OutstAmnt_Secur_Amount_x000D_
Data Type = Bk_Number 19 - 9_x000D_
Bk_AssetsContBySector = AgricultureFishing</t>
        </r>
      </text>
    </comment>
    <comment ref="D8" authorId="0" shapeId="0" xr:uid="{00000000-0006-0000-3000-000002000000}">
      <text>
        <r>
          <rPr>
            <b/>
            <sz val="9"/>
            <color indexed="81"/>
            <rFont val="Tahoma"/>
            <family val="2"/>
          </rPr>
          <t>Metric = F2_LoanAdvaInclBillDiscPurch_OutstAmnt_Unsecur_Amount_x000D_
Data Type = Bk_Number 19 - 9_x000D_
Bk_AssetsContBySector = AgricultureFishing</t>
        </r>
      </text>
    </comment>
    <comment ref="E8" authorId="0" shapeId="0" xr:uid="{00000000-0006-0000-3000-000003000000}">
      <text>
        <r>
          <rPr>
            <b/>
            <sz val="9"/>
            <color indexed="81"/>
            <rFont val="Tahoma"/>
            <family val="2"/>
          </rPr>
          <t>Metric = F2_DebtSecur_OutstAmnt_Secur_Amount_x000D_
Data Type = Bk_Number 19 - 9_x000D_
Bk_AssetsContBySector = AgricultureFishing</t>
        </r>
      </text>
    </comment>
    <comment ref="F8" authorId="0" shapeId="0" xr:uid="{00000000-0006-0000-3000-000004000000}">
      <text>
        <r>
          <rPr>
            <b/>
            <sz val="9"/>
            <color indexed="81"/>
            <rFont val="Tahoma"/>
            <family val="2"/>
          </rPr>
          <t>Metric = F2_DebtSecur_OutstAmnt_Unsecur_Amount_x000D_
Data Type = Bk_Number 19 - 9_x000D_
Bk_AssetsContBySector = AgricultureFishing</t>
        </r>
      </text>
    </comment>
    <comment ref="G8" authorId="0" shapeId="0" xr:uid="{00000000-0006-0000-3000-000005000000}">
      <text>
        <r>
          <rPr>
            <b/>
            <sz val="9"/>
            <color indexed="81"/>
            <rFont val="Tahoma"/>
            <family val="2"/>
          </rPr>
          <t>Metric = F2_OthrGradeAsset_OutstAmnt_Secur_Amount_x000D_
Data Type = Bk_Number 19 - 9_x000D_
Bk_AssetsContBySector = AgricultureFishing</t>
        </r>
      </text>
    </comment>
    <comment ref="H8" authorId="0" shapeId="0" xr:uid="{00000000-0006-0000-3000-000006000000}">
      <text>
        <r>
          <rPr>
            <b/>
            <sz val="9"/>
            <color indexed="81"/>
            <rFont val="Tahoma"/>
            <family val="2"/>
          </rPr>
          <t>Metric = F2_OthrGradeAsset_OutstAmnt_Unsecur_Amount_x000D_
Data Type = Bk_Number 19 - 9_x000D_
Bk_AssetsContBySector = AgricultureFishing</t>
        </r>
      </text>
    </comment>
    <comment ref="I8" authorId="0" shapeId="0" xr:uid="{00000000-0006-0000-3000-000007000000}">
      <text>
        <r>
          <rPr>
            <b/>
            <sz val="9"/>
            <color indexed="81"/>
            <rFont val="Tahoma"/>
            <family val="2"/>
          </rPr>
          <t>Metric = F2_ContingItem_OutstAmnt_Secur_Amount_x000D_
Data Type = Bk_Number 19 - 9_x000D_
Bk_AssetsContBySector = AgricultureFishing</t>
        </r>
      </text>
    </comment>
    <comment ref="J8" authorId="0" shapeId="0" xr:uid="{00000000-0006-0000-3000-000008000000}">
      <text>
        <r>
          <rPr>
            <b/>
            <sz val="9"/>
            <color indexed="81"/>
            <rFont val="Tahoma"/>
            <family val="2"/>
          </rPr>
          <t>Metric = F2_ContingItem_OutstAmnt_Unsecur_Amount_x000D_
Data Type = Bk_Number 19 - 9_x000D_
Bk_AssetsContBySector = AgricultureFishing</t>
        </r>
      </text>
    </comment>
    <comment ref="K8" authorId="0" shapeId="0" xr:uid="{00000000-0006-0000-3000-000009000000}">
      <text>
        <r>
          <rPr>
            <b/>
            <sz val="9"/>
            <color indexed="81"/>
            <rFont val="Tahoma"/>
            <family val="2"/>
          </rPr>
          <t>Metric = F2_Commit_OutstAmnt_Secur_Amount_x000D_
Data Type = Bk_Number 19 - 9_x000D_
Bk_AssetsContBySector = AgricultureFishing</t>
        </r>
      </text>
    </comment>
    <comment ref="L8" authorId="0" shapeId="0" xr:uid="{00000000-0006-0000-3000-00000A000000}">
      <text>
        <r>
          <rPr>
            <b/>
            <sz val="9"/>
            <color indexed="81"/>
            <rFont val="Tahoma"/>
            <family val="2"/>
          </rPr>
          <t>Metric = F2_Commit_OutstAmnt_Unsecur_Amount_x000D_
Data Type = Bk_Number 19 - 9_x000D_
Bk_AssetsContBySector = AgricultureFishing</t>
        </r>
      </text>
    </comment>
    <comment ref="M8" authorId="0" shapeId="0" xr:uid="{00000000-0006-0000-3000-00000B000000}">
      <text>
        <r>
          <rPr>
            <b/>
            <sz val="9"/>
            <color indexed="81"/>
            <rFont val="Tahoma"/>
            <family val="2"/>
          </rPr>
          <t>Metric = F2_Stage3AllowCredImpExp_LoanAdvaInclBillDiscPurch_Amount_x000D_
Data Type = Bk_Number 19 - 9_x000D_
Bk_AssetsContBySector = AgricultureFishing</t>
        </r>
      </text>
    </comment>
    <comment ref="N8" authorId="0" shapeId="0" xr:uid="{00000000-0006-0000-3000-00000C000000}">
      <text>
        <r>
          <rPr>
            <b/>
            <sz val="9"/>
            <color indexed="81"/>
            <rFont val="Tahoma"/>
            <family val="2"/>
          </rPr>
          <t>Metric = F2_Stage3AllowCredImpExp_DebtSecur_Amount_x000D_
Data Type = Bk_Number 19 - 9_x000D_
Bk_AssetsContBySector = AgricultureFishing</t>
        </r>
      </text>
    </comment>
    <comment ref="O8" authorId="0" shapeId="0" xr:uid="{00000000-0006-0000-3000-00000D000000}">
      <text>
        <r>
          <rPr>
            <b/>
            <sz val="9"/>
            <color indexed="81"/>
            <rFont val="Tahoma"/>
            <family val="2"/>
          </rPr>
          <t>Metric = F2_Stage3AllowCredImpExp_OtherGradeAsset_Amount_x000D_
Data Type = Bk_Number 19 - 9_x000D_
Bk_AssetsContBySector = AgricultureFishing</t>
        </r>
      </text>
    </comment>
    <comment ref="P8" authorId="0" shapeId="0" xr:uid="{00000000-0006-0000-3000-00000E000000}">
      <text>
        <r>
          <rPr>
            <b/>
            <sz val="9"/>
            <color indexed="81"/>
            <rFont val="Tahoma"/>
            <family val="2"/>
          </rPr>
          <t>Metric = F2_Stage3AllowCredImpExp_ContingItem_Amount_x000D_
Data Type = Bk_Number 19 - 9_x000D_
Bk_AssetsContBySector = AgricultureFishing</t>
        </r>
      </text>
    </comment>
    <comment ref="Q8" authorId="0" shapeId="0" xr:uid="{00000000-0006-0000-3000-00000F000000}">
      <text>
        <r>
          <rPr>
            <b/>
            <sz val="9"/>
            <color indexed="81"/>
            <rFont val="Tahoma"/>
            <family val="2"/>
          </rPr>
          <t>Metric = F2_Stage3AllowCredImpExp_Commit_Amount_x000D_
Data Type = Bk_Number 19 - 9_x000D_
Bk_AssetsContBySector = AgricultureFishing</t>
        </r>
      </text>
    </comment>
    <comment ref="R8" authorId="0" shapeId="0" xr:uid="{00000000-0006-0000-3000-000010000000}">
      <text>
        <r>
          <rPr>
            <b/>
            <sz val="9"/>
            <color indexed="81"/>
            <rFont val="Tahoma"/>
            <family val="2"/>
          </rPr>
          <t>Metric = F2_NumberBorrowers_Amount_x000D_
Data Type = Bk_Number 19 - 9_x000D_
Bk_AssetsContBySector = AgricultureFishing</t>
        </r>
      </text>
    </comment>
    <comment ref="C9" authorId="0" shapeId="0" xr:uid="{00000000-0006-0000-3000-000011000000}">
      <text>
        <r>
          <rPr>
            <b/>
            <sz val="9"/>
            <color indexed="81"/>
            <rFont val="Tahoma"/>
            <family val="2"/>
          </rPr>
          <t>Metric = F2_LoanAdvaInclBillDiscPurch_OutstAmnt_Secur_Amount_x000D_
Data Type = Bk_Number 19 - 9_x000D_
Bk_AssetsContBySector = MiningQuarrying</t>
        </r>
      </text>
    </comment>
    <comment ref="D9" authorId="0" shapeId="0" xr:uid="{00000000-0006-0000-3000-000012000000}">
      <text>
        <r>
          <rPr>
            <b/>
            <sz val="9"/>
            <color indexed="81"/>
            <rFont val="Tahoma"/>
            <family val="2"/>
          </rPr>
          <t>Metric = F2_LoanAdvaInclBillDiscPurch_OutstAmnt_Unsecur_Amount_x000D_
Data Type = Bk_Number 19 - 9_x000D_
Bk_AssetsContBySector = MiningQuarrying</t>
        </r>
      </text>
    </comment>
    <comment ref="E9" authorId="0" shapeId="0" xr:uid="{00000000-0006-0000-3000-000013000000}">
      <text>
        <r>
          <rPr>
            <b/>
            <sz val="9"/>
            <color indexed="81"/>
            <rFont val="Tahoma"/>
            <family val="2"/>
          </rPr>
          <t>Metric = F2_DebtSecur_OutstAmnt_Secur_Amount_x000D_
Data Type = Bk_Number 19 - 9_x000D_
Bk_AssetsContBySector = MiningQuarrying</t>
        </r>
      </text>
    </comment>
    <comment ref="F9" authorId="0" shapeId="0" xr:uid="{00000000-0006-0000-3000-000014000000}">
      <text>
        <r>
          <rPr>
            <b/>
            <sz val="9"/>
            <color indexed="81"/>
            <rFont val="Tahoma"/>
            <family val="2"/>
          </rPr>
          <t>Metric = F2_DebtSecur_OutstAmnt_Unsecur_Amount_x000D_
Data Type = Bk_Number 19 - 9_x000D_
Bk_AssetsContBySector = MiningQuarrying</t>
        </r>
      </text>
    </comment>
    <comment ref="G9" authorId="0" shapeId="0" xr:uid="{00000000-0006-0000-3000-000015000000}">
      <text>
        <r>
          <rPr>
            <b/>
            <sz val="9"/>
            <color indexed="81"/>
            <rFont val="Tahoma"/>
            <family val="2"/>
          </rPr>
          <t>Metric = F2_OthrGradeAsset_OutstAmnt_Secur_Amount_x000D_
Data Type = Bk_Number 19 - 9_x000D_
Bk_AssetsContBySector = MiningQuarrying</t>
        </r>
      </text>
    </comment>
    <comment ref="H9" authorId="0" shapeId="0" xr:uid="{00000000-0006-0000-3000-000016000000}">
      <text>
        <r>
          <rPr>
            <b/>
            <sz val="9"/>
            <color indexed="81"/>
            <rFont val="Tahoma"/>
            <family val="2"/>
          </rPr>
          <t>Metric = F2_OthrGradeAsset_OutstAmnt_Unsecur_Amount_x000D_
Data Type = Bk_Number 19 - 9_x000D_
Bk_AssetsContBySector = MiningQuarrying</t>
        </r>
      </text>
    </comment>
    <comment ref="I9" authorId="0" shapeId="0" xr:uid="{00000000-0006-0000-3000-000017000000}">
      <text>
        <r>
          <rPr>
            <b/>
            <sz val="9"/>
            <color indexed="81"/>
            <rFont val="Tahoma"/>
            <family val="2"/>
          </rPr>
          <t>Metric = F2_ContingItem_OutstAmnt_Secur_Amount_x000D_
Data Type = Bk_Number 19 - 9_x000D_
Bk_AssetsContBySector = MiningQuarrying</t>
        </r>
      </text>
    </comment>
    <comment ref="J9" authorId="0" shapeId="0" xr:uid="{00000000-0006-0000-3000-000018000000}">
      <text>
        <r>
          <rPr>
            <b/>
            <sz val="9"/>
            <color indexed="81"/>
            <rFont val="Tahoma"/>
            <family val="2"/>
          </rPr>
          <t>Metric = F2_ContingItem_OutstAmnt_Unsecur_Amount_x000D_
Data Type = Bk_Number 19 - 9_x000D_
Bk_AssetsContBySector = MiningQuarrying</t>
        </r>
      </text>
    </comment>
    <comment ref="K9" authorId="0" shapeId="0" xr:uid="{00000000-0006-0000-3000-000019000000}">
      <text>
        <r>
          <rPr>
            <b/>
            <sz val="9"/>
            <color indexed="81"/>
            <rFont val="Tahoma"/>
            <family val="2"/>
          </rPr>
          <t>Metric = F2_Commit_OutstAmnt_Secur_Amount_x000D_
Data Type = Bk_Number 19 - 9_x000D_
Bk_AssetsContBySector = MiningQuarrying</t>
        </r>
      </text>
    </comment>
    <comment ref="L9" authorId="0" shapeId="0" xr:uid="{00000000-0006-0000-3000-00001A000000}">
      <text>
        <r>
          <rPr>
            <b/>
            <sz val="9"/>
            <color indexed="81"/>
            <rFont val="Tahoma"/>
            <family val="2"/>
          </rPr>
          <t>Metric = F2_Commit_OutstAmnt_Unsecur_Amount_x000D_
Data Type = Bk_Number 19 - 9_x000D_
Bk_AssetsContBySector = MiningQuarrying</t>
        </r>
      </text>
    </comment>
    <comment ref="M9" authorId="0" shapeId="0" xr:uid="{00000000-0006-0000-3000-00001B000000}">
      <text>
        <r>
          <rPr>
            <b/>
            <sz val="9"/>
            <color indexed="81"/>
            <rFont val="Tahoma"/>
            <family val="2"/>
          </rPr>
          <t>Metric = F2_Stage3AllowCredImpExp_LoanAdvaInclBillDiscPurch_Amount_x000D_
Data Type = Bk_Number 19 - 9_x000D_
Bk_AssetsContBySector = MiningQuarrying</t>
        </r>
      </text>
    </comment>
    <comment ref="N9" authorId="0" shapeId="0" xr:uid="{00000000-0006-0000-3000-00001C000000}">
      <text>
        <r>
          <rPr>
            <b/>
            <sz val="9"/>
            <color indexed="81"/>
            <rFont val="Tahoma"/>
            <family val="2"/>
          </rPr>
          <t>Metric = F2_Stage3AllowCredImpExp_DebtSecur_Amount_x000D_
Data Type = Bk_Number 19 - 9_x000D_
Bk_AssetsContBySector = MiningQuarrying</t>
        </r>
      </text>
    </comment>
    <comment ref="O9" authorId="0" shapeId="0" xr:uid="{00000000-0006-0000-3000-00001D000000}">
      <text>
        <r>
          <rPr>
            <b/>
            <sz val="9"/>
            <color indexed="81"/>
            <rFont val="Tahoma"/>
            <family val="2"/>
          </rPr>
          <t>Metric = F2_Stage3AllowCredImpExp_OtherGradeAsset_Amount_x000D_
Data Type = Bk_Number 19 - 9_x000D_
Bk_AssetsContBySector = MiningQuarrying</t>
        </r>
      </text>
    </comment>
    <comment ref="P9" authorId="0" shapeId="0" xr:uid="{00000000-0006-0000-3000-00001E000000}">
      <text>
        <r>
          <rPr>
            <b/>
            <sz val="9"/>
            <color indexed="81"/>
            <rFont val="Tahoma"/>
            <family val="2"/>
          </rPr>
          <t>Metric = F2_Stage3AllowCredImpExp_ContingItem_Amount_x000D_
Data Type = Bk_Number 19 - 9_x000D_
Bk_AssetsContBySector = MiningQuarrying</t>
        </r>
      </text>
    </comment>
    <comment ref="Q9" authorId="0" shapeId="0" xr:uid="{00000000-0006-0000-3000-00001F000000}">
      <text>
        <r>
          <rPr>
            <b/>
            <sz val="9"/>
            <color indexed="81"/>
            <rFont val="Tahoma"/>
            <family val="2"/>
          </rPr>
          <t>Metric = F2_Stage3AllowCredImpExp_Commit_Amount_x000D_
Data Type = Bk_Number 19 - 9_x000D_
Bk_AssetsContBySector = MiningQuarrying</t>
        </r>
      </text>
    </comment>
    <comment ref="R9" authorId="0" shapeId="0" xr:uid="{00000000-0006-0000-3000-000020000000}">
      <text>
        <r>
          <rPr>
            <b/>
            <sz val="9"/>
            <color indexed="81"/>
            <rFont val="Tahoma"/>
            <family val="2"/>
          </rPr>
          <t>Metric = F2_NumberBorrowers_Amount_x000D_
Data Type = Bk_Number 19 - 9_x000D_
Bk_AssetsContBySector = MiningQuarrying</t>
        </r>
      </text>
    </comment>
    <comment ref="C10" authorId="0" shapeId="0" xr:uid="{00000000-0006-0000-3000-000021000000}">
      <text>
        <r>
          <rPr>
            <b/>
            <sz val="9"/>
            <color indexed="81"/>
            <rFont val="Tahoma"/>
            <family val="2"/>
          </rPr>
          <t>Metric = F2_LoanAdvaInclBillDiscPurch_OutstAmnt_Secur_Amount_x000D_
Data Type = Bk_Number 19 - 9_x000D_
Bk_AssetsContBySector = Manufacturing</t>
        </r>
      </text>
    </comment>
    <comment ref="D10" authorId="0" shapeId="0" xr:uid="{00000000-0006-0000-3000-000022000000}">
      <text>
        <r>
          <rPr>
            <b/>
            <sz val="9"/>
            <color indexed="81"/>
            <rFont val="Tahoma"/>
            <family val="2"/>
          </rPr>
          <t>Metric = F2_LoanAdvaInclBillDiscPurch_OutstAmnt_Unsecur_Amount_x000D_
Data Type = Bk_Number 19 - 9_x000D_
Bk_AssetsContBySector = Manufacturing</t>
        </r>
      </text>
    </comment>
    <comment ref="E10" authorId="0" shapeId="0" xr:uid="{00000000-0006-0000-3000-000023000000}">
      <text>
        <r>
          <rPr>
            <b/>
            <sz val="9"/>
            <color indexed="81"/>
            <rFont val="Tahoma"/>
            <family val="2"/>
          </rPr>
          <t>Metric = F2_DebtSecur_OutstAmnt_Secur_Amount_x000D_
Data Type = Bk_Number 19 - 9_x000D_
Bk_AssetsContBySector = Manufacturing</t>
        </r>
      </text>
    </comment>
    <comment ref="F10" authorId="0" shapeId="0" xr:uid="{00000000-0006-0000-3000-000024000000}">
      <text>
        <r>
          <rPr>
            <b/>
            <sz val="9"/>
            <color indexed="81"/>
            <rFont val="Tahoma"/>
            <family val="2"/>
          </rPr>
          <t>Metric = F2_DebtSecur_OutstAmnt_Unsecur_Amount_x000D_
Data Type = Bk_Number 19 - 9_x000D_
Bk_AssetsContBySector = Manufacturing</t>
        </r>
      </text>
    </comment>
    <comment ref="G10" authorId="0" shapeId="0" xr:uid="{00000000-0006-0000-3000-000025000000}">
      <text>
        <r>
          <rPr>
            <b/>
            <sz val="9"/>
            <color indexed="81"/>
            <rFont val="Tahoma"/>
            <family val="2"/>
          </rPr>
          <t>Metric = F2_OthrGradeAsset_OutstAmnt_Secur_Amount_x000D_
Data Type = Bk_Number 19 - 9_x000D_
Bk_AssetsContBySector = Manufacturing</t>
        </r>
      </text>
    </comment>
    <comment ref="H10" authorId="0" shapeId="0" xr:uid="{00000000-0006-0000-3000-000026000000}">
      <text>
        <r>
          <rPr>
            <b/>
            <sz val="9"/>
            <color indexed="81"/>
            <rFont val="Tahoma"/>
            <family val="2"/>
          </rPr>
          <t>Metric = F2_OthrGradeAsset_OutstAmnt_Unsecur_Amount_x000D_
Data Type = Bk_Number 19 - 9_x000D_
Bk_AssetsContBySector = Manufacturing</t>
        </r>
      </text>
    </comment>
    <comment ref="I10" authorId="0" shapeId="0" xr:uid="{00000000-0006-0000-3000-000027000000}">
      <text>
        <r>
          <rPr>
            <b/>
            <sz val="9"/>
            <color indexed="81"/>
            <rFont val="Tahoma"/>
            <family val="2"/>
          </rPr>
          <t>Metric = F2_ContingItem_OutstAmnt_Secur_Amount_x000D_
Data Type = Bk_Number 19 - 9_x000D_
Bk_AssetsContBySector = Manufacturing</t>
        </r>
      </text>
    </comment>
    <comment ref="J10" authorId="0" shapeId="0" xr:uid="{00000000-0006-0000-3000-000028000000}">
      <text>
        <r>
          <rPr>
            <b/>
            <sz val="9"/>
            <color indexed="81"/>
            <rFont val="Tahoma"/>
            <family val="2"/>
          </rPr>
          <t>Metric = F2_ContingItem_OutstAmnt_Unsecur_Amount_x000D_
Data Type = Bk_Number 19 - 9_x000D_
Bk_AssetsContBySector = Manufacturing</t>
        </r>
      </text>
    </comment>
    <comment ref="K10" authorId="0" shapeId="0" xr:uid="{00000000-0006-0000-3000-000029000000}">
      <text>
        <r>
          <rPr>
            <b/>
            <sz val="9"/>
            <color indexed="81"/>
            <rFont val="Tahoma"/>
            <family val="2"/>
          </rPr>
          <t>Metric = F2_Commit_OutstAmnt_Secur_Amount_x000D_
Data Type = Bk_Number 19 - 9_x000D_
Bk_AssetsContBySector = Manufacturing</t>
        </r>
      </text>
    </comment>
    <comment ref="L10" authorId="0" shapeId="0" xr:uid="{00000000-0006-0000-3000-00002A000000}">
      <text>
        <r>
          <rPr>
            <b/>
            <sz val="9"/>
            <color indexed="81"/>
            <rFont val="Tahoma"/>
            <family val="2"/>
          </rPr>
          <t>Metric = F2_Commit_OutstAmnt_Unsecur_Amount_x000D_
Data Type = Bk_Number 19 - 9_x000D_
Bk_AssetsContBySector = Manufacturing</t>
        </r>
      </text>
    </comment>
    <comment ref="M10" authorId="0" shapeId="0" xr:uid="{00000000-0006-0000-3000-00002B000000}">
      <text>
        <r>
          <rPr>
            <b/>
            <sz val="9"/>
            <color indexed="81"/>
            <rFont val="Tahoma"/>
            <family val="2"/>
          </rPr>
          <t>Metric = F2_Stage3AllowCredImpExp_LoanAdvaInclBillDiscPurch_Amount_x000D_
Data Type = Bk_Number 19 - 9_x000D_
Bk_AssetsContBySector = Manufacturing</t>
        </r>
      </text>
    </comment>
    <comment ref="N10" authorId="0" shapeId="0" xr:uid="{00000000-0006-0000-3000-00002C000000}">
      <text>
        <r>
          <rPr>
            <b/>
            <sz val="9"/>
            <color indexed="81"/>
            <rFont val="Tahoma"/>
            <family val="2"/>
          </rPr>
          <t>Metric = F2_Stage3AllowCredImpExp_DebtSecur_Amount_x000D_
Data Type = Bk_Number 19 - 9_x000D_
Bk_AssetsContBySector = Manufacturing</t>
        </r>
      </text>
    </comment>
    <comment ref="O10" authorId="0" shapeId="0" xr:uid="{00000000-0006-0000-3000-00002D000000}">
      <text>
        <r>
          <rPr>
            <b/>
            <sz val="9"/>
            <color indexed="81"/>
            <rFont val="Tahoma"/>
            <family val="2"/>
          </rPr>
          <t>Metric = F2_Stage3AllowCredImpExp_OtherGradeAsset_Amount_x000D_
Data Type = Bk_Number 19 - 9_x000D_
Bk_AssetsContBySector = Manufacturing</t>
        </r>
      </text>
    </comment>
    <comment ref="P10" authorId="0" shapeId="0" xr:uid="{00000000-0006-0000-3000-00002E000000}">
      <text>
        <r>
          <rPr>
            <b/>
            <sz val="9"/>
            <color indexed="81"/>
            <rFont val="Tahoma"/>
            <family val="2"/>
          </rPr>
          <t>Metric = F2_Stage3AllowCredImpExp_ContingItem_Amount_x000D_
Data Type = Bk_Number 19 - 9_x000D_
Bk_AssetsContBySector = Manufacturing</t>
        </r>
      </text>
    </comment>
    <comment ref="Q10" authorId="0" shapeId="0" xr:uid="{00000000-0006-0000-3000-00002F000000}">
      <text>
        <r>
          <rPr>
            <b/>
            <sz val="9"/>
            <color indexed="81"/>
            <rFont val="Tahoma"/>
            <family val="2"/>
          </rPr>
          <t>Metric = F2_Stage3AllowCredImpExp_Commit_Amount_x000D_
Data Type = Bk_Number 19 - 9_x000D_
Bk_AssetsContBySector = Manufacturing</t>
        </r>
      </text>
    </comment>
    <comment ref="R10" authorId="0" shapeId="0" xr:uid="{00000000-0006-0000-3000-000030000000}">
      <text>
        <r>
          <rPr>
            <b/>
            <sz val="9"/>
            <color indexed="81"/>
            <rFont val="Tahoma"/>
            <family val="2"/>
          </rPr>
          <t>Metric = F2_NumberBorrowers_Amount_x000D_
Data Type = Bk_Number 19 - 9_x000D_
Bk_AssetsContBySector = Manufacturing</t>
        </r>
      </text>
    </comment>
    <comment ref="C11" authorId="0" shapeId="0" xr:uid="{00000000-0006-0000-3000-000031000000}">
      <text>
        <r>
          <rPr>
            <b/>
            <sz val="9"/>
            <color indexed="81"/>
            <rFont val="Tahoma"/>
            <family val="2"/>
          </rPr>
          <t>Metric = F2_LoanAdvaInclBillDiscPurch_OutstAmnt_Secur_Amount_x000D_
Data Type = Bk_Number 19 - 9_x000D_
Bk_AssetsContBySector = ElectricityGasWaterSupply</t>
        </r>
      </text>
    </comment>
    <comment ref="D11" authorId="0" shapeId="0" xr:uid="{00000000-0006-0000-3000-000032000000}">
      <text>
        <r>
          <rPr>
            <b/>
            <sz val="9"/>
            <color indexed="81"/>
            <rFont val="Tahoma"/>
            <family val="2"/>
          </rPr>
          <t>Metric = F2_LoanAdvaInclBillDiscPurch_OutstAmnt_Unsecur_Amount_x000D_
Data Type = Bk_Number 19 - 9_x000D_
Bk_AssetsContBySector = ElectricityGasWaterSupply</t>
        </r>
      </text>
    </comment>
    <comment ref="E11" authorId="0" shapeId="0" xr:uid="{00000000-0006-0000-3000-000033000000}">
      <text>
        <r>
          <rPr>
            <b/>
            <sz val="9"/>
            <color indexed="81"/>
            <rFont val="Tahoma"/>
            <family val="2"/>
          </rPr>
          <t>Metric = F2_DebtSecur_OutstAmnt_Secur_Amount_x000D_
Data Type = Bk_Number 19 - 9_x000D_
Bk_AssetsContBySector = ElectricityGasWaterSupply</t>
        </r>
      </text>
    </comment>
    <comment ref="F11" authorId="0" shapeId="0" xr:uid="{00000000-0006-0000-3000-000034000000}">
      <text>
        <r>
          <rPr>
            <b/>
            <sz val="9"/>
            <color indexed="81"/>
            <rFont val="Tahoma"/>
            <family val="2"/>
          </rPr>
          <t>Metric = F2_DebtSecur_OutstAmnt_Unsecur_Amount_x000D_
Data Type = Bk_Number 19 - 9_x000D_
Bk_AssetsContBySector = ElectricityGasWaterSupply</t>
        </r>
      </text>
    </comment>
    <comment ref="G11" authorId="0" shapeId="0" xr:uid="{00000000-0006-0000-3000-000035000000}">
      <text>
        <r>
          <rPr>
            <b/>
            <sz val="9"/>
            <color indexed="81"/>
            <rFont val="Tahoma"/>
            <family val="2"/>
          </rPr>
          <t>Metric = F2_OthrGradeAsset_OutstAmnt_Secur_Amount_x000D_
Data Type = Bk_Number 19 - 9_x000D_
Bk_AssetsContBySector = ElectricityGasWaterSupply</t>
        </r>
      </text>
    </comment>
    <comment ref="H11" authorId="0" shapeId="0" xr:uid="{00000000-0006-0000-3000-000036000000}">
      <text>
        <r>
          <rPr>
            <b/>
            <sz val="9"/>
            <color indexed="81"/>
            <rFont val="Tahoma"/>
            <family val="2"/>
          </rPr>
          <t>Metric = F2_OthrGradeAsset_OutstAmnt_Unsecur_Amount_x000D_
Data Type = Bk_Number 19 - 9_x000D_
Bk_AssetsContBySector = ElectricityGasWaterSupply</t>
        </r>
      </text>
    </comment>
    <comment ref="I11" authorId="0" shapeId="0" xr:uid="{00000000-0006-0000-3000-000037000000}">
      <text>
        <r>
          <rPr>
            <b/>
            <sz val="9"/>
            <color indexed="81"/>
            <rFont val="Tahoma"/>
            <family val="2"/>
          </rPr>
          <t>Metric = F2_ContingItem_OutstAmnt_Secur_Amount_x000D_
Data Type = Bk_Number 19 - 9_x000D_
Bk_AssetsContBySector = ElectricityGasWaterSupply</t>
        </r>
      </text>
    </comment>
    <comment ref="J11" authorId="0" shapeId="0" xr:uid="{00000000-0006-0000-3000-000038000000}">
      <text>
        <r>
          <rPr>
            <b/>
            <sz val="9"/>
            <color indexed="81"/>
            <rFont val="Tahoma"/>
            <family val="2"/>
          </rPr>
          <t>Metric = F2_ContingItem_OutstAmnt_Unsecur_Amount_x000D_
Data Type = Bk_Number 19 - 9_x000D_
Bk_AssetsContBySector = ElectricityGasWaterSupply</t>
        </r>
      </text>
    </comment>
    <comment ref="K11" authorId="0" shapeId="0" xr:uid="{00000000-0006-0000-3000-000039000000}">
      <text>
        <r>
          <rPr>
            <b/>
            <sz val="9"/>
            <color indexed="81"/>
            <rFont val="Tahoma"/>
            <family val="2"/>
          </rPr>
          <t>Metric = F2_Commit_OutstAmnt_Secur_Amount_x000D_
Data Type = Bk_Number 19 - 9_x000D_
Bk_AssetsContBySector = ElectricityGasWaterSupply</t>
        </r>
      </text>
    </comment>
    <comment ref="L11" authorId="0" shapeId="0" xr:uid="{00000000-0006-0000-3000-00003A000000}">
      <text>
        <r>
          <rPr>
            <b/>
            <sz val="9"/>
            <color indexed="81"/>
            <rFont val="Tahoma"/>
            <family val="2"/>
          </rPr>
          <t>Metric = F2_Commit_OutstAmnt_Unsecur_Amount_x000D_
Data Type = Bk_Number 19 - 9_x000D_
Bk_AssetsContBySector = ElectricityGasWaterSupply</t>
        </r>
      </text>
    </comment>
    <comment ref="M11" authorId="0" shapeId="0" xr:uid="{00000000-0006-0000-3000-00003B000000}">
      <text>
        <r>
          <rPr>
            <b/>
            <sz val="9"/>
            <color indexed="81"/>
            <rFont val="Tahoma"/>
            <family val="2"/>
          </rPr>
          <t>Metric = F2_Stage3AllowCredImpExp_LoanAdvaInclBillDiscPurch_Amount_x000D_
Data Type = Bk_Number 19 - 9_x000D_
Bk_AssetsContBySector = ElectricityGasWaterSupply</t>
        </r>
      </text>
    </comment>
    <comment ref="N11" authorId="0" shapeId="0" xr:uid="{00000000-0006-0000-3000-00003C000000}">
      <text>
        <r>
          <rPr>
            <b/>
            <sz val="9"/>
            <color indexed="81"/>
            <rFont val="Tahoma"/>
            <family val="2"/>
          </rPr>
          <t>Metric = F2_Stage3AllowCredImpExp_DebtSecur_Amount_x000D_
Data Type = Bk_Number 19 - 9_x000D_
Bk_AssetsContBySector = ElectricityGasWaterSupply</t>
        </r>
      </text>
    </comment>
    <comment ref="O11" authorId="0" shapeId="0" xr:uid="{00000000-0006-0000-3000-00003D000000}">
      <text>
        <r>
          <rPr>
            <b/>
            <sz val="9"/>
            <color indexed="81"/>
            <rFont val="Tahoma"/>
            <family val="2"/>
          </rPr>
          <t>Metric = F2_Stage3AllowCredImpExp_OtherGradeAsset_Amount_x000D_
Data Type = Bk_Number 19 - 9_x000D_
Bk_AssetsContBySector = ElectricityGasWaterSupply</t>
        </r>
      </text>
    </comment>
    <comment ref="P11" authorId="0" shapeId="0" xr:uid="{00000000-0006-0000-3000-00003E000000}">
      <text>
        <r>
          <rPr>
            <b/>
            <sz val="9"/>
            <color indexed="81"/>
            <rFont val="Tahoma"/>
            <family val="2"/>
          </rPr>
          <t>Metric = F2_Stage3AllowCredImpExp_ContingItem_Amount_x000D_
Data Type = Bk_Number 19 - 9_x000D_
Bk_AssetsContBySector = ElectricityGasWaterSupply</t>
        </r>
      </text>
    </comment>
    <comment ref="Q11" authorId="0" shapeId="0" xr:uid="{00000000-0006-0000-3000-00003F000000}">
      <text>
        <r>
          <rPr>
            <b/>
            <sz val="9"/>
            <color indexed="81"/>
            <rFont val="Tahoma"/>
            <family val="2"/>
          </rPr>
          <t>Metric = F2_Stage3AllowCredImpExp_Commit_Amount_x000D_
Data Type = Bk_Number 19 - 9_x000D_
Bk_AssetsContBySector = ElectricityGasWaterSupply</t>
        </r>
      </text>
    </comment>
    <comment ref="R11" authorId="0" shapeId="0" xr:uid="{00000000-0006-0000-3000-000040000000}">
      <text>
        <r>
          <rPr>
            <b/>
            <sz val="9"/>
            <color indexed="81"/>
            <rFont val="Tahoma"/>
            <family val="2"/>
          </rPr>
          <t>Metric = F2_NumberBorrowers_Amount_x000D_
Data Type = Bk_Number 19 - 9_x000D_
Bk_AssetsContBySector = ElectricityGasWaterSupply</t>
        </r>
      </text>
    </comment>
    <comment ref="C12" authorId="0" shapeId="0" xr:uid="{00000000-0006-0000-3000-000041000000}">
      <text>
        <r>
          <rPr>
            <b/>
            <sz val="9"/>
            <color indexed="81"/>
            <rFont val="Tahoma"/>
            <family val="2"/>
          </rPr>
          <t>Metric = F2_LoanAdvaInclBillDiscPurch_OutstAmnt_Secur_Amount_x000D_
Data Type = Bk_Number 19 - 9_x000D_
Bk_AssetsContBySector = Construction</t>
        </r>
      </text>
    </comment>
    <comment ref="D12" authorId="0" shapeId="0" xr:uid="{00000000-0006-0000-3000-000042000000}">
      <text>
        <r>
          <rPr>
            <b/>
            <sz val="9"/>
            <color indexed="81"/>
            <rFont val="Tahoma"/>
            <family val="2"/>
          </rPr>
          <t>Metric = F2_LoanAdvaInclBillDiscPurch_OutstAmnt_Unsecur_Amount_x000D_
Data Type = Bk_Number 19 - 9_x000D_
Bk_AssetsContBySector = Construction</t>
        </r>
      </text>
    </comment>
    <comment ref="E12" authorId="0" shapeId="0" xr:uid="{00000000-0006-0000-3000-000043000000}">
      <text>
        <r>
          <rPr>
            <b/>
            <sz val="9"/>
            <color indexed="81"/>
            <rFont val="Tahoma"/>
            <family val="2"/>
          </rPr>
          <t>Metric = F2_DebtSecur_OutstAmnt_Secur_Amount_x000D_
Data Type = Bk_Number 19 - 9_x000D_
Bk_AssetsContBySector = Construction</t>
        </r>
      </text>
    </comment>
    <comment ref="F12" authorId="0" shapeId="0" xr:uid="{00000000-0006-0000-3000-000044000000}">
      <text>
        <r>
          <rPr>
            <b/>
            <sz val="9"/>
            <color indexed="81"/>
            <rFont val="Tahoma"/>
            <family val="2"/>
          </rPr>
          <t>Metric = F2_DebtSecur_OutstAmnt_Unsecur_Amount_x000D_
Data Type = Bk_Number 19 - 9_x000D_
Bk_AssetsContBySector = Construction</t>
        </r>
      </text>
    </comment>
    <comment ref="G12" authorId="0" shapeId="0" xr:uid="{00000000-0006-0000-3000-000045000000}">
      <text>
        <r>
          <rPr>
            <b/>
            <sz val="9"/>
            <color indexed="81"/>
            <rFont val="Tahoma"/>
            <family val="2"/>
          </rPr>
          <t>Metric = F2_OthrGradeAsset_OutstAmnt_Secur_Amount_x000D_
Data Type = Bk_Number 19 - 9_x000D_
Bk_AssetsContBySector = Construction</t>
        </r>
      </text>
    </comment>
    <comment ref="H12" authorId="0" shapeId="0" xr:uid="{00000000-0006-0000-3000-000046000000}">
      <text>
        <r>
          <rPr>
            <b/>
            <sz val="9"/>
            <color indexed="81"/>
            <rFont val="Tahoma"/>
            <family val="2"/>
          </rPr>
          <t>Metric = F2_OthrGradeAsset_OutstAmnt_Unsecur_Amount_x000D_
Data Type = Bk_Number 19 - 9_x000D_
Bk_AssetsContBySector = Construction</t>
        </r>
      </text>
    </comment>
    <comment ref="I12" authorId="0" shapeId="0" xr:uid="{00000000-0006-0000-3000-000047000000}">
      <text>
        <r>
          <rPr>
            <b/>
            <sz val="9"/>
            <color indexed="81"/>
            <rFont val="Tahoma"/>
            <family val="2"/>
          </rPr>
          <t>Metric = F2_ContingItem_OutstAmnt_Secur_Amount_x000D_
Data Type = Bk_Number 19 - 9_x000D_
Bk_AssetsContBySector = Construction</t>
        </r>
      </text>
    </comment>
    <comment ref="J12" authorId="0" shapeId="0" xr:uid="{00000000-0006-0000-3000-000048000000}">
      <text>
        <r>
          <rPr>
            <b/>
            <sz val="9"/>
            <color indexed="81"/>
            <rFont val="Tahoma"/>
            <family val="2"/>
          </rPr>
          <t>Metric = F2_ContingItem_OutstAmnt_Unsecur_Amount_x000D_
Data Type = Bk_Number 19 - 9_x000D_
Bk_AssetsContBySector = Construction</t>
        </r>
      </text>
    </comment>
    <comment ref="K12" authorId="0" shapeId="0" xr:uid="{00000000-0006-0000-3000-000049000000}">
      <text>
        <r>
          <rPr>
            <b/>
            <sz val="9"/>
            <color indexed="81"/>
            <rFont val="Tahoma"/>
            <family val="2"/>
          </rPr>
          <t>Metric = F2_Commit_OutstAmnt_Secur_Amount_x000D_
Data Type = Bk_Number 19 - 9_x000D_
Bk_AssetsContBySector = Construction</t>
        </r>
      </text>
    </comment>
    <comment ref="L12" authorId="0" shapeId="0" xr:uid="{00000000-0006-0000-3000-00004A000000}">
      <text>
        <r>
          <rPr>
            <b/>
            <sz val="9"/>
            <color indexed="81"/>
            <rFont val="Tahoma"/>
            <family val="2"/>
          </rPr>
          <t>Metric = F2_Commit_OutstAmnt_Unsecur_Amount_x000D_
Data Type = Bk_Number 19 - 9_x000D_
Bk_AssetsContBySector = Construction</t>
        </r>
      </text>
    </comment>
    <comment ref="M12" authorId="0" shapeId="0" xr:uid="{00000000-0006-0000-3000-00004B000000}">
      <text>
        <r>
          <rPr>
            <b/>
            <sz val="9"/>
            <color indexed="81"/>
            <rFont val="Tahoma"/>
            <family val="2"/>
          </rPr>
          <t>Metric = F2_Stage3AllowCredImpExp_LoanAdvaInclBillDiscPurch_Amount_x000D_
Data Type = Bk_Number 19 - 9_x000D_
Bk_AssetsContBySector = Construction</t>
        </r>
      </text>
    </comment>
    <comment ref="N12" authorId="0" shapeId="0" xr:uid="{00000000-0006-0000-3000-00004C000000}">
      <text>
        <r>
          <rPr>
            <b/>
            <sz val="9"/>
            <color indexed="81"/>
            <rFont val="Tahoma"/>
            <family val="2"/>
          </rPr>
          <t>Metric = F2_Stage3AllowCredImpExp_DebtSecur_Amount_x000D_
Data Type = Bk_Number 19 - 9_x000D_
Bk_AssetsContBySector = Construction</t>
        </r>
      </text>
    </comment>
    <comment ref="O12" authorId="0" shapeId="0" xr:uid="{00000000-0006-0000-3000-00004D000000}">
      <text>
        <r>
          <rPr>
            <b/>
            <sz val="9"/>
            <color indexed="81"/>
            <rFont val="Tahoma"/>
            <family val="2"/>
          </rPr>
          <t>Metric = F2_Stage3AllowCredImpExp_OtherGradeAsset_Amount_x000D_
Data Type = Bk_Number 19 - 9_x000D_
Bk_AssetsContBySector = Construction</t>
        </r>
      </text>
    </comment>
    <comment ref="P12" authorId="0" shapeId="0" xr:uid="{00000000-0006-0000-3000-00004E000000}">
      <text>
        <r>
          <rPr>
            <b/>
            <sz val="9"/>
            <color indexed="81"/>
            <rFont val="Tahoma"/>
            <family val="2"/>
          </rPr>
          <t>Metric = F2_Stage3AllowCredImpExp_ContingItem_Amount_x000D_
Data Type = Bk_Number 19 - 9_x000D_
Bk_AssetsContBySector = Construction</t>
        </r>
      </text>
    </comment>
    <comment ref="Q12" authorId="0" shapeId="0" xr:uid="{00000000-0006-0000-3000-00004F000000}">
      <text>
        <r>
          <rPr>
            <b/>
            <sz val="9"/>
            <color indexed="81"/>
            <rFont val="Tahoma"/>
            <family val="2"/>
          </rPr>
          <t>Metric = F2_Stage3AllowCredImpExp_Commit_Amount_x000D_
Data Type = Bk_Number 19 - 9_x000D_
Bk_AssetsContBySector = Construction</t>
        </r>
      </text>
    </comment>
    <comment ref="R12" authorId="0" shapeId="0" xr:uid="{00000000-0006-0000-3000-000050000000}">
      <text>
        <r>
          <rPr>
            <b/>
            <sz val="9"/>
            <color indexed="81"/>
            <rFont val="Tahoma"/>
            <family val="2"/>
          </rPr>
          <t>Metric = F2_NumberBorrowers_Amount_x000D_
Data Type = Bk_Number 19 - 9_x000D_
Bk_AssetsContBySector = Construction</t>
        </r>
      </text>
    </comment>
    <comment ref="C13" authorId="0" shapeId="0" xr:uid="{00000000-0006-0000-3000-000051000000}">
      <text>
        <r>
          <rPr>
            <b/>
            <sz val="9"/>
            <color indexed="81"/>
            <rFont val="Tahoma"/>
            <family val="2"/>
          </rPr>
          <t>Metric = F2_LoanAdvaInclBillDiscPurch_OutstAmnt_Secur_Amount_x000D_
Data Type = Bk_Number 19 - 9_x000D_
Bk_AssetsContBySector = WholesaleTrade</t>
        </r>
      </text>
    </comment>
    <comment ref="D13" authorId="0" shapeId="0" xr:uid="{00000000-0006-0000-3000-000052000000}">
      <text>
        <r>
          <rPr>
            <b/>
            <sz val="9"/>
            <color indexed="81"/>
            <rFont val="Tahoma"/>
            <family val="2"/>
          </rPr>
          <t>Metric = F2_LoanAdvaInclBillDiscPurch_OutstAmnt_Unsecur_Amount_x000D_
Data Type = Bk_Number 19 - 9_x000D_
Bk_AssetsContBySector = WholesaleTrade</t>
        </r>
      </text>
    </comment>
    <comment ref="E13" authorId="0" shapeId="0" xr:uid="{00000000-0006-0000-3000-000053000000}">
      <text>
        <r>
          <rPr>
            <b/>
            <sz val="9"/>
            <color indexed="81"/>
            <rFont val="Tahoma"/>
            <family val="2"/>
          </rPr>
          <t>Metric = F2_DebtSecur_OutstAmnt_Secur_Amount_x000D_
Data Type = Bk_Number 19 - 9_x000D_
Bk_AssetsContBySector = WholesaleTrade</t>
        </r>
      </text>
    </comment>
    <comment ref="F13" authorId="0" shapeId="0" xr:uid="{00000000-0006-0000-3000-000054000000}">
      <text>
        <r>
          <rPr>
            <b/>
            <sz val="9"/>
            <color indexed="81"/>
            <rFont val="Tahoma"/>
            <family val="2"/>
          </rPr>
          <t>Metric = F2_DebtSecur_OutstAmnt_Unsecur_Amount_x000D_
Data Type = Bk_Number 19 - 9_x000D_
Bk_AssetsContBySector = WholesaleTrade</t>
        </r>
      </text>
    </comment>
    <comment ref="G13" authorId="0" shapeId="0" xr:uid="{00000000-0006-0000-3000-000055000000}">
      <text>
        <r>
          <rPr>
            <b/>
            <sz val="9"/>
            <color indexed="81"/>
            <rFont val="Tahoma"/>
            <family val="2"/>
          </rPr>
          <t>Metric = F2_OthrGradeAsset_OutstAmnt_Secur_Amount_x000D_
Data Type = Bk_Number 19 - 9_x000D_
Bk_AssetsContBySector = WholesaleTrade</t>
        </r>
      </text>
    </comment>
    <comment ref="H13" authorId="0" shapeId="0" xr:uid="{00000000-0006-0000-3000-000056000000}">
      <text>
        <r>
          <rPr>
            <b/>
            <sz val="9"/>
            <color indexed="81"/>
            <rFont val="Tahoma"/>
            <family val="2"/>
          </rPr>
          <t>Metric = F2_OthrGradeAsset_OutstAmnt_Unsecur_Amount_x000D_
Data Type = Bk_Number 19 - 9_x000D_
Bk_AssetsContBySector = WholesaleTrade</t>
        </r>
      </text>
    </comment>
    <comment ref="I13" authorId="0" shapeId="0" xr:uid="{00000000-0006-0000-3000-000057000000}">
      <text>
        <r>
          <rPr>
            <b/>
            <sz val="9"/>
            <color indexed="81"/>
            <rFont val="Tahoma"/>
            <family val="2"/>
          </rPr>
          <t>Metric = F2_ContingItem_OutstAmnt_Secur_Amount_x000D_
Data Type = Bk_Number 19 - 9_x000D_
Bk_AssetsContBySector = WholesaleTrade</t>
        </r>
      </text>
    </comment>
    <comment ref="J13" authorId="0" shapeId="0" xr:uid="{00000000-0006-0000-3000-000058000000}">
      <text>
        <r>
          <rPr>
            <b/>
            <sz val="9"/>
            <color indexed="81"/>
            <rFont val="Tahoma"/>
            <family val="2"/>
          </rPr>
          <t>Metric = F2_ContingItem_OutstAmnt_Unsecur_Amount_x000D_
Data Type = Bk_Number 19 - 9_x000D_
Bk_AssetsContBySector = WholesaleTrade</t>
        </r>
      </text>
    </comment>
    <comment ref="K13" authorId="0" shapeId="0" xr:uid="{00000000-0006-0000-3000-000059000000}">
      <text>
        <r>
          <rPr>
            <b/>
            <sz val="9"/>
            <color indexed="81"/>
            <rFont val="Tahoma"/>
            <family val="2"/>
          </rPr>
          <t>Metric = F2_Commit_OutstAmnt_Secur_Amount_x000D_
Data Type = Bk_Number 19 - 9_x000D_
Bk_AssetsContBySector = WholesaleTrade</t>
        </r>
      </text>
    </comment>
    <comment ref="L13" authorId="0" shapeId="0" xr:uid="{00000000-0006-0000-3000-00005A000000}">
      <text>
        <r>
          <rPr>
            <b/>
            <sz val="9"/>
            <color indexed="81"/>
            <rFont val="Tahoma"/>
            <family val="2"/>
          </rPr>
          <t>Metric = F2_Commit_OutstAmnt_Unsecur_Amount_x000D_
Data Type = Bk_Number 19 - 9_x000D_
Bk_AssetsContBySector = WholesaleTrade</t>
        </r>
      </text>
    </comment>
    <comment ref="M13" authorId="0" shapeId="0" xr:uid="{00000000-0006-0000-3000-00005B000000}">
      <text>
        <r>
          <rPr>
            <b/>
            <sz val="9"/>
            <color indexed="81"/>
            <rFont val="Tahoma"/>
            <family val="2"/>
          </rPr>
          <t>Metric = F2_Stage3AllowCredImpExp_LoanAdvaInclBillDiscPurch_Amount_x000D_
Data Type = Bk_Number 19 - 9_x000D_
Bk_AssetsContBySector = WholesaleTrade</t>
        </r>
      </text>
    </comment>
    <comment ref="N13" authorId="0" shapeId="0" xr:uid="{00000000-0006-0000-3000-00005C000000}">
      <text>
        <r>
          <rPr>
            <b/>
            <sz val="9"/>
            <color indexed="81"/>
            <rFont val="Tahoma"/>
            <family val="2"/>
          </rPr>
          <t>Metric = F2_Stage3AllowCredImpExp_DebtSecur_Amount_x000D_
Data Type = Bk_Number 19 - 9_x000D_
Bk_AssetsContBySector = WholesaleTrade</t>
        </r>
      </text>
    </comment>
    <comment ref="O13" authorId="0" shapeId="0" xr:uid="{00000000-0006-0000-3000-00005D000000}">
      <text>
        <r>
          <rPr>
            <b/>
            <sz val="9"/>
            <color indexed="81"/>
            <rFont val="Tahoma"/>
            <family val="2"/>
          </rPr>
          <t>Metric = F2_Stage3AllowCredImpExp_OtherGradeAsset_Amount_x000D_
Data Type = Bk_Number 19 - 9_x000D_
Bk_AssetsContBySector = WholesaleTrade</t>
        </r>
      </text>
    </comment>
    <comment ref="P13" authorId="0" shapeId="0" xr:uid="{00000000-0006-0000-3000-00005E000000}">
      <text>
        <r>
          <rPr>
            <b/>
            <sz val="9"/>
            <color indexed="81"/>
            <rFont val="Tahoma"/>
            <family val="2"/>
          </rPr>
          <t>Metric = F2_Stage3AllowCredImpExp_ContingItem_Amount_x000D_
Data Type = Bk_Number 19 - 9_x000D_
Bk_AssetsContBySector = WholesaleTrade</t>
        </r>
      </text>
    </comment>
    <comment ref="Q13" authorId="0" shapeId="0" xr:uid="{00000000-0006-0000-3000-00005F000000}">
      <text>
        <r>
          <rPr>
            <b/>
            <sz val="9"/>
            <color indexed="81"/>
            <rFont val="Tahoma"/>
            <family val="2"/>
          </rPr>
          <t>Metric = F2_Stage3AllowCredImpExp_Commit_Amount_x000D_
Data Type = Bk_Number 19 - 9_x000D_
Bk_AssetsContBySector = WholesaleTrade</t>
        </r>
      </text>
    </comment>
    <comment ref="R13" authorId="0" shapeId="0" xr:uid="{00000000-0006-0000-3000-000060000000}">
      <text>
        <r>
          <rPr>
            <b/>
            <sz val="9"/>
            <color indexed="81"/>
            <rFont val="Tahoma"/>
            <family val="2"/>
          </rPr>
          <t>Metric = F2_NumberBorrowers_Amount_x000D_
Data Type = Bk_Number 19 - 9_x000D_
Bk_AssetsContBySector = WholesaleTrade</t>
        </r>
      </text>
    </comment>
    <comment ref="C14" authorId="0" shapeId="0" xr:uid="{00000000-0006-0000-3000-000061000000}">
      <text>
        <r>
          <rPr>
            <b/>
            <sz val="9"/>
            <color indexed="81"/>
            <rFont val="Tahoma"/>
            <family val="2"/>
          </rPr>
          <t>Metric = F2_LoanAdvaInclBillDiscPurch_OutstAmnt_Secur_Amount_x000D_
Data Type = Bk_Number 19 - 9_x000D_
Bk_AssetsContBySector = RetailTrade</t>
        </r>
      </text>
    </comment>
    <comment ref="D14" authorId="0" shapeId="0" xr:uid="{00000000-0006-0000-3000-000062000000}">
      <text>
        <r>
          <rPr>
            <b/>
            <sz val="9"/>
            <color indexed="81"/>
            <rFont val="Tahoma"/>
            <family val="2"/>
          </rPr>
          <t>Metric = F2_LoanAdvaInclBillDiscPurch_OutstAmnt_Unsecur_Amount_x000D_
Data Type = Bk_Number 19 - 9_x000D_
Bk_AssetsContBySector = RetailTrade</t>
        </r>
      </text>
    </comment>
    <comment ref="E14" authorId="0" shapeId="0" xr:uid="{00000000-0006-0000-3000-000063000000}">
      <text>
        <r>
          <rPr>
            <b/>
            <sz val="9"/>
            <color indexed="81"/>
            <rFont val="Tahoma"/>
            <family val="2"/>
          </rPr>
          <t>Metric = F2_DebtSecur_OutstAmnt_Secur_Amount_x000D_
Data Type = Bk_Number 19 - 9_x000D_
Bk_AssetsContBySector = RetailTrade</t>
        </r>
      </text>
    </comment>
    <comment ref="F14" authorId="0" shapeId="0" xr:uid="{00000000-0006-0000-3000-000064000000}">
      <text>
        <r>
          <rPr>
            <b/>
            <sz val="9"/>
            <color indexed="81"/>
            <rFont val="Tahoma"/>
            <family val="2"/>
          </rPr>
          <t>Metric = F2_DebtSecur_OutstAmnt_Unsecur_Amount_x000D_
Data Type = Bk_Number 19 - 9_x000D_
Bk_AssetsContBySector = RetailTrade</t>
        </r>
      </text>
    </comment>
    <comment ref="G14" authorId="0" shapeId="0" xr:uid="{00000000-0006-0000-3000-000065000000}">
      <text>
        <r>
          <rPr>
            <b/>
            <sz val="9"/>
            <color indexed="81"/>
            <rFont val="Tahoma"/>
            <family val="2"/>
          </rPr>
          <t>Metric = F2_OthrGradeAsset_OutstAmnt_Secur_Amount_x000D_
Data Type = Bk_Number 19 - 9_x000D_
Bk_AssetsContBySector = RetailTrade</t>
        </r>
      </text>
    </comment>
    <comment ref="H14" authorId="0" shapeId="0" xr:uid="{00000000-0006-0000-3000-000066000000}">
      <text>
        <r>
          <rPr>
            <b/>
            <sz val="9"/>
            <color indexed="81"/>
            <rFont val="Tahoma"/>
            <family val="2"/>
          </rPr>
          <t>Metric = F2_OthrGradeAsset_OutstAmnt_Unsecur_Amount_x000D_
Data Type = Bk_Number 19 - 9_x000D_
Bk_AssetsContBySector = RetailTrade</t>
        </r>
      </text>
    </comment>
    <comment ref="I14" authorId="0" shapeId="0" xr:uid="{00000000-0006-0000-3000-000067000000}">
      <text>
        <r>
          <rPr>
            <b/>
            <sz val="9"/>
            <color indexed="81"/>
            <rFont val="Tahoma"/>
            <family val="2"/>
          </rPr>
          <t>Metric = F2_ContingItem_OutstAmnt_Secur_Amount_x000D_
Data Type = Bk_Number 19 - 9_x000D_
Bk_AssetsContBySector = RetailTrade</t>
        </r>
      </text>
    </comment>
    <comment ref="J14" authorId="0" shapeId="0" xr:uid="{00000000-0006-0000-3000-000068000000}">
      <text>
        <r>
          <rPr>
            <b/>
            <sz val="9"/>
            <color indexed="81"/>
            <rFont val="Tahoma"/>
            <family val="2"/>
          </rPr>
          <t>Metric = F2_ContingItem_OutstAmnt_Unsecur_Amount_x000D_
Data Type = Bk_Number 19 - 9_x000D_
Bk_AssetsContBySector = RetailTrade</t>
        </r>
      </text>
    </comment>
    <comment ref="K14" authorId="0" shapeId="0" xr:uid="{00000000-0006-0000-3000-000069000000}">
      <text>
        <r>
          <rPr>
            <b/>
            <sz val="9"/>
            <color indexed="81"/>
            <rFont val="Tahoma"/>
            <family val="2"/>
          </rPr>
          <t>Metric = F2_Commit_OutstAmnt_Secur_Amount_x000D_
Data Type = Bk_Number 19 - 9_x000D_
Bk_AssetsContBySector = RetailTrade</t>
        </r>
      </text>
    </comment>
    <comment ref="L14" authorId="0" shapeId="0" xr:uid="{00000000-0006-0000-3000-00006A000000}">
      <text>
        <r>
          <rPr>
            <b/>
            <sz val="9"/>
            <color indexed="81"/>
            <rFont val="Tahoma"/>
            <family val="2"/>
          </rPr>
          <t>Metric = F2_Commit_OutstAmnt_Unsecur_Amount_x000D_
Data Type = Bk_Number 19 - 9_x000D_
Bk_AssetsContBySector = RetailTrade</t>
        </r>
      </text>
    </comment>
    <comment ref="M14" authorId="0" shapeId="0" xr:uid="{00000000-0006-0000-3000-00006B000000}">
      <text>
        <r>
          <rPr>
            <b/>
            <sz val="9"/>
            <color indexed="81"/>
            <rFont val="Tahoma"/>
            <family val="2"/>
          </rPr>
          <t>Metric = F2_Stage3AllowCredImpExp_LoanAdvaInclBillDiscPurch_Amount_x000D_
Data Type = Bk_Number 19 - 9_x000D_
Bk_AssetsContBySector = RetailTrade</t>
        </r>
      </text>
    </comment>
    <comment ref="N14" authorId="0" shapeId="0" xr:uid="{00000000-0006-0000-3000-00006C000000}">
      <text>
        <r>
          <rPr>
            <b/>
            <sz val="9"/>
            <color indexed="81"/>
            <rFont val="Tahoma"/>
            <family val="2"/>
          </rPr>
          <t>Metric = F2_Stage3AllowCredImpExp_DebtSecur_Amount_x000D_
Data Type = Bk_Number 19 - 9_x000D_
Bk_AssetsContBySector = RetailTrade</t>
        </r>
      </text>
    </comment>
    <comment ref="O14" authorId="0" shapeId="0" xr:uid="{00000000-0006-0000-3000-00006D000000}">
      <text>
        <r>
          <rPr>
            <b/>
            <sz val="9"/>
            <color indexed="81"/>
            <rFont val="Tahoma"/>
            <family val="2"/>
          </rPr>
          <t>Metric = F2_Stage3AllowCredImpExp_OtherGradeAsset_Amount_x000D_
Data Type = Bk_Number 19 - 9_x000D_
Bk_AssetsContBySector = RetailTrade</t>
        </r>
      </text>
    </comment>
    <comment ref="P14" authorId="0" shapeId="0" xr:uid="{00000000-0006-0000-3000-00006E000000}">
      <text>
        <r>
          <rPr>
            <b/>
            <sz val="9"/>
            <color indexed="81"/>
            <rFont val="Tahoma"/>
            <family val="2"/>
          </rPr>
          <t>Metric = F2_Stage3AllowCredImpExp_ContingItem_Amount_x000D_
Data Type = Bk_Number 19 - 9_x000D_
Bk_AssetsContBySector = RetailTrade</t>
        </r>
      </text>
    </comment>
    <comment ref="Q14" authorId="0" shapeId="0" xr:uid="{00000000-0006-0000-3000-00006F000000}">
      <text>
        <r>
          <rPr>
            <b/>
            <sz val="9"/>
            <color indexed="81"/>
            <rFont val="Tahoma"/>
            <family val="2"/>
          </rPr>
          <t>Metric = F2_Stage3AllowCredImpExp_Commit_Amount_x000D_
Data Type = Bk_Number 19 - 9_x000D_
Bk_AssetsContBySector = RetailTrade</t>
        </r>
      </text>
    </comment>
    <comment ref="R14" authorId="0" shapeId="0" xr:uid="{00000000-0006-0000-3000-000070000000}">
      <text>
        <r>
          <rPr>
            <b/>
            <sz val="9"/>
            <color indexed="81"/>
            <rFont val="Tahoma"/>
            <family val="2"/>
          </rPr>
          <t>Metric = F2_NumberBorrowers_Amount_x000D_
Data Type = Bk_Number 19 - 9_x000D_
Bk_AssetsContBySector = RetailTrade</t>
        </r>
      </text>
    </comment>
    <comment ref="C15" authorId="0" shapeId="0" xr:uid="{00000000-0006-0000-3000-000071000000}">
      <text>
        <r>
          <rPr>
            <b/>
            <sz val="9"/>
            <color indexed="81"/>
            <rFont val="Tahoma"/>
            <family val="2"/>
          </rPr>
          <t>Metric = F2_LoanAdvaInclBillDiscPurch_OutstAmnt_Secur_Amount_x000D_
Data Type = Bk_Number 19 - 9_x000D_
Bk_AssetsContBySector = TransportStorage</t>
        </r>
      </text>
    </comment>
    <comment ref="D15" authorId="0" shapeId="0" xr:uid="{00000000-0006-0000-3000-000072000000}">
      <text>
        <r>
          <rPr>
            <b/>
            <sz val="9"/>
            <color indexed="81"/>
            <rFont val="Tahoma"/>
            <family val="2"/>
          </rPr>
          <t>Metric = F2_LoanAdvaInclBillDiscPurch_OutstAmnt_Unsecur_Amount_x000D_
Data Type = Bk_Number 19 - 9_x000D_
Bk_AssetsContBySector = TransportStorage</t>
        </r>
      </text>
    </comment>
    <comment ref="E15" authorId="0" shapeId="0" xr:uid="{00000000-0006-0000-3000-000073000000}">
      <text>
        <r>
          <rPr>
            <b/>
            <sz val="9"/>
            <color indexed="81"/>
            <rFont val="Tahoma"/>
            <family val="2"/>
          </rPr>
          <t>Metric = F2_DebtSecur_OutstAmnt_Secur_Amount_x000D_
Data Type = Bk_Number 19 - 9_x000D_
Bk_AssetsContBySector = TransportStorage</t>
        </r>
      </text>
    </comment>
    <comment ref="F15" authorId="0" shapeId="0" xr:uid="{00000000-0006-0000-3000-000074000000}">
      <text>
        <r>
          <rPr>
            <b/>
            <sz val="9"/>
            <color indexed="81"/>
            <rFont val="Tahoma"/>
            <family val="2"/>
          </rPr>
          <t>Metric = F2_DebtSecur_OutstAmnt_Unsecur_Amount_x000D_
Data Type = Bk_Number 19 - 9_x000D_
Bk_AssetsContBySector = TransportStorage</t>
        </r>
      </text>
    </comment>
    <comment ref="G15" authorId="0" shapeId="0" xr:uid="{00000000-0006-0000-3000-000075000000}">
      <text>
        <r>
          <rPr>
            <b/>
            <sz val="9"/>
            <color indexed="81"/>
            <rFont val="Tahoma"/>
            <family val="2"/>
          </rPr>
          <t>Metric = F2_OthrGradeAsset_OutstAmnt_Secur_Amount_x000D_
Data Type = Bk_Number 19 - 9_x000D_
Bk_AssetsContBySector = TransportStorage</t>
        </r>
      </text>
    </comment>
    <comment ref="H15" authorId="0" shapeId="0" xr:uid="{00000000-0006-0000-3000-000076000000}">
      <text>
        <r>
          <rPr>
            <b/>
            <sz val="9"/>
            <color indexed="81"/>
            <rFont val="Tahoma"/>
            <family val="2"/>
          </rPr>
          <t>Metric = F2_OthrGradeAsset_OutstAmnt_Unsecur_Amount_x000D_
Data Type = Bk_Number 19 - 9_x000D_
Bk_AssetsContBySector = TransportStorage</t>
        </r>
      </text>
    </comment>
    <comment ref="I15" authorId="0" shapeId="0" xr:uid="{00000000-0006-0000-3000-000077000000}">
      <text>
        <r>
          <rPr>
            <b/>
            <sz val="9"/>
            <color indexed="81"/>
            <rFont val="Tahoma"/>
            <family val="2"/>
          </rPr>
          <t>Metric = F2_ContingItem_OutstAmnt_Secur_Amount_x000D_
Data Type = Bk_Number 19 - 9_x000D_
Bk_AssetsContBySector = TransportStorage</t>
        </r>
      </text>
    </comment>
    <comment ref="J15" authorId="0" shapeId="0" xr:uid="{00000000-0006-0000-3000-000078000000}">
      <text>
        <r>
          <rPr>
            <b/>
            <sz val="9"/>
            <color indexed="81"/>
            <rFont val="Tahoma"/>
            <family val="2"/>
          </rPr>
          <t>Metric = F2_ContingItem_OutstAmnt_Unsecur_Amount_x000D_
Data Type = Bk_Number 19 - 9_x000D_
Bk_AssetsContBySector = TransportStorage</t>
        </r>
      </text>
    </comment>
    <comment ref="K15" authorId="0" shapeId="0" xr:uid="{00000000-0006-0000-3000-000079000000}">
      <text>
        <r>
          <rPr>
            <b/>
            <sz val="9"/>
            <color indexed="81"/>
            <rFont val="Tahoma"/>
            <family val="2"/>
          </rPr>
          <t>Metric = F2_Commit_OutstAmnt_Secur_Amount_x000D_
Data Type = Bk_Number 19 - 9_x000D_
Bk_AssetsContBySector = TransportStorage</t>
        </r>
      </text>
    </comment>
    <comment ref="L15" authorId="0" shapeId="0" xr:uid="{00000000-0006-0000-3000-00007A000000}">
      <text>
        <r>
          <rPr>
            <b/>
            <sz val="9"/>
            <color indexed="81"/>
            <rFont val="Tahoma"/>
            <family val="2"/>
          </rPr>
          <t>Metric = F2_Commit_OutstAmnt_Unsecur_Amount_x000D_
Data Type = Bk_Number 19 - 9_x000D_
Bk_AssetsContBySector = TransportStorage</t>
        </r>
      </text>
    </comment>
    <comment ref="M15" authorId="0" shapeId="0" xr:uid="{00000000-0006-0000-3000-00007B000000}">
      <text>
        <r>
          <rPr>
            <b/>
            <sz val="9"/>
            <color indexed="81"/>
            <rFont val="Tahoma"/>
            <family val="2"/>
          </rPr>
          <t>Metric = F2_Stage3AllowCredImpExp_LoanAdvaInclBillDiscPurch_Amount_x000D_
Data Type = Bk_Number 19 - 9_x000D_
Bk_AssetsContBySector = TransportStorage</t>
        </r>
      </text>
    </comment>
    <comment ref="N15" authorId="0" shapeId="0" xr:uid="{00000000-0006-0000-3000-00007C000000}">
      <text>
        <r>
          <rPr>
            <b/>
            <sz val="9"/>
            <color indexed="81"/>
            <rFont val="Tahoma"/>
            <family val="2"/>
          </rPr>
          <t>Metric = F2_Stage3AllowCredImpExp_DebtSecur_Amount_x000D_
Data Type = Bk_Number 19 - 9_x000D_
Bk_AssetsContBySector = TransportStorage</t>
        </r>
      </text>
    </comment>
    <comment ref="O15" authorId="0" shapeId="0" xr:uid="{00000000-0006-0000-3000-00007D000000}">
      <text>
        <r>
          <rPr>
            <b/>
            <sz val="9"/>
            <color indexed="81"/>
            <rFont val="Tahoma"/>
            <family val="2"/>
          </rPr>
          <t>Metric = F2_Stage3AllowCredImpExp_OtherGradeAsset_Amount_x000D_
Data Type = Bk_Number 19 - 9_x000D_
Bk_AssetsContBySector = TransportStorage</t>
        </r>
      </text>
    </comment>
    <comment ref="P15" authorId="0" shapeId="0" xr:uid="{00000000-0006-0000-3000-00007E000000}">
      <text>
        <r>
          <rPr>
            <b/>
            <sz val="9"/>
            <color indexed="81"/>
            <rFont val="Tahoma"/>
            <family val="2"/>
          </rPr>
          <t>Metric = F2_Stage3AllowCredImpExp_ContingItem_Amount_x000D_
Data Type = Bk_Number 19 - 9_x000D_
Bk_AssetsContBySector = TransportStorage</t>
        </r>
      </text>
    </comment>
    <comment ref="Q15" authorId="0" shapeId="0" xr:uid="{00000000-0006-0000-3000-00007F000000}">
      <text>
        <r>
          <rPr>
            <b/>
            <sz val="9"/>
            <color indexed="81"/>
            <rFont val="Tahoma"/>
            <family val="2"/>
          </rPr>
          <t>Metric = F2_Stage3AllowCredImpExp_Commit_Amount_x000D_
Data Type = Bk_Number 19 - 9_x000D_
Bk_AssetsContBySector = TransportStorage</t>
        </r>
      </text>
    </comment>
    <comment ref="R15" authorId="0" shapeId="0" xr:uid="{00000000-0006-0000-3000-000080000000}">
      <text>
        <r>
          <rPr>
            <b/>
            <sz val="9"/>
            <color indexed="81"/>
            <rFont val="Tahoma"/>
            <family val="2"/>
          </rPr>
          <t>Metric = F2_NumberBorrowers_Amount_x000D_
Data Type = Bk_Number 19 - 9_x000D_
Bk_AssetsContBySector = TransportStorage</t>
        </r>
      </text>
    </comment>
    <comment ref="C16" authorId="0" shapeId="0" xr:uid="{00000000-0006-0000-3000-000081000000}">
      <text>
        <r>
          <rPr>
            <b/>
            <sz val="9"/>
            <color indexed="81"/>
            <rFont val="Tahoma"/>
            <family val="2"/>
          </rPr>
          <t>Metric = F2_WhichAviation_LoanAdvaInclBillDiscPurch_OutstAmnt_Secur_x000D_
Data Type = Bk_Number 19 - 9</t>
        </r>
      </text>
    </comment>
    <comment ref="D16" authorId="0" shapeId="0" xr:uid="{00000000-0006-0000-3000-000082000000}">
      <text>
        <r>
          <rPr>
            <b/>
            <sz val="9"/>
            <color indexed="81"/>
            <rFont val="Tahoma"/>
            <family val="2"/>
          </rPr>
          <t>Metric = F2_WhichAviation_LoanAdvaInclBillDiscPurch_OutstAmnt_Unsecur_x000D_
Data Type = Bk_Number 19 - 9</t>
        </r>
      </text>
    </comment>
    <comment ref="E16" authorId="0" shapeId="0" xr:uid="{00000000-0006-0000-3000-000083000000}">
      <text>
        <r>
          <rPr>
            <b/>
            <sz val="9"/>
            <color indexed="81"/>
            <rFont val="Tahoma"/>
            <family val="2"/>
          </rPr>
          <t>Metric = F2_WhichAviation_DebtSecur_OutstAmnt_Secur_x000D_
Data Type = Bk_Number 19 - 9</t>
        </r>
      </text>
    </comment>
    <comment ref="F16" authorId="0" shapeId="0" xr:uid="{00000000-0006-0000-3000-000084000000}">
      <text>
        <r>
          <rPr>
            <b/>
            <sz val="9"/>
            <color indexed="81"/>
            <rFont val="Tahoma"/>
            <family val="2"/>
          </rPr>
          <t>Metric = F2_WhichAviation_DebtSecur_OutstAmnt_Unsecur_x000D_
Data Type = Bk_Number 19 - 9</t>
        </r>
      </text>
    </comment>
    <comment ref="G16" authorId="0" shapeId="0" xr:uid="{00000000-0006-0000-3000-000085000000}">
      <text>
        <r>
          <rPr>
            <b/>
            <sz val="9"/>
            <color indexed="81"/>
            <rFont val="Tahoma"/>
            <family val="2"/>
          </rPr>
          <t>Metric = F2_WhichAviation_OthrGradeAsset_OutstAmnt_Secur_x000D_
Data Type = Bk_Number 19 - 9</t>
        </r>
      </text>
    </comment>
    <comment ref="H16" authorId="0" shapeId="0" xr:uid="{00000000-0006-0000-3000-000086000000}">
      <text>
        <r>
          <rPr>
            <b/>
            <sz val="9"/>
            <color indexed="81"/>
            <rFont val="Tahoma"/>
            <family val="2"/>
          </rPr>
          <t>Metric = F2_WhichAviation_OthrGradeAsset_OutstAmnt_Unsecur_x000D_
Data Type = Bk_Number 19 - 9</t>
        </r>
      </text>
    </comment>
    <comment ref="I16" authorId="0" shapeId="0" xr:uid="{00000000-0006-0000-3000-000087000000}">
      <text>
        <r>
          <rPr>
            <b/>
            <sz val="9"/>
            <color indexed="81"/>
            <rFont val="Tahoma"/>
            <family val="2"/>
          </rPr>
          <t>Metric = F2_WhichAviation_ContingItem_OutstAmnt_Secur_x000D_
Data Type = Bk_Number 19 - 9</t>
        </r>
      </text>
    </comment>
    <comment ref="J16" authorId="0" shapeId="0" xr:uid="{00000000-0006-0000-3000-000088000000}">
      <text>
        <r>
          <rPr>
            <b/>
            <sz val="9"/>
            <color indexed="81"/>
            <rFont val="Tahoma"/>
            <family val="2"/>
          </rPr>
          <t>Metric = F2_WhichAviation_ContingItem_OutstAmnt_Unsecur_x000D_
Data Type = Bk_Number 19 - 9</t>
        </r>
      </text>
    </comment>
    <comment ref="K16" authorId="0" shapeId="0" xr:uid="{00000000-0006-0000-3000-000089000000}">
      <text>
        <r>
          <rPr>
            <b/>
            <sz val="9"/>
            <color indexed="81"/>
            <rFont val="Tahoma"/>
            <family val="2"/>
          </rPr>
          <t>Metric = F2_WhichAviation_Commit_OutstAmnt_Secur_x000D_
Data Type = Bk_Number 19 - 9</t>
        </r>
      </text>
    </comment>
    <comment ref="L16" authorId="0" shapeId="0" xr:uid="{00000000-0006-0000-3000-00008A000000}">
      <text>
        <r>
          <rPr>
            <b/>
            <sz val="9"/>
            <color indexed="81"/>
            <rFont val="Tahoma"/>
            <family val="2"/>
          </rPr>
          <t>Metric = F2_WhichAviation_Commit_OutstAmnt_Unsecur_x000D_
Data Type = Bk_Number 19 - 9</t>
        </r>
      </text>
    </comment>
    <comment ref="M16" authorId="0" shapeId="0" xr:uid="{00000000-0006-0000-3000-00008B000000}">
      <text>
        <r>
          <rPr>
            <b/>
            <sz val="9"/>
            <color indexed="81"/>
            <rFont val="Tahoma"/>
            <family val="2"/>
          </rPr>
          <t>Metric = F2_WhichAviation_Stage3AllowCredImpExp_LoanAdvaInclBillDiscPurch_x000D_
Data Type = Bk_Number 19 - 9</t>
        </r>
      </text>
    </comment>
    <comment ref="N16" authorId="0" shapeId="0" xr:uid="{00000000-0006-0000-3000-00008C000000}">
      <text>
        <r>
          <rPr>
            <b/>
            <sz val="9"/>
            <color indexed="81"/>
            <rFont val="Tahoma"/>
            <family val="2"/>
          </rPr>
          <t>Metric = F2_WhichAviation_Stage3AllowCredImpExp_DebtSecur_x000D_
Data Type = Bk_Number 19 - 9</t>
        </r>
      </text>
    </comment>
    <comment ref="O16" authorId="0" shapeId="0" xr:uid="{00000000-0006-0000-3000-00008D000000}">
      <text>
        <r>
          <rPr>
            <b/>
            <sz val="9"/>
            <color indexed="81"/>
            <rFont val="Tahoma"/>
            <family val="2"/>
          </rPr>
          <t>Metric = F2_WhichAviation_Stage3AllowCredImpExp_OtherGradeAsset_x000D_
Data Type = Bk_Number 19 - 9</t>
        </r>
      </text>
    </comment>
    <comment ref="P16" authorId="0" shapeId="0" xr:uid="{00000000-0006-0000-3000-00008E000000}">
      <text>
        <r>
          <rPr>
            <b/>
            <sz val="9"/>
            <color indexed="81"/>
            <rFont val="Tahoma"/>
            <family val="2"/>
          </rPr>
          <t>Metric = F2_WhichAviation_Stage3AllowCredImpExp_ContingItem_x000D_
Data Type = Bk_Number 19 - 9</t>
        </r>
      </text>
    </comment>
    <comment ref="Q16" authorId="0" shapeId="0" xr:uid="{00000000-0006-0000-3000-00008F000000}">
      <text>
        <r>
          <rPr>
            <b/>
            <sz val="9"/>
            <color indexed="81"/>
            <rFont val="Tahoma"/>
            <family val="2"/>
          </rPr>
          <t>Metric = F2_WhichAviation_Stage3AllowCredImpExp_Commit_x000D_
Data Type = Bk_Number 19 - 9</t>
        </r>
      </text>
    </comment>
    <comment ref="R16" authorId="0" shapeId="0" xr:uid="{00000000-0006-0000-3000-000090000000}">
      <text>
        <r>
          <rPr>
            <b/>
            <sz val="9"/>
            <color indexed="81"/>
            <rFont val="Tahoma"/>
            <family val="2"/>
          </rPr>
          <t>Metric = F2_WhichAviation_NumberBorrowers_x000D_
Data Type = Bk_Number 19 - 9</t>
        </r>
      </text>
    </comment>
    <comment ref="C17" authorId="0" shapeId="0" xr:uid="{00000000-0006-0000-3000-000091000000}">
      <text>
        <r>
          <rPr>
            <b/>
            <sz val="9"/>
            <color indexed="81"/>
            <rFont val="Tahoma"/>
            <family val="2"/>
          </rPr>
          <t>Metric = F2_WhichShippingLine_LoanAdvaInclBillDiscPurch_OutstAmnt_Secur_x000D_
Data Type = Bk_Number 19 - 9</t>
        </r>
      </text>
    </comment>
    <comment ref="D17" authorId="0" shapeId="0" xr:uid="{00000000-0006-0000-3000-000092000000}">
      <text>
        <r>
          <rPr>
            <b/>
            <sz val="9"/>
            <color indexed="81"/>
            <rFont val="Tahoma"/>
            <family val="2"/>
          </rPr>
          <t>Metric = F2_WhichShippingLine_LoanAdvaInclBillDiscPurch_OutstAmnt_Unsecur_x000D_
Data Type = Bk_Number 19 - 9</t>
        </r>
      </text>
    </comment>
    <comment ref="E17" authorId="0" shapeId="0" xr:uid="{00000000-0006-0000-3000-000093000000}">
      <text>
        <r>
          <rPr>
            <b/>
            <sz val="9"/>
            <color indexed="81"/>
            <rFont val="Tahoma"/>
            <family val="2"/>
          </rPr>
          <t>Metric = F2_WhichShippingLine_DebtSecur_OutstAmnt_Secur_x000D_
Data Type = Bk_Number 19 - 9</t>
        </r>
      </text>
    </comment>
    <comment ref="F17" authorId="0" shapeId="0" xr:uid="{00000000-0006-0000-3000-000094000000}">
      <text>
        <r>
          <rPr>
            <b/>
            <sz val="9"/>
            <color indexed="81"/>
            <rFont val="Tahoma"/>
            <family val="2"/>
          </rPr>
          <t>Metric = F2_WhichShippingLine_DebtSecur_OutstAmnt_Unsecur_x000D_
Data Type = Bk_Number 19 - 9</t>
        </r>
      </text>
    </comment>
    <comment ref="G17" authorId="0" shapeId="0" xr:uid="{00000000-0006-0000-3000-000095000000}">
      <text>
        <r>
          <rPr>
            <b/>
            <sz val="9"/>
            <color indexed="81"/>
            <rFont val="Tahoma"/>
            <family val="2"/>
          </rPr>
          <t>Metric = F2_WhichShippingLine_OthrGradeAsset_OutstAmnt_Secur_x000D_
Data Type = Bk_Number 19 - 9</t>
        </r>
      </text>
    </comment>
    <comment ref="H17" authorId="0" shapeId="0" xr:uid="{00000000-0006-0000-3000-000096000000}">
      <text>
        <r>
          <rPr>
            <b/>
            <sz val="9"/>
            <color indexed="81"/>
            <rFont val="Tahoma"/>
            <family val="2"/>
          </rPr>
          <t>Metric = F2_WhichShippingLine_OthrGradeAsset_OutstAmnt_Unsecur_x000D_
Data Type = Bk_Number 19 - 9</t>
        </r>
      </text>
    </comment>
    <comment ref="I17" authorId="0" shapeId="0" xr:uid="{00000000-0006-0000-3000-000097000000}">
      <text>
        <r>
          <rPr>
            <b/>
            <sz val="9"/>
            <color indexed="81"/>
            <rFont val="Tahoma"/>
            <family val="2"/>
          </rPr>
          <t>Metric = F2_WhichShippingLine_ContingItem_OutstAmnt_Secur_x000D_
Data Type = Bk_Number 19 - 9</t>
        </r>
      </text>
    </comment>
    <comment ref="J17" authorId="0" shapeId="0" xr:uid="{00000000-0006-0000-3000-000098000000}">
      <text>
        <r>
          <rPr>
            <b/>
            <sz val="9"/>
            <color indexed="81"/>
            <rFont val="Tahoma"/>
            <family val="2"/>
          </rPr>
          <t>Metric = F2_WhichShippingLine_ContingItem_OutstAmnt_Unsecur_x000D_
Data Type = Bk_Number 19 - 9</t>
        </r>
      </text>
    </comment>
    <comment ref="K17" authorId="0" shapeId="0" xr:uid="{00000000-0006-0000-3000-000099000000}">
      <text>
        <r>
          <rPr>
            <b/>
            <sz val="9"/>
            <color indexed="81"/>
            <rFont val="Tahoma"/>
            <family val="2"/>
          </rPr>
          <t>Metric = F2_WhichShippingLine_Commit_OutstAmnt_Secur_x000D_
Data Type = Bk_Number 19 - 9</t>
        </r>
      </text>
    </comment>
    <comment ref="L17" authorId="0" shapeId="0" xr:uid="{00000000-0006-0000-3000-00009A000000}">
      <text>
        <r>
          <rPr>
            <b/>
            <sz val="9"/>
            <color indexed="81"/>
            <rFont val="Tahoma"/>
            <family val="2"/>
          </rPr>
          <t>Metric = F2_WhichShippingLine_Commit_OutstAmnt_Unsecur_x000D_
Data Type = Bk_Number 19 - 9</t>
        </r>
      </text>
    </comment>
    <comment ref="M17" authorId="0" shapeId="0" xr:uid="{00000000-0006-0000-3000-00009B000000}">
      <text>
        <r>
          <rPr>
            <b/>
            <sz val="9"/>
            <color indexed="81"/>
            <rFont val="Tahoma"/>
            <family val="2"/>
          </rPr>
          <t>Metric = F2_WhichShippingLine_Stage3AllowCredImpExp_LoanAdvaInclBillDiscPurch_x000D_
Data Type = Bk_Number 19 - 9</t>
        </r>
      </text>
    </comment>
    <comment ref="N17" authorId="0" shapeId="0" xr:uid="{00000000-0006-0000-3000-00009C000000}">
      <text>
        <r>
          <rPr>
            <b/>
            <sz val="9"/>
            <color indexed="81"/>
            <rFont val="Tahoma"/>
            <family val="2"/>
          </rPr>
          <t>Metric = F2_WhichShippingLine_Stage3AllowCredImpExp_DebtSecur_x000D_
Data Type = Bk_Number 19 - 9</t>
        </r>
      </text>
    </comment>
    <comment ref="O17" authorId="0" shapeId="0" xr:uid="{00000000-0006-0000-3000-00009D000000}">
      <text>
        <r>
          <rPr>
            <b/>
            <sz val="9"/>
            <color indexed="81"/>
            <rFont val="Tahoma"/>
            <family val="2"/>
          </rPr>
          <t>Metric = F2_WhichShippingLine_Stage3AllowCredImpExp_OtherGradeAsset_x000D_
Data Type = Bk_Number 19 - 9</t>
        </r>
      </text>
    </comment>
    <comment ref="P17" authorId="0" shapeId="0" xr:uid="{00000000-0006-0000-3000-00009E000000}">
      <text>
        <r>
          <rPr>
            <b/>
            <sz val="9"/>
            <color indexed="81"/>
            <rFont val="Tahoma"/>
            <family val="2"/>
          </rPr>
          <t>Metric = F2_WhichShippingLine_Stage3AllowCredImpExp_ContingItem_x000D_
Data Type = Bk_Number 19 - 9</t>
        </r>
      </text>
    </comment>
    <comment ref="Q17" authorId="0" shapeId="0" xr:uid="{00000000-0006-0000-3000-00009F000000}">
      <text>
        <r>
          <rPr>
            <b/>
            <sz val="9"/>
            <color indexed="81"/>
            <rFont val="Tahoma"/>
            <family val="2"/>
          </rPr>
          <t>Metric = F2_WhichShippingLine_Stage3AllowCredImpExp_Commit_x000D_
Data Type = Bk_Number 19 - 9</t>
        </r>
      </text>
    </comment>
    <comment ref="R17" authorId="0" shapeId="0" xr:uid="{00000000-0006-0000-3000-0000A0000000}">
      <text>
        <r>
          <rPr>
            <b/>
            <sz val="9"/>
            <color indexed="81"/>
            <rFont val="Tahoma"/>
            <family val="2"/>
          </rPr>
          <t>Metric = F2_WhichShippingLine_NumberBorrowers_x000D_
Data Type = Bk_Number 19 - 9</t>
        </r>
      </text>
    </comment>
    <comment ref="C18" authorId="0" shapeId="0" xr:uid="{00000000-0006-0000-3000-0000A1000000}">
      <text>
        <r>
          <rPr>
            <b/>
            <sz val="9"/>
            <color indexed="81"/>
            <rFont val="Tahoma"/>
            <family val="2"/>
          </rPr>
          <t>Metric = F2_WhichChartOperVessel_LoanAdvaInclBillDiscPurch_OutstAmnt_Secur_x000D_
Data Type = Bk_Number 19 - 9</t>
        </r>
      </text>
    </comment>
    <comment ref="D18" authorId="0" shapeId="0" xr:uid="{00000000-0006-0000-3000-0000A2000000}">
      <text>
        <r>
          <rPr>
            <b/>
            <sz val="9"/>
            <color indexed="81"/>
            <rFont val="Tahoma"/>
            <family val="2"/>
          </rPr>
          <t>Metric = F2_WhichChartOperVessel_LoanAdvaInclBillDiscPurch_OutstAmnt_Unsecur_x000D_
Data Type = Bk_Number 19 - 9</t>
        </r>
      </text>
    </comment>
    <comment ref="E18" authorId="0" shapeId="0" xr:uid="{00000000-0006-0000-3000-0000A3000000}">
      <text>
        <r>
          <rPr>
            <b/>
            <sz val="9"/>
            <color indexed="81"/>
            <rFont val="Tahoma"/>
            <family val="2"/>
          </rPr>
          <t>Metric = F2_WhichChartOperVessel_DebtSecur_OutstAmnt_Secur_x000D_
Data Type = Bk_Number 19 - 9</t>
        </r>
      </text>
    </comment>
    <comment ref="F18" authorId="0" shapeId="0" xr:uid="{00000000-0006-0000-3000-0000A4000000}">
      <text>
        <r>
          <rPr>
            <b/>
            <sz val="9"/>
            <color indexed="81"/>
            <rFont val="Tahoma"/>
            <family val="2"/>
          </rPr>
          <t>Metric = F2_WhichChartOperVessel_DebtSecur_OutstAmnt_Unsecur_x000D_
Data Type = Bk_Number 19 - 9</t>
        </r>
      </text>
    </comment>
    <comment ref="G18" authorId="0" shapeId="0" xr:uid="{00000000-0006-0000-3000-0000A5000000}">
      <text>
        <r>
          <rPr>
            <b/>
            <sz val="9"/>
            <color indexed="81"/>
            <rFont val="Tahoma"/>
            <family val="2"/>
          </rPr>
          <t>Metric = F2_WhichChartOperVessel_OthrGradeAsset_OutstAmnt_Secur_x000D_
Data Type = Bk_Number 19 - 9</t>
        </r>
      </text>
    </comment>
    <comment ref="H18" authorId="0" shapeId="0" xr:uid="{00000000-0006-0000-3000-0000A6000000}">
      <text>
        <r>
          <rPr>
            <b/>
            <sz val="9"/>
            <color indexed="81"/>
            <rFont val="Tahoma"/>
            <family val="2"/>
          </rPr>
          <t>Metric = F2_WhichChartOperVessel_OthrGradeAsset_OutstAmnt_Unsecur_x000D_
Data Type = Bk_Number 19 - 9</t>
        </r>
      </text>
    </comment>
    <comment ref="I18" authorId="0" shapeId="0" xr:uid="{00000000-0006-0000-3000-0000A7000000}">
      <text>
        <r>
          <rPr>
            <b/>
            <sz val="9"/>
            <color indexed="81"/>
            <rFont val="Tahoma"/>
            <family val="2"/>
          </rPr>
          <t>Metric = F2_WhichChartOperVessel_ContingItem_OutstAmnt_Secur_x000D_
Data Type = Bk_Number 19 - 9</t>
        </r>
      </text>
    </comment>
    <comment ref="J18" authorId="0" shapeId="0" xr:uid="{00000000-0006-0000-3000-0000A8000000}">
      <text>
        <r>
          <rPr>
            <b/>
            <sz val="9"/>
            <color indexed="81"/>
            <rFont val="Tahoma"/>
            <family val="2"/>
          </rPr>
          <t>Metric = F2_WhichChartOperVessel_ContingItem_OutstAmnt_Unsecur_x000D_
Data Type = Bk_Number 19 - 9</t>
        </r>
      </text>
    </comment>
    <comment ref="K18" authorId="0" shapeId="0" xr:uid="{00000000-0006-0000-3000-0000A9000000}">
      <text>
        <r>
          <rPr>
            <b/>
            <sz val="9"/>
            <color indexed="81"/>
            <rFont val="Tahoma"/>
            <family val="2"/>
          </rPr>
          <t>Metric = F2_WhichChartOperVessel_Commit_OutstAmnt_Secur_x000D_
Data Type = Bk_Number 19 - 9</t>
        </r>
      </text>
    </comment>
    <comment ref="L18" authorId="0" shapeId="0" xr:uid="{00000000-0006-0000-3000-0000AA000000}">
      <text>
        <r>
          <rPr>
            <b/>
            <sz val="9"/>
            <color indexed="81"/>
            <rFont val="Tahoma"/>
            <family val="2"/>
          </rPr>
          <t>Metric = F2_WhichChartOperVessel_Commit_OutstAmnt_Unsecur_x000D_
Data Type = Bk_Number 19 - 9</t>
        </r>
      </text>
    </comment>
    <comment ref="M18" authorId="0" shapeId="0" xr:uid="{00000000-0006-0000-3000-0000AB000000}">
      <text>
        <r>
          <rPr>
            <b/>
            <sz val="9"/>
            <color indexed="81"/>
            <rFont val="Tahoma"/>
            <family val="2"/>
          </rPr>
          <t>Metric = F2_WhichChartOperVessel_Stage3AllowCredImpExp_LoanAdvaInclBillDiscPurch_x000D_
Data Type = Bk_Number 19 - 9</t>
        </r>
      </text>
    </comment>
    <comment ref="N18" authorId="0" shapeId="0" xr:uid="{00000000-0006-0000-3000-0000AC000000}">
      <text>
        <r>
          <rPr>
            <b/>
            <sz val="9"/>
            <color indexed="81"/>
            <rFont val="Tahoma"/>
            <family val="2"/>
          </rPr>
          <t>Metric = F2_WhichChartOperVessel_Stage3AllowCredImpExp_DebtSecur_x000D_
Data Type = Bk_Number 19 - 9</t>
        </r>
      </text>
    </comment>
    <comment ref="O18" authorId="0" shapeId="0" xr:uid="{00000000-0006-0000-3000-0000AD000000}">
      <text>
        <r>
          <rPr>
            <b/>
            <sz val="9"/>
            <color indexed="81"/>
            <rFont val="Tahoma"/>
            <family val="2"/>
          </rPr>
          <t>Metric = F2_WhichChartOperVessel_Stage3AllowCredImpExp_OtherGradeAsset_x000D_
Data Type = Bk_Number 19 - 9</t>
        </r>
      </text>
    </comment>
    <comment ref="P18" authorId="0" shapeId="0" xr:uid="{00000000-0006-0000-3000-0000AE000000}">
      <text>
        <r>
          <rPr>
            <b/>
            <sz val="9"/>
            <color indexed="81"/>
            <rFont val="Tahoma"/>
            <family val="2"/>
          </rPr>
          <t>Metric = F2_WhichChartOperVessel_Stage3AllowCredImpExp_ContingItem_x000D_
Data Type = Bk_Number 19 - 9</t>
        </r>
      </text>
    </comment>
    <comment ref="Q18" authorId="0" shapeId="0" xr:uid="{00000000-0006-0000-3000-0000AF000000}">
      <text>
        <r>
          <rPr>
            <b/>
            <sz val="9"/>
            <color indexed="81"/>
            <rFont val="Tahoma"/>
            <family val="2"/>
          </rPr>
          <t>Metric = F2_WhichChartOperVessel_Stage3AllowCredImpExp_Commit_x000D_
Data Type = Bk_Number 19 - 9</t>
        </r>
      </text>
    </comment>
    <comment ref="R18" authorId="0" shapeId="0" xr:uid="{00000000-0006-0000-3000-0000B0000000}">
      <text>
        <r>
          <rPr>
            <b/>
            <sz val="9"/>
            <color indexed="81"/>
            <rFont val="Tahoma"/>
            <family val="2"/>
          </rPr>
          <t>Metric = F2_WhichChartOperVessel_NumberBorrowers_x000D_
Data Type = Bk_Number 19 - 9</t>
        </r>
      </text>
    </comment>
    <comment ref="C19" authorId="0" shapeId="0" xr:uid="{00000000-0006-0000-3000-0000B1000000}">
      <text>
        <r>
          <rPr>
            <b/>
            <sz val="9"/>
            <color indexed="81"/>
            <rFont val="Tahoma"/>
            <family val="2"/>
          </rPr>
          <t>Metric = F2_LoanAdvaInclBillDiscPurch_OutstAmnt_Secur_Amount_x000D_
Data Type = Bk_Number 19 - 9_x000D_
Bk_AssetsContBySector = AccomodationFoodServicesActivities</t>
        </r>
      </text>
    </comment>
    <comment ref="D19" authorId="0" shapeId="0" xr:uid="{00000000-0006-0000-3000-0000B2000000}">
      <text>
        <r>
          <rPr>
            <b/>
            <sz val="9"/>
            <color indexed="81"/>
            <rFont val="Tahoma"/>
            <family val="2"/>
          </rPr>
          <t>Metric = F2_LoanAdvaInclBillDiscPurch_OutstAmnt_Unsecur_Amount_x000D_
Data Type = Bk_Number 19 - 9_x000D_
Bk_AssetsContBySector = AccomodationFoodServicesActivities</t>
        </r>
      </text>
    </comment>
    <comment ref="E19" authorId="0" shapeId="0" xr:uid="{00000000-0006-0000-3000-0000B3000000}">
      <text>
        <r>
          <rPr>
            <b/>
            <sz val="9"/>
            <color indexed="81"/>
            <rFont val="Tahoma"/>
            <family val="2"/>
          </rPr>
          <t>Metric = F2_DebtSecur_OutstAmnt_Secur_Amount_x000D_
Data Type = Bk_Number 19 - 9_x000D_
Bk_AssetsContBySector = AccomodationFoodServicesActivities</t>
        </r>
      </text>
    </comment>
    <comment ref="F19" authorId="0" shapeId="0" xr:uid="{00000000-0006-0000-3000-0000B4000000}">
      <text>
        <r>
          <rPr>
            <b/>
            <sz val="9"/>
            <color indexed="81"/>
            <rFont val="Tahoma"/>
            <family val="2"/>
          </rPr>
          <t>Metric = F2_DebtSecur_OutstAmnt_Unsecur_Amount_x000D_
Data Type = Bk_Number 19 - 9_x000D_
Bk_AssetsContBySector = AccomodationFoodServicesActivities</t>
        </r>
      </text>
    </comment>
    <comment ref="G19" authorId="0" shapeId="0" xr:uid="{00000000-0006-0000-3000-0000B5000000}">
      <text>
        <r>
          <rPr>
            <b/>
            <sz val="9"/>
            <color indexed="81"/>
            <rFont val="Tahoma"/>
            <family val="2"/>
          </rPr>
          <t>Metric = F2_OthrGradeAsset_OutstAmnt_Secur_Amount_x000D_
Data Type = Bk_Number 19 - 9_x000D_
Bk_AssetsContBySector = AccomodationFoodServicesActivities</t>
        </r>
      </text>
    </comment>
    <comment ref="H19" authorId="0" shapeId="0" xr:uid="{00000000-0006-0000-3000-0000B6000000}">
      <text>
        <r>
          <rPr>
            <b/>
            <sz val="9"/>
            <color indexed="81"/>
            <rFont val="Tahoma"/>
            <family val="2"/>
          </rPr>
          <t>Metric = F2_OthrGradeAsset_OutstAmnt_Unsecur_Amount_x000D_
Data Type = Bk_Number 19 - 9_x000D_
Bk_AssetsContBySector = AccomodationFoodServicesActivities</t>
        </r>
      </text>
    </comment>
    <comment ref="I19" authorId="0" shapeId="0" xr:uid="{00000000-0006-0000-3000-0000B7000000}">
      <text>
        <r>
          <rPr>
            <b/>
            <sz val="9"/>
            <color indexed="81"/>
            <rFont val="Tahoma"/>
            <family val="2"/>
          </rPr>
          <t>Metric = F2_ContingItem_OutstAmnt_Secur_Amount_x000D_
Data Type = Bk_Number 19 - 9_x000D_
Bk_AssetsContBySector = AccomodationFoodServicesActivities</t>
        </r>
      </text>
    </comment>
    <comment ref="J19" authorId="0" shapeId="0" xr:uid="{00000000-0006-0000-3000-0000B8000000}">
      <text>
        <r>
          <rPr>
            <b/>
            <sz val="9"/>
            <color indexed="81"/>
            <rFont val="Tahoma"/>
            <family val="2"/>
          </rPr>
          <t>Metric = F2_ContingItem_OutstAmnt_Unsecur_Amount_x000D_
Data Type = Bk_Number 19 - 9_x000D_
Bk_AssetsContBySector = AccomodationFoodServicesActivities</t>
        </r>
      </text>
    </comment>
    <comment ref="K19" authorId="0" shapeId="0" xr:uid="{00000000-0006-0000-3000-0000B9000000}">
      <text>
        <r>
          <rPr>
            <b/>
            <sz val="9"/>
            <color indexed="81"/>
            <rFont val="Tahoma"/>
            <family val="2"/>
          </rPr>
          <t>Metric = F2_Commit_OutstAmnt_Secur_Amount_x000D_
Data Type = Bk_Number 19 - 9_x000D_
Bk_AssetsContBySector = AccomodationFoodServicesActivities</t>
        </r>
      </text>
    </comment>
    <comment ref="L19" authorId="0" shapeId="0" xr:uid="{00000000-0006-0000-3000-0000BA000000}">
      <text>
        <r>
          <rPr>
            <b/>
            <sz val="9"/>
            <color indexed="81"/>
            <rFont val="Tahoma"/>
            <family val="2"/>
          </rPr>
          <t>Metric = F2_Commit_OutstAmnt_Unsecur_Amount_x000D_
Data Type = Bk_Number 19 - 9_x000D_
Bk_AssetsContBySector = AccomodationFoodServicesActivities</t>
        </r>
      </text>
    </comment>
    <comment ref="M19" authorId="0" shapeId="0" xr:uid="{00000000-0006-0000-3000-0000BB000000}">
      <text>
        <r>
          <rPr>
            <b/>
            <sz val="9"/>
            <color indexed="81"/>
            <rFont val="Tahoma"/>
            <family val="2"/>
          </rPr>
          <t>Metric = F2_Stage3AllowCredImpExp_LoanAdvaInclBillDiscPurch_Amount_x000D_
Data Type = Bk_Number 19 - 9_x000D_
Bk_AssetsContBySector = AccomodationFoodServicesActivities</t>
        </r>
      </text>
    </comment>
    <comment ref="N19" authorId="0" shapeId="0" xr:uid="{00000000-0006-0000-3000-0000BC000000}">
      <text>
        <r>
          <rPr>
            <b/>
            <sz val="9"/>
            <color indexed="81"/>
            <rFont val="Tahoma"/>
            <family val="2"/>
          </rPr>
          <t>Metric = F2_Stage3AllowCredImpExp_DebtSecur_Amount_x000D_
Data Type = Bk_Number 19 - 9_x000D_
Bk_AssetsContBySector = AccomodationFoodServicesActivities</t>
        </r>
      </text>
    </comment>
    <comment ref="O19" authorId="0" shapeId="0" xr:uid="{00000000-0006-0000-3000-0000BD000000}">
      <text>
        <r>
          <rPr>
            <b/>
            <sz val="9"/>
            <color indexed="81"/>
            <rFont val="Tahoma"/>
            <family val="2"/>
          </rPr>
          <t>Metric = F2_Stage3AllowCredImpExp_OtherGradeAsset_Amount_x000D_
Data Type = Bk_Number 19 - 9_x000D_
Bk_AssetsContBySector = AccomodationFoodServicesActivities</t>
        </r>
      </text>
    </comment>
    <comment ref="P19" authorId="0" shapeId="0" xr:uid="{00000000-0006-0000-3000-0000BE000000}">
      <text>
        <r>
          <rPr>
            <b/>
            <sz val="9"/>
            <color indexed="81"/>
            <rFont val="Tahoma"/>
            <family val="2"/>
          </rPr>
          <t>Metric = F2_Stage3AllowCredImpExp_ContingItem_Amount_x000D_
Data Type = Bk_Number 19 - 9_x000D_
Bk_AssetsContBySector = AccomodationFoodServicesActivities</t>
        </r>
      </text>
    </comment>
    <comment ref="Q19" authorId="0" shapeId="0" xr:uid="{00000000-0006-0000-3000-0000BF000000}">
      <text>
        <r>
          <rPr>
            <b/>
            <sz val="9"/>
            <color indexed="81"/>
            <rFont val="Tahoma"/>
            <family val="2"/>
          </rPr>
          <t>Metric = F2_Stage3AllowCredImpExp_Commit_Amount_x000D_
Data Type = Bk_Number 19 - 9_x000D_
Bk_AssetsContBySector = AccomodationFoodServicesActivities</t>
        </r>
      </text>
    </comment>
    <comment ref="R19" authorId="0" shapeId="0" xr:uid="{00000000-0006-0000-3000-0000C0000000}">
      <text>
        <r>
          <rPr>
            <b/>
            <sz val="9"/>
            <color indexed="81"/>
            <rFont val="Tahoma"/>
            <family val="2"/>
          </rPr>
          <t>Metric = F2_NumberBorrowers_Amount_x000D_
Data Type = Bk_Number 19 - 9_x000D_
Bk_AssetsContBySector = AccomodationFoodServicesActivities</t>
        </r>
      </text>
    </comment>
    <comment ref="C20" authorId="0" shapeId="0" xr:uid="{00000000-0006-0000-3000-0000C1000000}">
      <text>
        <r>
          <rPr>
            <b/>
            <sz val="9"/>
            <color indexed="81"/>
            <rFont val="Tahoma"/>
            <family val="2"/>
          </rPr>
          <t>Metric = F2_LoanAdvaInclBillDiscPurch_OutstAmnt_Secur_Amount_x000D_
Data Type = Bk_Number 19 - 9_x000D_
Bk_AssetsContBySector = InformationCommunications</t>
        </r>
      </text>
    </comment>
    <comment ref="D20" authorId="0" shapeId="0" xr:uid="{00000000-0006-0000-3000-0000C2000000}">
      <text>
        <r>
          <rPr>
            <b/>
            <sz val="9"/>
            <color indexed="81"/>
            <rFont val="Tahoma"/>
            <family val="2"/>
          </rPr>
          <t>Metric = F2_LoanAdvaInclBillDiscPurch_OutstAmnt_Unsecur_Amount_x000D_
Data Type = Bk_Number 19 - 9_x000D_
Bk_AssetsContBySector = InformationCommunications</t>
        </r>
      </text>
    </comment>
    <comment ref="E20" authorId="0" shapeId="0" xr:uid="{00000000-0006-0000-3000-0000C3000000}">
      <text>
        <r>
          <rPr>
            <b/>
            <sz val="9"/>
            <color indexed="81"/>
            <rFont val="Tahoma"/>
            <family val="2"/>
          </rPr>
          <t>Metric = F2_DebtSecur_OutstAmnt_Secur_Amount_x000D_
Data Type = Bk_Number 19 - 9_x000D_
Bk_AssetsContBySector = InformationCommunications</t>
        </r>
      </text>
    </comment>
    <comment ref="F20" authorId="0" shapeId="0" xr:uid="{00000000-0006-0000-3000-0000C4000000}">
      <text>
        <r>
          <rPr>
            <b/>
            <sz val="9"/>
            <color indexed="81"/>
            <rFont val="Tahoma"/>
            <family val="2"/>
          </rPr>
          <t>Metric = F2_DebtSecur_OutstAmnt_Unsecur_Amount_x000D_
Data Type = Bk_Number 19 - 9_x000D_
Bk_AssetsContBySector = InformationCommunications</t>
        </r>
      </text>
    </comment>
    <comment ref="G20" authorId="0" shapeId="0" xr:uid="{00000000-0006-0000-3000-0000C5000000}">
      <text>
        <r>
          <rPr>
            <b/>
            <sz val="9"/>
            <color indexed="81"/>
            <rFont val="Tahoma"/>
            <family val="2"/>
          </rPr>
          <t>Metric = F2_OthrGradeAsset_OutstAmnt_Secur_Amount_x000D_
Data Type = Bk_Number 19 - 9_x000D_
Bk_AssetsContBySector = InformationCommunications</t>
        </r>
      </text>
    </comment>
    <comment ref="H20" authorId="0" shapeId="0" xr:uid="{00000000-0006-0000-3000-0000C6000000}">
      <text>
        <r>
          <rPr>
            <b/>
            <sz val="9"/>
            <color indexed="81"/>
            <rFont val="Tahoma"/>
            <family val="2"/>
          </rPr>
          <t>Metric = F2_OthrGradeAsset_OutstAmnt_Unsecur_Amount_x000D_
Data Type = Bk_Number 19 - 9_x000D_
Bk_AssetsContBySector = InformationCommunications</t>
        </r>
      </text>
    </comment>
    <comment ref="I20" authorId="0" shapeId="0" xr:uid="{00000000-0006-0000-3000-0000C7000000}">
      <text>
        <r>
          <rPr>
            <b/>
            <sz val="9"/>
            <color indexed="81"/>
            <rFont val="Tahoma"/>
            <family val="2"/>
          </rPr>
          <t>Metric = F2_ContingItem_OutstAmnt_Secur_Amount_x000D_
Data Type = Bk_Number 19 - 9_x000D_
Bk_AssetsContBySector = InformationCommunications</t>
        </r>
      </text>
    </comment>
    <comment ref="J20" authorId="0" shapeId="0" xr:uid="{00000000-0006-0000-3000-0000C8000000}">
      <text>
        <r>
          <rPr>
            <b/>
            <sz val="9"/>
            <color indexed="81"/>
            <rFont val="Tahoma"/>
            <family val="2"/>
          </rPr>
          <t>Metric = F2_ContingItem_OutstAmnt_Unsecur_Amount_x000D_
Data Type = Bk_Number 19 - 9_x000D_
Bk_AssetsContBySector = InformationCommunications</t>
        </r>
      </text>
    </comment>
    <comment ref="K20" authorId="0" shapeId="0" xr:uid="{00000000-0006-0000-3000-0000C9000000}">
      <text>
        <r>
          <rPr>
            <b/>
            <sz val="9"/>
            <color indexed="81"/>
            <rFont val="Tahoma"/>
            <family val="2"/>
          </rPr>
          <t>Metric = F2_Commit_OutstAmnt_Secur_Amount_x000D_
Data Type = Bk_Number 19 - 9_x000D_
Bk_AssetsContBySector = InformationCommunications</t>
        </r>
      </text>
    </comment>
    <comment ref="L20" authorId="0" shapeId="0" xr:uid="{00000000-0006-0000-3000-0000CA000000}">
      <text>
        <r>
          <rPr>
            <b/>
            <sz val="9"/>
            <color indexed="81"/>
            <rFont val="Tahoma"/>
            <family val="2"/>
          </rPr>
          <t>Metric = F2_Commit_OutstAmnt_Unsecur_Amount_x000D_
Data Type = Bk_Number 19 - 9_x000D_
Bk_AssetsContBySector = InformationCommunications</t>
        </r>
      </text>
    </comment>
    <comment ref="M20" authorId="0" shapeId="0" xr:uid="{00000000-0006-0000-3000-0000CB000000}">
      <text>
        <r>
          <rPr>
            <b/>
            <sz val="9"/>
            <color indexed="81"/>
            <rFont val="Tahoma"/>
            <family val="2"/>
          </rPr>
          <t>Metric = F2_Stage3AllowCredImpExp_LoanAdvaInclBillDiscPurch_Amount_x000D_
Data Type = Bk_Number 19 - 9_x000D_
Bk_AssetsContBySector = InformationCommunications</t>
        </r>
      </text>
    </comment>
    <comment ref="N20" authorId="0" shapeId="0" xr:uid="{00000000-0006-0000-3000-0000CC000000}">
      <text>
        <r>
          <rPr>
            <b/>
            <sz val="9"/>
            <color indexed="81"/>
            <rFont val="Tahoma"/>
            <family val="2"/>
          </rPr>
          <t>Metric = F2_Stage3AllowCredImpExp_DebtSecur_Amount_x000D_
Data Type = Bk_Number 19 - 9_x000D_
Bk_AssetsContBySector = InformationCommunications</t>
        </r>
      </text>
    </comment>
    <comment ref="O20" authorId="0" shapeId="0" xr:uid="{00000000-0006-0000-3000-0000CD000000}">
      <text>
        <r>
          <rPr>
            <b/>
            <sz val="9"/>
            <color indexed="81"/>
            <rFont val="Tahoma"/>
            <family val="2"/>
          </rPr>
          <t>Metric = F2_Stage3AllowCredImpExp_OtherGradeAsset_Amount_x000D_
Data Type = Bk_Number 19 - 9_x000D_
Bk_AssetsContBySector = InformationCommunications</t>
        </r>
      </text>
    </comment>
    <comment ref="P20" authorId="0" shapeId="0" xr:uid="{00000000-0006-0000-3000-0000CE000000}">
      <text>
        <r>
          <rPr>
            <b/>
            <sz val="9"/>
            <color indexed="81"/>
            <rFont val="Tahoma"/>
            <family val="2"/>
          </rPr>
          <t>Metric = F2_Stage3AllowCredImpExp_ContingItem_Amount_x000D_
Data Type = Bk_Number 19 - 9_x000D_
Bk_AssetsContBySector = InformationCommunications</t>
        </r>
      </text>
    </comment>
    <comment ref="Q20" authorId="0" shapeId="0" xr:uid="{00000000-0006-0000-3000-0000CF000000}">
      <text>
        <r>
          <rPr>
            <b/>
            <sz val="9"/>
            <color indexed="81"/>
            <rFont val="Tahoma"/>
            <family val="2"/>
          </rPr>
          <t>Metric = F2_Stage3AllowCredImpExp_Commit_Amount_x000D_
Data Type = Bk_Number 19 - 9_x000D_
Bk_AssetsContBySector = InformationCommunications</t>
        </r>
      </text>
    </comment>
    <comment ref="R20" authorId="0" shapeId="0" xr:uid="{00000000-0006-0000-3000-0000D0000000}">
      <text>
        <r>
          <rPr>
            <b/>
            <sz val="9"/>
            <color indexed="81"/>
            <rFont val="Tahoma"/>
            <family val="2"/>
          </rPr>
          <t>Metric = F2_NumberBorrowers_Amount_x000D_
Data Type = Bk_Number 19 - 9_x000D_
Bk_AssetsContBySector = InformationCommunications</t>
        </r>
      </text>
    </comment>
    <comment ref="C21" authorId="0" shapeId="0" xr:uid="{00000000-0006-0000-3000-0000D1000000}">
      <text>
        <r>
          <rPr>
            <b/>
            <sz val="9"/>
            <color indexed="81"/>
            <rFont val="Tahoma"/>
            <family val="2"/>
          </rPr>
          <t>Metric = F2_LoanAdvaInclBillDiscPurch_OutstAmnt_Secur_Amount_x000D_
Data Type = Bk_Number 19 - 9_x000D_
Bk_AssetsContBySector = FinancialInsuranceActivities</t>
        </r>
      </text>
    </comment>
    <comment ref="D21" authorId="0" shapeId="0" xr:uid="{00000000-0006-0000-3000-0000D2000000}">
      <text>
        <r>
          <rPr>
            <b/>
            <sz val="9"/>
            <color indexed="81"/>
            <rFont val="Tahoma"/>
            <family val="2"/>
          </rPr>
          <t>Metric = F2_LoanAdvaInclBillDiscPurch_OutstAmnt_Unsecur_Amount_x000D_
Data Type = Bk_Number 19 - 9_x000D_
Bk_AssetsContBySector = FinancialInsuranceActivities</t>
        </r>
      </text>
    </comment>
    <comment ref="E21" authorId="0" shapeId="0" xr:uid="{00000000-0006-0000-3000-0000D3000000}">
      <text>
        <r>
          <rPr>
            <b/>
            <sz val="9"/>
            <color indexed="81"/>
            <rFont val="Tahoma"/>
            <family val="2"/>
          </rPr>
          <t>Metric = F2_DebtSecur_OutstAmnt_Secur_Amount_x000D_
Data Type = Bk_Number 19 - 9_x000D_
Bk_AssetsContBySector = FinancialInsuranceActivities</t>
        </r>
      </text>
    </comment>
    <comment ref="F21" authorId="0" shapeId="0" xr:uid="{00000000-0006-0000-3000-0000D4000000}">
      <text>
        <r>
          <rPr>
            <b/>
            <sz val="9"/>
            <color indexed="81"/>
            <rFont val="Tahoma"/>
            <family val="2"/>
          </rPr>
          <t>Metric = F2_DebtSecur_OutstAmnt_Unsecur_Amount_x000D_
Data Type = Bk_Number 19 - 9_x000D_
Bk_AssetsContBySector = FinancialInsuranceActivities</t>
        </r>
      </text>
    </comment>
    <comment ref="G21" authorId="0" shapeId="0" xr:uid="{00000000-0006-0000-3000-0000D5000000}">
      <text>
        <r>
          <rPr>
            <b/>
            <sz val="9"/>
            <color indexed="81"/>
            <rFont val="Tahoma"/>
            <family val="2"/>
          </rPr>
          <t>Metric = F2_OthrGradeAsset_OutstAmnt_Secur_Amount_x000D_
Data Type = Bk_Number 19 - 9_x000D_
Bk_AssetsContBySector = FinancialInsuranceActivities</t>
        </r>
      </text>
    </comment>
    <comment ref="H21" authorId="0" shapeId="0" xr:uid="{00000000-0006-0000-3000-0000D6000000}">
      <text>
        <r>
          <rPr>
            <b/>
            <sz val="9"/>
            <color indexed="81"/>
            <rFont val="Tahoma"/>
            <family val="2"/>
          </rPr>
          <t>Metric = F2_OthrGradeAsset_OutstAmnt_Unsecur_Amount_x000D_
Data Type = Bk_Number 19 - 9_x000D_
Bk_AssetsContBySector = FinancialInsuranceActivities</t>
        </r>
      </text>
    </comment>
    <comment ref="I21" authorId="0" shapeId="0" xr:uid="{00000000-0006-0000-3000-0000D7000000}">
      <text>
        <r>
          <rPr>
            <b/>
            <sz val="9"/>
            <color indexed="81"/>
            <rFont val="Tahoma"/>
            <family val="2"/>
          </rPr>
          <t>Metric = F2_ContingItem_OutstAmnt_Secur_Amount_x000D_
Data Type = Bk_Number 19 - 9_x000D_
Bk_AssetsContBySector = FinancialInsuranceActivities</t>
        </r>
      </text>
    </comment>
    <comment ref="J21" authorId="0" shapeId="0" xr:uid="{00000000-0006-0000-3000-0000D8000000}">
      <text>
        <r>
          <rPr>
            <b/>
            <sz val="9"/>
            <color indexed="81"/>
            <rFont val="Tahoma"/>
            <family val="2"/>
          </rPr>
          <t>Metric = F2_ContingItem_OutstAmnt_Unsecur_Amount_x000D_
Data Type = Bk_Number 19 - 9_x000D_
Bk_AssetsContBySector = FinancialInsuranceActivities</t>
        </r>
      </text>
    </comment>
    <comment ref="K21" authorId="0" shapeId="0" xr:uid="{00000000-0006-0000-3000-0000D9000000}">
      <text>
        <r>
          <rPr>
            <b/>
            <sz val="9"/>
            <color indexed="81"/>
            <rFont val="Tahoma"/>
            <family val="2"/>
          </rPr>
          <t>Metric = F2_Commit_OutstAmnt_Secur_Amount_x000D_
Data Type = Bk_Number 19 - 9_x000D_
Bk_AssetsContBySector = FinancialInsuranceActivities</t>
        </r>
      </text>
    </comment>
    <comment ref="L21" authorId="0" shapeId="0" xr:uid="{00000000-0006-0000-3000-0000DA000000}">
      <text>
        <r>
          <rPr>
            <b/>
            <sz val="9"/>
            <color indexed="81"/>
            <rFont val="Tahoma"/>
            <family val="2"/>
          </rPr>
          <t>Metric = F2_Commit_OutstAmnt_Unsecur_Amount_x000D_
Data Type = Bk_Number 19 - 9_x000D_
Bk_AssetsContBySector = FinancialInsuranceActivities</t>
        </r>
      </text>
    </comment>
    <comment ref="M21" authorId="0" shapeId="0" xr:uid="{00000000-0006-0000-3000-0000DB000000}">
      <text>
        <r>
          <rPr>
            <b/>
            <sz val="9"/>
            <color indexed="81"/>
            <rFont val="Tahoma"/>
            <family val="2"/>
          </rPr>
          <t>Metric = F2_Stage3AllowCredImpExp_LoanAdvaInclBillDiscPurch_Amount_x000D_
Data Type = Bk_Number 19 - 9_x000D_
Bk_AssetsContBySector = FinancialInsuranceActivities</t>
        </r>
      </text>
    </comment>
    <comment ref="N21" authorId="0" shapeId="0" xr:uid="{00000000-0006-0000-3000-0000DC000000}">
      <text>
        <r>
          <rPr>
            <b/>
            <sz val="9"/>
            <color indexed="81"/>
            <rFont val="Tahoma"/>
            <family val="2"/>
          </rPr>
          <t>Metric = F2_Stage3AllowCredImpExp_DebtSecur_Amount_x000D_
Data Type = Bk_Number 19 - 9_x000D_
Bk_AssetsContBySector = FinancialInsuranceActivities</t>
        </r>
      </text>
    </comment>
    <comment ref="O21" authorId="0" shapeId="0" xr:uid="{00000000-0006-0000-3000-0000DD000000}">
      <text>
        <r>
          <rPr>
            <b/>
            <sz val="9"/>
            <color indexed="81"/>
            <rFont val="Tahoma"/>
            <family val="2"/>
          </rPr>
          <t>Metric = F2_Stage3AllowCredImpExp_OtherGradeAsset_Amount_x000D_
Data Type = Bk_Number 19 - 9_x000D_
Bk_AssetsContBySector = FinancialInsuranceActivities</t>
        </r>
      </text>
    </comment>
    <comment ref="P21" authorId="0" shapeId="0" xr:uid="{00000000-0006-0000-3000-0000DE000000}">
      <text>
        <r>
          <rPr>
            <b/>
            <sz val="9"/>
            <color indexed="81"/>
            <rFont val="Tahoma"/>
            <family val="2"/>
          </rPr>
          <t>Metric = F2_Stage3AllowCredImpExp_ContingItem_Amount_x000D_
Data Type = Bk_Number 19 - 9_x000D_
Bk_AssetsContBySector = FinancialInsuranceActivities</t>
        </r>
      </text>
    </comment>
    <comment ref="Q21" authorId="0" shapeId="0" xr:uid="{00000000-0006-0000-3000-0000DF000000}">
      <text>
        <r>
          <rPr>
            <b/>
            <sz val="9"/>
            <color indexed="81"/>
            <rFont val="Tahoma"/>
            <family val="2"/>
          </rPr>
          <t>Metric = F2_Stage3AllowCredImpExp_Commit_Amount_x000D_
Data Type = Bk_Number 19 - 9_x000D_
Bk_AssetsContBySector = FinancialInsuranceActivities</t>
        </r>
      </text>
    </comment>
    <comment ref="R21" authorId="0" shapeId="0" xr:uid="{00000000-0006-0000-3000-0000E0000000}">
      <text>
        <r>
          <rPr>
            <b/>
            <sz val="9"/>
            <color indexed="81"/>
            <rFont val="Tahoma"/>
            <family val="2"/>
          </rPr>
          <t>Metric = F2_NumberBorrowers_Amount_x000D_
Data Type = Bk_Number 19 - 9_x000D_
Bk_AssetsContBySector = FinancialInsuranceActivities</t>
        </r>
      </text>
    </comment>
    <comment ref="C22" authorId="0" shapeId="0" xr:uid="{00000000-0006-0000-3000-0000E1000000}">
      <text>
        <r>
          <rPr>
            <b/>
            <sz val="9"/>
            <color indexed="81"/>
            <rFont val="Tahoma"/>
            <family val="2"/>
          </rPr>
          <t>Metric = F2_WhichFinComp_LoanAdvaInclBillDiscPurch_OutstAmnt_Secur_x000D_
Data Type = Bk_Number 19 - 9</t>
        </r>
      </text>
    </comment>
    <comment ref="D22" authorId="0" shapeId="0" xr:uid="{00000000-0006-0000-3000-0000E2000000}">
      <text>
        <r>
          <rPr>
            <b/>
            <sz val="9"/>
            <color indexed="81"/>
            <rFont val="Tahoma"/>
            <family val="2"/>
          </rPr>
          <t>Metric = F2_WhichFinComp_LoanAdvaInclBillDiscPurch_OutstAmnt_Unsecur_x000D_
Data Type = Bk_Number 19 - 9</t>
        </r>
      </text>
    </comment>
    <comment ref="E22" authorId="0" shapeId="0" xr:uid="{00000000-0006-0000-3000-0000E3000000}">
      <text>
        <r>
          <rPr>
            <b/>
            <sz val="9"/>
            <color indexed="81"/>
            <rFont val="Tahoma"/>
            <family val="2"/>
          </rPr>
          <t>Metric = F2_WhichFinComp_DebtSecur_OutstAmnt_Secur_x000D_
Data Type = Bk_Number 19 - 9</t>
        </r>
      </text>
    </comment>
    <comment ref="F22" authorId="0" shapeId="0" xr:uid="{00000000-0006-0000-3000-0000E4000000}">
      <text>
        <r>
          <rPr>
            <b/>
            <sz val="9"/>
            <color indexed="81"/>
            <rFont val="Tahoma"/>
            <family val="2"/>
          </rPr>
          <t>Metric = F2_WhichFinComp_DebtSecur_OutstAmnt_Unsecur_x000D_
Data Type = Bk_Number 19 - 9</t>
        </r>
      </text>
    </comment>
    <comment ref="G22" authorId="0" shapeId="0" xr:uid="{00000000-0006-0000-3000-0000E5000000}">
      <text>
        <r>
          <rPr>
            <b/>
            <sz val="9"/>
            <color indexed="81"/>
            <rFont val="Tahoma"/>
            <family val="2"/>
          </rPr>
          <t>Metric = F2_WhichFinComp_OthrGradeAsset_OutstAmnt_Secur_x000D_
Data Type = Bk_Number 19 - 9</t>
        </r>
      </text>
    </comment>
    <comment ref="H22" authorId="0" shapeId="0" xr:uid="{00000000-0006-0000-3000-0000E6000000}">
      <text>
        <r>
          <rPr>
            <b/>
            <sz val="9"/>
            <color indexed="81"/>
            <rFont val="Tahoma"/>
            <family val="2"/>
          </rPr>
          <t>Metric = F2_WhichFinComp_OthrGradeAsset_OutstAmnt_Unsecur_x000D_
Data Type = Bk_Number 19 - 9</t>
        </r>
      </text>
    </comment>
    <comment ref="I22" authorId="0" shapeId="0" xr:uid="{00000000-0006-0000-3000-0000E7000000}">
      <text>
        <r>
          <rPr>
            <b/>
            <sz val="9"/>
            <color indexed="81"/>
            <rFont val="Tahoma"/>
            <family val="2"/>
          </rPr>
          <t>Metric = F2_WhichFinComp_ContingItem_OutstAmnt_Secur_x000D_
Data Type = Bk_Number 19 - 9</t>
        </r>
      </text>
    </comment>
    <comment ref="J22" authorId="0" shapeId="0" xr:uid="{00000000-0006-0000-3000-0000E8000000}">
      <text>
        <r>
          <rPr>
            <b/>
            <sz val="9"/>
            <color indexed="81"/>
            <rFont val="Tahoma"/>
            <family val="2"/>
          </rPr>
          <t>Metric = F2_WhichFinComp_ContingItem_OutstAmnt_Unsecur_x000D_
Data Type = Bk_Number 19 - 9</t>
        </r>
      </text>
    </comment>
    <comment ref="K22" authorId="0" shapeId="0" xr:uid="{00000000-0006-0000-3000-0000E9000000}">
      <text>
        <r>
          <rPr>
            <b/>
            <sz val="9"/>
            <color indexed="81"/>
            <rFont val="Tahoma"/>
            <family val="2"/>
          </rPr>
          <t>Metric = F2_WhichFinComp_Commit_OutstAmnt_Secur_x000D_
Data Type = Bk_Number 19 - 9</t>
        </r>
      </text>
    </comment>
    <comment ref="L22" authorId="0" shapeId="0" xr:uid="{00000000-0006-0000-3000-0000EA000000}">
      <text>
        <r>
          <rPr>
            <b/>
            <sz val="9"/>
            <color indexed="81"/>
            <rFont val="Tahoma"/>
            <family val="2"/>
          </rPr>
          <t>Metric = F2_WhichFinComp_Commit_OutstAmnt_Unsecur_x000D_
Data Type = Bk_Number 19 - 9</t>
        </r>
      </text>
    </comment>
    <comment ref="M22" authorId="0" shapeId="0" xr:uid="{00000000-0006-0000-3000-0000EB000000}">
      <text>
        <r>
          <rPr>
            <b/>
            <sz val="9"/>
            <color indexed="81"/>
            <rFont val="Tahoma"/>
            <family val="2"/>
          </rPr>
          <t>Metric = F2_WhichFinComp_Stage3AllowCredImpExp_LoanAdvaInclBillDiscPurch_x000D_
Data Type = Bk_Number 19 - 9</t>
        </r>
      </text>
    </comment>
    <comment ref="N22" authorId="0" shapeId="0" xr:uid="{00000000-0006-0000-3000-0000EC000000}">
      <text>
        <r>
          <rPr>
            <b/>
            <sz val="9"/>
            <color indexed="81"/>
            <rFont val="Tahoma"/>
            <family val="2"/>
          </rPr>
          <t>Metric = F2_WhichFinComp_Stage3AllowCredImpExp_DebtSecur_x000D_
Data Type = Bk_Number 19 - 9</t>
        </r>
      </text>
    </comment>
    <comment ref="O22" authorId="0" shapeId="0" xr:uid="{00000000-0006-0000-3000-0000ED000000}">
      <text>
        <r>
          <rPr>
            <b/>
            <sz val="9"/>
            <color indexed="81"/>
            <rFont val="Tahoma"/>
            <family val="2"/>
          </rPr>
          <t>Metric = F2_WhichFinComp_Stage3AllowCredImpExp_OtherGradeAsset_x000D_
Data Type = Bk_Number 19 - 9</t>
        </r>
      </text>
    </comment>
    <comment ref="P22" authorId="0" shapeId="0" xr:uid="{00000000-0006-0000-3000-0000EE000000}">
      <text>
        <r>
          <rPr>
            <b/>
            <sz val="9"/>
            <color indexed="81"/>
            <rFont val="Tahoma"/>
            <family val="2"/>
          </rPr>
          <t>Metric = F2_WhichFinComp_Stage3AllowCredImpExp_ContingItem_x000D_
Data Type = Bk_Number 19 - 9</t>
        </r>
      </text>
    </comment>
    <comment ref="Q22" authorId="0" shapeId="0" xr:uid="{00000000-0006-0000-3000-0000EF000000}">
      <text>
        <r>
          <rPr>
            <b/>
            <sz val="9"/>
            <color indexed="81"/>
            <rFont val="Tahoma"/>
            <family val="2"/>
          </rPr>
          <t>Metric = F2_WhichFinComp_Stage3AllowCredImpExp_Commit_x000D_
Data Type = Bk_Number 19 - 9</t>
        </r>
      </text>
    </comment>
    <comment ref="R22" authorId="0" shapeId="0" xr:uid="{00000000-0006-0000-3000-0000F0000000}">
      <text>
        <r>
          <rPr>
            <b/>
            <sz val="9"/>
            <color indexed="81"/>
            <rFont val="Tahoma"/>
            <family val="2"/>
          </rPr>
          <t>Metric = F2_WhichFinComp_NumberBorrowers_x000D_
Data Type = Bk_Number 19 - 9</t>
        </r>
      </text>
    </comment>
    <comment ref="C23" authorId="0" shapeId="0" xr:uid="{00000000-0006-0000-3000-0000F1000000}">
      <text>
        <r>
          <rPr>
            <b/>
            <sz val="9"/>
            <color indexed="81"/>
            <rFont val="Tahoma"/>
            <family val="2"/>
          </rPr>
          <t>Metric = F2_WhichFinHoldComp_LoanAdvaInclBillDiscPurch_OutstAmnt_Secur_x000D_
Data Type = Bk_Number 19 - 9</t>
        </r>
      </text>
    </comment>
    <comment ref="D23" authorId="0" shapeId="0" xr:uid="{00000000-0006-0000-3000-0000F2000000}">
      <text>
        <r>
          <rPr>
            <b/>
            <sz val="9"/>
            <color indexed="81"/>
            <rFont val="Tahoma"/>
            <family val="2"/>
          </rPr>
          <t>Metric = F2_WhichFinHoldComp_LoanAdvaInclBillDiscPurch_OutstAmnt_Unsecur_x000D_
Data Type = Bk_Number 19 - 9</t>
        </r>
      </text>
    </comment>
    <comment ref="E23" authorId="0" shapeId="0" xr:uid="{00000000-0006-0000-3000-0000F3000000}">
      <text>
        <r>
          <rPr>
            <b/>
            <sz val="9"/>
            <color indexed="81"/>
            <rFont val="Tahoma"/>
            <family val="2"/>
          </rPr>
          <t>Metric = F2_WhichFinHoldComp_DebtSecur_OutstAmnt_Secur_x000D_
Data Type = Bk_Number 19 - 9</t>
        </r>
      </text>
    </comment>
    <comment ref="F23" authorId="0" shapeId="0" xr:uid="{00000000-0006-0000-3000-0000F4000000}">
      <text>
        <r>
          <rPr>
            <b/>
            <sz val="9"/>
            <color indexed="81"/>
            <rFont val="Tahoma"/>
            <family val="2"/>
          </rPr>
          <t>Metric = F2_WhichFinHoldComp_DebtSecur_OutstAmnt_Unsecur_x000D_
Data Type = Bk_Number 19 - 9</t>
        </r>
      </text>
    </comment>
    <comment ref="G23" authorId="0" shapeId="0" xr:uid="{00000000-0006-0000-3000-0000F5000000}">
      <text>
        <r>
          <rPr>
            <b/>
            <sz val="9"/>
            <color indexed="81"/>
            <rFont val="Tahoma"/>
            <family val="2"/>
          </rPr>
          <t>Metric = F2_WhichFinHoldComp_OthrGradeAsset_OutstAmnt_Secur_x000D_
Data Type = Bk_Number 19 - 9</t>
        </r>
      </text>
    </comment>
    <comment ref="H23" authorId="0" shapeId="0" xr:uid="{00000000-0006-0000-3000-0000F6000000}">
      <text>
        <r>
          <rPr>
            <b/>
            <sz val="9"/>
            <color indexed="81"/>
            <rFont val="Tahoma"/>
            <family val="2"/>
          </rPr>
          <t>Metric = F2_WhichFinHoldComp_OthrGradeAsset_OutstAmnt_Unsecur_x000D_
Data Type = Bk_Number 19 - 9</t>
        </r>
      </text>
    </comment>
    <comment ref="I23" authorId="0" shapeId="0" xr:uid="{00000000-0006-0000-3000-0000F7000000}">
      <text>
        <r>
          <rPr>
            <b/>
            <sz val="9"/>
            <color indexed="81"/>
            <rFont val="Tahoma"/>
            <family val="2"/>
          </rPr>
          <t>Metric = F2_WhichFinHoldComp_ContingItem_OutstAmnt_Secur_x000D_
Data Type = Bk_Number 19 - 9</t>
        </r>
      </text>
    </comment>
    <comment ref="J23" authorId="0" shapeId="0" xr:uid="{00000000-0006-0000-3000-0000F8000000}">
      <text>
        <r>
          <rPr>
            <b/>
            <sz val="9"/>
            <color indexed="81"/>
            <rFont val="Tahoma"/>
            <family val="2"/>
          </rPr>
          <t>Metric = F2_WhichFinHoldComp_ContingItem_OutstAmnt_Unsecur_x000D_
Data Type = Bk_Number 19 - 9</t>
        </r>
      </text>
    </comment>
    <comment ref="K23" authorId="0" shapeId="0" xr:uid="{00000000-0006-0000-3000-0000F9000000}">
      <text>
        <r>
          <rPr>
            <b/>
            <sz val="9"/>
            <color indexed="81"/>
            <rFont val="Tahoma"/>
            <family val="2"/>
          </rPr>
          <t>Metric = F2_WhichFinHoldComp_Commit_OutstAmnt_Secur_x000D_
Data Type = Bk_Number 19 - 9</t>
        </r>
      </text>
    </comment>
    <comment ref="L23" authorId="0" shapeId="0" xr:uid="{00000000-0006-0000-3000-0000FA000000}">
      <text>
        <r>
          <rPr>
            <b/>
            <sz val="9"/>
            <color indexed="81"/>
            <rFont val="Tahoma"/>
            <family val="2"/>
          </rPr>
          <t>Metric = F2_WhichFinHoldComp_Commit_OutstAmnt_Unsecur_x000D_
Data Type = Bk_Number 19 - 9</t>
        </r>
      </text>
    </comment>
    <comment ref="M23" authorId="0" shapeId="0" xr:uid="{00000000-0006-0000-3000-0000FB000000}">
      <text>
        <r>
          <rPr>
            <b/>
            <sz val="9"/>
            <color indexed="81"/>
            <rFont val="Tahoma"/>
            <family val="2"/>
          </rPr>
          <t>Metric = F2_WhichFinHoldComp_Stage3AllowCredImpExp_LoanAdvaInclBillDiscPurch_x000D_
Data Type = Bk_Number 19 - 9</t>
        </r>
      </text>
    </comment>
    <comment ref="N23" authorId="0" shapeId="0" xr:uid="{00000000-0006-0000-3000-0000FC000000}">
      <text>
        <r>
          <rPr>
            <b/>
            <sz val="9"/>
            <color indexed="81"/>
            <rFont val="Tahoma"/>
            <family val="2"/>
          </rPr>
          <t>Metric = F2_WhichFinHoldComp_Stage3AllowCredImpExp_DebtSecur_x000D_
Data Type = Bk_Number 19 - 9</t>
        </r>
      </text>
    </comment>
    <comment ref="O23" authorId="0" shapeId="0" xr:uid="{00000000-0006-0000-3000-0000FD000000}">
      <text>
        <r>
          <rPr>
            <b/>
            <sz val="9"/>
            <color indexed="81"/>
            <rFont val="Tahoma"/>
            <family val="2"/>
          </rPr>
          <t>Metric = F2_WhichFinHoldComp_Stage3AllowCredImpExp_OtherGradeAsset_x000D_
Data Type = Bk_Number 19 - 9</t>
        </r>
      </text>
    </comment>
    <comment ref="P23" authorId="0" shapeId="0" xr:uid="{00000000-0006-0000-3000-0000FE000000}">
      <text>
        <r>
          <rPr>
            <b/>
            <sz val="9"/>
            <color indexed="81"/>
            <rFont val="Tahoma"/>
            <family val="2"/>
          </rPr>
          <t>Metric = F2_WhichFinHoldComp_Stage3AllowCredImpExp_ContingItem_x000D_
Data Type = Bk_Number 19 - 9</t>
        </r>
      </text>
    </comment>
    <comment ref="Q23" authorId="0" shapeId="0" xr:uid="{00000000-0006-0000-3000-0000FF000000}">
      <text>
        <r>
          <rPr>
            <b/>
            <sz val="9"/>
            <color indexed="81"/>
            <rFont val="Tahoma"/>
            <family val="2"/>
          </rPr>
          <t>Metric = F2_WhichFinHoldComp_Stage3AllowCredImpExp_Commit_x000D_
Data Type = Bk_Number 19 - 9</t>
        </r>
      </text>
    </comment>
    <comment ref="R23" authorId="0" shapeId="0" xr:uid="{00000000-0006-0000-3000-000000010000}">
      <text>
        <r>
          <rPr>
            <b/>
            <sz val="9"/>
            <color indexed="81"/>
            <rFont val="Tahoma"/>
            <family val="2"/>
          </rPr>
          <t>Metric = F2_WhichFinHoldComp_NumberBorrowers_x000D_
Data Type = Bk_Number 19 - 9</t>
        </r>
      </text>
    </comment>
    <comment ref="C24" authorId="0" shapeId="0" xr:uid="{00000000-0006-0000-3000-000001010000}">
      <text>
        <r>
          <rPr>
            <b/>
            <sz val="9"/>
            <color indexed="81"/>
            <rFont val="Tahoma"/>
            <family val="2"/>
          </rPr>
          <t>Metric = F2_WhichOtherHoldComp_LoanAdvaInclBillDiscPurch_OutstAmnt_Secur_x000D_
Data Type = Bk_Number 19 - 9</t>
        </r>
      </text>
    </comment>
    <comment ref="D24" authorId="0" shapeId="0" xr:uid="{00000000-0006-0000-3000-000002010000}">
      <text>
        <r>
          <rPr>
            <b/>
            <sz val="9"/>
            <color indexed="81"/>
            <rFont val="Tahoma"/>
            <family val="2"/>
          </rPr>
          <t>Metric = F2_WhichOtherHoldComp_LoanAdvaInclBillDiscPurch_OutstAmnt_Unsecur_x000D_
Data Type = Bk_Number 19 - 9</t>
        </r>
      </text>
    </comment>
    <comment ref="E24" authorId="0" shapeId="0" xr:uid="{00000000-0006-0000-3000-000003010000}">
      <text>
        <r>
          <rPr>
            <b/>
            <sz val="9"/>
            <color indexed="81"/>
            <rFont val="Tahoma"/>
            <family val="2"/>
          </rPr>
          <t>Metric = F2_WhichOtherHoldComp_DebtSecur_OutstAmnt_Secur_x000D_
Data Type = Bk_Number 19 - 9</t>
        </r>
      </text>
    </comment>
    <comment ref="F24" authorId="0" shapeId="0" xr:uid="{00000000-0006-0000-3000-000004010000}">
      <text>
        <r>
          <rPr>
            <b/>
            <sz val="9"/>
            <color indexed="81"/>
            <rFont val="Tahoma"/>
            <family val="2"/>
          </rPr>
          <t>Metric = F2_WhichOtherHoldComp_DebtSecur_OutstAmnt_Unsecur_x000D_
Data Type = Bk_Number 19 - 9</t>
        </r>
      </text>
    </comment>
    <comment ref="G24" authorId="0" shapeId="0" xr:uid="{00000000-0006-0000-3000-000005010000}">
      <text>
        <r>
          <rPr>
            <b/>
            <sz val="9"/>
            <color indexed="81"/>
            <rFont val="Tahoma"/>
            <family val="2"/>
          </rPr>
          <t>Metric = F2_WhichOtherHoldComp_OthrGradeAsset_OutstAmnt_Secur_x000D_
Data Type = Bk_Number 19 - 9</t>
        </r>
      </text>
    </comment>
    <comment ref="H24" authorId="0" shapeId="0" xr:uid="{00000000-0006-0000-3000-000006010000}">
      <text>
        <r>
          <rPr>
            <b/>
            <sz val="9"/>
            <color indexed="81"/>
            <rFont val="Tahoma"/>
            <family val="2"/>
          </rPr>
          <t>Metric = F2_WhichOtherHoldComp_OthrGradeAsset_OutstAmnt_Unsecur_x000D_
Data Type = Bk_Number 19 - 9</t>
        </r>
      </text>
    </comment>
    <comment ref="I24" authorId="0" shapeId="0" xr:uid="{00000000-0006-0000-3000-000007010000}">
      <text>
        <r>
          <rPr>
            <b/>
            <sz val="9"/>
            <color indexed="81"/>
            <rFont val="Tahoma"/>
            <family val="2"/>
          </rPr>
          <t>Metric = F2_WhichOtherHoldComp_ContingItem_OutstAmnt_Secur_x000D_
Data Type = Bk_Number 19 - 9</t>
        </r>
      </text>
    </comment>
    <comment ref="J24" authorId="0" shapeId="0" xr:uid="{00000000-0006-0000-3000-000008010000}">
      <text>
        <r>
          <rPr>
            <b/>
            <sz val="9"/>
            <color indexed="81"/>
            <rFont val="Tahoma"/>
            <family val="2"/>
          </rPr>
          <t>Metric = F2_WhichOtherHoldComp_ContingItem_OutstAmnt_Unsecur_x000D_
Data Type = Bk_Number 19 - 9</t>
        </r>
      </text>
    </comment>
    <comment ref="K24" authorId="0" shapeId="0" xr:uid="{00000000-0006-0000-3000-000009010000}">
      <text>
        <r>
          <rPr>
            <b/>
            <sz val="9"/>
            <color indexed="81"/>
            <rFont val="Tahoma"/>
            <family val="2"/>
          </rPr>
          <t>Metric = F2_WhichOtherHoldComp_Commit_OutstAmnt_Secur_x000D_
Data Type = Bk_Number 19 - 9</t>
        </r>
      </text>
    </comment>
    <comment ref="L24" authorId="0" shapeId="0" xr:uid="{00000000-0006-0000-3000-00000A010000}">
      <text>
        <r>
          <rPr>
            <b/>
            <sz val="9"/>
            <color indexed="81"/>
            <rFont val="Tahoma"/>
            <family val="2"/>
          </rPr>
          <t>Metric = F2_WhichOtherHoldComp_Commit_OutstAmnt_Unsecur_x000D_
Data Type = Bk_Number 19 - 9</t>
        </r>
      </text>
    </comment>
    <comment ref="M24" authorId="0" shapeId="0" xr:uid="{00000000-0006-0000-3000-00000B010000}">
      <text>
        <r>
          <rPr>
            <b/>
            <sz val="9"/>
            <color indexed="81"/>
            <rFont val="Tahoma"/>
            <family val="2"/>
          </rPr>
          <t>Metric = F2_WhichOtherHoldComp_Stage3AllowCredImpExp_LoanAdvaInclBillDiscPurch_x000D_
Data Type = Bk_Number 19 - 9</t>
        </r>
      </text>
    </comment>
    <comment ref="N24" authorId="0" shapeId="0" xr:uid="{00000000-0006-0000-3000-00000C010000}">
      <text>
        <r>
          <rPr>
            <b/>
            <sz val="9"/>
            <color indexed="81"/>
            <rFont val="Tahoma"/>
            <family val="2"/>
          </rPr>
          <t>Metric = F2_WhichOtherHoldComp_Stage3AllowCredImpExp_DebtSecur_x000D_
Data Type = Bk_Number 19 - 9</t>
        </r>
      </text>
    </comment>
    <comment ref="O24" authorId="0" shapeId="0" xr:uid="{00000000-0006-0000-3000-00000D010000}">
      <text>
        <r>
          <rPr>
            <b/>
            <sz val="9"/>
            <color indexed="81"/>
            <rFont val="Tahoma"/>
            <family val="2"/>
          </rPr>
          <t>Metric = F2_WhichOtherHoldComp_Stage3AllowCredImpExp_OtherGradeAsset_x000D_
Data Type = Bk_Number 19 - 9</t>
        </r>
      </text>
    </comment>
    <comment ref="P24" authorId="0" shapeId="0" xr:uid="{00000000-0006-0000-3000-00000E010000}">
      <text>
        <r>
          <rPr>
            <b/>
            <sz val="9"/>
            <color indexed="81"/>
            <rFont val="Tahoma"/>
            <family val="2"/>
          </rPr>
          <t>Metric = F2_WhichOtherHoldComp_Stage3AllowCredImpExp_ContingItem_x000D_
Data Type = Bk_Number 19 - 9</t>
        </r>
      </text>
    </comment>
    <comment ref="Q24" authorId="0" shapeId="0" xr:uid="{00000000-0006-0000-3000-00000F010000}">
      <text>
        <r>
          <rPr>
            <b/>
            <sz val="9"/>
            <color indexed="81"/>
            <rFont val="Tahoma"/>
            <family val="2"/>
          </rPr>
          <t>Metric = F2_WhichOtherHoldComp_Stage3AllowCredImpExp_Commit_x000D_
Data Type = Bk_Number 19 - 9</t>
        </r>
      </text>
    </comment>
    <comment ref="R24" authorId="0" shapeId="0" xr:uid="{00000000-0006-0000-3000-000010010000}">
      <text>
        <r>
          <rPr>
            <b/>
            <sz val="9"/>
            <color indexed="81"/>
            <rFont val="Tahoma"/>
            <family val="2"/>
          </rPr>
          <t>Metric = F2_WhichOtherHoldComp_NumberBorrowers_x000D_
Data Type = Bk_Number 19 - 9</t>
        </r>
      </text>
    </comment>
    <comment ref="C25" authorId="0" shapeId="0" xr:uid="{00000000-0006-0000-3000-000011010000}">
      <text>
        <r>
          <rPr>
            <b/>
            <sz val="9"/>
            <color indexed="81"/>
            <rFont val="Tahoma"/>
            <family val="2"/>
          </rPr>
          <t>Metric = F2_WhichTrustFund_LoanAdvaInclBillDiscPurch_OutstAmnt_Secur_x000D_
Data Type = Bk_Number 19 - 9</t>
        </r>
      </text>
    </comment>
    <comment ref="D25" authorId="0" shapeId="0" xr:uid="{00000000-0006-0000-3000-000012010000}">
      <text>
        <r>
          <rPr>
            <b/>
            <sz val="9"/>
            <color indexed="81"/>
            <rFont val="Tahoma"/>
            <family val="2"/>
          </rPr>
          <t>Metric = F2_WhichTrustFund_LoanAdvaInclBillDiscPurch_OutstAmnt_Unsecur_x000D_
Data Type = Bk_Number 19 - 9</t>
        </r>
      </text>
    </comment>
    <comment ref="E25" authorId="0" shapeId="0" xr:uid="{00000000-0006-0000-3000-000013010000}">
      <text>
        <r>
          <rPr>
            <b/>
            <sz val="9"/>
            <color indexed="81"/>
            <rFont val="Tahoma"/>
            <family val="2"/>
          </rPr>
          <t>Metric = F2_WhichTrustFund_DebtSecur_OutstAmnt_Secur_x000D_
Data Type = Bk_Number 19 - 9</t>
        </r>
      </text>
    </comment>
    <comment ref="F25" authorId="0" shapeId="0" xr:uid="{00000000-0006-0000-3000-000014010000}">
      <text>
        <r>
          <rPr>
            <b/>
            <sz val="9"/>
            <color indexed="81"/>
            <rFont val="Tahoma"/>
            <family val="2"/>
          </rPr>
          <t>Metric = F2_WhichTrustFund_DebtSecur_OutstAmnt_Unsecur_x000D_
Data Type = Bk_Number 19 - 9</t>
        </r>
      </text>
    </comment>
    <comment ref="G25" authorId="0" shapeId="0" xr:uid="{00000000-0006-0000-3000-000015010000}">
      <text>
        <r>
          <rPr>
            <b/>
            <sz val="9"/>
            <color indexed="81"/>
            <rFont val="Tahoma"/>
            <family val="2"/>
          </rPr>
          <t>Metric = F2_WhichTrustFund_OthrGradeAsset_OutstAmnt_Secur_x000D_
Data Type = Bk_Number 19 - 9</t>
        </r>
      </text>
    </comment>
    <comment ref="H25" authorId="0" shapeId="0" xr:uid="{00000000-0006-0000-3000-000016010000}">
      <text>
        <r>
          <rPr>
            <b/>
            <sz val="9"/>
            <color indexed="81"/>
            <rFont val="Tahoma"/>
            <family val="2"/>
          </rPr>
          <t>Metric = F2_WhichTrustFund_OthrGradeAsset_OutstAmnt_Unsecur_x000D_
Data Type = Bk_Number 19 - 9</t>
        </r>
      </text>
    </comment>
    <comment ref="I25" authorId="0" shapeId="0" xr:uid="{00000000-0006-0000-3000-000017010000}">
      <text>
        <r>
          <rPr>
            <b/>
            <sz val="9"/>
            <color indexed="81"/>
            <rFont val="Tahoma"/>
            <family val="2"/>
          </rPr>
          <t>Metric = F2_WhichTrustFund_ContingItem_OutstAmnt_Secur_x000D_
Data Type = Bk_Number 19 - 9</t>
        </r>
      </text>
    </comment>
    <comment ref="J25" authorId="0" shapeId="0" xr:uid="{00000000-0006-0000-3000-000018010000}">
      <text>
        <r>
          <rPr>
            <b/>
            <sz val="9"/>
            <color indexed="81"/>
            <rFont val="Tahoma"/>
            <family val="2"/>
          </rPr>
          <t>Metric = F2_WhichTrustFund_ContingItem_OutstAmnt_Unsecur_x000D_
Data Type = Bk_Number 19 - 9</t>
        </r>
      </text>
    </comment>
    <comment ref="K25" authorId="0" shapeId="0" xr:uid="{00000000-0006-0000-3000-000019010000}">
      <text>
        <r>
          <rPr>
            <b/>
            <sz val="9"/>
            <color indexed="81"/>
            <rFont val="Tahoma"/>
            <family val="2"/>
          </rPr>
          <t>Metric = F2_WhichTrustFund_Commit_OutstAmnt_Secur_x000D_
Data Type = Bk_Number 19 - 9</t>
        </r>
      </text>
    </comment>
    <comment ref="L25" authorId="0" shapeId="0" xr:uid="{00000000-0006-0000-3000-00001A010000}">
      <text>
        <r>
          <rPr>
            <b/>
            <sz val="9"/>
            <color indexed="81"/>
            <rFont val="Tahoma"/>
            <family val="2"/>
          </rPr>
          <t>Metric = F2_WhichTrustFund_Commit_OutstAmnt_Unsecur_x000D_
Data Type = Bk_Number 19 - 9</t>
        </r>
      </text>
    </comment>
    <comment ref="M25" authorId="0" shapeId="0" xr:uid="{00000000-0006-0000-3000-00001B010000}">
      <text>
        <r>
          <rPr>
            <b/>
            <sz val="9"/>
            <color indexed="81"/>
            <rFont val="Tahoma"/>
            <family val="2"/>
          </rPr>
          <t>Metric = F2_WhichTrustFund_Stage3AllowCredImpExp_LoanAdvaInclBillDiscPurch_x000D_
Data Type = Bk_Number 19 - 9</t>
        </r>
      </text>
    </comment>
    <comment ref="N25" authorId="0" shapeId="0" xr:uid="{00000000-0006-0000-3000-00001C010000}">
      <text>
        <r>
          <rPr>
            <b/>
            <sz val="9"/>
            <color indexed="81"/>
            <rFont val="Tahoma"/>
            <family val="2"/>
          </rPr>
          <t>Metric = F2_WhichTrustFund_Stage3AllowCredImpExp_DebtSecur_x000D_
Data Type = Bk_Number 19 - 9</t>
        </r>
      </text>
    </comment>
    <comment ref="O25" authorId="0" shapeId="0" xr:uid="{00000000-0006-0000-3000-00001D010000}">
      <text>
        <r>
          <rPr>
            <b/>
            <sz val="9"/>
            <color indexed="81"/>
            <rFont val="Tahoma"/>
            <family val="2"/>
          </rPr>
          <t>Metric = F2_WhichTrustFund_Stage3AllowCredImpExp_OtherGradeAsset_x000D_
Data Type = Bk_Number 19 - 9</t>
        </r>
      </text>
    </comment>
    <comment ref="P25" authorId="0" shapeId="0" xr:uid="{00000000-0006-0000-3000-00001E010000}">
      <text>
        <r>
          <rPr>
            <b/>
            <sz val="9"/>
            <color indexed="81"/>
            <rFont val="Tahoma"/>
            <family val="2"/>
          </rPr>
          <t>Metric = F2_WhichTrustFund_Stage3AllowCredImpExp_ContingItem_x000D_
Data Type = Bk_Number 19 - 9</t>
        </r>
      </text>
    </comment>
    <comment ref="Q25" authorId="0" shapeId="0" xr:uid="{00000000-0006-0000-3000-00001F010000}">
      <text>
        <r>
          <rPr>
            <b/>
            <sz val="9"/>
            <color indexed="81"/>
            <rFont val="Tahoma"/>
            <family val="2"/>
          </rPr>
          <t>Metric = F2_WhichTrustFund_Stage3AllowCredImpExp_Commit_x000D_
Data Type = Bk_Number 19 - 9</t>
        </r>
      </text>
    </comment>
    <comment ref="R25" authorId="0" shapeId="0" xr:uid="{00000000-0006-0000-3000-000020010000}">
      <text>
        <r>
          <rPr>
            <b/>
            <sz val="9"/>
            <color indexed="81"/>
            <rFont val="Tahoma"/>
            <family val="2"/>
          </rPr>
          <t>Metric = F2_WhichTrustFund_NumberBorrowers_x000D_
Data Type = Bk_Number 19 - 9</t>
        </r>
      </text>
    </comment>
    <comment ref="C26" authorId="0" shapeId="0" xr:uid="{00000000-0006-0000-3000-000021010000}">
      <text>
        <r>
          <rPr>
            <b/>
            <sz val="9"/>
            <color indexed="81"/>
            <rFont val="Tahoma"/>
            <family val="2"/>
          </rPr>
          <t>Metric = F2_WhichInsurCompProvPensFund_LoanAdvaInclBillDiscPurch_OutstAmnt_Secur_x000D_
Data Type = Bk_Number 19 - 9</t>
        </r>
      </text>
    </comment>
    <comment ref="D26" authorId="0" shapeId="0" xr:uid="{00000000-0006-0000-3000-000022010000}">
      <text>
        <r>
          <rPr>
            <b/>
            <sz val="9"/>
            <color indexed="81"/>
            <rFont val="Tahoma"/>
            <family val="2"/>
          </rPr>
          <t>Metric = F2_WhichInsurCompProvPensFund_LoanAdvaInclBillDiscPurch_OutstAmnt_Unsecur_x000D_
Data Type = Bk_Number 19 - 9</t>
        </r>
      </text>
    </comment>
    <comment ref="E26" authorId="0" shapeId="0" xr:uid="{00000000-0006-0000-3000-000023010000}">
      <text>
        <r>
          <rPr>
            <b/>
            <sz val="9"/>
            <color indexed="81"/>
            <rFont val="Tahoma"/>
            <family val="2"/>
          </rPr>
          <t>Metric = F2_WhichInsurCompProvPensFund_DebtSecur_OutstAmnt_Secur_x000D_
Data Type = Bk_Number 19 - 9</t>
        </r>
      </text>
    </comment>
    <comment ref="F26" authorId="0" shapeId="0" xr:uid="{00000000-0006-0000-3000-000024010000}">
      <text>
        <r>
          <rPr>
            <b/>
            <sz val="9"/>
            <color indexed="81"/>
            <rFont val="Tahoma"/>
            <family val="2"/>
          </rPr>
          <t>Metric = F2_WhichInsurCompProvPensFund_DebtSecur_OutstAmnt_Unsecur_x000D_
Data Type = Bk_Number 19 - 9</t>
        </r>
      </text>
    </comment>
    <comment ref="G26" authorId="0" shapeId="0" xr:uid="{00000000-0006-0000-3000-000025010000}">
      <text>
        <r>
          <rPr>
            <b/>
            <sz val="9"/>
            <color indexed="81"/>
            <rFont val="Tahoma"/>
            <family val="2"/>
          </rPr>
          <t>Metric = F2_WhichInsurCompProvPensFund_OthrGradeAsset_OutstAmnt_Secur_x000D_
Data Type = Bk_Number 19 - 9</t>
        </r>
      </text>
    </comment>
    <comment ref="H26" authorId="0" shapeId="0" xr:uid="{00000000-0006-0000-3000-000026010000}">
      <text>
        <r>
          <rPr>
            <b/>
            <sz val="9"/>
            <color indexed="81"/>
            <rFont val="Tahoma"/>
            <family val="2"/>
          </rPr>
          <t>Metric = F2_WhichInsurCompProvPensFund_OthrGradeAsset_OutstAmnt_Unsecur_x000D_
Data Type = Bk_Number 19 - 9</t>
        </r>
      </text>
    </comment>
    <comment ref="I26" authorId="0" shapeId="0" xr:uid="{00000000-0006-0000-3000-000027010000}">
      <text>
        <r>
          <rPr>
            <b/>
            <sz val="9"/>
            <color indexed="81"/>
            <rFont val="Tahoma"/>
            <family val="2"/>
          </rPr>
          <t>Metric = F2_WhichInsurCompProvPensFund_ContingItem_OutstAmnt_Secur_x000D_
Data Type = Bk_Number 19 - 9</t>
        </r>
      </text>
    </comment>
    <comment ref="J26" authorId="0" shapeId="0" xr:uid="{00000000-0006-0000-3000-000028010000}">
      <text>
        <r>
          <rPr>
            <b/>
            <sz val="9"/>
            <color indexed="81"/>
            <rFont val="Tahoma"/>
            <family val="2"/>
          </rPr>
          <t>Metric = F2_WhichInsurCompProvPensFund_ContingItem_OutstAmnt_Unsecur_x000D_
Data Type = Bk_Number 19 - 9</t>
        </r>
      </text>
    </comment>
    <comment ref="K26" authorId="0" shapeId="0" xr:uid="{00000000-0006-0000-3000-000029010000}">
      <text>
        <r>
          <rPr>
            <b/>
            <sz val="9"/>
            <color indexed="81"/>
            <rFont val="Tahoma"/>
            <family val="2"/>
          </rPr>
          <t>Metric = F2_WhichInsurCompProvPensFund_Commit_OutstAmnt_Secur_x000D_
Data Type = Bk_Number 19 - 9</t>
        </r>
      </text>
    </comment>
    <comment ref="L26" authorId="0" shapeId="0" xr:uid="{00000000-0006-0000-3000-00002A010000}">
      <text>
        <r>
          <rPr>
            <b/>
            <sz val="9"/>
            <color indexed="81"/>
            <rFont val="Tahoma"/>
            <family val="2"/>
          </rPr>
          <t>Metric = F2_WhichInsurCompProvPensFund_Commit_OutstAmnt_Unsecur_x000D_
Data Type = Bk_Number 19 - 9</t>
        </r>
      </text>
    </comment>
    <comment ref="M26" authorId="0" shapeId="0" xr:uid="{00000000-0006-0000-3000-00002B010000}">
      <text>
        <r>
          <rPr>
            <b/>
            <sz val="9"/>
            <color indexed="81"/>
            <rFont val="Tahoma"/>
            <family val="2"/>
          </rPr>
          <t>Metric = F2_WhichInsurCompProvPensFund_Stage3AllowCredImpExp_LoanAdvaInclBillDiscPurch_x000D_
Data Type = Bk_Number 19 - 9</t>
        </r>
      </text>
    </comment>
    <comment ref="N26" authorId="0" shapeId="0" xr:uid="{00000000-0006-0000-3000-00002C010000}">
      <text>
        <r>
          <rPr>
            <b/>
            <sz val="9"/>
            <color indexed="81"/>
            <rFont val="Tahoma"/>
            <family val="2"/>
          </rPr>
          <t>Metric = F2_WhichInsurCompProvPensFund_Stage3AllowCredImpExp_DebtSecur_x000D_
Data Type = Bk_Number 19 - 9</t>
        </r>
      </text>
    </comment>
    <comment ref="O26" authorId="0" shapeId="0" xr:uid="{00000000-0006-0000-3000-00002D010000}">
      <text>
        <r>
          <rPr>
            <b/>
            <sz val="9"/>
            <color indexed="81"/>
            <rFont val="Tahoma"/>
            <family val="2"/>
          </rPr>
          <t>Metric = F2_WhichInsurCompProvPensFund_Stage3AllowCredImpExp_OtherGradeAsset_x000D_
Data Type = Bk_Number 19 - 9</t>
        </r>
      </text>
    </comment>
    <comment ref="P26" authorId="0" shapeId="0" xr:uid="{00000000-0006-0000-3000-00002E010000}">
      <text>
        <r>
          <rPr>
            <b/>
            <sz val="9"/>
            <color indexed="81"/>
            <rFont val="Tahoma"/>
            <family val="2"/>
          </rPr>
          <t>Metric = F2_WhichInsurCompProvPensFund_Stage3AllowCredImpExp_ContingItem_x000D_
Data Type = Bk_Number 19 - 9</t>
        </r>
      </text>
    </comment>
    <comment ref="Q26" authorId="0" shapeId="0" xr:uid="{00000000-0006-0000-3000-00002F010000}">
      <text>
        <r>
          <rPr>
            <b/>
            <sz val="9"/>
            <color indexed="81"/>
            <rFont val="Tahoma"/>
            <family val="2"/>
          </rPr>
          <t>Metric = F2_WhichInsurCompProvPensFund_Stage3AllowCredImpExp_Commit_x000D_
Data Type = Bk_Number 19 - 9</t>
        </r>
      </text>
    </comment>
    <comment ref="R26" authorId="0" shapeId="0" xr:uid="{00000000-0006-0000-3000-000030010000}">
      <text>
        <r>
          <rPr>
            <b/>
            <sz val="9"/>
            <color indexed="81"/>
            <rFont val="Tahoma"/>
            <family val="2"/>
          </rPr>
          <t>Metric = F2_WhichInsurCompProvPensFund_NumberBorrowers_x000D_
Data Type = Bk_Number 19 - 9</t>
        </r>
      </text>
    </comment>
    <comment ref="C27" authorId="0" shapeId="0" xr:uid="{00000000-0006-0000-3000-000031010000}">
      <text>
        <r>
          <rPr>
            <b/>
            <sz val="9"/>
            <color indexed="81"/>
            <rFont val="Tahoma"/>
            <family val="2"/>
          </rPr>
          <t>Metric = F2_WhichExchange_LoanAdvaInclBillDiscPurch_OutstAmnt_Secur_x000D_
Data Type = Bk_Number 19 - 9</t>
        </r>
      </text>
    </comment>
    <comment ref="D27" authorId="0" shapeId="0" xr:uid="{00000000-0006-0000-3000-000032010000}">
      <text>
        <r>
          <rPr>
            <b/>
            <sz val="9"/>
            <color indexed="81"/>
            <rFont val="Tahoma"/>
            <family val="2"/>
          </rPr>
          <t>Metric = F2_WhichExchange_LoanAdvaInclBillDiscPurch_OutstAmnt_Unsecur_x000D_
Data Type = Bk_Number 19 - 9</t>
        </r>
      </text>
    </comment>
    <comment ref="E27" authorId="0" shapeId="0" xr:uid="{00000000-0006-0000-3000-000033010000}">
      <text>
        <r>
          <rPr>
            <b/>
            <sz val="9"/>
            <color indexed="81"/>
            <rFont val="Tahoma"/>
            <family val="2"/>
          </rPr>
          <t>Metric = F2_WhichExchange_DebtSecur_OutstAmnt_Secur_x000D_
Data Type = Bk_Number 19 - 9</t>
        </r>
      </text>
    </comment>
    <comment ref="F27" authorId="0" shapeId="0" xr:uid="{00000000-0006-0000-3000-000034010000}">
      <text>
        <r>
          <rPr>
            <b/>
            <sz val="9"/>
            <color indexed="81"/>
            <rFont val="Tahoma"/>
            <family val="2"/>
          </rPr>
          <t>Metric = F2_WhichExchange_DebtSecur_OutstAmnt_Unsecur_x000D_
Data Type = Bk_Number 19 - 9</t>
        </r>
      </text>
    </comment>
    <comment ref="G27" authorId="0" shapeId="0" xr:uid="{00000000-0006-0000-3000-000035010000}">
      <text>
        <r>
          <rPr>
            <b/>
            <sz val="9"/>
            <color indexed="81"/>
            <rFont val="Tahoma"/>
            <family val="2"/>
          </rPr>
          <t>Metric = F2_WhichExchange_OthrGradeAsset_OutstAmnt_Secur_x000D_
Data Type = Bk_Number 19 - 9</t>
        </r>
      </text>
    </comment>
    <comment ref="H27" authorId="0" shapeId="0" xr:uid="{00000000-0006-0000-3000-000036010000}">
      <text>
        <r>
          <rPr>
            <b/>
            <sz val="9"/>
            <color indexed="81"/>
            <rFont val="Tahoma"/>
            <family val="2"/>
          </rPr>
          <t>Metric = F2_WhichExchange_OthrGradeAsset_OutstAmnt_Unsecur_x000D_
Data Type = Bk_Number 19 - 9</t>
        </r>
      </text>
    </comment>
    <comment ref="I27" authorId="0" shapeId="0" xr:uid="{00000000-0006-0000-3000-000037010000}">
      <text>
        <r>
          <rPr>
            <b/>
            <sz val="9"/>
            <color indexed="81"/>
            <rFont val="Tahoma"/>
            <family val="2"/>
          </rPr>
          <t>Metric = F2_WhichExchange_ContingItem_OutstAmnt_Secur_x000D_
Data Type = Bk_Number 19 - 9</t>
        </r>
      </text>
    </comment>
    <comment ref="J27" authorId="0" shapeId="0" xr:uid="{00000000-0006-0000-3000-000038010000}">
      <text>
        <r>
          <rPr>
            <b/>
            <sz val="9"/>
            <color indexed="81"/>
            <rFont val="Tahoma"/>
            <family val="2"/>
          </rPr>
          <t>Metric = F2_WhichExchange_ContingItem_OutstAmnt_Unsecur_x000D_
Data Type = Bk_Number 19 - 9</t>
        </r>
      </text>
    </comment>
    <comment ref="K27" authorId="0" shapeId="0" xr:uid="{00000000-0006-0000-3000-000039010000}">
      <text>
        <r>
          <rPr>
            <b/>
            <sz val="9"/>
            <color indexed="81"/>
            <rFont val="Tahoma"/>
            <family val="2"/>
          </rPr>
          <t>Metric = F2_WhichExchange_Commit_OutstAmnt_Secur_x000D_
Data Type = Bk_Number 19 - 9</t>
        </r>
      </text>
    </comment>
    <comment ref="L27" authorId="0" shapeId="0" xr:uid="{00000000-0006-0000-3000-00003A010000}">
      <text>
        <r>
          <rPr>
            <b/>
            <sz val="9"/>
            <color indexed="81"/>
            <rFont val="Tahoma"/>
            <family val="2"/>
          </rPr>
          <t>Metric = F2_WhichExchange_Commit_OutstAmnt_Unsecur_x000D_
Data Type = Bk_Number 19 - 9</t>
        </r>
      </text>
    </comment>
    <comment ref="M27" authorId="0" shapeId="0" xr:uid="{00000000-0006-0000-3000-00003B010000}">
      <text>
        <r>
          <rPr>
            <b/>
            <sz val="9"/>
            <color indexed="81"/>
            <rFont val="Tahoma"/>
            <family val="2"/>
          </rPr>
          <t>Metric = F2_WhichExchange_Stage3AllowCredImpExp_LoanAdvaInclBillDiscPurch_x000D_
Data Type = Bk_Number 19 - 9</t>
        </r>
      </text>
    </comment>
    <comment ref="N27" authorId="0" shapeId="0" xr:uid="{00000000-0006-0000-3000-00003C010000}">
      <text>
        <r>
          <rPr>
            <b/>
            <sz val="9"/>
            <color indexed="81"/>
            <rFont val="Tahoma"/>
            <family val="2"/>
          </rPr>
          <t>Metric = F2_WhichExchange_Stage3AllowCredImpExp_DebtSecur_x000D_
Data Type = Bk_Number 19 - 9</t>
        </r>
      </text>
    </comment>
    <comment ref="O27" authorId="0" shapeId="0" xr:uid="{00000000-0006-0000-3000-00003D010000}">
      <text>
        <r>
          <rPr>
            <b/>
            <sz val="9"/>
            <color indexed="81"/>
            <rFont val="Tahoma"/>
            <family val="2"/>
          </rPr>
          <t>Metric = F2_WhichExchange_Stage3AllowCredImpExp_OtherGradeAsset_x000D_
Data Type = Bk_Number 19 - 9</t>
        </r>
      </text>
    </comment>
    <comment ref="P27" authorId="0" shapeId="0" xr:uid="{00000000-0006-0000-3000-00003E010000}">
      <text>
        <r>
          <rPr>
            <b/>
            <sz val="9"/>
            <color indexed="81"/>
            <rFont val="Tahoma"/>
            <family val="2"/>
          </rPr>
          <t>Metric = F2_WhichExchange_Stage3AllowCredImpExp_ContingItem_x000D_
Data Type = Bk_Number 19 - 9</t>
        </r>
      </text>
    </comment>
    <comment ref="Q27" authorId="0" shapeId="0" xr:uid="{00000000-0006-0000-3000-00003F010000}">
      <text>
        <r>
          <rPr>
            <b/>
            <sz val="9"/>
            <color indexed="81"/>
            <rFont val="Tahoma"/>
            <family val="2"/>
          </rPr>
          <t>Metric = F2_WhichExchange_Stage3AllowCredImpExp_Commit_x000D_
Data Type = Bk_Number 19 - 9</t>
        </r>
      </text>
    </comment>
    <comment ref="R27" authorId="0" shapeId="0" xr:uid="{00000000-0006-0000-3000-000040010000}">
      <text>
        <r>
          <rPr>
            <b/>
            <sz val="9"/>
            <color indexed="81"/>
            <rFont val="Tahoma"/>
            <family val="2"/>
          </rPr>
          <t>Metric = F2_WhichExchange_NumberBorrowers_x000D_
Data Type = Bk_Number 19 - 9</t>
        </r>
      </text>
    </comment>
    <comment ref="C28" authorId="0" shapeId="0" xr:uid="{00000000-0006-0000-3000-000041010000}">
      <text>
        <r>
          <rPr>
            <b/>
            <sz val="9"/>
            <color indexed="81"/>
            <rFont val="Tahoma"/>
            <family val="2"/>
          </rPr>
          <t>Metric = F2_WhichTrusteeFiducCustodyServFirm_LoanAdvaInclBillDiscPurch_OutstAmnt_Secur_x000D_
Data Type = Bk_Number 19 - 9</t>
        </r>
      </text>
    </comment>
    <comment ref="D28" authorId="0" shapeId="0" xr:uid="{00000000-0006-0000-3000-000042010000}">
      <text>
        <r>
          <rPr>
            <b/>
            <sz val="9"/>
            <color indexed="81"/>
            <rFont val="Tahoma"/>
            <family val="2"/>
          </rPr>
          <t>Metric = F2_WhichTrusteeFiducCustodyServFirm_LoanAdvaInclBillDiscPurch_OutstAmnt_Unsecur_x000D_
Data Type = Bk_Number 19 - 9</t>
        </r>
      </text>
    </comment>
    <comment ref="E28" authorId="0" shapeId="0" xr:uid="{00000000-0006-0000-3000-000043010000}">
      <text>
        <r>
          <rPr>
            <b/>
            <sz val="9"/>
            <color indexed="81"/>
            <rFont val="Tahoma"/>
            <family val="2"/>
          </rPr>
          <t>Metric = F2_WhichTrusteeFiducCustodyServFirm_DebtSecur_OutstAmnt_Secur_x000D_
Data Type = Bk_Number 19 - 9</t>
        </r>
      </text>
    </comment>
    <comment ref="F28" authorId="0" shapeId="0" xr:uid="{00000000-0006-0000-3000-000044010000}">
      <text>
        <r>
          <rPr>
            <b/>
            <sz val="9"/>
            <color indexed="81"/>
            <rFont val="Tahoma"/>
            <family val="2"/>
          </rPr>
          <t>Metric = F2_WhichTrusteeFiducCustodyServFirm_DebtSecur_OutstAmnt_Unsecur_x000D_
Data Type = Bk_Number 19 - 9</t>
        </r>
      </text>
    </comment>
    <comment ref="G28" authorId="0" shapeId="0" xr:uid="{00000000-0006-0000-3000-000045010000}">
      <text>
        <r>
          <rPr>
            <b/>
            <sz val="9"/>
            <color indexed="81"/>
            <rFont val="Tahoma"/>
            <family val="2"/>
          </rPr>
          <t>Metric = F2_WhichTrusteeFiducCustodyServFirm_OthrGradeAsset_OutstAmnt_Secur_x000D_
Data Type = Bk_Number 19 - 9</t>
        </r>
      </text>
    </comment>
    <comment ref="H28" authorId="0" shapeId="0" xr:uid="{00000000-0006-0000-3000-000046010000}">
      <text>
        <r>
          <rPr>
            <b/>
            <sz val="9"/>
            <color indexed="81"/>
            <rFont val="Tahoma"/>
            <family val="2"/>
          </rPr>
          <t>Metric = F2_WhichTrusteeFiducCustodyServFirm_OthrGradeAsset_OutstAmnt_Unsecur_x000D_
Data Type = Bk_Number 19 - 9</t>
        </r>
      </text>
    </comment>
    <comment ref="I28" authorId="0" shapeId="0" xr:uid="{00000000-0006-0000-3000-000047010000}">
      <text>
        <r>
          <rPr>
            <b/>
            <sz val="9"/>
            <color indexed="81"/>
            <rFont val="Tahoma"/>
            <family val="2"/>
          </rPr>
          <t>Metric = F2_WhichTrusteeFiducCustodyServFirm_ContingItem_OutstAmnt_Secur_x000D_
Data Type = Bk_Number 19 - 9</t>
        </r>
      </text>
    </comment>
    <comment ref="J28" authorId="0" shapeId="0" xr:uid="{00000000-0006-0000-3000-000048010000}">
      <text>
        <r>
          <rPr>
            <b/>
            <sz val="9"/>
            <color indexed="81"/>
            <rFont val="Tahoma"/>
            <family val="2"/>
          </rPr>
          <t>Metric = F2_WhichTrusteeFiducCustodyServFirm_ContingItem_OutstAmnt_Unsecur_x000D_
Data Type = Bk_Number 19 - 9</t>
        </r>
      </text>
    </comment>
    <comment ref="K28" authorId="0" shapeId="0" xr:uid="{00000000-0006-0000-3000-000049010000}">
      <text>
        <r>
          <rPr>
            <b/>
            <sz val="9"/>
            <color indexed="81"/>
            <rFont val="Tahoma"/>
            <family val="2"/>
          </rPr>
          <t>Metric = F2_WhichTrusteeFiducCustodyServFirm_Commit_OutstAmnt_Secur_x000D_
Data Type = Bk_Number 19 - 9</t>
        </r>
      </text>
    </comment>
    <comment ref="L28" authorId="0" shapeId="0" xr:uid="{00000000-0006-0000-3000-00004A010000}">
      <text>
        <r>
          <rPr>
            <b/>
            <sz val="9"/>
            <color indexed="81"/>
            <rFont val="Tahoma"/>
            <family val="2"/>
          </rPr>
          <t>Metric = F2_WhichTrusteeFiducCustodyServFirm_Commit_OutstAmnt_Unsecur_x000D_
Data Type = Bk_Number 19 - 9</t>
        </r>
      </text>
    </comment>
    <comment ref="M28" authorId="0" shapeId="0" xr:uid="{00000000-0006-0000-3000-00004B010000}">
      <text>
        <r>
          <rPr>
            <b/>
            <sz val="9"/>
            <color indexed="81"/>
            <rFont val="Tahoma"/>
            <family val="2"/>
          </rPr>
          <t>Metric = F2_WhichTrusteeFiducCustodyServFirm_Stage3AllowCredImpExp_LoanAdvaInclBillDiscPurch_x000D_
Data Type = Bk_Number 19 - 9</t>
        </r>
      </text>
    </comment>
    <comment ref="N28" authorId="0" shapeId="0" xr:uid="{00000000-0006-0000-3000-00004C010000}">
      <text>
        <r>
          <rPr>
            <b/>
            <sz val="9"/>
            <color indexed="81"/>
            <rFont val="Tahoma"/>
            <family val="2"/>
          </rPr>
          <t>Metric = F2_WhichTrusteeFiducCustodyServFirm_Stage3AllowCredImpExp_DebtSecur_x000D_
Data Type = Bk_Number 19 - 9</t>
        </r>
      </text>
    </comment>
    <comment ref="O28" authorId="0" shapeId="0" xr:uid="{00000000-0006-0000-3000-00004D010000}">
      <text>
        <r>
          <rPr>
            <b/>
            <sz val="9"/>
            <color indexed="81"/>
            <rFont val="Tahoma"/>
            <family val="2"/>
          </rPr>
          <t>Metric = F2_WhichTrusteeFiducCustodyServFirm_Stage3AllowCredImpExp_OtherGradeAsset_x000D_
Data Type = Bk_Number 19 - 9</t>
        </r>
      </text>
    </comment>
    <comment ref="P28" authorId="0" shapeId="0" xr:uid="{00000000-0006-0000-3000-00004E010000}">
      <text>
        <r>
          <rPr>
            <b/>
            <sz val="9"/>
            <color indexed="81"/>
            <rFont val="Tahoma"/>
            <family val="2"/>
          </rPr>
          <t>Metric = F2_WhichTrusteeFiducCustodyServFirm_Stage3AllowCredImpExp_ContingItem_x000D_
Data Type = Bk_Number 19 - 9</t>
        </r>
      </text>
    </comment>
    <comment ref="Q28" authorId="0" shapeId="0" xr:uid="{00000000-0006-0000-3000-00004F010000}">
      <text>
        <r>
          <rPr>
            <b/>
            <sz val="9"/>
            <color indexed="81"/>
            <rFont val="Tahoma"/>
            <family val="2"/>
          </rPr>
          <t>Metric = F2_WhichTrusteeFiducCustodyServFirm_Stage3AllowCredImpExp_Commit_x000D_
Data Type = Bk_Number 19 - 9</t>
        </r>
      </text>
    </comment>
    <comment ref="R28" authorId="0" shapeId="0" xr:uid="{00000000-0006-0000-3000-000050010000}">
      <text>
        <r>
          <rPr>
            <b/>
            <sz val="9"/>
            <color indexed="81"/>
            <rFont val="Tahoma"/>
            <family val="2"/>
          </rPr>
          <t>Metric = F2_WhichTrusteeFiducCustodyServFirm_NumberBorrowers_x000D_
Data Type = Bk_Number 19 - 9</t>
        </r>
      </text>
    </comment>
    <comment ref="C29" authorId="0" shapeId="0" xr:uid="{00000000-0006-0000-3000-000051010000}">
      <text>
        <r>
          <rPr>
            <b/>
            <sz val="9"/>
            <color indexed="81"/>
            <rFont val="Tahoma"/>
            <family val="2"/>
          </rPr>
          <t>Metric = F2_WhichSecurFuturComp_LoanAdvaInclBillDiscPurch_OutstAmnt_Secur_x000D_
Data Type = Bk_Number 19 - 9</t>
        </r>
      </text>
    </comment>
    <comment ref="D29" authorId="0" shapeId="0" xr:uid="{00000000-0006-0000-3000-000052010000}">
      <text>
        <r>
          <rPr>
            <b/>
            <sz val="9"/>
            <color indexed="81"/>
            <rFont val="Tahoma"/>
            <family val="2"/>
          </rPr>
          <t>Metric = F2_WhichSecurFuturComp_LoanAdvaInclBillDiscPurch_OutstAmnt_Unsecur_x000D_
Data Type = Bk_Number 19 - 9</t>
        </r>
      </text>
    </comment>
    <comment ref="E29" authorId="0" shapeId="0" xr:uid="{00000000-0006-0000-3000-000053010000}">
      <text>
        <r>
          <rPr>
            <b/>
            <sz val="9"/>
            <color indexed="81"/>
            <rFont val="Tahoma"/>
            <family val="2"/>
          </rPr>
          <t>Metric = F2_WhichSecurFuturComp_DebtSecur_OutstAmnt_Secur_x000D_
Data Type = Bk_Number 19 - 9</t>
        </r>
      </text>
    </comment>
    <comment ref="F29" authorId="0" shapeId="0" xr:uid="{00000000-0006-0000-3000-000054010000}">
      <text>
        <r>
          <rPr>
            <b/>
            <sz val="9"/>
            <color indexed="81"/>
            <rFont val="Tahoma"/>
            <family val="2"/>
          </rPr>
          <t>Metric = F2_WhichSecurFuturComp_DebtSecur_OutstAmnt_Unsecur_x000D_
Data Type = Bk_Number 19 - 9</t>
        </r>
      </text>
    </comment>
    <comment ref="G29" authorId="0" shapeId="0" xr:uid="{00000000-0006-0000-3000-000055010000}">
      <text>
        <r>
          <rPr>
            <b/>
            <sz val="9"/>
            <color indexed="81"/>
            <rFont val="Tahoma"/>
            <family val="2"/>
          </rPr>
          <t>Metric = F2_WhichSecurFuturComp_OthrGradeAsset_OutstAmnt_Secur_x000D_
Data Type = Bk_Number 19 - 9</t>
        </r>
      </text>
    </comment>
    <comment ref="H29" authorId="0" shapeId="0" xr:uid="{00000000-0006-0000-3000-000056010000}">
      <text>
        <r>
          <rPr>
            <b/>
            <sz val="9"/>
            <color indexed="81"/>
            <rFont val="Tahoma"/>
            <family val="2"/>
          </rPr>
          <t>Metric = F2_WhichSecurFuturComp_OthrGradeAsset_OutstAmnt_Unsecur_x000D_
Data Type = Bk_Number 19 - 9</t>
        </r>
      </text>
    </comment>
    <comment ref="I29" authorId="0" shapeId="0" xr:uid="{00000000-0006-0000-3000-000057010000}">
      <text>
        <r>
          <rPr>
            <b/>
            <sz val="9"/>
            <color indexed="81"/>
            <rFont val="Tahoma"/>
            <family val="2"/>
          </rPr>
          <t>Metric = F2_WhichSecurFuturComp_ContingItem_OutstAmnt_Secur_x000D_
Data Type = Bk_Number 19 - 9</t>
        </r>
      </text>
    </comment>
    <comment ref="J29" authorId="0" shapeId="0" xr:uid="{00000000-0006-0000-3000-000058010000}">
      <text>
        <r>
          <rPr>
            <b/>
            <sz val="9"/>
            <color indexed="81"/>
            <rFont val="Tahoma"/>
            <family val="2"/>
          </rPr>
          <t>Metric = F2_WhichSecurFuturComp_ContingItem_OutstAmnt_Unsecur_x000D_
Data Type = Bk_Number 19 - 9</t>
        </r>
      </text>
    </comment>
    <comment ref="K29" authorId="0" shapeId="0" xr:uid="{00000000-0006-0000-3000-000059010000}">
      <text>
        <r>
          <rPr>
            <b/>
            <sz val="9"/>
            <color indexed="81"/>
            <rFont val="Tahoma"/>
            <family val="2"/>
          </rPr>
          <t>Metric = F2_WhichSecurFuturComp_Commit_OutstAmnt_Secur_x000D_
Data Type = Bk_Number 19 - 9</t>
        </r>
      </text>
    </comment>
    <comment ref="L29" authorId="0" shapeId="0" xr:uid="{00000000-0006-0000-3000-00005A010000}">
      <text>
        <r>
          <rPr>
            <b/>
            <sz val="9"/>
            <color indexed="81"/>
            <rFont val="Tahoma"/>
            <family val="2"/>
          </rPr>
          <t>Metric = F2_WhichSecurFuturComp_Commit_OutstAmnt_Unsecur_x000D_
Data Type = Bk_Number 19 - 9</t>
        </r>
      </text>
    </comment>
    <comment ref="M29" authorId="0" shapeId="0" xr:uid="{00000000-0006-0000-3000-00005B010000}">
      <text>
        <r>
          <rPr>
            <b/>
            <sz val="9"/>
            <color indexed="81"/>
            <rFont val="Tahoma"/>
            <family val="2"/>
          </rPr>
          <t>Metric = F2_WhichSecurFuturComp_Stage3AllowCredImpExp_LoanAdvaInclBillDiscPurch_x000D_
Data Type = Bk_Number 19 - 9</t>
        </r>
      </text>
    </comment>
    <comment ref="N29" authorId="0" shapeId="0" xr:uid="{00000000-0006-0000-3000-00005C010000}">
      <text>
        <r>
          <rPr>
            <b/>
            <sz val="9"/>
            <color indexed="81"/>
            <rFont val="Tahoma"/>
            <family val="2"/>
          </rPr>
          <t>Metric = F2_WhichSecurFuturComp_Stage3AllowCredImpExp_DebtSecur_x000D_
Data Type = Bk_Number 19 - 9</t>
        </r>
      </text>
    </comment>
    <comment ref="O29" authorId="0" shapeId="0" xr:uid="{00000000-0006-0000-3000-00005D010000}">
      <text>
        <r>
          <rPr>
            <b/>
            <sz val="9"/>
            <color indexed="81"/>
            <rFont val="Tahoma"/>
            <family val="2"/>
          </rPr>
          <t>Metric = F2_WhichSecurFuturComp_Stage3AllowCredImpExp_OtherGradeAsset_x000D_
Data Type = Bk_Number 19 - 9</t>
        </r>
      </text>
    </comment>
    <comment ref="P29" authorId="0" shapeId="0" xr:uid="{00000000-0006-0000-3000-00005E010000}">
      <text>
        <r>
          <rPr>
            <b/>
            <sz val="9"/>
            <color indexed="81"/>
            <rFont val="Tahoma"/>
            <family val="2"/>
          </rPr>
          <t>Metric = F2_WhichSecurFuturComp_Stage3AllowCredImpExp_ContingItem_x000D_
Data Type = Bk_Number 19 - 9</t>
        </r>
      </text>
    </comment>
    <comment ref="Q29" authorId="0" shapeId="0" xr:uid="{00000000-0006-0000-3000-00005F010000}">
      <text>
        <r>
          <rPr>
            <b/>
            <sz val="9"/>
            <color indexed="81"/>
            <rFont val="Tahoma"/>
            <family val="2"/>
          </rPr>
          <t>Metric = F2_WhichSecurFuturComp_Stage3AllowCredImpExp_Commit_x000D_
Data Type = Bk_Number 19 - 9</t>
        </r>
      </text>
    </comment>
    <comment ref="R29" authorId="0" shapeId="0" xr:uid="{00000000-0006-0000-3000-000060010000}">
      <text>
        <r>
          <rPr>
            <b/>
            <sz val="9"/>
            <color indexed="81"/>
            <rFont val="Tahoma"/>
            <family val="2"/>
          </rPr>
          <t>Metric = F2_WhichSecurFuturComp_NumberBorrowers_x000D_
Data Type = Bk_Number 19 - 9</t>
        </r>
      </text>
    </comment>
    <comment ref="C30" authorId="0" shapeId="0" xr:uid="{00000000-0006-0000-3000-000061010000}">
      <text>
        <r>
          <rPr>
            <b/>
            <sz val="9"/>
            <color indexed="81"/>
            <rFont val="Tahoma"/>
            <family val="2"/>
          </rPr>
          <t>Metric = F2_WhichFundManageComp_LoanAdvaInclBillDiscPurch_OutstAmnt_Secur_x000D_
Data Type = Bk_Number 19 - 9</t>
        </r>
      </text>
    </comment>
    <comment ref="D30" authorId="0" shapeId="0" xr:uid="{00000000-0006-0000-3000-000062010000}">
      <text>
        <r>
          <rPr>
            <b/>
            <sz val="9"/>
            <color indexed="81"/>
            <rFont val="Tahoma"/>
            <family val="2"/>
          </rPr>
          <t>Metric = F2_WhichFundManageComp_LoanAdvaInclBillDiscPurch_OutstAmnt_Unsecur_x000D_
Data Type = Bk_Number 19 - 9</t>
        </r>
      </text>
    </comment>
    <comment ref="E30" authorId="0" shapeId="0" xr:uid="{00000000-0006-0000-3000-000063010000}">
      <text>
        <r>
          <rPr>
            <b/>
            <sz val="9"/>
            <color indexed="81"/>
            <rFont val="Tahoma"/>
            <family val="2"/>
          </rPr>
          <t>Metric = F2_WhichFundManageComp_DebtSecur_OutstAmnt_Secur_x000D_
Data Type = Bk_Number 19 - 9</t>
        </r>
      </text>
    </comment>
    <comment ref="F30" authorId="0" shapeId="0" xr:uid="{00000000-0006-0000-3000-000064010000}">
      <text>
        <r>
          <rPr>
            <b/>
            <sz val="9"/>
            <color indexed="81"/>
            <rFont val="Tahoma"/>
            <family val="2"/>
          </rPr>
          <t>Metric = F2_WhichFundManageComp_DebtSecur_OutstAmnt_Unsecur_x000D_
Data Type = Bk_Number 19 - 9</t>
        </r>
      </text>
    </comment>
    <comment ref="G30" authorId="0" shapeId="0" xr:uid="{00000000-0006-0000-3000-000065010000}">
      <text>
        <r>
          <rPr>
            <b/>
            <sz val="9"/>
            <color indexed="81"/>
            <rFont val="Tahoma"/>
            <family val="2"/>
          </rPr>
          <t>Metric = F2_WhichFundManageComp_OthrGradeAsset_OutstAmnt_Secur_x000D_
Data Type = Bk_Number 19 - 9</t>
        </r>
      </text>
    </comment>
    <comment ref="H30" authorId="0" shapeId="0" xr:uid="{00000000-0006-0000-3000-000066010000}">
      <text>
        <r>
          <rPr>
            <b/>
            <sz val="9"/>
            <color indexed="81"/>
            <rFont val="Tahoma"/>
            <family val="2"/>
          </rPr>
          <t>Metric = F2_WhichFundManageComp_OthrGradeAsset_OutstAmnt_Unsecur_x000D_
Data Type = Bk_Number 19 - 9</t>
        </r>
      </text>
    </comment>
    <comment ref="I30" authorId="0" shapeId="0" xr:uid="{00000000-0006-0000-3000-000067010000}">
      <text>
        <r>
          <rPr>
            <b/>
            <sz val="9"/>
            <color indexed="81"/>
            <rFont val="Tahoma"/>
            <family val="2"/>
          </rPr>
          <t>Metric = F2_WhichFundManageComp_ContingItem_OutstAmnt_Secur_x000D_
Data Type = Bk_Number 19 - 9</t>
        </r>
      </text>
    </comment>
    <comment ref="J30" authorId="0" shapeId="0" xr:uid="{00000000-0006-0000-3000-000068010000}">
      <text>
        <r>
          <rPr>
            <b/>
            <sz val="9"/>
            <color indexed="81"/>
            <rFont val="Tahoma"/>
            <family val="2"/>
          </rPr>
          <t>Metric = F2_WhichFundManageComp_ContingItem_OutstAmnt_Unsecur_x000D_
Data Type = Bk_Number 19 - 9</t>
        </r>
      </text>
    </comment>
    <comment ref="K30" authorId="0" shapeId="0" xr:uid="{00000000-0006-0000-3000-000069010000}">
      <text>
        <r>
          <rPr>
            <b/>
            <sz val="9"/>
            <color indexed="81"/>
            <rFont val="Tahoma"/>
            <family val="2"/>
          </rPr>
          <t>Metric = F2_WhichFundManageComp_Commit_OutstAmnt_Secur_x000D_
Data Type = Bk_Number 19 - 9</t>
        </r>
      </text>
    </comment>
    <comment ref="L30" authorId="0" shapeId="0" xr:uid="{00000000-0006-0000-3000-00006A010000}">
      <text>
        <r>
          <rPr>
            <b/>
            <sz val="9"/>
            <color indexed="81"/>
            <rFont val="Tahoma"/>
            <family val="2"/>
          </rPr>
          <t>Metric = F2_WhichFundManageComp_Commit_OutstAmnt_Unsecur_x000D_
Data Type = Bk_Number 19 - 9</t>
        </r>
      </text>
    </comment>
    <comment ref="M30" authorId="0" shapeId="0" xr:uid="{00000000-0006-0000-3000-00006B010000}">
      <text>
        <r>
          <rPr>
            <b/>
            <sz val="9"/>
            <color indexed="81"/>
            <rFont val="Tahoma"/>
            <family val="2"/>
          </rPr>
          <t>Metric = F2_WhichFundManageComp_Stage3AllowCredImpExp_LoanAdvaInclBillDiscPurch_x000D_
Data Type = Bk_Number 19 - 9</t>
        </r>
      </text>
    </comment>
    <comment ref="N30" authorId="0" shapeId="0" xr:uid="{00000000-0006-0000-3000-00006C010000}">
      <text>
        <r>
          <rPr>
            <b/>
            <sz val="9"/>
            <color indexed="81"/>
            <rFont val="Tahoma"/>
            <family val="2"/>
          </rPr>
          <t>Metric = F2_WhichFundManageComp_Stage3AllowCredImpExp_DebtSecur_x000D_
Data Type = Bk_Number 19 - 9</t>
        </r>
      </text>
    </comment>
    <comment ref="O30" authorId="0" shapeId="0" xr:uid="{00000000-0006-0000-3000-00006D010000}">
      <text>
        <r>
          <rPr>
            <b/>
            <sz val="9"/>
            <color indexed="81"/>
            <rFont val="Tahoma"/>
            <family val="2"/>
          </rPr>
          <t>Metric = F2_WhichFundManageComp_Stage3AllowCredImpExp_OtherGradeAsset_x000D_
Data Type = Bk_Number 19 - 9</t>
        </r>
      </text>
    </comment>
    <comment ref="P30" authorId="0" shapeId="0" xr:uid="{00000000-0006-0000-3000-00006E010000}">
      <text>
        <r>
          <rPr>
            <b/>
            <sz val="9"/>
            <color indexed="81"/>
            <rFont val="Tahoma"/>
            <family val="2"/>
          </rPr>
          <t>Metric = F2_WhichFundManageComp_Stage3AllowCredImpExp_ContingItem_x000D_
Data Type = Bk_Number 19 - 9</t>
        </r>
      </text>
    </comment>
    <comment ref="Q30" authorId="0" shapeId="0" xr:uid="{00000000-0006-0000-3000-00006F010000}">
      <text>
        <r>
          <rPr>
            <b/>
            <sz val="9"/>
            <color indexed="81"/>
            <rFont val="Tahoma"/>
            <family val="2"/>
          </rPr>
          <t>Metric = F2_WhichFundManageComp_Stage3AllowCredImpExp_Commit_x000D_
Data Type = Bk_Number 19 - 9</t>
        </r>
      </text>
    </comment>
    <comment ref="R30" authorId="0" shapeId="0" xr:uid="{00000000-0006-0000-3000-000070010000}">
      <text>
        <r>
          <rPr>
            <b/>
            <sz val="9"/>
            <color indexed="81"/>
            <rFont val="Tahoma"/>
            <family val="2"/>
          </rPr>
          <t>Metric = F2_WhichFundManageComp_NumberBorrowers_x000D_
Data Type = Bk_Number 19 - 9</t>
        </r>
      </text>
    </comment>
    <comment ref="C31" authorId="0" shapeId="0" xr:uid="{00000000-0006-0000-3000-000071010000}">
      <text>
        <r>
          <rPr>
            <b/>
            <sz val="9"/>
            <color indexed="81"/>
            <rFont val="Tahoma"/>
            <family val="2"/>
          </rPr>
          <t>Metric = F2_LoanAdvaInclBillDiscPurch_OutstAmnt_Secur_Amount_x000D_
Data Type = Bk_Number 19 - 9_x000D_
Bk_AssetsContBySector = RealProp</t>
        </r>
      </text>
    </comment>
    <comment ref="D31" authorId="0" shapeId="0" xr:uid="{00000000-0006-0000-3000-000072010000}">
      <text>
        <r>
          <rPr>
            <b/>
            <sz val="9"/>
            <color indexed="81"/>
            <rFont val="Tahoma"/>
            <family val="2"/>
          </rPr>
          <t>Metric = F2_LoanAdvaInclBillDiscPurch_OutstAmnt_Unsecur_Amount_x000D_
Data Type = Bk_Number 19 - 9_x000D_
Bk_AssetsContBySector = RealProp</t>
        </r>
      </text>
    </comment>
    <comment ref="E31" authorId="0" shapeId="0" xr:uid="{00000000-0006-0000-3000-000073010000}">
      <text>
        <r>
          <rPr>
            <b/>
            <sz val="9"/>
            <color indexed="81"/>
            <rFont val="Tahoma"/>
            <family val="2"/>
          </rPr>
          <t>Metric = F2_DebtSecur_OutstAmnt_Secur_Amount_x000D_
Data Type = Bk_Number 19 - 9_x000D_
Bk_AssetsContBySector = RealProp</t>
        </r>
      </text>
    </comment>
    <comment ref="F31" authorId="0" shapeId="0" xr:uid="{00000000-0006-0000-3000-000074010000}">
      <text>
        <r>
          <rPr>
            <b/>
            <sz val="9"/>
            <color indexed="81"/>
            <rFont val="Tahoma"/>
            <family val="2"/>
          </rPr>
          <t>Metric = F2_DebtSecur_OutstAmnt_Unsecur_Amount_x000D_
Data Type = Bk_Number 19 - 9_x000D_
Bk_AssetsContBySector = RealProp</t>
        </r>
      </text>
    </comment>
    <comment ref="G31" authorId="0" shapeId="0" xr:uid="{00000000-0006-0000-3000-000075010000}">
      <text>
        <r>
          <rPr>
            <b/>
            <sz val="9"/>
            <color indexed="81"/>
            <rFont val="Tahoma"/>
            <family val="2"/>
          </rPr>
          <t>Metric = F2_OthrGradeAsset_OutstAmnt_Secur_Amount_x000D_
Data Type = Bk_Number 19 - 9_x000D_
Bk_AssetsContBySector = RealProp</t>
        </r>
      </text>
    </comment>
    <comment ref="H31" authorId="0" shapeId="0" xr:uid="{00000000-0006-0000-3000-000076010000}">
      <text>
        <r>
          <rPr>
            <b/>
            <sz val="9"/>
            <color indexed="81"/>
            <rFont val="Tahoma"/>
            <family val="2"/>
          </rPr>
          <t>Metric = F2_OthrGradeAsset_OutstAmnt_Unsecur_Amount_x000D_
Data Type = Bk_Number 19 - 9_x000D_
Bk_AssetsContBySector = RealProp</t>
        </r>
      </text>
    </comment>
    <comment ref="I31" authorId="0" shapeId="0" xr:uid="{00000000-0006-0000-3000-000077010000}">
      <text>
        <r>
          <rPr>
            <b/>
            <sz val="9"/>
            <color indexed="81"/>
            <rFont val="Tahoma"/>
            <family val="2"/>
          </rPr>
          <t>Metric = F2_ContingItem_OutstAmnt_Secur_Amount_x000D_
Data Type = Bk_Number 19 - 9_x000D_
Bk_AssetsContBySector = RealProp</t>
        </r>
      </text>
    </comment>
    <comment ref="J31" authorId="0" shapeId="0" xr:uid="{00000000-0006-0000-3000-000078010000}">
      <text>
        <r>
          <rPr>
            <b/>
            <sz val="9"/>
            <color indexed="81"/>
            <rFont val="Tahoma"/>
            <family val="2"/>
          </rPr>
          <t>Metric = F2_ContingItem_OutstAmnt_Unsecur_Amount_x000D_
Data Type = Bk_Number 19 - 9_x000D_
Bk_AssetsContBySector = RealProp</t>
        </r>
      </text>
    </comment>
    <comment ref="K31" authorId="0" shapeId="0" xr:uid="{00000000-0006-0000-3000-000079010000}">
      <text>
        <r>
          <rPr>
            <b/>
            <sz val="9"/>
            <color indexed="81"/>
            <rFont val="Tahoma"/>
            <family val="2"/>
          </rPr>
          <t>Metric = F2_Commit_OutstAmnt_Secur_Amount_x000D_
Data Type = Bk_Number 19 - 9_x000D_
Bk_AssetsContBySector = RealProp</t>
        </r>
      </text>
    </comment>
    <comment ref="L31" authorId="0" shapeId="0" xr:uid="{00000000-0006-0000-3000-00007A010000}">
      <text>
        <r>
          <rPr>
            <b/>
            <sz val="9"/>
            <color indexed="81"/>
            <rFont val="Tahoma"/>
            <family val="2"/>
          </rPr>
          <t>Metric = F2_Commit_OutstAmnt_Unsecur_Amount_x000D_
Data Type = Bk_Number 19 - 9_x000D_
Bk_AssetsContBySector = RealProp</t>
        </r>
      </text>
    </comment>
    <comment ref="M31" authorId="0" shapeId="0" xr:uid="{00000000-0006-0000-3000-00007B010000}">
      <text>
        <r>
          <rPr>
            <b/>
            <sz val="9"/>
            <color indexed="81"/>
            <rFont val="Tahoma"/>
            <family val="2"/>
          </rPr>
          <t>Metric = F2_Stage3AllowCredImpExp_LoanAdvaInclBillDiscPurch_Amount_x000D_
Data Type = Bk_Number 19 - 9_x000D_
Bk_AssetsContBySector = RealProp</t>
        </r>
      </text>
    </comment>
    <comment ref="N31" authorId="0" shapeId="0" xr:uid="{00000000-0006-0000-3000-00007C010000}">
      <text>
        <r>
          <rPr>
            <b/>
            <sz val="9"/>
            <color indexed="81"/>
            <rFont val="Tahoma"/>
            <family val="2"/>
          </rPr>
          <t>Metric = F2_Stage3AllowCredImpExp_DebtSecur_Amount_x000D_
Data Type = Bk_Number 19 - 9_x000D_
Bk_AssetsContBySector = RealProp</t>
        </r>
      </text>
    </comment>
    <comment ref="O31" authorId="0" shapeId="0" xr:uid="{00000000-0006-0000-3000-00007D010000}">
      <text>
        <r>
          <rPr>
            <b/>
            <sz val="9"/>
            <color indexed="81"/>
            <rFont val="Tahoma"/>
            <family val="2"/>
          </rPr>
          <t>Metric = F2_Stage3AllowCredImpExp_OtherGradeAsset_Amount_x000D_
Data Type = Bk_Number 19 - 9_x000D_
Bk_AssetsContBySector = RealProp</t>
        </r>
      </text>
    </comment>
    <comment ref="P31" authorId="0" shapeId="0" xr:uid="{00000000-0006-0000-3000-00007E010000}">
      <text>
        <r>
          <rPr>
            <b/>
            <sz val="9"/>
            <color indexed="81"/>
            <rFont val="Tahoma"/>
            <family val="2"/>
          </rPr>
          <t>Metric = F2_Stage3AllowCredImpExp_ContingItem_Amount_x000D_
Data Type = Bk_Number 19 - 9_x000D_
Bk_AssetsContBySector = RealProp</t>
        </r>
      </text>
    </comment>
    <comment ref="Q31" authorId="0" shapeId="0" xr:uid="{00000000-0006-0000-3000-00007F010000}">
      <text>
        <r>
          <rPr>
            <b/>
            <sz val="9"/>
            <color indexed="81"/>
            <rFont val="Tahoma"/>
            <family val="2"/>
          </rPr>
          <t>Metric = F2_Stage3AllowCredImpExp_Commit_Amount_x000D_
Data Type = Bk_Number 19 - 9_x000D_
Bk_AssetsContBySector = RealProp</t>
        </r>
      </text>
    </comment>
    <comment ref="R31" authorId="0" shapeId="0" xr:uid="{00000000-0006-0000-3000-000080010000}">
      <text>
        <r>
          <rPr>
            <b/>
            <sz val="9"/>
            <color indexed="81"/>
            <rFont val="Tahoma"/>
            <family val="2"/>
          </rPr>
          <t>Metric = F2_NumberBorrowers_Amount_x000D_
Data Type = Bk_Number 19 - 9_x000D_
Bk_AssetsContBySector = RealProp</t>
        </r>
      </text>
    </comment>
    <comment ref="C32" authorId="0" shapeId="0" xr:uid="{00000000-0006-0000-3000-000081010000}">
      <text>
        <r>
          <rPr>
            <b/>
            <sz val="9"/>
            <color indexed="81"/>
            <rFont val="Tahoma"/>
            <family val="2"/>
          </rPr>
          <t>Metric = F2_WhichRealEstDevlop_LoanAdvaInclBillDiscPurch_OutstAmnt_Secur_x000D_
Data Type = Bk_Number 19 - 9</t>
        </r>
      </text>
    </comment>
    <comment ref="D32" authorId="0" shapeId="0" xr:uid="{00000000-0006-0000-3000-000082010000}">
      <text>
        <r>
          <rPr>
            <b/>
            <sz val="9"/>
            <color indexed="81"/>
            <rFont val="Tahoma"/>
            <family val="2"/>
          </rPr>
          <t>Metric = F2_WhichRealEstDevlop_LoanAdvaInclBillDiscPurch_OutstAmnt_Unsecur_x000D_
Data Type = Bk_Number 19 - 9</t>
        </r>
      </text>
    </comment>
    <comment ref="E32" authorId="0" shapeId="0" xr:uid="{00000000-0006-0000-3000-000083010000}">
      <text>
        <r>
          <rPr>
            <b/>
            <sz val="9"/>
            <color indexed="81"/>
            <rFont val="Tahoma"/>
            <family val="2"/>
          </rPr>
          <t>Metric = F2_WhichRealEstDevlop_DebtSecur_OutstAmnt_Secur_x000D_
Data Type = Bk_Number 19 - 9</t>
        </r>
      </text>
    </comment>
    <comment ref="F32" authorId="0" shapeId="0" xr:uid="{00000000-0006-0000-3000-000084010000}">
      <text>
        <r>
          <rPr>
            <b/>
            <sz val="9"/>
            <color indexed="81"/>
            <rFont val="Tahoma"/>
            <family val="2"/>
          </rPr>
          <t>Metric = F2_WhichRealEstDevlop_DebtSecur_OutstAmnt_Unsecur_x000D_
Data Type = Bk_Number 19 - 9</t>
        </r>
      </text>
    </comment>
    <comment ref="G32" authorId="0" shapeId="0" xr:uid="{00000000-0006-0000-3000-000085010000}">
      <text>
        <r>
          <rPr>
            <b/>
            <sz val="9"/>
            <color indexed="81"/>
            <rFont val="Tahoma"/>
            <family val="2"/>
          </rPr>
          <t>Metric = F2_WhichRealEstDevlop_OthrGradeAsset_OutstAmnt_Secur_x000D_
Data Type = Bk_Number 19 - 9</t>
        </r>
      </text>
    </comment>
    <comment ref="H32" authorId="0" shapeId="0" xr:uid="{00000000-0006-0000-3000-000086010000}">
      <text>
        <r>
          <rPr>
            <b/>
            <sz val="9"/>
            <color indexed="81"/>
            <rFont val="Tahoma"/>
            <family val="2"/>
          </rPr>
          <t>Metric = F2_WhichRealEstDevlop_OthrGradeAsset_OutstAmnt_Unsecur_x000D_
Data Type = Bk_Number 19 - 9</t>
        </r>
      </text>
    </comment>
    <comment ref="I32" authorId="0" shapeId="0" xr:uid="{00000000-0006-0000-3000-000087010000}">
      <text>
        <r>
          <rPr>
            <b/>
            <sz val="9"/>
            <color indexed="81"/>
            <rFont val="Tahoma"/>
            <family val="2"/>
          </rPr>
          <t>Metric = F2_WhichRealEstDevlop_ContingItem_OutstAmnt_Secur_x000D_
Data Type = Bk_Number 19 - 9</t>
        </r>
      </text>
    </comment>
    <comment ref="J32" authorId="0" shapeId="0" xr:uid="{00000000-0006-0000-3000-000088010000}">
      <text>
        <r>
          <rPr>
            <b/>
            <sz val="9"/>
            <color indexed="81"/>
            <rFont val="Tahoma"/>
            <family val="2"/>
          </rPr>
          <t>Metric = F2_WhichRealEstDevlop_ContingItem_OutstAmnt_Unsecur_x000D_
Data Type = Bk_Number 19 - 9</t>
        </r>
      </text>
    </comment>
    <comment ref="K32" authorId="0" shapeId="0" xr:uid="{00000000-0006-0000-3000-000089010000}">
      <text>
        <r>
          <rPr>
            <b/>
            <sz val="9"/>
            <color indexed="81"/>
            <rFont val="Tahoma"/>
            <family val="2"/>
          </rPr>
          <t>Metric = F2_WhichRealEstDevlop_Commit_OutstAmnt_Secur_x000D_
Data Type = Bk_Number 19 - 9</t>
        </r>
      </text>
    </comment>
    <comment ref="L32" authorId="0" shapeId="0" xr:uid="{00000000-0006-0000-3000-00008A010000}">
      <text>
        <r>
          <rPr>
            <b/>
            <sz val="9"/>
            <color indexed="81"/>
            <rFont val="Tahoma"/>
            <family val="2"/>
          </rPr>
          <t>Metric = F2_WhichRealEstDevlop_Commit_OutstAmnt_Unsecur_x000D_
Data Type = Bk_Number 19 - 9</t>
        </r>
      </text>
    </comment>
    <comment ref="M32" authorId="0" shapeId="0" xr:uid="{00000000-0006-0000-3000-00008B010000}">
      <text>
        <r>
          <rPr>
            <b/>
            <sz val="9"/>
            <color indexed="81"/>
            <rFont val="Tahoma"/>
            <family val="2"/>
          </rPr>
          <t>Metric = F2_WhichRealEstDevlop_Stage3AllowCredImpExp_LoanAdvaInclBillDiscPurch_x000D_
Data Type = Bk_Number 19 - 9</t>
        </r>
      </text>
    </comment>
    <comment ref="N32" authorId="0" shapeId="0" xr:uid="{00000000-0006-0000-3000-00008C010000}">
      <text>
        <r>
          <rPr>
            <b/>
            <sz val="9"/>
            <color indexed="81"/>
            <rFont val="Tahoma"/>
            <family val="2"/>
          </rPr>
          <t>Metric = F2_WhichRealEstDevlop_Stage3AllowCredImpExp_DebtSecur_x000D_
Data Type = Bk_Number 19 - 9</t>
        </r>
      </text>
    </comment>
    <comment ref="O32" authorId="0" shapeId="0" xr:uid="{00000000-0006-0000-3000-00008D010000}">
      <text>
        <r>
          <rPr>
            <b/>
            <sz val="9"/>
            <color indexed="81"/>
            <rFont val="Tahoma"/>
            <family val="2"/>
          </rPr>
          <t>Metric = F2_WhichRealEstDevlop_Stage3AllowCredImpExp_OtherGradeAsset_x000D_
Data Type = Bk_Number 19 - 9</t>
        </r>
      </text>
    </comment>
    <comment ref="P32" authorId="0" shapeId="0" xr:uid="{00000000-0006-0000-3000-00008E010000}">
      <text>
        <r>
          <rPr>
            <b/>
            <sz val="9"/>
            <color indexed="81"/>
            <rFont val="Tahoma"/>
            <family val="2"/>
          </rPr>
          <t>Metric = F2_WhichRealEstDevlop_Stage3AllowCredImpExp_ContingItem_x000D_
Data Type = Bk_Number 19 - 9</t>
        </r>
      </text>
    </comment>
    <comment ref="Q32" authorId="0" shapeId="0" xr:uid="{00000000-0006-0000-3000-00008F010000}">
      <text>
        <r>
          <rPr>
            <b/>
            <sz val="9"/>
            <color indexed="81"/>
            <rFont val="Tahoma"/>
            <family val="2"/>
          </rPr>
          <t>Metric = F2_WhichRealEstDevlop_Stage3AllowCredImpExp_Commit_x000D_
Data Type = Bk_Number 19 - 9</t>
        </r>
      </text>
    </comment>
    <comment ref="R32" authorId="0" shapeId="0" xr:uid="{00000000-0006-0000-3000-000090010000}">
      <text>
        <r>
          <rPr>
            <b/>
            <sz val="9"/>
            <color indexed="81"/>
            <rFont val="Tahoma"/>
            <family val="2"/>
          </rPr>
          <t>Metric = F2_WhichRealEstDevlop_NumberBorrowers_x000D_
Data Type = Bk_Number 19 - 9</t>
        </r>
      </text>
    </comment>
    <comment ref="C33" authorId="0" shapeId="0" xr:uid="{00000000-0006-0000-3000-000091010000}">
      <text>
        <r>
          <rPr>
            <b/>
            <sz val="9"/>
            <color indexed="81"/>
            <rFont val="Tahoma"/>
            <family val="2"/>
          </rPr>
          <t>Metric = F2_WhichRealEstInvestTrustRentInc_LoanAdvaInclBillDiscPurch_OutstAmnt_Secur_x000D_
Data Type = Bk_Number 19 - 9</t>
        </r>
      </text>
    </comment>
    <comment ref="D33" authorId="0" shapeId="0" xr:uid="{00000000-0006-0000-3000-000092010000}">
      <text>
        <r>
          <rPr>
            <b/>
            <sz val="9"/>
            <color indexed="81"/>
            <rFont val="Tahoma"/>
            <family val="2"/>
          </rPr>
          <t>Metric = F2_WhichRealEstInvestTrustRentInc_LoanAdvaInclBillDiscPurch_OutstAmnt_Unsecur_x000D_
Data Type = Bk_Number 19 - 9</t>
        </r>
      </text>
    </comment>
    <comment ref="E33" authorId="0" shapeId="0" xr:uid="{00000000-0006-0000-3000-000093010000}">
      <text>
        <r>
          <rPr>
            <b/>
            <sz val="9"/>
            <color indexed="81"/>
            <rFont val="Tahoma"/>
            <family val="2"/>
          </rPr>
          <t>Metric = F2_WhichRealEstInvestTrustRentInc_DebtSecur_OutstAmnt_Secur_x000D_
Data Type = Bk_Number 19 - 9</t>
        </r>
      </text>
    </comment>
    <comment ref="F33" authorId="0" shapeId="0" xr:uid="{00000000-0006-0000-3000-000094010000}">
      <text>
        <r>
          <rPr>
            <b/>
            <sz val="9"/>
            <color indexed="81"/>
            <rFont val="Tahoma"/>
            <family val="2"/>
          </rPr>
          <t>Metric = F2_WhichRealEstInvestTrustRentInc_DebtSecur_OutstAmnt_Unsecur_x000D_
Data Type = Bk_Number 19 - 9</t>
        </r>
      </text>
    </comment>
    <comment ref="G33" authorId="0" shapeId="0" xr:uid="{00000000-0006-0000-3000-000095010000}">
      <text>
        <r>
          <rPr>
            <b/>
            <sz val="9"/>
            <color indexed="81"/>
            <rFont val="Tahoma"/>
            <family val="2"/>
          </rPr>
          <t>Metric = F2_WhichRealEstInvestTrustRentInc_OthrGradeAsset_OutstAmnt_Secur_x000D_
Data Type = Bk_Number 19 - 9</t>
        </r>
      </text>
    </comment>
    <comment ref="H33" authorId="0" shapeId="0" xr:uid="{00000000-0006-0000-3000-000096010000}">
      <text>
        <r>
          <rPr>
            <b/>
            <sz val="9"/>
            <color indexed="81"/>
            <rFont val="Tahoma"/>
            <family val="2"/>
          </rPr>
          <t>Metric = F2_WhichRealEstInvestTrustRentInc_OthrGradeAsset_OutstAmnt_Unsecur_x000D_
Data Type = Bk_Number 19 - 9</t>
        </r>
      </text>
    </comment>
    <comment ref="I33" authorId="0" shapeId="0" xr:uid="{00000000-0006-0000-3000-000097010000}">
      <text>
        <r>
          <rPr>
            <b/>
            <sz val="9"/>
            <color indexed="81"/>
            <rFont val="Tahoma"/>
            <family val="2"/>
          </rPr>
          <t>Metric = F2_WhichRealEstInvestTrustRentInc_ContingItem_OutstAmnt_Secur_x000D_
Data Type = Bk_Number 19 - 9</t>
        </r>
      </text>
    </comment>
    <comment ref="J33" authorId="0" shapeId="0" xr:uid="{00000000-0006-0000-3000-000098010000}">
      <text>
        <r>
          <rPr>
            <b/>
            <sz val="9"/>
            <color indexed="81"/>
            <rFont val="Tahoma"/>
            <family val="2"/>
          </rPr>
          <t>Metric = F2_WhichRealEstInvestTrustRentInc_ContingItem_OutstAmnt_Unsecur_x000D_
Data Type = Bk_Number 19 - 9</t>
        </r>
      </text>
    </comment>
    <comment ref="K33" authorId="0" shapeId="0" xr:uid="{00000000-0006-0000-3000-000099010000}">
      <text>
        <r>
          <rPr>
            <b/>
            <sz val="9"/>
            <color indexed="81"/>
            <rFont val="Tahoma"/>
            <family val="2"/>
          </rPr>
          <t>Metric = F2_WhichRealEstInvestTrustRentInc_Commit_OutstAmnt_Secur_x000D_
Data Type = Bk_Number 19 - 9</t>
        </r>
      </text>
    </comment>
    <comment ref="L33" authorId="0" shapeId="0" xr:uid="{00000000-0006-0000-3000-00009A010000}">
      <text>
        <r>
          <rPr>
            <b/>
            <sz val="9"/>
            <color indexed="81"/>
            <rFont val="Tahoma"/>
            <family val="2"/>
          </rPr>
          <t>Metric = F2_WhichRealEstInvestTrustRentInc_Commit_OutstAmnt_Unsecur_x000D_
Data Type = Bk_Number 19 - 9</t>
        </r>
      </text>
    </comment>
    <comment ref="M33" authorId="0" shapeId="0" xr:uid="{00000000-0006-0000-3000-00009B010000}">
      <text>
        <r>
          <rPr>
            <b/>
            <sz val="9"/>
            <color indexed="81"/>
            <rFont val="Tahoma"/>
            <family val="2"/>
          </rPr>
          <t>Metric = F2_WhichRealEstInvestTrustRentInc_Stage3AllowCredImpExp_LoanAdvaInclBillDiscPurch_x000D_
Data Type = Bk_Number 19 - 9</t>
        </r>
      </text>
    </comment>
    <comment ref="N33" authorId="0" shapeId="0" xr:uid="{00000000-0006-0000-3000-00009C010000}">
      <text>
        <r>
          <rPr>
            <b/>
            <sz val="9"/>
            <color indexed="81"/>
            <rFont val="Tahoma"/>
            <family val="2"/>
          </rPr>
          <t>Metric = F2_WhichRealEstInvestTrustRentInc_Stage3AllowCredImpExp_DebtSecur_x000D_
Data Type = Bk_Number 19 - 9</t>
        </r>
      </text>
    </comment>
    <comment ref="O33" authorId="0" shapeId="0" xr:uid="{00000000-0006-0000-3000-00009D010000}">
      <text>
        <r>
          <rPr>
            <b/>
            <sz val="9"/>
            <color indexed="81"/>
            <rFont val="Tahoma"/>
            <family val="2"/>
          </rPr>
          <t>Metric = F2_WhichRealEstInvestTrustRentInc_Stage3AllowCredImpExp_OtherGradeAsset_x000D_
Data Type = Bk_Number 19 - 9</t>
        </r>
      </text>
    </comment>
    <comment ref="P33" authorId="0" shapeId="0" xr:uid="{00000000-0006-0000-3000-00009E010000}">
      <text>
        <r>
          <rPr>
            <b/>
            <sz val="9"/>
            <color indexed="81"/>
            <rFont val="Tahoma"/>
            <family val="2"/>
          </rPr>
          <t>Metric = F2_WhichRealEstInvestTrustRentInc_Stage3AllowCredImpExp_ContingItem_x000D_
Data Type = Bk_Number 19 - 9</t>
        </r>
      </text>
    </comment>
    <comment ref="Q33" authorId="0" shapeId="0" xr:uid="{00000000-0006-0000-3000-00009F010000}">
      <text>
        <r>
          <rPr>
            <b/>
            <sz val="9"/>
            <color indexed="81"/>
            <rFont val="Tahoma"/>
            <family val="2"/>
          </rPr>
          <t>Metric = F2_WhichRealEstInvestTrustRentInc_Stage3AllowCredImpExp_Commit_x000D_
Data Type = Bk_Number 19 - 9</t>
        </r>
      </text>
    </comment>
    <comment ref="R33" authorId="0" shapeId="0" xr:uid="{00000000-0006-0000-3000-0000A0010000}">
      <text>
        <r>
          <rPr>
            <b/>
            <sz val="9"/>
            <color indexed="81"/>
            <rFont val="Tahoma"/>
            <family val="2"/>
          </rPr>
          <t>Metric = F2_WhichRealEstInvestTrustRentInc_NumberBorrowers_x000D_
Data Type = Bk_Number 19 - 9</t>
        </r>
      </text>
    </comment>
    <comment ref="C34" authorId="0" shapeId="0" xr:uid="{00000000-0006-0000-3000-0000A1010000}">
      <text>
        <r>
          <rPr>
            <b/>
            <sz val="9"/>
            <color indexed="81"/>
            <rFont val="Tahoma"/>
            <family val="2"/>
          </rPr>
          <t>Metric = F2_LoanAdvaInclBillDiscPurch_OutstAmnt_Secur_Amount_x000D_
Data Type = Bk_Number 19 - 9_x000D_
Bk_AssetsContBySector = ProfessionalScientificTechnicalAdministrativeSupportServiceActivities</t>
        </r>
      </text>
    </comment>
    <comment ref="D34" authorId="0" shapeId="0" xr:uid="{00000000-0006-0000-3000-0000A2010000}">
      <text>
        <r>
          <rPr>
            <b/>
            <sz val="9"/>
            <color indexed="81"/>
            <rFont val="Tahoma"/>
            <family val="2"/>
          </rPr>
          <t>Metric = F2_LoanAdvaInclBillDiscPurch_OutstAmnt_Unsecur_Amount_x000D_
Data Type = Bk_Number 19 - 9_x000D_
Bk_AssetsContBySector = ProfessionalScientificTechnicalAdministrativeSupportServiceActivities</t>
        </r>
      </text>
    </comment>
    <comment ref="E34" authorId="0" shapeId="0" xr:uid="{00000000-0006-0000-3000-0000A3010000}">
      <text>
        <r>
          <rPr>
            <b/>
            <sz val="9"/>
            <color indexed="81"/>
            <rFont val="Tahoma"/>
            <family val="2"/>
          </rPr>
          <t>Metric = F2_DebtSecur_OutstAmnt_Secur_Amount_x000D_
Data Type = Bk_Number 19 - 9_x000D_
Bk_AssetsContBySector = ProfessionalScientificTechnicalAdministrativeSupportServiceActivities</t>
        </r>
      </text>
    </comment>
    <comment ref="F34" authorId="0" shapeId="0" xr:uid="{00000000-0006-0000-3000-0000A4010000}">
      <text>
        <r>
          <rPr>
            <b/>
            <sz val="9"/>
            <color indexed="81"/>
            <rFont val="Tahoma"/>
            <family val="2"/>
          </rPr>
          <t>Metric = F2_DebtSecur_OutstAmnt_Unsecur_Amount_x000D_
Data Type = Bk_Number 19 - 9_x000D_
Bk_AssetsContBySector = ProfessionalScientificTechnicalAdministrativeSupportServiceActivities</t>
        </r>
      </text>
    </comment>
    <comment ref="G34" authorId="0" shapeId="0" xr:uid="{00000000-0006-0000-3000-0000A5010000}">
      <text>
        <r>
          <rPr>
            <b/>
            <sz val="9"/>
            <color indexed="81"/>
            <rFont val="Tahoma"/>
            <family val="2"/>
          </rPr>
          <t>Metric = F2_OthrGradeAsset_OutstAmnt_Secur_Amount_x000D_
Data Type = Bk_Number 19 - 9_x000D_
Bk_AssetsContBySector = ProfessionalScientificTechnicalAdministrativeSupportServiceActivities</t>
        </r>
      </text>
    </comment>
    <comment ref="H34" authorId="0" shapeId="0" xr:uid="{00000000-0006-0000-3000-0000A6010000}">
      <text>
        <r>
          <rPr>
            <b/>
            <sz val="9"/>
            <color indexed="81"/>
            <rFont val="Tahoma"/>
            <family val="2"/>
          </rPr>
          <t>Metric = F2_OthrGradeAsset_OutstAmnt_Unsecur_Amount_x000D_
Data Type = Bk_Number 19 - 9_x000D_
Bk_AssetsContBySector = ProfessionalScientificTechnicalAdministrativeSupportServiceActivities</t>
        </r>
      </text>
    </comment>
    <comment ref="I34" authorId="0" shapeId="0" xr:uid="{00000000-0006-0000-3000-0000A7010000}">
      <text>
        <r>
          <rPr>
            <b/>
            <sz val="9"/>
            <color indexed="81"/>
            <rFont val="Tahoma"/>
            <family val="2"/>
          </rPr>
          <t>Metric = F2_ContingItem_OutstAmnt_Secur_Amount_x000D_
Data Type = Bk_Number 19 - 9_x000D_
Bk_AssetsContBySector = ProfessionalScientificTechnicalAdministrativeSupportServiceActivities</t>
        </r>
      </text>
    </comment>
    <comment ref="J34" authorId="0" shapeId="0" xr:uid="{00000000-0006-0000-3000-0000A8010000}">
      <text>
        <r>
          <rPr>
            <b/>
            <sz val="9"/>
            <color indexed="81"/>
            <rFont val="Tahoma"/>
            <family val="2"/>
          </rPr>
          <t>Metric = F2_ContingItem_OutstAmnt_Unsecur_Amount_x000D_
Data Type = Bk_Number 19 - 9_x000D_
Bk_AssetsContBySector = ProfessionalScientificTechnicalAdministrativeSupportServiceActivities</t>
        </r>
      </text>
    </comment>
    <comment ref="K34" authorId="0" shapeId="0" xr:uid="{00000000-0006-0000-3000-0000A9010000}">
      <text>
        <r>
          <rPr>
            <b/>
            <sz val="9"/>
            <color indexed="81"/>
            <rFont val="Tahoma"/>
            <family val="2"/>
          </rPr>
          <t>Metric = F2_Commit_OutstAmnt_Secur_Amount_x000D_
Data Type = Bk_Number 19 - 9_x000D_
Bk_AssetsContBySector = ProfessionalScientificTechnicalAdministrativeSupportServiceActivities</t>
        </r>
      </text>
    </comment>
    <comment ref="L34" authorId="0" shapeId="0" xr:uid="{00000000-0006-0000-3000-0000AA010000}">
      <text>
        <r>
          <rPr>
            <b/>
            <sz val="9"/>
            <color indexed="81"/>
            <rFont val="Tahoma"/>
            <family val="2"/>
          </rPr>
          <t>Metric = F2_Commit_OutstAmnt_Unsecur_Amount_x000D_
Data Type = Bk_Number 19 - 9_x000D_
Bk_AssetsContBySector = ProfessionalScientificTechnicalAdministrativeSupportServiceActivities</t>
        </r>
      </text>
    </comment>
    <comment ref="M34" authorId="0" shapeId="0" xr:uid="{00000000-0006-0000-3000-0000AB010000}">
      <text>
        <r>
          <rPr>
            <b/>
            <sz val="9"/>
            <color indexed="81"/>
            <rFont val="Tahoma"/>
            <family val="2"/>
          </rPr>
          <t>Metric = F2_Stage3AllowCredImpExp_LoanAdvaInclBillDiscPurch_Amount_x000D_
Data Type = Bk_Number 19 - 9_x000D_
Bk_AssetsContBySector = ProfessionalScientificTechnicalAdministrativeSupportServiceActivities</t>
        </r>
      </text>
    </comment>
    <comment ref="N34" authorId="0" shapeId="0" xr:uid="{00000000-0006-0000-3000-0000AC010000}">
      <text>
        <r>
          <rPr>
            <b/>
            <sz val="9"/>
            <color indexed="81"/>
            <rFont val="Tahoma"/>
            <family val="2"/>
          </rPr>
          <t>Metric = F2_Stage3AllowCredImpExp_DebtSecur_Amount_x000D_
Data Type = Bk_Number 19 - 9_x000D_
Bk_AssetsContBySector = ProfessionalScientificTechnicalAdministrativeSupportServiceActivities</t>
        </r>
      </text>
    </comment>
    <comment ref="O34" authorId="0" shapeId="0" xr:uid="{00000000-0006-0000-3000-0000AD010000}">
      <text>
        <r>
          <rPr>
            <b/>
            <sz val="9"/>
            <color indexed="81"/>
            <rFont val="Tahoma"/>
            <family val="2"/>
          </rPr>
          <t>Metric = F2_Stage3AllowCredImpExp_OtherGradeAsset_Amount_x000D_
Data Type = Bk_Number 19 - 9_x000D_
Bk_AssetsContBySector = ProfessionalScientificTechnicalAdministrativeSupportServiceActivities</t>
        </r>
      </text>
    </comment>
    <comment ref="P34" authorId="0" shapeId="0" xr:uid="{00000000-0006-0000-3000-0000AE010000}">
      <text>
        <r>
          <rPr>
            <b/>
            <sz val="9"/>
            <color indexed="81"/>
            <rFont val="Tahoma"/>
            <family val="2"/>
          </rPr>
          <t>Metric = F2_Stage3AllowCredImpExp_ContingItem_Amount_x000D_
Data Type = Bk_Number 19 - 9_x000D_
Bk_AssetsContBySector = ProfessionalScientificTechnicalAdministrativeSupportServiceActivities</t>
        </r>
      </text>
    </comment>
    <comment ref="Q34" authorId="0" shapeId="0" xr:uid="{00000000-0006-0000-3000-0000AF010000}">
      <text>
        <r>
          <rPr>
            <b/>
            <sz val="9"/>
            <color indexed="81"/>
            <rFont val="Tahoma"/>
            <family val="2"/>
          </rPr>
          <t>Metric = F2_Stage3AllowCredImpExp_Commit_Amount_x000D_
Data Type = Bk_Number 19 - 9_x000D_
Bk_AssetsContBySector = ProfessionalScientificTechnicalAdministrativeSupportServiceActivities</t>
        </r>
      </text>
    </comment>
    <comment ref="R34" authorId="0" shapeId="0" xr:uid="{00000000-0006-0000-3000-0000B0010000}">
      <text>
        <r>
          <rPr>
            <b/>
            <sz val="9"/>
            <color indexed="81"/>
            <rFont val="Tahoma"/>
            <family val="2"/>
          </rPr>
          <t>Metric = F2_NumberBorrowers_Amount_x000D_
Data Type = Bk_Number 19 - 9_x000D_
Bk_AssetsContBySector = ProfessionalScientificTechnicalAdministrativeSupportServiceActivities</t>
        </r>
      </text>
    </comment>
    <comment ref="C35" authorId="0" shapeId="0" xr:uid="{00000000-0006-0000-3000-0000B1010000}">
      <text>
        <r>
          <rPr>
            <b/>
            <sz val="9"/>
            <color indexed="81"/>
            <rFont val="Tahoma"/>
            <family val="2"/>
          </rPr>
          <t>Metric = F2_LoanAdvaInclBillDiscPurch_OutstAmnt_Secur_Amount_x000D_
Data Type = Bk_Number 19 - 9_x000D_
Bk_AssetsContBySector = OtherIndustries</t>
        </r>
      </text>
    </comment>
    <comment ref="D35" authorId="0" shapeId="0" xr:uid="{00000000-0006-0000-3000-0000B2010000}">
      <text>
        <r>
          <rPr>
            <b/>
            <sz val="9"/>
            <color indexed="81"/>
            <rFont val="Tahoma"/>
            <family val="2"/>
          </rPr>
          <t>Metric = F2_LoanAdvaInclBillDiscPurch_OutstAmnt_Unsecur_Amount_x000D_
Data Type = Bk_Number 19 - 9_x000D_
Bk_AssetsContBySector = OtherIndustries</t>
        </r>
      </text>
    </comment>
    <comment ref="E35" authorId="0" shapeId="0" xr:uid="{00000000-0006-0000-3000-0000B3010000}">
      <text>
        <r>
          <rPr>
            <b/>
            <sz val="9"/>
            <color indexed="81"/>
            <rFont val="Tahoma"/>
            <family val="2"/>
          </rPr>
          <t>Metric = F2_DebtSecur_OutstAmnt_Secur_Amount_x000D_
Data Type = Bk_Number 19 - 9_x000D_
Bk_AssetsContBySector = OtherIndustries</t>
        </r>
      </text>
    </comment>
    <comment ref="F35" authorId="0" shapeId="0" xr:uid="{00000000-0006-0000-3000-0000B4010000}">
      <text>
        <r>
          <rPr>
            <b/>
            <sz val="9"/>
            <color indexed="81"/>
            <rFont val="Tahoma"/>
            <family val="2"/>
          </rPr>
          <t>Metric = F2_DebtSecur_OutstAmnt_Unsecur_Amount_x000D_
Data Type = Bk_Number 19 - 9_x000D_
Bk_AssetsContBySector = OtherIndustries</t>
        </r>
      </text>
    </comment>
    <comment ref="G35" authorId="0" shapeId="0" xr:uid="{00000000-0006-0000-3000-0000B5010000}">
      <text>
        <r>
          <rPr>
            <b/>
            <sz val="9"/>
            <color indexed="81"/>
            <rFont val="Tahoma"/>
            <family val="2"/>
          </rPr>
          <t>Metric = F2_OthrGradeAsset_OutstAmnt_Secur_Amount_x000D_
Data Type = Bk_Number 19 - 9_x000D_
Bk_AssetsContBySector = OtherIndustries</t>
        </r>
      </text>
    </comment>
    <comment ref="H35" authorId="0" shapeId="0" xr:uid="{00000000-0006-0000-3000-0000B6010000}">
      <text>
        <r>
          <rPr>
            <b/>
            <sz val="9"/>
            <color indexed="81"/>
            <rFont val="Tahoma"/>
            <family val="2"/>
          </rPr>
          <t>Metric = F2_OthrGradeAsset_OutstAmnt_Unsecur_Amount_x000D_
Data Type = Bk_Number 19 - 9_x000D_
Bk_AssetsContBySector = OtherIndustries</t>
        </r>
      </text>
    </comment>
    <comment ref="I35" authorId="0" shapeId="0" xr:uid="{00000000-0006-0000-3000-0000B7010000}">
      <text>
        <r>
          <rPr>
            <b/>
            <sz val="9"/>
            <color indexed="81"/>
            <rFont val="Tahoma"/>
            <family val="2"/>
          </rPr>
          <t>Metric = F2_ContingItem_OutstAmnt_Secur_Amount_x000D_
Data Type = Bk_Number 19 - 9_x000D_
Bk_AssetsContBySector = OtherIndustries</t>
        </r>
      </text>
    </comment>
    <comment ref="J35" authorId="0" shapeId="0" xr:uid="{00000000-0006-0000-3000-0000B8010000}">
      <text>
        <r>
          <rPr>
            <b/>
            <sz val="9"/>
            <color indexed="81"/>
            <rFont val="Tahoma"/>
            <family val="2"/>
          </rPr>
          <t>Metric = F2_ContingItem_OutstAmnt_Unsecur_Amount_x000D_
Data Type = Bk_Number 19 - 9_x000D_
Bk_AssetsContBySector = OtherIndustries</t>
        </r>
      </text>
    </comment>
    <comment ref="K35" authorId="0" shapeId="0" xr:uid="{00000000-0006-0000-3000-0000B9010000}">
      <text>
        <r>
          <rPr>
            <b/>
            <sz val="9"/>
            <color indexed="81"/>
            <rFont val="Tahoma"/>
            <family val="2"/>
          </rPr>
          <t>Metric = F2_Commit_OutstAmnt_Secur_Amount_x000D_
Data Type = Bk_Number 19 - 9_x000D_
Bk_AssetsContBySector = OtherIndustries</t>
        </r>
      </text>
    </comment>
    <comment ref="L35" authorId="0" shapeId="0" xr:uid="{00000000-0006-0000-3000-0000BA010000}">
      <text>
        <r>
          <rPr>
            <b/>
            <sz val="9"/>
            <color indexed="81"/>
            <rFont val="Tahoma"/>
            <family val="2"/>
          </rPr>
          <t>Metric = F2_Commit_OutstAmnt_Unsecur_Amount_x000D_
Data Type = Bk_Number 19 - 9_x000D_
Bk_AssetsContBySector = OtherIndustries</t>
        </r>
      </text>
    </comment>
    <comment ref="M35" authorId="0" shapeId="0" xr:uid="{00000000-0006-0000-3000-0000BB010000}">
      <text>
        <r>
          <rPr>
            <b/>
            <sz val="9"/>
            <color indexed="81"/>
            <rFont val="Tahoma"/>
            <family val="2"/>
          </rPr>
          <t>Metric = F2_Stage3AllowCredImpExp_LoanAdvaInclBillDiscPurch_Amount_x000D_
Data Type = Bk_Number 19 - 9_x000D_
Bk_AssetsContBySector = OtherIndustries</t>
        </r>
      </text>
    </comment>
    <comment ref="N35" authorId="0" shapeId="0" xr:uid="{00000000-0006-0000-3000-0000BC010000}">
      <text>
        <r>
          <rPr>
            <b/>
            <sz val="9"/>
            <color indexed="81"/>
            <rFont val="Tahoma"/>
            <family val="2"/>
          </rPr>
          <t>Metric = F2_Stage3AllowCredImpExp_DebtSecur_Amount_x000D_
Data Type = Bk_Number 19 - 9_x000D_
Bk_AssetsContBySector = OtherIndustries</t>
        </r>
      </text>
    </comment>
    <comment ref="O35" authorId="0" shapeId="0" xr:uid="{00000000-0006-0000-3000-0000BD010000}">
      <text>
        <r>
          <rPr>
            <b/>
            <sz val="9"/>
            <color indexed="81"/>
            <rFont val="Tahoma"/>
            <family val="2"/>
          </rPr>
          <t>Metric = F2_Stage3AllowCredImpExp_OtherGradeAsset_Amount_x000D_
Data Type = Bk_Number 19 - 9_x000D_
Bk_AssetsContBySector = OtherIndustries</t>
        </r>
      </text>
    </comment>
    <comment ref="P35" authorId="0" shapeId="0" xr:uid="{00000000-0006-0000-3000-0000BE010000}">
      <text>
        <r>
          <rPr>
            <b/>
            <sz val="9"/>
            <color indexed="81"/>
            <rFont val="Tahoma"/>
            <family val="2"/>
          </rPr>
          <t>Metric = F2_Stage3AllowCredImpExp_ContingItem_Amount_x000D_
Data Type = Bk_Number 19 - 9_x000D_
Bk_AssetsContBySector = OtherIndustries</t>
        </r>
      </text>
    </comment>
    <comment ref="Q35" authorId="0" shapeId="0" xr:uid="{00000000-0006-0000-3000-0000BF010000}">
      <text>
        <r>
          <rPr>
            <b/>
            <sz val="9"/>
            <color indexed="81"/>
            <rFont val="Tahoma"/>
            <family val="2"/>
          </rPr>
          <t>Metric = F2_Stage3AllowCredImpExp_Commit_Amount_x000D_
Data Type = Bk_Number 19 - 9_x000D_
Bk_AssetsContBySector = OtherIndustries</t>
        </r>
      </text>
    </comment>
    <comment ref="R35" authorId="0" shapeId="0" xr:uid="{00000000-0006-0000-3000-0000C0010000}">
      <text>
        <r>
          <rPr>
            <b/>
            <sz val="9"/>
            <color indexed="81"/>
            <rFont val="Tahoma"/>
            <family val="2"/>
          </rPr>
          <t>Metric = F2_NumberBorrowers_Amount_x000D_
Data Type = Bk_Number 19 - 9_x000D_
Bk_AssetsContBySector = OtherIndustries</t>
        </r>
      </text>
    </comment>
    <comment ref="C36" authorId="0" shapeId="0" xr:uid="{00000000-0006-0000-3000-0000C1010000}">
      <text>
        <r>
          <rPr>
            <b/>
            <sz val="9"/>
            <color indexed="81"/>
            <rFont val="Tahoma"/>
            <family val="2"/>
          </rPr>
          <t>Metric = F2_WhichPublicAdmin_LoanAdvaInclBillDiscPurch_OutstAmnt_Secur_x000D_
Data Type = Bk_Number 19 - 9</t>
        </r>
      </text>
    </comment>
    <comment ref="D36" authorId="0" shapeId="0" xr:uid="{00000000-0006-0000-3000-0000C2010000}">
      <text>
        <r>
          <rPr>
            <b/>
            <sz val="9"/>
            <color indexed="81"/>
            <rFont val="Tahoma"/>
            <family val="2"/>
          </rPr>
          <t>Metric = F2_WhichPublicAdmin_LoanAdvaInclBillDiscPurch_OutstAmnt_Unsecur_x000D_
Data Type = Bk_Number 19 - 9</t>
        </r>
      </text>
    </comment>
    <comment ref="E36" authorId="0" shapeId="0" xr:uid="{00000000-0006-0000-3000-0000C3010000}">
      <text>
        <r>
          <rPr>
            <b/>
            <sz val="9"/>
            <color indexed="81"/>
            <rFont val="Tahoma"/>
            <family val="2"/>
          </rPr>
          <t>Metric = F2_WhichPublicAdmin_DebtSecur_OutstAmnt_Secur_x000D_
Data Type = Bk_Number 19 - 9</t>
        </r>
      </text>
    </comment>
    <comment ref="F36" authorId="0" shapeId="0" xr:uid="{00000000-0006-0000-3000-0000C4010000}">
      <text>
        <r>
          <rPr>
            <b/>
            <sz val="9"/>
            <color indexed="81"/>
            <rFont val="Tahoma"/>
            <family val="2"/>
          </rPr>
          <t>Metric = F2_WhichPublicAdmin_DebtSecur_OutstAmnt_Unsecur_x000D_
Data Type = Bk_Number 19 - 9</t>
        </r>
      </text>
    </comment>
    <comment ref="G36" authorId="0" shapeId="0" xr:uid="{00000000-0006-0000-3000-0000C5010000}">
      <text>
        <r>
          <rPr>
            <b/>
            <sz val="9"/>
            <color indexed="81"/>
            <rFont val="Tahoma"/>
            <family val="2"/>
          </rPr>
          <t>Metric = F2_WhichPublicAdmin_OthrGradeAsset_OutstAmnt_Secur_x000D_
Data Type = Bk_Number 19 - 9</t>
        </r>
      </text>
    </comment>
    <comment ref="H36" authorId="0" shapeId="0" xr:uid="{00000000-0006-0000-3000-0000C6010000}">
      <text>
        <r>
          <rPr>
            <b/>
            <sz val="9"/>
            <color indexed="81"/>
            <rFont val="Tahoma"/>
            <family val="2"/>
          </rPr>
          <t>Metric = F2_WhichPublicAdmin_OthrGradeAsset_OutstAmnt_Unsecur_x000D_
Data Type = Bk_Number 19 - 9</t>
        </r>
      </text>
    </comment>
    <comment ref="I36" authorId="0" shapeId="0" xr:uid="{00000000-0006-0000-3000-0000C7010000}">
      <text>
        <r>
          <rPr>
            <b/>
            <sz val="9"/>
            <color indexed="81"/>
            <rFont val="Tahoma"/>
            <family val="2"/>
          </rPr>
          <t>Metric = F2_WhichPublicAdmin_ContingItem_OutstAmnt_Secur_x000D_
Data Type = Bk_Number 19 - 9</t>
        </r>
      </text>
    </comment>
    <comment ref="J36" authorId="0" shapeId="0" xr:uid="{00000000-0006-0000-3000-0000C8010000}">
      <text>
        <r>
          <rPr>
            <b/>
            <sz val="9"/>
            <color indexed="81"/>
            <rFont val="Tahoma"/>
            <family val="2"/>
          </rPr>
          <t>Metric = F2_WhichPublicAdmin_ContingItem_OutstAmnt_Unsecur_x000D_
Data Type = Bk_Number 19 - 9</t>
        </r>
      </text>
    </comment>
    <comment ref="K36" authorId="0" shapeId="0" xr:uid="{00000000-0006-0000-3000-0000C9010000}">
      <text>
        <r>
          <rPr>
            <b/>
            <sz val="9"/>
            <color indexed="81"/>
            <rFont val="Tahoma"/>
            <family val="2"/>
          </rPr>
          <t>Metric = F2_WhichPublicAdmin_Commit_OutstAmnt_Secur_x000D_
Data Type = Bk_Number 19 - 9</t>
        </r>
      </text>
    </comment>
    <comment ref="L36" authorId="0" shapeId="0" xr:uid="{00000000-0006-0000-3000-0000CA010000}">
      <text>
        <r>
          <rPr>
            <b/>
            <sz val="9"/>
            <color indexed="81"/>
            <rFont val="Tahoma"/>
            <family val="2"/>
          </rPr>
          <t>Metric = F2_WhichPublicAdmin_Commit_OutstAmnt_Unsecur_x000D_
Data Type = Bk_Number 19 - 9</t>
        </r>
      </text>
    </comment>
    <comment ref="M36" authorId="0" shapeId="0" xr:uid="{00000000-0006-0000-3000-0000CB010000}">
      <text>
        <r>
          <rPr>
            <b/>
            <sz val="9"/>
            <color indexed="81"/>
            <rFont val="Tahoma"/>
            <family val="2"/>
          </rPr>
          <t>Metric = F2_WhichPublicAdmin_Stage3AllowCredImpExp_LoanAdvaInclBillDiscPurch_x000D_
Data Type = Bk_Number 19 - 9</t>
        </r>
      </text>
    </comment>
    <comment ref="N36" authorId="0" shapeId="0" xr:uid="{00000000-0006-0000-3000-0000CC010000}">
      <text>
        <r>
          <rPr>
            <b/>
            <sz val="9"/>
            <color indexed="81"/>
            <rFont val="Tahoma"/>
            <family val="2"/>
          </rPr>
          <t>Metric = F2_WhichPublicAdmin_Stage3AllowCredImpExp_DebtSecur_x000D_
Data Type = Bk_Number 19 - 9</t>
        </r>
      </text>
    </comment>
    <comment ref="O36" authorId="0" shapeId="0" xr:uid="{00000000-0006-0000-3000-0000CD010000}">
      <text>
        <r>
          <rPr>
            <b/>
            <sz val="9"/>
            <color indexed="81"/>
            <rFont val="Tahoma"/>
            <family val="2"/>
          </rPr>
          <t>Metric = F2_WhichPublicAdmin_Stage3AllowCredImpExp_OtherGradeAsset_x000D_
Data Type = Bk_Number 19 - 9</t>
        </r>
      </text>
    </comment>
    <comment ref="P36" authorId="0" shapeId="0" xr:uid="{00000000-0006-0000-3000-0000CE010000}">
      <text>
        <r>
          <rPr>
            <b/>
            <sz val="9"/>
            <color indexed="81"/>
            <rFont val="Tahoma"/>
            <family val="2"/>
          </rPr>
          <t>Metric = F2_WhichPublicAdmin_Stage3AllowCredImpExp_ContingItem_x000D_
Data Type = Bk_Number 19 - 9</t>
        </r>
      </text>
    </comment>
    <comment ref="Q36" authorId="0" shapeId="0" xr:uid="{00000000-0006-0000-3000-0000CF010000}">
      <text>
        <r>
          <rPr>
            <b/>
            <sz val="9"/>
            <color indexed="81"/>
            <rFont val="Tahoma"/>
            <family val="2"/>
          </rPr>
          <t>Metric = F2_WhichPublicAdmin_Stage3AllowCredImpExp_Commit_x000D_
Data Type = Bk_Number 19 - 9</t>
        </r>
      </text>
    </comment>
    <comment ref="R36" authorId="0" shapeId="0" xr:uid="{00000000-0006-0000-3000-0000D0010000}">
      <text>
        <r>
          <rPr>
            <b/>
            <sz val="9"/>
            <color indexed="81"/>
            <rFont val="Tahoma"/>
            <family val="2"/>
          </rPr>
          <t>Metric = F2_WhichPublicAdmin_NumberBorrowers_x000D_
Data Type = Bk_Number 19 - 9</t>
        </r>
      </text>
    </comment>
    <comment ref="C42" authorId="0" shapeId="0" xr:uid="{00000000-0006-0000-3000-0000D1010000}">
      <text>
        <r>
          <rPr>
            <b/>
            <sz val="9"/>
            <color indexed="81"/>
            <rFont val="Tahoma"/>
            <family val="2"/>
          </rPr>
          <t>Metric = F2_LoanAdva_OutstAmnt_Secur_Amount_x000D_
Data Type = Bk_Number 19 - 9_x000D_
Bk_Asscontingitem_Purp = PurchaseResidentialProperties</t>
        </r>
      </text>
    </comment>
    <comment ref="D42" authorId="0" shapeId="0" xr:uid="{00000000-0006-0000-3000-0000D2010000}">
      <text>
        <r>
          <rPr>
            <b/>
            <sz val="9"/>
            <color indexed="81"/>
            <rFont val="Tahoma"/>
            <family val="2"/>
          </rPr>
          <t>Metric = F2_LoanAdva_OutstAmnt_Unsecur_Amount_x000D_
Data Type = Bk_Number 19 - 9_x000D_
Bk_Asscontingitem_Purp = PurchaseResidentialProperties</t>
        </r>
      </text>
    </comment>
    <comment ref="E42" authorId="0" shapeId="0" xr:uid="{00000000-0006-0000-3000-0000D3010000}">
      <text>
        <r>
          <rPr>
            <b/>
            <sz val="9"/>
            <color indexed="81"/>
            <rFont val="Tahoma"/>
            <family val="2"/>
          </rPr>
          <t>Metric = F2_Stage3LossAllowCredImpExp_Amount_x000D_
Data Type = Bk_Number 19 - 9_x000D_
Bk_Asscontingitem_Purp = PurchaseResidentialProperties</t>
        </r>
      </text>
    </comment>
    <comment ref="F42" authorId="0" shapeId="0" xr:uid="{00000000-0006-0000-3000-0000D4010000}">
      <text>
        <r>
          <rPr>
            <b/>
            <sz val="9"/>
            <color indexed="81"/>
            <rFont val="Tahoma"/>
            <family val="2"/>
          </rPr>
          <t>Metric = F2_NumberBorrowers_Amount_x000D_
Data Type = Bk_Number 19 - 9_x000D_
Bk_Asscontingitem_Purp = PurchaseResidentialProperties</t>
        </r>
      </text>
    </comment>
    <comment ref="C43" authorId="0" shapeId="0" xr:uid="{00000000-0006-0000-3000-0000D5010000}">
      <text>
        <r>
          <rPr>
            <b/>
            <sz val="9"/>
            <color indexed="81"/>
            <rFont val="Tahoma"/>
            <family val="2"/>
          </rPr>
          <t>Metric = F2_LoanAdva_OutstAmnt_Secur_Amount_x000D_
Data Type = Bk_Number 19 - 9_x000D_
Bk_Asscontingitem_Purp = PurchaseResidentialProperties_OwnerOccupied</t>
        </r>
      </text>
    </comment>
    <comment ref="D43" authorId="0" shapeId="0" xr:uid="{00000000-0006-0000-3000-0000D6010000}">
      <text>
        <r>
          <rPr>
            <b/>
            <sz val="9"/>
            <color indexed="81"/>
            <rFont val="Tahoma"/>
            <family val="2"/>
          </rPr>
          <t>Metric = F2_LoanAdva_OutstAmnt_Unsecur_Amount_x000D_
Data Type = Bk_Number 19 - 9_x000D_
Bk_Asscontingitem_Purp = PurchaseResidentialProperties_OwnerOccupied</t>
        </r>
      </text>
    </comment>
    <comment ref="E43" authorId="0" shapeId="0" xr:uid="{00000000-0006-0000-3000-0000D7010000}">
      <text>
        <r>
          <rPr>
            <b/>
            <sz val="9"/>
            <color indexed="81"/>
            <rFont val="Tahoma"/>
            <family val="2"/>
          </rPr>
          <t>Metric = F2_Stage3LossAllowCredImpExp_Amount_x000D_
Data Type = Bk_Number 19 - 9_x000D_
Bk_Asscontingitem_Purp = PurchaseResidentialProperties_OwnerOccupied</t>
        </r>
      </text>
    </comment>
    <comment ref="F43" authorId="0" shapeId="0" xr:uid="{00000000-0006-0000-3000-0000D8010000}">
      <text>
        <r>
          <rPr>
            <b/>
            <sz val="9"/>
            <color indexed="81"/>
            <rFont val="Tahoma"/>
            <family val="2"/>
          </rPr>
          <t>Metric = F2_NumberBorrowers_Amount_x000D_
Data Type = Bk_Number 19 - 9_x000D_
Bk_Asscontingitem_Purp = PurchaseResidentialProperties_OwnerOccupied</t>
        </r>
      </text>
    </comment>
    <comment ref="C44" authorId="0" shapeId="0" xr:uid="{00000000-0006-0000-3000-0000D9010000}">
      <text>
        <r>
          <rPr>
            <b/>
            <sz val="9"/>
            <color indexed="81"/>
            <rFont val="Tahoma"/>
            <family val="2"/>
          </rPr>
          <t>Metric = F2_WhichHDB_LoanAdva_OutstAmnt_Secur_x000D_
Data Type = Bk_Number 19 - 9</t>
        </r>
      </text>
    </comment>
    <comment ref="D44" authorId="0" shapeId="0" xr:uid="{00000000-0006-0000-3000-0000DA010000}">
      <text>
        <r>
          <rPr>
            <b/>
            <sz val="9"/>
            <color indexed="81"/>
            <rFont val="Tahoma"/>
            <family val="2"/>
          </rPr>
          <t>Metric = F2_WhichHDB_LoanAdva_OutstAmnt_Unsecur_x000D_
Data Type = Bk_Number 19 - 9</t>
        </r>
      </text>
    </comment>
    <comment ref="E44" authorId="0" shapeId="0" xr:uid="{00000000-0006-0000-3000-0000DB010000}">
      <text>
        <r>
          <rPr>
            <b/>
            <sz val="9"/>
            <color indexed="81"/>
            <rFont val="Tahoma"/>
            <family val="2"/>
          </rPr>
          <t>Metric = F2_WhichHDB_Stage3LossAllowCredImpExpo_x000D_
Data Type = Bk_Number 19 - 9</t>
        </r>
      </text>
    </comment>
    <comment ref="F44" authorId="0" shapeId="0" xr:uid="{00000000-0006-0000-3000-0000DC010000}">
      <text>
        <r>
          <rPr>
            <b/>
            <sz val="9"/>
            <color indexed="81"/>
            <rFont val="Tahoma"/>
            <family val="2"/>
          </rPr>
          <t>Metric = F2_WhichHDB_NumberBorrowers_x000D_
Data Type = Bk_Number 19 - 9</t>
        </r>
      </text>
    </comment>
    <comment ref="C45" authorId="0" shapeId="0" xr:uid="{00000000-0006-0000-3000-0000DD010000}">
      <text>
        <r>
          <rPr>
            <b/>
            <sz val="9"/>
            <color indexed="81"/>
            <rFont val="Tahoma"/>
            <family val="2"/>
          </rPr>
          <t>Metric = F2_LoanAdva_OutstAmnt_Secur_Amount_x000D_
Data Type = Bk_Number 19 - 9_x000D_
Bk_Asscontingitem_Purp = PurchaseResidentialProperties_Investment</t>
        </r>
      </text>
    </comment>
    <comment ref="D45" authorId="0" shapeId="0" xr:uid="{00000000-0006-0000-3000-0000DE010000}">
      <text>
        <r>
          <rPr>
            <b/>
            <sz val="9"/>
            <color indexed="81"/>
            <rFont val="Tahoma"/>
            <family val="2"/>
          </rPr>
          <t>Metric = F2_LoanAdva_OutstAmnt_Unsecur_Amount_x000D_
Data Type = Bk_Number 19 - 9_x000D_
Bk_Asscontingitem_Purp = PurchaseResidentialProperties_Investment</t>
        </r>
      </text>
    </comment>
    <comment ref="E45" authorId="0" shapeId="0" xr:uid="{00000000-0006-0000-3000-0000DF010000}">
      <text>
        <r>
          <rPr>
            <b/>
            <sz val="9"/>
            <color indexed="81"/>
            <rFont val="Tahoma"/>
            <family val="2"/>
          </rPr>
          <t>Metric = F2_Stage3LossAllowCredImpExp_Amount_x000D_
Data Type = Bk_Number 19 - 9_x000D_
Bk_Asscontingitem_Purp = PurchaseResidentialProperties_Investment</t>
        </r>
      </text>
    </comment>
    <comment ref="F45" authorId="0" shapeId="0" xr:uid="{00000000-0006-0000-3000-0000E0010000}">
      <text>
        <r>
          <rPr>
            <b/>
            <sz val="9"/>
            <color indexed="81"/>
            <rFont val="Tahoma"/>
            <family val="2"/>
          </rPr>
          <t>Metric = F2_NumberBorrowers_Amount_x000D_
Data Type = Bk_Number 19 - 9_x000D_
Bk_Asscontingitem_Purp = PurchaseResidentialProperties_Investment</t>
        </r>
      </text>
    </comment>
    <comment ref="C46" authorId="0" shapeId="0" xr:uid="{00000000-0006-0000-3000-0000E1010000}">
      <text>
        <r>
          <rPr>
            <b/>
            <sz val="9"/>
            <color indexed="81"/>
            <rFont val="Tahoma"/>
            <family val="2"/>
          </rPr>
          <t>Metric = F2_LoanAdva_OutstAmnt_Secur_Amount_x000D_
Data Type = Bk_Number 19 - 9_x000D_
Bk_Asscontingitem_Purp = PurchaseResidentialProperties_BridgingLoans</t>
        </r>
      </text>
    </comment>
    <comment ref="D46" authorId="0" shapeId="0" xr:uid="{00000000-0006-0000-3000-0000E2010000}">
      <text>
        <r>
          <rPr>
            <b/>
            <sz val="9"/>
            <color indexed="81"/>
            <rFont val="Tahoma"/>
            <family val="2"/>
          </rPr>
          <t>Metric = F2_LoanAdva_OutstAmnt_Unsecur_Amount_x000D_
Data Type = Bk_Number 19 - 9_x000D_
Bk_Asscontingitem_Purp = PurchaseResidentialProperties_BridgingLoans</t>
        </r>
      </text>
    </comment>
    <comment ref="E46" authorId="0" shapeId="0" xr:uid="{00000000-0006-0000-3000-0000E3010000}">
      <text>
        <r>
          <rPr>
            <b/>
            <sz val="9"/>
            <color indexed="81"/>
            <rFont val="Tahoma"/>
            <family val="2"/>
          </rPr>
          <t>Metric = F2_Stage3LossAllowCredImpExp_Amount_x000D_
Data Type = Bk_Number 19 - 9_x000D_
Bk_Asscontingitem_Purp = PurchaseResidentialProperties_BridgingLoans</t>
        </r>
      </text>
    </comment>
    <comment ref="F46" authorId="0" shapeId="0" xr:uid="{00000000-0006-0000-3000-0000E4010000}">
      <text>
        <r>
          <rPr>
            <b/>
            <sz val="9"/>
            <color indexed="81"/>
            <rFont val="Tahoma"/>
            <family val="2"/>
          </rPr>
          <t>Metric = F2_NumberBorrowers_Amount_x000D_
Data Type = Bk_Number 19 - 9_x000D_
Bk_Asscontingitem_Purp = PurchaseResidentialProperties_BridgingLoans</t>
        </r>
      </text>
    </comment>
    <comment ref="C47" authorId="0" shapeId="0" xr:uid="{00000000-0006-0000-3000-0000E5010000}">
      <text>
        <r>
          <rPr>
            <b/>
            <sz val="9"/>
            <color indexed="81"/>
            <rFont val="Tahoma"/>
            <family val="2"/>
          </rPr>
          <t>Metric = F2_LoanAdva_OutstAmnt_Secur_Amount_x000D_
Data Type = Bk_Number 19 - 9_x000D_
Bk_Asscontingitem_Purp = PurchaseCommercialProperties</t>
        </r>
      </text>
    </comment>
    <comment ref="D47" authorId="0" shapeId="0" xr:uid="{00000000-0006-0000-3000-0000E6010000}">
      <text>
        <r>
          <rPr>
            <b/>
            <sz val="9"/>
            <color indexed="81"/>
            <rFont val="Tahoma"/>
            <family val="2"/>
          </rPr>
          <t>Metric = F2_LoanAdva_OutstAmnt_Unsecur_Amount_x000D_
Data Type = Bk_Number 19 - 9_x000D_
Bk_Asscontingitem_Purp = PurchaseCommercialProperties</t>
        </r>
      </text>
    </comment>
    <comment ref="E47" authorId="0" shapeId="0" xr:uid="{00000000-0006-0000-3000-0000E7010000}">
      <text>
        <r>
          <rPr>
            <b/>
            <sz val="9"/>
            <color indexed="81"/>
            <rFont val="Tahoma"/>
            <family val="2"/>
          </rPr>
          <t>Metric = F2_Stage3LossAllowCredImpExp_Amount_x000D_
Data Type = Bk_Number 19 - 9_x000D_
Bk_Asscontingitem_Purp = PurchaseCommercialProperties</t>
        </r>
      </text>
    </comment>
    <comment ref="F47" authorId="0" shapeId="0" xr:uid="{00000000-0006-0000-3000-0000E8010000}">
      <text>
        <r>
          <rPr>
            <b/>
            <sz val="9"/>
            <color indexed="81"/>
            <rFont val="Tahoma"/>
            <family val="2"/>
          </rPr>
          <t>Metric = F2_NumberBorrowers_Amount_x000D_
Data Type = Bk_Number 19 - 9_x000D_
Bk_Asscontingitem_Purp = PurchaseCommercialProperties</t>
        </r>
      </text>
    </comment>
    <comment ref="C48" authorId="0" shapeId="0" xr:uid="{00000000-0006-0000-3000-0000E9010000}">
      <text>
        <r>
          <rPr>
            <b/>
            <sz val="9"/>
            <color indexed="81"/>
            <rFont val="Tahoma"/>
            <family val="2"/>
          </rPr>
          <t>Metric = F2_LoanAdva_OutstAmnt_Secur_Amount_x000D_
Data Type = Bk_Number 19 - 9_x000D_
Bk_Asscontingitem_Purp = PurchaseIndustrialProperties</t>
        </r>
      </text>
    </comment>
    <comment ref="D48" authorId="0" shapeId="0" xr:uid="{00000000-0006-0000-3000-0000EA010000}">
      <text>
        <r>
          <rPr>
            <b/>
            <sz val="9"/>
            <color indexed="81"/>
            <rFont val="Tahoma"/>
            <family val="2"/>
          </rPr>
          <t>Metric = F2_LoanAdva_OutstAmnt_Unsecur_Amount_x000D_
Data Type = Bk_Number 19 - 9_x000D_
Bk_Asscontingitem_Purp = PurchaseIndustrialProperties</t>
        </r>
      </text>
    </comment>
    <comment ref="E48" authorId="0" shapeId="0" xr:uid="{00000000-0006-0000-3000-0000EB010000}">
      <text>
        <r>
          <rPr>
            <b/>
            <sz val="9"/>
            <color indexed="81"/>
            <rFont val="Tahoma"/>
            <family val="2"/>
          </rPr>
          <t>Metric = F2_Stage3LossAllowCredImpExp_Amount_x000D_
Data Type = Bk_Number 19 - 9_x000D_
Bk_Asscontingitem_Purp = PurchaseIndustrialProperties</t>
        </r>
      </text>
    </comment>
    <comment ref="F48" authorId="0" shapeId="0" xr:uid="{00000000-0006-0000-3000-0000EC010000}">
      <text>
        <r>
          <rPr>
            <b/>
            <sz val="9"/>
            <color indexed="81"/>
            <rFont val="Tahoma"/>
            <family val="2"/>
          </rPr>
          <t>Metric = F2_NumberBorrowers_Amount_x000D_
Data Type = Bk_Number 19 - 9_x000D_
Bk_Asscontingitem_Purp = PurchaseIndustrialProperties</t>
        </r>
      </text>
    </comment>
    <comment ref="C49" authorId="0" shapeId="0" xr:uid="{00000000-0006-0000-3000-0000ED010000}">
      <text>
        <r>
          <rPr>
            <b/>
            <sz val="9"/>
            <color indexed="81"/>
            <rFont val="Tahoma"/>
            <family val="2"/>
          </rPr>
          <t>Metric = F2_LoanAdva_OutstAmnt_Secur_Amount_x000D_
Data Type = Bk_Number 19 - 9_x000D_
Bk_Asscontingitem_Purp = PurchaseOtherProperties</t>
        </r>
      </text>
    </comment>
    <comment ref="D49" authorId="0" shapeId="0" xr:uid="{00000000-0006-0000-3000-0000EE010000}">
      <text>
        <r>
          <rPr>
            <b/>
            <sz val="9"/>
            <color indexed="81"/>
            <rFont val="Tahoma"/>
            <family val="2"/>
          </rPr>
          <t>Metric = F2_LoanAdva_OutstAmnt_Unsecur_Amount_x000D_
Data Type = Bk_Number 19 - 9_x000D_
Bk_Asscontingitem_Purp = PurchaseOtherProperties</t>
        </r>
      </text>
    </comment>
    <comment ref="E49" authorId="0" shapeId="0" xr:uid="{00000000-0006-0000-3000-0000EF010000}">
      <text>
        <r>
          <rPr>
            <b/>
            <sz val="9"/>
            <color indexed="81"/>
            <rFont val="Tahoma"/>
            <family val="2"/>
          </rPr>
          <t>Metric = F2_Stage3LossAllowCredImpExp_Amount_x000D_
Data Type = Bk_Number 19 - 9_x000D_
Bk_Asscontingitem_Purp = PurchaseOtherProperties</t>
        </r>
      </text>
    </comment>
    <comment ref="F49" authorId="0" shapeId="0" xr:uid="{00000000-0006-0000-3000-0000F0010000}">
      <text>
        <r>
          <rPr>
            <b/>
            <sz val="9"/>
            <color indexed="81"/>
            <rFont val="Tahoma"/>
            <family val="2"/>
          </rPr>
          <t>Metric = F2_NumberBorrowers_Amount_x000D_
Data Type = Bk_Number 19 - 9_x000D_
Bk_Asscontingitem_Purp = PurchaseOtherProperties</t>
        </r>
      </text>
    </comment>
    <comment ref="C50" authorId="0" shapeId="0" xr:uid="{00000000-0006-0000-3000-0000F1010000}">
      <text>
        <r>
          <rPr>
            <b/>
            <sz val="9"/>
            <color indexed="81"/>
            <rFont val="Tahoma"/>
            <family val="2"/>
          </rPr>
          <t>Metric = F2_LoanAdva_OutstAmnt_Secur_Amount_x000D_
Data Type = Bk_Number 19 - 9_x000D_
Bk_Asscontingitem_Purp = EquityWithdrawalsProperties</t>
        </r>
      </text>
    </comment>
    <comment ref="D50" authorId="0" shapeId="0" xr:uid="{00000000-0006-0000-3000-0000F2010000}">
      <text>
        <r>
          <rPr>
            <b/>
            <sz val="9"/>
            <color indexed="81"/>
            <rFont val="Tahoma"/>
            <family val="2"/>
          </rPr>
          <t>Metric = F2_LoanAdva_OutstAmnt_Unsecur_Amount_x000D_
Data Type = Bk_Number 19 - 9_x000D_
Bk_Asscontingitem_Purp = EquityWithdrawalsProperties</t>
        </r>
      </text>
    </comment>
    <comment ref="E50" authorId="0" shapeId="0" xr:uid="{00000000-0006-0000-3000-0000F3010000}">
      <text>
        <r>
          <rPr>
            <b/>
            <sz val="9"/>
            <color indexed="81"/>
            <rFont val="Tahoma"/>
            <family val="2"/>
          </rPr>
          <t>Metric = F2_Stage3LossAllowCredImpExp_Amount_x000D_
Data Type = Bk_Number 19 - 9_x000D_
Bk_Asscontingitem_Purp = EquityWithdrawalsProperties</t>
        </r>
      </text>
    </comment>
    <comment ref="F50" authorId="0" shapeId="0" xr:uid="{00000000-0006-0000-3000-0000F4010000}">
      <text>
        <r>
          <rPr>
            <b/>
            <sz val="9"/>
            <color indexed="81"/>
            <rFont val="Tahoma"/>
            <family val="2"/>
          </rPr>
          <t>Metric = F2_NumberBorrowers_Amount_x000D_
Data Type = Bk_Number 19 - 9_x000D_
Bk_Asscontingitem_Purp = EquityWithdrawalsProperties</t>
        </r>
      </text>
    </comment>
    <comment ref="C51" authorId="0" shapeId="0" xr:uid="{00000000-0006-0000-3000-0000F5010000}">
      <text>
        <r>
          <rPr>
            <b/>
            <sz val="9"/>
            <color indexed="81"/>
            <rFont val="Tahoma"/>
            <family val="2"/>
          </rPr>
          <t>Metric = F2_LoanAdva_OutstAmnt_Secur_Amount_x000D_
Data Type = Bk_Number 19 - 9_x000D_
Bk_Asscontingitem_Purp = EquityWithdrawalsProperties_Residential</t>
        </r>
      </text>
    </comment>
    <comment ref="D51" authorId="0" shapeId="0" xr:uid="{00000000-0006-0000-3000-0000F6010000}">
      <text>
        <r>
          <rPr>
            <b/>
            <sz val="9"/>
            <color indexed="81"/>
            <rFont val="Tahoma"/>
            <family val="2"/>
          </rPr>
          <t>Metric = F2_LoanAdva_OutstAmnt_Unsecur_Amount_x000D_
Data Type = Bk_Number 19 - 9_x000D_
Bk_Asscontingitem_Purp = EquityWithdrawalsProperties_Residential</t>
        </r>
      </text>
    </comment>
    <comment ref="E51" authorId="0" shapeId="0" xr:uid="{00000000-0006-0000-3000-0000F7010000}">
      <text>
        <r>
          <rPr>
            <b/>
            <sz val="9"/>
            <color indexed="81"/>
            <rFont val="Tahoma"/>
            <family val="2"/>
          </rPr>
          <t>Metric = F2_Stage3LossAllowCredImpExp_Amount_x000D_
Data Type = Bk_Number 19 - 9_x000D_
Bk_Asscontingitem_Purp = EquityWithdrawalsProperties_Residential</t>
        </r>
      </text>
    </comment>
    <comment ref="F51" authorId="0" shapeId="0" xr:uid="{00000000-0006-0000-3000-0000F8010000}">
      <text>
        <r>
          <rPr>
            <b/>
            <sz val="9"/>
            <color indexed="81"/>
            <rFont val="Tahoma"/>
            <family val="2"/>
          </rPr>
          <t>Metric = F2_NumberBorrowers_Amount_x000D_
Data Type = Bk_Number 19 - 9_x000D_
Bk_Asscontingitem_Purp = EquityWithdrawalsProperties_Residential</t>
        </r>
      </text>
    </comment>
    <comment ref="C52" authorId="0" shapeId="0" xr:uid="{00000000-0006-0000-3000-0000F9010000}">
      <text>
        <r>
          <rPr>
            <b/>
            <sz val="9"/>
            <color indexed="81"/>
            <rFont val="Tahoma"/>
            <family val="2"/>
          </rPr>
          <t>Metric = F2_LoanAdva_OutstAmnt_Secur_Amount_x000D_
Data Type = Bk_Number 19 - 9_x000D_
Bk_Asscontingitem_Purp = EquityWithdrawalsProperties_Commercial</t>
        </r>
      </text>
    </comment>
    <comment ref="D52" authorId="0" shapeId="0" xr:uid="{00000000-0006-0000-3000-0000FA010000}">
      <text>
        <r>
          <rPr>
            <b/>
            <sz val="9"/>
            <color indexed="81"/>
            <rFont val="Tahoma"/>
            <family val="2"/>
          </rPr>
          <t>Metric = F2_LoanAdva_OutstAmnt_Unsecur_Amount_x000D_
Data Type = Bk_Number 19 - 9_x000D_
Bk_Asscontingitem_Purp = EquityWithdrawalsProperties_Commercial</t>
        </r>
      </text>
    </comment>
    <comment ref="E52" authorId="0" shapeId="0" xr:uid="{00000000-0006-0000-3000-0000FB010000}">
      <text>
        <r>
          <rPr>
            <b/>
            <sz val="9"/>
            <color indexed="81"/>
            <rFont val="Tahoma"/>
            <family val="2"/>
          </rPr>
          <t>Metric = F2_Stage3LossAllowCredImpExp_Amount_x000D_
Data Type = Bk_Number 19 - 9_x000D_
Bk_Asscontingitem_Purp = EquityWithdrawalsProperties_Commercial</t>
        </r>
      </text>
    </comment>
    <comment ref="F52" authorId="0" shapeId="0" xr:uid="{00000000-0006-0000-3000-0000FC010000}">
      <text>
        <r>
          <rPr>
            <b/>
            <sz val="9"/>
            <color indexed="81"/>
            <rFont val="Tahoma"/>
            <family val="2"/>
          </rPr>
          <t>Metric = F2_NumberBorrowers_Amount_x000D_
Data Type = Bk_Number 19 - 9_x000D_
Bk_Asscontingitem_Purp = EquityWithdrawalsProperties_Commercial</t>
        </r>
      </text>
    </comment>
    <comment ref="C53" authorId="0" shapeId="0" xr:uid="{00000000-0006-0000-3000-0000FD010000}">
      <text>
        <r>
          <rPr>
            <b/>
            <sz val="9"/>
            <color indexed="81"/>
            <rFont val="Tahoma"/>
            <family val="2"/>
          </rPr>
          <t>Metric = F2_LoanAdva_OutstAmnt_Secur_Amount_x000D_
Data Type = Bk_Number 19 - 9_x000D_
Bk_Asscontingitem_Purp = EquityWithdrawalsProperties_Industrial</t>
        </r>
      </text>
    </comment>
    <comment ref="D53" authorId="0" shapeId="0" xr:uid="{00000000-0006-0000-3000-0000FE010000}">
      <text>
        <r>
          <rPr>
            <b/>
            <sz val="9"/>
            <color indexed="81"/>
            <rFont val="Tahoma"/>
            <family val="2"/>
          </rPr>
          <t>Metric = F2_LoanAdva_OutstAmnt_Unsecur_Amount_x000D_
Data Type = Bk_Number 19 - 9_x000D_
Bk_Asscontingitem_Purp = EquityWithdrawalsProperties_Industrial</t>
        </r>
      </text>
    </comment>
    <comment ref="E53" authorId="0" shapeId="0" xr:uid="{00000000-0006-0000-3000-0000FF010000}">
      <text>
        <r>
          <rPr>
            <b/>
            <sz val="9"/>
            <color indexed="81"/>
            <rFont val="Tahoma"/>
            <family val="2"/>
          </rPr>
          <t>Metric = F2_Stage3LossAllowCredImpExp_Amount_x000D_
Data Type = Bk_Number 19 - 9_x000D_
Bk_Asscontingitem_Purp = EquityWithdrawalsProperties_Industrial</t>
        </r>
      </text>
    </comment>
    <comment ref="F53" authorId="0" shapeId="0" xr:uid="{00000000-0006-0000-3000-000000020000}">
      <text>
        <r>
          <rPr>
            <b/>
            <sz val="9"/>
            <color indexed="81"/>
            <rFont val="Tahoma"/>
            <family val="2"/>
          </rPr>
          <t>Metric = F2_NumberBorrowers_Amount_x000D_
Data Type = Bk_Number 19 - 9_x000D_
Bk_Asscontingitem_Purp = EquityWithdrawalsProperties_Industrial</t>
        </r>
      </text>
    </comment>
    <comment ref="C54" authorId="0" shapeId="0" xr:uid="{00000000-0006-0000-3000-000001020000}">
      <text>
        <r>
          <rPr>
            <b/>
            <sz val="9"/>
            <color indexed="81"/>
            <rFont val="Tahoma"/>
            <family val="2"/>
          </rPr>
          <t>Metric = F2_LoanAdva_OutstAmnt_Secur_Amount_x000D_
Data Type = Bk_Number 19 - 9_x000D_
Bk_Asscontingitem_Purp = EquityWithdrawalsProperties_Others</t>
        </r>
      </text>
    </comment>
    <comment ref="D54" authorId="0" shapeId="0" xr:uid="{00000000-0006-0000-3000-000002020000}">
      <text>
        <r>
          <rPr>
            <b/>
            <sz val="9"/>
            <color indexed="81"/>
            <rFont val="Tahoma"/>
            <family val="2"/>
          </rPr>
          <t>Metric = F2_LoanAdva_OutstAmnt_Unsecur_Amount_x000D_
Data Type = Bk_Number 19 - 9_x000D_
Bk_Asscontingitem_Purp = EquityWithdrawalsProperties_Others</t>
        </r>
      </text>
    </comment>
    <comment ref="E54" authorId="0" shapeId="0" xr:uid="{00000000-0006-0000-3000-000003020000}">
      <text>
        <r>
          <rPr>
            <b/>
            <sz val="9"/>
            <color indexed="81"/>
            <rFont val="Tahoma"/>
            <family val="2"/>
          </rPr>
          <t>Metric = F2_Stage3LossAllowCredImpExp_Amount_x000D_
Data Type = Bk_Number 19 - 9_x000D_
Bk_Asscontingitem_Purp = EquityWithdrawalsProperties_Others</t>
        </r>
      </text>
    </comment>
    <comment ref="F54" authorId="0" shapeId="0" xr:uid="{00000000-0006-0000-3000-000004020000}">
      <text>
        <r>
          <rPr>
            <b/>
            <sz val="9"/>
            <color indexed="81"/>
            <rFont val="Tahoma"/>
            <family val="2"/>
          </rPr>
          <t>Metric = F2_NumberBorrowers_Amount_x000D_
Data Type = Bk_Number 19 - 9_x000D_
Bk_Asscontingitem_Purp = EquityWithdrawalsProperties_Others</t>
        </r>
      </text>
    </comment>
    <comment ref="C55" authorId="0" shapeId="0" xr:uid="{00000000-0006-0000-3000-000005020000}">
      <text>
        <r>
          <rPr>
            <b/>
            <sz val="9"/>
            <color indexed="81"/>
            <rFont val="Tahoma"/>
            <family val="2"/>
          </rPr>
          <t>Metric = F2_LoanAdva_OutstAmnt_Secur_Amount_x000D_
Data Type = Bk_Number 19 - 9_x000D_
Bk_Asscontingitem_Purp = MotorVehicles</t>
        </r>
      </text>
    </comment>
    <comment ref="D55" authorId="0" shapeId="0" xr:uid="{00000000-0006-0000-3000-000006020000}">
      <text>
        <r>
          <rPr>
            <b/>
            <sz val="9"/>
            <color indexed="81"/>
            <rFont val="Tahoma"/>
            <family val="2"/>
          </rPr>
          <t>Metric = F2_LoanAdva_OutstAmnt_Unsecur_Amount_x000D_
Data Type = Bk_Number 19 - 9_x000D_
Bk_Asscontingitem_Purp = MotorVehicles</t>
        </r>
      </text>
    </comment>
    <comment ref="E55" authorId="0" shapeId="0" xr:uid="{00000000-0006-0000-3000-000007020000}">
      <text>
        <r>
          <rPr>
            <b/>
            <sz val="9"/>
            <color indexed="81"/>
            <rFont val="Tahoma"/>
            <family val="2"/>
          </rPr>
          <t>Metric = F2_Stage3LossAllowCredImpExp_Amount_x000D_
Data Type = Bk_Number 19 - 9_x000D_
Bk_Asscontingitem_Purp = MotorVehicles</t>
        </r>
      </text>
    </comment>
    <comment ref="F55" authorId="0" shapeId="0" xr:uid="{00000000-0006-0000-3000-000008020000}">
      <text>
        <r>
          <rPr>
            <b/>
            <sz val="9"/>
            <color indexed="81"/>
            <rFont val="Tahoma"/>
            <family val="2"/>
          </rPr>
          <t>Metric = F2_NumberBorrowers_Amount_x000D_
Data Type = Bk_Number 19 - 9_x000D_
Bk_Asscontingitem_Purp = MotorVehicles</t>
        </r>
      </text>
    </comment>
    <comment ref="C56" authorId="0" shapeId="0" xr:uid="{00000000-0006-0000-3000-000009020000}">
      <text>
        <r>
          <rPr>
            <b/>
            <sz val="9"/>
            <color indexed="81"/>
            <rFont val="Tahoma"/>
            <family val="2"/>
          </rPr>
          <t>Metric = F2_LoanAdva_OutstAmnt_Secur_Amount_x000D_
Data Type = Bk_Number 19 - 9_x000D_
Bk_Asscontingitem_Purp = CreditCards</t>
        </r>
      </text>
    </comment>
    <comment ref="D56" authorId="0" shapeId="0" xr:uid="{00000000-0006-0000-3000-00000A020000}">
      <text>
        <r>
          <rPr>
            <b/>
            <sz val="9"/>
            <color indexed="81"/>
            <rFont val="Tahoma"/>
            <family val="2"/>
          </rPr>
          <t>Metric = F2_LoanAdva_OutstAmnt_Unsecur_Amount_x000D_
Data Type = Bk_Number 19 - 9_x000D_
Bk_Asscontingitem_Purp = CreditCards</t>
        </r>
      </text>
    </comment>
    <comment ref="E56" authorId="0" shapeId="0" xr:uid="{00000000-0006-0000-3000-00000B020000}">
      <text>
        <r>
          <rPr>
            <b/>
            <sz val="9"/>
            <color indexed="81"/>
            <rFont val="Tahoma"/>
            <family val="2"/>
          </rPr>
          <t>Metric = F2_Stage3LossAllowCredImpExp_Amount_x000D_
Data Type = Bk_Number 19 - 9_x000D_
Bk_Asscontingitem_Purp = CreditCards</t>
        </r>
      </text>
    </comment>
    <comment ref="F56" authorId="0" shapeId="0" xr:uid="{00000000-0006-0000-3000-00000C020000}">
      <text>
        <r>
          <rPr>
            <b/>
            <sz val="9"/>
            <color indexed="81"/>
            <rFont val="Tahoma"/>
            <family val="2"/>
          </rPr>
          <t>Metric = F2_NumberBorrowers_Amount_x000D_
Data Type = Bk_Number 19 - 9_x000D_
Bk_Asscontingitem_Purp = CreditCards</t>
        </r>
      </text>
    </comment>
    <comment ref="C57" authorId="0" shapeId="0" xr:uid="{00000000-0006-0000-3000-00000D020000}">
      <text>
        <r>
          <rPr>
            <b/>
            <sz val="9"/>
            <color indexed="81"/>
            <rFont val="Tahoma"/>
            <family val="2"/>
          </rPr>
          <t>Metric = F2_LoanAdva_OutstAmnt_Secur_Amount_x000D_
Data Type = Bk_Number 19 - 9_x000D_
Bk_Asscontingitem_Purp = ShareFinancing</t>
        </r>
      </text>
    </comment>
    <comment ref="D57" authorId="0" shapeId="0" xr:uid="{00000000-0006-0000-3000-00000E020000}">
      <text>
        <r>
          <rPr>
            <b/>
            <sz val="9"/>
            <color indexed="81"/>
            <rFont val="Tahoma"/>
            <family val="2"/>
          </rPr>
          <t>Metric = F2_LoanAdva_OutstAmnt_Unsecur_Amount_x000D_
Data Type = Bk_Number 19 - 9_x000D_
Bk_Asscontingitem_Purp = ShareFinancing</t>
        </r>
      </text>
    </comment>
    <comment ref="E57" authorId="0" shapeId="0" xr:uid="{00000000-0006-0000-3000-00000F020000}">
      <text>
        <r>
          <rPr>
            <b/>
            <sz val="9"/>
            <color indexed="81"/>
            <rFont val="Tahoma"/>
            <family val="2"/>
          </rPr>
          <t>Metric = F2_Stage3LossAllowCredImpExp_Amount_x000D_
Data Type = Bk_Number 19 - 9_x000D_
Bk_Asscontingitem_Purp = ShareFinancing</t>
        </r>
      </text>
    </comment>
    <comment ref="F57" authorId="0" shapeId="0" xr:uid="{00000000-0006-0000-3000-000010020000}">
      <text>
        <r>
          <rPr>
            <b/>
            <sz val="9"/>
            <color indexed="81"/>
            <rFont val="Tahoma"/>
            <family val="2"/>
          </rPr>
          <t>Metric = F2_NumberBorrowers_Amount_x000D_
Data Type = Bk_Number 19 - 9_x000D_
Bk_Asscontingitem_Purp = ShareFinancing</t>
        </r>
      </text>
    </comment>
    <comment ref="C58" authorId="0" shapeId="0" xr:uid="{00000000-0006-0000-3000-000011020000}">
      <text>
        <r>
          <rPr>
            <b/>
            <sz val="9"/>
            <color indexed="81"/>
            <rFont val="Tahoma"/>
            <family val="2"/>
          </rPr>
          <t>Metric = F2_LoanAdva_OutstAmnt_Secur_Amount_x000D_
Data Type = Bk_Number 19 - 9_x000D_
Bk_Asscontingitem_Purp = OtherLoans</t>
        </r>
      </text>
    </comment>
    <comment ref="D58" authorId="0" shapeId="0" xr:uid="{00000000-0006-0000-3000-000012020000}">
      <text>
        <r>
          <rPr>
            <b/>
            <sz val="9"/>
            <color indexed="81"/>
            <rFont val="Tahoma"/>
            <family val="2"/>
          </rPr>
          <t>Metric = F2_LoanAdva_OutstAmnt_Unsecur_Amount_x000D_
Data Type = Bk_Number 19 - 9_x000D_
Bk_Asscontingitem_Purp = OtherLoans</t>
        </r>
      </text>
    </comment>
    <comment ref="E58" authorId="0" shapeId="0" xr:uid="{00000000-0006-0000-3000-000013020000}">
      <text>
        <r>
          <rPr>
            <b/>
            <sz val="9"/>
            <color indexed="81"/>
            <rFont val="Tahoma"/>
            <family val="2"/>
          </rPr>
          <t>Metric = F2_Stage3LossAllowCredImpExp_Amount_x000D_
Data Type = Bk_Number 19 - 9_x000D_
Bk_Asscontingitem_Purp = OtherLoans</t>
        </r>
      </text>
    </comment>
    <comment ref="F58" authorId="0" shapeId="0" xr:uid="{00000000-0006-0000-3000-000014020000}">
      <text>
        <r>
          <rPr>
            <b/>
            <sz val="9"/>
            <color indexed="81"/>
            <rFont val="Tahoma"/>
            <family val="2"/>
          </rPr>
          <t>Metric = F2_NumberBorrowers_Amount_x000D_
Data Type = Bk_Number 19 - 9_x000D_
Bk_Asscontingitem_Purp = OtherLoans</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3100-000001000000}">
      <text>
        <r>
          <rPr>
            <b/>
            <sz val="9"/>
            <color indexed="81"/>
            <rFont val="Tahoma"/>
            <family val="2"/>
          </rPr>
          <t>Metric = F_3_AgricFish_Amount_x000D_
Data Type = Bk_Number 19 - 9_x000D_
Bk_Assconcomloc = Singapore_x000D_
Bk_AssBySectJurisd = Corporates Outstanding Amount</t>
        </r>
      </text>
    </comment>
    <comment ref="D8" authorId="0" shapeId="0" xr:uid="{00000000-0006-0000-3100-000002000000}">
      <text>
        <r>
          <rPr>
            <b/>
            <sz val="9"/>
            <color indexed="81"/>
            <rFont val="Tahoma"/>
            <family val="2"/>
          </rPr>
          <t>Metric = F_3_MiningQuarr_Amount_x000D_
Data Type = Bk_Number 19 - 9_x000D_
Bk_Assconcomloc = Singapore_x000D_
Bk_AssBySectJurisd = Corporates Outstanding Amount</t>
        </r>
      </text>
    </comment>
    <comment ref="E8" authorId="0" shapeId="0" xr:uid="{00000000-0006-0000-3100-000003000000}">
      <text>
        <r>
          <rPr>
            <b/>
            <sz val="9"/>
            <color indexed="81"/>
            <rFont val="Tahoma"/>
            <family val="2"/>
          </rPr>
          <t>Metric = F_3_Manucfacturing_Amount_x000D_
Data Type = Bk_Number 19 - 9_x000D_
Bk_Assconcomloc = Singapore_x000D_
Bk_AssBySectJurisd = Corporates Outstanding Amount</t>
        </r>
      </text>
    </comment>
    <comment ref="F8" authorId="0" shapeId="0" xr:uid="{00000000-0006-0000-3100-000004000000}">
      <text>
        <r>
          <rPr>
            <b/>
            <sz val="9"/>
            <color indexed="81"/>
            <rFont val="Tahoma"/>
            <family val="2"/>
          </rPr>
          <t>Metric = F_3_ElecGasWaterSupply_Amount_x000D_
Data Type = Bk_Number 19 - 9_x000D_
Bk_Assconcomloc = Singapore_x000D_
Bk_AssBySectJurisd = Corporates Outstanding Amount</t>
        </r>
      </text>
    </comment>
    <comment ref="G8" authorId="0" shapeId="0" xr:uid="{00000000-0006-0000-3100-000005000000}">
      <text>
        <r>
          <rPr>
            <b/>
            <sz val="9"/>
            <color indexed="81"/>
            <rFont val="Tahoma"/>
            <family val="2"/>
          </rPr>
          <t>Metric = F_3_Construction_Amount_x000D_
Data Type = Bk_Number 19 - 9_x000D_
Bk_Assconcomloc = Singapore_x000D_
Bk_AssBySectJurisd = Corporates Outstanding Amount</t>
        </r>
      </text>
    </comment>
    <comment ref="H8" authorId="0" shapeId="0" xr:uid="{00000000-0006-0000-3100-000006000000}">
      <text>
        <r>
          <rPr>
            <b/>
            <sz val="9"/>
            <color indexed="81"/>
            <rFont val="Tahoma"/>
            <family val="2"/>
          </rPr>
          <t>Metric = F_3_WholesaleTrade_Amount_x000D_
Data Type = Bk_Number 19 - 9_x000D_
Bk_Assconcomloc = Singapore_x000D_
Bk_AssBySectJurisd = Corporates Outstanding Amount</t>
        </r>
      </text>
    </comment>
    <comment ref="I8" authorId="0" shapeId="0" xr:uid="{00000000-0006-0000-3100-000007000000}">
      <text>
        <r>
          <rPr>
            <b/>
            <sz val="9"/>
            <color indexed="81"/>
            <rFont val="Tahoma"/>
            <family val="2"/>
          </rPr>
          <t>Metric = F_3_RetailTrade_Amount_x000D_
Data Type = Bk_Number 19 - 9_x000D_
Bk_Assconcomloc = Singapore_x000D_
Bk_AssBySectJurisd = Corporates Outstanding Amount</t>
        </r>
      </text>
    </comment>
    <comment ref="J8" authorId="0" shapeId="0" xr:uid="{00000000-0006-0000-3100-000008000000}">
      <text>
        <r>
          <rPr>
            <b/>
            <sz val="9"/>
            <color indexed="81"/>
            <rFont val="Tahoma"/>
            <family val="2"/>
          </rPr>
          <t>Metric = F_3_TransportStorage_Amount_x000D_
Data Type = Bk_Number 19 - 9_x000D_
Bk_Assconcomloc = Singapore_x000D_
Bk_AssBySectJurisd = Corporates Outstanding Amount</t>
        </r>
      </text>
    </comment>
    <comment ref="K8" authorId="0" shapeId="0" xr:uid="{00000000-0006-0000-3100-000009000000}">
      <text>
        <r>
          <rPr>
            <b/>
            <sz val="9"/>
            <color indexed="81"/>
            <rFont val="Tahoma"/>
            <family val="2"/>
          </rPr>
          <t>Metric = F_3_AccomFoodServActiv_Amount_x000D_
Data Type = Bk_Number 19 - 9_x000D_
Bk_Assconcomloc = Singapore_x000D_
Bk_AssBySectJurisd = Corporates Outstanding Amount</t>
        </r>
      </text>
    </comment>
    <comment ref="L8" authorId="0" shapeId="0" xr:uid="{00000000-0006-0000-3100-00000A000000}">
      <text>
        <r>
          <rPr>
            <b/>
            <sz val="9"/>
            <color indexed="81"/>
            <rFont val="Tahoma"/>
            <family val="2"/>
          </rPr>
          <t>Metric = F_3_InfoComm_Amount_x000D_
Data Type = Bk_Number 19 - 9_x000D_
Bk_Assconcomloc = Singapore_x000D_
Bk_AssBySectJurisd = Corporates Outstanding Amount</t>
        </r>
      </text>
    </comment>
    <comment ref="M8" authorId="0" shapeId="0" xr:uid="{00000000-0006-0000-3100-00000B000000}">
      <text>
        <r>
          <rPr>
            <b/>
            <sz val="9"/>
            <color indexed="81"/>
            <rFont val="Tahoma"/>
            <family val="2"/>
          </rPr>
          <t>Metric = F_3_FinInsureActiv_Amount_x000D_
Data Type = Bk_Number 19 - 9_x000D_
Bk_Assconcomloc = Singapore_x000D_
Bk_AssBySectJurisd = Corporates Outstanding Amount</t>
        </r>
      </text>
    </comment>
    <comment ref="N8" authorId="0" shapeId="0" xr:uid="{00000000-0006-0000-3100-00000C000000}">
      <text>
        <r>
          <rPr>
            <b/>
            <sz val="9"/>
            <color indexed="81"/>
            <rFont val="Tahoma"/>
            <family val="2"/>
          </rPr>
          <t>Metric = F_3_RealProp_Amount_x000D_
Data Type = Bk_Number 19 - 9_x000D_
Bk_Assconcomloc = Singapore_x000D_
Bk_AssBySectJurisd = Corporates Outstanding Amount</t>
        </r>
      </text>
    </comment>
    <comment ref="O8" authorId="0" shapeId="0" xr:uid="{00000000-0006-0000-3100-00000D000000}">
      <text>
        <r>
          <rPr>
            <b/>
            <sz val="9"/>
            <color indexed="81"/>
            <rFont val="Tahoma"/>
            <family val="2"/>
          </rPr>
          <t>Metric = F_3_ProfScietTechAdminServActiv_Amount_x000D_
Data Type = Bk_Number 19 - 9_x000D_
Bk_Assconcomloc = Singapore_x000D_
Bk_AssBySectJurisd = Corporates Outstanding Amount</t>
        </r>
      </text>
    </comment>
    <comment ref="P8" authorId="0" shapeId="0" xr:uid="{00000000-0006-0000-3100-00000E000000}">
      <text>
        <r>
          <rPr>
            <b/>
            <sz val="9"/>
            <color indexed="81"/>
            <rFont val="Tahoma"/>
            <family val="2"/>
          </rPr>
          <t>Metric = F_3_Other_Amount_x000D_
Data Type = Bk_Number 19 - 9_x000D_
Bk_Assconcomloc = Singapore_x000D_
Bk_AssBySectJurisd = Corporates Outstanding Amount</t>
        </r>
      </text>
    </comment>
    <comment ref="C13" authorId="0" shapeId="0" xr:uid="{00000000-0006-0000-3100-000012000000}">
      <text>
        <r>
          <rPr>
            <b/>
            <sz val="9"/>
            <color indexed="81"/>
            <rFont val="Tahoma"/>
            <family val="2"/>
          </rPr>
          <t>Metric = F_3_AgricFish_Amount_x000D_
Data Type = Bk_Number 19 - 9_x000D_
Bk_Assconcomloc = Singapore_x000D_
Bk_AssBySectJurisd = Corporates Stage 3 Loss Allowance for Credit Impaired Exposures</t>
        </r>
      </text>
    </comment>
    <comment ref="D13" authorId="0" shapeId="0" xr:uid="{00000000-0006-0000-3100-000013000000}">
      <text>
        <r>
          <rPr>
            <b/>
            <sz val="9"/>
            <color indexed="81"/>
            <rFont val="Tahoma"/>
            <family val="2"/>
          </rPr>
          <t>Metric = F_3_MiningQuarr_Amount_x000D_
Data Type = Bk_Number 19 - 9_x000D_
Bk_Assconcomloc = Singapore_x000D_
Bk_AssBySectJurisd = Corporates Stage 3 Loss Allowance for Credit Impaired Exposures</t>
        </r>
      </text>
    </comment>
    <comment ref="E13" authorId="0" shapeId="0" xr:uid="{00000000-0006-0000-3100-000014000000}">
      <text>
        <r>
          <rPr>
            <b/>
            <sz val="9"/>
            <color indexed="81"/>
            <rFont val="Tahoma"/>
            <family val="2"/>
          </rPr>
          <t>Metric = F_3_Manucfacturing_Amount_x000D_
Data Type = Bk_Number 19 - 9_x000D_
Bk_Assconcomloc = Singapore_x000D_
Bk_AssBySectJurisd = Corporates Stage 3 Loss Allowance for Credit Impaired Exposures</t>
        </r>
      </text>
    </comment>
    <comment ref="F13" authorId="0" shapeId="0" xr:uid="{00000000-0006-0000-3100-000015000000}">
      <text>
        <r>
          <rPr>
            <b/>
            <sz val="9"/>
            <color indexed="81"/>
            <rFont val="Tahoma"/>
            <family val="2"/>
          </rPr>
          <t>Metric = F_3_ElecGasWaterSupply_Amount_x000D_
Data Type = Bk_Number 19 - 9_x000D_
Bk_Assconcomloc = Singapore_x000D_
Bk_AssBySectJurisd = Corporates Stage 3 Loss Allowance for Credit Impaired Exposures</t>
        </r>
      </text>
    </comment>
    <comment ref="G13" authorId="0" shapeId="0" xr:uid="{00000000-0006-0000-3100-000016000000}">
      <text>
        <r>
          <rPr>
            <b/>
            <sz val="9"/>
            <color indexed="81"/>
            <rFont val="Tahoma"/>
            <family val="2"/>
          </rPr>
          <t>Metric = F_3_Construction_Amount_x000D_
Data Type = Bk_Number 19 - 9_x000D_
Bk_Assconcomloc = Singapore_x000D_
Bk_AssBySectJurisd = Corporates Stage 3 Loss Allowance for Credit Impaired Exposures</t>
        </r>
      </text>
    </comment>
    <comment ref="H13" authorId="0" shapeId="0" xr:uid="{00000000-0006-0000-3100-000017000000}">
      <text>
        <r>
          <rPr>
            <b/>
            <sz val="9"/>
            <color indexed="81"/>
            <rFont val="Tahoma"/>
            <family val="2"/>
          </rPr>
          <t>Metric = F_3_WholesaleTrade_Amount_x000D_
Data Type = Bk_Number 19 - 9_x000D_
Bk_Assconcomloc = Singapore_x000D_
Bk_AssBySectJurisd = Corporates Stage 3 Loss Allowance for Credit Impaired Exposures</t>
        </r>
      </text>
    </comment>
    <comment ref="I13" authorId="0" shapeId="0" xr:uid="{00000000-0006-0000-3100-000018000000}">
      <text>
        <r>
          <rPr>
            <b/>
            <sz val="9"/>
            <color indexed="81"/>
            <rFont val="Tahoma"/>
            <family val="2"/>
          </rPr>
          <t>Metric = F_3_RetailTrade_Amount_x000D_
Data Type = Bk_Number 19 - 9_x000D_
Bk_Assconcomloc = Singapore_x000D_
Bk_AssBySectJurisd = Corporates Stage 3 Loss Allowance for Credit Impaired Exposures</t>
        </r>
      </text>
    </comment>
    <comment ref="J13" authorId="0" shapeId="0" xr:uid="{00000000-0006-0000-3100-000019000000}">
      <text>
        <r>
          <rPr>
            <b/>
            <sz val="9"/>
            <color indexed="81"/>
            <rFont val="Tahoma"/>
            <family val="2"/>
          </rPr>
          <t>Metric = F_3_TransportStorage_Amount_x000D_
Data Type = Bk_Number 19 - 9_x000D_
Bk_Assconcomloc = Singapore_x000D_
Bk_AssBySectJurisd = Corporates Stage 3 Loss Allowance for Credit Impaired Exposures</t>
        </r>
      </text>
    </comment>
    <comment ref="K13" authorId="0" shapeId="0" xr:uid="{00000000-0006-0000-3100-00001A000000}">
      <text>
        <r>
          <rPr>
            <b/>
            <sz val="9"/>
            <color indexed="81"/>
            <rFont val="Tahoma"/>
            <family val="2"/>
          </rPr>
          <t>Metric = F_3_AccomFoodServActiv_Amount_x000D_
Data Type = Bk_Number 19 - 9_x000D_
Bk_Assconcomloc = Singapore_x000D_
Bk_AssBySectJurisd = Corporates Stage 3 Loss Allowance for Credit Impaired Exposures</t>
        </r>
      </text>
    </comment>
    <comment ref="L13" authorId="0" shapeId="0" xr:uid="{00000000-0006-0000-3100-00001B000000}">
      <text>
        <r>
          <rPr>
            <b/>
            <sz val="9"/>
            <color indexed="81"/>
            <rFont val="Tahoma"/>
            <family val="2"/>
          </rPr>
          <t>Metric = F_3_InfoComm_Amount_x000D_
Data Type = Bk_Number 19 - 9_x000D_
Bk_Assconcomloc = Singapore_x000D_
Bk_AssBySectJurisd = Corporates Stage 3 Loss Allowance for Credit Impaired Exposures</t>
        </r>
      </text>
    </comment>
    <comment ref="M13" authorId="0" shapeId="0" xr:uid="{00000000-0006-0000-3100-00001C000000}">
      <text>
        <r>
          <rPr>
            <b/>
            <sz val="9"/>
            <color indexed="81"/>
            <rFont val="Tahoma"/>
            <family val="2"/>
          </rPr>
          <t>Metric = F_3_FinInsureActiv_Amount_x000D_
Data Type = Bk_Number 19 - 9_x000D_
Bk_Assconcomloc = Singapore_x000D_
Bk_AssBySectJurisd = Corporates Stage 3 Loss Allowance for Credit Impaired Exposures</t>
        </r>
      </text>
    </comment>
    <comment ref="N13" authorId="0" shapeId="0" xr:uid="{00000000-0006-0000-3100-00001D000000}">
      <text>
        <r>
          <rPr>
            <b/>
            <sz val="9"/>
            <color indexed="81"/>
            <rFont val="Tahoma"/>
            <family val="2"/>
          </rPr>
          <t>Metric = F_3_RealProp_Amount_x000D_
Data Type = Bk_Number 19 - 9_x000D_
Bk_Assconcomloc = Singapore_x000D_
Bk_AssBySectJurisd = Corporates Stage 3 Loss Allowance for Credit Impaired Exposures</t>
        </r>
      </text>
    </comment>
    <comment ref="O13" authorId="0" shapeId="0" xr:uid="{00000000-0006-0000-3100-00001E000000}">
      <text>
        <r>
          <rPr>
            <b/>
            <sz val="9"/>
            <color indexed="81"/>
            <rFont val="Tahoma"/>
            <family val="2"/>
          </rPr>
          <t>Metric = F_3_ProfScietTechAdminServActiv_Amount_x000D_
Data Type = Bk_Number 19 - 9_x000D_
Bk_Assconcomloc = Singapore_x000D_
Bk_AssBySectJurisd = Corporates Stage 3 Loss Allowance for Credit Impaired Exposures</t>
        </r>
      </text>
    </comment>
    <comment ref="P13" authorId="0" shapeId="0" xr:uid="{00000000-0006-0000-3100-00001F000000}">
      <text>
        <r>
          <rPr>
            <b/>
            <sz val="9"/>
            <color indexed="81"/>
            <rFont val="Tahoma"/>
            <family val="2"/>
          </rPr>
          <t>Metric = F_3_Other_Amount_x000D_
Data Type = Bk_Number 19 - 9_x000D_
Bk_Assconcomloc = Singapore_x000D_
Bk_AssBySectJurisd = Corporates Stage 3 Loss Allowance for Credit Impaired Exposures</t>
        </r>
      </text>
    </comment>
    <comment ref="C19" authorId="0" shapeId="0" xr:uid="{00000000-0006-0000-3100-00002E000000}">
      <text>
        <r>
          <rPr>
            <b/>
            <sz val="9"/>
            <color indexed="81"/>
            <rFont val="Tahoma"/>
            <family val="2"/>
          </rPr>
          <t>Metric = F_3_AgricFish_Amount_x000D_
Data Type = Bk_Number 19 - 9_x000D_
Bk_Assconcomloc = Singapore_x000D_
Bk_AssBySectJurisd = Unincorporated Outstanding Amount</t>
        </r>
      </text>
    </comment>
    <comment ref="D19" authorId="0" shapeId="0" xr:uid="{00000000-0006-0000-3100-00002F000000}">
      <text>
        <r>
          <rPr>
            <b/>
            <sz val="9"/>
            <color indexed="81"/>
            <rFont val="Tahoma"/>
            <family val="2"/>
          </rPr>
          <t>Metric = F_3_MiningQuarr_Amount_x000D_
Data Type = Bk_Number 19 - 9_x000D_
Bk_Assconcomloc = Singapore_x000D_
Bk_AssBySectJurisd = Unincorporated Outstanding Amount</t>
        </r>
      </text>
    </comment>
    <comment ref="E19" authorId="0" shapeId="0" xr:uid="{00000000-0006-0000-3100-000030000000}">
      <text>
        <r>
          <rPr>
            <b/>
            <sz val="9"/>
            <color indexed="81"/>
            <rFont val="Tahoma"/>
            <family val="2"/>
          </rPr>
          <t>Metric = F_3_Manucfacturing_Amount_x000D_
Data Type = Bk_Number 19 - 9_x000D_
Bk_Assconcomloc = Singapore_x000D_
Bk_AssBySectJurisd = Unincorporated Outstanding Amount</t>
        </r>
      </text>
    </comment>
    <comment ref="F19" authorId="0" shapeId="0" xr:uid="{00000000-0006-0000-3100-000031000000}">
      <text>
        <r>
          <rPr>
            <b/>
            <sz val="9"/>
            <color indexed="81"/>
            <rFont val="Tahoma"/>
            <family val="2"/>
          </rPr>
          <t>Metric = F_3_ElecGasWaterSupply_Amount_x000D_
Data Type = Bk_Number 19 - 9_x000D_
Bk_Assconcomloc = Singapore_x000D_
Bk_AssBySectJurisd = Unincorporated Outstanding Amount</t>
        </r>
      </text>
    </comment>
    <comment ref="G19" authorId="0" shapeId="0" xr:uid="{00000000-0006-0000-3100-000032000000}">
      <text>
        <r>
          <rPr>
            <b/>
            <sz val="9"/>
            <color indexed="81"/>
            <rFont val="Tahoma"/>
            <family val="2"/>
          </rPr>
          <t>Metric = F_3_Construction_Amount_x000D_
Data Type = Bk_Number 19 - 9_x000D_
Bk_Assconcomloc = Singapore_x000D_
Bk_AssBySectJurisd = Unincorporated Outstanding Amount</t>
        </r>
      </text>
    </comment>
    <comment ref="H19" authorId="0" shapeId="0" xr:uid="{00000000-0006-0000-3100-000033000000}">
      <text>
        <r>
          <rPr>
            <b/>
            <sz val="9"/>
            <color indexed="81"/>
            <rFont val="Tahoma"/>
            <family val="2"/>
          </rPr>
          <t>Metric = F_3_WholesaleTrade_Amount_x000D_
Data Type = Bk_Number 19 - 9_x000D_
Bk_Assconcomloc = Singapore_x000D_
Bk_AssBySectJurisd = Unincorporated Outstanding Amount</t>
        </r>
      </text>
    </comment>
    <comment ref="I19" authorId="0" shapeId="0" xr:uid="{00000000-0006-0000-3100-000034000000}">
      <text>
        <r>
          <rPr>
            <b/>
            <sz val="9"/>
            <color indexed="81"/>
            <rFont val="Tahoma"/>
            <family val="2"/>
          </rPr>
          <t>Metric = F_3_RetailTrade_Amount_x000D_
Data Type = Bk_Number 19 - 9_x000D_
Bk_Assconcomloc = Singapore_x000D_
Bk_AssBySectJurisd = Unincorporated Outstanding Amount</t>
        </r>
      </text>
    </comment>
    <comment ref="J19" authorId="0" shapeId="0" xr:uid="{00000000-0006-0000-3100-000035000000}">
      <text>
        <r>
          <rPr>
            <b/>
            <sz val="9"/>
            <color indexed="81"/>
            <rFont val="Tahoma"/>
            <family val="2"/>
          </rPr>
          <t>Metric = F_3_TransportStorage_Amount_x000D_
Data Type = Bk_Number 19 - 9_x000D_
Bk_Assconcomloc = Singapore_x000D_
Bk_AssBySectJurisd = Unincorporated Outstanding Amount</t>
        </r>
      </text>
    </comment>
    <comment ref="K19" authorId="0" shapeId="0" xr:uid="{00000000-0006-0000-3100-000036000000}">
      <text>
        <r>
          <rPr>
            <b/>
            <sz val="9"/>
            <color indexed="81"/>
            <rFont val="Tahoma"/>
            <family val="2"/>
          </rPr>
          <t>Metric = F_3_AccomFoodServActiv_Amount_x000D_
Data Type = Bk_Number 19 - 9_x000D_
Bk_Assconcomloc = Singapore_x000D_
Bk_AssBySectJurisd = Unincorporated Outstanding Amount</t>
        </r>
      </text>
    </comment>
    <comment ref="L19" authorId="0" shapeId="0" xr:uid="{00000000-0006-0000-3100-000037000000}">
      <text>
        <r>
          <rPr>
            <b/>
            <sz val="9"/>
            <color indexed="81"/>
            <rFont val="Tahoma"/>
            <family val="2"/>
          </rPr>
          <t>Metric = F_3_InfoComm_Amount_x000D_
Data Type = Bk_Number 19 - 9_x000D_
Bk_Assconcomloc = Singapore_x000D_
Bk_AssBySectJurisd = Unincorporated Outstanding Amount</t>
        </r>
      </text>
    </comment>
    <comment ref="M19" authorId="0" shapeId="0" xr:uid="{00000000-0006-0000-3100-000038000000}">
      <text>
        <r>
          <rPr>
            <b/>
            <sz val="9"/>
            <color indexed="81"/>
            <rFont val="Tahoma"/>
            <family val="2"/>
          </rPr>
          <t>Metric = F_3_FinInsureActiv_Amount_x000D_
Data Type = Bk_Number 19 - 9_x000D_
Bk_Assconcomloc = Singapore_x000D_
Bk_AssBySectJurisd = Unincorporated Outstanding Amount</t>
        </r>
      </text>
    </comment>
    <comment ref="N19" authorId="0" shapeId="0" xr:uid="{00000000-0006-0000-3100-000039000000}">
      <text>
        <r>
          <rPr>
            <b/>
            <sz val="9"/>
            <color indexed="81"/>
            <rFont val="Tahoma"/>
            <family val="2"/>
          </rPr>
          <t>Metric = F_3_RealProp_Amount_x000D_
Data Type = Bk_Number 19 - 9_x000D_
Bk_Assconcomloc = Singapore_x000D_
Bk_AssBySectJurisd = Unincorporated Outstanding Amount</t>
        </r>
      </text>
    </comment>
    <comment ref="O19" authorId="0" shapeId="0" xr:uid="{00000000-0006-0000-3100-00003A000000}">
      <text>
        <r>
          <rPr>
            <b/>
            <sz val="9"/>
            <color indexed="81"/>
            <rFont val="Tahoma"/>
            <family val="2"/>
          </rPr>
          <t>Metric = F_3_ProfScietTechAdminServActiv_Amount_x000D_
Data Type = Bk_Number 19 - 9_x000D_
Bk_Assconcomloc = Singapore_x000D_
Bk_AssBySectJurisd = Unincorporated Outstanding Amount</t>
        </r>
      </text>
    </comment>
    <comment ref="P19" authorId="0" shapeId="0" xr:uid="{00000000-0006-0000-3100-00003B000000}">
      <text>
        <r>
          <rPr>
            <b/>
            <sz val="9"/>
            <color indexed="81"/>
            <rFont val="Tahoma"/>
            <family val="2"/>
          </rPr>
          <t>Metric = F_3_Other_Amount_x000D_
Data Type = Bk_Number 19 - 9_x000D_
Bk_Assconcomloc = Singapore_x000D_
Bk_AssBySectJurisd = Unincorporated Outstanding Amount</t>
        </r>
      </text>
    </comment>
    <comment ref="C24" authorId="0" shapeId="0" xr:uid="{00000000-0006-0000-3100-00004A000000}">
      <text>
        <r>
          <rPr>
            <b/>
            <sz val="9"/>
            <color indexed="81"/>
            <rFont val="Tahoma"/>
            <family val="2"/>
          </rPr>
          <t>Metric = F_3_AgricFish_Amount_x000D_
Data Type = Bk_Number 19 - 9_x000D_
Bk_Assconcomloc = Singapore_x000D_
Bk_AssBySectJurisd = Unincorporated Stage 3 Loss Allowance for Credit Impaired Exposures</t>
        </r>
      </text>
    </comment>
    <comment ref="D24" authorId="0" shapeId="0" xr:uid="{00000000-0006-0000-3100-00004B000000}">
      <text>
        <r>
          <rPr>
            <b/>
            <sz val="9"/>
            <color indexed="81"/>
            <rFont val="Tahoma"/>
            <family val="2"/>
          </rPr>
          <t>Metric = F_3_MiningQuarr_Amount_x000D_
Data Type = Bk_Number 19 - 9_x000D_
Bk_Assconcomloc = Singapore_x000D_
Bk_AssBySectJurisd = Unincorporated Stage 3 Loss Allowance for Credit Impaired Exposures</t>
        </r>
      </text>
    </comment>
    <comment ref="E24" authorId="0" shapeId="0" xr:uid="{00000000-0006-0000-3100-00004C000000}">
      <text>
        <r>
          <rPr>
            <b/>
            <sz val="9"/>
            <color indexed="81"/>
            <rFont val="Tahoma"/>
            <family val="2"/>
          </rPr>
          <t>Metric = F_3_Manucfacturing_Amount_x000D_
Data Type = Bk_Number 19 - 9_x000D_
Bk_Assconcomloc = Singapore_x000D_
Bk_AssBySectJurisd = Unincorporated Stage 3 Loss Allowance for Credit Impaired Exposures</t>
        </r>
      </text>
    </comment>
    <comment ref="F24" authorId="0" shapeId="0" xr:uid="{00000000-0006-0000-3100-00004D000000}">
      <text>
        <r>
          <rPr>
            <b/>
            <sz val="9"/>
            <color indexed="81"/>
            <rFont val="Tahoma"/>
            <family val="2"/>
          </rPr>
          <t>Metric = F_3_ElecGasWaterSupply_Amount_x000D_
Data Type = Bk_Number 19 - 9_x000D_
Bk_Assconcomloc = Singapore_x000D_
Bk_AssBySectJurisd = Unincorporated Stage 3 Loss Allowance for Credit Impaired Exposures</t>
        </r>
      </text>
    </comment>
    <comment ref="G24" authorId="0" shapeId="0" xr:uid="{00000000-0006-0000-3100-00004E000000}">
      <text>
        <r>
          <rPr>
            <b/>
            <sz val="9"/>
            <color indexed="81"/>
            <rFont val="Tahoma"/>
            <family val="2"/>
          </rPr>
          <t>Metric = F_3_Construction_Amount_x000D_
Data Type = Bk_Number 19 - 9_x000D_
Bk_Assconcomloc = Singapore_x000D_
Bk_AssBySectJurisd = Unincorporated Stage 3 Loss Allowance for Credit Impaired Exposures</t>
        </r>
      </text>
    </comment>
    <comment ref="H24" authorId="0" shapeId="0" xr:uid="{00000000-0006-0000-3100-00004F000000}">
      <text>
        <r>
          <rPr>
            <b/>
            <sz val="9"/>
            <color indexed="81"/>
            <rFont val="Tahoma"/>
            <family val="2"/>
          </rPr>
          <t>Metric = F_3_WholesaleTrade_Amount_x000D_
Data Type = Bk_Number 19 - 9_x000D_
Bk_Assconcomloc = Singapore_x000D_
Bk_AssBySectJurisd = Unincorporated Stage 3 Loss Allowance for Credit Impaired Exposures</t>
        </r>
      </text>
    </comment>
    <comment ref="I24" authorId="0" shapeId="0" xr:uid="{00000000-0006-0000-3100-000050000000}">
      <text>
        <r>
          <rPr>
            <b/>
            <sz val="9"/>
            <color indexed="81"/>
            <rFont val="Tahoma"/>
            <family val="2"/>
          </rPr>
          <t>Metric = F_3_RetailTrade_Amount_x000D_
Data Type = Bk_Number 19 - 9_x000D_
Bk_Assconcomloc = Singapore_x000D_
Bk_AssBySectJurisd = Unincorporated Stage 3 Loss Allowance for Credit Impaired Exposures</t>
        </r>
      </text>
    </comment>
    <comment ref="J24" authorId="0" shapeId="0" xr:uid="{00000000-0006-0000-3100-000051000000}">
      <text>
        <r>
          <rPr>
            <b/>
            <sz val="9"/>
            <color indexed="81"/>
            <rFont val="Tahoma"/>
            <family val="2"/>
          </rPr>
          <t>Metric = F_3_TransportStorage_Amount_x000D_
Data Type = Bk_Number 19 - 9_x000D_
Bk_Assconcomloc = Singapore_x000D_
Bk_AssBySectJurisd = Unincorporated Stage 3 Loss Allowance for Credit Impaired Exposures</t>
        </r>
      </text>
    </comment>
    <comment ref="K24" authorId="0" shapeId="0" xr:uid="{00000000-0006-0000-3100-000052000000}">
      <text>
        <r>
          <rPr>
            <b/>
            <sz val="9"/>
            <color indexed="81"/>
            <rFont val="Tahoma"/>
            <family val="2"/>
          </rPr>
          <t>Metric = F_3_AccomFoodServActiv_Amount_x000D_
Data Type = Bk_Number 19 - 9_x000D_
Bk_Assconcomloc = Singapore_x000D_
Bk_AssBySectJurisd = Unincorporated Stage 3 Loss Allowance for Credit Impaired Exposures</t>
        </r>
      </text>
    </comment>
    <comment ref="L24" authorId="0" shapeId="0" xr:uid="{00000000-0006-0000-3100-000053000000}">
      <text>
        <r>
          <rPr>
            <b/>
            <sz val="9"/>
            <color indexed="81"/>
            <rFont val="Tahoma"/>
            <family val="2"/>
          </rPr>
          <t>Metric = F_3_InfoComm_Amount_x000D_
Data Type = Bk_Number 19 - 9_x000D_
Bk_Assconcomloc = Singapore_x000D_
Bk_AssBySectJurisd = Unincorporated Stage 3 Loss Allowance for Credit Impaired Exposures</t>
        </r>
      </text>
    </comment>
    <comment ref="M24" authorId="0" shapeId="0" xr:uid="{00000000-0006-0000-3100-000054000000}">
      <text>
        <r>
          <rPr>
            <b/>
            <sz val="9"/>
            <color indexed="81"/>
            <rFont val="Tahoma"/>
            <family val="2"/>
          </rPr>
          <t>Metric = F_3_FinInsureActiv_Amount_x000D_
Data Type = Bk_Number 19 - 9_x000D_
Bk_Assconcomloc = Singapore_x000D_
Bk_AssBySectJurisd = Unincorporated Stage 3 Loss Allowance for Credit Impaired Exposures</t>
        </r>
      </text>
    </comment>
    <comment ref="N24" authorId="0" shapeId="0" xr:uid="{00000000-0006-0000-3100-000055000000}">
      <text>
        <r>
          <rPr>
            <b/>
            <sz val="9"/>
            <color indexed="81"/>
            <rFont val="Tahoma"/>
            <family val="2"/>
          </rPr>
          <t>Metric = F_3_RealProp_Amount_x000D_
Data Type = Bk_Number 19 - 9_x000D_
Bk_Assconcomloc = Singapore_x000D_
Bk_AssBySectJurisd = Unincorporated Stage 3 Loss Allowance for Credit Impaired Exposures</t>
        </r>
      </text>
    </comment>
    <comment ref="O24" authorId="0" shapeId="0" xr:uid="{00000000-0006-0000-3100-000056000000}">
      <text>
        <r>
          <rPr>
            <b/>
            <sz val="9"/>
            <color indexed="81"/>
            <rFont val="Tahoma"/>
            <family val="2"/>
          </rPr>
          <t>Metric = F_3_ProfScietTechAdminServActiv_Amount_x000D_
Data Type = Bk_Number 19 - 9_x000D_
Bk_Assconcomloc = Singapore_x000D_
Bk_AssBySectJurisd = Unincorporated Stage 3 Loss Allowance for Credit Impaired Exposures</t>
        </r>
      </text>
    </comment>
    <comment ref="P24" authorId="0" shapeId="0" xr:uid="{00000000-0006-0000-3100-000057000000}">
      <text>
        <r>
          <rPr>
            <b/>
            <sz val="9"/>
            <color indexed="81"/>
            <rFont val="Tahoma"/>
            <family val="2"/>
          </rPr>
          <t>Metric = F_3_Other_Amount_x000D_
Data Type = Bk_Number 19 - 9_x000D_
Bk_Assconcomloc = Singapore_x000D_
Bk_AssBySectJurisd = Unincorporated Stage 3 Loss Allowance for Credit Impaired Exposures</t>
        </r>
      </text>
    </comment>
    <comment ref="C25" authorId="0" shapeId="0" xr:uid="{00000000-0006-0000-3100-000058000000}">
      <text>
        <r>
          <rPr>
            <b/>
            <sz val="9"/>
            <color indexed="81"/>
            <rFont val="Tahoma"/>
            <family val="2"/>
          </rPr>
          <t>Metric = F_3_AgricFish_Amount_x000D_
Data Type = Bk_Number 19 - 9_x000D_
Bk_Assconcomloc = InternationalOrganisations_x000D_
Bk_AssBySectJurisd = Unincorporated Stage 3 Loss Allowance for Credit Impaired Exposures</t>
        </r>
      </text>
    </comment>
    <comment ref="D25" authorId="0" shapeId="0" xr:uid="{00000000-0006-0000-3100-000059000000}">
      <text>
        <r>
          <rPr>
            <b/>
            <sz val="9"/>
            <color indexed="81"/>
            <rFont val="Tahoma"/>
            <family val="2"/>
          </rPr>
          <t>Metric = F_3_MiningQuarr_Amount_x000D_
Data Type = Bk_Number 19 - 9_x000D_
Bk_Assconcomloc = InternationalOrganisations_x000D_
Bk_AssBySectJurisd = Unincorporated Stage 3 Loss Allowance for Credit Impaired Exposures</t>
        </r>
      </text>
    </comment>
    <comment ref="E25" authorId="0" shapeId="0" xr:uid="{00000000-0006-0000-3100-00005A000000}">
      <text>
        <r>
          <rPr>
            <b/>
            <sz val="9"/>
            <color indexed="81"/>
            <rFont val="Tahoma"/>
            <family val="2"/>
          </rPr>
          <t>Metric = F_3_Manucfacturing_Amount_x000D_
Data Type = Bk_Number 19 - 9_x000D_
Bk_Assconcomloc = InternationalOrganisations_x000D_
Bk_AssBySectJurisd = Unincorporated Stage 3 Loss Allowance for Credit Impaired Exposures</t>
        </r>
      </text>
    </comment>
    <comment ref="F25" authorId="0" shapeId="0" xr:uid="{00000000-0006-0000-3100-00005B000000}">
      <text>
        <r>
          <rPr>
            <b/>
            <sz val="9"/>
            <color indexed="81"/>
            <rFont val="Tahoma"/>
            <family val="2"/>
          </rPr>
          <t>Metric = F_3_ElecGasWaterSupply_Amount_x000D_
Data Type = Bk_Number 19 - 9_x000D_
Bk_Assconcomloc = InternationalOrganisations_x000D_
Bk_AssBySectJurisd = Unincorporated Stage 3 Loss Allowance for Credit Impaired Exposures</t>
        </r>
      </text>
    </comment>
    <comment ref="G25" authorId="0" shapeId="0" xr:uid="{00000000-0006-0000-3100-00005C000000}">
      <text>
        <r>
          <rPr>
            <b/>
            <sz val="9"/>
            <color indexed="81"/>
            <rFont val="Tahoma"/>
            <family val="2"/>
          </rPr>
          <t>Metric = F_3_Construction_Amount_x000D_
Data Type = Bk_Number 19 - 9_x000D_
Bk_Assconcomloc = InternationalOrganisations_x000D_
Bk_AssBySectJurisd = Unincorporated Stage 3 Loss Allowance for Credit Impaired Exposures</t>
        </r>
      </text>
    </comment>
    <comment ref="H25" authorId="0" shapeId="0" xr:uid="{00000000-0006-0000-3100-00005D000000}">
      <text>
        <r>
          <rPr>
            <b/>
            <sz val="9"/>
            <color indexed="81"/>
            <rFont val="Tahoma"/>
            <family val="2"/>
          </rPr>
          <t>Metric = F_3_WholesaleTrade_Amount_x000D_
Data Type = Bk_Number 19 - 9_x000D_
Bk_Assconcomloc = InternationalOrganisations_x000D_
Bk_AssBySectJurisd = Unincorporated Stage 3 Loss Allowance for Credit Impaired Exposures</t>
        </r>
      </text>
    </comment>
    <comment ref="I25" authorId="0" shapeId="0" xr:uid="{00000000-0006-0000-3100-00005E000000}">
      <text>
        <r>
          <rPr>
            <b/>
            <sz val="9"/>
            <color indexed="81"/>
            <rFont val="Tahoma"/>
            <family val="2"/>
          </rPr>
          <t>Metric = F_3_RetailTrade_Amount_x000D_
Data Type = Bk_Number 19 - 9_x000D_
Bk_Assconcomloc = InternationalOrganisations_x000D_
Bk_AssBySectJurisd = Unincorporated Stage 3 Loss Allowance for Credit Impaired Exposures</t>
        </r>
      </text>
    </comment>
    <comment ref="J25" authorId="0" shapeId="0" xr:uid="{00000000-0006-0000-3100-00005F000000}">
      <text>
        <r>
          <rPr>
            <b/>
            <sz val="9"/>
            <color indexed="81"/>
            <rFont val="Tahoma"/>
            <family val="2"/>
          </rPr>
          <t>Metric = F_3_TransportStorage_Amount_x000D_
Data Type = Bk_Number 19 - 9_x000D_
Bk_Assconcomloc = InternationalOrganisations_x000D_
Bk_AssBySectJurisd = Unincorporated Stage 3 Loss Allowance for Credit Impaired Exposures</t>
        </r>
      </text>
    </comment>
    <comment ref="K25" authorId="0" shapeId="0" xr:uid="{00000000-0006-0000-3100-000060000000}">
      <text>
        <r>
          <rPr>
            <b/>
            <sz val="9"/>
            <color indexed="81"/>
            <rFont val="Tahoma"/>
            <family val="2"/>
          </rPr>
          <t>Metric = F_3_AccomFoodServActiv_Amount_x000D_
Data Type = Bk_Number 19 - 9_x000D_
Bk_Assconcomloc = InternationalOrganisations_x000D_
Bk_AssBySectJurisd = Unincorporated Stage 3 Loss Allowance for Credit Impaired Exposures</t>
        </r>
      </text>
    </comment>
    <comment ref="L25" authorId="0" shapeId="0" xr:uid="{00000000-0006-0000-3100-000061000000}">
      <text>
        <r>
          <rPr>
            <b/>
            <sz val="9"/>
            <color indexed="81"/>
            <rFont val="Tahoma"/>
            <family val="2"/>
          </rPr>
          <t>Metric = F_3_InfoComm_Amount_x000D_
Data Type = Bk_Number 19 - 9_x000D_
Bk_Assconcomloc = InternationalOrganisations_x000D_
Bk_AssBySectJurisd = Unincorporated Stage 3 Loss Allowance for Credit Impaired Exposures</t>
        </r>
      </text>
    </comment>
    <comment ref="M25" authorId="0" shapeId="0" xr:uid="{00000000-0006-0000-3100-000062000000}">
      <text>
        <r>
          <rPr>
            <b/>
            <sz val="9"/>
            <color indexed="81"/>
            <rFont val="Tahoma"/>
            <family val="2"/>
          </rPr>
          <t>Metric = F_3_FinInsureActiv_Amount_x000D_
Data Type = Bk_Number 19 - 9_x000D_
Bk_Assconcomloc = InternationalOrganisations_x000D_
Bk_AssBySectJurisd = Unincorporated Stage 3 Loss Allowance for Credit Impaired Exposures</t>
        </r>
      </text>
    </comment>
    <comment ref="N25" authorId="0" shapeId="0" xr:uid="{00000000-0006-0000-3100-000063000000}">
      <text>
        <r>
          <rPr>
            <b/>
            <sz val="9"/>
            <color indexed="81"/>
            <rFont val="Tahoma"/>
            <family val="2"/>
          </rPr>
          <t>Metric = F_3_RealProp_Amount_x000D_
Data Type = Bk_Number 19 - 9_x000D_
Bk_Assconcomloc = InternationalOrganisations_x000D_
Bk_AssBySectJurisd = Unincorporated Stage 3 Loss Allowance for Credit Impaired Exposures</t>
        </r>
      </text>
    </comment>
    <comment ref="O25" authorId="0" shapeId="0" xr:uid="{00000000-0006-0000-3100-000064000000}">
      <text>
        <r>
          <rPr>
            <b/>
            <sz val="9"/>
            <color indexed="81"/>
            <rFont val="Tahoma"/>
            <family val="2"/>
          </rPr>
          <t>Metric = F_3_ProfScietTechAdminServActiv_Amount_x000D_
Data Type = Bk_Number 19 - 9_x000D_
Bk_Assconcomloc = InternationalOrganisations_x000D_
Bk_AssBySectJurisd = Unincorporated Stage 3 Loss Allowance for Credit Impaired Exposures</t>
        </r>
      </text>
    </comment>
    <comment ref="P25" authorId="0" shapeId="0" xr:uid="{00000000-0006-0000-3100-000065000000}">
      <text>
        <r>
          <rPr>
            <b/>
            <sz val="9"/>
            <color indexed="81"/>
            <rFont val="Tahoma"/>
            <family val="2"/>
          </rPr>
          <t>Metric = F_3_Other_Amount_x000D_
Data Type = Bk_Number 19 - 9_x000D_
Bk_Assconcomloc = InternationalOrganisations_x000D_
Bk_AssBySectJurisd = Unincorporated Stage 3 Loss Allowance for Credit Impaired Exposures</t>
        </r>
      </text>
    </comment>
    <comment ref="A28" authorId="0" shapeId="0" xr:uid="{00000000-0006-0000-3100-000066000000}">
      <text>
        <r>
          <rPr>
            <b/>
            <sz val="9"/>
            <color indexed="81"/>
            <rFont val="Tahoma"/>
            <family val="2"/>
          </rPr>
          <t>Metric = F_3_Jurisdiction_x000D_
Data Type = Bk_Jurisdiction</t>
        </r>
      </text>
    </comment>
    <comment ref="B28" authorId="0" shapeId="0" xr:uid="{00000000-0006-0000-3100-000067000000}">
      <text>
        <r>
          <rPr>
            <b/>
            <sz val="9"/>
            <color indexed="81"/>
            <rFont val="Tahoma"/>
            <family val="2"/>
          </rPr>
          <t>Metric = F_3_Type_x000D_
Data Type = Bk_AssBySectJurisd</t>
        </r>
      </text>
    </comment>
    <comment ref="C28" authorId="0" shapeId="0" xr:uid="{00000000-0006-0000-3100-000068000000}">
      <text>
        <r>
          <rPr>
            <b/>
            <sz val="9"/>
            <color indexed="81"/>
            <rFont val="Tahoma"/>
            <family val="2"/>
          </rPr>
          <t>Metric = F_3_AgricFish_x000D_
Data Type = Bk_Number 19 - 9</t>
        </r>
      </text>
    </comment>
    <comment ref="D28" authorId="0" shapeId="0" xr:uid="{00000000-0006-0000-3100-000069000000}">
      <text>
        <r>
          <rPr>
            <b/>
            <sz val="9"/>
            <color indexed="81"/>
            <rFont val="Tahoma"/>
            <family val="2"/>
          </rPr>
          <t>Metric = F_3_MiningQuarr_x000D_
Data Type = Bk_Number 19 - 9</t>
        </r>
      </text>
    </comment>
    <comment ref="E28" authorId="0" shapeId="0" xr:uid="{00000000-0006-0000-3100-00006A000000}">
      <text>
        <r>
          <rPr>
            <b/>
            <sz val="9"/>
            <color indexed="81"/>
            <rFont val="Tahoma"/>
            <family val="2"/>
          </rPr>
          <t>Metric = F_3_Manucfacturing_x000D_
Data Type = Bk_Number 19 - 9</t>
        </r>
      </text>
    </comment>
    <comment ref="F28" authorId="0" shapeId="0" xr:uid="{00000000-0006-0000-3100-00006B000000}">
      <text>
        <r>
          <rPr>
            <b/>
            <sz val="9"/>
            <color indexed="81"/>
            <rFont val="Tahoma"/>
            <family val="2"/>
          </rPr>
          <t>Metric = F_3_ElecGasWaterSupply_x000D_
Data Type = Bk_Number 19 - 9</t>
        </r>
      </text>
    </comment>
    <comment ref="G28" authorId="0" shapeId="0" xr:uid="{00000000-0006-0000-3100-00006C000000}">
      <text>
        <r>
          <rPr>
            <b/>
            <sz val="9"/>
            <color indexed="81"/>
            <rFont val="Tahoma"/>
            <family val="2"/>
          </rPr>
          <t>Metric = F_3_Construction_x000D_
Data Type = Bk_Number 19 - 9</t>
        </r>
      </text>
    </comment>
    <comment ref="H28" authorId="0" shapeId="0" xr:uid="{00000000-0006-0000-3100-00006D000000}">
      <text>
        <r>
          <rPr>
            <b/>
            <sz val="9"/>
            <color indexed="81"/>
            <rFont val="Tahoma"/>
            <family val="2"/>
          </rPr>
          <t>Metric = F_3_WholesaleTrade_x000D_
Data Type = Bk_Number 19 - 9</t>
        </r>
      </text>
    </comment>
    <comment ref="I28" authorId="0" shapeId="0" xr:uid="{00000000-0006-0000-3100-00006E000000}">
      <text>
        <r>
          <rPr>
            <b/>
            <sz val="9"/>
            <color indexed="81"/>
            <rFont val="Tahoma"/>
            <family val="2"/>
          </rPr>
          <t>Metric = F_3_RetailTrade_x000D_
Data Type = Bk_Number 19 - 9</t>
        </r>
      </text>
    </comment>
    <comment ref="J28" authorId="0" shapeId="0" xr:uid="{00000000-0006-0000-3100-00006F000000}">
      <text>
        <r>
          <rPr>
            <b/>
            <sz val="9"/>
            <color indexed="81"/>
            <rFont val="Tahoma"/>
            <family val="2"/>
          </rPr>
          <t>Metric = F_3_TransportStorage_x000D_
Data Type = Bk_Number 19 - 9</t>
        </r>
      </text>
    </comment>
    <comment ref="K28" authorId="0" shapeId="0" xr:uid="{00000000-0006-0000-3100-000070000000}">
      <text>
        <r>
          <rPr>
            <b/>
            <sz val="9"/>
            <color indexed="81"/>
            <rFont val="Tahoma"/>
            <family val="2"/>
          </rPr>
          <t>Metric = F_3_AccomFoodServActiv_x000D_
Data Type = Bk_Number 19 - 9</t>
        </r>
      </text>
    </comment>
    <comment ref="L28" authorId="0" shapeId="0" xr:uid="{00000000-0006-0000-3100-000071000000}">
      <text>
        <r>
          <rPr>
            <b/>
            <sz val="9"/>
            <color indexed="81"/>
            <rFont val="Tahoma"/>
            <family val="2"/>
          </rPr>
          <t>Metric = F_3_InfoComm_x000D_
Data Type = Bk_Number 19 - 9</t>
        </r>
      </text>
    </comment>
    <comment ref="M28" authorId="0" shapeId="0" xr:uid="{00000000-0006-0000-3100-000072000000}">
      <text>
        <r>
          <rPr>
            <b/>
            <sz val="9"/>
            <color indexed="81"/>
            <rFont val="Tahoma"/>
            <family val="2"/>
          </rPr>
          <t>Metric = F_3_FinInsureActiv_x000D_
Data Type = Bk_Number 19 - 9</t>
        </r>
      </text>
    </comment>
    <comment ref="N28" authorId="0" shapeId="0" xr:uid="{00000000-0006-0000-3100-000073000000}">
      <text>
        <r>
          <rPr>
            <b/>
            <sz val="9"/>
            <color indexed="81"/>
            <rFont val="Tahoma"/>
            <family val="2"/>
          </rPr>
          <t>Metric = F_3_RealProp_x000D_
Data Type = Bk_Number 19 - 9</t>
        </r>
      </text>
    </comment>
    <comment ref="O28" authorId="0" shapeId="0" xr:uid="{00000000-0006-0000-3100-000074000000}">
      <text>
        <r>
          <rPr>
            <b/>
            <sz val="9"/>
            <color indexed="81"/>
            <rFont val="Tahoma"/>
            <family val="2"/>
          </rPr>
          <t>Metric = F_3_ProfScietTechAdminServActiv_x000D_
Data Type = Bk_Number 19 - 9</t>
        </r>
      </text>
    </comment>
    <comment ref="P28" authorId="0" shapeId="0" xr:uid="{00000000-0006-0000-3100-000075000000}">
      <text>
        <r>
          <rPr>
            <b/>
            <sz val="9"/>
            <color indexed="81"/>
            <rFont val="Tahoma"/>
            <family val="2"/>
          </rPr>
          <t>Metric = F_3_Other_x000D_
Data Type = Bk_Number 19 - 9</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D8" authorId="0" shapeId="0" xr:uid="{00000000-0006-0000-3200-000001000000}">
      <text>
        <r>
          <rPr>
            <b/>
            <sz val="9"/>
            <color indexed="81"/>
            <rFont val="Tahoma"/>
            <family val="2"/>
          </rPr>
          <t>Metric = G1_1_0To1Mnth_Amount_x000D_
Data Type = Bk_Number 19 - 9_x000D_
Bk_Sfp_Assets = CashBalances</t>
        </r>
      </text>
    </comment>
    <comment ref="E8" authorId="0" shapeId="0" xr:uid="{00000000-0006-0000-3200-000002000000}">
      <text>
        <r>
          <rPr>
            <b/>
            <sz val="9"/>
            <color indexed="81"/>
            <rFont val="Tahoma"/>
            <family val="2"/>
          </rPr>
          <t>Metric = G1_1_More1UpTo3Mnth_Amount_x000D_
Data Type = Bk_Number 19 - 9_x000D_
Bk_Sfp_Assets = CashBalances</t>
        </r>
      </text>
    </comment>
    <comment ref="F8" authorId="0" shapeId="0" xr:uid="{00000000-0006-0000-3200-000003000000}">
      <text>
        <r>
          <rPr>
            <b/>
            <sz val="9"/>
            <color indexed="81"/>
            <rFont val="Tahoma"/>
            <family val="2"/>
          </rPr>
          <t>Metric = G1_1_More3UpTo6Mnth_Amount_x000D_
Data Type = Bk_Number 19 - 9_x000D_
Bk_Sfp_Assets = CashBalances</t>
        </r>
      </text>
    </comment>
    <comment ref="G8" authorId="0" shapeId="0" xr:uid="{00000000-0006-0000-3200-000004000000}">
      <text>
        <r>
          <rPr>
            <b/>
            <sz val="9"/>
            <color indexed="81"/>
            <rFont val="Tahoma"/>
            <family val="2"/>
          </rPr>
          <t>Metric = G1_1_More6UpTo12Mnth_Amount_x000D_
Data Type = Bk_Number 19 - 9_x000D_
Bk_Sfp_Assets = CashBalances</t>
        </r>
      </text>
    </comment>
    <comment ref="H8" authorId="0" shapeId="0" xr:uid="{00000000-0006-0000-3200-000005000000}">
      <text>
        <r>
          <rPr>
            <b/>
            <sz val="9"/>
            <color indexed="81"/>
            <rFont val="Tahoma"/>
            <family val="2"/>
          </rPr>
          <t>Metric = G1_1_More1UpTo2Yrs_Amount_x000D_
Data Type = Bk_Number 19 - 9_x000D_
Bk_Sfp_Assets = CashBalances</t>
        </r>
      </text>
    </comment>
    <comment ref="I8" authorId="0" shapeId="0" xr:uid="{00000000-0006-0000-3200-000006000000}">
      <text>
        <r>
          <rPr>
            <b/>
            <sz val="9"/>
            <color indexed="81"/>
            <rFont val="Tahoma"/>
            <family val="2"/>
          </rPr>
          <t>Metric = G1_1_More2UpTo3Yrs_Amount_x000D_
Data Type = Bk_Number 19 - 9_x000D_
Bk_Sfp_Assets = CashBalances</t>
        </r>
      </text>
    </comment>
    <comment ref="J8" authorId="0" shapeId="0" xr:uid="{00000000-0006-0000-3200-000007000000}">
      <text>
        <r>
          <rPr>
            <b/>
            <sz val="9"/>
            <color indexed="81"/>
            <rFont val="Tahoma"/>
            <family val="2"/>
          </rPr>
          <t>Metric = G1_1_More3UpTo5Yrs_Amount_x000D_
Data Type = Bk_Number 19 - 9_x000D_
Bk_Sfp_Assets = CashBalances</t>
        </r>
      </text>
    </comment>
    <comment ref="K8" authorId="0" shapeId="0" xr:uid="{00000000-0006-0000-3200-000008000000}">
      <text>
        <r>
          <rPr>
            <b/>
            <sz val="9"/>
            <color indexed="81"/>
            <rFont val="Tahoma"/>
            <family val="2"/>
          </rPr>
          <t>Metric = G1_1_More5UpTo7Yrs_Amount_x000D_
Data Type = Bk_Number 19 - 9_x000D_
Bk_Sfp_Assets = CashBalances</t>
        </r>
      </text>
    </comment>
    <comment ref="L8" authorId="0" shapeId="0" xr:uid="{00000000-0006-0000-3200-000009000000}">
      <text>
        <r>
          <rPr>
            <b/>
            <sz val="9"/>
            <color indexed="81"/>
            <rFont val="Tahoma"/>
            <family val="2"/>
          </rPr>
          <t>Metric = G1_1_More7UpTo10Yrs_Amount_x000D_
Data Type = Bk_Number 19 - 9_x000D_
Bk_Sfp_Assets = CashBalances</t>
        </r>
      </text>
    </comment>
    <comment ref="M8" authorId="0" shapeId="0" xr:uid="{00000000-0006-0000-3200-00000A000000}">
      <text>
        <r>
          <rPr>
            <b/>
            <sz val="9"/>
            <color indexed="81"/>
            <rFont val="Tahoma"/>
            <family val="2"/>
          </rPr>
          <t>Metric = G1_1_More10UpTo15Yrs_Amount_x000D_
Data Type = Bk_Number 19 - 9_x000D_
Bk_Sfp_Assets = CashBalances</t>
        </r>
      </text>
    </comment>
    <comment ref="N8" authorId="0" shapeId="0" xr:uid="{00000000-0006-0000-3200-00000B000000}">
      <text>
        <r>
          <rPr>
            <b/>
            <sz val="9"/>
            <color indexed="81"/>
            <rFont val="Tahoma"/>
            <family val="2"/>
          </rPr>
          <t>Metric = G1_1_More15UpTo20Yrs_Amount_x000D_
Data Type = Bk_Number 19 - 9_x000D_
Bk_Sfp_Assets = CashBalances</t>
        </r>
      </text>
    </comment>
    <comment ref="O8" authorId="0" shapeId="0" xr:uid="{00000000-0006-0000-3200-00000C000000}">
      <text>
        <r>
          <rPr>
            <b/>
            <sz val="9"/>
            <color indexed="81"/>
            <rFont val="Tahoma"/>
            <family val="2"/>
          </rPr>
          <t>Metric = G1_1_More20Yrs_Amount_x000D_
Data Type = Bk_Number 19 - 9_x000D_
Bk_Sfp_Assets = CashBalances</t>
        </r>
      </text>
    </comment>
    <comment ref="P8" authorId="0" shapeId="0" xr:uid="{00000000-0006-0000-3200-00000D000000}">
      <text>
        <r>
          <rPr>
            <b/>
            <sz val="9"/>
            <color indexed="81"/>
            <rFont val="Tahoma"/>
            <family val="2"/>
          </rPr>
          <t>Metric = G1_1_NonIntRateSensitive_Amount_x000D_
Data Type = Bk_Number 19 - 9_x000D_
Bk_Sfp_Assets = CashBalances</t>
        </r>
      </text>
    </comment>
    <comment ref="D9" authorId="0" shapeId="0" xr:uid="{00000000-0006-0000-3200-00000E000000}">
      <text>
        <r>
          <rPr>
            <b/>
            <sz val="9"/>
            <color indexed="81"/>
            <rFont val="Tahoma"/>
            <family val="2"/>
          </rPr>
          <t>Metric = G1_1_0To1Mnth_Amount_x000D_
Data Type = Bk_Number 19 - 9_x000D_
Bk_Sfp_Assets = AmountsReceivableUnderReverseRepurchaseAgreements</t>
        </r>
      </text>
    </comment>
    <comment ref="E9" authorId="0" shapeId="0" xr:uid="{00000000-0006-0000-3200-00000F000000}">
      <text>
        <r>
          <rPr>
            <b/>
            <sz val="9"/>
            <color indexed="81"/>
            <rFont val="Tahoma"/>
            <family val="2"/>
          </rPr>
          <t>Metric = G1_1_More1UpTo3Mnth_Amount_x000D_
Data Type = Bk_Number 19 - 9_x000D_
Bk_Sfp_Assets = AmountsReceivableUnderReverseRepurchaseAgreements</t>
        </r>
      </text>
    </comment>
    <comment ref="F9" authorId="0" shapeId="0" xr:uid="{00000000-0006-0000-3200-000010000000}">
      <text>
        <r>
          <rPr>
            <b/>
            <sz val="9"/>
            <color indexed="81"/>
            <rFont val="Tahoma"/>
            <family val="2"/>
          </rPr>
          <t>Metric = G1_1_More3UpTo6Mnth_Amount_x000D_
Data Type = Bk_Number 19 - 9_x000D_
Bk_Sfp_Assets = AmountsReceivableUnderReverseRepurchaseAgreements</t>
        </r>
      </text>
    </comment>
    <comment ref="G9" authorId="0" shapeId="0" xr:uid="{00000000-0006-0000-3200-000011000000}">
      <text>
        <r>
          <rPr>
            <b/>
            <sz val="9"/>
            <color indexed="81"/>
            <rFont val="Tahoma"/>
            <family val="2"/>
          </rPr>
          <t>Metric = G1_1_More6UpTo12Mnth_Amount_x000D_
Data Type = Bk_Number 19 - 9_x000D_
Bk_Sfp_Assets = AmountsReceivableUnderReverseRepurchaseAgreements</t>
        </r>
      </text>
    </comment>
    <comment ref="H9" authorId="0" shapeId="0" xr:uid="{00000000-0006-0000-3200-000012000000}">
      <text>
        <r>
          <rPr>
            <b/>
            <sz val="9"/>
            <color indexed="81"/>
            <rFont val="Tahoma"/>
            <family val="2"/>
          </rPr>
          <t>Metric = G1_1_More1UpTo2Yrs_Amount_x000D_
Data Type = Bk_Number 19 - 9_x000D_
Bk_Sfp_Assets = AmountsReceivableUnderReverseRepurchaseAgreements</t>
        </r>
      </text>
    </comment>
    <comment ref="I9" authorId="0" shapeId="0" xr:uid="{00000000-0006-0000-3200-000013000000}">
      <text>
        <r>
          <rPr>
            <b/>
            <sz val="9"/>
            <color indexed="81"/>
            <rFont val="Tahoma"/>
            <family val="2"/>
          </rPr>
          <t>Metric = G1_1_More2UpTo3Yrs_Amount_x000D_
Data Type = Bk_Number 19 - 9_x000D_
Bk_Sfp_Assets = AmountsReceivableUnderReverseRepurchaseAgreements</t>
        </r>
      </text>
    </comment>
    <comment ref="J9" authorId="0" shapeId="0" xr:uid="{00000000-0006-0000-3200-000014000000}">
      <text>
        <r>
          <rPr>
            <b/>
            <sz val="9"/>
            <color indexed="81"/>
            <rFont val="Tahoma"/>
            <family val="2"/>
          </rPr>
          <t>Metric = G1_1_More3UpTo5Yrs_Amount_x000D_
Data Type = Bk_Number 19 - 9_x000D_
Bk_Sfp_Assets = AmountsReceivableUnderReverseRepurchaseAgreements</t>
        </r>
      </text>
    </comment>
    <comment ref="K9" authorId="0" shapeId="0" xr:uid="{00000000-0006-0000-3200-000015000000}">
      <text>
        <r>
          <rPr>
            <b/>
            <sz val="9"/>
            <color indexed="81"/>
            <rFont val="Tahoma"/>
            <family val="2"/>
          </rPr>
          <t>Metric = G1_1_More5UpTo7Yrs_Amount_x000D_
Data Type = Bk_Number 19 - 9_x000D_
Bk_Sfp_Assets = AmountsReceivableUnderReverseRepurchaseAgreements</t>
        </r>
      </text>
    </comment>
    <comment ref="L9" authorId="0" shapeId="0" xr:uid="{00000000-0006-0000-3200-000016000000}">
      <text>
        <r>
          <rPr>
            <b/>
            <sz val="9"/>
            <color indexed="81"/>
            <rFont val="Tahoma"/>
            <family val="2"/>
          </rPr>
          <t>Metric = G1_1_More7UpTo10Yrs_Amount_x000D_
Data Type = Bk_Number 19 - 9_x000D_
Bk_Sfp_Assets = AmountsReceivableUnderReverseRepurchaseAgreements</t>
        </r>
      </text>
    </comment>
    <comment ref="M9" authorId="0" shapeId="0" xr:uid="{00000000-0006-0000-3200-000017000000}">
      <text>
        <r>
          <rPr>
            <b/>
            <sz val="9"/>
            <color indexed="81"/>
            <rFont val="Tahoma"/>
            <family val="2"/>
          </rPr>
          <t>Metric = G1_1_More10UpTo15Yrs_Amount_x000D_
Data Type = Bk_Number 19 - 9_x000D_
Bk_Sfp_Assets = AmountsReceivableUnderReverseRepurchaseAgreements</t>
        </r>
      </text>
    </comment>
    <comment ref="N9" authorId="0" shapeId="0" xr:uid="{00000000-0006-0000-3200-000018000000}">
      <text>
        <r>
          <rPr>
            <b/>
            <sz val="9"/>
            <color indexed="81"/>
            <rFont val="Tahoma"/>
            <family val="2"/>
          </rPr>
          <t>Metric = G1_1_More15UpTo20Yrs_Amount_x000D_
Data Type = Bk_Number 19 - 9_x000D_
Bk_Sfp_Assets = AmountsReceivableUnderReverseRepurchaseAgreements</t>
        </r>
      </text>
    </comment>
    <comment ref="O9" authorId="0" shapeId="0" xr:uid="{00000000-0006-0000-3200-000019000000}">
      <text>
        <r>
          <rPr>
            <b/>
            <sz val="9"/>
            <color indexed="81"/>
            <rFont val="Tahoma"/>
            <family val="2"/>
          </rPr>
          <t>Metric = G1_1_More20Yrs_Amount_x000D_
Data Type = Bk_Number 19 - 9_x000D_
Bk_Sfp_Assets = AmountsReceivableUnderReverseRepurchaseAgreements</t>
        </r>
      </text>
    </comment>
    <comment ref="P9" authorId="0" shapeId="0" xr:uid="{00000000-0006-0000-3200-00001A000000}">
      <text>
        <r>
          <rPr>
            <b/>
            <sz val="9"/>
            <color indexed="81"/>
            <rFont val="Tahoma"/>
            <family val="2"/>
          </rPr>
          <t>Metric = G1_1_NonIntRateSensitive_Amount_x000D_
Data Type = Bk_Number 19 - 9_x000D_
Bk_Sfp_Assets = AmountsReceivableUnderReverseRepurchaseAgreements</t>
        </r>
      </text>
    </comment>
    <comment ref="D10" authorId="0" shapeId="0" xr:uid="{00000000-0006-0000-3200-00001B000000}">
      <text>
        <r>
          <rPr>
            <b/>
            <sz val="9"/>
            <color indexed="81"/>
            <rFont val="Tahoma"/>
            <family val="2"/>
          </rPr>
          <t>Metric = G1_1_0To1Mnth_Amount_x000D_
Data Type = Bk_Number 19 - 9_x000D_
Bk_Sfp_Assets = PositiveFairValuesForFinancialDerivatives</t>
        </r>
      </text>
    </comment>
    <comment ref="E10" authorId="0" shapeId="0" xr:uid="{00000000-0006-0000-3200-00001C000000}">
      <text>
        <r>
          <rPr>
            <b/>
            <sz val="9"/>
            <color indexed="81"/>
            <rFont val="Tahoma"/>
            <family val="2"/>
          </rPr>
          <t>Metric = G1_1_More1UpTo3Mnth_Amount_x000D_
Data Type = Bk_Number 19 - 9_x000D_
Bk_Sfp_Assets = PositiveFairValuesForFinancialDerivatives</t>
        </r>
      </text>
    </comment>
    <comment ref="F10" authorId="0" shapeId="0" xr:uid="{00000000-0006-0000-3200-00001D000000}">
      <text>
        <r>
          <rPr>
            <b/>
            <sz val="9"/>
            <color indexed="81"/>
            <rFont val="Tahoma"/>
            <family val="2"/>
          </rPr>
          <t>Metric = G1_1_More3UpTo6Mnth_Amount_x000D_
Data Type = Bk_Number 19 - 9_x000D_
Bk_Sfp_Assets = PositiveFairValuesForFinancialDerivatives</t>
        </r>
      </text>
    </comment>
    <comment ref="G10" authorId="0" shapeId="0" xr:uid="{00000000-0006-0000-3200-00001E000000}">
      <text>
        <r>
          <rPr>
            <b/>
            <sz val="9"/>
            <color indexed="81"/>
            <rFont val="Tahoma"/>
            <family val="2"/>
          </rPr>
          <t>Metric = G1_1_More6UpTo12Mnth_Amount_x000D_
Data Type = Bk_Number 19 - 9_x000D_
Bk_Sfp_Assets = PositiveFairValuesForFinancialDerivatives</t>
        </r>
      </text>
    </comment>
    <comment ref="H10" authorId="0" shapeId="0" xr:uid="{00000000-0006-0000-3200-00001F000000}">
      <text>
        <r>
          <rPr>
            <b/>
            <sz val="9"/>
            <color indexed="81"/>
            <rFont val="Tahoma"/>
            <family val="2"/>
          </rPr>
          <t>Metric = G1_1_More1UpTo2Yrs_Amount_x000D_
Data Type = Bk_Number 19 - 9_x000D_
Bk_Sfp_Assets = PositiveFairValuesForFinancialDerivatives</t>
        </r>
      </text>
    </comment>
    <comment ref="I10" authorId="0" shapeId="0" xr:uid="{00000000-0006-0000-3200-000020000000}">
      <text>
        <r>
          <rPr>
            <b/>
            <sz val="9"/>
            <color indexed="81"/>
            <rFont val="Tahoma"/>
            <family val="2"/>
          </rPr>
          <t>Metric = G1_1_More2UpTo3Yrs_Amount_x000D_
Data Type = Bk_Number 19 - 9_x000D_
Bk_Sfp_Assets = PositiveFairValuesForFinancialDerivatives</t>
        </r>
      </text>
    </comment>
    <comment ref="J10" authorId="0" shapeId="0" xr:uid="{00000000-0006-0000-3200-000021000000}">
      <text>
        <r>
          <rPr>
            <b/>
            <sz val="9"/>
            <color indexed="81"/>
            <rFont val="Tahoma"/>
            <family val="2"/>
          </rPr>
          <t>Metric = G1_1_More3UpTo5Yrs_Amount_x000D_
Data Type = Bk_Number 19 - 9_x000D_
Bk_Sfp_Assets = PositiveFairValuesForFinancialDerivatives</t>
        </r>
      </text>
    </comment>
    <comment ref="K10" authorId="0" shapeId="0" xr:uid="{00000000-0006-0000-3200-000022000000}">
      <text>
        <r>
          <rPr>
            <b/>
            <sz val="9"/>
            <color indexed="81"/>
            <rFont val="Tahoma"/>
            <family val="2"/>
          </rPr>
          <t>Metric = G1_1_More5UpTo7Yrs_Amount_x000D_
Data Type = Bk_Number 19 - 9_x000D_
Bk_Sfp_Assets = PositiveFairValuesForFinancialDerivatives</t>
        </r>
      </text>
    </comment>
    <comment ref="L10" authorId="0" shapeId="0" xr:uid="{00000000-0006-0000-3200-000023000000}">
      <text>
        <r>
          <rPr>
            <b/>
            <sz val="9"/>
            <color indexed="81"/>
            <rFont val="Tahoma"/>
            <family val="2"/>
          </rPr>
          <t>Metric = G1_1_More7UpTo10Yrs_Amount_x000D_
Data Type = Bk_Number 19 - 9_x000D_
Bk_Sfp_Assets = PositiveFairValuesForFinancialDerivatives</t>
        </r>
      </text>
    </comment>
    <comment ref="M10" authorId="0" shapeId="0" xr:uid="{00000000-0006-0000-3200-000024000000}">
      <text>
        <r>
          <rPr>
            <b/>
            <sz val="9"/>
            <color indexed="81"/>
            <rFont val="Tahoma"/>
            <family val="2"/>
          </rPr>
          <t>Metric = G1_1_More10UpTo15Yrs_Amount_x000D_
Data Type = Bk_Number 19 - 9_x000D_
Bk_Sfp_Assets = PositiveFairValuesForFinancialDerivatives</t>
        </r>
      </text>
    </comment>
    <comment ref="N10" authorId="0" shapeId="0" xr:uid="{00000000-0006-0000-3200-000025000000}">
      <text>
        <r>
          <rPr>
            <b/>
            <sz val="9"/>
            <color indexed="81"/>
            <rFont val="Tahoma"/>
            <family val="2"/>
          </rPr>
          <t>Metric = G1_1_More15UpTo20Yrs_Amount_x000D_
Data Type = Bk_Number 19 - 9_x000D_
Bk_Sfp_Assets = PositiveFairValuesForFinancialDerivatives</t>
        </r>
      </text>
    </comment>
    <comment ref="O10" authorId="0" shapeId="0" xr:uid="{00000000-0006-0000-3200-000026000000}">
      <text>
        <r>
          <rPr>
            <b/>
            <sz val="9"/>
            <color indexed="81"/>
            <rFont val="Tahoma"/>
            <family val="2"/>
          </rPr>
          <t>Metric = G1_1_More20Yrs_Amount_x000D_
Data Type = Bk_Number 19 - 9_x000D_
Bk_Sfp_Assets = PositiveFairValuesForFinancialDerivatives</t>
        </r>
      </text>
    </comment>
    <comment ref="P10" authorId="0" shapeId="0" xr:uid="{00000000-0006-0000-3200-000027000000}">
      <text>
        <r>
          <rPr>
            <b/>
            <sz val="9"/>
            <color indexed="81"/>
            <rFont val="Tahoma"/>
            <family val="2"/>
          </rPr>
          <t>Metric = G1_1_NonIntRateSensitive_Amount_x000D_
Data Type = Bk_Number 19 - 9_x000D_
Bk_Sfp_Assets = PositiveFairValuesForFinancialDerivatives</t>
        </r>
      </text>
    </comment>
    <comment ref="D11" authorId="0" shapeId="0" xr:uid="{00000000-0006-0000-3200-000028000000}">
      <text>
        <r>
          <rPr>
            <b/>
            <sz val="9"/>
            <color indexed="81"/>
            <rFont val="Tahoma"/>
            <family val="2"/>
          </rPr>
          <t>Metric = G1_1_0To1Mnth_Amount_x000D_
Data Type = Bk_Number 19 - 9_x000D_
Bk_Sfp_Assets = NegotiableCertificatesDeposit</t>
        </r>
      </text>
    </comment>
    <comment ref="E11" authorId="0" shapeId="0" xr:uid="{00000000-0006-0000-3200-000029000000}">
      <text>
        <r>
          <rPr>
            <b/>
            <sz val="9"/>
            <color indexed="81"/>
            <rFont val="Tahoma"/>
            <family val="2"/>
          </rPr>
          <t>Metric = G1_1_More1UpTo3Mnth_Amount_x000D_
Data Type = Bk_Number 19 - 9_x000D_
Bk_Sfp_Assets = NegotiableCertificatesDeposit</t>
        </r>
      </text>
    </comment>
    <comment ref="F11" authorId="0" shapeId="0" xr:uid="{00000000-0006-0000-3200-00002A000000}">
      <text>
        <r>
          <rPr>
            <b/>
            <sz val="9"/>
            <color indexed="81"/>
            <rFont val="Tahoma"/>
            <family val="2"/>
          </rPr>
          <t>Metric = G1_1_More3UpTo6Mnth_Amount_x000D_
Data Type = Bk_Number 19 - 9_x000D_
Bk_Sfp_Assets = NegotiableCertificatesDeposit</t>
        </r>
      </text>
    </comment>
    <comment ref="G11" authorId="0" shapeId="0" xr:uid="{00000000-0006-0000-3200-00002B000000}">
      <text>
        <r>
          <rPr>
            <b/>
            <sz val="9"/>
            <color indexed="81"/>
            <rFont val="Tahoma"/>
            <family val="2"/>
          </rPr>
          <t>Metric = G1_1_More6UpTo12Mnth_Amount_x000D_
Data Type = Bk_Number 19 - 9_x000D_
Bk_Sfp_Assets = NegotiableCertificatesDeposit</t>
        </r>
      </text>
    </comment>
    <comment ref="H11" authorId="0" shapeId="0" xr:uid="{00000000-0006-0000-3200-00002C000000}">
      <text>
        <r>
          <rPr>
            <b/>
            <sz val="9"/>
            <color indexed="81"/>
            <rFont val="Tahoma"/>
            <family val="2"/>
          </rPr>
          <t>Metric = G1_1_More1UpTo2Yrs_Amount_x000D_
Data Type = Bk_Number 19 - 9_x000D_
Bk_Sfp_Assets = NegotiableCertificatesDeposit</t>
        </r>
      </text>
    </comment>
    <comment ref="I11" authorId="0" shapeId="0" xr:uid="{00000000-0006-0000-3200-00002D000000}">
      <text>
        <r>
          <rPr>
            <b/>
            <sz val="9"/>
            <color indexed="81"/>
            <rFont val="Tahoma"/>
            <family val="2"/>
          </rPr>
          <t>Metric = G1_1_More2UpTo3Yrs_Amount_x000D_
Data Type = Bk_Number 19 - 9_x000D_
Bk_Sfp_Assets = NegotiableCertificatesDeposit</t>
        </r>
      </text>
    </comment>
    <comment ref="J11" authorId="0" shapeId="0" xr:uid="{00000000-0006-0000-3200-00002E000000}">
      <text>
        <r>
          <rPr>
            <b/>
            <sz val="9"/>
            <color indexed="81"/>
            <rFont val="Tahoma"/>
            <family val="2"/>
          </rPr>
          <t>Metric = G1_1_More3UpTo5Yrs_Amount_x000D_
Data Type = Bk_Number 19 - 9_x000D_
Bk_Sfp_Assets = NegotiableCertificatesDeposit</t>
        </r>
      </text>
    </comment>
    <comment ref="K11" authorId="0" shapeId="0" xr:uid="{00000000-0006-0000-3200-00002F000000}">
      <text>
        <r>
          <rPr>
            <b/>
            <sz val="9"/>
            <color indexed="81"/>
            <rFont val="Tahoma"/>
            <family val="2"/>
          </rPr>
          <t>Metric = G1_1_More5UpTo7Yrs_Amount_x000D_
Data Type = Bk_Number 19 - 9_x000D_
Bk_Sfp_Assets = NegotiableCertificatesDeposit</t>
        </r>
      </text>
    </comment>
    <comment ref="L11" authorId="0" shapeId="0" xr:uid="{00000000-0006-0000-3200-000030000000}">
      <text>
        <r>
          <rPr>
            <b/>
            <sz val="9"/>
            <color indexed="81"/>
            <rFont val="Tahoma"/>
            <family val="2"/>
          </rPr>
          <t>Metric = G1_1_More7UpTo10Yrs_Amount_x000D_
Data Type = Bk_Number 19 - 9_x000D_
Bk_Sfp_Assets = NegotiableCertificatesDeposit</t>
        </r>
      </text>
    </comment>
    <comment ref="M11" authorId="0" shapeId="0" xr:uid="{00000000-0006-0000-3200-000031000000}">
      <text>
        <r>
          <rPr>
            <b/>
            <sz val="9"/>
            <color indexed="81"/>
            <rFont val="Tahoma"/>
            <family val="2"/>
          </rPr>
          <t>Metric = G1_1_More10UpTo15Yrs_Amount_x000D_
Data Type = Bk_Number 19 - 9_x000D_
Bk_Sfp_Assets = NegotiableCertificatesDeposit</t>
        </r>
      </text>
    </comment>
    <comment ref="N11" authorId="0" shapeId="0" xr:uid="{00000000-0006-0000-3200-000032000000}">
      <text>
        <r>
          <rPr>
            <b/>
            <sz val="9"/>
            <color indexed="81"/>
            <rFont val="Tahoma"/>
            <family val="2"/>
          </rPr>
          <t>Metric = G1_1_More15UpTo20Yrs_Amount_x000D_
Data Type = Bk_Number 19 - 9_x000D_
Bk_Sfp_Assets = NegotiableCertificatesDeposit</t>
        </r>
      </text>
    </comment>
    <comment ref="O11" authorId="0" shapeId="0" xr:uid="{00000000-0006-0000-3200-000033000000}">
      <text>
        <r>
          <rPr>
            <b/>
            <sz val="9"/>
            <color indexed="81"/>
            <rFont val="Tahoma"/>
            <family val="2"/>
          </rPr>
          <t>Metric = G1_1_More20Yrs_Amount_x000D_
Data Type = Bk_Number 19 - 9_x000D_
Bk_Sfp_Assets = NegotiableCertificatesDeposit</t>
        </r>
      </text>
    </comment>
    <comment ref="P11" authorId="0" shapeId="0" xr:uid="{00000000-0006-0000-3200-000034000000}">
      <text>
        <r>
          <rPr>
            <b/>
            <sz val="9"/>
            <color indexed="81"/>
            <rFont val="Tahoma"/>
            <family val="2"/>
          </rPr>
          <t>Metric = G1_1_NonIntRateSensitive_Amount_x000D_
Data Type = Bk_Number 19 - 9_x000D_
Bk_Sfp_Assets = NegotiableCertificatesDeposit</t>
        </r>
      </text>
    </comment>
    <comment ref="D12" authorId="0" shapeId="0" xr:uid="{00000000-0006-0000-3200-000035000000}">
      <text>
        <r>
          <rPr>
            <b/>
            <sz val="9"/>
            <color indexed="81"/>
            <rFont val="Tahoma"/>
            <family val="2"/>
          </rPr>
          <t>Metric = G1_1_0To1Mnth_Amount_x000D_
Data Type = Bk_Number 19 - 9_x000D_
Bk_Sfp_Assets = DebtSecurities</t>
        </r>
      </text>
    </comment>
    <comment ref="E12" authorId="0" shapeId="0" xr:uid="{00000000-0006-0000-3200-000036000000}">
      <text>
        <r>
          <rPr>
            <b/>
            <sz val="9"/>
            <color indexed="81"/>
            <rFont val="Tahoma"/>
            <family val="2"/>
          </rPr>
          <t>Metric = G1_1_More1UpTo3Mnth_Amount_x000D_
Data Type = Bk_Number 19 - 9_x000D_
Bk_Sfp_Assets = DebtSecurities</t>
        </r>
      </text>
    </comment>
    <comment ref="F12" authorId="0" shapeId="0" xr:uid="{00000000-0006-0000-3200-000037000000}">
      <text>
        <r>
          <rPr>
            <b/>
            <sz val="9"/>
            <color indexed="81"/>
            <rFont val="Tahoma"/>
            <family val="2"/>
          </rPr>
          <t>Metric = G1_1_More3UpTo6Mnth_Amount_x000D_
Data Type = Bk_Number 19 - 9_x000D_
Bk_Sfp_Assets = DebtSecurities</t>
        </r>
      </text>
    </comment>
    <comment ref="G12" authorId="0" shapeId="0" xr:uid="{00000000-0006-0000-3200-000038000000}">
      <text>
        <r>
          <rPr>
            <b/>
            <sz val="9"/>
            <color indexed="81"/>
            <rFont val="Tahoma"/>
            <family val="2"/>
          </rPr>
          <t>Metric = G1_1_More6UpTo12Mnth_Amount_x000D_
Data Type = Bk_Number 19 - 9_x000D_
Bk_Sfp_Assets = DebtSecurities</t>
        </r>
      </text>
    </comment>
    <comment ref="H12" authorId="0" shapeId="0" xr:uid="{00000000-0006-0000-3200-000039000000}">
      <text>
        <r>
          <rPr>
            <b/>
            <sz val="9"/>
            <color indexed="81"/>
            <rFont val="Tahoma"/>
            <family val="2"/>
          </rPr>
          <t>Metric = G1_1_More1UpTo2Yrs_Amount_x000D_
Data Type = Bk_Number 19 - 9_x000D_
Bk_Sfp_Assets = DebtSecurities</t>
        </r>
      </text>
    </comment>
    <comment ref="I12" authorId="0" shapeId="0" xr:uid="{00000000-0006-0000-3200-00003A000000}">
      <text>
        <r>
          <rPr>
            <b/>
            <sz val="9"/>
            <color indexed="81"/>
            <rFont val="Tahoma"/>
            <family val="2"/>
          </rPr>
          <t>Metric = G1_1_More2UpTo3Yrs_Amount_x000D_
Data Type = Bk_Number 19 - 9_x000D_
Bk_Sfp_Assets = DebtSecurities</t>
        </r>
      </text>
    </comment>
    <comment ref="J12" authorId="0" shapeId="0" xr:uid="{00000000-0006-0000-3200-00003B000000}">
      <text>
        <r>
          <rPr>
            <b/>
            <sz val="9"/>
            <color indexed="81"/>
            <rFont val="Tahoma"/>
            <family val="2"/>
          </rPr>
          <t>Metric = G1_1_More3UpTo5Yrs_Amount_x000D_
Data Type = Bk_Number 19 - 9_x000D_
Bk_Sfp_Assets = DebtSecurities</t>
        </r>
      </text>
    </comment>
    <comment ref="K12" authorId="0" shapeId="0" xr:uid="{00000000-0006-0000-3200-00003C000000}">
      <text>
        <r>
          <rPr>
            <b/>
            <sz val="9"/>
            <color indexed="81"/>
            <rFont val="Tahoma"/>
            <family val="2"/>
          </rPr>
          <t>Metric = G1_1_More5UpTo7Yrs_Amount_x000D_
Data Type = Bk_Number 19 - 9_x000D_
Bk_Sfp_Assets = DebtSecurities</t>
        </r>
      </text>
    </comment>
    <comment ref="L12" authorId="0" shapeId="0" xr:uid="{00000000-0006-0000-3200-00003D000000}">
      <text>
        <r>
          <rPr>
            <b/>
            <sz val="9"/>
            <color indexed="81"/>
            <rFont val="Tahoma"/>
            <family val="2"/>
          </rPr>
          <t>Metric = G1_1_More7UpTo10Yrs_Amount_x000D_
Data Type = Bk_Number 19 - 9_x000D_
Bk_Sfp_Assets = DebtSecurities</t>
        </r>
      </text>
    </comment>
    <comment ref="M12" authorId="0" shapeId="0" xr:uid="{00000000-0006-0000-3200-00003E000000}">
      <text>
        <r>
          <rPr>
            <b/>
            <sz val="9"/>
            <color indexed="81"/>
            <rFont val="Tahoma"/>
            <family val="2"/>
          </rPr>
          <t>Metric = G1_1_More10UpTo15Yrs_Amount_x000D_
Data Type = Bk_Number 19 - 9_x000D_
Bk_Sfp_Assets = DebtSecurities</t>
        </r>
      </text>
    </comment>
    <comment ref="N12" authorId="0" shapeId="0" xr:uid="{00000000-0006-0000-3200-00003F000000}">
      <text>
        <r>
          <rPr>
            <b/>
            <sz val="9"/>
            <color indexed="81"/>
            <rFont val="Tahoma"/>
            <family val="2"/>
          </rPr>
          <t>Metric = G1_1_More15UpTo20Yrs_Amount_x000D_
Data Type = Bk_Number 19 - 9_x000D_
Bk_Sfp_Assets = DebtSecurities</t>
        </r>
      </text>
    </comment>
    <comment ref="O12" authorId="0" shapeId="0" xr:uid="{00000000-0006-0000-3200-000040000000}">
      <text>
        <r>
          <rPr>
            <b/>
            <sz val="9"/>
            <color indexed="81"/>
            <rFont val="Tahoma"/>
            <family val="2"/>
          </rPr>
          <t>Metric = G1_1_More20Yrs_Amount_x000D_
Data Type = Bk_Number 19 - 9_x000D_
Bk_Sfp_Assets = DebtSecurities</t>
        </r>
      </text>
    </comment>
    <comment ref="P12" authorId="0" shapeId="0" xr:uid="{00000000-0006-0000-3200-000041000000}">
      <text>
        <r>
          <rPr>
            <b/>
            <sz val="9"/>
            <color indexed="81"/>
            <rFont val="Tahoma"/>
            <family val="2"/>
          </rPr>
          <t>Metric = G1_1_NonIntRateSensitive_Amount_x000D_
Data Type = Bk_Number 19 - 9_x000D_
Bk_Sfp_Assets = DebtSecurities</t>
        </r>
      </text>
    </comment>
    <comment ref="D13" authorId="0" shapeId="0" xr:uid="{00000000-0006-0000-3200-000042000000}">
      <text>
        <r>
          <rPr>
            <b/>
            <sz val="9"/>
            <color indexed="81"/>
            <rFont val="Tahoma"/>
            <family val="2"/>
          </rPr>
          <t>Metric = G1_1_0To1Mnth_Amount_x000D_
Data Type = Bk_Number 19 - 9_x000D_
Bk_Sfp_Assets = EquityInvestments</t>
        </r>
      </text>
    </comment>
    <comment ref="E13" authorId="0" shapeId="0" xr:uid="{00000000-0006-0000-3200-000043000000}">
      <text>
        <r>
          <rPr>
            <b/>
            <sz val="9"/>
            <color indexed="81"/>
            <rFont val="Tahoma"/>
            <family val="2"/>
          </rPr>
          <t>Metric = G1_1_More1UpTo3Mnth_Amount_x000D_
Data Type = Bk_Number 19 - 9_x000D_
Bk_Sfp_Assets = EquityInvestments</t>
        </r>
      </text>
    </comment>
    <comment ref="F13" authorId="0" shapeId="0" xr:uid="{00000000-0006-0000-3200-000044000000}">
      <text>
        <r>
          <rPr>
            <b/>
            <sz val="9"/>
            <color indexed="81"/>
            <rFont val="Tahoma"/>
            <family val="2"/>
          </rPr>
          <t>Metric = G1_1_More3UpTo6Mnth_Amount_x000D_
Data Type = Bk_Number 19 - 9_x000D_
Bk_Sfp_Assets = EquityInvestments</t>
        </r>
      </text>
    </comment>
    <comment ref="G13" authorId="0" shapeId="0" xr:uid="{00000000-0006-0000-3200-000045000000}">
      <text>
        <r>
          <rPr>
            <b/>
            <sz val="9"/>
            <color indexed="81"/>
            <rFont val="Tahoma"/>
            <family val="2"/>
          </rPr>
          <t>Metric = G1_1_More6UpTo12Mnth_Amount_x000D_
Data Type = Bk_Number 19 - 9_x000D_
Bk_Sfp_Assets = EquityInvestments</t>
        </r>
      </text>
    </comment>
    <comment ref="H13" authorId="0" shapeId="0" xr:uid="{00000000-0006-0000-3200-000046000000}">
      <text>
        <r>
          <rPr>
            <b/>
            <sz val="9"/>
            <color indexed="81"/>
            <rFont val="Tahoma"/>
            <family val="2"/>
          </rPr>
          <t>Metric = G1_1_More1UpTo2Yrs_Amount_x000D_
Data Type = Bk_Number 19 - 9_x000D_
Bk_Sfp_Assets = EquityInvestments</t>
        </r>
      </text>
    </comment>
    <comment ref="I13" authorId="0" shapeId="0" xr:uid="{00000000-0006-0000-3200-000047000000}">
      <text>
        <r>
          <rPr>
            <b/>
            <sz val="9"/>
            <color indexed="81"/>
            <rFont val="Tahoma"/>
            <family val="2"/>
          </rPr>
          <t>Metric = G1_1_More2UpTo3Yrs_Amount_x000D_
Data Type = Bk_Number 19 - 9_x000D_
Bk_Sfp_Assets = EquityInvestments</t>
        </r>
      </text>
    </comment>
    <comment ref="J13" authorId="0" shapeId="0" xr:uid="{00000000-0006-0000-3200-000048000000}">
      <text>
        <r>
          <rPr>
            <b/>
            <sz val="9"/>
            <color indexed="81"/>
            <rFont val="Tahoma"/>
            <family val="2"/>
          </rPr>
          <t>Metric = G1_1_More3UpTo5Yrs_Amount_x000D_
Data Type = Bk_Number 19 - 9_x000D_
Bk_Sfp_Assets = EquityInvestments</t>
        </r>
      </text>
    </comment>
    <comment ref="K13" authorId="0" shapeId="0" xr:uid="{00000000-0006-0000-3200-000049000000}">
      <text>
        <r>
          <rPr>
            <b/>
            <sz val="9"/>
            <color indexed="81"/>
            <rFont val="Tahoma"/>
            <family val="2"/>
          </rPr>
          <t>Metric = G1_1_More5UpTo7Yrs_Amount_x000D_
Data Type = Bk_Number 19 - 9_x000D_
Bk_Sfp_Assets = EquityInvestments</t>
        </r>
      </text>
    </comment>
    <comment ref="L13" authorId="0" shapeId="0" xr:uid="{00000000-0006-0000-3200-00004A000000}">
      <text>
        <r>
          <rPr>
            <b/>
            <sz val="9"/>
            <color indexed="81"/>
            <rFont val="Tahoma"/>
            <family val="2"/>
          </rPr>
          <t>Metric = G1_1_More7UpTo10Yrs_Amount_x000D_
Data Type = Bk_Number 19 - 9_x000D_
Bk_Sfp_Assets = EquityInvestments</t>
        </r>
      </text>
    </comment>
    <comment ref="M13" authorId="0" shapeId="0" xr:uid="{00000000-0006-0000-3200-00004B000000}">
      <text>
        <r>
          <rPr>
            <b/>
            <sz val="9"/>
            <color indexed="81"/>
            <rFont val="Tahoma"/>
            <family val="2"/>
          </rPr>
          <t>Metric = G1_1_More10UpTo15Yrs_Amount_x000D_
Data Type = Bk_Number 19 - 9_x000D_
Bk_Sfp_Assets = EquityInvestments</t>
        </r>
      </text>
    </comment>
    <comment ref="N13" authorId="0" shapeId="0" xr:uid="{00000000-0006-0000-3200-00004C000000}">
      <text>
        <r>
          <rPr>
            <b/>
            <sz val="9"/>
            <color indexed="81"/>
            <rFont val="Tahoma"/>
            <family val="2"/>
          </rPr>
          <t>Metric = G1_1_More15UpTo20Yrs_Amount_x000D_
Data Type = Bk_Number 19 - 9_x000D_
Bk_Sfp_Assets = EquityInvestments</t>
        </r>
      </text>
    </comment>
    <comment ref="O13" authorId="0" shapeId="0" xr:uid="{00000000-0006-0000-3200-00004D000000}">
      <text>
        <r>
          <rPr>
            <b/>
            <sz val="9"/>
            <color indexed="81"/>
            <rFont val="Tahoma"/>
            <family val="2"/>
          </rPr>
          <t>Metric = G1_1_More20Yrs_Amount_x000D_
Data Type = Bk_Number 19 - 9_x000D_
Bk_Sfp_Assets = EquityInvestments</t>
        </r>
      </text>
    </comment>
    <comment ref="P13" authorId="0" shapeId="0" xr:uid="{00000000-0006-0000-3200-00004E000000}">
      <text>
        <r>
          <rPr>
            <b/>
            <sz val="9"/>
            <color indexed="81"/>
            <rFont val="Tahoma"/>
            <family val="2"/>
          </rPr>
          <t>Metric = G1_1_NonIntRateSensitive_Amount_x000D_
Data Type = Bk_Number 19 - 9_x000D_
Bk_Sfp_Assets = EquityInvestments</t>
        </r>
      </text>
    </comment>
    <comment ref="D14" authorId="0" shapeId="0" xr:uid="{00000000-0006-0000-3200-00004F000000}">
      <text>
        <r>
          <rPr>
            <b/>
            <sz val="9"/>
            <color indexed="81"/>
            <rFont val="Tahoma"/>
            <family val="2"/>
          </rPr>
          <t>Metric = G1_1_0To1Mnth_Amount_x000D_
Data Type = Bk_Number 19 - 9_x000D_
Bk_Sfp_Assets = LoansAdvances</t>
        </r>
      </text>
    </comment>
    <comment ref="E14" authorId="0" shapeId="0" xr:uid="{00000000-0006-0000-3200-000050000000}">
      <text>
        <r>
          <rPr>
            <b/>
            <sz val="9"/>
            <color indexed="81"/>
            <rFont val="Tahoma"/>
            <family val="2"/>
          </rPr>
          <t>Metric = G1_1_More1UpTo3Mnth_Amount_x000D_
Data Type = Bk_Number 19 - 9_x000D_
Bk_Sfp_Assets = LoansAdvances</t>
        </r>
      </text>
    </comment>
    <comment ref="F14" authorId="0" shapeId="0" xr:uid="{00000000-0006-0000-3200-000051000000}">
      <text>
        <r>
          <rPr>
            <b/>
            <sz val="9"/>
            <color indexed="81"/>
            <rFont val="Tahoma"/>
            <family val="2"/>
          </rPr>
          <t>Metric = G1_1_More3UpTo6Mnth_Amount_x000D_
Data Type = Bk_Number 19 - 9_x000D_
Bk_Sfp_Assets = LoansAdvances</t>
        </r>
      </text>
    </comment>
    <comment ref="G14" authorId="0" shapeId="0" xr:uid="{00000000-0006-0000-3200-000052000000}">
      <text>
        <r>
          <rPr>
            <b/>
            <sz val="9"/>
            <color indexed="81"/>
            <rFont val="Tahoma"/>
            <family val="2"/>
          </rPr>
          <t>Metric = G1_1_More6UpTo12Mnth_Amount_x000D_
Data Type = Bk_Number 19 - 9_x000D_
Bk_Sfp_Assets = LoansAdvances</t>
        </r>
      </text>
    </comment>
    <comment ref="H14" authorId="0" shapeId="0" xr:uid="{00000000-0006-0000-3200-000053000000}">
      <text>
        <r>
          <rPr>
            <b/>
            <sz val="9"/>
            <color indexed="81"/>
            <rFont val="Tahoma"/>
            <family val="2"/>
          </rPr>
          <t>Metric = G1_1_More1UpTo2Yrs_Amount_x000D_
Data Type = Bk_Number 19 - 9_x000D_
Bk_Sfp_Assets = LoansAdvances</t>
        </r>
      </text>
    </comment>
    <comment ref="I14" authorId="0" shapeId="0" xr:uid="{00000000-0006-0000-3200-000054000000}">
      <text>
        <r>
          <rPr>
            <b/>
            <sz val="9"/>
            <color indexed="81"/>
            <rFont val="Tahoma"/>
            <family val="2"/>
          </rPr>
          <t>Metric = G1_1_More2UpTo3Yrs_Amount_x000D_
Data Type = Bk_Number 19 - 9_x000D_
Bk_Sfp_Assets = LoansAdvances</t>
        </r>
      </text>
    </comment>
    <comment ref="J14" authorId="0" shapeId="0" xr:uid="{00000000-0006-0000-3200-000055000000}">
      <text>
        <r>
          <rPr>
            <b/>
            <sz val="9"/>
            <color indexed="81"/>
            <rFont val="Tahoma"/>
            <family val="2"/>
          </rPr>
          <t>Metric = G1_1_More3UpTo5Yrs_Amount_x000D_
Data Type = Bk_Number 19 - 9_x000D_
Bk_Sfp_Assets = LoansAdvances</t>
        </r>
      </text>
    </comment>
    <comment ref="K14" authorId="0" shapeId="0" xr:uid="{00000000-0006-0000-3200-000056000000}">
      <text>
        <r>
          <rPr>
            <b/>
            <sz val="9"/>
            <color indexed="81"/>
            <rFont val="Tahoma"/>
            <family val="2"/>
          </rPr>
          <t>Metric = G1_1_More5UpTo7Yrs_Amount_x000D_
Data Type = Bk_Number 19 - 9_x000D_
Bk_Sfp_Assets = LoansAdvances</t>
        </r>
      </text>
    </comment>
    <comment ref="L14" authorId="0" shapeId="0" xr:uid="{00000000-0006-0000-3200-000057000000}">
      <text>
        <r>
          <rPr>
            <b/>
            <sz val="9"/>
            <color indexed="81"/>
            <rFont val="Tahoma"/>
            <family val="2"/>
          </rPr>
          <t>Metric = G1_1_More7UpTo10Yrs_Amount_x000D_
Data Type = Bk_Number 19 - 9_x000D_
Bk_Sfp_Assets = LoansAdvances</t>
        </r>
      </text>
    </comment>
    <comment ref="M14" authorId="0" shapeId="0" xr:uid="{00000000-0006-0000-3200-000058000000}">
      <text>
        <r>
          <rPr>
            <b/>
            <sz val="9"/>
            <color indexed="81"/>
            <rFont val="Tahoma"/>
            <family val="2"/>
          </rPr>
          <t>Metric = G1_1_More10UpTo15Yrs_Amount_x000D_
Data Type = Bk_Number 19 - 9_x000D_
Bk_Sfp_Assets = LoansAdvances</t>
        </r>
      </text>
    </comment>
    <comment ref="N14" authorId="0" shapeId="0" xr:uid="{00000000-0006-0000-3200-000059000000}">
      <text>
        <r>
          <rPr>
            <b/>
            <sz val="9"/>
            <color indexed="81"/>
            <rFont val="Tahoma"/>
            <family val="2"/>
          </rPr>
          <t>Metric = G1_1_More15UpTo20Yrs_Amount_x000D_
Data Type = Bk_Number 19 - 9_x000D_
Bk_Sfp_Assets = LoansAdvances</t>
        </r>
      </text>
    </comment>
    <comment ref="O14" authorId="0" shapeId="0" xr:uid="{00000000-0006-0000-3200-00005A000000}">
      <text>
        <r>
          <rPr>
            <b/>
            <sz val="9"/>
            <color indexed="81"/>
            <rFont val="Tahoma"/>
            <family val="2"/>
          </rPr>
          <t>Metric = G1_1_More20Yrs_Amount_x000D_
Data Type = Bk_Number 19 - 9_x000D_
Bk_Sfp_Assets = LoansAdvances</t>
        </r>
      </text>
    </comment>
    <comment ref="P14" authorId="0" shapeId="0" xr:uid="{00000000-0006-0000-3200-00005B000000}">
      <text>
        <r>
          <rPr>
            <b/>
            <sz val="9"/>
            <color indexed="81"/>
            <rFont val="Tahoma"/>
            <family val="2"/>
          </rPr>
          <t>Metric = G1_1_NonIntRateSensitive_Amount_x000D_
Data Type = Bk_Number 19 - 9_x000D_
Bk_Sfp_Assets = LoansAdvances</t>
        </r>
      </text>
    </comment>
    <comment ref="D15" authorId="0" shapeId="0" xr:uid="{00000000-0006-0000-3200-00005C000000}">
      <text>
        <r>
          <rPr>
            <b/>
            <sz val="9"/>
            <color indexed="81"/>
            <rFont val="Tahoma"/>
            <family val="2"/>
          </rPr>
          <t>Metric = G1_1_0To1Mnth_Amount_x000D_
Data Type = Bk_Number 19 - 9_x000D_
Bk_Sfp_Assets = BillsDiscountedPurchased</t>
        </r>
      </text>
    </comment>
    <comment ref="E15" authorId="0" shapeId="0" xr:uid="{00000000-0006-0000-3200-00005D000000}">
      <text>
        <r>
          <rPr>
            <b/>
            <sz val="9"/>
            <color indexed="81"/>
            <rFont val="Tahoma"/>
            <family val="2"/>
          </rPr>
          <t>Metric = G1_1_More1UpTo3Mnth_Amount_x000D_
Data Type = Bk_Number 19 - 9_x000D_
Bk_Sfp_Assets = BillsDiscountedPurchased</t>
        </r>
      </text>
    </comment>
    <comment ref="F15" authorId="0" shapeId="0" xr:uid="{00000000-0006-0000-3200-00005E000000}">
      <text>
        <r>
          <rPr>
            <b/>
            <sz val="9"/>
            <color indexed="81"/>
            <rFont val="Tahoma"/>
            <family val="2"/>
          </rPr>
          <t>Metric = G1_1_More3UpTo6Mnth_Amount_x000D_
Data Type = Bk_Number 19 - 9_x000D_
Bk_Sfp_Assets = BillsDiscountedPurchased</t>
        </r>
      </text>
    </comment>
    <comment ref="G15" authorId="0" shapeId="0" xr:uid="{00000000-0006-0000-3200-00005F000000}">
      <text>
        <r>
          <rPr>
            <b/>
            <sz val="9"/>
            <color indexed="81"/>
            <rFont val="Tahoma"/>
            <family val="2"/>
          </rPr>
          <t>Metric = G1_1_More6UpTo12Mnth_Amount_x000D_
Data Type = Bk_Number 19 - 9_x000D_
Bk_Sfp_Assets = BillsDiscountedPurchased</t>
        </r>
      </text>
    </comment>
    <comment ref="H15" authorId="0" shapeId="0" xr:uid="{00000000-0006-0000-3200-000060000000}">
      <text>
        <r>
          <rPr>
            <b/>
            <sz val="9"/>
            <color indexed="81"/>
            <rFont val="Tahoma"/>
            <family val="2"/>
          </rPr>
          <t>Metric = G1_1_More1UpTo2Yrs_Amount_x000D_
Data Type = Bk_Number 19 - 9_x000D_
Bk_Sfp_Assets = BillsDiscountedPurchased</t>
        </r>
      </text>
    </comment>
    <comment ref="I15" authorId="0" shapeId="0" xr:uid="{00000000-0006-0000-3200-000061000000}">
      <text>
        <r>
          <rPr>
            <b/>
            <sz val="9"/>
            <color indexed="81"/>
            <rFont val="Tahoma"/>
            <family val="2"/>
          </rPr>
          <t>Metric = G1_1_More2UpTo3Yrs_Amount_x000D_
Data Type = Bk_Number 19 - 9_x000D_
Bk_Sfp_Assets = BillsDiscountedPurchased</t>
        </r>
      </text>
    </comment>
    <comment ref="J15" authorId="0" shapeId="0" xr:uid="{00000000-0006-0000-3200-000062000000}">
      <text>
        <r>
          <rPr>
            <b/>
            <sz val="9"/>
            <color indexed="81"/>
            <rFont val="Tahoma"/>
            <family val="2"/>
          </rPr>
          <t>Metric = G1_1_More3UpTo5Yrs_Amount_x000D_
Data Type = Bk_Number 19 - 9_x000D_
Bk_Sfp_Assets = BillsDiscountedPurchased</t>
        </r>
      </text>
    </comment>
    <comment ref="K15" authorId="0" shapeId="0" xr:uid="{00000000-0006-0000-3200-000063000000}">
      <text>
        <r>
          <rPr>
            <b/>
            <sz val="9"/>
            <color indexed="81"/>
            <rFont val="Tahoma"/>
            <family val="2"/>
          </rPr>
          <t>Metric = G1_1_More5UpTo7Yrs_Amount_x000D_
Data Type = Bk_Number 19 - 9_x000D_
Bk_Sfp_Assets = BillsDiscountedPurchased</t>
        </r>
      </text>
    </comment>
    <comment ref="L15" authorId="0" shapeId="0" xr:uid="{00000000-0006-0000-3200-000064000000}">
      <text>
        <r>
          <rPr>
            <b/>
            <sz val="9"/>
            <color indexed="81"/>
            <rFont val="Tahoma"/>
            <family val="2"/>
          </rPr>
          <t>Metric = G1_1_More7UpTo10Yrs_Amount_x000D_
Data Type = Bk_Number 19 - 9_x000D_
Bk_Sfp_Assets = BillsDiscountedPurchased</t>
        </r>
      </text>
    </comment>
    <comment ref="M15" authorId="0" shapeId="0" xr:uid="{00000000-0006-0000-3200-000065000000}">
      <text>
        <r>
          <rPr>
            <b/>
            <sz val="9"/>
            <color indexed="81"/>
            <rFont val="Tahoma"/>
            <family val="2"/>
          </rPr>
          <t>Metric = G1_1_More10UpTo15Yrs_Amount_x000D_
Data Type = Bk_Number 19 - 9_x000D_
Bk_Sfp_Assets = BillsDiscountedPurchased</t>
        </r>
      </text>
    </comment>
    <comment ref="N15" authorId="0" shapeId="0" xr:uid="{00000000-0006-0000-3200-000066000000}">
      <text>
        <r>
          <rPr>
            <b/>
            <sz val="9"/>
            <color indexed="81"/>
            <rFont val="Tahoma"/>
            <family val="2"/>
          </rPr>
          <t>Metric = G1_1_More15UpTo20Yrs_Amount_x000D_
Data Type = Bk_Number 19 - 9_x000D_
Bk_Sfp_Assets = BillsDiscountedPurchased</t>
        </r>
      </text>
    </comment>
    <comment ref="O15" authorId="0" shapeId="0" xr:uid="{00000000-0006-0000-3200-000067000000}">
      <text>
        <r>
          <rPr>
            <b/>
            <sz val="9"/>
            <color indexed="81"/>
            <rFont val="Tahoma"/>
            <family val="2"/>
          </rPr>
          <t>Metric = G1_1_More20Yrs_Amount_x000D_
Data Type = Bk_Number 19 - 9_x000D_
Bk_Sfp_Assets = BillsDiscountedPurchased</t>
        </r>
      </text>
    </comment>
    <comment ref="P15" authorId="0" shapeId="0" xr:uid="{00000000-0006-0000-3200-000068000000}">
      <text>
        <r>
          <rPr>
            <b/>
            <sz val="9"/>
            <color indexed="81"/>
            <rFont val="Tahoma"/>
            <family val="2"/>
          </rPr>
          <t>Metric = G1_1_NonIntRateSensitive_Amount_x000D_
Data Type = Bk_Number 19 - 9_x000D_
Bk_Sfp_Assets = BillsDiscountedPurchased</t>
        </r>
      </text>
    </comment>
    <comment ref="D16" authorId="0" shapeId="0" xr:uid="{00000000-0006-0000-3200-000069000000}">
      <text>
        <r>
          <rPr>
            <b/>
            <sz val="9"/>
            <color indexed="81"/>
            <rFont val="Tahoma"/>
            <family val="2"/>
          </rPr>
          <t>Metric = G1_1_0To1Mnth_Amount_x000D_
Data Type = Bk_Number 19 - 9_x000D_
Bk_Sfp_Assets = IntangibleAssets</t>
        </r>
      </text>
    </comment>
    <comment ref="E16" authorId="0" shapeId="0" xr:uid="{00000000-0006-0000-3200-00006A000000}">
      <text>
        <r>
          <rPr>
            <b/>
            <sz val="9"/>
            <color indexed="81"/>
            <rFont val="Tahoma"/>
            <family val="2"/>
          </rPr>
          <t>Metric = G1_1_More1UpTo3Mnth_Amount_x000D_
Data Type = Bk_Number 19 - 9_x000D_
Bk_Sfp_Assets = IntangibleAssets</t>
        </r>
      </text>
    </comment>
    <comment ref="F16" authorId="0" shapeId="0" xr:uid="{00000000-0006-0000-3200-00006B000000}">
      <text>
        <r>
          <rPr>
            <b/>
            <sz val="9"/>
            <color indexed="81"/>
            <rFont val="Tahoma"/>
            <family val="2"/>
          </rPr>
          <t>Metric = G1_1_More3UpTo6Mnth_Amount_x000D_
Data Type = Bk_Number 19 - 9_x000D_
Bk_Sfp_Assets = IntangibleAssets</t>
        </r>
      </text>
    </comment>
    <comment ref="G16" authorId="0" shapeId="0" xr:uid="{00000000-0006-0000-3200-00006C000000}">
      <text>
        <r>
          <rPr>
            <b/>
            <sz val="9"/>
            <color indexed="81"/>
            <rFont val="Tahoma"/>
            <family val="2"/>
          </rPr>
          <t>Metric = G1_1_More6UpTo12Mnth_Amount_x000D_
Data Type = Bk_Number 19 - 9_x000D_
Bk_Sfp_Assets = IntangibleAssets</t>
        </r>
      </text>
    </comment>
    <comment ref="H16" authorId="0" shapeId="0" xr:uid="{00000000-0006-0000-3200-00006D000000}">
      <text>
        <r>
          <rPr>
            <b/>
            <sz val="9"/>
            <color indexed="81"/>
            <rFont val="Tahoma"/>
            <family val="2"/>
          </rPr>
          <t>Metric = G1_1_More1UpTo2Yrs_Amount_x000D_
Data Type = Bk_Number 19 - 9_x000D_
Bk_Sfp_Assets = IntangibleAssets</t>
        </r>
      </text>
    </comment>
    <comment ref="I16" authorId="0" shapeId="0" xr:uid="{00000000-0006-0000-3200-00006E000000}">
      <text>
        <r>
          <rPr>
            <b/>
            <sz val="9"/>
            <color indexed="81"/>
            <rFont val="Tahoma"/>
            <family val="2"/>
          </rPr>
          <t>Metric = G1_1_More2UpTo3Yrs_Amount_x000D_
Data Type = Bk_Number 19 - 9_x000D_
Bk_Sfp_Assets = IntangibleAssets</t>
        </r>
      </text>
    </comment>
    <comment ref="J16" authorId="0" shapeId="0" xr:uid="{00000000-0006-0000-3200-00006F000000}">
      <text>
        <r>
          <rPr>
            <b/>
            <sz val="9"/>
            <color indexed="81"/>
            <rFont val="Tahoma"/>
            <family val="2"/>
          </rPr>
          <t>Metric = G1_1_More3UpTo5Yrs_Amount_x000D_
Data Type = Bk_Number 19 - 9_x000D_
Bk_Sfp_Assets = IntangibleAssets</t>
        </r>
      </text>
    </comment>
    <comment ref="K16" authorId="0" shapeId="0" xr:uid="{00000000-0006-0000-3200-000070000000}">
      <text>
        <r>
          <rPr>
            <b/>
            <sz val="9"/>
            <color indexed="81"/>
            <rFont val="Tahoma"/>
            <family val="2"/>
          </rPr>
          <t>Metric = G1_1_More5UpTo7Yrs_Amount_x000D_
Data Type = Bk_Number 19 - 9_x000D_
Bk_Sfp_Assets = IntangibleAssets</t>
        </r>
      </text>
    </comment>
    <comment ref="L16" authorId="0" shapeId="0" xr:uid="{00000000-0006-0000-3200-000071000000}">
      <text>
        <r>
          <rPr>
            <b/>
            <sz val="9"/>
            <color indexed="81"/>
            <rFont val="Tahoma"/>
            <family val="2"/>
          </rPr>
          <t>Metric = G1_1_More7UpTo10Yrs_Amount_x000D_
Data Type = Bk_Number 19 - 9_x000D_
Bk_Sfp_Assets = IntangibleAssets</t>
        </r>
      </text>
    </comment>
    <comment ref="M16" authorId="0" shapeId="0" xr:uid="{00000000-0006-0000-3200-000072000000}">
      <text>
        <r>
          <rPr>
            <b/>
            <sz val="9"/>
            <color indexed="81"/>
            <rFont val="Tahoma"/>
            <family val="2"/>
          </rPr>
          <t>Metric = G1_1_More10UpTo15Yrs_Amount_x000D_
Data Type = Bk_Number 19 - 9_x000D_
Bk_Sfp_Assets = IntangibleAssets</t>
        </r>
      </text>
    </comment>
    <comment ref="N16" authorId="0" shapeId="0" xr:uid="{00000000-0006-0000-3200-000073000000}">
      <text>
        <r>
          <rPr>
            <b/>
            <sz val="9"/>
            <color indexed="81"/>
            <rFont val="Tahoma"/>
            <family val="2"/>
          </rPr>
          <t>Metric = G1_1_More15UpTo20Yrs_Amount_x000D_
Data Type = Bk_Number 19 - 9_x000D_
Bk_Sfp_Assets = IntangibleAssets</t>
        </r>
      </text>
    </comment>
    <comment ref="O16" authorId="0" shapeId="0" xr:uid="{00000000-0006-0000-3200-000074000000}">
      <text>
        <r>
          <rPr>
            <b/>
            <sz val="9"/>
            <color indexed="81"/>
            <rFont val="Tahoma"/>
            <family val="2"/>
          </rPr>
          <t>Metric = G1_1_More20Yrs_Amount_x000D_
Data Type = Bk_Number 19 - 9_x000D_
Bk_Sfp_Assets = IntangibleAssets</t>
        </r>
      </text>
    </comment>
    <comment ref="P16" authorId="0" shapeId="0" xr:uid="{00000000-0006-0000-3200-000075000000}">
      <text>
        <r>
          <rPr>
            <b/>
            <sz val="9"/>
            <color indexed="81"/>
            <rFont val="Tahoma"/>
            <family val="2"/>
          </rPr>
          <t>Metric = G1_1_NonIntRateSensitive_Amount_x000D_
Data Type = Bk_Number 19 - 9_x000D_
Bk_Sfp_Assets = IntangibleAssets</t>
        </r>
      </text>
    </comment>
    <comment ref="D17" authorId="0" shapeId="0" xr:uid="{00000000-0006-0000-3200-000076000000}">
      <text>
        <r>
          <rPr>
            <b/>
            <sz val="9"/>
            <color indexed="81"/>
            <rFont val="Tahoma"/>
            <family val="2"/>
          </rPr>
          <t>Metric = G1_1_0To1Mnth_Amount_x000D_
Data Type = Bk_Number 19 - 9_x000D_
Bk_Sfp_Assets = PropertiesEquipment</t>
        </r>
      </text>
    </comment>
    <comment ref="E17" authorId="0" shapeId="0" xr:uid="{00000000-0006-0000-3200-000077000000}">
      <text>
        <r>
          <rPr>
            <b/>
            <sz val="9"/>
            <color indexed="81"/>
            <rFont val="Tahoma"/>
            <family val="2"/>
          </rPr>
          <t>Metric = G1_1_More1UpTo3Mnth_Amount_x000D_
Data Type = Bk_Number 19 - 9_x000D_
Bk_Sfp_Assets = PropertiesEquipment</t>
        </r>
      </text>
    </comment>
    <comment ref="F17" authorId="0" shapeId="0" xr:uid="{00000000-0006-0000-3200-000078000000}">
      <text>
        <r>
          <rPr>
            <b/>
            <sz val="9"/>
            <color indexed="81"/>
            <rFont val="Tahoma"/>
            <family val="2"/>
          </rPr>
          <t>Metric = G1_1_More3UpTo6Mnth_Amount_x000D_
Data Type = Bk_Number 19 - 9_x000D_
Bk_Sfp_Assets = PropertiesEquipment</t>
        </r>
      </text>
    </comment>
    <comment ref="G17" authorId="0" shapeId="0" xr:uid="{00000000-0006-0000-3200-000079000000}">
      <text>
        <r>
          <rPr>
            <b/>
            <sz val="9"/>
            <color indexed="81"/>
            <rFont val="Tahoma"/>
            <family val="2"/>
          </rPr>
          <t>Metric = G1_1_More6UpTo12Mnth_Amount_x000D_
Data Type = Bk_Number 19 - 9_x000D_
Bk_Sfp_Assets = PropertiesEquipment</t>
        </r>
      </text>
    </comment>
    <comment ref="H17" authorId="0" shapeId="0" xr:uid="{00000000-0006-0000-3200-00007A000000}">
      <text>
        <r>
          <rPr>
            <b/>
            <sz val="9"/>
            <color indexed="81"/>
            <rFont val="Tahoma"/>
            <family val="2"/>
          </rPr>
          <t>Metric = G1_1_More1UpTo2Yrs_Amount_x000D_
Data Type = Bk_Number 19 - 9_x000D_
Bk_Sfp_Assets = PropertiesEquipment</t>
        </r>
      </text>
    </comment>
    <comment ref="I17" authorId="0" shapeId="0" xr:uid="{00000000-0006-0000-3200-00007B000000}">
      <text>
        <r>
          <rPr>
            <b/>
            <sz val="9"/>
            <color indexed="81"/>
            <rFont val="Tahoma"/>
            <family val="2"/>
          </rPr>
          <t>Metric = G1_1_More2UpTo3Yrs_Amount_x000D_
Data Type = Bk_Number 19 - 9_x000D_
Bk_Sfp_Assets = PropertiesEquipment</t>
        </r>
      </text>
    </comment>
    <comment ref="J17" authorId="0" shapeId="0" xr:uid="{00000000-0006-0000-3200-00007C000000}">
      <text>
        <r>
          <rPr>
            <b/>
            <sz val="9"/>
            <color indexed="81"/>
            <rFont val="Tahoma"/>
            <family val="2"/>
          </rPr>
          <t>Metric = G1_1_More3UpTo5Yrs_Amount_x000D_
Data Type = Bk_Number 19 - 9_x000D_
Bk_Sfp_Assets = PropertiesEquipment</t>
        </r>
      </text>
    </comment>
    <comment ref="K17" authorId="0" shapeId="0" xr:uid="{00000000-0006-0000-3200-00007D000000}">
      <text>
        <r>
          <rPr>
            <b/>
            <sz val="9"/>
            <color indexed="81"/>
            <rFont val="Tahoma"/>
            <family val="2"/>
          </rPr>
          <t>Metric = G1_1_More5UpTo7Yrs_Amount_x000D_
Data Type = Bk_Number 19 - 9_x000D_
Bk_Sfp_Assets = PropertiesEquipment</t>
        </r>
      </text>
    </comment>
    <comment ref="L17" authorId="0" shapeId="0" xr:uid="{00000000-0006-0000-3200-00007E000000}">
      <text>
        <r>
          <rPr>
            <b/>
            <sz val="9"/>
            <color indexed="81"/>
            <rFont val="Tahoma"/>
            <family val="2"/>
          </rPr>
          <t>Metric = G1_1_More7UpTo10Yrs_Amount_x000D_
Data Type = Bk_Number 19 - 9_x000D_
Bk_Sfp_Assets = PropertiesEquipment</t>
        </r>
      </text>
    </comment>
    <comment ref="M17" authorId="0" shapeId="0" xr:uid="{00000000-0006-0000-3200-00007F000000}">
      <text>
        <r>
          <rPr>
            <b/>
            <sz val="9"/>
            <color indexed="81"/>
            <rFont val="Tahoma"/>
            <family val="2"/>
          </rPr>
          <t>Metric = G1_1_More10UpTo15Yrs_Amount_x000D_
Data Type = Bk_Number 19 - 9_x000D_
Bk_Sfp_Assets = PropertiesEquipment</t>
        </r>
      </text>
    </comment>
    <comment ref="N17" authorId="0" shapeId="0" xr:uid="{00000000-0006-0000-3200-000080000000}">
      <text>
        <r>
          <rPr>
            <b/>
            <sz val="9"/>
            <color indexed="81"/>
            <rFont val="Tahoma"/>
            <family val="2"/>
          </rPr>
          <t>Metric = G1_1_More15UpTo20Yrs_Amount_x000D_
Data Type = Bk_Number 19 - 9_x000D_
Bk_Sfp_Assets = PropertiesEquipment</t>
        </r>
      </text>
    </comment>
    <comment ref="O17" authorId="0" shapeId="0" xr:uid="{00000000-0006-0000-3200-000081000000}">
      <text>
        <r>
          <rPr>
            <b/>
            <sz val="9"/>
            <color indexed="81"/>
            <rFont val="Tahoma"/>
            <family val="2"/>
          </rPr>
          <t>Metric = G1_1_More20Yrs_Amount_x000D_
Data Type = Bk_Number 19 - 9_x000D_
Bk_Sfp_Assets = PropertiesEquipment</t>
        </r>
      </text>
    </comment>
    <comment ref="P17" authorId="0" shapeId="0" xr:uid="{00000000-0006-0000-3200-000082000000}">
      <text>
        <r>
          <rPr>
            <b/>
            <sz val="9"/>
            <color indexed="81"/>
            <rFont val="Tahoma"/>
            <family val="2"/>
          </rPr>
          <t>Metric = G1_1_NonIntRateSensitive_Amount_x000D_
Data Type = Bk_Number 19 - 9_x000D_
Bk_Sfp_Assets = PropertiesEquipment</t>
        </r>
      </text>
    </comment>
    <comment ref="D18" authorId="0" shapeId="0" xr:uid="{00000000-0006-0000-3200-000083000000}">
      <text>
        <r>
          <rPr>
            <b/>
            <sz val="9"/>
            <color indexed="81"/>
            <rFont val="Tahoma"/>
            <family val="2"/>
          </rPr>
          <t>Metric = G1_1_0To1Mnth_Amount_x000D_
Data Type = Bk_Number 19 - 9_x000D_
Bk_Sfp_Assets = AssetsHeldForSale</t>
        </r>
      </text>
    </comment>
    <comment ref="E18" authorId="0" shapeId="0" xr:uid="{00000000-0006-0000-3200-000084000000}">
      <text>
        <r>
          <rPr>
            <b/>
            <sz val="9"/>
            <color indexed="81"/>
            <rFont val="Tahoma"/>
            <family val="2"/>
          </rPr>
          <t>Metric = G1_1_More1UpTo3Mnth_Amount_x000D_
Data Type = Bk_Number 19 - 9_x000D_
Bk_Sfp_Assets = AssetsHeldForSale</t>
        </r>
      </text>
    </comment>
    <comment ref="F18" authorId="0" shapeId="0" xr:uid="{00000000-0006-0000-3200-000085000000}">
      <text>
        <r>
          <rPr>
            <b/>
            <sz val="9"/>
            <color indexed="81"/>
            <rFont val="Tahoma"/>
            <family val="2"/>
          </rPr>
          <t>Metric = G1_1_More3UpTo6Mnth_Amount_x000D_
Data Type = Bk_Number 19 - 9_x000D_
Bk_Sfp_Assets = AssetsHeldForSale</t>
        </r>
      </text>
    </comment>
    <comment ref="G18" authorId="0" shapeId="0" xr:uid="{00000000-0006-0000-3200-000086000000}">
      <text>
        <r>
          <rPr>
            <b/>
            <sz val="9"/>
            <color indexed="81"/>
            <rFont val="Tahoma"/>
            <family val="2"/>
          </rPr>
          <t>Metric = G1_1_More6UpTo12Mnth_Amount_x000D_
Data Type = Bk_Number 19 - 9_x000D_
Bk_Sfp_Assets = AssetsHeldForSale</t>
        </r>
      </text>
    </comment>
    <comment ref="H18" authorId="0" shapeId="0" xr:uid="{00000000-0006-0000-3200-000087000000}">
      <text>
        <r>
          <rPr>
            <b/>
            <sz val="9"/>
            <color indexed="81"/>
            <rFont val="Tahoma"/>
            <family val="2"/>
          </rPr>
          <t>Metric = G1_1_More1UpTo2Yrs_Amount_x000D_
Data Type = Bk_Number 19 - 9_x000D_
Bk_Sfp_Assets = AssetsHeldForSale</t>
        </r>
      </text>
    </comment>
    <comment ref="I18" authorId="0" shapeId="0" xr:uid="{00000000-0006-0000-3200-000088000000}">
      <text>
        <r>
          <rPr>
            <b/>
            <sz val="9"/>
            <color indexed="81"/>
            <rFont val="Tahoma"/>
            <family val="2"/>
          </rPr>
          <t>Metric = G1_1_More2UpTo3Yrs_Amount_x000D_
Data Type = Bk_Number 19 - 9_x000D_
Bk_Sfp_Assets = AssetsHeldForSale</t>
        </r>
      </text>
    </comment>
    <comment ref="J18" authorId="0" shapeId="0" xr:uid="{00000000-0006-0000-3200-000089000000}">
      <text>
        <r>
          <rPr>
            <b/>
            <sz val="9"/>
            <color indexed="81"/>
            <rFont val="Tahoma"/>
            <family val="2"/>
          </rPr>
          <t>Metric = G1_1_More3UpTo5Yrs_Amount_x000D_
Data Type = Bk_Number 19 - 9_x000D_
Bk_Sfp_Assets = AssetsHeldForSale</t>
        </r>
      </text>
    </comment>
    <comment ref="K18" authorId="0" shapeId="0" xr:uid="{00000000-0006-0000-3200-00008A000000}">
      <text>
        <r>
          <rPr>
            <b/>
            <sz val="9"/>
            <color indexed="81"/>
            <rFont val="Tahoma"/>
            <family val="2"/>
          </rPr>
          <t>Metric = G1_1_More5UpTo7Yrs_Amount_x000D_
Data Type = Bk_Number 19 - 9_x000D_
Bk_Sfp_Assets = AssetsHeldForSale</t>
        </r>
      </text>
    </comment>
    <comment ref="L18" authorId="0" shapeId="0" xr:uid="{00000000-0006-0000-3200-00008B000000}">
      <text>
        <r>
          <rPr>
            <b/>
            <sz val="9"/>
            <color indexed="81"/>
            <rFont val="Tahoma"/>
            <family val="2"/>
          </rPr>
          <t>Metric = G1_1_More7UpTo10Yrs_Amount_x000D_
Data Type = Bk_Number 19 - 9_x000D_
Bk_Sfp_Assets = AssetsHeldForSale</t>
        </r>
      </text>
    </comment>
    <comment ref="M18" authorId="0" shapeId="0" xr:uid="{00000000-0006-0000-3200-00008C000000}">
      <text>
        <r>
          <rPr>
            <b/>
            <sz val="9"/>
            <color indexed="81"/>
            <rFont val="Tahoma"/>
            <family val="2"/>
          </rPr>
          <t>Metric = G1_1_More10UpTo15Yrs_Amount_x000D_
Data Type = Bk_Number 19 - 9_x000D_
Bk_Sfp_Assets = AssetsHeldForSale</t>
        </r>
      </text>
    </comment>
    <comment ref="N18" authorId="0" shapeId="0" xr:uid="{00000000-0006-0000-3200-00008D000000}">
      <text>
        <r>
          <rPr>
            <b/>
            <sz val="9"/>
            <color indexed="81"/>
            <rFont val="Tahoma"/>
            <family val="2"/>
          </rPr>
          <t>Metric = G1_1_More15UpTo20Yrs_Amount_x000D_
Data Type = Bk_Number 19 - 9_x000D_
Bk_Sfp_Assets = AssetsHeldForSale</t>
        </r>
      </text>
    </comment>
    <comment ref="O18" authorId="0" shapeId="0" xr:uid="{00000000-0006-0000-3200-00008E000000}">
      <text>
        <r>
          <rPr>
            <b/>
            <sz val="9"/>
            <color indexed="81"/>
            <rFont val="Tahoma"/>
            <family val="2"/>
          </rPr>
          <t>Metric = G1_1_More20Yrs_Amount_x000D_
Data Type = Bk_Number 19 - 9_x000D_
Bk_Sfp_Assets = AssetsHeldForSale</t>
        </r>
      </text>
    </comment>
    <comment ref="P18" authorId="0" shapeId="0" xr:uid="{00000000-0006-0000-3200-00008F000000}">
      <text>
        <r>
          <rPr>
            <b/>
            <sz val="9"/>
            <color indexed="81"/>
            <rFont val="Tahoma"/>
            <family val="2"/>
          </rPr>
          <t>Metric = G1_1_NonIntRateSensitive_Amount_x000D_
Data Type = Bk_Number 19 - 9_x000D_
Bk_Sfp_Assets = AssetsHeldForSale</t>
        </r>
      </text>
    </comment>
    <comment ref="D19" authorId="0" shapeId="0" xr:uid="{00000000-0006-0000-3200-000090000000}">
      <text>
        <r>
          <rPr>
            <b/>
            <sz val="9"/>
            <color indexed="81"/>
            <rFont val="Tahoma"/>
            <family val="2"/>
          </rPr>
          <t>Metric = G1_1_0To1Mnth_Amount_x000D_
Data Type = Bk_Number 19 - 9_x000D_
Bk_Sfp_Assets = OtherAssets</t>
        </r>
      </text>
    </comment>
    <comment ref="E19" authorId="0" shapeId="0" xr:uid="{00000000-0006-0000-3200-000091000000}">
      <text>
        <r>
          <rPr>
            <b/>
            <sz val="9"/>
            <color indexed="81"/>
            <rFont val="Tahoma"/>
            <family val="2"/>
          </rPr>
          <t>Metric = G1_1_More1UpTo3Mnth_Amount_x000D_
Data Type = Bk_Number 19 - 9_x000D_
Bk_Sfp_Assets = OtherAssets</t>
        </r>
      </text>
    </comment>
    <comment ref="F19" authorId="0" shapeId="0" xr:uid="{00000000-0006-0000-3200-000092000000}">
      <text>
        <r>
          <rPr>
            <b/>
            <sz val="9"/>
            <color indexed="81"/>
            <rFont val="Tahoma"/>
            <family val="2"/>
          </rPr>
          <t>Metric = G1_1_More3UpTo6Mnth_Amount_x000D_
Data Type = Bk_Number 19 - 9_x000D_
Bk_Sfp_Assets = OtherAssets</t>
        </r>
      </text>
    </comment>
    <comment ref="G19" authorId="0" shapeId="0" xr:uid="{00000000-0006-0000-3200-000093000000}">
      <text>
        <r>
          <rPr>
            <b/>
            <sz val="9"/>
            <color indexed="81"/>
            <rFont val="Tahoma"/>
            <family val="2"/>
          </rPr>
          <t>Metric = G1_1_More6UpTo12Mnth_Amount_x000D_
Data Type = Bk_Number 19 - 9_x000D_
Bk_Sfp_Assets = OtherAssets</t>
        </r>
      </text>
    </comment>
    <comment ref="H19" authorId="0" shapeId="0" xr:uid="{00000000-0006-0000-3200-000094000000}">
      <text>
        <r>
          <rPr>
            <b/>
            <sz val="9"/>
            <color indexed="81"/>
            <rFont val="Tahoma"/>
            <family val="2"/>
          </rPr>
          <t>Metric = G1_1_More1UpTo2Yrs_Amount_x000D_
Data Type = Bk_Number 19 - 9_x000D_
Bk_Sfp_Assets = OtherAssets</t>
        </r>
      </text>
    </comment>
    <comment ref="I19" authorId="0" shapeId="0" xr:uid="{00000000-0006-0000-3200-000095000000}">
      <text>
        <r>
          <rPr>
            <b/>
            <sz val="9"/>
            <color indexed="81"/>
            <rFont val="Tahoma"/>
            <family val="2"/>
          </rPr>
          <t>Metric = G1_1_More2UpTo3Yrs_Amount_x000D_
Data Type = Bk_Number 19 - 9_x000D_
Bk_Sfp_Assets = OtherAssets</t>
        </r>
      </text>
    </comment>
    <comment ref="J19" authorId="0" shapeId="0" xr:uid="{00000000-0006-0000-3200-000096000000}">
      <text>
        <r>
          <rPr>
            <b/>
            <sz val="9"/>
            <color indexed="81"/>
            <rFont val="Tahoma"/>
            <family val="2"/>
          </rPr>
          <t>Metric = G1_1_More3UpTo5Yrs_Amount_x000D_
Data Type = Bk_Number 19 - 9_x000D_
Bk_Sfp_Assets = OtherAssets</t>
        </r>
      </text>
    </comment>
    <comment ref="K19" authorId="0" shapeId="0" xr:uid="{00000000-0006-0000-3200-000097000000}">
      <text>
        <r>
          <rPr>
            <b/>
            <sz val="9"/>
            <color indexed="81"/>
            <rFont val="Tahoma"/>
            <family val="2"/>
          </rPr>
          <t>Metric = G1_1_More5UpTo7Yrs_Amount_x000D_
Data Type = Bk_Number 19 - 9_x000D_
Bk_Sfp_Assets = OtherAssets</t>
        </r>
      </text>
    </comment>
    <comment ref="L19" authorId="0" shapeId="0" xr:uid="{00000000-0006-0000-3200-000098000000}">
      <text>
        <r>
          <rPr>
            <b/>
            <sz val="9"/>
            <color indexed="81"/>
            <rFont val="Tahoma"/>
            <family val="2"/>
          </rPr>
          <t>Metric = G1_1_More7UpTo10Yrs_Amount_x000D_
Data Type = Bk_Number 19 - 9_x000D_
Bk_Sfp_Assets = OtherAssets</t>
        </r>
      </text>
    </comment>
    <comment ref="M19" authorId="0" shapeId="0" xr:uid="{00000000-0006-0000-3200-000099000000}">
      <text>
        <r>
          <rPr>
            <b/>
            <sz val="9"/>
            <color indexed="81"/>
            <rFont val="Tahoma"/>
            <family val="2"/>
          </rPr>
          <t>Metric = G1_1_More10UpTo15Yrs_Amount_x000D_
Data Type = Bk_Number 19 - 9_x000D_
Bk_Sfp_Assets = OtherAssets</t>
        </r>
      </text>
    </comment>
    <comment ref="N19" authorId="0" shapeId="0" xr:uid="{00000000-0006-0000-3200-00009A000000}">
      <text>
        <r>
          <rPr>
            <b/>
            <sz val="9"/>
            <color indexed="81"/>
            <rFont val="Tahoma"/>
            <family val="2"/>
          </rPr>
          <t>Metric = G1_1_More15UpTo20Yrs_Amount_x000D_
Data Type = Bk_Number 19 - 9_x000D_
Bk_Sfp_Assets = OtherAssets</t>
        </r>
      </text>
    </comment>
    <comment ref="O19" authorId="0" shapeId="0" xr:uid="{00000000-0006-0000-3200-00009B000000}">
      <text>
        <r>
          <rPr>
            <b/>
            <sz val="9"/>
            <color indexed="81"/>
            <rFont val="Tahoma"/>
            <family val="2"/>
          </rPr>
          <t>Metric = G1_1_More20Yrs_Amount_x000D_
Data Type = Bk_Number 19 - 9_x000D_
Bk_Sfp_Assets = OtherAssets</t>
        </r>
      </text>
    </comment>
    <comment ref="P19" authorId="0" shapeId="0" xr:uid="{00000000-0006-0000-3200-00009C000000}">
      <text>
        <r>
          <rPr>
            <b/>
            <sz val="9"/>
            <color indexed="81"/>
            <rFont val="Tahoma"/>
            <family val="2"/>
          </rPr>
          <t>Metric = G1_1_NonIntRateSensitive_Amount_x000D_
Data Type = Bk_Number 19 - 9_x000D_
Bk_Sfp_Assets = OtherAssets</t>
        </r>
      </text>
    </comment>
    <comment ref="D20" authorId="0" shapeId="0" xr:uid="{00000000-0006-0000-3200-00009D000000}">
      <text>
        <r>
          <rPr>
            <b/>
            <sz val="9"/>
            <color indexed="81"/>
            <rFont val="Tahoma"/>
            <family val="2"/>
          </rPr>
          <t>Metric = G1_1_0To1Mnth_Amount_x000D_
Data Type = Bk_Number 19 - 9_x000D_
Bk_Sfp_Assets = OtherAssets_InsuranceFundInvestmentAssets</t>
        </r>
      </text>
    </comment>
    <comment ref="E20" authorId="0" shapeId="0" xr:uid="{00000000-0006-0000-3200-00009E000000}">
      <text>
        <r>
          <rPr>
            <b/>
            <sz val="9"/>
            <color indexed="81"/>
            <rFont val="Tahoma"/>
            <family val="2"/>
          </rPr>
          <t>Metric = G1_1_More1UpTo3Mnth_Amount_x000D_
Data Type = Bk_Number 19 - 9_x000D_
Bk_Sfp_Assets = OtherAssets_InsuranceFundInvestmentAssets</t>
        </r>
      </text>
    </comment>
    <comment ref="F20" authorId="0" shapeId="0" xr:uid="{00000000-0006-0000-3200-00009F000000}">
      <text>
        <r>
          <rPr>
            <b/>
            <sz val="9"/>
            <color indexed="81"/>
            <rFont val="Tahoma"/>
            <family val="2"/>
          </rPr>
          <t>Metric = G1_1_More3UpTo6Mnth_Amount_x000D_
Data Type = Bk_Number 19 - 9_x000D_
Bk_Sfp_Assets = OtherAssets_InsuranceFundInvestmentAssets</t>
        </r>
      </text>
    </comment>
    <comment ref="G20" authorId="0" shapeId="0" xr:uid="{00000000-0006-0000-3200-0000A0000000}">
      <text>
        <r>
          <rPr>
            <b/>
            <sz val="9"/>
            <color indexed="81"/>
            <rFont val="Tahoma"/>
            <family val="2"/>
          </rPr>
          <t>Metric = G1_1_More6UpTo12Mnth_Amount_x000D_
Data Type = Bk_Number 19 - 9_x000D_
Bk_Sfp_Assets = OtherAssets_InsuranceFundInvestmentAssets</t>
        </r>
      </text>
    </comment>
    <comment ref="H20" authorId="0" shapeId="0" xr:uid="{00000000-0006-0000-3200-0000A1000000}">
      <text>
        <r>
          <rPr>
            <b/>
            <sz val="9"/>
            <color indexed="81"/>
            <rFont val="Tahoma"/>
            <family val="2"/>
          </rPr>
          <t>Metric = G1_1_More1UpTo2Yrs_Amount_x000D_
Data Type = Bk_Number 19 - 9_x000D_
Bk_Sfp_Assets = OtherAssets_InsuranceFundInvestmentAssets</t>
        </r>
      </text>
    </comment>
    <comment ref="I20" authorId="0" shapeId="0" xr:uid="{00000000-0006-0000-3200-0000A2000000}">
      <text>
        <r>
          <rPr>
            <b/>
            <sz val="9"/>
            <color indexed="81"/>
            <rFont val="Tahoma"/>
            <family val="2"/>
          </rPr>
          <t>Metric = G1_1_More2UpTo3Yrs_Amount_x000D_
Data Type = Bk_Number 19 - 9_x000D_
Bk_Sfp_Assets = OtherAssets_InsuranceFundInvestmentAssets</t>
        </r>
      </text>
    </comment>
    <comment ref="J20" authorId="0" shapeId="0" xr:uid="{00000000-0006-0000-3200-0000A3000000}">
      <text>
        <r>
          <rPr>
            <b/>
            <sz val="9"/>
            <color indexed="81"/>
            <rFont val="Tahoma"/>
            <family val="2"/>
          </rPr>
          <t>Metric = G1_1_More3UpTo5Yrs_Amount_x000D_
Data Type = Bk_Number 19 - 9_x000D_
Bk_Sfp_Assets = OtherAssets_InsuranceFundInvestmentAssets</t>
        </r>
      </text>
    </comment>
    <comment ref="K20" authorId="0" shapeId="0" xr:uid="{00000000-0006-0000-3200-0000A4000000}">
      <text>
        <r>
          <rPr>
            <b/>
            <sz val="9"/>
            <color indexed="81"/>
            <rFont val="Tahoma"/>
            <family val="2"/>
          </rPr>
          <t>Metric = G1_1_More5UpTo7Yrs_Amount_x000D_
Data Type = Bk_Number 19 - 9_x000D_
Bk_Sfp_Assets = OtherAssets_InsuranceFundInvestmentAssets</t>
        </r>
      </text>
    </comment>
    <comment ref="L20" authorId="0" shapeId="0" xr:uid="{00000000-0006-0000-3200-0000A5000000}">
      <text>
        <r>
          <rPr>
            <b/>
            <sz val="9"/>
            <color indexed="81"/>
            <rFont val="Tahoma"/>
            <family val="2"/>
          </rPr>
          <t>Metric = G1_1_More7UpTo10Yrs_Amount_x000D_
Data Type = Bk_Number 19 - 9_x000D_
Bk_Sfp_Assets = OtherAssets_InsuranceFundInvestmentAssets</t>
        </r>
      </text>
    </comment>
    <comment ref="M20" authorId="0" shapeId="0" xr:uid="{00000000-0006-0000-3200-0000A6000000}">
      <text>
        <r>
          <rPr>
            <b/>
            <sz val="9"/>
            <color indexed="81"/>
            <rFont val="Tahoma"/>
            <family val="2"/>
          </rPr>
          <t>Metric = G1_1_More10UpTo15Yrs_Amount_x000D_
Data Type = Bk_Number 19 - 9_x000D_
Bk_Sfp_Assets = OtherAssets_InsuranceFundInvestmentAssets</t>
        </r>
      </text>
    </comment>
    <comment ref="N20" authorId="0" shapeId="0" xr:uid="{00000000-0006-0000-3200-0000A7000000}">
      <text>
        <r>
          <rPr>
            <b/>
            <sz val="9"/>
            <color indexed="81"/>
            <rFont val="Tahoma"/>
            <family val="2"/>
          </rPr>
          <t>Metric = G1_1_More15UpTo20Yrs_Amount_x000D_
Data Type = Bk_Number 19 - 9_x000D_
Bk_Sfp_Assets = OtherAssets_InsuranceFundInvestmentAssets</t>
        </r>
      </text>
    </comment>
    <comment ref="O20" authorId="0" shapeId="0" xr:uid="{00000000-0006-0000-3200-0000A8000000}">
      <text>
        <r>
          <rPr>
            <b/>
            <sz val="9"/>
            <color indexed="81"/>
            <rFont val="Tahoma"/>
            <family val="2"/>
          </rPr>
          <t>Metric = G1_1_More20Yrs_Amount_x000D_
Data Type = Bk_Number 19 - 9_x000D_
Bk_Sfp_Assets = OtherAssets_InsuranceFundInvestmentAssets</t>
        </r>
      </text>
    </comment>
    <comment ref="P20" authorId="0" shapeId="0" xr:uid="{00000000-0006-0000-3200-0000A9000000}">
      <text>
        <r>
          <rPr>
            <b/>
            <sz val="9"/>
            <color indexed="81"/>
            <rFont val="Tahoma"/>
            <family val="2"/>
          </rPr>
          <t>Metric = G1_1_NonIntRateSensitive_Amount_x000D_
Data Type = Bk_Number 19 - 9_x000D_
Bk_Sfp_Assets = OtherAssets_InsuranceFundInvestmentAssets</t>
        </r>
      </text>
    </comment>
    <comment ref="D21" authorId="0" shapeId="0" xr:uid="{00000000-0006-0000-3200-0000AA000000}">
      <text>
        <r>
          <rPr>
            <b/>
            <sz val="9"/>
            <color indexed="81"/>
            <rFont val="Tahoma"/>
            <family val="2"/>
          </rPr>
          <t>Metric = G1_1_0To1Mnth_Amount_x000D_
Data Type = Bk_Number 19 - 9_x000D_
Bk_Sfp_Assets = LoansBanksOwnTradingBook</t>
        </r>
      </text>
    </comment>
    <comment ref="E21" authorId="0" shapeId="0" xr:uid="{00000000-0006-0000-3200-0000AB000000}">
      <text>
        <r>
          <rPr>
            <b/>
            <sz val="9"/>
            <color indexed="81"/>
            <rFont val="Tahoma"/>
            <family val="2"/>
          </rPr>
          <t>Metric = G1_1_More1UpTo3Mnth_Amount_x000D_
Data Type = Bk_Number 19 - 9_x000D_
Bk_Sfp_Assets = LoansBanksOwnTradingBook</t>
        </r>
      </text>
    </comment>
    <comment ref="F21" authorId="0" shapeId="0" xr:uid="{00000000-0006-0000-3200-0000AC000000}">
      <text>
        <r>
          <rPr>
            <b/>
            <sz val="9"/>
            <color indexed="81"/>
            <rFont val="Tahoma"/>
            <family val="2"/>
          </rPr>
          <t>Metric = G1_1_More3UpTo6Mnth_Amount_x000D_
Data Type = Bk_Number 19 - 9_x000D_
Bk_Sfp_Assets = LoansBanksOwnTradingBook</t>
        </r>
      </text>
    </comment>
    <comment ref="G21" authorId="0" shapeId="0" xr:uid="{00000000-0006-0000-3200-0000AD000000}">
      <text>
        <r>
          <rPr>
            <b/>
            <sz val="9"/>
            <color indexed="81"/>
            <rFont val="Tahoma"/>
            <family val="2"/>
          </rPr>
          <t>Metric = G1_1_More6UpTo12Mnth_Amount_x000D_
Data Type = Bk_Number 19 - 9_x000D_
Bk_Sfp_Assets = LoansBanksOwnTradingBook</t>
        </r>
      </text>
    </comment>
    <comment ref="H21" authorId="0" shapeId="0" xr:uid="{00000000-0006-0000-3200-0000AE000000}">
      <text>
        <r>
          <rPr>
            <b/>
            <sz val="9"/>
            <color indexed="81"/>
            <rFont val="Tahoma"/>
            <family val="2"/>
          </rPr>
          <t>Metric = G1_1_More1UpTo2Yrs_Amount_x000D_
Data Type = Bk_Number 19 - 9_x000D_
Bk_Sfp_Assets = LoansBanksOwnTradingBook</t>
        </r>
      </text>
    </comment>
    <comment ref="I21" authorId="0" shapeId="0" xr:uid="{00000000-0006-0000-3200-0000AF000000}">
      <text>
        <r>
          <rPr>
            <b/>
            <sz val="9"/>
            <color indexed="81"/>
            <rFont val="Tahoma"/>
            <family val="2"/>
          </rPr>
          <t>Metric = G1_1_More2UpTo3Yrs_Amount_x000D_
Data Type = Bk_Number 19 - 9_x000D_
Bk_Sfp_Assets = LoansBanksOwnTradingBook</t>
        </r>
      </text>
    </comment>
    <comment ref="J21" authorId="0" shapeId="0" xr:uid="{00000000-0006-0000-3200-0000B0000000}">
      <text>
        <r>
          <rPr>
            <b/>
            <sz val="9"/>
            <color indexed="81"/>
            <rFont val="Tahoma"/>
            <family val="2"/>
          </rPr>
          <t>Metric = G1_1_More3UpTo5Yrs_Amount_x000D_
Data Type = Bk_Number 19 - 9_x000D_
Bk_Sfp_Assets = LoansBanksOwnTradingBook</t>
        </r>
      </text>
    </comment>
    <comment ref="K21" authorId="0" shapeId="0" xr:uid="{00000000-0006-0000-3200-0000B1000000}">
      <text>
        <r>
          <rPr>
            <b/>
            <sz val="9"/>
            <color indexed="81"/>
            <rFont val="Tahoma"/>
            <family val="2"/>
          </rPr>
          <t>Metric = G1_1_More5UpTo7Yrs_Amount_x000D_
Data Type = Bk_Number 19 - 9_x000D_
Bk_Sfp_Assets = LoansBanksOwnTradingBook</t>
        </r>
      </text>
    </comment>
    <comment ref="L21" authorId="0" shapeId="0" xr:uid="{00000000-0006-0000-3200-0000B2000000}">
      <text>
        <r>
          <rPr>
            <b/>
            <sz val="9"/>
            <color indexed="81"/>
            <rFont val="Tahoma"/>
            <family val="2"/>
          </rPr>
          <t>Metric = G1_1_More7UpTo10Yrs_Amount_x000D_
Data Type = Bk_Number 19 - 9_x000D_
Bk_Sfp_Assets = LoansBanksOwnTradingBook</t>
        </r>
      </text>
    </comment>
    <comment ref="M21" authorId="0" shapeId="0" xr:uid="{00000000-0006-0000-3200-0000B3000000}">
      <text>
        <r>
          <rPr>
            <b/>
            <sz val="9"/>
            <color indexed="81"/>
            <rFont val="Tahoma"/>
            <family val="2"/>
          </rPr>
          <t>Metric = G1_1_More10UpTo15Yrs_Amount_x000D_
Data Type = Bk_Number 19 - 9_x000D_
Bk_Sfp_Assets = LoansBanksOwnTradingBook</t>
        </r>
      </text>
    </comment>
    <comment ref="N21" authorId="0" shapeId="0" xr:uid="{00000000-0006-0000-3200-0000B4000000}">
      <text>
        <r>
          <rPr>
            <b/>
            <sz val="9"/>
            <color indexed="81"/>
            <rFont val="Tahoma"/>
            <family val="2"/>
          </rPr>
          <t>Metric = G1_1_More15UpTo20Yrs_Amount_x000D_
Data Type = Bk_Number 19 - 9_x000D_
Bk_Sfp_Assets = LoansBanksOwnTradingBook</t>
        </r>
      </text>
    </comment>
    <comment ref="O21" authorId="0" shapeId="0" xr:uid="{00000000-0006-0000-3200-0000B5000000}">
      <text>
        <r>
          <rPr>
            <b/>
            <sz val="9"/>
            <color indexed="81"/>
            <rFont val="Tahoma"/>
            <family val="2"/>
          </rPr>
          <t>Metric = G1_1_More20Yrs_Amount_x000D_
Data Type = Bk_Number 19 - 9_x000D_
Bk_Sfp_Assets = LoansBanksOwnTradingBook</t>
        </r>
      </text>
    </comment>
    <comment ref="P21" authorId="0" shapeId="0" xr:uid="{00000000-0006-0000-3200-0000B6000000}">
      <text>
        <r>
          <rPr>
            <b/>
            <sz val="9"/>
            <color indexed="81"/>
            <rFont val="Tahoma"/>
            <family val="2"/>
          </rPr>
          <t>Metric = G1_1_NonIntRateSensitive_Amount_x000D_
Data Type = Bk_Number 19 - 9_x000D_
Bk_Sfp_Assets = LoansBanksOwnTradingBook</t>
        </r>
      </text>
    </comment>
    <comment ref="D24" authorId="0" shapeId="0" xr:uid="{00000000-0006-0000-3200-0000B7000000}">
      <text>
        <r>
          <rPr>
            <b/>
            <sz val="9"/>
            <color indexed="81"/>
            <rFont val="Tahoma"/>
            <family val="2"/>
          </rPr>
          <t>Metric = G1_1_0To1Mnth_Amount_x000D_
Data Type = Bk_Number 19 - 9_x000D_
Bk_Sfp_Liabilities = TotalLiabilities_DemandDeposits</t>
        </r>
      </text>
    </comment>
    <comment ref="E24" authorId="0" shapeId="0" xr:uid="{00000000-0006-0000-3200-0000B8000000}">
      <text>
        <r>
          <rPr>
            <b/>
            <sz val="9"/>
            <color indexed="81"/>
            <rFont val="Tahoma"/>
            <family val="2"/>
          </rPr>
          <t>Metric = G1_1_More1UpTo3Mnth_Amount_x000D_
Data Type = Bk_Number 19 - 9_x000D_
Bk_Sfp_Liabilities = TotalLiabilities_DemandDeposits</t>
        </r>
      </text>
    </comment>
    <comment ref="F24" authorId="0" shapeId="0" xr:uid="{00000000-0006-0000-3200-0000B9000000}">
      <text>
        <r>
          <rPr>
            <b/>
            <sz val="9"/>
            <color indexed="81"/>
            <rFont val="Tahoma"/>
            <family val="2"/>
          </rPr>
          <t>Metric = G1_1_More3UpTo6Mnth_Amount_x000D_
Data Type = Bk_Number 19 - 9_x000D_
Bk_Sfp_Liabilities = TotalLiabilities_DemandDeposits</t>
        </r>
      </text>
    </comment>
    <comment ref="G24" authorId="0" shapeId="0" xr:uid="{00000000-0006-0000-3200-0000BA000000}">
      <text>
        <r>
          <rPr>
            <b/>
            <sz val="9"/>
            <color indexed="81"/>
            <rFont val="Tahoma"/>
            <family val="2"/>
          </rPr>
          <t>Metric = G1_1_More6UpTo12Mnth_Amount_x000D_
Data Type = Bk_Number 19 - 9_x000D_
Bk_Sfp_Liabilities = TotalLiabilities_DemandDeposits</t>
        </r>
      </text>
    </comment>
    <comment ref="H24" authorId="0" shapeId="0" xr:uid="{00000000-0006-0000-3200-0000BB000000}">
      <text>
        <r>
          <rPr>
            <b/>
            <sz val="9"/>
            <color indexed="81"/>
            <rFont val="Tahoma"/>
            <family val="2"/>
          </rPr>
          <t>Metric = G1_1_More1UpTo2Yrs_Amount_x000D_
Data Type = Bk_Number 19 - 9_x000D_
Bk_Sfp_Liabilities = TotalLiabilities_DemandDeposits</t>
        </r>
      </text>
    </comment>
    <comment ref="I24" authorId="0" shapeId="0" xr:uid="{00000000-0006-0000-3200-0000BC000000}">
      <text>
        <r>
          <rPr>
            <b/>
            <sz val="9"/>
            <color indexed="81"/>
            <rFont val="Tahoma"/>
            <family val="2"/>
          </rPr>
          <t>Metric = G1_1_More2UpTo3Yrs_Amount_x000D_
Data Type = Bk_Number 19 - 9_x000D_
Bk_Sfp_Liabilities = TotalLiabilities_DemandDeposits</t>
        </r>
      </text>
    </comment>
    <comment ref="J24" authorId="0" shapeId="0" xr:uid="{00000000-0006-0000-3200-0000BD000000}">
      <text>
        <r>
          <rPr>
            <b/>
            <sz val="9"/>
            <color indexed="81"/>
            <rFont val="Tahoma"/>
            <family val="2"/>
          </rPr>
          <t>Metric = G1_1_More3UpTo5Yrs_Amount_x000D_
Data Type = Bk_Number 19 - 9_x000D_
Bk_Sfp_Liabilities = TotalLiabilities_DemandDeposits</t>
        </r>
      </text>
    </comment>
    <comment ref="K24" authorId="0" shapeId="0" xr:uid="{00000000-0006-0000-3200-0000BE000000}">
      <text>
        <r>
          <rPr>
            <b/>
            <sz val="9"/>
            <color indexed="81"/>
            <rFont val="Tahoma"/>
            <family val="2"/>
          </rPr>
          <t>Metric = G1_1_More5UpTo7Yrs_Amount_x000D_
Data Type = Bk_Number 19 - 9_x000D_
Bk_Sfp_Liabilities = TotalLiabilities_DemandDeposits</t>
        </r>
      </text>
    </comment>
    <comment ref="L24" authorId="0" shapeId="0" xr:uid="{00000000-0006-0000-3200-0000BF000000}">
      <text>
        <r>
          <rPr>
            <b/>
            <sz val="9"/>
            <color indexed="81"/>
            <rFont val="Tahoma"/>
            <family val="2"/>
          </rPr>
          <t>Metric = G1_1_More7UpTo10Yrs_Amount_x000D_
Data Type = Bk_Number 19 - 9_x000D_
Bk_Sfp_Liabilities = TotalLiabilities_DemandDeposits</t>
        </r>
      </text>
    </comment>
    <comment ref="M24" authorId="0" shapeId="0" xr:uid="{00000000-0006-0000-3200-0000C0000000}">
      <text>
        <r>
          <rPr>
            <b/>
            <sz val="9"/>
            <color indexed="81"/>
            <rFont val="Tahoma"/>
            <family val="2"/>
          </rPr>
          <t>Metric = G1_1_More10UpTo15Yrs_Amount_x000D_
Data Type = Bk_Number 19 - 9_x000D_
Bk_Sfp_Liabilities = TotalLiabilities_DemandDeposits</t>
        </r>
      </text>
    </comment>
    <comment ref="N24" authorId="0" shapeId="0" xr:uid="{00000000-0006-0000-3200-0000C1000000}">
      <text>
        <r>
          <rPr>
            <b/>
            <sz val="9"/>
            <color indexed="81"/>
            <rFont val="Tahoma"/>
            <family val="2"/>
          </rPr>
          <t>Metric = G1_1_More15UpTo20Yrs_Amount_x000D_
Data Type = Bk_Number 19 - 9_x000D_
Bk_Sfp_Liabilities = TotalLiabilities_DemandDeposits</t>
        </r>
      </text>
    </comment>
    <comment ref="O24" authorId="0" shapeId="0" xr:uid="{00000000-0006-0000-3200-0000C2000000}">
      <text>
        <r>
          <rPr>
            <b/>
            <sz val="9"/>
            <color indexed="81"/>
            <rFont val="Tahoma"/>
            <family val="2"/>
          </rPr>
          <t>Metric = G1_1_More20Yrs_Amount_x000D_
Data Type = Bk_Number 19 - 9_x000D_
Bk_Sfp_Liabilities = TotalLiabilities_DemandDeposits</t>
        </r>
      </text>
    </comment>
    <comment ref="P24" authorId="0" shapeId="0" xr:uid="{00000000-0006-0000-3200-0000C3000000}">
      <text>
        <r>
          <rPr>
            <b/>
            <sz val="9"/>
            <color indexed="81"/>
            <rFont val="Tahoma"/>
            <family val="2"/>
          </rPr>
          <t>Metric = G1_1_NonIntRateSensitive_Amount_x000D_
Data Type = Bk_Number 19 - 9_x000D_
Bk_Sfp_Liabilities = TotalLiabilities_DemandDeposits</t>
        </r>
      </text>
    </comment>
    <comment ref="D25" authorId="0" shapeId="0" xr:uid="{00000000-0006-0000-3200-0000C4000000}">
      <text>
        <r>
          <rPr>
            <b/>
            <sz val="9"/>
            <color indexed="81"/>
            <rFont val="Tahoma"/>
            <family val="2"/>
          </rPr>
          <t>Metric = G1_1_0To1Mnth_Amount_x000D_
Data Type = Bk_Number 19 - 9_x000D_
Bk_Sfp_Liabilities = TotalLiabilities_SavingsDeposits</t>
        </r>
      </text>
    </comment>
    <comment ref="E25" authorId="0" shapeId="0" xr:uid="{00000000-0006-0000-3200-0000C5000000}">
      <text>
        <r>
          <rPr>
            <b/>
            <sz val="9"/>
            <color indexed="81"/>
            <rFont val="Tahoma"/>
            <family val="2"/>
          </rPr>
          <t>Metric = G1_1_More1UpTo3Mnth_Amount_x000D_
Data Type = Bk_Number 19 - 9_x000D_
Bk_Sfp_Liabilities = TotalLiabilities_SavingsDeposits</t>
        </r>
      </text>
    </comment>
    <comment ref="F25" authorId="0" shapeId="0" xr:uid="{00000000-0006-0000-3200-0000C6000000}">
      <text>
        <r>
          <rPr>
            <b/>
            <sz val="9"/>
            <color indexed="81"/>
            <rFont val="Tahoma"/>
            <family val="2"/>
          </rPr>
          <t>Metric = G1_1_More3UpTo6Mnth_Amount_x000D_
Data Type = Bk_Number 19 - 9_x000D_
Bk_Sfp_Liabilities = TotalLiabilities_SavingsDeposits</t>
        </r>
      </text>
    </comment>
    <comment ref="G25" authorId="0" shapeId="0" xr:uid="{00000000-0006-0000-3200-0000C7000000}">
      <text>
        <r>
          <rPr>
            <b/>
            <sz val="9"/>
            <color indexed="81"/>
            <rFont val="Tahoma"/>
            <family val="2"/>
          </rPr>
          <t>Metric = G1_1_More6UpTo12Mnth_Amount_x000D_
Data Type = Bk_Number 19 - 9_x000D_
Bk_Sfp_Liabilities = TotalLiabilities_SavingsDeposits</t>
        </r>
      </text>
    </comment>
    <comment ref="H25" authorId="0" shapeId="0" xr:uid="{00000000-0006-0000-3200-0000C8000000}">
      <text>
        <r>
          <rPr>
            <b/>
            <sz val="9"/>
            <color indexed="81"/>
            <rFont val="Tahoma"/>
            <family val="2"/>
          </rPr>
          <t>Metric = G1_1_More1UpTo2Yrs_Amount_x000D_
Data Type = Bk_Number 19 - 9_x000D_
Bk_Sfp_Liabilities = TotalLiabilities_SavingsDeposits</t>
        </r>
      </text>
    </comment>
    <comment ref="I25" authorId="0" shapeId="0" xr:uid="{00000000-0006-0000-3200-0000C9000000}">
      <text>
        <r>
          <rPr>
            <b/>
            <sz val="9"/>
            <color indexed="81"/>
            <rFont val="Tahoma"/>
            <family val="2"/>
          </rPr>
          <t>Metric = G1_1_More2UpTo3Yrs_Amount_x000D_
Data Type = Bk_Number 19 - 9_x000D_
Bk_Sfp_Liabilities = TotalLiabilities_SavingsDeposits</t>
        </r>
      </text>
    </comment>
    <comment ref="J25" authorId="0" shapeId="0" xr:uid="{00000000-0006-0000-3200-0000CA000000}">
      <text>
        <r>
          <rPr>
            <b/>
            <sz val="9"/>
            <color indexed="81"/>
            <rFont val="Tahoma"/>
            <family val="2"/>
          </rPr>
          <t>Metric = G1_1_More3UpTo5Yrs_Amount_x000D_
Data Type = Bk_Number 19 - 9_x000D_
Bk_Sfp_Liabilities = TotalLiabilities_SavingsDeposits</t>
        </r>
      </text>
    </comment>
    <comment ref="K25" authorId="0" shapeId="0" xr:uid="{00000000-0006-0000-3200-0000CB000000}">
      <text>
        <r>
          <rPr>
            <b/>
            <sz val="9"/>
            <color indexed="81"/>
            <rFont val="Tahoma"/>
            <family val="2"/>
          </rPr>
          <t>Metric = G1_1_More5UpTo7Yrs_Amount_x000D_
Data Type = Bk_Number 19 - 9_x000D_
Bk_Sfp_Liabilities = TotalLiabilities_SavingsDeposits</t>
        </r>
      </text>
    </comment>
    <comment ref="L25" authorId="0" shapeId="0" xr:uid="{00000000-0006-0000-3200-0000CC000000}">
      <text>
        <r>
          <rPr>
            <b/>
            <sz val="9"/>
            <color indexed="81"/>
            <rFont val="Tahoma"/>
            <family val="2"/>
          </rPr>
          <t>Metric = G1_1_More7UpTo10Yrs_Amount_x000D_
Data Type = Bk_Number 19 - 9_x000D_
Bk_Sfp_Liabilities = TotalLiabilities_SavingsDeposits</t>
        </r>
      </text>
    </comment>
    <comment ref="M25" authorId="0" shapeId="0" xr:uid="{00000000-0006-0000-3200-0000CD000000}">
      <text>
        <r>
          <rPr>
            <b/>
            <sz val="9"/>
            <color indexed="81"/>
            <rFont val="Tahoma"/>
            <family val="2"/>
          </rPr>
          <t>Metric = G1_1_More10UpTo15Yrs_Amount_x000D_
Data Type = Bk_Number 19 - 9_x000D_
Bk_Sfp_Liabilities = TotalLiabilities_SavingsDeposits</t>
        </r>
      </text>
    </comment>
    <comment ref="N25" authorId="0" shapeId="0" xr:uid="{00000000-0006-0000-3200-0000CE000000}">
      <text>
        <r>
          <rPr>
            <b/>
            <sz val="9"/>
            <color indexed="81"/>
            <rFont val="Tahoma"/>
            <family val="2"/>
          </rPr>
          <t>Metric = G1_1_More15UpTo20Yrs_Amount_x000D_
Data Type = Bk_Number 19 - 9_x000D_
Bk_Sfp_Liabilities = TotalLiabilities_SavingsDeposits</t>
        </r>
      </text>
    </comment>
    <comment ref="O25" authorId="0" shapeId="0" xr:uid="{00000000-0006-0000-3200-0000CF000000}">
      <text>
        <r>
          <rPr>
            <b/>
            <sz val="9"/>
            <color indexed="81"/>
            <rFont val="Tahoma"/>
            <family val="2"/>
          </rPr>
          <t>Metric = G1_1_More20Yrs_Amount_x000D_
Data Type = Bk_Number 19 - 9_x000D_
Bk_Sfp_Liabilities = TotalLiabilities_SavingsDeposits</t>
        </r>
      </text>
    </comment>
    <comment ref="P25" authorId="0" shapeId="0" xr:uid="{00000000-0006-0000-3200-0000D0000000}">
      <text>
        <r>
          <rPr>
            <b/>
            <sz val="9"/>
            <color indexed="81"/>
            <rFont val="Tahoma"/>
            <family val="2"/>
          </rPr>
          <t>Metric = G1_1_NonIntRateSensitive_Amount_x000D_
Data Type = Bk_Number 19 - 9_x000D_
Bk_Sfp_Liabilities = TotalLiabilities_SavingsDeposits</t>
        </r>
      </text>
    </comment>
    <comment ref="D26" authorId="0" shapeId="0" xr:uid="{00000000-0006-0000-3200-0000D1000000}">
      <text>
        <r>
          <rPr>
            <b/>
            <sz val="9"/>
            <color indexed="81"/>
            <rFont val="Tahoma"/>
            <family val="2"/>
          </rPr>
          <t>Metric = G1_1_0To1Mnth_Amount_x000D_
Data Type = Bk_Number 19 - 9_x000D_
Bk_Sfp_Liabilities = TotalLiabilities_SavingsWithCheckingFacility</t>
        </r>
      </text>
    </comment>
    <comment ref="E26" authorId="0" shapeId="0" xr:uid="{00000000-0006-0000-3200-0000D2000000}">
      <text>
        <r>
          <rPr>
            <b/>
            <sz val="9"/>
            <color indexed="81"/>
            <rFont val="Tahoma"/>
            <family val="2"/>
          </rPr>
          <t>Metric = G1_1_More1UpTo3Mnth_Amount_x000D_
Data Type = Bk_Number 19 - 9_x000D_
Bk_Sfp_Liabilities = TotalLiabilities_SavingsWithCheckingFacility</t>
        </r>
      </text>
    </comment>
    <comment ref="F26" authorId="0" shapeId="0" xr:uid="{00000000-0006-0000-3200-0000D3000000}">
      <text>
        <r>
          <rPr>
            <b/>
            <sz val="9"/>
            <color indexed="81"/>
            <rFont val="Tahoma"/>
            <family val="2"/>
          </rPr>
          <t>Metric = G1_1_More3UpTo6Mnth_Amount_x000D_
Data Type = Bk_Number 19 - 9_x000D_
Bk_Sfp_Liabilities = TotalLiabilities_SavingsWithCheckingFacility</t>
        </r>
      </text>
    </comment>
    <comment ref="G26" authorId="0" shapeId="0" xr:uid="{00000000-0006-0000-3200-0000D4000000}">
      <text>
        <r>
          <rPr>
            <b/>
            <sz val="9"/>
            <color indexed="81"/>
            <rFont val="Tahoma"/>
            <family val="2"/>
          </rPr>
          <t>Metric = G1_1_More6UpTo12Mnth_Amount_x000D_
Data Type = Bk_Number 19 - 9_x000D_
Bk_Sfp_Liabilities = TotalLiabilities_SavingsWithCheckingFacility</t>
        </r>
      </text>
    </comment>
    <comment ref="H26" authorId="0" shapeId="0" xr:uid="{00000000-0006-0000-3200-0000D5000000}">
      <text>
        <r>
          <rPr>
            <b/>
            <sz val="9"/>
            <color indexed="81"/>
            <rFont val="Tahoma"/>
            <family val="2"/>
          </rPr>
          <t>Metric = G1_1_More1UpTo2Yrs_Amount_x000D_
Data Type = Bk_Number 19 - 9_x000D_
Bk_Sfp_Liabilities = TotalLiabilities_SavingsWithCheckingFacility</t>
        </r>
      </text>
    </comment>
    <comment ref="I26" authorId="0" shapeId="0" xr:uid="{00000000-0006-0000-3200-0000D6000000}">
      <text>
        <r>
          <rPr>
            <b/>
            <sz val="9"/>
            <color indexed="81"/>
            <rFont val="Tahoma"/>
            <family val="2"/>
          </rPr>
          <t>Metric = G1_1_More2UpTo3Yrs_Amount_x000D_
Data Type = Bk_Number 19 - 9_x000D_
Bk_Sfp_Liabilities = TotalLiabilities_SavingsWithCheckingFacility</t>
        </r>
      </text>
    </comment>
    <comment ref="J26" authorId="0" shapeId="0" xr:uid="{00000000-0006-0000-3200-0000D7000000}">
      <text>
        <r>
          <rPr>
            <b/>
            <sz val="9"/>
            <color indexed="81"/>
            <rFont val="Tahoma"/>
            <family val="2"/>
          </rPr>
          <t>Metric = G1_1_More3UpTo5Yrs_Amount_x000D_
Data Type = Bk_Number 19 - 9_x000D_
Bk_Sfp_Liabilities = TotalLiabilities_SavingsWithCheckingFacility</t>
        </r>
      </text>
    </comment>
    <comment ref="K26" authorId="0" shapeId="0" xr:uid="{00000000-0006-0000-3200-0000D8000000}">
      <text>
        <r>
          <rPr>
            <b/>
            <sz val="9"/>
            <color indexed="81"/>
            <rFont val="Tahoma"/>
            <family val="2"/>
          </rPr>
          <t>Metric = G1_1_More5UpTo7Yrs_Amount_x000D_
Data Type = Bk_Number 19 - 9_x000D_
Bk_Sfp_Liabilities = TotalLiabilities_SavingsWithCheckingFacility</t>
        </r>
      </text>
    </comment>
    <comment ref="L26" authorId="0" shapeId="0" xr:uid="{00000000-0006-0000-3200-0000D9000000}">
      <text>
        <r>
          <rPr>
            <b/>
            <sz val="9"/>
            <color indexed="81"/>
            <rFont val="Tahoma"/>
            <family val="2"/>
          </rPr>
          <t>Metric = G1_1_More7UpTo10Yrs_Amount_x000D_
Data Type = Bk_Number 19 - 9_x000D_
Bk_Sfp_Liabilities = TotalLiabilities_SavingsWithCheckingFacility</t>
        </r>
      </text>
    </comment>
    <comment ref="M26" authorId="0" shapeId="0" xr:uid="{00000000-0006-0000-3200-0000DA000000}">
      <text>
        <r>
          <rPr>
            <b/>
            <sz val="9"/>
            <color indexed="81"/>
            <rFont val="Tahoma"/>
            <family val="2"/>
          </rPr>
          <t>Metric = G1_1_More10UpTo15Yrs_Amount_x000D_
Data Type = Bk_Number 19 - 9_x000D_
Bk_Sfp_Liabilities = TotalLiabilities_SavingsWithCheckingFacility</t>
        </r>
      </text>
    </comment>
    <comment ref="N26" authorId="0" shapeId="0" xr:uid="{00000000-0006-0000-3200-0000DB000000}">
      <text>
        <r>
          <rPr>
            <b/>
            <sz val="9"/>
            <color indexed="81"/>
            <rFont val="Tahoma"/>
            <family val="2"/>
          </rPr>
          <t>Metric = G1_1_More15UpTo20Yrs_Amount_x000D_
Data Type = Bk_Number 19 - 9_x000D_
Bk_Sfp_Liabilities = TotalLiabilities_SavingsWithCheckingFacility</t>
        </r>
      </text>
    </comment>
    <comment ref="O26" authorId="0" shapeId="0" xr:uid="{00000000-0006-0000-3200-0000DC000000}">
      <text>
        <r>
          <rPr>
            <b/>
            <sz val="9"/>
            <color indexed="81"/>
            <rFont val="Tahoma"/>
            <family val="2"/>
          </rPr>
          <t>Metric = G1_1_More20Yrs_Amount_x000D_
Data Type = Bk_Number 19 - 9_x000D_
Bk_Sfp_Liabilities = TotalLiabilities_SavingsWithCheckingFacility</t>
        </r>
      </text>
    </comment>
    <comment ref="P26" authorId="0" shapeId="0" xr:uid="{00000000-0006-0000-3200-0000DD000000}">
      <text>
        <r>
          <rPr>
            <b/>
            <sz val="9"/>
            <color indexed="81"/>
            <rFont val="Tahoma"/>
            <family val="2"/>
          </rPr>
          <t>Metric = G1_1_NonIntRateSensitive_Amount_x000D_
Data Type = Bk_Number 19 - 9_x000D_
Bk_Sfp_Liabilities = TotalLiabilities_SavingsWithCheckingFacility</t>
        </r>
      </text>
    </comment>
    <comment ref="D27" authorId="0" shapeId="0" xr:uid="{00000000-0006-0000-3200-0000DE000000}">
      <text>
        <r>
          <rPr>
            <b/>
            <sz val="9"/>
            <color indexed="81"/>
            <rFont val="Tahoma"/>
            <family val="2"/>
          </rPr>
          <t>Metric = G1_1_0To1Mnth_Amount_x000D_
Data Type = Bk_Number 19 - 9_x000D_
Bk_Sfp_Liabilities = TotalLiabilities_FixedDeposits</t>
        </r>
      </text>
    </comment>
    <comment ref="E27" authorId="0" shapeId="0" xr:uid="{00000000-0006-0000-3200-0000DF000000}">
      <text>
        <r>
          <rPr>
            <b/>
            <sz val="9"/>
            <color indexed="81"/>
            <rFont val="Tahoma"/>
            <family val="2"/>
          </rPr>
          <t>Metric = G1_1_More1UpTo3Mnth_Amount_x000D_
Data Type = Bk_Number 19 - 9_x000D_
Bk_Sfp_Liabilities = TotalLiabilities_FixedDeposits</t>
        </r>
      </text>
    </comment>
    <comment ref="F27" authorId="0" shapeId="0" xr:uid="{00000000-0006-0000-3200-0000E0000000}">
      <text>
        <r>
          <rPr>
            <b/>
            <sz val="9"/>
            <color indexed="81"/>
            <rFont val="Tahoma"/>
            <family val="2"/>
          </rPr>
          <t>Metric = G1_1_More3UpTo6Mnth_Amount_x000D_
Data Type = Bk_Number 19 - 9_x000D_
Bk_Sfp_Liabilities = TotalLiabilities_FixedDeposits</t>
        </r>
      </text>
    </comment>
    <comment ref="G27" authorId="0" shapeId="0" xr:uid="{00000000-0006-0000-3200-0000E1000000}">
      <text>
        <r>
          <rPr>
            <b/>
            <sz val="9"/>
            <color indexed="81"/>
            <rFont val="Tahoma"/>
            <family val="2"/>
          </rPr>
          <t>Metric = G1_1_More6UpTo12Mnth_Amount_x000D_
Data Type = Bk_Number 19 - 9_x000D_
Bk_Sfp_Liabilities = TotalLiabilities_FixedDeposits</t>
        </r>
      </text>
    </comment>
    <comment ref="H27" authorId="0" shapeId="0" xr:uid="{00000000-0006-0000-3200-0000E2000000}">
      <text>
        <r>
          <rPr>
            <b/>
            <sz val="9"/>
            <color indexed="81"/>
            <rFont val="Tahoma"/>
            <family val="2"/>
          </rPr>
          <t>Metric = G1_1_More1UpTo2Yrs_Amount_x000D_
Data Type = Bk_Number 19 - 9_x000D_
Bk_Sfp_Liabilities = TotalLiabilities_FixedDeposits</t>
        </r>
      </text>
    </comment>
    <comment ref="I27" authorId="0" shapeId="0" xr:uid="{00000000-0006-0000-3200-0000E3000000}">
      <text>
        <r>
          <rPr>
            <b/>
            <sz val="9"/>
            <color indexed="81"/>
            <rFont val="Tahoma"/>
            <family val="2"/>
          </rPr>
          <t>Metric = G1_1_More2UpTo3Yrs_Amount_x000D_
Data Type = Bk_Number 19 - 9_x000D_
Bk_Sfp_Liabilities = TotalLiabilities_FixedDeposits</t>
        </r>
      </text>
    </comment>
    <comment ref="J27" authorId="0" shapeId="0" xr:uid="{00000000-0006-0000-3200-0000E4000000}">
      <text>
        <r>
          <rPr>
            <b/>
            <sz val="9"/>
            <color indexed="81"/>
            <rFont val="Tahoma"/>
            <family val="2"/>
          </rPr>
          <t>Metric = G1_1_More3UpTo5Yrs_Amount_x000D_
Data Type = Bk_Number 19 - 9_x000D_
Bk_Sfp_Liabilities = TotalLiabilities_FixedDeposits</t>
        </r>
      </text>
    </comment>
    <comment ref="K27" authorId="0" shapeId="0" xr:uid="{00000000-0006-0000-3200-0000E5000000}">
      <text>
        <r>
          <rPr>
            <b/>
            <sz val="9"/>
            <color indexed="81"/>
            <rFont val="Tahoma"/>
            <family val="2"/>
          </rPr>
          <t>Metric = G1_1_More5UpTo7Yrs_Amount_x000D_
Data Type = Bk_Number 19 - 9_x000D_
Bk_Sfp_Liabilities = TotalLiabilities_FixedDeposits</t>
        </r>
      </text>
    </comment>
    <comment ref="L27" authorId="0" shapeId="0" xr:uid="{00000000-0006-0000-3200-0000E6000000}">
      <text>
        <r>
          <rPr>
            <b/>
            <sz val="9"/>
            <color indexed="81"/>
            <rFont val="Tahoma"/>
            <family val="2"/>
          </rPr>
          <t>Metric = G1_1_More7UpTo10Yrs_Amount_x000D_
Data Type = Bk_Number 19 - 9_x000D_
Bk_Sfp_Liabilities = TotalLiabilities_FixedDeposits</t>
        </r>
      </text>
    </comment>
    <comment ref="M27" authorId="0" shapeId="0" xr:uid="{00000000-0006-0000-3200-0000E7000000}">
      <text>
        <r>
          <rPr>
            <b/>
            <sz val="9"/>
            <color indexed="81"/>
            <rFont val="Tahoma"/>
            <family val="2"/>
          </rPr>
          <t>Metric = G1_1_More10UpTo15Yrs_Amount_x000D_
Data Type = Bk_Number 19 - 9_x000D_
Bk_Sfp_Liabilities = TotalLiabilities_FixedDeposits</t>
        </r>
      </text>
    </comment>
    <comment ref="N27" authorId="0" shapeId="0" xr:uid="{00000000-0006-0000-3200-0000E8000000}">
      <text>
        <r>
          <rPr>
            <b/>
            <sz val="9"/>
            <color indexed="81"/>
            <rFont val="Tahoma"/>
            <family val="2"/>
          </rPr>
          <t>Metric = G1_1_More15UpTo20Yrs_Amount_x000D_
Data Type = Bk_Number 19 - 9_x000D_
Bk_Sfp_Liabilities = TotalLiabilities_FixedDeposits</t>
        </r>
      </text>
    </comment>
    <comment ref="O27" authorId="0" shapeId="0" xr:uid="{00000000-0006-0000-3200-0000E9000000}">
      <text>
        <r>
          <rPr>
            <b/>
            <sz val="9"/>
            <color indexed="81"/>
            <rFont val="Tahoma"/>
            <family val="2"/>
          </rPr>
          <t>Metric = G1_1_More20Yrs_Amount_x000D_
Data Type = Bk_Number 19 - 9_x000D_
Bk_Sfp_Liabilities = TotalLiabilities_FixedDeposits</t>
        </r>
      </text>
    </comment>
    <comment ref="P27" authorId="0" shapeId="0" xr:uid="{00000000-0006-0000-3200-0000EA000000}">
      <text>
        <r>
          <rPr>
            <b/>
            <sz val="9"/>
            <color indexed="81"/>
            <rFont val="Tahoma"/>
            <family val="2"/>
          </rPr>
          <t>Metric = G1_1_NonIntRateSensitive_Amount_x000D_
Data Type = Bk_Number 19 - 9_x000D_
Bk_Sfp_Liabilities = TotalLiabilities_FixedDeposits</t>
        </r>
      </text>
    </comment>
    <comment ref="D28" authorId="0" shapeId="0" xr:uid="{00000000-0006-0000-3200-0000EB000000}">
      <text>
        <r>
          <rPr>
            <b/>
            <sz val="9"/>
            <color indexed="81"/>
            <rFont val="Tahoma"/>
            <family val="2"/>
          </rPr>
          <t>Metric = G1_1_0To1Mnth_Amount_x000D_
Data Type = Bk_Number 19 - 9_x000D_
Bk_Sfp_Liabilities = TotalLiabilities_OtherDeposits</t>
        </r>
      </text>
    </comment>
    <comment ref="E28" authorId="0" shapeId="0" xr:uid="{00000000-0006-0000-3200-0000EC000000}">
      <text>
        <r>
          <rPr>
            <b/>
            <sz val="9"/>
            <color indexed="81"/>
            <rFont val="Tahoma"/>
            <family val="2"/>
          </rPr>
          <t>Metric = G1_1_More1UpTo3Mnth_Amount_x000D_
Data Type = Bk_Number 19 - 9_x000D_
Bk_Sfp_Liabilities = TotalLiabilities_OtherDeposits</t>
        </r>
      </text>
    </comment>
    <comment ref="F28" authorId="0" shapeId="0" xr:uid="{00000000-0006-0000-3200-0000ED000000}">
      <text>
        <r>
          <rPr>
            <b/>
            <sz val="9"/>
            <color indexed="81"/>
            <rFont val="Tahoma"/>
            <family val="2"/>
          </rPr>
          <t>Metric = G1_1_More3UpTo6Mnth_Amount_x000D_
Data Type = Bk_Number 19 - 9_x000D_
Bk_Sfp_Liabilities = TotalLiabilities_OtherDeposits</t>
        </r>
      </text>
    </comment>
    <comment ref="G28" authorId="0" shapeId="0" xr:uid="{00000000-0006-0000-3200-0000EE000000}">
      <text>
        <r>
          <rPr>
            <b/>
            <sz val="9"/>
            <color indexed="81"/>
            <rFont val="Tahoma"/>
            <family val="2"/>
          </rPr>
          <t>Metric = G1_1_More6UpTo12Mnth_Amount_x000D_
Data Type = Bk_Number 19 - 9_x000D_
Bk_Sfp_Liabilities = TotalLiabilities_OtherDeposits</t>
        </r>
      </text>
    </comment>
    <comment ref="H28" authorId="0" shapeId="0" xr:uid="{00000000-0006-0000-3200-0000EF000000}">
      <text>
        <r>
          <rPr>
            <b/>
            <sz val="9"/>
            <color indexed="81"/>
            <rFont val="Tahoma"/>
            <family val="2"/>
          </rPr>
          <t>Metric = G1_1_More1UpTo2Yrs_Amount_x000D_
Data Type = Bk_Number 19 - 9_x000D_
Bk_Sfp_Liabilities = TotalLiabilities_OtherDeposits</t>
        </r>
      </text>
    </comment>
    <comment ref="I28" authorId="0" shapeId="0" xr:uid="{00000000-0006-0000-3200-0000F0000000}">
      <text>
        <r>
          <rPr>
            <b/>
            <sz val="9"/>
            <color indexed="81"/>
            <rFont val="Tahoma"/>
            <family val="2"/>
          </rPr>
          <t>Metric = G1_1_More2UpTo3Yrs_Amount_x000D_
Data Type = Bk_Number 19 - 9_x000D_
Bk_Sfp_Liabilities = TotalLiabilities_OtherDeposits</t>
        </r>
      </text>
    </comment>
    <comment ref="J28" authorId="0" shapeId="0" xr:uid="{00000000-0006-0000-3200-0000F1000000}">
      <text>
        <r>
          <rPr>
            <b/>
            <sz val="9"/>
            <color indexed="81"/>
            <rFont val="Tahoma"/>
            <family val="2"/>
          </rPr>
          <t>Metric = G1_1_More3UpTo5Yrs_Amount_x000D_
Data Type = Bk_Number 19 - 9_x000D_
Bk_Sfp_Liabilities = TotalLiabilities_OtherDeposits</t>
        </r>
      </text>
    </comment>
    <comment ref="K28" authorId="0" shapeId="0" xr:uid="{00000000-0006-0000-3200-0000F2000000}">
      <text>
        <r>
          <rPr>
            <b/>
            <sz val="9"/>
            <color indexed="81"/>
            <rFont val="Tahoma"/>
            <family val="2"/>
          </rPr>
          <t>Metric = G1_1_More5UpTo7Yrs_Amount_x000D_
Data Type = Bk_Number 19 - 9_x000D_
Bk_Sfp_Liabilities = TotalLiabilities_OtherDeposits</t>
        </r>
      </text>
    </comment>
    <comment ref="L28" authorId="0" shapeId="0" xr:uid="{00000000-0006-0000-3200-0000F3000000}">
      <text>
        <r>
          <rPr>
            <b/>
            <sz val="9"/>
            <color indexed="81"/>
            <rFont val="Tahoma"/>
            <family val="2"/>
          </rPr>
          <t>Metric = G1_1_More7UpTo10Yrs_Amount_x000D_
Data Type = Bk_Number 19 - 9_x000D_
Bk_Sfp_Liabilities = TotalLiabilities_OtherDeposits</t>
        </r>
      </text>
    </comment>
    <comment ref="M28" authorId="0" shapeId="0" xr:uid="{00000000-0006-0000-3200-0000F4000000}">
      <text>
        <r>
          <rPr>
            <b/>
            <sz val="9"/>
            <color indexed="81"/>
            <rFont val="Tahoma"/>
            <family val="2"/>
          </rPr>
          <t>Metric = G1_1_More10UpTo15Yrs_Amount_x000D_
Data Type = Bk_Number 19 - 9_x000D_
Bk_Sfp_Liabilities = TotalLiabilities_OtherDeposits</t>
        </r>
      </text>
    </comment>
    <comment ref="N28" authorId="0" shapeId="0" xr:uid="{00000000-0006-0000-3200-0000F5000000}">
      <text>
        <r>
          <rPr>
            <b/>
            <sz val="9"/>
            <color indexed="81"/>
            <rFont val="Tahoma"/>
            <family val="2"/>
          </rPr>
          <t>Metric = G1_1_More15UpTo20Yrs_Amount_x000D_
Data Type = Bk_Number 19 - 9_x000D_
Bk_Sfp_Liabilities = TotalLiabilities_OtherDeposits</t>
        </r>
      </text>
    </comment>
    <comment ref="O28" authorId="0" shapeId="0" xr:uid="{00000000-0006-0000-3200-0000F6000000}">
      <text>
        <r>
          <rPr>
            <b/>
            <sz val="9"/>
            <color indexed="81"/>
            <rFont val="Tahoma"/>
            <family val="2"/>
          </rPr>
          <t>Metric = G1_1_More20Yrs_Amount_x000D_
Data Type = Bk_Number 19 - 9_x000D_
Bk_Sfp_Liabilities = TotalLiabilities_OtherDeposits</t>
        </r>
      </text>
    </comment>
    <comment ref="P28" authorId="0" shapeId="0" xr:uid="{00000000-0006-0000-3200-0000F7000000}">
      <text>
        <r>
          <rPr>
            <b/>
            <sz val="9"/>
            <color indexed="81"/>
            <rFont val="Tahoma"/>
            <family val="2"/>
          </rPr>
          <t>Metric = G1_1_NonIntRateSensitive_Amount_x000D_
Data Type = Bk_Number 19 - 9_x000D_
Bk_Sfp_Liabilities = TotalLiabilities_OtherDeposits</t>
        </r>
      </text>
    </comment>
    <comment ref="D29" authorId="0" shapeId="0" xr:uid="{00000000-0006-0000-3200-0000F8000000}">
      <text>
        <r>
          <rPr>
            <b/>
            <sz val="9"/>
            <color indexed="81"/>
            <rFont val="Tahoma"/>
            <family val="2"/>
          </rPr>
          <t>Metric = G1_1_0To1Mnth_Amount_x000D_
Data Type = Bk_Number 19 - 9_x000D_
Bk_Sfp_Liabilities = TotalLiabilities_AmountsPayableUnderRepurchaseAgreements</t>
        </r>
      </text>
    </comment>
    <comment ref="E29" authorId="0" shapeId="0" xr:uid="{00000000-0006-0000-3200-0000F9000000}">
      <text>
        <r>
          <rPr>
            <b/>
            <sz val="9"/>
            <color indexed="81"/>
            <rFont val="Tahoma"/>
            <family val="2"/>
          </rPr>
          <t>Metric = G1_1_More1UpTo3Mnth_Amount_x000D_
Data Type = Bk_Number 19 - 9_x000D_
Bk_Sfp_Liabilities = TotalLiabilities_AmountsPayableUnderRepurchaseAgreements</t>
        </r>
      </text>
    </comment>
    <comment ref="F29" authorId="0" shapeId="0" xr:uid="{00000000-0006-0000-3200-0000FA000000}">
      <text>
        <r>
          <rPr>
            <b/>
            <sz val="9"/>
            <color indexed="81"/>
            <rFont val="Tahoma"/>
            <family val="2"/>
          </rPr>
          <t>Metric = G1_1_More3UpTo6Mnth_Amount_x000D_
Data Type = Bk_Number 19 - 9_x000D_
Bk_Sfp_Liabilities = TotalLiabilities_AmountsPayableUnderRepurchaseAgreements</t>
        </r>
      </text>
    </comment>
    <comment ref="G29" authorId="0" shapeId="0" xr:uid="{00000000-0006-0000-3200-0000FB000000}">
      <text>
        <r>
          <rPr>
            <b/>
            <sz val="9"/>
            <color indexed="81"/>
            <rFont val="Tahoma"/>
            <family val="2"/>
          </rPr>
          <t>Metric = G1_1_More6UpTo12Mnth_Amount_x000D_
Data Type = Bk_Number 19 - 9_x000D_
Bk_Sfp_Liabilities = TotalLiabilities_AmountsPayableUnderRepurchaseAgreements</t>
        </r>
      </text>
    </comment>
    <comment ref="H29" authorId="0" shapeId="0" xr:uid="{00000000-0006-0000-3200-0000FC000000}">
      <text>
        <r>
          <rPr>
            <b/>
            <sz val="9"/>
            <color indexed="81"/>
            <rFont val="Tahoma"/>
            <family val="2"/>
          </rPr>
          <t>Metric = G1_1_More1UpTo2Yrs_Amount_x000D_
Data Type = Bk_Number 19 - 9_x000D_
Bk_Sfp_Liabilities = TotalLiabilities_AmountsPayableUnderRepurchaseAgreements</t>
        </r>
      </text>
    </comment>
    <comment ref="I29" authorId="0" shapeId="0" xr:uid="{00000000-0006-0000-3200-0000FD000000}">
      <text>
        <r>
          <rPr>
            <b/>
            <sz val="9"/>
            <color indexed="81"/>
            <rFont val="Tahoma"/>
            <family val="2"/>
          </rPr>
          <t>Metric = G1_1_More2UpTo3Yrs_Amount_x000D_
Data Type = Bk_Number 19 - 9_x000D_
Bk_Sfp_Liabilities = TotalLiabilities_AmountsPayableUnderRepurchaseAgreements</t>
        </r>
      </text>
    </comment>
    <comment ref="J29" authorId="0" shapeId="0" xr:uid="{00000000-0006-0000-3200-0000FE000000}">
      <text>
        <r>
          <rPr>
            <b/>
            <sz val="9"/>
            <color indexed="81"/>
            <rFont val="Tahoma"/>
            <family val="2"/>
          </rPr>
          <t>Metric = G1_1_More3UpTo5Yrs_Amount_x000D_
Data Type = Bk_Number 19 - 9_x000D_
Bk_Sfp_Liabilities = TotalLiabilities_AmountsPayableUnderRepurchaseAgreements</t>
        </r>
      </text>
    </comment>
    <comment ref="K29" authorId="0" shapeId="0" xr:uid="{00000000-0006-0000-3200-0000FF000000}">
      <text>
        <r>
          <rPr>
            <b/>
            <sz val="9"/>
            <color indexed="81"/>
            <rFont val="Tahoma"/>
            <family val="2"/>
          </rPr>
          <t>Metric = G1_1_More5UpTo7Yrs_Amount_x000D_
Data Type = Bk_Number 19 - 9_x000D_
Bk_Sfp_Liabilities = TotalLiabilities_AmountsPayableUnderRepurchaseAgreements</t>
        </r>
      </text>
    </comment>
    <comment ref="L29" authorId="0" shapeId="0" xr:uid="{00000000-0006-0000-3200-000000010000}">
      <text>
        <r>
          <rPr>
            <b/>
            <sz val="9"/>
            <color indexed="81"/>
            <rFont val="Tahoma"/>
            <family val="2"/>
          </rPr>
          <t>Metric = G1_1_More7UpTo10Yrs_Amount_x000D_
Data Type = Bk_Number 19 - 9_x000D_
Bk_Sfp_Liabilities = TotalLiabilities_AmountsPayableUnderRepurchaseAgreements</t>
        </r>
      </text>
    </comment>
    <comment ref="M29" authorId="0" shapeId="0" xr:uid="{00000000-0006-0000-3200-000001010000}">
      <text>
        <r>
          <rPr>
            <b/>
            <sz val="9"/>
            <color indexed="81"/>
            <rFont val="Tahoma"/>
            <family val="2"/>
          </rPr>
          <t>Metric = G1_1_More10UpTo15Yrs_Amount_x000D_
Data Type = Bk_Number 19 - 9_x000D_
Bk_Sfp_Liabilities = TotalLiabilities_AmountsPayableUnderRepurchaseAgreements</t>
        </r>
      </text>
    </comment>
    <comment ref="N29" authorId="0" shapeId="0" xr:uid="{00000000-0006-0000-3200-000002010000}">
      <text>
        <r>
          <rPr>
            <b/>
            <sz val="9"/>
            <color indexed="81"/>
            <rFont val="Tahoma"/>
            <family val="2"/>
          </rPr>
          <t>Metric = G1_1_More15UpTo20Yrs_Amount_x000D_
Data Type = Bk_Number 19 - 9_x000D_
Bk_Sfp_Liabilities = TotalLiabilities_AmountsPayableUnderRepurchaseAgreements</t>
        </r>
      </text>
    </comment>
    <comment ref="O29" authorId="0" shapeId="0" xr:uid="{00000000-0006-0000-3200-000003010000}">
      <text>
        <r>
          <rPr>
            <b/>
            <sz val="9"/>
            <color indexed="81"/>
            <rFont val="Tahoma"/>
            <family val="2"/>
          </rPr>
          <t>Metric = G1_1_More20Yrs_Amount_x000D_
Data Type = Bk_Number 19 - 9_x000D_
Bk_Sfp_Liabilities = TotalLiabilities_AmountsPayableUnderRepurchaseAgreements</t>
        </r>
      </text>
    </comment>
    <comment ref="P29" authorId="0" shapeId="0" xr:uid="{00000000-0006-0000-3200-000004010000}">
      <text>
        <r>
          <rPr>
            <b/>
            <sz val="9"/>
            <color indexed="81"/>
            <rFont val="Tahoma"/>
            <family val="2"/>
          </rPr>
          <t>Metric = G1_1_NonIntRateSensitive_Amount_x000D_
Data Type = Bk_Number 19 - 9_x000D_
Bk_Sfp_Liabilities = TotalLiabilities_AmountsPayableUnderRepurchaseAgreements</t>
        </r>
      </text>
    </comment>
    <comment ref="D30" authorId="0" shapeId="0" xr:uid="{00000000-0006-0000-3200-000005010000}">
      <text>
        <r>
          <rPr>
            <b/>
            <sz val="9"/>
            <color indexed="81"/>
            <rFont val="Tahoma"/>
            <family val="2"/>
          </rPr>
          <t>Metric = G1_1_0To1Mnth_Amount_x000D_
Data Type = Bk_Number 19 - 9_x000D_
Bk_Sfp_Liabilities = TotalLiabilities_NegativeFairValuesForFinancialDerivatives</t>
        </r>
      </text>
    </comment>
    <comment ref="E30" authorId="0" shapeId="0" xr:uid="{00000000-0006-0000-3200-000006010000}">
      <text>
        <r>
          <rPr>
            <b/>
            <sz val="9"/>
            <color indexed="81"/>
            <rFont val="Tahoma"/>
            <family val="2"/>
          </rPr>
          <t>Metric = G1_1_More1UpTo3Mnth_Amount_x000D_
Data Type = Bk_Number 19 - 9_x000D_
Bk_Sfp_Liabilities = TotalLiabilities_NegativeFairValuesForFinancialDerivatives</t>
        </r>
      </text>
    </comment>
    <comment ref="F30" authorId="0" shapeId="0" xr:uid="{00000000-0006-0000-3200-000007010000}">
      <text>
        <r>
          <rPr>
            <b/>
            <sz val="9"/>
            <color indexed="81"/>
            <rFont val="Tahoma"/>
            <family val="2"/>
          </rPr>
          <t>Metric = G1_1_More3UpTo6Mnth_Amount_x000D_
Data Type = Bk_Number 19 - 9_x000D_
Bk_Sfp_Liabilities = TotalLiabilities_NegativeFairValuesForFinancialDerivatives</t>
        </r>
      </text>
    </comment>
    <comment ref="G30" authorId="0" shapeId="0" xr:uid="{00000000-0006-0000-3200-000008010000}">
      <text>
        <r>
          <rPr>
            <b/>
            <sz val="9"/>
            <color indexed="81"/>
            <rFont val="Tahoma"/>
            <family val="2"/>
          </rPr>
          <t>Metric = G1_1_More6UpTo12Mnth_Amount_x000D_
Data Type = Bk_Number 19 - 9_x000D_
Bk_Sfp_Liabilities = TotalLiabilities_NegativeFairValuesForFinancialDerivatives</t>
        </r>
      </text>
    </comment>
    <comment ref="H30" authorId="0" shapeId="0" xr:uid="{00000000-0006-0000-3200-000009010000}">
      <text>
        <r>
          <rPr>
            <b/>
            <sz val="9"/>
            <color indexed="81"/>
            <rFont val="Tahoma"/>
            <family val="2"/>
          </rPr>
          <t>Metric = G1_1_More1UpTo2Yrs_Amount_x000D_
Data Type = Bk_Number 19 - 9_x000D_
Bk_Sfp_Liabilities = TotalLiabilities_NegativeFairValuesForFinancialDerivatives</t>
        </r>
      </text>
    </comment>
    <comment ref="I30" authorId="0" shapeId="0" xr:uid="{00000000-0006-0000-3200-00000A010000}">
      <text>
        <r>
          <rPr>
            <b/>
            <sz val="9"/>
            <color indexed="81"/>
            <rFont val="Tahoma"/>
            <family val="2"/>
          </rPr>
          <t>Metric = G1_1_More2UpTo3Yrs_Amount_x000D_
Data Type = Bk_Number 19 - 9_x000D_
Bk_Sfp_Liabilities = TotalLiabilities_NegativeFairValuesForFinancialDerivatives</t>
        </r>
      </text>
    </comment>
    <comment ref="J30" authorId="0" shapeId="0" xr:uid="{00000000-0006-0000-3200-00000B010000}">
      <text>
        <r>
          <rPr>
            <b/>
            <sz val="9"/>
            <color indexed="81"/>
            <rFont val="Tahoma"/>
            <family val="2"/>
          </rPr>
          <t>Metric = G1_1_More3UpTo5Yrs_Amount_x000D_
Data Type = Bk_Number 19 - 9_x000D_
Bk_Sfp_Liabilities = TotalLiabilities_NegativeFairValuesForFinancialDerivatives</t>
        </r>
      </text>
    </comment>
    <comment ref="K30" authorId="0" shapeId="0" xr:uid="{00000000-0006-0000-3200-00000C010000}">
      <text>
        <r>
          <rPr>
            <b/>
            <sz val="9"/>
            <color indexed="81"/>
            <rFont val="Tahoma"/>
            <family val="2"/>
          </rPr>
          <t>Metric = G1_1_More5UpTo7Yrs_Amount_x000D_
Data Type = Bk_Number 19 - 9_x000D_
Bk_Sfp_Liabilities = TotalLiabilities_NegativeFairValuesForFinancialDerivatives</t>
        </r>
      </text>
    </comment>
    <comment ref="L30" authorId="0" shapeId="0" xr:uid="{00000000-0006-0000-3200-00000D010000}">
      <text>
        <r>
          <rPr>
            <b/>
            <sz val="9"/>
            <color indexed="81"/>
            <rFont val="Tahoma"/>
            <family val="2"/>
          </rPr>
          <t>Metric = G1_1_More7UpTo10Yrs_Amount_x000D_
Data Type = Bk_Number 19 - 9_x000D_
Bk_Sfp_Liabilities = TotalLiabilities_NegativeFairValuesForFinancialDerivatives</t>
        </r>
      </text>
    </comment>
    <comment ref="M30" authorId="0" shapeId="0" xr:uid="{00000000-0006-0000-3200-00000E010000}">
      <text>
        <r>
          <rPr>
            <b/>
            <sz val="9"/>
            <color indexed="81"/>
            <rFont val="Tahoma"/>
            <family val="2"/>
          </rPr>
          <t>Metric = G1_1_More10UpTo15Yrs_Amount_x000D_
Data Type = Bk_Number 19 - 9_x000D_
Bk_Sfp_Liabilities = TotalLiabilities_NegativeFairValuesForFinancialDerivatives</t>
        </r>
      </text>
    </comment>
    <comment ref="N30" authorId="0" shapeId="0" xr:uid="{00000000-0006-0000-3200-00000F010000}">
      <text>
        <r>
          <rPr>
            <b/>
            <sz val="9"/>
            <color indexed="81"/>
            <rFont val="Tahoma"/>
            <family val="2"/>
          </rPr>
          <t>Metric = G1_1_More15UpTo20Yrs_Amount_x000D_
Data Type = Bk_Number 19 - 9_x000D_
Bk_Sfp_Liabilities = TotalLiabilities_NegativeFairValuesForFinancialDerivatives</t>
        </r>
      </text>
    </comment>
    <comment ref="O30" authorId="0" shapeId="0" xr:uid="{00000000-0006-0000-3200-000010010000}">
      <text>
        <r>
          <rPr>
            <b/>
            <sz val="9"/>
            <color indexed="81"/>
            <rFont val="Tahoma"/>
            <family val="2"/>
          </rPr>
          <t>Metric = G1_1_More20Yrs_Amount_x000D_
Data Type = Bk_Number 19 - 9_x000D_
Bk_Sfp_Liabilities = TotalLiabilities_NegativeFairValuesForFinancialDerivatives</t>
        </r>
      </text>
    </comment>
    <comment ref="P30" authorId="0" shapeId="0" xr:uid="{00000000-0006-0000-3200-000011010000}">
      <text>
        <r>
          <rPr>
            <b/>
            <sz val="9"/>
            <color indexed="81"/>
            <rFont val="Tahoma"/>
            <family val="2"/>
          </rPr>
          <t>Metric = G1_1_NonIntRateSensitive_Amount_x000D_
Data Type = Bk_Number 19 - 9_x000D_
Bk_Sfp_Liabilities = TotalLiabilities_NegativeFairValuesForFinancialDerivatives</t>
        </r>
      </text>
    </comment>
    <comment ref="D31" authorId="0" shapeId="0" xr:uid="{00000000-0006-0000-3200-000012010000}">
      <text>
        <r>
          <rPr>
            <b/>
            <sz val="9"/>
            <color indexed="81"/>
            <rFont val="Tahoma"/>
            <family val="2"/>
          </rPr>
          <t>Metric = G1_1_0To1Mnth_Amount_x000D_
Data Type = Bk_Number 19 - 9_x000D_
Bk_Sfp_Liabilities = TotalLiabilities_BillsPayable</t>
        </r>
      </text>
    </comment>
    <comment ref="E31" authorId="0" shapeId="0" xr:uid="{00000000-0006-0000-3200-000013010000}">
      <text>
        <r>
          <rPr>
            <b/>
            <sz val="9"/>
            <color indexed="81"/>
            <rFont val="Tahoma"/>
            <family val="2"/>
          </rPr>
          <t>Metric = G1_1_More1UpTo3Mnth_Amount_x000D_
Data Type = Bk_Number 19 - 9_x000D_
Bk_Sfp_Liabilities = TotalLiabilities_BillsPayable</t>
        </r>
      </text>
    </comment>
    <comment ref="F31" authorId="0" shapeId="0" xr:uid="{00000000-0006-0000-3200-000014010000}">
      <text>
        <r>
          <rPr>
            <b/>
            <sz val="9"/>
            <color indexed="81"/>
            <rFont val="Tahoma"/>
            <family val="2"/>
          </rPr>
          <t>Metric = G1_1_More3UpTo6Mnth_Amount_x000D_
Data Type = Bk_Number 19 - 9_x000D_
Bk_Sfp_Liabilities = TotalLiabilities_BillsPayable</t>
        </r>
      </text>
    </comment>
    <comment ref="G31" authorId="0" shapeId="0" xr:uid="{00000000-0006-0000-3200-000015010000}">
      <text>
        <r>
          <rPr>
            <b/>
            <sz val="9"/>
            <color indexed="81"/>
            <rFont val="Tahoma"/>
            <family val="2"/>
          </rPr>
          <t>Metric = G1_1_More6UpTo12Mnth_Amount_x000D_
Data Type = Bk_Number 19 - 9_x000D_
Bk_Sfp_Liabilities = TotalLiabilities_BillsPayable</t>
        </r>
      </text>
    </comment>
    <comment ref="H31" authorId="0" shapeId="0" xr:uid="{00000000-0006-0000-3200-000016010000}">
      <text>
        <r>
          <rPr>
            <b/>
            <sz val="9"/>
            <color indexed="81"/>
            <rFont val="Tahoma"/>
            <family val="2"/>
          </rPr>
          <t>Metric = G1_1_More1UpTo2Yrs_Amount_x000D_
Data Type = Bk_Number 19 - 9_x000D_
Bk_Sfp_Liabilities = TotalLiabilities_BillsPayable</t>
        </r>
      </text>
    </comment>
    <comment ref="I31" authorId="0" shapeId="0" xr:uid="{00000000-0006-0000-3200-000017010000}">
      <text>
        <r>
          <rPr>
            <b/>
            <sz val="9"/>
            <color indexed="81"/>
            <rFont val="Tahoma"/>
            <family val="2"/>
          </rPr>
          <t>Metric = G1_1_More2UpTo3Yrs_Amount_x000D_
Data Type = Bk_Number 19 - 9_x000D_
Bk_Sfp_Liabilities = TotalLiabilities_BillsPayable</t>
        </r>
      </text>
    </comment>
    <comment ref="J31" authorId="0" shapeId="0" xr:uid="{00000000-0006-0000-3200-000018010000}">
      <text>
        <r>
          <rPr>
            <b/>
            <sz val="9"/>
            <color indexed="81"/>
            <rFont val="Tahoma"/>
            <family val="2"/>
          </rPr>
          <t>Metric = G1_1_More3UpTo5Yrs_Amount_x000D_
Data Type = Bk_Number 19 - 9_x000D_
Bk_Sfp_Liabilities = TotalLiabilities_BillsPayable</t>
        </r>
      </text>
    </comment>
    <comment ref="K31" authorId="0" shapeId="0" xr:uid="{00000000-0006-0000-3200-000019010000}">
      <text>
        <r>
          <rPr>
            <b/>
            <sz val="9"/>
            <color indexed="81"/>
            <rFont val="Tahoma"/>
            <family val="2"/>
          </rPr>
          <t>Metric = G1_1_More5UpTo7Yrs_Amount_x000D_
Data Type = Bk_Number 19 - 9_x000D_
Bk_Sfp_Liabilities = TotalLiabilities_BillsPayable</t>
        </r>
      </text>
    </comment>
    <comment ref="L31" authorId="0" shapeId="0" xr:uid="{00000000-0006-0000-3200-00001A010000}">
      <text>
        <r>
          <rPr>
            <b/>
            <sz val="9"/>
            <color indexed="81"/>
            <rFont val="Tahoma"/>
            <family val="2"/>
          </rPr>
          <t>Metric = G1_1_More7UpTo10Yrs_Amount_x000D_
Data Type = Bk_Number 19 - 9_x000D_
Bk_Sfp_Liabilities = TotalLiabilities_BillsPayable</t>
        </r>
      </text>
    </comment>
    <comment ref="M31" authorId="0" shapeId="0" xr:uid="{00000000-0006-0000-3200-00001B010000}">
      <text>
        <r>
          <rPr>
            <b/>
            <sz val="9"/>
            <color indexed="81"/>
            <rFont val="Tahoma"/>
            <family val="2"/>
          </rPr>
          <t>Metric = G1_1_More10UpTo15Yrs_Amount_x000D_
Data Type = Bk_Number 19 - 9_x000D_
Bk_Sfp_Liabilities = TotalLiabilities_BillsPayable</t>
        </r>
      </text>
    </comment>
    <comment ref="N31" authorId="0" shapeId="0" xr:uid="{00000000-0006-0000-3200-00001C010000}">
      <text>
        <r>
          <rPr>
            <b/>
            <sz val="9"/>
            <color indexed="81"/>
            <rFont val="Tahoma"/>
            <family val="2"/>
          </rPr>
          <t>Metric = G1_1_More15UpTo20Yrs_Amount_x000D_
Data Type = Bk_Number 19 - 9_x000D_
Bk_Sfp_Liabilities = TotalLiabilities_BillsPayable</t>
        </r>
      </text>
    </comment>
    <comment ref="O31" authorId="0" shapeId="0" xr:uid="{00000000-0006-0000-3200-00001D010000}">
      <text>
        <r>
          <rPr>
            <b/>
            <sz val="9"/>
            <color indexed="81"/>
            <rFont val="Tahoma"/>
            <family val="2"/>
          </rPr>
          <t>Metric = G1_1_More20Yrs_Amount_x000D_
Data Type = Bk_Number 19 - 9_x000D_
Bk_Sfp_Liabilities = TotalLiabilities_BillsPayable</t>
        </r>
      </text>
    </comment>
    <comment ref="P31" authorId="0" shapeId="0" xr:uid="{00000000-0006-0000-3200-00001E010000}">
      <text>
        <r>
          <rPr>
            <b/>
            <sz val="9"/>
            <color indexed="81"/>
            <rFont val="Tahoma"/>
            <family val="2"/>
          </rPr>
          <t>Metric = G1_1_NonIntRateSensitive_Amount_x000D_
Data Type = Bk_Number 19 - 9_x000D_
Bk_Sfp_Liabilities = TotalLiabilities_BillsPayable</t>
        </r>
      </text>
    </comment>
    <comment ref="D32" authorId="0" shapeId="0" xr:uid="{00000000-0006-0000-3200-00001F010000}">
      <text>
        <r>
          <rPr>
            <b/>
            <sz val="9"/>
            <color indexed="81"/>
            <rFont val="Tahoma"/>
            <family val="2"/>
          </rPr>
          <t>Metric = G1_1_0To1Mnth_Amount_x000D_
Data Type = Bk_Number 19 - 9_x000D_
Bk_Sfp_Liabilities = TotalLiabilities_NegotiableCertificatesDeposits</t>
        </r>
      </text>
    </comment>
    <comment ref="E32" authorId="0" shapeId="0" xr:uid="{00000000-0006-0000-3200-000020010000}">
      <text>
        <r>
          <rPr>
            <b/>
            <sz val="9"/>
            <color indexed="81"/>
            <rFont val="Tahoma"/>
            <family val="2"/>
          </rPr>
          <t>Metric = G1_1_More1UpTo3Mnth_Amount_x000D_
Data Type = Bk_Number 19 - 9_x000D_
Bk_Sfp_Liabilities = TotalLiabilities_NegotiableCertificatesDeposits</t>
        </r>
      </text>
    </comment>
    <comment ref="F32" authorId="0" shapeId="0" xr:uid="{00000000-0006-0000-3200-000021010000}">
      <text>
        <r>
          <rPr>
            <b/>
            <sz val="9"/>
            <color indexed="81"/>
            <rFont val="Tahoma"/>
            <family val="2"/>
          </rPr>
          <t>Metric = G1_1_More3UpTo6Mnth_Amount_x000D_
Data Type = Bk_Number 19 - 9_x000D_
Bk_Sfp_Liabilities = TotalLiabilities_NegotiableCertificatesDeposits</t>
        </r>
      </text>
    </comment>
    <comment ref="G32" authorId="0" shapeId="0" xr:uid="{00000000-0006-0000-3200-000022010000}">
      <text>
        <r>
          <rPr>
            <b/>
            <sz val="9"/>
            <color indexed="81"/>
            <rFont val="Tahoma"/>
            <family val="2"/>
          </rPr>
          <t>Metric = G1_1_More6UpTo12Mnth_Amount_x000D_
Data Type = Bk_Number 19 - 9_x000D_
Bk_Sfp_Liabilities = TotalLiabilities_NegotiableCertificatesDeposits</t>
        </r>
      </text>
    </comment>
    <comment ref="H32" authorId="0" shapeId="0" xr:uid="{00000000-0006-0000-3200-000023010000}">
      <text>
        <r>
          <rPr>
            <b/>
            <sz val="9"/>
            <color indexed="81"/>
            <rFont val="Tahoma"/>
            <family val="2"/>
          </rPr>
          <t>Metric = G1_1_More1UpTo2Yrs_Amount_x000D_
Data Type = Bk_Number 19 - 9_x000D_
Bk_Sfp_Liabilities = TotalLiabilities_NegotiableCertificatesDeposits</t>
        </r>
      </text>
    </comment>
    <comment ref="I32" authorId="0" shapeId="0" xr:uid="{00000000-0006-0000-3200-000024010000}">
      <text>
        <r>
          <rPr>
            <b/>
            <sz val="9"/>
            <color indexed="81"/>
            <rFont val="Tahoma"/>
            <family val="2"/>
          </rPr>
          <t>Metric = G1_1_More2UpTo3Yrs_Amount_x000D_
Data Type = Bk_Number 19 - 9_x000D_
Bk_Sfp_Liabilities = TotalLiabilities_NegotiableCertificatesDeposits</t>
        </r>
      </text>
    </comment>
    <comment ref="J32" authorId="0" shapeId="0" xr:uid="{00000000-0006-0000-3200-000025010000}">
      <text>
        <r>
          <rPr>
            <b/>
            <sz val="9"/>
            <color indexed="81"/>
            <rFont val="Tahoma"/>
            <family val="2"/>
          </rPr>
          <t>Metric = G1_1_More3UpTo5Yrs_Amount_x000D_
Data Type = Bk_Number 19 - 9_x000D_
Bk_Sfp_Liabilities = TotalLiabilities_NegotiableCertificatesDeposits</t>
        </r>
      </text>
    </comment>
    <comment ref="K32" authorId="0" shapeId="0" xr:uid="{00000000-0006-0000-3200-000026010000}">
      <text>
        <r>
          <rPr>
            <b/>
            <sz val="9"/>
            <color indexed="81"/>
            <rFont val="Tahoma"/>
            <family val="2"/>
          </rPr>
          <t>Metric = G1_1_More5UpTo7Yrs_Amount_x000D_
Data Type = Bk_Number 19 - 9_x000D_
Bk_Sfp_Liabilities = TotalLiabilities_NegotiableCertificatesDeposits</t>
        </r>
      </text>
    </comment>
    <comment ref="L32" authorId="0" shapeId="0" xr:uid="{00000000-0006-0000-3200-000027010000}">
      <text>
        <r>
          <rPr>
            <b/>
            <sz val="9"/>
            <color indexed="81"/>
            <rFont val="Tahoma"/>
            <family val="2"/>
          </rPr>
          <t>Metric = G1_1_More7UpTo10Yrs_Amount_x000D_
Data Type = Bk_Number 19 - 9_x000D_
Bk_Sfp_Liabilities = TotalLiabilities_NegotiableCertificatesDeposits</t>
        </r>
      </text>
    </comment>
    <comment ref="M32" authorId="0" shapeId="0" xr:uid="{00000000-0006-0000-3200-000028010000}">
      <text>
        <r>
          <rPr>
            <b/>
            <sz val="9"/>
            <color indexed="81"/>
            <rFont val="Tahoma"/>
            <family val="2"/>
          </rPr>
          <t>Metric = G1_1_More10UpTo15Yrs_Amount_x000D_
Data Type = Bk_Number 19 - 9_x000D_
Bk_Sfp_Liabilities = TotalLiabilities_NegotiableCertificatesDeposits</t>
        </r>
      </text>
    </comment>
    <comment ref="N32" authorId="0" shapeId="0" xr:uid="{00000000-0006-0000-3200-000029010000}">
      <text>
        <r>
          <rPr>
            <b/>
            <sz val="9"/>
            <color indexed="81"/>
            <rFont val="Tahoma"/>
            <family val="2"/>
          </rPr>
          <t>Metric = G1_1_More15UpTo20Yrs_Amount_x000D_
Data Type = Bk_Number 19 - 9_x000D_
Bk_Sfp_Liabilities = TotalLiabilities_NegotiableCertificatesDeposits</t>
        </r>
      </text>
    </comment>
    <comment ref="O32" authorId="0" shapeId="0" xr:uid="{00000000-0006-0000-3200-00002A010000}">
      <text>
        <r>
          <rPr>
            <b/>
            <sz val="9"/>
            <color indexed="81"/>
            <rFont val="Tahoma"/>
            <family val="2"/>
          </rPr>
          <t>Metric = G1_1_More20Yrs_Amount_x000D_
Data Type = Bk_Number 19 - 9_x000D_
Bk_Sfp_Liabilities = TotalLiabilities_NegotiableCertificatesDeposits</t>
        </r>
      </text>
    </comment>
    <comment ref="P32" authorId="0" shapeId="0" xr:uid="{00000000-0006-0000-3200-00002B010000}">
      <text>
        <r>
          <rPr>
            <b/>
            <sz val="9"/>
            <color indexed="81"/>
            <rFont val="Tahoma"/>
            <family val="2"/>
          </rPr>
          <t>Metric = G1_1_NonIntRateSensitive_Amount_x000D_
Data Type = Bk_Number 19 - 9_x000D_
Bk_Sfp_Liabilities = TotalLiabilities_NegotiableCertificatesDeposits</t>
        </r>
      </text>
    </comment>
    <comment ref="D33" authorId="0" shapeId="0" xr:uid="{00000000-0006-0000-3200-00002C010000}">
      <text>
        <r>
          <rPr>
            <b/>
            <sz val="9"/>
            <color indexed="81"/>
            <rFont val="Tahoma"/>
            <family val="2"/>
          </rPr>
          <t>Metric = G1_1_0To1Mnth_Amount_x000D_
Data Type = Bk_Number 19 - 9_x000D_
Bk_Sfp_Liabilities = TotalLiabilities_DebtSecurities</t>
        </r>
      </text>
    </comment>
    <comment ref="E33" authorId="0" shapeId="0" xr:uid="{00000000-0006-0000-3200-00002D010000}">
      <text>
        <r>
          <rPr>
            <b/>
            <sz val="9"/>
            <color indexed="81"/>
            <rFont val="Tahoma"/>
            <family val="2"/>
          </rPr>
          <t>Metric = G1_1_More1UpTo3Mnth_Amount_x000D_
Data Type = Bk_Number 19 - 9_x000D_
Bk_Sfp_Liabilities = TotalLiabilities_DebtSecurities</t>
        </r>
      </text>
    </comment>
    <comment ref="F33" authorId="0" shapeId="0" xr:uid="{00000000-0006-0000-3200-00002E010000}">
      <text>
        <r>
          <rPr>
            <b/>
            <sz val="9"/>
            <color indexed="81"/>
            <rFont val="Tahoma"/>
            <family val="2"/>
          </rPr>
          <t>Metric = G1_1_More3UpTo6Mnth_Amount_x000D_
Data Type = Bk_Number 19 - 9_x000D_
Bk_Sfp_Liabilities = TotalLiabilities_DebtSecurities</t>
        </r>
      </text>
    </comment>
    <comment ref="G33" authorId="0" shapeId="0" xr:uid="{00000000-0006-0000-3200-00002F010000}">
      <text>
        <r>
          <rPr>
            <b/>
            <sz val="9"/>
            <color indexed="81"/>
            <rFont val="Tahoma"/>
            <family val="2"/>
          </rPr>
          <t>Metric = G1_1_More6UpTo12Mnth_Amount_x000D_
Data Type = Bk_Number 19 - 9_x000D_
Bk_Sfp_Liabilities = TotalLiabilities_DebtSecurities</t>
        </r>
      </text>
    </comment>
    <comment ref="H33" authorId="0" shapeId="0" xr:uid="{00000000-0006-0000-3200-000030010000}">
      <text>
        <r>
          <rPr>
            <b/>
            <sz val="9"/>
            <color indexed="81"/>
            <rFont val="Tahoma"/>
            <family val="2"/>
          </rPr>
          <t>Metric = G1_1_More1UpTo2Yrs_Amount_x000D_
Data Type = Bk_Number 19 - 9_x000D_
Bk_Sfp_Liabilities = TotalLiabilities_DebtSecurities</t>
        </r>
      </text>
    </comment>
    <comment ref="I33" authorId="0" shapeId="0" xr:uid="{00000000-0006-0000-3200-000031010000}">
      <text>
        <r>
          <rPr>
            <b/>
            <sz val="9"/>
            <color indexed="81"/>
            <rFont val="Tahoma"/>
            <family val="2"/>
          </rPr>
          <t>Metric = G1_1_More2UpTo3Yrs_Amount_x000D_
Data Type = Bk_Number 19 - 9_x000D_
Bk_Sfp_Liabilities = TotalLiabilities_DebtSecurities</t>
        </r>
      </text>
    </comment>
    <comment ref="J33" authorId="0" shapeId="0" xr:uid="{00000000-0006-0000-3200-000032010000}">
      <text>
        <r>
          <rPr>
            <b/>
            <sz val="9"/>
            <color indexed="81"/>
            <rFont val="Tahoma"/>
            <family val="2"/>
          </rPr>
          <t>Metric = G1_1_More3UpTo5Yrs_Amount_x000D_
Data Type = Bk_Number 19 - 9_x000D_
Bk_Sfp_Liabilities = TotalLiabilities_DebtSecurities</t>
        </r>
      </text>
    </comment>
    <comment ref="K33" authorId="0" shapeId="0" xr:uid="{00000000-0006-0000-3200-000033010000}">
      <text>
        <r>
          <rPr>
            <b/>
            <sz val="9"/>
            <color indexed="81"/>
            <rFont val="Tahoma"/>
            <family val="2"/>
          </rPr>
          <t>Metric = G1_1_More5UpTo7Yrs_Amount_x000D_
Data Type = Bk_Number 19 - 9_x000D_
Bk_Sfp_Liabilities = TotalLiabilities_DebtSecurities</t>
        </r>
      </text>
    </comment>
    <comment ref="L33" authorId="0" shapeId="0" xr:uid="{00000000-0006-0000-3200-000034010000}">
      <text>
        <r>
          <rPr>
            <b/>
            <sz val="9"/>
            <color indexed="81"/>
            <rFont val="Tahoma"/>
            <family val="2"/>
          </rPr>
          <t>Metric = G1_1_More7UpTo10Yrs_Amount_x000D_
Data Type = Bk_Number 19 - 9_x000D_
Bk_Sfp_Liabilities = TotalLiabilities_DebtSecurities</t>
        </r>
      </text>
    </comment>
    <comment ref="M33" authorId="0" shapeId="0" xr:uid="{00000000-0006-0000-3200-000035010000}">
      <text>
        <r>
          <rPr>
            <b/>
            <sz val="9"/>
            <color indexed="81"/>
            <rFont val="Tahoma"/>
            <family val="2"/>
          </rPr>
          <t>Metric = G1_1_More10UpTo15Yrs_Amount_x000D_
Data Type = Bk_Number 19 - 9_x000D_
Bk_Sfp_Liabilities = TotalLiabilities_DebtSecurities</t>
        </r>
      </text>
    </comment>
    <comment ref="N33" authorId="0" shapeId="0" xr:uid="{00000000-0006-0000-3200-000036010000}">
      <text>
        <r>
          <rPr>
            <b/>
            <sz val="9"/>
            <color indexed="81"/>
            <rFont val="Tahoma"/>
            <family val="2"/>
          </rPr>
          <t>Metric = G1_1_More15UpTo20Yrs_Amount_x000D_
Data Type = Bk_Number 19 - 9_x000D_
Bk_Sfp_Liabilities = TotalLiabilities_DebtSecurities</t>
        </r>
      </text>
    </comment>
    <comment ref="O33" authorId="0" shapeId="0" xr:uid="{00000000-0006-0000-3200-000037010000}">
      <text>
        <r>
          <rPr>
            <b/>
            <sz val="9"/>
            <color indexed="81"/>
            <rFont val="Tahoma"/>
            <family val="2"/>
          </rPr>
          <t>Metric = G1_1_More20Yrs_Amount_x000D_
Data Type = Bk_Number 19 - 9_x000D_
Bk_Sfp_Liabilities = TotalLiabilities_DebtSecurities</t>
        </r>
      </text>
    </comment>
    <comment ref="P33" authorId="0" shapeId="0" xr:uid="{00000000-0006-0000-3200-000038010000}">
      <text>
        <r>
          <rPr>
            <b/>
            <sz val="9"/>
            <color indexed="81"/>
            <rFont val="Tahoma"/>
            <family val="2"/>
          </rPr>
          <t>Metric = G1_1_NonIntRateSensitive_Amount_x000D_
Data Type = Bk_Number 19 - 9_x000D_
Bk_Sfp_Liabilities = TotalLiabilities_DebtSecurities</t>
        </r>
      </text>
    </comment>
    <comment ref="D34" authorId="0" shapeId="0" xr:uid="{00000000-0006-0000-3200-000039010000}">
      <text>
        <r>
          <rPr>
            <b/>
            <sz val="9"/>
            <color indexed="81"/>
            <rFont val="Tahoma"/>
            <family val="2"/>
          </rPr>
          <t>Metric = G1_1_0To1Mnth_Amount_x000D_
Data Type = Bk_Number 19 - 9_x000D_
Bk_Sfp_Liabilities = TotalLiabilities_LiabilitiesOfDisposalGroupsHeldForSale</t>
        </r>
      </text>
    </comment>
    <comment ref="E34" authorId="0" shapeId="0" xr:uid="{00000000-0006-0000-3200-00003A010000}">
      <text>
        <r>
          <rPr>
            <b/>
            <sz val="9"/>
            <color indexed="81"/>
            <rFont val="Tahoma"/>
            <family val="2"/>
          </rPr>
          <t>Metric = G1_1_More1UpTo3Mnth_Amount_x000D_
Data Type = Bk_Number 19 - 9_x000D_
Bk_Sfp_Liabilities = TotalLiabilities_LiabilitiesOfDisposalGroupsHeldForSale</t>
        </r>
      </text>
    </comment>
    <comment ref="F34" authorId="0" shapeId="0" xr:uid="{00000000-0006-0000-3200-00003B010000}">
      <text>
        <r>
          <rPr>
            <b/>
            <sz val="9"/>
            <color indexed="81"/>
            <rFont val="Tahoma"/>
            <family val="2"/>
          </rPr>
          <t>Metric = G1_1_More3UpTo6Mnth_Amount_x000D_
Data Type = Bk_Number 19 - 9_x000D_
Bk_Sfp_Liabilities = TotalLiabilities_LiabilitiesOfDisposalGroupsHeldForSale</t>
        </r>
      </text>
    </comment>
    <comment ref="G34" authorId="0" shapeId="0" xr:uid="{00000000-0006-0000-3200-00003C010000}">
      <text>
        <r>
          <rPr>
            <b/>
            <sz val="9"/>
            <color indexed="81"/>
            <rFont val="Tahoma"/>
            <family val="2"/>
          </rPr>
          <t>Metric = G1_1_More6UpTo12Mnth_Amount_x000D_
Data Type = Bk_Number 19 - 9_x000D_
Bk_Sfp_Liabilities = TotalLiabilities_LiabilitiesOfDisposalGroupsHeldForSale</t>
        </r>
      </text>
    </comment>
    <comment ref="H34" authorId="0" shapeId="0" xr:uid="{00000000-0006-0000-3200-00003D010000}">
      <text>
        <r>
          <rPr>
            <b/>
            <sz val="9"/>
            <color indexed="81"/>
            <rFont val="Tahoma"/>
            <family val="2"/>
          </rPr>
          <t>Metric = G1_1_More1UpTo2Yrs_Amount_x000D_
Data Type = Bk_Number 19 - 9_x000D_
Bk_Sfp_Liabilities = TotalLiabilities_LiabilitiesOfDisposalGroupsHeldForSale</t>
        </r>
      </text>
    </comment>
    <comment ref="I34" authorId="0" shapeId="0" xr:uid="{00000000-0006-0000-3200-00003E010000}">
      <text>
        <r>
          <rPr>
            <b/>
            <sz val="9"/>
            <color indexed="81"/>
            <rFont val="Tahoma"/>
            <family val="2"/>
          </rPr>
          <t>Metric = G1_1_More2UpTo3Yrs_Amount_x000D_
Data Type = Bk_Number 19 - 9_x000D_
Bk_Sfp_Liabilities = TotalLiabilities_LiabilitiesOfDisposalGroupsHeldForSale</t>
        </r>
      </text>
    </comment>
    <comment ref="J34" authorId="0" shapeId="0" xr:uid="{00000000-0006-0000-3200-00003F010000}">
      <text>
        <r>
          <rPr>
            <b/>
            <sz val="9"/>
            <color indexed="81"/>
            <rFont val="Tahoma"/>
            <family val="2"/>
          </rPr>
          <t>Metric = G1_1_More3UpTo5Yrs_Amount_x000D_
Data Type = Bk_Number 19 - 9_x000D_
Bk_Sfp_Liabilities = TotalLiabilities_LiabilitiesOfDisposalGroupsHeldForSale</t>
        </r>
      </text>
    </comment>
    <comment ref="K34" authorId="0" shapeId="0" xr:uid="{00000000-0006-0000-3200-000040010000}">
      <text>
        <r>
          <rPr>
            <b/>
            <sz val="9"/>
            <color indexed="81"/>
            <rFont val="Tahoma"/>
            <family val="2"/>
          </rPr>
          <t>Metric = G1_1_More5UpTo7Yrs_Amount_x000D_
Data Type = Bk_Number 19 - 9_x000D_
Bk_Sfp_Liabilities = TotalLiabilities_LiabilitiesOfDisposalGroupsHeldForSale</t>
        </r>
      </text>
    </comment>
    <comment ref="L34" authorId="0" shapeId="0" xr:uid="{00000000-0006-0000-3200-000041010000}">
      <text>
        <r>
          <rPr>
            <b/>
            <sz val="9"/>
            <color indexed="81"/>
            <rFont val="Tahoma"/>
            <family val="2"/>
          </rPr>
          <t>Metric = G1_1_More7UpTo10Yrs_Amount_x000D_
Data Type = Bk_Number 19 - 9_x000D_
Bk_Sfp_Liabilities = TotalLiabilities_LiabilitiesOfDisposalGroupsHeldForSale</t>
        </r>
      </text>
    </comment>
    <comment ref="M34" authorId="0" shapeId="0" xr:uid="{00000000-0006-0000-3200-000042010000}">
      <text>
        <r>
          <rPr>
            <b/>
            <sz val="9"/>
            <color indexed="81"/>
            <rFont val="Tahoma"/>
            <family val="2"/>
          </rPr>
          <t>Metric = G1_1_More10UpTo15Yrs_Amount_x000D_
Data Type = Bk_Number 19 - 9_x000D_
Bk_Sfp_Liabilities = TotalLiabilities_LiabilitiesOfDisposalGroupsHeldForSale</t>
        </r>
      </text>
    </comment>
    <comment ref="N34" authorId="0" shapeId="0" xr:uid="{00000000-0006-0000-3200-000043010000}">
      <text>
        <r>
          <rPr>
            <b/>
            <sz val="9"/>
            <color indexed="81"/>
            <rFont val="Tahoma"/>
            <family val="2"/>
          </rPr>
          <t>Metric = G1_1_More15UpTo20Yrs_Amount_x000D_
Data Type = Bk_Number 19 - 9_x000D_
Bk_Sfp_Liabilities = TotalLiabilities_LiabilitiesOfDisposalGroupsHeldForSale</t>
        </r>
      </text>
    </comment>
    <comment ref="O34" authorId="0" shapeId="0" xr:uid="{00000000-0006-0000-3200-000044010000}">
      <text>
        <r>
          <rPr>
            <b/>
            <sz val="9"/>
            <color indexed="81"/>
            <rFont val="Tahoma"/>
            <family val="2"/>
          </rPr>
          <t>Metric = G1_1_More20Yrs_Amount_x000D_
Data Type = Bk_Number 19 - 9_x000D_
Bk_Sfp_Liabilities = TotalLiabilities_LiabilitiesOfDisposalGroupsHeldForSale</t>
        </r>
      </text>
    </comment>
    <comment ref="P34" authorId="0" shapeId="0" xr:uid="{00000000-0006-0000-3200-000045010000}">
      <text>
        <r>
          <rPr>
            <b/>
            <sz val="9"/>
            <color indexed="81"/>
            <rFont val="Tahoma"/>
            <family val="2"/>
          </rPr>
          <t>Metric = G1_1_NonIntRateSensitive_Amount_x000D_
Data Type = Bk_Number 19 - 9_x000D_
Bk_Sfp_Liabilities = TotalLiabilities_LiabilitiesOfDisposalGroupsHeldForSale</t>
        </r>
      </text>
    </comment>
    <comment ref="D35" authorId="0" shapeId="0" xr:uid="{00000000-0006-0000-3200-000046010000}">
      <text>
        <r>
          <rPr>
            <b/>
            <sz val="9"/>
            <color indexed="81"/>
            <rFont val="Tahoma"/>
            <family val="2"/>
          </rPr>
          <t>Metric = G1_1_0To1Mnth_Amount_x000D_
Data Type = Bk_Number 19 - 9_x000D_
Bk_Sfp_Liabilities = TotalLiabilities_OtherLiabilities</t>
        </r>
      </text>
    </comment>
    <comment ref="E35" authorId="0" shapeId="0" xr:uid="{00000000-0006-0000-3200-000047010000}">
      <text>
        <r>
          <rPr>
            <b/>
            <sz val="9"/>
            <color indexed="81"/>
            <rFont val="Tahoma"/>
            <family val="2"/>
          </rPr>
          <t>Metric = G1_1_More1UpTo3Mnth_Amount_x000D_
Data Type = Bk_Number 19 - 9_x000D_
Bk_Sfp_Liabilities = TotalLiabilities_OtherLiabilities</t>
        </r>
      </text>
    </comment>
    <comment ref="F35" authorId="0" shapeId="0" xr:uid="{00000000-0006-0000-3200-000048010000}">
      <text>
        <r>
          <rPr>
            <b/>
            <sz val="9"/>
            <color indexed="81"/>
            <rFont val="Tahoma"/>
            <family val="2"/>
          </rPr>
          <t>Metric = G1_1_More3UpTo6Mnth_Amount_x000D_
Data Type = Bk_Number 19 - 9_x000D_
Bk_Sfp_Liabilities = TotalLiabilities_OtherLiabilities</t>
        </r>
      </text>
    </comment>
    <comment ref="G35" authorId="0" shapeId="0" xr:uid="{00000000-0006-0000-3200-000049010000}">
      <text>
        <r>
          <rPr>
            <b/>
            <sz val="9"/>
            <color indexed="81"/>
            <rFont val="Tahoma"/>
            <family val="2"/>
          </rPr>
          <t>Metric = G1_1_More6UpTo12Mnth_Amount_x000D_
Data Type = Bk_Number 19 - 9_x000D_
Bk_Sfp_Liabilities = TotalLiabilities_OtherLiabilities</t>
        </r>
      </text>
    </comment>
    <comment ref="H35" authorId="0" shapeId="0" xr:uid="{00000000-0006-0000-3200-00004A010000}">
      <text>
        <r>
          <rPr>
            <b/>
            <sz val="9"/>
            <color indexed="81"/>
            <rFont val="Tahoma"/>
            <family val="2"/>
          </rPr>
          <t>Metric = G1_1_More1UpTo2Yrs_Amount_x000D_
Data Type = Bk_Number 19 - 9_x000D_
Bk_Sfp_Liabilities = TotalLiabilities_OtherLiabilities</t>
        </r>
      </text>
    </comment>
    <comment ref="I35" authorId="0" shapeId="0" xr:uid="{00000000-0006-0000-3200-00004B010000}">
      <text>
        <r>
          <rPr>
            <b/>
            <sz val="9"/>
            <color indexed="81"/>
            <rFont val="Tahoma"/>
            <family val="2"/>
          </rPr>
          <t>Metric = G1_1_More2UpTo3Yrs_Amount_x000D_
Data Type = Bk_Number 19 - 9_x000D_
Bk_Sfp_Liabilities = TotalLiabilities_OtherLiabilities</t>
        </r>
      </text>
    </comment>
    <comment ref="J35" authorId="0" shapeId="0" xr:uid="{00000000-0006-0000-3200-00004C010000}">
      <text>
        <r>
          <rPr>
            <b/>
            <sz val="9"/>
            <color indexed="81"/>
            <rFont val="Tahoma"/>
            <family val="2"/>
          </rPr>
          <t>Metric = G1_1_More3UpTo5Yrs_Amount_x000D_
Data Type = Bk_Number 19 - 9_x000D_
Bk_Sfp_Liabilities = TotalLiabilities_OtherLiabilities</t>
        </r>
      </text>
    </comment>
    <comment ref="K35" authorId="0" shapeId="0" xr:uid="{00000000-0006-0000-3200-00004D010000}">
      <text>
        <r>
          <rPr>
            <b/>
            <sz val="9"/>
            <color indexed="81"/>
            <rFont val="Tahoma"/>
            <family val="2"/>
          </rPr>
          <t>Metric = G1_1_More5UpTo7Yrs_Amount_x000D_
Data Type = Bk_Number 19 - 9_x000D_
Bk_Sfp_Liabilities = TotalLiabilities_OtherLiabilities</t>
        </r>
      </text>
    </comment>
    <comment ref="L35" authorId="0" shapeId="0" xr:uid="{00000000-0006-0000-3200-00004E010000}">
      <text>
        <r>
          <rPr>
            <b/>
            <sz val="9"/>
            <color indexed="81"/>
            <rFont val="Tahoma"/>
            <family val="2"/>
          </rPr>
          <t>Metric = G1_1_More7UpTo10Yrs_Amount_x000D_
Data Type = Bk_Number 19 - 9_x000D_
Bk_Sfp_Liabilities = TotalLiabilities_OtherLiabilities</t>
        </r>
      </text>
    </comment>
    <comment ref="M35" authorId="0" shapeId="0" xr:uid="{00000000-0006-0000-3200-00004F010000}">
      <text>
        <r>
          <rPr>
            <b/>
            <sz val="9"/>
            <color indexed="81"/>
            <rFont val="Tahoma"/>
            <family val="2"/>
          </rPr>
          <t>Metric = G1_1_More10UpTo15Yrs_Amount_x000D_
Data Type = Bk_Number 19 - 9_x000D_
Bk_Sfp_Liabilities = TotalLiabilities_OtherLiabilities</t>
        </r>
      </text>
    </comment>
    <comment ref="N35" authorId="0" shapeId="0" xr:uid="{00000000-0006-0000-3200-000050010000}">
      <text>
        <r>
          <rPr>
            <b/>
            <sz val="9"/>
            <color indexed="81"/>
            <rFont val="Tahoma"/>
            <family val="2"/>
          </rPr>
          <t>Metric = G1_1_More15UpTo20Yrs_Amount_x000D_
Data Type = Bk_Number 19 - 9_x000D_
Bk_Sfp_Liabilities = TotalLiabilities_OtherLiabilities</t>
        </r>
      </text>
    </comment>
    <comment ref="O35" authorId="0" shapeId="0" xr:uid="{00000000-0006-0000-3200-000051010000}">
      <text>
        <r>
          <rPr>
            <b/>
            <sz val="9"/>
            <color indexed="81"/>
            <rFont val="Tahoma"/>
            <family val="2"/>
          </rPr>
          <t>Metric = G1_1_More20Yrs_Amount_x000D_
Data Type = Bk_Number 19 - 9_x000D_
Bk_Sfp_Liabilities = TotalLiabilities_OtherLiabilities</t>
        </r>
      </text>
    </comment>
    <comment ref="P35" authorId="0" shapeId="0" xr:uid="{00000000-0006-0000-3200-000052010000}">
      <text>
        <r>
          <rPr>
            <b/>
            <sz val="9"/>
            <color indexed="81"/>
            <rFont val="Tahoma"/>
            <family val="2"/>
          </rPr>
          <t>Metric = G1_1_NonIntRateSensitive_Amount_x000D_
Data Type = Bk_Number 19 - 9_x000D_
Bk_Sfp_Liabilities = TotalLiabilities_OtherLiabilities</t>
        </r>
      </text>
    </comment>
    <comment ref="D36" authorId="0" shapeId="0" xr:uid="{00000000-0006-0000-3200-000053010000}">
      <text>
        <r>
          <rPr>
            <b/>
            <sz val="9"/>
            <color indexed="81"/>
            <rFont val="Tahoma"/>
            <family val="2"/>
          </rPr>
          <t>Metric = G1_1_0To1Mnth_Amount_x000D_
Data Type = Bk_Number 19 - 9_x000D_
Bk_Sfp_Liabilities = TotalLiabilities_LiabilitiesUnderInsuranceContracts</t>
        </r>
      </text>
    </comment>
    <comment ref="E36" authorId="0" shapeId="0" xr:uid="{00000000-0006-0000-3200-000054010000}">
      <text>
        <r>
          <rPr>
            <b/>
            <sz val="9"/>
            <color indexed="81"/>
            <rFont val="Tahoma"/>
            <family val="2"/>
          </rPr>
          <t>Metric = G1_1_More1UpTo3Mnth_Amount_x000D_
Data Type = Bk_Number 19 - 9_x000D_
Bk_Sfp_Liabilities = TotalLiabilities_LiabilitiesUnderInsuranceContracts</t>
        </r>
      </text>
    </comment>
    <comment ref="F36" authorId="0" shapeId="0" xr:uid="{00000000-0006-0000-3200-000055010000}">
      <text>
        <r>
          <rPr>
            <b/>
            <sz val="9"/>
            <color indexed="81"/>
            <rFont val="Tahoma"/>
            <family val="2"/>
          </rPr>
          <t>Metric = G1_1_More3UpTo6Mnth_Amount_x000D_
Data Type = Bk_Number 19 - 9_x000D_
Bk_Sfp_Liabilities = TotalLiabilities_LiabilitiesUnderInsuranceContracts</t>
        </r>
      </text>
    </comment>
    <comment ref="G36" authorId="0" shapeId="0" xr:uid="{00000000-0006-0000-3200-000056010000}">
      <text>
        <r>
          <rPr>
            <b/>
            <sz val="9"/>
            <color indexed="81"/>
            <rFont val="Tahoma"/>
            <family val="2"/>
          </rPr>
          <t>Metric = G1_1_More6UpTo12Mnth_Amount_x000D_
Data Type = Bk_Number 19 - 9_x000D_
Bk_Sfp_Liabilities = TotalLiabilities_LiabilitiesUnderInsuranceContracts</t>
        </r>
      </text>
    </comment>
    <comment ref="H36" authorId="0" shapeId="0" xr:uid="{00000000-0006-0000-3200-000057010000}">
      <text>
        <r>
          <rPr>
            <b/>
            <sz val="9"/>
            <color indexed="81"/>
            <rFont val="Tahoma"/>
            <family val="2"/>
          </rPr>
          <t>Metric = G1_1_More1UpTo2Yrs_Amount_x000D_
Data Type = Bk_Number 19 - 9_x000D_
Bk_Sfp_Liabilities = TotalLiabilities_LiabilitiesUnderInsuranceContracts</t>
        </r>
      </text>
    </comment>
    <comment ref="I36" authorId="0" shapeId="0" xr:uid="{00000000-0006-0000-3200-000058010000}">
      <text>
        <r>
          <rPr>
            <b/>
            <sz val="9"/>
            <color indexed="81"/>
            <rFont val="Tahoma"/>
            <family val="2"/>
          </rPr>
          <t>Metric = G1_1_More2UpTo3Yrs_Amount_x000D_
Data Type = Bk_Number 19 - 9_x000D_
Bk_Sfp_Liabilities = TotalLiabilities_LiabilitiesUnderInsuranceContracts</t>
        </r>
      </text>
    </comment>
    <comment ref="J36" authorId="0" shapeId="0" xr:uid="{00000000-0006-0000-3200-000059010000}">
      <text>
        <r>
          <rPr>
            <b/>
            <sz val="9"/>
            <color indexed="81"/>
            <rFont val="Tahoma"/>
            <family val="2"/>
          </rPr>
          <t>Metric = G1_1_More3UpTo5Yrs_Amount_x000D_
Data Type = Bk_Number 19 - 9_x000D_
Bk_Sfp_Liabilities = TotalLiabilities_LiabilitiesUnderInsuranceContracts</t>
        </r>
      </text>
    </comment>
    <comment ref="K36" authorId="0" shapeId="0" xr:uid="{00000000-0006-0000-3200-00005A010000}">
      <text>
        <r>
          <rPr>
            <b/>
            <sz val="9"/>
            <color indexed="81"/>
            <rFont val="Tahoma"/>
            <family val="2"/>
          </rPr>
          <t>Metric = G1_1_More5UpTo7Yrs_Amount_x000D_
Data Type = Bk_Number 19 - 9_x000D_
Bk_Sfp_Liabilities = TotalLiabilities_LiabilitiesUnderInsuranceContracts</t>
        </r>
      </text>
    </comment>
    <comment ref="L36" authorId="0" shapeId="0" xr:uid="{00000000-0006-0000-3200-00005B010000}">
      <text>
        <r>
          <rPr>
            <b/>
            <sz val="9"/>
            <color indexed="81"/>
            <rFont val="Tahoma"/>
            <family val="2"/>
          </rPr>
          <t>Metric = G1_1_More7UpTo10Yrs_Amount_x000D_
Data Type = Bk_Number 19 - 9_x000D_
Bk_Sfp_Liabilities = TotalLiabilities_LiabilitiesUnderInsuranceContracts</t>
        </r>
      </text>
    </comment>
    <comment ref="M36" authorId="0" shapeId="0" xr:uid="{00000000-0006-0000-3200-00005C010000}">
      <text>
        <r>
          <rPr>
            <b/>
            <sz val="9"/>
            <color indexed="81"/>
            <rFont val="Tahoma"/>
            <family val="2"/>
          </rPr>
          <t>Metric = G1_1_More10UpTo15Yrs_Amount_x000D_
Data Type = Bk_Number 19 - 9_x000D_
Bk_Sfp_Liabilities = TotalLiabilities_LiabilitiesUnderInsuranceContracts</t>
        </r>
      </text>
    </comment>
    <comment ref="N36" authorId="0" shapeId="0" xr:uid="{00000000-0006-0000-3200-00005D010000}">
      <text>
        <r>
          <rPr>
            <b/>
            <sz val="9"/>
            <color indexed="81"/>
            <rFont val="Tahoma"/>
            <family val="2"/>
          </rPr>
          <t>Metric = G1_1_More15UpTo20Yrs_Amount_x000D_
Data Type = Bk_Number 19 - 9_x000D_
Bk_Sfp_Liabilities = TotalLiabilities_LiabilitiesUnderInsuranceContracts</t>
        </r>
      </text>
    </comment>
    <comment ref="O36" authorId="0" shapeId="0" xr:uid="{00000000-0006-0000-3200-00005E010000}">
      <text>
        <r>
          <rPr>
            <b/>
            <sz val="9"/>
            <color indexed="81"/>
            <rFont val="Tahoma"/>
            <family val="2"/>
          </rPr>
          <t>Metric = G1_1_More20Yrs_Amount_x000D_
Data Type = Bk_Number 19 - 9_x000D_
Bk_Sfp_Liabilities = TotalLiabilities_LiabilitiesUnderInsuranceContracts</t>
        </r>
      </text>
    </comment>
    <comment ref="P36" authorId="0" shapeId="0" xr:uid="{00000000-0006-0000-3200-00005F010000}">
      <text>
        <r>
          <rPr>
            <b/>
            <sz val="9"/>
            <color indexed="81"/>
            <rFont val="Tahoma"/>
            <family val="2"/>
          </rPr>
          <t>Metric = G1_1_NonIntRateSensitive_Amount_x000D_
Data Type = Bk_Number 19 - 9_x000D_
Bk_Sfp_Liabilities = TotalLiabilities_LiabilitiesUnderInsuranceContracts</t>
        </r>
      </text>
    </comment>
    <comment ref="D37" authorId="0" shapeId="0" xr:uid="{00000000-0006-0000-3200-000060010000}">
      <text>
        <r>
          <rPr>
            <b/>
            <sz val="9"/>
            <color indexed="81"/>
            <rFont val="Tahoma"/>
            <family val="2"/>
          </rPr>
          <t>Metric = G1_1_0To1Mnth_Amount_x000D_
Data Type = Bk_Number 19 - 9_x000D_
Bk_Sfp_Liabilities = TotalLiabilities_BorrowingsBanksOwnTradingBook</t>
        </r>
      </text>
    </comment>
    <comment ref="E37" authorId="0" shapeId="0" xr:uid="{00000000-0006-0000-3200-000061010000}">
      <text>
        <r>
          <rPr>
            <b/>
            <sz val="9"/>
            <color indexed="81"/>
            <rFont val="Tahoma"/>
            <family val="2"/>
          </rPr>
          <t>Metric = G1_1_More1UpTo3Mnth_Amount_x000D_
Data Type = Bk_Number 19 - 9_x000D_
Bk_Sfp_Liabilities = TotalLiabilities_BorrowingsBanksOwnTradingBook</t>
        </r>
      </text>
    </comment>
    <comment ref="F37" authorId="0" shapeId="0" xr:uid="{00000000-0006-0000-3200-000062010000}">
      <text>
        <r>
          <rPr>
            <b/>
            <sz val="9"/>
            <color indexed="81"/>
            <rFont val="Tahoma"/>
            <family val="2"/>
          </rPr>
          <t>Metric = G1_1_More3UpTo6Mnth_Amount_x000D_
Data Type = Bk_Number 19 - 9_x000D_
Bk_Sfp_Liabilities = TotalLiabilities_BorrowingsBanksOwnTradingBook</t>
        </r>
      </text>
    </comment>
    <comment ref="G37" authorId="0" shapeId="0" xr:uid="{00000000-0006-0000-3200-000063010000}">
      <text>
        <r>
          <rPr>
            <b/>
            <sz val="9"/>
            <color indexed="81"/>
            <rFont val="Tahoma"/>
            <family val="2"/>
          </rPr>
          <t>Metric = G1_1_More6UpTo12Mnth_Amount_x000D_
Data Type = Bk_Number 19 - 9_x000D_
Bk_Sfp_Liabilities = TotalLiabilities_BorrowingsBanksOwnTradingBook</t>
        </r>
      </text>
    </comment>
    <comment ref="H37" authorId="0" shapeId="0" xr:uid="{00000000-0006-0000-3200-000064010000}">
      <text>
        <r>
          <rPr>
            <b/>
            <sz val="9"/>
            <color indexed="81"/>
            <rFont val="Tahoma"/>
            <family val="2"/>
          </rPr>
          <t>Metric = G1_1_More1UpTo2Yrs_Amount_x000D_
Data Type = Bk_Number 19 - 9_x000D_
Bk_Sfp_Liabilities = TotalLiabilities_BorrowingsBanksOwnTradingBook</t>
        </r>
      </text>
    </comment>
    <comment ref="I37" authorId="0" shapeId="0" xr:uid="{00000000-0006-0000-3200-000065010000}">
      <text>
        <r>
          <rPr>
            <b/>
            <sz val="9"/>
            <color indexed="81"/>
            <rFont val="Tahoma"/>
            <family val="2"/>
          </rPr>
          <t>Metric = G1_1_More2UpTo3Yrs_Amount_x000D_
Data Type = Bk_Number 19 - 9_x000D_
Bk_Sfp_Liabilities = TotalLiabilities_BorrowingsBanksOwnTradingBook</t>
        </r>
      </text>
    </comment>
    <comment ref="J37" authorId="0" shapeId="0" xr:uid="{00000000-0006-0000-3200-000066010000}">
      <text>
        <r>
          <rPr>
            <b/>
            <sz val="9"/>
            <color indexed="81"/>
            <rFont val="Tahoma"/>
            <family val="2"/>
          </rPr>
          <t>Metric = G1_1_More3UpTo5Yrs_Amount_x000D_
Data Type = Bk_Number 19 - 9_x000D_
Bk_Sfp_Liabilities = TotalLiabilities_BorrowingsBanksOwnTradingBook</t>
        </r>
      </text>
    </comment>
    <comment ref="K37" authorId="0" shapeId="0" xr:uid="{00000000-0006-0000-3200-000067010000}">
      <text>
        <r>
          <rPr>
            <b/>
            <sz val="9"/>
            <color indexed="81"/>
            <rFont val="Tahoma"/>
            <family val="2"/>
          </rPr>
          <t>Metric = G1_1_More5UpTo7Yrs_Amount_x000D_
Data Type = Bk_Number 19 - 9_x000D_
Bk_Sfp_Liabilities = TotalLiabilities_BorrowingsBanksOwnTradingBook</t>
        </r>
      </text>
    </comment>
    <comment ref="L37" authorId="0" shapeId="0" xr:uid="{00000000-0006-0000-3200-000068010000}">
      <text>
        <r>
          <rPr>
            <b/>
            <sz val="9"/>
            <color indexed="81"/>
            <rFont val="Tahoma"/>
            <family val="2"/>
          </rPr>
          <t>Metric = G1_1_More7UpTo10Yrs_Amount_x000D_
Data Type = Bk_Number 19 - 9_x000D_
Bk_Sfp_Liabilities = TotalLiabilities_BorrowingsBanksOwnTradingBook</t>
        </r>
      </text>
    </comment>
    <comment ref="M37" authorId="0" shapeId="0" xr:uid="{00000000-0006-0000-3200-000069010000}">
      <text>
        <r>
          <rPr>
            <b/>
            <sz val="9"/>
            <color indexed="81"/>
            <rFont val="Tahoma"/>
            <family val="2"/>
          </rPr>
          <t>Metric = G1_1_More10UpTo15Yrs_Amount_x000D_
Data Type = Bk_Number 19 - 9_x000D_
Bk_Sfp_Liabilities = TotalLiabilities_BorrowingsBanksOwnTradingBook</t>
        </r>
      </text>
    </comment>
    <comment ref="N37" authorId="0" shapeId="0" xr:uid="{00000000-0006-0000-3200-00006A010000}">
      <text>
        <r>
          <rPr>
            <b/>
            <sz val="9"/>
            <color indexed="81"/>
            <rFont val="Tahoma"/>
            <family val="2"/>
          </rPr>
          <t>Metric = G1_1_More15UpTo20Yrs_Amount_x000D_
Data Type = Bk_Number 19 - 9_x000D_
Bk_Sfp_Liabilities = TotalLiabilities_BorrowingsBanksOwnTradingBook</t>
        </r>
      </text>
    </comment>
    <comment ref="O37" authorId="0" shapeId="0" xr:uid="{00000000-0006-0000-3200-00006B010000}">
      <text>
        <r>
          <rPr>
            <b/>
            <sz val="9"/>
            <color indexed="81"/>
            <rFont val="Tahoma"/>
            <family val="2"/>
          </rPr>
          <t>Metric = G1_1_More20Yrs_Amount_x000D_
Data Type = Bk_Number 19 - 9_x000D_
Bk_Sfp_Liabilities = TotalLiabilities_BorrowingsBanksOwnTradingBook</t>
        </r>
      </text>
    </comment>
    <comment ref="P37" authorId="0" shapeId="0" xr:uid="{00000000-0006-0000-3200-00006C010000}">
      <text>
        <r>
          <rPr>
            <b/>
            <sz val="9"/>
            <color indexed="81"/>
            <rFont val="Tahoma"/>
            <family val="2"/>
          </rPr>
          <t>Metric = G1_1_NonIntRateSensitive_Amount_x000D_
Data Type = Bk_Number 19 - 9_x000D_
Bk_Sfp_Liabilities = TotalLiabilities_BorrowingsBanksOwnTradingBook</t>
        </r>
      </text>
    </comment>
    <comment ref="C40" authorId="0" shapeId="0" xr:uid="{00000000-0006-0000-3200-00006D010000}">
      <text>
        <r>
          <rPr>
            <b/>
            <sz val="9"/>
            <color indexed="81"/>
            <rFont val="Tahoma"/>
            <family val="2"/>
          </rPr>
          <t>Metric = G1_1_Total_Amount_x000D_
Data Type = Bk_Number 19 - 9_x000D_
Bk_Sfp_AssetsLiabIsl = TotalEquity</t>
        </r>
      </text>
    </comment>
    <comment ref="D40" authorId="0" shapeId="0" xr:uid="{00000000-0006-0000-3200-00006E010000}">
      <text>
        <r>
          <rPr>
            <b/>
            <sz val="9"/>
            <color indexed="81"/>
            <rFont val="Tahoma"/>
            <family val="2"/>
          </rPr>
          <t>Metric = G1_1_0To1Mnth_Amount_x000D_
Data Type = Bk_Number 19 - 9_x000D_
Bk_Sfp_AssetsLiabIsl = TotalEquity</t>
        </r>
      </text>
    </comment>
    <comment ref="E40" authorId="0" shapeId="0" xr:uid="{00000000-0006-0000-3200-00006F010000}">
      <text>
        <r>
          <rPr>
            <b/>
            <sz val="9"/>
            <color indexed="81"/>
            <rFont val="Tahoma"/>
            <family val="2"/>
          </rPr>
          <t>Metric = G1_1_More1UpTo3Mnth_Amount_x000D_
Data Type = Bk_Number 19 - 9_x000D_
Bk_Sfp_AssetsLiabIsl = TotalEquity</t>
        </r>
      </text>
    </comment>
    <comment ref="F40" authorId="0" shapeId="0" xr:uid="{00000000-0006-0000-3200-000070010000}">
      <text>
        <r>
          <rPr>
            <b/>
            <sz val="9"/>
            <color indexed="81"/>
            <rFont val="Tahoma"/>
            <family val="2"/>
          </rPr>
          <t>Metric = G1_1_More3UpTo6Mnth_Amount_x000D_
Data Type = Bk_Number 19 - 9_x000D_
Bk_Sfp_AssetsLiabIsl = TotalEquity</t>
        </r>
      </text>
    </comment>
    <comment ref="G40" authorId="0" shapeId="0" xr:uid="{00000000-0006-0000-3200-000071010000}">
      <text>
        <r>
          <rPr>
            <b/>
            <sz val="9"/>
            <color indexed="81"/>
            <rFont val="Tahoma"/>
            <family val="2"/>
          </rPr>
          <t>Metric = G1_1_More6UpTo12Mnth_Amount_x000D_
Data Type = Bk_Number 19 - 9_x000D_
Bk_Sfp_AssetsLiabIsl = TotalEquity</t>
        </r>
      </text>
    </comment>
    <comment ref="H40" authorId="0" shapeId="0" xr:uid="{00000000-0006-0000-3200-000072010000}">
      <text>
        <r>
          <rPr>
            <b/>
            <sz val="9"/>
            <color indexed="81"/>
            <rFont val="Tahoma"/>
            <family val="2"/>
          </rPr>
          <t>Metric = G1_1_More1UpTo2Yrs_Amount_x000D_
Data Type = Bk_Number 19 - 9_x000D_
Bk_Sfp_AssetsLiabIsl = TotalEquity</t>
        </r>
      </text>
    </comment>
    <comment ref="I40" authorId="0" shapeId="0" xr:uid="{00000000-0006-0000-3200-000073010000}">
      <text>
        <r>
          <rPr>
            <b/>
            <sz val="9"/>
            <color indexed="81"/>
            <rFont val="Tahoma"/>
            <family val="2"/>
          </rPr>
          <t>Metric = G1_1_More2UpTo3Yrs_Amount_x000D_
Data Type = Bk_Number 19 - 9_x000D_
Bk_Sfp_AssetsLiabIsl = TotalEquity</t>
        </r>
      </text>
    </comment>
    <comment ref="J40" authorId="0" shapeId="0" xr:uid="{00000000-0006-0000-3200-000074010000}">
      <text>
        <r>
          <rPr>
            <b/>
            <sz val="9"/>
            <color indexed="81"/>
            <rFont val="Tahoma"/>
            <family val="2"/>
          </rPr>
          <t>Metric = G1_1_More3UpTo5Yrs_Amount_x000D_
Data Type = Bk_Number 19 - 9_x000D_
Bk_Sfp_AssetsLiabIsl = TotalEquity</t>
        </r>
      </text>
    </comment>
    <comment ref="K40" authorId="0" shapeId="0" xr:uid="{00000000-0006-0000-3200-000075010000}">
      <text>
        <r>
          <rPr>
            <b/>
            <sz val="9"/>
            <color indexed="81"/>
            <rFont val="Tahoma"/>
            <family val="2"/>
          </rPr>
          <t>Metric = G1_1_More5UpTo7Yrs_Amount_x000D_
Data Type = Bk_Number 19 - 9_x000D_
Bk_Sfp_AssetsLiabIsl = TotalEquity</t>
        </r>
      </text>
    </comment>
    <comment ref="L40" authorId="0" shapeId="0" xr:uid="{00000000-0006-0000-3200-000076010000}">
      <text>
        <r>
          <rPr>
            <b/>
            <sz val="9"/>
            <color indexed="81"/>
            <rFont val="Tahoma"/>
            <family val="2"/>
          </rPr>
          <t>Metric = G1_1_More7UpTo10Yrs_Amount_x000D_
Data Type = Bk_Number 19 - 9_x000D_
Bk_Sfp_AssetsLiabIsl = TotalEquity</t>
        </r>
      </text>
    </comment>
    <comment ref="M40" authorId="0" shapeId="0" xr:uid="{00000000-0006-0000-3200-000077010000}">
      <text>
        <r>
          <rPr>
            <b/>
            <sz val="9"/>
            <color indexed="81"/>
            <rFont val="Tahoma"/>
            <family val="2"/>
          </rPr>
          <t>Metric = G1_1_More10UpTo15Yrs_Amount_x000D_
Data Type = Bk_Number 19 - 9_x000D_
Bk_Sfp_AssetsLiabIsl = TotalEquity</t>
        </r>
      </text>
    </comment>
    <comment ref="N40" authorId="0" shapeId="0" xr:uid="{00000000-0006-0000-3200-000078010000}">
      <text>
        <r>
          <rPr>
            <b/>
            <sz val="9"/>
            <color indexed="81"/>
            <rFont val="Tahoma"/>
            <family val="2"/>
          </rPr>
          <t>Metric = G1_1_More15UpTo20Yrs_Amount_x000D_
Data Type = Bk_Number 19 - 9_x000D_
Bk_Sfp_AssetsLiabIsl = TotalEquity</t>
        </r>
      </text>
    </comment>
    <comment ref="O40" authorId="0" shapeId="0" xr:uid="{00000000-0006-0000-3200-000079010000}">
      <text>
        <r>
          <rPr>
            <b/>
            <sz val="9"/>
            <color indexed="81"/>
            <rFont val="Tahoma"/>
            <family val="2"/>
          </rPr>
          <t>Metric = G1_1_More20Yrs_Amount_x000D_
Data Type = Bk_Number 19 - 9_x000D_
Bk_Sfp_AssetsLiabIsl = TotalEquity</t>
        </r>
      </text>
    </comment>
    <comment ref="P40" authorId="0" shapeId="0" xr:uid="{00000000-0006-0000-3200-00007A010000}">
      <text>
        <r>
          <rPr>
            <b/>
            <sz val="9"/>
            <color indexed="81"/>
            <rFont val="Tahoma"/>
            <family val="2"/>
          </rPr>
          <t>Metric = G1_1_NonIntRateSensitive_Amount_x000D_
Data Type = Bk_Number 19 - 9_x000D_
Bk_Sfp_AssetsLiabIsl = TotalEquity</t>
        </r>
      </text>
    </comment>
    <comment ref="C42" authorId="0" shapeId="0" xr:uid="{00000000-0006-0000-3200-00007B010000}">
      <text>
        <r>
          <rPr>
            <b/>
            <sz val="9"/>
            <color indexed="81"/>
            <rFont val="Tahoma"/>
            <family val="2"/>
          </rPr>
          <t>Metric = G1_1_Total_Amount_x000D_
Data Type = Bk_Number 19 - 9_x000D_
Bk_Sfp_AssetsLiabIsl = ContingentLiabilitiesCommitmentsDerivativesOtherItems_FinancialDerivatives</t>
        </r>
      </text>
    </comment>
    <comment ref="D42" authorId="0" shapeId="0" xr:uid="{00000000-0006-0000-3200-00007C010000}">
      <text>
        <r>
          <rPr>
            <b/>
            <sz val="9"/>
            <color indexed="81"/>
            <rFont val="Tahoma"/>
            <family val="2"/>
          </rPr>
          <t>Metric = G1_1_0To1Mnth_Amount_x000D_
Data Type = Bk_Number 19 - 9_x000D_
Bk_Sfp_AssetsLiabIsl = ContingentLiabilitiesCommitmentsDerivativesOtherItems_FinancialDerivatives</t>
        </r>
      </text>
    </comment>
    <comment ref="E42" authorId="0" shapeId="0" xr:uid="{00000000-0006-0000-3200-00007D010000}">
      <text>
        <r>
          <rPr>
            <b/>
            <sz val="9"/>
            <color indexed="81"/>
            <rFont val="Tahoma"/>
            <family val="2"/>
          </rPr>
          <t>Metric = G1_1_More1UpTo3Mnth_Amount_x000D_
Data Type = Bk_Number 19 - 9_x000D_
Bk_Sfp_AssetsLiabIsl = ContingentLiabilitiesCommitmentsDerivativesOtherItems_FinancialDerivatives</t>
        </r>
      </text>
    </comment>
    <comment ref="F42" authorId="0" shapeId="0" xr:uid="{00000000-0006-0000-3200-00007E010000}">
      <text>
        <r>
          <rPr>
            <b/>
            <sz val="9"/>
            <color indexed="81"/>
            <rFont val="Tahoma"/>
            <family val="2"/>
          </rPr>
          <t>Metric = G1_1_More3UpTo6Mnth_Amount_x000D_
Data Type = Bk_Number 19 - 9_x000D_
Bk_Sfp_AssetsLiabIsl = ContingentLiabilitiesCommitmentsDerivativesOtherItems_FinancialDerivatives</t>
        </r>
      </text>
    </comment>
    <comment ref="G42" authorId="0" shapeId="0" xr:uid="{00000000-0006-0000-3200-00007F010000}">
      <text>
        <r>
          <rPr>
            <b/>
            <sz val="9"/>
            <color indexed="81"/>
            <rFont val="Tahoma"/>
            <family val="2"/>
          </rPr>
          <t>Metric = G1_1_More6UpTo12Mnth_Amount_x000D_
Data Type = Bk_Number 19 - 9_x000D_
Bk_Sfp_AssetsLiabIsl = ContingentLiabilitiesCommitmentsDerivativesOtherItems_FinancialDerivatives</t>
        </r>
      </text>
    </comment>
    <comment ref="H42" authorId="0" shapeId="0" xr:uid="{00000000-0006-0000-3200-000080010000}">
      <text>
        <r>
          <rPr>
            <b/>
            <sz val="9"/>
            <color indexed="81"/>
            <rFont val="Tahoma"/>
            <family val="2"/>
          </rPr>
          <t>Metric = G1_1_More1UpTo2Yrs_Amount_x000D_
Data Type = Bk_Number 19 - 9_x000D_
Bk_Sfp_AssetsLiabIsl = ContingentLiabilitiesCommitmentsDerivativesOtherItems_FinancialDerivatives</t>
        </r>
      </text>
    </comment>
    <comment ref="I42" authorId="0" shapeId="0" xr:uid="{00000000-0006-0000-3200-000081010000}">
      <text>
        <r>
          <rPr>
            <b/>
            <sz val="9"/>
            <color indexed="81"/>
            <rFont val="Tahoma"/>
            <family val="2"/>
          </rPr>
          <t>Metric = G1_1_More2UpTo3Yrs_Amount_x000D_
Data Type = Bk_Number 19 - 9_x000D_
Bk_Sfp_AssetsLiabIsl = ContingentLiabilitiesCommitmentsDerivativesOtherItems_FinancialDerivatives</t>
        </r>
      </text>
    </comment>
    <comment ref="J42" authorId="0" shapeId="0" xr:uid="{00000000-0006-0000-3200-000082010000}">
      <text>
        <r>
          <rPr>
            <b/>
            <sz val="9"/>
            <color indexed="81"/>
            <rFont val="Tahoma"/>
            <family val="2"/>
          </rPr>
          <t>Metric = G1_1_More3UpTo5Yrs_Amount_x000D_
Data Type = Bk_Number 19 - 9_x000D_
Bk_Sfp_AssetsLiabIsl = ContingentLiabilitiesCommitmentsDerivativesOtherItems_FinancialDerivatives</t>
        </r>
      </text>
    </comment>
    <comment ref="K42" authorId="0" shapeId="0" xr:uid="{00000000-0006-0000-3200-000083010000}">
      <text>
        <r>
          <rPr>
            <b/>
            <sz val="9"/>
            <color indexed="81"/>
            <rFont val="Tahoma"/>
            <family val="2"/>
          </rPr>
          <t>Metric = G1_1_More5UpTo7Yrs_Amount_x000D_
Data Type = Bk_Number 19 - 9_x000D_
Bk_Sfp_AssetsLiabIsl = ContingentLiabilitiesCommitmentsDerivativesOtherItems_FinancialDerivatives</t>
        </r>
      </text>
    </comment>
    <comment ref="L42" authorId="0" shapeId="0" xr:uid="{00000000-0006-0000-3200-000084010000}">
      <text>
        <r>
          <rPr>
            <b/>
            <sz val="9"/>
            <color indexed="81"/>
            <rFont val="Tahoma"/>
            <family val="2"/>
          </rPr>
          <t>Metric = G1_1_More7UpTo10Yrs_Amount_x000D_
Data Type = Bk_Number 19 - 9_x000D_
Bk_Sfp_AssetsLiabIsl = ContingentLiabilitiesCommitmentsDerivativesOtherItems_FinancialDerivatives</t>
        </r>
      </text>
    </comment>
    <comment ref="M42" authorId="0" shapeId="0" xr:uid="{00000000-0006-0000-3200-000085010000}">
      <text>
        <r>
          <rPr>
            <b/>
            <sz val="9"/>
            <color indexed="81"/>
            <rFont val="Tahoma"/>
            <family val="2"/>
          </rPr>
          <t>Metric = G1_1_More10UpTo15Yrs_Amount_x000D_
Data Type = Bk_Number 19 - 9_x000D_
Bk_Sfp_AssetsLiabIsl = ContingentLiabilitiesCommitmentsDerivativesOtherItems_FinancialDerivatives</t>
        </r>
      </text>
    </comment>
    <comment ref="N42" authorId="0" shapeId="0" xr:uid="{00000000-0006-0000-3200-000086010000}">
      <text>
        <r>
          <rPr>
            <b/>
            <sz val="9"/>
            <color indexed="81"/>
            <rFont val="Tahoma"/>
            <family val="2"/>
          </rPr>
          <t>Metric = G1_1_More15UpTo20Yrs_Amount_x000D_
Data Type = Bk_Number 19 - 9_x000D_
Bk_Sfp_AssetsLiabIsl = ContingentLiabilitiesCommitmentsDerivativesOtherItems_FinancialDerivatives</t>
        </r>
      </text>
    </comment>
    <comment ref="O42" authorId="0" shapeId="0" xr:uid="{00000000-0006-0000-3200-000087010000}">
      <text>
        <r>
          <rPr>
            <b/>
            <sz val="9"/>
            <color indexed="81"/>
            <rFont val="Tahoma"/>
            <family val="2"/>
          </rPr>
          <t>Metric = G1_1_More20Yrs_Amount_x000D_
Data Type = Bk_Number 19 - 9_x000D_
Bk_Sfp_AssetsLiabIsl = ContingentLiabilitiesCommitmentsDerivativesOtherItems_FinancialDerivatives</t>
        </r>
      </text>
    </comment>
    <comment ref="P42" authorId="0" shapeId="0" xr:uid="{00000000-0006-0000-3200-000088010000}">
      <text>
        <r>
          <rPr>
            <b/>
            <sz val="9"/>
            <color indexed="81"/>
            <rFont val="Tahoma"/>
            <family val="2"/>
          </rPr>
          <t>Metric = G1_1_NonIntRateSensitive_Amount_x000D_
Data Type = Bk_Number 19 - 9_x000D_
Bk_Sfp_AssetsLiabIsl = ContingentLiabilitiesCommitmentsDerivativesOtherItems_FinancialDerivatives</t>
        </r>
      </text>
    </comment>
    <comment ref="C43" authorId="0" shapeId="0" xr:uid="{00000000-0006-0000-3200-000089010000}">
      <text>
        <r>
          <rPr>
            <b/>
            <sz val="9"/>
            <color indexed="81"/>
            <rFont val="Tahoma"/>
            <family val="2"/>
          </rPr>
          <t>Metric = G1_1_Total_Amount_x000D_
Data Type = Bk_Number 19 - 9_x000D_
Bk_Sfp_AssetsLiabIsl = ContingentLiabilitiesCommitmentsDerivativesOtherItems_Others</t>
        </r>
      </text>
    </comment>
    <comment ref="D43" authorId="0" shapeId="0" xr:uid="{00000000-0006-0000-3200-00008A010000}">
      <text>
        <r>
          <rPr>
            <b/>
            <sz val="9"/>
            <color indexed="81"/>
            <rFont val="Tahoma"/>
            <family val="2"/>
          </rPr>
          <t>Metric = G1_1_0To1Mnth_Amount_x000D_
Data Type = Bk_Number 19 - 9_x000D_
Bk_Sfp_AssetsLiabIsl = ContingentLiabilitiesCommitmentsDerivativesOtherItems_Others</t>
        </r>
      </text>
    </comment>
    <comment ref="E43" authorId="0" shapeId="0" xr:uid="{00000000-0006-0000-3200-00008B010000}">
      <text>
        <r>
          <rPr>
            <b/>
            <sz val="9"/>
            <color indexed="81"/>
            <rFont val="Tahoma"/>
            <family val="2"/>
          </rPr>
          <t>Metric = G1_1_More1UpTo3Mnth_Amount_x000D_
Data Type = Bk_Number 19 - 9_x000D_
Bk_Sfp_AssetsLiabIsl = ContingentLiabilitiesCommitmentsDerivativesOtherItems_Others</t>
        </r>
      </text>
    </comment>
    <comment ref="F43" authorId="0" shapeId="0" xr:uid="{00000000-0006-0000-3200-00008C010000}">
      <text>
        <r>
          <rPr>
            <b/>
            <sz val="9"/>
            <color indexed="81"/>
            <rFont val="Tahoma"/>
            <family val="2"/>
          </rPr>
          <t>Metric = G1_1_More3UpTo6Mnth_Amount_x000D_
Data Type = Bk_Number 19 - 9_x000D_
Bk_Sfp_AssetsLiabIsl = ContingentLiabilitiesCommitmentsDerivativesOtherItems_Others</t>
        </r>
      </text>
    </comment>
    <comment ref="G43" authorId="0" shapeId="0" xr:uid="{00000000-0006-0000-3200-00008D010000}">
      <text>
        <r>
          <rPr>
            <b/>
            <sz val="9"/>
            <color indexed="81"/>
            <rFont val="Tahoma"/>
            <family val="2"/>
          </rPr>
          <t>Metric = G1_1_More6UpTo12Mnth_Amount_x000D_
Data Type = Bk_Number 19 - 9_x000D_
Bk_Sfp_AssetsLiabIsl = ContingentLiabilitiesCommitmentsDerivativesOtherItems_Others</t>
        </r>
      </text>
    </comment>
    <comment ref="H43" authorId="0" shapeId="0" xr:uid="{00000000-0006-0000-3200-00008E010000}">
      <text>
        <r>
          <rPr>
            <b/>
            <sz val="9"/>
            <color indexed="81"/>
            <rFont val="Tahoma"/>
            <family val="2"/>
          </rPr>
          <t>Metric = G1_1_More1UpTo2Yrs_Amount_x000D_
Data Type = Bk_Number 19 - 9_x000D_
Bk_Sfp_AssetsLiabIsl = ContingentLiabilitiesCommitmentsDerivativesOtherItems_Others</t>
        </r>
      </text>
    </comment>
    <comment ref="I43" authorId="0" shapeId="0" xr:uid="{00000000-0006-0000-3200-00008F010000}">
      <text>
        <r>
          <rPr>
            <b/>
            <sz val="9"/>
            <color indexed="81"/>
            <rFont val="Tahoma"/>
            <family val="2"/>
          </rPr>
          <t>Metric = G1_1_More2UpTo3Yrs_Amount_x000D_
Data Type = Bk_Number 19 - 9_x000D_
Bk_Sfp_AssetsLiabIsl = ContingentLiabilitiesCommitmentsDerivativesOtherItems_Others</t>
        </r>
      </text>
    </comment>
    <comment ref="J43" authorId="0" shapeId="0" xr:uid="{00000000-0006-0000-3200-000090010000}">
      <text>
        <r>
          <rPr>
            <b/>
            <sz val="9"/>
            <color indexed="81"/>
            <rFont val="Tahoma"/>
            <family val="2"/>
          </rPr>
          <t>Metric = G1_1_More3UpTo5Yrs_Amount_x000D_
Data Type = Bk_Number 19 - 9_x000D_
Bk_Sfp_AssetsLiabIsl = ContingentLiabilitiesCommitmentsDerivativesOtherItems_Others</t>
        </r>
      </text>
    </comment>
    <comment ref="K43" authorId="0" shapeId="0" xr:uid="{00000000-0006-0000-3200-000091010000}">
      <text>
        <r>
          <rPr>
            <b/>
            <sz val="9"/>
            <color indexed="81"/>
            <rFont val="Tahoma"/>
            <family val="2"/>
          </rPr>
          <t>Metric = G1_1_More5UpTo7Yrs_Amount_x000D_
Data Type = Bk_Number 19 - 9_x000D_
Bk_Sfp_AssetsLiabIsl = ContingentLiabilitiesCommitmentsDerivativesOtherItems_Others</t>
        </r>
      </text>
    </comment>
    <comment ref="L43" authorId="0" shapeId="0" xr:uid="{00000000-0006-0000-3200-000092010000}">
      <text>
        <r>
          <rPr>
            <b/>
            <sz val="9"/>
            <color indexed="81"/>
            <rFont val="Tahoma"/>
            <family val="2"/>
          </rPr>
          <t>Metric = G1_1_More7UpTo10Yrs_Amount_x000D_
Data Type = Bk_Number 19 - 9_x000D_
Bk_Sfp_AssetsLiabIsl = ContingentLiabilitiesCommitmentsDerivativesOtherItems_Others</t>
        </r>
      </text>
    </comment>
    <comment ref="M43" authorId="0" shapeId="0" xr:uid="{00000000-0006-0000-3200-000093010000}">
      <text>
        <r>
          <rPr>
            <b/>
            <sz val="9"/>
            <color indexed="81"/>
            <rFont val="Tahoma"/>
            <family val="2"/>
          </rPr>
          <t>Metric = G1_1_More10UpTo15Yrs_Amount_x000D_
Data Type = Bk_Number 19 - 9_x000D_
Bk_Sfp_AssetsLiabIsl = ContingentLiabilitiesCommitmentsDerivativesOtherItems_Others</t>
        </r>
      </text>
    </comment>
    <comment ref="N43" authorId="0" shapeId="0" xr:uid="{00000000-0006-0000-3200-000094010000}">
      <text>
        <r>
          <rPr>
            <b/>
            <sz val="9"/>
            <color indexed="81"/>
            <rFont val="Tahoma"/>
            <family val="2"/>
          </rPr>
          <t>Metric = G1_1_More15UpTo20Yrs_Amount_x000D_
Data Type = Bk_Number 19 - 9_x000D_
Bk_Sfp_AssetsLiabIsl = ContingentLiabilitiesCommitmentsDerivativesOtherItems_Others</t>
        </r>
      </text>
    </comment>
    <comment ref="O43" authorId="0" shapeId="0" xr:uid="{00000000-0006-0000-3200-000095010000}">
      <text>
        <r>
          <rPr>
            <b/>
            <sz val="9"/>
            <color indexed="81"/>
            <rFont val="Tahoma"/>
            <family val="2"/>
          </rPr>
          <t>Metric = G1_1_More20Yrs_Amount_x000D_
Data Type = Bk_Number 19 - 9_x000D_
Bk_Sfp_AssetsLiabIsl = ContingentLiabilitiesCommitmentsDerivativesOtherItems_Others</t>
        </r>
      </text>
    </comment>
    <comment ref="P43" authorId="0" shapeId="0" xr:uid="{00000000-0006-0000-3200-000096010000}">
      <text>
        <r>
          <rPr>
            <b/>
            <sz val="9"/>
            <color indexed="81"/>
            <rFont val="Tahoma"/>
            <family val="2"/>
          </rPr>
          <t>Metric = G1_1_NonIntRateSensitive_Amount_x000D_
Data Type = Bk_Number 19 - 9_x000D_
Bk_Sfp_AssetsLiabIsl = ContingentLiabilitiesCommitmentsDerivativesOtherItems_Others</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Igor Mitrovic</author>
  </authors>
  <commentList>
    <comment ref="B8" authorId="0" shapeId="0" xr:uid="{00000000-0006-0000-3300-000001000000}">
      <text>
        <r>
          <rPr>
            <b/>
            <sz val="9"/>
            <color indexed="81"/>
            <rFont val="Tahoma"/>
            <family val="2"/>
          </rPr>
          <t>Metric = G1_2_AssetAndLiab
Data Type = Bk_IntRateReprAssLiab</t>
        </r>
      </text>
    </comment>
    <comment ref="C8" authorId="0" shapeId="0" xr:uid="{00000000-0006-0000-3300-000002000000}">
      <text>
        <r>
          <rPr>
            <b/>
            <sz val="9"/>
            <color indexed="81"/>
            <rFont val="Tahoma"/>
            <family val="2"/>
          </rPr>
          <t>Metric = G1_2_Currency
Data Type = Bk_Currency</t>
        </r>
      </text>
    </comment>
    <comment ref="E8" authorId="0" shapeId="0" xr:uid="{00000000-0006-0000-3300-000003000000}">
      <text>
        <r>
          <rPr>
            <b/>
            <sz val="9"/>
            <color indexed="81"/>
            <rFont val="Tahoma"/>
            <family val="2"/>
          </rPr>
          <t>Metric = G1_2_Upto1Month
Data Type = Bk_Number 19 - 9</t>
        </r>
      </text>
    </comment>
    <comment ref="F8" authorId="0" shapeId="0" xr:uid="{00000000-0006-0000-3300-000004000000}">
      <text>
        <r>
          <rPr>
            <b/>
            <sz val="9"/>
            <color indexed="81"/>
            <rFont val="Tahoma"/>
            <family val="2"/>
          </rPr>
          <t>Metric = G1_2_Between1and3Months
Data Type = Bk_Number 19 - 9</t>
        </r>
      </text>
    </comment>
    <comment ref="G8" authorId="0" shapeId="0" xr:uid="{00000000-0006-0000-3300-000005000000}">
      <text>
        <r>
          <rPr>
            <b/>
            <sz val="9"/>
            <color indexed="81"/>
            <rFont val="Tahoma"/>
            <family val="2"/>
          </rPr>
          <t>Metric = G1_2_Between3and6Months
Data Type = Bk_Number 19 - 9</t>
        </r>
      </text>
    </comment>
    <comment ref="H8" authorId="0" shapeId="0" xr:uid="{00000000-0006-0000-3300-000006000000}">
      <text>
        <r>
          <rPr>
            <b/>
            <sz val="9"/>
            <color indexed="81"/>
            <rFont val="Tahoma"/>
            <family val="2"/>
          </rPr>
          <t>Metric = G1_2_Between6and12Months
Data Type = Bk_Number 19 - 9</t>
        </r>
      </text>
    </comment>
    <comment ref="I8" authorId="0" shapeId="0" xr:uid="{00000000-0006-0000-3300-000007000000}">
      <text>
        <r>
          <rPr>
            <b/>
            <sz val="9"/>
            <color indexed="81"/>
            <rFont val="Tahoma"/>
            <family val="2"/>
          </rPr>
          <t>Metric = G1_2_Between1and2Years
Data Type = Bk_Number 19 - 9</t>
        </r>
      </text>
    </comment>
    <comment ref="J8" authorId="0" shapeId="0" xr:uid="{00000000-0006-0000-3300-000008000000}">
      <text>
        <r>
          <rPr>
            <b/>
            <sz val="9"/>
            <color indexed="81"/>
            <rFont val="Tahoma"/>
            <family val="2"/>
          </rPr>
          <t>Metric = G1_2_Between2and3Years
Data Type = Bk_Number 19 - 9</t>
        </r>
      </text>
    </comment>
    <comment ref="K8" authorId="0" shapeId="0" xr:uid="{00000000-0006-0000-3300-000009000000}">
      <text>
        <r>
          <rPr>
            <b/>
            <sz val="9"/>
            <color indexed="81"/>
            <rFont val="Tahoma"/>
            <family val="2"/>
          </rPr>
          <t>Metric = G1_2_Between3and5Years
Data Type = Bk_Number 19 - 9</t>
        </r>
      </text>
    </comment>
    <comment ref="L8" authorId="0" shapeId="0" xr:uid="{00000000-0006-0000-3300-00000A000000}">
      <text>
        <r>
          <rPr>
            <b/>
            <sz val="9"/>
            <color indexed="81"/>
            <rFont val="Tahoma"/>
            <family val="2"/>
          </rPr>
          <t>Metric = G1_2_Between5and7Years
Data Type = Bk_Number 19 - 9</t>
        </r>
      </text>
    </comment>
    <comment ref="M8" authorId="0" shapeId="0" xr:uid="{00000000-0006-0000-3300-00000B000000}">
      <text>
        <r>
          <rPr>
            <b/>
            <sz val="9"/>
            <color indexed="81"/>
            <rFont val="Tahoma"/>
            <family val="2"/>
          </rPr>
          <t>Metric = G1_2_Between7and10Years
Data Type = Bk_Number 19 - 9</t>
        </r>
      </text>
    </comment>
    <comment ref="N8" authorId="0" shapeId="0" xr:uid="{00000000-0006-0000-3300-00000C000000}">
      <text>
        <r>
          <rPr>
            <b/>
            <sz val="9"/>
            <color indexed="81"/>
            <rFont val="Tahoma"/>
            <family val="2"/>
          </rPr>
          <t>Metric = G1_2_Between10and15Years
Data Type = Bk_Number 19 - 9</t>
        </r>
      </text>
    </comment>
    <comment ref="O8" authorId="0" shapeId="0" xr:uid="{00000000-0006-0000-3300-00000D000000}">
      <text>
        <r>
          <rPr>
            <b/>
            <sz val="9"/>
            <color indexed="81"/>
            <rFont val="Tahoma"/>
            <family val="2"/>
          </rPr>
          <t>Metric = G1_2_Between15and20Years
Data Type = Bk_Number 19 - 9</t>
        </r>
      </text>
    </comment>
    <comment ref="P8" authorId="0" shapeId="0" xr:uid="{00000000-0006-0000-3300-00000E000000}">
      <text>
        <r>
          <rPr>
            <b/>
            <sz val="9"/>
            <color indexed="81"/>
            <rFont val="Tahoma"/>
            <family val="2"/>
          </rPr>
          <t>Metric = G1_2_GreaterThan20Years
Data Type = Bk_Number 19 - 9</t>
        </r>
      </text>
    </comment>
    <comment ref="Q8" authorId="0" shapeId="0" xr:uid="{00000000-0006-0000-3300-00000F000000}">
      <text>
        <r>
          <rPr>
            <b/>
            <sz val="9"/>
            <color indexed="81"/>
            <rFont val="Tahoma"/>
            <family val="2"/>
          </rPr>
          <t>Metric = G1_2_NonInterestRateSensitive
Data Type = Bk_Number 19 - 9</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B8" authorId="0" shapeId="0" xr:uid="{00000000-0006-0000-3400-000001000000}">
      <text>
        <r>
          <rPr>
            <b/>
            <sz val="9"/>
            <color indexed="81"/>
            <rFont val="Tahoma"/>
            <family val="2"/>
          </rPr>
          <t>Metric = H_1_ResidProp_NatPers_NumOutHousLoanAccs_Amount_x000D_
Data Type = Bk_Number 19 - 9_x000D_
Bk_Ltv = 20WithLtvLessOrEql</t>
        </r>
      </text>
    </comment>
    <comment ref="C8" authorId="0" shapeId="0" xr:uid="{00000000-0006-0000-3400-000002000000}">
      <text>
        <r>
          <rPr>
            <b/>
            <sz val="9"/>
            <color indexed="81"/>
            <rFont val="Tahoma"/>
            <family val="2"/>
          </rPr>
          <t>Metric = H_1_ResidProp_NatPers_OutHousLoans_Amount_x000D_
Data Type = Bk_Number 19 - 9_x000D_
Bk_Ltv = 20WithLtvLessOrEql</t>
        </r>
      </text>
    </comment>
    <comment ref="D8" authorId="0" shapeId="0" xr:uid="{00000000-0006-0000-3400-000003000000}">
      <text>
        <r>
          <rPr>
            <b/>
            <sz val="9"/>
            <color indexed="81"/>
            <rFont val="Tahoma"/>
            <family val="2"/>
          </rPr>
          <t>Metric = H_1_ResidProp_OthThanNaturPers_NumOutHousLoanAccs_Amount_x000D_
Data Type = Bk_Number 19 - 9_x000D_
Bk_Ltv = 20WithLtvLessOrEql</t>
        </r>
      </text>
    </comment>
    <comment ref="E8" authorId="0" shapeId="0" xr:uid="{00000000-0006-0000-3400-000004000000}">
      <text>
        <r>
          <rPr>
            <b/>
            <sz val="9"/>
            <color indexed="81"/>
            <rFont val="Tahoma"/>
            <family val="2"/>
          </rPr>
          <t>Metric = H_1_ResidProp_OthThanNaturPers_OutLoans_Amount_x000D_
Data Type = Bk_Number 19 - 9_x000D_
Bk_Ltv = 20WithLtvLessOrEql</t>
        </r>
      </text>
    </comment>
    <comment ref="H8" authorId="0" shapeId="0" xr:uid="{00000000-0006-0000-3400-000005000000}">
      <text>
        <r>
          <rPr>
            <b/>
            <sz val="9"/>
            <color indexed="81"/>
            <rFont val="Tahoma"/>
            <family val="2"/>
          </rPr>
          <t>Metric = H_1_ResidProp_NatPers_NumNewHousLoanAccs_Amount_x000D_
Data Type = Bk_Number 19 - 9_x000D_
Bk_Ltv = 20WithLtvLessOrEql</t>
        </r>
      </text>
    </comment>
    <comment ref="I8" authorId="0" shapeId="0" xr:uid="{00000000-0006-0000-3400-000006000000}">
      <text>
        <r>
          <rPr>
            <b/>
            <sz val="9"/>
            <color indexed="81"/>
            <rFont val="Tahoma"/>
            <family val="2"/>
          </rPr>
          <t>Metric = H_1_ResidProp_NatPers_NewHousLoans_Amount_x000D_
Data Type = Bk_Number 19 - 9_x000D_
Bk_Ltv = 20WithLtvLessOrEql</t>
        </r>
      </text>
    </comment>
    <comment ref="J8" authorId="0" shapeId="0" xr:uid="{00000000-0006-0000-3400-000007000000}">
      <text>
        <r>
          <rPr>
            <b/>
            <sz val="9"/>
            <color indexed="81"/>
            <rFont val="Tahoma"/>
            <family val="2"/>
          </rPr>
          <t>Metric = H_1_ResidProp_OthThanNaturPers_NumNewHousLoanAccs_Amount_x000D_
Data Type = Bk_Number 19 - 9_x000D_
Bk_Ltv = 20WithLtvLessOrEql</t>
        </r>
      </text>
    </comment>
    <comment ref="K8" authorId="0" shapeId="0" xr:uid="{00000000-0006-0000-3400-000008000000}">
      <text>
        <r>
          <rPr>
            <b/>
            <sz val="9"/>
            <color indexed="81"/>
            <rFont val="Tahoma"/>
            <family val="2"/>
          </rPr>
          <t>Metric = H_1_ResidProp_OthThanNaturPers_NewHousLoans_Amount_x000D_
Data Type = Bk_Number 19 - 9_x000D_
Bk_Ltv = 20WithLtvLessOrEql</t>
        </r>
      </text>
    </comment>
    <comment ref="B9" authorId="0" shapeId="0" xr:uid="{00000000-0006-0000-3400-000009000000}">
      <text>
        <r>
          <rPr>
            <b/>
            <sz val="9"/>
            <color indexed="81"/>
            <rFont val="Tahoma"/>
            <family val="2"/>
          </rPr>
          <t>Metric = H_1_ResidProp_NatPers_NumOutHousLoanAccs_Amount_x000D_
Data Type = Bk_Number 19 - 9_x000D_
Bk_Ltv = 20LessThanLtvLessOrEql30</t>
        </r>
      </text>
    </comment>
    <comment ref="C9" authorId="0" shapeId="0" xr:uid="{00000000-0006-0000-3400-00000A000000}">
      <text>
        <r>
          <rPr>
            <b/>
            <sz val="9"/>
            <color indexed="81"/>
            <rFont val="Tahoma"/>
            <family val="2"/>
          </rPr>
          <t>Metric = H_1_ResidProp_NatPers_OutHousLoans_Amount_x000D_
Data Type = Bk_Number 19 - 9_x000D_
Bk_Ltv = 20LessThanLtvLessOrEql30</t>
        </r>
      </text>
    </comment>
    <comment ref="D9" authorId="0" shapeId="0" xr:uid="{00000000-0006-0000-3400-00000B000000}">
      <text>
        <r>
          <rPr>
            <b/>
            <sz val="9"/>
            <color indexed="81"/>
            <rFont val="Tahoma"/>
            <family val="2"/>
          </rPr>
          <t>Metric = H_1_ResidProp_OthThanNaturPers_NumOutHousLoanAccs_Amount_x000D_
Data Type = Bk_Number 19 - 9_x000D_
Bk_Ltv = 20LessThanLtvLessOrEql30</t>
        </r>
      </text>
    </comment>
    <comment ref="E9" authorId="0" shapeId="0" xr:uid="{00000000-0006-0000-3400-00000C000000}">
      <text>
        <r>
          <rPr>
            <b/>
            <sz val="9"/>
            <color indexed="81"/>
            <rFont val="Tahoma"/>
            <family val="2"/>
          </rPr>
          <t>Metric = H_1_ResidProp_OthThanNaturPers_OutLoans_Amount_x000D_
Data Type = Bk_Number 19 - 9_x000D_
Bk_Ltv = 20LessThanLtvLessOrEql30</t>
        </r>
      </text>
    </comment>
    <comment ref="H9" authorId="0" shapeId="0" xr:uid="{00000000-0006-0000-3400-00000D000000}">
      <text>
        <r>
          <rPr>
            <b/>
            <sz val="9"/>
            <color indexed="81"/>
            <rFont val="Tahoma"/>
            <family val="2"/>
          </rPr>
          <t>Metric = H_1_ResidProp_NatPers_NumNewHousLoanAccs_Amount_x000D_
Data Type = Bk_Number 19 - 9_x000D_
Bk_Ltv = 20LessThanLtvLessOrEql30</t>
        </r>
      </text>
    </comment>
    <comment ref="I9" authorId="0" shapeId="0" xr:uid="{00000000-0006-0000-3400-00000E000000}">
      <text>
        <r>
          <rPr>
            <b/>
            <sz val="9"/>
            <color indexed="81"/>
            <rFont val="Tahoma"/>
            <family val="2"/>
          </rPr>
          <t>Metric = H_1_ResidProp_NatPers_NewHousLoans_Amount_x000D_
Data Type = Bk_Number 19 - 9_x000D_
Bk_Ltv = 20LessThanLtvLessOrEql30</t>
        </r>
      </text>
    </comment>
    <comment ref="J9" authorId="0" shapeId="0" xr:uid="{00000000-0006-0000-3400-00000F000000}">
      <text>
        <r>
          <rPr>
            <b/>
            <sz val="9"/>
            <color indexed="81"/>
            <rFont val="Tahoma"/>
            <family val="2"/>
          </rPr>
          <t>Metric = H_1_ResidProp_OthThanNaturPers_NumNewHousLoanAccs_Amount_x000D_
Data Type = Bk_Number 19 - 9_x000D_
Bk_Ltv = 20LessThanLtvLessOrEql30</t>
        </r>
      </text>
    </comment>
    <comment ref="K9" authorId="0" shapeId="0" xr:uid="{00000000-0006-0000-3400-000010000000}">
      <text>
        <r>
          <rPr>
            <b/>
            <sz val="9"/>
            <color indexed="81"/>
            <rFont val="Tahoma"/>
            <family val="2"/>
          </rPr>
          <t>Metric = H_1_ResidProp_OthThanNaturPers_NewHousLoans_Amount_x000D_
Data Type = Bk_Number 19 - 9_x000D_
Bk_Ltv = 20LessThanLtvLessOrEql30</t>
        </r>
      </text>
    </comment>
    <comment ref="B10" authorId="0" shapeId="0" xr:uid="{00000000-0006-0000-3400-000011000000}">
      <text>
        <r>
          <rPr>
            <b/>
            <sz val="9"/>
            <color indexed="81"/>
            <rFont val="Tahoma"/>
            <family val="2"/>
          </rPr>
          <t>Metric = H_1_ResidProp_NatPers_NumOutHousLoanAccs_Amount_x000D_
Data Type = Bk_Number 19 - 9_x000D_
Bk_Ltv = 30LessThanLtvLessOrEql40</t>
        </r>
      </text>
    </comment>
    <comment ref="C10" authorId="0" shapeId="0" xr:uid="{00000000-0006-0000-3400-000012000000}">
      <text>
        <r>
          <rPr>
            <b/>
            <sz val="9"/>
            <color indexed="81"/>
            <rFont val="Tahoma"/>
            <family val="2"/>
          </rPr>
          <t>Metric = H_1_ResidProp_NatPers_OutHousLoans_Amount_x000D_
Data Type = Bk_Number 19 - 9_x000D_
Bk_Ltv = 30LessThanLtvLessOrEql40</t>
        </r>
      </text>
    </comment>
    <comment ref="D10" authorId="0" shapeId="0" xr:uid="{00000000-0006-0000-3400-000013000000}">
      <text>
        <r>
          <rPr>
            <b/>
            <sz val="9"/>
            <color indexed="81"/>
            <rFont val="Tahoma"/>
            <family val="2"/>
          </rPr>
          <t>Metric = H_1_ResidProp_OthThanNaturPers_NumOutHousLoanAccs_Amount_x000D_
Data Type = Bk_Number 19 - 9_x000D_
Bk_Ltv = 30LessThanLtvLessOrEql40</t>
        </r>
      </text>
    </comment>
    <comment ref="E10" authorId="0" shapeId="0" xr:uid="{00000000-0006-0000-3400-000014000000}">
      <text>
        <r>
          <rPr>
            <b/>
            <sz val="9"/>
            <color indexed="81"/>
            <rFont val="Tahoma"/>
            <family val="2"/>
          </rPr>
          <t>Metric = H_1_ResidProp_OthThanNaturPers_OutLoans_Amount_x000D_
Data Type = Bk_Number 19 - 9_x000D_
Bk_Ltv = 30LessThanLtvLessOrEql40</t>
        </r>
      </text>
    </comment>
    <comment ref="H10" authorId="0" shapeId="0" xr:uid="{00000000-0006-0000-3400-000015000000}">
      <text>
        <r>
          <rPr>
            <b/>
            <sz val="9"/>
            <color indexed="81"/>
            <rFont val="Tahoma"/>
            <family val="2"/>
          </rPr>
          <t>Metric = H_1_ResidProp_NatPers_NumNewHousLoanAccs_Amount_x000D_
Data Type = Bk_Number 19 - 9_x000D_
Bk_Ltv = 30LessThanLtvLessOrEql40</t>
        </r>
      </text>
    </comment>
    <comment ref="I10" authorId="0" shapeId="0" xr:uid="{00000000-0006-0000-3400-000016000000}">
      <text>
        <r>
          <rPr>
            <b/>
            <sz val="9"/>
            <color indexed="81"/>
            <rFont val="Tahoma"/>
            <family val="2"/>
          </rPr>
          <t>Metric = H_1_ResidProp_NatPers_NewHousLoans_Amount_x000D_
Data Type = Bk_Number 19 - 9_x000D_
Bk_Ltv = 30LessThanLtvLessOrEql40</t>
        </r>
      </text>
    </comment>
    <comment ref="J10" authorId="0" shapeId="0" xr:uid="{00000000-0006-0000-3400-000017000000}">
      <text>
        <r>
          <rPr>
            <b/>
            <sz val="9"/>
            <color indexed="81"/>
            <rFont val="Tahoma"/>
            <family val="2"/>
          </rPr>
          <t>Metric = H_1_ResidProp_OthThanNaturPers_NumNewHousLoanAccs_Amount_x000D_
Data Type = Bk_Number 19 - 9_x000D_
Bk_Ltv = 30LessThanLtvLessOrEql40</t>
        </r>
      </text>
    </comment>
    <comment ref="K10" authorId="0" shapeId="0" xr:uid="{00000000-0006-0000-3400-000018000000}">
      <text>
        <r>
          <rPr>
            <b/>
            <sz val="9"/>
            <color indexed="81"/>
            <rFont val="Tahoma"/>
            <family val="2"/>
          </rPr>
          <t>Metric = H_1_ResidProp_OthThanNaturPers_NewHousLoans_Amount_x000D_
Data Type = Bk_Number 19 - 9_x000D_
Bk_Ltv = 30LessThanLtvLessOrEql40</t>
        </r>
      </text>
    </comment>
    <comment ref="B11" authorId="0" shapeId="0" xr:uid="{00000000-0006-0000-3400-000019000000}">
      <text>
        <r>
          <rPr>
            <b/>
            <sz val="9"/>
            <color indexed="81"/>
            <rFont val="Tahoma"/>
            <family val="2"/>
          </rPr>
          <t>Metric = H_1_ResidProp_NatPers_NumOutHousLoanAccs_Amount_x000D_
Data Type = Bk_Number 19 - 9_x000D_
Bk_Ltv = 40LessThanLtvLessOrEql50</t>
        </r>
      </text>
    </comment>
    <comment ref="C11" authorId="0" shapeId="0" xr:uid="{00000000-0006-0000-3400-00001A000000}">
      <text>
        <r>
          <rPr>
            <b/>
            <sz val="9"/>
            <color indexed="81"/>
            <rFont val="Tahoma"/>
            <family val="2"/>
          </rPr>
          <t>Metric = H_1_ResidProp_NatPers_OutHousLoans_Amount_x000D_
Data Type = Bk_Number 19 - 9_x000D_
Bk_Ltv = 40LessThanLtvLessOrEql50</t>
        </r>
      </text>
    </comment>
    <comment ref="D11" authorId="0" shapeId="0" xr:uid="{00000000-0006-0000-3400-00001B000000}">
      <text>
        <r>
          <rPr>
            <b/>
            <sz val="9"/>
            <color indexed="81"/>
            <rFont val="Tahoma"/>
            <family val="2"/>
          </rPr>
          <t>Metric = H_1_ResidProp_OthThanNaturPers_NumOutHousLoanAccs_Amount_x000D_
Data Type = Bk_Number 19 - 9_x000D_
Bk_Ltv = 40LessThanLtvLessOrEql50</t>
        </r>
      </text>
    </comment>
    <comment ref="E11" authorId="0" shapeId="0" xr:uid="{00000000-0006-0000-3400-00001C000000}">
      <text>
        <r>
          <rPr>
            <b/>
            <sz val="9"/>
            <color indexed="81"/>
            <rFont val="Tahoma"/>
            <family val="2"/>
          </rPr>
          <t>Metric = H_1_ResidProp_OthThanNaturPers_OutLoans_Amount_x000D_
Data Type = Bk_Number 19 - 9_x000D_
Bk_Ltv = 40LessThanLtvLessOrEql50</t>
        </r>
      </text>
    </comment>
    <comment ref="H11" authorId="0" shapeId="0" xr:uid="{00000000-0006-0000-3400-00001D000000}">
      <text>
        <r>
          <rPr>
            <b/>
            <sz val="9"/>
            <color indexed="81"/>
            <rFont val="Tahoma"/>
            <family val="2"/>
          </rPr>
          <t>Metric = H_1_ResidProp_NatPers_NumNewHousLoanAccs_Amount_x000D_
Data Type = Bk_Number 19 - 9_x000D_
Bk_Ltv = 40LessThanLtvLessOrEql50</t>
        </r>
      </text>
    </comment>
    <comment ref="I11" authorId="0" shapeId="0" xr:uid="{00000000-0006-0000-3400-00001E000000}">
      <text>
        <r>
          <rPr>
            <b/>
            <sz val="9"/>
            <color indexed="81"/>
            <rFont val="Tahoma"/>
            <family val="2"/>
          </rPr>
          <t>Metric = H_1_ResidProp_NatPers_NewHousLoans_Amount_x000D_
Data Type = Bk_Number 19 - 9_x000D_
Bk_Ltv = 40LessThanLtvLessOrEql50</t>
        </r>
      </text>
    </comment>
    <comment ref="J11" authorId="0" shapeId="0" xr:uid="{00000000-0006-0000-3400-00001F000000}">
      <text>
        <r>
          <rPr>
            <b/>
            <sz val="9"/>
            <color indexed="81"/>
            <rFont val="Tahoma"/>
            <family val="2"/>
          </rPr>
          <t>Metric = H_1_ResidProp_OthThanNaturPers_NumNewHousLoanAccs_Amount_x000D_
Data Type = Bk_Number 19 - 9_x000D_
Bk_Ltv = 40LessThanLtvLessOrEql50</t>
        </r>
      </text>
    </comment>
    <comment ref="K11" authorId="0" shapeId="0" xr:uid="{00000000-0006-0000-3400-000020000000}">
      <text>
        <r>
          <rPr>
            <b/>
            <sz val="9"/>
            <color indexed="81"/>
            <rFont val="Tahoma"/>
            <family val="2"/>
          </rPr>
          <t>Metric = H_1_ResidProp_OthThanNaturPers_NewHousLoans_Amount_x000D_
Data Type = Bk_Number 19 - 9_x000D_
Bk_Ltv = 40LessThanLtvLessOrEql50</t>
        </r>
      </text>
    </comment>
    <comment ref="B12" authorId="0" shapeId="0" xr:uid="{00000000-0006-0000-3400-000021000000}">
      <text>
        <r>
          <rPr>
            <b/>
            <sz val="9"/>
            <color indexed="81"/>
            <rFont val="Tahoma"/>
            <family val="2"/>
          </rPr>
          <t>Metric = H_1_ResidProp_NatPers_NumOutHousLoanAccs_Amount_x000D_
Data Type = Bk_Number 19 - 9_x000D_
Bk_Ltv = 50LessThanLtvLessOrEql60</t>
        </r>
      </text>
    </comment>
    <comment ref="C12" authorId="0" shapeId="0" xr:uid="{00000000-0006-0000-3400-000022000000}">
      <text>
        <r>
          <rPr>
            <b/>
            <sz val="9"/>
            <color indexed="81"/>
            <rFont val="Tahoma"/>
            <family val="2"/>
          </rPr>
          <t>Metric = H_1_ResidProp_NatPers_OutHousLoans_Amount_x000D_
Data Type = Bk_Number 19 - 9_x000D_
Bk_Ltv = 50LessThanLtvLessOrEql60</t>
        </r>
      </text>
    </comment>
    <comment ref="D12" authorId="0" shapeId="0" xr:uid="{00000000-0006-0000-3400-000023000000}">
      <text>
        <r>
          <rPr>
            <b/>
            <sz val="9"/>
            <color indexed="81"/>
            <rFont val="Tahoma"/>
            <family val="2"/>
          </rPr>
          <t>Metric = H_1_ResidProp_OthThanNaturPers_NumOutHousLoanAccs_Amount_x000D_
Data Type = Bk_Number 19 - 9_x000D_
Bk_Ltv = 50LessThanLtvLessOrEql60</t>
        </r>
      </text>
    </comment>
    <comment ref="E12" authorId="0" shapeId="0" xr:uid="{00000000-0006-0000-3400-000024000000}">
      <text>
        <r>
          <rPr>
            <b/>
            <sz val="9"/>
            <color indexed="81"/>
            <rFont val="Tahoma"/>
            <family val="2"/>
          </rPr>
          <t>Metric = H_1_ResidProp_OthThanNaturPers_OutLoans_Amount_x000D_
Data Type = Bk_Number 19 - 9_x000D_
Bk_Ltv = 50LessThanLtvLessOrEql60</t>
        </r>
      </text>
    </comment>
    <comment ref="H12" authorId="0" shapeId="0" xr:uid="{00000000-0006-0000-3400-000025000000}">
      <text>
        <r>
          <rPr>
            <b/>
            <sz val="9"/>
            <color indexed="81"/>
            <rFont val="Tahoma"/>
            <family val="2"/>
          </rPr>
          <t>Metric = H_1_ResidProp_NatPers_NumNewHousLoanAccs_Amount_x000D_
Data Type = Bk_Number 19 - 9_x000D_
Bk_Ltv = 50LessThanLtvLessOrEql55</t>
        </r>
      </text>
    </comment>
    <comment ref="I12" authorId="0" shapeId="0" xr:uid="{00000000-0006-0000-3400-000026000000}">
      <text>
        <r>
          <rPr>
            <b/>
            <sz val="9"/>
            <color indexed="81"/>
            <rFont val="Tahoma"/>
            <family val="2"/>
          </rPr>
          <t>Metric = H_1_ResidProp_NatPers_NewHousLoans_Amount_x000D_
Data Type = Bk_Number 19 - 9_x000D_
Bk_Ltv = 50LessThanLtvLessOrEql55</t>
        </r>
      </text>
    </comment>
    <comment ref="J12" authorId="0" shapeId="0" xr:uid="{00000000-0006-0000-3400-000027000000}">
      <text>
        <r>
          <rPr>
            <b/>
            <sz val="9"/>
            <color indexed="81"/>
            <rFont val="Tahoma"/>
            <family val="2"/>
          </rPr>
          <t>Metric = H_1_ResidProp_OthThanNaturPers_NumNewHousLoanAccs_Amount_x000D_
Data Type = Bk_Number 19 - 9_x000D_
Bk_Ltv = 50LessThanLtvLessOrEql55</t>
        </r>
      </text>
    </comment>
    <comment ref="K12" authorId="0" shapeId="0" xr:uid="{00000000-0006-0000-3400-000028000000}">
      <text>
        <r>
          <rPr>
            <b/>
            <sz val="9"/>
            <color indexed="81"/>
            <rFont val="Tahoma"/>
            <family val="2"/>
          </rPr>
          <t>Metric = H_1_ResidProp_OthThanNaturPers_NewHousLoans_Amount_x000D_
Data Type = Bk_Number 19 - 9_x000D_
Bk_Ltv = 50LessThanLtvLessOrEql55</t>
        </r>
      </text>
    </comment>
    <comment ref="B13" authorId="0" shapeId="0" xr:uid="{00000000-0006-0000-3400-000029000000}">
      <text>
        <r>
          <rPr>
            <b/>
            <sz val="9"/>
            <color indexed="81"/>
            <rFont val="Tahoma"/>
            <family val="2"/>
          </rPr>
          <t>Metric = H_1_ResidProp_NatPers_NumOutHousLoanAccs_Amount_x000D_
Data Type = Bk_Number 19 - 9_x000D_
Bk_Ltv = 60LessThanLtvLessOrEql70</t>
        </r>
      </text>
    </comment>
    <comment ref="C13" authorId="0" shapeId="0" xr:uid="{00000000-0006-0000-3400-00002A000000}">
      <text>
        <r>
          <rPr>
            <b/>
            <sz val="9"/>
            <color indexed="81"/>
            <rFont val="Tahoma"/>
            <family val="2"/>
          </rPr>
          <t>Metric = H_1_ResidProp_NatPers_OutHousLoans_Amount_x000D_
Data Type = Bk_Number 19 - 9_x000D_
Bk_Ltv = 60LessThanLtvLessOrEql70</t>
        </r>
      </text>
    </comment>
    <comment ref="D13" authorId="0" shapeId="0" xr:uid="{00000000-0006-0000-3400-00002B000000}">
      <text>
        <r>
          <rPr>
            <b/>
            <sz val="9"/>
            <color indexed="81"/>
            <rFont val="Tahoma"/>
            <family val="2"/>
          </rPr>
          <t>Metric = H_1_ResidProp_OthThanNaturPers_NumOutHousLoanAccs_Amount_x000D_
Data Type = Bk_Number 19 - 9_x000D_
Bk_Ltv = 60LessThanLtvLessOrEql70</t>
        </r>
      </text>
    </comment>
    <comment ref="E13" authorId="0" shapeId="0" xr:uid="{00000000-0006-0000-3400-00002C000000}">
      <text>
        <r>
          <rPr>
            <b/>
            <sz val="9"/>
            <color indexed="81"/>
            <rFont val="Tahoma"/>
            <family val="2"/>
          </rPr>
          <t>Metric = H_1_ResidProp_OthThanNaturPers_OutLoans_Amount_x000D_
Data Type = Bk_Number 19 - 9_x000D_
Bk_Ltv = 60LessThanLtvLessOrEql70</t>
        </r>
      </text>
    </comment>
    <comment ref="H13" authorId="0" shapeId="0" xr:uid="{00000000-0006-0000-3400-00002D000000}">
      <text>
        <r>
          <rPr>
            <b/>
            <sz val="9"/>
            <color indexed="81"/>
            <rFont val="Tahoma"/>
            <family val="2"/>
          </rPr>
          <t>Metric = H_1_ResidProp_NatPers_NumNewHousLoanAccs_Amount_x000D_
Data Type = Bk_Number 19 - 9_x000D_
Bk_Ltv = 55LessThanLtvLessOrEql60</t>
        </r>
      </text>
    </comment>
    <comment ref="I13" authorId="0" shapeId="0" xr:uid="{00000000-0006-0000-3400-00002E000000}">
      <text>
        <r>
          <rPr>
            <b/>
            <sz val="9"/>
            <color indexed="81"/>
            <rFont val="Tahoma"/>
            <family val="2"/>
          </rPr>
          <t>Metric = H_1_ResidProp_NatPers_NewHousLoans_Amount_x000D_
Data Type = Bk_Number 19 - 9_x000D_
Bk_Ltv = 55LessThanLtvLessOrEql60</t>
        </r>
      </text>
    </comment>
    <comment ref="J13" authorId="0" shapeId="0" xr:uid="{00000000-0006-0000-3400-00002F000000}">
      <text>
        <r>
          <rPr>
            <b/>
            <sz val="9"/>
            <color indexed="81"/>
            <rFont val="Tahoma"/>
            <family val="2"/>
          </rPr>
          <t>Metric = H_1_ResidProp_OthThanNaturPers_NumNewHousLoanAccs_Amount_x000D_
Data Type = Bk_Number 19 - 9_x000D_
Bk_Ltv = 55LessThanLtvLessOrEql60</t>
        </r>
      </text>
    </comment>
    <comment ref="K13" authorId="0" shapeId="0" xr:uid="{00000000-0006-0000-3400-000030000000}">
      <text>
        <r>
          <rPr>
            <b/>
            <sz val="9"/>
            <color indexed="81"/>
            <rFont val="Tahoma"/>
            <family val="2"/>
          </rPr>
          <t>Metric = H_1_ResidProp_OthThanNaturPers_NewHousLoans_Amount_x000D_
Data Type = Bk_Number 19 - 9_x000D_
Bk_Ltv = 55LessThanLtvLessOrEql60</t>
        </r>
      </text>
    </comment>
    <comment ref="B14" authorId="0" shapeId="0" xr:uid="{00000000-0006-0000-3400-000031000000}">
      <text>
        <r>
          <rPr>
            <b/>
            <sz val="9"/>
            <color indexed="81"/>
            <rFont val="Tahoma"/>
            <family val="2"/>
          </rPr>
          <t>Metric = H_1_ResidProp_NatPers_NumOutHousLoanAccs_Amount_x000D_
Data Type = Bk_Number 19 - 9_x000D_
Bk_Ltv = 70LessThanLtvLessOrEql80</t>
        </r>
      </text>
    </comment>
    <comment ref="C14" authorId="0" shapeId="0" xr:uid="{00000000-0006-0000-3400-000032000000}">
      <text>
        <r>
          <rPr>
            <b/>
            <sz val="9"/>
            <color indexed="81"/>
            <rFont val="Tahoma"/>
            <family val="2"/>
          </rPr>
          <t>Metric = H_1_ResidProp_NatPers_OutHousLoans_Amount_x000D_
Data Type = Bk_Number 19 - 9_x000D_
Bk_Ltv = 70LessThanLtvLessOrEql80</t>
        </r>
      </text>
    </comment>
    <comment ref="D14" authorId="0" shapeId="0" xr:uid="{00000000-0006-0000-3400-000033000000}">
      <text>
        <r>
          <rPr>
            <b/>
            <sz val="9"/>
            <color indexed="81"/>
            <rFont val="Tahoma"/>
            <family val="2"/>
          </rPr>
          <t>Metric = H_1_ResidProp_OthThanNaturPers_NumOutHousLoanAccs_Amount_x000D_
Data Type = Bk_Number 19 - 9_x000D_
Bk_Ltv = 70LessThanLtvLessOrEql80</t>
        </r>
      </text>
    </comment>
    <comment ref="E14" authorId="0" shapeId="0" xr:uid="{00000000-0006-0000-3400-000034000000}">
      <text>
        <r>
          <rPr>
            <b/>
            <sz val="9"/>
            <color indexed="81"/>
            <rFont val="Tahoma"/>
            <family val="2"/>
          </rPr>
          <t>Metric = H_1_ResidProp_OthThanNaturPers_OutLoans_Amount_x000D_
Data Type = Bk_Number 19 - 9_x000D_
Bk_Ltv = 70LessThanLtvLessOrEql80</t>
        </r>
      </text>
    </comment>
    <comment ref="H14" authorId="0" shapeId="0" xr:uid="{00000000-0006-0000-3400-000035000000}">
      <text>
        <r>
          <rPr>
            <b/>
            <sz val="9"/>
            <color indexed="81"/>
            <rFont val="Tahoma"/>
            <family val="2"/>
          </rPr>
          <t>Metric = H_1_ResidProp_NatPers_NumNewHousLoanAccs_Amount_x000D_
Data Type = Bk_Number 19 - 9_x000D_
Bk_Ltv = 60LessThanLtvLessOrEql65</t>
        </r>
      </text>
    </comment>
    <comment ref="I14" authorId="0" shapeId="0" xr:uid="{00000000-0006-0000-3400-000036000000}">
      <text>
        <r>
          <rPr>
            <b/>
            <sz val="9"/>
            <color indexed="81"/>
            <rFont val="Tahoma"/>
            <family val="2"/>
          </rPr>
          <t>Metric = H_1_ResidProp_NatPers_NewHousLoans_Amount_x000D_
Data Type = Bk_Number 19 - 9_x000D_
Bk_Ltv = 60LessThanLtvLessOrEql65</t>
        </r>
      </text>
    </comment>
    <comment ref="J14" authorId="0" shapeId="0" xr:uid="{00000000-0006-0000-3400-000037000000}">
      <text>
        <r>
          <rPr>
            <b/>
            <sz val="9"/>
            <color indexed="81"/>
            <rFont val="Tahoma"/>
            <family val="2"/>
          </rPr>
          <t>Metric = H_1_ResidProp_OthThanNaturPers_NumNewHousLoanAccs_Amount_x000D_
Data Type = Bk_Number 19 - 9_x000D_
Bk_Ltv = 60LessThanLtvLessOrEql65</t>
        </r>
      </text>
    </comment>
    <comment ref="K14" authorId="0" shapeId="0" xr:uid="{00000000-0006-0000-3400-000038000000}">
      <text>
        <r>
          <rPr>
            <b/>
            <sz val="9"/>
            <color indexed="81"/>
            <rFont val="Tahoma"/>
            <family val="2"/>
          </rPr>
          <t>Metric = H_1_ResidProp_OthThanNaturPers_NewHousLoans_Amount_x000D_
Data Type = Bk_Number 19 - 9_x000D_
Bk_Ltv = 60LessThanLtvLessOrEql65</t>
        </r>
      </text>
    </comment>
    <comment ref="B15" authorId="0" shapeId="0" xr:uid="{00000000-0006-0000-3400-000039000000}">
      <text>
        <r>
          <rPr>
            <b/>
            <sz val="9"/>
            <color indexed="81"/>
            <rFont val="Tahoma"/>
            <family val="2"/>
          </rPr>
          <t>Metric = H_1_ResidProp_NatPers_NumOutHousLoanAccs_Amount_x000D_
Data Type = Bk_Number 19 - 9_x000D_
Bk_Ltv = 80LessThanLtvLessOrEql90</t>
        </r>
      </text>
    </comment>
    <comment ref="C15" authorId="0" shapeId="0" xr:uid="{00000000-0006-0000-3400-00003A000000}">
      <text>
        <r>
          <rPr>
            <b/>
            <sz val="9"/>
            <color indexed="81"/>
            <rFont val="Tahoma"/>
            <family val="2"/>
          </rPr>
          <t>Metric = H_1_ResidProp_NatPers_OutHousLoans_Amount_x000D_
Data Type = Bk_Number 19 - 9_x000D_
Bk_Ltv = 80LessThanLtvLessOrEql90</t>
        </r>
      </text>
    </comment>
    <comment ref="D15" authorId="0" shapeId="0" xr:uid="{00000000-0006-0000-3400-00003B000000}">
      <text>
        <r>
          <rPr>
            <b/>
            <sz val="9"/>
            <color indexed="81"/>
            <rFont val="Tahoma"/>
            <family val="2"/>
          </rPr>
          <t>Metric = H_1_ResidProp_OthThanNaturPers_NumOutHousLoanAccs_Amount_x000D_
Data Type = Bk_Number 19 - 9_x000D_
Bk_Ltv = 80LessThanLtvLessOrEql90</t>
        </r>
      </text>
    </comment>
    <comment ref="E15" authorId="0" shapeId="0" xr:uid="{00000000-0006-0000-3400-00003C000000}">
      <text>
        <r>
          <rPr>
            <b/>
            <sz val="9"/>
            <color indexed="81"/>
            <rFont val="Tahoma"/>
            <family val="2"/>
          </rPr>
          <t>Metric = H_1_ResidProp_OthThanNaturPers_OutLoans_Amount_x000D_
Data Type = Bk_Number 19 - 9_x000D_
Bk_Ltv = 80LessThanLtvLessOrEql90</t>
        </r>
      </text>
    </comment>
    <comment ref="H15" authorId="0" shapeId="0" xr:uid="{00000000-0006-0000-3400-00003D000000}">
      <text>
        <r>
          <rPr>
            <b/>
            <sz val="9"/>
            <color indexed="81"/>
            <rFont val="Tahoma"/>
            <family val="2"/>
          </rPr>
          <t>Metric = H_1_ResidProp_NatPers_NumNewHousLoanAccs_Amount_x000D_
Data Type = Bk_Number 19 - 9_x000D_
Bk_Ltv = 65LessThanLtvLessOrEql70</t>
        </r>
      </text>
    </comment>
    <comment ref="I15" authorId="0" shapeId="0" xr:uid="{00000000-0006-0000-3400-00003E000000}">
      <text>
        <r>
          <rPr>
            <b/>
            <sz val="9"/>
            <color indexed="81"/>
            <rFont val="Tahoma"/>
            <family val="2"/>
          </rPr>
          <t>Metric = H_1_ResidProp_NatPers_NewHousLoans_Amount_x000D_
Data Type = Bk_Number 19 - 9_x000D_
Bk_Ltv = 65LessThanLtvLessOrEql70</t>
        </r>
      </text>
    </comment>
    <comment ref="J15" authorId="0" shapeId="0" xr:uid="{00000000-0006-0000-3400-00003F000000}">
      <text>
        <r>
          <rPr>
            <b/>
            <sz val="9"/>
            <color indexed="81"/>
            <rFont val="Tahoma"/>
            <family val="2"/>
          </rPr>
          <t>Metric = H_1_ResidProp_OthThanNaturPers_NumNewHousLoanAccs_Amount_x000D_
Data Type = Bk_Number 19 - 9_x000D_
Bk_Ltv = 65LessThanLtvLessOrEql70</t>
        </r>
      </text>
    </comment>
    <comment ref="K15" authorId="0" shapeId="0" xr:uid="{00000000-0006-0000-3400-000040000000}">
      <text>
        <r>
          <rPr>
            <b/>
            <sz val="9"/>
            <color indexed="81"/>
            <rFont val="Tahoma"/>
            <family val="2"/>
          </rPr>
          <t>Metric = H_1_ResidProp_OthThanNaturPers_NewHousLoans_Amount_x000D_
Data Type = Bk_Number 19 - 9_x000D_
Bk_Ltv = 65LessThanLtvLessOrEql70</t>
        </r>
      </text>
    </comment>
    <comment ref="B16" authorId="0" shapeId="0" xr:uid="{00000000-0006-0000-3400-000041000000}">
      <text>
        <r>
          <rPr>
            <b/>
            <sz val="9"/>
            <color indexed="81"/>
            <rFont val="Tahoma"/>
            <family val="2"/>
          </rPr>
          <t>Metric = H_1_ResidProp_NatPers_NumOutHousLoanAccs_Amount_x000D_
Data Type = Bk_Number 19 - 9_x000D_
Bk_Ltv = 90LessThanLtvLessOrEql100</t>
        </r>
      </text>
    </comment>
    <comment ref="C16" authorId="0" shapeId="0" xr:uid="{00000000-0006-0000-3400-000042000000}">
      <text>
        <r>
          <rPr>
            <b/>
            <sz val="9"/>
            <color indexed="81"/>
            <rFont val="Tahoma"/>
            <family val="2"/>
          </rPr>
          <t>Metric = H_1_ResidProp_NatPers_OutHousLoans_Amount_x000D_
Data Type = Bk_Number 19 - 9_x000D_
Bk_Ltv = 90LessThanLtvLessOrEql100</t>
        </r>
      </text>
    </comment>
    <comment ref="D16" authorId="0" shapeId="0" xr:uid="{00000000-0006-0000-3400-000043000000}">
      <text>
        <r>
          <rPr>
            <b/>
            <sz val="9"/>
            <color indexed="81"/>
            <rFont val="Tahoma"/>
            <family val="2"/>
          </rPr>
          <t>Metric = H_1_ResidProp_OthThanNaturPers_NumOutHousLoanAccs_Amount_x000D_
Data Type = Bk_Number 19 - 9_x000D_
Bk_Ltv = 90LessThanLtvLessOrEql100</t>
        </r>
      </text>
    </comment>
    <comment ref="E16" authorId="0" shapeId="0" xr:uid="{00000000-0006-0000-3400-000044000000}">
      <text>
        <r>
          <rPr>
            <b/>
            <sz val="9"/>
            <color indexed="81"/>
            <rFont val="Tahoma"/>
            <family val="2"/>
          </rPr>
          <t>Metric = H_1_ResidProp_OthThanNaturPers_OutLoans_Amount_x000D_
Data Type = Bk_Number 19 - 9_x000D_
Bk_Ltv = 90LessThanLtvLessOrEql100</t>
        </r>
      </text>
    </comment>
    <comment ref="H16" authorId="0" shapeId="0" xr:uid="{00000000-0006-0000-3400-000045000000}">
      <text>
        <r>
          <rPr>
            <b/>
            <sz val="9"/>
            <color indexed="81"/>
            <rFont val="Tahoma"/>
            <family val="2"/>
          </rPr>
          <t>Metric = H_1_ResidProp_NatPers_NumNewHousLoanAccs_Amount_x000D_
Data Type = Bk_Number 19 - 9_x000D_
Bk_Ltv = 70LessThanLtvLessOrEql75</t>
        </r>
      </text>
    </comment>
    <comment ref="I16" authorId="0" shapeId="0" xr:uid="{00000000-0006-0000-3400-000046000000}">
      <text>
        <r>
          <rPr>
            <b/>
            <sz val="9"/>
            <color indexed="81"/>
            <rFont val="Tahoma"/>
            <family val="2"/>
          </rPr>
          <t>Metric = H_1_ResidProp_NatPers_NewHousLoans_Amount_x000D_
Data Type = Bk_Number 19 - 9_x000D_
Bk_Ltv = 70LessThanLtvLessOrEql75</t>
        </r>
      </text>
    </comment>
    <comment ref="J16" authorId="0" shapeId="0" xr:uid="{00000000-0006-0000-3400-000047000000}">
      <text>
        <r>
          <rPr>
            <b/>
            <sz val="9"/>
            <color indexed="81"/>
            <rFont val="Tahoma"/>
            <family val="2"/>
          </rPr>
          <t>Metric = H_1_ResidProp_OthThanNaturPers_NumNewHousLoanAccs_Amount_x000D_
Data Type = Bk_Number 19 - 9_x000D_
Bk_Ltv = 70LessThanLtvLessOrEql75</t>
        </r>
      </text>
    </comment>
    <comment ref="K16" authorId="0" shapeId="0" xr:uid="{00000000-0006-0000-3400-000048000000}">
      <text>
        <r>
          <rPr>
            <b/>
            <sz val="9"/>
            <color indexed="81"/>
            <rFont val="Tahoma"/>
            <family val="2"/>
          </rPr>
          <t>Metric = H_1_ResidProp_OthThanNaturPers_NewHousLoans_Amount_x000D_
Data Type = Bk_Number 19 - 9_x000D_
Bk_Ltv = 70LessThanLtvLessOrEql75</t>
        </r>
      </text>
    </comment>
    <comment ref="B17" authorId="0" shapeId="0" xr:uid="{00000000-0006-0000-3400-000049000000}">
      <text>
        <r>
          <rPr>
            <b/>
            <sz val="9"/>
            <color indexed="81"/>
            <rFont val="Tahoma"/>
            <family val="2"/>
          </rPr>
          <t>Metric = H_1_ResidProp_NatPers_NumOutHousLoanAccs_Amount_x000D_
Data Type = Bk_Number 19 - 9_x000D_
Bk_Ltv = 100LtvGrtr</t>
        </r>
      </text>
    </comment>
    <comment ref="C17" authorId="0" shapeId="0" xr:uid="{00000000-0006-0000-3400-00004A000000}">
      <text>
        <r>
          <rPr>
            <b/>
            <sz val="9"/>
            <color indexed="81"/>
            <rFont val="Tahoma"/>
            <family val="2"/>
          </rPr>
          <t>Metric = H_1_ResidProp_NatPers_OutHousLoans_Amount_x000D_
Data Type = Bk_Number 19 - 9_x000D_
Bk_Ltv = 100LtvGrtr</t>
        </r>
      </text>
    </comment>
    <comment ref="D17" authorId="0" shapeId="0" xr:uid="{00000000-0006-0000-3400-00004B000000}">
      <text>
        <r>
          <rPr>
            <b/>
            <sz val="9"/>
            <color indexed="81"/>
            <rFont val="Tahoma"/>
            <family val="2"/>
          </rPr>
          <t>Metric = H_1_ResidProp_OthThanNaturPers_NumOutHousLoanAccs_Amount_x000D_
Data Type = Bk_Number 19 - 9_x000D_
Bk_Ltv = 100LtvGrtr</t>
        </r>
      </text>
    </comment>
    <comment ref="E17" authorId="0" shapeId="0" xr:uid="{00000000-0006-0000-3400-00004C000000}">
      <text>
        <r>
          <rPr>
            <b/>
            <sz val="9"/>
            <color indexed="81"/>
            <rFont val="Tahoma"/>
            <family val="2"/>
          </rPr>
          <t>Metric = H_1_ResidProp_OthThanNaturPers_OutLoans_Amount_x000D_
Data Type = Bk_Number 19 - 9_x000D_
Bk_Ltv = 100LtvGrtr</t>
        </r>
      </text>
    </comment>
    <comment ref="H17" authorId="0" shapeId="0" xr:uid="{00000000-0006-0000-3400-00004D000000}">
      <text>
        <r>
          <rPr>
            <b/>
            <sz val="9"/>
            <color indexed="81"/>
            <rFont val="Tahoma"/>
            <family val="2"/>
          </rPr>
          <t>Metric = H_1_ResidProp_NatPers_NumNewHousLoanAccs_Amount_x000D_
Data Type = Bk_Number 19 - 9_x000D_
Bk_Ltv = 75LessThanLtvLessOrEql80</t>
        </r>
      </text>
    </comment>
    <comment ref="I17" authorId="0" shapeId="0" xr:uid="{00000000-0006-0000-3400-00004E000000}">
      <text>
        <r>
          <rPr>
            <b/>
            <sz val="9"/>
            <color indexed="81"/>
            <rFont val="Tahoma"/>
            <family val="2"/>
          </rPr>
          <t>Metric = H_1_ResidProp_NatPers_NewHousLoans_Amount_x000D_
Data Type = Bk_Number 19 - 9_x000D_
Bk_Ltv = 75LessThanLtvLessOrEql80</t>
        </r>
      </text>
    </comment>
    <comment ref="J17" authorId="0" shapeId="0" xr:uid="{00000000-0006-0000-3400-00004F000000}">
      <text>
        <r>
          <rPr>
            <b/>
            <sz val="9"/>
            <color indexed="81"/>
            <rFont val="Tahoma"/>
            <family val="2"/>
          </rPr>
          <t>Metric = H_1_ResidProp_OthThanNaturPers_NumNewHousLoanAccs_Amount_x000D_
Data Type = Bk_Number 19 - 9_x000D_
Bk_Ltv = 75LessThanLtvLessOrEql80</t>
        </r>
      </text>
    </comment>
    <comment ref="K17" authorId="0" shapeId="0" xr:uid="{00000000-0006-0000-3400-000050000000}">
      <text>
        <r>
          <rPr>
            <b/>
            <sz val="9"/>
            <color indexed="81"/>
            <rFont val="Tahoma"/>
            <family val="2"/>
          </rPr>
          <t>Metric = H_1_ResidProp_OthThanNaturPers_NewHousLoans_Amount_x000D_
Data Type = Bk_Number 19 - 9_x000D_
Bk_Ltv = 75LessThanLtvLessOrEql80</t>
        </r>
      </text>
    </comment>
    <comment ref="B18" authorId="0" shapeId="0" xr:uid="{00000000-0006-0000-3400-000051000000}">
      <text>
        <r>
          <rPr>
            <b/>
            <sz val="9"/>
            <color indexed="81"/>
            <rFont val="Tahoma"/>
            <family val="2"/>
          </rPr>
          <t>Metric = H_1_ResidProp_NatPers_NumOutHousLoanAccs_Amount_x000D_
Data Type = Bk_Number 19 - 9_x000D_
Bk_Ltv = UnsecuredLoans</t>
        </r>
      </text>
    </comment>
    <comment ref="C18" authorId="0" shapeId="0" xr:uid="{00000000-0006-0000-3400-000052000000}">
      <text>
        <r>
          <rPr>
            <b/>
            <sz val="9"/>
            <color indexed="81"/>
            <rFont val="Tahoma"/>
            <family val="2"/>
          </rPr>
          <t>Metric = H_1_ResidProp_NatPers_OutHousLoans_Amount_x000D_
Data Type = Bk_Number 19 - 9_x000D_
Bk_Ltv = UnsecuredLoans</t>
        </r>
      </text>
    </comment>
    <comment ref="D18" authorId="0" shapeId="0" xr:uid="{00000000-0006-0000-3400-000053000000}">
      <text>
        <r>
          <rPr>
            <b/>
            <sz val="9"/>
            <color indexed="81"/>
            <rFont val="Tahoma"/>
            <family val="2"/>
          </rPr>
          <t>Metric = H_1_ResidProp_OthThanNaturPers_NumOutHousLoanAccs_Amount_x000D_
Data Type = Bk_Number 19 - 9_x000D_
Bk_Ltv = UnsecuredLoans</t>
        </r>
      </text>
    </comment>
    <comment ref="E18" authorId="0" shapeId="0" xr:uid="{00000000-0006-0000-3400-000054000000}">
      <text>
        <r>
          <rPr>
            <b/>
            <sz val="9"/>
            <color indexed="81"/>
            <rFont val="Tahoma"/>
            <family val="2"/>
          </rPr>
          <t>Metric = H_1_ResidProp_OthThanNaturPers_OutLoans_Amount_x000D_
Data Type = Bk_Number 19 - 9_x000D_
Bk_Ltv = UnsecuredLoans</t>
        </r>
      </text>
    </comment>
    <comment ref="H18" authorId="0" shapeId="0" xr:uid="{00000000-0006-0000-3400-000055000000}">
      <text>
        <r>
          <rPr>
            <b/>
            <sz val="9"/>
            <color indexed="81"/>
            <rFont val="Tahoma"/>
            <family val="2"/>
          </rPr>
          <t>Metric = H_1_ResidProp_NatPers_NumNewHousLoanAccs_Amount_x000D_
Data Type = Bk_Number 19 - 9_x000D_
Bk_Ltv = 80LtvGrtr</t>
        </r>
      </text>
    </comment>
    <comment ref="I18" authorId="0" shapeId="0" xr:uid="{00000000-0006-0000-3400-000056000000}">
      <text>
        <r>
          <rPr>
            <b/>
            <sz val="9"/>
            <color indexed="81"/>
            <rFont val="Tahoma"/>
            <family val="2"/>
          </rPr>
          <t>Metric = H_1_ResidProp_NatPers_NewHousLoans_Amount_x000D_
Data Type = Bk_Number 19 - 9_x000D_
Bk_Ltv = 80LtvGrtr</t>
        </r>
      </text>
    </comment>
    <comment ref="J18" authorId="0" shapeId="0" xr:uid="{00000000-0006-0000-3400-000057000000}">
      <text>
        <r>
          <rPr>
            <b/>
            <sz val="9"/>
            <color indexed="81"/>
            <rFont val="Tahoma"/>
            <family val="2"/>
          </rPr>
          <t>Metric = H_1_ResidProp_OthThanNaturPers_NumNewHousLoanAccs_Amount_x000D_
Data Type = Bk_Number 19 - 9_x000D_
Bk_Ltv = 80LtvGrtr</t>
        </r>
      </text>
    </comment>
    <comment ref="K18" authorId="0" shapeId="0" xr:uid="{00000000-0006-0000-3400-000058000000}">
      <text>
        <r>
          <rPr>
            <b/>
            <sz val="9"/>
            <color indexed="81"/>
            <rFont val="Tahoma"/>
            <family val="2"/>
          </rPr>
          <t>Metric = H_1_ResidProp_OthThanNaturPers_NewHousLoans_Amount_x000D_
Data Type = Bk_Number 19 - 9_x000D_
Bk_Ltv = 80LtvGrtr</t>
        </r>
      </text>
    </comment>
    <comment ref="H19" authorId="0" shapeId="0" xr:uid="{00000000-0006-0000-3400-000059000000}">
      <text>
        <r>
          <rPr>
            <b/>
            <sz val="9"/>
            <color indexed="81"/>
            <rFont val="Tahoma"/>
            <family val="2"/>
          </rPr>
          <t>Metric = H_1_ResidProp_NatPers_NumNewHousLoanAccs_Amount_x000D_
Data Type = Bk_Number 19 - 9_x000D_
Bk_Ltv = UnsecuredLoans</t>
        </r>
      </text>
    </comment>
    <comment ref="I19" authorId="0" shapeId="0" xr:uid="{00000000-0006-0000-3400-00005A000000}">
      <text>
        <r>
          <rPr>
            <b/>
            <sz val="9"/>
            <color indexed="81"/>
            <rFont val="Tahoma"/>
            <family val="2"/>
          </rPr>
          <t>Metric = H_1_ResidProp_NatPers_NewHousLoans_Amount_x000D_
Data Type = Bk_Number 19 - 9_x000D_
Bk_Ltv = UnsecuredLoans</t>
        </r>
      </text>
    </comment>
    <comment ref="J19" authorId="0" shapeId="0" xr:uid="{00000000-0006-0000-3400-00005B000000}">
      <text>
        <r>
          <rPr>
            <b/>
            <sz val="9"/>
            <color indexed="81"/>
            <rFont val="Tahoma"/>
            <family val="2"/>
          </rPr>
          <t>Metric = H_1_ResidProp_OthThanNaturPers_NumNewHousLoanAccs_Amount_x000D_
Data Type = Bk_Number 19 - 9_x000D_
Bk_Ltv = UnsecuredLoans</t>
        </r>
      </text>
    </comment>
    <comment ref="K19" authorId="0" shapeId="0" xr:uid="{00000000-0006-0000-3400-00005C000000}">
      <text>
        <r>
          <rPr>
            <b/>
            <sz val="9"/>
            <color indexed="81"/>
            <rFont val="Tahoma"/>
            <family val="2"/>
          </rPr>
          <t>Metric = H_1_ResidProp_OthThanNaturPers_NewHousLoans_Amount_x000D_
Data Type = Bk_Number 19 - 9_x000D_
Bk_Ltv = UnsecuredLoans</t>
        </r>
      </text>
    </comment>
    <comment ref="B23" authorId="0" shapeId="0" xr:uid="{00000000-0006-0000-3400-00005D000000}">
      <text>
        <r>
          <rPr>
            <b/>
            <sz val="9"/>
            <color indexed="81"/>
            <rFont val="Tahoma"/>
            <family val="2"/>
          </rPr>
          <t>Metric = H_1_CommProp_NatPers_NumOutLoanAccs_Amount_x000D_
Data Type = Bk_Number 19 - 9_x000D_
Bk_Ltv = 20WithLtvLessOrEql</t>
        </r>
      </text>
    </comment>
    <comment ref="C23" authorId="0" shapeId="0" xr:uid="{00000000-0006-0000-3400-00005E000000}">
      <text>
        <r>
          <rPr>
            <b/>
            <sz val="9"/>
            <color indexed="81"/>
            <rFont val="Tahoma"/>
            <family val="2"/>
          </rPr>
          <t>Metric = H_1_CommProp_NatPers_OutLoans_Amount_x000D_
Data Type = Bk_Number 19 - 9_x000D_
Bk_Ltv = 20WithLtvLessOrEql</t>
        </r>
      </text>
    </comment>
    <comment ref="D23" authorId="0" shapeId="0" xr:uid="{00000000-0006-0000-3400-00005F000000}">
      <text>
        <r>
          <rPr>
            <b/>
            <sz val="9"/>
            <color indexed="81"/>
            <rFont val="Tahoma"/>
            <family val="2"/>
          </rPr>
          <t>Metric = H_1_CommProp_OthThanNaturPers_NumOutLoanAccs_Amount_x000D_
Data Type = Bk_Number 19 - 9_x000D_
Bk_Ltv = 20WithLtvLessOrEql</t>
        </r>
      </text>
    </comment>
    <comment ref="E23" authorId="0" shapeId="0" xr:uid="{00000000-0006-0000-3400-000060000000}">
      <text>
        <r>
          <rPr>
            <b/>
            <sz val="9"/>
            <color indexed="81"/>
            <rFont val="Tahoma"/>
            <family val="2"/>
          </rPr>
          <t>Metric = H_1_CommProp_OthThanNaturPers_OutLoans_Amount_x000D_
Data Type = Bk_Number 19 - 9_x000D_
Bk_Ltv = 20WithLtvLessOrEql</t>
        </r>
      </text>
    </comment>
    <comment ref="H23" authorId="0" shapeId="0" xr:uid="{00000000-0006-0000-3400-000061000000}">
      <text>
        <r>
          <rPr>
            <b/>
            <sz val="9"/>
            <color indexed="81"/>
            <rFont val="Tahoma"/>
            <family val="2"/>
          </rPr>
          <t>Metric = H_1_CommProp_NatPers_NumNewAccs_Amount_x000D_
Data Type = Bk_Number 19 - 9_x000D_
Bk_Ltv = 20WithLtvLessOrEql</t>
        </r>
      </text>
    </comment>
    <comment ref="I23" authorId="0" shapeId="0" xr:uid="{00000000-0006-0000-3400-000062000000}">
      <text>
        <r>
          <rPr>
            <b/>
            <sz val="9"/>
            <color indexed="81"/>
            <rFont val="Tahoma"/>
            <family val="2"/>
          </rPr>
          <t>Metric = H_1_CommProp_NatPers_NewLoans_Amount_x000D_
Data Type = Bk_Number 19 - 9_x000D_
Bk_Ltv = 20WithLtvLessOrEql</t>
        </r>
      </text>
    </comment>
    <comment ref="J23" authorId="0" shapeId="0" xr:uid="{00000000-0006-0000-3400-000063000000}">
      <text>
        <r>
          <rPr>
            <b/>
            <sz val="9"/>
            <color indexed="81"/>
            <rFont val="Tahoma"/>
            <family val="2"/>
          </rPr>
          <t>Metric = H_1_CommProp_OthThanNaturPers_NumNewAccs_Amount_x000D_
Data Type = Bk_Number 19 - 9_x000D_
Bk_Ltv = 20WithLtvLessOrEql</t>
        </r>
      </text>
    </comment>
    <comment ref="K23" authorId="0" shapeId="0" xr:uid="{00000000-0006-0000-3400-000064000000}">
      <text>
        <r>
          <rPr>
            <b/>
            <sz val="9"/>
            <color indexed="81"/>
            <rFont val="Tahoma"/>
            <family val="2"/>
          </rPr>
          <t>Metric = H_1_CommProp_OthThanNaturPers_NewLoans_Amount_x000D_
Data Type = Bk_Number 19 - 9_x000D_
Bk_Ltv = 20WithLtvLessOrEql</t>
        </r>
      </text>
    </comment>
    <comment ref="B24" authorId="0" shapeId="0" xr:uid="{00000000-0006-0000-3400-000065000000}">
      <text>
        <r>
          <rPr>
            <b/>
            <sz val="9"/>
            <color indexed="81"/>
            <rFont val="Tahoma"/>
            <family val="2"/>
          </rPr>
          <t>Metric = H_1_CommProp_NatPers_NumOutLoanAccs_Amount_x000D_
Data Type = Bk_Number 19 - 9_x000D_
Bk_Ltv = 20LessThanLtvLessOrEql30</t>
        </r>
      </text>
    </comment>
    <comment ref="C24" authorId="0" shapeId="0" xr:uid="{00000000-0006-0000-3400-000066000000}">
      <text>
        <r>
          <rPr>
            <b/>
            <sz val="9"/>
            <color indexed="81"/>
            <rFont val="Tahoma"/>
            <family val="2"/>
          </rPr>
          <t>Metric = H_1_CommProp_NatPers_OutLoans_Amount_x000D_
Data Type = Bk_Number 19 - 9_x000D_
Bk_Ltv = 20LessThanLtvLessOrEql30</t>
        </r>
      </text>
    </comment>
    <comment ref="D24" authorId="0" shapeId="0" xr:uid="{00000000-0006-0000-3400-000067000000}">
      <text>
        <r>
          <rPr>
            <b/>
            <sz val="9"/>
            <color indexed="81"/>
            <rFont val="Tahoma"/>
            <family val="2"/>
          </rPr>
          <t>Metric = H_1_CommProp_OthThanNaturPers_NumOutLoanAccs_Amount_x000D_
Data Type = Bk_Number 19 - 9_x000D_
Bk_Ltv = 20LessThanLtvLessOrEql30</t>
        </r>
      </text>
    </comment>
    <comment ref="E24" authorId="0" shapeId="0" xr:uid="{00000000-0006-0000-3400-000068000000}">
      <text>
        <r>
          <rPr>
            <b/>
            <sz val="9"/>
            <color indexed="81"/>
            <rFont val="Tahoma"/>
            <family val="2"/>
          </rPr>
          <t>Metric = H_1_CommProp_OthThanNaturPers_OutLoans_Amount_x000D_
Data Type = Bk_Number 19 - 9_x000D_
Bk_Ltv = 20LessThanLtvLessOrEql30</t>
        </r>
      </text>
    </comment>
    <comment ref="H24" authorId="0" shapeId="0" xr:uid="{00000000-0006-0000-3400-000069000000}">
      <text>
        <r>
          <rPr>
            <b/>
            <sz val="9"/>
            <color indexed="81"/>
            <rFont val="Tahoma"/>
            <family val="2"/>
          </rPr>
          <t>Metric = H_1_CommProp_NatPers_NumNewAccs_Amount_x000D_
Data Type = Bk_Number 19 - 9_x000D_
Bk_Ltv = 20LessThanLtvLessOrEql30</t>
        </r>
      </text>
    </comment>
    <comment ref="I24" authorId="0" shapeId="0" xr:uid="{00000000-0006-0000-3400-00006A000000}">
      <text>
        <r>
          <rPr>
            <b/>
            <sz val="9"/>
            <color indexed="81"/>
            <rFont val="Tahoma"/>
            <family val="2"/>
          </rPr>
          <t>Metric = H_1_CommProp_NatPers_NewLoans_Amount_x000D_
Data Type = Bk_Number 19 - 9_x000D_
Bk_Ltv = 20LessThanLtvLessOrEql30</t>
        </r>
      </text>
    </comment>
    <comment ref="J24" authorId="0" shapeId="0" xr:uid="{00000000-0006-0000-3400-00006B000000}">
      <text>
        <r>
          <rPr>
            <b/>
            <sz val="9"/>
            <color indexed="81"/>
            <rFont val="Tahoma"/>
            <family val="2"/>
          </rPr>
          <t>Metric = H_1_CommProp_OthThanNaturPers_NumNewAccs_Amount_x000D_
Data Type = Bk_Number 19 - 9_x000D_
Bk_Ltv = 20LessThanLtvLessOrEql30</t>
        </r>
      </text>
    </comment>
    <comment ref="K24" authorId="0" shapeId="0" xr:uid="{00000000-0006-0000-3400-00006C000000}">
      <text>
        <r>
          <rPr>
            <b/>
            <sz val="9"/>
            <color indexed="81"/>
            <rFont val="Tahoma"/>
            <family val="2"/>
          </rPr>
          <t>Metric = H_1_CommProp_OthThanNaturPers_NewLoans_Amount_x000D_
Data Type = Bk_Number 19 - 9_x000D_
Bk_Ltv = 20LessThanLtvLessOrEql30</t>
        </r>
      </text>
    </comment>
    <comment ref="B25" authorId="0" shapeId="0" xr:uid="{00000000-0006-0000-3400-00006D000000}">
      <text>
        <r>
          <rPr>
            <b/>
            <sz val="9"/>
            <color indexed="81"/>
            <rFont val="Tahoma"/>
            <family val="2"/>
          </rPr>
          <t>Metric = H_1_CommProp_NatPers_NumOutLoanAccs_Amount_x000D_
Data Type = Bk_Number 19 - 9_x000D_
Bk_Ltv = 30LessThanLtvLessOrEql40</t>
        </r>
      </text>
    </comment>
    <comment ref="C25" authorId="0" shapeId="0" xr:uid="{00000000-0006-0000-3400-00006E000000}">
      <text>
        <r>
          <rPr>
            <b/>
            <sz val="9"/>
            <color indexed="81"/>
            <rFont val="Tahoma"/>
            <family val="2"/>
          </rPr>
          <t>Metric = H_1_CommProp_NatPers_OutLoans_Amount_x000D_
Data Type = Bk_Number 19 - 9_x000D_
Bk_Ltv = 30LessThanLtvLessOrEql40</t>
        </r>
      </text>
    </comment>
    <comment ref="D25" authorId="0" shapeId="0" xr:uid="{00000000-0006-0000-3400-00006F000000}">
      <text>
        <r>
          <rPr>
            <b/>
            <sz val="9"/>
            <color indexed="81"/>
            <rFont val="Tahoma"/>
            <family val="2"/>
          </rPr>
          <t>Metric = H_1_CommProp_OthThanNaturPers_NumOutLoanAccs_Amount_x000D_
Data Type = Bk_Number 19 - 9_x000D_
Bk_Ltv = 30LessThanLtvLessOrEql40</t>
        </r>
      </text>
    </comment>
    <comment ref="E25" authorId="0" shapeId="0" xr:uid="{00000000-0006-0000-3400-000070000000}">
      <text>
        <r>
          <rPr>
            <b/>
            <sz val="9"/>
            <color indexed="81"/>
            <rFont val="Tahoma"/>
            <family val="2"/>
          </rPr>
          <t>Metric = H_1_CommProp_OthThanNaturPers_OutLoans_Amount_x000D_
Data Type = Bk_Number 19 - 9_x000D_
Bk_Ltv = 30LessThanLtvLessOrEql40</t>
        </r>
      </text>
    </comment>
    <comment ref="H25" authorId="0" shapeId="0" xr:uid="{00000000-0006-0000-3400-000071000000}">
      <text>
        <r>
          <rPr>
            <b/>
            <sz val="9"/>
            <color indexed="81"/>
            <rFont val="Tahoma"/>
            <family val="2"/>
          </rPr>
          <t>Metric = H_1_CommProp_NatPers_NumNewAccs_Amount_x000D_
Data Type = Bk_Number 19 - 9_x000D_
Bk_Ltv = 30LessThanLtvLessOrEql40</t>
        </r>
      </text>
    </comment>
    <comment ref="I25" authorId="0" shapeId="0" xr:uid="{00000000-0006-0000-3400-000072000000}">
      <text>
        <r>
          <rPr>
            <b/>
            <sz val="9"/>
            <color indexed="81"/>
            <rFont val="Tahoma"/>
            <family val="2"/>
          </rPr>
          <t>Metric = H_1_CommProp_NatPers_NewLoans_Amount_x000D_
Data Type = Bk_Number 19 - 9_x000D_
Bk_Ltv = 30LessThanLtvLessOrEql40</t>
        </r>
      </text>
    </comment>
    <comment ref="J25" authorId="0" shapeId="0" xr:uid="{00000000-0006-0000-3400-000073000000}">
      <text>
        <r>
          <rPr>
            <b/>
            <sz val="9"/>
            <color indexed="81"/>
            <rFont val="Tahoma"/>
            <family val="2"/>
          </rPr>
          <t>Metric = H_1_CommProp_OthThanNaturPers_NumNewAccs_Amount_x000D_
Data Type = Bk_Number 19 - 9_x000D_
Bk_Ltv = 30LessThanLtvLessOrEql40</t>
        </r>
      </text>
    </comment>
    <comment ref="K25" authorId="0" shapeId="0" xr:uid="{00000000-0006-0000-3400-000074000000}">
      <text>
        <r>
          <rPr>
            <b/>
            <sz val="9"/>
            <color indexed="81"/>
            <rFont val="Tahoma"/>
            <family val="2"/>
          </rPr>
          <t>Metric = H_1_CommProp_OthThanNaturPers_NewLoans_Amount_x000D_
Data Type = Bk_Number 19 - 9_x000D_
Bk_Ltv = 30LessThanLtvLessOrEql40</t>
        </r>
      </text>
    </comment>
    <comment ref="B26" authorId="0" shapeId="0" xr:uid="{00000000-0006-0000-3400-000075000000}">
      <text>
        <r>
          <rPr>
            <b/>
            <sz val="9"/>
            <color indexed="81"/>
            <rFont val="Tahoma"/>
            <family val="2"/>
          </rPr>
          <t>Metric = H_1_CommProp_NatPers_NumOutLoanAccs_Amount_x000D_
Data Type = Bk_Number 19 - 9_x000D_
Bk_Ltv = 40LessThanLtvLessOrEql50</t>
        </r>
      </text>
    </comment>
    <comment ref="C26" authorId="0" shapeId="0" xr:uid="{00000000-0006-0000-3400-000076000000}">
      <text>
        <r>
          <rPr>
            <b/>
            <sz val="9"/>
            <color indexed="81"/>
            <rFont val="Tahoma"/>
            <family val="2"/>
          </rPr>
          <t>Metric = H_1_CommProp_NatPers_OutLoans_Amount_x000D_
Data Type = Bk_Number 19 - 9_x000D_
Bk_Ltv = 40LessThanLtvLessOrEql50</t>
        </r>
      </text>
    </comment>
    <comment ref="D26" authorId="0" shapeId="0" xr:uid="{00000000-0006-0000-3400-000077000000}">
      <text>
        <r>
          <rPr>
            <b/>
            <sz val="9"/>
            <color indexed="81"/>
            <rFont val="Tahoma"/>
            <family val="2"/>
          </rPr>
          <t>Metric = H_1_CommProp_OthThanNaturPers_NumOutLoanAccs_Amount_x000D_
Data Type = Bk_Number 19 - 9_x000D_
Bk_Ltv = 40LessThanLtvLessOrEql50</t>
        </r>
      </text>
    </comment>
    <comment ref="E26" authorId="0" shapeId="0" xr:uid="{00000000-0006-0000-3400-000078000000}">
      <text>
        <r>
          <rPr>
            <b/>
            <sz val="9"/>
            <color indexed="81"/>
            <rFont val="Tahoma"/>
            <family val="2"/>
          </rPr>
          <t>Metric = H_1_CommProp_OthThanNaturPers_OutLoans_Amount_x000D_
Data Type = Bk_Number 19 - 9_x000D_
Bk_Ltv = 40LessThanLtvLessOrEql50</t>
        </r>
      </text>
    </comment>
    <comment ref="H26" authorId="0" shapeId="0" xr:uid="{00000000-0006-0000-3400-000079000000}">
      <text>
        <r>
          <rPr>
            <b/>
            <sz val="9"/>
            <color indexed="81"/>
            <rFont val="Tahoma"/>
            <family val="2"/>
          </rPr>
          <t>Metric = H_1_CommProp_NatPers_NumNewAccs_Amount_x000D_
Data Type = Bk_Number 19 - 9_x000D_
Bk_Ltv = 40LessThanLtvLessOrEql50</t>
        </r>
      </text>
    </comment>
    <comment ref="I26" authorId="0" shapeId="0" xr:uid="{00000000-0006-0000-3400-00007A000000}">
      <text>
        <r>
          <rPr>
            <b/>
            <sz val="9"/>
            <color indexed="81"/>
            <rFont val="Tahoma"/>
            <family val="2"/>
          </rPr>
          <t>Metric = H_1_CommProp_NatPers_NewLoans_Amount_x000D_
Data Type = Bk_Number 19 - 9_x000D_
Bk_Ltv = 40LessThanLtvLessOrEql50</t>
        </r>
      </text>
    </comment>
    <comment ref="J26" authorId="0" shapeId="0" xr:uid="{00000000-0006-0000-3400-00007B000000}">
      <text>
        <r>
          <rPr>
            <b/>
            <sz val="9"/>
            <color indexed="81"/>
            <rFont val="Tahoma"/>
            <family val="2"/>
          </rPr>
          <t>Metric = H_1_CommProp_OthThanNaturPers_NumNewAccs_Amount_x000D_
Data Type = Bk_Number 19 - 9_x000D_
Bk_Ltv = 40LessThanLtvLessOrEql50</t>
        </r>
      </text>
    </comment>
    <comment ref="K26" authorId="0" shapeId="0" xr:uid="{00000000-0006-0000-3400-00007C000000}">
      <text>
        <r>
          <rPr>
            <b/>
            <sz val="9"/>
            <color indexed="81"/>
            <rFont val="Tahoma"/>
            <family val="2"/>
          </rPr>
          <t>Metric = H_1_CommProp_OthThanNaturPers_NewLoans_Amount_x000D_
Data Type = Bk_Number 19 - 9_x000D_
Bk_Ltv = 40LessThanLtvLessOrEql50</t>
        </r>
      </text>
    </comment>
    <comment ref="B27" authorId="0" shapeId="0" xr:uid="{00000000-0006-0000-3400-00007D000000}">
      <text>
        <r>
          <rPr>
            <b/>
            <sz val="9"/>
            <color indexed="81"/>
            <rFont val="Tahoma"/>
            <family val="2"/>
          </rPr>
          <t>Metric = H_1_CommProp_NatPers_NumOutLoanAccs_Amount_x000D_
Data Type = Bk_Number 19 - 9_x000D_
Bk_Ltv = 50LessThanLtvLessOrEql60</t>
        </r>
      </text>
    </comment>
    <comment ref="C27" authorId="0" shapeId="0" xr:uid="{00000000-0006-0000-3400-00007E000000}">
      <text>
        <r>
          <rPr>
            <b/>
            <sz val="9"/>
            <color indexed="81"/>
            <rFont val="Tahoma"/>
            <family val="2"/>
          </rPr>
          <t>Metric = H_1_CommProp_NatPers_OutLoans_Amount_x000D_
Data Type = Bk_Number 19 - 9_x000D_
Bk_Ltv = 50LessThanLtvLessOrEql60</t>
        </r>
      </text>
    </comment>
    <comment ref="D27" authorId="0" shapeId="0" xr:uid="{00000000-0006-0000-3400-00007F000000}">
      <text>
        <r>
          <rPr>
            <b/>
            <sz val="9"/>
            <color indexed="81"/>
            <rFont val="Tahoma"/>
            <family val="2"/>
          </rPr>
          <t>Metric = H_1_CommProp_OthThanNaturPers_NumOutLoanAccs_Amount_x000D_
Data Type = Bk_Number 19 - 9_x000D_
Bk_Ltv = 50LessThanLtvLessOrEql60</t>
        </r>
      </text>
    </comment>
    <comment ref="E27" authorId="0" shapeId="0" xr:uid="{00000000-0006-0000-3400-000080000000}">
      <text>
        <r>
          <rPr>
            <b/>
            <sz val="9"/>
            <color indexed="81"/>
            <rFont val="Tahoma"/>
            <family val="2"/>
          </rPr>
          <t>Metric = H_1_CommProp_OthThanNaturPers_OutLoans_Amount_x000D_
Data Type = Bk_Number 19 - 9_x000D_
Bk_Ltv = 50LessThanLtvLessOrEql60</t>
        </r>
      </text>
    </comment>
    <comment ref="H27" authorId="0" shapeId="0" xr:uid="{00000000-0006-0000-3400-000081000000}">
      <text>
        <r>
          <rPr>
            <b/>
            <sz val="9"/>
            <color indexed="81"/>
            <rFont val="Tahoma"/>
            <family val="2"/>
          </rPr>
          <t>Metric = H_1_CommProp_NatPers_NumNewAccs_Amount_x000D_
Data Type = Bk_Number 19 - 9_x000D_
Bk_Ltv = 50LessThanLtvLessOrEql55</t>
        </r>
      </text>
    </comment>
    <comment ref="I27" authorId="0" shapeId="0" xr:uid="{00000000-0006-0000-3400-000082000000}">
      <text>
        <r>
          <rPr>
            <b/>
            <sz val="9"/>
            <color indexed="81"/>
            <rFont val="Tahoma"/>
            <family val="2"/>
          </rPr>
          <t>Metric = H_1_CommProp_NatPers_NewLoans_Amount_x000D_
Data Type = Bk_Number 19 - 9_x000D_
Bk_Ltv = 50LessThanLtvLessOrEql55</t>
        </r>
      </text>
    </comment>
    <comment ref="J27" authorId="0" shapeId="0" xr:uid="{00000000-0006-0000-3400-000083000000}">
      <text>
        <r>
          <rPr>
            <b/>
            <sz val="9"/>
            <color indexed="81"/>
            <rFont val="Tahoma"/>
            <family val="2"/>
          </rPr>
          <t>Metric = H_1_CommProp_OthThanNaturPers_NumNewAccs_Amount_x000D_
Data Type = Bk_Number 19 - 9_x000D_
Bk_Ltv = 50LessThanLtvLessOrEql55</t>
        </r>
      </text>
    </comment>
    <comment ref="K27" authorId="0" shapeId="0" xr:uid="{00000000-0006-0000-3400-000084000000}">
      <text>
        <r>
          <rPr>
            <b/>
            <sz val="9"/>
            <color indexed="81"/>
            <rFont val="Tahoma"/>
            <family val="2"/>
          </rPr>
          <t>Metric = H_1_CommProp_OthThanNaturPers_NewLoans_Amount_x000D_
Data Type = Bk_Number 19 - 9_x000D_
Bk_Ltv = 50LessThanLtvLessOrEql55</t>
        </r>
      </text>
    </comment>
    <comment ref="B28" authorId="0" shapeId="0" xr:uid="{00000000-0006-0000-3400-000085000000}">
      <text>
        <r>
          <rPr>
            <b/>
            <sz val="9"/>
            <color indexed="81"/>
            <rFont val="Tahoma"/>
            <family val="2"/>
          </rPr>
          <t>Metric = H_1_CommProp_NatPers_NumOutLoanAccs_Amount_x000D_
Data Type = Bk_Number 19 - 9_x000D_
Bk_Ltv = 60LessThanLtvLessOrEql70</t>
        </r>
      </text>
    </comment>
    <comment ref="C28" authorId="0" shapeId="0" xr:uid="{00000000-0006-0000-3400-000086000000}">
      <text>
        <r>
          <rPr>
            <b/>
            <sz val="9"/>
            <color indexed="81"/>
            <rFont val="Tahoma"/>
            <family val="2"/>
          </rPr>
          <t>Metric = H_1_CommProp_NatPers_OutLoans_Amount_x000D_
Data Type = Bk_Number 19 - 9_x000D_
Bk_Ltv = 60LessThanLtvLessOrEql70</t>
        </r>
      </text>
    </comment>
    <comment ref="D28" authorId="0" shapeId="0" xr:uid="{00000000-0006-0000-3400-000087000000}">
      <text>
        <r>
          <rPr>
            <b/>
            <sz val="9"/>
            <color indexed="81"/>
            <rFont val="Tahoma"/>
            <family val="2"/>
          </rPr>
          <t>Metric = H_1_CommProp_OthThanNaturPers_NumOutLoanAccs_Amount_x000D_
Data Type = Bk_Number 19 - 9_x000D_
Bk_Ltv = 60LessThanLtvLessOrEql70</t>
        </r>
      </text>
    </comment>
    <comment ref="E28" authorId="0" shapeId="0" xr:uid="{00000000-0006-0000-3400-000088000000}">
      <text>
        <r>
          <rPr>
            <b/>
            <sz val="9"/>
            <color indexed="81"/>
            <rFont val="Tahoma"/>
            <family val="2"/>
          </rPr>
          <t>Metric = H_1_CommProp_OthThanNaturPers_OutLoans_Amount_x000D_
Data Type = Bk_Number 19 - 9_x000D_
Bk_Ltv = 60LessThanLtvLessOrEql70</t>
        </r>
      </text>
    </comment>
    <comment ref="H28" authorId="0" shapeId="0" xr:uid="{00000000-0006-0000-3400-000089000000}">
      <text>
        <r>
          <rPr>
            <b/>
            <sz val="9"/>
            <color indexed="81"/>
            <rFont val="Tahoma"/>
            <family val="2"/>
          </rPr>
          <t>Metric = H_1_CommProp_NatPers_NumNewAccs_Amount_x000D_
Data Type = Bk_Number 19 - 9_x000D_
Bk_Ltv = 55LessThanLtvLessOrEql60</t>
        </r>
      </text>
    </comment>
    <comment ref="I28" authorId="0" shapeId="0" xr:uid="{00000000-0006-0000-3400-00008A000000}">
      <text>
        <r>
          <rPr>
            <b/>
            <sz val="9"/>
            <color indexed="81"/>
            <rFont val="Tahoma"/>
            <family val="2"/>
          </rPr>
          <t>Metric = H_1_CommProp_NatPers_NewLoans_Amount_x000D_
Data Type = Bk_Number 19 - 9_x000D_
Bk_Ltv = 55LessThanLtvLessOrEql60</t>
        </r>
      </text>
    </comment>
    <comment ref="J28" authorId="0" shapeId="0" xr:uid="{00000000-0006-0000-3400-00008B000000}">
      <text>
        <r>
          <rPr>
            <b/>
            <sz val="9"/>
            <color indexed="81"/>
            <rFont val="Tahoma"/>
            <family val="2"/>
          </rPr>
          <t>Metric = H_1_CommProp_OthThanNaturPers_NumNewAccs_Amount_x000D_
Data Type = Bk_Number 19 - 9_x000D_
Bk_Ltv = 55LessThanLtvLessOrEql60</t>
        </r>
      </text>
    </comment>
    <comment ref="K28" authorId="0" shapeId="0" xr:uid="{00000000-0006-0000-3400-00008C000000}">
      <text>
        <r>
          <rPr>
            <b/>
            <sz val="9"/>
            <color indexed="81"/>
            <rFont val="Tahoma"/>
            <family val="2"/>
          </rPr>
          <t>Metric = H_1_CommProp_OthThanNaturPers_NewLoans_Amount_x000D_
Data Type = Bk_Number 19 - 9_x000D_
Bk_Ltv = 55LessThanLtvLessOrEql60</t>
        </r>
      </text>
    </comment>
    <comment ref="B29" authorId="0" shapeId="0" xr:uid="{00000000-0006-0000-3400-00008D000000}">
      <text>
        <r>
          <rPr>
            <b/>
            <sz val="9"/>
            <color indexed="81"/>
            <rFont val="Tahoma"/>
            <family val="2"/>
          </rPr>
          <t>Metric = H_1_CommProp_NatPers_NumOutLoanAccs_Amount_x000D_
Data Type = Bk_Number 19 - 9_x000D_
Bk_Ltv = 70LessThanLtvLessOrEql80</t>
        </r>
      </text>
    </comment>
    <comment ref="C29" authorId="0" shapeId="0" xr:uid="{00000000-0006-0000-3400-00008E000000}">
      <text>
        <r>
          <rPr>
            <b/>
            <sz val="9"/>
            <color indexed="81"/>
            <rFont val="Tahoma"/>
            <family val="2"/>
          </rPr>
          <t>Metric = H_1_CommProp_NatPers_OutLoans_Amount_x000D_
Data Type = Bk_Number 19 - 9_x000D_
Bk_Ltv = 70LessThanLtvLessOrEql80</t>
        </r>
      </text>
    </comment>
    <comment ref="D29" authorId="0" shapeId="0" xr:uid="{00000000-0006-0000-3400-00008F000000}">
      <text>
        <r>
          <rPr>
            <b/>
            <sz val="9"/>
            <color indexed="81"/>
            <rFont val="Tahoma"/>
            <family val="2"/>
          </rPr>
          <t>Metric = H_1_CommProp_OthThanNaturPers_NumOutLoanAccs_Amount_x000D_
Data Type = Bk_Number 19 - 9_x000D_
Bk_Ltv = 70LessThanLtvLessOrEql80</t>
        </r>
      </text>
    </comment>
    <comment ref="E29" authorId="0" shapeId="0" xr:uid="{00000000-0006-0000-3400-000090000000}">
      <text>
        <r>
          <rPr>
            <b/>
            <sz val="9"/>
            <color indexed="81"/>
            <rFont val="Tahoma"/>
            <family val="2"/>
          </rPr>
          <t>Metric = H_1_CommProp_OthThanNaturPers_OutLoans_Amount_x000D_
Data Type = Bk_Number 19 - 9_x000D_
Bk_Ltv = 70LessThanLtvLessOrEql80</t>
        </r>
      </text>
    </comment>
    <comment ref="H29" authorId="0" shapeId="0" xr:uid="{00000000-0006-0000-3400-000091000000}">
      <text>
        <r>
          <rPr>
            <b/>
            <sz val="9"/>
            <color indexed="81"/>
            <rFont val="Tahoma"/>
            <family val="2"/>
          </rPr>
          <t>Metric = H_1_CommProp_NatPers_NumNewAccs_Amount_x000D_
Data Type = Bk_Number 19 - 9_x000D_
Bk_Ltv = 60LessThanLtvLessOrEql65</t>
        </r>
      </text>
    </comment>
    <comment ref="I29" authorId="0" shapeId="0" xr:uid="{00000000-0006-0000-3400-000092000000}">
      <text>
        <r>
          <rPr>
            <b/>
            <sz val="9"/>
            <color indexed="81"/>
            <rFont val="Tahoma"/>
            <family val="2"/>
          </rPr>
          <t>Metric = H_1_CommProp_NatPers_NewLoans_Amount_x000D_
Data Type = Bk_Number 19 - 9_x000D_
Bk_Ltv = 60LessThanLtvLessOrEql65</t>
        </r>
      </text>
    </comment>
    <comment ref="J29" authorId="0" shapeId="0" xr:uid="{00000000-0006-0000-3400-000093000000}">
      <text>
        <r>
          <rPr>
            <b/>
            <sz val="9"/>
            <color indexed="81"/>
            <rFont val="Tahoma"/>
            <family val="2"/>
          </rPr>
          <t>Metric = H_1_CommProp_OthThanNaturPers_NumNewAccs_Amount_x000D_
Data Type = Bk_Number 19 - 9_x000D_
Bk_Ltv = 60LessThanLtvLessOrEql65</t>
        </r>
      </text>
    </comment>
    <comment ref="K29" authorId="0" shapeId="0" xr:uid="{00000000-0006-0000-3400-000094000000}">
      <text>
        <r>
          <rPr>
            <b/>
            <sz val="9"/>
            <color indexed="81"/>
            <rFont val="Tahoma"/>
            <family val="2"/>
          </rPr>
          <t>Metric = H_1_CommProp_OthThanNaturPers_NewLoans_Amount_x000D_
Data Type = Bk_Number 19 - 9_x000D_
Bk_Ltv = 60LessThanLtvLessOrEql65</t>
        </r>
      </text>
    </comment>
    <comment ref="B30" authorId="0" shapeId="0" xr:uid="{00000000-0006-0000-3400-000095000000}">
      <text>
        <r>
          <rPr>
            <b/>
            <sz val="9"/>
            <color indexed="81"/>
            <rFont val="Tahoma"/>
            <family val="2"/>
          </rPr>
          <t>Metric = H_1_CommProp_NatPers_NumOutLoanAccs_Amount_x000D_
Data Type = Bk_Number 19 - 9_x000D_
Bk_Ltv = 80LessThanLtvLessOrEql90</t>
        </r>
      </text>
    </comment>
    <comment ref="C30" authorId="0" shapeId="0" xr:uid="{00000000-0006-0000-3400-000096000000}">
      <text>
        <r>
          <rPr>
            <b/>
            <sz val="9"/>
            <color indexed="81"/>
            <rFont val="Tahoma"/>
            <family val="2"/>
          </rPr>
          <t>Metric = H_1_CommProp_NatPers_OutLoans_Amount_x000D_
Data Type = Bk_Number 19 - 9_x000D_
Bk_Ltv = 80LessThanLtvLessOrEql90</t>
        </r>
      </text>
    </comment>
    <comment ref="D30" authorId="0" shapeId="0" xr:uid="{00000000-0006-0000-3400-000097000000}">
      <text>
        <r>
          <rPr>
            <b/>
            <sz val="9"/>
            <color indexed="81"/>
            <rFont val="Tahoma"/>
            <family val="2"/>
          </rPr>
          <t>Metric = H_1_CommProp_OthThanNaturPers_NumOutLoanAccs_Amount_x000D_
Data Type = Bk_Number 19 - 9_x000D_
Bk_Ltv = 80LessThanLtvLessOrEql90</t>
        </r>
      </text>
    </comment>
    <comment ref="E30" authorId="0" shapeId="0" xr:uid="{00000000-0006-0000-3400-000098000000}">
      <text>
        <r>
          <rPr>
            <b/>
            <sz val="9"/>
            <color indexed="81"/>
            <rFont val="Tahoma"/>
            <family val="2"/>
          </rPr>
          <t>Metric = H_1_CommProp_OthThanNaturPers_OutLoans_Amount_x000D_
Data Type = Bk_Number 19 - 9_x000D_
Bk_Ltv = 80LessThanLtvLessOrEql90</t>
        </r>
      </text>
    </comment>
    <comment ref="H30" authorId="0" shapeId="0" xr:uid="{00000000-0006-0000-3400-000099000000}">
      <text>
        <r>
          <rPr>
            <b/>
            <sz val="9"/>
            <color indexed="81"/>
            <rFont val="Tahoma"/>
            <family val="2"/>
          </rPr>
          <t>Metric = H_1_CommProp_NatPers_NumNewAccs_Amount_x000D_
Data Type = Bk_Number 19 - 9_x000D_
Bk_Ltv = 65LessThanLtvLessOrEql70</t>
        </r>
      </text>
    </comment>
    <comment ref="I30" authorId="0" shapeId="0" xr:uid="{00000000-0006-0000-3400-00009A000000}">
      <text>
        <r>
          <rPr>
            <b/>
            <sz val="9"/>
            <color indexed="81"/>
            <rFont val="Tahoma"/>
            <family val="2"/>
          </rPr>
          <t>Metric = H_1_CommProp_NatPers_NewLoans_Amount_x000D_
Data Type = Bk_Number 19 - 9_x000D_
Bk_Ltv = 65LessThanLtvLessOrEql70</t>
        </r>
      </text>
    </comment>
    <comment ref="J30" authorId="0" shapeId="0" xr:uid="{00000000-0006-0000-3400-00009B000000}">
      <text>
        <r>
          <rPr>
            <b/>
            <sz val="9"/>
            <color indexed="81"/>
            <rFont val="Tahoma"/>
            <family val="2"/>
          </rPr>
          <t>Metric = H_1_CommProp_OthThanNaturPers_NumNewAccs_Amount_x000D_
Data Type = Bk_Number 19 - 9_x000D_
Bk_Ltv = 65LessThanLtvLessOrEql70</t>
        </r>
      </text>
    </comment>
    <comment ref="K30" authorId="0" shapeId="0" xr:uid="{00000000-0006-0000-3400-00009C000000}">
      <text>
        <r>
          <rPr>
            <b/>
            <sz val="9"/>
            <color indexed="81"/>
            <rFont val="Tahoma"/>
            <family val="2"/>
          </rPr>
          <t>Metric = H_1_CommProp_OthThanNaturPers_NewLoans_Amount_x000D_
Data Type = Bk_Number 19 - 9_x000D_
Bk_Ltv = 65LessThanLtvLessOrEql70</t>
        </r>
      </text>
    </comment>
    <comment ref="B31" authorId="0" shapeId="0" xr:uid="{00000000-0006-0000-3400-00009D000000}">
      <text>
        <r>
          <rPr>
            <b/>
            <sz val="9"/>
            <color indexed="81"/>
            <rFont val="Tahoma"/>
            <family val="2"/>
          </rPr>
          <t>Metric = H_1_CommProp_NatPers_NumOutLoanAccs_Amount_x000D_
Data Type = Bk_Number 19 - 9_x000D_
Bk_Ltv = 90LessThanLtvLessOrEql100</t>
        </r>
      </text>
    </comment>
    <comment ref="C31" authorId="0" shapeId="0" xr:uid="{00000000-0006-0000-3400-00009E000000}">
      <text>
        <r>
          <rPr>
            <b/>
            <sz val="9"/>
            <color indexed="81"/>
            <rFont val="Tahoma"/>
            <family val="2"/>
          </rPr>
          <t>Metric = H_1_CommProp_NatPers_OutLoans_Amount_x000D_
Data Type = Bk_Number 19 - 9_x000D_
Bk_Ltv = 90LessThanLtvLessOrEql100</t>
        </r>
      </text>
    </comment>
    <comment ref="D31" authorId="0" shapeId="0" xr:uid="{00000000-0006-0000-3400-00009F000000}">
      <text>
        <r>
          <rPr>
            <b/>
            <sz val="9"/>
            <color indexed="81"/>
            <rFont val="Tahoma"/>
            <family val="2"/>
          </rPr>
          <t>Metric = H_1_CommProp_OthThanNaturPers_NumOutLoanAccs_Amount_x000D_
Data Type = Bk_Number 19 - 9_x000D_
Bk_Ltv = 90LessThanLtvLessOrEql100</t>
        </r>
      </text>
    </comment>
    <comment ref="E31" authorId="0" shapeId="0" xr:uid="{00000000-0006-0000-3400-0000A0000000}">
      <text>
        <r>
          <rPr>
            <b/>
            <sz val="9"/>
            <color indexed="81"/>
            <rFont val="Tahoma"/>
            <family val="2"/>
          </rPr>
          <t>Metric = H_1_CommProp_OthThanNaturPers_OutLoans_Amount_x000D_
Data Type = Bk_Number 19 - 9_x000D_
Bk_Ltv = 90LessThanLtvLessOrEql100</t>
        </r>
      </text>
    </comment>
    <comment ref="H31" authorId="0" shapeId="0" xr:uid="{00000000-0006-0000-3400-0000A1000000}">
      <text>
        <r>
          <rPr>
            <b/>
            <sz val="9"/>
            <color indexed="81"/>
            <rFont val="Tahoma"/>
            <family val="2"/>
          </rPr>
          <t>Metric = H_1_CommProp_NatPers_NumNewAccs_Amount_x000D_
Data Type = Bk_Number 19 - 9_x000D_
Bk_Ltv = 70LessThanLtvLessOrEql75</t>
        </r>
      </text>
    </comment>
    <comment ref="I31" authorId="0" shapeId="0" xr:uid="{00000000-0006-0000-3400-0000A2000000}">
      <text>
        <r>
          <rPr>
            <b/>
            <sz val="9"/>
            <color indexed="81"/>
            <rFont val="Tahoma"/>
            <family val="2"/>
          </rPr>
          <t>Metric = H_1_CommProp_NatPers_NewLoans_Amount_x000D_
Data Type = Bk_Number 19 - 9_x000D_
Bk_Ltv = 70LessThanLtvLessOrEql75</t>
        </r>
      </text>
    </comment>
    <comment ref="J31" authorId="0" shapeId="0" xr:uid="{00000000-0006-0000-3400-0000A3000000}">
      <text>
        <r>
          <rPr>
            <b/>
            <sz val="9"/>
            <color indexed="81"/>
            <rFont val="Tahoma"/>
            <family val="2"/>
          </rPr>
          <t>Metric = H_1_CommProp_OthThanNaturPers_NumNewAccs_Amount_x000D_
Data Type = Bk_Number 19 - 9_x000D_
Bk_Ltv = 70LessThanLtvLessOrEql75</t>
        </r>
      </text>
    </comment>
    <comment ref="K31" authorId="0" shapeId="0" xr:uid="{00000000-0006-0000-3400-0000A4000000}">
      <text>
        <r>
          <rPr>
            <b/>
            <sz val="9"/>
            <color indexed="81"/>
            <rFont val="Tahoma"/>
            <family val="2"/>
          </rPr>
          <t>Metric = H_1_CommProp_OthThanNaturPers_NewLoans_Amount_x000D_
Data Type = Bk_Number 19 - 9_x000D_
Bk_Ltv = 70LessThanLtvLessOrEql75</t>
        </r>
      </text>
    </comment>
    <comment ref="B32" authorId="0" shapeId="0" xr:uid="{00000000-0006-0000-3400-0000A5000000}">
      <text>
        <r>
          <rPr>
            <b/>
            <sz val="9"/>
            <color indexed="81"/>
            <rFont val="Tahoma"/>
            <family val="2"/>
          </rPr>
          <t>Metric = H_1_CommProp_NatPers_NumOutLoanAccs_Amount_x000D_
Data Type = Bk_Number 19 - 9_x000D_
Bk_Ltv = 100LtvGrtr</t>
        </r>
      </text>
    </comment>
    <comment ref="C32" authorId="0" shapeId="0" xr:uid="{00000000-0006-0000-3400-0000A6000000}">
      <text>
        <r>
          <rPr>
            <b/>
            <sz val="9"/>
            <color indexed="81"/>
            <rFont val="Tahoma"/>
            <family val="2"/>
          </rPr>
          <t>Metric = H_1_CommProp_NatPers_OutLoans_Amount_x000D_
Data Type = Bk_Number 19 - 9_x000D_
Bk_Ltv = 100LtvGrtr</t>
        </r>
      </text>
    </comment>
    <comment ref="D32" authorId="0" shapeId="0" xr:uid="{00000000-0006-0000-3400-0000A7000000}">
      <text>
        <r>
          <rPr>
            <b/>
            <sz val="9"/>
            <color indexed="81"/>
            <rFont val="Tahoma"/>
            <family val="2"/>
          </rPr>
          <t>Metric = H_1_CommProp_OthThanNaturPers_NumOutLoanAccs_Amount_x000D_
Data Type = Bk_Number 19 - 9_x000D_
Bk_Ltv = 100LtvGrtr</t>
        </r>
      </text>
    </comment>
    <comment ref="E32" authorId="0" shapeId="0" xr:uid="{00000000-0006-0000-3400-0000A8000000}">
      <text>
        <r>
          <rPr>
            <b/>
            <sz val="9"/>
            <color indexed="81"/>
            <rFont val="Tahoma"/>
            <family val="2"/>
          </rPr>
          <t>Metric = H_1_CommProp_OthThanNaturPers_OutLoans_Amount_x000D_
Data Type = Bk_Number 19 - 9_x000D_
Bk_Ltv = 100LtvGrtr</t>
        </r>
      </text>
    </comment>
    <comment ref="H32" authorId="0" shapeId="0" xr:uid="{00000000-0006-0000-3400-0000A9000000}">
      <text>
        <r>
          <rPr>
            <b/>
            <sz val="9"/>
            <color indexed="81"/>
            <rFont val="Tahoma"/>
            <family val="2"/>
          </rPr>
          <t>Metric = H_1_CommProp_NatPers_NumNewAccs_Amount_x000D_
Data Type = Bk_Number 19 - 9_x000D_
Bk_Ltv = 75LessThanLtvLessOrEql80</t>
        </r>
      </text>
    </comment>
    <comment ref="I32" authorId="0" shapeId="0" xr:uid="{00000000-0006-0000-3400-0000AA000000}">
      <text>
        <r>
          <rPr>
            <b/>
            <sz val="9"/>
            <color indexed="81"/>
            <rFont val="Tahoma"/>
            <family val="2"/>
          </rPr>
          <t>Metric = H_1_CommProp_NatPers_NewLoans_Amount_x000D_
Data Type = Bk_Number 19 - 9_x000D_
Bk_Ltv = 75LessThanLtvLessOrEql80</t>
        </r>
      </text>
    </comment>
    <comment ref="J32" authorId="0" shapeId="0" xr:uid="{00000000-0006-0000-3400-0000AB000000}">
      <text>
        <r>
          <rPr>
            <b/>
            <sz val="9"/>
            <color indexed="81"/>
            <rFont val="Tahoma"/>
            <family val="2"/>
          </rPr>
          <t>Metric = H_1_CommProp_OthThanNaturPers_NumNewAccs_Amount_x000D_
Data Type = Bk_Number 19 - 9_x000D_
Bk_Ltv = 75LessThanLtvLessOrEql80</t>
        </r>
      </text>
    </comment>
    <comment ref="K32" authorId="0" shapeId="0" xr:uid="{00000000-0006-0000-3400-0000AC000000}">
      <text>
        <r>
          <rPr>
            <b/>
            <sz val="9"/>
            <color indexed="81"/>
            <rFont val="Tahoma"/>
            <family val="2"/>
          </rPr>
          <t>Metric = H_1_CommProp_OthThanNaturPers_NewLoans_Amount_x000D_
Data Type = Bk_Number 19 - 9_x000D_
Bk_Ltv = 75LessThanLtvLessOrEql80</t>
        </r>
      </text>
    </comment>
    <comment ref="B33" authorId="0" shapeId="0" xr:uid="{00000000-0006-0000-3400-0000AD000000}">
      <text>
        <r>
          <rPr>
            <b/>
            <sz val="9"/>
            <color indexed="81"/>
            <rFont val="Tahoma"/>
            <family val="2"/>
          </rPr>
          <t>Metric = H_1_CommProp_NatPers_NumOutLoanAccs_Amount_x000D_
Data Type = Bk_Number 19 - 9_x000D_
Bk_Ltv = UnsecuredLoans</t>
        </r>
      </text>
    </comment>
    <comment ref="C33" authorId="0" shapeId="0" xr:uid="{00000000-0006-0000-3400-0000AE000000}">
      <text>
        <r>
          <rPr>
            <b/>
            <sz val="9"/>
            <color indexed="81"/>
            <rFont val="Tahoma"/>
            <family val="2"/>
          </rPr>
          <t>Metric = H_1_CommProp_NatPers_OutLoans_Amount_x000D_
Data Type = Bk_Number 19 - 9_x000D_
Bk_Ltv = UnsecuredLoans</t>
        </r>
      </text>
    </comment>
    <comment ref="D33" authorId="0" shapeId="0" xr:uid="{00000000-0006-0000-3400-0000AF000000}">
      <text>
        <r>
          <rPr>
            <b/>
            <sz val="9"/>
            <color indexed="81"/>
            <rFont val="Tahoma"/>
            <family val="2"/>
          </rPr>
          <t>Metric = H_1_CommProp_OthThanNaturPers_NumOutLoanAccs_Amount_x000D_
Data Type = Bk_Number 19 - 9_x000D_
Bk_Ltv = UnsecuredLoans</t>
        </r>
      </text>
    </comment>
    <comment ref="E33" authorId="0" shapeId="0" xr:uid="{00000000-0006-0000-3400-0000B0000000}">
      <text>
        <r>
          <rPr>
            <b/>
            <sz val="9"/>
            <color indexed="81"/>
            <rFont val="Tahoma"/>
            <family val="2"/>
          </rPr>
          <t>Metric = H_1_CommProp_OthThanNaturPers_OutLoans_Amount_x000D_
Data Type = Bk_Number 19 - 9_x000D_
Bk_Ltv = UnsecuredLoans</t>
        </r>
      </text>
    </comment>
    <comment ref="H33" authorId="0" shapeId="0" xr:uid="{00000000-0006-0000-3400-0000B1000000}">
      <text>
        <r>
          <rPr>
            <b/>
            <sz val="9"/>
            <color indexed="81"/>
            <rFont val="Tahoma"/>
            <family val="2"/>
          </rPr>
          <t>Metric = H_1_CommProp_NatPers_NumNewAccs_Amount_x000D_
Data Type = Bk_Number 19 - 9_x000D_
Bk_Ltv = 80LtvGrtr</t>
        </r>
      </text>
    </comment>
    <comment ref="I33" authorId="0" shapeId="0" xr:uid="{00000000-0006-0000-3400-0000B2000000}">
      <text>
        <r>
          <rPr>
            <b/>
            <sz val="9"/>
            <color indexed="81"/>
            <rFont val="Tahoma"/>
            <family val="2"/>
          </rPr>
          <t>Metric = H_1_CommProp_NatPers_NewLoans_Amount_x000D_
Data Type = Bk_Number 19 - 9_x000D_
Bk_Ltv = 80LtvGrtr</t>
        </r>
      </text>
    </comment>
    <comment ref="J33" authorId="0" shapeId="0" xr:uid="{00000000-0006-0000-3400-0000B3000000}">
      <text>
        <r>
          <rPr>
            <b/>
            <sz val="9"/>
            <color indexed="81"/>
            <rFont val="Tahoma"/>
            <family val="2"/>
          </rPr>
          <t>Metric = H_1_CommProp_OthThanNaturPers_NumNewAccs_Amount_x000D_
Data Type = Bk_Number 19 - 9_x000D_
Bk_Ltv = 80LtvGrtr</t>
        </r>
      </text>
    </comment>
    <comment ref="K33" authorId="0" shapeId="0" xr:uid="{00000000-0006-0000-3400-0000B4000000}">
      <text>
        <r>
          <rPr>
            <b/>
            <sz val="9"/>
            <color indexed="81"/>
            <rFont val="Tahoma"/>
            <family val="2"/>
          </rPr>
          <t>Metric = H_1_CommProp_OthThanNaturPers_NewLoans_Amount_x000D_
Data Type = Bk_Number 19 - 9_x000D_
Bk_Ltv = 80LtvGrtr</t>
        </r>
      </text>
    </comment>
    <comment ref="H34" authorId="0" shapeId="0" xr:uid="{00000000-0006-0000-3400-0000B5000000}">
      <text>
        <r>
          <rPr>
            <b/>
            <sz val="9"/>
            <color indexed="81"/>
            <rFont val="Tahoma"/>
            <family val="2"/>
          </rPr>
          <t>Metric = H_1_CommProp_NatPers_NumNewAccs_Amount_x000D_
Data Type = Bk_Number 19 - 9_x000D_
Bk_Ltv = UnsecuredLoans</t>
        </r>
      </text>
    </comment>
    <comment ref="I34" authorId="0" shapeId="0" xr:uid="{00000000-0006-0000-3400-0000B6000000}">
      <text>
        <r>
          <rPr>
            <b/>
            <sz val="9"/>
            <color indexed="81"/>
            <rFont val="Tahoma"/>
            <family val="2"/>
          </rPr>
          <t>Metric = H_1_CommProp_NatPers_NewLoans_Amount_x000D_
Data Type = Bk_Number 19 - 9_x000D_
Bk_Ltv = UnsecuredLoans</t>
        </r>
      </text>
    </comment>
    <comment ref="J34" authorId="0" shapeId="0" xr:uid="{00000000-0006-0000-3400-0000B7000000}">
      <text>
        <r>
          <rPr>
            <b/>
            <sz val="9"/>
            <color indexed="81"/>
            <rFont val="Tahoma"/>
            <family val="2"/>
          </rPr>
          <t>Metric = H_1_CommProp_OthThanNaturPers_NumNewAccs_Amount_x000D_
Data Type = Bk_Number 19 - 9_x000D_
Bk_Ltv = UnsecuredLoans</t>
        </r>
      </text>
    </comment>
    <comment ref="K34" authorId="0" shapeId="0" xr:uid="{00000000-0006-0000-3400-0000B8000000}">
      <text>
        <r>
          <rPr>
            <b/>
            <sz val="9"/>
            <color indexed="81"/>
            <rFont val="Tahoma"/>
            <family val="2"/>
          </rPr>
          <t>Metric = H_1_CommProp_OthThanNaturPers_NewLoans_Amount_x000D_
Data Type = Bk_Number 19 - 9_x000D_
Bk_Ltv = UnsecuredLoans</t>
        </r>
      </text>
    </comment>
    <comment ref="B38" authorId="0" shapeId="0" xr:uid="{00000000-0006-0000-3400-0000B9000000}">
      <text>
        <r>
          <rPr>
            <b/>
            <sz val="9"/>
            <color indexed="81"/>
            <rFont val="Tahoma"/>
            <family val="2"/>
          </rPr>
          <t>Metric = H_1_IndustProp_NatPers_NumOutLoanAccs_Amount_x000D_
Data Type = Bk_Number 19 - 9_x000D_
Bk_Ltv = 20WithLtvLessOrEql</t>
        </r>
      </text>
    </comment>
    <comment ref="C38" authorId="0" shapeId="0" xr:uid="{00000000-0006-0000-3400-0000BA000000}">
      <text>
        <r>
          <rPr>
            <b/>
            <sz val="9"/>
            <color indexed="81"/>
            <rFont val="Tahoma"/>
            <family val="2"/>
          </rPr>
          <t>Metric = H_1_IndustProp_NatPers_OutLoans_Amount_x000D_
Data Type = Bk_Number 19 - 9_x000D_
Bk_Ltv = 20WithLtvLessOrEql</t>
        </r>
      </text>
    </comment>
    <comment ref="D38" authorId="0" shapeId="0" xr:uid="{00000000-0006-0000-3400-0000BB000000}">
      <text>
        <r>
          <rPr>
            <b/>
            <sz val="9"/>
            <color indexed="81"/>
            <rFont val="Tahoma"/>
            <family val="2"/>
          </rPr>
          <t>Metric = H_1_IndustProp_OthThanNaturPers_NumOutLoanAccs_Amount_x000D_
Data Type = Bk_Number 19 - 9_x000D_
Bk_Ltv = 20WithLtvLessOrEql</t>
        </r>
      </text>
    </comment>
    <comment ref="E38" authorId="0" shapeId="0" xr:uid="{00000000-0006-0000-3400-0000BC000000}">
      <text>
        <r>
          <rPr>
            <b/>
            <sz val="9"/>
            <color indexed="81"/>
            <rFont val="Tahoma"/>
            <family val="2"/>
          </rPr>
          <t>Metric = H_1_IndustProp_OthThanNaturPers_OutLoans_Amount_x000D_
Data Type = Bk_Number 19 - 9_x000D_
Bk_Ltv = 20WithLtvLessOrEql</t>
        </r>
      </text>
    </comment>
    <comment ref="H38" authorId="0" shapeId="0" xr:uid="{00000000-0006-0000-3400-0000BD000000}">
      <text>
        <r>
          <rPr>
            <b/>
            <sz val="9"/>
            <color indexed="81"/>
            <rFont val="Tahoma"/>
            <family val="2"/>
          </rPr>
          <t>Metric = H_1_IndustProp_NatPers_NumNewAccs_Amount_x000D_
Data Type = Bk_Number 19 - 9_x000D_
Bk_Ltv = 20WithLtvLessOrEql</t>
        </r>
      </text>
    </comment>
    <comment ref="I38" authorId="0" shapeId="0" xr:uid="{00000000-0006-0000-3400-0000BE000000}">
      <text>
        <r>
          <rPr>
            <b/>
            <sz val="9"/>
            <color indexed="81"/>
            <rFont val="Tahoma"/>
            <family val="2"/>
          </rPr>
          <t>Metric = H_1_IndustProp_NatPers_NewLoans_Amount_x000D_
Data Type = Bk_Number 19 - 9_x000D_
Bk_Ltv = 20WithLtvLessOrEql</t>
        </r>
      </text>
    </comment>
    <comment ref="J38" authorId="0" shapeId="0" xr:uid="{00000000-0006-0000-3400-0000BF000000}">
      <text>
        <r>
          <rPr>
            <b/>
            <sz val="9"/>
            <color indexed="81"/>
            <rFont val="Tahoma"/>
            <family val="2"/>
          </rPr>
          <t>Metric = H_1_IndustProp_OthThanNaturPers_NumNewAccs_Amount_x000D_
Data Type = Bk_Number 19 - 9_x000D_
Bk_Ltv = 20WithLtvLessOrEql</t>
        </r>
      </text>
    </comment>
    <comment ref="K38" authorId="0" shapeId="0" xr:uid="{00000000-0006-0000-3400-0000C0000000}">
      <text>
        <r>
          <rPr>
            <b/>
            <sz val="9"/>
            <color indexed="81"/>
            <rFont val="Tahoma"/>
            <family val="2"/>
          </rPr>
          <t>Metric = H_1_IndustProp_OthThanNaturPers_NewLoans_Amount_x000D_
Data Type = Bk_Number 19 - 9_x000D_
Bk_Ltv = 20WithLtvLessOrEql</t>
        </r>
      </text>
    </comment>
    <comment ref="B39" authorId="0" shapeId="0" xr:uid="{00000000-0006-0000-3400-0000C1000000}">
      <text>
        <r>
          <rPr>
            <b/>
            <sz val="9"/>
            <color indexed="81"/>
            <rFont val="Tahoma"/>
            <family val="2"/>
          </rPr>
          <t>Metric = H_1_IndustProp_NatPers_NumOutLoanAccs_Amount_x000D_
Data Type = Bk_Number 19 - 9_x000D_
Bk_Ltv = 20LessThanLtvLessOrEql30</t>
        </r>
      </text>
    </comment>
    <comment ref="C39" authorId="0" shapeId="0" xr:uid="{00000000-0006-0000-3400-0000C2000000}">
      <text>
        <r>
          <rPr>
            <b/>
            <sz val="9"/>
            <color indexed="81"/>
            <rFont val="Tahoma"/>
            <family val="2"/>
          </rPr>
          <t>Metric = H_1_IndustProp_NatPers_OutLoans_Amount_x000D_
Data Type = Bk_Number 19 - 9_x000D_
Bk_Ltv = 20LessThanLtvLessOrEql30</t>
        </r>
      </text>
    </comment>
    <comment ref="D39" authorId="0" shapeId="0" xr:uid="{00000000-0006-0000-3400-0000C3000000}">
      <text>
        <r>
          <rPr>
            <b/>
            <sz val="9"/>
            <color indexed="81"/>
            <rFont val="Tahoma"/>
            <family val="2"/>
          </rPr>
          <t>Metric = H_1_IndustProp_OthThanNaturPers_NumOutLoanAccs_Amount_x000D_
Data Type = Bk_Number 19 - 9_x000D_
Bk_Ltv = 20LessThanLtvLessOrEql30</t>
        </r>
      </text>
    </comment>
    <comment ref="E39" authorId="0" shapeId="0" xr:uid="{00000000-0006-0000-3400-0000C4000000}">
      <text>
        <r>
          <rPr>
            <b/>
            <sz val="9"/>
            <color indexed="81"/>
            <rFont val="Tahoma"/>
            <family val="2"/>
          </rPr>
          <t>Metric = H_1_IndustProp_OthThanNaturPers_OutLoans_Amount_x000D_
Data Type = Bk_Number 19 - 9_x000D_
Bk_Ltv = 20LessThanLtvLessOrEql30</t>
        </r>
      </text>
    </comment>
    <comment ref="H39" authorId="0" shapeId="0" xr:uid="{00000000-0006-0000-3400-0000C5000000}">
      <text>
        <r>
          <rPr>
            <b/>
            <sz val="9"/>
            <color indexed="81"/>
            <rFont val="Tahoma"/>
            <family val="2"/>
          </rPr>
          <t>Metric = H_1_IndustProp_NatPers_NumNewAccs_Amount_x000D_
Data Type = Bk_Number 19 - 9_x000D_
Bk_Ltv = 20LessThanLtvLessOrEql30</t>
        </r>
      </text>
    </comment>
    <comment ref="I39" authorId="0" shapeId="0" xr:uid="{00000000-0006-0000-3400-0000C6000000}">
      <text>
        <r>
          <rPr>
            <b/>
            <sz val="9"/>
            <color indexed="81"/>
            <rFont val="Tahoma"/>
            <family val="2"/>
          </rPr>
          <t>Metric = H_1_IndustProp_NatPers_NewLoans_Amount_x000D_
Data Type = Bk_Number 19 - 9_x000D_
Bk_Ltv = 20LessThanLtvLessOrEql30</t>
        </r>
      </text>
    </comment>
    <comment ref="J39" authorId="0" shapeId="0" xr:uid="{00000000-0006-0000-3400-0000C7000000}">
      <text>
        <r>
          <rPr>
            <b/>
            <sz val="9"/>
            <color indexed="81"/>
            <rFont val="Tahoma"/>
            <family val="2"/>
          </rPr>
          <t>Metric = H_1_IndustProp_OthThanNaturPers_NumNewAccs_Amount_x000D_
Data Type = Bk_Number 19 - 9_x000D_
Bk_Ltv = 20LessThanLtvLessOrEql30</t>
        </r>
      </text>
    </comment>
    <comment ref="K39" authorId="0" shapeId="0" xr:uid="{00000000-0006-0000-3400-0000C8000000}">
      <text>
        <r>
          <rPr>
            <b/>
            <sz val="9"/>
            <color indexed="81"/>
            <rFont val="Tahoma"/>
            <family val="2"/>
          </rPr>
          <t>Metric = H_1_IndustProp_OthThanNaturPers_NewLoans_Amount_x000D_
Data Type = Bk_Number 19 - 9_x000D_
Bk_Ltv = 20LessThanLtvLessOrEql30</t>
        </r>
      </text>
    </comment>
    <comment ref="B40" authorId="0" shapeId="0" xr:uid="{00000000-0006-0000-3400-0000C9000000}">
      <text>
        <r>
          <rPr>
            <b/>
            <sz val="9"/>
            <color indexed="81"/>
            <rFont val="Tahoma"/>
            <family val="2"/>
          </rPr>
          <t>Metric = H_1_IndustProp_NatPers_NumOutLoanAccs_Amount_x000D_
Data Type = Bk_Number 19 - 9_x000D_
Bk_Ltv = 30LessThanLtvLessOrEql40</t>
        </r>
      </text>
    </comment>
    <comment ref="C40" authorId="0" shapeId="0" xr:uid="{00000000-0006-0000-3400-0000CA000000}">
      <text>
        <r>
          <rPr>
            <b/>
            <sz val="9"/>
            <color indexed="81"/>
            <rFont val="Tahoma"/>
            <family val="2"/>
          </rPr>
          <t>Metric = H_1_IndustProp_NatPers_OutLoans_Amount_x000D_
Data Type = Bk_Number 19 - 9_x000D_
Bk_Ltv = 30LessThanLtvLessOrEql40</t>
        </r>
      </text>
    </comment>
    <comment ref="D40" authorId="0" shapeId="0" xr:uid="{00000000-0006-0000-3400-0000CB000000}">
      <text>
        <r>
          <rPr>
            <b/>
            <sz val="9"/>
            <color indexed="81"/>
            <rFont val="Tahoma"/>
            <family val="2"/>
          </rPr>
          <t>Metric = H_1_IndustProp_OthThanNaturPers_NumOutLoanAccs_Amount_x000D_
Data Type = Bk_Number 19 - 9_x000D_
Bk_Ltv = 30LessThanLtvLessOrEql40</t>
        </r>
      </text>
    </comment>
    <comment ref="E40" authorId="0" shapeId="0" xr:uid="{00000000-0006-0000-3400-0000CC000000}">
      <text>
        <r>
          <rPr>
            <b/>
            <sz val="9"/>
            <color indexed="81"/>
            <rFont val="Tahoma"/>
            <family val="2"/>
          </rPr>
          <t>Metric = H_1_IndustProp_OthThanNaturPers_OutLoans_Amount_x000D_
Data Type = Bk_Number 19 - 9_x000D_
Bk_Ltv = 30LessThanLtvLessOrEql40</t>
        </r>
      </text>
    </comment>
    <comment ref="H40" authorId="0" shapeId="0" xr:uid="{00000000-0006-0000-3400-0000CD000000}">
      <text>
        <r>
          <rPr>
            <b/>
            <sz val="9"/>
            <color indexed="81"/>
            <rFont val="Tahoma"/>
            <family val="2"/>
          </rPr>
          <t>Metric = H_1_IndustProp_NatPers_NumNewAccs_Amount_x000D_
Data Type = Bk_Number 19 - 9_x000D_
Bk_Ltv = 30LessThanLtvLessOrEql40</t>
        </r>
      </text>
    </comment>
    <comment ref="I40" authorId="0" shapeId="0" xr:uid="{00000000-0006-0000-3400-0000CE000000}">
      <text>
        <r>
          <rPr>
            <b/>
            <sz val="9"/>
            <color indexed="81"/>
            <rFont val="Tahoma"/>
            <family val="2"/>
          </rPr>
          <t>Metric = H_1_IndustProp_NatPers_NewLoans_Amount_x000D_
Data Type = Bk_Number 19 - 9_x000D_
Bk_Ltv = 30LessThanLtvLessOrEql40</t>
        </r>
      </text>
    </comment>
    <comment ref="J40" authorId="0" shapeId="0" xr:uid="{00000000-0006-0000-3400-0000CF000000}">
      <text>
        <r>
          <rPr>
            <b/>
            <sz val="9"/>
            <color indexed="81"/>
            <rFont val="Tahoma"/>
            <family val="2"/>
          </rPr>
          <t>Metric = H_1_IndustProp_OthThanNaturPers_NumNewAccs_Amount_x000D_
Data Type = Bk_Number 19 - 9_x000D_
Bk_Ltv = 30LessThanLtvLessOrEql40</t>
        </r>
      </text>
    </comment>
    <comment ref="K40" authorId="0" shapeId="0" xr:uid="{00000000-0006-0000-3400-0000D0000000}">
      <text>
        <r>
          <rPr>
            <b/>
            <sz val="9"/>
            <color indexed="81"/>
            <rFont val="Tahoma"/>
            <family val="2"/>
          </rPr>
          <t>Metric = H_1_IndustProp_OthThanNaturPers_NewLoans_Amount_x000D_
Data Type = Bk_Number 19 - 9_x000D_
Bk_Ltv = 30LessThanLtvLessOrEql40</t>
        </r>
      </text>
    </comment>
    <comment ref="B41" authorId="0" shapeId="0" xr:uid="{00000000-0006-0000-3400-0000D1000000}">
      <text>
        <r>
          <rPr>
            <b/>
            <sz val="9"/>
            <color indexed="81"/>
            <rFont val="Tahoma"/>
            <family val="2"/>
          </rPr>
          <t>Metric = H_1_IndustProp_NatPers_NumOutLoanAccs_Amount_x000D_
Data Type = Bk_Number 19 - 9_x000D_
Bk_Ltv = 40LessThanLtvLessOrEql50</t>
        </r>
      </text>
    </comment>
    <comment ref="C41" authorId="0" shapeId="0" xr:uid="{00000000-0006-0000-3400-0000D2000000}">
      <text>
        <r>
          <rPr>
            <b/>
            <sz val="9"/>
            <color indexed="81"/>
            <rFont val="Tahoma"/>
            <family val="2"/>
          </rPr>
          <t>Metric = H_1_IndustProp_NatPers_OutLoans_Amount_x000D_
Data Type = Bk_Number 19 - 9_x000D_
Bk_Ltv = 40LessThanLtvLessOrEql50</t>
        </r>
      </text>
    </comment>
    <comment ref="D41" authorId="0" shapeId="0" xr:uid="{00000000-0006-0000-3400-0000D3000000}">
      <text>
        <r>
          <rPr>
            <b/>
            <sz val="9"/>
            <color indexed="81"/>
            <rFont val="Tahoma"/>
            <family val="2"/>
          </rPr>
          <t>Metric = H_1_IndustProp_OthThanNaturPers_NumOutLoanAccs_Amount_x000D_
Data Type = Bk_Number 19 - 9_x000D_
Bk_Ltv = 40LessThanLtvLessOrEql50</t>
        </r>
      </text>
    </comment>
    <comment ref="E41" authorId="0" shapeId="0" xr:uid="{00000000-0006-0000-3400-0000D4000000}">
      <text>
        <r>
          <rPr>
            <b/>
            <sz val="9"/>
            <color indexed="81"/>
            <rFont val="Tahoma"/>
            <family val="2"/>
          </rPr>
          <t>Metric = H_1_IndustProp_OthThanNaturPers_OutLoans_Amount_x000D_
Data Type = Bk_Number 19 - 9_x000D_
Bk_Ltv = 40LessThanLtvLessOrEql50</t>
        </r>
      </text>
    </comment>
    <comment ref="H41" authorId="0" shapeId="0" xr:uid="{00000000-0006-0000-3400-0000D5000000}">
      <text>
        <r>
          <rPr>
            <b/>
            <sz val="9"/>
            <color indexed="81"/>
            <rFont val="Tahoma"/>
            <family val="2"/>
          </rPr>
          <t>Metric = H_1_IndustProp_NatPers_NumNewAccs_Amount_x000D_
Data Type = Bk_Number 19 - 9_x000D_
Bk_Ltv = 40LessThanLtvLessOrEql50</t>
        </r>
      </text>
    </comment>
    <comment ref="I41" authorId="0" shapeId="0" xr:uid="{00000000-0006-0000-3400-0000D6000000}">
      <text>
        <r>
          <rPr>
            <b/>
            <sz val="9"/>
            <color indexed="81"/>
            <rFont val="Tahoma"/>
            <family val="2"/>
          </rPr>
          <t>Metric = H_1_IndustProp_NatPers_NewLoans_Amount_x000D_
Data Type = Bk_Number 19 - 9_x000D_
Bk_Ltv = 40LessThanLtvLessOrEql50</t>
        </r>
      </text>
    </comment>
    <comment ref="J41" authorId="0" shapeId="0" xr:uid="{00000000-0006-0000-3400-0000D7000000}">
      <text>
        <r>
          <rPr>
            <b/>
            <sz val="9"/>
            <color indexed="81"/>
            <rFont val="Tahoma"/>
            <family val="2"/>
          </rPr>
          <t>Metric = H_1_IndustProp_OthThanNaturPers_NumNewAccs_Amount_x000D_
Data Type = Bk_Number 19 - 9_x000D_
Bk_Ltv = 40LessThanLtvLessOrEql50</t>
        </r>
      </text>
    </comment>
    <comment ref="K41" authorId="0" shapeId="0" xr:uid="{00000000-0006-0000-3400-0000D8000000}">
      <text>
        <r>
          <rPr>
            <b/>
            <sz val="9"/>
            <color indexed="81"/>
            <rFont val="Tahoma"/>
            <family val="2"/>
          </rPr>
          <t>Metric = H_1_IndustProp_OthThanNaturPers_NewLoans_Amount_x000D_
Data Type = Bk_Number 19 - 9_x000D_
Bk_Ltv = 40LessThanLtvLessOrEql50</t>
        </r>
      </text>
    </comment>
    <comment ref="B42" authorId="0" shapeId="0" xr:uid="{00000000-0006-0000-3400-0000D9000000}">
      <text>
        <r>
          <rPr>
            <b/>
            <sz val="9"/>
            <color indexed="81"/>
            <rFont val="Tahoma"/>
            <family val="2"/>
          </rPr>
          <t>Metric = H_1_IndustProp_NatPers_NumOutLoanAccs_Amount_x000D_
Data Type = Bk_Number 19 - 9_x000D_
Bk_Ltv = 50LessThanLtvLessOrEql60</t>
        </r>
      </text>
    </comment>
    <comment ref="C42" authorId="0" shapeId="0" xr:uid="{00000000-0006-0000-3400-0000DA000000}">
      <text>
        <r>
          <rPr>
            <b/>
            <sz val="9"/>
            <color indexed="81"/>
            <rFont val="Tahoma"/>
            <family val="2"/>
          </rPr>
          <t>Metric = H_1_IndustProp_NatPers_OutLoans_Amount_x000D_
Data Type = Bk_Number 19 - 9_x000D_
Bk_Ltv = 50LessThanLtvLessOrEql60</t>
        </r>
      </text>
    </comment>
    <comment ref="D42" authorId="0" shapeId="0" xr:uid="{00000000-0006-0000-3400-0000DB000000}">
      <text>
        <r>
          <rPr>
            <b/>
            <sz val="9"/>
            <color indexed="81"/>
            <rFont val="Tahoma"/>
            <family val="2"/>
          </rPr>
          <t>Metric = H_1_IndustProp_OthThanNaturPers_NumOutLoanAccs_Amount_x000D_
Data Type = Bk_Number 19 - 9_x000D_
Bk_Ltv = 50LessThanLtvLessOrEql60</t>
        </r>
      </text>
    </comment>
    <comment ref="E42" authorId="0" shapeId="0" xr:uid="{00000000-0006-0000-3400-0000DC000000}">
      <text>
        <r>
          <rPr>
            <b/>
            <sz val="9"/>
            <color indexed="81"/>
            <rFont val="Tahoma"/>
            <family val="2"/>
          </rPr>
          <t>Metric = H_1_IndustProp_OthThanNaturPers_OutLoans_Amount_x000D_
Data Type = Bk_Number 19 - 9_x000D_
Bk_Ltv = 50LessThanLtvLessOrEql60</t>
        </r>
      </text>
    </comment>
    <comment ref="H42" authorId="0" shapeId="0" xr:uid="{00000000-0006-0000-3400-0000DD000000}">
      <text>
        <r>
          <rPr>
            <b/>
            <sz val="9"/>
            <color indexed="81"/>
            <rFont val="Tahoma"/>
            <family val="2"/>
          </rPr>
          <t>Metric = H_1_IndustProp_NatPers_NumNewAccs_Amount_x000D_
Data Type = Bk_Number 19 - 9_x000D_
Bk_Ltv = 50LessThanLtvLessOrEql55</t>
        </r>
      </text>
    </comment>
    <comment ref="I42" authorId="0" shapeId="0" xr:uid="{00000000-0006-0000-3400-0000DE000000}">
      <text>
        <r>
          <rPr>
            <b/>
            <sz val="9"/>
            <color indexed="81"/>
            <rFont val="Tahoma"/>
            <family val="2"/>
          </rPr>
          <t>Metric = H_1_IndustProp_NatPers_NewLoans_Amount_x000D_
Data Type = Bk_Number 19 - 9_x000D_
Bk_Ltv = 50LessThanLtvLessOrEql55</t>
        </r>
      </text>
    </comment>
    <comment ref="J42" authorId="0" shapeId="0" xr:uid="{00000000-0006-0000-3400-0000DF000000}">
      <text>
        <r>
          <rPr>
            <b/>
            <sz val="9"/>
            <color indexed="81"/>
            <rFont val="Tahoma"/>
            <family val="2"/>
          </rPr>
          <t>Metric = H_1_IndustProp_OthThanNaturPers_NumNewAccs_Amount_x000D_
Data Type = Bk_Number 19 - 9_x000D_
Bk_Ltv = 50LessThanLtvLessOrEql55</t>
        </r>
      </text>
    </comment>
    <comment ref="K42" authorId="0" shapeId="0" xr:uid="{00000000-0006-0000-3400-0000E0000000}">
      <text>
        <r>
          <rPr>
            <b/>
            <sz val="9"/>
            <color indexed="81"/>
            <rFont val="Tahoma"/>
            <family val="2"/>
          </rPr>
          <t>Metric = H_1_IndustProp_OthThanNaturPers_NewLoans_Amount_x000D_
Data Type = Bk_Number 19 - 9_x000D_
Bk_Ltv = 50LessThanLtvLessOrEql55</t>
        </r>
      </text>
    </comment>
    <comment ref="B43" authorId="0" shapeId="0" xr:uid="{00000000-0006-0000-3400-0000E1000000}">
      <text>
        <r>
          <rPr>
            <b/>
            <sz val="9"/>
            <color indexed="81"/>
            <rFont val="Tahoma"/>
            <family val="2"/>
          </rPr>
          <t>Metric = H_1_IndustProp_NatPers_NumOutLoanAccs_Amount_x000D_
Data Type = Bk_Number 19 - 9_x000D_
Bk_Ltv = 60LessThanLtvLessOrEql70</t>
        </r>
      </text>
    </comment>
    <comment ref="C43" authorId="0" shapeId="0" xr:uid="{00000000-0006-0000-3400-0000E2000000}">
      <text>
        <r>
          <rPr>
            <b/>
            <sz val="9"/>
            <color indexed="81"/>
            <rFont val="Tahoma"/>
            <family val="2"/>
          </rPr>
          <t>Metric = H_1_IndustProp_NatPers_OutLoans_Amount_x000D_
Data Type = Bk_Number 19 - 9_x000D_
Bk_Ltv = 60LessThanLtvLessOrEql70</t>
        </r>
      </text>
    </comment>
    <comment ref="D43" authorId="0" shapeId="0" xr:uid="{00000000-0006-0000-3400-0000E3000000}">
      <text>
        <r>
          <rPr>
            <b/>
            <sz val="9"/>
            <color indexed="81"/>
            <rFont val="Tahoma"/>
            <family val="2"/>
          </rPr>
          <t>Metric = H_1_IndustProp_OthThanNaturPers_NumOutLoanAccs_Amount_x000D_
Data Type = Bk_Number 19 - 9_x000D_
Bk_Ltv = 60LessThanLtvLessOrEql70</t>
        </r>
      </text>
    </comment>
    <comment ref="E43" authorId="0" shapeId="0" xr:uid="{00000000-0006-0000-3400-0000E4000000}">
      <text>
        <r>
          <rPr>
            <b/>
            <sz val="9"/>
            <color indexed="81"/>
            <rFont val="Tahoma"/>
            <family val="2"/>
          </rPr>
          <t>Metric = H_1_IndustProp_OthThanNaturPers_OutLoans_Amount_x000D_
Data Type = Bk_Number 19 - 9_x000D_
Bk_Ltv = 60LessThanLtvLessOrEql70</t>
        </r>
      </text>
    </comment>
    <comment ref="H43" authorId="0" shapeId="0" xr:uid="{00000000-0006-0000-3400-0000E5000000}">
      <text>
        <r>
          <rPr>
            <b/>
            <sz val="9"/>
            <color indexed="81"/>
            <rFont val="Tahoma"/>
            <family val="2"/>
          </rPr>
          <t>Metric = H_1_IndustProp_NatPers_NumNewAccs_Amount_x000D_
Data Type = Bk_Number 19 - 9_x000D_
Bk_Ltv = 55LessThanLtvLessOrEql60</t>
        </r>
      </text>
    </comment>
    <comment ref="I43" authorId="0" shapeId="0" xr:uid="{00000000-0006-0000-3400-0000E6000000}">
      <text>
        <r>
          <rPr>
            <b/>
            <sz val="9"/>
            <color indexed="81"/>
            <rFont val="Tahoma"/>
            <family val="2"/>
          </rPr>
          <t>Metric = H_1_IndustProp_NatPers_NewLoans_Amount_x000D_
Data Type = Bk_Number 19 - 9_x000D_
Bk_Ltv = 55LessThanLtvLessOrEql60</t>
        </r>
      </text>
    </comment>
    <comment ref="J43" authorId="0" shapeId="0" xr:uid="{00000000-0006-0000-3400-0000E7000000}">
      <text>
        <r>
          <rPr>
            <b/>
            <sz val="9"/>
            <color indexed="81"/>
            <rFont val="Tahoma"/>
            <family val="2"/>
          </rPr>
          <t>Metric = H_1_IndustProp_OthThanNaturPers_NumNewAccs_Amount_x000D_
Data Type = Bk_Number 19 - 9_x000D_
Bk_Ltv = 55LessThanLtvLessOrEql60</t>
        </r>
      </text>
    </comment>
    <comment ref="K43" authorId="0" shapeId="0" xr:uid="{00000000-0006-0000-3400-0000E8000000}">
      <text>
        <r>
          <rPr>
            <b/>
            <sz val="9"/>
            <color indexed="81"/>
            <rFont val="Tahoma"/>
            <family val="2"/>
          </rPr>
          <t>Metric = H_1_IndustProp_OthThanNaturPers_NewLoans_Amount_x000D_
Data Type = Bk_Number 19 - 9_x000D_
Bk_Ltv = 55LessThanLtvLessOrEql60</t>
        </r>
      </text>
    </comment>
    <comment ref="B44" authorId="0" shapeId="0" xr:uid="{00000000-0006-0000-3400-0000E9000000}">
      <text>
        <r>
          <rPr>
            <b/>
            <sz val="9"/>
            <color indexed="81"/>
            <rFont val="Tahoma"/>
            <family val="2"/>
          </rPr>
          <t>Metric = H_1_IndustProp_NatPers_NumOutLoanAccs_Amount_x000D_
Data Type = Bk_Number 19 - 9_x000D_
Bk_Ltv = 70LessThanLtvLessOrEql80</t>
        </r>
      </text>
    </comment>
    <comment ref="C44" authorId="0" shapeId="0" xr:uid="{00000000-0006-0000-3400-0000EA000000}">
      <text>
        <r>
          <rPr>
            <b/>
            <sz val="9"/>
            <color indexed="81"/>
            <rFont val="Tahoma"/>
            <family val="2"/>
          </rPr>
          <t>Metric = H_1_IndustProp_NatPers_OutLoans_Amount_x000D_
Data Type = Bk_Number 19 - 9_x000D_
Bk_Ltv = 70LessThanLtvLessOrEql80</t>
        </r>
      </text>
    </comment>
    <comment ref="D44" authorId="0" shapeId="0" xr:uid="{00000000-0006-0000-3400-0000EB000000}">
      <text>
        <r>
          <rPr>
            <b/>
            <sz val="9"/>
            <color indexed="81"/>
            <rFont val="Tahoma"/>
            <family val="2"/>
          </rPr>
          <t>Metric = H_1_IndustProp_OthThanNaturPers_NumOutLoanAccs_Amount_x000D_
Data Type = Bk_Number 19 - 9_x000D_
Bk_Ltv = 70LessThanLtvLessOrEql80</t>
        </r>
      </text>
    </comment>
    <comment ref="E44" authorId="0" shapeId="0" xr:uid="{00000000-0006-0000-3400-0000EC000000}">
      <text>
        <r>
          <rPr>
            <b/>
            <sz val="9"/>
            <color indexed="81"/>
            <rFont val="Tahoma"/>
            <family val="2"/>
          </rPr>
          <t>Metric = H_1_IndustProp_OthThanNaturPers_OutLoans_Amount_x000D_
Data Type = Bk_Number 19 - 9_x000D_
Bk_Ltv = 70LessThanLtvLessOrEql80</t>
        </r>
      </text>
    </comment>
    <comment ref="H44" authorId="0" shapeId="0" xr:uid="{00000000-0006-0000-3400-0000ED000000}">
      <text>
        <r>
          <rPr>
            <b/>
            <sz val="9"/>
            <color indexed="81"/>
            <rFont val="Tahoma"/>
            <family val="2"/>
          </rPr>
          <t>Metric = H_1_IndustProp_NatPers_NumNewAccs_Amount_x000D_
Data Type = Bk_Number 19 - 9_x000D_
Bk_Ltv = 60LessThanLtvLessOrEql65</t>
        </r>
      </text>
    </comment>
    <comment ref="I44" authorId="0" shapeId="0" xr:uid="{00000000-0006-0000-3400-0000EE000000}">
      <text>
        <r>
          <rPr>
            <b/>
            <sz val="9"/>
            <color indexed="81"/>
            <rFont val="Tahoma"/>
            <family val="2"/>
          </rPr>
          <t>Metric = H_1_IndustProp_NatPers_NewLoans_Amount_x000D_
Data Type = Bk_Number 19 - 9_x000D_
Bk_Ltv = 60LessThanLtvLessOrEql65</t>
        </r>
      </text>
    </comment>
    <comment ref="J44" authorId="0" shapeId="0" xr:uid="{00000000-0006-0000-3400-0000EF000000}">
      <text>
        <r>
          <rPr>
            <b/>
            <sz val="9"/>
            <color indexed="81"/>
            <rFont val="Tahoma"/>
            <family val="2"/>
          </rPr>
          <t>Metric = H_1_IndustProp_OthThanNaturPers_NumNewAccs_Amount_x000D_
Data Type = Bk_Number 19 - 9_x000D_
Bk_Ltv = 60LessThanLtvLessOrEql65</t>
        </r>
      </text>
    </comment>
    <comment ref="K44" authorId="0" shapeId="0" xr:uid="{00000000-0006-0000-3400-0000F0000000}">
      <text>
        <r>
          <rPr>
            <b/>
            <sz val="9"/>
            <color indexed="81"/>
            <rFont val="Tahoma"/>
            <family val="2"/>
          </rPr>
          <t>Metric = H_1_IndustProp_OthThanNaturPers_NewLoans_Amount_x000D_
Data Type = Bk_Number 19 - 9_x000D_
Bk_Ltv = 60LessThanLtvLessOrEql65</t>
        </r>
      </text>
    </comment>
    <comment ref="B45" authorId="0" shapeId="0" xr:uid="{00000000-0006-0000-3400-0000F1000000}">
      <text>
        <r>
          <rPr>
            <b/>
            <sz val="9"/>
            <color indexed="81"/>
            <rFont val="Tahoma"/>
            <family val="2"/>
          </rPr>
          <t>Metric = H_1_IndustProp_NatPers_NumOutLoanAccs_Amount_x000D_
Data Type = Bk_Number 19 - 9_x000D_
Bk_Ltv = 80LessThanLtvLessOrEql90</t>
        </r>
      </text>
    </comment>
    <comment ref="C45" authorId="0" shapeId="0" xr:uid="{00000000-0006-0000-3400-0000F2000000}">
      <text>
        <r>
          <rPr>
            <b/>
            <sz val="9"/>
            <color indexed="81"/>
            <rFont val="Tahoma"/>
            <family val="2"/>
          </rPr>
          <t>Metric = H_1_IndustProp_NatPers_OutLoans_Amount_x000D_
Data Type = Bk_Number 19 - 9_x000D_
Bk_Ltv = 80LessThanLtvLessOrEql90</t>
        </r>
      </text>
    </comment>
    <comment ref="D45" authorId="0" shapeId="0" xr:uid="{00000000-0006-0000-3400-0000F3000000}">
      <text>
        <r>
          <rPr>
            <b/>
            <sz val="9"/>
            <color indexed="81"/>
            <rFont val="Tahoma"/>
            <family val="2"/>
          </rPr>
          <t>Metric = H_1_IndustProp_OthThanNaturPers_NumOutLoanAccs_Amount_x000D_
Data Type = Bk_Number 19 - 9_x000D_
Bk_Ltv = 80LessThanLtvLessOrEql90</t>
        </r>
      </text>
    </comment>
    <comment ref="E45" authorId="0" shapeId="0" xr:uid="{00000000-0006-0000-3400-0000F4000000}">
      <text>
        <r>
          <rPr>
            <b/>
            <sz val="9"/>
            <color indexed="81"/>
            <rFont val="Tahoma"/>
            <family val="2"/>
          </rPr>
          <t>Metric = H_1_IndustProp_OthThanNaturPers_OutLoans_Amount_x000D_
Data Type = Bk_Number 19 - 9_x000D_
Bk_Ltv = 80LessThanLtvLessOrEql90</t>
        </r>
      </text>
    </comment>
    <comment ref="H45" authorId="0" shapeId="0" xr:uid="{00000000-0006-0000-3400-0000F5000000}">
      <text>
        <r>
          <rPr>
            <b/>
            <sz val="9"/>
            <color indexed="81"/>
            <rFont val="Tahoma"/>
            <family val="2"/>
          </rPr>
          <t>Metric = H_1_IndustProp_NatPers_NumNewAccs_Amount_x000D_
Data Type = Bk_Number 19 - 9_x000D_
Bk_Ltv = 65LessThanLtvLessOrEql70</t>
        </r>
      </text>
    </comment>
    <comment ref="I45" authorId="0" shapeId="0" xr:uid="{00000000-0006-0000-3400-0000F6000000}">
      <text>
        <r>
          <rPr>
            <b/>
            <sz val="9"/>
            <color indexed="81"/>
            <rFont val="Tahoma"/>
            <family val="2"/>
          </rPr>
          <t>Metric = H_1_IndustProp_NatPers_NewLoans_Amount_x000D_
Data Type = Bk_Number 19 - 9_x000D_
Bk_Ltv = 65LessThanLtvLessOrEql70</t>
        </r>
      </text>
    </comment>
    <comment ref="J45" authorId="0" shapeId="0" xr:uid="{00000000-0006-0000-3400-0000F7000000}">
      <text>
        <r>
          <rPr>
            <b/>
            <sz val="9"/>
            <color indexed="81"/>
            <rFont val="Tahoma"/>
            <family val="2"/>
          </rPr>
          <t>Metric = H_1_IndustProp_OthThanNaturPers_NumNewAccs_Amount_x000D_
Data Type = Bk_Number 19 - 9_x000D_
Bk_Ltv = 65LessThanLtvLessOrEql70</t>
        </r>
      </text>
    </comment>
    <comment ref="K45" authorId="0" shapeId="0" xr:uid="{00000000-0006-0000-3400-0000F8000000}">
      <text>
        <r>
          <rPr>
            <b/>
            <sz val="9"/>
            <color indexed="81"/>
            <rFont val="Tahoma"/>
            <family val="2"/>
          </rPr>
          <t>Metric = H_1_IndustProp_OthThanNaturPers_NewLoans_Amount_x000D_
Data Type = Bk_Number 19 - 9_x000D_
Bk_Ltv = 65LessThanLtvLessOrEql70</t>
        </r>
      </text>
    </comment>
    <comment ref="B46" authorId="0" shapeId="0" xr:uid="{00000000-0006-0000-3400-0000F9000000}">
      <text>
        <r>
          <rPr>
            <b/>
            <sz val="9"/>
            <color indexed="81"/>
            <rFont val="Tahoma"/>
            <family val="2"/>
          </rPr>
          <t>Metric = H_1_IndustProp_NatPers_NumOutLoanAccs_Amount_x000D_
Data Type = Bk_Number 19 - 9_x000D_
Bk_Ltv = 90LessThanLtvLessOrEql100</t>
        </r>
      </text>
    </comment>
    <comment ref="C46" authorId="0" shapeId="0" xr:uid="{00000000-0006-0000-3400-0000FA000000}">
      <text>
        <r>
          <rPr>
            <b/>
            <sz val="9"/>
            <color indexed="81"/>
            <rFont val="Tahoma"/>
            <family val="2"/>
          </rPr>
          <t>Metric = H_1_IndustProp_NatPers_OutLoans_Amount_x000D_
Data Type = Bk_Number 19 - 9_x000D_
Bk_Ltv = 90LessThanLtvLessOrEql100</t>
        </r>
      </text>
    </comment>
    <comment ref="D46" authorId="0" shapeId="0" xr:uid="{00000000-0006-0000-3400-0000FB000000}">
      <text>
        <r>
          <rPr>
            <b/>
            <sz val="9"/>
            <color indexed="81"/>
            <rFont val="Tahoma"/>
            <family val="2"/>
          </rPr>
          <t>Metric = H_1_IndustProp_OthThanNaturPers_NumOutLoanAccs_Amount_x000D_
Data Type = Bk_Number 19 - 9_x000D_
Bk_Ltv = 90LessThanLtvLessOrEql100</t>
        </r>
      </text>
    </comment>
    <comment ref="E46" authorId="0" shapeId="0" xr:uid="{00000000-0006-0000-3400-0000FC000000}">
      <text>
        <r>
          <rPr>
            <b/>
            <sz val="9"/>
            <color indexed="81"/>
            <rFont val="Tahoma"/>
            <family val="2"/>
          </rPr>
          <t>Metric = H_1_IndustProp_OthThanNaturPers_OutLoans_Amount_x000D_
Data Type = Bk_Number 19 - 9_x000D_
Bk_Ltv = 90LessThanLtvLessOrEql100</t>
        </r>
      </text>
    </comment>
    <comment ref="H46" authorId="0" shapeId="0" xr:uid="{00000000-0006-0000-3400-0000FD000000}">
      <text>
        <r>
          <rPr>
            <b/>
            <sz val="9"/>
            <color indexed="81"/>
            <rFont val="Tahoma"/>
            <family val="2"/>
          </rPr>
          <t>Metric = H_1_IndustProp_NatPers_NumNewAccs_Amount_x000D_
Data Type = Bk_Number 19 - 9_x000D_
Bk_Ltv = 70LessThanLtvLessOrEql75</t>
        </r>
      </text>
    </comment>
    <comment ref="I46" authorId="0" shapeId="0" xr:uid="{00000000-0006-0000-3400-0000FE000000}">
      <text>
        <r>
          <rPr>
            <b/>
            <sz val="9"/>
            <color indexed="81"/>
            <rFont val="Tahoma"/>
            <family val="2"/>
          </rPr>
          <t>Metric = H_1_IndustProp_NatPers_NewLoans_Amount_x000D_
Data Type = Bk_Number 19 - 9_x000D_
Bk_Ltv = 70LessThanLtvLessOrEql75</t>
        </r>
      </text>
    </comment>
    <comment ref="J46" authorId="0" shapeId="0" xr:uid="{00000000-0006-0000-3400-0000FF000000}">
      <text>
        <r>
          <rPr>
            <b/>
            <sz val="9"/>
            <color indexed="81"/>
            <rFont val="Tahoma"/>
            <family val="2"/>
          </rPr>
          <t>Metric = H_1_IndustProp_OthThanNaturPers_NumNewAccs_Amount_x000D_
Data Type = Bk_Number 19 - 9_x000D_
Bk_Ltv = 70LessThanLtvLessOrEql75</t>
        </r>
      </text>
    </comment>
    <comment ref="K46" authorId="0" shapeId="0" xr:uid="{00000000-0006-0000-3400-000000010000}">
      <text>
        <r>
          <rPr>
            <b/>
            <sz val="9"/>
            <color indexed="81"/>
            <rFont val="Tahoma"/>
            <family val="2"/>
          </rPr>
          <t>Metric = H_1_IndustProp_OthThanNaturPers_NewLoans_Amount_x000D_
Data Type = Bk_Number 19 - 9_x000D_
Bk_Ltv = 70LessThanLtvLessOrEql75</t>
        </r>
      </text>
    </comment>
    <comment ref="B47" authorId="0" shapeId="0" xr:uid="{00000000-0006-0000-3400-000001010000}">
      <text>
        <r>
          <rPr>
            <b/>
            <sz val="9"/>
            <color indexed="81"/>
            <rFont val="Tahoma"/>
            <family val="2"/>
          </rPr>
          <t>Metric = H_1_IndustProp_NatPers_NumOutLoanAccs_Amount_x000D_
Data Type = Bk_Number 19 - 9_x000D_
Bk_Ltv = 100LtvGrtr</t>
        </r>
      </text>
    </comment>
    <comment ref="C47" authorId="0" shapeId="0" xr:uid="{00000000-0006-0000-3400-000002010000}">
      <text>
        <r>
          <rPr>
            <b/>
            <sz val="9"/>
            <color indexed="81"/>
            <rFont val="Tahoma"/>
            <family val="2"/>
          </rPr>
          <t>Metric = H_1_IndustProp_NatPers_OutLoans_Amount_x000D_
Data Type = Bk_Number 19 - 9_x000D_
Bk_Ltv = 100LtvGrtr</t>
        </r>
      </text>
    </comment>
    <comment ref="D47" authorId="0" shapeId="0" xr:uid="{00000000-0006-0000-3400-000003010000}">
      <text>
        <r>
          <rPr>
            <b/>
            <sz val="9"/>
            <color indexed="81"/>
            <rFont val="Tahoma"/>
            <family val="2"/>
          </rPr>
          <t>Metric = H_1_IndustProp_OthThanNaturPers_NumOutLoanAccs_Amount_x000D_
Data Type = Bk_Number 19 - 9_x000D_
Bk_Ltv = 100LtvGrtr</t>
        </r>
      </text>
    </comment>
    <comment ref="E47" authorId="0" shapeId="0" xr:uid="{00000000-0006-0000-3400-000004010000}">
      <text>
        <r>
          <rPr>
            <b/>
            <sz val="9"/>
            <color indexed="81"/>
            <rFont val="Tahoma"/>
            <family val="2"/>
          </rPr>
          <t>Metric = H_1_IndustProp_OthThanNaturPers_OutLoans_Amount_x000D_
Data Type = Bk_Number 19 - 9_x000D_
Bk_Ltv = 100LtvGrtr</t>
        </r>
      </text>
    </comment>
    <comment ref="H47" authorId="0" shapeId="0" xr:uid="{00000000-0006-0000-3400-000005010000}">
      <text>
        <r>
          <rPr>
            <b/>
            <sz val="9"/>
            <color indexed="81"/>
            <rFont val="Tahoma"/>
            <family val="2"/>
          </rPr>
          <t>Metric = H_1_IndustProp_NatPers_NumNewAccs_Amount_x000D_
Data Type = Bk_Number 19 - 9_x000D_
Bk_Ltv = 75LessThanLtvLessOrEql80</t>
        </r>
      </text>
    </comment>
    <comment ref="I47" authorId="0" shapeId="0" xr:uid="{00000000-0006-0000-3400-000006010000}">
      <text>
        <r>
          <rPr>
            <b/>
            <sz val="9"/>
            <color indexed="81"/>
            <rFont val="Tahoma"/>
            <family val="2"/>
          </rPr>
          <t>Metric = H_1_IndustProp_NatPers_NewLoans_Amount_x000D_
Data Type = Bk_Number 19 - 9_x000D_
Bk_Ltv = 75LessThanLtvLessOrEql80</t>
        </r>
      </text>
    </comment>
    <comment ref="J47" authorId="0" shapeId="0" xr:uid="{00000000-0006-0000-3400-000007010000}">
      <text>
        <r>
          <rPr>
            <b/>
            <sz val="9"/>
            <color indexed="81"/>
            <rFont val="Tahoma"/>
            <family val="2"/>
          </rPr>
          <t>Metric = H_1_IndustProp_OthThanNaturPers_NumNewAccs_Amount_x000D_
Data Type = Bk_Number 19 - 9_x000D_
Bk_Ltv = 75LessThanLtvLessOrEql80</t>
        </r>
      </text>
    </comment>
    <comment ref="K47" authorId="0" shapeId="0" xr:uid="{00000000-0006-0000-3400-000008010000}">
      <text>
        <r>
          <rPr>
            <b/>
            <sz val="9"/>
            <color indexed="81"/>
            <rFont val="Tahoma"/>
            <family val="2"/>
          </rPr>
          <t>Metric = H_1_IndustProp_OthThanNaturPers_NewLoans_Amount_x000D_
Data Type = Bk_Number 19 - 9_x000D_
Bk_Ltv = 75LessThanLtvLessOrEql80</t>
        </r>
      </text>
    </comment>
    <comment ref="B48" authorId="0" shapeId="0" xr:uid="{00000000-0006-0000-3400-000009010000}">
      <text>
        <r>
          <rPr>
            <b/>
            <sz val="9"/>
            <color indexed="81"/>
            <rFont val="Tahoma"/>
            <family val="2"/>
          </rPr>
          <t>Metric = H_1_IndustProp_NatPers_NumOutLoanAccs_Amount_x000D_
Data Type = Bk_Number 19 - 9_x000D_
Bk_Ltv = UnsecuredLoans</t>
        </r>
      </text>
    </comment>
    <comment ref="C48" authorId="0" shapeId="0" xr:uid="{00000000-0006-0000-3400-00000A010000}">
      <text>
        <r>
          <rPr>
            <b/>
            <sz val="9"/>
            <color indexed="81"/>
            <rFont val="Tahoma"/>
            <family val="2"/>
          </rPr>
          <t>Metric = H_1_IndustProp_NatPers_OutLoans_Amount_x000D_
Data Type = Bk_Number 19 - 9_x000D_
Bk_Ltv = UnsecuredLoans</t>
        </r>
      </text>
    </comment>
    <comment ref="D48" authorId="0" shapeId="0" xr:uid="{00000000-0006-0000-3400-00000B010000}">
      <text>
        <r>
          <rPr>
            <b/>
            <sz val="9"/>
            <color indexed="81"/>
            <rFont val="Tahoma"/>
            <family val="2"/>
          </rPr>
          <t>Metric = H_1_IndustProp_OthThanNaturPers_NumOutLoanAccs_Amount_x000D_
Data Type = Bk_Number 19 - 9_x000D_
Bk_Ltv = UnsecuredLoans</t>
        </r>
      </text>
    </comment>
    <comment ref="E48" authorId="0" shapeId="0" xr:uid="{00000000-0006-0000-3400-00000C010000}">
      <text>
        <r>
          <rPr>
            <b/>
            <sz val="9"/>
            <color indexed="81"/>
            <rFont val="Tahoma"/>
            <family val="2"/>
          </rPr>
          <t>Metric = H_1_IndustProp_OthThanNaturPers_OutLoans_Amount_x000D_
Data Type = Bk_Number 19 - 9_x000D_
Bk_Ltv = UnsecuredLoans</t>
        </r>
      </text>
    </comment>
    <comment ref="H48" authorId="0" shapeId="0" xr:uid="{00000000-0006-0000-3400-00000D010000}">
      <text>
        <r>
          <rPr>
            <b/>
            <sz val="9"/>
            <color indexed="81"/>
            <rFont val="Tahoma"/>
            <family val="2"/>
          </rPr>
          <t>Metric = H_1_IndustProp_NatPers_NumNewAccs_Amount_x000D_
Data Type = Bk_Number 19 - 9_x000D_
Bk_Ltv = 80LtvGrtr</t>
        </r>
      </text>
    </comment>
    <comment ref="I48" authorId="0" shapeId="0" xr:uid="{00000000-0006-0000-3400-00000E010000}">
      <text>
        <r>
          <rPr>
            <b/>
            <sz val="9"/>
            <color indexed="81"/>
            <rFont val="Tahoma"/>
            <family val="2"/>
          </rPr>
          <t>Metric = H_1_IndustProp_NatPers_NewLoans_Amount_x000D_
Data Type = Bk_Number 19 - 9_x000D_
Bk_Ltv = 80LtvGrtr</t>
        </r>
      </text>
    </comment>
    <comment ref="J48" authorId="0" shapeId="0" xr:uid="{00000000-0006-0000-3400-00000F010000}">
      <text>
        <r>
          <rPr>
            <b/>
            <sz val="9"/>
            <color indexed="81"/>
            <rFont val="Tahoma"/>
            <family val="2"/>
          </rPr>
          <t>Metric = H_1_IndustProp_OthThanNaturPers_NumNewAccs_Amount_x000D_
Data Type = Bk_Number 19 - 9_x000D_
Bk_Ltv = 80LtvGrtr</t>
        </r>
      </text>
    </comment>
    <comment ref="K48" authorId="0" shapeId="0" xr:uid="{00000000-0006-0000-3400-000010010000}">
      <text>
        <r>
          <rPr>
            <b/>
            <sz val="9"/>
            <color indexed="81"/>
            <rFont val="Tahoma"/>
            <family val="2"/>
          </rPr>
          <t>Metric = H_1_IndustProp_OthThanNaturPers_NewLoans_Amount_x000D_
Data Type = Bk_Number 19 - 9_x000D_
Bk_Ltv = 80LtvGrtr</t>
        </r>
      </text>
    </comment>
    <comment ref="H49" authorId="0" shapeId="0" xr:uid="{00000000-0006-0000-3400-000011010000}">
      <text>
        <r>
          <rPr>
            <b/>
            <sz val="9"/>
            <color indexed="81"/>
            <rFont val="Tahoma"/>
            <family val="2"/>
          </rPr>
          <t>Metric = H_1_IndustProp_NatPers_NumNewAccs_Amount_x000D_
Data Type = Bk_Number 19 - 9_x000D_
Bk_Ltv = UnsecuredLoans</t>
        </r>
      </text>
    </comment>
    <comment ref="I49" authorId="0" shapeId="0" xr:uid="{00000000-0006-0000-3400-000012010000}">
      <text>
        <r>
          <rPr>
            <b/>
            <sz val="9"/>
            <color indexed="81"/>
            <rFont val="Tahoma"/>
            <family val="2"/>
          </rPr>
          <t>Metric = H_1_IndustProp_NatPers_NewLoans_Amount_x000D_
Data Type = Bk_Number 19 - 9_x000D_
Bk_Ltv = UnsecuredLoans</t>
        </r>
      </text>
    </comment>
    <comment ref="J49" authorId="0" shapeId="0" xr:uid="{00000000-0006-0000-3400-000013010000}">
      <text>
        <r>
          <rPr>
            <b/>
            <sz val="9"/>
            <color indexed="81"/>
            <rFont val="Tahoma"/>
            <family val="2"/>
          </rPr>
          <t>Metric = H_1_IndustProp_OthThanNaturPers_NumNewAccs_Amount_x000D_
Data Type = Bk_Number 19 - 9_x000D_
Bk_Ltv = UnsecuredLoans</t>
        </r>
      </text>
    </comment>
    <comment ref="K49" authorId="0" shapeId="0" xr:uid="{00000000-0006-0000-3400-000014010000}">
      <text>
        <r>
          <rPr>
            <b/>
            <sz val="9"/>
            <color indexed="81"/>
            <rFont val="Tahoma"/>
            <family val="2"/>
          </rPr>
          <t>Metric = H_1_IndustProp_OthThanNaturPers_NewLoans_Amount_x000D_
Data Type = Bk_Number 19 - 9_x000D_
Bk_Ltv = UnsecuredLoans</t>
        </r>
      </text>
    </comment>
    <comment ref="B53" authorId="0" shapeId="0" xr:uid="{00000000-0006-0000-3400-000015010000}">
      <text>
        <r>
          <rPr>
            <b/>
            <sz val="9"/>
            <color indexed="81"/>
            <rFont val="Tahoma"/>
            <family val="2"/>
          </rPr>
          <t>Metric = H_1_OtherPropLoans_NatPers_NumOutLoanAccs_Amount_x000D_
Data Type = Bk_Number 19 - 9_x000D_
Bk_Ltv = 20WithLtvLessOrEql</t>
        </r>
      </text>
    </comment>
    <comment ref="C53" authorId="0" shapeId="0" xr:uid="{00000000-0006-0000-3400-000016010000}">
      <text>
        <r>
          <rPr>
            <b/>
            <sz val="9"/>
            <color indexed="81"/>
            <rFont val="Tahoma"/>
            <family val="2"/>
          </rPr>
          <t>Metric = H_1_OtherPropLoans_NatPers_OutLoans_Amount_x000D_
Data Type = Bk_Number 19 - 9_x000D_
Bk_Ltv = 20WithLtvLessOrEql</t>
        </r>
      </text>
    </comment>
    <comment ref="D53" authorId="0" shapeId="0" xr:uid="{00000000-0006-0000-3400-000017010000}">
      <text>
        <r>
          <rPr>
            <b/>
            <sz val="9"/>
            <color indexed="81"/>
            <rFont val="Tahoma"/>
            <family val="2"/>
          </rPr>
          <t>Metric = H_1_OtherPropLoans_OthThanNaturPers_NumOutLoanAccs_Amount_x000D_
Data Type = Bk_Number 19 - 9_x000D_
Bk_Ltv = 20WithLtvLessOrEql</t>
        </r>
      </text>
    </comment>
    <comment ref="E53" authorId="0" shapeId="0" xr:uid="{00000000-0006-0000-3400-000018010000}">
      <text>
        <r>
          <rPr>
            <b/>
            <sz val="9"/>
            <color indexed="81"/>
            <rFont val="Tahoma"/>
            <family val="2"/>
          </rPr>
          <t>Metric = H_1_OtherPropLoans_OthThanNaturPers_OutLoans_Amount_x000D_
Data Type = Bk_Number 19 - 9_x000D_
Bk_Ltv = 20WithLtvLessOrEql</t>
        </r>
      </text>
    </comment>
    <comment ref="H53" authorId="0" shapeId="0" xr:uid="{00000000-0006-0000-3400-000019010000}">
      <text>
        <r>
          <rPr>
            <b/>
            <sz val="9"/>
            <color indexed="81"/>
            <rFont val="Tahoma"/>
            <family val="2"/>
          </rPr>
          <t>Metric = H_1_OtherPropLoans_NatPers_NumNewAccs_Amount_x000D_
Data Type = Bk_Number 19 - 9_x000D_
Bk_Ltv = 20WithLtvLessOrEql</t>
        </r>
      </text>
    </comment>
    <comment ref="I53" authorId="0" shapeId="0" xr:uid="{00000000-0006-0000-3400-00001A010000}">
      <text>
        <r>
          <rPr>
            <b/>
            <sz val="9"/>
            <color indexed="81"/>
            <rFont val="Tahoma"/>
            <family val="2"/>
          </rPr>
          <t>Metric = H_1_OtherPropLoans_NatPers_NewLoans_Amount_x000D_
Data Type = Bk_Number 19 - 9_x000D_
Bk_Ltv = 20WithLtvLessOrEql</t>
        </r>
      </text>
    </comment>
    <comment ref="J53" authorId="0" shapeId="0" xr:uid="{00000000-0006-0000-3400-00001B010000}">
      <text>
        <r>
          <rPr>
            <b/>
            <sz val="9"/>
            <color indexed="81"/>
            <rFont val="Tahoma"/>
            <family val="2"/>
          </rPr>
          <t>Metric = H_1_OtherPropLoans_OthThanNaturPers_NumNewAccs_Amount_x000D_
Data Type = Bk_Number 19 - 9_x000D_
Bk_Ltv = 20WithLtvLessOrEql</t>
        </r>
      </text>
    </comment>
    <comment ref="K53" authorId="0" shapeId="0" xr:uid="{00000000-0006-0000-3400-00001C010000}">
      <text>
        <r>
          <rPr>
            <b/>
            <sz val="9"/>
            <color indexed="81"/>
            <rFont val="Tahoma"/>
            <family val="2"/>
          </rPr>
          <t>Metric = H_1_OtherPropLoans_OthThanNaturPers_NewLoans_Amount_x000D_
Data Type = Bk_Number 19 - 9_x000D_
Bk_Ltv = 20WithLtvLessOrEql</t>
        </r>
      </text>
    </comment>
    <comment ref="B54" authorId="0" shapeId="0" xr:uid="{00000000-0006-0000-3400-00001D010000}">
      <text>
        <r>
          <rPr>
            <b/>
            <sz val="9"/>
            <color indexed="81"/>
            <rFont val="Tahoma"/>
            <family val="2"/>
          </rPr>
          <t>Metric = H_1_OtherPropLoans_NatPers_NumOutLoanAccs_Amount_x000D_
Data Type = Bk_Number 19 - 9_x000D_
Bk_Ltv = 20LessThanLtvLessOrEql30</t>
        </r>
      </text>
    </comment>
    <comment ref="C54" authorId="0" shapeId="0" xr:uid="{00000000-0006-0000-3400-00001E010000}">
      <text>
        <r>
          <rPr>
            <b/>
            <sz val="9"/>
            <color indexed="81"/>
            <rFont val="Tahoma"/>
            <family val="2"/>
          </rPr>
          <t>Metric = H_1_OtherPropLoans_NatPers_OutLoans_Amount_x000D_
Data Type = Bk_Number 19 - 9_x000D_
Bk_Ltv = 20LessThanLtvLessOrEql30</t>
        </r>
      </text>
    </comment>
    <comment ref="D54" authorId="0" shapeId="0" xr:uid="{00000000-0006-0000-3400-00001F010000}">
      <text>
        <r>
          <rPr>
            <b/>
            <sz val="9"/>
            <color indexed="81"/>
            <rFont val="Tahoma"/>
            <family val="2"/>
          </rPr>
          <t>Metric = H_1_OtherPropLoans_OthThanNaturPers_NumOutLoanAccs_Amount_x000D_
Data Type = Bk_Number 19 - 9_x000D_
Bk_Ltv = 20LessThanLtvLessOrEql30</t>
        </r>
      </text>
    </comment>
    <comment ref="E54" authorId="0" shapeId="0" xr:uid="{00000000-0006-0000-3400-000020010000}">
      <text>
        <r>
          <rPr>
            <b/>
            <sz val="9"/>
            <color indexed="81"/>
            <rFont val="Tahoma"/>
            <family val="2"/>
          </rPr>
          <t>Metric = H_1_OtherPropLoans_OthThanNaturPers_OutLoans_Amount_x000D_
Data Type = Bk_Number 19 - 9_x000D_
Bk_Ltv = 20LessThanLtvLessOrEql30</t>
        </r>
      </text>
    </comment>
    <comment ref="H54" authorId="0" shapeId="0" xr:uid="{00000000-0006-0000-3400-000021010000}">
      <text>
        <r>
          <rPr>
            <b/>
            <sz val="9"/>
            <color indexed="81"/>
            <rFont val="Tahoma"/>
            <family val="2"/>
          </rPr>
          <t>Metric = H_1_OtherPropLoans_NatPers_NumNewAccs_Amount_x000D_
Data Type = Bk_Number 19 - 9_x000D_
Bk_Ltv = 20LessThanLtvLessOrEql30</t>
        </r>
      </text>
    </comment>
    <comment ref="I54" authorId="0" shapeId="0" xr:uid="{00000000-0006-0000-3400-000022010000}">
      <text>
        <r>
          <rPr>
            <b/>
            <sz val="9"/>
            <color indexed="81"/>
            <rFont val="Tahoma"/>
            <family val="2"/>
          </rPr>
          <t>Metric = H_1_OtherPropLoans_NatPers_NewLoans_Amount_x000D_
Data Type = Bk_Number 19 - 9_x000D_
Bk_Ltv = 20LessThanLtvLessOrEql30</t>
        </r>
      </text>
    </comment>
    <comment ref="J54" authorId="0" shapeId="0" xr:uid="{00000000-0006-0000-3400-000023010000}">
      <text>
        <r>
          <rPr>
            <b/>
            <sz val="9"/>
            <color indexed="81"/>
            <rFont val="Tahoma"/>
            <family val="2"/>
          </rPr>
          <t>Metric = H_1_OtherPropLoans_OthThanNaturPers_NumNewAccs_Amount_x000D_
Data Type = Bk_Number 19 - 9_x000D_
Bk_Ltv = 20LessThanLtvLessOrEql30</t>
        </r>
      </text>
    </comment>
    <comment ref="K54" authorId="0" shapeId="0" xr:uid="{00000000-0006-0000-3400-000024010000}">
      <text>
        <r>
          <rPr>
            <b/>
            <sz val="9"/>
            <color indexed="81"/>
            <rFont val="Tahoma"/>
            <family val="2"/>
          </rPr>
          <t>Metric = H_1_OtherPropLoans_OthThanNaturPers_NewLoans_Amount_x000D_
Data Type = Bk_Number 19 - 9_x000D_
Bk_Ltv = 20LessThanLtvLessOrEql30</t>
        </r>
      </text>
    </comment>
    <comment ref="B55" authorId="0" shapeId="0" xr:uid="{00000000-0006-0000-3400-000025010000}">
      <text>
        <r>
          <rPr>
            <b/>
            <sz val="9"/>
            <color indexed="81"/>
            <rFont val="Tahoma"/>
            <family val="2"/>
          </rPr>
          <t>Metric = H_1_OtherPropLoans_NatPers_NumOutLoanAccs_Amount_x000D_
Data Type = Bk_Number 19 - 9_x000D_
Bk_Ltv = 30LessThanLtvLessOrEql40</t>
        </r>
      </text>
    </comment>
    <comment ref="C55" authorId="0" shapeId="0" xr:uid="{00000000-0006-0000-3400-000026010000}">
      <text>
        <r>
          <rPr>
            <b/>
            <sz val="9"/>
            <color indexed="81"/>
            <rFont val="Tahoma"/>
            <family val="2"/>
          </rPr>
          <t>Metric = H_1_OtherPropLoans_NatPers_OutLoans_Amount_x000D_
Data Type = Bk_Number 19 - 9_x000D_
Bk_Ltv = 30LessThanLtvLessOrEql40</t>
        </r>
      </text>
    </comment>
    <comment ref="D55" authorId="0" shapeId="0" xr:uid="{00000000-0006-0000-3400-000027010000}">
      <text>
        <r>
          <rPr>
            <b/>
            <sz val="9"/>
            <color indexed="81"/>
            <rFont val="Tahoma"/>
            <family val="2"/>
          </rPr>
          <t>Metric = H_1_OtherPropLoans_OthThanNaturPers_NumOutLoanAccs_Amount_x000D_
Data Type = Bk_Number 19 - 9_x000D_
Bk_Ltv = 30LessThanLtvLessOrEql40</t>
        </r>
      </text>
    </comment>
    <comment ref="E55" authorId="0" shapeId="0" xr:uid="{00000000-0006-0000-3400-000028010000}">
      <text>
        <r>
          <rPr>
            <b/>
            <sz val="9"/>
            <color indexed="81"/>
            <rFont val="Tahoma"/>
            <family val="2"/>
          </rPr>
          <t>Metric = H_1_OtherPropLoans_OthThanNaturPers_OutLoans_Amount_x000D_
Data Type = Bk_Number 19 - 9_x000D_
Bk_Ltv = 30LessThanLtvLessOrEql40</t>
        </r>
      </text>
    </comment>
    <comment ref="H55" authorId="0" shapeId="0" xr:uid="{00000000-0006-0000-3400-000029010000}">
      <text>
        <r>
          <rPr>
            <b/>
            <sz val="9"/>
            <color indexed="81"/>
            <rFont val="Tahoma"/>
            <family val="2"/>
          </rPr>
          <t>Metric = H_1_OtherPropLoans_NatPers_NumNewAccs_Amount_x000D_
Data Type = Bk_Number 19 - 9_x000D_
Bk_Ltv = 30LessThanLtvLessOrEql40</t>
        </r>
      </text>
    </comment>
    <comment ref="I55" authorId="0" shapeId="0" xr:uid="{00000000-0006-0000-3400-00002A010000}">
      <text>
        <r>
          <rPr>
            <b/>
            <sz val="9"/>
            <color indexed="81"/>
            <rFont val="Tahoma"/>
            <family val="2"/>
          </rPr>
          <t>Metric = H_1_OtherPropLoans_NatPers_NewLoans_Amount
_x000D_Data Type = Bk_Number 19 - 9_x000D_
Bk_Ltv = 30LessThanLtvLessOrEql40</t>
        </r>
      </text>
    </comment>
    <comment ref="J55" authorId="0" shapeId="0" xr:uid="{00000000-0006-0000-3400-00002B010000}">
      <text>
        <r>
          <rPr>
            <b/>
            <sz val="9"/>
            <color indexed="81"/>
            <rFont val="Tahoma"/>
            <family val="2"/>
          </rPr>
          <t>Metric = H_1_OtherPropLoans_OthThanNaturPers_NumNewAccs_Amount_x000D_
Data Type = Bk_Number 19 - 9_x000D_
Bk_Ltv = 30LessThanLtvLessOrEql40</t>
        </r>
      </text>
    </comment>
    <comment ref="K55" authorId="0" shapeId="0" xr:uid="{00000000-0006-0000-3400-00002C010000}">
      <text>
        <r>
          <rPr>
            <b/>
            <sz val="9"/>
            <color indexed="81"/>
            <rFont val="Tahoma"/>
            <family val="2"/>
          </rPr>
          <t>Metric = H_1_OtherPropLoans_OthThanNaturPers_NewLoans_Amount_x000D_
Data Type = Bk_Number 19 - 9_x000D_
Bk_Ltv = 30LessThanLtvLessOrEql40</t>
        </r>
      </text>
    </comment>
    <comment ref="B56" authorId="0" shapeId="0" xr:uid="{00000000-0006-0000-3400-00002D010000}">
      <text>
        <r>
          <rPr>
            <b/>
            <sz val="9"/>
            <color indexed="81"/>
            <rFont val="Tahoma"/>
            <family val="2"/>
          </rPr>
          <t>Metric = H_1_OtherPropLoans_NatPers_NumOutLoanAccs_Amount_x000D_
Data Type = Bk_Number 19 - 9_x000D_
Bk_Ltv = 40LessThanLtvLessOrEql50</t>
        </r>
      </text>
    </comment>
    <comment ref="C56" authorId="0" shapeId="0" xr:uid="{00000000-0006-0000-3400-00002E010000}">
      <text>
        <r>
          <rPr>
            <b/>
            <sz val="9"/>
            <color indexed="81"/>
            <rFont val="Tahoma"/>
            <family val="2"/>
          </rPr>
          <t>Metric = H_1_OtherPropLoans_NatPers_OutLoans_Amount_x000D_
Data Type = Bk_Number 19 - 9_x000D_
Bk_Ltv = 40LessThanLtvLessOrEql50</t>
        </r>
      </text>
    </comment>
    <comment ref="D56" authorId="0" shapeId="0" xr:uid="{00000000-0006-0000-3400-00002F010000}">
      <text>
        <r>
          <rPr>
            <b/>
            <sz val="9"/>
            <color indexed="81"/>
            <rFont val="Tahoma"/>
            <family val="2"/>
          </rPr>
          <t>Metric = H_1_OtherPropLoans_OthThanNaturPers_NumOutLoanAccs_Amount_x000D_
Data Type = Bk_Number 19 - 9_x000D_
Bk_Ltv = 40LessThanLtvLessOrEql50</t>
        </r>
      </text>
    </comment>
    <comment ref="E56" authorId="0" shapeId="0" xr:uid="{00000000-0006-0000-3400-000030010000}">
      <text>
        <r>
          <rPr>
            <b/>
            <sz val="9"/>
            <color indexed="81"/>
            <rFont val="Tahoma"/>
            <family val="2"/>
          </rPr>
          <t>Metric = H_1_OtherPropLoans_OthThanNaturPers_OutLoans_Amount_x000D_
Data Type = Bk_Number 19 - 9_x000D_
Bk_Ltv = 40LessThanLtvLessOrEql50</t>
        </r>
      </text>
    </comment>
    <comment ref="H56" authorId="0" shapeId="0" xr:uid="{00000000-0006-0000-3400-000031010000}">
      <text>
        <r>
          <rPr>
            <b/>
            <sz val="9"/>
            <color indexed="81"/>
            <rFont val="Tahoma"/>
            <family val="2"/>
          </rPr>
          <t>Metric = H_1_OtherPropLoans_NatPers_NumNewAccs_Amount_x000D_
Data Type = Bk_Number 19 - 9_x000D_
Bk_Ltv = 40LessThanLtvLessOrEql50</t>
        </r>
      </text>
    </comment>
    <comment ref="I56" authorId="0" shapeId="0" xr:uid="{00000000-0006-0000-3400-000032010000}">
      <text>
        <r>
          <rPr>
            <b/>
            <sz val="9"/>
            <color indexed="81"/>
            <rFont val="Tahoma"/>
            <family val="2"/>
          </rPr>
          <t>Metric = H_1_OtherPropLoans_NatPers_NewLoans_Amount_x000D_
Data Type = Bk_Number 19 - 9_x000D_
Bk_Ltv = 40LessThanLtvLessOrEql50</t>
        </r>
      </text>
    </comment>
    <comment ref="J56" authorId="0" shapeId="0" xr:uid="{00000000-0006-0000-3400-000033010000}">
      <text>
        <r>
          <rPr>
            <b/>
            <sz val="9"/>
            <color indexed="81"/>
            <rFont val="Tahoma"/>
            <family val="2"/>
          </rPr>
          <t>Metric = H_1_OtherPropLoans_OthThanNaturPers_NumNewAccs_Amount_x000D_
Data Type = Bk_Number 19 - 9_x000D_
Bk_Ltv = 40LessThanLtvLessOrEql50</t>
        </r>
      </text>
    </comment>
    <comment ref="K56" authorId="0" shapeId="0" xr:uid="{00000000-0006-0000-3400-000034010000}">
      <text>
        <r>
          <rPr>
            <b/>
            <sz val="9"/>
            <color indexed="81"/>
            <rFont val="Tahoma"/>
            <family val="2"/>
          </rPr>
          <t>Metric = H_1_OtherPropLoans_OthThanNaturPers_NewLoans_Amount_x000D_
Data Type = Bk_Number 19 - 9_x000D_
Bk_Ltv = 40LessThanLtvLessOrEql50</t>
        </r>
      </text>
    </comment>
    <comment ref="B57" authorId="0" shapeId="0" xr:uid="{00000000-0006-0000-3400-000035010000}">
      <text>
        <r>
          <rPr>
            <b/>
            <sz val="9"/>
            <color indexed="81"/>
            <rFont val="Tahoma"/>
            <family val="2"/>
          </rPr>
          <t>Metric = H_1_OtherPropLoans_NatPers_NumOutLoanAccs_Amount_x000D_
Data Type = Bk_Number 19 - 9_x000D_
Bk_Ltv = 50LessThanLtvLessOrEql60</t>
        </r>
      </text>
    </comment>
    <comment ref="C57" authorId="0" shapeId="0" xr:uid="{00000000-0006-0000-3400-000036010000}">
      <text>
        <r>
          <rPr>
            <b/>
            <sz val="9"/>
            <color indexed="81"/>
            <rFont val="Tahoma"/>
            <family val="2"/>
          </rPr>
          <t>Metric = H_1_OtherPropLoans_NatPers_OutLoans_Amount_x000D_
Data Type = Bk_Number 19 - 9_x000D_
Bk_Ltv = 50LessThanLtvLessOrEql60</t>
        </r>
      </text>
    </comment>
    <comment ref="D57" authorId="0" shapeId="0" xr:uid="{00000000-0006-0000-3400-000037010000}">
      <text>
        <r>
          <rPr>
            <b/>
            <sz val="9"/>
            <color indexed="81"/>
            <rFont val="Tahoma"/>
            <family val="2"/>
          </rPr>
          <t>Metric = H_1_OtherPropLoans_OthThanNaturPers_NumOutLoanAccs_Amount_x000D_
Data Type = Bk_Number 19 - 9_x000D_
Bk_Ltv = 50LessThanLtvLessOrEql60</t>
        </r>
      </text>
    </comment>
    <comment ref="E57" authorId="0" shapeId="0" xr:uid="{00000000-0006-0000-3400-000038010000}">
      <text>
        <r>
          <rPr>
            <b/>
            <sz val="9"/>
            <color indexed="81"/>
            <rFont val="Tahoma"/>
            <family val="2"/>
          </rPr>
          <t>Metric = H_1_OtherPropLoans_OthThanNaturPers_OutLoans_Amount_x000D_
Data Type = Bk_Number 19 - 9_x000D_
Bk_Ltv = 50LessThanLtvLessOrEql60</t>
        </r>
      </text>
    </comment>
    <comment ref="H57" authorId="0" shapeId="0" xr:uid="{00000000-0006-0000-3400-000039010000}">
      <text>
        <r>
          <rPr>
            <b/>
            <sz val="9"/>
            <color indexed="81"/>
            <rFont val="Tahoma"/>
            <family val="2"/>
          </rPr>
          <t xml:space="preserve">Metric = H_1_OtherPropLoans_NatPers_NumNewAccs_Amount_x000D_
Data Type = Bk_Number 19 - 9_x000D_
Bk_Ltv = 50LessThanLtvLessOrEql55
</t>
        </r>
      </text>
    </comment>
    <comment ref="I57" authorId="0" shapeId="0" xr:uid="{00000000-0006-0000-3400-00003A010000}">
      <text>
        <r>
          <rPr>
            <b/>
            <sz val="9"/>
            <color indexed="81"/>
            <rFont val="Tahoma"/>
            <family val="2"/>
          </rPr>
          <t>Metric = H_1_OtherPropLoans_NatPers_NewLoans_Amount
_x000D_Data Type = Bk_Number 19 - 9_x000D_
Bk_Ltv = 50LessThanLtvLessOrEql55</t>
        </r>
      </text>
    </comment>
    <comment ref="J57" authorId="0" shapeId="0" xr:uid="{00000000-0006-0000-3400-00003B010000}">
      <text>
        <r>
          <rPr>
            <b/>
            <sz val="9"/>
            <color indexed="81"/>
            <rFont val="Tahoma"/>
            <family val="2"/>
          </rPr>
          <t>Metric = H_1_OtherPropLoans_OthThanNaturPers_NumNewAccs_Amount_x000D_
Data Type = Bk_Number 19 - 9_x000D_
Bk_Ltv = 50LessThanLtvLessOrEql55</t>
        </r>
      </text>
    </comment>
    <comment ref="K57" authorId="0" shapeId="0" xr:uid="{00000000-0006-0000-3400-00003C010000}">
      <text>
        <r>
          <rPr>
            <b/>
            <sz val="9"/>
            <color indexed="81"/>
            <rFont val="Tahoma"/>
            <family val="2"/>
          </rPr>
          <t xml:space="preserve">Metric = H_1_OtherPropLoans_OthThanNaturPers_NewLoans_Amount_x000D_
Data Type = Bk_Number 19 - 9_x000D_
Bk_Ltv = 50LessThanLtvLessOrEql55
</t>
        </r>
      </text>
    </comment>
    <comment ref="B58" authorId="0" shapeId="0" xr:uid="{00000000-0006-0000-3400-00003D010000}">
      <text>
        <r>
          <rPr>
            <b/>
            <sz val="9"/>
            <color indexed="81"/>
            <rFont val="Tahoma"/>
            <family val="2"/>
          </rPr>
          <t>Metric = H_1_OtherPropLoans_NatPers_NumOutLoanAccs_Amount_x000D_
Data Type = Bk_Number 19 - 9_x000D_
Bk_Ltv = 60LessThanLtvLessOrEql70</t>
        </r>
      </text>
    </comment>
    <comment ref="C58" authorId="0" shapeId="0" xr:uid="{00000000-0006-0000-3400-00003E010000}">
      <text>
        <r>
          <rPr>
            <b/>
            <sz val="9"/>
            <color indexed="81"/>
            <rFont val="Tahoma"/>
            <family val="2"/>
          </rPr>
          <t>Metric = H_1_OtherPropLoans_NatPers_OutLoans_Amount_x000D_
Data Type = Bk_Number 19 - 9_x000D_
Bk_Ltv = 60LessThanLtvLessOrEql70</t>
        </r>
      </text>
    </comment>
    <comment ref="D58" authorId="0" shapeId="0" xr:uid="{00000000-0006-0000-3400-00003F010000}">
      <text>
        <r>
          <rPr>
            <b/>
            <sz val="9"/>
            <color indexed="81"/>
            <rFont val="Tahoma"/>
            <family val="2"/>
          </rPr>
          <t>Metric = H_1_OtherPropLoans_OthThanNaturPers_NumOutLoanAccs_Amount_x000D_
Data Type = Bk_Number 19 - 9_x000D_
Bk_Ltv = 60LessThanLtvLessOrEql70</t>
        </r>
      </text>
    </comment>
    <comment ref="E58" authorId="0" shapeId="0" xr:uid="{00000000-0006-0000-3400-000040010000}">
      <text>
        <r>
          <rPr>
            <b/>
            <sz val="9"/>
            <color indexed="81"/>
            <rFont val="Tahoma"/>
            <family val="2"/>
          </rPr>
          <t>Metric = H_1_OtherPropLoans_OthThanNaturPers_OutLoans_Amount_x000D_
Data Type = Bk_Number 19 - 9_x000D_
Bk_Ltv = 60LessThanLtvLessOrEql70</t>
        </r>
      </text>
    </comment>
    <comment ref="H58" authorId="0" shapeId="0" xr:uid="{00000000-0006-0000-3400-000041010000}">
      <text>
        <r>
          <rPr>
            <b/>
            <sz val="9"/>
            <color indexed="81"/>
            <rFont val="Tahoma"/>
            <family val="2"/>
          </rPr>
          <t xml:space="preserve">Metric = H_1_OtherPropLoans_NatPers_NumNewAccs_Amount_x000D_
Data Type = Bk_Number 19 - 9_x000D_
Bk_Ltv = 55LessThanLtvLessOrEql60
</t>
        </r>
      </text>
    </comment>
    <comment ref="I58" authorId="0" shapeId="0" xr:uid="{00000000-0006-0000-3400-000042010000}">
      <text>
        <r>
          <rPr>
            <b/>
            <sz val="9"/>
            <color indexed="81"/>
            <rFont val="Tahoma"/>
            <family val="2"/>
          </rPr>
          <t xml:space="preserve">Metric = H_1_OtherPropLoans_NatPers_NewLoans_Amount
_x000D_Data Type = Bk_Number 19 - 9_x000D_
Bk_Ltv = 55LessThanLtvLessOrEql60
</t>
        </r>
      </text>
    </comment>
    <comment ref="J58" authorId="0" shapeId="0" xr:uid="{00000000-0006-0000-3400-000043010000}">
      <text>
        <r>
          <rPr>
            <b/>
            <sz val="9"/>
            <color indexed="81"/>
            <rFont val="Tahoma"/>
            <family val="2"/>
          </rPr>
          <t xml:space="preserve">Metric = H_1_OtherPropLoans_OthThanNaturPers_NumNewAccs_Amount_x000D_
Data Type = Bk_Number 19 - 9_x000D_
Bk_Ltv = 55LessThanLtvLessOrEql60
</t>
        </r>
      </text>
    </comment>
    <comment ref="K58" authorId="0" shapeId="0" xr:uid="{00000000-0006-0000-3400-000044010000}">
      <text>
        <r>
          <rPr>
            <b/>
            <sz val="9"/>
            <color indexed="81"/>
            <rFont val="Tahoma"/>
            <family val="2"/>
          </rPr>
          <t>Metric = H_1_OtherPropLoans_OthThanNaturPers_NewLoans_Amount_x000D_
Data Type = Bk_Number 19 - 9_x000D_
Bk_Ltv = 55LessThanLtvLessOrEql60</t>
        </r>
      </text>
    </comment>
    <comment ref="B59" authorId="0" shapeId="0" xr:uid="{00000000-0006-0000-3400-000045010000}">
      <text>
        <r>
          <rPr>
            <b/>
            <sz val="9"/>
            <color indexed="81"/>
            <rFont val="Tahoma"/>
            <family val="2"/>
          </rPr>
          <t>Metric = H_1_OtherPropLoans_NatPers_NumOutLoanAccs_Amount_x000D_
Data Type = Bk_Number 19 - 9_x000D_
Bk_Ltv = 70LessThanLtvLessOrEql80</t>
        </r>
      </text>
    </comment>
    <comment ref="C59" authorId="0" shapeId="0" xr:uid="{00000000-0006-0000-3400-000046010000}">
      <text>
        <r>
          <rPr>
            <b/>
            <sz val="9"/>
            <color indexed="81"/>
            <rFont val="Tahoma"/>
            <family val="2"/>
          </rPr>
          <t>Metric = H_1_OtherPropLoans_NatPers_OutLoans_Amount_x000D_
Data Type = Bk_Number 19 - 9_x000D_
Bk_Ltv = 70LessThanLtvLessOrEql80</t>
        </r>
      </text>
    </comment>
    <comment ref="D59" authorId="0" shapeId="0" xr:uid="{00000000-0006-0000-3400-000047010000}">
      <text>
        <r>
          <rPr>
            <b/>
            <sz val="9"/>
            <color indexed="81"/>
            <rFont val="Tahoma"/>
            <family val="2"/>
          </rPr>
          <t>Metric = H_1_OtherPropLoans_OthThanNaturPers_NumOutLoanAccs_Amount_x000D_
Data Type = Bk_Number 19 - 9_x000D_
Bk_Ltv = 70LessThanLtvLessOrEql80</t>
        </r>
      </text>
    </comment>
    <comment ref="E59" authorId="0" shapeId="0" xr:uid="{00000000-0006-0000-3400-000048010000}">
      <text>
        <r>
          <rPr>
            <b/>
            <sz val="9"/>
            <color indexed="81"/>
            <rFont val="Tahoma"/>
            <family val="2"/>
          </rPr>
          <t>Metric = H_1_OtherPropLoans_OthThanNaturPers_OutLoans_Amount_x000D_
Data Type = Bk_Number 19 - 9_x000D_
Bk_Ltv = 70LessThanLtvLessOrEql80</t>
        </r>
      </text>
    </comment>
    <comment ref="H59" authorId="0" shapeId="0" xr:uid="{00000000-0006-0000-3400-000049010000}">
      <text>
        <r>
          <rPr>
            <b/>
            <sz val="9"/>
            <color indexed="81"/>
            <rFont val="Tahoma"/>
            <family val="2"/>
          </rPr>
          <t xml:space="preserve">Metric = H_1_OtherPropLoans_NatPers_NumNewAccs_Amount
_x000D_Data Type = Bk_Number 19 - 9_x000D_
Bk_Ltv = 60LessThanLtvLessOrEql65
</t>
        </r>
      </text>
    </comment>
    <comment ref="I59" authorId="0" shapeId="0" xr:uid="{00000000-0006-0000-3400-00004A010000}">
      <text>
        <r>
          <rPr>
            <b/>
            <sz val="9"/>
            <color indexed="81"/>
            <rFont val="Tahoma"/>
            <family val="2"/>
          </rPr>
          <t>Metric = H_1_OtherPropLoans_NatPers_NewLoans_Amount_x000D_
Data Type = Bk_Number 19 - 9_x000D_
Bk_Ltv = 60LessThanLtvLessOrEql65</t>
        </r>
      </text>
    </comment>
    <comment ref="J59" authorId="0" shapeId="0" xr:uid="{00000000-0006-0000-3400-00004B010000}">
      <text>
        <r>
          <rPr>
            <b/>
            <sz val="9"/>
            <color indexed="81"/>
            <rFont val="Tahoma"/>
            <family val="2"/>
          </rPr>
          <t>Metric = H_1_OtherPropLoans_OthThanNaturPers_NumNewAccs_Amount_x000D_
Data Type = Bk_Number 19 - 9_x000D_
Bk_Ltv = 60LessThanLtvLessOrEql65</t>
        </r>
      </text>
    </comment>
    <comment ref="K59" authorId="0" shapeId="0" xr:uid="{00000000-0006-0000-3400-00004C010000}">
      <text>
        <r>
          <rPr>
            <b/>
            <sz val="9"/>
            <color indexed="81"/>
            <rFont val="Tahoma"/>
            <family val="2"/>
          </rPr>
          <t>Metric = H_1_OtherPropLoans_OthThanNaturPers_NewLoans_Amount_x000D_
Data Type = Bk_Number 19 - 9_x000D_
Bk_Ltv = 60LessThanLtvLessOrEql65</t>
        </r>
      </text>
    </comment>
    <comment ref="B60" authorId="0" shapeId="0" xr:uid="{00000000-0006-0000-3400-00004D010000}">
      <text>
        <r>
          <rPr>
            <b/>
            <sz val="9"/>
            <color indexed="81"/>
            <rFont val="Tahoma"/>
            <family val="2"/>
          </rPr>
          <t>Metric = H_1_OtherPropLoans_NatPers_NumOutLoanAccs_Amount_x000D_
Data Type = Bk_Number 19 - 9_x000D_
Bk_Ltv = 80LessThanLtvLessOrEql90</t>
        </r>
      </text>
    </comment>
    <comment ref="C60" authorId="0" shapeId="0" xr:uid="{00000000-0006-0000-3400-00004E010000}">
      <text>
        <r>
          <rPr>
            <b/>
            <sz val="9"/>
            <color indexed="81"/>
            <rFont val="Tahoma"/>
            <family val="2"/>
          </rPr>
          <t>Metric = H_1_OtherPropLoans_NatPers_OutLoans_Amount_x000D_
Data Type = Bk_Number 19 - 9_x000D_
Bk_Ltv = 80LessThanLtvLessOrEql90</t>
        </r>
      </text>
    </comment>
    <comment ref="D60" authorId="0" shapeId="0" xr:uid="{00000000-0006-0000-3400-00004F010000}">
      <text>
        <r>
          <rPr>
            <b/>
            <sz val="9"/>
            <color indexed="81"/>
            <rFont val="Tahoma"/>
            <family val="2"/>
          </rPr>
          <t>Metric = H_1_OtherPropLoans_OthThanNaturPers_NumOutLoanAccs_Amount_x000D_
Data Type = Bk_Number 19 - 9_x000D_
Bk_Ltv = 80LessThanLtvLessOrEql90</t>
        </r>
      </text>
    </comment>
    <comment ref="E60" authorId="0" shapeId="0" xr:uid="{00000000-0006-0000-3400-000050010000}">
      <text>
        <r>
          <rPr>
            <b/>
            <sz val="9"/>
            <color indexed="81"/>
            <rFont val="Tahoma"/>
            <family val="2"/>
          </rPr>
          <t>Metric = H_1_OtherPropLoans_OthThanNaturPers_OutLoans_Amount_x000D_
Data Type = Bk_Number 19 - 9_x000D_
Bk_Ltv = 80LessThanLtvLessOrEql90</t>
        </r>
      </text>
    </comment>
    <comment ref="H60" authorId="0" shapeId="0" xr:uid="{00000000-0006-0000-3400-000051010000}">
      <text>
        <r>
          <rPr>
            <b/>
            <sz val="9"/>
            <color indexed="81"/>
            <rFont val="Tahoma"/>
            <family val="2"/>
          </rPr>
          <t>Metric = H_1_OtherPropLoans_NatPers_NumNewAccs_Amount_x000D_
Data Type = Bk_Number 19 - 9_x000D_
Bk_Ltv = 65LessThanLtvLessOrEql70</t>
        </r>
      </text>
    </comment>
    <comment ref="I60" authorId="0" shapeId="0" xr:uid="{00000000-0006-0000-3400-000052010000}">
      <text>
        <r>
          <rPr>
            <b/>
            <sz val="9"/>
            <color indexed="81"/>
            <rFont val="Tahoma"/>
            <family val="2"/>
          </rPr>
          <t>Metric = H_1_OtherPropLoans_NatPers_NewLoans_Amount_x000D_
Data Type = Bk_Number 19 - 9_x000D_
Bk_Ltv = 65LessThanLtvLessOrEql70</t>
        </r>
      </text>
    </comment>
    <comment ref="J60" authorId="0" shapeId="0" xr:uid="{00000000-0006-0000-3400-000053010000}">
      <text>
        <r>
          <rPr>
            <b/>
            <sz val="9"/>
            <color indexed="81"/>
            <rFont val="Tahoma"/>
            <family val="2"/>
          </rPr>
          <t>Metric = H_1_OtherPropLoans_OthThanNaturPers_NumNewAccs_Amount_x000D_
Data Type = Bk_Number 19 - 9_x000D_
Bk_Ltv = 65LessThanLtvLessOrEql70</t>
        </r>
      </text>
    </comment>
    <comment ref="K60" authorId="0" shapeId="0" xr:uid="{00000000-0006-0000-3400-000054010000}">
      <text>
        <r>
          <rPr>
            <b/>
            <sz val="9"/>
            <color indexed="81"/>
            <rFont val="Tahoma"/>
            <family val="2"/>
          </rPr>
          <t>Metric = H_1_OtherPropLoans_OthThanNaturPers_NewLoans_Amount_x000D_
Data Type = Bk_Number 19 - 9_x000D_
Bk_Ltv = 65LessThanLtvLessOrEql70</t>
        </r>
      </text>
    </comment>
    <comment ref="B61" authorId="0" shapeId="0" xr:uid="{00000000-0006-0000-3400-000055010000}">
      <text>
        <r>
          <rPr>
            <b/>
            <sz val="9"/>
            <color indexed="81"/>
            <rFont val="Tahoma"/>
            <family val="2"/>
          </rPr>
          <t>Metric = H_1_OtherPropLoans_NatPers_NumOutLoanAccs_Amount_x000D_
Data Type = Bk_Number 19 - 9_x000D_
Bk_Ltv = 90LessThanLtvLessOrEql100</t>
        </r>
      </text>
    </comment>
    <comment ref="C61" authorId="0" shapeId="0" xr:uid="{00000000-0006-0000-3400-000056010000}">
      <text>
        <r>
          <rPr>
            <b/>
            <sz val="9"/>
            <color indexed="81"/>
            <rFont val="Tahoma"/>
            <family val="2"/>
          </rPr>
          <t>Metric = H_1_OtherPropLoans_NatPers_OutLoans_Amount_x000D_
Data Type = Bk_Number 19 - 9_x000D_
Bk_Ltv = 90LessThanLtvLessOrEql100</t>
        </r>
      </text>
    </comment>
    <comment ref="D61" authorId="0" shapeId="0" xr:uid="{00000000-0006-0000-3400-000057010000}">
      <text>
        <r>
          <rPr>
            <b/>
            <sz val="9"/>
            <color indexed="81"/>
            <rFont val="Tahoma"/>
            <family val="2"/>
          </rPr>
          <t>Metric = H_1_OtherPropLoans_OthThanNaturPers_NumOutLoanAccs_Amount_x000D_
Data Type = Bk_Number 19 - 9_x000D_
Bk_Ltv = 90LessThanLtvLessOrEql100</t>
        </r>
      </text>
    </comment>
    <comment ref="E61" authorId="0" shapeId="0" xr:uid="{00000000-0006-0000-3400-000058010000}">
      <text>
        <r>
          <rPr>
            <b/>
            <sz val="9"/>
            <color indexed="81"/>
            <rFont val="Tahoma"/>
            <family val="2"/>
          </rPr>
          <t>Metric = H_1_OtherPropLoans_OthThanNaturPers_OutLoans_Amount_x000D_
Data Type = Bk_Number 19 - 9_x000D_
Bk_Ltv = 90LessThanLtvLessOrEql100</t>
        </r>
      </text>
    </comment>
    <comment ref="H61" authorId="0" shapeId="0" xr:uid="{00000000-0006-0000-3400-000059010000}">
      <text>
        <r>
          <rPr>
            <b/>
            <sz val="9"/>
            <color indexed="81"/>
            <rFont val="Tahoma"/>
            <family val="2"/>
          </rPr>
          <t>Metric = H_1_OtherPropLoans_NatPers_NumNewAccs_Amount_x000D_
Data Type = Bk_Number 19 - 9_x000D_
Bk_Ltv = 70LessThanLtvLessOrEql75</t>
        </r>
      </text>
    </comment>
    <comment ref="I61" authorId="0" shapeId="0" xr:uid="{00000000-0006-0000-3400-00005A010000}">
      <text>
        <r>
          <rPr>
            <b/>
            <sz val="9"/>
            <color indexed="81"/>
            <rFont val="Tahoma"/>
            <family val="2"/>
          </rPr>
          <t>Metric = H_1_OtherPropLoans_NatPers_NewLoans_Amount_x000D_
Data Type = Bk_Number 19 - 9_x000D_
Bk_Ltv = 70LessThanLtvLessOrEql75</t>
        </r>
      </text>
    </comment>
    <comment ref="J61" authorId="0" shapeId="0" xr:uid="{00000000-0006-0000-3400-00005B010000}">
      <text>
        <r>
          <rPr>
            <b/>
            <sz val="9"/>
            <color indexed="81"/>
            <rFont val="Tahoma"/>
            <family val="2"/>
          </rPr>
          <t>Metric = H_1_OtherPropLoans_OthThanNaturPers_NumNewAccs_Amount_x000D_
Data Type = Bk_Number 19 - 9_x000D_
Bk_Ltv = 70LessThanLtvLessOrEql75</t>
        </r>
      </text>
    </comment>
    <comment ref="K61" authorId="0" shapeId="0" xr:uid="{00000000-0006-0000-3400-00005C010000}">
      <text>
        <r>
          <rPr>
            <b/>
            <sz val="9"/>
            <color indexed="81"/>
            <rFont val="Tahoma"/>
            <family val="2"/>
          </rPr>
          <t>Metric = H_1_OtherPropLoans_OthThanNaturPers_NewLoans_Amount_x000D_
Data Type = Bk_Number 19 - 9_x000D_
Bk_Ltv = 70LessThanLtvLessOrEql75</t>
        </r>
      </text>
    </comment>
    <comment ref="B62" authorId="0" shapeId="0" xr:uid="{00000000-0006-0000-3400-00005D010000}">
      <text>
        <r>
          <rPr>
            <b/>
            <sz val="9"/>
            <color indexed="81"/>
            <rFont val="Tahoma"/>
            <family val="2"/>
          </rPr>
          <t>Metric = H_1_OtherPropLoans_NatPers_NumOutLoanAccs_Amount_x000D_
Data Type = Bk_Number 19 - 9_x000D_
Bk_Ltv = 100LtvGrtr</t>
        </r>
      </text>
    </comment>
    <comment ref="C62" authorId="0" shapeId="0" xr:uid="{00000000-0006-0000-3400-00005E010000}">
      <text>
        <r>
          <rPr>
            <b/>
            <sz val="9"/>
            <color indexed="81"/>
            <rFont val="Tahoma"/>
            <family val="2"/>
          </rPr>
          <t>Metric = H_1_OtherPropLoans_NatPers_OutLoans_Amount_x000D_
Data Type = Bk_Number 19 - 9_x000D_
Bk_Ltv = 100LtvGrtr</t>
        </r>
      </text>
    </comment>
    <comment ref="D62" authorId="0" shapeId="0" xr:uid="{00000000-0006-0000-3400-00005F010000}">
      <text>
        <r>
          <rPr>
            <b/>
            <sz val="9"/>
            <color indexed="81"/>
            <rFont val="Tahoma"/>
            <family val="2"/>
          </rPr>
          <t>Metric = H_1_OtherPropLoans_OthThanNaturPers_NumOutLoanAccs_Amount_x000D_
Data Type = Bk_Number 19 - 9_x000D_
Bk_Ltv = 100LtvGrtr</t>
        </r>
      </text>
    </comment>
    <comment ref="E62" authorId="0" shapeId="0" xr:uid="{00000000-0006-0000-3400-000060010000}">
      <text>
        <r>
          <rPr>
            <b/>
            <sz val="9"/>
            <color indexed="81"/>
            <rFont val="Tahoma"/>
            <family val="2"/>
          </rPr>
          <t>Metric = H_1_OtherPropLoans_OthThanNaturPers_OutLoans_Amount_x000D_
Data Type = Bk_Number 19 - 9_x000D_
Bk_Ltv = 100LtvGrtr</t>
        </r>
      </text>
    </comment>
    <comment ref="H62" authorId="0" shapeId="0" xr:uid="{00000000-0006-0000-3400-000061010000}">
      <text>
        <r>
          <rPr>
            <b/>
            <sz val="9"/>
            <color indexed="81"/>
            <rFont val="Tahoma"/>
            <family val="2"/>
          </rPr>
          <t>Metric = H_1_OtherPropLoans_NatPers_NumNewAccs_Amount_x000D_
Data Type = Bk_Number 19 - 9_x000D_
Bk_Ltv = 75LessThanLtvLessOrEql80</t>
        </r>
      </text>
    </comment>
    <comment ref="I62" authorId="0" shapeId="0" xr:uid="{00000000-0006-0000-3400-000062010000}">
      <text>
        <r>
          <rPr>
            <b/>
            <sz val="9"/>
            <color indexed="81"/>
            <rFont val="Tahoma"/>
            <family val="2"/>
          </rPr>
          <t>Metric = H_1_OtherPropLoans_NatPers_NewLoans_Amount_x000D_
Data Type = Bk_Number 19 - 9_x000D_
Bk_Ltv = 75LessThanLtvLessOrEql80</t>
        </r>
      </text>
    </comment>
    <comment ref="J62" authorId="0" shapeId="0" xr:uid="{00000000-0006-0000-3400-000063010000}">
      <text>
        <r>
          <rPr>
            <b/>
            <sz val="9"/>
            <color indexed="81"/>
            <rFont val="Tahoma"/>
            <family val="2"/>
          </rPr>
          <t>Metric = H_1_OtherPropLoans_OthThanNaturPers_NumNewAccs_Amount_x000D_
Data Type = Bk_Number 19 - 9_x000D_
Bk_Ltv = 75LessThanLtvLessOrEql80</t>
        </r>
      </text>
    </comment>
    <comment ref="K62" authorId="0" shapeId="0" xr:uid="{00000000-0006-0000-3400-000064010000}">
      <text>
        <r>
          <rPr>
            <b/>
            <sz val="9"/>
            <color indexed="81"/>
            <rFont val="Tahoma"/>
            <family val="2"/>
          </rPr>
          <t>Metric = H_1_OtherPropLoans_OthThanNaturPers_NewLoans_Amount_x000D_
Data Type = Bk_Number 19 - 9_x000D_
Bk_Ltv = 75LessThanLtvLessOrEql80</t>
        </r>
      </text>
    </comment>
    <comment ref="B63" authorId="0" shapeId="0" xr:uid="{00000000-0006-0000-3400-000065010000}">
      <text>
        <r>
          <rPr>
            <b/>
            <sz val="9"/>
            <color indexed="81"/>
            <rFont val="Tahoma"/>
            <family val="2"/>
          </rPr>
          <t>Metric = H_1_OtherPropLoans_NatPers_NumOutLoanAccs_Amount_x000D_
Data Type = Bk_Number 19 - 9_x000D_
Bk_Ltv = UnsecuredLoans</t>
        </r>
      </text>
    </comment>
    <comment ref="C63" authorId="0" shapeId="0" xr:uid="{00000000-0006-0000-3400-000066010000}">
      <text>
        <r>
          <rPr>
            <b/>
            <sz val="9"/>
            <color indexed="81"/>
            <rFont val="Tahoma"/>
            <family val="2"/>
          </rPr>
          <t>Metric = H_1_OtherPropLoans_NatPers_OutLoans_Amount_x000D_
Data Type = Bk_Number 19 - 9_x000D_
Bk_Ltv = UnsecuredLoans</t>
        </r>
      </text>
    </comment>
    <comment ref="D63" authorId="0" shapeId="0" xr:uid="{00000000-0006-0000-3400-000067010000}">
      <text>
        <r>
          <rPr>
            <b/>
            <sz val="9"/>
            <color indexed="81"/>
            <rFont val="Tahoma"/>
            <family val="2"/>
          </rPr>
          <t>Metric = H_1_OtherPropLoans_OthThanNaturPers_NumOutLoanAccs_Amount_x000D_
Data Type = Bk_Number 19 - 9_x000D_
Bk_Ltv = UnsecuredLoans</t>
        </r>
      </text>
    </comment>
    <comment ref="E63" authorId="0" shapeId="0" xr:uid="{00000000-0006-0000-3400-000068010000}">
      <text>
        <r>
          <rPr>
            <b/>
            <sz val="9"/>
            <color indexed="81"/>
            <rFont val="Tahoma"/>
            <family val="2"/>
          </rPr>
          <t>Metric = H_1_OtherPropLoans_OthThanNaturPers_OutLoans_Amount_x000D_
Data Type = Bk_Number 19 - 9_x000D_
Bk_Ltv = UnsecuredLoans</t>
        </r>
      </text>
    </comment>
    <comment ref="H63" authorId="0" shapeId="0" xr:uid="{00000000-0006-0000-3400-000069010000}">
      <text>
        <r>
          <rPr>
            <b/>
            <sz val="9"/>
            <color indexed="81"/>
            <rFont val="Tahoma"/>
            <family val="2"/>
          </rPr>
          <t>Metric = H_1_OtherPropLoans_NatPers_NumNewAccs_Amount_x000D_
Data Type = Bk_Number 19 - 9_x000D_
Bk_Ltv = 80LtvGrtr</t>
        </r>
      </text>
    </comment>
    <comment ref="I63" authorId="0" shapeId="0" xr:uid="{00000000-0006-0000-3400-00006A010000}">
      <text>
        <r>
          <rPr>
            <b/>
            <sz val="9"/>
            <color indexed="81"/>
            <rFont val="Tahoma"/>
            <family val="2"/>
          </rPr>
          <t>Metric = H_1_OtherPropLoans_NatPers_NewLoans_Amount_x000D_
Data Type = Bk_Number 19 - 9_x000D_
Bk_Ltv = 80LtvGrtr</t>
        </r>
      </text>
    </comment>
    <comment ref="J63" authorId="0" shapeId="0" xr:uid="{00000000-0006-0000-3400-00006B010000}">
      <text>
        <r>
          <rPr>
            <b/>
            <sz val="9"/>
            <color indexed="81"/>
            <rFont val="Tahoma"/>
            <family val="2"/>
          </rPr>
          <t>Metric = H_1_OtherPropLoans_OthThanNaturPers_NumNewAccs_Amount_x000D_
Data Type = Bk_Number 19 - 9_x000D_
Bk_Ltv = 80LtvGrtr</t>
        </r>
      </text>
    </comment>
    <comment ref="K63" authorId="0" shapeId="0" xr:uid="{00000000-0006-0000-3400-00006C010000}">
      <text>
        <r>
          <rPr>
            <b/>
            <sz val="9"/>
            <color indexed="81"/>
            <rFont val="Tahoma"/>
            <family val="2"/>
          </rPr>
          <t>Metric = H_1_OtherPropLoans_OthThanNaturPers_NewLoans_Amount_x000D_
Data Type = Bk_Number 19 - 9_x000D_
Bk_Ltv = 80LtvGrtr</t>
        </r>
      </text>
    </comment>
    <comment ref="H64" authorId="0" shapeId="0" xr:uid="{00000000-0006-0000-3400-00006D010000}">
      <text>
        <r>
          <rPr>
            <b/>
            <sz val="9"/>
            <color indexed="81"/>
            <rFont val="Tahoma"/>
            <family val="2"/>
          </rPr>
          <t>Metric = H_1_OtherPropLoans_NatPers_NumNewAccs_Amount_x000D_
Data Type = Bk_Number 19 - 9_x000D_
Bk_Ltv = UnsecuredLoans</t>
        </r>
      </text>
    </comment>
    <comment ref="I64" authorId="0" shapeId="0" xr:uid="{00000000-0006-0000-3400-00006E010000}">
      <text>
        <r>
          <rPr>
            <b/>
            <sz val="9"/>
            <color indexed="81"/>
            <rFont val="Tahoma"/>
            <family val="2"/>
          </rPr>
          <t>Metric = H_1_OtherPropLoans_NatPers_NewLoans_Amount_x000D_
Data Type = Bk_Number 19 - 9_x000D_
Bk_Ltv = UnsecuredLoans</t>
        </r>
      </text>
    </comment>
    <comment ref="J64" authorId="0" shapeId="0" xr:uid="{00000000-0006-0000-3400-00006F010000}">
      <text>
        <r>
          <rPr>
            <b/>
            <sz val="9"/>
            <color indexed="81"/>
            <rFont val="Tahoma"/>
            <family val="2"/>
          </rPr>
          <t>Metric = H_1_OtherPropLoans_OthThanNaturPers_NumNewAccs_Amount_x000D_
Data Type = Bk_Number 19 - 9_x000D_
Bk_Ltv = UnsecuredLoans</t>
        </r>
      </text>
    </comment>
    <comment ref="K64" authorId="0" shapeId="0" xr:uid="{00000000-0006-0000-3400-000070010000}">
      <text>
        <r>
          <rPr>
            <b/>
            <sz val="9"/>
            <color indexed="81"/>
            <rFont val="Tahoma"/>
            <family val="2"/>
          </rPr>
          <t>Metric = H_1_OtherPropLoans_OthThanNaturPers_NewLoans_Amount_x000D_
Data Type = Bk_Number 19 - 9_x000D_
Bk_Ltv = UnsecuredLoans</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Garbhan Malone</author>
    <author>Zhi Rong CHNG (MAS)</author>
    <author>Adam Lynch</author>
  </authors>
  <commentList>
    <comment ref="B8" authorId="0" shapeId="0" xr:uid="{00000000-0006-0000-3500-000001000000}">
      <text>
        <r>
          <rPr>
            <b/>
            <sz val="9"/>
            <color indexed="81"/>
            <rFont val="Tahoma"/>
            <family val="2"/>
          </rPr>
          <t>Metric = I_FX_IR_I_SGD_BankSingapore_Spot_Amount_x000D_
Data Type = Bk_Number 19 - 9_x000D_
Bk_Currency = USD</t>
        </r>
      </text>
    </comment>
    <comment ref="C8" authorId="0" shapeId="0" xr:uid="{00000000-0006-0000-3500-000002000000}">
      <text>
        <r>
          <rPr>
            <b/>
            <sz val="9"/>
            <color indexed="81"/>
            <rFont val="Tahoma"/>
            <family val="2"/>
          </rPr>
          <t>Metric = I_FX_IR_I_SGD_BankSingapore_Forward_Amount_x000D_
Data Type = Bk_Number 19 - 9_x000D_
Bk_Currency = USD</t>
        </r>
      </text>
    </comment>
    <comment ref="D8" authorId="0" shapeId="0" xr:uid="{00000000-0006-0000-3500-000003000000}">
      <text>
        <r>
          <rPr>
            <b/>
            <sz val="9"/>
            <color indexed="81"/>
            <rFont val="Tahoma"/>
            <family val="2"/>
          </rPr>
          <t>Metric = I_FX_IR_I_SGD_BankSingapore_FxSwap_Amount_x000D_
Data Type = Bk_Number 19 - 9_x000D_
Bk_Currency = USD</t>
        </r>
      </text>
    </comment>
    <comment ref="E8" authorId="0" shapeId="0" xr:uid="{00000000-0006-0000-3500-000004000000}">
      <text>
        <r>
          <rPr>
            <b/>
            <sz val="9"/>
            <color indexed="81"/>
            <rFont val="Tahoma"/>
            <family val="2"/>
          </rPr>
          <t>Metric = I_FX_IR_I_SGD_BankSingapore_CurrencySwap_Amount_x000D_
Data Type = Bk_Number 19 - 9_x000D_
Bk_Currency = USD</t>
        </r>
      </text>
    </comment>
    <comment ref="F8" authorId="0" shapeId="0" xr:uid="{00000000-0006-0000-3500-000005000000}">
      <text>
        <r>
          <rPr>
            <b/>
            <sz val="9"/>
            <color indexed="81"/>
            <rFont val="Tahoma"/>
            <family val="2"/>
          </rPr>
          <t>Metric = I_FX_IR_I_SGD_BankSingapore_OTCOptions_Amount_x000D_
Data Type = Bk_Number 19 - 9_x000D_
Bk_Currency = USD</t>
        </r>
      </text>
    </comment>
    <comment ref="I8" authorId="0" shapeId="0" xr:uid="{00000000-0006-0000-3500-000006000000}">
      <text>
        <r>
          <rPr>
            <b/>
            <sz val="9"/>
            <color indexed="81"/>
            <rFont val="Tahoma"/>
            <family val="2"/>
          </rPr>
          <t>Metric = I_FX_IR_I_SGD_NonBankFinInstSingapore_Spot_Amount_x000D_
Data Type = Bk_Number 19 - 9_x000D_
Bk_Currency = USD</t>
        </r>
      </text>
    </comment>
    <comment ref="J8" authorId="0" shapeId="0" xr:uid="{00000000-0006-0000-3500-000007000000}">
      <text>
        <r>
          <rPr>
            <b/>
            <sz val="9"/>
            <color indexed="81"/>
            <rFont val="Tahoma"/>
            <family val="2"/>
          </rPr>
          <t>Metric = I_FX_IR_I_SGD_NonBankFinInstSingapore_Forward_Amount_x000D_
Data Type = Bk_Number 19 - 9_x000D_
Bk_Currency = USD</t>
        </r>
      </text>
    </comment>
    <comment ref="K8" authorId="0" shapeId="0" xr:uid="{00000000-0006-0000-3500-000008000000}">
      <text>
        <r>
          <rPr>
            <b/>
            <sz val="9"/>
            <color indexed="81"/>
            <rFont val="Tahoma"/>
            <family val="2"/>
          </rPr>
          <t>Metric = I_FX_IR_I_SGD_NonBankFinInstSingapore_FxSwap_Amount_x000D_
Data Type = Bk_Number 19 - 9_x000D_
Bk_Currency = USD</t>
        </r>
      </text>
    </comment>
    <comment ref="L8" authorId="0" shapeId="0" xr:uid="{00000000-0006-0000-3500-000009000000}">
      <text>
        <r>
          <rPr>
            <b/>
            <sz val="9"/>
            <color indexed="81"/>
            <rFont val="Tahoma"/>
            <family val="2"/>
          </rPr>
          <t>Metric = I_FX_IR_I_SGD_NonBankFinInstSingapore_CurrencySwap_Amount_x000D_
Data Type = Bk_Number 19 - 9_x000D_
Bk_Currency = USD</t>
        </r>
      </text>
    </comment>
    <comment ref="M8" authorId="0" shapeId="0" xr:uid="{00000000-0006-0000-3500-00000A000000}">
      <text>
        <r>
          <rPr>
            <b/>
            <sz val="9"/>
            <color indexed="81"/>
            <rFont val="Tahoma"/>
            <family val="2"/>
          </rPr>
          <t>Metric = I_FX_IR_I_SGD_NonBankFinInstSingapore_OTCOptions_Amount_x000D_
Data Type = Bk_Number 19 - 9_x000D_
Bk_Currency = USD</t>
        </r>
      </text>
    </comment>
    <comment ref="P8" authorId="0" shapeId="0" xr:uid="{00000000-0006-0000-3500-00000B000000}">
      <text>
        <r>
          <rPr>
            <b/>
            <sz val="9"/>
            <color indexed="81"/>
            <rFont val="Tahoma"/>
            <family val="2"/>
          </rPr>
          <t>Metric = I_FX_IR_I_SGD_TotTrans_NonBankCustSingapore_Spot_Amount_x000D_
Data Type = Bk_Number 19 - 9_x000D_
Bk_Currency = USD</t>
        </r>
      </text>
    </comment>
    <comment ref="Q8" authorId="0" shapeId="0" xr:uid="{00000000-0006-0000-3500-00000C000000}">
      <text>
        <r>
          <rPr>
            <b/>
            <sz val="9"/>
            <color indexed="81"/>
            <rFont val="Tahoma"/>
            <family val="2"/>
          </rPr>
          <t>Metric = I_FX_IR_I_SGD_TotTrans_NonBankCustSingapore_Forward_Amount_x000D_
Data Type = Bk_Number 19 - 9_x000D_
Bk_Currency = USD</t>
        </r>
      </text>
    </comment>
    <comment ref="R8" authorId="0" shapeId="0" xr:uid="{00000000-0006-0000-3500-00000D000000}">
      <text>
        <r>
          <rPr>
            <b/>
            <sz val="9"/>
            <color indexed="81"/>
            <rFont val="Tahoma"/>
            <family val="2"/>
          </rPr>
          <t>Metric = I_FX_IR_I_SGD_TotTrans_NonBankCustSingapore_FxSwap_Amount_x000D_
Data Type = Bk_Number 19 - 9_x000D_
Bk_Currency = USD</t>
        </r>
      </text>
    </comment>
    <comment ref="S8" authorId="0" shapeId="0" xr:uid="{00000000-0006-0000-3500-00000E000000}">
      <text>
        <r>
          <rPr>
            <b/>
            <sz val="9"/>
            <color indexed="81"/>
            <rFont val="Tahoma"/>
            <family val="2"/>
          </rPr>
          <t>Metric = I_FX_IR_I_SGD_TotTrans_NonBankCustSingapore_CurrencySwap_Amount_x000D_
Data Type = Bk_Number 19 - 9_x000D_
Bk_Currency = USD</t>
        </r>
      </text>
    </comment>
    <comment ref="T8" authorId="0" shapeId="0" xr:uid="{00000000-0006-0000-3500-00000F000000}">
      <text>
        <r>
          <rPr>
            <b/>
            <sz val="9"/>
            <color indexed="81"/>
            <rFont val="Tahoma"/>
            <family val="2"/>
          </rPr>
          <t>Metric = I_FX_IR_I_SGD_TotTrans_NonBankCustSingapore_OTCOptions_Amount_x000D_
Data Type = Bk_Number 19 - 9_x000D_
Bk_Currency = USD</t>
        </r>
      </text>
    </comment>
    <comment ref="W8" authorId="0" shapeId="0" xr:uid="{00000000-0006-0000-3500-000010000000}">
      <text>
        <r>
          <rPr>
            <b/>
            <sz val="9"/>
            <color indexed="81"/>
            <rFont val="Tahoma"/>
            <family val="2"/>
          </rPr>
          <t>Metric = I_FX_IR_I_SGD_BankOutsSingapore_Spot_Amount_x000D_
Data Type = Bk_Number 19 - 9_x000D_
Bk_Currency = USD</t>
        </r>
      </text>
    </comment>
    <comment ref="X8" authorId="0" shapeId="0" xr:uid="{00000000-0006-0000-3500-000011000000}">
      <text>
        <r>
          <rPr>
            <b/>
            <sz val="9"/>
            <color indexed="81"/>
            <rFont val="Tahoma"/>
            <family val="2"/>
          </rPr>
          <t>Metric = I_FX_IR_I_SGD_BankOutsSingapore_Forward_Amount_x000D_
Data Type = Bk_Number 19 - 9_x000D_
Bk_Currency = USD</t>
        </r>
      </text>
    </comment>
    <comment ref="Y8" authorId="0" shapeId="0" xr:uid="{00000000-0006-0000-3500-000012000000}">
      <text>
        <r>
          <rPr>
            <b/>
            <sz val="9"/>
            <color indexed="81"/>
            <rFont val="Tahoma"/>
            <family val="2"/>
          </rPr>
          <t>Metric = I_FX_IR_I_SGD_BankOutsSingapore_FxSwap_Amount_x000D_
Data Type = Bk_Number 19 - 9_x000D_
Bk_Currency = USD</t>
        </r>
      </text>
    </comment>
    <comment ref="Z8" authorId="0" shapeId="0" xr:uid="{00000000-0006-0000-3500-000013000000}">
      <text>
        <r>
          <rPr>
            <b/>
            <sz val="9"/>
            <color indexed="81"/>
            <rFont val="Tahoma"/>
            <family val="2"/>
          </rPr>
          <t>Metric = I_FX_IR_I_SGD_BankOutsSingapore_CurrencySwap_Amount_x000D_
Data Type = Bk_Number 19 - 9_x000D_
Bk_Currency = USD</t>
        </r>
      </text>
    </comment>
    <comment ref="AA8" authorId="0" shapeId="0" xr:uid="{00000000-0006-0000-3500-000014000000}">
      <text>
        <r>
          <rPr>
            <b/>
            <sz val="9"/>
            <color indexed="81"/>
            <rFont val="Tahoma"/>
            <family val="2"/>
          </rPr>
          <t>Metric = I_FX_IR_I_SGD_BankOutsSingapore_OTCOptions_Amount_x000D_
Data Type = Bk_Number 19 - 9_x000D_
Bk_Currency = USD</t>
        </r>
      </text>
    </comment>
    <comment ref="AD8" authorId="0" shapeId="0" xr:uid="{00000000-0006-0000-3500-000015000000}">
      <text>
        <r>
          <rPr>
            <b/>
            <sz val="9"/>
            <color indexed="81"/>
            <rFont val="Tahoma"/>
            <family val="2"/>
          </rPr>
          <t>Metric = I_FX_IR_I_SGD_NonBankFinInstOutsSingapore_Spot_Amount_x000D_
Data Type = Bk_Number 19 - 9_x000D_
Bk_Currency = USD</t>
        </r>
      </text>
    </comment>
    <comment ref="AE8" authorId="0" shapeId="0" xr:uid="{00000000-0006-0000-3500-000016000000}">
      <text>
        <r>
          <rPr>
            <b/>
            <sz val="9"/>
            <color indexed="81"/>
            <rFont val="Tahoma"/>
            <family val="2"/>
          </rPr>
          <t>Metric = I_FX_IR_I_SGD_NonBankFinInstOutsSingapore_Forward_Amount_x000D_
Data Type = Bk_Number 19 - 9_x000D_
Bk_Currency = USD</t>
        </r>
      </text>
    </comment>
    <comment ref="AF8" authorId="0" shapeId="0" xr:uid="{00000000-0006-0000-3500-000017000000}">
      <text>
        <r>
          <rPr>
            <b/>
            <sz val="9"/>
            <color indexed="81"/>
            <rFont val="Tahoma"/>
            <family val="2"/>
          </rPr>
          <t>Metric = I_FX_IR_I_SGD_NonBankFinInstOutsSingapore_FxSwap_Amount_x000D_
Data Type = Bk_Number 19 - 9_x000D_
Bk_Currency = USD</t>
        </r>
      </text>
    </comment>
    <comment ref="AG8" authorId="0" shapeId="0" xr:uid="{00000000-0006-0000-3500-000018000000}">
      <text>
        <r>
          <rPr>
            <b/>
            <sz val="9"/>
            <color indexed="81"/>
            <rFont val="Tahoma"/>
            <family val="2"/>
          </rPr>
          <t>Metric = I_FX_IR_I_SGD_NonBankFinInstOutsSingapore_CurrencySwap_Amount_x000D_
Data Type = Bk_Number 19 - 9_x000D_
Bk_Currency = USD</t>
        </r>
      </text>
    </comment>
    <comment ref="AH8" authorId="0" shapeId="0" xr:uid="{00000000-0006-0000-3500-000019000000}">
      <text>
        <r>
          <rPr>
            <b/>
            <sz val="9"/>
            <color indexed="81"/>
            <rFont val="Tahoma"/>
            <family val="2"/>
          </rPr>
          <t>Metric = I_FX_IR_I_SGD_NonBankFinInstOutsSingapore_OTCOptions_Amount_x000D_
Data Type = Bk_Number 19 - 9_x000D_
Bk_Currency = USD</t>
        </r>
      </text>
    </comment>
    <comment ref="AK8" authorId="0" shapeId="0" xr:uid="{00000000-0006-0000-3500-00001A000000}">
      <text>
        <r>
          <rPr>
            <b/>
            <sz val="9"/>
            <color indexed="81"/>
            <rFont val="Tahoma"/>
            <family val="2"/>
          </rPr>
          <t>Metric = I_FX_IR_I_SGD_NonFinCustOutsSingapore_Spot_Amount_x000D_
Data Type = Bk_Number 19 - 9_x000D_
Bk_Currency = USD</t>
        </r>
      </text>
    </comment>
    <comment ref="AL8" authorId="0" shapeId="0" xr:uid="{00000000-0006-0000-3500-00001B000000}">
      <text>
        <r>
          <rPr>
            <b/>
            <sz val="9"/>
            <color indexed="81"/>
            <rFont val="Tahoma"/>
            <family val="2"/>
          </rPr>
          <t>Metric = I_FX_IR_I_SGD_NonFinCustOutsSingapore_Forward_Amount_x000D_
Data Type = Bk_Number 19 - 9_x000D_
Bk_Currency = USD</t>
        </r>
      </text>
    </comment>
    <comment ref="AM8" authorId="0" shapeId="0" xr:uid="{00000000-0006-0000-3500-00001C000000}">
      <text>
        <r>
          <rPr>
            <b/>
            <sz val="9"/>
            <color indexed="81"/>
            <rFont val="Tahoma"/>
            <family val="2"/>
          </rPr>
          <t>Metric = I_FX_IR_I_SGD_NonFinCustOutsSingapore_FxSwap_Amount_x000D_
Data Type = Bk_Number 19 - 9_x000D_
Bk_Currency = USD</t>
        </r>
      </text>
    </comment>
    <comment ref="AN8" authorId="0" shapeId="0" xr:uid="{00000000-0006-0000-3500-00001D000000}">
      <text>
        <r>
          <rPr>
            <b/>
            <sz val="9"/>
            <color indexed="81"/>
            <rFont val="Tahoma"/>
            <family val="2"/>
          </rPr>
          <t>Metric = I_FX_IR_I_SGD_NonFinCustOutsSingapore_CurrencySwap_Amount_x000D_
Data Type = Bk_Number 19 - 9_x000D_
Bk_Currency = USD</t>
        </r>
      </text>
    </comment>
    <comment ref="AO8" authorId="0" shapeId="0" xr:uid="{00000000-0006-0000-3500-00001E000000}">
      <text>
        <r>
          <rPr>
            <b/>
            <sz val="9"/>
            <color indexed="81"/>
            <rFont val="Tahoma"/>
            <family val="2"/>
          </rPr>
          <t>Metric = I_FX_IR_I_SGD_NonFinCustOutsSingapore_OTCOptions_Amount_x000D_
Data Type = Bk_Number 19 - 9_x000D_
Bk_Currency = USD</t>
        </r>
      </text>
    </comment>
    <comment ref="B9" authorId="0" shapeId="0" xr:uid="{00000000-0006-0000-3500-00001F000000}">
      <text>
        <r>
          <rPr>
            <b/>
            <sz val="9"/>
            <color indexed="81"/>
            <rFont val="Tahoma"/>
            <family val="2"/>
          </rPr>
          <t>Metric = I_FX_IR_I_SGD_BankSingapore_Spot_Amount_x000D_
Data Type = Bk_Number 19 - 9_x000D_
Bk_Currency = EUR</t>
        </r>
      </text>
    </comment>
    <comment ref="C9" authorId="0" shapeId="0" xr:uid="{00000000-0006-0000-3500-000020000000}">
      <text>
        <r>
          <rPr>
            <b/>
            <sz val="9"/>
            <color indexed="81"/>
            <rFont val="Tahoma"/>
            <family val="2"/>
          </rPr>
          <t>Metric = I_FX_IR_I_SGD_BankSingapore_Forward_Amount_x000D_
Data Type = Bk_Number 19 - 9_x000D_
Bk_Currency = EUR</t>
        </r>
      </text>
    </comment>
    <comment ref="D9" authorId="0" shapeId="0" xr:uid="{00000000-0006-0000-3500-000021000000}">
      <text>
        <r>
          <rPr>
            <b/>
            <sz val="9"/>
            <color indexed="81"/>
            <rFont val="Tahoma"/>
            <family val="2"/>
          </rPr>
          <t>Metric = I_FX_IR_I_SGD_BankSingapore_FxSwap_Amount_x000D_
Data Type = Bk_Number 19 - 9_x000D_
Bk_Currency = EUR</t>
        </r>
      </text>
    </comment>
    <comment ref="E9" authorId="0" shapeId="0" xr:uid="{00000000-0006-0000-3500-000022000000}">
      <text>
        <r>
          <rPr>
            <b/>
            <sz val="9"/>
            <color indexed="81"/>
            <rFont val="Tahoma"/>
            <family val="2"/>
          </rPr>
          <t>Metric = I_FX_IR_I_SGD_BankSingapore_CurrencySwap_Amount_x000D_
Data Type = Bk_Number 19 - 9_x000D_
Bk_Currency = EUR</t>
        </r>
      </text>
    </comment>
    <comment ref="F9" authorId="0" shapeId="0" xr:uid="{00000000-0006-0000-3500-000023000000}">
      <text>
        <r>
          <rPr>
            <b/>
            <sz val="9"/>
            <color indexed="81"/>
            <rFont val="Tahoma"/>
            <family val="2"/>
          </rPr>
          <t>Metric = I_FX_IR_I_SGD_BankSingapore_OTCOptions_Amount_x000D_
Data Type = Bk_Number 19 - 9_x000D_
Bk_Currency = EUR</t>
        </r>
      </text>
    </comment>
    <comment ref="I9" authorId="0" shapeId="0" xr:uid="{00000000-0006-0000-3500-000024000000}">
      <text>
        <r>
          <rPr>
            <b/>
            <sz val="9"/>
            <color indexed="81"/>
            <rFont val="Tahoma"/>
            <family val="2"/>
          </rPr>
          <t>Metric = I_FX_IR_I_SGD_NonBankFinInstSingapore_Spot_Amount_x000D_
Data Type = Bk_Number 19 - 9_x000D_
Bk_Currency = EUR</t>
        </r>
      </text>
    </comment>
    <comment ref="J9" authorId="0" shapeId="0" xr:uid="{00000000-0006-0000-3500-000025000000}">
      <text>
        <r>
          <rPr>
            <b/>
            <sz val="9"/>
            <color indexed="81"/>
            <rFont val="Tahoma"/>
            <family val="2"/>
          </rPr>
          <t>Metric = I_FX_IR_I_SGD_NonBankFinInstSingapore_Forward_Amount_x000D_
Data Type = Bk_Number 19 - 9_x000D_
Bk_Currency = EUR</t>
        </r>
      </text>
    </comment>
    <comment ref="K9" authorId="0" shapeId="0" xr:uid="{00000000-0006-0000-3500-000026000000}">
      <text>
        <r>
          <rPr>
            <b/>
            <sz val="9"/>
            <color indexed="81"/>
            <rFont val="Tahoma"/>
            <family val="2"/>
          </rPr>
          <t>Metric = I_FX_IR_I_SGD_NonBankFinInstSingapore_FxSwap_Amount_x000D_
Data Type = Bk_Number 19 - 9_x000D_
Bk_Currency = EUR</t>
        </r>
      </text>
    </comment>
    <comment ref="L9" authorId="0" shapeId="0" xr:uid="{00000000-0006-0000-3500-000027000000}">
      <text>
        <r>
          <rPr>
            <b/>
            <sz val="9"/>
            <color indexed="81"/>
            <rFont val="Tahoma"/>
            <family val="2"/>
          </rPr>
          <t>Metric = I_FX_IR_I_SGD_NonBankFinInstSingapore_CurrencySwap_Amount_x000D_
Data Type = Bk_Number 19 - 9_x000D_
Bk_Currency = EUR</t>
        </r>
      </text>
    </comment>
    <comment ref="M9" authorId="0" shapeId="0" xr:uid="{00000000-0006-0000-3500-000028000000}">
      <text>
        <r>
          <rPr>
            <b/>
            <sz val="9"/>
            <color indexed="81"/>
            <rFont val="Tahoma"/>
            <family val="2"/>
          </rPr>
          <t>Metric = I_FX_IR_I_SGD_NonBankFinInstSingapore_OTCOptions_Amount_x000D_
Data Type = Bk_Number 19 - 9_x000D_
Bk_Currency = EUR</t>
        </r>
      </text>
    </comment>
    <comment ref="P9" authorId="0" shapeId="0" xr:uid="{00000000-0006-0000-3500-000029000000}">
      <text>
        <r>
          <rPr>
            <b/>
            <sz val="9"/>
            <color indexed="81"/>
            <rFont val="Tahoma"/>
            <family val="2"/>
          </rPr>
          <t>Metric = I_FX_IR_I_SGD_TotTrans_NonBankCustSingapore_Spot_Amount_x000D_
Data Type = Bk_Number 19 - 9_x000D_
Bk_Currency = EUR</t>
        </r>
      </text>
    </comment>
    <comment ref="Q9" authorId="0" shapeId="0" xr:uid="{00000000-0006-0000-3500-00002A000000}">
      <text>
        <r>
          <rPr>
            <b/>
            <sz val="9"/>
            <color indexed="81"/>
            <rFont val="Tahoma"/>
            <family val="2"/>
          </rPr>
          <t>Metric = I_FX_IR_I_SGD_TotTrans_NonBankCustSingapore_Forward_Amount_x000D_
Data Type = Bk_Number 19 - 9_x000D_
Bk_Currency = EUR</t>
        </r>
      </text>
    </comment>
    <comment ref="R9" authorId="0" shapeId="0" xr:uid="{00000000-0006-0000-3500-00002B000000}">
      <text>
        <r>
          <rPr>
            <b/>
            <sz val="9"/>
            <color indexed="81"/>
            <rFont val="Tahoma"/>
            <family val="2"/>
          </rPr>
          <t>Metric = I_FX_IR_I_SGD_TotTrans_NonBankCustSingapore_FxSwap_Amount_x000D_
Data Type = Bk_Number 19 - 9_x000D_
Bk_Currency = EUR</t>
        </r>
      </text>
    </comment>
    <comment ref="S9" authorId="0" shapeId="0" xr:uid="{00000000-0006-0000-3500-00002C000000}">
      <text>
        <r>
          <rPr>
            <b/>
            <sz val="9"/>
            <color indexed="81"/>
            <rFont val="Tahoma"/>
            <family val="2"/>
          </rPr>
          <t>Metric = I_FX_IR_I_SGD_TotTrans_NonBankCustSingapore_CurrencySwap_Amount_x000D_
Data Type = Bk_Number 19 - 9_x000D_
Bk_Currency = EUR</t>
        </r>
      </text>
    </comment>
    <comment ref="T9" authorId="0" shapeId="0" xr:uid="{00000000-0006-0000-3500-00002D000000}">
      <text>
        <r>
          <rPr>
            <b/>
            <sz val="9"/>
            <color indexed="81"/>
            <rFont val="Tahoma"/>
            <family val="2"/>
          </rPr>
          <t>Metric = I_FX_IR_I_SGD_TotTrans_NonBankCustSingapore_OTCOptions_Amount_x000D_
Data Type = Bk_Number 19 - 9_x000D_
Bk_Currency = EUR</t>
        </r>
      </text>
    </comment>
    <comment ref="W9" authorId="0" shapeId="0" xr:uid="{00000000-0006-0000-3500-00002E000000}">
      <text>
        <r>
          <rPr>
            <b/>
            <sz val="9"/>
            <color indexed="81"/>
            <rFont val="Tahoma"/>
            <family val="2"/>
          </rPr>
          <t>Metric = I_FX_IR_I_SGD_BankOutsSingapore_Spot_Amount_x000D_
Data Type = Bk_Number 19 - 9_x000D_
Bk_Currency = EUR</t>
        </r>
      </text>
    </comment>
    <comment ref="X9" authorId="0" shapeId="0" xr:uid="{00000000-0006-0000-3500-00002F000000}">
      <text>
        <r>
          <rPr>
            <b/>
            <sz val="9"/>
            <color indexed="81"/>
            <rFont val="Tahoma"/>
            <family val="2"/>
          </rPr>
          <t>Metric = I_FX_IR_I_SGD_BankOutsSingapore_Forward_Amount_x000D_
Data Type = Bk_Number 19 - 9_x000D_
Bk_Currency = EUR</t>
        </r>
      </text>
    </comment>
    <comment ref="Y9" authorId="0" shapeId="0" xr:uid="{00000000-0006-0000-3500-000030000000}">
      <text>
        <r>
          <rPr>
            <b/>
            <sz val="9"/>
            <color indexed="81"/>
            <rFont val="Tahoma"/>
            <family val="2"/>
          </rPr>
          <t>Metric = I_FX_IR_I_SGD_BankOutsSingapore_FxSwap_Amount_x000D_
Data Type = Bk_Number 19 - 9_x000D_
Bk_Currency = EUR</t>
        </r>
      </text>
    </comment>
    <comment ref="Z9" authorId="0" shapeId="0" xr:uid="{00000000-0006-0000-3500-000031000000}">
      <text>
        <r>
          <rPr>
            <b/>
            <sz val="9"/>
            <color indexed="81"/>
            <rFont val="Tahoma"/>
            <family val="2"/>
          </rPr>
          <t>Metric = I_FX_IR_I_SGD_BankOutsSingapore_CurrencySwap_Amount_x000D_
Data Type = Bk_Number 19 - 9_x000D_
Bk_Currency = EUR</t>
        </r>
      </text>
    </comment>
    <comment ref="AA9" authorId="0" shapeId="0" xr:uid="{00000000-0006-0000-3500-000032000000}">
      <text>
        <r>
          <rPr>
            <b/>
            <sz val="9"/>
            <color indexed="81"/>
            <rFont val="Tahoma"/>
            <family val="2"/>
          </rPr>
          <t>Metric = I_FX_IR_I_SGD_BankOutsSingapore_OTCOptions_Amount_x000D_
Data Type = Bk_Number 19 - 9_x000D_
Bk_Currency = EUR</t>
        </r>
      </text>
    </comment>
    <comment ref="AD9" authorId="0" shapeId="0" xr:uid="{00000000-0006-0000-3500-000033000000}">
      <text>
        <r>
          <rPr>
            <b/>
            <sz val="9"/>
            <color indexed="81"/>
            <rFont val="Tahoma"/>
            <family val="2"/>
          </rPr>
          <t>Metric = I_FX_IR_I_SGD_NonBankFinInstOutsSingapore_Spot_Amount_x000D_
Data Type = Bk_Number 19 - 9_x000D_
Bk_Currency = EUR</t>
        </r>
      </text>
    </comment>
    <comment ref="AE9" authorId="0" shapeId="0" xr:uid="{00000000-0006-0000-3500-000034000000}">
      <text>
        <r>
          <rPr>
            <b/>
            <sz val="9"/>
            <color indexed="81"/>
            <rFont val="Tahoma"/>
            <family val="2"/>
          </rPr>
          <t>Metric = I_FX_IR_I_SGD_NonBankFinInstOutsSingapore_Forward_Amount_x000D_
Data Type = Bk_Number 19 - 9_x000D_
Bk_Currency = EUR</t>
        </r>
      </text>
    </comment>
    <comment ref="AF9" authorId="0" shapeId="0" xr:uid="{00000000-0006-0000-3500-000035000000}">
      <text>
        <r>
          <rPr>
            <b/>
            <sz val="9"/>
            <color indexed="81"/>
            <rFont val="Tahoma"/>
            <family val="2"/>
          </rPr>
          <t>Metric = I_FX_IR_I_SGD_NonBankFinInstOutsSingapore_FxSwap_Amount_x000D_
Data Type = Bk_Number 19 - 9_x000D_
Bk_Currency = EUR</t>
        </r>
      </text>
    </comment>
    <comment ref="AG9" authorId="0" shapeId="0" xr:uid="{00000000-0006-0000-3500-000036000000}">
      <text>
        <r>
          <rPr>
            <b/>
            <sz val="9"/>
            <color indexed="81"/>
            <rFont val="Tahoma"/>
            <family val="2"/>
          </rPr>
          <t>Metric = I_FX_IR_I_SGD_NonBankFinInstOutsSingapore_CurrencySwap_Amount_x000D_
Data Type = Bk_Number 19 - 9_x000D_
Bk_Currency = EUR</t>
        </r>
      </text>
    </comment>
    <comment ref="AH9" authorId="0" shapeId="0" xr:uid="{00000000-0006-0000-3500-000037000000}">
      <text>
        <r>
          <rPr>
            <b/>
            <sz val="9"/>
            <color indexed="81"/>
            <rFont val="Tahoma"/>
            <family val="2"/>
          </rPr>
          <t>Metric = I_FX_IR_I_SGD_NonBankFinInstOutsSingapore_OTCOptions_Amount_x000D_
Data Type = Bk_Number 19 - 9_x000D_
Bk_Currency = EUR</t>
        </r>
      </text>
    </comment>
    <comment ref="AK9" authorId="0" shapeId="0" xr:uid="{00000000-0006-0000-3500-000038000000}">
      <text>
        <r>
          <rPr>
            <b/>
            <sz val="9"/>
            <color indexed="81"/>
            <rFont val="Tahoma"/>
            <family val="2"/>
          </rPr>
          <t>Metric = I_FX_IR_I_SGD_NonFinCustOutsSingapore_Spot_Amount_x000D_
Data Type = Bk_Number 19 - 9_x000D_
Bk_Currency = EUR</t>
        </r>
      </text>
    </comment>
    <comment ref="AL9" authorId="0" shapeId="0" xr:uid="{00000000-0006-0000-3500-000039000000}">
      <text>
        <r>
          <rPr>
            <b/>
            <sz val="9"/>
            <color indexed="81"/>
            <rFont val="Tahoma"/>
            <family val="2"/>
          </rPr>
          <t>Metric = I_FX_IR_I_SGD_NonFinCustOutsSingapore_Forward_Amount_x000D_
Data Type = Bk_Number 19 - 9_x000D_
Bk_Currency = EUR</t>
        </r>
      </text>
    </comment>
    <comment ref="AM9" authorId="0" shapeId="0" xr:uid="{00000000-0006-0000-3500-00003A000000}">
      <text>
        <r>
          <rPr>
            <b/>
            <sz val="9"/>
            <color indexed="81"/>
            <rFont val="Tahoma"/>
            <family val="2"/>
          </rPr>
          <t>Metric = I_FX_IR_I_SGD_NonFinCustOutsSingapore_FxSwap_Amount_x000D_
Data Type = Bk_Number 19 - 9_x000D_
Bk_Currency = EUR</t>
        </r>
      </text>
    </comment>
    <comment ref="AN9" authorId="0" shapeId="0" xr:uid="{00000000-0006-0000-3500-00003B000000}">
      <text>
        <r>
          <rPr>
            <b/>
            <sz val="9"/>
            <color indexed="81"/>
            <rFont val="Tahoma"/>
            <family val="2"/>
          </rPr>
          <t>Metric = I_FX_IR_I_SGD_NonFinCustOutsSingapore_CurrencySwap_Amount_x000D_
Data Type = Bk_Number 19 - 9_x000D_
Bk_Currency = EUR</t>
        </r>
      </text>
    </comment>
    <comment ref="AO9" authorId="0" shapeId="0" xr:uid="{00000000-0006-0000-3500-00003C000000}">
      <text>
        <r>
          <rPr>
            <b/>
            <sz val="9"/>
            <color indexed="81"/>
            <rFont val="Tahoma"/>
            <family val="2"/>
          </rPr>
          <t>Metric = I_FX_IR_I_SGD_NonFinCustOutsSingapore_OTCOptions_Amount_x000D_
Data Type = Bk_Number 19 - 9_x000D_
Bk_Currency = EUR</t>
        </r>
      </text>
    </comment>
    <comment ref="B10" authorId="0" shapeId="0" xr:uid="{00000000-0006-0000-3500-00003D000000}">
      <text>
        <r>
          <rPr>
            <b/>
            <sz val="9"/>
            <color indexed="81"/>
            <rFont val="Tahoma"/>
            <family val="2"/>
          </rPr>
          <t>Metric = I_FX_IR_I_SGD_BankSingapore_Spot_Amount_x000D_
Data Type = Bk_Number 19 - 9_x000D_
Bk_Currency = JPY</t>
        </r>
      </text>
    </comment>
    <comment ref="C10" authorId="0" shapeId="0" xr:uid="{00000000-0006-0000-3500-00003E000000}">
      <text>
        <r>
          <rPr>
            <b/>
            <sz val="9"/>
            <color indexed="81"/>
            <rFont val="Tahoma"/>
            <family val="2"/>
          </rPr>
          <t>Metric = I_FX_IR_I_SGD_BankSingapore_Forward_Amount_x000D_
Data Type = Bk_Number 19 - 9_x000D_
Bk_Currency = JPY</t>
        </r>
      </text>
    </comment>
    <comment ref="D10" authorId="0" shapeId="0" xr:uid="{00000000-0006-0000-3500-00003F000000}">
      <text>
        <r>
          <rPr>
            <b/>
            <sz val="9"/>
            <color indexed="81"/>
            <rFont val="Tahoma"/>
            <family val="2"/>
          </rPr>
          <t>Metric = I_FX_IR_I_SGD_BankSingapore_FxSwap_Amount_x000D_
Data Type = Bk_Number 19 - 9_x000D_
Bk_Currency = JPY</t>
        </r>
      </text>
    </comment>
    <comment ref="E10" authorId="0" shapeId="0" xr:uid="{00000000-0006-0000-3500-000040000000}">
      <text>
        <r>
          <rPr>
            <b/>
            <sz val="9"/>
            <color indexed="81"/>
            <rFont val="Tahoma"/>
            <family val="2"/>
          </rPr>
          <t>Metric = I_FX_IR_I_SGD_BankSingapore_CurrencySwap_Amount_x000D_
Data Type = Bk_Number 19 - 9_x000D_
Bk_Currency = JPY</t>
        </r>
      </text>
    </comment>
    <comment ref="F10" authorId="0" shapeId="0" xr:uid="{00000000-0006-0000-3500-000041000000}">
      <text>
        <r>
          <rPr>
            <b/>
            <sz val="9"/>
            <color indexed="81"/>
            <rFont val="Tahoma"/>
            <family val="2"/>
          </rPr>
          <t>Metric = I_FX_IR_I_SGD_BankSingapore_OTCOptions_Amount_x000D_
Data Type = Bk_Number 19 - 9_x000D_
Bk_Currency = JPY</t>
        </r>
      </text>
    </comment>
    <comment ref="I10" authorId="0" shapeId="0" xr:uid="{00000000-0006-0000-3500-000042000000}">
      <text>
        <r>
          <rPr>
            <b/>
            <sz val="9"/>
            <color indexed="81"/>
            <rFont val="Tahoma"/>
            <family val="2"/>
          </rPr>
          <t>Metric = I_FX_IR_I_SGD_NonBankFinInstSingapore_Spot_Amount_x000D_
Data Type = Bk_Number 19 - 9_x000D_
Bk_Currency = JPY</t>
        </r>
      </text>
    </comment>
    <comment ref="J10" authorId="0" shapeId="0" xr:uid="{00000000-0006-0000-3500-000043000000}">
      <text>
        <r>
          <rPr>
            <b/>
            <sz val="9"/>
            <color indexed="81"/>
            <rFont val="Tahoma"/>
            <family val="2"/>
          </rPr>
          <t>Metric = I_FX_IR_I_SGD_NonBankFinInstSingapore_Forward_Amount_x000D_
Data Type = Bk_Number 19 - 9_x000D_
Bk_Currency = JPY</t>
        </r>
      </text>
    </comment>
    <comment ref="K10" authorId="0" shapeId="0" xr:uid="{00000000-0006-0000-3500-000044000000}">
      <text>
        <r>
          <rPr>
            <b/>
            <sz val="9"/>
            <color indexed="81"/>
            <rFont val="Tahoma"/>
            <family val="2"/>
          </rPr>
          <t>Metric = I_FX_IR_I_SGD_NonBankFinInstSingapore_FxSwap_Amount_x000D_
Data Type = Bk_Number 19 - 9_x000D_
Bk_Currency = JPY</t>
        </r>
      </text>
    </comment>
    <comment ref="L10" authorId="0" shapeId="0" xr:uid="{00000000-0006-0000-3500-000045000000}">
      <text>
        <r>
          <rPr>
            <b/>
            <sz val="9"/>
            <color indexed="81"/>
            <rFont val="Tahoma"/>
            <family val="2"/>
          </rPr>
          <t>Metric = I_FX_IR_I_SGD_NonBankFinInstSingapore_CurrencySwap_Amount_x000D_
Data Type = Bk_Number 19 - 9_x000D_
Bk_Currency = JPY</t>
        </r>
      </text>
    </comment>
    <comment ref="M10" authorId="0" shapeId="0" xr:uid="{00000000-0006-0000-3500-000046000000}">
      <text>
        <r>
          <rPr>
            <b/>
            <sz val="9"/>
            <color indexed="81"/>
            <rFont val="Tahoma"/>
            <family val="2"/>
          </rPr>
          <t>Metric = I_FX_IR_I_SGD_NonBankFinInstSingapore_OTCOptions_Amount_x000D_
Data Type = Bk_Number 19 - 9_x000D_
Bk_Currency = JPY</t>
        </r>
      </text>
    </comment>
    <comment ref="P10" authorId="0" shapeId="0" xr:uid="{00000000-0006-0000-3500-000047000000}">
      <text>
        <r>
          <rPr>
            <b/>
            <sz val="9"/>
            <color indexed="81"/>
            <rFont val="Tahoma"/>
            <family val="2"/>
          </rPr>
          <t>Metric = I_FX_IR_I_SGD_TotTrans_NonBankCustSingapore_Spot_Amount_x000D_
Data Type = Bk_Number 19 - 9_x000D_
Bk_Currency = JPY</t>
        </r>
      </text>
    </comment>
    <comment ref="Q10" authorId="0" shapeId="0" xr:uid="{00000000-0006-0000-3500-000048000000}">
      <text>
        <r>
          <rPr>
            <b/>
            <sz val="9"/>
            <color indexed="81"/>
            <rFont val="Tahoma"/>
            <family val="2"/>
          </rPr>
          <t>Metric = I_FX_IR_I_SGD_TotTrans_NonBankCustSingapore_Forward_Amount_x000D_
Data Type = Bk_Number 19 - 9_x000D_
Bk_Currency = JPY</t>
        </r>
      </text>
    </comment>
    <comment ref="R10" authorId="0" shapeId="0" xr:uid="{00000000-0006-0000-3500-000049000000}">
      <text>
        <r>
          <rPr>
            <b/>
            <sz val="9"/>
            <color indexed="81"/>
            <rFont val="Tahoma"/>
            <family val="2"/>
          </rPr>
          <t>Metric = I_FX_IR_I_SGD_TotTrans_NonBankCustSingapore_FxSwap_Amount_x000D_
Data Type = Bk_Number 19 - 9_x000D_
Bk_Currency = JPY</t>
        </r>
      </text>
    </comment>
    <comment ref="S10" authorId="0" shapeId="0" xr:uid="{00000000-0006-0000-3500-00004A000000}">
      <text>
        <r>
          <rPr>
            <b/>
            <sz val="9"/>
            <color indexed="81"/>
            <rFont val="Tahoma"/>
            <family val="2"/>
          </rPr>
          <t>Metric = I_FX_IR_I_SGD_TotTrans_NonBankCustSingapore_CurrencySwap_Amount_x000D_
Data Type = Bk_Number 19 - 9_x000D_
Bk_Currency = JPY</t>
        </r>
      </text>
    </comment>
    <comment ref="T10" authorId="0" shapeId="0" xr:uid="{00000000-0006-0000-3500-00004B000000}">
      <text>
        <r>
          <rPr>
            <b/>
            <sz val="9"/>
            <color indexed="81"/>
            <rFont val="Tahoma"/>
            <family val="2"/>
          </rPr>
          <t>Metric = I_FX_IR_I_SGD_TotTrans_NonBankCustSingapore_OTCOptions_Amount_x000D_
Data Type = Bk_Number 19 - 9_x000D_
Bk_Currency = JPY</t>
        </r>
      </text>
    </comment>
    <comment ref="W10" authorId="0" shapeId="0" xr:uid="{00000000-0006-0000-3500-00004C000000}">
      <text>
        <r>
          <rPr>
            <b/>
            <sz val="9"/>
            <color indexed="81"/>
            <rFont val="Tahoma"/>
            <family val="2"/>
          </rPr>
          <t>Metric = I_FX_IR_I_SGD_BankOutsSingapore_Spot_Amount_x000D_
Data Type = Bk_Number 19 - 9_x000D_
Bk_Currency = JPY</t>
        </r>
      </text>
    </comment>
    <comment ref="X10" authorId="0" shapeId="0" xr:uid="{00000000-0006-0000-3500-00004D000000}">
      <text>
        <r>
          <rPr>
            <b/>
            <sz val="9"/>
            <color indexed="81"/>
            <rFont val="Tahoma"/>
            <family val="2"/>
          </rPr>
          <t>Metric = I_FX_IR_I_SGD_BankOutsSingapore_Forward_Amount_x000D_
Data Type = Bk_Number 19 - 9_x000D_
Bk_Currency = JPY</t>
        </r>
      </text>
    </comment>
    <comment ref="Y10" authorId="0" shapeId="0" xr:uid="{00000000-0006-0000-3500-00004E000000}">
      <text>
        <r>
          <rPr>
            <b/>
            <sz val="9"/>
            <color indexed="81"/>
            <rFont val="Tahoma"/>
            <family val="2"/>
          </rPr>
          <t>Metric = I_FX_IR_I_SGD_BankOutsSingapore_FxSwap_Amount_x000D_
Data Type = Bk_Number 19 - 9_x000D_
Bk_Currency = JPY</t>
        </r>
      </text>
    </comment>
    <comment ref="Z10" authorId="0" shapeId="0" xr:uid="{00000000-0006-0000-3500-00004F000000}">
      <text>
        <r>
          <rPr>
            <b/>
            <sz val="9"/>
            <color indexed="81"/>
            <rFont val="Tahoma"/>
            <family val="2"/>
          </rPr>
          <t>Metric = I_FX_IR_I_SGD_BankOutsSingapore_CurrencySwap_Amount_x000D_
Data Type = Bk_Number 19 - 9_x000D_
Bk_Currency = JPY</t>
        </r>
      </text>
    </comment>
    <comment ref="AA10" authorId="0" shapeId="0" xr:uid="{00000000-0006-0000-3500-000050000000}">
      <text>
        <r>
          <rPr>
            <b/>
            <sz val="9"/>
            <color indexed="81"/>
            <rFont val="Tahoma"/>
            <family val="2"/>
          </rPr>
          <t>Metric = I_FX_IR_I_SGD_BankOutsSingapore_OTCOptions_Amount_x000D_
Data Type = Bk_Number 19 - 9_x000D_
Bk_Currency = JPY</t>
        </r>
      </text>
    </comment>
    <comment ref="AD10" authorId="0" shapeId="0" xr:uid="{00000000-0006-0000-3500-000051000000}">
      <text>
        <r>
          <rPr>
            <b/>
            <sz val="9"/>
            <color indexed="81"/>
            <rFont val="Tahoma"/>
            <family val="2"/>
          </rPr>
          <t>Metric = I_FX_IR_I_SGD_NonBankFinInstOutsSingapore_Spot_Amount_x000D_
Data Type = Bk_Number 19 - 9_x000D_
Bk_Currency = JPY</t>
        </r>
      </text>
    </comment>
    <comment ref="AE10" authorId="0" shapeId="0" xr:uid="{00000000-0006-0000-3500-000052000000}">
      <text>
        <r>
          <rPr>
            <b/>
            <sz val="9"/>
            <color indexed="81"/>
            <rFont val="Tahoma"/>
            <family val="2"/>
          </rPr>
          <t>Metric = I_FX_IR_I_SGD_NonBankFinInstOutsSingapore_Forward_Amount_x000D_
Data Type = Bk_Number 19 - 9_x000D_
Bk_Currency = JPY</t>
        </r>
      </text>
    </comment>
    <comment ref="AF10" authorId="0" shapeId="0" xr:uid="{00000000-0006-0000-3500-000053000000}">
      <text>
        <r>
          <rPr>
            <b/>
            <sz val="9"/>
            <color indexed="81"/>
            <rFont val="Tahoma"/>
            <family val="2"/>
          </rPr>
          <t>Metric = I_FX_IR_I_SGD_NonBankFinInstOutsSingapore_FxSwap_Amount_x000D_
Data Type = Bk_Number 19 - 9_x000D_
Bk_Currency = JPY</t>
        </r>
      </text>
    </comment>
    <comment ref="AG10" authorId="0" shapeId="0" xr:uid="{00000000-0006-0000-3500-000054000000}">
      <text>
        <r>
          <rPr>
            <b/>
            <sz val="9"/>
            <color indexed="81"/>
            <rFont val="Tahoma"/>
            <family val="2"/>
          </rPr>
          <t>Metric = I_FX_IR_I_SGD_NonBankFinInstOutsSingapore_CurrencySwap_Amount_x000D_
Data Type = Bk_Number 19 - 9_x000D_
Bk_Currency = JPY</t>
        </r>
      </text>
    </comment>
    <comment ref="AH10" authorId="0" shapeId="0" xr:uid="{00000000-0006-0000-3500-000055000000}">
      <text>
        <r>
          <rPr>
            <b/>
            <sz val="9"/>
            <color indexed="81"/>
            <rFont val="Tahoma"/>
            <family val="2"/>
          </rPr>
          <t>Metric = I_FX_IR_I_SGD_NonBankFinInstOutsSingapore_OTCOptions_Amount_x000D_
Data Type = Bk_Number 19 - 9_x000D_
Bk_Currency = JPY</t>
        </r>
      </text>
    </comment>
    <comment ref="AK10" authorId="0" shapeId="0" xr:uid="{00000000-0006-0000-3500-000056000000}">
      <text>
        <r>
          <rPr>
            <b/>
            <sz val="9"/>
            <color indexed="81"/>
            <rFont val="Tahoma"/>
            <family val="2"/>
          </rPr>
          <t>Metric = I_FX_IR_I_SGD_NonFinCustOutsSingapore_Spot_Amount_x000D_
Data Type = Bk_Number 19 - 9_x000D_
Bk_Currency = JPY</t>
        </r>
      </text>
    </comment>
    <comment ref="AL10" authorId="0" shapeId="0" xr:uid="{00000000-0006-0000-3500-000057000000}">
      <text>
        <r>
          <rPr>
            <b/>
            <sz val="9"/>
            <color indexed="81"/>
            <rFont val="Tahoma"/>
            <family val="2"/>
          </rPr>
          <t>Metric = I_FX_IR_I_SGD_NonFinCustOutsSingapore_Forward_Amount_x000D_
Data Type = Bk_Number 19 - 9_x000D_
Bk_Currency = JPY</t>
        </r>
      </text>
    </comment>
    <comment ref="AM10" authorId="0" shapeId="0" xr:uid="{00000000-0006-0000-3500-000058000000}">
      <text>
        <r>
          <rPr>
            <b/>
            <sz val="9"/>
            <color indexed="81"/>
            <rFont val="Tahoma"/>
            <family val="2"/>
          </rPr>
          <t>Metric = I_FX_IR_I_SGD_NonFinCustOutsSingapore_FxSwap_Amount_x000D_
Data Type = Bk_Number 19 - 9_x000D_
Bk_Currency = JPY</t>
        </r>
      </text>
    </comment>
    <comment ref="AN10" authorId="0" shapeId="0" xr:uid="{00000000-0006-0000-3500-000059000000}">
      <text>
        <r>
          <rPr>
            <b/>
            <sz val="9"/>
            <color indexed="81"/>
            <rFont val="Tahoma"/>
            <family val="2"/>
          </rPr>
          <t>Metric = I_FX_IR_I_SGD_NonFinCustOutsSingapore_CurrencySwap_Amount_x000D_
Data Type = Bk_Number 19 - 9_x000D_
Bk_Currency = JPY</t>
        </r>
      </text>
    </comment>
    <comment ref="AO10" authorId="0" shapeId="0" xr:uid="{00000000-0006-0000-3500-00005A000000}">
      <text>
        <r>
          <rPr>
            <b/>
            <sz val="9"/>
            <color indexed="81"/>
            <rFont val="Tahoma"/>
            <family val="2"/>
          </rPr>
          <t>Metric = I_FX_IR_I_SGD_NonFinCustOutsSingapore_OTCOptions_Amount_x000D_
Data Type = Bk_Number 19 - 9_x000D_
Bk_Currency = JPY</t>
        </r>
      </text>
    </comment>
    <comment ref="B11" authorId="0" shapeId="0" xr:uid="{00000000-0006-0000-3500-00005B000000}">
      <text>
        <r>
          <rPr>
            <b/>
            <sz val="9"/>
            <color indexed="81"/>
            <rFont val="Tahoma"/>
            <family val="2"/>
          </rPr>
          <t>Metric = I_FX_IR_I_SGD_BankSingapore_Spot_Amount_x000D_
Data Type = Bk_Number 19 - 9_x000D_
Bk_OtherCurrencies = RMB</t>
        </r>
      </text>
    </comment>
    <comment ref="C11" authorId="0" shapeId="0" xr:uid="{00000000-0006-0000-3500-00005C000000}">
      <text>
        <r>
          <rPr>
            <b/>
            <sz val="9"/>
            <color indexed="81"/>
            <rFont val="Tahoma"/>
            <family val="2"/>
          </rPr>
          <t>Metric = I_FX_IR_I_SGD_BankSingapore_Forward_Amount_x000D_
Data Type = Bk_Number 19 - 9_x000D_
Bk_OtherCurrencies = RMB</t>
        </r>
      </text>
    </comment>
    <comment ref="D11" authorId="0" shapeId="0" xr:uid="{00000000-0006-0000-3500-00005D000000}">
      <text>
        <r>
          <rPr>
            <b/>
            <sz val="9"/>
            <color indexed="81"/>
            <rFont val="Tahoma"/>
            <family val="2"/>
          </rPr>
          <t>Metric = I_FX_IR_I_SGD_BankSingapore_FxSwap_Amount_x000D_
Data Type = Bk_Number 19 - 9_x000D_
Bk_OtherCurrencies = RMB</t>
        </r>
      </text>
    </comment>
    <comment ref="E11" authorId="0" shapeId="0" xr:uid="{00000000-0006-0000-3500-00005E000000}">
      <text>
        <r>
          <rPr>
            <b/>
            <sz val="9"/>
            <color indexed="81"/>
            <rFont val="Tahoma"/>
            <family val="2"/>
          </rPr>
          <t>Metric = I_FX_IR_I_SGD_BankSingapore_CurrencySwap_Amount_x000D_
Data Type = Bk_Number 19 - 9_x000D_
Bk_OtherCurrencies = RMB</t>
        </r>
      </text>
    </comment>
    <comment ref="F11" authorId="0" shapeId="0" xr:uid="{00000000-0006-0000-3500-00005F000000}">
      <text>
        <r>
          <rPr>
            <b/>
            <sz val="9"/>
            <color indexed="81"/>
            <rFont val="Tahoma"/>
            <family val="2"/>
          </rPr>
          <t>Metric = I_FX_IR_I_SGD_BankSingapore_OTCOptions_Amount_x000D_
Data Type = Bk_Number 19 - 9_x000D_
Bk_OtherCurrencies = RMB</t>
        </r>
      </text>
    </comment>
    <comment ref="G11" authorId="0" shapeId="0" xr:uid="{00000000-0006-0000-3500-000060000000}">
      <text>
        <r>
          <rPr>
            <b/>
            <sz val="9"/>
            <color indexed="81"/>
            <rFont val="Tahoma"/>
            <family val="2"/>
          </rPr>
          <t>Metric = I_FX_IR_I_SGD_BankSingapore_ExchTradeOptions_Amount_x000D_
Data Type = Bk_Number 19 - 9_x000D_
Bk_OtherCurrencies = RMB</t>
        </r>
      </text>
    </comment>
    <comment ref="H11" authorId="0" shapeId="0" xr:uid="{00000000-0006-0000-3500-000061000000}">
      <text>
        <r>
          <rPr>
            <b/>
            <sz val="9"/>
            <color indexed="81"/>
            <rFont val="Tahoma"/>
            <family val="2"/>
          </rPr>
          <t>Metric = I_FX_IR_I_SGD_BankSingapore_CurrencyFutures_Amount_x000D_
Data Type = Bk_Number 19 - 9_x000D_
Bk_OtherCurrencies = RMB</t>
        </r>
      </text>
    </comment>
    <comment ref="I11" authorId="0" shapeId="0" xr:uid="{00000000-0006-0000-3500-000062000000}">
      <text>
        <r>
          <rPr>
            <b/>
            <sz val="9"/>
            <color indexed="81"/>
            <rFont val="Tahoma"/>
            <family val="2"/>
          </rPr>
          <t>Metric = I_FX_IR_I_SGD_NonBankFinInstSingapore_Spot_Amount_x000D_
Data Type = Bk_Number 19 - 9_x000D_
Bk_OtherCurrencies = RMB</t>
        </r>
      </text>
    </comment>
    <comment ref="J11" authorId="0" shapeId="0" xr:uid="{00000000-0006-0000-3500-000063000000}">
      <text>
        <r>
          <rPr>
            <b/>
            <sz val="9"/>
            <color indexed="81"/>
            <rFont val="Tahoma"/>
            <family val="2"/>
          </rPr>
          <t>Metric = I_FX_IR_I_SGD_NonBankFinInstSingapore_Forward_Amount_x000D_
Data Type = Bk_Number 19 - 9_x000D_
Bk_OtherCurrencies = RMB</t>
        </r>
      </text>
    </comment>
    <comment ref="K11" authorId="0" shapeId="0" xr:uid="{00000000-0006-0000-3500-000064000000}">
      <text>
        <r>
          <rPr>
            <b/>
            <sz val="9"/>
            <color indexed="81"/>
            <rFont val="Tahoma"/>
            <family val="2"/>
          </rPr>
          <t>Metric = I_FX_IR_I_SGD_NonBankFinInstSingapore_FxSwap_Amount_x000D_
Data Type = Bk_Number 19 - 9_x000D_
Bk_OtherCurrencies = RMB</t>
        </r>
      </text>
    </comment>
    <comment ref="L11" authorId="0" shapeId="0" xr:uid="{00000000-0006-0000-3500-000065000000}">
      <text>
        <r>
          <rPr>
            <b/>
            <sz val="9"/>
            <color indexed="81"/>
            <rFont val="Tahoma"/>
            <family val="2"/>
          </rPr>
          <t>Metric = I_FX_IR_I_SGD_NonBankFinInstSingapore_CurrencySwap_Amount_x000D_
Data Type = Bk_Number 19 - 9_x000D_
Bk_OtherCurrencies = RMB</t>
        </r>
      </text>
    </comment>
    <comment ref="M11" authorId="0" shapeId="0" xr:uid="{00000000-0006-0000-3500-000066000000}">
      <text>
        <r>
          <rPr>
            <b/>
            <sz val="9"/>
            <color indexed="81"/>
            <rFont val="Tahoma"/>
            <family val="2"/>
          </rPr>
          <t>Metric = I_FX_IR_I_SGD_NonBankFinInstSingapore_OTCOptions_Amount_x000D_
Data Type = Bk_Number 19 - 9_x000D_
Bk_OtherCurrencies = RMB</t>
        </r>
      </text>
    </comment>
    <comment ref="N11" authorId="0" shapeId="0" xr:uid="{00000000-0006-0000-3500-000067000000}">
      <text>
        <r>
          <rPr>
            <b/>
            <sz val="9"/>
            <color indexed="81"/>
            <rFont val="Tahoma"/>
            <family val="2"/>
          </rPr>
          <t>Metric = I_FX_IR_I_SGD_NonBankFinInstSingapore_ExchTradeOptions_Amount_x000D_
Data Type = Bk_Number 19 - 9_x000D_
Bk_OtherCurrencies = RMB</t>
        </r>
      </text>
    </comment>
    <comment ref="O11" authorId="0" shapeId="0" xr:uid="{00000000-0006-0000-3500-000068000000}">
      <text>
        <r>
          <rPr>
            <b/>
            <sz val="9"/>
            <color indexed="81"/>
            <rFont val="Tahoma"/>
            <family val="2"/>
          </rPr>
          <t>Metric = I_FX_IR_I_SGD_NonBankFinInstSingapore_CurrencyFutures_Amount_x000D_
Data Type = Bk_Number 19 - 9_x000D_
Bk_OtherCurrencies = RMB</t>
        </r>
      </text>
    </comment>
    <comment ref="P11" authorId="0" shapeId="0" xr:uid="{00000000-0006-0000-3500-000069000000}">
      <text>
        <r>
          <rPr>
            <b/>
            <sz val="9"/>
            <color indexed="81"/>
            <rFont val="Tahoma"/>
            <family val="2"/>
          </rPr>
          <t>Metric = I_FX_IR_I_SGD_TotTrans_NonBankCustSingapore_Spot_Amount_x000D_
Data Type = Bk_Number 19 - 9_x000D_
Bk_OtherCurrencies = RMB</t>
        </r>
      </text>
    </comment>
    <comment ref="Q11" authorId="0" shapeId="0" xr:uid="{00000000-0006-0000-3500-00006A000000}">
      <text>
        <r>
          <rPr>
            <b/>
            <sz val="9"/>
            <color indexed="81"/>
            <rFont val="Tahoma"/>
            <family val="2"/>
          </rPr>
          <t>Metric = I_FX_IR_I_SGD_TotTrans_NonBankCustSingapore_Forward_Amount_x000D_
Data Type = Bk_Number 19 - 9_x000D_
Bk_OtherCurrencies = RMB</t>
        </r>
      </text>
    </comment>
    <comment ref="R11" authorId="0" shapeId="0" xr:uid="{00000000-0006-0000-3500-00006B000000}">
      <text>
        <r>
          <rPr>
            <b/>
            <sz val="9"/>
            <color indexed="81"/>
            <rFont val="Tahoma"/>
            <family val="2"/>
          </rPr>
          <t>Metric = I_FX_IR_I_SGD_TotTrans_NonBankCustSingapore_FxSwap_Amount_x000D_
Data Type = Bk_Number 19 - 9_x000D_
Bk_OtherCurrencies = RMB</t>
        </r>
      </text>
    </comment>
    <comment ref="S11" authorId="0" shapeId="0" xr:uid="{00000000-0006-0000-3500-00006C000000}">
      <text>
        <r>
          <rPr>
            <b/>
            <sz val="9"/>
            <color indexed="81"/>
            <rFont val="Tahoma"/>
            <family val="2"/>
          </rPr>
          <t>Metric = I_FX_IR_I_SGD_TotTrans_NonBankCustSingapore_CurrencySwap_Amount_x000D_
Data Type = Bk_Number 19 - 9_x000D_
Bk_OtherCurrencies = RMB</t>
        </r>
      </text>
    </comment>
    <comment ref="T11" authorId="0" shapeId="0" xr:uid="{00000000-0006-0000-3500-00006D000000}">
      <text>
        <r>
          <rPr>
            <b/>
            <sz val="9"/>
            <color indexed="81"/>
            <rFont val="Tahoma"/>
            <family val="2"/>
          </rPr>
          <t>Metric = I_FX_IR_I_SGD_TotTrans_NonBankCustSingapore_OTCOptions_Amount_x000D_
Data Type = Bk_Number 19 - 9_x000D_
Bk_OtherCurrencies = RMB</t>
        </r>
      </text>
    </comment>
    <comment ref="U11" authorId="0" shapeId="0" xr:uid="{00000000-0006-0000-3500-00006E000000}">
      <text>
        <r>
          <rPr>
            <b/>
            <sz val="9"/>
            <color indexed="81"/>
            <rFont val="Tahoma"/>
            <family val="2"/>
          </rPr>
          <t>Metric = I_FX_IR_I_SGD_TotTrans_NonBankCustSingapore_ExchTradeOptions_Amount_x000D_
Data Type = Bk_Number 19 - 9_x000D_
Bk_OtherCurrencies = RMB</t>
        </r>
      </text>
    </comment>
    <comment ref="V11" authorId="0" shapeId="0" xr:uid="{00000000-0006-0000-3500-00006F000000}">
      <text>
        <r>
          <rPr>
            <b/>
            <sz val="9"/>
            <color indexed="81"/>
            <rFont val="Tahoma"/>
            <family val="2"/>
          </rPr>
          <t>Metric = I_FX_IR_I_SGD_TotTrans_NonBankCustSingapore_CurrencyFutures_Amount_x000D_
Data Type = Bk_Number 19 - 9_x000D_
Bk_OtherCurrencies = RMB</t>
        </r>
      </text>
    </comment>
    <comment ref="W11" authorId="0" shapeId="0" xr:uid="{00000000-0006-0000-3500-000070000000}">
      <text>
        <r>
          <rPr>
            <b/>
            <sz val="9"/>
            <color indexed="81"/>
            <rFont val="Tahoma"/>
            <family val="2"/>
          </rPr>
          <t>Metric = I_FX_IR_I_SGD_BankOutsSingapore_Spot_Amount_x000D_
Data Type = Bk_Number 19 - 9_x000D_
Bk_OtherCurrencies = RMB</t>
        </r>
      </text>
    </comment>
    <comment ref="X11" authorId="0" shapeId="0" xr:uid="{00000000-0006-0000-3500-000071000000}">
      <text>
        <r>
          <rPr>
            <b/>
            <sz val="9"/>
            <color indexed="81"/>
            <rFont val="Tahoma"/>
            <family val="2"/>
          </rPr>
          <t>Metric = I_FX_IR_I_SGD_BankOutsSingapore_Forward_Amount_x000D_
Data Type = Bk_Number 19 - 9_x000D_
Bk_OtherCurrencies = RMB</t>
        </r>
      </text>
    </comment>
    <comment ref="Y11" authorId="0" shapeId="0" xr:uid="{00000000-0006-0000-3500-000072000000}">
      <text>
        <r>
          <rPr>
            <b/>
            <sz val="9"/>
            <color indexed="81"/>
            <rFont val="Tahoma"/>
            <family val="2"/>
          </rPr>
          <t>Metric = I_FX_IR_I_SGD_BankOutsSingapore_FxSwap_Amount_x000D_
Data Type = Bk_Number 19 - 9_x000D_
Bk_OtherCurrencies = RMB</t>
        </r>
      </text>
    </comment>
    <comment ref="Z11" authorId="0" shapeId="0" xr:uid="{00000000-0006-0000-3500-000073000000}">
      <text>
        <r>
          <rPr>
            <b/>
            <sz val="9"/>
            <color indexed="81"/>
            <rFont val="Tahoma"/>
            <family val="2"/>
          </rPr>
          <t>Metric = I_FX_IR_I_SGD_BankOutsSingapore_CurrencySwap_Amount_x000D_
Data Type = Bk_Number 19 - 9_x000D_
Bk_OtherCurrencies = RMB</t>
        </r>
      </text>
    </comment>
    <comment ref="AA11" authorId="0" shapeId="0" xr:uid="{00000000-0006-0000-3500-000074000000}">
      <text>
        <r>
          <rPr>
            <b/>
            <sz val="9"/>
            <color indexed="81"/>
            <rFont val="Tahoma"/>
            <family val="2"/>
          </rPr>
          <t>Metric = I_FX_IR_I_SGD_BankOutsSingapore_OTCOptions_Amount_x000D_
Data Type = Bk_Number 19 - 9_x000D_
Bk_OtherCurrencies = RMB</t>
        </r>
      </text>
    </comment>
    <comment ref="AB11" authorId="0" shapeId="0" xr:uid="{00000000-0006-0000-3500-000075000000}">
      <text>
        <r>
          <rPr>
            <b/>
            <sz val="9"/>
            <color indexed="81"/>
            <rFont val="Tahoma"/>
            <family val="2"/>
          </rPr>
          <t>Metric = I_FX_IR_I_SGD_BankOutsSingapore_ExchTradeOptions_Amount_x000D_
Data Type = Bk_Number 19 - 9_x000D_
Bk_OtherCurrencies = RMB</t>
        </r>
      </text>
    </comment>
    <comment ref="AC11" authorId="0" shapeId="0" xr:uid="{00000000-0006-0000-3500-000076000000}">
      <text>
        <r>
          <rPr>
            <b/>
            <sz val="9"/>
            <color indexed="81"/>
            <rFont val="Tahoma"/>
            <family val="2"/>
          </rPr>
          <t>Metric = I_FX_IR_I_SGD_BankOutsSingapore_CurrencyFutures_Amount_x000D_
Data Type = Bk_Number 19 - 9_x000D_
Bk_OtherCurrencies = RMB</t>
        </r>
      </text>
    </comment>
    <comment ref="AD11" authorId="0" shapeId="0" xr:uid="{00000000-0006-0000-3500-000077000000}">
      <text>
        <r>
          <rPr>
            <b/>
            <sz val="9"/>
            <color indexed="81"/>
            <rFont val="Tahoma"/>
            <family val="2"/>
          </rPr>
          <t>Metric = I_FX_IR_I_SGD_NonBankFinInstOutsSingapore_Spot_Amount_x000D_
Data Type = Bk_Number 19 - 9_x000D_
Bk_OtherCurrencies = RMB</t>
        </r>
      </text>
    </comment>
    <comment ref="AE11" authorId="0" shapeId="0" xr:uid="{00000000-0006-0000-3500-000078000000}">
      <text>
        <r>
          <rPr>
            <b/>
            <sz val="9"/>
            <color indexed="81"/>
            <rFont val="Tahoma"/>
            <family val="2"/>
          </rPr>
          <t>Metric = I_FX_IR_I_SGD_NonBankFinInstOutsSingapore_Forward_Amount_x000D_
Data Type = Bk_Number 19 - 9_x000D_
Bk_OtherCurrencies = RMB</t>
        </r>
      </text>
    </comment>
    <comment ref="AF11" authorId="0" shapeId="0" xr:uid="{00000000-0006-0000-3500-000079000000}">
      <text>
        <r>
          <rPr>
            <b/>
            <sz val="9"/>
            <color indexed="81"/>
            <rFont val="Tahoma"/>
            <family val="2"/>
          </rPr>
          <t>Metric = I_FX_IR_I_SGD_NonBankFinInstOutsSingapore_FxSwap_Amount_x000D_
Data Type = Bk_Number 19 - 9_x000D_
Bk_OtherCurrencies = RMB</t>
        </r>
      </text>
    </comment>
    <comment ref="AG11" authorId="0" shapeId="0" xr:uid="{00000000-0006-0000-3500-00007A000000}">
      <text>
        <r>
          <rPr>
            <b/>
            <sz val="9"/>
            <color indexed="81"/>
            <rFont val="Tahoma"/>
            <family val="2"/>
          </rPr>
          <t>Metric = I_FX_IR_I_SGD_NonBankFinInstOutsSingapore_CurrencySwap_Amount_x000D_
Data Type = Bk_Number 19 - 9_x000D_
Bk_OtherCurrencies = RMB</t>
        </r>
      </text>
    </comment>
    <comment ref="AH11" authorId="0" shapeId="0" xr:uid="{00000000-0006-0000-3500-00007B000000}">
      <text>
        <r>
          <rPr>
            <b/>
            <sz val="9"/>
            <color indexed="81"/>
            <rFont val="Tahoma"/>
            <family val="2"/>
          </rPr>
          <t>Metric = I_FX_IR_I_SGD_NonBankFinInstOutsSingapore_OTCOptions_Amount_x000D_
Data Type = Bk_Number 19 - 9_x000D_
Bk_OtherCurrencies = RMB</t>
        </r>
      </text>
    </comment>
    <comment ref="AI11" authorId="0" shapeId="0" xr:uid="{00000000-0006-0000-3500-00007C000000}">
      <text>
        <r>
          <rPr>
            <b/>
            <sz val="9"/>
            <color indexed="81"/>
            <rFont val="Tahoma"/>
            <family val="2"/>
          </rPr>
          <t>Metric = I_FX_IR_I_SGD_NonBankFinInstOutsSingapore_ExchTradeOptions_Amount_x000D_
Data Type = Bk_Number 19 - 9_x000D_
Bk_OtherCurrencies = RMB</t>
        </r>
      </text>
    </comment>
    <comment ref="AJ11" authorId="0" shapeId="0" xr:uid="{00000000-0006-0000-3500-00007D000000}">
      <text>
        <r>
          <rPr>
            <b/>
            <sz val="9"/>
            <color indexed="81"/>
            <rFont val="Tahoma"/>
            <family val="2"/>
          </rPr>
          <t>Metric = I_FX_IR_I_SGD_NonBankFinInstOutsSingapore_CurrencyFutures_Amount_x000D_
Data Type = Bk_Number 19 - 9_x000D_
Bk_OtherCurrencies = RMB</t>
        </r>
      </text>
    </comment>
    <comment ref="AK11" authorId="0" shapeId="0" xr:uid="{00000000-0006-0000-3500-00007E000000}">
      <text>
        <r>
          <rPr>
            <b/>
            <sz val="9"/>
            <color indexed="81"/>
            <rFont val="Tahoma"/>
            <family val="2"/>
          </rPr>
          <t>Metric = I_FX_IR_I_SGD_NonFinCustOutsSingapore_Spot_Amount_x000D_
Data Type = Bk_Number 19 - 9_x000D_
Bk_OtherCurrencies = RMB</t>
        </r>
      </text>
    </comment>
    <comment ref="AL11" authorId="0" shapeId="0" xr:uid="{00000000-0006-0000-3500-00007F000000}">
      <text>
        <r>
          <rPr>
            <b/>
            <sz val="9"/>
            <color indexed="81"/>
            <rFont val="Tahoma"/>
            <family val="2"/>
          </rPr>
          <t>Metric = I_FX_IR_I_SGD_NonFinCustOutsSingapore_Forward_Amount_x000D_
Data Type = Bk_Number 19 - 9_x000D_
Bk_OtherCurrencies = RMB</t>
        </r>
      </text>
    </comment>
    <comment ref="AM11" authorId="0" shapeId="0" xr:uid="{00000000-0006-0000-3500-000080000000}">
      <text>
        <r>
          <rPr>
            <b/>
            <sz val="9"/>
            <color indexed="81"/>
            <rFont val="Tahoma"/>
            <family val="2"/>
          </rPr>
          <t>Metric = I_FX_IR_I_SGD_NonFinCustOutsSingapore_FxSwap_Amount_x000D_
Data Type = Bk_Number 19 - 9_x000D_
Bk_OtherCurrencies = RMB</t>
        </r>
      </text>
    </comment>
    <comment ref="AN11" authorId="0" shapeId="0" xr:uid="{00000000-0006-0000-3500-000081000000}">
      <text>
        <r>
          <rPr>
            <b/>
            <sz val="9"/>
            <color indexed="81"/>
            <rFont val="Tahoma"/>
            <family val="2"/>
          </rPr>
          <t>Metric = I_FX_IR_I_SGD_NonFinCustOutsSingapore_CurrencySwap_Amount_x000D_
Data Type = Bk_Number 19 - 9_x000D_
Bk_OtherCurrencies = RMB</t>
        </r>
      </text>
    </comment>
    <comment ref="AO11" authorId="0" shapeId="0" xr:uid="{00000000-0006-0000-3500-000082000000}">
      <text>
        <r>
          <rPr>
            <b/>
            <sz val="9"/>
            <color indexed="81"/>
            <rFont val="Tahoma"/>
            <family val="2"/>
          </rPr>
          <t>Metric = I_FX_IR_I_SGD_NonFinCustOutsSingapore_OTCOptions_Amount_x000D_
Data Type = Bk_Number 19 - 9_x000D_
Bk_OtherCurrencies = RMB</t>
        </r>
      </text>
    </comment>
    <comment ref="AP11" authorId="0" shapeId="0" xr:uid="{00000000-0006-0000-3500-000083000000}">
      <text>
        <r>
          <rPr>
            <b/>
            <sz val="9"/>
            <color indexed="81"/>
            <rFont val="Tahoma"/>
            <family val="2"/>
          </rPr>
          <t>Metric = I_FX_IR_I_SGD_NonFinCustOutsSingapore_ExchTradeOptions_Amount_x000D_
Data Type = Bk_Number 19 - 9_x000D_
Bk_OtherCurrencies = RMB</t>
        </r>
      </text>
    </comment>
    <comment ref="AQ11" authorId="0" shapeId="0" xr:uid="{00000000-0006-0000-3500-000084000000}">
      <text>
        <r>
          <rPr>
            <b/>
            <sz val="9"/>
            <color indexed="81"/>
            <rFont val="Tahoma"/>
            <family val="2"/>
          </rPr>
          <t>Metric = I_FX_IR_I_SGD_NonFinCustOutsSingapore_CurrencyFutures_Amount_x000D_
Data Type = Bk_Number 19 - 9_x000D_
Bk_OtherCurrencies = RMB</t>
        </r>
      </text>
    </comment>
    <comment ref="B12" authorId="0" shapeId="0" xr:uid="{00000000-0006-0000-3500-000085000000}">
      <text>
        <r>
          <rPr>
            <b/>
            <sz val="9"/>
            <color indexed="81"/>
            <rFont val="Tahoma"/>
            <family val="2"/>
          </rPr>
          <t>Metric = I_FX_IR_I_SGDAgainst_WhichCNH_BankSingapore_Spot_x000D_
Data Type = Bk_Number 19 - 9</t>
        </r>
      </text>
    </comment>
    <comment ref="C12" authorId="0" shapeId="0" xr:uid="{00000000-0006-0000-3500-000086000000}">
      <text>
        <r>
          <rPr>
            <b/>
            <sz val="9"/>
            <color indexed="81"/>
            <rFont val="Tahoma"/>
            <family val="2"/>
          </rPr>
          <t>Metric = I_FX_IR_I_SGDAgainst_WhichCNH_BankSingapore_Forward_x000D_
Data Type = Bk_Number 19 - 9</t>
        </r>
      </text>
    </comment>
    <comment ref="D12" authorId="0" shapeId="0" xr:uid="{00000000-0006-0000-3500-000087000000}">
      <text>
        <r>
          <rPr>
            <b/>
            <sz val="9"/>
            <color indexed="81"/>
            <rFont val="Tahoma"/>
            <family val="2"/>
          </rPr>
          <t>Metric = I_FX_IR_I_SGDAgainst_WhichCNH_BankSingapore_FxSwap_x000D_
Data Type = Bk_Number 19 - 9</t>
        </r>
      </text>
    </comment>
    <comment ref="E12" authorId="0" shapeId="0" xr:uid="{00000000-0006-0000-3500-000088000000}">
      <text>
        <r>
          <rPr>
            <b/>
            <sz val="9"/>
            <color indexed="81"/>
            <rFont val="Tahoma"/>
            <family val="2"/>
          </rPr>
          <t>Metric = I_FX_IR_I_SGDAgainst_WhichCNH_BankSingapore_CurrencySwap_x000D_
Data Type = Bk_Number 19 - 9</t>
        </r>
      </text>
    </comment>
    <comment ref="F12" authorId="0" shapeId="0" xr:uid="{00000000-0006-0000-3500-000089000000}">
      <text>
        <r>
          <rPr>
            <b/>
            <sz val="9"/>
            <color indexed="81"/>
            <rFont val="Tahoma"/>
            <family val="2"/>
          </rPr>
          <t>Metric = I_FX_IR_I_SGDAgainst_WhichCNH_BankSingapore_OTCOptions_x000D_
Data Type = Bk_Number 19 - 9</t>
        </r>
      </text>
    </comment>
    <comment ref="G12" authorId="0" shapeId="0" xr:uid="{00000000-0006-0000-3500-00008A000000}">
      <text>
        <r>
          <rPr>
            <b/>
            <sz val="9"/>
            <color indexed="81"/>
            <rFont val="Tahoma"/>
            <family val="2"/>
          </rPr>
          <t>Metric = I_FX_IR_I_SGDAgainst_WhichCNH_BankSingapore_ExchTradeOptions_x000D_
Data Type = Bk_Number 19 - 9</t>
        </r>
      </text>
    </comment>
    <comment ref="H12" authorId="0" shapeId="0" xr:uid="{00000000-0006-0000-3500-00008B000000}">
      <text>
        <r>
          <rPr>
            <b/>
            <sz val="9"/>
            <color indexed="81"/>
            <rFont val="Tahoma"/>
            <family val="2"/>
          </rPr>
          <t>Metric = I_FX_IR_I_SGDAgainst_WhichCNH_BankSingapore_CurrencyFutures_x000D_
Data Type = Bk_Number 19 - 9</t>
        </r>
      </text>
    </comment>
    <comment ref="I12" authorId="0" shapeId="0" xr:uid="{00000000-0006-0000-3500-00008C000000}">
      <text>
        <r>
          <rPr>
            <b/>
            <sz val="9"/>
            <color indexed="81"/>
            <rFont val="Tahoma"/>
            <family val="2"/>
          </rPr>
          <t>Metric = I_FX_IR_I_SGDAgainst_WhichCNH_NonBankFinInstSingapore_Spot_x000D_
Data Type = Bk_Number 19 - 9</t>
        </r>
      </text>
    </comment>
    <comment ref="J12" authorId="0" shapeId="0" xr:uid="{00000000-0006-0000-3500-00008D000000}">
      <text>
        <r>
          <rPr>
            <b/>
            <sz val="9"/>
            <color indexed="81"/>
            <rFont val="Tahoma"/>
            <family val="2"/>
          </rPr>
          <t>Metric = I_FX_IR_I_SGDAgainst_WhichCNH_NonBankFinInstSingapore_Forward_x000D_
Data Type = Bk_Number 19 - 9</t>
        </r>
      </text>
    </comment>
    <comment ref="K12" authorId="0" shapeId="0" xr:uid="{00000000-0006-0000-3500-00008E000000}">
      <text>
        <r>
          <rPr>
            <b/>
            <sz val="9"/>
            <color indexed="81"/>
            <rFont val="Tahoma"/>
            <family val="2"/>
          </rPr>
          <t>Metric = I_FX_IR_I_SGDAgainst_WhichCNH_NonBankFinInstSingapore_FxSwap_x000D_
Data Type = Bk_Number 19 - 9</t>
        </r>
      </text>
    </comment>
    <comment ref="L12" authorId="0" shapeId="0" xr:uid="{00000000-0006-0000-3500-00008F000000}">
      <text>
        <r>
          <rPr>
            <b/>
            <sz val="9"/>
            <color indexed="81"/>
            <rFont val="Tahoma"/>
            <family val="2"/>
          </rPr>
          <t>Metric = I_FX_IR_I_SGDAgainst_WhichCNH_NonBankFinInstSingapore_CurrencySwap_x000D_
Data Type = Bk_Number 19 - 9</t>
        </r>
      </text>
    </comment>
    <comment ref="M12" authorId="0" shapeId="0" xr:uid="{00000000-0006-0000-3500-000090000000}">
      <text>
        <r>
          <rPr>
            <b/>
            <sz val="9"/>
            <color indexed="81"/>
            <rFont val="Tahoma"/>
            <family val="2"/>
          </rPr>
          <t>Metric = I_FX_IR_I_SGDAgainst_WhichCNH_NonBankFinInstSingapore_OTCOptions_x000D_
Data Type = Bk_Number 19 - 9</t>
        </r>
      </text>
    </comment>
    <comment ref="N12" authorId="0" shapeId="0" xr:uid="{00000000-0006-0000-3500-000091000000}">
      <text>
        <r>
          <rPr>
            <b/>
            <sz val="9"/>
            <color indexed="81"/>
            <rFont val="Tahoma"/>
            <family val="2"/>
          </rPr>
          <t>Metric = I_FX_IR_I_SGDAgainst_WhichCNH_NonBankFinInstSingapore_ExchTradeOptions_x000D_
Data Type = Bk_Number 19 - 9</t>
        </r>
      </text>
    </comment>
    <comment ref="O12" authorId="0" shapeId="0" xr:uid="{00000000-0006-0000-3500-000092000000}">
      <text>
        <r>
          <rPr>
            <b/>
            <sz val="9"/>
            <color indexed="81"/>
            <rFont val="Tahoma"/>
            <family val="2"/>
          </rPr>
          <t>Metric = I_FX_IR_I_SGDAgainst_WhichCNH_NonBankFinInstSingapore_CurrencyFutures_x000D_
Data Type = Bk_Number 19 - 9</t>
        </r>
      </text>
    </comment>
    <comment ref="P12" authorId="0" shapeId="0" xr:uid="{00000000-0006-0000-3500-000093000000}">
      <text>
        <r>
          <rPr>
            <b/>
            <sz val="9"/>
            <color indexed="81"/>
            <rFont val="Tahoma"/>
            <family val="2"/>
          </rPr>
          <t>Metric = I_FX_IR_I_SGDAgainst_WhichCNH_TotTrans_NonBankCustSingapore_Spot_x000D_
Data Type = Bk_Number 19 - 9</t>
        </r>
      </text>
    </comment>
    <comment ref="Q12" authorId="0" shapeId="0" xr:uid="{00000000-0006-0000-3500-000094000000}">
      <text>
        <r>
          <rPr>
            <b/>
            <sz val="9"/>
            <color indexed="81"/>
            <rFont val="Tahoma"/>
            <family val="2"/>
          </rPr>
          <t>Metric = I_FX_IR_I_SGDAgainst_WhichCNH_TotTrans_NonBankCustSingapore_Forward_x000D_
Data Type = Bk_Number 19 - 9</t>
        </r>
      </text>
    </comment>
    <comment ref="R12" authorId="0" shapeId="0" xr:uid="{00000000-0006-0000-3500-000095000000}">
      <text>
        <r>
          <rPr>
            <b/>
            <sz val="9"/>
            <color indexed="81"/>
            <rFont val="Tahoma"/>
            <family val="2"/>
          </rPr>
          <t>Metric = I_FX_IR_I_SGDAgainst_WhichCNH_TotTrans_NonBankCustSingapore_FxSwap_x000D_
Data Type = Bk_Number 19 - 9</t>
        </r>
      </text>
    </comment>
    <comment ref="S12" authorId="0" shapeId="0" xr:uid="{00000000-0006-0000-3500-000096000000}">
      <text>
        <r>
          <rPr>
            <b/>
            <sz val="9"/>
            <color indexed="81"/>
            <rFont val="Tahoma"/>
            <family val="2"/>
          </rPr>
          <t>Metric = I_FX_IR_I_SGDAgainst_WhichCNH_TotTrans_NonBankCustSingapore_CurrencySwap_x000D_
Data Type = Bk_Number 19 - 9</t>
        </r>
      </text>
    </comment>
    <comment ref="T12" authorId="0" shapeId="0" xr:uid="{00000000-0006-0000-3500-000097000000}">
      <text>
        <r>
          <rPr>
            <b/>
            <sz val="9"/>
            <color indexed="81"/>
            <rFont val="Tahoma"/>
            <family val="2"/>
          </rPr>
          <t>Metric = I_FX_IR_I_SGDAgainst_WhichCNH_TotTrans_NonBankCustSingapore_OTCOptions_x000D_
Data Type = Bk_Number 19 - 9</t>
        </r>
      </text>
    </comment>
    <comment ref="U12" authorId="0" shapeId="0" xr:uid="{00000000-0006-0000-3500-000098000000}">
      <text>
        <r>
          <rPr>
            <b/>
            <sz val="9"/>
            <color indexed="81"/>
            <rFont val="Tahoma"/>
            <family val="2"/>
          </rPr>
          <t>Metric = I_FX_IR_I_SGDAgainst_WhichCNH_TotTrans_NonBankCustSingapore_ExchTradeOptions_x000D_
Data Type = Bk_Number 19 - 9</t>
        </r>
      </text>
    </comment>
    <comment ref="V12" authorId="0" shapeId="0" xr:uid="{00000000-0006-0000-3500-000099000000}">
      <text>
        <r>
          <rPr>
            <b/>
            <sz val="9"/>
            <color indexed="81"/>
            <rFont val="Tahoma"/>
            <family val="2"/>
          </rPr>
          <t>Metric = I_FX_IR_I_SGDAgainst_WhichCNH_TotTrans_NonBankCustSingapore_CurrencyFutures_x000D_
Data Type = Bk_Number 19 - 9</t>
        </r>
      </text>
    </comment>
    <comment ref="W12" authorId="0" shapeId="0" xr:uid="{00000000-0006-0000-3500-00009A000000}">
      <text>
        <r>
          <rPr>
            <b/>
            <sz val="9"/>
            <color indexed="81"/>
            <rFont val="Tahoma"/>
            <family val="2"/>
          </rPr>
          <t>Metric = I_FX_IR_I_SGDAgainst_WhichCNH_BankOutsSingapore_Spot_x000D_
Data Type = Bk_Number 19 - 9</t>
        </r>
      </text>
    </comment>
    <comment ref="X12" authorId="0" shapeId="0" xr:uid="{00000000-0006-0000-3500-00009B000000}">
      <text>
        <r>
          <rPr>
            <b/>
            <sz val="9"/>
            <color indexed="81"/>
            <rFont val="Tahoma"/>
            <family val="2"/>
          </rPr>
          <t>Metric = I_FX_IR_I_SGDAgainst_WhichCNH_BankOutsSingapore_Forward_x000D_
Data Type = Bk_Number 19 - 9</t>
        </r>
      </text>
    </comment>
    <comment ref="Y12" authorId="0" shapeId="0" xr:uid="{00000000-0006-0000-3500-00009C000000}">
      <text>
        <r>
          <rPr>
            <b/>
            <sz val="9"/>
            <color indexed="81"/>
            <rFont val="Tahoma"/>
            <family val="2"/>
          </rPr>
          <t>Metric = I_FX_IR_I_SGDAgainst_WhichCNH_BankOutsSingapore_FxSwap_x000D_
Data Type = Bk_Number 19 - 9</t>
        </r>
      </text>
    </comment>
    <comment ref="Z12" authorId="0" shapeId="0" xr:uid="{00000000-0006-0000-3500-00009D000000}">
      <text>
        <r>
          <rPr>
            <b/>
            <sz val="9"/>
            <color indexed="81"/>
            <rFont val="Tahoma"/>
            <family val="2"/>
          </rPr>
          <t>Metric = I_FX_IR_I_SGDAgainst_WhichCNH_BankOutsSingapore_CurrencySwap_x000D_
Data Type = Bk_Number 19 - 9</t>
        </r>
      </text>
    </comment>
    <comment ref="AA12" authorId="0" shapeId="0" xr:uid="{00000000-0006-0000-3500-00009E000000}">
      <text>
        <r>
          <rPr>
            <b/>
            <sz val="9"/>
            <color indexed="81"/>
            <rFont val="Tahoma"/>
            <family val="2"/>
          </rPr>
          <t>Metric = I_FX_IR_I_SGDAgainst_WhichCNH_BankOutsSingapore_OTCOptions_x000D_
Data Type = Bk_Number 19 - 9</t>
        </r>
      </text>
    </comment>
    <comment ref="AB12" authorId="0" shapeId="0" xr:uid="{00000000-0006-0000-3500-00009F000000}">
      <text>
        <r>
          <rPr>
            <b/>
            <sz val="9"/>
            <color indexed="81"/>
            <rFont val="Tahoma"/>
            <family val="2"/>
          </rPr>
          <t>Metric = I_FX_IR_I_SGDAgainst_WhichCNH_BankOutsSingapore_ExchTradeOptions_x000D_
Data Type = Bk_Number 19 - 9</t>
        </r>
      </text>
    </comment>
    <comment ref="AC12" authorId="0" shapeId="0" xr:uid="{00000000-0006-0000-3500-0000A0000000}">
      <text>
        <r>
          <rPr>
            <b/>
            <sz val="9"/>
            <color indexed="81"/>
            <rFont val="Tahoma"/>
            <family val="2"/>
          </rPr>
          <t>Metric = I_FX_IR_I_SGDAgainst_WhichCNH_BankOutsSingapore_CurrencyFutures_x000D_
Data Type = Bk_Number 19 - 9</t>
        </r>
      </text>
    </comment>
    <comment ref="AD12" authorId="0" shapeId="0" xr:uid="{00000000-0006-0000-3500-0000A1000000}">
      <text>
        <r>
          <rPr>
            <b/>
            <sz val="9"/>
            <color indexed="81"/>
            <rFont val="Tahoma"/>
            <family val="2"/>
          </rPr>
          <t>Metric = I_FX_IR_I_SGDAgainst_WhichCNH_NonBankFinInstOutsSingapore_Spot_x000D_
Data Type = Bk_Number 19 - 9</t>
        </r>
      </text>
    </comment>
    <comment ref="AE12" authorId="0" shapeId="0" xr:uid="{00000000-0006-0000-3500-0000A2000000}">
      <text>
        <r>
          <rPr>
            <b/>
            <sz val="9"/>
            <color indexed="81"/>
            <rFont val="Tahoma"/>
            <family val="2"/>
          </rPr>
          <t>Metric = I_FX_IR_I_SGDAgainst_WhichCNH_NonBankFinInstOutsSingapore_Forward_x000D_
Data Type = Bk_Number 19 - 9</t>
        </r>
      </text>
    </comment>
    <comment ref="AF12" authorId="0" shapeId="0" xr:uid="{00000000-0006-0000-3500-0000A3000000}">
      <text>
        <r>
          <rPr>
            <b/>
            <sz val="9"/>
            <color indexed="81"/>
            <rFont val="Tahoma"/>
            <family val="2"/>
          </rPr>
          <t>Metric = I_FX_IR_I_SGDAgainst_WhichCNH_NonBankFinInstOutsSingapore_FxSwap_x000D_
Data Type = Bk_Number 19 - 9</t>
        </r>
      </text>
    </comment>
    <comment ref="AG12" authorId="0" shapeId="0" xr:uid="{00000000-0006-0000-3500-0000A4000000}">
      <text>
        <r>
          <rPr>
            <b/>
            <sz val="9"/>
            <color indexed="81"/>
            <rFont val="Tahoma"/>
            <family val="2"/>
          </rPr>
          <t>Metric = I_FX_IR_I_SGDAgainst_WhichCNH_NonBankFinInstOutsSingapore_CurrencySwap_x000D_
Data Type = Bk_Number 19 - 9</t>
        </r>
      </text>
    </comment>
    <comment ref="AH12" authorId="0" shapeId="0" xr:uid="{00000000-0006-0000-3500-0000A5000000}">
      <text>
        <r>
          <rPr>
            <b/>
            <sz val="9"/>
            <color indexed="81"/>
            <rFont val="Tahoma"/>
            <family val="2"/>
          </rPr>
          <t>Metric = I_FX_IR_I_SGDAgainst_WhichCNH_NonBankFinInstOutsSingapore_OTCOptions_x000D_
Data Type = Bk_Number 19 - 9</t>
        </r>
      </text>
    </comment>
    <comment ref="AI12" authorId="0" shapeId="0" xr:uid="{00000000-0006-0000-3500-0000A6000000}">
      <text>
        <r>
          <rPr>
            <b/>
            <sz val="9"/>
            <color indexed="81"/>
            <rFont val="Tahoma"/>
            <family val="2"/>
          </rPr>
          <t>Metric = I_FX_IR_I_SGDAgainst_WhichCNH_NonBankFinInstOutsSingapore_ExchTradeOptions_x000D_
Data Type = Bk_Number 19 - 9</t>
        </r>
      </text>
    </comment>
    <comment ref="AJ12" authorId="0" shapeId="0" xr:uid="{00000000-0006-0000-3500-0000A7000000}">
      <text>
        <r>
          <rPr>
            <b/>
            <sz val="9"/>
            <color indexed="81"/>
            <rFont val="Tahoma"/>
            <family val="2"/>
          </rPr>
          <t>Metric = I_FX_IR_I_SGDAgainst_WhichCNH_NonBankFinInstOutsSingapore_CurrencyFutures_x000D_
Data Type = Bk_Number 19 - 9</t>
        </r>
      </text>
    </comment>
    <comment ref="AK12" authorId="0" shapeId="0" xr:uid="{00000000-0006-0000-3500-0000A8000000}">
      <text>
        <r>
          <rPr>
            <b/>
            <sz val="9"/>
            <color indexed="81"/>
            <rFont val="Tahoma"/>
            <family val="2"/>
          </rPr>
          <t>Metric = I_FX_IR_I_SGDAgainst_WhichCNH_NonFinCustOutsSingapore_Spot_x000D_
Data Type = Bk_Number 19 - 9</t>
        </r>
      </text>
    </comment>
    <comment ref="AL12" authorId="0" shapeId="0" xr:uid="{00000000-0006-0000-3500-0000A9000000}">
      <text>
        <r>
          <rPr>
            <b/>
            <sz val="9"/>
            <color indexed="81"/>
            <rFont val="Tahoma"/>
            <family val="2"/>
          </rPr>
          <t>Metric = I_FX_IR_I_SGDAgainst_WhichCNH_NonFinCustOutsSingapore_Forward_x000D_
Data Type = Bk_Number 19 - 9</t>
        </r>
      </text>
    </comment>
    <comment ref="AM12" authorId="0" shapeId="0" xr:uid="{00000000-0006-0000-3500-0000AA000000}">
      <text>
        <r>
          <rPr>
            <b/>
            <sz val="9"/>
            <color indexed="81"/>
            <rFont val="Tahoma"/>
            <family val="2"/>
          </rPr>
          <t>Metric = I_FX_IR_I_SGDAgainst_WhichCNH_NonFinCustOutsSingapore_FxSwap_x000D_
Data Type = Bk_Number 19 - 9</t>
        </r>
      </text>
    </comment>
    <comment ref="AN12" authorId="0" shapeId="0" xr:uid="{00000000-0006-0000-3500-0000AB000000}">
      <text>
        <r>
          <rPr>
            <b/>
            <sz val="9"/>
            <color indexed="81"/>
            <rFont val="Tahoma"/>
            <family val="2"/>
          </rPr>
          <t>Metric = I_FX_IR_I_SGDAgainst_WhichCNH_NonFinCustOutsSingapore_CurrencySwap_x000D_
Data Type = Bk_Number 19 - 9</t>
        </r>
      </text>
    </comment>
    <comment ref="AO12" authorId="0" shapeId="0" xr:uid="{00000000-0006-0000-3500-0000AC000000}">
      <text>
        <r>
          <rPr>
            <b/>
            <sz val="9"/>
            <color indexed="81"/>
            <rFont val="Tahoma"/>
            <family val="2"/>
          </rPr>
          <t>Metric = I_FX_IR_I_SGDAgainst_WhichCNH_NonFinCustOutsSingapore_OTCOptions_x000D_
Data Type = Bk_Number 19 - 9</t>
        </r>
      </text>
    </comment>
    <comment ref="AP12" authorId="0" shapeId="0" xr:uid="{00000000-0006-0000-3500-0000AD000000}">
      <text>
        <r>
          <rPr>
            <b/>
            <sz val="9"/>
            <color indexed="81"/>
            <rFont val="Tahoma"/>
            <family val="2"/>
          </rPr>
          <t>Metric = I_FX_IR_I_SGDAgainst_WhichCNH_NonFinCustOutsSingapore_ExchTradeOptions_x000D_
Data Type = Bk_Number 19 - 9</t>
        </r>
      </text>
    </comment>
    <comment ref="AQ12" authorId="0" shapeId="0" xr:uid="{00000000-0006-0000-3500-0000AE000000}">
      <text>
        <r>
          <rPr>
            <b/>
            <sz val="9"/>
            <color indexed="81"/>
            <rFont val="Tahoma"/>
            <family val="2"/>
          </rPr>
          <t>Metric = I_FX_IR_I_SGDAgainst_WhichCNH_NonFinCustOutsSingapore_CurrencyFutures_x000D_
Data Type = Bk_Number 19 - 9</t>
        </r>
      </text>
    </comment>
    <comment ref="B13" authorId="0" shapeId="0" xr:uid="{00000000-0006-0000-3500-0000AF000000}">
      <text>
        <r>
          <rPr>
            <b/>
            <sz val="9"/>
            <color indexed="81"/>
            <rFont val="Tahoma"/>
            <family val="2"/>
          </rPr>
          <t>Metric = I_FX_IR_I_SGDAgainst_WhichCNY_BankSingapore_Spot_x000D_
Data Type = Bk_Number 19 - 9</t>
        </r>
      </text>
    </comment>
    <comment ref="C13" authorId="0" shapeId="0" xr:uid="{00000000-0006-0000-3500-0000B0000000}">
      <text>
        <r>
          <rPr>
            <b/>
            <sz val="9"/>
            <color indexed="81"/>
            <rFont val="Tahoma"/>
            <family val="2"/>
          </rPr>
          <t>Metric = I_FX_IR_I_SGDAgainst_WhichCNY_BankSingapore_Forward_x000D_
Data Type = Bk_Number 19 - 9</t>
        </r>
      </text>
    </comment>
    <comment ref="D13" authorId="0" shapeId="0" xr:uid="{00000000-0006-0000-3500-0000B1000000}">
      <text>
        <r>
          <rPr>
            <b/>
            <sz val="9"/>
            <color indexed="81"/>
            <rFont val="Tahoma"/>
            <family val="2"/>
          </rPr>
          <t>Metric = I_FX_IR_I_SGDAgainst_WhichCNY_BankSingapore_FxSwap_x000D_
Data Type = Bk_Number 19 - 9</t>
        </r>
      </text>
    </comment>
    <comment ref="E13" authorId="0" shapeId="0" xr:uid="{00000000-0006-0000-3500-0000B2000000}">
      <text>
        <r>
          <rPr>
            <b/>
            <sz val="9"/>
            <color indexed="81"/>
            <rFont val="Tahoma"/>
            <family val="2"/>
          </rPr>
          <t>Metric = I_FX_IR_I_SGDAgainst_WhichCNY_BankSingapore_CurrencySwap_x000D_
Data Type = Bk_Number 19 - 9</t>
        </r>
      </text>
    </comment>
    <comment ref="F13" authorId="0" shapeId="0" xr:uid="{00000000-0006-0000-3500-0000B3000000}">
      <text>
        <r>
          <rPr>
            <b/>
            <sz val="9"/>
            <color indexed="81"/>
            <rFont val="Tahoma"/>
            <family val="2"/>
          </rPr>
          <t>Metric = I_FX_IR_I_SGDAgainst_WhichCNY_BankSingapore_OTCOptions_x000D_
Data Type = Bk_Number 19 - 9</t>
        </r>
      </text>
    </comment>
    <comment ref="G13" authorId="0" shapeId="0" xr:uid="{00000000-0006-0000-3500-0000B4000000}">
      <text>
        <r>
          <rPr>
            <b/>
            <sz val="9"/>
            <color indexed="81"/>
            <rFont val="Tahoma"/>
            <family val="2"/>
          </rPr>
          <t>Metric = I_FX_IR_I_SGDAgainst_WhichCNY_BankSingapore_ExchTradeOptions_x000D_
Data Type = Bk_Number 19 - 9</t>
        </r>
      </text>
    </comment>
    <comment ref="H13" authorId="0" shapeId="0" xr:uid="{00000000-0006-0000-3500-0000B5000000}">
      <text>
        <r>
          <rPr>
            <b/>
            <sz val="9"/>
            <color indexed="81"/>
            <rFont val="Tahoma"/>
            <family val="2"/>
          </rPr>
          <t>Metric = I_FX_IR_I_SGDAgainst_WhichCNY_BankSingapore_CurrencyFutures_x000D_
Data Type = Bk_Number 19 - 9</t>
        </r>
      </text>
    </comment>
    <comment ref="I13" authorId="0" shapeId="0" xr:uid="{00000000-0006-0000-3500-0000B6000000}">
      <text>
        <r>
          <rPr>
            <b/>
            <sz val="9"/>
            <color indexed="81"/>
            <rFont val="Tahoma"/>
            <family val="2"/>
          </rPr>
          <t>Metric = I_FX_IR_I_SGDAgainst_WhichCNY_NonBankFinInstSingapore_Spot_x000D_
Data Type = Bk_Number 19 - 9</t>
        </r>
      </text>
    </comment>
    <comment ref="J13" authorId="0" shapeId="0" xr:uid="{00000000-0006-0000-3500-0000B7000000}">
      <text>
        <r>
          <rPr>
            <b/>
            <sz val="9"/>
            <color indexed="81"/>
            <rFont val="Tahoma"/>
            <family val="2"/>
          </rPr>
          <t>Metric = I_FX_IR_I_SGDAgainst_WhichCNY_NonBankFinInstSingapore_Forward_x000D_
Data Type = Bk_Number 19 - 9</t>
        </r>
      </text>
    </comment>
    <comment ref="K13" authorId="0" shapeId="0" xr:uid="{00000000-0006-0000-3500-0000B8000000}">
      <text>
        <r>
          <rPr>
            <b/>
            <sz val="9"/>
            <color indexed="81"/>
            <rFont val="Tahoma"/>
            <family val="2"/>
          </rPr>
          <t>Metric = I_FX_IR_I_SGDAgainst_WhichCNY_NonBankFinInstSingapore_FxSwap_x000D_
Data Type = Bk_Number 19 - 9</t>
        </r>
      </text>
    </comment>
    <comment ref="L13" authorId="0" shapeId="0" xr:uid="{00000000-0006-0000-3500-0000B9000000}">
      <text>
        <r>
          <rPr>
            <b/>
            <sz val="9"/>
            <color indexed="81"/>
            <rFont val="Tahoma"/>
            <family val="2"/>
          </rPr>
          <t>Metric = I_FX_IR_I_SGDAgainst_WhichCNY_NonBankFinInstSingapore_CurrencySwap_x000D_
Data Type = Bk_Number 19 - 9</t>
        </r>
      </text>
    </comment>
    <comment ref="M13" authorId="0" shapeId="0" xr:uid="{00000000-0006-0000-3500-0000BA000000}">
      <text>
        <r>
          <rPr>
            <b/>
            <sz val="9"/>
            <color indexed="81"/>
            <rFont val="Tahoma"/>
            <family val="2"/>
          </rPr>
          <t>Metric = I_FX_IR_I_SGDAgainst_WhichCNY_NonBankFinInstSingapore_OTCOptions_x000D_
Data Type = Bk_Number 19 - 9</t>
        </r>
      </text>
    </comment>
    <comment ref="N13" authorId="0" shapeId="0" xr:uid="{00000000-0006-0000-3500-0000BB000000}">
      <text>
        <r>
          <rPr>
            <b/>
            <sz val="9"/>
            <color indexed="81"/>
            <rFont val="Tahoma"/>
            <family val="2"/>
          </rPr>
          <t>Metric = I_FX_IR_I_SGDAgainst_WhichCNY_NonBankFinInstSingapore_ExchTradeOptions_x000D_
Data Type = Bk_Number 19 - 9</t>
        </r>
      </text>
    </comment>
    <comment ref="O13" authorId="0" shapeId="0" xr:uid="{00000000-0006-0000-3500-0000BC000000}">
      <text>
        <r>
          <rPr>
            <b/>
            <sz val="9"/>
            <color indexed="81"/>
            <rFont val="Tahoma"/>
            <family val="2"/>
          </rPr>
          <t>Metric = I_FX_IR_I_SGDAgainst_WhichCNY_NonBankFinInstSingapore_CurrencyFutures_x000D_
Data Type = Bk_Number 19 - 9</t>
        </r>
      </text>
    </comment>
    <comment ref="P13" authorId="0" shapeId="0" xr:uid="{00000000-0006-0000-3500-0000BD000000}">
      <text>
        <r>
          <rPr>
            <b/>
            <sz val="9"/>
            <color indexed="81"/>
            <rFont val="Tahoma"/>
            <family val="2"/>
          </rPr>
          <t>Metric = I_FX_IR_I_SGDAgainst_WhichCNY_TotTrans_NonBankCustSingapore_Spot_x000D_
Data Type = Bk_Number 19 - 9</t>
        </r>
      </text>
    </comment>
    <comment ref="Q13" authorId="0" shapeId="0" xr:uid="{00000000-0006-0000-3500-0000BE000000}">
      <text>
        <r>
          <rPr>
            <b/>
            <sz val="9"/>
            <color indexed="81"/>
            <rFont val="Tahoma"/>
            <family val="2"/>
          </rPr>
          <t>Metric = I_FX_IR_I_SGDAgainst_WhichCNY_TotTrans_NonBankCustSingapore_Forward_x000D_
Data Type = Bk_Number 19 - 9</t>
        </r>
      </text>
    </comment>
    <comment ref="R13" authorId="0" shapeId="0" xr:uid="{00000000-0006-0000-3500-0000BF000000}">
      <text>
        <r>
          <rPr>
            <b/>
            <sz val="9"/>
            <color indexed="81"/>
            <rFont val="Tahoma"/>
            <family val="2"/>
          </rPr>
          <t>Metric = I_FX_IR_I_SGDAgainst_WhichCNY_TotTrans_NonBankCustSingapore_FxSwap_x000D_
Data Type = Bk_Number 19 - 9</t>
        </r>
      </text>
    </comment>
    <comment ref="S13" authorId="0" shapeId="0" xr:uid="{00000000-0006-0000-3500-0000C0000000}">
      <text>
        <r>
          <rPr>
            <b/>
            <sz val="9"/>
            <color indexed="81"/>
            <rFont val="Tahoma"/>
            <family val="2"/>
          </rPr>
          <t>Metric = I_FX_IR_I_SGDAgainst_WhichCNY_TotTrans_NonBankCustSingapore_CurrencySwap_x000D_
Data Type = Bk_Number 19 - 9</t>
        </r>
      </text>
    </comment>
    <comment ref="T13" authorId="0" shapeId="0" xr:uid="{00000000-0006-0000-3500-0000C1000000}">
      <text>
        <r>
          <rPr>
            <b/>
            <sz val="9"/>
            <color indexed="81"/>
            <rFont val="Tahoma"/>
            <family val="2"/>
          </rPr>
          <t>Metric = I_FX_IR_I_SGDAgainst_WhichCNY_TotTrans_NonBankCustSingapore_OTCOptions_x000D_
Data Type = Bk_Number 19 - 9</t>
        </r>
      </text>
    </comment>
    <comment ref="U13" authorId="0" shapeId="0" xr:uid="{00000000-0006-0000-3500-0000C2000000}">
      <text>
        <r>
          <rPr>
            <b/>
            <sz val="9"/>
            <color indexed="81"/>
            <rFont val="Tahoma"/>
            <family val="2"/>
          </rPr>
          <t>Metric = I_FX_IR_I_SGDAgainst_WhichCNY_TotTrans_NonBankCustSingapore_ExchTradeOptions_x000D_
Data Type = Bk_Number 19 - 9</t>
        </r>
      </text>
    </comment>
    <comment ref="V13" authorId="0" shapeId="0" xr:uid="{00000000-0006-0000-3500-0000C3000000}">
      <text>
        <r>
          <rPr>
            <b/>
            <sz val="9"/>
            <color indexed="81"/>
            <rFont val="Tahoma"/>
            <family val="2"/>
          </rPr>
          <t>Metric = I_FX_IR_I_SGDAgainst_WhichCNY_TotTrans_NonBankCustSingapore_CurrencyFutures_x000D_
Data Type = Bk_Number 19 - 9</t>
        </r>
      </text>
    </comment>
    <comment ref="W13" authorId="0" shapeId="0" xr:uid="{00000000-0006-0000-3500-0000C4000000}">
      <text>
        <r>
          <rPr>
            <b/>
            <sz val="9"/>
            <color indexed="81"/>
            <rFont val="Tahoma"/>
            <family val="2"/>
          </rPr>
          <t>Metric = I_FX_IR_I_SGDAgainst_WhichCNY_BankOutsSingapore_Spot_x000D_
Data Type = Bk_Number 19 - 9</t>
        </r>
      </text>
    </comment>
    <comment ref="X13" authorId="0" shapeId="0" xr:uid="{00000000-0006-0000-3500-0000C5000000}">
      <text>
        <r>
          <rPr>
            <b/>
            <sz val="9"/>
            <color indexed="81"/>
            <rFont val="Tahoma"/>
            <family val="2"/>
          </rPr>
          <t>Metric = I_FX_IR_I_SGDAgainst_WhichCNY_BankOutsSingapore_Forward_x000D_
Data Type = Bk_Number 19 - 9</t>
        </r>
      </text>
    </comment>
    <comment ref="Y13" authorId="0" shapeId="0" xr:uid="{00000000-0006-0000-3500-0000C6000000}">
      <text>
        <r>
          <rPr>
            <b/>
            <sz val="9"/>
            <color indexed="81"/>
            <rFont val="Tahoma"/>
            <family val="2"/>
          </rPr>
          <t>Metric = I_FX_IR_I_SGDAgainst_WhichCNY_BankOutsSingapore_FxSwap_x000D_
Data Type = Bk_Number 19 - 9</t>
        </r>
      </text>
    </comment>
    <comment ref="Z13" authorId="0" shapeId="0" xr:uid="{00000000-0006-0000-3500-0000C7000000}">
      <text>
        <r>
          <rPr>
            <b/>
            <sz val="9"/>
            <color indexed="81"/>
            <rFont val="Tahoma"/>
            <family val="2"/>
          </rPr>
          <t>Metric = I_FX_IR_I_SGDAgainst_WhichCNY_BankOutsSingapore_CurrencySwap_x000D_
Data Type = Bk_Number 19 - 9</t>
        </r>
      </text>
    </comment>
    <comment ref="AA13" authorId="0" shapeId="0" xr:uid="{00000000-0006-0000-3500-0000C8000000}">
      <text>
        <r>
          <rPr>
            <b/>
            <sz val="9"/>
            <color indexed="81"/>
            <rFont val="Tahoma"/>
            <family val="2"/>
          </rPr>
          <t>Metric = I_FX_IR_I_SGDAgainst_WhichCNY_BankOutsSingapore_OTCOptions_x000D_
Data Type = Bk_Number 19 - 9</t>
        </r>
      </text>
    </comment>
    <comment ref="AB13" authorId="0" shapeId="0" xr:uid="{00000000-0006-0000-3500-0000C9000000}">
      <text>
        <r>
          <rPr>
            <b/>
            <sz val="9"/>
            <color indexed="81"/>
            <rFont val="Tahoma"/>
            <family val="2"/>
          </rPr>
          <t>Metric = I_FX_IR_I_SGDAgainst_WhichCNY_BankOutsSingapore_ExchTradeOptions_x000D_
Data Type = Bk_Number 19 - 9</t>
        </r>
      </text>
    </comment>
    <comment ref="AC13" authorId="0" shapeId="0" xr:uid="{00000000-0006-0000-3500-0000CA000000}">
      <text>
        <r>
          <rPr>
            <b/>
            <sz val="9"/>
            <color indexed="81"/>
            <rFont val="Tahoma"/>
            <family val="2"/>
          </rPr>
          <t>Metric = I_FX_IR_I_SGDAgainst_WhichCNY_BankOutsSingapore_CurrencyFutures_x000D_
Data Type = Bk_Number 19 - 9</t>
        </r>
      </text>
    </comment>
    <comment ref="AD13" authorId="0" shapeId="0" xr:uid="{00000000-0006-0000-3500-0000CB000000}">
      <text>
        <r>
          <rPr>
            <b/>
            <sz val="9"/>
            <color indexed="81"/>
            <rFont val="Tahoma"/>
            <family val="2"/>
          </rPr>
          <t>Metric = I_FX_IR_I_SGDAgainst_WhichCNY_NonBankFinInstOutsSingapore_Spot_x000D_
Data Type = Bk_Number 19 - 9</t>
        </r>
      </text>
    </comment>
    <comment ref="AE13" authorId="0" shapeId="0" xr:uid="{00000000-0006-0000-3500-0000CC000000}">
      <text>
        <r>
          <rPr>
            <b/>
            <sz val="9"/>
            <color indexed="81"/>
            <rFont val="Tahoma"/>
            <family val="2"/>
          </rPr>
          <t>Metric = I_FX_IR_I_SGDAgainst_WhichCNY_NonBankFinInstOutsSingapore_Forward_x000D_
Data Type = Bk_Number 19 - 9</t>
        </r>
      </text>
    </comment>
    <comment ref="AF13" authorId="0" shapeId="0" xr:uid="{00000000-0006-0000-3500-0000CD000000}">
      <text>
        <r>
          <rPr>
            <b/>
            <sz val="9"/>
            <color indexed="81"/>
            <rFont val="Tahoma"/>
            <family val="2"/>
          </rPr>
          <t>Metric = I_FX_IR_I_SGDAgainst_WhichCNY_NonBankFinInstOutsSingapore_FxSwap_x000D_
Data Type = Bk_Number 19 - 9</t>
        </r>
      </text>
    </comment>
    <comment ref="AG13" authorId="0" shapeId="0" xr:uid="{00000000-0006-0000-3500-0000CE000000}">
      <text>
        <r>
          <rPr>
            <b/>
            <sz val="9"/>
            <color indexed="81"/>
            <rFont val="Tahoma"/>
            <family val="2"/>
          </rPr>
          <t>Metric = I_FX_IR_I_SGDAgainst_WhichCNY_NonBankFinInstOutsSingapore_CurrencySwap_x000D_
Data Type = Bk_Number 19 - 9</t>
        </r>
      </text>
    </comment>
    <comment ref="AH13" authorId="0" shapeId="0" xr:uid="{00000000-0006-0000-3500-0000CF000000}">
      <text>
        <r>
          <rPr>
            <b/>
            <sz val="9"/>
            <color indexed="81"/>
            <rFont val="Tahoma"/>
            <family val="2"/>
          </rPr>
          <t>Metric = I_FX_IR_I_SGDAgainst_WhichCNY_NonBankFinInstOutsSingapore_OTCOptions_x000D_
Data Type = Bk_Number 19 - 9</t>
        </r>
      </text>
    </comment>
    <comment ref="AI13" authorId="0" shapeId="0" xr:uid="{00000000-0006-0000-3500-0000D0000000}">
      <text>
        <r>
          <rPr>
            <b/>
            <sz val="9"/>
            <color indexed="81"/>
            <rFont val="Tahoma"/>
            <family val="2"/>
          </rPr>
          <t>Metric = I_FX_IR_I_SGDAgainst_WhichCNY_NonBankFinInstOutsSingapore_ExchTradeOptions_x000D_
Data Type = Bk_Number 19 - 9</t>
        </r>
      </text>
    </comment>
    <comment ref="AJ13" authorId="0" shapeId="0" xr:uid="{00000000-0006-0000-3500-0000D1000000}">
      <text>
        <r>
          <rPr>
            <b/>
            <sz val="9"/>
            <color indexed="81"/>
            <rFont val="Tahoma"/>
            <family val="2"/>
          </rPr>
          <t>Metric = I_FX_IR_I_SGDAgainst_WhichCNY_NonBankFinInstOutsSingapore_CurrencyFutures_x000D_
Data Type = Bk_Number 19 - 9</t>
        </r>
      </text>
    </comment>
    <comment ref="AK13" authorId="0" shapeId="0" xr:uid="{00000000-0006-0000-3500-0000D2000000}">
      <text>
        <r>
          <rPr>
            <b/>
            <sz val="9"/>
            <color indexed="81"/>
            <rFont val="Tahoma"/>
            <family val="2"/>
          </rPr>
          <t>Metric = I_FX_IR_I_SGDAgainst_WhichCNY_NonFinCustOutsSingapore_Spot_x000D_
Data Type = Bk_Number 19 - 9</t>
        </r>
      </text>
    </comment>
    <comment ref="AL13" authorId="0" shapeId="0" xr:uid="{00000000-0006-0000-3500-0000D3000000}">
      <text>
        <r>
          <rPr>
            <b/>
            <sz val="9"/>
            <color indexed="81"/>
            <rFont val="Tahoma"/>
            <family val="2"/>
          </rPr>
          <t>Metric = I_FX_IR_I_SGDAgainst_WhichCNY_NonFinCustOutsSingapore_Forward_x000D_
Data Type = Bk_Number 19 - 9</t>
        </r>
      </text>
    </comment>
    <comment ref="AM13" authorId="0" shapeId="0" xr:uid="{00000000-0006-0000-3500-0000D4000000}">
      <text>
        <r>
          <rPr>
            <b/>
            <sz val="9"/>
            <color indexed="81"/>
            <rFont val="Tahoma"/>
            <family val="2"/>
          </rPr>
          <t>Metric = I_FX_IR_I_SGDAgainst_WhichCNY_NonFinCustOutsSingapore_FxSwap_x000D_
Data Type = Bk_Number 19 - 9</t>
        </r>
      </text>
    </comment>
    <comment ref="AN13" authorId="0" shapeId="0" xr:uid="{00000000-0006-0000-3500-0000D5000000}">
      <text>
        <r>
          <rPr>
            <b/>
            <sz val="9"/>
            <color indexed="81"/>
            <rFont val="Tahoma"/>
            <family val="2"/>
          </rPr>
          <t>Metric = I_FX_IR_I_SGDAgainst_WhichCNY_NonFinCustOutsSingapore_CurrencySwap_x000D_
Data Type = Bk_Number 19 - 9</t>
        </r>
      </text>
    </comment>
    <comment ref="AO13" authorId="0" shapeId="0" xr:uid="{00000000-0006-0000-3500-0000D6000000}">
      <text>
        <r>
          <rPr>
            <b/>
            <sz val="9"/>
            <color indexed="81"/>
            <rFont val="Tahoma"/>
            <family val="2"/>
          </rPr>
          <t>Metric = I_FX_IR_I_SGDAgainst_WhichCNY_NonFinCustOutsSingapore_OTCOptions_x000D_
Data Type = Bk_Number 19 - 9</t>
        </r>
      </text>
    </comment>
    <comment ref="AP13" authorId="0" shapeId="0" xr:uid="{00000000-0006-0000-3500-0000D7000000}">
      <text>
        <r>
          <rPr>
            <b/>
            <sz val="9"/>
            <color indexed="81"/>
            <rFont val="Tahoma"/>
            <family val="2"/>
          </rPr>
          <t>Metric = I_FX_IR_I_SGDAgainst_WhichCNY_NonFinCustOutsSingapore_ExchTradeOptions_x000D_
Data Type = Bk_Number 19 - 9</t>
        </r>
      </text>
    </comment>
    <comment ref="AQ13" authorId="0" shapeId="0" xr:uid="{00000000-0006-0000-3500-0000D8000000}">
      <text>
        <r>
          <rPr>
            <b/>
            <sz val="9"/>
            <color indexed="81"/>
            <rFont val="Tahoma"/>
            <family val="2"/>
          </rPr>
          <t>Metric = I_FX_IR_I_SGDAgainst_WhichCNY_NonFinCustOutsSingapore_CurrencyFutures_x000D_
Data Type = Bk_Number 19 - 9</t>
        </r>
      </text>
    </comment>
    <comment ref="B14" authorId="0" shapeId="0" xr:uid="{00000000-0006-0000-3500-0000D9000000}">
      <text>
        <r>
          <rPr>
            <b/>
            <sz val="9"/>
            <color indexed="81"/>
            <rFont val="Tahoma"/>
            <family val="2"/>
          </rPr>
          <t>Metric = I_FX_IR_I_SGD_BankSingapore_Spot_Amount_x000D_
Data Type = Bk_Number 19 - 9_x000D_
Bk_Currency = AUD</t>
        </r>
      </text>
    </comment>
    <comment ref="C14" authorId="0" shapeId="0" xr:uid="{00000000-0006-0000-3500-0000DA000000}">
      <text>
        <r>
          <rPr>
            <b/>
            <sz val="9"/>
            <color indexed="81"/>
            <rFont val="Tahoma"/>
            <family val="2"/>
          </rPr>
          <t>Metric = I_FX_IR_I_SGD_BankSingapore_Forward_Amount_x000D_
Data Type = Bk_Number 19 - 9_x000D_
Bk_Currency = AUD</t>
        </r>
      </text>
    </comment>
    <comment ref="D14" authorId="0" shapeId="0" xr:uid="{00000000-0006-0000-3500-0000DB000000}">
      <text>
        <r>
          <rPr>
            <b/>
            <sz val="9"/>
            <color indexed="81"/>
            <rFont val="Tahoma"/>
            <family val="2"/>
          </rPr>
          <t>Metric = I_FX_IR_I_SGD_BankSingapore_FxSwap_Amount_x000D_
Data Type = Bk_Number 19 - 9_x000D_
Bk_Currency = AUD</t>
        </r>
      </text>
    </comment>
    <comment ref="E14" authorId="0" shapeId="0" xr:uid="{00000000-0006-0000-3500-0000DC000000}">
      <text>
        <r>
          <rPr>
            <b/>
            <sz val="9"/>
            <color indexed="81"/>
            <rFont val="Tahoma"/>
            <family val="2"/>
          </rPr>
          <t>Metric = I_FX_IR_I_SGD_BankSingapore_CurrencySwap_Amount_x000D_
Data Type = Bk_Number 19 - 9_x000D_
Bk_Currency = AUD</t>
        </r>
      </text>
    </comment>
    <comment ref="F14" authorId="0" shapeId="0" xr:uid="{00000000-0006-0000-3500-0000DD000000}">
      <text>
        <r>
          <rPr>
            <b/>
            <sz val="9"/>
            <color indexed="81"/>
            <rFont val="Tahoma"/>
            <family val="2"/>
          </rPr>
          <t>Metric = I_FX_IR_I_SGD_BankSingapore_OTCOptions_Amount_x000D_
Data Type = Bk_Number 19 - 9_x000D_
Bk_Currency = AUD</t>
        </r>
      </text>
    </comment>
    <comment ref="I14" authorId="0" shapeId="0" xr:uid="{00000000-0006-0000-3500-0000DE000000}">
      <text>
        <r>
          <rPr>
            <b/>
            <sz val="9"/>
            <color indexed="81"/>
            <rFont val="Tahoma"/>
            <family val="2"/>
          </rPr>
          <t>Metric = I_FX_IR_I_SGD_NonBankFinInstSingapore_Spot_Amount_x000D_
Data Type = Bk_Number 19 - 9_x000D_
Bk_Currency = AUD</t>
        </r>
      </text>
    </comment>
    <comment ref="J14" authorId="0" shapeId="0" xr:uid="{00000000-0006-0000-3500-0000DF000000}">
      <text>
        <r>
          <rPr>
            <b/>
            <sz val="9"/>
            <color indexed="81"/>
            <rFont val="Tahoma"/>
            <family val="2"/>
          </rPr>
          <t>Metric = I_FX_IR_I_SGD_NonBankFinInstSingapore_Forward_Amount_x000D_
Data Type = Bk_Number 19 - 9_x000D_
Bk_Currency = AUD</t>
        </r>
      </text>
    </comment>
    <comment ref="K14" authorId="0" shapeId="0" xr:uid="{00000000-0006-0000-3500-0000E0000000}">
      <text>
        <r>
          <rPr>
            <b/>
            <sz val="9"/>
            <color indexed="81"/>
            <rFont val="Tahoma"/>
            <family val="2"/>
          </rPr>
          <t>Metric = I_FX_IR_I_SGD_NonBankFinInstSingapore_FxSwap_Amount_x000D_
Data Type = Bk_Number 19 - 9_x000D_
Bk_Currency = AUD</t>
        </r>
      </text>
    </comment>
    <comment ref="L14" authorId="0" shapeId="0" xr:uid="{00000000-0006-0000-3500-0000E1000000}">
      <text>
        <r>
          <rPr>
            <b/>
            <sz val="9"/>
            <color indexed="81"/>
            <rFont val="Tahoma"/>
            <family val="2"/>
          </rPr>
          <t>Metric = I_FX_IR_I_SGD_NonBankFinInstSingapore_CurrencySwap_Amount_x000D_
Data Type = Bk_Number 19 - 9_x000D_
Bk_Currency = AUD</t>
        </r>
      </text>
    </comment>
    <comment ref="M14" authorId="0" shapeId="0" xr:uid="{00000000-0006-0000-3500-0000E2000000}">
      <text>
        <r>
          <rPr>
            <b/>
            <sz val="9"/>
            <color indexed="81"/>
            <rFont val="Tahoma"/>
            <family val="2"/>
          </rPr>
          <t>Metric = I_FX_IR_I_SGD_NonBankFinInstSingapore_OTCOptions_Amount_x000D_
Data Type = Bk_Number 19 - 9_x000D_
Bk_Currency = AUD</t>
        </r>
      </text>
    </comment>
    <comment ref="P14" authorId="0" shapeId="0" xr:uid="{00000000-0006-0000-3500-0000E3000000}">
      <text>
        <r>
          <rPr>
            <b/>
            <sz val="9"/>
            <color indexed="81"/>
            <rFont val="Tahoma"/>
            <family val="2"/>
          </rPr>
          <t>Metric = I_FX_IR_I_SGD_TotTrans_NonBankCustSingapore_Spot_Amount_x000D_
Data Type = Bk_Number 19 - 9_x000D_
Bk_Currency = AUD</t>
        </r>
      </text>
    </comment>
    <comment ref="Q14" authorId="0" shapeId="0" xr:uid="{00000000-0006-0000-3500-0000E4000000}">
      <text>
        <r>
          <rPr>
            <b/>
            <sz val="9"/>
            <color indexed="81"/>
            <rFont val="Tahoma"/>
            <family val="2"/>
          </rPr>
          <t>Metric = I_FX_IR_I_SGD_TotTrans_NonBankCustSingapore_Forward_Amount_x000D_
Data Type = Bk_Number 19 - 9_x000D_
Bk_Currency = AUD</t>
        </r>
      </text>
    </comment>
    <comment ref="R14" authorId="0" shapeId="0" xr:uid="{00000000-0006-0000-3500-0000E5000000}">
      <text>
        <r>
          <rPr>
            <b/>
            <sz val="9"/>
            <color indexed="81"/>
            <rFont val="Tahoma"/>
            <family val="2"/>
          </rPr>
          <t>Metric = I_FX_IR_I_SGD_TotTrans_NonBankCustSingapore_FxSwap_Amount_x000D_
Data Type = Bk_Number 19 - 9_x000D_
Bk_Currency = AUD</t>
        </r>
      </text>
    </comment>
    <comment ref="S14" authorId="0" shapeId="0" xr:uid="{00000000-0006-0000-3500-0000E6000000}">
      <text>
        <r>
          <rPr>
            <b/>
            <sz val="9"/>
            <color indexed="81"/>
            <rFont val="Tahoma"/>
            <family val="2"/>
          </rPr>
          <t>Metric = I_FX_IR_I_SGD_TotTrans_NonBankCustSingapore_CurrencySwap_Amount_x000D_
Data Type = Bk_Number 19 - 9_x000D_
Bk_Currency = AUD</t>
        </r>
      </text>
    </comment>
    <comment ref="T14" authorId="0" shapeId="0" xr:uid="{00000000-0006-0000-3500-0000E7000000}">
      <text>
        <r>
          <rPr>
            <b/>
            <sz val="9"/>
            <color indexed="81"/>
            <rFont val="Tahoma"/>
            <family val="2"/>
          </rPr>
          <t>Metric = I_FX_IR_I_SGD_TotTrans_NonBankCustSingapore_OTCOptions_Amount_x000D_
Data Type = Bk_Number 19 - 9_x000D_
Bk_Currency = AUD</t>
        </r>
      </text>
    </comment>
    <comment ref="W14" authorId="0" shapeId="0" xr:uid="{00000000-0006-0000-3500-0000E8000000}">
      <text>
        <r>
          <rPr>
            <b/>
            <sz val="9"/>
            <color indexed="81"/>
            <rFont val="Tahoma"/>
            <family val="2"/>
          </rPr>
          <t>Metric = I_FX_IR_I_SGD_BankOutsSingapore_Spot_Amount_x000D_
Data Type = Bk_Number 19 - 9_x000D_
Bk_Currency = AUD</t>
        </r>
      </text>
    </comment>
    <comment ref="X14" authorId="0" shapeId="0" xr:uid="{00000000-0006-0000-3500-0000E9000000}">
      <text>
        <r>
          <rPr>
            <b/>
            <sz val="9"/>
            <color indexed="81"/>
            <rFont val="Tahoma"/>
            <family val="2"/>
          </rPr>
          <t>Metric = I_FX_IR_I_SGD_BankOutsSingapore_Forward_Amount_x000D_
Data Type = Bk_Number 19 - 9_x000D_
Bk_Currency = AUD</t>
        </r>
      </text>
    </comment>
    <comment ref="Y14" authorId="0" shapeId="0" xr:uid="{00000000-0006-0000-3500-0000EA000000}">
      <text>
        <r>
          <rPr>
            <b/>
            <sz val="9"/>
            <color indexed="81"/>
            <rFont val="Tahoma"/>
            <family val="2"/>
          </rPr>
          <t>Metric = I_FX_IR_I_SGD_BankOutsSingapore_FxSwap_Amount_x000D_
Data Type = Bk_Number 19 - 9_x000D_
Bk_Currency = AUD</t>
        </r>
      </text>
    </comment>
    <comment ref="Z14" authorId="0" shapeId="0" xr:uid="{00000000-0006-0000-3500-0000EB000000}">
      <text>
        <r>
          <rPr>
            <b/>
            <sz val="9"/>
            <color indexed="81"/>
            <rFont val="Tahoma"/>
            <family val="2"/>
          </rPr>
          <t>Metric = I_FX_IR_I_SGD_BankOutsSingapore_CurrencySwap_Amount_x000D_
Data Type = Bk_Number 19 - 9_x000D_
Bk_Currency = AUD</t>
        </r>
      </text>
    </comment>
    <comment ref="AA14" authorId="0" shapeId="0" xr:uid="{00000000-0006-0000-3500-0000EC000000}">
      <text>
        <r>
          <rPr>
            <b/>
            <sz val="9"/>
            <color indexed="81"/>
            <rFont val="Tahoma"/>
            <family val="2"/>
          </rPr>
          <t>Metric = I_FX_IR_I_SGD_BankOutsSingapore_OTCOptions_Amount_x000D_
Data Type = Bk_Number 19 - 9_x000D_
Bk_Currency = AUD</t>
        </r>
      </text>
    </comment>
    <comment ref="AD14" authorId="0" shapeId="0" xr:uid="{00000000-0006-0000-3500-0000ED000000}">
      <text>
        <r>
          <rPr>
            <b/>
            <sz val="9"/>
            <color indexed="81"/>
            <rFont val="Tahoma"/>
            <family val="2"/>
          </rPr>
          <t>Metric = I_FX_IR_I_SGD_NonBankFinInstOutsSingapore_Spot_Amount_x000D_
Data Type = Bk_Number 19 - 9_x000D_
Bk_Currency = AUD</t>
        </r>
      </text>
    </comment>
    <comment ref="AE14" authorId="0" shapeId="0" xr:uid="{00000000-0006-0000-3500-0000EE000000}">
      <text>
        <r>
          <rPr>
            <b/>
            <sz val="9"/>
            <color indexed="81"/>
            <rFont val="Tahoma"/>
            <family val="2"/>
          </rPr>
          <t>Metric = I_FX_IR_I_SGD_NonBankFinInstOutsSingapore_Forward_Amount_x000D_
Data Type = Bk_Number 19 - 9_x000D_
Bk_Currency = AUD</t>
        </r>
      </text>
    </comment>
    <comment ref="AF14" authorId="0" shapeId="0" xr:uid="{00000000-0006-0000-3500-0000EF000000}">
      <text>
        <r>
          <rPr>
            <b/>
            <sz val="9"/>
            <color indexed="81"/>
            <rFont val="Tahoma"/>
            <family val="2"/>
          </rPr>
          <t>Metric = I_FX_IR_I_SGD_NonBankFinInstOutsSingapore_FxSwap_Amount_x000D_
Data Type = Bk_Number 19 - 9_x000D_
Bk_Currency = AUD</t>
        </r>
      </text>
    </comment>
    <comment ref="AG14" authorId="0" shapeId="0" xr:uid="{00000000-0006-0000-3500-0000F0000000}">
      <text>
        <r>
          <rPr>
            <b/>
            <sz val="9"/>
            <color indexed="81"/>
            <rFont val="Tahoma"/>
            <family val="2"/>
          </rPr>
          <t>Metric = I_FX_IR_I_SGD_NonBankFinInstOutsSingapore_CurrencySwap_Amount_x000D_
Data Type = Bk_Number 19 - 9_x000D_
Bk_Currency = AUD</t>
        </r>
      </text>
    </comment>
    <comment ref="AH14" authorId="0" shapeId="0" xr:uid="{00000000-0006-0000-3500-0000F1000000}">
      <text>
        <r>
          <rPr>
            <b/>
            <sz val="9"/>
            <color indexed="81"/>
            <rFont val="Tahoma"/>
            <family val="2"/>
          </rPr>
          <t>Metric = I_FX_IR_I_SGD_NonBankFinInstOutsSingapore_OTCOptions_Amount_x000D_
Data Type = Bk_Number 19 - 9_x000D_
Bk_Currency = AUD</t>
        </r>
      </text>
    </comment>
    <comment ref="AK14" authorId="0" shapeId="0" xr:uid="{00000000-0006-0000-3500-0000F2000000}">
      <text>
        <r>
          <rPr>
            <b/>
            <sz val="9"/>
            <color indexed="81"/>
            <rFont val="Tahoma"/>
            <family val="2"/>
          </rPr>
          <t>Metric = I_FX_IR_I_SGD_NonFinCustOutsSingapore_Spot_Amount_x000D_
Data Type = Bk_Number 19 - 9_x000D_
Bk_Currency = AUD</t>
        </r>
      </text>
    </comment>
    <comment ref="AL14" authorId="0" shapeId="0" xr:uid="{00000000-0006-0000-3500-0000F3000000}">
      <text>
        <r>
          <rPr>
            <b/>
            <sz val="9"/>
            <color indexed="81"/>
            <rFont val="Tahoma"/>
            <family val="2"/>
          </rPr>
          <t>Metric = I_FX_IR_I_SGD_NonFinCustOutsSingapore_Forward_Amount_x000D_
Data Type = Bk_Number 19 - 9_x000D_
Bk_Currency = AUD</t>
        </r>
      </text>
    </comment>
    <comment ref="AM14" authorId="0" shapeId="0" xr:uid="{00000000-0006-0000-3500-0000F4000000}">
      <text>
        <r>
          <rPr>
            <b/>
            <sz val="9"/>
            <color indexed="81"/>
            <rFont val="Tahoma"/>
            <family val="2"/>
          </rPr>
          <t>Metric = I_FX_IR_I_SGD_NonFinCustOutsSingapore_FxSwap_Amount_x000D_
Data Type = Bk_Number 19 - 9_x000D_
Bk_Currency = AUD</t>
        </r>
      </text>
    </comment>
    <comment ref="AN14" authorId="0" shapeId="0" xr:uid="{00000000-0006-0000-3500-0000F5000000}">
      <text>
        <r>
          <rPr>
            <b/>
            <sz val="9"/>
            <color indexed="81"/>
            <rFont val="Tahoma"/>
            <family val="2"/>
          </rPr>
          <t>Metric = I_FX_IR_I_SGD_NonFinCustOutsSingapore_CurrencySwap_Amount_x000D_
Data Type = Bk_Number 19 - 9_x000D_
Bk_Currency = AUD</t>
        </r>
      </text>
    </comment>
    <comment ref="AO14" authorId="0" shapeId="0" xr:uid="{00000000-0006-0000-3500-0000F6000000}">
      <text>
        <r>
          <rPr>
            <b/>
            <sz val="9"/>
            <color indexed="81"/>
            <rFont val="Tahoma"/>
            <family val="2"/>
          </rPr>
          <t>Metric = I_FX_IR_I_SGD_NonFinCustOutsSingapore_OTCOptions_Amount_x000D_
Data Type = Bk_Number 19 - 9_x000D_
Bk_Currency = AUD</t>
        </r>
      </text>
    </comment>
    <comment ref="B15" authorId="0" shapeId="0" xr:uid="{00000000-0006-0000-3500-0000F7000000}">
      <text>
        <r>
          <rPr>
            <b/>
            <sz val="9"/>
            <color indexed="81"/>
            <rFont val="Tahoma"/>
            <family val="2"/>
          </rPr>
          <t>Metric = I_FX_IR_I_SGD_BankSingapore_Spot_Amount_x000D_
Data Type = Bk_Number 19 - 9_x000D_
Bk_Currency = GBP</t>
        </r>
      </text>
    </comment>
    <comment ref="C15" authorId="0" shapeId="0" xr:uid="{00000000-0006-0000-3500-0000F8000000}">
      <text>
        <r>
          <rPr>
            <b/>
            <sz val="9"/>
            <color indexed="81"/>
            <rFont val="Tahoma"/>
            <family val="2"/>
          </rPr>
          <t>Metric = I_FX_IR_I_SGD_BankSingapore_Forward_Amount_x000D_
Data Type = Bk_Number 19 - 9_x000D_
Bk_Currency = GBP</t>
        </r>
      </text>
    </comment>
    <comment ref="D15" authorId="0" shapeId="0" xr:uid="{00000000-0006-0000-3500-0000F9000000}">
      <text>
        <r>
          <rPr>
            <b/>
            <sz val="9"/>
            <color indexed="81"/>
            <rFont val="Tahoma"/>
            <family val="2"/>
          </rPr>
          <t>Metric = I_FX_IR_I_SGD_BankSingapore_FxSwap_Amount_x000D_
Data Type = Bk_Number 19 - 9_x000D_
Bk_Currency = GBP</t>
        </r>
      </text>
    </comment>
    <comment ref="E15" authorId="0" shapeId="0" xr:uid="{00000000-0006-0000-3500-0000FA000000}">
      <text>
        <r>
          <rPr>
            <b/>
            <sz val="9"/>
            <color indexed="81"/>
            <rFont val="Tahoma"/>
            <family val="2"/>
          </rPr>
          <t>Metric = I_FX_IR_I_SGD_BankSingapore_CurrencySwap_Amount_x000D_
Data Type = Bk_Number 19 - 9_x000D_
Bk_Currency = GBP</t>
        </r>
      </text>
    </comment>
    <comment ref="F15" authorId="0" shapeId="0" xr:uid="{00000000-0006-0000-3500-0000FB000000}">
      <text>
        <r>
          <rPr>
            <b/>
            <sz val="9"/>
            <color indexed="81"/>
            <rFont val="Tahoma"/>
            <family val="2"/>
          </rPr>
          <t>Metric = I_FX_IR_I_SGD_BankSingapore_OTCOptions_Amount_x000D_
Data Type = Bk_Number 19 - 9_x000D_
Bk_Currency = GBP</t>
        </r>
      </text>
    </comment>
    <comment ref="I15" authorId="0" shapeId="0" xr:uid="{00000000-0006-0000-3500-0000FC000000}">
      <text>
        <r>
          <rPr>
            <b/>
            <sz val="9"/>
            <color indexed="81"/>
            <rFont val="Tahoma"/>
            <family val="2"/>
          </rPr>
          <t>Metric = I_FX_IR_I_SGD_NonBankFinInstSingapore_Spot_Amount_x000D_
Data Type = Bk_Number 19 - 9_x000D_
Bk_Currency = GBP</t>
        </r>
      </text>
    </comment>
    <comment ref="J15" authorId="0" shapeId="0" xr:uid="{00000000-0006-0000-3500-0000FD000000}">
      <text>
        <r>
          <rPr>
            <b/>
            <sz val="9"/>
            <color indexed="81"/>
            <rFont val="Tahoma"/>
            <family val="2"/>
          </rPr>
          <t>Metric = I_FX_IR_I_SGD_NonBankFinInstSingapore_Forward_Amount_x000D_
Data Type = Bk_Number 19 - 9_x000D_
Bk_Currency = GBP</t>
        </r>
      </text>
    </comment>
    <comment ref="K15" authorId="0" shapeId="0" xr:uid="{00000000-0006-0000-3500-0000FE000000}">
      <text>
        <r>
          <rPr>
            <b/>
            <sz val="9"/>
            <color indexed="81"/>
            <rFont val="Tahoma"/>
            <family val="2"/>
          </rPr>
          <t>Metric = I_FX_IR_I_SGD_NonBankFinInstSingapore_FxSwap_Amount_x000D_
Data Type = Bk_Number 19 - 9_x000D_
Bk_Currency = GBP</t>
        </r>
      </text>
    </comment>
    <comment ref="L15" authorId="0" shapeId="0" xr:uid="{00000000-0006-0000-3500-0000FF000000}">
      <text>
        <r>
          <rPr>
            <b/>
            <sz val="9"/>
            <color indexed="81"/>
            <rFont val="Tahoma"/>
            <family val="2"/>
          </rPr>
          <t>Metric = I_FX_IR_I_SGD_NonBankFinInstSingapore_CurrencySwap_Amount_x000D_
Data Type = Bk_Number 19 - 9_x000D_
Bk_Currency = GBP</t>
        </r>
      </text>
    </comment>
    <comment ref="M15" authorId="0" shapeId="0" xr:uid="{00000000-0006-0000-3500-000000010000}">
      <text>
        <r>
          <rPr>
            <b/>
            <sz val="9"/>
            <color indexed="81"/>
            <rFont val="Tahoma"/>
            <family val="2"/>
          </rPr>
          <t>Metric = I_FX_IR_I_SGD_NonBankFinInstSingapore_OTCOptions_Amount_x000D_
Data Type = Bk_Number 19 - 9_x000D_
Bk_Currency = GBP</t>
        </r>
      </text>
    </comment>
    <comment ref="P15" authorId="0" shapeId="0" xr:uid="{00000000-0006-0000-3500-000001010000}">
      <text>
        <r>
          <rPr>
            <b/>
            <sz val="9"/>
            <color indexed="81"/>
            <rFont val="Tahoma"/>
            <family val="2"/>
          </rPr>
          <t>Metric = I_FX_IR_I_SGD_TotTrans_NonBankCustSingapore_Spot_Amount_x000D_
Data Type = Bk_Number 19 - 9_x000D_
Bk_Currency = GBP</t>
        </r>
      </text>
    </comment>
    <comment ref="Q15" authorId="0" shapeId="0" xr:uid="{00000000-0006-0000-3500-000002010000}">
      <text>
        <r>
          <rPr>
            <b/>
            <sz val="9"/>
            <color indexed="81"/>
            <rFont val="Tahoma"/>
            <family val="2"/>
          </rPr>
          <t>Metric = I_FX_IR_I_SGD_TotTrans_NonBankCustSingapore_Forward_Amount_x000D_
Data Type = Bk_Number 19 - 9_x000D_
Bk_Currency = GBP</t>
        </r>
      </text>
    </comment>
    <comment ref="R15" authorId="0" shapeId="0" xr:uid="{00000000-0006-0000-3500-000003010000}">
      <text>
        <r>
          <rPr>
            <b/>
            <sz val="9"/>
            <color indexed="81"/>
            <rFont val="Tahoma"/>
            <family val="2"/>
          </rPr>
          <t>Metric = I_FX_IR_I_SGD_TotTrans_NonBankCustSingapore_FxSwap_Amount_x000D_
Data Type = Bk_Number 19 - 9_x000D_
Bk_Currency = GBP</t>
        </r>
      </text>
    </comment>
    <comment ref="S15" authorId="0" shapeId="0" xr:uid="{00000000-0006-0000-3500-000004010000}">
      <text>
        <r>
          <rPr>
            <b/>
            <sz val="9"/>
            <color indexed="81"/>
            <rFont val="Tahoma"/>
            <family val="2"/>
          </rPr>
          <t>Metric = I_FX_IR_I_SGD_TotTrans_NonBankCustSingapore_CurrencySwap_Amount_x000D_
Data Type = Bk_Number 19 - 9_x000D_
Bk_Currency = GBP</t>
        </r>
      </text>
    </comment>
    <comment ref="T15" authorId="0" shapeId="0" xr:uid="{00000000-0006-0000-3500-000005010000}">
      <text>
        <r>
          <rPr>
            <b/>
            <sz val="9"/>
            <color indexed="81"/>
            <rFont val="Tahoma"/>
            <family val="2"/>
          </rPr>
          <t>Metric = I_FX_IR_I_SGD_TotTrans_NonBankCustSingapore_OTCOptions_Amount_x000D_
Data Type = Bk_Number 19 - 9_x000D_
Bk_Currency = GBP</t>
        </r>
      </text>
    </comment>
    <comment ref="W15" authorId="0" shapeId="0" xr:uid="{00000000-0006-0000-3500-000006010000}">
      <text>
        <r>
          <rPr>
            <b/>
            <sz val="9"/>
            <color indexed="81"/>
            <rFont val="Tahoma"/>
            <family val="2"/>
          </rPr>
          <t>Metric = I_FX_IR_I_SGD_BankOutsSingapore_Spot_Amount_x000D_
Data Type = Bk_Number 19 - 9_x000D_
Bk_Currency = GBP</t>
        </r>
      </text>
    </comment>
    <comment ref="X15" authorId="0" shapeId="0" xr:uid="{00000000-0006-0000-3500-000007010000}">
      <text>
        <r>
          <rPr>
            <b/>
            <sz val="9"/>
            <color indexed="81"/>
            <rFont val="Tahoma"/>
            <family val="2"/>
          </rPr>
          <t>Metric = I_FX_IR_I_SGD_BankOutsSingapore_Forward_Amount_x000D_
Data Type = Bk_Number 19 - 9_x000D_
Bk_Currency = GBP</t>
        </r>
      </text>
    </comment>
    <comment ref="Y15" authorId="0" shapeId="0" xr:uid="{00000000-0006-0000-3500-000008010000}">
      <text>
        <r>
          <rPr>
            <b/>
            <sz val="9"/>
            <color indexed="81"/>
            <rFont val="Tahoma"/>
            <family val="2"/>
          </rPr>
          <t>Metric = I_FX_IR_I_SGD_BankOutsSingapore_FxSwap_Amount_x000D_
Data Type = Bk_Number 19 - 9_x000D_
Bk_Currency = GBP</t>
        </r>
      </text>
    </comment>
    <comment ref="Z15" authorId="0" shapeId="0" xr:uid="{00000000-0006-0000-3500-000009010000}">
      <text>
        <r>
          <rPr>
            <b/>
            <sz val="9"/>
            <color indexed="81"/>
            <rFont val="Tahoma"/>
            <family val="2"/>
          </rPr>
          <t>Metric = I_FX_IR_I_SGD_BankOutsSingapore_CurrencySwap_Amount_x000D_
Data Type = Bk_Number 19 - 9_x000D_
Bk_Currency = GBP</t>
        </r>
      </text>
    </comment>
    <comment ref="AA15" authorId="0" shapeId="0" xr:uid="{00000000-0006-0000-3500-00000A010000}">
      <text>
        <r>
          <rPr>
            <b/>
            <sz val="9"/>
            <color indexed="81"/>
            <rFont val="Tahoma"/>
            <family val="2"/>
          </rPr>
          <t>Metric = I_FX_IR_I_SGD_BankOutsSingapore_OTCOptions_Amount_x000D_
Data Type = Bk_Number 19 - 9_x000D_
Bk_Currency = GBP</t>
        </r>
      </text>
    </comment>
    <comment ref="AD15" authorId="0" shapeId="0" xr:uid="{00000000-0006-0000-3500-00000B010000}">
      <text>
        <r>
          <rPr>
            <b/>
            <sz val="9"/>
            <color indexed="81"/>
            <rFont val="Tahoma"/>
            <family val="2"/>
          </rPr>
          <t>Metric = I_FX_IR_I_SGD_NonBankFinInstOutsSingapore_Spot_Amount_x000D_
Data Type = Bk_Number 19 - 9_x000D_
Bk_Currency = GBP</t>
        </r>
      </text>
    </comment>
    <comment ref="AE15" authorId="0" shapeId="0" xr:uid="{00000000-0006-0000-3500-00000C010000}">
      <text>
        <r>
          <rPr>
            <b/>
            <sz val="9"/>
            <color indexed="81"/>
            <rFont val="Tahoma"/>
            <family val="2"/>
          </rPr>
          <t>Metric = I_FX_IR_I_SGD_NonBankFinInstOutsSingapore_Forward_Amount_x000D_
Data Type = Bk_Number 19 - 9_x000D_
Bk_Currency = GBP</t>
        </r>
      </text>
    </comment>
    <comment ref="AF15" authorId="0" shapeId="0" xr:uid="{00000000-0006-0000-3500-00000D010000}">
      <text>
        <r>
          <rPr>
            <b/>
            <sz val="9"/>
            <color indexed="81"/>
            <rFont val="Tahoma"/>
            <family val="2"/>
          </rPr>
          <t>Metric = I_FX_IR_I_SGD_NonBankFinInstOutsSingapore_FxSwap_Amount_x000D_
Data Type = Bk_Number 19 - 9_x000D_
Bk_Currency = GBP</t>
        </r>
      </text>
    </comment>
    <comment ref="AG15" authorId="0" shapeId="0" xr:uid="{00000000-0006-0000-3500-00000E010000}">
      <text>
        <r>
          <rPr>
            <b/>
            <sz val="9"/>
            <color indexed="81"/>
            <rFont val="Tahoma"/>
            <family val="2"/>
          </rPr>
          <t>Metric = I_FX_IR_I_SGD_NonBankFinInstOutsSingapore_CurrencySwap_Amount_x000D_
Data Type = Bk_Number 19 - 9_x000D_
Bk_Currency = GBP</t>
        </r>
      </text>
    </comment>
    <comment ref="AH15" authorId="0" shapeId="0" xr:uid="{00000000-0006-0000-3500-00000F010000}">
      <text>
        <r>
          <rPr>
            <b/>
            <sz val="9"/>
            <color indexed="81"/>
            <rFont val="Tahoma"/>
            <family val="2"/>
          </rPr>
          <t>Metric = I_FX_IR_I_SGD_NonBankFinInstOutsSingapore_OTCOptions_Amount_x000D_
Data Type = Bk_Number 19 - 9_x000D_
Bk_Currency = GBP</t>
        </r>
      </text>
    </comment>
    <comment ref="AK15" authorId="0" shapeId="0" xr:uid="{00000000-0006-0000-3500-000010010000}">
      <text>
        <r>
          <rPr>
            <b/>
            <sz val="9"/>
            <color indexed="81"/>
            <rFont val="Tahoma"/>
            <family val="2"/>
          </rPr>
          <t>Metric = I_FX_IR_I_SGD_NonFinCustOutsSingapore_Spot_Amount_x000D_
Data Type = Bk_Number 19 - 9_x000D_
Bk_Currency = GBP</t>
        </r>
      </text>
    </comment>
    <comment ref="AL15" authorId="0" shapeId="0" xr:uid="{00000000-0006-0000-3500-000011010000}">
      <text>
        <r>
          <rPr>
            <b/>
            <sz val="9"/>
            <color indexed="81"/>
            <rFont val="Tahoma"/>
            <family val="2"/>
          </rPr>
          <t>Metric = I_FX_IR_I_SGD_NonFinCustOutsSingapore_Forward_Amount_x000D_
Data Type = Bk_Number 19 - 9_x000D_
Bk_Currency = GBP</t>
        </r>
      </text>
    </comment>
    <comment ref="AM15" authorId="0" shapeId="0" xr:uid="{00000000-0006-0000-3500-000012010000}">
      <text>
        <r>
          <rPr>
            <b/>
            <sz val="9"/>
            <color indexed="81"/>
            <rFont val="Tahoma"/>
            <family val="2"/>
          </rPr>
          <t>Metric = I_FX_IR_I_SGD_NonFinCustOutsSingapore_FxSwap_Amount_x000D_
Data Type = Bk_Number 19 - 9_x000D_
Bk_Currency = GBP</t>
        </r>
      </text>
    </comment>
    <comment ref="AN15" authorId="0" shapeId="0" xr:uid="{00000000-0006-0000-3500-000013010000}">
      <text>
        <r>
          <rPr>
            <b/>
            <sz val="9"/>
            <color indexed="81"/>
            <rFont val="Tahoma"/>
            <family val="2"/>
          </rPr>
          <t>Metric = I_FX_IR_I_SGD_NonFinCustOutsSingapore_CurrencySwap_Amount_x000D_
Data Type = Bk_Number 19 - 9_x000D_
Bk_Currency = GBP</t>
        </r>
      </text>
    </comment>
    <comment ref="AO15" authorId="0" shapeId="0" xr:uid="{00000000-0006-0000-3500-000014010000}">
      <text>
        <r>
          <rPr>
            <b/>
            <sz val="9"/>
            <color indexed="81"/>
            <rFont val="Tahoma"/>
            <family val="2"/>
          </rPr>
          <t>Metric = I_FX_IR_I_SGD_NonFinCustOutsSingapore_OTCOptions_Amount_x000D_
Data Type = Bk_Number 19 - 9_x000D_
Bk_Currency = GBP</t>
        </r>
      </text>
    </comment>
    <comment ref="B16" authorId="0" shapeId="0" xr:uid="{00000000-0006-0000-3500-000015010000}">
      <text>
        <r>
          <rPr>
            <b/>
            <sz val="9"/>
            <color indexed="81"/>
            <rFont val="Tahoma"/>
            <family val="2"/>
          </rPr>
          <t>Metric = I_FX_IR_I_SGD_BankSingapore_Spot_Amount_x000D_
Data Type = Bk_Number 19 - 9_x000D_
Bk_Currency = CAD</t>
        </r>
      </text>
    </comment>
    <comment ref="C16" authorId="0" shapeId="0" xr:uid="{00000000-0006-0000-3500-000016010000}">
      <text>
        <r>
          <rPr>
            <b/>
            <sz val="9"/>
            <color indexed="81"/>
            <rFont val="Tahoma"/>
            <family val="2"/>
          </rPr>
          <t>Metric = I_FX_IR_I_SGD_BankSingapore_Forward_Amount_x000D_
Data Type = Bk_Number 19 - 9_x000D_
Bk_Currency = CAD</t>
        </r>
      </text>
    </comment>
    <comment ref="D16" authorId="0" shapeId="0" xr:uid="{00000000-0006-0000-3500-000017010000}">
      <text>
        <r>
          <rPr>
            <b/>
            <sz val="9"/>
            <color indexed="81"/>
            <rFont val="Tahoma"/>
            <family val="2"/>
          </rPr>
          <t>Metric = I_FX_IR_I_SGD_BankSingapore_FxSwap_Amount_x000D_
Data Type = Bk_Number 19 - 9_x000D_
Bk_Currency = CAD</t>
        </r>
      </text>
    </comment>
    <comment ref="E16" authorId="0" shapeId="0" xr:uid="{00000000-0006-0000-3500-000018010000}">
      <text>
        <r>
          <rPr>
            <b/>
            <sz val="9"/>
            <color indexed="81"/>
            <rFont val="Tahoma"/>
            <family val="2"/>
          </rPr>
          <t>Metric = I_FX_IR_I_SGD_BankSingapore_CurrencySwap_Amount_x000D_
Data Type = Bk_Number 19 - 9_x000D_
Bk_Currency = CAD</t>
        </r>
      </text>
    </comment>
    <comment ref="F16" authorId="0" shapeId="0" xr:uid="{00000000-0006-0000-3500-000019010000}">
      <text>
        <r>
          <rPr>
            <b/>
            <sz val="9"/>
            <color indexed="81"/>
            <rFont val="Tahoma"/>
            <family val="2"/>
          </rPr>
          <t>Metric = I_FX_IR_I_SGD_BankSingapore_OTCOptions_Amount_x000D_
Data Type = Bk_Number 19 - 9_x000D_
Bk_Currency = CAD</t>
        </r>
      </text>
    </comment>
    <comment ref="I16" authorId="0" shapeId="0" xr:uid="{00000000-0006-0000-3500-00001A010000}">
      <text>
        <r>
          <rPr>
            <b/>
            <sz val="9"/>
            <color indexed="81"/>
            <rFont val="Tahoma"/>
            <family val="2"/>
          </rPr>
          <t>Metric = I_FX_IR_I_SGD_NonBankFinInstSingapore_Spot_Amount_x000D_
Data Type = Bk_Number 19 - 9_x000D_
Bk_Currency = CAD</t>
        </r>
      </text>
    </comment>
    <comment ref="J16" authorId="0" shapeId="0" xr:uid="{00000000-0006-0000-3500-00001B010000}">
      <text>
        <r>
          <rPr>
            <b/>
            <sz val="9"/>
            <color indexed="81"/>
            <rFont val="Tahoma"/>
            <family val="2"/>
          </rPr>
          <t>Metric = I_FX_IR_I_SGD_NonBankFinInstSingapore_Forward_Amount_x000D_
Data Type = Bk_Number 19 - 9_x000D_
Bk_Currency = CAD</t>
        </r>
      </text>
    </comment>
    <comment ref="K16" authorId="0" shapeId="0" xr:uid="{00000000-0006-0000-3500-00001C010000}">
      <text>
        <r>
          <rPr>
            <b/>
            <sz val="9"/>
            <color indexed="81"/>
            <rFont val="Tahoma"/>
            <family val="2"/>
          </rPr>
          <t>Metric = I_FX_IR_I_SGD_NonBankFinInstSingapore_FxSwap_Amount_x000D_
Data Type = Bk_Number 19 - 9_x000D_
Bk_Currency = CAD</t>
        </r>
      </text>
    </comment>
    <comment ref="L16" authorId="0" shapeId="0" xr:uid="{00000000-0006-0000-3500-00001D010000}">
      <text>
        <r>
          <rPr>
            <b/>
            <sz val="9"/>
            <color indexed="81"/>
            <rFont val="Tahoma"/>
            <family val="2"/>
          </rPr>
          <t>Metric = I_FX_IR_I_SGD_NonBankFinInstSingapore_CurrencySwap_Amount_x000D_
Data Type = Bk_Number 19 - 9_x000D_
Bk_Currency = CAD</t>
        </r>
      </text>
    </comment>
    <comment ref="M16" authorId="0" shapeId="0" xr:uid="{00000000-0006-0000-3500-00001E010000}">
      <text>
        <r>
          <rPr>
            <b/>
            <sz val="9"/>
            <color indexed="81"/>
            <rFont val="Tahoma"/>
            <family val="2"/>
          </rPr>
          <t>Metric = I_FX_IR_I_SGD_NonBankFinInstSingapore_OTCOptions_Amount_x000D_
Data Type = Bk_Number 19 - 9_x000D_
Bk_Currency = CAD</t>
        </r>
      </text>
    </comment>
    <comment ref="P16" authorId="0" shapeId="0" xr:uid="{00000000-0006-0000-3500-00001F010000}">
      <text>
        <r>
          <rPr>
            <b/>
            <sz val="9"/>
            <color indexed="81"/>
            <rFont val="Tahoma"/>
            <family val="2"/>
          </rPr>
          <t>Metric = I_FX_IR_I_SGD_TotTrans_NonBankCustSingapore_Spot_Amount_x000D_
Data Type = Bk_Number 19 - 9_x000D_
Bk_Currency = CAD</t>
        </r>
      </text>
    </comment>
    <comment ref="Q16" authorId="0" shapeId="0" xr:uid="{00000000-0006-0000-3500-000020010000}">
      <text>
        <r>
          <rPr>
            <b/>
            <sz val="9"/>
            <color indexed="81"/>
            <rFont val="Tahoma"/>
            <family val="2"/>
          </rPr>
          <t>Metric = I_FX_IR_I_SGD_TotTrans_NonBankCustSingapore_Forward_Amount_x000D_
Data Type = Bk_Number 19 - 9_x000D_
Bk_Currency = CAD</t>
        </r>
      </text>
    </comment>
    <comment ref="R16" authorId="0" shapeId="0" xr:uid="{00000000-0006-0000-3500-000021010000}">
      <text>
        <r>
          <rPr>
            <b/>
            <sz val="9"/>
            <color indexed="81"/>
            <rFont val="Tahoma"/>
            <family val="2"/>
          </rPr>
          <t>Metric = I_FX_IR_I_SGD_TotTrans_NonBankCustSingapore_FxSwap_Amount_x000D_
Data Type = Bk_Number 19 - 9_x000D_
Bk_Currency = CAD</t>
        </r>
      </text>
    </comment>
    <comment ref="S16" authorId="0" shapeId="0" xr:uid="{00000000-0006-0000-3500-000022010000}">
      <text>
        <r>
          <rPr>
            <b/>
            <sz val="9"/>
            <color indexed="81"/>
            <rFont val="Tahoma"/>
            <family val="2"/>
          </rPr>
          <t>Metric = I_FX_IR_I_SGD_TotTrans_NonBankCustSingapore_CurrencySwap_Amount_x000D_
Data Type = Bk_Number 19 - 9_x000D_
Bk_Currency = CAD</t>
        </r>
      </text>
    </comment>
    <comment ref="T16" authorId="0" shapeId="0" xr:uid="{00000000-0006-0000-3500-000023010000}">
      <text>
        <r>
          <rPr>
            <b/>
            <sz val="9"/>
            <color indexed="81"/>
            <rFont val="Tahoma"/>
            <family val="2"/>
          </rPr>
          <t>Metric = I_FX_IR_I_SGD_TotTrans_NonBankCustSingapore_OTCOptions_Amount_x000D_
Data Type = Bk_Number 19 - 9_x000D_
Bk_Currency = CAD</t>
        </r>
      </text>
    </comment>
    <comment ref="W16" authorId="0" shapeId="0" xr:uid="{00000000-0006-0000-3500-000024010000}">
      <text>
        <r>
          <rPr>
            <b/>
            <sz val="9"/>
            <color indexed="81"/>
            <rFont val="Tahoma"/>
            <family val="2"/>
          </rPr>
          <t>Metric = I_FX_IR_I_SGD_BankOutsSingapore_Spot_Amount_x000D_
Data Type = Bk_Number 19 - 9_x000D_
Bk_Currency = CAD</t>
        </r>
      </text>
    </comment>
    <comment ref="X16" authorId="0" shapeId="0" xr:uid="{00000000-0006-0000-3500-000025010000}">
      <text>
        <r>
          <rPr>
            <b/>
            <sz val="9"/>
            <color indexed="81"/>
            <rFont val="Tahoma"/>
            <family val="2"/>
          </rPr>
          <t>Metric = I_FX_IR_I_SGD_BankOutsSingapore_Forward_Amount_x000D_
Data Type = Bk_Number 19 - 9_x000D_
Bk_Currency = CAD</t>
        </r>
      </text>
    </comment>
    <comment ref="Y16" authorId="0" shapeId="0" xr:uid="{00000000-0006-0000-3500-000026010000}">
      <text>
        <r>
          <rPr>
            <b/>
            <sz val="9"/>
            <color indexed="81"/>
            <rFont val="Tahoma"/>
            <family val="2"/>
          </rPr>
          <t>Metric = I_FX_IR_I_SGD_BankOutsSingapore_FxSwap_Amount_x000D_
Data Type = Bk_Number 19 - 9_x000D_
Bk_Currency = CAD</t>
        </r>
      </text>
    </comment>
    <comment ref="Z16" authorId="0" shapeId="0" xr:uid="{00000000-0006-0000-3500-000027010000}">
      <text>
        <r>
          <rPr>
            <b/>
            <sz val="9"/>
            <color indexed="81"/>
            <rFont val="Tahoma"/>
            <family val="2"/>
          </rPr>
          <t>Metric = I_FX_IR_I_SGD_BankOutsSingapore_CurrencySwap_Amount_x000D_
Data Type = Bk_Number 19 - 9_x000D_
Bk_Currency = CAD</t>
        </r>
      </text>
    </comment>
    <comment ref="AA16" authorId="0" shapeId="0" xr:uid="{00000000-0006-0000-3500-000028010000}">
      <text>
        <r>
          <rPr>
            <b/>
            <sz val="9"/>
            <color indexed="81"/>
            <rFont val="Tahoma"/>
            <family val="2"/>
          </rPr>
          <t>Metric = I_FX_IR_I_SGD_BankOutsSingapore_OTCOptions_Amount_x000D_
Data Type = Bk_Number 19 - 9_x000D_
Bk_Currency = CAD</t>
        </r>
      </text>
    </comment>
    <comment ref="AD16" authorId="0" shapeId="0" xr:uid="{00000000-0006-0000-3500-000029010000}">
      <text>
        <r>
          <rPr>
            <b/>
            <sz val="9"/>
            <color indexed="81"/>
            <rFont val="Tahoma"/>
            <family val="2"/>
          </rPr>
          <t>Metric = I_FX_IR_I_SGD_NonBankFinInstOutsSingapore_Spot_Amount_x000D_
Data Type = Bk_Number 19 - 9_x000D_
Bk_Currency = CAD</t>
        </r>
      </text>
    </comment>
    <comment ref="AE16" authorId="0" shapeId="0" xr:uid="{00000000-0006-0000-3500-00002A010000}">
      <text>
        <r>
          <rPr>
            <b/>
            <sz val="9"/>
            <color indexed="81"/>
            <rFont val="Tahoma"/>
            <family val="2"/>
          </rPr>
          <t>Metric = I_FX_IR_I_SGD_NonBankFinInstOutsSingapore_Forward_Amount_x000D_
Data Type = Bk_Number 19 - 9_x000D_
Bk_Currency = CAD</t>
        </r>
      </text>
    </comment>
    <comment ref="AF16" authorId="0" shapeId="0" xr:uid="{00000000-0006-0000-3500-00002B010000}">
      <text>
        <r>
          <rPr>
            <b/>
            <sz val="9"/>
            <color indexed="81"/>
            <rFont val="Tahoma"/>
            <family val="2"/>
          </rPr>
          <t>Metric = I_FX_IR_I_SGD_NonBankFinInstOutsSingapore_FxSwap_Amount_x000D_
Data Type = Bk_Number 19 - 9_x000D_
Bk_Currency = CAD</t>
        </r>
      </text>
    </comment>
    <comment ref="AG16" authorId="0" shapeId="0" xr:uid="{00000000-0006-0000-3500-00002C010000}">
      <text>
        <r>
          <rPr>
            <b/>
            <sz val="9"/>
            <color indexed="81"/>
            <rFont val="Tahoma"/>
            <family val="2"/>
          </rPr>
          <t>Metric = I_FX_IR_I_SGD_NonBankFinInstOutsSingapore_CurrencySwap_Amount_x000D_
Data Type = Bk_Number 19 - 9_x000D_
Bk_Currency = CAD</t>
        </r>
      </text>
    </comment>
    <comment ref="AH16" authorId="0" shapeId="0" xr:uid="{00000000-0006-0000-3500-00002D010000}">
      <text>
        <r>
          <rPr>
            <b/>
            <sz val="9"/>
            <color indexed="81"/>
            <rFont val="Tahoma"/>
            <family val="2"/>
          </rPr>
          <t>Metric = I_FX_IR_I_SGD_NonBankFinInstOutsSingapore_OTCOptions_Amount_x000D_
Data Type = Bk_Number 19 - 9_x000D_
Bk_Currency = CAD</t>
        </r>
      </text>
    </comment>
    <comment ref="AK16" authorId="0" shapeId="0" xr:uid="{00000000-0006-0000-3500-00002E010000}">
      <text>
        <r>
          <rPr>
            <b/>
            <sz val="9"/>
            <color indexed="81"/>
            <rFont val="Tahoma"/>
            <family val="2"/>
          </rPr>
          <t>Metric = I_FX_IR_I_SGD_NonFinCustOutsSingapore_Spot_Amount_x000D_
Data Type = Bk_Number 19 - 9_x000D_
Bk_Currency = CAD</t>
        </r>
      </text>
    </comment>
    <comment ref="AL16" authorId="0" shapeId="0" xr:uid="{00000000-0006-0000-3500-00002F010000}">
      <text>
        <r>
          <rPr>
            <b/>
            <sz val="9"/>
            <color indexed="81"/>
            <rFont val="Tahoma"/>
            <family val="2"/>
          </rPr>
          <t>Metric = I_FX_IR_I_SGD_NonFinCustOutsSingapore_Forward_Amount_x000D_
Data Type = Bk_Number 19 - 9_x000D_
Bk_Currency = CAD</t>
        </r>
      </text>
    </comment>
    <comment ref="AM16" authorId="0" shapeId="0" xr:uid="{00000000-0006-0000-3500-000030010000}">
      <text>
        <r>
          <rPr>
            <b/>
            <sz val="9"/>
            <color indexed="81"/>
            <rFont val="Tahoma"/>
            <family val="2"/>
          </rPr>
          <t>Metric = I_FX_IR_I_SGD_NonFinCustOutsSingapore_FxSwap_Amount_x000D_
Data Type = Bk_Number 19 - 9_x000D_
Bk_Currency = CAD</t>
        </r>
      </text>
    </comment>
    <comment ref="AN16" authorId="0" shapeId="0" xr:uid="{00000000-0006-0000-3500-000031010000}">
      <text>
        <r>
          <rPr>
            <b/>
            <sz val="9"/>
            <color indexed="81"/>
            <rFont val="Tahoma"/>
            <family val="2"/>
          </rPr>
          <t>Metric = I_FX_IR_I_SGD_NonFinCustOutsSingapore_CurrencySwap_Amount_x000D_
Data Type = Bk_Number 19 - 9_x000D_
Bk_Currency = CAD</t>
        </r>
      </text>
    </comment>
    <comment ref="AO16" authorId="0" shapeId="0" xr:uid="{00000000-0006-0000-3500-000032010000}">
      <text>
        <r>
          <rPr>
            <b/>
            <sz val="9"/>
            <color indexed="81"/>
            <rFont val="Tahoma"/>
            <family val="2"/>
          </rPr>
          <t>Metric = I_FX_IR_I_SGD_NonFinCustOutsSingapore_OTCOptions_Amount_x000D_
Data Type = Bk_Number 19 - 9_x000D_
Bk_Currency = CAD</t>
        </r>
      </text>
    </comment>
    <comment ref="B17" authorId="0" shapeId="0" xr:uid="{00000000-0006-0000-3500-000033010000}">
      <text>
        <r>
          <rPr>
            <b/>
            <sz val="9"/>
            <color indexed="81"/>
            <rFont val="Tahoma"/>
            <family val="2"/>
          </rPr>
          <t>Metric = I_FX_IR_I_SGD_BankSingapore_Spot_Amount_x000D_
Data Type = Bk_Number 19 - 9_x000D_
Bk_Currency = CHF</t>
        </r>
      </text>
    </comment>
    <comment ref="C17" authorId="0" shapeId="0" xr:uid="{00000000-0006-0000-3500-000034010000}">
      <text>
        <r>
          <rPr>
            <b/>
            <sz val="9"/>
            <color indexed="81"/>
            <rFont val="Tahoma"/>
            <family val="2"/>
          </rPr>
          <t>Metric = I_FX_IR_I_SGD_BankSingapore_Forward_Amount_x000D_
Data Type = Bk_Number 19 - 9_x000D_
Bk_Currency = CHF</t>
        </r>
      </text>
    </comment>
    <comment ref="D17" authorId="0" shapeId="0" xr:uid="{00000000-0006-0000-3500-000035010000}">
      <text>
        <r>
          <rPr>
            <b/>
            <sz val="9"/>
            <color indexed="81"/>
            <rFont val="Tahoma"/>
            <family val="2"/>
          </rPr>
          <t>Metric = I_FX_IR_I_SGD_BankSingapore_FxSwap_Amount_x000D_
Data Type = Bk_Number 19 - 9_x000D_
Bk_Currency = CHF</t>
        </r>
      </text>
    </comment>
    <comment ref="E17" authorId="0" shapeId="0" xr:uid="{00000000-0006-0000-3500-000036010000}">
      <text>
        <r>
          <rPr>
            <b/>
            <sz val="9"/>
            <color indexed="81"/>
            <rFont val="Tahoma"/>
            <family val="2"/>
          </rPr>
          <t>Metric = I_FX_IR_I_SGD_BankSingapore_CurrencySwap_Amount_x000D_
Data Type = Bk_Number 19 - 9_x000D_
Bk_Currency = CHF</t>
        </r>
      </text>
    </comment>
    <comment ref="F17" authorId="0" shapeId="0" xr:uid="{00000000-0006-0000-3500-000037010000}">
      <text>
        <r>
          <rPr>
            <b/>
            <sz val="9"/>
            <color indexed="81"/>
            <rFont val="Tahoma"/>
            <family val="2"/>
          </rPr>
          <t>Metric = I_FX_IR_I_SGD_BankSingapore_OTCOptions_Amount_x000D_
Data Type = Bk_Number 19 - 9_x000D_
Bk_Currency = CHF</t>
        </r>
      </text>
    </comment>
    <comment ref="I17" authorId="0" shapeId="0" xr:uid="{00000000-0006-0000-3500-000038010000}">
      <text>
        <r>
          <rPr>
            <b/>
            <sz val="9"/>
            <color indexed="81"/>
            <rFont val="Tahoma"/>
            <family val="2"/>
          </rPr>
          <t>Metric = I_FX_IR_I_SGD_NonBankFinInstSingapore_Spot_Amount_x000D_
Data Type = Bk_Number 19 - 9_x000D_
Bk_Currency = CHF</t>
        </r>
      </text>
    </comment>
    <comment ref="J17" authorId="0" shapeId="0" xr:uid="{00000000-0006-0000-3500-000039010000}">
      <text>
        <r>
          <rPr>
            <b/>
            <sz val="9"/>
            <color indexed="81"/>
            <rFont val="Tahoma"/>
            <family val="2"/>
          </rPr>
          <t>Metric = I_FX_IR_I_SGD_NonBankFinInstSingapore_Forward_Amount_x000D_
Data Type = Bk_Number 19 - 9_x000D_
Bk_Currency = CHF</t>
        </r>
      </text>
    </comment>
    <comment ref="K17" authorId="0" shapeId="0" xr:uid="{00000000-0006-0000-3500-00003A010000}">
      <text>
        <r>
          <rPr>
            <b/>
            <sz val="9"/>
            <color indexed="81"/>
            <rFont val="Tahoma"/>
            <family val="2"/>
          </rPr>
          <t>Metric = I_FX_IR_I_SGD_NonBankFinInstSingapore_FxSwap_Amount_x000D_
Data Type = Bk_Number 19 - 9_x000D_
Bk_Currency = CHF</t>
        </r>
      </text>
    </comment>
    <comment ref="L17" authorId="0" shapeId="0" xr:uid="{00000000-0006-0000-3500-00003B010000}">
      <text>
        <r>
          <rPr>
            <b/>
            <sz val="9"/>
            <color indexed="81"/>
            <rFont val="Tahoma"/>
            <family val="2"/>
          </rPr>
          <t>Metric = I_FX_IR_I_SGD_NonBankFinInstSingapore_CurrencySwap_Amount_x000D_
Data Type = Bk_Number 19 - 9_x000D_
Bk_Currency = CHF</t>
        </r>
      </text>
    </comment>
    <comment ref="M17" authorId="0" shapeId="0" xr:uid="{00000000-0006-0000-3500-00003C010000}">
      <text>
        <r>
          <rPr>
            <b/>
            <sz val="9"/>
            <color indexed="81"/>
            <rFont val="Tahoma"/>
            <family val="2"/>
          </rPr>
          <t>Metric = I_FX_IR_I_SGD_NonBankFinInstSingapore_OTCOptions_Amount_x000D_
Data Type = Bk_Number 19 - 9_x000D_
Bk_Currency = CHF</t>
        </r>
      </text>
    </comment>
    <comment ref="P17" authorId="0" shapeId="0" xr:uid="{00000000-0006-0000-3500-00003D010000}">
      <text>
        <r>
          <rPr>
            <b/>
            <sz val="9"/>
            <color indexed="81"/>
            <rFont val="Tahoma"/>
            <family val="2"/>
          </rPr>
          <t>Metric = I_FX_IR_I_SGD_TotTrans_NonBankCustSingapore_Spot_Amount_x000D_
Data Type = Bk_Number 19 - 9_x000D_
Bk_Currency = CHF</t>
        </r>
      </text>
    </comment>
    <comment ref="Q17" authorId="0" shapeId="0" xr:uid="{00000000-0006-0000-3500-00003E010000}">
      <text>
        <r>
          <rPr>
            <b/>
            <sz val="9"/>
            <color indexed="81"/>
            <rFont val="Tahoma"/>
            <family val="2"/>
          </rPr>
          <t>Metric = I_FX_IR_I_SGD_TotTrans_NonBankCustSingapore_Forward_Amount_x000D_
Data Type = Bk_Number 19 - 9_x000D_
Bk_Currency = CHF</t>
        </r>
      </text>
    </comment>
    <comment ref="R17" authorId="0" shapeId="0" xr:uid="{00000000-0006-0000-3500-00003F010000}">
      <text>
        <r>
          <rPr>
            <b/>
            <sz val="9"/>
            <color indexed="81"/>
            <rFont val="Tahoma"/>
            <family val="2"/>
          </rPr>
          <t>Metric = I_FX_IR_I_SGD_TotTrans_NonBankCustSingapore_FxSwap_Amount_x000D_
Data Type = Bk_Number 19 - 9_x000D_
Bk_Currency = CHF</t>
        </r>
      </text>
    </comment>
    <comment ref="S17" authorId="0" shapeId="0" xr:uid="{00000000-0006-0000-3500-000040010000}">
      <text>
        <r>
          <rPr>
            <b/>
            <sz val="9"/>
            <color indexed="81"/>
            <rFont val="Tahoma"/>
            <family val="2"/>
          </rPr>
          <t>Metric = I_FX_IR_I_SGD_TotTrans_NonBankCustSingapore_CurrencySwap_Amount_x000D_
Data Type = Bk_Number 19 - 9_x000D_
Bk_Currency = CHF</t>
        </r>
      </text>
    </comment>
    <comment ref="T17" authorId="0" shapeId="0" xr:uid="{00000000-0006-0000-3500-000041010000}">
      <text>
        <r>
          <rPr>
            <b/>
            <sz val="9"/>
            <color indexed="81"/>
            <rFont val="Tahoma"/>
            <family val="2"/>
          </rPr>
          <t>Metric = I_FX_IR_I_SGD_TotTrans_NonBankCustSingapore_OTCOptions_Amount_x000D_
Data Type = Bk_Number 19 - 9_x000D_
Bk_Currency = CHF</t>
        </r>
      </text>
    </comment>
    <comment ref="W17" authorId="0" shapeId="0" xr:uid="{00000000-0006-0000-3500-000042010000}">
      <text>
        <r>
          <rPr>
            <b/>
            <sz val="9"/>
            <color indexed="81"/>
            <rFont val="Tahoma"/>
            <family val="2"/>
          </rPr>
          <t>Metric = I_FX_IR_I_SGD_BankOutsSingapore_Spot_Amount_x000D_
Data Type = Bk_Number 19 - 9_x000D_
Bk_Currency = CHF</t>
        </r>
      </text>
    </comment>
    <comment ref="X17" authorId="0" shapeId="0" xr:uid="{00000000-0006-0000-3500-000043010000}">
      <text>
        <r>
          <rPr>
            <b/>
            <sz val="9"/>
            <color indexed="81"/>
            <rFont val="Tahoma"/>
            <family val="2"/>
          </rPr>
          <t>Metric = I_FX_IR_I_SGD_BankOutsSingapore_Forward_Amount_x000D_
Data Type = Bk_Number 19 - 9_x000D_
Bk_Currency = CHF</t>
        </r>
      </text>
    </comment>
    <comment ref="Y17" authorId="0" shapeId="0" xr:uid="{00000000-0006-0000-3500-000044010000}">
      <text>
        <r>
          <rPr>
            <b/>
            <sz val="9"/>
            <color indexed="81"/>
            <rFont val="Tahoma"/>
            <family val="2"/>
          </rPr>
          <t>Metric = I_FX_IR_I_SGD_BankOutsSingapore_FxSwap_Amount_x000D_
Data Type = Bk_Number 19 - 9_x000D_
Bk_Currency = CHF</t>
        </r>
      </text>
    </comment>
    <comment ref="Z17" authorId="0" shapeId="0" xr:uid="{00000000-0006-0000-3500-000045010000}">
      <text>
        <r>
          <rPr>
            <b/>
            <sz val="9"/>
            <color indexed="81"/>
            <rFont val="Tahoma"/>
            <family val="2"/>
          </rPr>
          <t>Metric = I_FX_IR_I_SGD_BankOutsSingapore_CurrencySwap_Amount_x000D_
Data Type = Bk_Number 19 - 9_x000D_
Bk_Currency = CHF</t>
        </r>
      </text>
    </comment>
    <comment ref="AA17" authorId="0" shapeId="0" xr:uid="{00000000-0006-0000-3500-000046010000}">
      <text>
        <r>
          <rPr>
            <b/>
            <sz val="9"/>
            <color indexed="81"/>
            <rFont val="Tahoma"/>
            <family val="2"/>
          </rPr>
          <t>Metric = I_FX_IR_I_SGD_BankOutsSingapore_OTCOptions_Amount_x000D_
Data Type = Bk_Number 19 - 9_x000D_
Bk_Currency = CHF</t>
        </r>
      </text>
    </comment>
    <comment ref="AD17" authorId="0" shapeId="0" xr:uid="{00000000-0006-0000-3500-000047010000}">
      <text>
        <r>
          <rPr>
            <b/>
            <sz val="9"/>
            <color indexed="81"/>
            <rFont val="Tahoma"/>
            <family val="2"/>
          </rPr>
          <t>Metric = I_FX_IR_I_SGD_NonBankFinInstOutsSingapore_Spot_Amount_x000D_
Data Type = Bk_Number 19 - 9_x000D_
Bk_Currency = CHF</t>
        </r>
      </text>
    </comment>
    <comment ref="AE17" authorId="0" shapeId="0" xr:uid="{00000000-0006-0000-3500-000048010000}">
      <text>
        <r>
          <rPr>
            <b/>
            <sz val="9"/>
            <color indexed="81"/>
            <rFont val="Tahoma"/>
            <family val="2"/>
          </rPr>
          <t>Metric = I_FX_IR_I_SGD_NonBankFinInstOutsSingapore_Forward_Amount_x000D_
Data Type = Bk_Number 19 - 9_x000D_
Bk_Currency = CHF</t>
        </r>
      </text>
    </comment>
    <comment ref="AF17" authorId="0" shapeId="0" xr:uid="{00000000-0006-0000-3500-000049010000}">
      <text>
        <r>
          <rPr>
            <b/>
            <sz val="9"/>
            <color indexed="81"/>
            <rFont val="Tahoma"/>
            <family val="2"/>
          </rPr>
          <t>Metric = I_FX_IR_I_SGD_NonBankFinInstOutsSingapore_FxSwap_Amount_x000D_
Data Type = Bk_Number 19 - 9_x000D_
Bk_Currency = CHF</t>
        </r>
      </text>
    </comment>
    <comment ref="AG17" authorId="0" shapeId="0" xr:uid="{00000000-0006-0000-3500-00004A010000}">
      <text>
        <r>
          <rPr>
            <b/>
            <sz val="9"/>
            <color indexed="81"/>
            <rFont val="Tahoma"/>
            <family val="2"/>
          </rPr>
          <t>Metric = I_FX_IR_I_SGD_NonBankFinInstOutsSingapore_CurrencySwap_Amount_x000D_
Data Type = Bk_Number 19 - 9_x000D_
Bk_Currency = CHF</t>
        </r>
      </text>
    </comment>
    <comment ref="AH17" authorId="0" shapeId="0" xr:uid="{00000000-0006-0000-3500-00004B010000}">
      <text>
        <r>
          <rPr>
            <b/>
            <sz val="9"/>
            <color indexed="81"/>
            <rFont val="Tahoma"/>
            <family val="2"/>
          </rPr>
          <t>Metric = I_FX_IR_I_SGD_NonBankFinInstOutsSingapore_OTCOptions_Amount_x000D_
Data Type = Bk_Number 19 - 9_x000D_
Bk_Currency = CHF</t>
        </r>
      </text>
    </comment>
    <comment ref="AK17" authorId="0" shapeId="0" xr:uid="{00000000-0006-0000-3500-00004C010000}">
      <text>
        <r>
          <rPr>
            <b/>
            <sz val="9"/>
            <color indexed="81"/>
            <rFont val="Tahoma"/>
            <family val="2"/>
          </rPr>
          <t>Metric = I_FX_IR_I_SGD_NonFinCustOutsSingapore_Spot_Amount_x000D_
Data Type = Bk_Number 19 - 9_x000D_
Bk_Currency = CHF</t>
        </r>
      </text>
    </comment>
    <comment ref="AL17" authorId="0" shapeId="0" xr:uid="{00000000-0006-0000-3500-00004D010000}">
      <text>
        <r>
          <rPr>
            <b/>
            <sz val="9"/>
            <color indexed="81"/>
            <rFont val="Tahoma"/>
            <family val="2"/>
          </rPr>
          <t>Metric = I_FX_IR_I_SGD_NonFinCustOutsSingapore_Forward_Amount_x000D_
Data Type = Bk_Number 19 - 9_x000D_
Bk_Currency = CHF</t>
        </r>
      </text>
    </comment>
    <comment ref="AM17" authorId="0" shapeId="0" xr:uid="{00000000-0006-0000-3500-00004E010000}">
      <text>
        <r>
          <rPr>
            <b/>
            <sz val="9"/>
            <color indexed="81"/>
            <rFont val="Tahoma"/>
            <family val="2"/>
          </rPr>
          <t>Metric = I_FX_IR_I_SGD_NonFinCustOutsSingapore_FxSwap_Amount_x000D_
Data Type = Bk_Number 19 - 9_x000D_
Bk_Currency = CHF</t>
        </r>
      </text>
    </comment>
    <comment ref="AN17" authorId="0" shapeId="0" xr:uid="{00000000-0006-0000-3500-00004F010000}">
      <text>
        <r>
          <rPr>
            <b/>
            <sz val="9"/>
            <color indexed="81"/>
            <rFont val="Tahoma"/>
            <family val="2"/>
          </rPr>
          <t>Metric = I_FX_IR_I_SGD_NonFinCustOutsSingapore_CurrencySwap_Amount_x000D_
Data Type = Bk_Number 19 - 9_x000D_
Bk_Currency = CHF</t>
        </r>
      </text>
    </comment>
    <comment ref="AO17" authorId="0" shapeId="0" xr:uid="{00000000-0006-0000-3500-000050010000}">
      <text>
        <r>
          <rPr>
            <b/>
            <sz val="9"/>
            <color indexed="81"/>
            <rFont val="Tahoma"/>
            <family val="2"/>
          </rPr>
          <t>Metric = I_FX_IR_I_SGD_NonFinCustOutsSingapore_OTCOptions_Amount_x000D_
Data Type = Bk_Number 19 - 9_x000D_
Bk_Currency = CHF</t>
        </r>
      </text>
    </comment>
    <comment ref="B18" authorId="0" shapeId="0" xr:uid="{00000000-0006-0000-3500-000051010000}">
      <text>
        <r>
          <rPr>
            <b/>
            <sz val="9"/>
            <color indexed="81"/>
            <rFont val="Tahoma"/>
            <family val="2"/>
          </rPr>
          <t>Metric = I_FX_IR_I_SGD_BankSingapore_Spot_Amount_x000D_
Data Type = Bk_Number 19 - 9_x000D_
Bk_Currency = HKD</t>
        </r>
      </text>
    </comment>
    <comment ref="C18" authorId="0" shapeId="0" xr:uid="{00000000-0006-0000-3500-000052010000}">
      <text>
        <r>
          <rPr>
            <b/>
            <sz val="9"/>
            <color indexed="81"/>
            <rFont val="Tahoma"/>
            <family val="2"/>
          </rPr>
          <t>Metric = I_FX_IR_I_SGD_BankSingapore_Forward_Amount_x000D_
Data Type = Bk_Number 19 - 9_x000D_
Bk_Currency = HKD</t>
        </r>
      </text>
    </comment>
    <comment ref="D18" authorId="0" shapeId="0" xr:uid="{00000000-0006-0000-3500-000053010000}">
      <text>
        <r>
          <rPr>
            <b/>
            <sz val="9"/>
            <color indexed="81"/>
            <rFont val="Tahoma"/>
            <family val="2"/>
          </rPr>
          <t>Metric = I_FX_IR_I_SGD_BankSingapore_FxSwap_Amount_x000D_
Data Type = Bk_Number 19 - 9_x000D_
Bk_Currency = HKD</t>
        </r>
      </text>
    </comment>
    <comment ref="E18" authorId="0" shapeId="0" xr:uid="{00000000-0006-0000-3500-000054010000}">
      <text>
        <r>
          <rPr>
            <b/>
            <sz val="9"/>
            <color indexed="81"/>
            <rFont val="Tahoma"/>
            <family val="2"/>
          </rPr>
          <t>Metric = I_FX_IR_I_SGD_BankSingapore_CurrencySwap_Amount_x000D_
Data Type = Bk_Number 19 - 9_x000D_
Bk_Currency = HKD</t>
        </r>
      </text>
    </comment>
    <comment ref="F18" authorId="0" shapeId="0" xr:uid="{00000000-0006-0000-3500-000055010000}">
      <text>
        <r>
          <rPr>
            <b/>
            <sz val="9"/>
            <color indexed="81"/>
            <rFont val="Tahoma"/>
            <family val="2"/>
          </rPr>
          <t>Metric = I_FX_IR_I_SGD_BankSingapore_OTCOptions_Amount_x000D_
Data Type = Bk_Number 19 - 9_x000D_
Bk_Currency = HKD</t>
        </r>
      </text>
    </comment>
    <comment ref="I18" authorId="0" shapeId="0" xr:uid="{00000000-0006-0000-3500-000056010000}">
      <text>
        <r>
          <rPr>
            <b/>
            <sz val="9"/>
            <color indexed="81"/>
            <rFont val="Tahoma"/>
            <family val="2"/>
          </rPr>
          <t>Metric = I_FX_IR_I_SGD_NonBankFinInstSingapore_Spot_Amount_x000D_
Data Type = Bk_Number 19 - 9_x000D_
Bk_Currency = HKD</t>
        </r>
      </text>
    </comment>
    <comment ref="J18" authorId="0" shapeId="0" xr:uid="{00000000-0006-0000-3500-000057010000}">
      <text>
        <r>
          <rPr>
            <b/>
            <sz val="9"/>
            <color indexed="81"/>
            <rFont val="Tahoma"/>
            <family val="2"/>
          </rPr>
          <t>Metric = I_FX_IR_I_SGD_NonBankFinInstSingapore_Forward_Amount_x000D_
Data Type = Bk_Number 19 - 9_x000D_
Bk_Currency = HKD</t>
        </r>
      </text>
    </comment>
    <comment ref="K18" authorId="0" shapeId="0" xr:uid="{00000000-0006-0000-3500-000058010000}">
      <text>
        <r>
          <rPr>
            <b/>
            <sz val="9"/>
            <color indexed="81"/>
            <rFont val="Tahoma"/>
            <family val="2"/>
          </rPr>
          <t>Metric = I_FX_IR_I_SGD_NonBankFinInstSingapore_FxSwap_Amount_x000D_
Data Type = Bk_Number 19 - 9_x000D_
Bk_Currency = HKD</t>
        </r>
      </text>
    </comment>
    <comment ref="L18" authorId="0" shapeId="0" xr:uid="{00000000-0006-0000-3500-000059010000}">
      <text>
        <r>
          <rPr>
            <b/>
            <sz val="9"/>
            <color indexed="81"/>
            <rFont val="Tahoma"/>
            <family val="2"/>
          </rPr>
          <t>Metric = I_FX_IR_I_SGD_NonBankFinInstSingapore_CurrencySwap_Amount_x000D_
Data Type = Bk_Number 19 - 9_x000D_
Bk_Currency = HKD</t>
        </r>
      </text>
    </comment>
    <comment ref="M18" authorId="0" shapeId="0" xr:uid="{00000000-0006-0000-3500-00005A010000}">
      <text>
        <r>
          <rPr>
            <b/>
            <sz val="9"/>
            <color indexed="81"/>
            <rFont val="Tahoma"/>
            <family val="2"/>
          </rPr>
          <t>Metric = I_FX_IR_I_SGD_NonBankFinInstSingapore_OTCOptions_Amount_x000D_
Data Type = Bk_Number 19 - 9_x000D_
Bk_Currency = HKD</t>
        </r>
      </text>
    </comment>
    <comment ref="P18" authorId="0" shapeId="0" xr:uid="{00000000-0006-0000-3500-00005B010000}">
      <text>
        <r>
          <rPr>
            <b/>
            <sz val="9"/>
            <color indexed="81"/>
            <rFont val="Tahoma"/>
            <family val="2"/>
          </rPr>
          <t>Metric = I_FX_IR_I_SGD_TotTrans_NonBankCustSingapore_Spot_Amount_x000D_
Data Type = Bk_Number 19 - 9_x000D_
Bk_Currency = HKD</t>
        </r>
      </text>
    </comment>
    <comment ref="Q18" authorId="0" shapeId="0" xr:uid="{00000000-0006-0000-3500-00005C010000}">
      <text>
        <r>
          <rPr>
            <b/>
            <sz val="9"/>
            <color indexed="81"/>
            <rFont val="Tahoma"/>
            <family val="2"/>
          </rPr>
          <t>Metric = I_FX_IR_I_SGD_TotTrans_NonBankCustSingapore_Forward_Amount_x000D_
Data Type = Bk_Number 19 - 9_x000D_
Bk_Currency = HKD</t>
        </r>
      </text>
    </comment>
    <comment ref="R18" authorId="0" shapeId="0" xr:uid="{00000000-0006-0000-3500-00005D010000}">
      <text>
        <r>
          <rPr>
            <b/>
            <sz val="9"/>
            <color indexed="81"/>
            <rFont val="Tahoma"/>
            <family val="2"/>
          </rPr>
          <t>Metric = I_FX_IR_I_SGD_TotTrans_NonBankCustSingapore_FxSwap_Amount_x000D_
Data Type = Bk_Number 19 - 9_x000D_
Bk_Currency = HKD</t>
        </r>
      </text>
    </comment>
    <comment ref="S18" authorId="0" shapeId="0" xr:uid="{00000000-0006-0000-3500-00005E010000}">
      <text>
        <r>
          <rPr>
            <b/>
            <sz val="9"/>
            <color indexed="81"/>
            <rFont val="Tahoma"/>
            <family val="2"/>
          </rPr>
          <t>Metric = I_FX_IR_I_SGD_TotTrans_NonBankCustSingapore_CurrencySwap_Amount_x000D_
Data Type = Bk_Number 19 - 9_x000D_
Bk_Currency = HKD</t>
        </r>
      </text>
    </comment>
    <comment ref="T18" authorId="0" shapeId="0" xr:uid="{00000000-0006-0000-3500-00005F010000}">
      <text>
        <r>
          <rPr>
            <b/>
            <sz val="9"/>
            <color indexed="81"/>
            <rFont val="Tahoma"/>
            <family val="2"/>
          </rPr>
          <t>Metric = I_FX_IR_I_SGD_TotTrans_NonBankCustSingapore_OTCOptions_Amount_x000D_
Data Type = Bk_Number 19 - 9_x000D_
Bk_Currency = HKD</t>
        </r>
      </text>
    </comment>
    <comment ref="W18" authorId="0" shapeId="0" xr:uid="{00000000-0006-0000-3500-000060010000}">
      <text>
        <r>
          <rPr>
            <b/>
            <sz val="9"/>
            <color indexed="81"/>
            <rFont val="Tahoma"/>
            <family val="2"/>
          </rPr>
          <t>Metric = I_FX_IR_I_SGD_BankOutsSingapore_Spot_Amount_x000D_
Data Type = Bk_Number 19 - 9_x000D_
Bk_Currency = HKD</t>
        </r>
      </text>
    </comment>
    <comment ref="X18" authorId="0" shapeId="0" xr:uid="{00000000-0006-0000-3500-000061010000}">
      <text>
        <r>
          <rPr>
            <b/>
            <sz val="9"/>
            <color indexed="81"/>
            <rFont val="Tahoma"/>
            <family val="2"/>
          </rPr>
          <t>Metric = I_FX_IR_I_SGD_BankOutsSingapore_Forward_Amount_x000D_
Data Type = Bk_Number 19 - 9_x000D_
Bk_Currency = HKD</t>
        </r>
      </text>
    </comment>
    <comment ref="Y18" authorId="0" shapeId="0" xr:uid="{00000000-0006-0000-3500-000062010000}">
      <text>
        <r>
          <rPr>
            <b/>
            <sz val="9"/>
            <color indexed="81"/>
            <rFont val="Tahoma"/>
            <family val="2"/>
          </rPr>
          <t>Metric = I_FX_IR_I_SGD_BankOutsSingapore_FxSwap_Amount_x000D_
Data Type = Bk_Number 19 - 9_x000D_
Bk_Currency = HKD</t>
        </r>
      </text>
    </comment>
    <comment ref="Z18" authorId="0" shapeId="0" xr:uid="{00000000-0006-0000-3500-000063010000}">
      <text>
        <r>
          <rPr>
            <b/>
            <sz val="9"/>
            <color indexed="81"/>
            <rFont val="Tahoma"/>
            <family val="2"/>
          </rPr>
          <t>Metric = I_FX_IR_I_SGD_BankOutsSingapore_CurrencySwap_Amount_x000D_
Data Type = Bk_Number 19 - 9_x000D_
Bk_Currency = HKD</t>
        </r>
      </text>
    </comment>
    <comment ref="AA18" authorId="0" shapeId="0" xr:uid="{00000000-0006-0000-3500-000064010000}">
      <text>
        <r>
          <rPr>
            <b/>
            <sz val="9"/>
            <color indexed="81"/>
            <rFont val="Tahoma"/>
            <family val="2"/>
          </rPr>
          <t>Metric = I_FX_IR_I_SGD_BankOutsSingapore_OTCOptions_Amount_x000D_
Data Type = Bk_Number 19 - 9_x000D_
Bk_Currency = HKD</t>
        </r>
      </text>
    </comment>
    <comment ref="AD18" authorId="0" shapeId="0" xr:uid="{00000000-0006-0000-3500-000065010000}">
      <text>
        <r>
          <rPr>
            <b/>
            <sz val="9"/>
            <color indexed="81"/>
            <rFont val="Tahoma"/>
            <family val="2"/>
          </rPr>
          <t>Metric = I_FX_IR_I_SGD_NonBankFinInstOutsSingapore_Spot_Amount_x000D_
Data Type = Bk_Number 19 - 9_x000D_
Bk_Currency = HKD</t>
        </r>
      </text>
    </comment>
    <comment ref="AE18" authorId="0" shapeId="0" xr:uid="{00000000-0006-0000-3500-000066010000}">
      <text>
        <r>
          <rPr>
            <b/>
            <sz val="9"/>
            <color indexed="81"/>
            <rFont val="Tahoma"/>
            <family val="2"/>
          </rPr>
          <t>Metric = I_FX_IR_I_SGD_NonBankFinInstOutsSingapore_Forward_Amount_x000D_
Data Type = Bk_Number 19 - 9_x000D_
Bk_Currency = HKD</t>
        </r>
      </text>
    </comment>
    <comment ref="AF18" authorId="0" shapeId="0" xr:uid="{00000000-0006-0000-3500-000067010000}">
      <text>
        <r>
          <rPr>
            <b/>
            <sz val="9"/>
            <color indexed="81"/>
            <rFont val="Tahoma"/>
            <family val="2"/>
          </rPr>
          <t>Metric = I_FX_IR_I_SGD_NonBankFinInstOutsSingapore_FxSwap_Amount_x000D_
Data Type = Bk_Number 19 - 9_x000D_
Bk_Currency = HKD</t>
        </r>
      </text>
    </comment>
    <comment ref="AG18" authorId="0" shapeId="0" xr:uid="{00000000-0006-0000-3500-000068010000}">
      <text>
        <r>
          <rPr>
            <b/>
            <sz val="9"/>
            <color indexed="81"/>
            <rFont val="Tahoma"/>
            <family val="2"/>
          </rPr>
          <t>Metric = I_FX_IR_I_SGD_NonBankFinInstOutsSingapore_CurrencySwap_Amount_x000D_
Data Type = Bk_Number 19 - 9_x000D_
Bk_Currency = HKD</t>
        </r>
      </text>
    </comment>
    <comment ref="AH18" authorId="0" shapeId="0" xr:uid="{00000000-0006-0000-3500-000069010000}">
      <text>
        <r>
          <rPr>
            <b/>
            <sz val="9"/>
            <color indexed="81"/>
            <rFont val="Tahoma"/>
            <family val="2"/>
          </rPr>
          <t>Metric = I_FX_IR_I_SGD_NonBankFinInstOutsSingapore_OTCOptions_Amount_x000D_
Data Type = Bk_Number 19 - 9_x000D_
Bk_Currency = HKD</t>
        </r>
      </text>
    </comment>
    <comment ref="AK18" authorId="0" shapeId="0" xr:uid="{00000000-0006-0000-3500-00006A010000}">
      <text>
        <r>
          <rPr>
            <b/>
            <sz val="9"/>
            <color indexed="81"/>
            <rFont val="Tahoma"/>
            <family val="2"/>
          </rPr>
          <t>Metric = I_FX_IR_I_SGD_NonFinCustOutsSingapore_Spot_Amount_x000D_
Data Type = Bk_Number 19 - 9_x000D_
Bk_Currency = HKD</t>
        </r>
      </text>
    </comment>
    <comment ref="AL18" authorId="0" shapeId="0" xr:uid="{00000000-0006-0000-3500-00006B010000}">
      <text>
        <r>
          <rPr>
            <b/>
            <sz val="9"/>
            <color indexed="81"/>
            <rFont val="Tahoma"/>
            <family val="2"/>
          </rPr>
          <t>Metric = I_FX_IR_I_SGD_NonFinCustOutsSingapore_Forward_Amount_x000D_
Data Type = Bk_Number 19 - 9_x000D_
Bk_Currency = HKD</t>
        </r>
      </text>
    </comment>
    <comment ref="AM18" authorId="0" shapeId="0" xr:uid="{00000000-0006-0000-3500-00006C010000}">
      <text>
        <r>
          <rPr>
            <b/>
            <sz val="9"/>
            <color indexed="81"/>
            <rFont val="Tahoma"/>
            <family val="2"/>
          </rPr>
          <t>Metric = I_FX_IR_I_SGD_NonFinCustOutsSingapore_FxSwap_Amount_x000D_
Data Type = Bk_Number 19 - 9_x000D_
Bk_Currency = HKD</t>
        </r>
      </text>
    </comment>
    <comment ref="AN18" authorId="0" shapeId="0" xr:uid="{00000000-0006-0000-3500-00006D010000}">
      <text>
        <r>
          <rPr>
            <b/>
            <sz val="9"/>
            <color indexed="81"/>
            <rFont val="Tahoma"/>
            <family val="2"/>
          </rPr>
          <t>Metric = I_FX_IR_I_SGD_NonFinCustOutsSingapore_CurrencySwap_Amount_x000D_
Data Type = Bk_Number 19 - 9_x000D_
Bk_Currency = HKD</t>
        </r>
      </text>
    </comment>
    <comment ref="AO18" authorId="0" shapeId="0" xr:uid="{00000000-0006-0000-3500-00006E010000}">
      <text>
        <r>
          <rPr>
            <b/>
            <sz val="9"/>
            <color indexed="81"/>
            <rFont val="Tahoma"/>
            <family val="2"/>
          </rPr>
          <t>Metric = I_FX_IR_I_SGD_NonFinCustOutsSingapore_OTCOptions_Amount_x000D_
Data Type = Bk_Number 19 - 9_x000D_
Bk_Currency = HKD</t>
        </r>
      </text>
    </comment>
    <comment ref="B19" authorId="0" shapeId="0" xr:uid="{00000000-0006-0000-3500-00006F010000}">
      <text>
        <r>
          <rPr>
            <b/>
            <sz val="9"/>
            <color indexed="81"/>
            <rFont val="Tahoma"/>
            <family val="2"/>
          </rPr>
          <t>Metric = I_FX_IR_I_SGD_BankSingapore_Spot_Amount_x000D_
Data Type = Bk_Number 19 - 9_x000D_
Bk_Currency = KRW</t>
        </r>
      </text>
    </comment>
    <comment ref="C19" authorId="0" shapeId="0" xr:uid="{00000000-0006-0000-3500-000070010000}">
      <text>
        <r>
          <rPr>
            <b/>
            <sz val="9"/>
            <color indexed="81"/>
            <rFont val="Tahoma"/>
            <family val="2"/>
          </rPr>
          <t>Metric = I_FX_IR_I_SGD_BankSingapore_Forward_Amount_x000D_
Data Type = Bk_Number 19 - 9_x000D_
Bk_Currency = KRW</t>
        </r>
      </text>
    </comment>
    <comment ref="D19" authorId="0" shapeId="0" xr:uid="{00000000-0006-0000-3500-000071010000}">
      <text>
        <r>
          <rPr>
            <b/>
            <sz val="9"/>
            <color indexed="81"/>
            <rFont val="Tahoma"/>
            <family val="2"/>
          </rPr>
          <t>Metric = I_FX_IR_I_SGD_BankSingapore_FxSwap_Amount_x000D_
Data Type = Bk_Number 19 - 9_x000D_
Bk_Currency = KRW</t>
        </r>
      </text>
    </comment>
    <comment ref="E19" authorId="0" shapeId="0" xr:uid="{00000000-0006-0000-3500-000072010000}">
      <text>
        <r>
          <rPr>
            <b/>
            <sz val="9"/>
            <color indexed="81"/>
            <rFont val="Tahoma"/>
            <family val="2"/>
          </rPr>
          <t>Metric = I_FX_IR_I_SGD_BankSingapore_CurrencySwap_Amount_x000D_
Data Type = Bk_Number 19 - 9_x000D_
Bk_Currency = KRW</t>
        </r>
      </text>
    </comment>
    <comment ref="F19" authorId="0" shapeId="0" xr:uid="{00000000-0006-0000-3500-000073010000}">
      <text>
        <r>
          <rPr>
            <b/>
            <sz val="9"/>
            <color indexed="81"/>
            <rFont val="Tahoma"/>
            <family val="2"/>
          </rPr>
          <t>Metric = I_FX_IR_I_SGD_BankSingapore_OTCOptions_Amount_x000D_
Data Type = Bk_Number 19 - 9_x000D_
Bk_Currency = KRW</t>
        </r>
      </text>
    </comment>
    <comment ref="I19" authorId="0" shapeId="0" xr:uid="{00000000-0006-0000-3500-000074010000}">
      <text>
        <r>
          <rPr>
            <b/>
            <sz val="9"/>
            <color indexed="81"/>
            <rFont val="Tahoma"/>
            <family val="2"/>
          </rPr>
          <t>Metric = I_FX_IR_I_SGD_NonBankFinInstSingapore_Spot_Amount_x000D_
Data Type = Bk_Number 19 - 9_x000D_
Bk_Currency = KRW</t>
        </r>
      </text>
    </comment>
    <comment ref="J19" authorId="0" shapeId="0" xr:uid="{00000000-0006-0000-3500-000075010000}">
      <text>
        <r>
          <rPr>
            <b/>
            <sz val="9"/>
            <color indexed="81"/>
            <rFont val="Tahoma"/>
            <family val="2"/>
          </rPr>
          <t>Metric = I_FX_IR_I_SGD_NonBankFinInstSingapore_Forward_Amount_x000D_
Data Type = Bk_Number 19 - 9_x000D_
Bk_Currency = KRW</t>
        </r>
      </text>
    </comment>
    <comment ref="K19" authorId="0" shapeId="0" xr:uid="{00000000-0006-0000-3500-000076010000}">
      <text>
        <r>
          <rPr>
            <b/>
            <sz val="9"/>
            <color indexed="81"/>
            <rFont val="Tahoma"/>
            <family val="2"/>
          </rPr>
          <t>Metric = I_FX_IR_I_SGD_NonBankFinInstSingapore_FxSwap_Amount_x000D_
Data Type = Bk_Number 19 - 9_x000D_
Bk_Currency = KRW</t>
        </r>
      </text>
    </comment>
    <comment ref="L19" authorId="0" shapeId="0" xr:uid="{00000000-0006-0000-3500-000077010000}">
      <text>
        <r>
          <rPr>
            <b/>
            <sz val="9"/>
            <color indexed="81"/>
            <rFont val="Tahoma"/>
            <family val="2"/>
          </rPr>
          <t>Metric = I_FX_IR_I_SGD_NonBankFinInstSingapore_CurrencySwap_Amount_x000D_
Data Type = Bk_Number 19 - 9_x000D_
Bk_Currency = KRW</t>
        </r>
      </text>
    </comment>
    <comment ref="M19" authorId="0" shapeId="0" xr:uid="{00000000-0006-0000-3500-000078010000}">
      <text>
        <r>
          <rPr>
            <b/>
            <sz val="9"/>
            <color indexed="81"/>
            <rFont val="Tahoma"/>
            <family val="2"/>
          </rPr>
          <t>Metric = I_FX_IR_I_SGD_NonBankFinInstSingapore_OTCOptions_Amount_x000D_
Data Type = Bk_Number 19 - 9_x000D_
Bk_Currency = KRW</t>
        </r>
      </text>
    </comment>
    <comment ref="P19" authorId="0" shapeId="0" xr:uid="{00000000-0006-0000-3500-000079010000}">
      <text>
        <r>
          <rPr>
            <b/>
            <sz val="9"/>
            <color indexed="81"/>
            <rFont val="Tahoma"/>
            <family val="2"/>
          </rPr>
          <t>Metric = I_FX_IR_I_SGD_TotTrans_NonBankCustSingapore_Spot_Amount_x000D_
Data Type = Bk_Number 19 - 9_x000D_
Bk_Currency = KRW</t>
        </r>
      </text>
    </comment>
    <comment ref="Q19" authorId="0" shapeId="0" xr:uid="{00000000-0006-0000-3500-00007A010000}">
      <text>
        <r>
          <rPr>
            <b/>
            <sz val="9"/>
            <color indexed="81"/>
            <rFont val="Tahoma"/>
            <family val="2"/>
          </rPr>
          <t>Metric = I_FX_IR_I_SGD_TotTrans_NonBankCustSingapore_Forward_Amount_x000D_
Data Type = Bk_Number 19 - 9_x000D_
Bk_Currency = KRW</t>
        </r>
      </text>
    </comment>
    <comment ref="R19" authorId="0" shapeId="0" xr:uid="{00000000-0006-0000-3500-00007B010000}">
      <text>
        <r>
          <rPr>
            <b/>
            <sz val="9"/>
            <color indexed="81"/>
            <rFont val="Tahoma"/>
            <family val="2"/>
          </rPr>
          <t>Metric = I_FX_IR_I_SGD_TotTrans_NonBankCustSingapore_FxSwap_Amount_x000D_
Data Type = Bk_Number 19 - 9_x000D_
Bk_Currency = KRW</t>
        </r>
      </text>
    </comment>
    <comment ref="S19" authorId="0" shapeId="0" xr:uid="{00000000-0006-0000-3500-00007C010000}">
      <text>
        <r>
          <rPr>
            <b/>
            <sz val="9"/>
            <color indexed="81"/>
            <rFont val="Tahoma"/>
            <family val="2"/>
          </rPr>
          <t>Metric = I_FX_IR_I_SGD_TotTrans_NonBankCustSingapore_CurrencySwap_Amount_x000D_
Data Type = Bk_Number 19 - 9_x000D_
Bk_Currency = KRW</t>
        </r>
      </text>
    </comment>
    <comment ref="T19" authorId="0" shapeId="0" xr:uid="{00000000-0006-0000-3500-00007D010000}">
      <text>
        <r>
          <rPr>
            <b/>
            <sz val="9"/>
            <color indexed="81"/>
            <rFont val="Tahoma"/>
            <family val="2"/>
          </rPr>
          <t>Metric = I_FX_IR_I_SGD_TotTrans_NonBankCustSingapore_OTCOptions_Amount_x000D_
Data Type = Bk_Number 19 - 9_x000D_
Bk_Currency = KRW</t>
        </r>
      </text>
    </comment>
    <comment ref="W19" authorId="0" shapeId="0" xr:uid="{00000000-0006-0000-3500-00007E010000}">
      <text>
        <r>
          <rPr>
            <b/>
            <sz val="9"/>
            <color indexed="81"/>
            <rFont val="Tahoma"/>
            <family val="2"/>
          </rPr>
          <t>Metric = I_FX_IR_I_SGD_BankOutsSingapore_Spot_Amount_x000D_
Data Type = Bk_Number 19 - 9_x000D_
Bk_Currency = KRW</t>
        </r>
      </text>
    </comment>
    <comment ref="X19" authorId="0" shapeId="0" xr:uid="{00000000-0006-0000-3500-00007F010000}">
      <text>
        <r>
          <rPr>
            <b/>
            <sz val="9"/>
            <color indexed="81"/>
            <rFont val="Tahoma"/>
            <family val="2"/>
          </rPr>
          <t>Metric = I_FX_IR_I_SGD_BankOutsSingapore_Forward_Amount_x000D_
Data Type = Bk_Number 19 - 9_x000D_
Bk_Currency = KRW</t>
        </r>
      </text>
    </comment>
    <comment ref="Y19" authorId="0" shapeId="0" xr:uid="{00000000-0006-0000-3500-000080010000}">
      <text>
        <r>
          <rPr>
            <b/>
            <sz val="9"/>
            <color indexed="81"/>
            <rFont val="Tahoma"/>
            <family val="2"/>
          </rPr>
          <t>Metric = I_FX_IR_I_SGD_BankOutsSingapore_FxSwap_Amount_x000D_
Data Type = Bk_Number 19 - 9_x000D_
Bk_Currency = KRW</t>
        </r>
      </text>
    </comment>
    <comment ref="Z19" authorId="0" shapeId="0" xr:uid="{00000000-0006-0000-3500-000081010000}">
      <text>
        <r>
          <rPr>
            <b/>
            <sz val="9"/>
            <color indexed="81"/>
            <rFont val="Tahoma"/>
            <family val="2"/>
          </rPr>
          <t>Metric = I_FX_IR_I_SGD_BankOutsSingapore_CurrencySwap_Amount_x000D_
Data Type = Bk_Number 19 - 9_x000D_
Bk_Currency = KRW</t>
        </r>
      </text>
    </comment>
    <comment ref="AA19" authorId="0" shapeId="0" xr:uid="{00000000-0006-0000-3500-000082010000}">
      <text>
        <r>
          <rPr>
            <b/>
            <sz val="9"/>
            <color indexed="81"/>
            <rFont val="Tahoma"/>
            <family val="2"/>
          </rPr>
          <t>Metric = I_FX_IR_I_SGD_BankOutsSingapore_OTCOptions_Amount_x000D_
Data Type = Bk_Number 19 - 9_x000D_
Bk_Currency = KRW</t>
        </r>
      </text>
    </comment>
    <comment ref="AD19" authorId="0" shapeId="0" xr:uid="{00000000-0006-0000-3500-000083010000}">
      <text>
        <r>
          <rPr>
            <b/>
            <sz val="9"/>
            <color indexed="81"/>
            <rFont val="Tahoma"/>
            <family val="2"/>
          </rPr>
          <t>Metric = I_FX_IR_I_SGD_NonBankFinInstOutsSingapore_Spot_Amount_x000D_
Data Type = Bk_Number 19 - 9_x000D_
Bk_Currency = KRW</t>
        </r>
      </text>
    </comment>
    <comment ref="AE19" authorId="0" shapeId="0" xr:uid="{00000000-0006-0000-3500-000084010000}">
      <text>
        <r>
          <rPr>
            <b/>
            <sz val="9"/>
            <color indexed="81"/>
            <rFont val="Tahoma"/>
            <family val="2"/>
          </rPr>
          <t>Metric = I_FX_IR_I_SGD_NonBankFinInstOutsSingapore_Forward_Amount_x000D_
Data Type = Bk_Number 19 - 9_x000D_
Bk_Currency = KRW</t>
        </r>
      </text>
    </comment>
    <comment ref="AF19" authorId="0" shapeId="0" xr:uid="{00000000-0006-0000-3500-000085010000}">
      <text>
        <r>
          <rPr>
            <b/>
            <sz val="9"/>
            <color indexed="81"/>
            <rFont val="Tahoma"/>
            <family val="2"/>
          </rPr>
          <t>Metric = I_FX_IR_I_SGD_NonBankFinInstOutsSingapore_FxSwap_Amount_x000D_
Data Type = Bk_Number 19 - 9_x000D_
Bk_Currency = KRW</t>
        </r>
      </text>
    </comment>
    <comment ref="AG19" authorId="0" shapeId="0" xr:uid="{00000000-0006-0000-3500-000086010000}">
      <text>
        <r>
          <rPr>
            <b/>
            <sz val="9"/>
            <color indexed="81"/>
            <rFont val="Tahoma"/>
            <family val="2"/>
          </rPr>
          <t>Metric = I_FX_IR_I_SGD_NonBankFinInstOutsSingapore_CurrencySwap_Amount_x000D_
Data Type = Bk_Number 19 - 9_x000D_
Bk_Currency = KRW</t>
        </r>
      </text>
    </comment>
    <comment ref="AH19" authorId="0" shapeId="0" xr:uid="{00000000-0006-0000-3500-000087010000}">
      <text>
        <r>
          <rPr>
            <b/>
            <sz val="9"/>
            <color indexed="81"/>
            <rFont val="Tahoma"/>
            <family val="2"/>
          </rPr>
          <t>Metric = I_FX_IR_I_SGD_NonBankFinInstOutsSingapore_OTCOptions_Amount_x000D_
Data Type = Bk_Number 19 - 9_x000D_
Bk_Currency = KRW</t>
        </r>
      </text>
    </comment>
    <comment ref="AK19" authorId="0" shapeId="0" xr:uid="{00000000-0006-0000-3500-000088010000}">
      <text>
        <r>
          <rPr>
            <b/>
            <sz val="9"/>
            <color indexed="81"/>
            <rFont val="Tahoma"/>
            <family val="2"/>
          </rPr>
          <t>Metric = I_FX_IR_I_SGD_NonFinCustOutsSingapore_Spot_Amount_x000D_
Data Type = Bk_Number 19 - 9_x000D_
Bk_Currency = KRW</t>
        </r>
      </text>
    </comment>
    <comment ref="AL19" authorId="0" shapeId="0" xr:uid="{00000000-0006-0000-3500-000089010000}">
      <text>
        <r>
          <rPr>
            <b/>
            <sz val="9"/>
            <color indexed="81"/>
            <rFont val="Tahoma"/>
            <family val="2"/>
          </rPr>
          <t>Metric = I_FX_IR_I_SGD_NonFinCustOutsSingapore_Forward_Amount_x000D_
Data Type = Bk_Number 19 - 9_x000D_
Bk_Currency = KRW</t>
        </r>
      </text>
    </comment>
    <comment ref="AM19" authorId="0" shapeId="0" xr:uid="{00000000-0006-0000-3500-00008A010000}">
      <text>
        <r>
          <rPr>
            <b/>
            <sz val="9"/>
            <color indexed="81"/>
            <rFont val="Tahoma"/>
            <family val="2"/>
          </rPr>
          <t>Metric = I_FX_IR_I_SGD_NonFinCustOutsSingapore_FxSwap_Amount_x000D_
Data Type = Bk_Number 19 - 9_x000D_
Bk_Currency = KRW</t>
        </r>
      </text>
    </comment>
    <comment ref="AN19" authorId="0" shapeId="0" xr:uid="{00000000-0006-0000-3500-00008B010000}">
      <text>
        <r>
          <rPr>
            <b/>
            <sz val="9"/>
            <color indexed="81"/>
            <rFont val="Tahoma"/>
            <family val="2"/>
          </rPr>
          <t>Metric = I_FX_IR_I_SGD_NonFinCustOutsSingapore_CurrencySwap_Amount_x000D_
Data Type = Bk_Number 19 - 9_x000D_
Bk_Currency = KRW</t>
        </r>
      </text>
    </comment>
    <comment ref="AO19" authorId="0" shapeId="0" xr:uid="{00000000-0006-0000-3500-00008C010000}">
      <text>
        <r>
          <rPr>
            <b/>
            <sz val="9"/>
            <color indexed="81"/>
            <rFont val="Tahoma"/>
            <family val="2"/>
          </rPr>
          <t>Metric = I_FX_IR_I_SGD_NonFinCustOutsSingapore_OTCOptions_Amount_x000D_
Data Type = Bk_Number 19 - 9_x000D_
Bk_Currency = KRW</t>
        </r>
      </text>
    </comment>
    <comment ref="B20" authorId="0" shapeId="0" xr:uid="{00000000-0006-0000-3500-00008D010000}">
      <text>
        <r>
          <rPr>
            <b/>
            <sz val="9"/>
            <color indexed="81"/>
            <rFont val="Tahoma"/>
            <family val="2"/>
          </rPr>
          <t>Metric = I_FX_IR_I_SGD_BankSingapore_Spot_Amount_x000D_
Data Type = Bk_Number 19 - 9_x000D_
Bk_Currency = TWD</t>
        </r>
      </text>
    </comment>
    <comment ref="C20" authorId="0" shapeId="0" xr:uid="{00000000-0006-0000-3500-00008E010000}">
      <text>
        <r>
          <rPr>
            <b/>
            <sz val="9"/>
            <color indexed="81"/>
            <rFont val="Tahoma"/>
            <family val="2"/>
          </rPr>
          <t>Metric = I_FX_IR_I_SGD_BankSingapore_Forward_Amount_x000D_
Data Type = Bk_Number 19 - 9_x000D_
Bk_Currency = TWD</t>
        </r>
      </text>
    </comment>
    <comment ref="D20" authorId="0" shapeId="0" xr:uid="{00000000-0006-0000-3500-00008F010000}">
      <text>
        <r>
          <rPr>
            <b/>
            <sz val="9"/>
            <color indexed="81"/>
            <rFont val="Tahoma"/>
            <family val="2"/>
          </rPr>
          <t>Metric = I_FX_IR_I_SGD_BankSingapore_FxSwap_Amount_x000D_
Data Type = Bk_Number 19 - 9_x000D_
Bk_Currency = TWD</t>
        </r>
      </text>
    </comment>
    <comment ref="E20" authorId="0" shapeId="0" xr:uid="{00000000-0006-0000-3500-000090010000}">
      <text>
        <r>
          <rPr>
            <b/>
            <sz val="9"/>
            <color indexed="81"/>
            <rFont val="Tahoma"/>
            <family val="2"/>
          </rPr>
          <t>Metric = I_FX_IR_I_SGD_BankSingapore_CurrencySwap_Amount_x000D_
Data Type = Bk_Number 19 - 9_x000D_
Bk_Currency = TWD</t>
        </r>
      </text>
    </comment>
    <comment ref="F20" authorId="0" shapeId="0" xr:uid="{00000000-0006-0000-3500-000091010000}">
      <text>
        <r>
          <rPr>
            <b/>
            <sz val="9"/>
            <color indexed="81"/>
            <rFont val="Tahoma"/>
            <family val="2"/>
          </rPr>
          <t>Metric = I_FX_IR_I_SGD_BankSingapore_OTCOptions_Amount_x000D_
Data Type = Bk_Number 19 - 9_x000D_
Bk_Currency = TWD</t>
        </r>
      </text>
    </comment>
    <comment ref="I20" authorId="0" shapeId="0" xr:uid="{00000000-0006-0000-3500-000092010000}">
      <text>
        <r>
          <rPr>
            <b/>
            <sz val="9"/>
            <color indexed="81"/>
            <rFont val="Tahoma"/>
            <family val="2"/>
          </rPr>
          <t>Metric = I_FX_IR_I_SGD_NonBankFinInstSingapore_Spot_Amount_x000D_
Data Type = Bk_Number 19 - 9_x000D_
Bk_Currency = TWD</t>
        </r>
      </text>
    </comment>
    <comment ref="J20" authorId="0" shapeId="0" xr:uid="{00000000-0006-0000-3500-000093010000}">
      <text>
        <r>
          <rPr>
            <b/>
            <sz val="9"/>
            <color indexed="81"/>
            <rFont val="Tahoma"/>
            <family val="2"/>
          </rPr>
          <t>Metric = I_FX_IR_I_SGD_NonBankFinInstSingapore_Forward_Amount_x000D_
Data Type = Bk_Number 19 - 9_x000D_
Bk_Currency = TWD</t>
        </r>
      </text>
    </comment>
    <comment ref="K20" authorId="0" shapeId="0" xr:uid="{00000000-0006-0000-3500-000094010000}">
      <text>
        <r>
          <rPr>
            <b/>
            <sz val="9"/>
            <color indexed="81"/>
            <rFont val="Tahoma"/>
            <family val="2"/>
          </rPr>
          <t>Metric = I_FX_IR_I_SGD_NonBankFinInstSingapore_FxSwap_Amount_x000D_
Data Type = Bk_Number 19 - 9_x000D_
Bk_Currency = TWD</t>
        </r>
      </text>
    </comment>
    <comment ref="L20" authorId="0" shapeId="0" xr:uid="{00000000-0006-0000-3500-000095010000}">
      <text>
        <r>
          <rPr>
            <b/>
            <sz val="9"/>
            <color indexed="81"/>
            <rFont val="Tahoma"/>
            <family val="2"/>
          </rPr>
          <t>Metric = I_FX_IR_I_SGD_NonBankFinInstSingapore_CurrencySwap_Amount_x000D_
Data Type = Bk_Number 19 - 9_x000D_
Bk_Currency = TWD</t>
        </r>
      </text>
    </comment>
    <comment ref="M20" authorId="0" shapeId="0" xr:uid="{00000000-0006-0000-3500-000096010000}">
      <text>
        <r>
          <rPr>
            <b/>
            <sz val="9"/>
            <color indexed="81"/>
            <rFont val="Tahoma"/>
            <family val="2"/>
          </rPr>
          <t>Metric = I_FX_IR_I_SGD_NonBankFinInstSingapore_OTCOptions_Amount_x000D_
Data Type = Bk_Number 19 - 9_x000D_
Bk_Currency = TWD</t>
        </r>
      </text>
    </comment>
    <comment ref="P20" authorId="0" shapeId="0" xr:uid="{00000000-0006-0000-3500-000097010000}">
      <text>
        <r>
          <rPr>
            <b/>
            <sz val="9"/>
            <color indexed="81"/>
            <rFont val="Tahoma"/>
            <family val="2"/>
          </rPr>
          <t>Metric = I_FX_IR_I_SGD_TotTrans_NonBankCustSingapore_Spot_Amount_x000D_
Data Type = Bk_Number 19 - 9_x000D_
Bk_Currency = TWD</t>
        </r>
      </text>
    </comment>
    <comment ref="Q20" authorId="0" shapeId="0" xr:uid="{00000000-0006-0000-3500-000098010000}">
      <text>
        <r>
          <rPr>
            <b/>
            <sz val="9"/>
            <color indexed="81"/>
            <rFont val="Tahoma"/>
            <family val="2"/>
          </rPr>
          <t>Metric = I_FX_IR_I_SGD_TotTrans_NonBankCustSingapore_Forward_Amount_x000D_
Data Type = Bk_Number 19 - 9_x000D_
Bk_Currency = TWD</t>
        </r>
      </text>
    </comment>
    <comment ref="R20" authorId="0" shapeId="0" xr:uid="{00000000-0006-0000-3500-000099010000}">
      <text>
        <r>
          <rPr>
            <b/>
            <sz val="9"/>
            <color indexed="81"/>
            <rFont val="Tahoma"/>
            <family val="2"/>
          </rPr>
          <t>Metric = I_FX_IR_I_SGD_TotTrans_NonBankCustSingapore_FxSwap_Amount_x000D_
Data Type = Bk_Number 19 - 9_x000D_
Bk_Currency = TWD</t>
        </r>
      </text>
    </comment>
    <comment ref="S20" authorId="0" shapeId="0" xr:uid="{00000000-0006-0000-3500-00009A010000}">
      <text>
        <r>
          <rPr>
            <b/>
            <sz val="9"/>
            <color indexed="81"/>
            <rFont val="Tahoma"/>
            <family val="2"/>
          </rPr>
          <t>Metric = I_FX_IR_I_SGD_TotTrans_NonBankCustSingapore_CurrencySwap_Amount_x000D_
Data Type = Bk_Number 19 - 9_x000D_
Bk_Currency = TWD</t>
        </r>
      </text>
    </comment>
    <comment ref="T20" authorId="0" shapeId="0" xr:uid="{00000000-0006-0000-3500-00009B010000}">
      <text>
        <r>
          <rPr>
            <b/>
            <sz val="9"/>
            <color indexed="81"/>
            <rFont val="Tahoma"/>
            <family val="2"/>
          </rPr>
          <t>Metric = I_FX_IR_I_SGD_TotTrans_NonBankCustSingapore_OTCOptions_Amount_x000D_
Data Type = Bk_Number 19 - 9_x000D_
Bk_Currency = TWD</t>
        </r>
      </text>
    </comment>
    <comment ref="W20" authorId="0" shapeId="0" xr:uid="{00000000-0006-0000-3500-00009C010000}">
      <text>
        <r>
          <rPr>
            <b/>
            <sz val="9"/>
            <color indexed="81"/>
            <rFont val="Tahoma"/>
            <family val="2"/>
          </rPr>
          <t>Metric = I_FX_IR_I_SGD_BankOutsSingapore_Spot_Amount_x000D_
Data Type = Bk_Number 19 - 9_x000D_
Bk_Currency = TWD</t>
        </r>
      </text>
    </comment>
    <comment ref="X20" authorId="0" shapeId="0" xr:uid="{00000000-0006-0000-3500-00009D010000}">
      <text>
        <r>
          <rPr>
            <b/>
            <sz val="9"/>
            <color indexed="81"/>
            <rFont val="Tahoma"/>
            <family val="2"/>
          </rPr>
          <t>Metric = I_FX_IR_I_SGD_BankOutsSingapore_Forward_Amount_x000D_
Data Type = Bk_Number 19 - 9_x000D_
Bk_Currency = TWD</t>
        </r>
      </text>
    </comment>
    <comment ref="Y20" authorId="0" shapeId="0" xr:uid="{00000000-0006-0000-3500-00009E010000}">
      <text>
        <r>
          <rPr>
            <b/>
            <sz val="9"/>
            <color indexed="81"/>
            <rFont val="Tahoma"/>
            <family val="2"/>
          </rPr>
          <t>Metric = I_FX_IR_I_SGD_BankOutsSingapore_FxSwap_Amount_x000D_
Data Type = Bk_Number 19 - 9_x000D_
Bk_Currency = TWD</t>
        </r>
      </text>
    </comment>
    <comment ref="Z20" authorId="0" shapeId="0" xr:uid="{00000000-0006-0000-3500-00009F010000}">
      <text>
        <r>
          <rPr>
            <b/>
            <sz val="9"/>
            <color indexed="81"/>
            <rFont val="Tahoma"/>
            <family val="2"/>
          </rPr>
          <t>Metric = I_FX_IR_I_SGD_BankOutsSingapore_CurrencySwap_Amount_x000D_
Data Type = Bk_Number 19 - 9_x000D_
Bk_Currency = TWD</t>
        </r>
      </text>
    </comment>
    <comment ref="AA20" authorId="0" shapeId="0" xr:uid="{00000000-0006-0000-3500-0000A0010000}">
      <text>
        <r>
          <rPr>
            <b/>
            <sz val="9"/>
            <color indexed="81"/>
            <rFont val="Tahoma"/>
            <family val="2"/>
          </rPr>
          <t>Metric = I_FX_IR_I_SGD_BankOutsSingapore_OTCOptions_Amount_x000D_
Data Type = Bk_Number 19 - 9_x000D_
Bk_Currency = TWD</t>
        </r>
      </text>
    </comment>
    <comment ref="AD20" authorId="0" shapeId="0" xr:uid="{00000000-0006-0000-3500-0000A1010000}">
      <text>
        <r>
          <rPr>
            <b/>
            <sz val="9"/>
            <color indexed="81"/>
            <rFont val="Tahoma"/>
            <family val="2"/>
          </rPr>
          <t>Metric = I_FX_IR_I_SGD_NonBankFinInstOutsSingapore_Spot_Amount_x000D_
Data Type = Bk_Number 19 - 9_x000D_
Bk_Currency = TWD</t>
        </r>
      </text>
    </comment>
    <comment ref="AE20" authorId="0" shapeId="0" xr:uid="{00000000-0006-0000-3500-0000A2010000}">
      <text>
        <r>
          <rPr>
            <b/>
            <sz val="9"/>
            <color indexed="81"/>
            <rFont val="Tahoma"/>
            <family val="2"/>
          </rPr>
          <t>Metric = I_FX_IR_I_SGD_NonBankFinInstOutsSingapore_Forward_Amount_x000D_
Data Type = Bk_Number 19 - 9_x000D_
Bk_Currency = TWD</t>
        </r>
      </text>
    </comment>
    <comment ref="AF20" authorId="0" shapeId="0" xr:uid="{00000000-0006-0000-3500-0000A3010000}">
      <text>
        <r>
          <rPr>
            <b/>
            <sz val="9"/>
            <color indexed="81"/>
            <rFont val="Tahoma"/>
            <family val="2"/>
          </rPr>
          <t>Metric = I_FX_IR_I_SGD_NonBankFinInstOutsSingapore_FxSwap_Amount_x000D_
Data Type = Bk_Number 19 - 9_x000D_
Bk_Currency = TWD</t>
        </r>
      </text>
    </comment>
    <comment ref="AG20" authorId="0" shapeId="0" xr:uid="{00000000-0006-0000-3500-0000A4010000}">
      <text>
        <r>
          <rPr>
            <b/>
            <sz val="9"/>
            <color indexed="81"/>
            <rFont val="Tahoma"/>
            <family val="2"/>
          </rPr>
          <t>Metric = I_FX_IR_I_SGD_NonBankFinInstOutsSingapore_CurrencySwap_Amount_x000D_
Data Type = Bk_Number 19 - 9_x000D_
Bk_Currency = TWD</t>
        </r>
      </text>
    </comment>
    <comment ref="AH20" authorId="0" shapeId="0" xr:uid="{00000000-0006-0000-3500-0000A5010000}">
      <text>
        <r>
          <rPr>
            <b/>
            <sz val="9"/>
            <color indexed="81"/>
            <rFont val="Tahoma"/>
            <family val="2"/>
          </rPr>
          <t>Metric = I_FX_IR_I_SGD_NonBankFinInstOutsSingapore_OTCOptions_Amount_x000D_
Data Type = Bk_Number 19 - 9_x000D_
Bk_Currency = TWD</t>
        </r>
      </text>
    </comment>
    <comment ref="AK20" authorId="0" shapeId="0" xr:uid="{00000000-0006-0000-3500-0000A6010000}">
      <text>
        <r>
          <rPr>
            <b/>
            <sz val="9"/>
            <color indexed="81"/>
            <rFont val="Tahoma"/>
            <family val="2"/>
          </rPr>
          <t>Metric = I_FX_IR_I_SGD_NonFinCustOutsSingapore_Spot_Amount_x000D_
Data Type = Bk_Number 19 - 9_x000D_
Bk_Currency = TWD</t>
        </r>
      </text>
    </comment>
    <comment ref="AL20" authorId="0" shapeId="0" xr:uid="{00000000-0006-0000-3500-0000A7010000}">
      <text>
        <r>
          <rPr>
            <b/>
            <sz val="9"/>
            <color indexed="81"/>
            <rFont val="Tahoma"/>
            <family val="2"/>
          </rPr>
          <t>Metric = I_FX_IR_I_SGD_NonFinCustOutsSingapore_Forward_Amount_x000D_
Data Type = Bk_Number 19 - 9_x000D_
Bk_Currency = TWD</t>
        </r>
      </text>
    </comment>
    <comment ref="AM20" authorId="0" shapeId="0" xr:uid="{00000000-0006-0000-3500-0000A8010000}">
      <text>
        <r>
          <rPr>
            <b/>
            <sz val="9"/>
            <color indexed="81"/>
            <rFont val="Tahoma"/>
            <family val="2"/>
          </rPr>
          <t>Metric = I_FX_IR_I_SGD_NonFinCustOutsSingapore_FxSwap_Amount_x000D_
Data Type = Bk_Number 19 - 9_x000D_
Bk_Currency = TWD</t>
        </r>
      </text>
    </comment>
    <comment ref="AN20" authorId="0" shapeId="0" xr:uid="{00000000-0006-0000-3500-0000A9010000}">
      <text>
        <r>
          <rPr>
            <b/>
            <sz val="9"/>
            <color indexed="81"/>
            <rFont val="Tahoma"/>
            <family val="2"/>
          </rPr>
          <t>Metric = I_FX_IR_I_SGD_NonFinCustOutsSingapore_CurrencySwap_Amount_x000D_
Data Type = Bk_Number 19 - 9_x000D_
Bk_Currency = TWD</t>
        </r>
      </text>
    </comment>
    <comment ref="AO20" authorId="0" shapeId="0" xr:uid="{00000000-0006-0000-3500-0000AA010000}">
      <text>
        <r>
          <rPr>
            <b/>
            <sz val="9"/>
            <color indexed="81"/>
            <rFont val="Tahoma"/>
            <family val="2"/>
          </rPr>
          <t>Metric = I_FX_IR_I_SGD_NonFinCustOutsSingapore_OTCOptions_Amount_x000D_
Data Type = Bk_Number 19 - 9_x000D_
Bk_Currency = TWD</t>
        </r>
      </text>
    </comment>
    <comment ref="B21" authorId="0" shapeId="0" xr:uid="{00000000-0006-0000-3500-0000AB010000}">
      <text>
        <r>
          <rPr>
            <b/>
            <sz val="9"/>
            <color indexed="81"/>
            <rFont val="Tahoma"/>
            <family val="2"/>
          </rPr>
          <t>Metric = I_FX_IR_I_SGD_BankSingapore_Spot_Amount_x000D_
Data Type = Bk_Number 19 - 9_x000D_
Bk_Currency = IDR</t>
        </r>
      </text>
    </comment>
    <comment ref="C21" authorId="0" shapeId="0" xr:uid="{00000000-0006-0000-3500-0000AC010000}">
      <text>
        <r>
          <rPr>
            <b/>
            <sz val="9"/>
            <color indexed="81"/>
            <rFont val="Tahoma"/>
            <family val="2"/>
          </rPr>
          <t>Metric = I_FX_IR_I_SGD_BankSingapore_Forward_Amount_x000D_
Data Type = Bk_Number 19 - 9_x000D_
Bk_Currency = IDR</t>
        </r>
      </text>
    </comment>
    <comment ref="D21" authorId="0" shapeId="0" xr:uid="{00000000-0006-0000-3500-0000AD010000}">
      <text>
        <r>
          <rPr>
            <b/>
            <sz val="9"/>
            <color indexed="81"/>
            <rFont val="Tahoma"/>
            <family val="2"/>
          </rPr>
          <t>Metric = I_FX_IR_I_SGD_BankSingapore_FxSwap_Amount_x000D_
Data Type = Bk_Number 19 - 9_x000D_
Bk_Currency = IDR</t>
        </r>
      </text>
    </comment>
    <comment ref="E21" authorId="0" shapeId="0" xr:uid="{00000000-0006-0000-3500-0000AE010000}">
      <text>
        <r>
          <rPr>
            <b/>
            <sz val="9"/>
            <color indexed="81"/>
            <rFont val="Tahoma"/>
            <family val="2"/>
          </rPr>
          <t>Metric = I_FX_IR_I_SGD_BankSingapore_CurrencySwap_Amount_x000D_
Data Type = Bk_Number 19 - 9_x000D_
Bk_Currency = IDR</t>
        </r>
      </text>
    </comment>
    <comment ref="F21" authorId="0" shapeId="0" xr:uid="{00000000-0006-0000-3500-0000AF010000}">
      <text>
        <r>
          <rPr>
            <b/>
            <sz val="9"/>
            <color indexed="81"/>
            <rFont val="Tahoma"/>
            <family val="2"/>
          </rPr>
          <t>Metric = I_FX_IR_I_SGD_BankSingapore_OTCOptions_Amount_x000D_
Data Type = Bk_Number 19 - 9_x000D_
Bk_Currency = IDR</t>
        </r>
      </text>
    </comment>
    <comment ref="I21" authorId="0" shapeId="0" xr:uid="{00000000-0006-0000-3500-0000B0010000}">
      <text>
        <r>
          <rPr>
            <b/>
            <sz val="9"/>
            <color indexed="81"/>
            <rFont val="Tahoma"/>
            <family val="2"/>
          </rPr>
          <t>Metric = I_FX_IR_I_SGD_NonBankFinInstSingapore_Spot_Amount_x000D_
Data Type = Bk_Number 19 - 9_x000D_
Bk_Currency = IDR</t>
        </r>
      </text>
    </comment>
    <comment ref="J21" authorId="0" shapeId="0" xr:uid="{00000000-0006-0000-3500-0000B1010000}">
      <text>
        <r>
          <rPr>
            <b/>
            <sz val="9"/>
            <color indexed="81"/>
            <rFont val="Tahoma"/>
            <family val="2"/>
          </rPr>
          <t>Metric = I_FX_IR_I_SGD_NonBankFinInstSingapore_Forward_Amount_x000D_
Data Type = Bk_Number 19 - 9_x000D_
Bk_Currency = IDR</t>
        </r>
      </text>
    </comment>
    <comment ref="K21" authorId="0" shapeId="0" xr:uid="{00000000-0006-0000-3500-0000B2010000}">
      <text>
        <r>
          <rPr>
            <b/>
            <sz val="9"/>
            <color indexed="81"/>
            <rFont val="Tahoma"/>
            <family val="2"/>
          </rPr>
          <t>Metric = I_FX_IR_I_SGD_NonBankFinInstSingapore_FxSwap_Amount_x000D_
Data Type = Bk_Number 19 - 9_x000D_
Bk_Currency = IDR</t>
        </r>
      </text>
    </comment>
    <comment ref="L21" authorId="0" shapeId="0" xr:uid="{00000000-0006-0000-3500-0000B3010000}">
      <text>
        <r>
          <rPr>
            <b/>
            <sz val="9"/>
            <color indexed="81"/>
            <rFont val="Tahoma"/>
            <family val="2"/>
          </rPr>
          <t>Metric = I_FX_IR_I_SGD_NonBankFinInstSingapore_CurrencySwap_Amount_x000D_
Data Type = Bk_Number 19 - 9_x000D_
Bk_Currency = IDR</t>
        </r>
      </text>
    </comment>
    <comment ref="M21" authorId="0" shapeId="0" xr:uid="{00000000-0006-0000-3500-0000B4010000}">
      <text>
        <r>
          <rPr>
            <b/>
            <sz val="9"/>
            <color indexed="81"/>
            <rFont val="Tahoma"/>
            <family val="2"/>
          </rPr>
          <t>Metric = I_FX_IR_I_SGD_NonBankFinInstSingapore_OTCOptions_Amount_x000D_
Data Type = Bk_Number 19 - 9_x000D_
Bk_Currency = IDR</t>
        </r>
      </text>
    </comment>
    <comment ref="P21" authorId="0" shapeId="0" xr:uid="{00000000-0006-0000-3500-0000B5010000}">
      <text>
        <r>
          <rPr>
            <b/>
            <sz val="9"/>
            <color indexed="81"/>
            <rFont val="Tahoma"/>
            <family val="2"/>
          </rPr>
          <t>Metric = I_FX_IR_I_SGD_TotTrans_NonBankCustSingapore_Spot_Amount_x000D_
Data Type = Bk_Number 19 - 9_x000D_
Bk_Currency = IDR</t>
        </r>
      </text>
    </comment>
    <comment ref="Q21" authorId="0" shapeId="0" xr:uid="{00000000-0006-0000-3500-0000B6010000}">
      <text>
        <r>
          <rPr>
            <b/>
            <sz val="9"/>
            <color indexed="81"/>
            <rFont val="Tahoma"/>
            <family val="2"/>
          </rPr>
          <t>Metric = I_FX_IR_I_SGD_TotTrans_NonBankCustSingapore_Forward_Amount_x000D_
Data Type = Bk_Number 19 - 9_x000D_
Bk_Currency = IDR</t>
        </r>
      </text>
    </comment>
    <comment ref="R21" authorId="0" shapeId="0" xr:uid="{00000000-0006-0000-3500-0000B7010000}">
      <text>
        <r>
          <rPr>
            <b/>
            <sz val="9"/>
            <color indexed="81"/>
            <rFont val="Tahoma"/>
            <family val="2"/>
          </rPr>
          <t>Metric = I_FX_IR_I_SGD_TotTrans_NonBankCustSingapore_FxSwap_Amount_x000D_
Data Type = Bk_Number 19 - 9_x000D_
Bk_Currency = IDR</t>
        </r>
      </text>
    </comment>
    <comment ref="S21" authorId="0" shapeId="0" xr:uid="{00000000-0006-0000-3500-0000B8010000}">
      <text>
        <r>
          <rPr>
            <b/>
            <sz val="9"/>
            <color indexed="81"/>
            <rFont val="Tahoma"/>
            <family val="2"/>
          </rPr>
          <t>Metric = I_FX_IR_I_SGD_TotTrans_NonBankCustSingapore_CurrencySwap_Amount_x000D_
Data Type = Bk_Number 19 - 9_x000D_
Bk_Currency = IDR</t>
        </r>
      </text>
    </comment>
    <comment ref="T21" authorId="0" shapeId="0" xr:uid="{00000000-0006-0000-3500-0000B9010000}">
      <text>
        <r>
          <rPr>
            <b/>
            <sz val="9"/>
            <color indexed="81"/>
            <rFont val="Tahoma"/>
            <family val="2"/>
          </rPr>
          <t>Metric = I_FX_IR_I_SGD_TotTrans_NonBankCustSingapore_OTCOptions_Amount_x000D_
Data Type = Bk_Number 19 - 9_x000D_
Bk_Currency = IDR</t>
        </r>
      </text>
    </comment>
    <comment ref="W21" authorId="0" shapeId="0" xr:uid="{00000000-0006-0000-3500-0000BA010000}">
      <text>
        <r>
          <rPr>
            <b/>
            <sz val="9"/>
            <color indexed="81"/>
            <rFont val="Tahoma"/>
            <family val="2"/>
          </rPr>
          <t>Metric = I_FX_IR_I_SGD_BankOutsSingapore_Spot_Amount_x000D_
Data Type = Bk_Number 19 - 9_x000D_
Bk_Currency = IDR</t>
        </r>
      </text>
    </comment>
    <comment ref="X21" authorId="0" shapeId="0" xr:uid="{00000000-0006-0000-3500-0000BB010000}">
      <text>
        <r>
          <rPr>
            <b/>
            <sz val="9"/>
            <color indexed="81"/>
            <rFont val="Tahoma"/>
            <family val="2"/>
          </rPr>
          <t>Metric = I_FX_IR_I_SGD_BankOutsSingapore_Forward_Amount_x000D_
Data Type = Bk_Number 19 - 9_x000D_
Bk_Currency = IDR</t>
        </r>
      </text>
    </comment>
    <comment ref="Y21" authorId="0" shapeId="0" xr:uid="{00000000-0006-0000-3500-0000BC010000}">
      <text>
        <r>
          <rPr>
            <b/>
            <sz val="9"/>
            <color indexed="81"/>
            <rFont val="Tahoma"/>
            <family val="2"/>
          </rPr>
          <t>Metric = I_FX_IR_I_SGD_BankOutsSingapore_FxSwap_Amount_x000D_
Data Type = Bk_Number 19 - 9_x000D_
Bk_Currency = IDR</t>
        </r>
      </text>
    </comment>
    <comment ref="Z21" authorId="0" shapeId="0" xr:uid="{00000000-0006-0000-3500-0000BD010000}">
      <text>
        <r>
          <rPr>
            <b/>
            <sz val="9"/>
            <color indexed="81"/>
            <rFont val="Tahoma"/>
            <family val="2"/>
          </rPr>
          <t>Metric = I_FX_IR_I_SGD_BankOutsSingapore_CurrencySwap_Amount_x000D_
Data Type = Bk_Number 19 - 9_x000D_
Bk_Currency = IDR</t>
        </r>
      </text>
    </comment>
    <comment ref="AA21" authorId="0" shapeId="0" xr:uid="{00000000-0006-0000-3500-0000BE010000}">
      <text>
        <r>
          <rPr>
            <b/>
            <sz val="9"/>
            <color indexed="81"/>
            <rFont val="Tahoma"/>
            <family val="2"/>
          </rPr>
          <t>Metric = I_FX_IR_I_SGD_BankOutsSingapore_OTCOptions_Amount_x000D_
Data Type = Bk_Number 19 - 9_x000D_
Bk_Currency = IDR</t>
        </r>
      </text>
    </comment>
    <comment ref="AD21" authorId="0" shapeId="0" xr:uid="{00000000-0006-0000-3500-0000BF010000}">
      <text>
        <r>
          <rPr>
            <b/>
            <sz val="9"/>
            <color indexed="81"/>
            <rFont val="Tahoma"/>
            <family val="2"/>
          </rPr>
          <t>Metric = I_FX_IR_I_SGD_NonBankFinInstOutsSingapore_Spot_Amount_x000D_
Data Type = Bk_Number 19 - 9_x000D_
Bk_Currency = IDR</t>
        </r>
      </text>
    </comment>
    <comment ref="AE21" authorId="0" shapeId="0" xr:uid="{00000000-0006-0000-3500-0000C0010000}">
      <text>
        <r>
          <rPr>
            <b/>
            <sz val="9"/>
            <color indexed="81"/>
            <rFont val="Tahoma"/>
            <family val="2"/>
          </rPr>
          <t>Metric = I_FX_IR_I_SGD_NonBankFinInstOutsSingapore_Forward_Amount_x000D_
Data Type = Bk_Number 19 - 9_x000D_
Bk_Currency = IDR</t>
        </r>
      </text>
    </comment>
    <comment ref="AF21" authorId="0" shapeId="0" xr:uid="{00000000-0006-0000-3500-0000C1010000}">
      <text>
        <r>
          <rPr>
            <b/>
            <sz val="9"/>
            <color indexed="81"/>
            <rFont val="Tahoma"/>
            <family val="2"/>
          </rPr>
          <t>Metric = I_FX_IR_I_SGD_NonBankFinInstOutsSingapore_FxSwap_Amount_x000D_
Data Type = Bk_Number 19 - 9_x000D_
Bk_Currency = IDR</t>
        </r>
      </text>
    </comment>
    <comment ref="AG21" authorId="0" shapeId="0" xr:uid="{00000000-0006-0000-3500-0000C2010000}">
      <text>
        <r>
          <rPr>
            <b/>
            <sz val="9"/>
            <color indexed="81"/>
            <rFont val="Tahoma"/>
            <family val="2"/>
          </rPr>
          <t>Metric = I_FX_IR_I_SGD_NonBankFinInstOutsSingapore_CurrencySwap_Amount_x000D_
Data Type = Bk_Number 19 - 9_x000D_
Bk_Currency = IDR</t>
        </r>
      </text>
    </comment>
    <comment ref="AH21" authorId="0" shapeId="0" xr:uid="{00000000-0006-0000-3500-0000C3010000}">
      <text>
        <r>
          <rPr>
            <b/>
            <sz val="9"/>
            <color indexed="81"/>
            <rFont val="Tahoma"/>
            <family val="2"/>
          </rPr>
          <t>Metric = I_FX_IR_I_SGD_NonBankFinInstOutsSingapore_OTCOptions_Amount_x000D_
Data Type = Bk_Number 19 - 9_x000D_
Bk_Currency = IDR</t>
        </r>
      </text>
    </comment>
    <comment ref="AK21" authorId="0" shapeId="0" xr:uid="{00000000-0006-0000-3500-0000C4010000}">
      <text>
        <r>
          <rPr>
            <b/>
            <sz val="9"/>
            <color indexed="81"/>
            <rFont val="Tahoma"/>
            <family val="2"/>
          </rPr>
          <t>Metric = I_FX_IR_I_SGD_NonFinCustOutsSingapore_Spot_Amount_x000D_
Data Type = Bk_Number 19 - 9_x000D_
Bk_Currency = IDR</t>
        </r>
      </text>
    </comment>
    <comment ref="AL21" authorId="0" shapeId="0" xr:uid="{00000000-0006-0000-3500-0000C5010000}">
      <text>
        <r>
          <rPr>
            <b/>
            <sz val="9"/>
            <color indexed="81"/>
            <rFont val="Tahoma"/>
            <family val="2"/>
          </rPr>
          <t>Metric = I_FX_IR_I_SGD_NonFinCustOutsSingapore_Forward_Amount_x000D_
Data Type = Bk_Number 19 - 9_x000D_
Bk_Currency = IDR</t>
        </r>
      </text>
    </comment>
    <comment ref="AM21" authorId="0" shapeId="0" xr:uid="{00000000-0006-0000-3500-0000C6010000}">
      <text>
        <r>
          <rPr>
            <b/>
            <sz val="9"/>
            <color indexed="81"/>
            <rFont val="Tahoma"/>
            <family val="2"/>
          </rPr>
          <t>Metric = I_FX_IR_I_SGD_NonFinCustOutsSingapore_FxSwap_Amount_x000D_
Data Type = Bk_Number 19 - 9_x000D_
Bk_Currency = IDR</t>
        </r>
      </text>
    </comment>
    <comment ref="AN21" authorId="0" shapeId="0" xr:uid="{00000000-0006-0000-3500-0000C7010000}">
      <text>
        <r>
          <rPr>
            <b/>
            <sz val="9"/>
            <color indexed="81"/>
            <rFont val="Tahoma"/>
            <family val="2"/>
          </rPr>
          <t>Metric = I_FX_IR_I_SGD_NonFinCustOutsSingapore_CurrencySwap_Amount_x000D_
Data Type = Bk_Number 19 - 9_x000D_
Bk_Currency = IDR</t>
        </r>
      </text>
    </comment>
    <comment ref="AO21" authorId="0" shapeId="0" xr:uid="{00000000-0006-0000-3500-0000C8010000}">
      <text>
        <r>
          <rPr>
            <b/>
            <sz val="9"/>
            <color indexed="81"/>
            <rFont val="Tahoma"/>
            <family val="2"/>
          </rPr>
          <t>Metric = I_FX_IR_I_SGD_NonFinCustOutsSingapore_OTCOptions_Amount_x000D_
Data Type = Bk_Number 19 - 9_x000D_
Bk_Currency = IDR</t>
        </r>
      </text>
    </comment>
    <comment ref="B22" authorId="0" shapeId="0" xr:uid="{00000000-0006-0000-3500-0000C9010000}">
      <text>
        <r>
          <rPr>
            <b/>
            <sz val="9"/>
            <color indexed="81"/>
            <rFont val="Tahoma"/>
            <family val="2"/>
          </rPr>
          <t>Metric = I_FX_IR_I_SGD_BankSingapore_Spot_Amount_x000D_
Data Type = Bk_Number 19 - 9_x000D_
Bk_Currency = INR</t>
        </r>
      </text>
    </comment>
    <comment ref="C22" authorId="0" shapeId="0" xr:uid="{00000000-0006-0000-3500-0000CA010000}">
      <text>
        <r>
          <rPr>
            <b/>
            <sz val="9"/>
            <color indexed="81"/>
            <rFont val="Tahoma"/>
            <family val="2"/>
          </rPr>
          <t>Metric = I_FX_IR_I_SGD_BankSingapore_Forward_Amount_x000D_
Data Type = Bk_Number 19 - 9_x000D_
Bk_Currency = INR</t>
        </r>
      </text>
    </comment>
    <comment ref="D22" authorId="0" shapeId="0" xr:uid="{00000000-0006-0000-3500-0000CB010000}">
      <text>
        <r>
          <rPr>
            <b/>
            <sz val="9"/>
            <color indexed="81"/>
            <rFont val="Tahoma"/>
            <family val="2"/>
          </rPr>
          <t>Metric = I_FX_IR_I_SGD_BankSingapore_FxSwap_Amount_x000D_
Data Type = Bk_Number 19 - 9_x000D_
Bk_Currency = INR</t>
        </r>
      </text>
    </comment>
    <comment ref="E22" authorId="0" shapeId="0" xr:uid="{00000000-0006-0000-3500-0000CC010000}">
      <text>
        <r>
          <rPr>
            <b/>
            <sz val="9"/>
            <color indexed="81"/>
            <rFont val="Tahoma"/>
            <family val="2"/>
          </rPr>
          <t>Metric = I_FX_IR_I_SGD_BankSingapore_CurrencySwap_Amount_x000D_
Data Type = Bk_Number 19 - 9_x000D_
Bk_Currency = INR</t>
        </r>
      </text>
    </comment>
    <comment ref="F22" authorId="0" shapeId="0" xr:uid="{00000000-0006-0000-3500-0000CD010000}">
      <text>
        <r>
          <rPr>
            <b/>
            <sz val="9"/>
            <color indexed="81"/>
            <rFont val="Tahoma"/>
            <family val="2"/>
          </rPr>
          <t>Metric = I_FX_IR_I_SGD_BankSingapore_OTCOptions_Amount_x000D_
Data Type = Bk_Number 19 - 9_x000D_
Bk_Currency = INR</t>
        </r>
      </text>
    </comment>
    <comment ref="I22" authorId="0" shapeId="0" xr:uid="{00000000-0006-0000-3500-0000CE010000}">
      <text>
        <r>
          <rPr>
            <b/>
            <sz val="9"/>
            <color indexed="81"/>
            <rFont val="Tahoma"/>
            <family val="2"/>
          </rPr>
          <t>Metric = I_FX_IR_I_SGD_NonBankFinInstSingapore_Spot_Amount_x000D_
Data Type = Bk_Number 19 - 9_x000D_
Bk_Currency = INR</t>
        </r>
      </text>
    </comment>
    <comment ref="J22" authorId="0" shapeId="0" xr:uid="{00000000-0006-0000-3500-0000CF010000}">
      <text>
        <r>
          <rPr>
            <b/>
            <sz val="9"/>
            <color indexed="81"/>
            <rFont val="Tahoma"/>
            <family val="2"/>
          </rPr>
          <t>Metric = I_FX_IR_I_SGD_NonBankFinInstSingapore_Forward_Amount_x000D_
Data Type = Bk_Number 19 - 9_x000D_
Bk_Currency = INR</t>
        </r>
      </text>
    </comment>
    <comment ref="K22" authorId="0" shapeId="0" xr:uid="{00000000-0006-0000-3500-0000D0010000}">
      <text>
        <r>
          <rPr>
            <b/>
            <sz val="9"/>
            <color indexed="81"/>
            <rFont val="Tahoma"/>
            <family val="2"/>
          </rPr>
          <t>Metric = I_FX_IR_I_SGD_NonBankFinInstSingapore_FxSwap_Amount_x000D_
Data Type = Bk_Number 19 - 9_x000D_
Bk_Currency = INR</t>
        </r>
      </text>
    </comment>
    <comment ref="L22" authorId="0" shapeId="0" xr:uid="{00000000-0006-0000-3500-0000D1010000}">
      <text>
        <r>
          <rPr>
            <b/>
            <sz val="9"/>
            <color indexed="81"/>
            <rFont val="Tahoma"/>
            <family val="2"/>
          </rPr>
          <t>Metric = I_FX_IR_I_SGD_NonBankFinInstSingapore_CurrencySwap_Amount_x000D_
Data Type = Bk_Number 19 - 9_x000D_
Bk_Currency = INR</t>
        </r>
      </text>
    </comment>
    <comment ref="M22" authorId="0" shapeId="0" xr:uid="{00000000-0006-0000-3500-0000D2010000}">
      <text>
        <r>
          <rPr>
            <b/>
            <sz val="9"/>
            <color indexed="81"/>
            <rFont val="Tahoma"/>
            <family val="2"/>
          </rPr>
          <t>Metric = I_FX_IR_I_SGD_NonBankFinInstSingapore_OTCOptions_Amount_x000D_
Data Type = Bk_Number 19 - 9_x000D_
Bk_Currency = INR</t>
        </r>
      </text>
    </comment>
    <comment ref="P22" authorId="0" shapeId="0" xr:uid="{00000000-0006-0000-3500-0000D3010000}">
      <text>
        <r>
          <rPr>
            <b/>
            <sz val="9"/>
            <color indexed="81"/>
            <rFont val="Tahoma"/>
            <family val="2"/>
          </rPr>
          <t>Metric = I_FX_IR_I_SGD_TotTrans_NonBankCustSingapore_Spot_Amount_x000D_
Data Type = Bk_Number 19 - 9_x000D_
Bk_Currency = INR</t>
        </r>
      </text>
    </comment>
    <comment ref="Q22" authorId="0" shapeId="0" xr:uid="{00000000-0006-0000-3500-0000D4010000}">
      <text>
        <r>
          <rPr>
            <b/>
            <sz val="9"/>
            <color indexed="81"/>
            <rFont val="Tahoma"/>
            <family val="2"/>
          </rPr>
          <t>Metric = I_FX_IR_I_SGD_TotTrans_NonBankCustSingapore_Forward_Amount_x000D_
Data Type = Bk_Number 19 - 9_x000D_
Bk_Currency = INR</t>
        </r>
      </text>
    </comment>
    <comment ref="R22" authorId="0" shapeId="0" xr:uid="{00000000-0006-0000-3500-0000D5010000}">
      <text>
        <r>
          <rPr>
            <b/>
            <sz val="9"/>
            <color indexed="81"/>
            <rFont val="Tahoma"/>
            <family val="2"/>
          </rPr>
          <t>Metric = I_FX_IR_I_SGD_TotTrans_NonBankCustSingapore_FxSwap_Amount_x000D_
Data Type = Bk_Number 19 - 9_x000D_
Bk_Currency = INR</t>
        </r>
      </text>
    </comment>
    <comment ref="S22" authorId="0" shapeId="0" xr:uid="{00000000-0006-0000-3500-0000D6010000}">
      <text>
        <r>
          <rPr>
            <b/>
            <sz val="9"/>
            <color indexed="81"/>
            <rFont val="Tahoma"/>
            <family val="2"/>
          </rPr>
          <t>Metric = I_FX_IR_I_SGD_TotTrans_NonBankCustSingapore_CurrencySwap_Amount_x000D_
Data Type = Bk_Number 19 - 9_x000D_
Bk_Currency = INR</t>
        </r>
      </text>
    </comment>
    <comment ref="T22" authorId="0" shapeId="0" xr:uid="{00000000-0006-0000-3500-0000D7010000}">
      <text>
        <r>
          <rPr>
            <b/>
            <sz val="9"/>
            <color indexed="81"/>
            <rFont val="Tahoma"/>
            <family val="2"/>
          </rPr>
          <t>Metric = I_FX_IR_I_SGD_TotTrans_NonBankCustSingapore_OTCOptions_Amount_x000D_
Data Type = Bk_Number 19 - 9_x000D_
Bk_Currency = INR</t>
        </r>
      </text>
    </comment>
    <comment ref="W22" authorId="0" shapeId="0" xr:uid="{00000000-0006-0000-3500-0000D8010000}">
      <text>
        <r>
          <rPr>
            <b/>
            <sz val="9"/>
            <color indexed="81"/>
            <rFont val="Tahoma"/>
            <family val="2"/>
          </rPr>
          <t>Metric = I_FX_IR_I_SGD_BankOutsSingapore_Spot_Amount_x000D_
Data Type = Bk_Number 19 - 9_x000D_
Bk_Currency = INR</t>
        </r>
      </text>
    </comment>
    <comment ref="X22" authorId="0" shapeId="0" xr:uid="{00000000-0006-0000-3500-0000D9010000}">
      <text>
        <r>
          <rPr>
            <b/>
            <sz val="9"/>
            <color indexed="81"/>
            <rFont val="Tahoma"/>
            <family val="2"/>
          </rPr>
          <t>Metric = I_FX_IR_I_SGD_BankOutsSingapore_Forward_Amount_x000D_
Data Type = Bk_Number 19 - 9_x000D_
Bk_Currency = INR</t>
        </r>
      </text>
    </comment>
    <comment ref="Y22" authorId="0" shapeId="0" xr:uid="{00000000-0006-0000-3500-0000DA010000}">
      <text>
        <r>
          <rPr>
            <b/>
            <sz val="9"/>
            <color indexed="81"/>
            <rFont val="Tahoma"/>
            <family val="2"/>
          </rPr>
          <t>Metric = I_FX_IR_I_SGD_BankOutsSingapore_FxSwap_Amount_x000D_
Data Type = Bk_Number 19 - 9_x000D_
Bk_Currency = INR</t>
        </r>
      </text>
    </comment>
    <comment ref="Z22" authorId="0" shapeId="0" xr:uid="{00000000-0006-0000-3500-0000DB010000}">
      <text>
        <r>
          <rPr>
            <b/>
            <sz val="9"/>
            <color indexed="81"/>
            <rFont val="Tahoma"/>
            <family val="2"/>
          </rPr>
          <t>Metric = I_FX_IR_I_SGD_BankOutsSingapore_CurrencySwap_Amount_x000D_
Data Type = Bk_Number 19 - 9_x000D_
Bk_Currency = INR</t>
        </r>
      </text>
    </comment>
    <comment ref="AA22" authorId="0" shapeId="0" xr:uid="{00000000-0006-0000-3500-0000DC010000}">
      <text>
        <r>
          <rPr>
            <b/>
            <sz val="9"/>
            <color indexed="81"/>
            <rFont val="Tahoma"/>
            <family val="2"/>
          </rPr>
          <t>Metric = I_FX_IR_I_SGD_BankOutsSingapore_OTCOptions_Amount_x000D_
Data Type = Bk_Number 19 - 9_x000D_
Bk_Currency = INR</t>
        </r>
      </text>
    </comment>
    <comment ref="AD22" authorId="0" shapeId="0" xr:uid="{00000000-0006-0000-3500-0000DD010000}">
      <text>
        <r>
          <rPr>
            <b/>
            <sz val="9"/>
            <color indexed="81"/>
            <rFont val="Tahoma"/>
            <family val="2"/>
          </rPr>
          <t>Metric = I_FX_IR_I_SGD_NonBankFinInstOutsSingapore_Spot_Amount_x000D_
Data Type = Bk_Number 19 - 9_x000D_
Bk_Currency = INR</t>
        </r>
      </text>
    </comment>
    <comment ref="AE22" authorId="0" shapeId="0" xr:uid="{00000000-0006-0000-3500-0000DE010000}">
      <text>
        <r>
          <rPr>
            <b/>
            <sz val="9"/>
            <color indexed="81"/>
            <rFont val="Tahoma"/>
            <family val="2"/>
          </rPr>
          <t>Metric = I_FX_IR_I_SGD_NonBankFinInstOutsSingapore_Forward_Amount_x000D_
Data Type = Bk_Number 19 - 9_x000D_
Bk_Currency = INR</t>
        </r>
      </text>
    </comment>
    <comment ref="AF22" authorId="0" shapeId="0" xr:uid="{00000000-0006-0000-3500-0000DF010000}">
      <text>
        <r>
          <rPr>
            <b/>
            <sz val="9"/>
            <color indexed="81"/>
            <rFont val="Tahoma"/>
            <family val="2"/>
          </rPr>
          <t>Metric = I_FX_IR_I_SGD_NonBankFinInstOutsSingapore_FxSwap_Amount_x000D_
Data Type = Bk_Number 19 - 9_x000D_
Bk_Currency = INR</t>
        </r>
      </text>
    </comment>
    <comment ref="AG22" authorId="0" shapeId="0" xr:uid="{00000000-0006-0000-3500-0000E0010000}">
      <text>
        <r>
          <rPr>
            <b/>
            <sz val="9"/>
            <color indexed="81"/>
            <rFont val="Tahoma"/>
            <family val="2"/>
          </rPr>
          <t>Metric = I_FX_IR_I_SGD_NonBankFinInstOutsSingapore_CurrencySwap_Amount_x000D_
Data Type = Bk_Number 19 - 9_x000D_
Bk_Currency = INR</t>
        </r>
      </text>
    </comment>
    <comment ref="AH22" authorId="0" shapeId="0" xr:uid="{00000000-0006-0000-3500-0000E1010000}">
      <text>
        <r>
          <rPr>
            <b/>
            <sz val="9"/>
            <color indexed="81"/>
            <rFont val="Tahoma"/>
            <family val="2"/>
          </rPr>
          <t>Metric = I_FX_IR_I_SGD_NonBankFinInstOutsSingapore_OTCOptions_Amount_x000D_
Data Type = Bk_Number 19 - 9_x000D_
Bk_Currency = INR</t>
        </r>
      </text>
    </comment>
    <comment ref="AK22" authorId="0" shapeId="0" xr:uid="{00000000-0006-0000-3500-0000E2010000}">
      <text>
        <r>
          <rPr>
            <b/>
            <sz val="9"/>
            <color indexed="81"/>
            <rFont val="Tahoma"/>
            <family val="2"/>
          </rPr>
          <t>Metric = I_FX_IR_I_SGD_NonFinCustOutsSingapore_Spot_Amount_x000D_
Data Type = Bk_Number 19 - 9_x000D_
Bk_Currency = INR</t>
        </r>
      </text>
    </comment>
    <comment ref="AL22" authorId="0" shapeId="0" xr:uid="{00000000-0006-0000-3500-0000E3010000}">
      <text>
        <r>
          <rPr>
            <b/>
            <sz val="9"/>
            <color indexed="81"/>
            <rFont val="Tahoma"/>
            <family val="2"/>
          </rPr>
          <t>Metric = I_FX_IR_I_SGD_NonFinCustOutsSingapore_Forward_Amount_x000D_
Data Type = Bk_Number 19 - 9_x000D_
Bk_Currency = INR</t>
        </r>
      </text>
    </comment>
    <comment ref="AM22" authorId="0" shapeId="0" xr:uid="{00000000-0006-0000-3500-0000E4010000}">
      <text>
        <r>
          <rPr>
            <b/>
            <sz val="9"/>
            <color indexed="81"/>
            <rFont val="Tahoma"/>
            <family val="2"/>
          </rPr>
          <t>Metric = I_FX_IR_I_SGD_NonFinCustOutsSingapore_FxSwap_Amount_x000D_
Data Type = Bk_Number 19 - 9_x000D_
Bk_Currency = INR</t>
        </r>
      </text>
    </comment>
    <comment ref="AN22" authorId="0" shapeId="0" xr:uid="{00000000-0006-0000-3500-0000E5010000}">
      <text>
        <r>
          <rPr>
            <b/>
            <sz val="9"/>
            <color indexed="81"/>
            <rFont val="Tahoma"/>
            <family val="2"/>
          </rPr>
          <t>Metric = I_FX_IR_I_SGD_NonFinCustOutsSingapore_CurrencySwap_Amount_x000D_
Data Type = Bk_Number 19 - 9_x000D_
Bk_Currency = INR</t>
        </r>
      </text>
    </comment>
    <comment ref="AO22" authorId="0" shapeId="0" xr:uid="{00000000-0006-0000-3500-0000E6010000}">
      <text>
        <r>
          <rPr>
            <b/>
            <sz val="9"/>
            <color indexed="81"/>
            <rFont val="Tahoma"/>
            <family val="2"/>
          </rPr>
          <t>Metric = I_FX_IR_I_SGD_NonFinCustOutsSingapore_OTCOptions_Amount_x000D_
Data Type = Bk_Number 19 - 9_x000D_
Bk_Currency = INR</t>
        </r>
      </text>
    </comment>
    <comment ref="B23" authorId="0" shapeId="0" xr:uid="{00000000-0006-0000-3500-0000E7010000}">
      <text>
        <r>
          <rPr>
            <b/>
            <sz val="9"/>
            <color indexed="81"/>
            <rFont val="Tahoma"/>
            <family val="2"/>
          </rPr>
          <t>Metric = I_FX_IR_I_SGD_BankSingapore_Spot_Amount_x000D_
Data Type = Bk_Number 19 - 9_x000D_
Bk_Currency = PHP</t>
        </r>
      </text>
    </comment>
    <comment ref="C23" authorId="0" shapeId="0" xr:uid="{00000000-0006-0000-3500-0000E8010000}">
      <text>
        <r>
          <rPr>
            <b/>
            <sz val="9"/>
            <color indexed="81"/>
            <rFont val="Tahoma"/>
            <family val="2"/>
          </rPr>
          <t>Metric = I_FX_IR_I_SGD_BankSingapore_Forward_Amount_x000D_
Data Type = Bk_Number 19 - 9_x000D_
Bk_Currency = PHP</t>
        </r>
      </text>
    </comment>
    <comment ref="D23" authorId="0" shapeId="0" xr:uid="{00000000-0006-0000-3500-0000E9010000}">
      <text>
        <r>
          <rPr>
            <b/>
            <sz val="9"/>
            <color indexed="81"/>
            <rFont val="Tahoma"/>
            <family val="2"/>
          </rPr>
          <t>Metric = I_FX_IR_I_SGD_BankSingapore_FxSwap_Amount_x000D_
Data Type = Bk_Number 19 - 9_x000D_
Bk_Currency = PHP</t>
        </r>
      </text>
    </comment>
    <comment ref="E23" authorId="0" shapeId="0" xr:uid="{00000000-0006-0000-3500-0000EA010000}">
      <text>
        <r>
          <rPr>
            <b/>
            <sz val="9"/>
            <color indexed="81"/>
            <rFont val="Tahoma"/>
            <family val="2"/>
          </rPr>
          <t>Metric = I_FX_IR_I_SGD_BankSingapore_CurrencySwap_Amount_x000D_
Data Type = Bk_Number 19 - 9_x000D_
Bk_Currency = PHP</t>
        </r>
      </text>
    </comment>
    <comment ref="F23" authorId="0" shapeId="0" xr:uid="{00000000-0006-0000-3500-0000EB010000}">
      <text>
        <r>
          <rPr>
            <b/>
            <sz val="9"/>
            <color indexed="81"/>
            <rFont val="Tahoma"/>
            <family val="2"/>
          </rPr>
          <t>Metric = I_FX_IR_I_SGD_BankSingapore_OTCOptions_Amount_x000D_
Data Type = Bk_Number 19 - 9_x000D_
Bk_Currency = PHP</t>
        </r>
      </text>
    </comment>
    <comment ref="I23" authorId="0" shapeId="0" xr:uid="{00000000-0006-0000-3500-0000EC010000}">
      <text>
        <r>
          <rPr>
            <b/>
            <sz val="9"/>
            <color indexed="81"/>
            <rFont val="Tahoma"/>
            <family val="2"/>
          </rPr>
          <t>Metric = I_FX_IR_I_SGD_NonBankFinInstSingapore_Spot_Amount_x000D_
Data Type = Bk_Number 19 - 9_x000D_
Bk_Currency = PHP</t>
        </r>
      </text>
    </comment>
    <comment ref="J23" authorId="0" shapeId="0" xr:uid="{00000000-0006-0000-3500-0000ED010000}">
      <text>
        <r>
          <rPr>
            <b/>
            <sz val="9"/>
            <color indexed="81"/>
            <rFont val="Tahoma"/>
            <family val="2"/>
          </rPr>
          <t>Metric = I_FX_IR_I_SGD_NonBankFinInstSingapore_Forward_Amount_x000D_
Data Type = Bk_Number 19 - 9_x000D_
Bk_Currency = PHP</t>
        </r>
      </text>
    </comment>
    <comment ref="K23" authorId="0" shapeId="0" xr:uid="{00000000-0006-0000-3500-0000EE010000}">
      <text>
        <r>
          <rPr>
            <b/>
            <sz val="9"/>
            <color indexed="81"/>
            <rFont val="Tahoma"/>
            <family val="2"/>
          </rPr>
          <t>Metric = I_FX_IR_I_SGD_NonBankFinInstSingapore_FxSwap_Amount_x000D_
Data Type = Bk_Number 19 - 9_x000D_
Bk_Currency = PHP</t>
        </r>
      </text>
    </comment>
    <comment ref="L23" authorId="0" shapeId="0" xr:uid="{00000000-0006-0000-3500-0000EF010000}">
      <text>
        <r>
          <rPr>
            <b/>
            <sz val="9"/>
            <color indexed="81"/>
            <rFont val="Tahoma"/>
            <family val="2"/>
          </rPr>
          <t>Metric = I_FX_IR_I_SGD_NonBankFinInstSingapore_CurrencySwap_Amount_x000D_
Data Type = Bk_Number 19 - 9_x000D_
Bk_Currency = PHP</t>
        </r>
      </text>
    </comment>
    <comment ref="M23" authorId="0" shapeId="0" xr:uid="{00000000-0006-0000-3500-0000F0010000}">
      <text>
        <r>
          <rPr>
            <b/>
            <sz val="9"/>
            <color indexed="81"/>
            <rFont val="Tahoma"/>
            <family val="2"/>
          </rPr>
          <t>Metric = I_FX_IR_I_SGD_NonBankFinInstSingapore_OTCOptions_Amount_x000D_
Data Type = Bk_Number 19 - 9_x000D_
Bk_Currency = PHP</t>
        </r>
      </text>
    </comment>
    <comment ref="P23" authorId="0" shapeId="0" xr:uid="{00000000-0006-0000-3500-0000F1010000}">
      <text>
        <r>
          <rPr>
            <b/>
            <sz val="9"/>
            <color indexed="81"/>
            <rFont val="Tahoma"/>
            <family val="2"/>
          </rPr>
          <t>Metric = I_FX_IR_I_SGD_TotTrans_NonBankCustSingapore_Spot_Amount_x000D_
Data Type = Bk_Number 19 - 9_x000D_
Bk_Currency = PHP</t>
        </r>
      </text>
    </comment>
    <comment ref="Q23" authorId="0" shapeId="0" xr:uid="{00000000-0006-0000-3500-0000F2010000}">
      <text>
        <r>
          <rPr>
            <b/>
            <sz val="9"/>
            <color indexed="81"/>
            <rFont val="Tahoma"/>
            <family val="2"/>
          </rPr>
          <t>Metric = I_FX_IR_I_SGD_TotTrans_NonBankCustSingapore_Forward_Amount_x000D_
Data Type = Bk_Number 19 - 9_x000D_
Bk_Currency = PHP</t>
        </r>
      </text>
    </comment>
    <comment ref="R23" authorId="0" shapeId="0" xr:uid="{00000000-0006-0000-3500-0000F3010000}">
      <text>
        <r>
          <rPr>
            <b/>
            <sz val="9"/>
            <color indexed="81"/>
            <rFont val="Tahoma"/>
            <family val="2"/>
          </rPr>
          <t>Metric = I_FX_IR_I_SGD_TotTrans_NonBankCustSingapore_FxSwap_Amount_x000D_
Data Type = Bk_Number 19 - 9_x000D_
Bk_Currency = PHP</t>
        </r>
      </text>
    </comment>
    <comment ref="S23" authorId="0" shapeId="0" xr:uid="{00000000-0006-0000-3500-0000F4010000}">
      <text>
        <r>
          <rPr>
            <b/>
            <sz val="9"/>
            <color indexed="81"/>
            <rFont val="Tahoma"/>
            <family val="2"/>
          </rPr>
          <t>Metric = I_FX_IR_I_SGD_TotTrans_NonBankCustSingapore_CurrencySwap_Amount_x000D_
Data Type = Bk_Number 19 - 9_x000D_
Bk_Currency = PHP</t>
        </r>
      </text>
    </comment>
    <comment ref="T23" authorId="0" shapeId="0" xr:uid="{00000000-0006-0000-3500-0000F5010000}">
      <text>
        <r>
          <rPr>
            <b/>
            <sz val="9"/>
            <color indexed="81"/>
            <rFont val="Tahoma"/>
            <family val="2"/>
          </rPr>
          <t>Metric = I_FX_IR_I_SGD_TotTrans_NonBankCustSingapore_OTCOptions_Amount_x000D_
Data Type = Bk_Number 19 - 9_x000D_
Bk_Currency = PHP</t>
        </r>
      </text>
    </comment>
    <comment ref="W23" authorId="0" shapeId="0" xr:uid="{00000000-0006-0000-3500-0000F6010000}">
      <text>
        <r>
          <rPr>
            <b/>
            <sz val="9"/>
            <color indexed="81"/>
            <rFont val="Tahoma"/>
            <family val="2"/>
          </rPr>
          <t>Metric = I_FX_IR_I_SGD_BankOutsSingapore_Spot_Amount_x000D_
Data Type = Bk_Number 19 - 9_x000D_
Bk_Currency = PHP</t>
        </r>
      </text>
    </comment>
    <comment ref="X23" authorId="0" shapeId="0" xr:uid="{00000000-0006-0000-3500-0000F7010000}">
      <text>
        <r>
          <rPr>
            <b/>
            <sz val="9"/>
            <color indexed="81"/>
            <rFont val="Tahoma"/>
            <family val="2"/>
          </rPr>
          <t>Metric = I_FX_IR_I_SGD_BankOutsSingapore_Forward_Amount_x000D_
Data Type = Bk_Number 19 - 9_x000D_
Bk_Currency = PHP</t>
        </r>
      </text>
    </comment>
    <comment ref="Y23" authorId="0" shapeId="0" xr:uid="{00000000-0006-0000-3500-0000F8010000}">
      <text>
        <r>
          <rPr>
            <b/>
            <sz val="9"/>
            <color indexed="81"/>
            <rFont val="Tahoma"/>
            <family val="2"/>
          </rPr>
          <t>Metric = I_FX_IR_I_SGD_BankOutsSingapore_FxSwap_Amount_x000D_
Data Type = Bk_Number 19 - 9_x000D_
Bk_Currency = PHP</t>
        </r>
      </text>
    </comment>
    <comment ref="Z23" authorId="0" shapeId="0" xr:uid="{00000000-0006-0000-3500-0000F9010000}">
      <text>
        <r>
          <rPr>
            <b/>
            <sz val="9"/>
            <color indexed="81"/>
            <rFont val="Tahoma"/>
            <family val="2"/>
          </rPr>
          <t>Metric = I_FX_IR_I_SGD_BankOutsSingapore_CurrencySwap_Amount_x000D_
Data Type = Bk_Number 19 - 9_x000D_
Bk_Currency = PHP</t>
        </r>
      </text>
    </comment>
    <comment ref="AA23" authorId="0" shapeId="0" xr:uid="{00000000-0006-0000-3500-0000FA010000}">
      <text>
        <r>
          <rPr>
            <b/>
            <sz val="9"/>
            <color indexed="81"/>
            <rFont val="Tahoma"/>
            <family val="2"/>
          </rPr>
          <t>Metric = I_FX_IR_I_SGD_BankOutsSingapore_OTCOptions_Amount_x000D_
Data Type = Bk_Number 19 - 9_x000D_
Bk_Currency = PHP</t>
        </r>
      </text>
    </comment>
    <comment ref="AD23" authorId="0" shapeId="0" xr:uid="{00000000-0006-0000-3500-0000FB010000}">
      <text>
        <r>
          <rPr>
            <b/>
            <sz val="9"/>
            <color indexed="81"/>
            <rFont val="Tahoma"/>
            <family val="2"/>
          </rPr>
          <t>Metric = I_FX_IR_I_SGD_NonBankFinInstOutsSingapore_Spot_Amount_x000D_
Data Type = Bk_Number 19 - 9_x000D_
Bk_Currency = PHP</t>
        </r>
      </text>
    </comment>
    <comment ref="AE23" authorId="0" shapeId="0" xr:uid="{00000000-0006-0000-3500-0000FC010000}">
      <text>
        <r>
          <rPr>
            <b/>
            <sz val="9"/>
            <color indexed="81"/>
            <rFont val="Tahoma"/>
            <family val="2"/>
          </rPr>
          <t>Metric = I_FX_IR_I_SGD_NonBankFinInstOutsSingapore_Forward_Amount_x000D_
Data Type = Bk_Number 19 - 9_x000D_
Bk_Currency = PHP</t>
        </r>
      </text>
    </comment>
    <comment ref="AF23" authorId="0" shapeId="0" xr:uid="{00000000-0006-0000-3500-0000FD010000}">
      <text>
        <r>
          <rPr>
            <b/>
            <sz val="9"/>
            <color indexed="81"/>
            <rFont val="Tahoma"/>
            <family val="2"/>
          </rPr>
          <t>Metric = I_FX_IR_I_SGD_NonBankFinInstOutsSingapore_FxSwap_Amount_x000D_
Data Type = Bk_Number 19 - 9_x000D_
Bk_Currency = PHP</t>
        </r>
      </text>
    </comment>
    <comment ref="AG23" authorId="0" shapeId="0" xr:uid="{00000000-0006-0000-3500-0000FE010000}">
      <text>
        <r>
          <rPr>
            <b/>
            <sz val="9"/>
            <color indexed="81"/>
            <rFont val="Tahoma"/>
            <family val="2"/>
          </rPr>
          <t>Metric = I_FX_IR_I_SGD_NonBankFinInstOutsSingapore_CurrencySwap_Amount_x000D_
Data Type = Bk_Number 19 - 9_x000D_
Bk_Currency = PHP</t>
        </r>
      </text>
    </comment>
    <comment ref="AH23" authorId="0" shapeId="0" xr:uid="{00000000-0006-0000-3500-0000FF010000}">
      <text>
        <r>
          <rPr>
            <b/>
            <sz val="9"/>
            <color indexed="81"/>
            <rFont val="Tahoma"/>
            <family val="2"/>
          </rPr>
          <t>Metric = I_FX_IR_I_SGD_NonBankFinInstOutsSingapore_OTCOptions_Amount_x000D_
Data Type = Bk_Number 19 - 9_x000D_
Bk_Currency = PHP</t>
        </r>
      </text>
    </comment>
    <comment ref="AK23" authorId="0" shapeId="0" xr:uid="{00000000-0006-0000-3500-000000020000}">
      <text>
        <r>
          <rPr>
            <b/>
            <sz val="9"/>
            <color indexed="81"/>
            <rFont val="Tahoma"/>
            <family val="2"/>
          </rPr>
          <t>Metric = I_FX_IR_I_SGD_NonFinCustOutsSingapore_Spot_Amount_x000D_
Data Type = Bk_Number 19 - 9_x000D_
Bk_Currency = PHP</t>
        </r>
      </text>
    </comment>
    <comment ref="AL23" authorId="0" shapeId="0" xr:uid="{00000000-0006-0000-3500-000001020000}">
      <text>
        <r>
          <rPr>
            <b/>
            <sz val="9"/>
            <color indexed="81"/>
            <rFont val="Tahoma"/>
            <family val="2"/>
          </rPr>
          <t>Metric = I_FX_IR_I_SGD_NonFinCustOutsSingapore_Forward_Amount_x000D_
Data Type = Bk_Number 19 - 9_x000D_
Bk_Currency = PHP</t>
        </r>
      </text>
    </comment>
    <comment ref="AM23" authorId="0" shapeId="0" xr:uid="{00000000-0006-0000-3500-000002020000}">
      <text>
        <r>
          <rPr>
            <b/>
            <sz val="9"/>
            <color indexed="81"/>
            <rFont val="Tahoma"/>
            <family val="2"/>
          </rPr>
          <t>Metric = I_FX_IR_I_SGD_NonFinCustOutsSingapore_FxSwap_Amount_x000D_
Data Type = Bk_Number 19 - 9_x000D_
Bk_Currency = PHP</t>
        </r>
      </text>
    </comment>
    <comment ref="AN23" authorId="0" shapeId="0" xr:uid="{00000000-0006-0000-3500-000003020000}">
      <text>
        <r>
          <rPr>
            <b/>
            <sz val="9"/>
            <color indexed="81"/>
            <rFont val="Tahoma"/>
            <family val="2"/>
          </rPr>
          <t>Metric = I_FX_IR_I_SGD_NonFinCustOutsSingapore_CurrencySwap_Amount_x000D_
Data Type = Bk_Number 19 - 9_x000D_
Bk_Currency = PHP</t>
        </r>
      </text>
    </comment>
    <comment ref="AO23" authorId="0" shapeId="0" xr:uid="{00000000-0006-0000-3500-000004020000}">
      <text>
        <r>
          <rPr>
            <b/>
            <sz val="9"/>
            <color indexed="81"/>
            <rFont val="Tahoma"/>
            <family val="2"/>
          </rPr>
          <t>Metric = I_FX_IR_I_SGD_NonFinCustOutsSingapore_OTCOptions_Amount_x000D_
Data Type = Bk_Number 19 - 9_x000D_
Bk_Currency = PHP</t>
        </r>
      </text>
    </comment>
    <comment ref="B24" authorId="0" shapeId="0" xr:uid="{00000000-0006-0000-3500-000005020000}">
      <text>
        <r>
          <rPr>
            <b/>
            <sz val="9"/>
            <color indexed="81"/>
            <rFont val="Tahoma"/>
            <family val="2"/>
          </rPr>
          <t>Metric = I_FX_IR_I_SGD_BankSingapore_Spot_Amount_x000D_
Data Type = Bk_Number 19 - 9_x000D_
Bk_Currency = MYR</t>
        </r>
      </text>
    </comment>
    <comment ref="C24" authorId="0" shapeId="0" xr:uid="{00000000-0006-0000-3500-000006020000}">
      <text>
        <r>
          <rPr>
            <b/>
            <sz val="9"/>
            <color indexed="81"/>
            <rFont val="Tahoma"/>
            <family val="2"/>
          </rPr>
          <t>Metric = I_FX_IR_I_SGD_BankSingapore_Forward_Amount_x000D_
Data Type = Bk_Number 19 - 9_x000D_
Bk_Currency = MYR</t>
        </r>
      </text>
    </comment>
    <comment ref="D24" authorId="0" shapeId="0" xr:uid="{00000000-0006-0000-3500-000007020000}">
      <text>
        <r>
          <rPr>
            <b/>
            <sz val="9"/>
            <color indexed="81"/>
            <rFont val="Tahoma"/>
            <family val="2"/>
          </rPr>
          <t>Metric = I_FX_IR_I_SGD_BankSingapore_FxSwap_Amount_x000D_
Data Type = Bk_Number 19 - 9_x000D_
Bk_Currency = MYR</t>
        </r>
      </text>
    </comment>
    <comment ref="E24" authorId="0" shapeId="0" xr:uid="{00000000-0006-0000-3500-000008020000}">
      <text>
        <r>
          <rPr>
            <b/>
            <sz val="9"/>
            <color indexed="81"/>
            <rFont val="Tahoma"/>
            <family val="2"/>
          </rPr>
          <t>Metric = I_FX_IR_I_SGD_BankSingapore_CurrencySwap_Amount_x000D_
Data Type = Bk_Number 19 - 9_x000D_
Bk_Currency = MYR</t>
        </r>
      </text>
    </comment>
    <comment ref="F24" authorId="0" shapeId="0" xr:uid="{00000000-0006-0000-3500-000009020000}">
      <text>
        <r>
          <rPr>
            <b/>
            <sz val="9"/>
            <color indexed="81"/>
            <rFont val="Tahoma"/>
            <family val="2"/>
          </rPr>
          <t>Metric = I_FX_IR_I_SGD_BankSingapore_OTCOptions_Amount_x000D_
Data Type = Bk_Number 19 - 9_x000D_
Bk_Currency = MYR</t>
        </r>
      </text>
    </comment>
    <comment ref="I24" authorId="0" shapeId="0" xr:uid="{00000000-0006-0000-3500-00000A020000}">
      <text>
        <r>
          <rPr>
            <b/>
            <sz val="9"/>
            <color indexed="81"/>
            <rFont val="Tahoma"/>
            <family val="2"/>
          </rPr>
          <t>Metric = I_FX_IR_I_SGD_NonBankFinInstSingapore_Spot_Amount_x000D_
Data Type = Bk_Number 19 - 9_x000D_
Bk_Currency = MYR</t>
        </r>
      </text>
    </comment>
    <comment ref="J24" authorId="0" shapeId="0" xr:uid="{00000000-0006-0000-3500-00000B020000}">
      <text>
        <r>
          <rPr>
            <b/>
            <sz val="9"/>
            <color indexed="81"/>
            <rFont val="Tahoma"/>
            <family val="2"/>
          </rPr>
          <t>Metric = I_FX_IR_I_SGD_NonBankFinInstSingapore_Forward_Amount_x000D_
Data Type = Bk_Number 19 - 9_x000D_
Bk_Currency = MYR</t>
        </r>
      </text>
    </comment>
    <comment ref="K24" authorId="0" shapeId="0" xr:uid="{00000000-0006-0000-3500-00000C020000}">
      <text>
        <r>
          <rPr>
            <b/>
            <sz val="9"/>
            <color indexed="81"/>
            <rFont val="Tahoma"/>
            <family val="2"/>
          </rPr>
          <t>Metric = I_FX_IR_I_SGD_NonBankFinInstSingapore_FxSwap_Amount_x000D_
Data Type = Bk_Number 19 - 9_x000D_
Bk_Currency = MYR</t>
        </r>
      </text>
    </comment>
    <comment ref="L24" authorId="0" shapeId="0" xr:uid="{00000000-0006-0000-3500-00000D020000}">
      <text>
        <r>
          <rPr>
            <b/>
            <sz val="9"/>
            <color indexed="81"/>
            <rFont val="Tahoma"/>
            <family val="2"/>
          </rPr>
          <t>Metric = I_FX_IR_I_SGD_NonBankFinInstSingapore_CurrencySwap_Amount_x000D_
Data Type = Bk_Number 19 - 9_x000D_
Bk_Currency = MYR</t>
        </r>
      </text>
    </comment>
    <comment ref="M24" authorId="0" shapeId="0" xr:uid="{00000000-0006-0000-3500-00000E020000}">
      <text>
        <r>
          <rPr>
            <b/>
            <sz val="9"/>
            <color indexed="81"/>
            <rFont val="Tahoma"/>
            <family val="2"/>
          </rPr>
          <t>Metric = I_FX_IR_I_SGD_NonBankFinInstSingapore_OTCOptions_Amount_x000D_
Data Type = Bk_Number 19 - 9_x000D_
Bk_Currency = MYR</t>
        </r>
      </text>
    </comment>
    <comment ref="P24" authorId="0" shapeId="0" xr:uid="{00000000-0006-0000-3500-00000F020000}">
      <text>
        <r>
          <rPr>
            <b/>
            <sz val="9"/>
            <color indexed="81"/>
            <rFont val="Tahoma"/>
            <family val="2"/>
          </rPr>
          <t>Metric = I_FX_IR_I_SGD_TotTrans_NonBankCustSingapore_Spot_Amount_x000D_
Data Type = Bk_Number 19 - 9_x000D_
Bk_Currency = MYR</t>
        </r>
      </text>
    </comment>
    <comment ref="Q24" authorId="0" shapeId="0" xr:uid="{00000000-0006-0000-3500-000010020000}">
      <text>
        <r>
          <rPr>
            <b/>
            <sz val="9"/>
            <color indexed="81"/>
            <rFont val="Tahoma"/>
            <family val="2"/>
          </rPr>
          <t>Metric = I_FX_IR_I_SGD_TotTrans_NonBankCustSingapore_Forward_Amount_x000D_
Data Type = Bk_Number 19 - 9_x000D_
Bk_Currency = MYR</t>
        </r>
      </text>
    </comment>
    <comment ref="R24" authorId="0" shapeId="0" xr:uid="{00000000-0006-0000-3500-000011020000}">
      <text>
        <r>
          <rPr>
            <b/>
            <sz val="9"/>
            <color indexed="81"/>
            <rFont val="Tahoma"/>
            <family val="2"/>
          </rPr>
          <t>Metric = I_FX_IR_I_SGD_TotTrans_NonBankCustSingapore_FxSwap_Amount_x000D_
Data Type = Bk_Number 19 - 9_x000D_
Bk_Currency = MYR</t>
        </r>
      </text>
    </comment>
    <comment ref="S24" authorId="0" shapeId="0" xr:uid="{00000000-0006-0000-3500-000012020000}">
      <text>
        <r>
          <rPr>
            <b/>
            <sz val="9"/>
            <color indexed="81"/>
            <rFont val="Tahoma"/>
            <family val="2"/>
          </rPr>
          <t>Metric = I_FX_IR_I_SGD_TotTrans_NonBankCustSingapore_CurrencySwap_Amount_x000D_
Data Type = Bk_Number 19 - 9_x000D_
Bk_Currency = MYR</t>
        </r>
      </text>
    </comment>
    <comment ref="T24" authorId="0" shapeId="0" xr:uid="{00000000-0006-0000-3500-000013020000}">
      <text>
        <r>
          <rPr>
            <b/>
            <sz val="9"/>
            <color indexed="81"/>
            <rFont val="Tahoma"/>
            <family val="2"/>
          </rPr>
          <t>Metric = I_FX_IR_I_SGD_TotTrans_NonBankCustSingapore_OTCOptions_Amount_x000D_
Data Type = Bk_Number 19 - 9_x000D_
Bk_Currency = MYR</t>
        </r>
      </text>
    </comment>
    <comment ref="W24" authorId="0" shapeId="0" xr:uid="{00000000-0006-0000-3500-000014020000}">
      <text>
        <r>
          <rPr>
            <b/>
            <sz val="9"/>
            <color indexed="81"/>
            <rFont val="Tahoma"/>
            <family val="2"/>
          </rPr>
          <t>Metric = I_FX_IR_I_SGD_BankOutsSingapore_Spot_Amount_x000D_
Data Type = Bk_Number 19 - 9_x000D_
Bk_Currency = MYR</t>
        </r>
      </text>
    </comment>
    <comment ref="X24" authorId="0" shapeId="0" xr:uid="{00000000-0006-0000-3500-000015020000}">
      <text>
        <r>
          <rPr>
            <b/>
            <sz val="9"/>
            <color indexed="81"/>
            <rFont val="Tahoma"/>
            <family val="2"/>
          </rPr>
          <t>Metric = I_FX_IR_I_SGD_BankOutsSingapore_Forward_Amount_x000D_
Data Type = Bk_Number 19 - 9_x000D_
Bk_Currency = MYR</t>
        </r>
      </text>
    </comment>
    <comment ref="Y24" authorId="0" shapeId="0" xr:uid="{00000000-0006-0000-3500-000016020000}">
      <text>
        <r>
          <rPr>
            <b/>
            <sz val="9"/>
            <color indexed="81"/>
            <rFont val="Tahoma"/>
            <family val="2"/>
          </rPr>
          <t>Metric = I_FX_IR_I_SGD_BankOutsSingapore_FxSwap_Amount_x000D_
Data Type = Bk_Number 19 - 9_x000D_
Bk_Currency = MYR</t>
        </r>
      </text>
    </comment>
    <comment ref="Z24" authorId="0" shapeId="0" xr:uid="{00000000-0006-0000-3500-000017020000}">
      <text>
        <r>
          <rPr>
            <b/>
            <sz val="9"/>
            <color indexed="81"/>
            <rFont val="Tahoma"/>
            <family val="2"/>
          </rPr>
          <t>Metric = I_FX_IR_I_SGD_BankOutsSingapore_CurrencySwap_Amount_x000D_
Data Type = Bk_Number 19 - 9_x000D_
Bk_Currency = MYR</t>
        </r>
      </text>
    </comment>
    <comment ref="AA24" authorId="0" shapeId="0" xr:uid="{00000000-0006-0000-3500-000018020000}">
      <text>
        <r>
          <rPr>
            <b/>
            <sz val="9"/>
            <color indexed="81"/>
            <rFont val="Tahoma"/>
            <family val="2"/>
          </rPr>
          <t>Metric = I_FX_IR_I_SGD_BankOutsSingapore_OTCOptions_Amount_x000D_
Data Type = Bk_Number 19 - 9_x000D_
Bk_Currency = MYR</t>
        </r>
      </text>
    </comment>
    <comment ref="AD24" authorId="0" shapeId="0" xr:uid="{00000000-0006-0000-3500-000019020000}">
      <text>
        <r>
          <rPr>
            <b/>
            <sz val="9"/>
            <color indexed="81"/>
            <rFont val="Tahoma"/>
            <family val="2"/>
          </rPr>
          <t>Metric = I_FX_IR_I_SGD_NonBankFinInstOutsSingapore_Spot_Amount_x000D_
Data Type = Bk_Number 19 - 9_x000D_
Bk_Currency = MYR</t>
        </r>
      </text>
    </comment>
    <comment ref="AE24" authorId="0" shapeId="0" xr:uid="{00000000-0006-0000-3500-00001A020000}">
      <text>
        <r>
          <rPr>
            <b/>
            <sz val="9"/>
            <color indexed="81"/>
            <rFont val="Tahoma"/>
            <family val="2"/>
          </rPr>
          <t>Metric = I_FX_IR_I_SGD_NonBankFinInstOutsSingapore_Forward_Amount_x000D_
Data Type = Bk_Number 19 - 9_x000D_
Bk_Currency = MYR</t>
        </r>
      </text>
    </comment>
    <comment ref="AF24" authorId="0" shapeId="0" xr:uid="{00000000-0006-0000-3500-00001B020000}">
      <text>
        <r>
          <rPr>
            <b/>
            <sz val="9"/>
            <color indexed="81"/>
            <rFont val="Tahoma"/>
            <family val="2"/>
          </rPr>
          <t>Metric = I_FX_IR_I_SGD_NonBankFinInstOutsSingapore_FxSwap_Amount_x000D_
Data Type = Bk_Number 19 - 9_x000D_
Bk_Currency = MYR</t>
        </r>
      </text>
    </comment>
    <comment ref="AG24" authorId="0" shapeId="0" xr:uid="{00000000-0006-0000-3500-00001C020000}">
      <text>
        <r>
          <rPr>
            <b/>
            <sz val="9"/>
            <color indexed="81"/>
            <rFont val="Tahoma"/>
            <family val="2"/>
          </rPr>
          <t>Metric = I_FX_IR_I_SGD_NonBankFinInstOutsSingapore_CurrencySwap_Amount_x000D_
Data Type = Bk_Number 19 - 9_x000D_
Bk_Currency = MYR</t>
        </r>
      </text>
    </comment>
    <comment ref="AH24" authorId="0" shapeId="0" xr:uid="{00000000-0006-0000-3500-00001D020000}">
      <text>
        <r>
          <rPr>
            <b/>
            <sz val="9"/>
            <color indexed="81"/>
            <rFont val="Tahoma"/>
            <family val="2"/>
          </rPr>
          <t>Metric = I_FX_IR_I_SGD_NonBankFinInstOutsSingapore_OTCOptions_Amount_x000D_
Data Type = Bk_Number 19 - 9_x000D_
Bk_Currency = MYR</t>
        </r>
      </text>
    </comment>
    <comment ref="AK24" authorId="0" shapeId="0" xr:uid="{00000000-0006-0000-3500-00001E020000}">
      <text>
        <r>
          <rPr>
            <b/>
            <sz val="9"/>
            <color indexed="81"/>
            <rFont val="Tahoma"/>
            <family val="2"/>
          </rPr>
          <t>Metric = I_FX_IR_I_SGD_NonFinCustOutsSingapore_Spot_Amount_x000D_
Data Type = Bk_Number 19 - 9_x000D_
Bk_Currency = MYR</t>
        </r>
      </text>
    </comment>
    <comment ref="AL24" authorId="0" shapeId="0" xr:uid="{00000000-0006-0000-3500-00001F020000}">
      <text>
        <r>
          <rPr>
            <b/>
            <sz val="9"/>
            <color indexed="81"/>
            <rFont val="Tahoma"/>
            <family val="2"/>
          </rPr>
          <t>Metric = I_FX_IR_I_SGD_NonFinCustOutsSingapore_Forward_Amount_x000D_
Data Type = Bk_Number 19 - 9_x000D_
Bk_Currency = MYR</t>
        </r>
      </text>
    </comment>
    <comment ref="AM24" authorId="0" shapeId="0" xr:uid="{00000000-0006-0000-3500-000020020000}">
      <text>
        <r>
          <rPr>
            <b/>
            <sz val="9"/>
            <color indexed="81"/>
            <rFont val="Tahoma"/>
            <family val="2"/>
          </rPr>
          <t>Metric = I_FX_IR_I_SGD_NonFinCustOutsSingapore_FxSwap_Amount_x000D_
Data Type = Bk_Number 19 - 9_x000D_
Bk_Currency = MYR</t>
        </r>
      </text>
    </comment>
    <comment ref="AN24" authorId="0" shapeId="0" xr:uid="{00000000-0006-0000-3500-000021020000}">
      <text>
        <r>
          <rPr>
            <b/>
            <sz val="9"/>
            <color indexed="81"/>
            <rFont val="Tahoma"/>
            <family val="2"/>
          </rPr>
          <t>Metric = I_FX_IR_I_SGD_NonFinCustOutsSingapore_CurrencySwap_Amount_x000D_
Data Type = Bk_Number 19 - 9_x000D_
Bk_Currency = MYR</t>
        </r>
      </text>
    </comment>
    <comment ref="AO24" authorId="0" shapeId="0" xr:uid="{00000000-0006-0000-3500-000022020000}">
      <text>
        <r>
          <rPr>
            <b/>
            <sz val="9"/>
            <color indexed="81"/>
            <rFont val="Tahoma"/>
            <family val="2"/>
          </rPr>
          <t>Metric = I_FX_IR_I_SGD_NonFinCustOutsSingapore_OTCOptions_Amount_x000D_
Data Type = Bk_Number 19 - 9_x000D_
Bk_Currency = MYR</t>
        </r>
      </text>
    </comment>
    <comment ref="B25" authorId="0" shapeId="0" xr:uid="{00000000-0006-0000-3500-000023020000}">
      <text>
        <r>
          <rPr>
            <b/>
            <sz val="9"/>
            <color indexed="81"/>
            <rFont val="Tahoma"/>
            <family val="2"/>
          </rPr>
          <t>Metric = I_FX_IR_I_SGD_BankSingapore_Spot_Amount_x000D_
Data Type = Bk_Number 19 - 9_x000D_
Bk_Currency = THB</t>
        </r>
      </text>
    </comment>
    <comment ref="C25" authorId="0" shapeId="0" xr:uid="{00000000-0006-0000-3500-000024020000}">
      <text>
        <r>
          <rPr>
            <b/>
            <sz val="9"/>
            <color indexed="81"/>
            <rFont val="Tahoma"/>
            <family val="2"/>
          </rPr>
          <t>Metric = I_FX_IR_I_SGD_BankSingapore_Forward_Amount_x000D_
Data Type = Bk_Number 19 - 9_x000D_
Bk_Currency = THB</t>
        </r>
      </text>
    </comment>
    <comment ref="D25" authorId="0" shapeId="0" xr:uid="{00000000-0006-0000-3500-000025020000}">
      <text>
        <r>
          <rPr>
            <b/>
            <sz val="9"/>
            <color indexed="81"/>
            <rFont val="Tahoma"/>
            <family val="2"/>
          </rPr>
          <t>Metric = I_FX_IR_I_SGD_BankSingapore_FxSwap_Amount_x000D_
Data Type = Bk_Number 19 - 9_x000D_
Bk_Currency = THB</t>
        </r>
      </text>
    </comment>
    <comment ref="E25" authorId="0" shapeId="0" xr:uid="{00000000-0006-0000-3500-000026020000}">
      <text>
        <r>
          <rPr>
            <b/>
            <sz val="9"/>
            <color indexed="81"/>
            <rFont val="Tahoma"/>
            <family val="2"/>
          </rPr>
          <t>Metric = I_FX_IR_I_SGD_BankSingapore_CurrencySwap_Amount_x000D_
Data Type = Bk_Number 19 - 9_x000D_
Bk_Currency = THB</t>
        </r>
      </text>
    </comment>
    <comment ref="F25" authorId="0" shapeId="0" xr:uid="{00000000-0006-0000-3500-000027020000}">
      <text>
        <r>
          <rPr>
            <b/>
            <sz val="9"/>
            <color indexed="81"/>
            <rFont val="Tahoma"/>
            <family val="2"/>
          </rPr>
          <t>Metric = I_FX_IR_I_SGD_BankSingapore_OTCOptions_Amount_x000D_
Data Type = Bk_Number 19 - 9_x000D_
Bk_Currency = THB</t>
        </r>
      </text>
    </comment>
    <comment ref="I25" authorId="0" shapeId="0" xr:uid="{00000000-0006-0000-3500-000028020000}">
      <text>
        <r>
          <rPr>
            <b/>
            <sz val="9"/>
            <color indexed="81"/>
            <rFont val="Tahoma"/>
            <family val="2"/>
          </rPr>
          <t>Metric = I_FX_IR_I_SGD_NonBankFinInstSingapore_Spot_Amount_x000D_
Data Type = Bk_Number 19 - 9_x000D_
Bk_Currency = THB</t>
        </r>
      </text>
    </comment>
    <comment ref="J25" authorId="0" shapeId="0" xr:uid="{00000000-0006-0000-3500-000029020000}">
      <text>
        <r>
          <rPr>
            <b/>
            <sz val="9"/>
            <color indexed="81"/>
            <rFont val="Tahoma"/>
            <family val="2"/>
          </rPr>
          <t>Metric = I_FX_IR_I_SGD_NonBankFinInstSingapore_Forward_Amount_x000D_
Data Type = Bk_Number 19 - 9_x000D_
Bk_Currency = THB</t>
        </r>
      </text>
    </comment>
    <comment ref="K25" authorId="0" shapeId="0" xr:uid="{00000000-0006-0000-3500-00002A020000}">
      <text>
        <r>
          <rPr>
            <b/>
            <sz val="9"/>
            <color indexed="81"/>
            <rFont val="Tahoma"/>
            <family val="2"/>
          </rPr>
          <t>Metric = I_FX_IR_I_SGD_NonBankFinInstSingapore_FxSwap_Amount_x000D_
Data Type = Bk_Number 19 - 9_x000D_
Bk_Currency = THB</t>
        </r>
      </text>
    </comment>
    <comment ref="L25" authorId="0" shapeId="0" xr:uid="{00000000-0006-0000-3500-00002B020000}">
      <text>
        <r>
          <rPr>
            <b/>
            <sz val="9"/>
            <color indexed="81"/>
            <rFont val="Tahoma"/>
            <family val="2"/>
          </rPr>
          <t>Metric = I_FX_IR_I_SGD_NonBankFinInstSingapore_CurrencySwap_Amount_x000D_
Data Type = Bk_Number 19 - 9_x000D_
Bk_Currency = THB</t>
        </r>
      </text>
    </comment>
    <comment ref="M25" authorId="0" shapeId="0" xr:uid="{00000000-0006-0000-3500-00002C020000}">
      <text>
        <r>
          <rPr>
            <b/>
            <sz val="9"/>
            <color indexed="81"/>
            <rFont val="Tahoma"/>
            <family val="2"/>
          </rPr>
          <t>Metric = I_FX_IR_I_SGD_NonBankFinInstSingapore_OTCOptions_Amount_x000D_
Data Type = Bk_Number 19 - 9_x000D_
Bk_Currency = THB</t>
        </r>
      </text>
    </comment>
    <comment ref="P25" authorId="0" shapeId="0" xr:uid="{00000000-0006-0000-3500-00002D020000}">
      <text>
        <r>
          <rPr>
            <b/>
            <sz val="9"/>
            <color indexed="81"/>
            <rFont val="Tahoma"/>
            <family val="2"/>
          </rPr>
          <t>Metric = I_FX_IR_I_SGD_TotTrans_NonBankCustSingapore_Spot_Amount_x000D_
Data Type = Bk_Number 19 - 9_x000D_
Bk_Currency = THB</t>
        </r>
      </text>
    </comment>
    <comment ref="Q25" authorId="0" shapeId="0" xr:uid="{00000000-0006-0000-3500-00002E020000}">
      <text>
        <r>
          <rPr>
            <b/>
            <sz val="9"/>
            <color indexed="81"/>
            <rFont val="Tahoma"/>
            <family val="2"/>
          </rPr>
          <t>Metric = I_FX_IR_I_SGD_TotTrans_NonBankCustSingapore_Forward_Amount_x000D_
Data Type = Bk_Number 19 - 9_x000D_
Bk_Currency = THB</t>
        </r>
      </text>
    </comment>
    <comment ref="R25" authorId="0" shapeId="0" xr:uid="{00000000-0006-0000-3500-00002F020000}">
      <text>
        <r>
          <rPr>
            <b/>
            <sz val="9"/>
            <color indexed="81"/>
            <rFont val="Tahoma"/>
            <family val="2"/>
          </rPr>
          <t>Metric = I_FX_IR_I_SGD_TotTrans_NonBankCustSingapore_FxSwap_Amount_x000D_
Data Type = Bk_Number 19 - 9_x000D_
Bk_Currency = THB</t>
        </r>
      </text>
    </comment>
    <comment ref="S25" authorId="0" shapeId="0" xr:uid="{00000000-0006-0000-3500-000030020000}">
      <text>
        <r>
          <rPr>
            <b/>
            <sz val="9"/>
            <color indexed="81"/>
            <rFont val="Tahoma"/>
            <family val="2"/>
          </rPr>
          <t>Metric = I_FX_IR_I_SGD_TotTrans_NonBankCustSingapore_CurrencySwap_Amount_x000D_
Data Type = Bk_Number 19 - 9_x000D_
Bk_Currency = THB</t>
        </r>
      </text>
    </comment>
    <comment ref="T25" authorId="0" shapeId="0" xr:uid="{00000000-0006-0000-3500-000031020000}">
      <text>
        <r>
          <rPr>
            <b/>
            <sz val="9"/>
            <color indexed="81"/>
            <rFont val="Tahoma"/>
            <family val="2"/>
          </rPr>
          <t>Metric = I_FX_IR_I_SGD_TotTrans_NonBankCustSingapore_OTCOptions_Amount_x000D_
Data Type = Bk_Number 19 - 9_x000D_
Bk_Currency = THB</t>
        </r>
      </text>
    </comment>
    <comment ref="W25" authorId="0" shapeId="0" xr:uid="{00000000-0006-0000-3500-000032020000}">
      <text>
        <r>
          <rPr>
            <b/>
            <sz val="9"/>
            <color indexed="81"/>
            <rFont val="Tahoma"/>
            <family val="2"/>
          </rPr>
          <t>Metric = I_FX_IR_I_SGD_BankOutsSingapore_Spot_Amount_x000D_
Data Type = Bk_Number 19 - 9_x000D_
Bk_Currency = THB</t>
        </r>
      </text>
    </comment>
    <comment ref="X25" authorId="0" shapeId="0" xr:uid="{00000000-0006-0000-3500-000033020000}">
      <text>
        <r>
          <rPr>
            <b/>
            <sz val="9"/>
            <color indexed="81"/>
            <rFont val="Tahoma"/>
            <family val="2"/>
          </rPr>
          <t>Metric = I_FX_IR_I_SGD_BankOutsSingapore_Forward_Amount_x000D_
Data Type = Bk_Number 19 - 9_x000D_
Bk_Currency = THB</t>
        </r>
      </text>
    </comment>
    <comment ref="Y25" authorId="0" shapeId="0" xr:uid="{00000000-0006-0000-3500-000034020000}">
      <text>
        <r>
          <rPr>
            <b/>
            <sz val="9"/>
            <color indexed="81"/>
            <rFont val="Tahoma"/>
            <family val="2"/>
          </rPr>
          <t>Metric = I_FX_IR_I_SGD_BankOutsSingapore_FxSwap_Amount_x000D_
Data Type = Bk_Number 19 - 9_x000D_
Bk_Currency = THB</t>
        </r>
      </text>
    </comment>
    <comment ref="Z25" authorId="0" shapeId="0" xr:uid="{00000000-0006-0000-3500-000035020000}">
      <text>
        <r>
          <rPr>
            <b/>
            <sz val="9"/>
            <color indexed="81"/>
            <rFont val="Tahoma"/>
            <family val="2"/>
          </rPr>
          <t>Metric = I_FX_IR_I_SGD_BankOutsSingapore_CurrencySwap_Amount_x000D_
Data Type = Bk_Number 19 - 9_x000D_
Bk_Currency = THB</t>
        </r>
      </text>
    </comment>
    <comment ref="AA25" authorId="0" shapeId="0" xr:uid="{00000000-0006-0000-3500-000036020000}">
      <text>
        <r>
          <rPr>
            <b/>
            <sz val="9"/>
            <color indexed="81"/>
            <rFont val="Tahoma"/>
            <family val="2"/>
          </rPr>
          <t>Metric = I_FX_IR_I_SGD_BankOutsSingapore_OTCOptions_Amount_x000D_
Data Type = Bk_Number 19 - 9_x000D_
Bk_Currency = THB</t>
        </r>
      </text>
    </comment>
    <comment ref="AD25" authorId="0" shapeId="0" xr:uid="{00000000-0006-0000-3500-000037020000}">
      <text>
        <r>
          <rPr>
            <b/>
            <sz val="9"/>
            <color indexed="81"/>
            <rFont val="Tahoma"/>
            <family val="2"/>
          </rPr>
          <t>Metric = I_FX_IR_I_SGD_NonBankFinInstOutsSingapore_Spot_Amount_x000D_
Data Type = Bk_Number 19 - 9_x000D_
Bk_Currency = THB</t>
        </r>
      </text>
    </comment>
    <comment ref="AE25" authorId="0" shapeId="0" xr:uid="{00000000-0006-0000-3500-000038020000}">
      <text>
        <r>
          <rPr>
            <b/>
            <sz val="9"/>
            <color indexed="81"/>
            <rFont val="Tahoma"/>
            <family val="2"/>
          </rPr>
          <t>Metric = I_FX_IR_I_SGD_NonBankFinInstOutsSingapore_Forward_Amount_x000D_
Data Type = Bk_Number 19 - 9_x000D_
Bk_Currency = THB</t>
        </r>
      </text>
    </comment>
    <comment ref="AF25" authorId="0" shapeId="0" xr:uid="{00000000-0006-0000-3500-000039020000}">
      <text>
        <r>
          <rPr>
            <b/>
            <sz val="9"/>
            <color indexed="81"/>
            <rFont val="Tahoma"/>
            <family val="2"/>
          </rPr>
          <t>Metric = I_FX_IR_I_SGD_NonBankFinInstOutsSingapore_FxSwap_Amount_x000D_
Data Type = Bk_Number 19 - 9_x000D_
Bk_Currency = THB</t>
        </r>
      </text>
    </comment>
    <comment ref="AG25" authorId="0" shapeId="0" xr:uid="{00000000-0006-0000-3500-00003A020000}">
      <text>
        <r>
          <rPr>
            <b/>
            <sz val="9"/>
            <color indexed="81"/>
            <rFont val="Tahoma"/>
            <family val="2"/>
          </rPr>
          <t>Metric = I_FX_IR_I_SGD_NonBankFinInstOutsSingapore_CurrencySwap_Amount_x000D_
Data Type = Bk_Number 19 - 9_x000D_
Bk_Currency = THB</t>
        </r>
      </text>
    </comment>
    <comment ref="AH25" authorId="0" shapeId="0" xr:uid="{00000000-0006-0000-3500-00003B020000}">
      <text>
        <r>
          <rPr>
            <b/>
            <sz val="9"/>
            <color indexed="81"/>
            <rFont val="Tahoma"/>
            <family val="2"/>
          </rPr>
          <t>Metric = I_FX_IR_I_SGD_NonBankFinInstOutsSingapore_OTCOptions_Amount_x000D_
Data Type = Bk_Number 19 - 9_x000D_
Bk_Currency = THB</t>
        </r>
      </text>
    </comment>
    <comment ref="AK25" authorId="0" shapeId="0" xr:uid="{00000000-0006-0000-3500-00003C020000}">
      <text>
        <r>
          <rPr>
            <b/>
            <sz val="9"/>
            <color indexed="81"/>
            <rFont val="Tahoma"/>
            <family val="2"/>
          </rPr>
          <t>Metric = I_FX_IR_I_SGD_NonFinCustOutsSingapore_Spot_Amount_x000D_
Data Type = Bk_Number 19 - 9_x000D_
Bk_Currency = THB</t>
        </r>
      </text>
    </comment>
    <comment ref="AL25" authorId="0" shapeId="0" xr:uid="{00000000-0006-0000-3500-00003D020000}">
      <text>
        <r>
          <rPr>
            <b/>
            <sz val="9"/>
            <color indexed="81"/>
            <rFont val="Tahoma"/>
            <family val="2"/>
          </rPr>
          <t>Metric = I_FX_IR_I_SGD_NonFinCustOutsSingapore_Forward_Amount_x000D_
Data Type = Bk_Number 19 - 9_x000D_
Bk_Currency = THB</t>
        </r>
      </text>
    </comment>
    <comment ref="AM25" authorId="0" shapeId="0" xr:uid="{00000000-0006-0000-3500-00003E020000}">
      <text>
        <r>
          <rPr>
            <b/>
            <sz val="9"/>
            <color indexed="81"/>
            <rFont val="Tahoma"/>
            <family val="2"/>
          </rPr>
          <t>Metric = I_FX_IR_I_SGD_NonFinCustOutsSingapore_FxSwap_Amount_x000D_
Data Type = Bk_Number 19 - 9_x000D_
Bk_Currency = THB</t>
        </r>
      </text>
    </comment>
    <comment ref="AN25" authorId="0" shapeId="0" xr:uid="{00000000-0006-0000-3500-00003F020000}">
      <text>
        <r>
          <rPr>
            <b/>
            <sz val="9"/>
            <color indexed="81"/>
            <rFont val="Tahoma"/>
            <family val="2"/>
          </rPr>
          <t>Metric = I_FX_IR_I_SGD_NonFinCustOutsSingapore_CurrencySwap_Amount_x000D_
Data Type = Bk_Number 19 - 9_x000D_
Bk_Currency = THB</t>
        </r>
      </text>
    </comment>
    <comment ref="AO25" authorId="0" shapeId="0" xr:uid="{00000000-0006-0000-3500-000040020000}">
      <text>
        <r>
          <rPr>
            <b/>
            <sz val="9"/>
            <color indexed="81"/>
            <rFont val="Tahoma"/>
            <family val="2"/>
          </rPr>
          <t>Metric = I_FX_IR_I_SGD_NonFinCustOutsSingapore_OTCOptions_Amount_x000D_
Data Type = Bk_Number 19 - 9_x000D_
Bk_Currency = THB</t>
        </r>
      </text>
    </comment>
    <comment ref="B26" authorId="0" shapeId="0" xr:uid="{00000000-0006-0000-3500-000041020000}">
      <text>
        <r>
          <rPr>
            <b/>
            <sz val="9"/>
            <color indexed="81"/>
            <rFont val="Tahoma"/>
            <family val="2"/>
          </rPr>
          <t>Metric = I_FX_IR_I_SGD_BankSingapore_Spot_Amount_x000D_
Data Type = Bk_Number 19 - 9_x000D_
Bk_OtherCurrencies = Others</t>
        </r>
      </text>
    </comment>
    <comment ref="C26" authorId="0" shapeId="0" xr:uid="{00000000-0006-0000-3500-000042020000}">
      <text>
        <r>
          <rPr>
            <b/>
            <sz val="9"/>
            <color indexed="81"/>
            <rFont val="Tahoma"/>
            <family val="2"/>
          </rPr>
          <t>Metric = I_FX_IR_I_SGD_BankSingapore_Forward_Amount_x000D_
Data Type = Bk_Number 19 - 9_x000D_
Bk_OtherCurrencies = Others</t>
        </r>
      </text>
    </comment>
    <comment ref="D26" authorId="0" shapeId="0" xr:uid="{00000000-0006-0000-3500-000043020000}">
      <text>
        <r>
          <rPr>
            <b/>
            <sz val="9"/>
            <color indexed="81"/>
            <rFont val="Tahoma"/>
            <family val="2"/>
          </rPr>
          <t>Metric = I_FX_IR_I_SGD_BankSingapore_FxSwap_Amount_x000D_
Data Type = Bk_Number 19 - 9_x000D_
Bk_OtherCurrencies = Others</t>
        </r>
      </text>
    </comment>
    <comment ref="E26" authorId="0" shapeId="0" xr:uid="{00000000-0006-0000-3500-000044020000}">
      <text>
        <r>
          <rPr>
            <b/>
            <sz val="9"/>
            <color indexed="81"/>
            <rFont val="Tahoma"/>
            <family val="2"/>
          </rPr>
          <t>Metric = I_FX_IR_I_SGD_BankSingapore_CurrencySwap_Amount_x000D_
Data Type = Bk_Number 19 - 9_x000D_
Bk_OtherCurrencies = Others</t>
        </r>
      </text>
    </comment>
    <comment ref="F26" authorId="0" shapeId="0" xr:uid="{00000000-0006-0000-3500-000045020000}">
      <text>
        <r>
          <rPr>
            <b/>
            <sz val="9"/>
            <color indexed="81"/>
            <rFont val="Tahoma"/>
            <family val="2"/>
          </rPr>
          <t>Metric = I_FX_IR_I_SGD_BankSingapore_OTCOptions_Amount_x000D_
Data Type = Bk_Number 19 - 9_x000D_
Bk_OtherCurrencies = Others</t>
        </r>
      </text>
    </comment>
    <comment ref="I26" authorId="0" shapeId="0" xr:uid="{00000000-0006-0000-3500-000046020000}">
      <text>
        <r>
          <rPr>
            <b/>
            <sz val="9"/>
            <color indexed="81"/>
            <rFont val="Tahoma"/>
            <family val="2"/>
          </rPr>
          <t>Metric = I_FX_IR_I_SGD_NonBankFinInstSingapore_Spot_Amount_x000D_
Data Type = Bk_Number 19 - 9_x000D_
Bk_OtherCurrencies = Others</t>
        </r>
      </text>
    </comment>
    <comment ref="J26" authorId="0" shapeId="0" xr:uid="{00000000-0006-0000-3500-000047020000}">
      <text>
        <r>
          <rPr>
            <b/>
            <sz val="9"/>
            <color indexed="81"/>
            <rFont val="Tahoma"/>
            <family val="2"/>
          </rPr>
          <t>Metric = I_FX_IR_I_SGD_NonBankFinInstSingapore_Forward_Amount_x000D_
Data Type = Bk_Number 19 - 9_x000D_
Bk_OtherCurrencies = Others</t>
        </r>
      </text>
    </comment>
    <comment ref="K26" authorId="0" shapeId="0" xr:uid="{00000000-0006-0000-3500-000048020000}">
      <text>
        <r>
          <rPr>
            <b/>
            <sz val="9"/>
            <color indexed="81"/>
            <rFont val="Tahoma"/>
            <family val="2"/>
          </rPr>
          <t>Metric = I_FX_IR_I_SGD_NonBankFinInstSingapore_FxSwap_Amount_x000D_
Data Type = Bk_Number 19 - 9_x000D_
Bk_OtherCurrencies = Others</t>
        </r>
      </text>
    </comment>
    <comment ref="L26" authorId="0" shapeId="0" xr:uid="{00000000-0006-0000-3500-000049020000}">
      <text>
        <r>
          <rPr>
            <b/>
            <sz val="9"/>
            <color indexed="81"/>
            <rFont val="Tahoma"/>
            <family val="2"/>
          </rPr>
          <t>Metric = I_FX_IR_I_SGD_NonBankFinInstSingapore_CurrencySwap_Amount_x000D_
Data Type = Bk_Number 19 - 9_x000D_
Bk_OtherCurrencies = Others</t>
        </r>
      </text>
    </comment>
    <comment ref="M26" authorId="0" shapeId="0" xr:uid="{00000000-0006-0000-3500-00004A020000}">
      <text>
        <r>
          <rPr>
            <b/>
            <sz val="9"/>
            <color indexed="81"/>
            <rFont val="Tahoma"/>
            <family val="2"/>
          </rPr>
          <t>Metric = I_FX_IR_I_SGD_NonBankFinInstSingapore_OTCOptions_Amount_x000D_
Data Type = Bk_Number 19 - 9_x000D_
Bk_OtherCurrencies = Others</t>
        </r>
      </text>
    </comment>
    <comment ref="P26" authorId="0" shapeId="0" xr:uid="{00000000-0006-0000-3500-00004B020000}">
      <text>
        <r>
          <rPr>
            <b/>
            <sz val="9"/>
            <color indexed="81"/>
            <rFont val="Tahoma"/>
            <family val="2"/>
          </rPr>
          <t>Metric = I_FX_IR_I_SGD_TotTrans_NonBankCustSingapore_Spot_Amount_x000D_
Data Type = Bk_Number 19 - 9_x000D_
Bk_OtherCurrencies = Others</t>
        </r>
      </text>
    </comment>
    <comment ref="Q26" authorId="0" shapeId="0" xr:uid="{00000000-0006-0000-3500-00004C020000}">
      <text>
        <r>
          <rPr>
            <b/>
            <sz val="9"/>
            <color indexed="81"/>
            <rFont val="Tahoma"/>
            <family val="2"/>
          </rPr>
          <t>Metric = I_FX_IR_I_SGD_TotTrans_NonBankCustSingapore_Forward_Amount_x000D_
Data Type = Bk_Number 19 - 9_x000D_
Bk_OtherCurrencies = Others</t>
        </r>
      </text>
    </comment>
    <comment ref="R26" authorId="0" shapeId="0" xr:uid="{00000000-0006-0000-3500-00004D020000}">
      <text>
        <r>
          <rPr>
            <b/>
            <sz val="9"/>
            <color indexed="81"/>
            <rFont val="Tahoma"/>
            <family val="2"/>
          </rPr>
          <t>Metric = I_FX_IR_I_SGD_TotTrans_NonBankCustSingapore_FxSwap_Amount_x000D_
Data Type = Bk_Number 19 - 9_x000D_
Bk_OtherCurrencies = Others</t>
        </r>
      </text>
    </comment>
    <comment ref="S26" authorId="0" shapeId="0" xr:uid="{00000000-0006-0000-3500-00004E020000}">
      <text>
        <r>
          <rPr>
            <b/>
            <sz val="9"/>
            <color indexed="81"/>
            <rFont val="Tahoma"/>
            <family val="2"/>
          </rPr>
          <t>Metric = I_FX_IR_I_SGD_TotTrans_NonBankCustSingapore_CurrencySwap_Amount_x000D_
Data Type = Bk_Number 19 - 9_x000D_
Bk_OtherCurrencies = Others</t>
        </r>
      </text>
    </comment>
    <comment ref="T26" authorId="0" shapeId="0" xr:uid="{00000000-0006-0000-3500-00004F020000}">
      <text>
        <r>
          <rPr>
            <b/>
            <sz val="9"/>
            <color indexed="81"/>
            <rFont val="Tahoma"/>
            <family val="2"/>
          </rPr>
          <t>Metric = I_FX_IR_I_SGD_TotTrans_NonBankCustSingapore_OTCOptions_Amount_x000D_
Data Type = Bk_Number 19 - 9_x000D_
Bk_OtherCurrencies = Others</t>
        </r>
      </text>
    </comment>
    <comment ref="W26" authorId="0" shapeId="0" xr:uid="{00000000-0006-0000-3500-000050020000}">
      <text>
        <r>
          <rPr>
            <b/>
            <sz val="9"/>
            <color indexed="81"/>
            <rFont val="Tahoma"/>
            <family val="2"/>
          </rPr>
          <t>Metric = I_FX_IR_I_SGD_BankOutsSingapore_Spot_Amount_x000D_
Data Type = Bk_Number 19 - 9_x000D_
Bk_OtherCurrencies = Others</t>
        </r>
      </text>
    </comment>
    <comment ref="X26" authorId="0" shapeId="0" xr:uid="{00000000-0006-0000-3500-000051020000}">
      <text>
        <r>
          <rPr>
            <b/>
            <sz val="9"/>
            <color indexed="81"/>
            <rFont val="Tahoma"/>
            <family val="2"/>
          </rPr>
          <t>Metric = I_FX_IR_I_SGD_BankOutsSingapore_Forward_Amount_x000D_
Data Type = Bk_Number 19 - 9_x000D_
Bk_OtherCurrencies = Others</t>
        </r>
      </text>
    </comment>
    <comment ref="Y26" authorId="0" shapeId="0" xr:uid="{00000000-0006-0000-3500-000052020000}">
      <text>
        <r>
          <rPr>
            <b/>
            <sz val="9"/>
            <color indexed="81"/>
            <rFont val="Tahoma"/>
            <family val="2"/>
          </rPr>
          <t>Metric = I_FX_IR_I_SGD_BankOutsSingapore_FxSwap_Amount_x000D_
Data Type = Bk_Number 19 - 9_x000D_
Bk_OtherCurrencies = Others</t>
        </r>
      </text>
    </comment>
    <comment ref="Z26" authorId="0" shapeId="0" xr:uid="{00000000-0006-0000-3500-000053020000}">
      <text>
        <r>
          <rPr>
            <b/>
            <sz val="9"/>
            <color indexed="81"/>
            <rFont val="Tahoma"/>
            <family val="2"/>
          </rPr>
          <t>Metric = I_FX_IR_I_SGD_BankOutsSingapore_CurrencySwap_Amount_x000D_
Data Type = Bk_Number 19 - 9_x000D_
Bk_OtherCurrencies = Others</t>
        </r>
      </text>
    </comment>
    <comment ref="AA26" authorId="0" shapeId="0" xr:uid="{00000000-0006-0000-3500-000054020000}">
      <text>
        <r>
          <rPr>
            <b/>
            <sz val="9"/>
            <color indexed="81"/>
            <rFont val="Tahoma"/>
            <family val="2"/>
          </rPr>
          <t>Metric = I_FX_IR_I_SGD_BankOutsSingapore_OTCOptions_Amount_x000D_
Data Type = Bk_Number 19 - 9_x000D_
Bk_OtherCurrencies = Others</t>
        </r>
      </text>
    </comment>
    <comment ref="AD26" authorId="0" shapeId="0" xr:uid="{00000000-0006-0000-3500-000055020000}">
      <text>
        <r>
          <rPr>
            <b/>
            <sz val="9"/>
            <color indexed="81"/>
            <rFont val="Tahoma"/>
            <family val="2"/>
          </rPr>
          <t>Metric = I_FX_IR_I_SGD_NonBankFinInstOutsSingapore_Spot_Amount_x000D_
Data Type = Bk_Number 19 - 9_x000D_
Bk_OtherCurrencies = Others</t>
        </r>
      </text>
    </comment>
    <comment ref="AE26" authorId="0" shapeId="0" xr:uid="{00000000-0006-0000-3500-000056020000}">
      <text>
        <r>
          <rPr>
            <b/>
            <sz val="9"/>
            <color indexed="81"/>
            <rFont val="Tahoma"/>
            <family val="2"/>
          </rPr>
          <t>Metric = I_FX_IR_I_SGD_NonBankFinInstOutsSingapore_Forward_Amount_x000D_
Data Type = Bk_Number 19 - 9_x000D_
Bk_OtherCurrencies = Others</t>
        </r>
      </text>
    </comment>
    <comment ref="AF26" authorId="0" shapeId="0" xr:uid="{00000000-0006-0000-3500-000057020000}">
      <text>
        <r>
          <rPr>
            <b/>
            <sz val="9"/>
            <color indexed="81"/>
            <rFont val="Tahoma"/>
            <family val="2"/>
          </rPr>
          <t>Metric = I_FX_IR_I_SGD_NonBankFinInstOutsSingapore_FxSwap_Amount_x000D_
Data Type = Bk_Number 19 - 9_x000D_
Bk_OtherCurrencies = Others</t>
        </r>
      </text>
    </comment>
    <comment ref="AG26" authorId="0" shapeId="0" xr:uid="{00000000-0006-0000-3500-000058020000}">
      <text>
        <r>
          <rPr>
            <b/>
            <sz val="9"/>
            <color indexed="81"/>
            <rFont val="Tahoma"/>
            <family val="2"/>
          </rPr>
          <t>Metric = I_FX_IR_I_SGD_NonBankFinInstOutsSingapore_CurrencySwap_Amount_x000D_
Data Type = Bk_Number 19 - 9_x000D_
Bk_OtherCurrencies = Others</t>
        </r>
      </text>
    </comment>
    <comment ref="AH26" authorId="0" shapeId="0" xr:uid="{00000000-0006-0000-3500-000059020000}">
      <text>
        <r>
          <rPr>
            <b/>
            <sz val="9"/>
            <color indexed="81"/>
            <rFont val="Tahoma"/>
            <family val="2"/>
          </rPr>
          <t>Metric = I_FX_IR_I_SGD_NonBankFinInstOutsSingapore_OTCOptions_Amount_x000D_
Data Type = Bk_Number 19 - 9_x000D_
Bk_OtherCurrencies = Others</t>
        </r>
      </text>
    </comment>
    <comment ref="AK26" authorId="0" shapeId="0" xr:uid="{00000000-0006-0000-3500-00005A020000}">
      <text>
        <r>
          <rPr>
            <b/>
            <sz val="9"/>
            <color indexed="81"/>
            <rFont val="Tahoma"/>
            <family val="2"/>
          </rPr>
          <t>Metric = I_FX_IR_I_SGD_NonFinCustOutsSingapore_Spot_Amount_x000D_
Data Type = Bk_Number 19 - 9_x000D_
Bk_OtherCurrencies = Others</t>
        </r>
      </text>
    </comment>
    <comment ref="AL26" authorId="0" shapeId="0" xr:uid="{00000000-0006-0000-3500-00005B020000}">
      <text>
        <r>
          <rPr>
            <b/>
            <sz val="9"/>
            <color indexed="81"/>
            <rFont val="Tahoma"/>
            <family val="2"/>
          </rPr>
          <t>Metric = I_FX_IR_I_SGD_NonFinCustOutsSingapore_Forward_Amount_x000D_
Data Type = Bk_Number 19 - 9_x000D_
Bk_OtherCurrencies = Others</t>
        </r>
      </text>
    </comment>
    <comment ref="AM26" authorId="0" shapeId="0" xr:uid="{00000000-0006-0000-3500-00005C020000}">
      <text>
        <r>
          <rPr>
            <b/>
            <sz val="9"/>
            <color indexed="81"/>
            <rFont val="Tahoma"/>
            <family val="2"/>
          </rPr>
          <t>Metric = I_FX_IR_I_SGD_NonFinCustOutsSingapore_FxSwap_Amount_x000D_
Data Type = Bk_Number 19 - 9_x000D_
Bk_OtherCurrencies = Others</t>
        </r>
      </text>
    </comment>
    <comment ref="AN26" authorId="0" shapeId="0" xr:uid="{00000000-0006-0000-3500-00005D020000}">
      <text>
        <r>
          <rPr>
            <b/>
            <sz val="9"/>
            <color indexed="81"/>
            <rFont val="Tahoma"/>
            <family val="2"/>
          </rPr>
          <t>Metric = I_FX_IR_I_SGD_NonFinCustOutsSingapore_CurrencySwap_Amount_x000D_
Data Type = Bk_Number 19 - 9_x000D_
Bk_OtherCurrencies = Others</t>
        </r>
      </text>
    </comment>
    <comment ref="AO26" authorId="0" shapeId="0" xr:uid="{00000000-0006-0000-3500-00005E020000}">
      <text>
        <r>
          <rPr>
            <b/>
            <sz val="9"/>
            <color indexed="81"/>
            <rFont val="Tahoma"/>
            <family val="2"/>
          </rPr>
          <t>Metric = I_FX_IR_I_SGD_NonFinCustOutsSingapore_OTCOptions_Amount_x000D_
Data Type = Bk_Number 19 - 9_x000D_
Bk_OtherCurrencies = Others</t>
        </r>
      </text>
    </comment>
    <comment ref="AW28" authorId="1" shapeId="0" xr:uid="{00000000-0006-0000-3500-00005F020000}">
      <text>
        <r>
          <rPr>
            <b/>
            <sz val="9"/>
            <color indexed="81"/>
            <rFont val="Tahoma"/>
            <family val="2"/>
          </rPr>
          <t>Zhi Rong CHNG (MAS):</t>
        </r>
        <r>
          <rPr>
            <sz val="9"/>
            <color indexed="81"/>
            <rFont val="Tahoma"/>
            <family val="2"/>
          </rPr>
          <t xml:space="preserve">
Removed calculation as the rows are blanked out
</t>
        </r>
        <r>
          <rPr>
            <b/>
            <sz val="9"/>
            <color indexed="81"/>
            <rFont val="Tahoma"/>
            <family val="2"/>
          </rPr>
          <t xml:space="preserve">BT: Agree, please go ahead and remove the formulas as it is not yet removed. </t>
        </r>
      </text>
    </comment>
    <comment ref="B30" authorId="0" shapeId="0" xr:uid="{00000000-0006-0000-3500-000060020000}">
      <text>
        <r>
          <rPr>
            <b/>
            <sz val="9"/>
            <color indexed="81"/>
            <rFont val="Tahoma"/>
            <family val="2"/>
          </rPr>
          <t>Metric = I_FX_IR_I_USD_BankSingapore_Spot_Amount_x000D_
Data Type = Bk_Number 19 - 9_x000D_
Bk_Currency = EUR</t>
        </r>
      </text>
    </comment>
    <comment ref="C30" authorId="0" shapeId="0" xr:uid="{00000000-0006-0000-3500-000061020000}">
      <text>
        <r>
          <rPr>
            <b/>
            <sz val="9"/>
            <color indexed="81"/>
            <rFont val="Tahoma"/>
            <family val="2"/>
          </rPr>
          <t>Metric = I_FX_IR_I_USD_BankSingapore_Forward_Amount_x000D_
Data Type = Bk_Number 19 - 9_x000D_
Bk_Currency = EUR</t>
        </r>
      </text>
    </comment>
    <comment ref="D30" authorId="0" shapeId="0" xr:uid="{00000000-0006-0000-3500-000062020000}">
      <text>
        <r>
          <rPr>
            <b/>
            <sz val="9"/>
            <color indexed="81"/>
            <rFont val="Tahoma"/>
            <family val="2"/>
          </rPr>
          <t>Metric = I_FX_IR_I_USD_BankSingapore_FxSwap_Amount_x000D_
Data Type = Bk_Number 19 - 9_x000D_
Bk_Currency = EUR</t>
        </r>
      </text>
    </comment>
    <comment ref="E30" authorId="0" shapeId="0" xr:uid="{00000000-0006-0000-3500-000063020000}">
      <text>
        <r>
          <rPr>
            <b/>
            <sz val="9"/>
            <color indexed="81"/>
            <rFont val="Tahoma"/>
            <family val="2"/>
          </rPr>
          <t>Metric = I_FX_IR_I_USD_BankSingapore_CurrencySwap_Amount_x000D_
Data Type = Bk_Number 19 - 9_x000D_
Bk_Currency = EUR</t>
        </r>
      </text>
    </comment>
    <comment ref="F30" authorId="0" shapeId="0" xr:uid="{00000000-0006-0000-3500-000064020000}">
      <text>
        <r>
          <rPr>
            <b/>
            <sz val="9"/>
            <color indexed="81"/>
            <rFont val="Tahoma"/>
            <family val="2"/>
          </rPr>
          <t>Metric = I_FX_IR_I_USD_BankSingapore_OTCOptions_Amount_x000D_
Data Type = Bk_Number 19 - 9_x000D_
Bk_Currency = EUR</t>
        </r>
      </text>
    </comment>
    <comment ref="I30" authorId="0" shapeId="0" xr:uid="{00000000-0006-0000-3500-000065020000}">
      <text>
        <r>
          <rPr>
            <b/>
            <sz val="9"/>
            <color indexed="81"/>
            <rFont val="Tahoma"/>
            <family val="2"/>
          </rPr>
          <t>Metric = I_FX_IR_I_USD_NonBankFinInstSingapore_Spot_Amount_x000D_
Data Type = Bk_Number 19 - 9_x000D_
Bk_Currency = EUR</t>
        </r>
      </text>
    </comment>
    <comment ref="J30" authorId="0" shapeId="0" xr:uid="{00000000-0006-0000-3500-000066020000}">
      <text>
        <r>
          <rPr>
            <b/>
            <sz val="9"/>
            <color indexed="81"/>
            <rFont val="Tahoma"/>
            <family val="2"/>
          </rPr>
          <t>Metric = I_FX_IR_I_USD_NonBankFinInstSingapore_Forward_Amount_x000D_
Data Type = Bk_Number 19 - 9_x000D_
Bk_Currency = EUR</t>
        </r>
      </text>
    </comment>
    <comment ref="K30" authorId="0" shapeId="0" xr:uid="{00000000-0006-0000-3500-000067020000}">
      <text>
        <r>
          <rPr>
            <b/>
            <sz val="9"/>
            <color indexed="81"/>
            <rFont val="Tahoma"/>
            <family val="2"/>
          </rPr>
          <t>Metric = I_FX_IR_I_USD_NonBankFinInstSingapore_FxSwap_Amount_x000D_
Data Type = Bk_Number 19 - 9_x000D_
Bk_Currency = EUR</t>
        </r>
      </text>
    </comment>
    <comment ref="L30" authorId="0" shapeId="0" xr:uid="{00000000-0006-0000-3500-000068020000}">
      <text>
        <r>
          <rPr>
            <b/>
            <sz val="9"/>
            <color indexed="81"/>
            <rFont val="Tahoma"/>
            <family val="2"/>
          </rPr>
          <t>Metric = I_FX_IR_I_USD_NonBankFinInstSingapore_CurrencySwap_Amount_x000D_
Data Type = Bk_Number 19 - 9_x000D_
Bk_Currency = EUR</t>
        </r>
      </text>
    </comment>
    <comment ref="M30" authorId="0" shapeId="0" xr:uid="{00000000-0006-0000-3500-000069020000}">
      <text>
        <r>
          <rPr>
            <b/>
            <sz val="9"/>
            <color indexed="81"/>
            <rFont val="Tahoma"/>
            <family val="2"/>
          </rPr>
          <t>Metric = I_FX_IR_I_USD_NonBankFinInstSingapore_OTCOptions_Amount_x000D_
Data Type = Bk_Number 19 - 9_x000D_
Bk_Currency = EUR</t>
        </r>
      </text>
    </comment>
    <comment ref="P30" authorId="0" shapeId="0" xr:uid="{00000000-0006-0000-3500-00006A020000}">
      <text>
        <r>
          <rPr>
            <b/>
            <sz val="9"/>
            <color indexed="81"/>
            <rFont val="Tahoma"/>
            <family val="2"/>
          </rPr>
          <t>Metric = I_FX_IR_I_USD_TotTrans_NonBankCustSingapore_Spot_Amount_x000D_
Data Type = Bk_Number 19 - 9_x000D_
Bk_Currency = EUR</t>
        </r>
      </text>
    </comment>
    <comment ref="Q30" authorId="0" shapeId="0" xr:uid="{00000000-0006-0000-3500-00006B020000}">
      <text>
        <r>
          <rPr>
            <b/>
            <sz val="9"/>
            <color indexed="81"/>
            <rFont val="Tahoma"/>
            <family val="2"/>
          </rPr>
          <t>Metric = I_FX_IR_I_USD_TotTrans_NonBankCustSingapore_Forward_Amount_x000D_
Data Type = Bk_Number 19 - 9_x000D_
Bk_Currency = EUR</t>
        </r>
      </text>
    </comment>
    <comment ref="R30" authorId="0" shapeId="0" xr:uid="{00000000-0006-0000-3500-00006C020000}">
      <text>
        <r>
          <rPr>
            <b/>
            <sz val="9"/>
            <color indexed="81"/>
            <rFont val="Tahoma"/>
            <family val="2"/>
          </rPr>
          <t>Metric = I_FX_IR_I_USD_TotTrans_NonBankCustSingapore_FxSwap_Amount_x000D_
Data Type = Bk_Number 19 - 9_x000D_
Bk_Currency = EUR</t>
        </r>
      </text>
    </comment>
    <comment ref="S30" authorId="0" shapeId="0" xr:uid="{00000000-0006-0000-3500-00006D020000}">
      <text>
        <r>
          <rPr>
            <b/>
            <sz val="9"/>
            <color indexed="81"/>
            <rFont val="Tahoma"/>
            <family val="2"/>
          </rPr>
          <t>Metric = I_FX_IR_I_USD_TotTrans_NonBankCustSingapore_CurrencySwap_Amount_x000D_
Data Type = Bk_Number 19 - 9_x000D_
Bk_Currency = EUR</t>
        </r>
      </text>
    </comment>
    <comment ref="T30" authorId="0" shapeId="0" xr:uid="{00000000-0006-0000-3500-00006E020000}">
      <text>
        <r>
          <rPr>
            <b/>
            <sz val="9"/>
            <color indexed="81"/>
            <rFont val="Tahoma"/>
            <family val="2"/>
          </rPr>
          <t>Metric = I_FX_IR_I_USD_TotTrans_NonBankCustSingapore_OTCOptions_Amount_x000D_
Data Type = Bk_Number 19 - 9_x000D_
Bk_Currency = EUR</t>
        </r>
      </text>
    </comment>
    <comment ref="W30" authorId="0" shapeId="0" xr:uid="{00000000-0006-0000-3500-00006F020000}">
      <text>
        <r>
          <rPr>
            <b/>
            <sz val="9"/>
            <color indexed="81"/>
            <rFont val="Tahoma"/>
            <family val="2"/>
          </rPr>
          <t>Metric = I_FX_IR_I_USD_BankOutsSingapore_Spot_Amount_x000D_
Data Type = Bk_Number 19 - 9_x000D_
Bk_Currency = EUR</t>
        </r>
      </text>
    </comment>
    <comment ref="X30" authorId="0" shapeId="0" xr:uid="{00000000-0006-0000-3500-000070020000}">
      <text>
        <r>
          <rPr>
            <b/>
            <sz val="9"/>
            <color indexed="81"/>
            <rFont val="Tahoma"/>
            <family val="2"/>
          </rPr>
          <t>Metric = I_FX_IR_I_USD_BankOutsSingapore_Forward_Amount_x000D_
Data Type = Bk_Number 19 - 9_x000D_
Bk_Currency = EUR</t>
        </r>
      </text>
    </comment>
    <comment ref="Y30" authorId="0" shapeId="0" xr:uid="{00000000-0006-0000-3500-000071020000}">
      <text>
        <r>
          <rPr>
            <b/>
            <sz val="9"/>
            <color indexed="81"/>
            <rFont val="Tahoma"/>
            <family val="2"/>
          </rPr>
          <t>Metric = I_FX_IR_I_USD_BankOutsSingapore_FxSwap_Amount_x000D_
Data Type = Bk_Number 19 - 9_x000D_
Bk_Currency = EUR</t>
        </r>
      </text>
    </comment>
    <comment ref="Z30" authorId="0" shapeId="0" xr:uid="{00000000-0006-0000-3500-000072020000}">
      <text>
        <r>
          <rPr>
            <b/>
            <sz val="9"/>
            <color indexed="81"/>
            <rFont val="Tahoma"/>
            <family val="2"/>
          </rPr>
          <t>Metric = I_FX_IR_I_USD_BankOutsSingapore_CurrencySwap_Amount_x000D_
Data Type = Bk_Number 19 - 9_x000D_
Bk_Currency = EUR</t>
        </r>
      </text>
    </comment>
    <comment ref="AA30" authorId="0" shapeId="0" xr:uid="{00000000-0006-0000-3500-000073020000}">
      <text>
        <r>
          <rPr>
            <b/>
            <sz val="9"/>
            <color indexed="81"/>
            <rFont val="Tahoma"/>
            <family val="2"/>
          </rPr>
          <t>Metric = I_FX_IR_I_USD_BankOutsSingapore_OTCOptions_Amount_x000D_
Data Type = Bk_Number 19 - 9_x000D_
Bk_Currency = EUR</t>
        </r>
      </text>
    </comment>
    <comment ref="AD30" authorId="0" shapeId="0" xr:uid="{00000000-0006-0000-3500-000074020000}">
      <text>
        <r>
          <rPr>
            <b/>
            <sz val="9"/>
            <color indexed="81"/>
            <rFont val="Tahoma"/>
            <family val="2"/>
          </rPr>
          <t>Metric = I_FX_IR_I_USD_NonBankFinInstOutsSingapore_Spot_Amount_x000D_
Data Type = Bk_Number 19 - 9_x000D_
Bk_Currency = EUR</t>
        </r>
      </text>
    </comment>
    <comment ref="AE30" authorId="0" shapeId="0" xr:uid="{00000000-0006-0000-3500-000075020000}">
      <text>
        <r>
          <rPr>
            <b/>
            <sz val="9"/>
            <color indexed="81"/>
            <rFont val="Tahoma"/>
            <family val="2"/>
          </rPr>
          <t>Metric = I_FX_IR_I_USD_NonBankFinInstOutsSingapore_Forward_Amount_x000D_
Data Type = Bk_Number 19 - 9_x000D_
Bk_Currency = EUR</t>
        </r>
      </text>
    </comment>
    <comment ref="AF30" authorId="0" shapeId="0" xr:uid="{00000000-0006-0000-3500-000076020000}">
      <text>
        <r>
          <rPr>
            <b/>
            <sz val="9"/>
            <color indexed="81"/>
            <rFont val="Tahoma"/>
            <family val="2"/>
          </rPr>
          <t>Metric = I_FX_IR_I_USD_NonBankFinInstOutsSingapore_FxSwap_Amount_x000D_
Data Type = Bk_Number 19 - 9_x000D_
Bk_Currency = EUR</t>
        </r>
      </text>
    </comment>
    <comment ref="AG30" authorId="0" shapeId="0" xr:uid="{00000000-0006-0000-3500-000077020000}">
      <text>
        <r>
          <rPr>
            <b/>
            <sz val="9"/>
            <color indexed="81"/>
            <rFont val="Tahoma"/>
            <family val="2"/>
          </rPr>
          <t>Metric = I_FX_IR_I_USD_NonBankFinInstOutsSingapore_CurrencySwap_Amount_x000D_
Data Type = Bk_Number 19 - 9_x000D_
Bk_Currency = EUR</t>
        </r>
      </text>
    </comment>
    <comment ref="AH30" authorId="0" shapeId="0" xr:uid="{00000000-0006-0000-3500-000078020000}">
      <text>
        <r>
          <rPr>
            <b/>
            <sz val="9"/>
            <color indexed="81"/>
            <rFont val="Tahoma"/>
            <family val="2"/>
          </rPr>
          <t>Metric = I_FX_IR_I_USD_NonBankFinInstOutsSingapore_OTCOptions_Amount_x000D_
Data Type = Bk_Number 19 - 9_x000D_
Bk_Currency = EUR</t>
        </r>
      </text>
    </comment>
    <comment ref="AK30" authorId="0" shapeId="0" xr:uid="{00000000-0006-0000-3500-000079020000}">
      <text>
        <r>
          <rPr>
            <b/>
            <sz val="9"/>
            <color indexed="81"/>
            <rFont val="Tahoma"/>
            <family val="2"/>
          </rPr>
          <t>Metric = I_FX_IR_I_USD_NonFinCustOutsSingapore_Spot_Amount_x000D_
Data Type = Bk_Number 19 - 9_x000D_
Bk_Currency = EUR</t>
        </r>
      </text>
    </comment>
    <comment ref="AL30" authorId="0" shapeId="0" xr:uid="{00000000-0006-0000-3500-00007A020000}">
      <text>
        <r>
          <rPr>
            <b/>
            <sz val="9"/>
            <color indexed="81"/>
            <rFont val="Tahoma"/>
            <family val="2"/>
          </rPr>
          <t>Metric = I_FX_IR_I_USD_NonFinCustOutsSingapore_Forward_Amount_x000D_
Data Type = Bk_Number 19 - 9_x000D_
Bk_Currency = EUR</t>
        </r>
      </text>
    </comment>
    <comment ref="AM30" authorId="0" shapeId="0" xr:uid="{00000000-0006-0000-3500-00007B020000}">
      <text>
        <r>
          <rPr>
            <b/>
            <sz val="9"/>
            <color indexed="81"/>
            <rFont val="Tahoma"/>
            <family val="2"/>
          </rPr>
          <t>Metric = I_FX_IR_I_USD_NonFinCustOutsSingapore_FxSwap_Amount_x000D_
Data Type = Bk_Number 19 - 9_x000D_
Bk_Currency = EUR</t>
        </r>
      </text>
    </comment>
    <comment ref="AN30" authorId="0" shapeId="0" xr:uid="{00000000-0006-0000-3500-00007C020000}">
      <text>
        <r>
          <rPr>
            <b/>
            <sz val="9"/>
            <color indexed="81"/>
            <rFont val="Tahoma"/>
            <family val="2"/>
          </rPr>
          <t>Metric = I_FX_IR_I_USD_NonFinCustOutsSingapore_CurrencySwap_Amount_x000D_
Data Type = Bk_Number 19 - 9_x000D_
Bk_Currency = EUR</t>
        </r>
      </text>
    </comment>
    <comment ref="AO30" authorId="0" shapeId="0" xr:uid="{00000000-0006-0000-3500-00007D020000}">
      <text>
        <r>
          <rPr>
            <b/>
            <sz val="9"/>
            <color indexed="81"/>
            <rFont val="Tahoma"/>
            <family val="2"/>
          </rPr>
          <t>Metric = I_FX_IR_I_USD_NonFinCustOutsSingapore_OTCOptions_Amount_x000D_
Data Type = Bk_Number 19 - 9_x000D_
Bk_Currency = EUR</t>
        </r>
      </text>
    </comment>
    <comment ref="B31" authorId="0" shapeId="0" xr:uid="{00000000-0006-0000-3500-00007E020000}">
      <text>
        <r>
          <rPr>
            <b/>
            <sz val="9"/>
            <color indexed="81"/>
            <rFont val="Tahoma"/>
            <family val="2"/>
          </rPr>
          <t>Metric = I_FX_IR_I_USD_BankSingapore_Spot_Amount_x000D_
Data Type = Bk_Number 19 - 9_x000D_
Bk_Currency = JPY</t>
        </r>
      </text>
    </comment>
    <comment ref="C31" authorId="0" shapeId="0" xr:uid="{00000000-0006-0000-3500-00007F020000}">
      <text>
        <r>
          <rPr>
            <b/>
            <sz val="9"/>
            <color indexed="81"/>
            <rFont val="Tahoma"/>
            <family val="2"/>
          </rPr>
          <t>Metric = I_FX_IR_I_USD_BankSingapore_Forward_Amount_x000D_
Data Type = Bk_Number 19 - 9_x000D_
Bk_Currency = JPY</t>
        </r>
      </text>
    </comment>
    <comment ref="D31" authorId="0" shapeId="0" xr:uid="{00000000-0006-0000-3500-000080020000}">
      <text>
        <r>
          <rPr>
            <b/>
            <sz val="9"/>
            <color indexed="81"/>
            <rFont val="Tahoma"/>
            <family val="2"/>
          </rPr>
          <t>Metric = I_FX_IR_I_USD_BankSingapore_FxSwap_Amount_x000D_
Data Type = Bk_Number 19 - 9_x000D_
Bk_Currency = JPY</t>
        </r>
      </text>
    </comment>
    <comment ref="E31" authorId="0" shapeId="0" xr:uid="{00000000-0006-0000-3500-000081020000}">
      <text>
        <r>
          <rPr>
            <b/>
            <sz val="9"/>
            <color indexed="81"/>
            <rFont val="Tahoma"/>
            <family val="2"/>
          </rPr>
          <t>Metric = I_FX_IR_I_USD_BankSingapore_CurrencySwap_Amount_x000D_
Data Type = Bk_Number 19 - 9_x000D_
Bk_Currency = JPY</t>
        </r>
      </text>
    </comment>
    <comment ref="F31" authorId="0" shapeId="0" xr:uid="{00000000-0006-0000-3500-000082020000}">
      <text>
        <r>
          <rPr>
            <b/>
            <sz val="9"/>
            <color indexed="81"/>
            <rFont val="Tahoma"/>
            <family val="2"/>
          </rPr>
          <t>Metric = I_FX_IR_I_USD_BankSingapore_OTCOptions_Amount_x000D_
Data Type = Bk_Number 19 - 9_x000D_
Bk_Currency = JPY</t>
        </r>
      </text>
    </comment>
    <comment ref="I31" authorId="0" shapeId="0" xr:uid="{00000000-0006-0000-3500-000083020000}">
      <text>
        <r>
          <rPr>
            <b/>
            <sz val="9"/>
            <color indexed="81"/>
            <rFont val="Tahoma"/>
            <family val="2"/>
          </rPr>
          <t>Metric = I_FX_IR_I_USD_NonBankFinInstSingapore_Spot_Amount_x000D_
Data Type = Bk_Number 19 - 9_x000D_
Bk_Currency = JPY</t>
        </r>
      </text>
    </comment>
    <comment ref="J31" authorId="0" shapeId="0" xr:uid="{00000000-0006-0000-3500-000084020000}">
      <text>
        <r>
          <rPr>
            <b/>
            <sz val="9"/>
            <color indexed="81"/>
            <rFont val="Tahoma"/>
            <family val="2"/>
          </rPr>
          <t>Metric = I_FX_IR_I_USD_NonBankFinInstSingapore_Forward_Amount_x000D_
Data Type = Bk_Number 19 - 9_x000D_
Bk_Currency = JPY</t>
        </r>
      </text>
    </comment>
    <comment ref="K31" authorId="0" shapeId="0" xr:uid="{00000000-0006-0000-3500-000085020000}">
      <text>
        <r>
          <rPr>
            <b/>
            <sz val="9"/>
            <color indexed="81"/>
            <rFont val="Tahoma"/>
            <family val="2"/>
          </rPr>
          <t>Metric = I_FX_IR_I_USD_NonBankFinInstSingapore_FxSwap_Amount_x000D_
Data Type = Bk_Number 19 - 9_x000D_
Bk_Currency = JPY</t>
        </r>
      </text>
    </comment>
    <comment ref="L31" authorId="0" shapeId="0" xr:uid="{00000000-0006-0000-3500-000086020000}">
      <text>
        <r>
          <rPr>
            <b/>
            <sz val="9"/>
            <color indexed="81"/>
            <rFont val="Tahoma"/>
            <family val="2"/>
          </rPr>
          <t>Metric = I_FX_IR_I_USD_NonBankFinInstSingapore_CurrencySwap_Amount_x000D_
Data Type = Bk_Number 19 - 9_x000D_
Bk_Currency = JPY</t>
        </r>
      </text>
    </comment>
    <comment ref="M31" authorId="0" shapeId="0" xr:uid="{00000000-0006-0000-3500-000087020000}">
      <text>
        <r>
          <rPr>
            <b/>
            <sz val="9"/>
            <color indexed="81"/>
            <rFont val="Tahoma"/>
            <family val="2"/>
          </rPr>
          <t>Metric = I_FX_IR_I_USD_NonBankFinInstSingapore_OTCOptions_Amount_x000D_
Data Type = Bk_Number 19 - 9_x000D_
Bk_Currency = JPY</t>
        </r>
      </text>
    </comment>
    <comment ref="P31" authorId="0" shapeId="0" xr:uid="{00000000-0006-0000-3500-000088020000}">
      <text>
        <r>
          <rPr>
            <b/>
            <sz val="9"/>
            <color indexed="81"/>
            <rFont val="Tahoma"/>
            <family val="2"/>
          </rPr>
          <t>Metric = I_FX_IR_I_USD_TotTrans_NonBankCustSingapore_Spot_Amount_x000D_
Data Type = Bk_Number 19 - 9_x000D_
Bk_Currency = JPY</t>
        </r>
      </text>
    </comment>
    <comment ref="Q31" authorId="0" shapeId="0" xr:uid="{00000000-0006-0000-3500-000089020000}">
      <text>
        <r>
          <rPr>
            <b/>
            <sz val="9"/>
            <color indexed="81"/>
            <rFont val="Tahoma"/>
            <family val="2"/>
          </rPr>
          <t>Metric = I_FX_IR_I_USD_TotTrans_NonBankCustSingapore_Forward_Amount_x000D_
Data Type = Bk_Number 19 - 9_x000D_
Bk_Currency = JPY</t>
        </r>
      </text>
    </comment>
    <comment ref="R31" authorId="0" shapeId="0" xr:uid="{00000000-0006-0000-3500-00008A020000}">
      <text>
        <r>
          <rPr>
            <b/>
            <sz val="9"/>
            <color indexed="81"/>
            <rFont val="Tahoma"/>
            <family val="2"/>
          </rPr>
          <t>Metric = I_FX_IR_I_USD_TotTrans_NonBankCustSingapore_FxSwap_Amount_x000D_
Data Type = Bk_Number 19 - 9_x000D_
Bk_Currency = JPY</t>
        </r>
      </text>
    </comment>
    <comment ref="S31" authorId="0" shapeId="0" xr:uid="{00000000-0006-0000-3500-00008B020000}">
      <text>
        <r>
          <rPr>
            <b/>
            <sz val="9"/>
            <color indexed="81"/>
            <rFont val="Tahoma"/>
            <family val="2"/>
          </rPr>
          <t>Metric = I_FX_IR_I_USD_TotTrans_NonBankCustSingapore_CurrencySwap_Amount_x000D_
Data Type = Bk_Number 19 - 9_x000D_
Bk_Currency = JPY</t>
        </r>
      </text>
    </comment>
    <comment ref="T31" authorId="0" shapeId="0" xr:uid="{00000000-0006-0000-3500-00008C020000}">
      <text>
        <r>
          <rPr>
            <b/>
            <sz val="9"/>
            <color indexed="81"/>
            <rFont val="Tahoma"/>
            <family val="2"/>
          </rPr>
          <t>Metric = I_FX_IR_I_USD_TotTrans_NonBankCustSingapore_OTCOptions_Amount_x000D_
Data Type = Bk_Number 19 - 9_x000D_
Bk_Currency = JPY</t>
        </r>
      </text>
    </comment>
    <comment ref="W31" authorId="0" shapeId="0" xr:uid="{00000000-0006-0000-3500-00008D020000}">
      <text>
        <r>
          <rPr>
            <b/>
            <sz val="9"/>
            <color indexed="81"/>
            <rFont val="Tahoma"/>
            <family val="2"/>
          </rPr>
          <t>Metric = I_FX_IR_I_USD_BankOutsSingapore_Spot_Amount_x000D_
Data Type = Bk_Number 19 - 9_x000D_
Bk_Currency = JPY</t>
        </r>
      </text>
    </comment>
    <comment ref="X31" authorId="0" shapeId="0" xr:uid="{00000000-0006-0000-3500-00008E020000}">
      <text>
        <r>
          <rPr>
            <b/>
            <sz val="9"/>
            <color indexed="81"/>
            <rFont val="Tahoma"/>
            <family val="2"/>
          </rPr>
          <t>Metric = I_FX_IR_I_USD_BankOutsSingapore_Forward_Amount_x000D_
Data Type = Bk_Number 19 - 9_x000D_
Bk_Currency = JPY</t>
        </r>
      </text>
    </comment>
    <comment ref="Y31" authorId="0" shapeId="0" xr:uid="{00000000-0006-0000-3500-00008F020000}">
      <text>
        <r>
          <rPr>
            <b/>
            <sz val="9"/>
            <color indexed="81"/>
            <rFont val="Tahoma"/>
            <family val="2"/>
          </rPr>
          <t>Metric = I_FX_IR_I_USD_BankOutsSingapore_FxSwap_Amount_x000D_
Data Type = Bk_Number 19 - 9_x000D_
Bk_Currency = JPY</t>
        </r>
      </text>
    </comment>
    <comment ref="Z31" authorId="0" shapeId="0" xr:uid="{00000000-0006-0000-3500-000090020000}">
      <text>
        <r>
          <rPr>
            <b/>
            <sz val="9"/>
            <color indexed="81"/>
            <rFont val="Tahoma"/>
            <family val="2"/>
          </rPr>
          <t>Metric = I_FX_IR_I_USD_BankOutsSingapore_CurrencySwap_Amount_x000D_
Data Type = Bk_Number 19 - 9_x000D_
Bk_Currency = JPY</t>
        </r>
      </text>
    </comment>
    <comment ref="AA31" authorId="0" shapeId="0" xr:uid="{00000000-0006-0000-3500-000091020000}">
      <text>
        <r>
          <rPr>
            <b/>
            <sz val="9"/>
            <color indexed="81"/>
            <rFont val="Tahoma"/>
            <family val="2"/>
          </rPr>
          <t>Metric = I_FX_IR_I_USD_BankOutsSingapore_OTCOptions_Amount_x000D_
Data Type = Bk_Number 19 - 9_x000D_
Bk_Currency = JPY</t>
        </r>
      </text>
    </comment>
    <comment ref="AD31" authorId="0" shapeId="0" xr:uid="{00000000-0006-0000-3500-000092020000}">
      <text>
        <r>
          <rPr>
            <b/>
            <sz val="9"/>
            <color indexed="81"/>
            <rFont val="Tahoma"/>
            <family val="2"/>
          </rPr>
          <t>Metric = I_FX_IR_I_USD_NonBankFinInstOutsSingapore_Spot_Amount_x000D_
Data Type = Bk_Number 19 - 9_x000D_
Bk_Currency = JPY</t>
        </r>
      </text>
    </comment>
    <comment ref="AE31" authorId="0" shapeId="0" xr:uid="{00000000-0006-0000-3500-000093020000}">
      <text>
        <r>
          <rPr>
            <b/>
            <sz val="9"/>
            <color indexed="81"/>
            <rFont val="Tahoma"/>
            <family val="2"/>
          </rPr>
          <t>Metric = I_FX_IR_I_USD_NonBankFinInstOutsSingapore_Forward_Amount_x000D_
Data Type = Bk_Number 19 - 9_x000D_
Bk_Currency = JPY</t>
        </r>
      </text>
    </comment>
    <comment ref="AF31" authorId="0" shapeId="0" xr:uid="{00000000-0006-0000-3500-000094020000}">
      <text>
        <r>
          <rPr>
            <b/>
            <sz val="9"/>
            <color indexed="81"/>
            <rFont val="Tahoma"/>
            <family val="2"/>
          </rPr>
          <t>Metric = I_FX_IR_I_USD_NonBankFinInstOutsSingapore_FxSwap_Amount_x000D_
Data Type = Bk_Number 19 - 9_x000D_
Bk_Currency = JPY</t>
        </r>
      </text>
    </comment>
    <comment ref="AG31" authorId="0" shapeId="0" xr:uid="{00000000-0006-0000-3500-000095020000}">
      <text>
        <r>
          <rPr>
            <b/>
            <sz val="9"/>
            <color indexed="81"/>
            <rFont val="Tahoma"/>
            <family val="2"/>
          </rPr>
          <t>Metric = I_FX_IR_I_USD_NonBankFinInstOutsSingapore_CurrencySwap_Amount_x000D_
Data Type = Bk_Number 19 - 9_x000D_
Bk_Currency = JPY</t>
        </r>
      </text>
    </comment>
    <comment ref="AH31" authorId="0" shapeId="0" xr:uid="{00000000-0006-0000-3500-000096020000}">
      <text>
        <r>
          <rPr>
            <b/>
            <sz val="9"/>
            <color indexed="81"/>
            <rFont val="Tahoma"/>
            <family val="2"/>
          </rPr>
          <t>Metric = I_FX_IR_I_USD_NonBankFinInstOutsSingapore_OTCOptions_Amount_x000D_
Data Type = Bk_Number 19 - 9_x000D_
Bk_Currency = JPY</t>
        </r>
      </text>
    </comment>
    <comment ref="AK31" authorId="0" shapeId="0" xr:uid="{00000000-0006-0000-3500-000097020000}">
      <text>
        <r>
          <rPr>
            <b/>
            <sz val="9"/>
            <color indexed="81"/>
            <rFont val="Tahoma"/>
            <family val="2"/>
          </rPr>
          <t>Metric = I_FX_IR_I_USD_NonFinCustOutsSingapore_Spot_Amount_x000D_
Data Type = Bk_Number 19 - 9_x000D_
Bk_Currency = JPY</t>
        </r>
      </text>
    </comment>
    <comment ref="AL31" authorId="0" shapeId="0" xr:uid="{00000000-0006-0000-3500-000098020000}">
      <text>
        <r>
          <rPr>
            <b/>
            <sz val="9"/>
            <color indexed="81"/>
            <rFont val="Tahoma"/>
            <family val="2"/>
          </rPr>
          <t>Metric = I_FX_IR_I_USD_NonFinCustOutsSingapore_Forward_Amount_x000D_
Data Type = Bk_Number 19 - 9_x000D_
Bk_Currency = JPY</t>
        </r>
      </text>
    </comment>
    <comment ref="AM31" authorId="0" shapeId="0" xr:uid="{00000000-0006-0000-3500-000099020000}">
      <text>
        <r>
          <rPr>
            <b/>
            <sz val="9"/>
            <color indexed="81"/>
            <rFont val="Tahoma"/>
            <family val="2"/>
          </rPr>
          <t>Metric = I_FX_IR_I_USD_NonFinCustOutsSingapore_FxSwap_Amount_x000D_
Data Type = Bk_Number 19 - 9_x000D_
Bk_Currency = JPY</t>
        </r>
      </text>
    </comment>
    <comment ref="AN31" authorId="0" shapeId="0" xr:uid="{00000000-0006-0000-3500-00009A020000}">
      <text>
        <r>
          <rPr>
            <b/>
            <sz val="9"/>
            <color indexed="81"/>
            <rFont val="Tahoma"/>
            <family val="2"/>
          </rPr>
          <t>Metric = I_FX_IR_I_USD_NonFinCustOutsSingapore_CurrencySwap_Amount_x000D_
Data Type = Bk_Number 19 - 9_x000D_
Bk_Currency = JPY</t>
        </r>
      </text>
    </comment>
    <comment ref="AO31" authorId="0" shapeId="0" xr:uid="{00000000-0006-0000-3500-00009B020000}">
      <text>
        <r>
          <rPr>
            <b/>
            <sz val="9"/>
            <color indexed="81"/>
            <rFont val="Tahoma"/>
            <family val="2"/>
          </rPr>
          <t>Metric = I_FX_IR_I_USD_NonFinCustOutsSingapore_OTCOptions_Amount_x000D_
Data Type = Bk_Number 19 - 9_x000D_
Bk_Currency = JPY</t>
        </r>
      </text>
    </comment>
    <comment ref="B32" authorId="0" shapeId="0" xr:uid="{00000000-0006-0000-3500-00009C020000}">
      <text>
        <r>
          <rPr>
            <b/>
            <sz val="9"/>
            <color indexed="81"/>
            <rFont val="Tahoma"/>
            <family val="2"/>
          </rPr>
          <t>Metric = I_FX_IR_I_USD_BankSingapore_Spot_Amount_x000D_
Data Type = Bk_Number 19 - 9_x000D_
Bk_OtherCurrencies = RMB</t>
        </r>
      </text>
    </comment>
    <comment ref="C32" authorId="0" shapeId="0" xr:uid="{00000000-0006-0000-3500-00009D020000}">
      <text>
        <r>
          <rPr>
            <b/>
            <sz val="9"/>
            <color indexed="81"/>
            <rFont val="Tahoma"/>
            <family val="2"/>
          </rPr>
          <t>Metric = I_FX_IR_I_USD_BankSingapore_Forward_Amount_x000D_
Data Type = Bk_Number 19 - 9_x000D_
Bk_OtherCurrencies = RMB</t>
        </r>
      </text>
    </comment>
    <comment ref="D32" authorId="0" shapeId="0" xr:uid="{00000000-0006-0000-3500-00009E020000}">
      <text>
        <r>
          <rPr>
            <b/>
            <sz val="9"/>
            <color indexed="81"/>
            <rFont val="Tahoma"/>
            <family val="2"/>
          </rPr>
          <t>Metric = I_FX_IR_I_USD_BankSingapore_FxSwap_Amount_x000D_
Data Type = Bk_Number 19 - 9_x000D_
Bk_OtherCurrencies = RMB</t>
        </r>
      </text>
    </comment>
    <comment ref="E32" authorId="0" shapeId="0" xr:uid="{00000000-0006-0000-3500-00009F020000}">
      <text>
        <r>
          <rPr>
            <b/>
            <sz val="9"/>
            <color indexed="81"/>
            <rFont val="Tahoma"/>
            <family val="2"/>
          </rPr>
          <t>Metric = I_FX_IR_I_USD_BankSingapore_CurrencySwap_Amount_x000D_
Data Type = Bk_Number 19 - 9_x000D_
Bk_OtherCurrencies = RMB</t>
        </r>
      </text>
    </comment>
    <comment ref="F32" authorId="0" shapeId="0" xr:uid="{00000000-0006-0000-3500-0000A0020000}">
      <text>
        <r>
          <rPr>
            <b/>
            <sz val="9"/>
            <color indexed="81"/>
            <rFont val="Tahoma"/>
            <family val="2"/>
          </rPr>
          <t>Metric = I_FX_IR_I_USD_BankSingapore_OTCOptions_Amount_x000D_
Data Type = Bk_Number 19 - 9_x000D_
Bk_OtherCurrencies = RMB</t>
        </r>
      </text>
    </comment>
    <comment ref="G32" authorId="0" shapeId="0" xr:uid="{00000000-0006-0000-3500-0000A1020000}">
      <text>
        <r>
          <rPr>
            <b/>
            <sz val="9"/>
            <color indexed="81"/>
            <rFont val="Tahoma"/>
            <family val="2"/>
          </rPr>
          <t>Metric = I_FX_IR_I_USD_BankSingapore_ExchTradeOptions_Amount_x000D_
Data Type = Bk_Number 19 - 9_x000D_
Bk_OtherCurrencies = RMB</t>
        </r>
      </text>
    </comment>
    <comment ref="H32" authorId="0" shapeId="0" xr:uid="{00000000-0006-0000-3500-0000A2020000}">
      <text>
        <r>
          <rPr>
            <b/>
            <sz val="9"/>
            <color indexed="81"/>
            <rFont val="Tahoma"/>
            <family val="2"/>
          </rPr>
          <t>Metric = I_FX_IR_I_USD_BankSingapore_CurrencyFutures_Amount_x000D_
Data Type = Bk_Number 19 - 9_x000D_
Bk_OtherCurrencies = RMB</t>
        </r>
      </text>
    </comment>
    <comment ref="I32" authorId="0" shapeId="0" xr:uid="{00000000-0006-0000-3500-0000A3020000}">
      <text>
        <r>
          <rPr>
            <b/>
            <sz val="9"/>
            <color indexed="81"/>
            <rFont val="Tahoma"/>
            <family val="2"/>
          </rPr>
          <t>Metric = I_FX_IR_I_USD_NonBankFinInstSingapore_Spot_Amount_x000D_
Data Type = Bk_Number 19 - 9_x000D_
Bk_OtherCurrencies = RMB</t>
        </r>
      </text>
    </comment>
    <comment ref="J32" authorId="0" shapeId="0" xr:uid="{00000000-0006-0000-3500-0000A4020000}">
      <text>
        <r>
          <rPr>
            <b/>
            <sz val="9"/>
            <color indexed="81"/>
            <rFont val="Tahoma"/>
            <family val="2"/>
          </rPr>
          <t>Metric = I_FX_IR_I_USD_NonBankFinInstSingapore_Forward_Amount_x000D_
Data Type = Bk_Number 19 - 9_x000D_
Bk_OtherCurrencies = RMB</t>
        </r>
      </text>
    </comment>
    <comment ref="K32" authorId="0" shapeId="0" xr:uid="{00000000-0006-0000-3500-0000A5020000}">
      <text>
        <r>
          <rPr>
            <b/>
            <sz val="9"/>
            <color indexed="81"/>
            <rFont val="Tahoma"/>
            <family val="2"/>
          </rPr>
          <t>Metric = I_FX_IR_I_USD_NonBankFinInstSingapore_FxSwap_Amount_x000D_
Data Type = Bk_Number 19 - 9_x000D_
Bk_OtherCurrencies = RMB</t>
        </r>
      </text>
    </comment>
    <comment ref="L32" authorId="0" shapeId="0" xr:uid="{00000000-0006-0000-3500-0000A6020000}">
      <text>
        <r>
          <rPr>
            <b/>
            <sz val="9"/>
            <color indexed="81"/>
            <rFont val="Tahoma"/>
            <family val="2"/>
          </rPr>
          <t>Metric = I_FX_IR_I_USD_NonBankFinInstSingapore_CurrencySwap_Amount_x000D_
Data Type = Bk_Number 19 - 9_x000D_
Bk_OtherCurrencies = RMB</t>
        </r>
      </text>
    </comment>
    <comment ref="M32" authorId="0" shapeId="0" xr:uid="{00000000-0006-0000-3500-0000A7020000}">
      <text>
        <r>
          <rPr>
            <b/>
            <sz val="9"/>
            <color indexed="81"/>
            <rFont val="Tahoma"/>
            <family val="2"/>
          </rPr>
          <t>Metric = I_FX_IR_I_USD_NonBankFinInstSingapore_OTCOptions_Amount_x000D_
Data Type = Bk_Number 19 - 9_x000D_
Bk_OtherCurrencies = RMB</t>
        </r>
      </text>
    </comment>
    <comment ref="N32" authorId="0" shapeId="0" xr:uid="{00000000-0006-0000-3500-0000A8020000}">
      <text>
        <r>
          <rPr>
            <b/>
            <sz val="9"/>
            <color indexed="81"/>
            <rFont val="Tahoma"/>
            <family val="2"/>
          </rPr>
          <t>Metric = I_FX_IR_I_USD_NonBankFinInstSingapore_ExchTradeOptions_Amount_x000D_
Data Type = Bk_Number 19 - 9_x000D_
Bk_OtherCurrencies = RMB</t>
        </r>
      </text>
    </comment>
    <comment ref="O32" authorId="0" shapeId="0" xr:uid="{00000000-0006-0000-3500-0000A9020000}">
      <text>
        <r>
          <rPr>
            <b/>
            <sz val="9"/>
            <color indexed="81"/>
            <rFont val="Tahoma"/>
            <family val="2"/>
          </rPr>
          <t>Metric = I_FX_IR_I_USD_NonBankFinInstSingapore_CurrencyFutures_Amount_x000D_
Data Type = Bk_Number 19 - 9_x000D_
Bk_OtherCurrencies = RMB</t>
        </r>
      </text>
    </comment>
    <comment ref="P32" authorId="0" shapeId="0" xr:uid="{00000000-0006-0000-3500-0000AA020000}">
      <text>
        <r>
          <rPr>
            <b/>
            <sz val="9"/>
            <color indexed="81"/>
            <rFont val="Tahoma"/>
            <family val="2"/>
          </rPr>
          <t>Metric = I_FX_IR_I_USD_TotTrans_NonBankCustSingapore_Spot_Amount_x000D_
Data Type = Bk_Number 19 - 9_x000D_
Bk_OtherCurrencies = RMB</t>
        </r>
      </text>
    </comment>
    <comment ref="Q32" authorId="0" shapeId="0" xr:uid="{00000000-0006-0000-3500-0000AB020000}">
      <text>
        <r>
          <rPr>
            <b/>
            <sz val="9"/>
            <color indexed="81"/>
            <rFont val="Tahoma"/>
            <family val="2"/>
          </rPr>
          <t>Metric = I_FX_IR_I_USD_TotTrans_NonBankCustSingapore_Forward_Amount_x000D_
Data Type = Bk_Number 19 - 9_x000D_
Bk_OtherCurrencies = RMB</t>
        </r>
      </text>
    </comment>
    <comment ref="R32" authorId="0" shapeId="0" xr:uid="{00000000-0006-0000-3500-0000AC020000}">
      <text>
        <r>
          <rPr>
            <b/>
            <sz val="9"/>
            <color indexed="81"/>
            <rFont val="Tahoma"/>
            <family val="2"/>
          </rPr>
          <t>Metric = I_FX_IR_I_USD_TotTrans_NonBankCustSingapore_FxSwap_Amount_x000D_
Data Type = Bk_Number 19 - 9_x000D_
Bk_OtherCurrencies = RMB</t>
        </r>
      </text>
    </comment>
    <comment ref="S32" authorId="0" shapeId="0" xr:uid="{00000000-0006-0000-3500-0000AD020000}">
      <text>
        <r>
          <rPr>
            <b/>
            <sz val="9"/>
            <color indexed="81"/>
            <rFont val="Tahoma"/>
            <family val="2"/>
          </rPr>
          <t>Metric = I_FX_IR_I_USD_TotTrans_NonBankCustSingapore_CurrencySwap_Amount_x000D_
Data Type = Bk_Number 19 - 9_x000D_
Bk_OtherCurrencies = RMB</t>
        </r>
      </text>
    </comment>
    <comment ref="T32" authorId="0" shapeId="0" xr:uid="{00000000-0006-0000-3500-0000AE020000}">
      <text>
        <r>
          <rPr>
            <b/>
            <sz val="9"/>
            <color indexed="81"/>
            <rFont val="Tahoma"/>
            <family val="2"/>
          </rPr>
          <t>Metric = I_FX_IR_I_USD_TotTrans_NonBankCustSingapore_OTCOptions_Amount_x000D_
Data Type = Bk_Number 19 - 9_x000D_
Bk_OtherCurrencies = RMB</t>
        </r>
      </text>
    </comment>
    <comment ref="U32" authorId="0" shapeId="0" xr:uid="{00000000-0006-0000-3500-0000AF020000}">
      <text>
        <r>
          <rPr>
            <b/>
            <sz val="9"/>
            <color indexed="81"/>
            <rFont val="Tahoma"/>
            <family val="2"/>
          </rPr>
          <t>Metric = I_FX_IR_I_USD_TotTrans_NonBankCustSingapore_ExchTradeOptions_Amount_x000D_
Data Type = Bk_Number 19 - 9_x000D_
Bk_OtherCurrencies = RMB</t>
        </r>
      </text>
    </comment>
    <comment ref="V32" authorId="0" shapeId="0" xr:uid="{00000000-0006-0000-3500-0000B0020000}">
      <text>
        <r>
          <rPr>
            <b/>
            <sz val="9"/>
            <color indexed="81"/>
            <rFont val="Tahoma"/>
            <family val="2"/>
          </rPr>
          <t>Metric = I_FX_IR_I_USD_TotTrans_NonBankCustSingapore_CurrencyFutures_Amount_x000D_
Data Type = Bk_Number 19 - 9_x000D_
Bk_OtherCurrencies = RMB</t>
        </r>
      </text>
    </comment>
    <comment ref="W32" authorId="0" shapeId="0" xr:uid="{00000000-0006-0000-3500-0000B1020000}">
      <text>
        <r>
          <rPr>
            <b/>
            <sz val="9"/>
            <color indexed="81"/>
            <rFont val="Tahoma"/>
            <family val="2"/>
          </rPr>
          <t>Metric = I_FX_IR_I_USD_BankOutsSingapore_Spot_Amount_x000D_
Data Type = Bk_Number 19 - 9_x000D_
Bk_OtherCurrencies = RMB</t>
        </r>
      </text>
    </comment>
    <comment ref="X32" authorId="0" shapeId="0" xr:uid="{00000000-0006-0000-3500-0000B2020000}">
      <text>
        <r>
          <rPr>
            <b/>
            <sz val="9"/>
            <color indexed="81"/>
            <rFont val="Tahoma"/>
            <family val="2"/>
          </rPr>
          <t>Metric = I_FX_IR_I_USD_BankOutsSingapore_Forward_Amount_x000D_
Data Type = Bk_Number 19 - 9_x000D_
Bk_OtherCurrencies = RMB</t>
        </r>
      </text>
    </comment>
    <comment ref="Y32" authorId="0" shapeId="0" xr:uid="{00000000-0006-0000-3500-0000B3020000}">
      <text>
        <r>
          <rPr>
            <b/>
            <sz val="9"/>
            <color indexed="81"/>
            <rFont val="Tahoma"/>
            <family val="2"/>
          </rPr>
          <t>Metric = I_FX_IR_I_USD_BankOutsSingapore_FxSwap_Amount_x000D_
Data Type = Bk_Number 19 - 9_x000D_
Bk_OtherCurrencies = RMB</t>
        </r>
      </text>
    </comment>
    <comment ref="Z32" authorId="0" shapeId="0" xr:uid="{00000000-0006-0000-3500-0000B4020000}">
      <text>
        <r>
          <rPr>
            <b/>
            <sz val="9"/>
            <color indexed="81"/>
            <rFont val="Tahoma"/>
            <family val="2"/>
          </rPr>
          <t>Metric = I_FX_IR_I_USD_BankOutsSingapore_CurrencySwap_Amount_x000D_
Data Type = Bk_Number 19 - 9_x000D_
Bk_OtherCurrencies = RMB</t>
        </r>
      </text>
    </comment>
    <comment ref="AA32" authorId="0" shapeId="0" xr:uid="{00000000-0006-0000-3500-0000B5020000}">
      <text>
        <r>
          <rPr>
            <b/>
            <sz val="9"/>
            <color indexed="81"/>
            <rFont val="Tahoma"/>
            <family val="2"/>
          </rPr>
          <t>Metric = I_FX_IR_I_USD_BankOutsSingapore_OTCOptions_Amount_x000D_
Data Type = Bk_Number 19 - 9_x000D_
Bk_OtherCurrencies = RMB</t>
        </r>
      </text>
    </comment>
    <comment ref="AB32" authorId="0" shapeId="0" xr:uid="{00000000-0006-0000-3500-0000B6020000}">
      <text>
        <r>
          <rPr>
            <b/>
            <sz val="9"/>
            <color indexed="81"/>
            <rFont val="Tahoma"/>
            <family val="2"/>
          </rPr>
          <t>Metric = I_FX_IR_I_USD_BankOutsSingapore_ExchTradeOptions_Amount_x000D_
Data Type = Bk_Number 19 - 9_x000D_
Bk_OtherCurrencies = RMB</t>
        </r>
      </text>
    </comment>
    <comment ref="AC32" authorId="0" shapeId="0" xr:uid="{00000000-0006-0000-3500-0000B7020000}">
      <text>
        <r>
          <rPr>
            <b/>
            <sz val="9"/>
            <color indexed="81"/>
            <rFont val="Tahoma"/>
            <family val="2"/>
          </rPr>
          <t>Metric = I_FX_IR_I_USD_BankOutsSingapore_CurrencyFutures_Amount_x000D_
Data Type = Bk_Number 19 - 9_x000D_
Bk_OtherCurrencies = RMB</t>
        </r>
      </text>
    </comment>
    <comment ref="AD32" authorId="0" shapeId="0" xr:uid="{00000000-0006-0000-3500-0000B8020000}">
      <text>
        <r>
          <rPr>
            <b/>
            <sz val="9"/>
            <color indexed="81"/>
            <rFont val="Tahoma"/>
            <family val="2"/>
          </rPr>
          <t>Metric = I_FX_IR_I_USD_NonBankFinInstOutsSingapore_Spot_Amount_x000D_
Data Type = Bk_Number 19 - 9_x000D_
Bk_OtherCurrencies = RMB</t>
        </r>
      </text>
    </comment>
    <comment ref="AE32" authorId="0" shapeId="0" xr:uid="{00000000-0006-0000-3500-0000B9020000}">
      <text>
        <r>
          <rPr>
            <b/>
            <sz val="9"/>
            <color indexed="81"/>
            <rFont val="Tahoma"/>
            <family val="2"/>
          </rPr>
          <t>Metric = I_FX_IR_I_USD_NonBankFinInstOutsSingapore_Forward_Amount_x000D_
Data Type = Bk_Number 19 - 9_x000D_
Bk_OtherCurrencies = RMB</t>
        </r>
      </text>
    </comment>
    <comment ref="AF32" authorId="0" shapeId="0" xr:uid="{00000000-0006-0000-3500-0000BA020000}">
      <text>
        <r>
          <rPr>
            <b/>
            <sz val="9"/>
            <color indexed="81"/>
            <rFont val="Tahoma"/>
            <family val="2"/>
          </rPr>
          <t>Metric = I_FX_IR_I_USD_NonBankFinInstOutsSingapore_FxSwap_Amount_x000D_
Data Type = Bk_Number 19 - 9_x000D_
Bk_OtherCurrencies = RMB</t>
        </r>
      </text>
    </comment>
    <comment ref="AG32" authorId="0" shapeId="0" xr:uid="{00000000-0006-0000-3500-0000BB020000}">
      <text>
        <r>
          <rPr>
            <b/>
            <sz val="9"/>
            <color indexed="81"/>
            <rFont val="Tahoma"/>
            <family val="2"/>
          </rPr>
          <t>Metric = I_FX_IR_I_USD_NonBankFinInstOutsSingapore_CurrencySwap_Amount_x000D_
Data Type = Bk_Number 19 - 9_x000D_
Bk_OtherCurrencies = RMB</t>
        </r>
      </text>
    </comment>
    <comment ref="AH32" authorId="0" shapeId="0" xr:uid="{00000000-0006-0000-3500-0000BC020000}">
      <text>
        <r>
          <rPr>
            <b/>
            <sz val="9"/>
            <color indexed="81"/>
            <rFont val="Tahoma"/>
            <family val="2"/>
          </rPr>
          <t>Metric = I_FX_IR_I_USD_NonBankFinInstOutsSingapore_OTCOptions_Amount_x000D_
Data Type = Bk_Number 19 - 9_x000D_
Bk_OtherCurrencies = RMB</t>
        </r>
      </text>
    </comment>
    <comment ref="AI32" authorId="0" shapeId="0" xr:uid="{00000000-0006-0000-3500-0000BD020000}">
      <text>
        <r>
          <rPr>
            <b/>
            <sz val="9"/>
            <color indexed="81"/>
            <rFont val="Tahoma"/>
            <family val="2"/>
          </rPr>
          <t>Metric = I_FX_IR_I_USD_NonBankFinInstOutsSingapore_ExchTradeOptions_Amount_x000D_
Data Type = Bk_Number 19 - 9_x000D_
Bk_OtherCurrencies = RMB</t>
        </r>
      </text>
    </comment>
    <comment ref="AJ32" authorId="0" shapeId="0" xr:uid="{00000000-0006-0000-3500-0000BE020000}">
      <text>
        <r>
          <rPr>
            <b/>
            <sz val="9"/>
            <color indexed="81"/>
            <rFont val="Tahoma"/>
            <family val="2"/>
          </rPr>
          <t>Metric = I_FX_IR_I_USD_NonBankFinInstOutsSingapore_CurrencyFutures_Amount_x000D_
Data Type = Bk_Number 19 - 9_x000D_
Bk_OtherCurrencies = RMB</t>
        </r>
      </text>
    </comment>
    <comment ref="AK32" authorId="0" shapeId="0" xr:uid="{00000000-0006-0000-3500-0000BF020000}">
      <text>
        <r>
          <rPr>
            <b/>
            <sz val="9"/>
            <color indexed="81"/>
            <rFont val="Tahoma"/>
            <family val="2"/>
          </rPr>
          <t>Metric = I_FX_IR_I_USD_NonFinCustOutsSingapore_Spot_Amount_x000D_
Data Type = Bk_Number 19 - 9_x000D_
Bk_OtherCurrencies = RMB</t>
        </r>
      </text>
    </comment>
    <comment ref="AL32" authorId="0" shapeId="0" xr:uid="{00000000-0006-0000-3500-0000C0020000}">
      <text>
        <r>
          <rPr>
            <b/>
            <sz val="9"/>
            <color indexed="81"/>
            <rFont val="Tahoma"/>
            <family val="2"/>
          </rPr>
          <t>Metric = I_FX_IR_I_USD_NonFinCustOutsSingapore_Forward_Amount_x000D_
Data Type = Bk_Number 19 - 9_x000D_
Bk_OtherCurrencies = RMB</t>
        </r>
      </text>
    </comment>
    <comment ref="AM32" authorId="0" shapeId="0" xr:uid="{00000000-0006-0000-3500-0000C1020000}">
      <text>
        <r>
          <rPr>
            <b/>
            <sz val="9"/>
            <color indexed="81"/>
            <rFont val="Tahoma"/>
            <family val="2"/>
          </rPr>
          <t>Metric = I_FX_IR_I_USD_NonFinCustOutsSingapore_FxSwap_Amount_x000D_
Data Type = Bk_Number 19 - 9_x000D_
Bk_OtherCurrencies = RMB</t>
        </r>
      </text>
    </comment>
    <comment ref="AN32" authorId="0" shapeId="0" xr:uid="{00000000-0006-0000-3500-0000C2020000}">
      <text>
        <r>
          <rPr>
            <b/>
            <sz val="9"/>
            <color indexed="81"/>
            <rFont val="Tahoma"/>
            <family val="2"/>
          </rPr>
          <t>Metric = I_FX_IR_I_USD_NonFinCustOutsSingapore_CurrencySwap_Amount_x000D_
Data Type = Bk_Number 19 - 9_x000D_
Bk_OtherCurrencies = RMB</t>
        </r>
      </text>
    </comment>
    <comment ref="AO32" authorId="0" shapeId="0" xr:uid="{00000000-0006-0000-3500-0000C3020000}">
      <text>
        <r>
          <rPr>
            <b/>
            <sz val="9"/>
            <color indexed="81"/>
            <rFont val="Tahoma"/>
            <family val="2"/>
          </rPr>
          <t>Metric = I_FX_IR_I_USD_NonFinCustOutsSingapore_OTCOptions_Amount_x000D_
Data Type = Bk_Number 19 - 9_x000D_
Bk_OtherCurrencies = RMB</t>
        </r>
      </text>
    </comment>
    <comment ref="AP32" authorId="0" shapeId="0" xr:uid="{00000000-0006-0000-3500-0000C4020000}">
      <text>
        <r>
          <rPr>
            <b/>
            <sz val="9"/>
            <color indexed="81"/>
            <rFont val="Tahoma"/>
            <family val="2"/>
          </rPr>
          <t>Metric = I_FX_IR_I_USD_NonFinCustOutsSingapore_ExchTradeOptions_Amount_x000D_
Data Type = Bk_Number 19 - 9_x000D_
Bk_OtherCurrencies = RMB</t>
        </r>
      </text>
    </comment>
    <comment ref="AQ32" authorId="0" shapeId="0" xr:uid="{00000000-0006-0000-3500-0000C5020000}">
      <text>
        <r>
          <rPr>
            <b/>
            <sz val="9"/>
            <color indexed="81"/>
            <rFont val="Tahoma"/>
            <family val="2"/>
          </rPr>
          <t>Metric = I_FX_IR_I_USD_NonFinCustOutsSingapore_CurrencyFutures_Amount_x000D_
Data Type = Bk_Number 19 - 9_x000D_
Bk_OtherCurrencies = RMB</t>
        </r>
      </text>
    </comment>
    <comment ref="B33" authorId="0" shapeId="0" xr:uid="{00000000-0006-0000-3500-0000C6020000}">
      <text>
        <r>
          <rPr>
            <b/>
            <sz val="9"/>
            <color indexed="81"/>
            <rFont val="Tahoma"/>
            <family val="2"/>
          </rPr>
          <t>Metric = I_FX_IR_I_USDAgainst_WhichCNH_BankSingapore_Spot_x000D_
Data Type = Bk_Number 19 - 9</t>
        </r>
      </text>
    </comment>
    <comment ref="C33" authorId="0" shapeId="0" xr:uid="{00000000-0006-0000-3500-0000C7020000}">
      <text>
        <r>
          <rPr>
            <b/>
            <sz val="9"/>
            <color indexed="81"/>
            <rFont val="Tahoma"/>
            <family val="2"/>
          </rPr>
          <t>Metric = I_FX_IR_I_USDAgainst_WhichCNH_BankSingapore_Forward_x000D_
Data Type = Bk_Number 19 - 9</t>
        </r>
      </text>
    </comment>
    <comment ref="D33" authorId="0" shapeId="0" xr:uid="{00000000-0006-0000-3500-0000C8020000}">
      <text>
        <r>
          <rPr>
            <b/>
            <sz val="9"/>
            <color indexed="81"/>
            <rFont val="Tahoma"/>
            <family val="2"/>
          </rPr>
          <t>Metric = I_FX_IR_I_USDAgainst_WhichCNH_BankSingapore_FxSwap_x000D_
Data Type = Bk_Number 19 - 9</t>
        </r>
      </text>
    </comment>
    <comment ref="E33" authorId="0" shapeId="0" xr:uid="{00000000-0006-0000-3500-0000C9020000}">
      <text>
        <r>
          <rPr>
            <b/>
            <sz val="9"/>
            <color indexed="81"/>
            <rFont val="Tahoma"/>
            <family val="2"/>
          </rPr>
          <t>Metric = I_FX_IR_I_USDAgainst_WhichCNH_BankSingapore_CurrencySwap_x000D_
Data Type = Bk_Number 19 - 9</t>
        </r>
      </text>
    </comment>
    <comment ref="F33" authorId="0" shapeId="0" xr:uid="{00000000-0006-0000-3500-0000CA020000}">
      <text>
        <r>
          <rPr>
            <b/>
            <sz val="9"/>
            <color indexed="81"/>
            <rFont val="Tahoma"/>
            <family val="2"/>
          </rPr>
          <t>Metric = I_FX_IR_I_USDAgainst_WhichCNH_BankSingapore_OTCOptions_x000D_
Data Type = Bk_Number 19 - 9</t>
        </r>
      </text>
    </comment>
    <comment ref="G33" authorId="0" shapeId="0" xr:uid="{00000000-0006-0000-3500-0000CB020000}">
      <text>
        <r>
          <rPr>
            <b/>
            <sz val="9"/>
            <color indexed="81"/>
            <rFont val="Tahoma"/>
            <family val="2"/>
          </rPr>
          <t>Metric = I_FX_IR_I_USDAgainst_WhichCNH_BankSingapore_ExchTradeOptions_x000D_
Data Type = Bk_Number 19 - 9</t>
        </r>
      </text>
    </comment>
    <comment ref="H33" authorId="0" shapeId="0" xr:uid="{00000000-0006-0000-3500-0000CC020000}">
      <text>
        <r>
          <rPr>
            <b/>
            <sz val="9"/>
            <color indexed="81"/>
            <rFont val="Tahoma"/>
            <family val="2"/>
          </rPr>
          <t>Metric = I_FX_IR_I_USDAgainst_WhichCNH_BankSingapore_CurrencyFutures_x000D_
Data Type = Bk_Number 19 - 9</t>
        </r>
      </text>
    </comment>
    <comment ref="I33" authorId="0" shapeId="0" xr:uid="{00000000-0006-0000-3500-0000CD020000}">
      <text>
        <r>
          <rPr>
            <b/>
            <sz val="9"/>
            <color indexed="81"/>
            <rFont val="Tahoma"/>
            <family val="2"/>
          </rPr>
          <t>Metric = I_FX_IR_I_USDAgainst_WhichCNH_NonBankFinInstSingapore_Spot_x000D_
Data Type = Bk_Number 19 - 9</t>
        </r>
      </text>
    </comment>
    <comment ref="J33" authorId="0" shapeId="0" xr:uid="{00000000-0006-0000-3500-0000CE020000}">
      <text>
        <r>
          <rPr>
            <b/>
            <sz val="9"/>
            <color indexed="81"/>
            <rFont val="Tahoma"/>
            <family val="2"/>
          </rPr>
          <t>Metric = I_FX_IR_I_USDAgainst_WhichCNH_NonBankFinInstSingapore_Forward_x000D_
Data Type = Bk_Number 19 - 9</t>
        </r>
      </text>
    </comment>
    <comment ref="K33" authorId="0" shapeId="0" xr:uid="{00000000-0006-0000-3500-0000CF020000}">
      <text>
        <r>
          <rPr>
            <b/>
            <sz val="9"/>
            <color indexed="81"/>
            <rFont val="Tahoma"/>
            <family val="2"/>
          </rPr>
          <t>Metric = I_FX_IR_I_USDAgainst_WhichCNH_NonBankFinInstSingapore_FxSwap_x000D_
Data Type = Bk_Number 19 - 9</t>
        </r>
      </text>
    </comment>
    <comment ref="L33" authorId="0" shapeId="0" xr:uid="{00000000-0006-0000-3500-0000D0020000}">
      <text>
        <r>
          <rPr>
            <b/>
            <sz val="9"/>
            <color indexed="81"/>
            <rFont val="Tahoma"/>
            <family val="2"/>
          </rPr>
          <t>Metric = I_FX_IR_I_USDAgainst_WhichCNH_NonBankFinInstSingapore_CurrencySwap_x000D_
Data Type = Bk_Number 19 - 9</t>
        </r>
      </text>
    </comment>
    <comment ref="M33" authorId="0" shapeId="0" xr:uid="{00000000-0006-0000-3500-0000D1020000}">
      <text>
        <r>
          <rPr>
            <b/>
            <sz val="9"/>
            <color indexed="81"/>
            <rFont val="Tahoma"/>
            <family val="2"/>
          </rPr>
          <t>Metric = I_FX_IR_I_USDAgainst_WhichCNH_NonBankFinInstSingapore_OTCOptions_x000D_
Data Type = Bk_Number 19 - 9</t>
        </r>
      </text>
    </comment>
    <comment ref="N33" authorId="0" shapeId="0" xr:uid="{00000000-0006-0000-3500-0000D2020000}">
      <text>
        <r>
          <rPr>
            <b/>
            <sz val="9"/>
            <color indexed="81"/>
            <rFont val="Tahoma"/>
            <family val="2"/>
          </rPr>
          <t>Metric = I_FX_IR_I_USDAgainst_WhichCNH_NonBankFinInstSingapore_ExchTradeOptions_x000D_
Data Type = Bk_Number 19 - 9</t>
        </r>
      </text>
    </comment>
    <comment ref="O33" authorId="0" shapeId="0" xr:uid="{00000000-0006-0000-3500-0000D3020000}">
      <text>
        <r>
          <rPr>
            <b/>
            <sz val="9"/>
            <color indexed="81"/>
            <rFont val="Tahoma"/>
            <family val="2"/>
          </rPr>
          <t>Metric = I_FX_IR_I_USDAgainst_WhichCNH_NonBankFinInstSingapore_CurrencyFutures_x000D_
Data Type = Bk_Number 19 - 9</t>
        </r>
      </text>
    </comment>
    <comment ref="P33" authorId="0" shapeId="0" xr:uid="{00000000-0006-0000-3500-0000D4020000}">
      <text>
        <r>
          <rPr>
            <b/>
            <sz val="9"/>
            <color indexed="81"/>
            <rFont val="Tahoma"/>
            <family val="2"/>
          </rPr>
          <t>Metric = I_FX_IR_I_USDAgainst_WhichCNH_TotTrans_NonBankCustSingapore_Spot_x000D_
Data Type = Bk_Number 19 - 9</t>
        </r>
      </text>
    </comment>
    <comment ref="Q33" authorId="0" shapeId="0" xr:uid="{00000000-0006-0000-3500-0000D5020000}">
      <text>
        <r>
          <rPr>
            <b/>
            <sz val="9"/>
            <color indexed="81"/>
            <rFont val="Tahoma"/>
            <family val="2"/>
          </rPr>
          <t>Metric = I_FX_IR_I_USDAgainst_WhichCNH_TotTrans_NonBankCustSingapore_Forward_x000D_
Data Type = Bk_Number 19 - 9</t>
        </r>
      </text>
    </comment>
    <comment ref="R33" authorId="0" shapeId="0" xr:uid="{00000000-0006-0000-3500-0000D6020000}">
      <text>
        <r>
          <rPr>
            <b/>
            <sz val="9"/>
            <color indexed="81"/>
            <rFont val="Tahoma"/>
            <family val="2"/>
          </rPr>
          <t>Metric = I_FX_IR_I_USDAgainst_WhichCNH_TotTrans_NonBankCustSingapore_FxSwap_x000D_
Data Type = Bk_Number 19 - 9</t>
        </r>
      </text>
    </comment>
    <comment ref="S33" authorId="0" shapeId="0" xr:uid="{00000000-0006-0000-3500-0000D7020000}">
      <text>
        <r>
          <rPr>
            <b/>
            <sz val="9"/>
            <color indexed="81"/>
            <rFont val="Tahoma"/>
            <family val="2"/>
          </rPr>
          <t>Metric = I_FX_IR_I_USDAgainst_WhichCNH_TotTrans_NonBankCustSingapore_CurrencySwap_x000D_
Data Type = Bk_Number 19 - 9</t>
        </r>
      </text>
    </comment>
    <comment ref="T33" authorId="0" shapeId="0" xr:uid="{00000000-0006-0000-3500-0000D8020000}">
      <text>
        <r>
          <rPr>
            <b/>
            <sz val="9"/>
            <color indexed="81"/>
            <rFont val="Tahoma"/>
            <family val="2"/>
          </rPr>
          <t>Metric = I_FX_IR_I_USDAgainst_WhichCNH_TotTrans_NonBankCustSingapore_OTCOptions_x000D_
Data Type = Bk_Number 19 - 9</t>
        </r>
      </text>
    </comment>
    <comment ref="U33" authorId="0" shapeId="0" xr:uid="{00000000-0006-0000-3500-0000D9020000}">
      <text>
        <r>
          <rPr>
            <b/>
            <sz val="9"/>
            <color indexed="81"/>
            <rFont val="Tahoma"/>
            <family val="2"/>
          </rPr>
          <t>Metric = I_FX_IR_I_USDAgainst_WhichCNH_TotTrans_NonBankCustSingapore_ExchTradeOptions_x000D_
Data Type = Bk_Number 19 - 9</t>
        </r>
      </text>
    </comment>
    <comment ref="V33" authorId="0" shapeId="0" xr:uid="{00000000-0006-0000-3500-0000DA020000}">
      <text>
        <r>
          <rPr>
            <b/>
            <sz val="9"/>
            <color indexed="81"/>
            <rFont val="Tahoma"/>
            <family val="2"/>
          </rPr>
          <t>Metric = I_FX_IR_I_USDAgainst_WhichCNH_TotTrans_NonBankCustSingapore_CurrencyFutures_x000D_
Data Type = Bk_Number 19 - 9</t>
        </r>
      </text>
    </comment>
    <comment ref="W33" authorId="0" shapeId="0" xr:uid="{00000000-0006-0000-3500-0000DB020000}">
      <text>
        <r>
          <rPr>
            <b/>
            <sz val="9"/>
            <color indexed="81"/>
            <rFont val="Tahoma"/>
            <family val="2"/>
          </rPr>
          <t>Metric = I_FX_IR_I_USDAgainst_WhichCNH_BankOutsSingapore_Spot_x000D_
Data Type = Bk_Number 19 - 9</t>
        </r>
      </text>
    </comment>
    <comment ref="X33" authorId="0" shapeId="0" xr:uid="{00000000-0006-0000-3500-0000DC020000}">
      <text>
        <r>
          <rPr>
            <b/>
            <sz val="9"/>
            <color indexed="81"/>
            <rFont val="Tahoma"/>
            <family val="2"/>
          </rPr>
          <t>Metric = I_FX_IR_I_USDAgainst_WhichCNH_BankOutsSingapore_Forward_x000D_
Data Type = Bk_Number 19 - 9</t>
        </r>
      </text>
    </comment>
    <comment ref="Y33" authorId="0" shapeId="0" xr:uid="{00000000-0006-0000-3500-0000DD020000}">
      <text>
        <r>
          <rPr>
            <b/>
            <sz val="9"/>
            <color indexed="81"/>
            <rFont val="Tahoma"/>
            <family val="2"/>
          </rPr>
          <t>Metric = I_FX_IR_I_USDAgainst_WhichCNH_BankOutsSingapore_FxSwap_x000D_
Data Type = Bk_Number 19 - 9</t>
        </r>
      </text>
    </comment>
    <comment ref="Z33" authorId="0" shapeId="0" xr:uid="{00000000-0006-0000-3500-0000DE020000}">
      <text>
        <r>
          <rPr>
            <b/>
            <sz val="9"/>
            <color indexed="81"/>
            <rFont val="Tahoma"/>
            <family val="2"/>
          </rPr>
          <t>Metric = I_FX_IR_I_USDAgainst_WhichCNH_BankOutsSingapore_CurrencySwap_x000D_
Data Type = Bk_Number 19 - 9</t>
        </r>
      </text>
    </comment>
    <comment ref="AA33" authorId="0" shapeId="0" xr:uid="{00000000-0006-0000-3500-0000DF020000}">
      <text>
        <r>
          <rPr>
            <b/>
            <sz val="9"/>
            <color indexed="81"/>
            <rFont val="Tahoma"/>
            <family val="2"/>
          </rPr>
          <t>Metric = I_FX_IR_I_USDAgainst_WhichCNH_BankOutsSingapore_OTCOptions_x000D_
Data Type = Bk_Number 19 - 9</t>
        </r>
      </text>
    </comment>
    <comment ref="AB33" authorId="0" shapeId="0" xr:uid="{00000000-0006-0000-3500-0000E0020000}">
      <text>
        <r>
          <rPr>
            <b/>
            <sz val="9"/>
            <color indexed="81"/>
            <rFont val="Tahoma"/>
            <family val="2"/>
          </rPr>
          <t>Metric = I_FX_IR_I_USDAgainst_WhichCNH_BankOutsSingapore_ExchTradeOptions_x000D_
Data Type = Bk_Number 19 - 9</t>
        </r>
      </text>
    </comment>
    <comment ref="AC33" authorId="0" shapeId="0" xr:uid="{00000000-0006-0000-3500-0000E1020000}">
      <text>
        <r>
          <rPr>
            <b/>
            <sz val="9"/>
            <color indexed="81"/>
            <rFont val="Tahoma"/>
            <family val="2"/>
          </rPr>
          <t>Metric = I_FX_IR_I_USDAgainst_WhichCNH_BankOutsSingapore_CurrencyFutures_x000D_
Data Type = Bk_Number 19 - 9</t>
        </r>
      </text>
    </comment>
    <comment ref="AD33" authorId="0" shapeId="0" xr:uid="{00000000-0006-0000-3500-0000E2020000}">
      <text>
        <r>
          <rPr>
            <b/>
            <sz val="9"/>
            <color indexed="81"/>
            <rFont val="Tahoma"/>
            <family val="2"/>
          </rPr>
          <t>Metric = I_FX_IR_I_USDAgainst_WhichCNH_NonBankFinInstOutsSingapore_Spot_x000D_
Data Type = Bk_Number 19 - 9</t>
        </r>
      </text>
    </comment>
    <comment ref="AE33" authorId="0" shapeId="0" xr:uid="{00000000-0006-0000-3500-0000E3020000}">
      <text>
        <r>
          <rPr>
            <b/>
            <sz val="9"/>
            <color indexed="81"/>
            <rFont val="Tahoma"/>
            <family val="2"/>
          </rPr>
          <t>Metric = I_FX_IR_I_USDAgainst_WhichCNH_NonBankFinInstOutsSingapore_Forward_x000D_
Data Type = Bk_Number 19 - 9</t>
        </r>
      </text>
    </comment>
    <comment ref="AF33" authorId="0" shapeId="0" xr:uid="{00000000-0006-0000-3500-0000E4020000}">
      <text>
        <r>
          <rPr>
            <b/>
            <sz val="9"/>
            <color indexed="81"/>
            <rFont val="Tahoma"/>
            <family val="2"/>
          </rPr>
          <t>Metric = I_FX_IR_I_USDAgainst_WhichCNH_NonBankFinInstOutsSingapore_FxSwap_x000D_
Data Type = Bk_Number 19 - 9</t>
        </r>
      </text>
    </comment>
    <comment ref="AG33" authorId="0" shapeId="0" xr:uid="{00000000-0006-0000-3500-0000E5020000}">
      <text>
        <r>
          <rPr>
            <b/>
            <sz val="9"/>
            <color indexed="81"/>
            <rFont val="Tahoma"/>
            <family val="2"/>
          </rPr>
          <t>Metric = I_FX_IR_I_USDAgainst_WhichCNH_NonBankFinInstOutsSingapore_CurrencySwap_x000D_
Data Type = Bk_Number 19 - 9</t>
        </r>
      </text>
    </comment>
    <comment ref="AH33" authorId="0" shapeId="0" xr:uid="{00000000-0006-0000-3500-0000E6020000}">
      <text>
        <r>
          <rPr>
            <b/>
            <sz val="9"/>
            <color indexed="81"/>
            <rFont val="Tahoma"/>
            <family val="2"/>
          </rPr>
          <t>Metric = I_FX_IR_I_USDAgainst_WhichCNH_NonBankFinInstOutsSingapore_OTCOptions_x000D_
Data Type = Bk_Number 19 - 9</t>
        </r>
      </text>
    </comment>
    <comment ref="AI33" authorId="0" shapeId="0" xr:uid="{00000000-0006-0000-3500-0000E7020000}">
      <text>
        <r>
          <rPr>
            <b/>
            <sz val="9"/>
            <color indexed="81"/>
            <rFont val="Tahoma"/>
            <family val="2"/>
          </rPr>
          <t>Metric = I_FX_IR_I_USDAgainst_WhichCNH_NonBankFinInstOutsSingapore_ExchTradeOptions_x000D_
Data Type = Bk_Number 19 - 9</t>
        </r>
      </text>
    </comment>
    <comment ref="AJ33" authorId="0" shapeId="0" xr:uid="{00000000-0006-0000-3500-0000E8020000}">
      <text>
        <r>
          <rPr>
            <b/>
            <sz val="9"/>
            <color indexed="81"/>
            <rFont val="Tahoma"/>
            <family val="2"/>
          </rPr>
          <t>Metric = I_FX_IR_I_USDAgainst_WhichCNH_NonBankFinInstOutsSingapore_CurrencyFutures_x000D_
Data Type = Bk_Number 19 - 9</t>
        </r>
      </text>
    </comment>
    <comment ref="AK33" authorId="0" shapeId="0" xr:uid="{00000000-0006-0000-3500-0000E9020000}">
      <text>
        <r>
          <rPr>
            <b/>
            <sz val="9"/>
            <color indexed="81"/>
            <rFont val="Tahoma"/>
            <family val="2"/>
          </rPr>
          <t>Metric = I_FX_IR_I_USDAgainst_WhichCNH_NonFinCustOutsSingapore_Spot_x000D_
Data Type = Bk_Number 19 - 9</t>
        </r>
      </text>
    </comment>
    <comment ref="AL33" authorId="0" shapeId="0" xr:uid="{00000000-0006-0000-3500-0000EA020000}">
      <text>
        <r>
          <rPr>
            <b/>
            <sz val="9"/>
            <color indexed="81"/>
            <rFont val="Tahoma"/>
            <family val="2"/>
          </rPr>
          <t>Metric = I_FX_IR_I_USDAgainst_WhichCNH_NonFinCustOutsSingapore_Forward_x000D_
Data Type = Bk_Number 19 - 9</t>
        </r>
      </text>
    </comment>
    <comment ref="AM33" authorId="0" shapeId="0" xr:uid="{00000000-0006-0000-3500-0000EB020000}">
      <text>
        <r>
          <rPr>
            <b/>
            <sz val="9"/>
            <color indexed="81"/>
            <rFont val="Tahoma"/>
            <family val="2"/>
          </rPr>
          <t>Metric = I_FX_IR_I_USDAgainst_WhichCNH_NonFinCustOutsSingapore_FxSwap_x000D_
Data Type = Bk_Number 19 - 9</t>
        </r>
      </text>
    </comment>
    <comment ref="AN33" authorId="0" shapeId="0" xr:uid="{00000000-0006-0000-3500-0000EC020000}">
      <text>
        <r>
          <rPr>
            <b/>
            <sz val="9"/>
            <color indexed="81"/>
            <rFont val="Tahoma"/>
            <family val="2"/>
          </rPr>
          <t>Metric = I_FX_IR_I_USDAgainst_WhichCNH_NonFinCustOutsSingapore_CurrencySwap_x000D_
Data Type = Bk_Number 19 - 9</t>
        </r>
      </text>
    </comment>
    <comment ref="AO33" authorId="0" shapeId="0" xr:uid="{00000000-0006-0000-3500-0000ED020000}">
      <text>
        <r>
          <rPr>
            <b/>
            <sz val="9"/>
            <color indexed="81"/>
            <rFont val="Tahoma"/>
            <family val="2"/>
          </rPr>
          <t>Metric = I_FX_IR_I_USDAgainst_WhichCNH_NonFinCustOutsSingapore_OTCOptions_x000D_
Data Type = Bk_Number 19 - 9</t>
        </r>
      </text>
    </comment>
    <comment ref="AP33" authorId="0" shapeId="0" xr:uid="{00000000-0006-0000-3500-0000EE020000}">
      <text>
        <r>
          <rPr>
            <b/>
            <sz val="9"/>
            <color indexed="81"/>
            <rFont val="Tahoma"/>
            <family val="2"/>
          </rPr>
          <t>Metric = I_FX_IR_I_USDAgainst_WhichCNH_NonFinCustOutsSingapore_ExchTradeOptions_x000D_
Data Type = Bk_Number 19 - 9</t>
        </r>
      </text>
    </comment>
    <comment ref="AQ33" authorId="0" shapeId="0" xr:uid="{00000000-0006-0000-3500-0000EF020000}">
      <text>
        <r>
          <rPr>
            <b/>
            <sz val="9"/>
            <color indexed="81"/>
            <rFont val="Tahoma"/>
            <family val="2"/>
          </rPr>
          <t>Metric = I_FX_IR_I_USDAgainst_WhichCNH_NonFinCustOutsSingapore_CurrencyFutures_x000D_
Data Type = Bk_Number 19 - 9</t>
        </r>
      </text>
    </comment>
    <comment ref="B34" authorId="0" shapeId="0" xr:uid="{00000000-0006-0000-3500-0000F0020000}">
      <text>
        <r>
          <rPr>
            <b/>
            <sz val="9"/>
            <color indexed="81"/>
            <rFont val="Tahoma"/>
            <family val="2"/>
          </rPr>
          <t>Metric = I_FX_IR_I_USDAgainst_WhichCNY_BankSingapore_Spot_x000D_
Data Type = Bk_Number 19 - 9</t>
        </r>
      </text>
    </comment>
    <comment ref="C34" authorId="0" shapeId="0" xr:uid="{00000000-0006-0000-3500-0000F1020000}">
      <text>
        <r>
          <rPr>
            <b/>
            <sz val="9"/>
            <color indexed="81"/>
            <rFont val="Tahoma"/>
            <family val="2"/>
          </rPr>
          <t>Metric = I_FX_IR_I_USDAgainst_WhichCNY_BankSingapore_Forward_x000D_
Data Type = Bk_Number 19 - 9</t>
        </r>
      </text>
    </comment>
    <comment ref="D34" authorId="0" shapeId="0" xr:uid="{00000000-0006-0000-3500-0000F2020000}">
      <text>
        <r>
          <rPr>
            <b/>
            <sz val="9"/>
            <color indexed="81"/>
            <rFont val="Tahoma"/>
            <family val="2"/>
          </rPr>
          <t>Metric = I_FX_IR_I_USDAgainst_WhichCNY_BankSingapore_FxSwap_x000D_
Data Type = Bk_Number 19 - 9</t>
        </r>
      </text>
    </comment>
    <comment ref="E34" authorId="0" shapeId="0" xr:uid="{00000000-0006-0000-3500-0000F3020000}">
      <text>
        <r>
          <rPr>
            <b/>
            <sz val="9"/>
            <color indexed="81"/>
            <rFont val="Tahoma"/>
            <family val="2"/>
          </rPr>
          <t>Metric = I_FX_IR_I_USDAgainst_WhichCNY_BankSingapore_CurrencySwap_x000D_
Data Type = Bk_Number 19 - 9</t>
        </r>
      </text>
    </comment>
    <comment ref="F34" authorId="0" shapeId="0" xr:uid="{00000000-0006-0000-3500-0000F4020000}">
      <text>
        <r>
          <rPr>
            <b/>
            <sz val="9"/>
            <color indexed="81"/>
            <rFont val="Tahoma"/>
            <family val="2"/>
          </rPr>
          <t>Metric = I_FX_IR_I_USDAgainst_WhichCNY_BankSingapore_OTCOptions_x000D_
Data Type = Bk_Number 19 - 9</t>
        </r>
      </text>
    </comment>
    <comment ref="G34" authorId="0" shapeId="0" xr:uid="{00000000-0006-0000-3500-0000F5020000}">
      <text>
        <r>
          <rPr>
            <b/>
            <sz val="9"/>
            <color indexed="81"/>
            <rFont val="Tahoma"/>
            <family val="2"/>
          </rPr>
          <t>Metric = I_FX_IR_I_USDAgainst_WhichCNY_BankSingapore_ExchTradeOptions_x000D_
Data Type = Bk_Number 19 - 9</t>
        </r>
      </text>
    </comment>
    <comment ref="H34" authorId="0" shapeId="0" xr:uid="{00000000-0006-0000-3500-0000F6020000}">
      <text>
        <r>
          <rPr>
            <b/>
            <sz val="9"/>
            <color indexed="81"/>
            <rFont val="Tahoma"/>
            <family val="2"/>
          </rPr>
          <t>Metric = I_FX_IR_I_USDAgainst_WhichCNY_BankSingapore_CurrencyFutures_x000D_
Data Type = Bk_Number 19 - 9</t>
        </r>
      </text>
    </comment>
    <comment ref="I34" authorId="0" shapeId="0" xr:uid="{00000000-0006-0000-3500-0000F7020000}">
      <text>
        <r>
          <rPr>
            <b/>
            <sz val="9"/>
            <color indexed="81"/>
            <rFont val="Tahoma"/>
            <family val="2"/>
          </rPr>
          <t>Metric = I_FX_IR_I_USDAgainst_WhichCNY_NonBankFinInstSingapore_Spot_x000D_
Data Type = Bk_Number 19 - 9</t>
        </r>
      </text>
    </comment>
    <comment ref="J34" authorId="0" shapeId="0" xr:uid="{00000000-0006-0000-3500-0000F8020000}">
      <text>
        <r>
          <rPr>
            <b/>
            <sz val="9"/>
            <color indexed="81"/>
            <rFont val="Tahoma"/>
            <family val="2"/>
          </rPr>
          <t>Metric = I_FX_IR_I_USDAgainst_WhichCNY_NonBankFinInstSingapore_Forward_x000D_
Data Type = Bk_Number 19 - 9</t>
        </r>
      </text>
    </comment>
    <comment ref="K34" authorId="0" shapeId="0" xr:uid="{00000000-0006-0000-3500-0000F9020000}">
      <text>
        <r>
          <rPr>
            <b/>
            <sz val="9"/>
            <color indexed="81"/>
            <rFont val="Tahoma"/>
            <family val="2"/>
          </rPr>
          <t>Metric = I_FX_IR_I_USDAgainst_WhichCNY_NonBankFinInstSingapore_FxSwap_x000D_
Data Type = Bk_Number 19 - 9</t>
        </r>
      </text>
    </comment>
    <comment ref="L34" authorId="0" shapeId="0" xr:uid="{00000000-0006-0000-3500-0000FA020000}">
      <text>
        <r>
          <rPr>
            <b/>
            <sz val="9"/>
            <color indexed="81"/>
            <rFont val="Tahoma"/>
            <family val="2"/>
          </rPr>
          <t>Metric = I_FX_IR_I_USDAgainst_WhichCNY_NonBankFinInstSingapore_CurrencySwap_x000D_
Data Type = Bk_Number 19 - 9</t>
        </r>
      </text>
    </comment>
    <comment ref="M34" authorId="0" shapeId="0" xr:uid="{00000000-0006-0000-3500-0000FB020000}">
      <text>
        <r>
          <rPr>
            <b/>
            <sz val="9"/>
            <color indexed="81"/>
            <rFont val="Tahoma"/>
            <family val="2"/>
          </rPr>
          <t>Metric = I_FX_IR_I_USDAgainst_WhichCNY_NonBankFinInstSingapore_OTCOptions_x000D_
Data Type = Bk_Number 19 - 9</t>
        </r>
      </text>
    </comment>
    <comment ref="N34" authorId="0" shapeId="0" xr:uid="{00000000-0006-0000-3500-0000FC020000}">
      <text>
        <r>
          <rPr>
            <b/>
            <sz val="9"/>
            <color indexed="81"/>
            <rFont val="Tahoma"/>
            <family val="2"/>
          </rPr>
          <t>Metric = I_FX_IR_I_USDAgainst_WhichCNY_NonBankFinInstSingapore_ExchTradeOptions_x000D_
Data Type = Bk_Number 19 - 9</t>
        </r>
      </text>
    </comment>
    <comment ref="O34" authorId="0" shapeId="0" xr:uid="{00000000-0006-0000-3500-0000FD020000}">
      <text>
        <r>
          <rPr>
            <b/>
            <sz val="9"/>
            <color indexed="81"/>
            <rFont val="Tahoma"/>
            <family val="2"/>
          </rPr>
          <t>Metric = I_FX_IR_I_USDAgainst_WhichCNY_NonBankFinInstSingapore_CurrencyFutures_x000D_
Data Type = Bk_Number 19 - 9</t>
        </r>
      </text>
    </comment>
    <comment ref="P34" authorId="0" shapeId="0" xr:uid="{00000000-0006-0000-3500-0000FE020000}">
      <text>
        <r>
          <rPr>
            <b/>
            <sz val="9"/>
            <color indexed="81"/>
            <rFont val="Tahoma"/>
            <family val="2"/>
          </rPr>
          <t>Metric = I_FX_IR_I_USDAgainst_WhichCNY_TotTrans_NonBankCustSingapore_Spot_x000D_
Data Type = Bk_Number 19 - 9</t>
        </r>
      </text>
    </comment>
    <comment ref="Q34" authorId="0" shapeId="0" xr:uid="{00000000-0006-0000-3500-0000FF020000}">
      <text>
        <r>
          <rPr>
            <b/>
            <sz val="9"/>
            <color indexed="81"/>
            <rFont val="Tahoma"/>
            <family val="2"/>
          </rPr>
          <t>Metric = I_FX_IR_I_USDAgainst_WhichCNY_TotTrans_NonBankCustSingapore_Forward_x000D_
Data Type = Bk_Number 19 - 9</t>
        </r>
      </text>
    </comment>
    <comment ref="R34" authorId="0" shapeId="0" xr:uid="{00000000-0006-0000-3500-000000030000}">
      <text>
        <r>
          <rPr>
            <b/>
            <sz val="9"/>
            <color indexed="81"/>
            <rFont val="Tahoma"/>
            <family val="2"/>
          </rPr>
          <t>Metric = I_FX_IR_I_USDAgainst_WhichCNY_TotTrans_NonBankCustSingapore_FxSwap_x000D_
Data Type = Bk_Number 19 - 9</t>
        </r>
      </text>
    </comment>
    <comment ref="S34" authorId="0" shapeId="0" xr:uid="{00000000-0006-0000-3500-000001030000}">
      <text>
        <r>
          <rPr>
            <b/>
            <sz val="9"/>
            <color indexed="81"/>
            <rFont val="Tahoma"/>
            <family val="2"/>
          </rPr>
          <t>Metric = I_FX_IR_I_USDAgainst_WhichCNY_TotTrans_NonBankCustSingapore_CurrencySwap_x000D_
Data Type = Bk_Number 19 - 9</t>
        </r>
      </text>
    </comment>
    <comment ref="T34" authorId="0" shapeId="0" xr:uid="{00000000-0006-0000-3500-000002030000}">
      <text>
        <r>
          <rPr>
            <b/>
            <sz val="9"/>
            <color indexed="81"/>
            <rFont val="Tahoma"/>
            <family val="2"/>
          </rPr>
          <t>Metric = I_FX_IR_I_USDAgainst_WhichCNY_TotTrans_NonBankCustSingapore_OTCOptions_x000D_
Data Type = Bk_Number 19 - 9</t>
        </r>
      </text>
    </comment>
    <comment ref="U34" authorId="0" shapeId="0" xr:uid="{00000000-0006-0000-3500-000003030000}">
      <text>
        <r>
          <rPr>
            <b/>
            <sz val="9"/>
            <color indexed="81"/>
            <rFont val="Tahoma"/>
            <family val="2"/>
          </rPr>
          <t>Metric = I_FX_IR_I_USDAgainst_WhichCNY_TotTrans_NonBankCustSingapore_ExchTradeOptions_x000D_
Data Type = Bk_Number 19 - 9</t>
        </r>
      </text>
    </comment>
    <comment ref="V34" authorId="0" shapeId="0" xr:uid="{00000000-0006-0000-3500-000004030000}">
      <text>
        <r>
          <rPr>
            <b/>
            <sz val="9"/>
            <color indexed="81"/>
            <rFont val="Tahoma"/>
            <family val="2"/>
          </rPr>
          <t>Metric = I_FX_IR_I_USDAgainst_WhichCNY_TotTrans_NonBankCustSingapore_CurrencyFutures_x000D_
Data Type = Bk_Number 19 - 9</t>
        </r>
      </text>
    </comment>
    <comment ref="W34" authorId="0" shapeId="0" xr:uid="{00000000-0006-0000-3500-000005030000}">
      <text>
        <r>
          <rPr>
            <b/>
            <sz val="9"/>
            <color indexed="81"/>
            <rFont val="Tahoma"/>
            <family val="2"/>
          </rPr>
          <t>Metric = I_FX_IR_I_USDAgainst_WhichCNY_BankOutsSingapore_Spot_x000D_
Data Type = Bk_Number 19 - 9</t>
        </r>
      </text>
    </comment>
    <comment ref="X34" authorId="0" shapeId="0" xr:uid="{00000000-0006-0000-3500-000006030000}">
      <text>
        <r>
          <rPr>
            <b/>
            <sz val="9"/>
            <color indexed="81"/>
            <rFont val="Tahoma"/>
            <family val="2"/>
          </rPr>
          <t>Metric = I_FX_IR_I_USDAgainst_WhichCNY_BankOutsSingapore_Forward_x000D_
Data Type = Bk_Number 19 - 9</t>
        </r>
      </text>
    </comment>
    <comment ref="Y34" authorId="0" shapeId="0" xr:uid="{00000000-0006-0000-3500-000007030000}">
      <text>
        <r>
          <rPr>
            <b/>
            <sz val="9"/>
            <color indexed="81"/>
            <rFont val="Tahoma"/>
            <family val="2"/>
          </rPr>
          <t>Metric = I_FX_IR_I_USDAgainst_WhichCNY_BankOutsSingapore_FxSwap_x000D_
Data Type = Bk_Number 19 - 9</t>
        </r>
      </text>
    </comment>
    <comment ref="Z34" authorId="0" shapeId="0" xr:uid="{00000000-0006-0000-3500-000008030000}">
      <text>
        <r>
          <rPr>
            <b/>
            <sz val="9"/>
            <color indexed="81"/>
            <rFont val="Tahoma"/>
            <family val="2"/>
          </rPr>
          <t>Metric = I_FX_IR_I_USDAgainst_WhichCNY_BankOutsSingapore_CurrencySwap_x000D_
Data Type = Bk_Number 19 - 9</t>
        </r>
      </text>
    </comment>
    <comment ref="AA34" authorId="0" shapeId="0" xr:uid="{00000000-0006-0000-3500-000009030000}">
      <text>
        <r>
          <rPr>
            <b/>
            <sz val="9"/>
            <color indexed="81"/>
            <rFont val="Tahoma"/>
            <family val="2"/>
          </rPr>
          <t>Metric = I_FX_IR_I_USDAgainst_WhichCNY_BankOutsSingapore_OTCOptions_x000D_
Data Type = Bk_Number 19 - 9</t>
        </r>
      </text>
    </comment>
    <comment ref="AB34" authorId="0" shapeId="0" xr:uid="{00000000-0006-0000-3500-00000A030000}">
      <text>
        <r>
          <rPr>
            <b/>
            <sz val="9"/>
            <color indexed="81"/>
            <rFont val="Tahoma"/>
            <family val="2"/>
          </rPr>
          <t>Metric = I_FX_IR_I_USDAgainst_WhichCNY_BankOutsSingapore_ExchTradeOptions_x000D_
Data Type = Bk_Number 19 - 9</t>
        </r>
      </text>
    </comment>
    <comment ref="AC34" authorId="0" shapeId="0" xr:uid="{00000000-0006-0000-3500-00000B030000}">
      <text>
        <r>
          <rPr>
            <b/>
            <sz val="9"/>
            <color indexed="81"/>
            <rFont val="Tahoma"/>
            <family val="2"/>
          </rPr>
          <t>Metric = I_FX_IR_I_USDAgainst_WhichCNY_BankOutsSingapore_CurrencyFutures_x000D_
Data Type = Bk_Number 19 - 9</t>
        </r>
      </text>
    </comment>
    <comment ref="AD34" authorId="0" shapeId="0" xr:uid="{00000000-0006-0000-3500-00000C030000}">
      <text>
        <r>
          <rPr>
            <b/>
            <sz val="9"/>
            <color indexed="81"/>
            <rFont val="Tahoma"/>
            <family val="2"/>
          </rPr>
          <t>Metric = I_FX_IR_I_USDAgainst_WhichCNY_NonBankFinInstOutsSingapore_Spot_x000D_
Data Type = Bk_Number 19 - 9</t>
        </r>
      </text>
    </comment>
    <comment ref="AE34" authorId="0" shapeId="0" xr:uid="{00000000-0006-0000-3500-00000D030000}">
      <text>
        <r>
          <rPr>
            <b/>
            <sz val="9"/>
            <color indexed="81"/>
            <rFont val="Tahoma"/>
            <family val="2"/>
          </rPr>
          <t>Metric = I_FX_IR_I_USDAgainst_WhichCNY_NonBankFinInstOutsSingapore_Forward_x000D_
Data Type = Bk_Number 19 - 9</t>
        </r>
      </text>
    </comment>
    <comment ref="AF34" authorId="0" shapeId="0" xr:uid="{00000000-0006-0000-3500-00000E030000}">
      <text>
        <r>
          <rPr>
            <b/>
            <sz val="9"/>
            <color indexed="81"/>
            <rFont val="Tahoma"/>
            <family val="2"/>
          </rPr>
          <t>Metric = I_FX_IR_I_USDAgainst_WhichCNY_NonBankFinInstOutsSingapore_FxSwap_x000D_
Data Type = Bk_Number 19 - 9</t>
        </r>
      </text>
    </comment>
    <comment ref="AG34" authorId="0" shapeId="0" xr:uid="{00000000-0006-0000-3500-00000F030000}">
      <text>
        <r>
          <rPr>
            <b/>
            <sz val="9"/>
            <color indexed="81"/>
            <rFont val="Tahoma"/>
            <family val="2"/>
          </rPr>
          <t>Metric = I_FX_IR_I_USDAgainst_WhichCNY_NonBankFinInstOutsSingapore_CurrencySwap_x000D_
Data Type = Bk_Number 19 - 9</t>
        </r>
      </text>
    </comment>
    <comment ref="AH34" authorId="0" shapeId="0" xr:uid="{00000000-0006-0000-3500-000010030000}">
      <text>
        <r>
          <rPr>
            <b/>
            <sz val="9"/>
            <color indexed="81"/>
            <rFont val="Tahoma"/>
            <family val="2"/>
          </rPr>
          <t>Metric = I_FX_IR_I_USDAgainst_WhichCNY_NonBankFinInstOutsSingapore_OTCOptions_x000D_
Data Type = Bk_Number 19 - 9</t>
        </r>
      </text>
    </comment>
    <comment ref="AI34" authorId="0" shapeId="0" xr:uid="{00000000-0006-0000-3500-000011030000}">
      <text>
        <r>
          <rPr>
            <b/>
            <sz val="9"/>
            <color indexed="81"/>
            <rFont val="Tahoma"/>
            <family val="2"/>
          </rPr>
          <t>Metric = I_FX_IR_I_USDAgainst_WhichCNY_NonBankFinInstOutsSingapore_ExchTradeOptions_x000D_
Data Type = Bk_Number 19 - 9</t>
        </r>
      </text>
    </comment>
    <comment ref="AJ34" authorId="0" shapeId="0" xr:uid="{00000000-0006-0000-3500-000012030000}">
      <text>
        <r>
          <rPr>
            <b/>
            <sz val="9"/>
            <color indexed="81"/>
            <rFont val="Tahoma"/>
            <family val="2"/>
          </rPr>
          <t>Metric = I_FX_IR_I_USDAgainst_WhichCNY_NonBankFinInstOutsSingapore_CurrencyFutures_x000D_
Data Type = Bk_Number 19 - 9</t>
        </r>
      </text>
    </comment>
    <comment ref="AK34" authorId="0" shapeId="0" xr:uid="{00000000-0006-0000-3500-000013030000}">
      <text>
        <r>
          <rPr>
            <b/>
            <sz val="9"/>
            <color indexed="81"/>
            <rFont val="Tahoma"/>
            <family val="2"/>
          </rPr>
          <t>Metric = I_FX_IR_I_USDAgainst_WhichCNY_NonFinCustOutsSingapore_Spot_x000D_
Data Type = Bk_Number 19 - 9</t>
        </r>
      </text>
    </comment>
    <comment ref="AL34" authorId="0" shapeId="0" xr:uid="{00000000-0006-0000-3500-000014030000}">
      <text>
        <r>
          <rPr>
            <b/>
            <sz val="9"/>
            <color indexed="81"/>
            <rFont val="Tahoma"/>
            <family val="2"/>
          </rPr>
          <t>Metric = I_FX_IR_I_USDAgainst_WhichCNY_NonFinCustOutsSingapore_Forward_x000D_
Data Type = Bk_Number 19 - 9</t>
        </r>
      </text>
    </comment>
    <comment ref="AM34" authorId="0" shapeId="0" xr:uid="{00000000-0006-0000-3500-000015030000}">
      <text>
        <r>
          <rPr>
            <b/>
            <sz val="9"/>
            <color indexed="81"/>
            <rFont val="Tahoma"/>
            <family val="2"/>
          </rPr>
          <t>Metric = I_FX_IR_I_USDAgainst_WhichCNY_NonFinCustOutsSingapore_FxSwap_x000D_
Data Type = Bk_Number 19 - 9</t>
        </r>
      </text>
    </comment>
    <comment ref="AN34" authorId="0" shapeId="0" xr:uid="{00000000-0006-0000-3500-000016030000}">
      <text>
        <r>
          <rPr>
            <b/>
            <sz val="9"/>
            <color indexed="81"/>
            <rFont val="Tahoma"/>
            <family val="2"/>
          </rPr>
          <t>Metric = I_FX_IR_I_USDAgainst_WhichCNY_NonFinCustOutsSingapore_CurrencySwap_x000D_
Data Type = Bk_Number 19 - 9</t>
        </r>
      </text>
    </comment>
    <comment ref="AO34" authorId="0" shapeId="0" xr:uid="{00000000-0006-0000-3500-000017030000}">
      <text>
        <r>
          <rPr>
            <b/>
            <sz val="9"/>
            <color indexed="81"/>
            <rFont val="Tahoma"/>
            <family val="2"/>
          </rPr>
          <t>Metric = I_FX_IR_I_USDAgainst_WhichCNY_NonFinCustOutsSingapore_OTCOptions_x000D_
Data Type = Bk_Number 19 - 9</t>
        </r>
      </text>
    </comment>
    <comment ref="AP34" authorId="0" shapeId="0" xr:uid="{00000000-0006-0000-3500-000018030000}">
      <text>
        <r>
          <rPr>
            <b/>
            <sz val="9"/>
            <color indexed="81"/>
            <rFont val="Tahoma"/>
            <family val="2"/>
          </rPr>
          <t>Metric = I_FX_IR_I_USDAgainst_WhichCNY_NonFinCustOutsSingapore_ExchTradeOptions_x000D_
Data Type = Bk_Number 19 - 9</t>
        </r>
      </text>
    </comment>
    <comment ref="AQ34" authorId="0" shapeId="0" xr:uid="{00000000-0006-0000-3500-000019030000}">
      <text>
        <r>
          <rPr>
            <b/>
            <sz val="9"/>
            <color indexed="81"/>
            <rFont val="Tahoma"/>
            <family val="2"/>
          </rPr>
          <t>Metric = I_FX_IR_I_USDAgainst_WhichCNY_NonFinCustOutsSingapore_CurrencyFutures_x000D_
Data Type = Bk_Number 19 - 9</t>
        </r>
      </text>
    </comment>
    <comment ref="B35" authorId="0" shapeId="0" xr:uid="{00000000-0006-0000-3500-00001A030000}">
      <text>
        <r>
          <rPr>
            <b/>
            <sz val="9"/>
            <color indexed="81"/>
            <rFont val="Tahoma"/>
            <family val="2"/>
          </rPr>
          <t>Metric = I_FX_IR_I_USD_BankSingapore_Spot_Amount_x000D_
Data Type = Bk_Number 19 - 9_x000D_
Bk_Currency = AUD</t>
        </r>
      </text>
    </comment>
    <comment ref="C35" authorId="0" shapeId="0" xr:uid="{00000000-0006-0000-3500-00001B030000}">
      <text>
        <r>
          <rPr>
            <b/>
            <sz val="9"/>
            <color indexed="81"/>
            <rFont val="Tahoma"/>
            <family val="2"/>
          </rPr>
          <t>Metric = I_FX_IR_I_USD_BankSingapore_Forward_Amount_x000D_
Data Type = Bk_Number 19 - 9_x000D_
Bk_Currency = AUD</t>
        </r>
      </text>
    </comment>
    <comment ref="D35" authorId="0" shapeId="0" xr:uid="{00000000-0006-0000-3500-00001C030000}">
      <text>
        <r>
          <rPr>
            <b/>
            <sz val="9"/>
            <color indexed="81"/>
            <rFont val="Tahoma"/>
            <family val="2"/>
          </rPr>
          <t>Metric = I_FX_IR_I_USD_BankSingapore_FxSwap_Amount_x000D_
Data Type = Bk_Number 19 - 9_x000D_
Bk_Currency = AUD</t>
        </r>
      </text>
    </comment>
    <comment ref="E35" authorId="0" shapeId="0" xr:uid="{00000000-0006-0000-3500-00001D030000}">
      <text>
        <r>
          <rPr>
            <b/>
            <sz val="9"/>
            <color indexed="81"/>
            <rFont val="Tahoma"/>
            <family val="2"/>
          </rPr>
          <t>Metric = I_FX_IR_I_USD_BankSingapore_CurrencySwap_Amount_x000D_
Data Type = Bk_Number 19 - 9_x000D_
Bk_Currency = AUD</t>
        </r>
      </text>
    </comment>
    <comment ref="F35" authorId="0" shapeId="0" xr:uid="{00000000-0006-0000-3500-00001E030000}">
      <text>
        <r>
          <rPr>
            <b/>
            <sz val="9"/>
            <color indexed="81"/>
            <rFont val="Tahoma"/>
            <family val="2"/>
          </rPr>
          <t>Metric = I_FX_IR_I_USD_BankSingapore_OTCOptions_Amount_x000D_
Data Type = Bk_Number 19 - 9_x000D_
Bk_Currency = AUD</t>
        </r>
      </text>
    </comment>
    <comment ref="I35" authorId="0" shapeId="0" xr:uid="{00000000-0006-0000-3500-00001F030000}">
      <text>
        <r>
          <rPr>
            <b/>
            <sz val="9"/>
            <color indexed="81"/>
            <rFont val="Tahoma"/>
            <family val="2"/>
          </rPr>
          <t>Metric = I_FX_IR_I_USD_NonBankFinInstSingapore_Spot_Amount_x000D_
Data Type = Bk_Number 19 - 9_x000D_
Bk_Currency = AUD</t>
        </r>
      </text>
    </comment>
    <comment ref="J35" authorId="0" shapeId="0" xr:uid="{00000000-0006-0000-3500-000020030000}">
      <text>
        <r>
          <rPr>
            <b/>
            <sz val="9"/>
            <color indexed="81"/>
            <rFont val="Tahoma"/>
            <family val="2"/>
          </rPr>
          <t>Metric = I_FX_IR_I_USD_NonBankFinInstSingapore_Forward_Amount_x000D_
Data Type = Bk_Number 19 - 9_x000D_
Bk_Currency = AUD</t>
        </r>
      </text>
    </comment>
    <comment ref="K35" authorId="0" shapeId="0" xr:uid="{00000000-0006-0000-3500-000021030000}">
      <text>
        <r>
          <rPr>
            <b/>
            <sz val="9"/>
            <color indexed="81"/>
            <rFont val="Tahoma"/>
            <family val="2"/>
          </rPr>
          <t>Metric = I_FX_IR_I_USD_NonBankFinInstSingapore_FxSwap_Amount_x000D_
Data Type = Bk_Number 19 - 9_x000D_
Bk_Currency = AUD</t>
        </r>
      </text>
    </comment>
    <comment ref="L35" authorId="0" shapeId="0" xr:uid="{00000000-0006-0000-3500-000022030000}">
      <text>
        <r>
          <rPr>
            <b/>
            <sz val="9"/>
            <color indexed="81"/>
            <rFont val="Tahoma"/>
            <family val="2"/>
          </rPr>
          <t>Metric = I_FX_IR_I_USD_NonBankFinInstSingapore_CurrencySwap_Amount_x000D_
Data Type = Bk_Number 19 - 9_x000D_
Bk_Currency = AUD</t>
        </r>
      </text>
    </comment>
    <comment ref="M35" authorId="0" shapeId="0" xr:uid="{00000000-0006-0000-3500-000023030000}">
      <text>
        <r>
          <rPr>
            <b/>
            <sz val="9"/>
            <color indexed="81"/>
            <rFont val="Tahoma"/>
            <family val="2"/>
          </rPr>
          <t>Metric = I_FX_IR_I_USD_NonBankFinInstSingapore_OTCOptions_Amount_x000D_
Data Type = Bk_Number 19 - 9_x000D_
Bk_Currency = AUD</t>
        </r>
      </text>
    </comment>
    <comment ref="P35" authorId="0" shapeId="0" xr:uid="{00000000-0006-0000-3500-000024030000}">
      <text>
        <r>
          <rPr>
            <b/>
            <sz val="9"/>
            <color indexed="81"/>
            <rFont val="Tahoma"/>
            <family val="2"/>
          </rPr>
          <t>Metric = I_FX_IR_I_USD_TotTrans_NonBankCustSingapore_Spot_Amount_x000D_
Data Type = Bk_Number 19 - 9_x000D_
Bk_Currency = AUD</t>
        </r>
      </text>
    </comment>
    <comment ref="Q35" authorId="0" shapeId="0" xr:uid="{00000000-0006-0000-3500-000025030000}">
      <text>
        <r>
          <rPr>
            <b/>
            <sz val="9"/>
            <color indexed="81"/>
            <rFont val="Tahoma"/>
            <family val="2"/>
          </rPr>
          <t>Metric = I_FX_IR_I_USD_TotTrans_NonBankCustSingapore_Forward_Amount_x000D_
Data Type = Bk_Number 19 - 9_x000D_
Bk_Currency = AUD</t>
        </r>
      </text>
    </comment>
    <comment ref="R35" authorId="0" shapeId="0" xr:uid="{00000000-0006-0000-3500-000026030000}">
      <text>
        <r>
          <rPr>
            <b/>
            <sz val="9"/>
            <color indexed="81"/>
            <rFont val="Tahoma"/>
            <family val="2"/>
          </rPr>
          <t>Metric = I_FX_IR_I_USD_TotTrans_NonBankCustSingapore_FxSwap_Amount_x000D_
Data Type = Bk_Number 19 - 9_x000D_
Bk_Currency = AUD</t>
        </r>
      </text>
    </comment>
    <comment ref="S35" authorId="0" shapeId="0" xr:uid="{00000000-0006-0000-3500-000027030000}">
      <text>
        <r>
          <rPr>
            <b/>
            <sz val="9"/>
            <color indexed="81"/>
            <rFont val="Tahoma"/>
            <family val="2"/>
          </rPr>
          <t>Metric = I_FX_IR_I_USD_TotTrans_NonBankCustSingapore_CurrencySwap_Amount_x000D_
Data Type = Bk_Number 19 - 9_x000D_
Bk_Currency = AUD</t>
        </r>
      </text>
    </comment>
    <comment ref="T35" authorId="0" shapeId="0" xr:uid="{00000000-0006-0000-3500-000028030000}">
      <text>
        <r>
          <rPr>
            <b/>
            <sz val="9"/>
            <color indexed="81"/>
            <rFont val="Tahoma"/>
            <family val="2"/>
          </rPr>
          <t>Metric = I_FX_IR_I_USD_TotTrans_NonBankCustSingapore_OTCOptions_Amount_x000D_
Data Type = Bk_Number 19 - 9_x000D_
Bk_Currency = AUD</t>
        </r>
      </text>
    </comment>
    <comment ref="W35" authorId="0" shapeId="0" xr:uid="{00000000-0006-0000-3500-000029030000}">
      <text>
        <r>
          <rPr>
            <b/>
            <sz val="9"/>
            <color indexed="81"/>
            <rFont val="Tahoma"/>
            <family val="2"/>
          </rPr>
          <t>Metric = I_FX_IR_I_USD_BankOutsSingapore_Spot_Amount_x000D_
Data Type = Bk_Number 19 - 9_x000D_
Bk_Currency = AUD</t>
        </r>
      </text>
    </comment>
    <comment ref="X35" authorId="0" shapeId="0" xr:uid="{00000000-0006-0000-3500-00002A030000}">
      <text>
        <r>
          <rPr>
            <b/>
            <sz val="9"/>
            <color indexed="81"/>
            <rFont val="Tahoma"/>
            <family val="2"/>
          </rPr>
          <t>Metric = I_FX_IR_I_USD_BankOutsSingapore_Forward_Amount_x000D_
Data Type = Bk_Number 19 - 9_x000D_
Bk_Currency = AUD</t>
        </r>
      </text>
    </comment>
    <comment ref="Y35" authorId="0" shapeId="0" xr:uid="{00000000-0006-0000-3500-00002B030000}">
      <text>
        <r>
          <rPr>
            <b/>
            <sz val="9"/>
            <color indexed="81"/>
            <rFont val="Tahoma"/>
            <family val="2"/>
          </rPr>
          <t>Metric = I_FX_IR_I_USD_BankOutsSingapore_FxSwap_Amount_x000D_
Data Type = Bk_Number 19 - 9_x000D_
Bk_Currency = AUD</t>
        </r>
      </text>
    </comment>
    <comment ref="Z35" authorId="0" shapeId="0" xr:uid="{00000000-0006-0000-3500-00002C030000}">
      <text>
        <r>
          <rPr>
            <b/>
            <sz val="9"/>
            <color indexed="81"/>
            <rFont val="Tahoma"/>
            <family val="2"/>
          </rPr>
          <t>Metric = I_FX_IR_I_USD_BankOutsSingapore_CurrencySwap_Amount_x000D_
Data Type = Bk_Number 19 - 9_x000D_
Bk_Currency = AUD</t>
        </r>
      </text>
    </comment>
    <comment ref="AA35" authorId="0" shapeId="0" xr:uid="{00000000-0006-0000-3500-00002D030000}">
      <text>
        <r>
          <rPr>
            <b/>
            <sz val="9"/>
            <color indexed="81"/>
            <rFont val="Tahoma"/>
            <family val="2"/>
          </rPr>
          <t>Metric = I_FX_IR_I_USD_BankOutsSingapore_OTCOptions_Amount_x000D_
Data Type = Bk_Number 19 - 9_x000D_
Bk_Currency = AUD</t>
        </r>
      </text>
    </comment>
    <comment ref="AD35" authorId="0" shapeId="0" xr:uid="{00000000-0006-0000-3500-00002E030000}">
      <text>
        <r>
          <rPr>
            <b/>
            <sz val="9"/>
            <color indexed="81"/>
            <rFont val="Tahoma"/>
            <family val="2"/>
          </rPr>
          <t>Metric = I_FX_IR_I_USD_NonBankFinInstOutsSingapore_Spot_Amount_x000D_
Data Type = Bk_Number 19 - 9_x000D_
Bk_Currency = AUD</t>
        </r>
      </text>
    </comment>
    <comment ref="AE35" authorId="0" shapeId="0" xr:uid="{00000000-0006-0000-3500-00002F030000}">
      <text>
        <r>
          <rPr>
            <b/>
            <sz val="9"/>
            <color indexed="81"/>
            <rFont val="Tahoma"/>
            <family val="2"/>
          </rPr>
          <t>Metric = I_FX_IR_I_USD_NonBankFinInstOutsSingapore_Forward_Amount_x000D_
Data Type = Bk_Number 19 - 9_x000D_
Bk_Currency = AUD</t>
        </r>
      </text>
    </comment>
    <comment ref="AF35" authorId="0" shapeId="0" xr:uid="{00000000-0006-0000-3500-000030030000}">
      <text>
        <r>
          <rPr>
            <b/>
            <sz val="9"/>
            <color indexed="81"/>
            <rFont val="Tahoma"/>
            <family val="2"/>
          </rPr>
          <t>Metric = I_FX_IR_I_USD_NonBankFinInstOutsSingapore_FxSwap_Amount_x000D_
Data Type = Bk_Number 19 - 9_x000D_
Bk_Currency = AUD</t>
        </r>
      </text>
    </comment>
    <comment ref="AG35" authorId="0" shapeId="0" xr:uid="{00000000-0006-0000-3500-000031030000}">
      <text>
        <r>
          <rPr>
            <b/>
            <sz val="9"/>
            <color indexed="81"/>
            <rFont val="Tahoma"/>
            <family val="2"/>
          </rPr>
          <t>Metric = I_FX_IR_I_USD_NonBankFinInstOutsSingapore_CurrencySwap_Amount_x000D_
Data Type = Bk_Number 19 - 9_x000D_
Bk_Currency = AUD</t>
        </r>
      </text>
    </comment>
    <comment ref="AH35" authorId="0" shapeId="0" xr:uid="{00000000-0006-0000-3500-000032030000}">
      <text>
        <r>
          <rPr>
            <b/>
            <sz val="9"/>
            <color indexed="81"/>
            <rFont val="Tahoma"/>
            <family val="2"/>
          </rPr>
          <t>Metric = I_FX_IR_I_USD_NonBankFinInstOutsSingapore_OTCOptions_Amount_x000D_
Data Type = Bk_Number 19 - 9_x000D_
Bk_Currency = AUD</t>
        </r>
      </text>
    </comment>
    <comment ref="AK35" authorId="0" shapeId="0" xr:uid="{00000000-0006-0000-3500-000033030000}">
      <text>
        <r>
          <rPr>
            <b/>
            <sz val="9"/>
            <color indexed="81"/>
            <rFont val="Tahoma"/>
            <family val="2"/>
          </rPr>
          <t>Metric = I_FX_IR_I_USD_NonFinCustOutsSingapore_Spot_Amount_x000D_
Data Type = Bk_Number 19 - 9_x000D_
Bk_Currency = AUD</t>
        </r>
      </text>
    </comment>
    <comment ref="AL35" authorId="0" shapeId="0" xr:uid="{00000000-0006-0000-3500-000034030000}">
      <text>
        <r>
          <rPr>
            <b/>
            <sz val="9"/>
            <color indexed="81"/>
            <rFont val="Tahoma"/>
            <family val="2"/>
          </rPr>
          <t>Metric = I_FX_IR_I_USD_NonFinCustOutsSingapore_Forward_Amount_x000D_
Data Type = Bk_Number 19 - 9_x000D_
Bk_Currency = AUD</t>
        </r>
      </text>
    </comment>
    <comment ref="AM35" authorId="0" shapeId="0" xr:uid="{00000000-0006-0000-3500-000035030000}">
      <text>
        <r>
          <rPr>
            <b/>
            <sz val="9"/>
            <color indexed="81"/>
            <rFont val="Tahoma"/>
            <family val="2"/>
          </rPr>
          <t>Metric = I_FX_IR_I_USD_NonFinCustOutsSingapore_FxSwap_Amount_x000D_
Data Type = Bk_Number 19 - 9_x000D_
Bk_Currency = AUD</t>
        </r>
      </text>
    </comment>
    <comment ref="AN35" authorId="0" shapeId="0" xr:uid="{00000000-0006-0000-3500-000036030000}">
      <text>
        <r>
          <rPr>
            <b/>
            <sz val="9"/>
            <color indexed="81"/>
            <rFont val="Tahoma"/>
            <family val="2"/>
          </rPr>
          <t>Metric = I_FX_IR_I_USD_NonFinCustOutsSingapore_CurrencySwap_Amount_x000D_
Data Type = Bk_Number 19 - 9_x000D_
Bk_Currency = AUD</t>
        </r>
      </text>
    </comment>
    <comment ref="AO35" authorId="0" shapeId="0" xr:uid="{00000000-0006-0000-3500-000037030000}">
      <text>
        <r>
          <rPr>
            <b/>
            <sz val="9"/>
            <color indexed="81"/>
            <rFont val="Tahoma"/>
            <family val="2"/>
          </rPr>
          <t>Metric = I_FX_IR_I_USD_NonFinCustOutsSingapore_OTCOptions_Amount_x000D_
Data Type = Bk_Number 19 - 9_x000D_
Bk_Currency = AUD</t>
        </r>
      </text>
    </comment>
    <comment ref="B36" authorId="0" shapeId="0" xr:uid="{00000000-0006-0000-3500-000038030000}">
      <text>
        <r>
          <rPr>
            <b/>
            <sz val="9"/>
            <color indexed="81"/>
            <rFont val="Tahoma"/>
            <family val="2"/>
          </rPr>
          <t>Metric = I_FX_IR_I_USD_BankSingapore_Spot_Amount_x000D_
Data Type = Bk_Number 19 - 9_x000D_
Bk_Currency = GBP</t>
        </r>
      </text>
    </comment>
    <comment ref="C36" authorId="0" shapeId="0" xr:uid="{00000000-0006-0000-3500-000039030000}">
      <text>
        <r>
          <rPr>
            <b/>
            <sz val="9"/>
            <color indexed="81"/>
            <rFont val="Tahoma"/>
            <family val="2"/>
          </rPr>
          <t>Metric = I_FX_IR_I_USD_BankSingapore_Forward_Amount_x000D_
Data Type = Bk_Number 19 - 9_x000D_
Bk_Currency = GBP</t>
        </r>
      </text>
    </comment>
    <comment ref="D36" authorId="0" shapeId="0" xr:uid="{00000000-0006-0000-3500-00003A030000}">
      <text>
        <r>
          <rPr>
            <b/>
            <sz val="9"/>
            <color indexed="81"/>
            <rFont val="Tahoma"/>
            <family val="2"/>
          </rPr>
          <t>Metric = I_FX_IR_I_USD_BankSingapore_FxSwap_Amount_x000D_
Data Type = Bk_Number 19 - 9_x000D_
Bk_Currency = GBP</t>
        </r>
      </text>
    </comment>
    <comment ref="E36" authorId="0" shapeId="0" xr:uid="{00000000-0006-0000-3500-00003B030000}">
      <text>
        <r>
          <rPr>
            <b/>
            <sz val="9"/>
            <color indexed="81"/>
            <rFont val="Tahoma"/>
            <family val="2"/>
          </rPr>
          <t>Metric = I_FX_IR_I_USD_BankSingapore_CurrencySwap_Amount_x000D_
Data Type = Bk_Number 19 - 9_x000D_
Bk_Currency = GBP</t>
        </r>
      </text>
    </comment>
    <comment ref="F36" authorId="0" shapeId="0" xr:uid="{00000000-0006-0000-3500-00003C030000}">
      <text>
        <r>
          <rPr>
            <b/>
            <sz val="9"/>
            <color indexed="81"/>
            <rFont val="Tahoma"/>
            <family val="2"/>
          </rPr>
          <t>Metric = I_FX_IR_I_USD_BankSingapore_OTCOptions_Amount_x000D_
Data Type = Bk_Number 19 - 9_x000D_
Bk_Currency = GBP</t>
        </r>
      </text>
    </comment>
    <comment ref="I36" authorId="0" shapeId="0" xr:uid="{00000000-0006-0000-3500-00003D030000}">
      <text>
        <r>
          <rPr>
            <b/>
            <sz val="9"/>
            <color indexed="81"/>
            <rFont val="Tahoma"/>
            <family val="2"/>
          </rPr>
          <t>Metric = I_FX_IR_I_USD_NonBankFinInstSingapore_Spot_Amount_x000D_
Data Type = Bk_Number 19 - 9_x000D_
Bk_Currency = GBP</t>
        </r>
      </text>
    </comment>
    <comment ref="J36" authorId="0" shapeId="0" xr:uid="{00000000-0006-0000-3500-00003E030000}">
      <text>
        <r>
          <rPr>
            <b/>
            <sz val="9"/>
            <color indexed="81"/>
            <rFont val="Tahoma"/>
            <family val="2"/>
          </rPr>
          <t>Metric = I_FX_IR_I_USD_NonBankFinInstSingapore_Forward_Amount_x000D_
Data Type = Bk_Number 19 - 9_x000D_
Bk_Currency = GBP</t>
        </r>
      </text>
    </comment>
    <comment ref="K36" authorId="0" shapeId="0" xr:uid="{00000000-0006-0000-3500-00003F030000}">
      <text>
        <r>
          <rPr>
            <b/>
            <sz val="9"/>
            <color indexed="81"/>
            <rFont val="Tahoma"/>
            <family val="2"/>
          </rPr>
          <t>Metric = I_FX_IR_I_USD_NonBankFinInstSingapore_FxSwap_Amount_x000D_
Data Type = Bk_Number 19 - 9_x000D_
Bk_Currency = GBP</t>
        </r>
      </text>
    </comment>
    <comment ref="L36" authorId="0" shapeId="0" xr:uid="{00000000-0006-0000-3500-000040030000}">
      <text>
        <r>
          <rPr>
            <b/>
            <sz val="9"/>
            <color indexed="81"/>
            <rFont val="Tahoma"/>
            <family val="2"/>
          </rPr>
          <t>Metric = I_FX_IR_I_USD_NonBankFinInstSingapore_CurrencySwap_Amount_x000D_
Data Type = Bk_Number 19 - 9_x000D_
Bk_Currency = GBP</t>
        </r>
      </text>
    </comment>
    <comment ref="M36" authorId="0" shapeId="0" xr:uid="{00000000-0006-0000-3500-000041030000}">
      <text>
        <r>
          <rPr>
            <b/>
            <sz val="9"/>
            <color indexed="81"/>
            <rFont val="Tahoma"/>
            <family val="2"/>
          </rPr>
          <t>Metric = I_FX_IR_I_USD_NonBankFinInstSingapore_OTCOptions_Amount_x000D_
Data Type = Bk_Number 19 - 9_x000D_
Bk_Currency = GBP</t>
        </r>
      </text>
    </comment>
    <comment ref="P36" authorId="0" shapeId="0" xr:uid="{00000000-0006-0000-3500-000042030000}">
      <text>
        <r>
          <rPr>
            <b/>
            <sz val="9"/>
            <color indexed="81"/>
            <rFont val="Tahoma"/>
            <family val="2"/>
          </rPr>
          <t>Metric = I_FX_IR_I_USD_TotTrans_NonBankCustSingapore_Spot_Amount_x000D_
Data Type = Bk_Number 19 - 9_x000D_
Bk_Currency = GBP</t>
        </r>
      </text>
    </comment>
    <comment ref="Q36" authorId="0" shapeId="0" xr:uid="{00000000-0006-0000-3500-000043030000}">
      <text>
        <r>
          <rPr>
            <b/>
            <sz val="9"/>
            <color indexed="81"/>
            <rFont val="Tahoma"/>
            <family val="2"/>
          </rPr>
          <t>Metric = I_FX_IR_I_USD_TotTrans_NonBankCustSingapore_Forward_Amount_x000D_
Data Type = Bk_Number 19 - 9_x000D_
Bk_Currency = GBP</t>
        </r>
      </text>
    </comment>
    <comment ref="R36" authorId="0" shapeId="0" xr:uid="{00000000-0006-0000-3500-000044030000}">
      <text>
        <r>
          <rPr>
            <b/>
            <sz val="9"/>
            <color indexed="81"/>
            <rFont val="Tahoma"/>
            <family val="2"/>
          </rPr>
          <t>Metric = I_FX_IR_I_USD_TotTrans_NonBankCustSingapore_FxSwap_Amount_x000D_
Data Type = Bk_Number 19 - 9_x000D_
Bk_Currency = GBP</t>
        </r>
      </text>
    </comment>
    <comment ref="S36" authorId="0" shapeId="0" xr:uid="{00000000-0006-0000-3500-000045030000}">
      <text>
        <r>
          <rPr>
            <b/>
            <sz val="9"/>
            <color indexed="81"/>
            <rFont val="Tahoma"/>
            <family val="2"/>
          </rPr>
          <t>Metric = I_FX_IR_I_USD_TotTrans_NonBankCustSingapore_CurrencySwap_Amount_x000D_
Data Type = Bk_Number 19 - 9_x000D_
Bk_Currency = GBP</t>
        </r>
      </text>
    </comment>
    <comment ref="T36" authorId="0" shapeId="0" xr:uid="{00000000-0006-0000-3500-000046030000}">
      <text>
        <r>
          <rPr>
            <b/>
            <sz val="9"/>
            <color indexed="81"/>
            <rFont val="Tahoma"/>
            <family val="2"/>
          </rPr>
          <t>Metric = I_FX_IR_I_USD_TotTrans_NonBankCustSingapore_OTCOptions_Amount_x000D_
Data Type = Bk_Number 19 - 9_x000D_
Bk_Currency = GBP</t>
        </r>
      </text>
    </comment>
    <comment ref="W36" authorId="0" shapeId="0" xr:uid="{00000000-0006-0000-3500-000047030000}">
      <text>
        <r>
          <rPr>
            <b/>
            <sz val="9"/>
            <color indexed="81"/>
            <rFont val="Tahoma"/>
            <family val="2"/>
          </rPr>
          <t>Metric = I_FX_IR_I_USD_BankOutsSingapore_Spot_Amount_x000D_
Data Type = Bk_Number 19 - 9_x000D_
Bk_Currency = GBP</t>
        </r>
      </text>
    </comment>
    <comment ref="X36" authorId="0" shapeId="0" xr:uid="{00000000-0006-0000-3500-000048030000}">
      <text>
        <r>
          <rPr>
            <b/>
            <sz val="9"/>
            <color indexed="81"/>
            <rFont val="Tahoma"/>
            <family val="2"/>
          </rPr>
          <t>Metric = I_FX_IR_I_USD_BankOutsSingapore_Forward_Amount_x000D_
Data Type = Bk_Number 19 - 9_x000D_
Bk_Currency = GBP</t>
        </r>
      </text>
    </comment>
    <comment ref="Y36" authorId="0" shapeId="0" xr:uid="{00000000-0006-0000-3500-000049030000}">
      <text>
        <r>
          <rPr>
            <b/>
            <sz val="9"/>
            <color indexed="81"/>
            <rFont val="Tahoma"/>
            <family val="2"/>
          </rPr>
          <t>Metric = I_FX_IR_I_USD_BankOutsSingapore_FxSwap_Amount_x000D_
Data Type = Bk_Number 19 - 9_x000D_
Bk_Currency = GBP</t>
        </r>
      </text>
    </comment>
    <comment ref="Z36" authorId="0" shapeId="0" xr:uid="{00000000-0006-0000-3500-00004A030000}">
      <text>
        <r>
          <rPr>
            <b/>
            <sz val="9"/>
            <color indexed="81"/>
            <rFont val="Tahoma"/>
            <family val="2"/>
          </rPr>
          <t>Metric = I_FX_IR_I_USD_BankOutsSingapore_CurrencySwap_Amount_x000D_
Data Type = Bk_Number 19 - 9_x000D_
Bk_Currency = GBP</t>
        </r>
      </text>
    </comment>
    <comment ref="AA36" authorId="0" shapeId="0" xr:uid="{00000000-0006-0000-3500-00004B030000}">
      <text>
        <r>
          <rPr>
            <b/>
            <sz val="9"/>
            <color indexed="81"/>
            <rFont val="Tahoma"/>
            <family val="2"/>
          </rPr>
          <t>Metric = I_FX_IR_I_USD_BankOutsSingapore_OTCOptions_Amount_x000D_
Data Type = Bk_Number 19 - 9_x000D_
Bk_Currency = GBP</t>
        </r>
      </text>
    </comment>
    <comment ref="AD36" authorId="0" shapeId="0" xr:uid="{00000000-0006-0000-3500-00004C030000}">
      <text>
        <r>
          <rPr>
            <b/>
            <sz val="9"/>
            <color indexed="81"/>
            <rFont val="Tahoma"/>
            <family val="2"/>
          </rPr>
          <t>Metric = I_FX_IR_I_USD_NonBankFinInstOutsSingapore_Spot_Amount_x000D_
Data Type = Bk_Number 19 - 9_x000D_
Bk_Currency = GBP</t>
        </r>
      </text>
    </comment>
    <comment ref="AE36" authorId="0" shapeId="0" xr:uid="{00000000-0006-0000-3500-00004D030000}">
      <text>
        <r>
          <rPr>
            <b/>
            <sz val="9"/>
            <color indexed="81"/>
            <rFont val="Tahoma"/>
            <family val="2"/>
          </rPr>
          <t>Metric = I_FX_IR_I_USD_NonBankFinInstOutsSingapore_Forward_Amount_x000D_
Data Type = Bk_Number 19 - 9_x000D_
Bk_Currency = GBP</t>
        </r>
      </text>
    </comment>
    <comment ref="AF36" authorId="0" shapeId="0" xr:uid="{00000000-0006-0000-3500-00004E030000}">
      <text>
        <r>
          <rPr>
            <b/>
            <sz val="9"/>
            <color indexed="81"/>
            <rFont val="Tahoma"/>
            <family val="2"/>
          </rPr>
          <t>Metric = I_FX_IR_I_USD_NonBankFinInstOutsSingapore_FxSwap_Amount_x000D_
Data Type = Bk_Number 19 - 9_x000D_
Bk_Currency = GBP</t>
        </r>
      </text>
    </comment>
    <comment ref="AG36" authorId="0" shapeId="0" xr:uid="{00000000-0006-0000-3500-00004F030000}">
      <text>
        <r>
          <rPr>
            <b/>
            <sz val="9"/>
            <color indexed="81"/>
            <rFont val="Tahoma"/>
            <family val="2"/>
          </rPr>
          <t>Metric = I_FX_IR_I_USD_NonBankFinInstOutsSingapore_CurrencySwap_Amount_x000D_
Data Type = Bk_Number 19 - 9_x000D_
Bk_Currency = GBP</t>
        </r>
      </text>
    </comment>
    <comment ref="AH36" authorId="0" shapeId="0" xr:uid="{00000000-0006-0000-3500-000050030000}">
      <text>
        <r>
          <rPr>
            <b/>
            <sz val="9"/>
            <color indexed="81"/>
            <rFont val="Tahoma"/>
            <family val="2"/>
          </rPr>
          <t>Metric = I_FX_IR_I_USD_NonBankFinInstOutsSingapore_OTCOptions_Amount_x000D_
Data Type = Bk_Number 19 - 9_x000D_
Bk_Currency = GBP</t>
        </r>
      </text>
    </comment>
    <comment ref="AK36" authorId="0" shapeId="0" xr:uid="{00000000-0006-0000-3500-000051030000}">
      <text>
        <r>
          <rPr>
            <b/>
            <sz val="9"/>
            <color indexed="81"/>
            <rFont val="Tahoma"/>
            <family val="2"/>
          </rPr>
          <t>Metric = I_FX_IR_I_USD_NonFinCustOutsSingapore_Spot_Amount_x000D_
Data Type = Bk_Number 19 - 9_x000D_
Bk_Currency = GBP</t>
        </r>
      </text>
    </comment>
    <comment ref="AL36" authorId="0" shapeId="0" xr:uid="{00000000-0006-0000-3500-000052030000}">
      <text>
        <r>
          <rPr>
            <b/>
            <sz val="9"/>
            <color indexed="81"/>
            <rFont val="Tahoma"/>
            <family val="2"/>
          </rPr>
          <t>Metric = I_FX_IR_I_USD_NonFinCustOutsSingapore_Forward_Amount_x000D_
Data Type = Bk_Number 19 - 9_x000D_
Bk_Currency = GBP</t>
        </r>
      </text>
    </comment>
    <comment ref="AM36" authorId="0" shapeId="0" xr:uid="{00000000-0006-0000-3500-000053030000}">
      <text>
        <r>
          <rPr>
            <b/>
            <sz val="9"/>
            <color indexed="81"/>
            <rFont val="Tahoma"/>
            <family val="2"/>
          </rPr>
          <t>Metric = I_FX_IR_I_USD_NonFinCustOutsSingapore_FxSwap_Amount_x000D_
Data Type = Bk_Number 19 - 9_x000D_
Bk_Currency = GBP</t>
        </r>
      </text>
    </comment>
    <comment ref="AN36" authorId="0" shapeId="0" xr:uid="{00000000-0006-0000-3500-000054030000}">
      <text>
        <r>
          <rPr>
            <b/>
            <sz val="9"/>
            <color indexed="81"/>
            <rFont val="Tahoma"/>
            <family val="2"/>
          </rPr>
          <t>Metric = I_FX_IR_I_USD_NonFinCustOutsSingapore_CurrencySwap_Amount_x000D_
Data Type = Bk_Number 19 - 9_x000D_
Bk_Currency = GBP</t>
        </r>
      </text>
    </comment>
    <comment ref="AO36" authorId="0" shapeId="0" xr:uid="{00000000-0006-0000-3500-000055030000}">
      <text>
        <r>
          <rPr>
            <b/>
            <sz val="9"/>
            <color indexed="81"/>
            <rFont val="Tahoma"/>
            <family val="2"/>
          </rPr>
          <t>Metric = I_FX_IR_I_USD_NonFinCustOutsSingapore_OTCOptions_Amount_x000D_
Data Type = Bk_Number 19 - 9_x000D_
Bk_Currency = GBP</t>
        </r>
      </text>
    </comment>
    <comment ref="B37" authorId="0" shapeId="0" xr:uid="{00000000-0006-0000-3500-000056030000}">
      <text>
        <r>
          <rPr>
            <b/>
            <sz val="9"/>
            <color indexed="81"/>
            <rFont val="Tahoma"/>
            <family val="2"/>
          </rPr>
          <t>Metric = I_FX_IR_I_USD_BankSingapore_Spot_Amount_x000D_
Data Type = Bk_Number 19 - 9_x000D_
Bk_Currency = CAD</t>
        </r>
      </text>
    </comment>
    <comment ref="C37" authorId="0" shapeId="0" xr:uid="{00000000-0006-0000-3500-000057030000}">
      <text>
        <r>
          <rPr>
            <b/>
            <sz val="9"/>
            <color indexed="81"/>
            <rFont val="Tahoma"/>
            <family val="2"/>
          </rPr>
          <t>Metric = I_FX_IR_I_USD_BankSingapore_Forward_Amount_x000D_
Data Type = Bk_Number 19 - 9_x000D_
Bk_Currency = CAD</t>
        </r>
      </text>
    </comment>
    <comment ref="D37" authorId="0" shapeId="0" xr:uid="{00000000-0006-0000-3500-000058030000}">
      <text>
        <r>
          <rPr>
            <b/>
            <sz val="9"/>
            <color indexed="81"/>
            <rFont val="Tahoma"/>
            <family val="2"/>
          </rPr>
          <t>Metric = I_FX_IR_I_USD_BankSingapore_FxSwap_Amount_x000D_
Data Type = Bk_Number 19 - 9_x000D_
Bk_Currency = CAD</t>
        </r>
      </text>
    </comment>
    <comment ref="E37" authorId="0" shapeId="0" xr:uid="{00000000-0006-0000-3500-000059030000}">
      <text>
        <r>
          <rPr>
            <b/>
            <sz val="9"/>
            <color indexed="81"/>
            <rFont val="Tahoma"/>
            <family val="2"/>
          </rPr>
          <t>Metric = I_FX_IR_I_USD_BankSingapore_CurrencySwap_Amount_x000D_
Data Type = Bk_Number 19 - 9_x000D_
Bk_Currency = CAD</t>
        </r>
      </text>
    </comment>
    <comment ref="F37" authorId="0" shapeId="0" xr:uid="{00000000-0006-0000-3500-00005A030000}">
      <text>
        <r>
          <rPr>
            <b/>
            <sz val="9"/>
            <color indexed="81"/>
            <rFont val="Tahoma"/>
            <family val="2"/>
          </rPr>
          <t>Metric = I_FX_IR_I_USD_BankSingapore_OTCOptions_Amount_x000D_
Data Type = Bk_Number 19 - 9_x000D_
Bk_Currency = CAD</t>
        </r>
      </text>
    </comment>
    <comment ref="I37" authorId="0" shapeId="0" xr:uid="{00000000-0006-0000-3500-00005B030000}">
      <text>
        <r>
          <rPr>
            <b/>
            <sz val="9"/>
            <color indexed="81"/>
            <rFont val="Tahoma"/>
            <family val="2"/>
          </rPr>
          <t>Metric = I_FX_IR_I_USD_NonBankFinInstSingapore_Spot_Amount_x000D_
Data Type = Bk_Number 19 - 9_x000D_
Bk_Currency = CAD</t>
        </r>
      </text>
    </comment>
    <comment ref="J37" authorId="0" shapeId="0" xr:uid="{00000000-0006-0000-3500-00005C030000}">
      <text>
        <r>
          <rPr>
            <b/>
            <sz val="9"/>
            <color indexed="81"/>
            <rFont val="Tahoma"/>
            <family val="2"/>
          </rPr>
          <t>Metric = I_FX_IR_I_USD_NonBankFinInstSingapore_Forward_Amount_x000D_
Data Type = Bk_Number 19 - 9_x000D_
Bk_Currency = CAD</t>
        </r>
      </text>
    </comment>
    <comment ref="K37" authorId="0" shapeId="0" xr:uid="{00000000-0006-0000-3500-00005D030000}">
      <text>
        <r>
          <rPr>
            <b/>
            <sz val="9"/>
            <color indexed="81"/>
            <rFont val="Tahoma"/>
            <family val="2"/>
          </rPr>
          <t>Metric = I_FX_IR_I_USD_NonBankFinInstSingapore_FxSwap_Amount_x000D_
Data Type = Bk_Number 19 - 9_x000D_
Bk_Currency = CAD</t>
        </r>
      </text>
    </comment>
    <comment ref="L37" authorId="0" shapeId="0" xr:uid="{00000000-0006-0000-3500-00005E030000}">
      <text>
        <r>
          <rPr>
            <b/>
            <sz val="9"/>
            <color indexed="81"/>
            <rFont val="Tahoma"/>
            <family val="2"/>
          </rPr>
          <t>Metric = I_FX_IR_I_USD_NonBankFinInstSingapore_CurrencySwap_Amount_x000D_
Data Type = Bk_Number 19 - 9_x000D_
Bk_Currency = CAD</t>
        </r>
      </text>
    </comment>
    <comment ref="M37" authorId="0" shapeId="0" xr:uid="{00000000-0006-0000-3500-00005F030000}">
      <text>
        <r>
          <rPr>
            <b/>
            <sz val="9"/>
            <color indexed="81"/>
            <rFont val="Tahoma"/>
            <family val="2"/>
          </rPr>
          <t>Metric = I_FX_IR_I_USD_NonBankFinInstSingapore_OTCOptions_Amount_x000D_
Data Type = Bk_Number 19 - 9_x000D_
Bk_Currency = CAD</t>
        </r>
      </text>
    </comment>
    <comment ref="P37" authorId="0" shapeId="0" xr:uid="{00000000-0006-0000-3500-000060030000}">
      <text>
        <r>
          <rPr>
            <b/>
            <sz val="9"/>
            <color indexed="81"/>
            <rFont val="Tahoma"/>
            <family val="2"/>
          </rPr>
          <t>Metric = I_FX_IR_I_USD_TotTrans_NonBankCustSingapore_Spot_Amount_x000D_
Data Type = Bk_Number 19 - 9_x000D_
Bk_Currency = CAD</t>
        </r>
      </text>
    </comment>
    <comment ref="Q37" authorId="0" shapeId="0" xr:uid="{00000000-0006-0000-3500-000061030000}">
      <text>
        <r>
          <rPr>
            <b/>
            <sz val="9"/>
            <color indexed="81"/>
            <rFont val="Tahoma"/>
            <family val="2"/>
          </rPr>
          <t>Metric = I_FX_IR_I_USD_TotTrans_NonBankCustSingapore_Forward_Amount_x000D_
Data Type = Bk_Number 19 - 9_x000D_
Bk_Currency = CAD</t>
        </r>
      </text>
    </comment>
    <comment ref="R37" authorId="0" shapeId="0" xr:uid="{00000000-0006-0000-3500-000062030000}">
      <text>
        <r>
          <rPr>
            <b/>
            <sz val="9"/>
            <color indexed="81"/>
            <rFont val="Tahoma"/>
            <family val="2"/>
          </rPr>
          <t>Metric = I_FX_IR_I_USD_TotTrans_NonBankCustSingapore_FxSwap_Amount_x000D_
Data Type = Bk_Number 19 - 9_x000D_
Bk_Currency = CAD</t>
        </r>
      </text>
    </comment>
    <comment ref="S37" authorId="0" shapeId="0" xr:uid="{00000000-0006-0000-3500-000063030000}">
      <text>
        <r>
          <rPr>
            <b/>
            <sz val="9"/>
            <color indexed="81"/>
            <rFont val="Tahoma"/>
            <family val="2"/>
          </rPr>
          <t>Metric = I_FX_IR_I_USD_TotTrans_NonBankCustSingapore_CurrencySwap_Amount_x000D_
Data Type = Bk_Number 19 - 9_x000D_
Bk_Currency = CAD</t>
        </r>
      </text>
    </comment>
    <comment ref="T37" authorId="0" shapeId="0" xr:uid="{00000000-0006-0000-3500-000064030000}">
      <text>
        <r>
          <rPr>
            <b/>
            <sz val="9"/>
            <color indexed="81"/>
            <rFont val="Tahoma"/>
            <family val="2"/>
          </rPr>
          <t>Metric = I_FX_IR_I_USD_TotTrans_NonBankCustSingapore_OTCOptions_Amount_x000D_
Data Type = Bk_Number 19 - 9_x000D_
Bk_Currency = CAD</t>
        </r>
      </text>
    </comment>
    <comment ref="W37" authorId="0" shapeId="0" xr:uid="{00000000-0006-0000-3500-000065030000}">
      <text>
        <r>
          <rPr>
            <b/>
            <sz val="9"/>
            <color indexed="81"/>
            <rFont val="Tahoma"/>
            <family val="2"/>
          </rPr>
          <t>Metric = I_FX_IR_I_USD_BankOutsSingapore_Spot_Amount_x000D_
Data Type = Bk_Number 19 - 9_x000D_
Bk_Currency = CAD</t>
        </r>
      </text>
    </comment>
    <comment ref="X37" authorId="0" shapeId="0" xr:uid="{00000000-0006-0000-3500-000066030000}">
      <text>
        <r>
          <rPr>
            <b/>
            <sz val="9"/>
            <color indexed="81"/>
            <rFont val="Tahoma"/>
            <family val="2"/>
          </rPr>
          <t>Metric = I_FX_IR_I_USD_BankOutsSingapore_Forward_Amount_x000D_
Data Type = Bk_Number 19 - 9_x000D_
Bk_Currency = CAD</t>
        </r>
      </text>
    </comment>
    <comment ref="Y37" authorId="0" shapeId="0" xr:uid="{00000000-0006-0000-3500-000067030000}">
      <text>
        <r>
          <rPr>
            <b/>
            <sz val="9"/>
            <color indexed="81"/>
            <rFont val="Tahoma"/>
            <family val="2"/>
          </rPr>
          <t>Metric = I_FX_IR_I_USD_BankOutsSingapore_FxSwap_Amount_x000D_
Data Type = Bk_Number 19 - 9_x000D_
Bk_Currency = CAD</t>
        </r>
      </text>
    </comment>
    <comment ref="Z37" authorId="0" shapeId="0" xr:uid="{00000000-0006-0000-3500-000068030000}">
      <text>
        <r>
          <rPr>
            <b/>
            <sz val="9"/>
            <color indexed="81"/>
            <rFont val="Tahoma"/>
            <family val="2"/>
          </rPr>
          <t>Metric = I_FX_IR_I_USD_BankOutsSingapore_CurrencySwap_Amount_x000D_
Data Type = Bk_Number 19 - 9_x000D_
Bk_Currency = CAD</t>
        </r>
      </text>
    </comment>
    <comment ref="AA37" authorId="0" shapeId="0" xr:uid="{00000000-0006-0000-3500-000069030000}">
      <text>
        <r>
          <rPr>
            <b/>
            <sz val="9"/>
            <color indexed="81"/>
            <rFont val="Tahoma"/>
            <family val="2"/>
          </rPr>
          <t>Metric = I_FX_IR_I_USD_BankOutsSingapore_OTCOptions_Amount_x000D_
Data Type = Bk_Number 19 - 9_x000D_
Bk_Currency = CAD</t>
        </r>
      </text>
    </comment>
    <comment ref="AD37" authorId="0" shapeId="0" xr:uid="{00000000-0006-0000-3500-00006A030000}">
      <text>
        <r>
          <rPr>
            <b/>
            <sz val="9"/>
            <color indexed="81"/>
            <rFont val="Tahoma"/>
            <family val="2"/>
          </rPr>
          <t>Metric = I_FX_IR_I_USD_NonBankFinInstOutsSingapore_Spot_Amount_x000D_
Data Type = Bk_Number 19 - 9_x000D_
Bk_Currency = CAD</t>
        </r>
      </text>
    </comment>
    <comment ref="AE37" authorId="0" shapeId="0" xr:uid="{00000000-0006-0000-3500-00006B030000}">
      <text>
        <r>
          <rPr>
            <b/>
            <sz val="9"/>
            <color indexed="81"/>
            <rFont val="Tahoma"/>
            <family val="2"/>
          </rPr>
          <t>Metric = I_FX_IR_I_USD_NonBankFinInstOutsSingapore_Forward_Amount_x000D_
Data Type = Bk_Number 19 - 9_x000D_
Bk_Currency = CAD</t>
        </r>
      </text>
    </comment>
    <comment ref="AF37" authorId="0" shapeId="0" xr:uid="{00000000-0006-0000-3500-00006C030000}">
      <text>
        <r>
          <rPr>
            <b/>
            <sz val="9"/>
            <color indexed="81"/>
            <rFont val="Tahoma"/>
            <family val="2"/>
          </rPr>
          <t>Metric = I_FX_IR_I_USD_NonBankFinInstOutsSingapore_FxSwap_Amount_x000D_
Data Type = Bk_Number 19 - 9_x000D_
Bk_Currency = CAD</t>
        </r>
      </text>
    </comment>
    <comment ref="AG37" authorId="0" shapeId="0" xr:uid="{00000000-0006-0000-3500-00006D030000}">
      <text>
        <r>
          <rPr>
            <b/>
            <sz val="9"/>
            <color indexed="81"/>
            <rFont val="Tahoma"/>
            <family val="2"/>
          </rPr>
          <t>Metric = I_FX_IR_I_USD_NonBankFinInstOutsSingapore_CurrencySwap_Amount_x000D_
Data Type = Bk_Number 19 - 9_x000D_
Bk_Currency = CAD</t>
        </r>
      </text>
    </comment>
    <comment ref="AH37" authorId="0" shapeId="0" xr:uid="{00000000-0006-0000-3500-00006E030000}">
      <text>
        <r>
          <rPr>
            <b/>
            <sz val="9"/>
            <color indexed="81"/>
            <rFont val="Tahoma"/>
            <family val="2"/>
          </rPr>
          <t>Metric = I_FX_IR_I_USD_NonBankFinInstOutsSingapore_OTCOptions_Amount_x000D_
Data Type = Bk_Number 19 - 9_x000D_
Bk_Currency = CAD</t>
        </r>
      </text>
    </comment>
    <comment ref="AK37" authorId="0" shapeId="0" xr:uid="{00000000-0006-0000-3500-00006F030000}">
      <text>
        <r>
          <rPr>
            <b/>
            <sz val="9"/>
            <color indexed="81"/>
            <rFont val="Tahoma"/>
            <family val="2"/>
          </rPr>
          <t>Metric = I_FX_IR_I_USD_NonFinCustOutsSingapore_Spot_Amount_x000D_
Data Type = Bk_Number 19 - 9_x000D_
Bk_Currency = CAD</t>
        </r>
      </text>
    </comment>
    <comment ref="AL37" authorId="0" shapeId="0" xr:uid="{00000000-0006-0000-3500-000070030000}">
      <text>
        <r>
          <rPr>
            <b/>
            <sz val="9"/>
            <color indexed="81"/>
            <rFont val="Tahoma"/>
            <family val="2"/>
          </rPr>
          <t>Metric = I_FX_IR_I_USD_NonFinCustOutsSingapore_Forward_Amount_x000D_
Data Type = Bk_Number 19 - 9_x000D_
Bk_Currency = CAD</t>
        </r>
      </text>
    </comment>
    <comment ref="AM37" authorId="0" shapeId="0" xr:uid="{00000000-0006-0000-3500-000071030000}">
      <text>
        <r>
          <rPr>
            <b/>
            <sz val="9"/>
            <color indexed="81"/>
            <rFont val="Tahoma"/>
            <family val="2"/>
          </rPr>
          <t>Metric = I_FX_IR_I_USD_NonFinCustOutsSingapore_FxSwap_Amount_x000D_
Data Type = Bk_Number 19 - 9_x000D_
Bk_Currency = CAD</t>
        </r>
      </text>
    </comment>
    <comment ref="AN37" authorId="0" shapeId="0" xr:uid="{00000000-0006-0000-3500-000072030000}">
      <text>
        <r>
          <rPr>
            <b/>
            <sz val="9"/>
            <color indexed="81"/>
            <rFont val="Tahoma"/>
            <family val="2"/>
          </rPr>
          <t>Metric = I_FX_IR_I_USD_NonFinCustOutsSingapore_CurrencySwap_Amount_x000D_
Data Type = Bk_Number 19 - 9_x000D_
Bk_Currency = CAD</t>
        </r>
      </text>
    </comment>
    <comment ref="AO37" authorId="0" shapeId="0" xr:uid="{00000000-0006-0000-3500-000073030000}">
      <text>
        <r>
          <rPr>
            <b/>
            <sz val="9"/>
            <color indexed="81"/>
            <rFont val="Tahoma"/>
            <family val="2"/>
          </rPr>
          <t>Metric = I_FX_IR_I_USD_NonFinCustOutsSingapore_OTCOptions_Amount_x000D_
Data Type = Bk_Number 19 - 9_x000D_
Bk_Currency = CAD</t>
        </r>
      </text>
    </comment>
    <comment ref="B38" authorId="0" shapeId="0" xr:uid="{00000000-0006-0000-3500-000074030000}">
      <text>
        <r>
          <rPr>
            <b/>
            <sz val="9"/>
            <color indexed="81"/>
            <rFont val="Tahoma"/>
            <family val="2"/>
          </rPr>
          <t>Metric = I_FX_IR_I_USD_BankSingapore_Spot_Amount_x000D_
Data Type = Bk_Number 19 - 9_x000D_
Bk_Currency = CHF</t>
        </r>
      </text>
    </comment>
    <comment ref="C38" authorId="0" shapeId="0" xr:uid="{00000000-0006-0000-3500-000075030000}">
      <text>
        <r>
          <rPr>
            <b/>
            <sz val="9"/>
            <color indexed="81"/>
            <rFont val="Tahoma"/>
            <family val="2"/>
          </rPr>
          <t>Metric = I_FX_IR_I_USD_BankSingapore_Forward_Amount_x000D_
Data Type = Bk_Number 19 - 9_x000D_
Bk_Currency = CHF</t>
        </r>
      </text>
    </comment>
    <comment ref="D38" authorId="0" shapeId="0" xr:uid="{00000000-0006-0000-3500-000076030000}">
      <text>
        <r>
          <rPr>
            <b/>
            <sz val="9"/>
            <color indexed="81"/>
            <rFont val="Tahoma"/>
            <family val="2"/>
          </rPr>
          <t>Metric = I_FX_IR_I_USD_BankSingapore_FxSwap_Amount_x000D_
Data Type = Bk_Number 19 - 9_x000D_
Bk_Currency = CHF</t>
        </r>
      </text>
    </comment>
    <comment ref="E38" authorId="0" shapeId="0" xr:uid="{00000000-0006-0000-3500-000077030000}">
      <text>
        <r>
          <rPr>
            <b/>
            <sz val="9"/>
            <color indexed="81"/>
            <rFont val="Tahoma"/>
            <family val="2"/>
          </rPr>
          <t>Metric = I_FX_IR_I_USD_BankSingapore_CurrencySwap_Amount_x000D_
Data Type = Bk_Number 19 - 9_x000D_
Bk_Currency = CHF</t>
        </r>
      </text>
    </comment>
    <comment ref="F38" authorId="0" shapeId="0" xr:uid="{00000000-0006-0000-3500-000078030000}">
      <text>
        <r>
          <rPr>
            <b/>
            <sz val="9"/>
            <color indexed="81"/>
            <rFont val="Tahoma"/>
            <family val="2"/>
          </rPr>
          <t>Metric = I_FX_IR_I_USD_BankSingapore_OTCOptions_Amount_x000D_
Data Type = Bk_Number 19 - 9_x000D_
Bk_Currency = CHF</t>
        </r>
      </text>
    </comment>
    <comment ref="I38" authorId="0" shapeId="0" xr:uid="{00000000-0006-0000-3500-000079030000}">
      <text>
        <r>
          <rPr>
            <b/>
            <sz val="9"/>
            <color indexed="81"/>
            <rFont val="Tahoma"/>
            <family val="2"/>
          </rPr>
          <t>Metric = I_FX_IR_I_USD_NonBankFinInstSingapore_Spot_Amount_x000D_
Data Type = Bk_Number 19 - 9_x000D_
Bk_Currency = CHF</t>
        </r>
      </text>
    </comment>
    <comment ref="J38" authorId="0" shapeId="0" xr:uid="{00000000-0006-0000-3500-00007A030000}">
      <text>
        <r>
          <rPr>
            <b/>
            <sz val="9"/>
            <color indexed="81"/>
            <rFont val="Tahoma"/>
            <family val="2"/>
          </rPr>
          <t>Metric = I_FX_IR_I_USD_NonBankFinInstSingapore_Forward_Amount_x000D_
Data Type = Bk_Number 19 - 9_x000D_
Bk_Currency = CHF</t>
        </r>
      </text>
    </comment>
    <comment ref="K38" authorId="0" shapeId="0" xr:uid="{00000000-0006-0000-3500-00007B030000}">
      <text>
        <r>
          <rPr>
            <b/>
            <sz val="9"/>
            <color indexed="81"/>
            <rFont val="Tahoma"/>
            <family val="2"/>
          </rPr>
          <t>Metric = I_FX_IR_I_USD_NonBankFinInstSingapore_FxSwap_Amount_x000D_
Data Type = Bk_Number 19 - 9_x000D_
Bk_Currency = CHF</t>
        </r>
      </text>
    </comment>
    <comment ref="L38" authorId="0" shapeId="0" xr:uid="{00000000-0006-0000-3500-00007C030000}">
      <text>
        <r>
          <rPr>
            <b/>
            <sz val="9"/>
            <color indexed="81"/>
            <rFont val="Tahoma"/>
            <family val="2"/>
          </rPr>
          <t>Metric = I_FX_IR_I_USD_NonBankFinInstSingapore_CurrencySwap_Amount_x000D_
Data Type = Bk_Number 19 - 9_x000D_
Bk_Currency = CHF</t>
        </r>
      </text>
    </comment>
    <comment ref="M38" authorId="0" shapeId="0" xr:uid="{00000000-0006-0000-3500-00007D030000}">
      <text>
        <r>
          <rPr>
            <b/>
            <sz val="9"/>
            <color indexed="81"/>
            <rFont val="Tahoma"/>
            <family val="2"/>
          </rPr>
          <t>Metric = I_FX_IR_I_USD_NonBankFinInstSingapore_OTCOptions_Amount_x000D_
Data Type = Bk_Number 19 - 9_x000D_
Bk_Currency = CHF</t>
        </r>
      </text>
    </comment>
    <comment ref="P38" authorId="0" shapeId="0" xr:uid="{00000000-0006-0000-3500-00007E030000}">
      <text>
        <r>
          <rPr>
            <b/>
            <sz val="9"/>
            <color indexed="81"/>
            <rFont val="Tahoma"/>
            <family val="2"/>
          </rPr>
          <t>Metric = I_FX_IR_I_USD_TotTrans_NonBankCustSingapore_Spot_Amount_x000D_
Data Type = Bk_Number 19 - 9_x000D_
Bk_Currency = CHF</t>
        </r>
      </text>
    </comment>
    <comment ref="Q38" authorId="0" shapeId="0" xr:uid="{00000000-0006-0000-3500-00007F030000}">
      <text>
        <r>
          <rPr>
            <b/>
            <sz val="9"/>
            <color indexed="81"/>
            <rFont val="Tahoma"/>
            <family val="2"/>
          </rPr>
          <t>Metric = I_FX_IR_I_USD_TotTrans_NonBankCustSingapore_Forward_Amount_x000D_
Data Type = Bk_Number 19 - 9_x000D_
Bk_Currency = CHF</t>
        </r>
      </text>
    </comment>
    <comment ref="R38" authorId="0" shapeId="0" xr:uid="{00000000-0006-0000-3500-000080030000}">
      <text>
        <r>
          <rPr>
            <b/>
            <sz val="9"/>
            <color indexed="81"/>
            <rFont val="Tahoma"/>
            <family val="2"/>
          </rPr>
          <t>Metric = I_FX_IR_I_USD_TotTrans_NonBankCustSingapore_FxSwap_Amount_x000D_
Data Type = Bk_Number 19 - 9_x000D_
Bk_Currency = CHF</t>
        </r>
      </text>
    </comment>
    <comment ref="S38" authorId="0" shapeId="0" xr:uid="{00000000-0006-0000-3500-000081030000}">
      <text>
        <r>
          <rPr>
            <b/>
            <sz val="9"/>
            <color indexed="81"/>
            <rFont val="Tahoma"/>
            <family val="2"/>
          </rPr>
          <t>Metric = I_FX_IR_I_USD_TotTrans_NonBankCustSingapore_CurrencySwap_Amount_x000D_
Data Type = Bk_Number 19 - 9_x000D_
Bk_Currency = CHF</t>
        </r>
      </text>
    </comment>
    <comment ref="T38" authorId="0" shapeId="0" xr:uid="{00000000-0006-0000-3500-000082030000}">
      <text>
        <r>
          <rPr>
            <b/>
            <sz val="9"/>
            <color indexed="81"/>
            <rFont val="Tahoma"/>
            <family val="2"/>
          </rPr>
          <t>Metric = I_FX_IR_I_USD_TotTrans_NonBankCustSingapore_OTCOptions_Amount_x000D_
Data Type = Bk_Number 19 - 9_x000D_
Bk_Currency = CHF</t>
        </r>
      </text>
    </comment>
    <comment ref="W38" authorId="0" shapeId="0" xr:uid="{00000000-0006-0000-3500-000083030000}">
      <text>
        <r>
          <rPr>
            <b/>
            <sz val="9"/>
            <color indexed="81"/>
            <rFont val="Tahoma"/>
            <family val="2"/>
          </rPr>
          <t>Metric = I_FX_IR_I_USD_BankOutsSingapore_Spot_Amount_x000D_
Data Type = Bk_Number 19 - 9_x000D_
Bk_Currency = CHF</t>
        </r>
      </text>
    </comment>
    <comment ref="X38" authorId="0" shapeId="0" xr:uid="{00000000-0006-0000-3500-000084030000}">
      <text>
        <r>
          <rPr>
            <b/>
            <sz val="9"/>
            <color indexed="81"/>
            <rFont val="Tahoma"/>
            <family val="2"/>
          </rPr>
          <t>Metric = I_FX_IR_I_USD_BankOutsSingapore_Forward_Amount_x000D_
Data Type = Bk_Number 19 - 9_x000D_
Bk_Currency = CHF</t>
        </r>
      </text>
    </comment>
    <comment ref="Y38" authorId="0" shapeId="0" xr:uid="{00000000-0006-0000-3500-000085030000}">
      <text>
        <r>
          <rPr>
            <b/>
            <sz val="9"/>
            <color indexed="81"/>
            <rFont val="Tahoma"/>
            <family val="2"/>
          </rPr>
          <t>Metric = I_FX_IR_I_USD_BankOutsSingapore_FxSwap_Amount_x000D_
Data Type = Bk_Number 19 - 9_x000D_
Bk_Currency = CHF</t>
        </r>
      </text>
    </comment>
    <comment ref="Z38" authorId="0" shapeId="0" xr:uid="{00000000-0006-0000-3500-000086030000}">
      <text>
        <r>
          <rPr>
            <b/>
            <sz val="9"/>
            <color indexed="81"/>
            <rFont val="Tahoma"/>
            <family val="2"/>
          </rPr>
          <t>Metric = I_FX_IR_I_USD_BankOutsSingapore_CurrencySwap_Amount_x000D_
Data Type = Bk_Number 19 - 9_x000D_
Bk_Currency = CHF</t>
        </r>
      </text>
    </comment>
    <comment ref="AA38" authorId="0" shapeId="0" xr:uid="{00000000-0006-0000-3500-000087030000}">
      <text>
        <r>
          <rPr>
            <b/>
            <sz val="9"/>
            <color indexed="81"/>
            <rFont val="Tahoma"/>
            <family val="2"/>
          </rPr>
          <t>Metric = I_FX_IR_I_USD_BankOutsSingapore_OTCOptions_Amount_x000D_
Data Type = Bk_Number 19 - 9_x000D_
Bk_Currency = CHF</t>
        </r>
      </text>
    </comment>
    <comment ref="AD38" authorId="0" shapeId="0" xr:uid="{00000000-0006-0000-3500-000088030000}">
      <text>
        <r>
          <rPr>
            <b/>
            <sz val="9"/>
            <color indexed="81"/>
            <rFont val="Tahoma"/>
            <family val="2"/>
          </rPr>
          <t>Metric = I_FX_IR_I_USD_NonBankFinInstOutsSingapore_Spot_Amount_x000D_
Data Type = Bk_Number 19 - 9_x000D_
Bk_Currency = CHF</t>
        </r>
      </text>
    </comment>
    <comment ref="AE38" authorId="0" shapeId="0" xr:uid="{00000000-0006-0000-3500-000089030000}">
      <text>
        <r>
          <rPr>
            <b/>
            <sz val="9"/>
            <color indexed="81"/>
            <rFont val="Tahoma"/>
            <family val="2"/>
          </rPr>
          <t>Metric = I_FX_IR_I_USD_NonBankFinInstOutsSingapore_Forward_Amount_x000D_
Data Type = Bk_Number 19 - 9_x000D_
Bk_Currency = CHF</t>
        </r>
      </text>
    </comment>
    <comment ref="AF38" authorId="0" shapeId="0" xr:uid="{00000000-0006-0000-3500-00008A030000}">
      <text>
        <r>
          <rPr>
            <b/>
            <sz val="9"/>
            <color indexed="81"/>
            <rFont val="Tahoma"/>
            <family val="2"/>
          </rPr>
          <t>Metric = I_FX_IR_I_USD_NonBankFinInstOutsSingapore_FxSwap_Amount_x000D_
Data Type = Bk_Number 19 - 9_x000D_
Bk_Currency = CHF</t>
        </r>
      </text>
    </comment>
    <comment ref="AG38" authorId="0" shapeId="0" xr:uid="{00000000-0006-0000-3500-00008B030000}">
      <text>
        <r>
          <rPr>
            <b/>
            <sz val="9"/>
            <color indexed="81"/>
            <rFont val="Tahoma"/>
            <family val="2"/>
          </rPr>
          <t>Metric = I_FX_IR_I_USD_NonBankFinInstOutsSingapore_CurrencySwap_Amount_x000D_
Data Type = Bk_Number 19 - 9_x000D_
Bk_Currency = CHF</t>
        </r>
      </text>
    </comment>
    <comment ref="AH38" authorId="0" shapeId="0" xr:uid="{00000000-0006-0000-3500-00008C030000}">
      <text>
        <r>
          <rPr>
            <b/>
            <sz val="9"/>
            <color indexed="81"/>
            <rFont val="Tahoma"/>
            <family val="2"/>
          </rPr>
          <t>Metric = I_FX_IR_I_USD_NonBankFinInstOutsSingapore_OTCOptions_Amount_x000D_
Data Type = Bk_Number 19 - 9_x000D_
Bk_Currency = CHF</t>
        </r>
      </text>
    </comment>
    <comment ref="AK38" authorId="0" shapeId="0" xr:uid="{00000000-0006-0000-3500-00008D030000}">
      <text>
        <r>
          <rPr>
            <b/>
            <sz val="9"/>
            <color indexed="81"/>
            <rFont val="Tahoma"/>
            <family val="2"/>
          </rPr>
          <t>Metric = I_FX_IR_I_USD_NonFinCustOutsSingapore_Spot_Amount_x000D_
Data Type = Bk_Number 19 - 9_x000D_
Bk_Currency = CHF</t>
        </r>
      </text>
    </comment>
    <comment ref="AL38" authorId="0" shapeId="0" xr:uid="{00000000-0006-0000-3500-00008E030000}">
      <text>
        <r>
          <rPr>
            <b/>
            <sz val="9"/>
            <color indexed="81"/>
            <rFont val="Tahoma"/>
            <family val="2"/>
          </rPr>
          <t>Metric = I_FX_IR_I_USD_NonFinCustOutsSingapore_Forward_Amount_x000D_
Data Type = Bk_Number 19 - 9_x000D_
Bk_Currency = CHF</t>
        </r>
      </text>
    </comment>
    <comment ref="AM38" authorId="0" shapeId="0" xr:uid="{00000000-0006-0000-3500-00008F030000}">
      <text>
        <r>
          <rPr>
            <b/>
            <sz val="9"/>
            <color indexed="81"/>
            <rFont val="Tahoma"/>
            <family val="2"/>
          </rPr>
          <t>Metric = I_FX_IR_I_USD_NonFinCustOutsSingapore_FxSwap_Amount_x000D_
Data Type = Bk_Number 19 - 9_x000D_
Bk_Currency = CHF</t>
        </r>
      </text>
    </comment>
    <comment ref="AN38" authorId="0" shapeId="0" xr:uid="{00000000-0006-0000-3500-000090030000}">
      <text>
        <r>
          <rPr>
            <b/>
            <sz val="9"/>
            <color indexed="81"/>
            <rFont val="Tahoma"/>
            <family val="2"/>
          </rPr>
          <t>Metric = I_FX_IR_I_USD_NonFinCustOutsSingapore_CurrencySwap_Amount_x000D_
Data Type = Bk_Number 19 - 9_x000D_
Bk_Currency = CHF</t>
        </r>
      </text>
    </comment>
    <comment ref="AO38" authorId="0" shapeId="0" xr:uid="{00000000-0006-0000-3500-000091030000}">
      <text>
        <r>
          <rPr>
            <b/>
            <sz val="9"/>
            <color indexed="81"/>
            <rFont val="Tahoma"/>
            <family val="2"/>
          </rPr>
          <t>Metric = I_FX_IR_I_USD_NonFinCustOutsSingapore_OTCOptions_Amount_x000D_
Data Type = Bk_Number 19 - 9_x000D_
Bk_Currency = CHF</t>
        </r>
      </text>
    </comment>
    <comment ref="B39" authorId="0" shapeId="0" xr:uid="{00000000-0006-0000-3500-000092030000}">
      <text>
        <r>
          <rPr>
            <b/>
            <sz val="9"/>
            <color indexed="81"/>
            <rFont val="Tahoma"/>
            <family val="2"/>
          </rPr>
          <t>Metric = I_FX_IR_I_USD_BankSingapore_Spot_Amount_x000D_
Data Type = Bk_Number 19 - 9_x000D_
Bk_Currency = SEK</t>
        </r>
      </text>
    </comment>
    <comment ref="C39" authorId="0" shapeId="0" xr:uid="{00000000-0006-0000-3500-000093030000}">
      <text>
        <r>
          <rPr>
            <b/>
            <sz val="9"/>
            <color indexed="81"/>
            <rFont val="Tahoma"/>
            <family val="2"/>
          </rPr>
          <t>Metric = I_FX_IR_I_USD_BankSingapore_Forward_Amount_x000D_
Data Type = Bk_Number 19 - 9_x000D_
Bk_Currency = SEK</t>
        </r>
      </text>
    </comment>
    <comment ref="D39" authorId="0" shapeId="0" xr:uid="{00000000-0006-0000-3500-000094030000}">
      <text>
        <r>
          <rPr>
            <b/>
            <sz val="9"/>
            <color indexed="81"/>
            <rFont val="Tahoma"/>
            <family val="2"/>
          </rPr>
          <t>Metric = I_FX_IR_I_USD_BankSingapore_FxSwap_Amount_x000D_
Data Type = Bk_Number 19 - 9_x000D_
Bk_Currency = SEK</t>
        </r>
      </text>
    </comment>
    <comment ref="E39" authorId="0" shapeId="0" xr:uid="{00000000-0006-0000-3500-000095030000}">
      <text>
        <r>
          <rPr>
            <b/>
            <sz val="9"/>
            <color indexed="81"/>
            <rFont val="Tahoma"/>
            <family val="2"/>
          </rPr>
          <t>Metric = I_FX_IR_I_USD_BankSingapore_CurrencySwap_Amount_x000D_
Data Type = Bk_Number 19 - 9_x000D_
Bk_Currency = SEK</t>
        </r>
      </text>
    </comment>
    <comment ref="F39" authorId="0" shapeId="0" xr:uid="{00000000-0006-0000-3500-000096030000}">
      <text>
        <r>
          <rPr>
            <b/>
            <sz val="9"/>
            <color indexed="81"/>
            <rFont val="Tahoma"/>
            <family val="2"/>
          </rPr>
          <t>Metric = I_FX_IR_I_USD_BankSingapore_OTCOptions_Amount_x000D_
Data Type = Bk_Number 19 - 9_x000D_
Bk_Currency = SEK</t>
        </r>
      </text>
    </comment>
    <comment ref="I39" authorId="0" shapeId="0" xr:uid="{00000000-0006-0000-3500-000097030000}">
      <text>
        <r>
          <rPr>
            <b/>
            <sz val="9"/>
            <color indexed="81"/>
            <rFont val="Tahoma"/>
            <family val="2"/>
          </rPr>
          <t>Metric = I_FX_IR_I_USD_NonBankFinInstSingapore_Spot_Amount_x000D_
Data Type = Bk_Number 19 - 9_x000D_
Bk_Currency = SEK</t>
        </r>
      </text>
    </comment>
    <comment ref="J39" authorId="0" shapeId="0" xr:uid="{00000000-0006-0000-3500-000098030000}">
      <text>
        <r>
          <rPr>
            <b/>
            <sz val="9"/>
            <color indexed="81"/>
            <rFont val="Tahoma"/>
            <family val="2"/>
          </rPr>
          <t>Metric = I_FX_IR_I_USD_NonBankFinInstSingapore_Forward_Amount_x000D_
Data Type = Bk_Number 19 - 9_x000D_
Bk_Currency = SEK</t>
        </r>
      </text>
    </comment>
    <comment ref="K39" authorId="0" shapeId="0" xr:uid="{00000000-0006-0000-3500-000099030000}">
      <text>
        <r>
          <rPr>
            <b/>
            <sz val="9"/>
            <color indexed="81"/>
            <rFont val="Tahoma"/>
            <family val="2"/>
          </rPr>
          <t>Metric = I_FX_IR_I_USD_NonBankFinInstSingapore_FxSwap_Amount_x000D_
Data Type = Bk_Number 19 - 9_x000D_
Bk_Currency = SEK</t>
        </r>
      </text>
    </comment>
    <comment ref="L39" authorId="0" shapeId="0" xr:uid="{00000000-0006-0000-3500-00009A030000}">
      <text>
        <r>
          <rPr>
            <b/>
            <sz val="9"/>
            <color indexed="81"/>
            <rFont val="Tahoma"/>
            <family val="2"/>
          </rPr>
          <t>Metric = I_FX_IR_I_USD_NonBankFinInstSingapore_CurrencySwap_Amount_x000D_
Data Type = Bk_Number 19 - 9_x000D_
Bk_Currency = SEK</t>
        </r>
      </text>
    </comment>
    <comment ref="M39" authorId="0" shapeId="0" xr:uid="{00000000-0006-0000-3500-00009B030000}">
      <text>
        <r>
          <rPr>
            <b/>
            <sz val="9"/>
            <color indexed="81"/>
            <rFont val="Tahoma"/>
            <family val="2"/>
          </rPr>
          <t>Metric = I_FX_IR_I_USD_NonBankFinInstSingapore_OTCOptions_Amount_x000D_
Data Type = Bk_Number 19 - 9_x000D_
Bk_Currency = SEK</t>
        </r>
      </text>
    </comment>
    <comment ref="P39" authorId="0" shapeId="0" xr:uid="{00000000-0006-0000-3500-00009C030000}">
      <text>
        <r>
          <rPr>
            <b/>
            <sz val="9"/>
            <color indexed="81"/>
            <rFont val="Tahoma"/>
            <family val="2"/>
          </rPr>
          <t>Metric = I_FX_IR_I_USD_TotTrans_NonBankCustSingapore_Spot_Amount_x000D_
Data Type = Bk_Number 19 - 9_x000D_
Bk_Currency = SEK</t>
        </r>
      </text>
    </comment>
    <comment ref="Q39" authorId="0" shapeId="0" xr:uid="{00000000-0006-0000-3500-00009D030000}">
      <text>
        <r>
          <rPr>
            <b/>
            <sz val="9"/>
            <color indexed="81"/>
            <rFont val="Tahoma"/>
            <family val="2"/>
          </rPr>
          <t>Metric = I_FX_IR_I_USD_TotTrans_NonBankCustSingapore_Forward_Amount_x000D_
Data Type = Bk_Number 19 - 9_x000D_
Bk_Currency = SEK</t>
        </r>
      </text>
    </comment>
    <comment ref="R39" authorId="0" shapeId="0" xr:uid="{00000000-0006-0000-3500-00009E030000}">
      <text>
        <r>
          <rPr>
            <b/>
            <sz val="9"/>
            <color indexed="81"/>
            <rFont val="Tahoma"/>
            <family val="2"/>
          </rPr>
          <t>Metric = I_FX_IR_I_USD_TotTrans_NonBankCustSingapore_FxSwap_Amount_x000D_
Data Type = Bk_Number 19 - 9_x000D_
Bk_Currency = SEK</t>
        </r>
      </text>
    </comment>
    <comment ref="S39" authorId="0" shapeId="0" xr:uid="{00000000-0006-0000-3500-00009F030000}">
      <text>
        <r>
          <rPr>
            <b/>
            <sz val="9"/>
            <color indexed="81"/>
            <rFont val="Tahoma"/>
            <family val="2"/>
          </rPr>
          <t>Metric = I_FX_IR_I_USD_TotTrans_NonBankCustSingapore_CurrencySwap_Amount_x000D_
Data Type = Bk_Number 19 - 9_x000D_
Bk_Currency = SEK</t>
        </r>
      </text>
    </comment>
    <comment ref="T39" authorId="0" shapeId="0" xr:uid="{00000000-0006-0000-3500-0000A0030000}">
      <text>
        <r>
          <rPr>
            <b/>
            <sz val="9"/>
            <color indexed="81"/>
            <rFont val="Tahoma"/>
            <family val="2"/>
          </rPr>
          <t>Metric = I_FX_IR_I_USD_TotTrans_NonBankCustSingapore_OTCOptions_Amount_x000D_
Data Type = Bk_Number 19 - 9_x000D_
Bk_Currency = SEK</t>
        </r>
      </text>
    </comment>
    <comment ref="W39" authorId="0" shapeId="0" xr:uid="{00000000-0006-0000-3500-0000A1030000}">
      <text>
        <r>
          <rPr>
            <b/>
            <sz val="9"/>
            <color indexed="81"/>
            <rFont val="Tahoma"/>
            <family val="2"/>
          </rPr>
          <t>Metric = I_FX_IR_I_USD_BankOutsSingapore_Spot_Amount_x000D_
Data Type = Bk_Number 19 - 9_x000D_
Bk_Currency = SEK</t>
        </r>
      </text>
    </comment>
    <comment ref="X39" authorId="0" shapeId="0" xr:uid="{00000000-0006-0000-3500-0000A2030000}">
      <text>
        <r>
          <rPr>
            <b/>
            <sz val="9"/>
            <color indexed="81"/>
            <rFont val="Tahoma"/>
            <family val="2"/>
          </rPr>
          <t>Metric = I_FX_IR_I_USD_BankOutsSingapore_Forward_Amount_x000D_
Data Type = Bk_Number 19 - 9_x000D_
Bk_Currency = SEK</t>
        </r>
      </text>
    </comment>
    <comment ref="Y39" authorId="0" shapeId="0" xr:uid="{00000000-0006-0000-3500-0000A3030000}">
      <text>
        <r>
          <rPr>
            <b/>
            <sz val="9"/>
            <color indexed="81"/>
            <rFont val="Tahoma"/>
            <family val="2"/>
          </rPr>
          <t>Metric = I_FX_IR_I_USD_BankOutsSingapore_FxSwap_Amount_x000D_
Data Type = Bk_Number 19 - 9_x000D_
Bk_Currency = SEK</t>
        </r>
      </text>
    </comment>
    <comment ref="Z39" authorId="0" shapeId="0" xr:uid="{00000000-0006-0000-3500-0000A4030000}">
      <text>
        <r>
          <rPr>
            <b/>
            <sz val="9"/>
            <color indexed="81"/>
            <rFont val="Tahoma"/>
            <family val="2"/>
          </rPr>
          <t>Metric = I_FX_IR_I_USD_BankOutsSingapore_CurrencySwap_Amount_x000D_
Data Type = Bk_Number 19 - 9_x000D_
Bk_Currency = SEK</t>
        </r>
      </text>
    </comment>
    <comment ref="AA39" authorId="0" shapeId="0" xr:uid="{00000000-0006-0000-3500-0000A5030000}">
      <text>
        <r>
          <rPr>
            <b/>
            <sz val="9"/>
            <color indexed="81"/>
            <rFont val="Tahoma"/>
            <family val="2"/>
          </rPr>
          <t>Metric = I_FX_IR_I_USD_BankOutsSingapore_OTCOptions_Amount_x000D_
Data Type = Bk_Number 19 - 9_x000D_
Bk_Currency = SEK</t>
        </r>
      </text>
    </comment>
    <comment ref="AD39" authorId="0" shapeId="0" xr:uid="{00000000-0006-0000-3500-0000A6030000}">
      <text>
        <r>
          <rPr>
            <b/>
            <sz val="9"/>
            <color indexed="81"/>
            <rFont val="Tahoma"/>
            <family val="2"/>
          </rPr>
          <t>Metric = I_FX_IR_I_USD_NonBankFinInstOutsSingapore_Spot_Amount_x000D_
Data Type = Bk_Number 19 - 9_x000D_
Bk_Currency = SEK</t>
        </r>
      </text>
    </comment>
    <comment ref="AE39" authorId="0" shapeId="0" xr:uid="{00000000-0006-0000-3500-0000A7030000}">
      <text>
        <r>
          <rPr>
            <b/>
            <sz val="9"/>
            <color indexed="81"/>
            <rFont val="Tahoma"/>
            <family val="2"/>
          </rPr>
          <t>Metric = I_FX_IR_I_USD_NonBankFinInstOutsSingapore_Forward_Amount_x000D_
Data Type = Bk_Number 19 - 9_x000D_
Bk_Currency = SEK</t>
        </r>
      </text>
    </comment>
    <comment ref="AF39" authorId="0" shapeId="0" xr:uid="{00000000-0006-0000-3500-0000A8030000}">
      <text>
        <r>
          <rPr>
            <b/>
            <sz val="9"/>
            <color indexed="81"/>
            <rFont val="Tahoma"/>
            <family val="2"/>
          </rPr>
          <t>Metric = I_FX_IR_I_USD_NonBankFinInstOutsSingapore_FxSwap_Amount_x000D_
Data Type = Bk_Number 19 - 9_x000D_
Bk_Currency = SEK</t>
        </r>
      </text>
    </comment>
    <comment ref="AG39" authorId="0" shapeId="0" xr:uid="{00000000-0006-0000-3500-0000A9030000}">
      <text>
        <r>
          <rPr>
            <b/>
            <sz val="9"/>
            <color indexed="81"/>
            <rFont val="Tahoma"/>
            <family val="2"/>
          </rPr>
          <t>Metric = I_FX_IR_I_USD_NonBankFinInstOutsSingapore_CurrencySwap_Amount_x000D_
Data Type = Bk_Number 19 - 9_x000D_
Bk_Currency = SEK</t>
        </r>
      </text>
    </comment>
    <comment ref="AH39" authorId="0" shapeId="0" xr:uid="{00000000-0006-0000-3500-0000AA030000}">
      <text>
        <r>
          <rPr>
            <b/>
            <sz val="9"/>
            <color indexed="81"/>
            <rFont val="Tahoma"/>
            <family val="2"/>
          </rPr>
          <t>Metric = I_FX_IR_I_USD_NonBankFinInstOutsSingapore_OTCOptions_Amount_x000D_
Data Type = Bk_Number 19 - 9_x000D_
Bk_Currency = SEK</t>
        </r>
      </text>
    </comment>
    <comment ref="AK39" authorId="0" shapeId="0" xr:uid="{00000000-0006-0000-3500-0000AB030000}">
      <text>
        <r>
          <rPr>
            <b/>
            <sz val="9"/>
            <color indexed="81"/>
            <rFont val="Tahoma"/>
            <family val="2"/>
          </rPr>
          <t>Metric = I_FX_IR_I_USD_NonFinCustOutsSingapore_Spot_Amount_x000D_
Data Type = Bk_Number 19 - 9_x000D_
Bk_Currency = SEK</t>
        </r>
      </text>
    </comment>
    <comment ref="AL39" authorId="0" shapeId="0" xr:uid="{00000000-0006-0000-3500-0000AC030000}">
      <text>
        <r>
          <rPr>
            <b/>
            <sz val="9"/>
            <color indexed="81"/>
            <rFont val="Tahoma"/>
            <family val="2"/>
          </rPr>
          <t>Metric = I_FX_IR_I_USD_NonFinCustOutsSingapore_Forward_Amount_x000D_
Data Type = Bk_Number 19 - 9_x000D_
Bk_Currency = SEK</t>
        </r>
      </text>
    </comment>
    <comment ref="AM39" authorId="0" shapeId="0" xr:uid="{00000000-0006-0000-3500-0000AD030000}">
      <text>
        <r>
          <rPr>
            <b/>
            <sz val="9"/>
            <color indexed="81"/>
            <rFont val="Tahoma"/>
            <family val="2"/>
          </rPr>
          <t>Metric = I_FX_IR_I_USD_NonFinCustOutsSingapore_FxSwap_Amount_x000D_
Data Type = Bk_Number 19 - 9_x000D_
Bk_Currency = SEK</t>
        </r>
      </text>
    </comment>
    <comment ref="AN39" authorId="0" shapeId="0" xr:uid="{00000000-0006-0000-3500-0000AE030000}">
      <text>
        <r>
          <rPr>
            <b/>
            <sz val="9"/>
            <color indexed="81"/>
            <rFont val="Tahoma"/>
            <family val="2"/>
          </rPr>
          <t>Metric = I_FX_IR_I_USD_NonFinCustOutsSingapore_CurrencySwap_Amount_x000D_
Data Type = Bk_Number 19 - 9_x000D_
Bk_Currency = SEK</t>
        </r>
      </text>
    </comment>
    <comment ref="AO39" authorId="0" shapeId="0" xr:uid="{00000000-0006-0000-3500-0000AF030000}">
      <text>
        <r>
          <rPr>
            <b/>
            <sz val="9"/>
            <color indexed="81"/>
            <rFont val="Tahoma"/>
            <family val="2"/>
          </rPr>
          <t>Metric = I_FX_IR_I_USD_NonFinCustOutsSingapore_OTCOptions_Amount_x000D_
Data Type = Bk_Number 19 - 9_x000D_
Bk_Currency = SEK</t>
        </r>
      </text>
    </comment>
    <comment ref="B40" authorId="0" shapeId="0" xr:uid="{00000000-0006-0000-3500-0000B0030000}">
      <text>
        <r>
          <rPr>
            <b/>
            <sz val="9"/>
            <color indexed="81"/>
            <rFont val="Tahoma"/>
            <family val="2"/>
          </rPr>
          <t>Metric = I_FX_IR_I_USD_BankSingapore_Spot_Amount_x000D_
Data Type = Bk_Number 19 - 9_x000D_
Bk_Currency = NOK</t>
        </r>
      </text>
    </comment>
    <comment ref="C40" authorId="0" shapeId="0" xr:uid="{00000000-0006-0000-3500-0000B1030000}">
      <text>
        <r>
          <rPr>
            <b/>
            <sz val="9"/>
            <color indexed="81"/>
            <rFont val="Tahoma"/>
            <family val="2"/>
          </rPr>
          <t>Metric = I_FX_IR_I_USD_BankSingapore_Forward_Amount_x000D_
Data Type = Bk_Number 19 - 9_x000D_
Bk_Currency = NOK</t>
        </r>
      </text>
    </comment>
    <comment ref="D40" authorId="0" shapeId="0" xr:uid="{00000000-0006-0000-3500-0000B2030000}">
      <text>
        <r>
          <rPr>
            <b/>
            <sz val="9"/>
            <color indexed="81"/>
            <rFont val="Tahoma"/>
            <family val="2"/>
          </rPr>
          <t>Metric = I_FX_IR_I_USD_BankSingapore_FxSwap_Amount_x000D_
Data Type = Bk_Number 19 - 9_x000D_
Bk_Currency = NOK</t>
        </r>
      </text>
    </comment>
    <comment ref="E40" authorId="0" shapeId="0" xr:uid="{00000000-0006-0000-3500-0000B3030000}">
      <text>
        <r>
          <rPr>
            <b/>
            <sz val="9"/>
            <color indexed="81"/>
            <rFont val="Tahoma"/>
            <family val="2"/>
          </rPr>
          <t>Metric = I_FX_IR_I_USD_BankSingapore_CurrencySwap_Amount_x000D_
Data Type = Bk_Number 19 - 9_x000D_
Bk_Currency = NOK</t>
        </r>
      </text>
    </comment>
    <comment ref="F40" authorId="0" shapeId="0" xr:uid="{00000000-0006-0000-3500-0000B4030000}">
      <text>
        <r>
          <rPr>
            <b/>
            <sz val="9"/>
            <color indexed="81"/>
            <rFont val="Tahoma"/>
            <family val="2"/>
          </rPr>
          <t>Metric = I_FX_IR_I_USD_BankSingapore_OTCOptions_Amount_x000D_
Data Type = Bk_Number 19 - 9_x000D_
Bk_Currency = NOK</t>
        </r>
      </text>
    </comment>
    <comment ref="I40" authorId="0" shapeId="0" xr:uid="{00000000-0006-0000-3500-0000B5030000}">
      <text>
        <r>
          <rPr>
            <b/>
            <sz val="9"/>
            <color indexed="81"/>
            <rFont val="Tahoma"/>
            <family val="2"/>
          </rPr>
          <t>Metric = I_FX_IR_I_USD_NonBankFinInstSingapore_Spot_Amount_x000D_
Data Type = Bk_Number 19 - 9_x000D_
Bk_Currency = NOK</t>
        </r>
      </text>
    </comment>
    <comment ref="J40" authorId="0" shapeId="0" xr:uid="{00000000-0006-0000-3500-0000B6030000}">
      <text>
        <r>
          <rPr>
            <b/>
            <sz val="9"/>
            <color indexed="81"/>
            <rFont val="Tahoma"/>
            <family val="2"/>
          </rPr>
          <t>Metric = I_FX_IR_I_USD_NonBankFinInstSingapore_Forward_Amount_x000D_
Data Type = Bk_Number 19 - 9_x000D_
Bk_Currency = NOK</t>
        </r>
      </text>
    </comment>
    <comment ref="K40" authorId="0" shapeId="0" xr:uid="{00000000-0006-0000-3500-0000B7030000}">
      <text>
        <r>
          <rPr>
            <b/>
            <sz val="9"/>
            <color indexed="81"/>
            <rFont val="Tahoma"/>
            <family val="2"/>
          </rPr>
          <t>Metric = I_FX_IR_I_USD_NonBankFinInstSingapore_FxSwap_Amount_x000D_
Data Type = Bk_Number 19 - 9_x000D_
Bk_Currency = NOK</t>
        </r>
      </text>
    </comment>
    <comment ref="L40" authorId="0" shapeId="0" xr:uid="{00000000-0006-0000-3500-0000B8030000}">
      <text>
        <r>
          <rPr>
            <b/>
            <sz val="9"/>
            <color indexed="81"/>
            <rFont val="Tahoma"/>
            <family val="2"/>
          </rPr>
          <t>Metric = I_FX_IR_I_USD_NonBankFinInstSingapore_CurrencySwap_Amount_x000D_
Data Type = Bk_Number 19 - 9_x000D_
Bk_Currency = NOK</t>
        </r>
      </text>
    </comment>
    <comment ref="M40" authorId="0" shapeId="0" xr:uid="{00000000-0006-0000-3500-0000B9030000}">
      <text>
        <r>
          <rPr>
            <b/>
            <sz val="9"/>
            <color indexed="81"/>
            <rFont val="Tahoma"/>
            <family val="2"/>
          </rPr>
          <t>Metric = I_FX_IR_I_USD_NonBankFinInstSingapore_OTCOptions_Amount_x000D_
Data Type = Bk_Number 19 - 9_x000D_
Bk_Currency = NOK</t>
        </r>
      </text>
    </comment>
    <comment ref="P40" authorId="0" shapeId="0" xr:uid="{00000000-0006-0000-3500-0000BA030000}">
      <text>
        <r>
          <rPr>
            <b/>
            <sz val="9"/>
            <color indexed="81"/>
            <rFont val="Tahoma"/>
            <family val="2"/>
          </rPr>
          <t>Metric = I_FX_IR_I_USD_TotTrans_NonBankCustSingapore_Spot_Amount_x000D_
Data Type = Bk_Number 19 - 9_x000D_
Bk_Currency = NOK</t>
        </r>
      </text>
    </comment>
    <comment ref="Q40" authorId="0" shapeId="0" xr:uid="{00000000-0006-0000-3500-0000BB030000}">
      <text>
        <r>
          <rPr>
            <b/>
            <sz val="9"/>
            <color indexed="81"/>
            <rFont val="Tahoma"/>
            <family val="2"/>
          </rPr>
          <t>Metric = I_FX_IR_I_USD_TotTrans_NonBankCustSingapore_Forward_Amount_x000D_
Data Type = Bk_Number 19 - 9_x000D_
Bk_Currency = NOK</t>
        </r>
      </text>
    </comment>
    <comment ref="R40" authorId="0" shapeId="0" xr:uid="{00000000-0006-0000-3500-0000BC030000}">
      <text>
        <r>
          <rPr>
            <b/>
            <sz val="9"/>
            <color indexed="81"/>
            <rFont val="Tahoma"/>
            <family val="2"/>
          </rPr>
          <t>Metric = I_FX_IR_I_USD_TotTrans_NonBankCustSingapore_FxSwap_Amount_x000D_
Data Type = Bk_Number 19 - 9_x000D_
Bk_Currency = NOK</t>
        </r>
      </text>
    </comment>
    <comment ref="S40" authorId="0" shapeId="0" xr:uid="{00000000-0006-0000-3500-0000BD030000}">
      <text>
        <r>
          <rPr>
            <b/>
            <sz val="9"/>
            <color indexed="81"/>
            <rFont val="Tahoma"/>
            <family val="2"/>
          </rPr>
          <t>Metric = I_FX_IR_I_USD_TotTrans_NonBankCustSingapore_CurrencySwap_Amount_x000D_
Data Type = Bk_Number 19 - 9_x000D_
Bk_Currency = NOK</t>
        </r>
      </text>
    </comment>
    <comment ref="T40" authorId="0" shapeId="0" xr:uid="{00000000-0006-0000-3500-0000BE030000}">
      <text>
        <r>
          <rPr>
            <b/>
            <sz val="9"/>
            <color indexed="81"/>
            <rFont val="Tahoma"/>
            <family val="2"/>
          </rPr>
          <t>Metric = I_FX_IR_I_USD_TotTrans_NonBankCustSingapore_OTCOptions_Amount_x000D_
Data Type = Bk_Number 19 - 9_x000D_
Bk_Currency = NOK</t>
        </r>
      </text>
    </comment>
    <comment ref="W40" authorId="0" shapeId="0" xr:uid="{00000000-0006-0000-3500-0000BF030000}">
      <text>
        <r>
          <rPr>
            <b/>
            <sz val="9"/>
            <color indexed="81"/>
            <rFont val="Tahoma"/>
            <family val="2"/>
          </rPr>
          <t>Metric = I_FX_IR_I_USD_BankOutsSingapore_Spot_Amount_x000D_
Data Type = Bk_Number 19 - 9_x000D_
Bk_Currency = NOK</t>
        </r>
      </text>
    </comment>
    <comment ref="X40" authorId="0" shapeId="0" xr:uid="{00000000-0006-0000-3500-0000C0030000}">
      <text>
        <r>
          <rPr>
            <b/>
            <sz val="9"/>
            <color indexed="81"/>
            <rFont val="Tahoma"/>
            <family val="2"/>
          </rPr>
          <t>Metric = I_FX_IR_I_USD_BankOutsSingapore_Forward_Amount_x000D_
Data Type = Bk_Number 19 - 9_x000D_
Bk_Currency = NOK</t>
        </r>
      </text>
    </comment>
    <comment ref="Y40" authorId="0" shapeId="0" xr:uid="{00000000-0006-0000-3500-0000C1030000}">
      <text>
        <r>
          <rPr>
            <b/>
            <sz val="9"/>
            <color indexed="81"/>
            <rFont val="Tahoma"/>
            <family val="2"/>
          </rPr>
          <t>Metric = I_FX_IR_I_USD_BankOutsSingapore_FxSwap_Amount_x000D_
Data Type = Bk_Number 19 - 9_x000D_
Bk_Currency = NOK</t>
        </r>
      </text>
    </comment>
    <comment ref="Z40" authorId="0" shapeId="0" xr:uid="{00000000-0006-0000-3500-0000C2030000}">
      <text>
        <r>
          <rPr>
            <b/>
            <sz val="9"/>
            <color indexed="81"/>
            <rFont val="Tahoma"/>
            <family val="2"/>
          </rPr>
          <t>Metric = I_FX_IR_I_USD_BankOutsSingapore_CurrencySwap_Amount_x000D_
Data Type = Bk_Number 19 - 9_x000D_
Bk_Currency = NOK</t>
        </r>
      </text>
    </comment>
    <comment ref="AA40" authorId="0" shapeId="0" xr:uid="{00000000-0006-0000-3500-0000C3030000}">
      <text>
        <r>
          <rPr>
            <b/>
            <sz val="9"/>
            <color indexed="81"/>
            <rFont val="Tahoma"/>
            <family val="2"/>
          </rPr>
          <t>Metric = I_FX_IR_I_USD_BankOutsSingapore_OTCOptions_Amount_x000D_
Data Type = Bk_Number 19 - 9_x000D_
Bk_Currency = NOK</t>
        </r>
      </text>
    </comment>
    <comment ref="AD40" authorId="0" shapeId="0" xr:uid="{00000000-0006-0000-3500-0000C4030000}">
      <text>
        <r>
          <rPr>
            <b/>
            <sz val="9"/>
            <color indexed="81"/>
            <rFont val="Tahoma"/>
            <family val="2"/>
          </rPr>
          <t>Metric = I_FX_IR_I_USD_NonBankFinInstOutsSingapore_Spot_Amount_x000D_
Data Type = Bk_Number 19 - 9_x000D_
Bk_Currency = NOK</t>
        </r>
      </text>
    </comment>
    <comment ref="AE40" authorId="0" shapeId="0" xr:uid="{00000000-0006-0000-3500-0000C5030000}">
      <text>
        <r>
          <rPr>
            <b/>
            <sz val="9"/>
            <color indexed="81"/>
            <rFont val="Tahoma"/>
            <family val="2"/>
          </rPr>
          <t>Metric = I_FX_IR_I_USD_NonBankFinInstOutsSingapore_Forward_Amount_x000D_
Data Type = Bk_Number 19 - 9_x000D_
Bk_Currency = NOK</t>
        </r>
      </text>
    </comment>
    <comment ref="AF40" authorId="0" shapeId="0" xr:uid="{00000000-0006-0000-3500-0000C6030000}">
      <text>
        <r>
          <rPr>
            <b/>
            <sz val="9"/>
            <color indexed="81"/>
            <rFont val="Tahoma"/>
            <family val="2"/>
          </rPr>
          <t>Metric = I_FX_IR_I_USD_NonBankFinInstOutsSingapore_FxSwap_Amount_x000D_
Data Type = Bk_Number 19 - 9_x000D_
Bk_Currency = NOK</t>
        </r>
      </text>
    </comment>
    <comment ref="AG40" authorId="0" shapeId="0" xr:uid="{00000000-0006-0000-3500-0000C7030000}">
      <text>
        <r>
          <rPr>
            <b/>
            <sz val="9"/>
            <color indexed="81"/>
            <rFont val="Tahoma"/>
            <family val="2"/>
          </rPr>
          <t>Metric = I_FX_IR_I_USD_NonBankFinInstOutsSingapore_CurrencySwap_Amount_x000D_
Data Type = Bk_Number 19 - 9_x000D_
Bk_Currency = NOK</t>
        </r>
      </text>
    </comment>
    <comment ref="AH40" authorId="0" shapeId="0" xr:uid="{00000000-0006-0000-3500-0000C8030000}">
      <text>
        <r>
          <rPr>
            <b/>
            <sz val="9"/>
            <color indexed="81"/>
            <rFont val="Tahoma"/>
            <family val="2"/>
          </rPr>
          <t>Metric = I_FX_IR_I_USD_NonBankFinInstOutsSingapore_OTCOptions_Amount_x000D_
Data Type = Bk_Number 19 - 9_x000D_
Bk_Currency = NOK</t>
        </r>
      </text>
    </comment>
    <comment ref="AK40" authorId="0" shapeId="0" xr:uid="{00000000-0006-0000-3500-0000C9030000}">
      <text>
        <r>
          <rPr>
            <b/>
            <sz val="9"/>
            <color indexed="81"/>
            <rFont val="Tahoma"/>
            <family val="2"/>
          </rPr>
          <t>Metric = I_FX_IR_I_USD_NonFinCustOutsSingapore_Spot_Amount_x000D_
Data Type = Bk_Number 19 - 9_x000D_
Bk_Currency = NOK</t>
        </r>
      </text>
    </comment>
    <comment ref="AL40" authorId="0" shapeId="0" xr:uid="{00000000-0006-0000-3500-0000CA030000}">
      <text>
        <r>
          <rPr>
            <b/>
            <sz val="9"/>
            <color indexed="81"/>
            <rFont val="Tahoma"/>
            <family val="2"/>
          </rPr>
          <t>Metric = I_FX_IR_I_USD_NonFinCustOutsSingapore_Forward_Amount_x000D_
Data Type = Bk_Number 19 - 9_x000D_
Bk_Currency = NOK</t>
        </r>
      </text>
    </comment>
    <comment ref="AM40" authorId="0" shapeId="0" xr:uid="{00000000-0006-0000-3500-0000CB030000}">
      <text>
        <r>
          <rPr>
            <b/>
            <sz val="9"/>
            <color indexed="81"/>
            <rFont val="Tahoma"/>
            <family val="2"/>
          </rPr>
          <t>Metric = I_FX_IR_I_USD_NonFinCustOutsSingapore_FxSwap_Amount_x000D_
Data Type = Bk_Number 19 - 9_x000D_
Bk_Currency = NOK</t>
        </r>
      </text>
    </comment>
    <comment ref="AN40" authorId="0" shapeId="0" xr:uid="{00000000-0006-0000-3500-0000CC030000}">
      <text>
        <r>
          <rPr>
            <b/>
            <sz val="9"/>
            <color indexed="81"/>
            <rFont val="Tahoma"/>
            <family val="2"/>
          </rPr>
          <t>Metric = I_FX_IR_I_USD_NonFinCustOutsSingapore_CurrencySwap_Amount_x000D_
Data Type = Bk_Number 19 - 9_x000D_
Bk_Currency = NOK</t>
        </r>
      </text>
    </comment>
    <comment ref="AO40" authorId="0" shapeId="0" xr:uid="{00000000-0006-0000-3500-0000CD030000}">
      <text>
        <r>
          <rPr>
            <b/>
            <sz val="9"/>
            <color indexed="81"/>
            <rFont val="Tahoma"/>
            <family val="2"/>
          </rPr>
          <t>Metric = I_FX_IR_I_USD_NonFinCustOutsSingapore_OTCOptions_Amount_x000D_
Data Type = Bk_Number 19 - 9_x000D_
Bk_Currency = NOK</t>
        </r>
      </text>
    </comment>
    <comment ref="B41" authorId="0" shapeId="0" xr:uid="{00000000-0006-0000-3500-0000CE030000}">
      <text>
        <r>
          <rPr>
            <b/>
            <sz val="9"/>
            <color indexed="81"/>
            <rFont val="Tahoma"/>
            <family val="2"/>
          </rPr>
          <t>Metric = I_FX_IR_I_USD_BankSingapore_Spot_Amount_x000D_
Data Type = Bk_Number 19 - 9_x000D_
Bk_Currency = NZD</t>
        </r>
      </text>
    </comment>
    <comment ref="C41" authorId="0" shapeId="0" xr:uid="{00000000-0006-0000-3500-0000CF030000}">
      <text>
        <r>
          <rPr>
            <b/>
            <sz val="9"/>
            <color indexed="81"/>
            <rFont val="Tahoma"/>
            <family val="2"/>
          </rPr>
          <t>Metric = I_FX_IR_I_USD_BankSingapore_Forward_Amount_x000D_
Data Type = Bk_Number 19 - 9_x000D_
Bk_Currency = NZD</t>
        </r>
      </text>
    </comment>
    <comment ref="D41" authorId="0" shapeId="0" xr:uid="{00000000-0006-0000-3500-0000D0030000}">
      <text>
        <r>
          <rPr>
            <b/>
            <sz val="9"/>
            <color indexed="81"/>
            <rFont val="Tahoma"/>
            <family val="2"/>
          </rPr>
          <t>Metric = I_FX_IR_I_USD_BankSingapore_FxSwap_Amount_x000D_
Data Type = Bk_Number 19 - 9_x000D_
Bk_Currency = NZD</t>
        </r>
      </text>
    </comment>
    <comment ref="E41" authorId="0" shapeId="0" xr:uid="{00000000-0006-0000-3500-0000D1030000}">
      <text>
        <r>
          <rPr>
            <b/>
            <sz val="9"/>
            <color indexed="81"/>
            <rFont val="Tahoma"/>
            <family val="2"/>
          </rPr>
          <t>Metric = I_FX_IR_I_USD_BankSingapore_CurrencySwap_Amount_x000D_
Data Type = Bk_Number 19 - 9_x000D_
Bk_Currency = NZD</t>
        </r>
      </text>
    </comment>
    <comment ref="F41" authorId="0" shapeId="0" xr:uid="{00000000-0006-0000-3500-0000D2030000}">
      <text>
        <r>
          <rPr>
            <b/>
            <sz val="9"/>
            <color indexed="81"/>
            <rFont val="Tahoma"/>
            <family val="2"/>
          </rPr>
          <t>Metric = I_FX_IR_I_USD_BankSingapore_OTCOptions_Amount_x000D_
Data Type = Bk_Number 19 - 9_x000D_
Bk_Currency = NZD</t>
        </r>
      </text>
    </comment>
    <comment ref="I41" authorId="0" shapeId="0" xr:uid="{00000000-0006-0000-3500-0000D3030000}">
      <text>
        <r>
          <rPr>
            <b/>
            <sz val="9"/>
            <color indexed="81"/>
            <rFont val="Tahoma"/>
            <family val="2"/>
          </rPr>
          <t>Metric = I_FX_IR_I_USD_NonBankFinInstSingapore_Spot_Amount_x000D_
Data Type = Bk_Number 19 - 9_x000D_
Bk_Currency = NZD</t>
        </r>
      </text>
    </comment>
    <comment ref="J41" authorId="0" shapeId="0" xr:uid="{00000000-0006-0000-3500-0000D4030000}">
      <text>
        <r>
          <rPr>
            <b/>
            <sz val="9"/>
            <color indexed="81"/>
            <rFont val="Tahoma"/>
            <family val="2"/>
          </rPr>
          <t>Metric = I_FX_IR_I_USD_NonBankFinInstSingapore_Forward_Amount_x000D_
Data Type = Bk_Number 19 - 9_x000D_
Bk_Currency = NZD</t>
        </r>
      </text>
    </comment>
    <comment ref="K41" authorId="0" shapeId="0" xr:uid="{00000000-0006-0000-3500-0000D5030000}">
      <text>
        <r>
          <rPr>
            <b/>
            <sz val="9"/>
            <color indexed="81"/>
            <rFont val="Tahoma"/>
            <family val="2"/>
          </rPr>
          <t>Metric = I_FX_IR_I_USD_NonBankFinInstSingapore_FxSwap_Amount_x000D_
Data Type = Bk_Number 19 - 9_x000D_
Bk_Currency = NZD</t>
        </r>
      </text>
    </comment>
    <comment ref="L41" authorId="0" shapeId="0" xr:uid="{00000000-0006-0000-3500-0000D6030000}">
      <text>
        <r>
          <rPr>
            <b/>
            <sz val="9"/>
            <color indexed="81"/>
            <rFont val="Tahoma"/>
            <family val="2"/>
          </rPr>
          <t>Metric = I_FX_IR_I_USD_NonBankFinInstSingapore_CurrencySwap_Amount_x000D_
Data Type = Bk_Number 19 - 9_x000D_
Bk_Currency = NZD</t>
        </r>
      </text>
    </comment>
    <comment ref="M41" authorId="0" shapeId="0" xr:uid="{00000000-0006-0000-3500-0000D7030000}">
      <text>
        <r>
          <rPr>
            <b/>
            <sz val="9"/>
            <color indexed="81"/>
            <rFont val="Tahoma"/>
            <family val="2"/>
          </rPr>
          <t>Metric = I_FX_IR_I_USD_NonBankFinInstSingapore_OTCOptions_Amount_x000D_
Data Type = Bk_Number 19 - 9_x000D_
Bk_Currency = NZD</t>
        </r>
      </text>
    </comment>
    <comment ref="P41" authorId="0" shapeId="0" xr:uid="{00000000-0006-0000-3500-0000D8030000}">
      <text>
        <r>
          <rPr>
            <b/>
            <sz val="9"/>
            <color indexed="81"/>
            <rFont val="Tahoma"/>
            <family val="2"/>
          </rPr>
          <t>Metric = I_FX_IR_I_USD_TotTrans_NonBankCustSingapore_Spot_Amount_x000D_
Data Type = Bk_Number 19 - 9_x000D_
Bk_Currency = NZD</t>
        </r>
      </text>
    </comment>
    <comment ref="Q41" authorId="0" shapeId="0" xr:uid="{00000000-0006-0000-3500-0000D9030000}">
      <text>
        <r>
          <rPr>
            <b/>
            <sz val="9"/>
            <color indexed="81"/>
            <rFont val="Tahoma"/>
            <family val="2"/>
          </rPr>
          <t>Metric = I_FX_IR_I_USD_TotTrans_NonBankCustSingapore_Forward_Amount_x000D_
Data Type = Bk_Number 19 - 9_x000D_
Bk_Currency = NZD</t>
        </r>
      </text>
    </comment>
    <comment ref="R41" authorId="0" shapeId="0" xr:uid="{00000000-0006-0000-3500-0000DA030000}">
      <text>
        <r>
          <rPr>
            <b/>
            <sz val="9"/>
            <color indexed="81"/>
            <rFont val="Tahoma"/>
            <family val="2"/>
          </rPr>
          <t>Metric = I_FX_IR_I_USD_TotTrans_NonBankCustSingapore_FxSwap_Amount_x000D_
Data Type = Bk_Number 19 - 9_x000D_
Bk_Currency = NZD</t>
        </r>
      </text>
    </comment>
    <comment ref="S41" authorId="0" shapeId="0" xr:uid="{00000000-0006-0000-3500-0000DB030000}">
      <text>
        <r>
          <rPr>
            <b/>
            <sz val="9"/>
            <color indexed="81"/>
            <rFont val="Tahoma"/>
            <family val="2"/>
          </rPr>
          <t>Metric = I_FX_IR_I_USD_TotTrans_NonBankCustSingapore_CurrencySwap_Amount_x000D_
Data Type = Bk_Number 19 - 9_x000D_
Bk_Currency = NZD</t>
        </r>
      </text>
    </comment>
    <comment ref="T41" authorId="0" shapeId="0" xr:uid="{00000000-0006-0000-3500-0000DC030000}">
      <text>
        <r>
          <rPr>
            <b/>
            <sz val="9"/>
            <color indexed="81"/>
            <rFont val="Tahoma"/>
            <family val="2"/>
          </rPr>
          <t>Metric = I_FX_IR_I_USD_TotTrans_NonBankCustSingapore_OTCOptions_Amount_x000D_
Data Type = Bk_Number 19 - 9_x000D_
Bk_Currency = NZD</t>
        </r>
      </text>
    </comment>
    <comment ref="W41" authorId="0" shapeId="0" xr:uid="{00000000-0006-0000-3500-0000DD030000}">
      <text>
        <r>
          <rPr>
            <b/>
            <sz val="9"/>
            <color indexed="81"/>
            <rFont val="Tahoma"/>
            <family val="2"/>
          </rPr>
          <t>Metric = I_FX_IR_I_USD_BankOutsSingapore_Spot_Amount_x000D_
Data Type = Bk_Number 19 - 9_x000D_
Bk_Currency = NZD</t>
        </r>
      </text>
    </comment>
    <comment ref="X41" authorId="0" shapeId="0" xr:uid="{00000000-0006-0000-3500-0000DE030000}">
      <text>
        <r>
          <rPr>
            <b/>
            <sz val="9"/>
            <color indexed="81"/>
            <rFont val="Tahoma"/>
            <family val="2"/>
          </rPr>
          <t>Metric = I_FX_IR_I_USD_BankOutsSingapore_Forward_Amount_x000D_
Data Type = Bk_Number 19 - 9_x000D_
Bk_Currency = NZD</t>
        </r>
      </text>
    </comment>
    <comment ref="Y41" authorId="0" shapeId="0" xr:uid="{00000000-0006-0000-3500-0000DF030000}">
      <text>
        <r>
          <rPr>
            <b/>
            <sz val="9"/>
            <color indexed="81"/>
            <rFont val="Tahoma"/>
            <family val="2"/>
          </rPr>
          <t>Metric = I_FX_IR_I_USD_BankOutsSingapore_FxSwap_Amount_x000D_
Data Type = Bk_Number 19 - 9_x000D_
Bk_Currency = NZD</t>
        </r>
      </text>
    </comment>
    <comment ref="Z41" authorId="0" shapeId="0" xr:uid="{00000000-0006-0000-3500-0000E0030000}">
      <text>
        <r>
          <rPr>
            <b/>
            <sz val="9"/>
            <color indexed="81"/>
            <rFont val="Tahoma"/>
            <family val="2"/>
          </rPr>
          <t>Metric = I_FX_IR_I_USD_BankOutsSingapore_CurrencySwap_Amount_x000D_
Data Type = Bk_Number 19 - 9_x000D_
Bk_Currency = NZD</t>
        </r>
      </text>
    </comment>
    <comment ref="AA41" authorId="0" shapeId="0" xr:uid="{00000000-0006-0000-3500-0000E1030000}">
      <text>
        <r>
          <rPr>
            <b/>
            <sz val="9"/>
            <color indexed="81"/>
            <rFont val="Tahoma"/>
            <family val="2"/>
          </rPr>
          <t>Metric = I_FX_IR_I_USD_BankOutsSingapore_OTCOptions_Amount_x000D_
Data Type = Bk_Number 19 - 9_x000D_
Bk_Currency = NZD</t>
        </r>
      </text>
    </comment>
    <comment ref="AD41" authorId="0" shapeId="0" xr:uid="{00000000-0006-0000-3500-0000E2030000}">
      <text>
        <r>
          <rPr>
            <b/>
            <sz val="9"/>
            <color indexed="81"/>
            <rFont val="Tahoma"/>
            <family val="2"/>
          </rPr>
          <t>Metric = I_FX_IR_I_USD_NonBankFinInstOutsSingapore_Spot_Amount_x000D_
Data Type = Bk_Number 19 - 9_x000D_
Bk_Currency = NZD</t>
        </r>
      </text>
    </comment>
    <comment ref="AE41" authorId="0" shapeId="0" xr:uid="{00000000-0006-0000-3500-0000E3030000}">
      <text>
        <r>
          <rPr>
            <b/>
            <sz val="9"/>
            <color indexed="81"/>
            <rFont val="Tahoma"/>
            <family val="2"/>
          </rPr>
          <t>Metric = I_FX_IR_I_USD_NonBankFinInstOutsSingapore_Forward_Amount_x000D_
Data Type = Bk_Number 19 - 9_x000D_
Bk_Currency = NZD</t>
        </r>
      </text>
    </comment>
    <comment ref="AF41" authorId="0" shapeId="0" xr:uid="{00000000-0006-0000-3500-0000E4030000}">
      <text>
        <r>
          <rPr>
            <b/>
            <sz val="9"/>
            <color indexed="81"/>
            <rFont val="Tahoma"/>
            <family val="2"/>
          </rPr>
          <t>Metric = I_FX_IR_I_USD_NonBankFinInstOutsSingapore_FxSwap_Amount_x000D_
Data Type = Bk_Number 19 - 9_x000D_
Bk_Currency = NZD</t>
        </r>
      </text>
    </comment>
    <comment ref="AG41" authorId="0" shapeId="0" xr:uid="{00000000-0006-0000-3500-0000E5030000}">
      <text>
        <r>
          <rPr>
            <b/>
            <sz val="9"/>
            <color indexed="81"/>
            <rFont val="Tahoma"/>
            <family val="2"/>
          </rPr>
          <t>Metric = I_FX_IR_I_USD_NonBankFinInstOutsSingapore_CurrencySwap_Amount_x000D_
Data Type = Bk_Number 19 - 9_x000D_
Bk_Currency = NZD</t>
        </r>
      </text>
    </comment>
    <comment ref="AH41" authorId="0" shapeId="0" xr:uid="{00000000-0006-0000-3500-0000E6030000}">
      <text>
        <r>
          <rPr>
            <b/>
            <sz val="9"/>
            <color indexed="81"/>
            <rFont val="Tahoma"/>
            <family val="2"/>
          </rPr>
          <t>Metric = I_FX_IR_I_USD_NonBankFinInstOutsSingapore_OTCOptions_Amount_x000D_
Data Type = Bk_Number 19 - 9_x000D_
Bk_Currency = NZD</t>
        </r>
      </text>
    </comment>
    <comment ref="AK41" authorId="0" shapeId="0" xr:uid="{00000000-0006-0000-3500-0000E7030000}">
      <text>
        <r>
          <rPr>
            <b/>
            <sz val="9"/>
            <color indexed="81"/>
            <rFont val="Tahoma"/>
            <family val="2"/>
          </rPr>
          <t>Metric = I_FX_IR_I_USD_NonFinCustOutsSingapore_Spot_Amount_x000D_
Data Type = Bk_Number 19 - 9_x000D_
Bk_Currency = NZD</t>
        </r>
      </text>
    </comment>
    <comment ref="AL41" authorId="0" shapeId="0" xr:uid="{00000000-0006-0000-3500-0000E8030000}">
      <text>
        <r>
          <rPr>
            <b/>
            <sz val="9"/>
            <color indexed="81"/>
            <rFont val="Tahoma"/>
            <family val="2"/>
          </rPr>
          <t>Metric = I_FX_IR_I_USD_NonFinCustOutsSingapore_Forward_Amount_x000D_
Data Type = Bk_Number 19 - 9_x000D_
Bk_Currency = NZD</t>
        </r>
      </text>
    </comment>
    <comment ref="AM41" authorId="0" shapeId="0" xr:uid="{00000000-0006-0000-3500-0000E9030000}">
      <text>
        <r>
          <rPr>
            <b/>
            <sz val="9"/>
            <color indexed="81"/>
            <rFont val="Tahoma"/>
            <family val="2"/>
          </rPr>
          <t>Metric = I_FX_IR_I_USD_NonFinCustOutsSingapore_FxSwap_Amount_x000D_
Data Type = Bk_Number 19 - 9_x000D_
Bk_Currency = NZD</t>
        </r>
      </text>
    </comment>
    <comment ref="AN41" authorId="0" shapeId="0" xr:uid="{00000000-0006-0000-3500-0000EA030000}">
      <text>
        <r>
          <rPr>
            <b/>
            <sz val="9"/>
            <color indexed="81"/>
            <rFont val="Tahoma"/>
            <family val="2"/>
          </rPr>
          <t>Metric = I_FX_IR_I_USD_NonFinCustOutsSingapore_CurrencySwap_Amount_x000D_
Data Type = Bk_Number 19 - 9_x000D_
Bk_Currency = NZD</t>
        </r>
      </text>
    </comment>
    <comment ref="AO41" authorId="0" shapeId="0" xr:uid="{00000000-0006-0000-3500-0000EB030000}">
      <text>
        <r>
          <rPr>
            <b/>
            <sz val="9"/>
            <color indexed="81"/>
            <rFont val="Tahoma"/>
            <family val="2"/>
          </rPr>
          <t>Metric = I_FX_IR_I_USD_NonFinCustOutsSingapore_OTCOptions_Amount_x000D_
Data Type = Bk_Number 19 - 9_x000D_
Bk_Currency = NZD</t>
        </r>
      </text>
    </comment>
    <comment ref="B42" authorId="0" shapeId="0" xr:uid="{00000000-0006-0000-3500-0000EC030000}">
      <text>
        <r>
          <rPr>
            <b/>
            <sz val="9"/>
            <color indexed="81"/>
            <rFont val="Tahoma"/>
            <family val="2"/>
          </rPr>
          <t>Metric = I_FX_IR_I_USD_BankSingapore_Spot_Amount_x000D_
Data Type = Bk_Number 19 - 9_x000D_
Bk_Currency = HKD</t>
        </r>
      </text>
    </comment>
    <comment ref="C42" authorId="0" shapeId="0" xr:uid="{00000000-0006-0000-3500-0000ED030000}">
      <text>
        <r>
          <rPr>
            <b/>
            <sz val="9"/>
            <color indexed="81"/>
            <rFont val="Tahoma"/>
            <family val="2"/>
          </rPr>
          <t>Metric = I_FX_IR_I_USD_BankSingapore_Forward_Amount_x000D_
Data Type = Bk_Number 19 - 9_x000D_
Bk_Currency = HKD</t>
        </r>
      </text>
    </comment>
    <comment ref="D42" authorId="0" shapeId="0" xr:uid="{00000000-0006-0000-3500-0000EE030000}">
      <text>
        <r>
          <rPr>
            <b/>
            <sz val="9"/>
            <color indexed="81"/>
            <rFont val="Tahoma"/>
            <family val="2"/>
          </rPr>
          <t>Metric = I_FX_IR_I_USD_BankSingapore_FxSwap_Amount_x000D_
Data Type = Bk_Number 19 - 9_x000D_
Bk_Currency = HKD</t>
        </r>
      </text>
    </comment>
    <comment ref="E42" authorId="0" shapeId="0" xr:uid="{00000000-0006-0000-3500-0000EF030000}">
      <text>
        <r>
          <rPr>
            <b/>
            <sz val="9"/>
            <color indexed="81"/>
            <rFont val="Tahoma"/>
            <family val="2"/>
          </rPr>
          <t>Metric = I_FX_IR_I_USD_BankSingapore_CurrencySwap_Amount_x000D_
Data Type = Bk_Number 19 - 9_x000D_
Bk_Currency = HKD</t>
        </r>
      </text>
    </comment>
    <comment ref="F42" authorId="0" shapeId="0" xr:uid="{00000000-0006-0000-3500-0000F0030000}">
      <text>
        <r>
          <rPr>
            <b/>
            <sz val="9"/>
            <color indexed="81"/>
            <rFont val="Tahoma"/>
            <family val="2"/>
          </rPr>
          <t>Metric = I_FX_IR_I_USD_BankSingapore_OTCOptions_Amount_x000D_
Data Type = Bk_Number 19 - 9_x000D_
Bk_Currency = HKD</t>
        </r>
      </text>
    </comment>
    <comment ref="I42" authorId="0" shapeId="0" xr:uid="{00000000-0006-0000-3500-0000F1030000}">
      <text>
        <r>
          <rPr>
            <b/>
            <sz val="9"/>
            <color indexed="81"/>
            <rFont val="Tahoma"/>
            <family val="2"/>
          </rPr>
          <t>Metric = I_FX_IR_I_USD_NonBankFinInstSingapore_Spot_Amount_x000D_
Data Type = Bk_Number 19 - 9_x000D_
Bk_Currency = HKD</t>
        </r>
      </text>
    </comment>
    <comment ref="J42" authorId="0" shapeId="0" xr:uid="{00000000-0006-0000-3500-0000F2030000}">
      <text>
        <r>
          <rPr>
            <b/>
            <sz val="9"/>
            <color indexed="81"/>
            <rFont val="Tahoma"/>
            <family val="2"/>
          </rPr>
          <t>Metric = I_FX_IR_I_USD_NonBankFinInstSingapore_Forward_Amount_x000D_
Data Type = Bk_Number 19 - 9_x000D_
Bk_Currency = HKD</t>
        </r>
      </text>
    </comment>
    <comment ref="K42" authorId="0" shapeId="0" xr:uid="{00000000-0006-0000-3500-0000F3030000}">
      <text>
        <r>
          <rPr>
            <b/>
            <sz val="9"/>
            <color indexed="81"/>
            <rFont val="Tahoma"/>
            <family val="2"/>
          </rPr>
          <t>Metric = I_FX_IR_I_USD_NonBankFinInstSingapore_FxSwap_Amount_x000D_
Data Type = Bk_Number 19 - 9_x000D_
Bk_Currency = HKD</t>
        </r>
      </text>
    </comment>
    <comment ref="L42" authorId="0" shapeId="0" xr:uid="{00000000-0006-0000-3500-0000F4030000}">
      <text>
        <r>
          <rPr>
            <b/>
            <sz val="9"/>
            <color indexed="81"/>
            <rFont val="Tahoma"/>
            <family val="2"/>
          </rPr>
          <t>Metric = I_FX_IR_I_USD_NonBankFinInstSingapore_CurrencySwap_Amount_x000D_
Data Type = Bk_Number 19 - 9_x000D_
Bk_Currency = HKD</t>
        </r>
      </text>
    </comment>
    <comment ref="M42" authorId="0" shapeId="0" xr:uid="{00000000-0006-0000-3500-0000F5030000}">
      <text>
        <r>
          <rPr>
            <b/>
            <sz val="9"/>
            <color indexed="81"/>
            <rFont val="Tahoma"/>
            <family val="2"/>
          </rPr>
          <t>Metric = I_FX_IR_I_USD_NonBankFinInstSingapore_OTCOptions_Amount_x000D_
Data Type = Bk_Number 19 - 9_x000D_
Bk_Currency = HKD</t>
        </r>
      </text>
    </comment>
    <comment ref="P42" authorId="0" shapeId="0" xr:uid="{00000000-0006-0000-3500-0000F6030000}">
      <text>
        <r>
          <rPr>
            <b/>
            <sz val="9"/>
            <color indexed="81"/>
            <rFont val="Tahoma"/>
            <family val="2"/>
          </rPr>
          <t>Metric = I_FX_IR_I_USD_TotTrans_NonBankCustSingapore_Spot_Amount_x000D_
Data Type = Bk_Number 19 - 9_x000D_
Bk_Currency = HKD</t>
        </r>
      </text>
    </comment>
    <comment ref="Q42" authorId="0" shapeId="0" xr:uid="{00000000-0006-0000-3500-0000F7030000}">
      <text>
        <r>
          <rPr>
            <b/>
            <sz val="9"/>
            <color indexed="81"/>
            <rFont val="Tahoma"/>
            <family val="2"/>
          </rPr>
          <t>Metric = I_FX_IR_I_USD_TotTrans_NonBankCustSingapore_Forward_Amount_x000D_
Data Type = Bk_Number 19 - 9_x000D_
Bk_Currency = HKD</t>
        </r>
      </text>
    </comment>
    <comment ref="R42" authorId="0" shapeId="0" xr:uid="{00000000-0006-0000-3500-0000F8030000}">
      <text>
        <r>
          <rPr>
            <b/>
            <sz val="9"/>
            <color indexed="81"/>
            <rFont val="Tahoma"/>
            <family val="2"/>
          </rPr>
          <t>Metric = I_FX_IR_I_USD_TotTrans_NonBankCustSingapore_FxSwap_Amount_x000D_
Data Type = Bk_Number 19 - 9_x000D_
Bk_Currency = HKD</t>
        </r>
      </text>
    </comment>
    <comment ref="S42" authorId="0" shapeId="0" xr:uid="{00000000-0006-0000-3500-0000F9030000}">
      <text>
        <r>
          <rPr>
            <b/>
            <sz val="9"/>
            <color indexed="81"/>
            <rFont val="Tahoma"/>
            <family val="2"/>
          </rPr>
          <t>Metric = I_FX_IR_I_USD_TotTrans_NonBankCustSingapore_CurrencySwap_Amount_x000D_
Data Type = Bk_Number 19 - 9_x000D_
Bk_Currency = HKD</t>
        </r>
      </text>
    </comment>
    <comment ref="T42" authorId="0" shapeId="0" xr:uid="{00000000-0006-0000-3500-0000FA030000}">
      <text>
        <r>
          <rPr>
            <b/>
            <sz val="9"/>
            <color indexed="81"/>
            <rFont val="Tahoma"/>
            <family val="2"/>
          </rPr>
          <t>Metric = I_FX_IR_I_USD_TotTrans_NonBankCustSingapore_OTCOptions_Amount_x000D_
Data Type = Bk_Number 19 - 9_x000D_
Bk_Currency = HKD</t>
        </r>
      </text>
    </comment>
    <comment ref="W42" authorId="0" shapeId="0" xr:uid="{00000000-0006-0000-3500-0000FB030000}">
      <text>
        <r>
          <rPr>
            <b/>
            <sz val="9"/>
            <color indexed="81"/>
            <rFont val="Tahoma"/>
            <family val="2"/>
          </rPr>
          <t>Metric = I_FX_IR_I_USD_BankOutsSingapore_Spot_Amount_x000D_
Data Type = Bk_Number 19 - 9_x000D_
Bk_Currency = HKD</t>
        </r>
      </text>
    </comment>
    <comment ref="X42" authorId="0" shapeId="0" xr:uid="{00000000-0006-0000-3500-0000FC030000}">
      <text>
        <r>
          <rPr>
            <b/>
            <sz val="9"/>
            <color indexed="81"/>
            <rFont val="Tahoma"/>
            <family val="2"/>
          </rPr>
          <t>Metric = I_FX_IR_I_USD_BankOutsSingapore_Forward_Amount_x000D_
Data Type = Bk_Number 19 - 9_x000D_
Bk_Currency = HKD</t>
        </r>
      </text>
    </comment>
    <comment ref="Y42" authorId="0" shapeId="0" xr:uid="{00000000-0006-0000-3500-0000FD030000}">
      <text>
        <r>
          <rPr>
            <b/>
            <sz val="9"/>
            <color indexed="81"/>
            <rFont val="Tahoma"/>
            <family val="2"/>
          </rPr>
          <t>Metric = I_FX_IR_I_USD_BankOutsSingapore_FxSwap_Amount_x000D_
Data Type = Bk_Number 19 - 9_x000D_
Bk_Currency = HKD</t>
        </r>
      </text>
    </comment>
    <comment ref="Z42" authorId="0" shapeId="0" xr:uid="{00000000-0006-0000-3500-0000FE030000}">
      <text>
        <r>
          <rPr>
            <b/>
            <sz val="9"/>
            <color indexed="81"/>
            <rFont val="Tahoma"/>
            <family val="2"/>
          </rPr>
          <t>Metric = I_FX_IR_I_USD_BankOutsSingapore_CurrencySwap_Amount_x000D_
Data Type = Bk_Number 19 - 9_x000D_
Bk_Currency = HKD</t>
        </r>
      </text>
    </comment>
    <comment ref="AA42" authorId="0" shapeId="0" xr:uid="{00000000-0006-0000-3500-0000FF030000}">
      <text>
        <r>
          <rPr>
            <b/>
            <sz val="9"/>
            <color indexed="81"/>
            <rFont val="Tahoma"/>
            <family val="2"/>
          </rPr>
          <t>Metric = I_FX_IR_I_USD_BankOutsSingapore_OTCOptions_Amount_x000D_
Data Type = Bk_Number 19 - 9_x000D_
Bk_Currency = HKD</t>
        </r>
      </text>
    </comment>
    <comment ref="AD42" authorId="0" shapeId="0" xr:uid="{00000000-0006-0000-3500-000000040000}">
      <text>
        <r>
          <rPr>
            <b/>
            <sz val="9"/>
            <color indexed="81"/>
            <rFont val="Tahoma"/>
            <family val="2"/>
          </rPr>
          <t>Metric = I_FX_IR_I_USD_NonBankFinInstOutsSingapore_Spot_Amount_x000D_
Data Type = Bk_Number 19 - 9_x000D_
Bk_Currency = HKD</t>
        </r>
      </text>
    </comment>
    <comment ref="AE42" authorId="0" shapeId="0" xr:uid="{00000000-0006-0000-3500-000001040000}">
      <text>
        <r>
          <rPr>
            <b/>
            <sz val="9"/>
            <color indexed="81"/>
            <rFont val="Tahoma"/>
            <family val="2"/>
          </rPr>
          <t>Metric = I_FX_IR_I_USD_NonBankFinInstOutsSingapore_Forward_Amount_x000D_
Data Type = Bk_Number 19 - 9_x000D_
Bk_Currency = HKD</t>
        </r>
      </text>
    </comment>
    <comment ref="AF42" authorId="0" shapeId="0" xr:uid="{00000000-0006-0000-3500-000002040000}">
      <text>
        <r>
          <rPr>
            <b/>
            <sz val="9"/>
            <color indexed="81"/>
            <rFont val="Tahoma"/>
            <family val="2"/>
          </rPr>
          <t>Metric = I_FX_IR_I_USD_NonBankFinInstOutsSingapore_FxSwap_Amount_x000D_
Data Type = Bk_Number 19 - 9_x000D_
Bk_Currency = HKD</t>
        </r>
      </text>
    </comment>
    <comment ref="AG42" authorId="0" shapeId="0" xr:uid="{00000000-0006-0000-3500-000003040000}">
      <text>
        <r>
          <rPr>
            <b/>
            <sz val="9"/>
            <color indexed="81"/>
            <rFont val="Tahoma"/>
            <family val="2"/>
          </rPr>
          <t>Metric = I_FX_IR_I_USD_NonBankFinInstOutsSingapore_CurrencySwap_Amount_x000D_
Data Type = Bk_Number 19 - 9_x000D_
Bk_Currency = HKD</t>
        </r>
      </text>
    </comment>
    <comment ref="AH42" authorId="0" shapeId="0" xr:uid="{00000000-0006-0000-3500-000004040000}">
      <text>
        <r>
          <rPr>
            <b/>
            <sz val="9"/>
            <color indexed="81"/>
            <rFont val="Tahoma"/>
            <family val="2"/>
          </rPr>
          <t>Metric = I_FX_IR_I_USD_NonBankFinInstOutsSingapore_OTCOptions_Amount_x000D_
Data Type = Bk_Number 19 - 9_x000D_
Bk_Currency = HKD</t>
        </r>
      </text>
    </comment>
    <comment ref="AK42" authorId="0" shapeId="0" xr:uid="{00000000-0006-0000-3500-000005040000}">
      <text>
        <r>
          <rPr>
            <b/>
            <sz val="9"/>
            <color indexed="81"/>
            <rFont val="Tahoma"/>
            <family val="2"/>
          </rPr>
          <t>Metric = I_FX_IR_I_USD_NonFinCustOutsSingapore_Spot_Amount_x000D_
Data Type = Bk_Number 19 - 9_x000D_
Bk_Currency = HKD</t>
        </r>
      </text>
    </comment>
    <comment ref="AL42" authorId="0" shapeId="0" xr:uid="{00000000-0006-0000-3500-000006040000}">
      <text>
        <r>
          <rPr>
            <b/>
            <sz val="9"/>
            <color indexed="81"/>
            <rFont val="Tahoma"/>
            <family val="2"/>
          </rPr>
          <t>Metric = I_FX_IR_I_USD_NonFinCustOutsSingapore_Forward_Amount_x000D_
Data Type = Bk_Number 19 - 9_x000D_
Bk_Currency = HKD</t>
        </r>
      </text>
    </comment>
    <comment ref="AM42" authorId="0" shapeId="0" xr:uid="{00000000-0006-0000-3500-000007040000}">
      <text>
        <r>
          <rPr>
            <b/>
            <sz val="9"/>
            <color indexed="81"/>
            <rFont val="Tahoma"/>
            <family val="2"/>
          </rPr>
          <t>Metric = I_FX_IR_I_USD_NonFinCustOutsSingapore_FxSwap_Amount_x000D_
Data Type = Bk_Number 19 - 9_x000D_
Bk_Currency = HKD</t>
        </r>
      </text>
    </comment>
    <comment ref="AN42" authorId="0" shapeId="0" xr:uid="{00000000-0006-0000-3500-000008040000}">
      <text>
        <r>
          <rPr>
            <b/>
            <sz val="9"/>
            <color indexed="81"/>
            <rFont val="Tahoma"/>
            <family val="2"/>
          </rPr>
          <t>Metric = I_FX_IR_I_USD_NonFinCustOutsSingapore_CurrencySwap_Amount_x000D_
Data Type = Bk_Number 19 - 9_x000D_
Bk_Currency = HKD</t>
        </r>
      </text>
    </comment>
    <comment ref="AO42" authorId="0" shapeId="0" xr:uid="{00000000-0006-0000-3500-000009040000}">
      <text>
        <r>
          <rPr>
            <b/>
            <sz val="9"/>
            <color indexed="81"/>
            <rFont val="Tahoma"/>
            <family val="2"/>
          </rPr>
          <t>Metric = I_FX_IR_I_USD_NonFinCustOutsSingapore_OTCOptions_Amount_x000D_
Data Type = Bk_Number 19 - 9_x000D_
Bk_Currency = HKD</t>
        </r>
      </text>
    </comment>
    <comment ref="B43" authorId="0" shapeId="0" xr:uid="{00000000-0006-0000-3500-00000A040000}">
      <text>
        <r>
          <rPr>
            <b/>
            <sz val="9"/>
            <color indexed="81"/>
            <rFont val="Tahoma"/>
            <family val="2"/>
          </rPr>
          <t>Metric = I_FX_IR_I_USD_BankSingapore_Spot_Amount_x000D_
Data Type = Bk_Number 19 - 9_x000D_
Bk_Currency = KRW</t>
        </r>
      </text>
    </comment>
    <comment ref="C43" authorId="0" shapeId="0" xr:uid="{00000000-0006-0000-3500-00000B040000}">
      <text>
        <r>
          <rPr>
            <b/>
            <sz val="9"/>
            <color indexed="81"/>
            <rFont val="Tahoma"/>
            <family val="2"/>
          </rPr>
          <t>Metric = I_FX_IR_I_USD_BankSingapore_Forward_Amount_x000D_
Data Type = Bk_Number 19 - 9_x000D_
Bk_Currency = KRW</t>
        </r>
      </text>
    </comment>
    <comment ref="D43" authorId="0" shapeId="0" xr:uid="{00000000-0006-0000-3500-00000C040000}">
      <text>
        <r>
          <rPr>
            <b/>
            <sz val="9"/>
            <color indexed="81"/>
            <rFont val="Tahoma"/>
            <family val="2"/>
          </rPr>
          <t>Metric = I_FX_IR_I_USD_BankSingapore_FxSwap_Amount_x000D_
Data Type = Bk_Number 19 - 9_x000D_
Bk_Currency = KRW</t>
        </r>
      </text>
    </comment>
    <comment ref="E43" authorId="0" shapeId="0" xr:uid="{00000000-0006-0000-3500-00000D040000}">
      <text>
        <r>
          <rPr>
            <b/>
            <sz val="9"/>
            <color indexed="81"/>
            <rFont val="Tahoma"/>
            <family val="2"/>
          </rPr>
          <t>Metric = I_FX_IR_I_USD_BankSingapore_CurrencySwap_Amount_x000D_
Data Type = Bk_Number 19 - 9_x000D_
Bk_Currency = KRW</t>
        </r>
      </text>
    </comment>
    <comment ref="F43" authorId="0" shapeId="0" xr:uid="{00000000-0006-0000-3500-00000E040000}">
      <text>
        <r>
          <rPr>
            <b/>
            <sz val="9"/>
            <color indexed="81"/>
            <rFont val="Tahoma"/>
            <family val="2"/>
          </rPr>
          <t>Metric = I_FX_IR_I_USD_BankSingapore_OTCOptions_Amount_x000D_
Data Type = Bk_Number 19 - 9_x000D_
Bk_Currency = KRW</t>
        </r>
      </text>
    </comment>
    <comment ref="I43" authorId="0" shapeId="0" xr:uid="{00000000-0006-0000-3500-00000F040000}">
      <text>
        <r>
          <rPr>
            <b/>
            <sz val="9"/>
            <color indexed="81"/>
            <rFont val="Tahoma"/>
            <family val="2"/>
          </rPr>
          <t>Metric = I_FX_IR_I_USD_NonBankFinInstSingapore_Spot_Amount_x000D_
Data Type = Bk_Number 19 - 9_x000D_
Bk_Currency = KRW</t>
        </r>
      </text>
    </comment>
    <comment ref="J43" authorId="0" shapeId="0" xr:uid="{00000000-0006-0000-3500-000010040000}">
      <text>
        <r>
          <rPr>
            <b/>
            <sz val="9"/>
            <color indexed="81"/>
            <rFont val="Tahoma"/>
            <family val="2"/>
          </rPr>
          <t>Metric = I_FX_IR_I_USD_NonBankFinInstSingapore_Forward_Amount_x000D_
Data Type = Bk_Number 19 - 9_x000D_
Bk_Currency = KRW</t>
        </r>
      </text>
    </comment>
    <comment ref="K43" authorId="0" shapeId="0" xr:uid="{00000000-0006-0000-3500-000011040000}">
      <text>
        <r>
          <rPr>
            <b/>
            <sz val="9"/>
            <color indexed="81"/>
            <rFont val="Tahoma"/>
            <family val="2"/>
          </rPr>
          <t>Metric = I_FX_IR_I_USD_NonBankFinInstSingapore_FxSwap_Amount_x000D_
Data Type = Bk_Number 19 - 9_x000D_
Bk_Currency = KRW</t>
        </r>
      </text>
    </comment>
    <comment ref="L43" authorId="0" shapeId="0" xr:uid="{00000000-0006-0000-3500-000012040000}">
      <text>
        <r>
          <rPr>
            <b/>
            <sz val="9"/>
            <color indexed="81"/>
            <rFont val="Tahoma"/>
            <family val="2"/>
          </rPr>
          <t>Metric = I_FX_IR_I_USD_NonBankFinInstSingapore_CurrencySwap_Amount_x000D_
Data Type = Bk_Number 19 - 9_x000D_
Bk_Currency = KRW</t>
        </r>
      </text>
    </comment>
    <comment ref="M43" authorId="0" shapeId="0" xr:uid="{00000000-0006-0000-3500-000013040000}">
      <text>
        <r>
          <rPr>
            <b/>
            <sz val="9"/>
            <color indexed="81"/>
            <rFont val="Tahoma"/>
            <family val="2"/>
          </rPr>
          <t>Metric = I_FX_IR_I_USD_NonBankFinInstSingapore_OTCOptions_Amount_x000D_
Data Type = Bk_Number 19 - 9_x000D_
Bk_Currency = KRW</t>
        </r>
      </text>
    </comment>
    <comment ref="P43" authorId="0" shapeId="0" xr:uid="{00000000-0006-0000-3500-000014040000}">
      <text>
        <r>
          <rPr>
            <b/>
            <sz val="9"/>
            <color indexed="81"/>
            <rFont val="Tahoma"/>
            <family val="2"/>
          </rPr>
          <t>Metric = I_FX_IR_I_USD_TotTrans_NonBankCustSingapore_Spot_Amount_x000D_
Data Type = Bk_Number 19 - 9_x000D_
Bk_Currency = KRW</t>
        </r>
      </text>
    </comment>
    <comment ref="Q43" authorId="0" shapeId="0" xr:uid="{00000000-0006-0000-3500-000015040000}">
      <text>
        <r>
          <rPr>
            <b/>
            <sz val="9"/>
            <color indexed="81"/>
            <rFont val="Tahoma"/>
            <family val="2"/>
          </rPr>
          <t>Metric = I_FX_IR_I_USD_TotTrans_NonBankCustSingapore_Forward_Amount_x000D_
Data Type = Bk_Number 19 - 9_x000D_
Bk_Currency = KRW</t>
        </r>
      </text>
    </comment>
    <comment ref="R43" authorId="0" shapeId="0" xr:uid="{00000000-0006-0000-3500-000016040000}">
      <text>
        <r>
          <rPr>
            <b/>
            <sz val="9"/>
            <color indexed="81"/>
            <rFont val="Tahoma"/>
            <family val="2"/>
          </rPr>
          <t>Metric = I_FX_IR_I_USD_TotTrans_NonBankCustSingapore_FxSwap_Amount_x000D_
Data Type = Bk_Number 19 - 9_x000D_
Bk_Currency = KRW</t>
        </r>
      </text>
    </comment>
    <comment ref="S43" authorId="0" shapeId="0" xr:uid="{00000000-0006-0000-3500-000017040000}">
      <text>
        <r>
          <rPr>
            <b/>
            <sz val="9"/>
            <color indexed="81"/>
            <rFont val="Tahoma"/>
            <family val="2"/>
          </rPr>
          <t>Metric = I_FX_IR_I_USD_TotTrans_NonBankCustSingapore_CurrencySwap_Amount_x000D_
Data Type = Bk_Number 19 - 9_x000D_
Bk_Currency = KRW</t>
        </r>
      </text>
    </comment>
    <comment ref="T43" authorId="0" shapeId="0" xr:uid="{00000000-0006-0000-3500-000018040000}">
      <text>
        <r>
          <rPr>
            <b/>
            <sz val="9"/>
            <color indexed="81"/>
            <rFont val="Tahoma"/>
            <family val="2"/>
          </rPr>
          <t>Metric = I_FX_IR_I_USD_TotTrans_NonBankCustSingapore_OTCOptions_Amount_x000D_
Data Type = Bk_Number 19 - 9_x000D_
Bk_Currency = KRW</t>
        </r>
      </text>
    </comment>
    <comment ref="W43" authorId="0" shapeId="0" xr:uid="{00000000-0006-0000-3500-000019040000}">
      <text>
        <r>
          <rPr>
            <b/>
            <sz val="9"/>
            <color indexed="81"/>
            <rFont val="Tahoma"/>
            <family val="2"/>
          </rPr>
          <t>Metric = I_FX_IR_I_USD_BankOutsSingapore_Spot_Amount_x000D_
Data Type = Bk_Number 19 - 9_x000D_
Bk_Currency = KRW</t>
        </r>
      </text>
    </comment>
    <comment ref="X43" authorId="0" shapeId="0" xr:uid="{00000000-0006-0000-3500-00001A040000}">
      <text>
        <r>
          <rPr>
            <b/>
            <sz val="9"/>
            <color indexed="81"/>
            <rFont val="Tahoma"/>
            <family val="2"/>
          </rPr>
          <t>Metric = I_FX_IR_I_USD_BankOutsSingapore_Forward_Amount_x000D_
Data Type = Bk_Number 19 - 9_x000D_
Bk_Currency = KRW</t>
        </r>
      </text>
    </comment>
    <comment ref="Y43" authorId="0" shapeId="0" xr:uid="{00000000-0006-0000-3500-00001B040000}">
      <text>
        <r>
          <rPr>
            <b/>
            <sz val="9"/>
            <color indexed="81"/>
            <rFont val="Tahoma"/>
            <family val="2"/>
          </rPr>
          <t>Metric = I_FX_IR_I_USD_BankOutsSingapore_FxSwap_Amount_x000D_
Data Type = Bk_Number 19 - 9_x000D_
Bk_Currency = KRW</t>
        </r>
      </text>
    </comment>
    <comment ref="Z43" authorId="0" shapeId="0" xr:uid="{00000000-0006-0000-3500-00001C040000}">
      <text>
        <r>
          <rPr>
            <b/>
            <sz val="9"/>
            <color indexed="81"/>
            <rFont val="Tahoma"/>
            <family val="2"/>
          </rPr>
          <t>Metric = I_FX_IR_I_USD_BankOutsSingapore_CurrencySwap_Amount_x000D_
Data Type = Bk_Number 19 - 9_x000D_
Bk_Currency = KRW</t>
        </r>
      </text>
    </comment>
    <comment ref="AA43" authorId="0" shapeId="0" xr:uid="{00000000-0006-0000-3500-00001D040000}">
      <text>
        <r>
          <rPr>
            <b/>
            <sz val="9"/>
            <color indexed="81"/>
            <rFont val="Tahoma"/>
            <family val="2"/>
          </rPr>
          <t>Metric = I_FX_IR_I_USD_BankOutsSingapore_OTCOptions_Amount_x000D_
Data Type = Bk_Number 19 - 9_x000D_
Bk_Currency = KRW</t>
        </r>
      </text>
    </comment>
    <comment ref="AD43" authorId="0" shapeId="0" xr:uid="{00000000-0006-0000-3500-00001E040000}">
      <text>
        <r>
          <rPr>
            <b/>
            <sz val="9"/>
            <color indexed="81"/>
            <rFont val="Tahoma"/>
            <family val="2"/>
          </rPr>
          <t>Metric = I_FX_IR_I_USD_NonBankFinInstOutsSingapore_Spot_Amount_x000D_
Data Type = Bk_Number 19 - 9_x000D_
Bk_Currency = KRW</t>
        </r>
      </text>
    </comment>
    <comment ref="AE43" authorId="0" shapeId="0" xr:uid="{00000000-0006-0000-3500-00001F040000}">
      <text>
        <r>
          <rPr>
            <b/>
            <sz val="9"/>
            <color indexed="81"/>
            <rFont val="Tahoma"/>
            <family val="2"/>
          </rPr>
          <t>Metric = I_FX_IR_I_USD_NonBankFinInstOutsSingapore_Forward_Amount_x000D_
Data Type = Bk_Number 19 - 9_x000D_
Bk_Currency = KRW</t>
        </r>
      </text>
    </comment>
    <comment ref="AF43" authorId="0" shapeId="0" xr:uid="{00000000-0006-0000-3500-000020040000}">
      <text>
        <r>
          <rPr>
            <b/>
            <sz val="9"/>
            <color indexed="81"/>
            <rFont val="Tahoma"/>
            <family val="2"/>
          </rPr>
          <t>Metric = I_FX_IR_I_USD_NonBankFinInstOutsSingapore_FxSwap_Amount_x000D_
Data Type = Bk_Number 19 - 9_x000D_
Bk_Currency = KRW</t>
        </r>
      </text>
    </comment>
    <comment ref="AG43" authorId="0" shapeId="0" xr:uid="{00000000-0006-0000-3500-000021040000}">
      <text>
        <r>
          <rPr>
            <b/>
            <sz val="9"/>
            <color indexed="81"/>
            <rFont val="Tahoma"/>
            <family val="2"/>
          </rPr>
          <t>Metric = I_FX_IR_I_USD_NonBankFinInstOutsSingapore_CurrencySwap_Amount_x000D_
Data Type = Bk_Number 19 - 9_x000D_
Bk_Currency = KRW</t>
        </r>
      </text>
    </comment>
    <comment ref="AH43" authorId="0" shapeId="0" xr:uid="{00000000-0006-0000-3500-000022040000}">
      <text>
        <r>
          <rPr>
            <b/>
            <sz val="9"/>
            <color indexed="81"/>
            <rFont val="Tahoma"/>
            <family val="2"/>
          </rPr>
          <t>Metric = I_FX_IR_I_USD_NonBankFinInstOutsSingapore_OTCOptions_Amount_x000D_
Data Type = Bk_Number 19 - 9_x000D_
Bk_Currency = KRW</t>
        </r>
      </text>
    </comment>
    <comment ref="AK43" authorId="0" shapeId="0" xr:uid="{00000000-0006-0000-3500-000023040000}">
      <text>
        <r>
          <rPr>
            <b/>
            <sz val="9"/>
            <color indexed="81"/>
            <rFont val="Tahoma"/>
            <family val="2"/>
          </rPr>
          <t>Metric = I_FX_IR_I_USD_NonFinCustOutsSingapore_Spot_Amount_x000D_
Data Type = Bk_Number 19 - 9_x000D_
Bk_Currency = KRW</t>
        </r>
      </text>
    </comment>
    <comment ref="AL43" authorId="0" shapeId="0" xr:uid="{00000000-0006-0000-3500-000024040000}">
      <text>
        <r>
          <rPr>
            <b/>
            <sz val="9"/>
            <color indexed="81"/>
            <rFont val="Tahoma"/>
            <family val="2"/>
          </rPr>
          <t>Metric = I_FX_IR_I_USD_NonFinCustOutsSingapore_Forward_Amount_x000D_
Data Type = Bk_Number 19 - 9_x000D_
Bk_Currency = KRW</t>
        </r>
      </text>
    </comment>
    <comment ref="AM43" authorId="0" shapeId="0" xr:uid="{00000000-0006-0000-3500-000025040000}">
      <text>
        <r>
          <rPr>
            <b/>
            <sz val="9"/>
            <color indexed="81"/>
            <rFont val="Tahoma"/>
            <family val="2"/>
          </rPr>
          <t>Metric = I_FX_IR_I_USD_NonFinCustOutsSingapore_FxSwap_Amount_x000D_
Data Type = Bk_Number 19 - 9_x000D_
Bk_Currency = KRW</t>
        </r>
      </text>
    </comment>
    <comment ref="AN43" authorId="0" shapeId="0" xr:uid="{00000000-0006-0000-3500-000026040000}">
      <text>
        <r>
          <rPr>
            <b/>
            <sz val="9"/>
            <color indexed="81"/>
            <rFont val="Tahoma"/>
            <family val="2"/>
          </rPr>
          <t>Metric = I_FX_IR_I_USD_NonFinCustOutsSingapore_CurrencySwap_Amount_x000D_
Data Type = Bk_Number 19 - 9_x000D_
Bk_Currency = KRW</t>
        </r>
      </text>
    </comment>
    <comment ref="AO43" authorId="0" shapeId="0" xr:uid="{00000000-0006-0000-3500-000027040000}">
      <text>
        <r>
          <rPr>
            <b/>
            <sz val="9"/>
            <color indexed="81"/>
            <rFont val="Tahoma"/>
            <family val="2"/>
          </rPr>
          <t>Metric = I_FX_IR_I_USD_NonFinCustOutsSingapore_OTCOptions_Amount_x000D_
Data Type = Bk_Number 19 - 9_x000D_
Bk_Currency = KRW</t>
        </r>
      </text>
    </comment>
    <comment ref="B44" authorId="0" shapeId="0" xr:uid="{00000000-0006-0000-3500-000028040000}">
      <text>
        <r>
          <rPr>
            <b/>
            <sz val="9"/>
            <color indexed="81"/>
            <rFont val="Tahoma"/>
            <family val="2"/>
          </rPr>
          <t>Metric = I_FX_IR_I_USD_BankSingapore_Spot_Amount_x000D_
Data Type = Bk_Number 19 - 9_x000D_
Bk_Currency = TWD</t>
        </r>
      </text>
    </comment>
    <comment ref="C44" authorId="0" shapeId="0" xr:uid="{00000000-0006-0000-3500-000029040000}">
      <text>
        <r>
          <rPr>
            <b/>
            <sz val="9"/>
            <color indexed="81"/>
            <rFont val="Tahoma"/>
            <family val="2"/>
          </rPr>
          <t>Metric = I_FX_IR_I_USD_BankSingapore_Forward_Amount_x000D_
Data Type = Bk_Number 19 - 9_x000D_
Bk_Currency = TWD</t>
        </r>
      </text>
    </comment>
    <comment ref="D44" authorId="0" shapeId="0" xr:uid="{00000000-0006-0000-3500-00002A040000}">
      <text>
        <r>
          <rPr>
            <b/>
            <sz val="9"/>
            <color indexed="81"/>
            <rFont val="Tahoma"/>
            <family val="2"/>
          </rPr>
          <t>Metric = I_FX_IR_I_USD_BankSingapore_FxSwap_Amount_x000D_
Data Type = Bk_Number 19 - 9_x000D_
Bk_Currency = TWD</t>
        </r>
      </text>
    </comment>
    <comment ref="E44" authorId="0" shapeId="0" xr:uid="{00000000-0006-0000-3500-00002B040000}">
      <text>
        <r>
          <rPr>
            <b/>
            <sz val="9"/>
            <color indexed="81"/>
            <rFont val="Tahoma"/>
            <family val="2"/>
          </rPr>
          <t>Metric = I_FX_IR_I_USD_BankSingapore_CurrencySwap_Amount_x000D_
Data Type = Bk_Number 19 - 9_x000D_
Bk_Currency = TWD</t>
        </r>
      </text>
    </comment>
    <comment ref="F44" authorId="0" shapeId="0" xr:uid="{00000000-0006-0000-3500-00002C040000}">
      <text>
        <r>
          <rPr>
            <b/>
            <sz val="9"/>
            <color indexed="81"/>
            <rFont val="Tahoma"/>
            <family val="2"/>
          </rPr>
          <t>Metric = I_FX_IR_I_USD_BankSingapore_OTCOptions_Amount_x000D_
Data Type = Bk_Number 19 - 9_x000D_
Bk_Currency = TWD</t>
        </r>
      </text>
    </comment>
    <comment ref="I44" authorId="0" shapeId="0" xr:uid="{00000000-0006-0000-3500-00002D040000}">
      <text>
        <r>
          <rPr>
            <b/>
            <sz val="9"/>
            <color indexed="81"/>
            <rFont val="Tahoma"/>
            <family val="2"/>
          </rPr>
          <t>Metric = I_FX_IR_I_USD_NonBankFinInstSingapore_Spot_Amount_x000D_
Data Type = Bk_Number 19 - 9_x000D_
Bk_Currency = TWD</t>
        </r>
      </text>
    </comment>
    <comment ref="J44" authorId="0" shapeId="0" xr:uid="{00000000-0006-0000-3500-00002E040000}">
      <text>
        <r>
          <rPr>
            <b/>
            <sz val="9"/>
            <color indexed="81"/>
            <rFont val="Tahoma"/>
            <family val="2"/>
          </rPr>
          <t>Metric = I_FX_IR_I_USD_NonBankFinInstSingapore_Forward_Amount_x000D_
Data Type = Bk_Number 19 - 9_x000D_
Bk_Currency = TWD</t>
        </r>
      </text>
    </comment>
    <comment ref="K44" authorId="0" shapeId="0" xr:uid="{00000000-0006-0000-3500-00002F040000}">
      <text>
        <r>
          <rPr>
            <b/>
            <sz val="9"/>
            <color indexed="81"/>
            <rFont val="Tahoma"/>
            <family val="2"/>
          </rPr>
          <t>Metric = I_FX_IR_I_USD_NonBankFinInstSingapore_FxSwap_Amount_x000D_
Data Type = Bk_Number 19 - 9_x000D_
Bk_Currency = TWD</t>
        </r>
      </text>
    </comment>
    <comment ref="L44" authorId="0" shapeId="0" xr:uid="{00000000-0006-0000-3500-000030040000}">
      <text>
        <r>
          <rPr>
            <b/>
            <sz val="9"/>
            <color indexed="81"/>
            <rFont val="Tahoma"/>
            <family val="2"/>
          </rPr>
          <t>Metric = I_FX_IR_I_USD_NonBankFinInstSingapore_CurrencySwap_Amount_x000D_
Data Type = Bk_Number 19 - 9_x000D_
Bk_Currency = TWD</t>
        </r>
      </text>
    </comment>
    <comment ref="M44" authorId="0" shapeId="0" xr:uid="{00000000-0006-0000-3500-000031040000}">
      <text>
        <r>
          <rPr>
            <b/>
            <sz val="9"/>
            <color indexed="81"/>
            <rFont val="Tahoma"/>
            <family val="2"/>
          </rPr>
          <t>Metric = I_FX_IR_I_USD_NonBankFinInstSingapore_OTCOptions_Amount_x000D_
Data Type = Bk_Number 19 - 9_x000D_
Bk_Currency = TWD</t>
        </r>
      </text>
    </comment>
    <comment ref="P44" authorId="0" shapeId="0" xr:uid="{00000000-0006-0000-3500-000032040000}">
      <text>
        <r>
          <rPr>
            <b/>
            <sz val="9"/>
            <color indexed="81"/>
            <rFont val="Tahoma"/>
            <family val="2"/>
          </rPr>
          <t>Metric = I_FX_IR_I_USD_TotTrans_NonBankCustSingapore_Spot_Amount_x000D_
Data Type = Bk_Number 19 - 9_x000D_
Bk_Currency = TWD</t>
        </r>
      </text>
    </comment>
    <comment ref="Q44" authorId="0" shapeId="0" xr:uid="{00000000-0006-0000-3500-000033040000}">
      <text>
        <r>
          <rPr>
            <b/>
            <sz val="9"/>
            <color indexed="81"/>
            <rFont val="Tahoma"/>
            <family val="2"/>
          </rPr>
          <t>Metric = I_FX_IR_I_USD_TotTrans_NonBankCustSingapore_Forward_Amount_x000D_
Data Type = Bk_Number 19 - 9_x000D_
Bk_Currency = TWD</t>
        </r>
      </text>
    </comment>
    <comment ref="R44" authorId="0" shapeId="0" xr:uid="{00000000-0006-0000-3500-000034040000}">
      <text>
        <r>
          <rPr>
            <b/>
            <sz val="9"/>
            <color indexed="81"/>
            <rFont val="Tahoma"/>
            <family val="2"/>
          </rPr>
          <t>Metric = I_FX_IR_I_USD_TotTrans_NonBankCustSingapore_FxSwap_Amount_x000D_
Data Type = Bk_Number 19 - 9_x000D_
Bk_Currency = TWD</t>
        </r>
      </text>
    </comment>
    <comment ref="S44" authorId="0" shapeId="0" xr:uid="{00000000-0006-0000-3500-000035040000}">
      <text>
        <r>
          <rPr>
            <b/>
            <sz val="9"/>
            <color indexed="81"/>
            <rFont val="Tahoma"/>
            <family val="2"/>
          </rPr>
          <t>Metric = I_FX_IR_I_USD_TotTrans_NonBankCustSingapore_CurrencySwap_Amount_x000D_
Data Type = Bk_Number 19 - 9_x000D_
Bk_Currency = TWD</t>
        </r>
      </text>
    </comment>
    <comment ref="T44" authorId="0" shapeId="0" xr:uid="{00000000-0006-0000-3500-000036040000}">
      <text>
        <r>
          <rPr>
            <b/>
            <sz val="9"/>
            <color indexed="81"/>
            <rFont val="Tahoma"/>
            <family val="2"/>
          </rPr>
          <t>Metric = I_FX_IR_I_USD_TotTrans_NonBankCustSingapore_OTCOptions_Amount_x000D_
Data Type = Bk_Number 19 - 9_x000D_
Bk_Currency = TWD</t>
        </r>
      </text>
    </comment>
    <comment ref="W44" authorId="0" shapeId="0" xr:uid="{00000000-0006-0000-3500-000037040000}">
      <text>
        <r>
          <rPr>
            <b/>
            <sz val="9"/>
            <color indexed="81"/>
            <rFont val="Tahoma"/>
            <family val="2"/>
          </rPr>
          <t>Metric = I_FX_IR_I_USD_BankOutsSingapore_Spot_Amount_x000D_
Data Type = Bk_Number 19 - 9_x000D_
Bk_Currency = TWD</t>
        </r>
      </text>
    </comment>
    <comment ref="X44" authorId="0" shapeId="0" xr:uid="{00000000-0006-0000-3500-000038040000}">
      <text>
        <r>
          <rPr>
            <b/>
            <sz val="9"/>
            <color indexed="81"/>
            <rFont val="Tahoma"/>
            <family val="2"/>
          </rPr>
          <t>Metric = I_FX_IR_I_USD_BankOutsSingapore_Forward_Amount_x000D_
Data Type = Bk_Number 19 - 9_x000D_
Bk_Currency = TWD</t>
        </r>
      </text>
    </comment>
    <comment ref="Y44" authorId="0" shapeId="0" xr:uid="{00000000-0006-0000-3500-000039040000}">
      <text>
        <r>
          <rPr>
            <b/>
            <sz val="9"/>
            <color indexed="81"/>
            <rFont val="Tahoma"/>
            <family val="2"/>
          </rPr>
          <t>Metric = I_FX_IR_I_USD_BankOutsSingapore_FxSwap_Amount_x000D_
Data Type = Bk_Number 19 - 9_x000D_
Bk_Currency = TWD</t>
        </r>
      </text>
    </comment>
    <comment ref="Z44" authorId="0" shapeId="0" xr:uid="{00000000-0006-0000-3500-00003A040000}">
      <text>
        <r>
          <rPr>
            <b/>
            <sz val="9"/>
            <color indexed="81"/>
            <rFont val="Tahoma"/>
            <family val="2"/>
          </rPr>
          <t>Metric = I_FX_IR_I_USD_BankOutsSingapore_CurrencySwap_Amount_x000D_
Data Type = Bk_Number 19 - 9_x000D_
Bk_Currency = TWD</t>
        </r>
      </text>
    </comment>
    <comment ref="AA44" authorId="0" shapeId="0" xr:uid="{00000000-0006-0000-3500-00003B040000}">
      <text>
        <r>
          <rPr>
            <b/>
            <sz val="9"/>
            <color indexed="81"/>
            <rFont val="Tahoma"/>
            <family val="2"/>
          </rPr>
          <t>Metric = I_FX_IR_I_USD_BankOutsSingapore_OTCOptions_Amount_x000D_
Data Type = Bk_Number 19 - 9_x000D_
Bk_Currency = TWD</t>
        </r>
      </text>
    </comment>
    <comment ref="AD44" authorId="0" shapeId="0" xr:uid="{00000000-0006-0000-3500-00003C040000}">
      <text>
        <r>
          <rPr>
            <b/>
            <sz val="9"/>
            <color indexed="81"/>
            <rFont val="Tahoma"/>
            <family val="2"/>
          </rPr>
          <t>Metric = I_FX_IR_I_USD_NonBankFinInstOutsSingapore_Spot_Amount_x000D_
Data Type = Bk_Number 19 - 9_x000D_
Bk_Currency = TWD</t>
        </r>
      </text>
    </comment>
    <comment ref="AE44" authorId="0" shapeId="0" xr:uid="{00000000-0006-0000-3500-00003D040000}">
      <text>
        <r>
          <rPr>
            <b/>
            <sz val="9"/>
            <color indexed="81"/>
            <rFont val="Tahoma"/>
            <family val="2"/>
          </rPr>
          <t>Metric = I_FX_IR_I_USD_NonBankFinInstOutsSingapore_Forward_Amount_x000D_
Data Type = Bk_Number 19 - 9_x000D_
Bk_Currency = TWD</t>
        </r>
      </text>
    </comment>
    <comment ref="AF44" authorId="0" shapeId="0" xr:uid="{00000000-0006-0000-3500-00003E040000}">
      <text>
        <r>
          <rPr>
            <b/>
            <sz val="9"/>
            <color indexed="81"/>
            <rFont val="Tahoma"/>
            <family val="2"/>
          </rPr>
          <t>Metric = I_FX_IR_I_USD_NonBankFinInstOutsSingapore_FxSwap_Amount_x000D_
Data Type = Bk_Number 19 - 9_x000D_
Bk_Currency = TWD</t>
        </r>
      </text>
    </comment>
    <comment ref="AG44" authorId="0" shapeId="0" xr:uid="{00000000-0006-0000-3500-00003F040000}">
      <text>
        <r>
          <rPr>
            <b/>
            <sz val="9"/>
            <color indexed="81"/>
            <rFont val="Tahoma"/>
            <family val="2"/>
          </rPr>
          <t>Metric = I_FX_IR_I_USD_NonBankFinInstOutsSingapore_CurrencySwap_Amount_x000D_
Data Type = Bk_Number 19 - 9_x000D_
Bk_Currency = TWD</t>
        </r>
      </text>
    </comment>
    <comment ref="AH44" authorId="0" shapeId="0" xr:uid="{00000000-0006-0000-3500-000040040000}">
      <text>
        <r>
          <rPr>
            <b/>
            <sz val="9"/>
            <color indexed="81"/>
            <rFont val="Tahoma"/>
            <family val="2"/>
          </rPr>
          <t>Metric = I_FX_IR_I_USD_NonBankFinInstOutsSingapore_OTCOptions_Amount_x000D_
Data Type = Bk_Number 19 - 9_x000D_
Bk_Currency = TWD</t>
        </r>
      </text>
    </comment>
    <comment ref="AK44" authorId="0" shapeId="0" xr:uid="{00000000-0006-0000-3500-000041040000}">
      <text>
        <r>
          <rPr>
            <b/>
            <sz val="9"/>
            <color indexed="81"/>
            <rFont val="Tahoma"/>
            <family val="2"/>
          </rPr>
          <t>Metric = I_FX_IR_I_USD_NonFinCustOutsSingapore_Spot_Amount_x000D_
Data Type = Bk_Number 19 - 9_x000D_
Bk_Currency = TWD</t>
        </r>
      </text>
    </comment>
    <comment ref="AL44" authorId="0" shapeId="0" xr:uid="{00000000-0006-0000-3500-000042040000}">
      <text>
        <r>
          <rPr>
            <b/>
            <sz val="9"/>
            <color indexed="81"/>
            <rFont val="Tahoma"/>
            <family val="2"/>
          </rPr>
          <t>Metric = I_FX_IR_I_USD_NonFinCustOutsSingapore_Forward_Amount_x000D_
Data Type = Bk_Number 19 - 9_x000D_
Bk_Currency = TWD</t>
        </r>
      </text>
    </comment>
    <comment ref="AM44" authorId="0" shapeId="0" xr:uid="{00000000-0006-0000-3500-000043040000}">
      <text>
        <r>
          <rPr>
            <b/>
            <sz val="9"/>
            <color indexed="81"/>
            <rFont val="Tahoma"/>
            <family val="2"/>
          </rPr>
          <t>Metric = I_FX_IR_I_USD_NonFinCustOutsSingapore_FxSwap_Amount_x000D_
Data Type = Bk_Number 19 - 9_x000D_
Bk_Currency = TWD</t>
        </r>
      </text>
    </comment>
    <comment ref="AN44" authorId="0" shapeId="0" xr:uid="{00000000-0006-0000-3500-000044040000}">
      <text>
        <r>
          <rPr>
            <b/>
            <sz val="9"/>
            <color indexed="81"/>
            <rFont val="Tahoma"/>
            <family val="2"/>
          </rPr>
          <t>Metric = I_FX_IR_I_USD_NonFinCustOutsSingapore_CurrencySwap_Amount_x000D_
Data Type = Bk_Number 19 - 9_x000D_
Bk_Currency = TWD</t>
        </r>
      </text>
    </comment>
    <comment ref="AO44" authorId="0" shapeId="0" xr:uid="{00000000-0006-0000-3500-000045040000}">
      <text>
        <r>
          <rPr>
            <b/>
            <sz val="9"/>
            <color indexed="81"/>
            <rFont val="Tahoma"/>
            <family val="2"/>
          </rPr>
          <t>Metric = I_FX_IR_I_USD_NonFinCustOutsSingapore_OTCOptions_Amount_x000D_
Data Type = Bk_Number 19 - 9_x000D_
Bk_Currency = TWD</t>
        </r>
      </text>
    </comment>
    <comment ref="B45" authorId="0" shapeId="0" xr:uid="{00000000-0006-0000-3500-000046040000}">
      <text>
        <r>
          <rPr>
            <b/>
            <sz val="9"/>
            <color indexed="81"/>
            <rFont val="Tahoma"/>
            <family val="2"/>
          </rPr>
          <t>Metric = I_FX_IR_I_USD_BankSingapore_Spot_Amount_x000D_
Data Type = Bk_Number 19 - 9_x000D_
Bk_Currency = IDR</t>
        </r>
      </text>
    </comment>
    <comment ref="C45" authorId="0" shapeId="0" xr:uid="{00000000-0006-0000-3500-000047040000}">
      <text>
        <r>
          <rPr>
            <b/>
            <sz val="9"/>
            <color indexed="81"/>
            <rFont val="Tahoma"/>
            <family val="2"/>
          </rPr>
          <t>Metric = I_FX_IR_I_USD_BankSingapore_Forward_Amount_x000D_
Data Type = Bk_Number 19 - 9_x000D_
Bk_Currency = IDR</t>
        </r>
      </text>
    </comment>
    <comment ref="D45" authorId="0" shapeId="0" xr:uid="{00000000-0006-0000-3500-000048040000}">
      <text>
        <r>
          <rPr>
            <b/>
            <sz val="9"/>
            <color indexed="81"/>
            <rFont val="Tahoma"/>
            <family val="2"/>
          </rPr>
          <t>Metric = I_FX_IR_I_USD_BankSingapore_FxSwap_Amount_x000D_
Data Type = Bk_Number 19 - 9_x000D_
Bk_Currency = IDR</t>
        </r>
      </text>
    </comment>
    <comment ref="E45" authorId="0" shapeId="0" xr:uid="{00000000-0006-0000-3500-000049040000}">
      <text>
        <r>
          <rPr>
            <b/>
            <sz val="9"/>
            <color indexed="81"/>
            <rFont val="Tahoma"/>
            <family val="2"/>
          </rPr>
          <t>Metric = I_FX_IR_I_USD_BankSingapore_CurrencySwap_Amount_x000D_
Data Type = Bk_Number 19 - 9_x000D_
Bk_Currency = IDR</t>
        </r>
      </text>
    </comment>
    <comment ref="F45" authorId="0" shapeId="0" xr:uid="{00000000-0006-0000-3500-00004A040000}">
      <text>
        <r>
          <rPr>
            <b/>
            <sz val="9"/>
            <color indexed="81"/>
            <rFont val="Tahoma"/>
            <family val="2"/>
          </rPr>
          <t>Metric = I_FX_IR_I_USD_BankSingapore_OTCOptions_Amount_x000D_
Data Type = Bk_Number 19 - 9_x000D_
Bk_Currency = IDR</t>
        </r>
      </text>
    </comment>
    <comment ref="I45" authorId="0" shapeId="0" xr:uid="{00000000-0006-0000-3500-00004B040000}">
      <text>
        <r>
          <rPr>
            <b/>
            <sz val="9"/>
            <color indexed="81"/>
            <rFont val="Tahoma"/>
            <family val="2"/>
          </rPr>
          <t>Metric = I_FX_IR_I_USD_NonBankFinInstSingapore_Spot_Amount_x000D_
Data Type = Bk_Number 19 - 9_x000D_
Bk_Currency = IDR</t>
        </r>
      </text>
    </comment>
    <comment ref="J45" authorId="0" shapeId="0" xr:uid="{00000000-0006-0000-3500-00004C040000}">
      <text>
        <r>
          <rPr>
            <b/>
            <sz val="9"/>
            <color indexed="81"/>
            <rFont val="Tahoma"/>
            <family val="2"/>
          </rPr>
          <t>Metric = I_FX_IR_I_USD_NonBankFinInstSingapore_Forward_Amount_x000D_
Data Type = Bk_Number 19 - 9_x000D_
Bk_Currency = IDR</t>
        </r>
      </text>
    </comment>
    <comment ref="K45" authorId="0" shapeId="0" xr:uid="{00000000-0006-0000-3500-00004D040000}">
      <text>
        <r>
          <rPr>
            <b/>
            <sz val="9"/>
            <color indexed="81"/>
            <rFont val="Tahoma"/>
            <family val="2"/>
          </rPr>
          <t>Metric = I_FX_IR_I_USD_NonBankFinInstSingapore_FxSwap_Amount_x000D_
Data Type = Bk_Number 19 - 9_x000D_
Bk_Currency = IDR</t>
        </r>
      </text>
    </comment>
    <comment ref="L45" authorId="0" shapeId="0" xr:uid="{00000000-0006-0000-3500-00004E040000}">
      <text>
        <r>
          <rPr>
            <b/>
            <sz val="9"/>
            <color indexed="81"/>
            <rFont val="Tahoma"/>
            <family val="2"/>
          </rPr>
          <t>Metric = I_FX_IR_I_USD_NonBankFinInstSingapore_CurrencySwap_Amount_x000D_
Data Type = Bk_Number 19 - 9_x000D_
Bk_Currency = IDR</t>
        </r>
      </text>
    </comment>
    <comment ref="M45" authorId="0" shapeId="0" xr:uid="{00000000-0006-0000-3500-00004F040000}">
      <text>
        <r>
          <rPr>
            <b/>
            <sz val="9"/>
            <color indexed="81"/>
            <rFont val="Tahoma"/>
            <family val="2"/>
          </rPr>
          <t>Metric = I_FX_IR_I_USD_NonBankFinInstSingapore_OTCOptions_Amount_x000D_
Data Type = Bk_Number 19 - 9_x000D_
Bk_Currency = IDR</t>
        </r>
      </text>
    </comment>
    <comment ref="P45" authorId="0" shapeId="0" xr:uid="{00000000-0006-0000-3500-000050040000}">
      <text>
        <r>
          <rPr>
            <b/>
            <sz val="9"/>
            <color indexed="81"/>
            <rFont val="Tahoma"/>
            <family val="2"/>
          </rPr>
          <t>Metric = I_FX_IR_I_USD_TotTrans_NonBankCustSingapore_Spot_Amount_x000D_
Data Type = Bk_Number 19 - 9_x000D_
Bk_Currency = IDR</t>
        </r>
      </text>
    </comment>
    <comment ref="Q45" authorId="0" shapeId="0" xr:uid="{00000000-0006-0000-3500-000051040000}">
      <text>
        <r>
          <rPr>
            <b/>
            <sz val="9"/>
            <color indexed="81"/>
            <rFont val="Tahoma"/>
            <family val="2"/>
          </rPr>
          <t>Metric = I_FX_IR_I_USD_TotTrans_NonBankCustSingapore_Forward_Amount_x000D_
Data Type = Bk_Number 19 - 9_x000D_
Bk_Currency = IDR</t>
        </r>
      </text>
    </comment>
    <comment ref="R45" authorId="0" shapeId="0" xr:uid="{00000000-0006-0000-3500-000052040000}">
      <text>
        <r>
          <rPr>
            <b/>
            <sz val="9"/>
            <color indexed="81"/>
            <rFont val="Tahoma"/>
            <family val="2"/>
          </rPr>
          <t>Metric = I_FX_IR_I_USD_TotTrans_NonBankCustSingapore_FxSwap_Amount_x000D_
Data Type = Bk_Number 19 - 9_x000D_
Bk_Currency = IDR</t>
        </r>
      </text>
    </comment>
    <comment ref="S45" authorId="0" shapeId="0" xr:uid="{00000000-0006-0000-3500-000053040000}">
      <text>
        <r>
          <rPr>
            <b/>
            <sz val="9"/>
            <color indexed="81"/>
            <rFont val="Tahoma"/>
            <family val="2"/>
          </rPr>
          <t>Metric = I_FX_IR_I_USD_TotTrans_NonBankCustSingapore_CurrencySwap_Amount_x000D_
Data Type = Bk_Number 19 - 9_x000D_
Bk_Currency = IDR</t>
        </r>
      </text>
    </comment>
    <comment ref="T45" authorId="0" shapeId="0" xr:uid="{00000000-0006-0000-3500-000054040000}">
      <text>
        <r>
          <rPr>
            <b/>
            <sz val="9"/>
            <color indexed="81"/>
            <rFont val="Tahoma"/>
            <family val="2"/>
          </rPr>
          <t>Metric = I_FX_IR_I_USD_TotTrans_NonBankCustSingapore_OTCOptions_Amount_x000D_
Data Type = Bk_Number 19 - 9_x000D_
Bk_Currency = IDR</t>
        </r>
      </text>
    </comment>
    <comment ref="W45" authorId="0" shapeId="0" xr:uid="{00000000-0006-0000-3500-000055040000}">
      <text>
        <r>
          <rPr>
            <b/>
            <sz val="9"/>
            <color indexed="81"/>
            <rFont val="Tahoma"/>
            <family val="2"/>
          </rPr>
          <t>Metric = I_FX_IR_I_USD_BankOutsSingapore_Spot_Amount_x000D_
Data Type = Bk_Number 19 - 9_x000D_
Bk_Currency = IDR</t>
        </r>
      </text>
    </comment>
    <comment ref="X45" authorId="0" shapeId="0" xr:uid="{00000000-0006-0000-3500-000056040000}">
      <text>
        <r>
          <rPr>
            <b/>
            <sz val="9"/>
            <color indexed="81"/>
            <rFont val="Tahoma"/>
            <family val="2"/>
          </rPr>
          <t>Metric = I_FX_IR_I_USD_BankOutsSingapore_Forward_Amount_x000D_
Data Type = Bk_Number 19 - 9_x000D_
Bk_Currency = IDR</t>
        </r>
      </text>
    </comment>
    <comment ref="Y45" authorId="0" shapeId="0" xr:uid="{00000000-0006-0000-3500-000057040000}">
      <text>
        <r>
          <rPr>
            <b/>
            <sz val="9"/>
            <color indexed="81"/>
            <rFont val="Tahoma"/>
            <family val="2"/>
          </rPr>
          <t>Metric = I_FX_IR_I_USD_BankOutsSingapore_FxSwap_Amount_x000D_
Data Type = Bk_Number 19 - 9_x000D_
Bk_Currency = IDR</t>
        </r>
      </text>
    </comment>
    <comment ref="Z45" authorId="0" shapeId="0" xr:uid="{00000000-0006-0000-3500-000058040000}">
      <text>
        <r>
          <rPr>
            <b/>
            <sz val="9"/>
            <color indexed="81"/>
            <rFont val="Tahoma"/>
            <family val="2"/>
          </rPr>
          <t>Metric = I_FX_IR_I_USD_BankOutsSingapore_CurrencySwap_Amount_x000D_
Data Type = Bk_Number 19 - 9_x000D_
Bk_Currency = IDR</t>
        </r>
      </text>
    </comment>
    <comment ref="AA45" authorId="0" shapeId="0" xr:uid="{00000000-0006-0000-3500-000059040000}">
      <text>
        <r>
          <rPr>
            <b/>
            <sz val="9"/>
            <color indexed="81"/>
            <rFont val="Tahoma"/>
            <family val="2"/>
          </rPr>
          <t>Metric = I_FX_IR_I_USD_BankOutsSingapore_OTCOptions_Amount_x000D_
Data Type = Bk_Number 19 - 9_x000D_
Bk_Currency = IDR</t>
        </r>
      </text>
    </comment>
    <comment ref="AD45" authorId="0" shapeId="0" xr:uid="{00000000-0006-0000-3500-00005A040000}">
      <text>
        <r>
          <rPr>
            <b/>
            <sz val="9"/>
            <color indexed="81"/>
            <rFont val="Tahoma"/>
            <family val="2"/>
          </rPr>
          <t>Metric = I_FX_IR_I_USD_NonBankFinInstOutsSingapore_Spot_Amount_x000D_
Data Type = Bk_Number 19 - 9_x000D_
Bk_Currency = IDR</t>
        </r>
      </text>
    </comment>
    <comment ref="AE45" authorId="0" shapeId="0" xr:uid="{00000000-0006-0000-3500-00005B040000}">
      <text>
        <r>
          <rPr>
            <b/>
            <sz val="9"/>
            <color indexed="81"/>
            <rFont val="Tahoma"/>
            <family val="2"/>
          </rPr>
          <t>Metric = I_FX_IR_I_USD_NonBankFinInstOutsSingapore_Forward_Amount_x000D_
Data Type = Bk_Number 19 - 9_x000D_
Bk_Currency = IDR</t>
        </r>
      </text>
    </comment>
    <comment ref="AF45" authorId="0" shapeId="0" xr:uid="{00000000-0006-0000-3500-00005C040000}">
      <text>
        <r>
          <rPr>
            <b/>
            <sz val="9"/>
            <color indexed="81"/>
            <rFont val="Tahoma"/>
            <family val="2"/>
          </rPr>
          <t>Metric = I_FX_IR_I_USD_NonBankFinInstOutsSingapore_FxSwap_Amount_x000D_
Data Type = Bk_Number 19 - 9_x000D_
Bk_Currency = IDR</t>
        </r>
      </text>
    </comment>
    <comment ref="AG45" authorId="0" shapeId="0" xr:uid="{00000000-0006-0000-3500-00005D040000}">
      <text>
        <r>
          <rPr>
            <b/>
            <sz val="9"/>
            <color indexed="81"/>
            <rFont val="Tahoma"/>
            <family val="2"/>
          </rPr>
          <t>Metric = I_FX_IR_I_USD_NonBankFinInstOutsSingapore_CurrencySwap_Amount_x000D_
Data Type = Bk_Number 19 - 9_x000D_
Bk_Currency = IDR</t>
        </r>
      </text>
    </comment>
    <comment ref="AH45" authorId="0" shapeId="0" xr:uid="{00000000-0006-0000-3500-00005E040000}">
      <text>
        <r>
          <rPr>
            <b/>
            <sz val="9"/>
            <color indexed="81"/>
            <rFont val="Tahoma"/>
            <family val="2"/>
          </rPr>
          <t>Metric = I_FX_IR_I_USD_NonBankFinInstOutsSingapore_OTCOptions_Amount_x000D_
Data Type = Bk_Number 19 - 9_x000D_
Bk_Currency = IDR</t>
        </r>
      </text>
    </comment>
    <comment ref="AK45" authorId="0" shapeId="0" xr:uid="{00000000-0006-0000-3500-00005F040000}">
      <text>
        <r>
          <rPr>
            <b/>
            <sz val="9"/>
            <color indexed="81"/>
            <rFont val="Tahoma"/>
            <family val="2"/>
          </rPr>
          <t>Metric = I_FX_IR_I_USD_NonFinCustOutsSingapore_Spot_Amount_x000D_
Data Type = Bk_Number 19 - 9_x000D_
Bk_Currency = IDR</t>
        </r>
      </text>
    </comment>
    <comment ref="AL45" authorId="0" shapeId="0" xr:uid="{00000000-0006-0000-3500-000060040000}">
      <text>
        <r>
          <rPr>
            <b/>
            <sz val="9"/>
            <color indexed="81"/>
            <rFont val="Tahoma"/>
            <family val="2"/>
          </rPr>
          <t>Metric = I_FX_IR_I_USD_NonFinCustOutsSingapore_Forward_Amount_x000D_
Data Type = Bk_Number 19 - 9_x000D_
Bk_Currency = IDR</t>
        </r>
      </text>
    </comment>
    <comment ref="AM45" authorId="0" shapeId="0" xr:uid="{00000000-0006-0000-3500-000061040000}">
      <text>
        <r>
          <rPr>
            <b/>
            <sz val="9"/>
            <color indexed="81"/>
            <rFont val="Tahoma"/>
            <family val="2"/>
          </rPr>
          <t>Metric = I_FX_IR_I_USD_NonFinCustOutsSingapore_FxSwap_Amount_x000D_
Data Type = Bk_Number 19 - 9_x000D_
Bk_Currency = IDR</t>
        </r>
      </text>
    </comment>
    <comment ref="AN45" authorId="0" shapeId="0" xr:uid="{00000000-0006-0000-3500-000062040000}">
      <text>
        <r>
          <rPr>
            <b/>
            <sz val="9"/>
            <color indexed="81"/>
            <rFont val="Tahoma"/>
            <family val="2"/>
          </rPr>
          <t>Metric = I_FX_IR_I_USD_NonFinCustOutsSingapore_CurrencySwap_Amount_x000D_
Data Type = Bk_Number 19 - 9_x000D_
Bk_Currency = IDR</t>
        </r>
      </text>
    </comment>
    <comment ref="AO45" authorId="0" shapeId="0" xr:uid="{00000000-0006-0000-3500-000063040000}">
      <text>
        <r>
          <rPr>
            <b/>
            <sz val="9"/>
            <color indexed="81"/>
            <rFont val="Tahoma"/>
            <family val="2"/>
          </rPr>
          <t>Metric = I_FX_IR_I_USD_NonFinCustOutsSingapore_OTCOptions_Amount_x000D_
Data Type = Bk_Number 19 - 9_x000D_
Bk_Currency = IDR</t>
        </r>
      </text>
    </comment>
    <comment ref="B46" authorId="0" shapeId="0" xr:uid="{00000000-0006-0000-3500-000064040000}">
      <text>
        <r>
          <rPr>
            <b/>
            <sz val="9"/>
            <color indexed="81"/>
            <rFont val="Tahoma"/>
            <family val="2"/>
          </rPr>
          <t>Metric = I_FX_IR_I_USD_BankSingapore_Spot_Amount_x000D_
Data Type = Bk_Number 19 - 9_x000D_
Bk_Currency = INR</t>
        </r>
      </text>
    </comment>
    <comment ref="C46" authorId="0" shapeId="0" xr:uid="{00000000-0006-0000-3500-000065040000}">
      <text>
        <r>
          <rPr>
            <b/>
            <sz val="9"/>
            <color indexed="81"/>
            <rFont val="Tahoma"/>
            <family val="2"/>
          </rPr>
          <t>Metric = I_FX_IR_I_USD_BankSingapore_Forward_Amount_x000D_
Data Type = Bk_Number 19 - 9_x000D_
Bk_Currency = INR</t>
        </r>
      </text>
    </comment>
    <comment ref="D46" authorId="0" shapeId="0" xr:uid="{00000000-0006-0000-3500-000066040000}">
      <text>
        <r>
          <rPr>
            <b/>
            <sz val="9"/>
            <color indexed="81"/>
            <rFont val="Tahoma"/>
            <family val="2"/>
          </rPr>
          <t>Metric = I_FX_IR_I_USD_BankSingapore_FxSwap_Amount_x000D_
Data Type = Bk_Number 19 - 9_x000D_
Bk_Currency = INR</t>
        </r>
      </text>
    </comment>
    <comment ref="E46" authorId="0" shapeId="0" xr:uid="{00000000-0006-0000-3500-000067040000}">
      <text>
        <r>
          <rPr>
            <b/>
            <sz val="9"/>
            <color indexed="81"/>
            <rFont val="Tahoma"/>
            <family val="2"/>
          </rPr>
          <t>Metric = I_FX_IR_I_USD_BankSingapore_CurrencySwap_Amount_x000D_
Data Type = Bk_Number 19 - 9_x000D_
Bk_Currency = INR</t>
        </r>
      </text>
    </comment>
    <comment ref="F46" authorId="0" shapeId="0" xr:uid="{00000000-0006-0000-3500-000068040000}">
      <text>
        <r>
          <rPr>
            <b/>
            <sz val="9"/>
            <color indexed="81"/>
            <rFont val="Tahoma"/>
            <family val="2"/>
          </rPr>
          <t>Metric = I_FX_IR_I_USD_BankSingapore_OTCOptions_Amount_x000D_
Data Type = Bk_Number 19 - 9_x000D_
Bk_Currency = INR</t>
        </r>
      </text>
    </comment>
    <comment ref="I46" authorId="0" shapeId="0" xr:uid="{00000000-0006-0000-3500-000069040000}">
      <text>
        <r>
          <rPr>
            <b/>
            <sz val="9"/>
            <color indexed="81"/>
            <rFont val="Tahoma"/>
            <family val="2"/>
          </rPr>
          <t>Metric = I_FX_IR_I_USD_NonBankFinInstSingapore_Spot_Amount_x000D_
Data Type = Bk_Number 19 - 9_x000D_
Bk_Currency = INR</t>
        </r>
      </text>
    </comment>
    <comment ref="J46" authorId="0" shapeId="0" xr:uid="{00000000-0006-0000-3500-00006A040000}">
      <text>
        <r>
          <rPr>
            <b/>
            <sz val="9"/>
            <color indexed="81"/>
            <rFont val="Tahoma"/>
            <family val="2"/>
          </rPr>
          <t>Metric = I_FX_IR_I_USD_NonBankFinInstSingapore_Forward_Amount_x000D_
Data Type = Bk_Number 19 - 9_x000D_
Bk_Currency = INR</t>
        </r>
      </text>
    </comment>
    <comment ref="K46" authorId="0" shapeId="0" xr:uid="{00000000-0006-0000-3500-00006B040000}">
      <text>
        <r>
          <rPr>
            <b/>
            <sz val="9"/>
            <color indexed="81"/>
            <rFont val="Tahoma"/>
            <family val="2"/>
          </rPr>
          <t>Metric = I_FX_IR_I_USD_NonBankFinInstSingapore_FxSwap_Amount_x000D_
Data Type = Bk_Number 19 - 9_x000D_
Bk_Currency = INR</t>
        </r>
      </text>
    </comment>
    <comment ref="L46" authorId="0" shapeId="0" xr:uid="{00000000-0006-0000-3500-00006C040000}">
      <text>
        <r>
          <rPr>
            <b/>
            <sz val="9"/>
            <color indexed="81"/>
            <rFont val="Tahoma"/>
            <family val="2"/>
          </rPr>
          <t>Metric = I_FX_IR_I_USD_NonBankFinInstSingapore_CurrencySwap_Amount_x000D_
Data Type = Bk_Number 19 - 9_x000D_
Bk_Currency = INR</t>
        </r>
      </text>
    </comment>
    <comment ref="M46" authorId="0" shapeId="0" xr:uid="{00000000-0006-0000-3500-00006D040000}">
      <text>
        <r>
          <rPr>
            <b/>
            <sz val="9"/>
            <color indexed="81"/>
            <rFont val="Tahoma"/>
            <family val="2"/>
          </rPr>
          <t>Metric = I_FX_IR_I_USD_NonBankFinInstSingapore_OTCOptions_Amount_x000D_
Data Type = Bk_Number 19 - 9_x000D_
Bk_Currency = INR</t>
        </r>
      </text>
    </comment>
    <comment ref="P46" authorId="0" shapeId="0" xr:uid="{00000000-0006-0000-3500-00006E040000}">
      <text>
        <r>
          <rPr>
            <b/>
            <sz val="9"/>
            <color indexed="81"/>
            <rFont val="Tahoma"/>
            <family val="2"/>
          </rPr>
          <t>Metric = I_FX_IR_I_USD_TotTrans_NonBankCustSingapore_Spot_Amount_x000D_
Data Type = Bk_Number 19 - 9_x000D_
Bk_Currency = INR</t>
        </r>
      </text>
    </comment>
    <comment ref="Q46" authorId="0" shapeId="0" xr:uid="{00000000-0006-0000-3500-00006F040000}">
      <text>
        <r>
          <rPr>
            <b/>
            <sz val="9"/>
            <color indexed="81"/>
            <rFont val="Tahoma"/>
            <family val="2"/>
          </rPr>
          <t>Metric = I_FX_IR_I_USD_TotTrans_NonBankCustSingapore_Forward_Amount_x000D_
Data Type = Bk_Number 19 - 9_x000D_
Bk_Currency = INR</t>
        </r>
      </text>
    </comment>
    <comment ref="R46" authorId="0" shapeId="0" xr:uid="{00000000-0006-0000-3500-000070040000}">
      <text>
        <r>
          <rPr>
            <b/>
            <sz val="9"/>
            <color indexed="81"/>
            <rFont val="Tahoma"/>
            <family val="2"/>
          </rPr>
          <t>Metric = I_FX_IR_I_USD_TotTrans_NonBankCustSingapore_FxSwap_Amount_x000D_
Data Type = Bk_Number 19 - 9_x000D_
Bk_Currency = INR</t>
        </r>
      </text>
    </comment>
    <comment ref="S46" authorId="0" shapeId="0" xr:uid="{00000000-0006-0000-3500-000071040000}">
      <text>
        <r>
          <rPr>
            <b/>
            <sz val="9"/>
            <color indexed="81"/>
            <rFont val="Tahoma"/>
            <family val="2"/>
          </rPr>
          <t>Metric = I_FX_IR_I_USD_TotTrans_NonBankCustSingapore_CurrencySwap_Amount_x000D_
Data Type = Bk_Number 19 - 9_x000D_
Bk_Currency = INR</t>
        </r>
      </text>
    </comment>
    <comment ref="T46" authorId="0" shapeId="0" xr:uid="{00000000-0006-0000-3500-000072040000}">
      <text>
        <r>
          <rPr>
            <b/>
            <sz val="9"/>
            <color indexed="81"/>
            <rFont val="Tahoma"/>
            <family val="2"/>
          </rPr>
          <t>Metric = I_FX_IR_I_USD_TotTrans_NonBankCustSingapore_OTCOptions_Amount_x000D_
Data Type = Bk_Number 19 - 9_x000D_
Bk_Currency = INR</t>
        </r>
      </text>
    </comment>
    <comment ref="W46" authorId="0" shapeId="0" xr:uid="{00000000-0006-0000-3500-000073040000}">
      <text>
        <r>
          <rPr>
            <b/>
            <sz val="9"/>
            <color indexed="81"/>
            <rFont val="Tahoma"/>
            <family val="2"/>
          </rPr>
          <t>Metric = I_FX_IR_I_USD_BankOutsSingapore_Spot_Amount_x000D_
Data Type = Bk_Number 19 - 9_x000D_
Bk_Currency = INR</t>
        </r>
      </text>
    </comment>
    <comment ref="X46" authorId="0" shapeId="0" xr:uid="{00000000-0006-0000-3500-000074040000}">
      <text>
        <r>
          <rPr>
            <b/>
            <sz val="9"/>
            <color indexed="81"/>
            <rFont val="Tahoma"/>
            <family val="2"/>
          </rPr>
          <t>Metric = I_FX_IR_I_USD_BankOutsSingapore_Forward_Amount_x000D_
Data Type = Bk_Number 19 - 9_x000D_
Bk_Currency = INR</t>
        </r>
      </text>
    </comment>
    <comment ref="Y46" authorId="0" shapeId="0" xr:uid="{00000000-0006-0000-3500-000075040000}">
      <text>
        <r>
          <rPr>
            <b/>
            <sz val="9"/>
            <color indexed="81"/>
            <rFont val="Tahoma"/>
            <family val="2"/>
          </rPr>
          <t>Metric = I_FX_IR_I_USD_BankOutsSingapore_FxSwap_Amount_x000D_
Data Type = Bk_Number 19 - 9_x000D_
Bk_Currency = INR</t>
        </r>
      </text>
    </comment>
    <comment ref="Z46" authorId="0" shapeId="0" xr:uid="{00000000-0006-0000-3500-000076040000}">
      <text>
        <r>
          <rPr>
            <b/>
            <sz val="9"/>
            <color indexed="81"/>
            <rFont val="Tahoma"/>
            <family val="2"/>
          </rPr>
          <t>Metric = I_FX_IR_I_USD_BankOutsSingapore_CurrencySwap_Amount_x000D_
Data Type = Bk_Number 19 - 9_x000D_
Bk_Currency = INR</t>
        </r>
      </text>
    </comment>
    <comment ref="AA46" authorId="0" shapeId="0" xr:uid="{00000000-0006-0000-3500-000077040000}">
      <text>
        <r>
          <rPr>
            <b/>
            <sz val="9"/>
            <color indexed="81"/>
            <rFont val="Tahoma"/>
            <family val="2"/>
          </rPr>
          <t>Metric = I_FX_IR_I_USD_BankOutsSingapore_OTCOptions_Amount_x000D_
Data Type = Bk_Number 19 - 9_x000D_
Bk_Currency = INR</t>
        </r>
      </text>
    </comment>
    <comment ref="AD46" authorId="0" shapeId="0" xr:uid="{00000000-0006-0000-3500-000078040000}">
      <text>
        <r>
          <rPr>
            <b/>
            <sz val="9"/>
            <color indexed="81"/>
            <rFont val="Tahoma"/>
            <family val="2"/>
          </rPr>
          <t>Metric = I_FX_IR_I_USD_NonBankFinInstOutsSingapore_Spot_Amount_x000D_
Data Type = Bk_Number 19 - 9_x000D_
Bk_Currency = INR</t>
        </r>
      </text>
    </comment>
    <comment ref="AE46" authorId="0" shapeId="0" xr:uid="{00000000-0006-0000-3500-000079040000}">
      <text>
        <r>
          <rPr>
            <b/>
            <sz val="9"/>
            <color indexed="81"/>
            <rFont val="Tahoma"/>
            <family val="2"/>
          </rPr>
          <t>Metric = I_FX_IR_I_USD_NonBankFinInstOutsSingapore_Forward_Amount_x000D_
Data Type = Bk_Number 19 - 9_x000D_
Bk_Currency = INR</t>
        </r>
      </text>
    </comment>
    <comment ref="AF46" authorId="0" shapeId="0" xr:uid="{00000000-0006-0000-3500-00007A040000}">
      <text>
        <r>
          <rPr>
            <b/>
            <sz val="9"/>
            <color indexed="81"/>
            <rFont val="Tahoma"/>
            <family val="2"/>
          </rPr>
          <t>Metric = I_FX_IR_I_USD_NonBankFinInstOutsSingapore_FxSwap_Amount_x000D_
Data Type = Bk_Number 19 - 9_x000D_
Bk_Currency = INR</t>
        </r>
      </text>
    </comment>
    <comment ref="AG46" authorId="0" shapeId="0" xr:uid="{00000000-0006-0000-3500-00007B040000}">
      <text>
        <r>
          <rPr>
            <b/>
            <sz val="9"/>
            <color indexed="81"/>
            <rFont val="Tahoma"/>
            <family val="2"/>
          </rPr>
          <t>Metric = I_FX_IR_I_USD_NonBankFinInstOutsSingapore_CurrencySwap_Amount_x000D_
Data Type = Bk_Number 19 - 9_x000D_
Bk_Currency = INR</t>
        </r>
      </text>
    </comment>
    <comment ref="AH46" authorId="0" shapeId="0" xr:uid="{00000000-0006-0000-3500-00007C040000}">
      <text>
        <r>
          <rPr>
            <b/>
            <sz val="9"/>
            <color indexed="81"/>
            <rFont val="Tahoma"/>
            <family val="2"/>
          </rPr>
          <t>Metric = I_FX_IR_I_USD_NonBankFinInstOutsSingapore_OTCOptions_Amount_x000D_
Data Type = Bk_Number 19 - 9_x000D_
Bk_Currency = INR</t>
        </r>
      </text>
    </comment>
    <comment ref="AK46" authorId="0" shapeId="0" xr:uid="{00000000-0006-0000-3500-00007D040000}">
      <text>
        <r>
          <rPr>
            <b/>
            <sz val="9"/>
            <color indexed="81"/>
            <rFont val="Tahoma"/>
            <family val="2"/>
          </rPr>
          <t>Metric = I_FX_IR_I_USD_NonFinCustOutsSingapore_Spot_Amount_x000D_
Data Type = Bk_Number 19 - 9_x000D_
Bk_Currency = INR</t>
        </r>
      </text>
    </comment>
    <comment ref="AL46" authorId="0" shapeId="0" xr:uid="{00000000-0006-0000-3500-00007E040000}">
      <text>
        <r>
          <rPr>
            <b/>
            <sz val="9"/>
            <color indexed="81"/>
            <rFont val="Tahoma"/>
            <family val="2"/>
          </rPr>
          <t>Metric = I_FX_IR_I_USD_NonFinCustOutsSingapore_Forward_Amount_x000D_
Data Type = Bk_Number 19 - 9_x000D_
Bk_Currency = INR</t>
        </r>
      </text>
    </comment>
    <comment ref="AM46" authorId="0" shapeId="0" xr:uid="{00000000-0006-0000-3500-00007F040000}">
      <text>
        <r>
          <rPr>
            <b/>
            <sz val="9"/>
            <color indexed="81"/>
            <rFont val="Tahoma"/>
            <family val="2"/>
          </rPr>
          <t>Metric = I_FX_IR_I_USD_NonFinCustOutsSingapore_FxSwap_Amount_x000D_
Data Type = Bk_Number 19 - 9_x000D_
Bk_Currency = INR</t>
        </r>
      </text>
    </comment>
    <comment ref="AN46" authorId="0" shapeId="0" xr:uid="{00000000-0006-0000-3500-000080040000}">
      <text>
        <r>
          <rPr>
            <b/>
            <sz val="9"/>
            <color indexed="81"/>
            <rFont val="Tahoma"/>
            <family val="2"/>
          </rPr>
          <t>Metric = I_FX_IR_I_USD_NonFinCustOutsSingapore_CurrencySwap_Amount_x000D_
Data Type = Bk_Number 19 - 9_x000D_
Bk_Currency = INR</t>
        </r>
      </text>
    </comment>
    <comment ref="AO46" authorId="0" shapeId="0" xr:uid="{00000000-0006-0000-3500-000081040000}">
      <text>
        <r>
          <rPr>
            <b/>
            <sz val="9"/>
            <color indexed="81"/>
            <rFont val="Tahoma"/>
            <family val="2"/>
          </rPr>
          <t>Metric = I_FX_IR_I_USD_NonFinCustOutsSingapore_OTCOptions_Amount_x000D_
Data Type = Bk_Number 19 - 9_x000D_
Bk_Currency = INR</t>
        </r>
      </text>
    </comment>
    <comment ref="B47" authorId="0" shapeId="0" xr:uid="{00000000-0006-0000-3500-000082040000}">
      <text>
        <r>
          <rPr>
            <b/>
            <sz val="9"/>
            <color indexed="81"/>
            <rFont val="Tahoma"/>
            <family val="2"/>
          </rPr>
          <t>Metric = I_FX_IR_I_USD_BankSingapore_Spot_Amount_x000D_
Data Type = Bk_Number 19 - 9_x000D_
Bk_Currency = PHP</t>
        </r>
      </text>
    </comment>
    <comment ref="C47" authorId="0" shapeId="0" xr:uid="{00000000-0006-0000-3500-000083040000}">
      <text>
        <r>
          <rPr>
            <b/>
            <sz val="9"/>
            <color indexed="81"/>
            <rFont val="Tahoma"/>
            <family val="2"/>
          </rPr>
          <t>Metric = I_FX_IR_I_USD_BankSingapore_Forward_Amount_x000D_
Data Type = Bk_Number 19 - 9_x000D_
Bk_Currency = PHP</t>
        </r>
      </text>
    </comment>
    <comment ref="D47" authorId="0" shapeId="0" xr:uid="{00000000-0006-0000-3500-000084040000}">
      <text>
        <r>
          <rPr>
            <b/>
            <sz val="9"/>
            <color indexed="81"/>
            <rFont val="Tahoma"/>
            <family val="2"/>
          </rPr>
          <t>Metric = I_FX_IR_I_USD_BankSingapore_FxSwap_Amount_x000D_
Data Type = Bk_Number 19 - 9_x000D_
Bk_Currency = PHP</t>
        </r>
      </text>
    </comment>
    <comment ref="E47" authorId="0" shapeId="0" xr:uid="{00000000-0006-0000-3500-000085040000}">
      <text>
        <r>
          <rPr>
            <b/>
            <sz val="9"/>
            <color indexed="81"/>
            <rFont val="Tahoma"/>
            <family val="2"/>
          </rPr>
          <t>Metric = I_FX_IR_I_USD_BankSingapore_CurrencySwap_Amount_x000D_
Data Type = Bk_Number 19 - 9_x000D_
Bk_Currency = PHP</t>
        </r>
      </text>
    </comment>
    <comment ref="F47" authorId="0" shapeId="0" xr:uid="{00000000-0006-0000-3500-000086040000}">
      <text>
        <r>
          <rPr>
            <b/>
            <sz val="9"/>
            <color indexed="81"/>
            <rFont val="Tahoma"/>
            <family val="2"/>
          </rPr>
          <t>Metric = I_FX_IR_I_USD_BankSingapore_OTCOptions_Amount_x000D_
Data Type = Bk_Number 19 - 9_x000D_
Bk_Currency = PHP</t>
        </r>
      </text>
    </comment>
    <comment ref="I47" authorId="0" shapeId="0" xr:uid="{00000000-0006-0000-3500-000087040000}">
      <text>
        <r>
          <rPr>
            <b/>
            <sz val="9"/>
            <color indexed="81"/>
            <rFont val="Tahoma"/>
            <family val="2"/>
          </rPr>
          <t>Metric = I_FX_IR_I_USD_NonBankFinInstSingapore_Spot_Amount_x000D_
Data Type = Bk_Number 19 - 9_x000D_
Bk_Currency = PHP</t>
        </r>
      </text>
    </comment>
    <comment ref="J47" authorId="0" shapeId="0" xr:uid="{00000000-0006-0000-3500-000088040000}">
      <text>
        <r>
          <rPr>
            <b/>
            <sz val="9"/>
            <color indexed="81"/>
            <rFont val="Tahoma"/>
            <family val="2"/>
          </rPr>
          <t>Metric = I_FX_IR_I_USD_NonBankFinInstSingapore_Forward_Amount_x000D_
Data Type = Bk_Number 19 - 9_x000D_
Bk_Currency = PHP</t>
        </r>
      </text>
    </comment>
    <comment ref="K47" authorId="0" shapeId="0" xr:uid="{00000000-0006-0000-3500-000089040000}">
      <text>
        <r>
          <rPr>
            <b/>
            <sz val="9"/>
            <color indexed="81"/>
            <rFont val="Tahoma"/>
            <family val="2"/>
          </rPr>
          <t>Metric = I_FX_IR_I_USD_NonBankFinInstSingapore_FxSwap_Amount_x000D_
Data Type = Bk_Number 19 - 9_x000D_
Bk_Currency = PHP</t>
        </r>
      </text>
    </comment>
    <comment ref="L47" authorId="0" shapeId="0" xr:uid="{00000000-0006-0000-3500-00008A040000}">
      <text>
        <r>
          <rPr>
            <b/>
            <sz val="9"/>
            <color indexed="81"/>
            <rFont val="Tahoma"/>
            <family val="2"/>
          </rPr>
          <t>Metric = I_FX_IR_I_USD_NonBankFinInstSingapore_CurrencySwap_Amount_x000D_
Data Type = Bk_Number 19 - 9_x000D_
Bk_Currency = PHP</t>
        </r>
      </text>
    </comment>
    <comment ref="M47" authorId="0" shapeId="0" xr:uid="{00000000-0006-0000-3500-00008B040000}">
      <text>
        <r>
          <rPr>
            <b/>
            <sz val="9"/>
            <color indexed="81"/>
            <rFont val="Tahoma"/>
            <family val="2"/>
          </rPr>
          <t>Metric = I_FX_IR_I_USD_NonBankFinInstSingapore_OTCOptions_Amount_x000D_
Data Type = Bk_Number 19 - 9_x000D_
Bk_Currency = PHP</t>
        </r>
      </text>
    </comment>
    <comment ref="P47" authorId="0" shapeId="0" xr:uid="{00000000-0006-0000-3500-00008C040000}">
      <text>
        <r>
          <rPr>
            <b/>
            <sz val="9"/>
            <color indexed="81"/>
            <rFont val="Tahoma"/>
            <family val="2"/>
          </rPr>
          <t>Metric = I_FX_IR_I_USD_TotTrans_NonBankCustSingapore_Spot_Amount_x000D_
Data Type = Bk_Number 19 - 9_x000D_
Bk_Currency = PHP</t>
        </r>
      </text>
    </comment>
    <comment ref="Q47" authorId="0" shapeId="0" xr:uid="{00000000-0006-0000-3500-00008D040000}">
      <text>
        <r>
          <rPr>
            <b/>
            <sz val="9"/>
            <color indexed="81"/>
            <rFont val="Tahoma"/>
            <family val="2"/>
          </rPr>
          <t>Metric = I_FX_IR_I_USD_TotTrans_NonBankCustSingapore_Forward_Amount_x000D_
Data Type = Bk_Number 19 - 9_x000D_
Bk_Currency = PHP</t>
        </r>
      </text>
    </comment>
    <comment ref="R47" authorId="0" shapeId="0" xr:uid="{00000000-0006-0000-3500-00008E040000}">
      <text>
        <r>
          <rPr>
            <b/>
            <sz val="9"/>
            <color indexed="81"/>
            <rFont val="Tahoma"/>
            <family val="2"/>
          </rPr>
          <t>Metric = I_FX_IR_I_USD_TotTrans_NonBankCustSingapore_FxSwap_Amount_x000D_
Data Type = Bk_Number 19 - 9_x000D_
Bk_Currency = PHP</t>
        </r>
      </text>
    </comment>
    <comment ref="S47" authorId="0" shapeId="0" xr:uid="{00000000-0006-0000-3500-00008F040000}">
      <text>
        <r>
          <rPr>
            <b/>
            <sz val="9"/>
            <color indexed="81"/>
            <rFont val="Tahoma"/>
            <family val="2"/>
          </rPr>
          <t>Metric = I_FX_IR_I_USD_TotTrans_NonBankCustSingapore_CurrencySwap_Amount_x000D_
Data Type = Bk_Number 19 - 9_x000D_
Bk_Currency = PHP</t>
        </r>
      </text>
    </comment>
    <comment ref="T47" authorId="0" shapeId="0" xr:uid="{00000000-0006-0000-3500-000090040000}">
      <text>
        <r>
          <rPr>
            <b/>
            <sz val="9"/>
            <color indexed="81"/>
            <rFont val="Tahoma"/>
            <family val="2"/>
          </rPr>
          <t>Metric = I_FX_IR_I_USD_TotTrans_NonBankCustSingapore_OTCOptions_Amount_x000D_
Data Type = Bk_Number 19 - 9_x000D_
Bk_Currency = PHP</t>
        </r>
      </text>
    </comment>
    <comment ref="W47" authorId="0" shapeId="0" xr:uid="{00000000-0006-0000-3500-000091040000}">
      <text>
        <r>
          <rPr>
            <b/>
            <sz val="9"/>
            <color indexed="81"/>
            <rFont val="Tahoma"/>
            <family val="2"/>
          </rPr>
          <t>Metric = I_FX_IR_I_USD_BankOutsSingapore_Spot_Amount_x000D_
Data Type = Bk_Number 19 - 9_x000D_
Bk_Currency = PHP</t>
        </r>
      </text>
    </comment>
    <comment ref="X47" authorId="0" shapeId="0" xr:uid="{00000000-0006-0000-3500-000092040000}">
      <text>
        <r>
          <rPr>
            <b/>
            <sz val="9"/>
            <color indexed="81"/>
            <rFont val="Tahoma"/>
            <family val="2"/>
          </rPr>
          <t>Metric = I_FX_IR_I_USD_BankOutsSingapore_Forward_Amount_x000D_
Data Type = Bk_Number 19 - 9_x000D_
Bk_Currency = PHP</t>
        </r>
      </text>
    </comment>
    <comment ref="Y47" authorId="0" shapeId="0" xr:uid="{00000000-0006-0000-3500-000093040000}">
      <text>
        <r>
          <rPr>
            <b/>
            <sz val="9"/>
            <color indexed="81"/>
            <rFont val="Tahoma"/>
            <family val="2"/>
          </rPr>
          <t>Metric = I_FX_IR_I_USD_BankOutsSingapore_FxSwap_Amount_x000D_
Data Type = Bk_Number 19 - 9_x000D_
Bk_Currency = PHP</t>
        </r>
      </text>
    </comment>
    <comment ref="Z47" authorId="0" shapeId="0" xr:uid="{00000000-0006-0000-3500-000094040000}">
      <text>
        <r>
          <rPr>
            <b/>
            <sz val="9"/>
            <color indexed="81"/>
            <rFont val="Tahoma"/>
            <family val="2"/>
          </rPr>
          <t>Metric = I_FX_IR_I_USD_BankOutsSingapore_CurrencySwap_Amount_x000D_
Data Type = Bk_Number 19 - 9_x000D_
Bk_Currency = PHP</t>
        </r>
      </text>
    </comment>
    <comment ref="AA47" authorId="0" shapeId="0" xr:uid="{00000000-0006-0000-3500-000095040000}">
      <text>
        <r>
          <rPr>
            <b/>
            <sz val="9"/>
            <color indexed="81"/>
            <rFont val="Tahoma"/>
            <family val="2"/>
          </rPr>
          <t>Metric = I_FX_IR_I_USD_BankOutsSingapore_OTCOptions_Amount_x000D_
Data Type = Bk_Number 19 - 9_x000D_
Bk_Currency = PHP</t>
        </r>
      </text>
    </comment>
    <comment ref="AD47" authorId="0" shapeId="0" xr:uid="{00000000-0006-0000-3500-000096040000}">
      <text>
        <r>
          <rPr>
            <b/>
            <sz val="9"/>
            <color indexed="81"/>
            <rFont val="Tahoma"/>
            <family val="2"/>
          </rPr>
          <t>Metric = I_FX_IR_I_USD_NonBankFinInstOutsSingapore_Spot_Amount_x000D_
Data Type = Bk_Number 19 - 9_x000D_
Bk_Currency = PHP</t>
        </r>
      </text>
    </comment>
    <comment ref="AE47" authorId="0" shapeId="0" xr:uid="{00000000-0006-0000-3500-000097040000}">
      <text>
        <r>
          <rPr>
            <b/>
            <sz val="9"/>
            <color indexed="81"/>
            <rFont val="Tahoma"/>
            <family val="2"/>
          </rPr>
          <t>Metric = I_FX_IR_I_USD_NonBankFinInstOutsSingapore_Forward_Amount_x000D_
Data Type = Bk_Number 19 - 9_x000D_
Bk_Currency = PHP</t>
        </r>
      </text>
    </comment>
    <comment ref="AF47" authorId="0" shapeId="0" xr:uid="{00000000-0006-0000-3500-000098040000}">
      <text>
        <r>
          <rPr>
            <b/>
            <sz val="9"/>
            <color indexed="81"/>
            <rFont val="Tahoma"/>
            <family val="2"/>
          </rPr>
          <t>Metric = I_FX_IR_I_USD_NonBankFinInstOutsSingapore_FxSwap_Amount_x000D_
Data Type = Bk_Number 19 - 9_x000D_
Bk_Currency = PHP</t>
        </r>
      </text>
    </comment>
    <comment ref="AG47" authorId="0" shapeId="0" xr:uid="{00000000-0006-0000-3500-000099040000}">
      <text>
        <r>
          <rPr>
            <b/>
            <sz val="9"/>
            <color indexed="81"/>
            <rFont val="Tahoma"/>
            <family val="2"/>
          </rPr>
          <t>Metric = I_FX_IR_I_USD_NonBankFinInstOutsSingapore_CurrencySwap_Amount_x000D_
Data Type = Bk_Number 19 - 9_x000D_
Bk_Currency = PHP</t>
        </r>
      </text>
    </comment>
    <comment ref="AH47" authorId="0" shapeId="0" xr:uid="{00000000-0006-0000-3500-00009A040000}">
      <text>
        <r>
          <rPr>
            <b/>
            <sz val="9"/>
            <color indexed="81"/>
            <rFont val="Tahoma"/>
            <family val="2"/>
          </rPr>
          <t>Metric = I_FX_IR_I_USD_NonBankFinInstOutsSingapore_OTCOptions_Amount_x000D_
Data Type = Bk_Number 19 - 9_x000D_
Bk_Currency = PHP</t>
        </r>
      </text>
    </comment>
    <comment ref="AK47" authorId="0" shapeId="0" xr:uid="{00000000-0006-0000-3500-00009B040000}">
      <text>
        <r>
          <rPr>
            <b/>
            <sz val="9"/>
            <color indexed="81"/>
            <rFont val="Tahoma"/>
            <family val="2"/>
          </rPr>
          <t>Metric = I_FX_IR_I_USD_NonFinCustOutsSingapore_Spot_Amount_x000D_
Data Type = Bk_Number 19 - 9_x000D_
Bk_Currency = PHP</t>
        </r>
      </text>
    </comment>
    <comment ref="AL47" authorId="0" shapeId="0" xr:uid="{00000000-0006-0000-3500-00009C040000}">
      <text>
        <r>
          <rPr>
            <b/>
            <sz val="9"/>
            <color indexed="81"/>
            <rFont val="Tahoma"/>
            <family val="2"/>
          </rPr>
          <t>Metric = I_FX_IR_I_USD_NonFinCustOutsSingapore_Forward_Amount_x000D_
Data Type = Bk_Number 19 - 9_x000D_
Bk_Currency = PHP</t>
        </r>
      </text>
    </comment>
    <comment ref="AM47" authorId="0" shapeId="0" xr:uid="{00000000-0006-0000-3500-00009D040000}">
      <text>
        <r>
          <rPr>
            <b/>
            <sz val="9"/>
            <color indexed="81"/>
            <rFont val="Tahoma"/>
            <family val="2"/>
          </rPr>
          <t>Metric = I_FX_IR_I_USD_NonFinCustOutsSingapore_FxSwap_Amount_x000D_
Data Type = Bk_Number 19 - 9_x000D_
Bk_Currency = PHP</t>
        </r>
      </text>
    </comment>
    <comment ref="AN47" authorId="0" shapeId="0" xr:uid="{00000000-0006-0000-3500-00009E040000}">
      <text>
        <r>
          <rPr>
            <b/>
            <sz val="9"/>
            <color indexed="81"/>
            <rFont val="Tahoma"/>
            <family val="2"/>
          </rPr>
          <t>Metric = I_FX_IR_I_USD_NonFinCustOutsSingapore_CurrencySwap_Amount_x000D_
Data Type = Bk_Number 19 - 9_x000D_
Bk_Currency = PHP</t>
        </r>
      </text>
    </comment>
    <comment ref="AO47" authorId="0" shapeId="0" xr:uid="{00000000-0006-0000-3500-00009F040000}">
      <text>
        <r>
          <rPr>
            <b/>
            <sz val="9"/>
            <color indexed="81"/>
            <rFont val="Tahoma"/>
            <family val="2"/>
          </rPr>
          <t>Metric = I_FX_IR_I_USD_NonFinCustOutsSingapore_OTCOptions_Amount_x000D_
Data Type = Bk_Number 19 - 9_x000D_
Bk_Currency = PHP</t>
        </r>
      </text>
    </comment>
    <comment ref="B48" authorId="0" shapeId="0" xr:uid="{00000000-0006-0000-3500-0000A0040000}">
      <text>
        <r>
          <rPr>
            <b/>
            <sz val="9"/>
            <color indexed="81"/>
            <rFont val="Tahoma"/>
            <family val="2"/>
          </rPr>
          <t>Metric = I_FX_IR_I_USD_BankSingapore_Spot_Amount_x000D_
Data Type = Bk_Number 19 - 9_x000D_
Bk_Currency = MYR</t>
        </r>
      </text>
    </comment>
    <comment ref="C48" authorId="0" shapeId="0" xr:uid="{00000000-0006-0000-3500-0000A1040000}">
      <text>
        <r>
          <rPr>
            <b/>
            <sz val="9"/>
            <color indexed="81"/>
            <rFont val="Tahoma"/>
            <family val="2"/>
          </rPr>
          <t>Metric = I_FX_IR_I_USD_BankSingapore_Forward_Amount_x000D_
Data Type = Bk_Number 19 - 9_x000D_
Bk_Currency = MYR</t>
        </r>
      </text>
    </comment>
    <comment ref="D48" authorId="0" shapeId="0" xr:uid="{00000000-0006-0000-3500-0000A2040000}">
      <text>
        <r>
          <rPr>
            <b/>
            <sz val="9"/>
            <color indexed="81"/>
            <rFont val="Tahoma"/>
            <family val="2"/>
          </rPr>
          <t>Metric = I_FX_IR_I_USD_BankSingapore_FxSwap_Amount_x000D_
Data Type = Bk_Number 19 - 9_x000D_
Bk_Currency = MYR</t>
        </r>
      </text>
    </comment>
    <comment ref="E48" authorId="0" shapeId="0" xr:uid="{00000000-0006-0000-3500-0000A3040000}">
      <text>
        <r>
          <rPr>
            <b/>
            <sz val="9"/>
            <color indexed="81"/>
            <rFont val="Tahoma"/>
            <family val="2"/>
          </rPr>
          <t>Metric = I_FX_IR_I_USD_BankSingapore_CurrencySwap_Amount_x000D_
Data Type = Bk_Number 19 - 9_x000D_
Bk_Currency = MYR</t>
        </r>
      </text>
    </comment>
    <comment ref="F48" authorId="0" shapeId="0" xr:uid="{00000000-0006-0000-3500-0000A4040000}">
      <text>
        <r>
          <rPr>
            <b/>
            <sz val="9"/>
            <color indexed="81"/>
            <rFont val="Tahoma"/>
            <family val="2"/>
          </rPr>
          <t>Metric = I_FX_IR_I_USD_BankSingapore_OTCOptions_Amount_x000D_
Data Type = Bk_Number 19 - 9_x000D_
Bk_Currency = MYR</t>
        </r>
      </text>
    </comment>
    <comment ref="I48" authorId="0" shapeId="0" xr:uid="{00000000-0006-0000-3500-0000A5040000}">
      <text>
        <r>
          <rPr>
            <b/>
            <sz val="9"/>
            <color indexed="81"/>
            <rFont val="Tahoma"/>
            <family val="2"/>
          </rPr>
          <t>Metric = I_FX_IR_I_USD_NonBankFinInstSingapore_Spot_Amount_x000D_
Data Type = Bk_Number 19 - 9_x000D_
Bk_Currency = MYR</t>
        </r>
      </text>
    </comment>
    <comment ref="J48" authorId="0" shapeId="0" xr:uid="{00000000-0006-0000-3500-0000A6040000}">
      <text>
        <r>
          <rPr>
            <b/>
            <sz val="9"/>
            <color indexed="81"/>
            <rFont val="Tahoma"/>
            <family val="2"/>
          </rPr>
          <t>Metric = I_FX_IR_I_USD_NonBankFinInstSingapore_Forward_Amount_x000D_
Data Type = Bk_Number 19 - 9_x000D_
Bk_Currency = MYR</t>
        </r>
      </text>
    </comment>
    <comment ref="K48" authorId="0" shapeId="0" xr:uid="{00000000-0006-0000-3500-0000A7040000}">
      <text>
        <r>
          <rPr>
            <b/>
            <sz val="9"/>
            <color indexed="81"/>
            <rFont val="Tahoma"/>
            <family val="2"/>
          </rPr>
          <t>Metric = I_FX_IR_I_USD_NonBankFinInstSingapore_FxSwap_Amount_x000D_
Data Type = Bk_Number 19 - 9_x000D_
Bk_Currency = MYR</t>
        </r>
      </text>
    </comment>
    <comment ref="L48" authorId="0" shapeId="0" xr:uid="{00000000-0006-0000-3500-0000A8040000}">
      <text>
        <r>
          <rPr>
            <b/>
            <sz val="9"/>
            <color indexed="81"/>
            <rFont val="Tahoma"/>
            <family val="2"/>
          </rPr>
          <t>Metric = I_FX_IR_I_USD_NonBankFinInstSingapore_CurrencySwap_Amount_x000D_
Data Type = Bk_Number 19 - 9_x000D_
Bk_Currency = MYR</t>
        </r>
      </text>
    </comment>
    <comment ref="M48" authorId="0" shapeId="0" xr:uid="{00000000-0006-0000-3500-0000A9040000}">
      <text>
        <r>
          <rPr>
            <b/>
            <sz val="9"/>
            <color indexed="81"/>
            <rFont val="Tahoma"/>
            <family val="2"/>
          </rPr>
          <t>Metric = I_FX_IR_I_USD_NonBankFinInstSingapore_OTCOptions_Amount_x000D_
Data Type = Bk_Number 19 - 9_x000D_
Bk_Currency = MYR</t>
        </r>
      </text>
    </comment>
    <comment ref="P48" authorId="0" shapeId="0" xr:uid="{00000000-0006-0000-3500-0000AA040000}">
      <text>
        <r>
          <rPr>
            <b/>
            <sz val="9"/>
            <color indexed="81"/>
            <rFont val="Tahoma"/>
            <family val="2"/>
          </rPr>
          <t>Metric = I_FX_IR_I_USD_TotTrans_NonBankCustSingapore_Spot_Amount_x000D_
Data Type = Bk_Number 19 - 9_x000D_
Bk_Currency = MYR</t>
        </r>
      </text>
    </comment>
    <comment ref="Q48" authorId="0" shapeId="0" xr:uid="{00000000-0006-0000-3500-0000AB040000}">
      <text>
        <r>
          <rPr>
            <b/>
            <sz val="9"/>
            <color indexed="81"/>
            <rFont val="Tahoma"/>
            <family val="2"/>
          </rPr>
          <t>Metric = I_FX_IR_I_USD_TotTrans_NonBankCustSingapore_Forward_Amount_x000D_
Data Type = Bk_Number 19 - 9_x000D_
Bk_Currency = MYR</t>
        </r>
      </text>
    </comment>
    <comment ref="R48" authorId="0" shapeId="0" xr:uid="{00000000-0006-0000-3500-0000AC040000}">
      <text>
        <r>
          <rPr>
            <b/>
            <sz val="9"/>
            <color indexed="81"/>
            <rFont val="Tahoma"/>
            <family val="2"/>
          </rPr>
          <t>Metric = I_FX_IR_I_USD_TotTrans_NonBankCustSingapore_FxSwap_Amount_x000D_
Data Type = Bk_Number 19 - 9_x000D_
Bk_Currency = MYR</t>
        </r>
      </text>
    </comment>
    <comment ref="S48" authorId="0" shapeId="0" xr:uid="{00000000-0006-0000-3500-0000AD040000}">
      <text>
        <r>
          <rPr>
            <b/>
            <sz val="9"/>
            <color indexed="81"/>
            <rFont val="Tahoma"/>
            <family val="2"/>
          </rPr>
          <t>Metric = I_FX_IR_I_USD_TotTrans_NonBankCustSingapore_CurrencySwap_Amount_x000D_
Data Type = Bk_Number 19 - 9_x000D_
Bk_Currency = MYR</t>
        </r>
      </text>
    </comment>
    <comment ref="T48" authorId="0" shapeId="0" xr:uid="{00000000-0006-0000-3500-0000AE040000}">
      <text>
        <r>
          <rPr>
            <b/>
            <sz val="9"/>
            <color indexed="81"/>
            <rFont val="Tahoma"/>
            <family val="2"/>
          </rPr>
          <t>Metric = I_FX_IR_I_USD_TotTrans_NonBankCustSingapore_OTCOptions_Amount_x000D_
Data Type = Bk_Number 19 - 9_x000D_
Bk_Currency = MYR</t>
        </r>
      </text>
    </comment>
    <comment ref="W48" authorId="0" shapeId="0" xr:uid="{00000000-0006-0000-3500-0000AF040000}">
      <text>
        <r>
          <rPr>
            <b/>
            <sz val="9"/>
            <color indexed="81"/>
            <rFont val="Tahoma"/>
            <family val="2"/>
          </rPr>
          <t>Metric = I_FX_IR_I_USD_BankOutsSingapore_Spot_Amount_x000D_
Data Type = Bk_Number 19 - 9_x000D_
Bk_Currency = MYR</t>
        </r>
      </text>
    </comment>
    <comment ref="X48" authorId="0" shapeId="0" xr:uid="{00000000-0006-0000-3500-0000B0040000}">
      <text>
        <r>
          <rPr>
            <b/>
            <sz val="9"/>
            <color indexed="81"/>
            <rFont val="Tahoma"/>
            <family val="2"/>
          </rPr>
          <t>Metric = I_FX_IR_I_USD_BankOutsSingapore_Forward_Amount_x000D_
Data Type = Bk_Number 19 - 9_x000D_
Bk_Currency = MYR</t>
        </r>
      </text>
    </comment>
    <comment ref="Y48" authorId="0" shapeId="0" xr:uid="{00000000-0006-0000-3500-0000B1040000}">
      <text>
        <r>
          <rPr>
            <b/>
            <sz val="9"/>
            <color indexed="81"/>
            <rFont val="Tahoma"/>
            <family val="2"/>
          </rPr>
          <t>Metric = I_FX_IR_I_USD_BankOutsSingapore_FxSwap_Amount_x000D_
Data Type = Bk_Number 19 - 9_x000D_
Bk_Currency = MYR</t>
        </r>
      </text>
    </comment>
    <comment ref="Z48" authorId="0" shapeId="0" xr:uid="{00000000-0006-0000-3500-0000B2040000}">
      <text>
        <r>
          <rPr>
            <b/>
            <sz val="9"/>
            <color indexed="81"/>
            <rFont val="Tahoma"/>
            <family val="2"/>
          </rPr>
          <t>Metric = I_FX_IR_I_USD_BankOutsSingapore_CurrencySwap_Amount_x000D_
Data Type = Bk_Number 19 - 9_x000D_
Bk_Currency = MYR</t>
        </r>
      </text>
    </comment>
    <comment ref="AA48" authorId="0" shapeId="0" xr:uid="{00000000-0006-0000-3500-0000B3040000}">
      <text>
        <r>
          <rPr>
            <b/>
            <sz val="9"/>
            <color indexed="81"/>
            <rFont val="Tahoma"/>
            <family val="2"/>
          </rPr>
          <t>Metric = I_FX_IR_I_USD_BankOutsSingapore_OTCOptions_Amount_x000D_
Data Type = Bk_Number 19 - 9_x000D_
Bk_Currency = MYR</t>
        </r>
      </text>
    </comment>
    <comment ref="AD48" authorId="0" shapeId="0" xr:uid="{00000000-0006-0000-3500-0000B4040000}">
      <text>
        <r>
          <rPr>
            <b/>
            <sz val="9"/>
            <color indexed="81"/>
            <rFont val="Tahoma"/>
            <family val="2"/>
          </rPr>
          <t>Metric = I_FX_IR_I_USD_NonBankFinInstOutsSingapore_Spot_Amount_x000D_
Data Type = Bk_Number 19 - 9_x000D_
Bk_Currency = MYR</t>
        </r>
      </text>
    </comment>
    <comment ref="AE48" authorId="0" shapeId="0" xr:uid="{00000000-0006-0000-3500-0000B5040000}">
      <text>
        <r>
          <rPr>
            <b/>
            <sz val="9"/>
            <color indexed="81"/>
            <rFont val="Tahoma"/>
            <family val="2"/>
          </rPr>
          <t>Metric = I_FX_IR_I_USD_NonBankFinInstOutsSingapore_Forward_Amount_x000D_
Data Type = Bk_Number 19 - 9_x000D_
Bk_Currency = MYR</t>
        </r>
      </text>
    </comment>
    <comment ref="AF48" authorId="0" shapeId="0" xr:uid="{00000000-0006-0000-3500-0000B6040000}">
      <text>
        <r>
          <rPr>
            <b/>
            <sz val="9"/>
            <color indexed="81"/>
            <rFont val="Tahoma"/>
            <family val="2"/>
          </rPr>
          <t>Metric = I_FX_IR_I_USD_NonBankFinInstOutsSingapore_FxSwap_Amount_x000D_
Data Type = Bk_Number 19 - 9_x000D_
Bk_Currency = MYR</t>
        </r>
      </text>
    </comment>
    <comment ref="AG48" authorId="0" shapeId="0" xr:uid="{00000000-0006-0000-3500-0000B7040000}">
      <text>
        <r>
          <rPr>
            <b/>
            <sz val="9"/>
            <color indexed="81"/>
            <rFont val="Tahoma"/>
            <family val="2"/>
          </rPr>
          <t>Metric = I_FX_IR_I_USD_NonBankFinInstOutsSingapore_CurrencySwap_Amount_x000D_
Data Type = Bk_Number 19 - 9_x000D_
Bk_Currency = MYR</t>
        </r>
      </text>
    </comment>
    <comment ref="AH48" authorId="0" shapeId="0" xr:uid="{00000000-0006-0000-3500-0000B8040000}">
      <text>
        <r>
          <rPr>
            <b/>
            <sz val="9"/>
            <color indexed="81"/>
            <rFont val="Tahoma"/>
            <family val="2"/>
          </rPr>
          <t>Metric = I_FX_IR_I_USD_NonBankFinInstOutsSingapore_OTCOptions_Amount_x000D_
Data Type = Bk_Number 19 - 9_x000D_
Bk_Currency = MYR</t>
        </r>
      </text>
    </comment>
    <comment ref="AK48" authorId="0" shapeId="0" xr:uid="{00000000-0006-0000-3500-0000B9040000}">
      <text>
        <r>
          <rPr>
            <b/>
            <sz val="9"/>
            <color indexed="81"/>
            <rFont val="Tahoma"/>
            <family val="2"/>
          </rPr>
          <t>Metric = I_FX_IR_I_USD_NonFinCustOutsSingapore_Spot_Amount_x000D_
Data Type = Bk_Number 19 - 9_x000D_
Bk_Currency = MYR</t>
        </r>
      </text>
    </comment>
    <comment ref="AL48" authorId="0" shapeId="0" xr:uid="{00000000-0006-0000-3500-0000BA040000}">
      <text>
        <r>
          <rPr>
            <b/>
            <sz val="9"/>
            <color indexed="81"/>
            <rFont val="Tahoma"/>
            <family val="2"/>
          </rPr>
          <t>Metric = I_FX_IR_I_USD_NonFinCustOutsSingapore_Forward_Amount_x000D_
Data Type = Bk_Number 19 - 9_x000D_
Bk_Currency = MYR</t>
        </r>
      </text>
    </comment>
    <comment ref="AM48" authorId="0" shapeId="0" xr:uid="{00000000-0006-0000-3500-0000BB040000}">
      <text>
        <r>
          <rPr>
            <b/>
            <sz val="9"/>
            <color indexed="81"/>
            <rFont val="Tahoma"/>
            <family val="2"/>
          </rPr>
          <t>Metric = I_FX_IR_I_USD_NonFinCustOutsSingapore_FxSwap_Amount_x000D_
Data Type = Bk_Number 19 - 9_x000D_
Bk_Currency = MYR</t>
        </r>
      </text>
    </comment>
    <comment ref="AN48" authorId="0" shapeId="0" xr:uid="{00000000-0006-0000-3500-0000BC040000}">
      <text>
        <r>
          <rPr>
            <b/>
            <sz val="9"/>
            <color indexed="81"/>
            <rFont val="Tahoma"/>
            <family val="2"/>
          </rPr>
          <t>Metric = I_FX_IR_I_USD_NonFinCustOutsSingapore_CurrencySwap_Amount_x000D_
Data Type = Bk_Number 19 - 9_x000D_
Bk_Currency = MYR</t>
        </r>
      </text>
    </comment>
    <comment ref="AO48" authorId="0" shapeId="0" xr:uid="{00000000-0006-0000-3500-0000BD040000}">
      <text>
        <r>
          <rPr>
            <b/>
            <sz val="9"/>
            <color indexed="81"/>
            <rFont val="Tahoma"/>
            <family val="2"/>
          </rPr>
          <t>Metric = I_FX_IR_I_USD_NonFinCustOutsSingapore_OTCOptions_Amount_x000D_
Data Type = Bk_Number 19 - 9_x000D_
Bk_Currency = MYR</t>
        </r>
      </text>
    </comment>
    <comment ref="B49" authorId="0" shapeId="0" xr:uid="{00000000-0006-0000-3500-0000BE040000}">
      <text>
        <r>
          <rPr>
            <b/>
            <sz val="9"/>
            <color indexed="81"/>
            <rFont val="Tahoma"/>
            <family val="2"/>
          </rPr>
          <t>Metric = I_FX_IR_I_USD_BankSingapore_Spot_Amount_x000D_
Data Type = Bk_Number 19 - 9_x000D_
Bk_Currency = THB</t>
        </r>
      </text>
    </comment>
    <comment ref="C49" authorId="0" shapeId="0" xr:uid="{00000000-0006-0000-3500-0000BF040000}">
      <text>
        <r>
          <rPr>
            <b/>
            <sz val="9"/>
            <color indexed="81"/>
            <rFont val="Tahoma"/>
            <family val="2"/>
          </rPr>
          <t>Metric = I_FX_IR_I_USD_BankSingapore_Forward_Amount_x000D_
Data Type = Bk_Number 19 - 9_x000D_
Bk_Currency = THB</t>
        </r>
      </text>
    </comment>
    <comment ref="D49" authorId="0" shapeId="0" xr:uid="{00000000-0006-0000-3500-0000C0040000}">
      <text>
        <r>
          <rPr>
            <b/>
            <sz val="9"/>
            <color indexed="81"/>
            <rFont val="Tahoma"/>
            <family val="2"/>
          </rPr>
          <t>Metric = I_FX_IR_I_USD_BankSingapore_FxSwap_Amount_x000D_
Data Type = Bk_Number 19 - 9_x000D_
Bk_Currency = THB</t>
        </r>
      </text>
    </comment>
    <comment ref="E49" authorId="0" shapeId="0" xr:uid="{00000000-0006-0000-3500-0000C1040000}">
      <text>
        <r>
          <rPr>
            <b/>
            <sz val="9"/>
            <color indexed="81"/>
            <rFont val="Tahoma"/>
            <family val="2"/>
          </rPr>
          <t>Metric = I_FX_IR_I_USD_BankSingapore_CurrencySwap_Amount_x000D_
Data Type = Bk_Number 19 - 9_x000D_
Bk_Currency = THB</t>
        </r>
      </text>
    </comment>
    <comment ref="F49" authorId="0" shapeId="0" xr:uid="{00000000-0006-0000-3500-0000C2040000}">
      <text>
        <r>
          <rPr>
            <b/>
            <sz val="9"/>
            <color indexed="81"/>
            <rFont val="Tahoma"/>
            <family val="2"/>
          </rPr>
          <t>Metric = I_FX_IR_I_USD_BankSingapore_OTCOptions_Amount_x000D_
Data Type = Bk_Number 19 - 9_x000D_
Bk_Currency = THB</t>
        </r>
      </text>
    </comment>
    <comment ref="I49" authorId="0" shapeId="0" xr:uid="{00000000-0006-0000-3500-0000C3040000}">
      <text>
        <r>
          <rPr>
            <b/>
            <sz val="9"/>
            <color indexed="81"/>
            <rFont val="Tahoma"/>
            <family val="2"/>
          </rPr>
          <t>Metric = I_FX_IR_I_USD_NonBankFinInstSingapore_Spot_Amount_x000D_
Data Type = Bk_Number 19 - 9_x000D_
Bk_Currency = THB</t>
        </r>
      </text>
    </comment>
    <comment ref="J49" authorId="0" shapeId="0" xr:uid="{00000000-0006-0000-3500-0000C4040000}">
      <text>
        <r>
          <rPr>
            <b/>
            <sz val="9"/>
            <color indexed="81"/>
            <rFont val="Tahoma"/>
            <family val="2"/>
          </rPr>
          <t>Metric = I_FX_IR_I_USD_NonBankFinInstSingapore_Forward_Amount_x000D_
Data Type = Bk_Number 19 - 9_x000D_
Bk_Currency = THB</t>
        </r>
      </text>
    </comment>
    <comment ref="K49" authorId="0" shapeId="0" xr:uid="{00000000-0006-0000-3500-0000C5040000}">
      <text>
        <r>
          <rPr>
            <b/>
            <sz val="9"/>
            <color indexed="81"/>
            <rFont val="Tahoma"/>
            <family val="2"/>
          </rPr>
          <t>Metric = I_FX_IR_I_USD_NonBankFinInstSingapore_FxSwap_Amount_x000D_
Data Type = Bk_Number 19 - 9_x000D_
Bk_Currency = THB</t>
        </r>
      </text>
    </comment>
    <comment ref="L49" authorId="0" shapeId="0" xr:uid="{00000000-0006-0000-3500-0000C6040000}">
      <text>
        <r>
          <rPr>
            <b/>
            <sz val="9"/>
            <color indexed="81"/>
            <rFont val="Tahoma"/>
            <family val="2"/>
          </rPr>
          <t>Metric = I_FX_IR_I_USD_NonBankFinInstSingapore_CurrencySwap_Amount_x000D_
Data Type = Bk_Number 19 - 9_x000D_
Bk_Currency = THB</t>
        </r>
      </text>
    </comment>
    <comment ref="M49" authorId="0" shapeId="0" xr:uid="{00000000-0006-0000-3500-0000C7040000}">
      <text>
        <r>
          <rPr>
            <b/>
            <sz val="9"/>
            <color indexed="81"/>
            <rFont val="Tahoma"/>
            <family val="2"/>
          </rPr>
          <t>Metric = I_FX_IR_I_USD_NonBankFinInstSingapore_OTCOptions_Amount_x000D_
Data Type = Bk_Number 19 - 9_x000D_
Bk_Currency = THB</t>
        </r>
      </text>
    </comment>
    <comment ref="P49" authorId="0" shapeId="0" xr:uid="{00000000-0006-0000-3500-0000C8040000}">
      <text>
        <r>
          <rPr>
            <b/>
            <sz val="9"/>
            <color indexed="81"/>
            <rFont val="Tahoma"/>
            <family val="2"/>
          </rPr>
          <t>Metric = I_FX_IR_I_USD_TotTrans_NonBankCustSingapore_Spot_Amount_x000D_
Data Type = Bk_Number 19 - 9_x000D_
Bk_Currency = THB</t>
        </r>
      </text>
    </comment>
    <comment ref="Q49" authorId="0" shapeId="0" xr:uid="{00000000-0006-0000-3500-0000C9040000}">
      <text>
        <r>
          <rPr>
            <b/>
            <sz val="9"/>
            <color indexed="81"/>
            <rFont val="Tahoma"/>
            <family val="2"/>
          </rPr>
          <t>Metric = I_FX_IR_I_USD_TotTrans_NonBankCustSingapore_Forward_Amount_x000D_
Data Type = Bk_Number 19 - 9_x000D_
Bk_Currency = THB</t>
        </r>
      </text>
    </comment>
    <comment ref="R49" authorId="0" shapeId="0" xr:uid="{00000000-0006-0000-3500-0000CA040000}">
      <text>
        <r>
          <rPr>
            <b/>
            <sz val="9"/>
            <color indexed="81"/>
            <rFont val="Tahoma"/>
            <family val="2"/>
          </rPr>
          <t>Metric = I_FX_IR_I_USD_TotTrans_NonBankCustSingapore_FxSwap_Amount_x000D_
Data Type = Bk_Number 19 - 9_x000D_
Bk_Currency = THB</t>
        </r>
      </text>
    </comment>
    <comment ref="S49" authorId="0" shapeId="0" xr:uid="{00000000-0006-0000-3500-0000CB040000}">
      <text>
        <r>
          <rPr>
            <b/>
            <sz val="9"/>
            <color indexed="81"/>
            <rFont val="Tahoma"/>
            <family val="2"/>
          </rPr>
          <t>Metric = I_FX_IR_I_USD_TotTrans_NonBankCustSingapore_CurrencySwap_Amount_x000D_
Data Type = Bk_Number 19 - 9_x000D_
Bk_Currency = THB</t>
        </r>
      </text>
    </comment>
    <comment ref="T49" authorId="0" shapeId="0" xr:uid="{00000000-0006-0000-3500-0000CC040000}">
      <text>
        <r>
          <rPr>
            <b/>
            <sz val="9"/>
            <color indexed="81"/>
            <rFont val="Tahoma"/>
            <family val="2"/>
          </rPr>
          <t>Metric = I_FX_IR_I_USD_TotTrans_NonBankCustSingapore_OTCOptions_Amount_x000D_
Data Type = Bk_Number 19 - 9_x000D_
Bk_Currency = THB</t>
        </r>
      </text>
    </comment>
    <comment ref="W49" authorId="0" shapeId="0" xr:uid="{00000000-0006-0000-3500-0000CD040000}">
      <text>
        <r>
          <rPr>
            <b/>
            <sz val="9"/>
            <color indexed="81"/>
            <rFont val="Tahoma"/>
            <family val="2"/>
          </rPr>
          <t>Metric = I_FX_IR_I_USD_BankOutsSingapore_Spot_Amount_x000D_
Data Type = Bk_Number 19 - 9_x000D_
Bk_Currency = THB</t>
        </r>
      </text>
    </comment>
    <comment ref="X49" authorId="0" shapeId="0" xr:uid="{00000000-0006-0000-3500-0000CE040000}">
      <text>
        <r>
          <rPr>
            <b/>
            <sz val="9"/>
            <color indexed="81"/>
            <rFont val="Tahoma"/>
            <family val="2"/>
          </rPr>
          <t>Metric = I_FX_IR_I_USD_BankOutsSingapore_Forward_Amount_x000D_
Data Type = Bk_Number 19 - 9_x000D_
Bk_Currency = THB</t>
        </r>
      </text>
    </comment>
    <comment ref="Y49" authorId="0" shapeId="0" xr:uid="{00000000-0006-0000-3500-0000CF040000}">
      <text>
        <r>
          <rPr>
            <b/>
            <sz val="9"/>
            <color indexed="81"/>
            <rFont val="Tahoma"/>
            <family val="2"/>
          </rPr>
          <t>Metric = I_FX_IR_I_USD_BankOutsSingapore_FxSwap_Amount_x000D_
Data Type = Bk_Number 19 - 9_x000D_
Bk_Currency = THB</t>
        </r>
      </text>
    </comment>
    <comment ref="Z49" authorId="0" shapeId="0" xr:uid="{00000000-0006-0000-3500-0000D0040000}">
      <text>
        <r>
          <rPr>
            <b/>
            <sz val="9"/>
            <color indexed="81"/>
            <rFont val="Tahoma"/>
            <family val="2"/>
          </rPr>
          <t>Metric = I_FX_IR_I_USD_BankOutsSingapore_CurrencySwap_Amount_x000D_
Data Type = Bk_Number 19 - 9_x000D_
Bk_Currency = THB</t>
        </r>
      </text>
    </comment>
    <comment ref="AA49" authorId="0" shapeId="0" xr:uid="{00000000-0006-0000-3500-0000D1040000}">
      <text>
        <r>
          <rPr>
            <b/>
            <sz val="9"/>
            <color indexed="81"/>
            <rFont val="Tahoma"/>
            <family val="2"/>
          </rPr>
          <t>Metric = I_FX_IR_I_USD_BankOutsSingapore_OTCOptions_Amount_x000D_
Data Type = Bk_Number 19 - 9_x000D_
Bk_Currency = THB</t>
        </r>
      </text>
    </comment>
    <comment ref="AD49" authorId="0" shapeId="0" xr:uid="{00000000-0006-0000-3500-0000D2040000}">
      <text>
        <r>
          <rPr>
            <b/>
            <sz val="9"/>
            <color indexed="81"/>
            <rFont val="Tahoma"/>
            <family val="2"/>
          </rPr>
          <t>Metric = I_FX_IR_I_USD_NonBankFinInstOutsSingapore_Spot_Amount_x000D_
Data Type = Bk_Number 19 - 9_x000D_
Bk_Currency = THB</t>
        </r>
      </text>
    </comment>
    <comment ref="AE49" authorId="0" shapeId="0" xr:uid="{00000000-0006-0000-3500-0000D3040000}">
      <text>
        <r>
          <rPr>
            <b/>
            <sz val="9"/>
            <color indexed="81"/>
            <rFont val="Tahoma"/>
            <family val="2"/>
          </rPr>
          <t>Metric = I_FX_IR_I_USD_NonBankFinInstOutsSingapore_Forward_Amount_x000D_
Data Type = Bk_Number 19 - 9_x000D_
Bk_Currency = THB</t>
        </r>
      </text>
    </comment>
    <comment ref="AF49" authorId="0" shapeId="0" xr:uid="{00000000-0006-0000-3500-0000D4040000}">
      <text>
        <r>
          <rPr>
            <b/>
            <sz val="9"/>
            <color indexed="81"/>
            <rFont val="Tahoma"/>
            <family val="2"/>
          </rPr>
          <t>Metric = I_FX_IR_I_USD_NonBankFinInstOutsSingapore_FxSwap_Amount_x000D_
Data Type = Bk_Number 19 - 9_x000D_
Bk_Currency = THB</t>
        </r>
      </text>
    </comment>
    <comment ref="AG49" authorId="0" shapeId="0" xr:uid="{00000000-0006-0000-3500-0000D5040000}">
      <text>
        <r>
          <rPr>
            <b/>
            <sz val="9"/>
            <color indexed="81"/>
            <rFont val="Tahoma"/>
            <family val="2"/>
          </rPr>
          <t>Metric = I_FX_IR_I_USD_NonBankFinInstOutsSingapore_CurrencySwap_Amount_x000D_
Data Type = Bk_Number 19 - 9_x000D_
Bk_Currency = THB</t>
        </r>
      </text>
    </comment>
    <comment ref="AH49" authorId="0" shapeId="0" xr:uid="{00000000-0006-0000-3500-0000D6040000}">
      <text>
        <r>
          <rPr>
            <b/>
            <sz val="9"/>
            <color indexed="81"/>
            <rFont val="Tahoma"/>
            <family val="2"/>
          </rPr>
          <t>Metric = I_FX_IR_I_USD_NonBankFinInstOutsSingapore_OTCOptions_Amount_x000D_
Data Type = Bk_Number 19 - 9_x000D_
Bk_Currency = THB</t>
        </r>
      </text>
    </comment>
    <comment ref="AK49" authorId="0" shapeId="0" xr:uid="{00000000-0006-0000-3500-0000D7040000}">
      <text>
        <r>
          <rPr>
            <b/>
            <sz val="9"/>
            <color indexed="81"/>
            <rFont val="Tahoma"/>
            <family val="2"/>
          </rPr>
          <t>Metric = I_FX_IR_I_USD_NonFinCustOutsSingapore_Spot_Amount_x000D_
Data Type = Bk_Number 19 - 9_x000D_
Bk_Currency = THB</t>
        </r>
      </text>
    </comment>
    <comment ref="AL49" authorId="0" shapeId="0" xr:uid="{00000000-0006-0000-3500-0000D8040000}">
      <text>
        <r>
          <rPr>
            <b/>
            <sz val="9"/>
            <color indexed="81"/>
            <rFont val="Tahoma"/>
            <family val="2"/>
          </rPr>
          <t>Metric = I_FX_IR_I_USD_NonFinCustOutsSingapore_Forward_Amount_x000D_
Data Type = Bk_Number 19 - 9_x000D_
Bk_Currency = THB</t>
        </r>
      </text>
    </comment>
    <comment ref="AM49" authorId="0" shapeId="0" xr:uid="{00000000-0006-0000-3500-0000D9040000}">
      <text>
        <r>
          <rPr>
            <b/>
            <sz val="9"/>
            <color indexed="81"/>
            <rFont val="Tahoma"/>
            <family val="2"/>
          </rPr>
          <t>Metric = I_FX_IR_I_USD_NonFinCustOutsSingapore_FxSwap_Amount_x000D_
Data Type = Bk_Number 19 - 9_x000D_
Bk_Currency = THB</t>
        </r>
      </text>
    </comment>
    <comment ref="AN49" authorId="0" shapeId="0" xr:uid="{00000000-0006-0000-3500-0000DA040000}">
      <text>
        <r>
          <rPr>
            <b/>
            <sz val="9"/>
            <color indexed="81"/>
            <rFont val="Tahoma"/>
            <family val="2"/>
          </rPr>
          <t>Metric = I_FX_IR_I_USD_NonFinCustOutsSingapore_CurrencySwap_Amount_x000D_
Data Type = Bk_Number 19 - 9_x000D_
Bk_Currency = THB</t>
        </r>
      </text>
    </comment>
    <comment ref="AO49" authorId="0" shapeId="0" xr:uid="{00000000-0006-0000-3500-0000DB040000}">
      <text>
        <r>
          <rPr>
            <b/>
            <sz val="9"/>
            <color indexed="81"/>
            <rFont val="Tahoma"/>
            <family val="2"/>
          </rPr>
          <t>Metric = I_FX_IR_I_USD_NonFinCustOutsSingapore_OTCOptions_Amount_x000D_
Data Type = Bk_Number 19 - 9_x000D_
Bk_Currency = THB</t>
        </r>
      </text>
    </comment>
    <comment ref="B50" authorId="0" shapeId="0" xr:uid="{00000000-0006-0000-3500-0000DC040000}">
      <text>
        <r>
          <rPr>
            <b/>
            <sz val="9"/>
            <color indexed="81"/>
            <rFont val="Tahoma"/>
            <family val="2"/>
          </rPr>
          <t>Metric = I_FX_IR_I_USD_BankSingapore_Spot_Amount_x000D_
Data Type = Bk_Number 19 - 9_x000D_
Bk_Currency = MXN</t>
        </r>
      </text>
    </comment>
    <comment ref="C50" authorId="0" shapeId="0" xr:uid="{00000000-0006-0000-3500-0000DD040000}">
      <text>
        <r>
          <rPr>
            <b/>
            <sz val="9"/>
            <color indexed="81"/>
            <rFont val="Tahoma"/>
            <family val="2"/>
          </rPr>
          <t>Metric = I_FX_IR_I_USD_BankSingapore_Forward_Amount_x000D_
Data Type = Bk_Number 19 - 9_x000D_
Bk_Currency = MXN</t>
        </r>
      </text>
    </comment>
    <comment ref="D50" authorId="0" shapeId="0" xr:uid="{00000000-0006-0000-3500-0000DE040000}">
      <text>
        <r>
          <rPr>
            <b/>
            <sz val="9"/>
            <color indexed="81"/>
            <rFont val="Tahoma"/>
            <family val="2"/>
          </rPr>
          <t>Metric = I_FX_IR_I_USD_BankSingapore_FxSwap_Amount_x000D_
Data Type = Bk_Number 19 - 9_x000D_
Bk_Currency = MXN</t>
        </r>
      </text>
    </comment>
    <comment ref="E50" authorId="0" shapeId="0" xr:uid="{00000000-0006-0000-3500-0000DF040000}">
      <text>
        <r>
          <rPr>
            <b/>
            <sz val="9"/>
            <color indexed="81"/>
            <rFont val="Tahoma"/>
            <family val="2"/>
          </rPr>
          <t>Metric = I_FX_IR_I_USD_BankSingapore_CurrencySwap_Amount_x000D_
Data Type = Bk_Number 19 - 9_x000D_
Bk_Currency = MXN</t>
        </r>
      </text>
    </comment>
    <comment ref="F50" authorId="0" shapeId="0" xr:uid="{00000000-0006-0000-3500-0000E0040000}">
      <text>
        <r>
          <rPr>
            <b/>
            <sz val="9"/>
            <color indexed="81"/>
            <rFont val="Tahoma"/>
            <family val="2"/>
          </rPr>
          <t>Metric = I_FX_IR_I_USD_BankSingapore_OTCOptions_Amount_x000D_
Data Type = Bk_Number 19 - 9_x000D_
Bk_Currency = MXN</t>
        </r>
      </text>
    </comment>
    <comment ref="I50" authorId="0" shapeId="0" xr:uid="{00000000-0006-0000-3500-0000E1040000}">
      <text>
        <r>
          <rPr>
            <b/>
            <sz val="9"/>
            <color indexed="81"/>
            <rFont val="Tahoma"/>
            <family val="2"/>
          </rPr>
          <t>Metric = I_FX_IR_I_USD_NonBankFinInstSingapore_Spot_Amount_x000D_
Data Type = Bk_Number 19 - 9_x000D_
Bk_Currency = MXN</t>
        </r>
      </text>
    </comment>
    <comment ref="J50" authorId="0" shapeId="0" xr:uid="{00000000-0006-0000-3500-0000E2040000}">
      <text>
        <r>
          <rPr>
            <b/>
            <sz val="9"/>
            <color indexed="81"/>
            <rFont val="Tahoma"/>
            <family val="2"/>
          </rPr>
          <t>Metric = I_FX_IR_I_USD_NonBankFinInstSingapore_Forward_Amount_x000D_
Data Type = Bk_Number 19 - 9_x000D_
Bk_Currency = MXN</t>
        </r>
      </text>
    </comment>
    <comment ref="K50" authorId="0" shapeId="0" xr:uid="{00000000-0006-0000-3500-0000E3040000}">
      <text>
        <r>
          <rPr>
            <b/>
            <sz val="9"/>
            <color indexed="81"/>
            <rFont val="Tahoma"/>
            <family val="2"/>
          </rPr>
          <t>Metric = I_FX_IR_I_USD_NonBankFinInstSingapore_FxSwap_Amount_x000D_
Data Type = Bk_Number 19 - 9_x000D_
Bk_Currency = MXN</t>
        </r>
      </text>
    </comment>
    <comment ref="L50" authorId="0" shapeId="0" xr:uid="{00000000-0006-0000-3500-0000E4040000}">
      <text>
        <r>
          <rPr>
            <b/>
            <sz val="9"/>
            <color indexed="81"/>
            <rFont val="Tahoma"/>
            <family val="2"/>
          </rPr>
          <t>Metric = I_FX_IR_I_USD_NonBankFinInstSingapore_CurrencySwap_Amount_x000D_
Data Type = Bk_Number 19 - 9_x000D_
Bk_Currency = MXN</t>
        </r>
      </text>
    </comment>
    <comment ref="M50" authorId="0" shapeId="0" xr:uid="{00000000-0006-0000-3500-0000E5040000}">
      <text>
        <r>
          <rPr>
            <b/>
            <sz val="9"/>
            <color indexed="81"/>
            <rFont val="Tahoma"/>
            <family val="2"/>
          </rPr>
          <t>Metric = I_FX_IR_I_USD_NonBankFinInstSingapore_OTCOptions_Amount_x000D_
Data Type = Bk_Number 19 - 9_x000D_
Bk_Currency = MXN</t>
        </r>
      </text>
    </comment>
    <comment ref="P50" authorId="0" shapeId="0" xr:uid="{00000000-0006-0000-3500-0000E6040000}">
      <text>
        <r>
          <rPr>
            <b/>
            <sz val="9"/>
            <color indexed="81"/>
            <rFont val="Tahoma"/>
            <family val="2"/>
          </rPr>
          <t>Metric = I_FX_IR_I_USD_TotTrans_NonBankCustSingapore_Spot_Amount_x000D_
Data Type = Bk_Number 19 - 9_x000D_
Bk_Currency = MXN</t>
        </r>
      </text>
    </comment>
    <comment ref="Q50" authorId="0" shapeId="0" xr:uid="{00000000-0006-0000-3500-0000E7040000}">
      <text>
        <r>
          <rPr>
            <b/>
            <sz val="9"/>
            <color indexed="81"/>
            <rFont val="Tahoma"/>
            <family val="2"/>
          </rPr>
          <t>Metric = I_FX_IR_I_USD_TotTrans_NonBankCustSingapore_Forward_Amount_x000D_
Data Type = Bk_Number 19 - 9_x000D_
Bk_Currency = MXN</t>
        </r>
      </text>
    </comment>
    <comment ref="R50" authorId="0" shapeId="0" xr:uid="{00000000-0006-0000-3500-0000E8040000}">
      <text>
        <r>
          <rPr>
            <b/>
            <sz val="9"/>
            <color indexed="81"/>
            <rFont val="Tahoma"/>
            <family val="2"/>
          </rPr>
          <t>Metric = I_FX_IR_I_USD_TotTrans_NonBankCustSingapore_FxSwap_Amount_x000D_
Data Type = Bk_Number 19 - 9_x000D_
Bk_Currency = MXN</t>
        </r>
      </text>
    </comment>
    <comment ref="S50" authorId="0" shapeId="0" xr:uid="{00000000-0006-0000-3500-0000E9040000}">
      <text>
        <r>
          <rPr>
            <b/>
            <sz val="9"/>
            <color indexed="81"/>
            <rFont val="Tahoma"/>
            <family val="2"/>
          </rPr>
          <t>Metric = I_FX_IR_I_USD_TotTrans_NonBankCustSingapore_CurrencySwap_Amount_x000D_
Data Type = Bk_Number 19 - 9_x000D_
Bk_Currency = MXN</t>
        </r>
      </text>
    </comment>
    <comment ref="T50" authorId="0" shapeId="0" xr:uid="{00000000-0006-0000-3500-0000EA040000}">
      <text>
        <r>
          <rPr>
            <b/>
            <sz val="9"/>
            <color indexed="81"/>
            <rFont val="Tahoma"/>
            <family val="2"/>
          </rPr>
          <t>Metric = I_FX_IR_I_USD_TotTrans_NonBankCustSingapore_OTCOptions_Amount_x000D_
Data Type = Bk_Number 19 - 9_x000D_
Bk_Currency = MXN</t>
        </r>
      </text>
    </comment>
    <comment ref="W50" authorId="0" shapeId="0" xr:uid="{00000000-0006-0000-3500-0000EB040000}">
      <text>
        <r>
          <rPr>
            <b/>
            <sz val="9"/>
            <color indexed="81"/>
            <rFont val="Tahoma"/>
            <family val="2"/>
          </rPr>
          <t>Metric = I_FX_IR_I_USD_BankOutsSingapore_Spot_Amount_x000D_
Data Type = Bk_Number 19 - 9_x000D_
Bk_Currency = MXN</t>
        </r>
      </text>
    </comment>
    <comment ref="X50" authorId="0" shapeId="0" xr:uid="{00000000-0006-0000-3500-0000EC040000}">
      <text>
        <r>
          <rPr>
            <b/>
            <sz val="9"/>
            <color indexed="81"/>
            <rFont val="Tahoma"/>
            <family val="2"/>
          </rPr>
          <t>Metric = I_FX_IR_I_USD_BankOutsSingapore_Forward_Amount_x000D_
Data Type = Bk_Number 19 - 9_x000D_
Bk_Currency = MXN</t>
        </r>
      </text>
    </comment>
    <comment ref="Y50" authorId="0" shapeId="0" xr:uid="{00000000-0006-0000-3500-0000ED040000}">
      <text>
        <r>
          <rPr>
            <b/>
            <sz val="9"/>
            <color indexed="81"/>
            <rFont val="Tahoma"/>
            <family val="2"/>
          </rPr>
          <t>Metric = I_FX_IR_I_USD_BankOutsSingapore_FxSwap_Amount_x000D_
Data Type = Bk_Number 19 - 9_x000D_
Bk_Currency = MXN</t>
        </r>
      </text>
    </comment>
    <comment ref="Z50" authorId="0" shapeId="0" xr:uid="{00000000-0006-0000-3500-0000EE040000}">
      <text>
        <r>
          <rPr>
            <b/>
            <sz val="9"/>
            <color indexed="81"/>
            <rFont val="Tahoma"/>
            <family val="2"/>
          </rPr>
          <t>Metric = I_FX_IR_I_USD_BankOutsSingapore_CurrencySwap_Amount_x000D_
Data Type = Bk_Number 19 - 9_x000D_
Bk_Currency = MXN</t>
        </r>
      </text>
    </comment>
    <comment ref="AA50" authorId="0" shapeId="0" xr:uid="{00000000-0006-0000-3500-0000EF040000}">
      <text>
        <r>
          <rPr>
            <b/>
            <sz val="9"/>
            <color indexed="81"/>
            <rFont val="Tahoma"/>
            <family val="2"/>
          </rPr>
          <t>Metric = I_FX_IR_I_USD_BankOutsSingapore_OTCOptions_Amount_x000D_
Data Type = Bk_Number 19 - 9_x000D_
Bk_Currency = MXN</t>
        </r>
      </text>
    </comment>
    <comment ref="AD50" authorId="0" shapeId="0" xr:uid="{00000000-0006-0000-3500-0000F0040000}">
      <text>
        <r>
          <rPr>
            <b/>
            <sz val="9"/>
            <color indexed="81"/>
            <rFont val="Tahoma"/>
            <family val="2"/>
          </rPr>
          <t>Metric = I_FX_IR_I_USD_NonBankFinInstOutsSingapore_Spot_Amount_x000D_
Data Type = Bk_Number 19 - 9_x000D_
Bk_Currency = MXN</t>
        </r>
      </text>
    </comment>
    <comment ref="AE50" authorId="0" shapeId="0" xr:uid="{00000000-0006-0000-3500-0000F1040000}">
      <text>
        <r>
          <rPr>
            <b/>
            <sz val="9"/>
            <color indexed="81"/>
            <rFont val="Tahoma"/>
            <family val="2"/>
          </rPr>
          <t>Metric = I_FX_IR_I_USD_NonBankFinInstOutsSingapore_Forward_Amount_x000D_
Data Type = Bk_Number 19 - 9_x000D_
Bk_Currency = MXN</t>
        </r>
      </text>
    </comment>
    <comment ref="AF50" authorId="0" shapeId="0" xr:uid="{00000000-0006-0000-3500-0000F2040000}">
      <text>
        <r>
          <rPr>
            <b/>
            <sz val="9"/>
            <color indexed="81"/>
            <rFont val="Tahoma"/>
            <family val="2"/>
          </rPr>
          <t>Metric = I_FX_IR_I_USD_NonBankFinInstOutsSingapore_FxSwap_Amount_x000D_
Data Type = Bk_Number 19 - 9_x000D_
Bk_Currency = MXN</t>
        </r>
      </text>
    </comment>
    <comment ref="AG50" authorId="0" shapeId="0" xr:uid="{00000000-0006-0000-3500-0000F3040000}">
      <text>
        <r>
          <rPr>
            <b/>
            <sz val="9"/>
            <color indexed="81"/>
            <rFont val="Tahoma"/>
            <family val="2"/>
          </rPr>
          <t>Metric = I_FX_IR_I_USD_NonBankFinInstOutsSingapore_CurrencySwap_Amount_x000D_
Data Type = Bk_Number 19 - 9_x000D_
Bk_Currency = MXN</t>
        </r>
      </text>
    </comment>
    <comment ref="AH50" authorId="0" shapeId="0" xr:uid="{00000000-0006-0000-3500-0000F4040000}">
      <text>
        <r>
          <rPr>
            <b/>
            <sz val="9"/>
            <color indexed="81"/>
            <rFont val="Tahoma"/>
            <family val="2"/>
          </rPr>
          <t>Metric = I_FX_IR_I_USD_NonBankFinInstOutsSingapore_OTCOptions_Amount_x000D_
Data Type = Bk_Number 19 - 9_x000D_
Bk_Currency = MXN</t>
        </r>
      </text>
    </comment>
    <comment ref="AK50" authorId="0" shapeId="0" xr:uid="{00000000-0006-0000-3500-0000F5040000}">
      <text>
        <r>
          <rPr>
            <b/>
            <sz val="9"/>
            <color indexed="81"/>
            <rFont val="Tahoma"/>
            <family val="2"/>
          </rPr>
          <t>Metric = I_FX_IR_I_USD_NonFinCustOutsSingapore_Spot_Amount_x000D_
Data Type = Bk_Number 19 - 9_x000D_
Bk_Currency = MXN</t>
        </r>
      </text>
    </comment>
    <comment ref="AL50" authorId="0" shapeId="0" xr:uid="{00000000-0006-0000-3500-0000F6040000}">
      <text>
        <r>
          <rPr>
            <b/>
            <sz val="9"/>
            <color indexed="81"/>
            <rFont val="Tahoma"/>
            <family val="2"/>
          </rPr>
          <t>Metric = I_FX_IR_I_USD_NonFinCustOutsSingapore_Forward_Amount_x000D_
Data Type = Bk_Number 19 - 9_x000D_
Bk_Currency = MXN</t>
        </r>
      </text>
    </comment>
    <comment ref="AM50" authorId="0" shapeId="0" xr:uid="{00000000-0006-0000-3500-0000F7040000}">
      <text>
        <r>
          <rPr>
            <b/>
            <sz val="9"/>
            <color indexed="81"/>
            <rFont val="Tahoma"/>
            <family val="2"/>
          </rPr>
          <t>Metric = I_FX_IR_I_USD_NonFinCustOutsSingapore_FxSwap_Amount_x000D_
Data Type = Bk_Number 19 - 9_x000D_
Bk_Currency = MXN</t>
        </r>
      </text>
    </comment>
    <comment ref="AN50" authorId="0" shapeId="0" xr:uid="{00000000-0006-0000-3500-0000F8040000}">
      <text>
        <r>
          <rPr>
            <b/>
            <sz val="9"/>
            <color indexed="81"/>
            <rFont val="Tahoma"/>
            <family val="2"/>
          </rPr>
          <t>Metric = I_FX_IR_I_USD_NonFinCustOutsSingapore_CurrencySwap_Amount_x000D_
Data Type = Bk_Number 19 - 9_x000D_
Bk_Currency = MXN</t>
        </r>
      </text>
    </comment>
    <comment ref="AO50" authorId="0" shapeId="0" xr:uid="{00000000-0006-0000-3500-0000F9040000}">
      <text>
        <r>
          <rPr>
            <b/>
            <sz val="9"/>
            <color indexed="81"/>
            <rFont val="Tahoma"/>
            <family val="2"/>
          </rPr>
          <t>Metric = I_FX_IR_I_USD_NonFinCustOutsSingapore_OTCOptions_Amount_x000D_
Data Type = Bk_Number 19 - 9_x000D_
Bk_Currency = MXN</t>
        </r>
      </text>
    </comment>
    <comment ref="B51" authorId="0" shapeId="0" xr:uid="{00000000-0006-0000-3500-0000FA040000}">
      <text>
        <r>
          <rPr>
            <b/>
            <sz val="9"/>
            <color indexed="81"/>
            <rFont val="Tahoma"/>
            <family val="2"/>
          </rPr>
          <t>Metric = I_FX_IR_I_USD_BankSingapore_Spot_Amount_x000D_
Data Type = Bk_Number 19 - 9_x000D_
Bk_Currency = BRL</t>
        </r>
      </text>
    </comment>
    <comment ref="C51" authorId="0" shapeId="0" xr:uid="{00000000-0006-0000-3500-0000FB040000}">
      <text>
        <r>
          <rPr>
            <b/>
            <sz val="9"/>
            <color indexed="81"/>
            <rFont val="Tahoma"/>
            <family val="2"/>
          </rPr>
          <t>Metric = I_FX_IR_I_USD_BankSingapore_Forward_Amount_x000D_
Data Type = Bk_Number 19 - 9_x000D_
Bk_Currency = BRL</t>
        </r>
      </text>
    </comment>
    <comment ref="D51" authorId="0" shapeId="0" xr:uid="{00000000-0006-0000-3500-0000FC040000}">
      <text>
        <r>
          <rPr>
            <b/>
            <sz val="9"/>
            <color indexed="81"/>
            <rFont val="Tahoma"/>
            <family val="2"/>
          </rPr>
          <t>Metric = I_FX_IR_I_USD_BankSingapore_FxSwap_Amount_x000D_
Data Type = Bk_Number 19 - 9_x000D_
Bk_Currency = BRL</t>
        </r>
      </text>
    </comment>
    <comment ref="E51" authorId="0" shapeId="0" xr:uid="{00000000-0006-0000-3500-0000FD040000}">
      <text>
        <r>
          <rPr>
            <b/>
            <sz val="9"/>
            <color indexed="81"/>
            <rFont val="Tahoma"/>
            <family val="2"/>
          </rPr>
          <t>Metric = I_FX_IR_I_USD_BankSingapore_CurrencySwap_Amount_x000D_
Data Type = Bk_Number 19 - 9_x000D_
Bk_Currency = BRL</t>
        </r>
      </text>
    </comment>
    <comment ref="F51" authorId="0" shapeId="0" xr:uid="{00000000-0006-0000-3500-0000FE040000}">
      <text>
        <r>
          <rPr>
            <b/>
            <sz val="9"/>
            <color indexed="81"/>
            <rFont val="Tahoma"/>
            <family val="2"/>
          </rPr>
          <t>Metric = I_FX_IR_I_USD_BankSingapore_OTCOptions_Amount_x000D_
Data Type = Bk_Number 19 - 9_x000D_
Bk_Currency = BRL</t>
        </r>
      </text>
    </comment>
    <comment ref="I51" authorId="0" shapeId="0" xr:uid="{00000000-0006-0000-3500-0000FF040000}">
      <text>
        <r>
          <rPr>
            <b/>
            <sz val="9"/>
            <color indexed="81"/>
            <rFont val="Tahoma"/>
            <family val="2"/>
          </rPr>
          <t>Metric = I_FX_IR_I_USD_NonBankFinInstSingapore_Spot_Amount_x000D_
Data Type = Bk_Number 19 - 9_x000D_
Bk_Currency = BRL</t>
        </r>
      </text>
    </comment>
    <comment ref="J51" authorId="0" shapeId="0" xr:uid="{00000000-0006-0000-3500-000000050000}">
      <text>
        <r>
          <rPr>
            <b/>
            <sz val="9"/>
            <color indexed="81"/>
            <rFont val="Tahoma"/>
            <family val="2"/>
          </rPr>
          <t>Metric = I_FX_IR_I_USD_NonBankFinInstSingapore_Forward_Amount_x000D_
Data Type = Bk_Number 19 - 9_x000D_
Bk_Currency = BRL</t>
        </r>
      </text>
    </comment>
    <comment ref="K51" authorId="0" shapeId="0" xr:uid="{00000000-0006-0000-3500-000001050000}">
      <text>
        <r>
          <rPr>
            <b/>
            <sz val="9"/>
            <color indexed="81"/>
            <rFont val="Tahoma"/>
            <family val="2"/>
          </rPr>
          <t>Metric = I_FX_IR_I_USD_NonBankFinInstSingapore_FxSwap_Amount_x000D_
Data Type = Bk_Number 19 - 9_x000D_
Bk_Currency = BRL</t>
        </r>
      </text>
    </comment>
    <comment ref="L51" authorId="0" shapeId="0" xr:uid="{00000000-0006-0000-3500-000002050000}">
      <text>
        <r>
          <rPr>
            <b/>
            <sz val="9"/>
            <color indexed="81"/>
            <rFont val="Tahoma"/>
            <family val="2"/>
          </rPr>
          <t>Metric = I_FX_IR_I_USD_NonBankFinInstSingapore_CurrencySwap_Amount_x000D_
Data Type = Bk_Number 19 - 9_x000D_
Bk_Currency = BRL</t>
        </r>
      </text>
    </comment>
    <comment ref="M51" authorId="0" shapeId="0" xr:uid="{00000000-0006-0000-3500-000003050000}">
      <text>
        <r>
          <rPr>
            <b/>
            <sz val="9"/>
            <color indexed="81"/>
            <rFont val="Tahoma"/>
            <family val="2"/>
          </rPr>
          <t>Metric = I_FX_IR_I_USD_NonBankFinInstSingapore_OTCOptions_Amount_x000D_
Data Type = Bk_Number 19 - 9_x000D_
Bk_Currency = BRL</t>
        </r>
      </text>
    </comment>
    <comment ref="P51" authorId="0" shapeId="0" xr:uid="{00000000-0006-0000-3500-000004050000}">
      <text>
        <r>
          <rPr>
            <b/>
            <sz val="9"/>
            <color indexed="81"/>
            <rFont val="Tahoma"/>
            <family val="2"/>
          </rPr>
          <t>Metric = I_FX_IR_I_USD_TotTrans_NonBankCustSingapore_Spot_Amount_x000D_
Data Type = Bk_Number 19 - 9_x000D_
Bk_Currency = BRL</t>
        </r>
      </text>
    </comment>
    <comment ref="Q51" authorId="0" shapeId="0" xr:uid="{00000000-0006-0000-3500-000005050000}">
      <text>
        <r>
          <rPr>
            <b/>
            <sz val="9"/>
            <color indexed="81"/>
            <rFont val="Tahoma"/>
            <family val="2"/>
          </rPr>
          <t>Metric = I_FX_IR_I_USD_TotTrans_NonBankCustSingapore_Forward_Amount_x000D_
Data Type = Bk_Number 19 - 9_x000D_
Bk_Currency = BRL</t>
        </r>
      </text>
    </comment>
    <comment ref="R51" authorId="0" shapeId="0" xr:uid="{00000000-0006-0000-3500-000006050000}">
      <text>
        <r>
          <rPr>
            <b/>
            <sz val="9"/>
            <color indexed="81"/>
            <rFont val="Tahoma"/>
            <family val="2"/>
          </rPr>
          <t>Metric = I_FX_IR_I_USD_TotTrans_NonBankCustSingapore_FxSwap_Amount_x000D_
Data Type = Bk_Number 19 - 9_x000D_
Bk_Currency = BRL</t>
        </r>
      </text>
    </comment>
    <comment ref="S51" authorId="0" shapeId="0" xr:uid="{00000000-0006-0000-3500-000007050000}">
      <text>
        <r>
          <rPr>
            <b/>
            <sz val="9"/>
            <color indexed="81"/>
            <rFont val="Tahoma"/>
            <family val="2"/>
          </rPr>
          <t>Metric = I_FX_IR_I_USD_TotTrans_NonBankCustSingapore_CurrencySwap_Amount_x000D_
Data Type = Bk_Number 19 - 9_x000D_
Bk_Currency = BRL</t>
        </r>
      </text>
    </comment>
    <comment ref="T51" authorId="0" shapeId="0" xr:uid="{00000000-0006-0000-3500-000008050000}">
      <text>
        <r>
          <rPr>
            <b/>
            <sz val="9"/>
            <color indexed="81"/>
            <rFont val="Tahoma"/>
            <family val="2"/>
          </rPr>
          <t>Metric = I_FX_IR_I_USD_TotTrans_NonBankCustSingapore_OTCOptions_Amount_x000D_
Data Type = Bk_Number 19 - 9_x000D_
Bk_Currency = BRL</t>
        </r>
      </text>
    </comment>
    <comment ref="W51" authorId="0" shapeId="0" xr:uid="{00000000-0006-0000-3500-000009050000}">
      <text>
        <r>
          <rPr>
            <b/>
            <sz val="9"/>
            <color indexed="81"/>
            <rFont val="Tahoma"/>
            <family val="2"/>
          </rPr>
          <t>Metric = I_FX_IR_I_USD_BankOutsSingapore_Spot_Amount_x000D_
Data Type = Bk_Number 19 - 9_x000D_
Bk_Currency = BRL</t>
        </r>
      </text>
    </comment>
    <comment ref="X51" authorId="0" shapeId="0" xr:uid="{00000000-0006-0000-3500-00000A050000}">
      <text>
        <r>
          <rPr>
            <b/>
            <sz val="9"/>
            <color indexed="81"/>
            <rFont val="Tahoma"/>
            <family val="2"/>
          </rPr>
          <t>Metric = I_FX_IR_I_USD_BankOutsSingapore_Forward_Amount_x000D_
Data Type = Bk_Number 19 - 9_x000D_
Bk_Currency = BRL</t>
        </r>
      </text>
    </comment>
    <comment ref="Y51" authorId="0" shapeId="0" xr:uid="{00000000-0006-0000-3500-00000B050000}">
      <text>
        <r>
          <rPr>
            <b/>
            <sz val="9"/>
            <color indexed="81"/>
            <rFont val="Tahoma"/>
            <family val="2"/>
          </rPr>
          <t>Metric = I_FX_IR_I_USD_BankOutsSingapore_FxSwap_Amount_x000D_
Data Type = Bk_Number 19 - 9_x000D_
Bk_Currency = BRL</t>
        </r>
      </text>
    </comment>
    <comment ref="Z51" authorId="0" shapeId="0" xr:uid="{00000000-0006-0000-3500-00000C050000}">
      <text>
        <r>
          <rPr>
            <b/>
            <sz val="9"/>
            <color indexed="81"/>
            <rFont val="Tahoma"/>
            <family val="2"/>
          </rPr>
          <t>Metric = I_FX_IR_I_USD_BankOutsSingapore_CurrencySwap_Amount_x000D_
Data Type = Bk_Number 19 - 9_x000D_
Bk_Currency = BRL</t>
        </r>
      </text>
    </comment>
    <comment ref="AA51" authorId="0" shapeId="0" xr:uid="{00000000-0006-0000-3500-00000D050000}">
      <text>
        <r>
          <rPr>
            <b/>
            <sz val="9"/>
            <color indexed="81"/>
            <rFont val="Tahoma"/>
            <family val="2"/>
          </rPr>
          <t>Metric = I_FX_IR_I_USD_BankOutsSingapore_OTCOptions_Amount_x000D_
Data Type = Bk_Number 19 - 9_x000D_
Bk_Currency = BRL</t>
        </r>
      </text>
    </comment>
    <comment ref="AD51" authorId="0" shapeId="0" xr:uid="{00000000-0006-0000-3500-00000E050000}">
      <text>
        <r>
          <rPr>
            <b/>
            <sz val="9"/>
            <color indexed="81"/>
            <rFont val="Tahoma"/>
            <family val="2"/>
          </rPr>
          <t>Metric = I_FX_IR_I_USD_NonBankFinInstOutsSingapore_Spot_Amount_x000D_
Data Type = Bk_Number 19 - 9_x000D_
Bk_Currency = BRL</t>
        </r>
      </text>
    </comment>
    <comment ref="AE51" authorId="0" shapeId="0" xr:uid="{00000000-0006-0000-3500-00000F050000}">
      <text>
        <r>
          <rPr>
            <b/>
            <sz val="9"/>
            <color indexed="81"/>
            <rFont val="Tahoma"/>
            <family val="2"/>
          </rPr>
          <t>Metric = I_FX_IR_I_USD_NonBankFinInstOutsSingapore_Forward_Amount_x000D_
Data Type = Bk_Number 19 - 9_x000D_
Bk_Currency = BRL</t>
        </r>
      </text>
    </comment>
    <comment ref="AF51" authorId="0" shapeId="0" xr:uid="{00000000-0006-0000-3500-000010050000}">
      <text>
        <r>
          <rPr>
            <b/>
            <sz val="9"/>
            <color indexed="81"/>
            <rFont val="Tahoma"/>
            <family val="2"/>
          </rPr>
          <t>Metric = I_FX_IR_I_USD_NonBankFinInstOutsSingapore_FxSwap_Amount_x000D_
Data Type = Bk_Number 19 - 9_x000D_
Bk_Currency = BRL</t>
        </r>
      </text>
    </comment>
    <comment ref="AG51" authorId="0" shapeId="0" xr:uid="{00000000-0006-0000-3500-000011050000}">
      <text>
        <r>
          <rPr>
            <b/>
            <sz val="9"/>
            <color indexed="81"/>
            <rFont val="Tahoma"/>
            <family val="2"/>
          </rPr>
          <t>Metric = I_FX_IR_I_USD_NonBankFinInstOutsSingapore_CurrencySwap_Amount_x000D_
Data Type = Bk_Number 19 - 9_x000D_
Bk_Currency = BRL</t>
        </r>
      </text>
    </comment>
    <comment ref="AH51" authorId="0" shapeId="0" xr:uid="{00000000-0006-0000-3500-000012050000}">
      <text>
        <r>
          <rPr>
            <b/>
            <sz val="9"/>
            <color indexed="81"/>
            <rFont val="Tahoma"/>
            <family val="2"/>
          </rPr>
          <t>Metric = I_FX_IR_I_USD_NonBankFinInstOutsSingapore_OTCOptions_Amount_x000D_
Data Type = Bk_Number 19 - 9_x000D_
Bk_Currency = BRL</t>
        </r>
      </text>
    </comment>
    <comment ref="AK51" authorId="0" shapeId="0" xr:uid="{00000000-0006-0000-3500-000013050000}">
      <text>
        <r>
          <rPr>
            <b/>
            <sz val="9"/>
            <color indexed="81"/>
            <rFont val="Tahoma"/>
            <family val="2"/>
          </rPr>
          <t>Metric = I_FX_IR_I_USD_NonFinCustOutsSingapore_Spot_Amount_x000D_
Data Type = Bk_Number 19 - 9_x000D_
Bk_Currency = BRL</t>
        </r>
      </text>
    </comment>
    <comment ref="AL51" authorId="0" shapeId="0" xr:uid="{00000000-0006-0000-3500-000014050000}">
      <text>
        <r>
          <rPr>
            <b/>
            <sz val="9"/>
            <color indexed="81"/>
            <rFont val="Tahoma"/>
            <family val="2"/>
          </rPr>
          <t>Metric = I_FX_IR_I_USD_NonFinCustOutsSingapore_Forward_Amount_x000D_
Data Type = Bk_Number 19 - 9_x000D_
Bk_Currency = BRL</t>
        </r>
      </text>
    </comment>
    <comment ref="AM51" authorId="0" shapeId="0" xr:uid="{00000000-0006-0000-3500-000015050000}">
      <text>
        <r>
          <rPr>
            <b/>
            <sz val="9"/>
            <color indexed="81"/>
            <rFont val="Tahoma"/>
            <family val="2"/>
          </rPr>
          <t>Metric = I_FX_IR_I_USD_NonFinCustOutsSingapore_FxSwap_Amount_x000D_
Data Type = Bk_Number 19 - 9_x000D_
Bk_Currency = BRL</t>
        </r>
      </text>
    </comment>
    <comment ref="AN51" authorId="0" shapeId="0" xr:uid="{00000000-0006-0000-3500-000016050000}">
      <text>
        <r>
          <rPr>
            <b/>
            <sz val="9"/>
            <color indexed="81"/>
            <rFont val="Tahoma"/>
            <family val="2"/>
          </rPr>
          <t>Metric = I_FX_IR_I_USD_NonFinCustOutsSingapore_CurrencySwap_Amount_x000D_
Data Type = Bk_Number 19 - 9_x000D_
Bk_Currency = BRL</t>
        </r>
      </text>
    </comment>
    <comment ref="AO51" authorId="0" shapeId="0" xr:uid="{00000000-0006-0000-3500-000017050000}">
      <text>
        <r>
          <rPr>
            <b/>
            <sz val="9"/>
            <color indexed="81"/>
            <rFont val="Tahoma"/>
            <family val="2"/>
          </rPr>
          <t>Metric = I_FX_IR_I_USD_NonFinCustOutsSingapore_OTCOptions_Amount_x000D_
Data Type = Bk_Number 19 - 9_x000D_
Bk_Currency = BRL</t>
        </r>
      </text>
    </comment>
    <comment ref="B52" authorId="0" shapeId="0" xr:uid="{00000000-0006-0000-3500-000018050000}">
      <text>
        <r>
          <rPr>
            <b/>
            <sz val="9"/>
            <color indexed="81"/>
            <rFont val="Tahoma"/>
            <family val="2"/>
          </rPr>
          <t>Metric = I_FX_IR_I_USD_BankSingapore_Spot_Amount_x000D_
Data Type = Bk_Number 19 - 9_x000D_
Bk_Currency = RUB</t>
        </r>
      </text>
    </comment>
    <comment ref="C52" authorId="0" shapeId="0" xr:uid="{00000000-0006-0000-3500-000019050000}">
      <text>
        <r>
          <rPr>
            <b/>
            <sz val="9"/>
            <color indexed="81"/>
            <rFont val="Tahoma"/>
            <family val="2"/>
          </rPr>
          <t>Metric = I_FX_IR_I_USD_BankSingapore_Forward_Amount_x000D_
Data Type = Bk_Number 19 - 9_x000D_
Bk_Currency = RUB</t>
        </r>
      </text>
    </comment>
    <comment ref="D52" authorId="0" shapeId="0" xr:uid="{00000000-0006-0000-3500-00001A050000}">
      <text>
        <r>
          <rPr>
            <b/>
            <sz val="9"/>
            <color indexed="81"/>
            <rFont val="Tahoma"/>
            <family val="2"/>
          </rPr>
          <t>Metric = I_FX_IR_I_USD_BankSingapore_FxSwap_Amount_x000D_
Data Type = Bk_Number 19 - 9_x000D_
Bk_Currency = RUB</t>
        </r>
      </text>
    </comment>
    <comment ref="E52" authorId="0" shapeId="0" xr:uid="{00000000-0006-0000-3500-00001B050000}">
      <text>
        <r>
          <rPr>
            <b/>
            <sz val="9"/>
            <color indexed="81"/>
            <rFont val="Tahoma"/>
            <family val="2"/>
          </rPr>
          <t>Metric = I_FX_IR_I_USD_BankSingapore_CurrencySwap_Amount_x000D_
Data Type = Bk_Number 19 - 9_x000D_
Bk_Currency = RUB</t>
        </r>
      </text>
    </comment>
    <comment ref="F52" authorId="0" shapeId="0" xr:uid="{00000000-0006-0000-3500-00001C050000}">
      <text>
        <r>
          <rPr>
            <b/>
            <sz val="9"/>
            <color indexed="81"/>
            <rFont val="Tahoma"/>
            <family val="2"/>
          </rPr>
          <t>Metric = I_FX_IR_I_USD_BankSingapore_OTCOptions_Amount_x000D_
Data Type = Bk_Number 19 - 9_x000D_
Bk_Currency = RUB</t>
        </r>
      </text>
    </comment>
    <comment ref="I52" authorId="0" shapeId="0" xr:uid="{00000000-0006-0000-3500-00001D050000}">
      <text>
        <r>
          <rPr>
            <b/>
            <sz val="9"/>
            <color indexed="81"/>
            <rFont val="Tahoma"/>
            <family val="2"/>
          </rPr>
          <t>Metric = I_FX_IR_I_USD_NonBankFinInstSingapore_Spot_Amount_x000D_
Data Type = Bk_Number 19 - 9_x000D_
Bk_Currency = RUB</t>
        </r>
      </text>
    </comment>
    <comment ref="J52" authorId="0" shapeId="0" xr:uid="{00000000-0006-0000-3500-00001E050000}">
      <text>
        <r>
          <rPr>
            <b/>
            <sz val="9"/>
            <color indexed="81"/>
            <rFont val="Tahoma"/>
            <family val="2"/>
          </rPr>
          <t>Metric = I_FX_IR_I_USD_NonBankFinInstSingapore_Forward_Amount_x000D_
Data Type = Bk_Number 19 - 9_x000D_
Bk_Currency = RUB</t>
        </r>
      </text>
    </comment>
    <comment ref="K52" authorId="0" shapeId="0" xr:uid="{00000000-0006-0000-3500-00001F050000}">
      <text>
        <r>
          <rPr>
            <b/>
            <sz val="9"/>
            <color indexed="81"/>
            <rFont val="Tahoma"/>
            <family val="2"/>
          </rPr>
          <t>Metric = I_FX_IR_I_USD_NonBankFinInstSingapore_FxSwap_Amount_x000D_
Data Type = Bk_Number 19 - 9_x000D_
Bk_Currency = RUB</t>
        </r>
      </text>
    </comment>
    <comment ref="L52" authorId="0" shapeId="0" xr:uid="{00000000-0006-0000-3500-000020050000}">
      <text>
        <r>
          <rPr>
            <b/>
            <sz val="9"/>
            <color indexed="81"/>
            <rFont val="Tahoma"/>
            <family val="2"/>
          </rPr>
          <t>Metric = I_FX_IR_I_USD_NonBankFinInstSingapore_CurrencySwap_Amount_x000D_
Data Type = Bk_Number 19 - 9_x000D_
Bk_Currency = RUB</t>
        </r>
      </text>
    </comment>
    <comment ref="M52" authorId="0" shapeId="0" xr:uid="{00000000-0006-0000-3500-000021050000}">
      <text>
        <r>
          <rPr>
            <b/>
            <sz val="9"/>
            <color indexed="81"/>
            <rFont val="Tahoma"/>
            <family val="2"/>
          </rPr>
          <t>Metric = I_FX_IR_I_USD_NonBankFinInstSingapore_OTCOptions_Amount_x000D_
Data Type = Bk_Number 19 - 9_x000D_
Bk_Currency = RUB</t>
        </r>
      </text>
    </comment>
    <comment ref="P52" authorId="0" shapeId="0" xr:uid="{00000000-0006-0000-3500-000022050000}">
      <text>
        <r>
          <rPr>
            <b/>
            <sz val="9"/>
            <color indexed="81"/>
            <rFont val="Tahoma"/>
            <family val="2"/>
          </rPr>
          <t>Metric = I_FX_IR_I_USD_TotTrans_NonBankCustSingapore_Spot_Amount_x000D_
Data Type = Bk_Number 19 - 9_x000D_
Bk_Currency = RUB</t>
        </r>
      </text>
    </comment>
    <comment ref="Q52" authorId="0" shapeId="0" xr:uid="{00000000-0006-0000-3500-000023050000}">
      <text>
        <r>
          <rPr>
            <b/>
            <sz val="9"/>
            <color indexed="81"/>
            <rFont val="Tahoma"/>
            <family val="2"/>
          </rPr>
          <t>Metric = I_FX_IR_I_USD_TotTrans_NonBankCustSingapore_Forward_Amount_x000D_
Data Type = Bk_Number 19 - 9_x000D_
Bk_Currency = RUB</t>
        </r>
      </text>
    </comment>
    <comment ref="R52" authorId="0" shapeId="0" xr:uid="{00000000-0006-0000-3500-000024050000}">
      <text>
        <r>
          <rPr>
            <b/>
            <sz val="9"/>
            <color indexed="81"/>
            <rFont val="Tahoma"/>
            <family val="2"/>
          </rPr>
          <t>Metric = I_FX_IR_I_USD_TotTrans_NonBankCustSingapore_FxSwap_Amount_x000D_
Data Type = Bk_Number 19 - 9_x000D_
Bk_Currency = RUB</t>
        </r>
      </text>
    </comment>
    <comment ref="S52" authorId="0" shapeId="0" xr:uid="{00000000-0006-0000-3500-000025050000}">
      <text>
        <r>
          <rPr>
            <b/>
            <sz val="9"/>
            <color indexed="81"/>
            <rFont val="Tahoma"/>
            <family val="2"/>
          </rPr>
          <t>Metric = I_FX_IR_I_USD_TotTrans_NonBankCustSingapore_CurrencySwap_Amount_x000D_
Data Type = Bk_Number 19 - 9_x000D_
Bk_Currency = RUB</t>
        </r>
      </text>
    </comment>
    <comment ref="T52" authorId="0" shapeId="0" xr:uid="{00000000-0006-0000-3500-000026050000}">
      <text>
        <r>
          <rPr>
            <b/>
            <sz val="9"/>
            <color indexed="81"/>
            <rFont val="Tahoma"/>
            <family val="2"/>
          </rPr>
          <t>Metric = I_FX_IR_I_USD_TotTrans_NonBankCustSingapore_OTCOptions_Amount_x000D_
Data Type = Bk_Number 19 - 9_x000D_
Bk_Currency = RUB</t>
        </r>
      </text>
    </comment>
    <comment ref="W52" authorId="0" shapeId="0" xr:uid="{00000000-0006-0000-3500-000027050000}">
      <text>
        <r>
          <rPr>
            <b/>
            <sz val="9"/>
            <color indexed="81"/>
            <rFont val="Tahoma"/>
            <family val="2"/>
          </rPr>
          <t>Metric = I_FX_IR_I_USD_BankOutsSingapore_Spot_Amount_x000D_
Data Type = Bk_Number 19 - 9_x000D_
Bk_Currency = RUB</t>
        </r>
      </text>
    </comment>
    <comment ref="X52" authorId="0" shapeId="0" xr:uid="{00000000-0006-0000-3500-000028050000}">
      <text>
        <r>
          <rPr>
            <b/>
            <sz val="9"/>
            <color indexed="81"/>
            <rFont val="Tahoma"/>
            <family val="2"/>
          </rPr>
          <t>Metric = I_FX_IR_I_USD_BankOutsSingapore_Forward_Amount_x000D_
Data Type = Bk_Number 19 - 9_x000D_
Bk_Currency = RUB</t>
        </r>
      </text>
    </comment>
    <comment ref="Y52" authorId="0" shapeId="0" xr:uid="{00000000-0006-0000-3500-000029050000}">
      <text>
        <r>
          <rPr>
            <b/>
            <sz val="9"/>
            <color indexed="81"/>
            <rFont val="Tahoma"/>
            <family val="2"/>
          </rPr>
          <t>Metric = I_FX_IR_I_USD_BankOutsSingapore_FxSwap_Amount_x000D_
Data Type = Bk_Number 19 - 9_x000D_
Bk_Currency = RUB</t>
        </r>
      </text>
    </comment>
    <comment ref="Z52" authorId="0" shapeId="0" xr:uid="{00000000-0006-0000-3500-00002A050000}">
      <text>
        <r>
          <rPr>
            <b/>
            <sz val="9"/>
            <color indexed="81"/>
            <rFont val="Tahoma"/>
            <family val="2"/>
          </rPr>
          <t>Metric = I_FX_IR_I_USD_BankOutsSingapore_CurrencySwap_Amount_x000D_
Data Type = Bk_Number 19 - 9_x000D_
Bk_Currency = RUB</t>
        </r>
      </text>
    </comment>
    <comment ref="AA52" authorId="0" shapeId="0" xr:uid="{00000000-0006-0000-3500-00002B050000}">
      <text>
        <r>
          <rPr>
            <b/>
            <sz val="9"/>
            <color indexed="81"/>
            <rFont val="Tahoma"/>
            <family val="2"/>
          </rPr>
          <t>Metric = I_FX_IR_I_USD_BankOutsSingapore_OTCOptions_Amount_x000D_
Data Type = Bk_Number 19 - 9_x000D_
Bk_Currency = RUB</t>
        </r>
      </text>
    </comment>
    <comment ref="AD52" authorId="0" shapeId="0" xr:uid="{00000000-0006-0000-3500-00002C050000}">
      <text>
        <r>
          <rPr>
            <b/>
            <sz val="9"/>
            <color indexed="81"/>
            <rFont val="Tahoma"/>
            <family val="2"/>
          </rPr>
          <t>Metric = I_FX_IR_I_USD_NonBankFinInstOutsSingapore_Spot_Amount_x000D_
Data Type = Bk_Number 19 - 9_x000D_
Bk_Currency = RUB</t>
        </r>
      </text>
    </comment>
    <comment ref="AE52" authorId="0" shapeId="0" xr:uid="{00000000-0006-0000-3500-00002D050000}">
      <text>
        <r>
          <rPr>
            <b/>
            <sz val="9"/>
            <color indexed="81"/>
            <rFont val="Tahoma"/>
            <family val="2"/>
          </rPr>
          <t>Metric = I_FX_IR_I_USD_NonBankFinInstOutsSingapore_Forward_Amount_x000D_
Data Type = Bk_Number 19 - 9_x000D_
Bk_Currency = RUB</t>
        </r>
      </text>
    </comment>
    <comment ref="AF52" authorId="0" shapeId="0" xr:uid="{00000000-0006-0000-3500-00002E050000}">
      <text>
        <r>
          <rPr>
            <b/>
            <sz val="9"/>
            <color indexed="81"/>
            <rFont val="Tahoma"/>
            <family val="2"/>
          </rPr>
          <t>Metric = I_FX_IR_I_USD_NonBankFinInstOutsSingapore_FxSwap_Amount_x000D_
Data Type = Bk_Number 19 - 9_x000D_
Bk_Currency = RUB</t>
        </r>
      </text>
    </comment>
    <comment ref="AG52" authorId="0" shapeId="0" xr:uid="{00000000-0006-0000-3500-00002F050000}">
      <text>
        <r>
          <rPr>
            <b/>
            <sz val="9"/>
            <color indexed="81"/>
            <rFont val="Tahoma"/>
            <family val="2"/>
          </rPr>
          <t>Metric = I_FX_IR_I_USD_NonBankFinInstOutsSingapore_CurrencySwap_Amount_x000D_
Data Type = Bk_Number 19 - 9_x000D_
Bk_Currency = RUB</t>
        </r>
      </text>
    </comment>
    <comment ref="AH52" authorId="0" shapeId="0" xr:uid="{00000000-0006-0000-3500-000030050000}">
      <text>
        <r>
          <rPr>
            <b/>
            <sz val="9"/>
            <color indexed="81"/>
            <rFont val="Tahoma"/>
            <family val="2"/>
          </rPr>
          <t>Metric = I_FX_IR_I_USD_NonBankFinInstOutsSingapore_OTCOptions_Amount_x000D_
Data Type = Bk_Number 19 - 9_x000D_
Bk_Currency = RUB</t>
        </r>
      </text>
    </comment>
    <comment ref="AK52" authorId="0" shapeId="0" xr:uid="{00000000-0006-0000-3500-000031050000}">
      <text>
        <r>
          <rPr>
            <b/>
            <sz val="9"/>
            <color indexed="81"/>
            <rFont val="Tahoma"/>
            <family val="2"/>
          </rPr>
          <t>Metric = I_FX_IR_I_USD_NonFinCustOutsSingapore_Spot_Amount_x000D_
Data Type = Bk_Number 19 - 9_x000D_
Bk_Currency = RUB</t>
        </r>
      </text>
    </comment>
    <comment ref="AL52" authorId="0" shapeId="0" xr:uid="{00000000-0006-0000-3500-000032050000}">
      <text>
        <r>
          <rPr>
            <b/>
            <sz val="9"/>
            <color indexed="81"/>
            <rFont val="Tahoma"/>
            <family val="2"/>
          </rPr>
          <t>Metric = I_FX_IR_I_USD_NonFinCustOutsSingapore_Forward_Amount_x000D_
Data Type = Bk_Number 19 - 9_x000D_
Bk_Currency = RUB</t>
        </r>
      </text>
    </comment>
    <comment ref="AM52" authorId="0" shapeId="0" xr:uid="{00000000-0006-0000-3500-000033050000}">
      <text>
        <r>
          <rPr>
            <b/>
            <sz val="9"/>
            <color indexed="81"/>
            <rFont val="Tahoma"/>
            <family val="2"/>
          </rPr>
          <t>Metric = I_FX_IR_I_USD_NonFinCustOutsSingapore_FxSwap_Amount_x000D_
Data Type = Bk_Number 19 - 9_x000D_
Bk_Currency = RUB</t>
        </r>
      </text>
    </comment>
    <comment ref="AN52" authorId="0" shapeId="0" xr:uid="{00000000-0006-0000-3500-000034050000}">
      <text>
        <r>
          <rPr>
            <b/>
            <sz val="9"/>
            <color indexed="81"/>
            <rFont val="Tahoma"/>
            <family val="2"/>
          </rPr>
          <t>Metric = I_FX_IR_I_USD_NonFinCustOutsSingapore_CurrencySwap_Amount_x000D_
Data Type = Bk_Number 19 - 9_x000D_
Bk_Currency = RUB</t>
        </r>
      </text>
    </comment>
    <comment ref="AO52" authorId="0" shapeId="0" xr:uid="{00000000-0006-0000-3500-000035050000}">
      <text>
        <r>
          <rPr>
            <b/>
            <sz val="9"/>
            <color indexed="81"/>
            <rFont val="Tahoma"/>
            <family val="2"/>
          </rPr>
          <t>Metric = I_FX_IR_I_USD_NonFinCustOutsSingapore_OTCOptions_Amount_x000D_
Data Type = Bk_Number 19 - 9_x000D_
Bk_Currency = RUB</t>
        </r>
      </text>
    </comment>
    <comment ref="B53" authorId="0" shapeId="0" xr:uid="{00000000-0006-0000-3500-000036050000}">
      <text>
        <r>
          <rPr>
            <b/>
            <sz val="9"/>
            <color indexed="81"/>
            <rFont val="Tahoma"/>
            <family val="2"/>
          </rPr>
          <t>Metric = I_FX_IR_I_USD_BankSingapore_Spot_Amount_x000D_
Data Type = Bk_Number 19 - 9_x000D_
Bk_Currency = TRY</t>
        </r>
      </text>
    </comment>
    <comment ref="C53" authorId="0" shapeId="0" xr:uid="{00000000-0006-0000-3500-000037050000}">
      <text>
        <r>
          <rPr>
            <b/>
            <sz val="9"/>
            <color indexed="81"/>
            <rFont val="Tahoma"/>
            <family val="2"/>
          </rPr>
          <t>Metric = I_FX_IR_I_USD_BankSingapore_Forward_Amount_x000D_
Data Type = Bk_Number 19 - 9_x000D_
Bk_Currency = TRY</t>
        </r>
      </text>
    </comment>
    <comment ref="D53" authorId="0" shapeId="0" xr:uid="{00000000-0006-0000-3500-000038050000}">
      <text>
        <r>
          <rPr>
            <b/>
            <sz val="9"/>
            <color indexed="81"/>
            <rFont val="Tahoma"/>
            <family val="2"/>
          </rPr>
          <t>Metric = I_FX_IR_I_USD_BankSingapore_FxSwap_Amount_x000D_
Data Type = Bk_Number 19 - 9_x000D_
Bk_Currency = TRY</t>
        </r>
      </text>
    </comment>
    <comment ref="E53" authorId="0" shapeId="0" xr:uid="{00000000-0006-0000-3500-000039050000}">
      <text>
        <r>
          <rPr>
            <b/>
            <sz val="9"/>
            <color indexed="81"/>
            <rFont val="Tahoma"/>
            <family val="2"/>
          </rPr>
          <t>Metric = I_FX_IR_I_USD_BankSingapore_CurrencySwap_Amount_x000D_
Data Type = Bk_Number 19 - 9_x000D_
Bk_Currency = TRY</t>
        </r>
      </text>
    </comment>
    <comment ref="F53" authorId="0" shapeId="0" xr:uid="{00000000-0006-0000-3500-00003A050000}">
      <text>
        <r>
          <rPr>
            <b/>
            <sz val="9"/>
            <color indexed="81"/>
            <rFont val="Tahoma"/>
            <family val="2"/>
          </rPr>
          <t>Metric = I_FX_IR_I_USD_BankSingapore_OTCOptions_Amount_x000D_
Data Type = Bk_Number 19 - 9_x000D_
Bk_Currency = TRY</t>
        </r>
      </text>
    </comment>
    <comment ref="I53" authorId="0" shapeId="0" xr:uid="{00000000-0006-0000-3500-00003B050000}">
      <text>
        <r>
          <rPr>
            <b/>
            <sz val="9"/>
            <color indexed="81"/>
            <rFont val="Tahoma"/>
            <family val="2"/>
          </rPr>
          <t>Metric = I_FX_IR_I_USD_NonBankFinInstSingapore_Spot_Amount_x000D_
Data Type = Bk_Number 19 - 9_x000D_
Bk_Currency = TRY</t>
        </r>
      </text>
    </comment>
    <comment ref="J53" authorId="0" shapeId="0" xr:uid="{00000000-0006-0000-3500-00003C050000}">
      <text>
        <r>
          <rPr>
            <b/>
            <sz val="9"/>
            <color indexed="81"/>
            <rFont val="Tahoma"/>
            <family val="2"/>
          </rPr>
          <t>Metric = I_FX_IR_I_USD_NonBankFinInstSingapore_Forward_Amount_x000D_
Data Type = Bk_Number 19 - 9_x000D_
Bk_Currency = TRY</t>
        </r>
      </text>
    </comment>
    <comment ref="K53" authorId="0" shapeId="0" xr:uid="{00000000-0006-0000-3500-00003D050000}">
      <text>
        <r>
          <rPr>
            <b/>
            <sz val="9"/>
            <color indexed="81"/>
            <rFont val="Tahoma"/>
            <family val="2"/>
          </rPr>
          <t>Metric = I_FX_IR_I_USD_NonBankFinInstSingapore_FxSwap_Amount_x000D_
Data Type = Bk_Number 19 - 9_x000D_
Bk_Currency = TRY</t>
        </r>
      </text>
    </comment>
    <comment ref="L53" authorId="0" shapeId="0" xr:uid="{00000000-0006-0000-3500-00003E050000}">
      <text>
        <r>
          <rPr>
            <b/>
            <sz val="9"/>
            <color indexed="81"/>
            <rFont val="Tahoma"/>
            <family val="2"/>
          </rPr>
          <t>Metric = I_FX_IR_I_USD_NonBankFinInstSingapore_CurrencySwap_Amount_x000D_
Data Type = Bk_Number 19 - 9_x000D_
Bk_Currency = TRY</t>
        </r>
      </text>
    </comment>
    <comment ref="M53" authorId="0" shapeId="0" xr:uid="{00000000-0006-0000-3500-00003F050000}">
      <text>
        <r>
          <rPr>
            <b/>
            <sz val="9"/>
            <color indexed="81"/>
            <rFont val="Tahoma"/>
            <family val="2"/>
          </rPr>
          <t>Metric = I_FX_IR_I_USD_NonBankFinInstSingapore_OTCOptions_Amount_x000D_
Data Type = Bk_Number 19 - 9_x000D_
Bk_Currency = TRY</t>
        </r>
      </text>
    </comment>
    <comment ref="P53" authorId="0" shapeId="0" xr:uid="{00000000-0006-0000-3500-000040050000}">
      <text>
        <r>
          <rPr>
            <b/>
            <sz val="9"/>
            <color indexed="81"/>
            <rFont val="Tahoma"/>
            <family val="2"/>
          </rPr>
          <t>Metric = I_FX_IR_I_USD_TotTrans_NonBankCustSingapore_Spot_Amount_x000D_
Data Type = Bk_Number 19 - 9_x000D_
Bk_Currency = TRY</t>
        </r>
      </text>
    </comment>
    <comment ref="Q53" authorId="0" shapeId="0" xr:uid="{00000000-0006-0000-3500-000041050000}">
      <text>
        <r>
          <rPr>
            <b/>
            <sz val="9"/>
            <color indexed="81"/>
            <rFont val="Tahoma"/>
            <family val="2"/>
          </rPr>
          <t>Metric = I_FX_IR_I_USD_TotTrans_NonBankCustSingapore_Forward_Amount_x000D_
Data Type = Bk_Number 19 - 9_x000D_
Bk_Currency = TRY</t>
        </r>
      </text>
    </comment>
    <comment ref="R53" authorId="0" shapeId="0" xr:uid="{00000000-0006-0000-3500-000042050000}">
      <text>
        <r>
          <rPr>
            <b/>
            <sz val="9"/>
            <color indexed="81"/>
            <rFont val="Tahoma"/>
            <family val="2"/>
          </rPr>
          <t>Metric = I_FX_IR_I_USD_TotTrans_NonBankCustSingapore_FxSwap_Amount_x000D_
Data Type = Bk_Number 19 - 9_x000D_
Bk_Currency = TRY</t>
        </r>
      </text>
    </comment>
    <comment ref="S53" authorId="0" shapeId="0" xr:uid="{00000000-0006-0000-3500-000043050000}">
      <text>
        <r>
          <rPr>
            <b/>
            <sz val="9"/>
            <color indexed="81"/>
            <rFont val="Tahoma"/>
            <family val="2"/>
          </rPr>
          <t>Metric = I_FX_IR_I_USD_TotTrans_NonBankCustSingapore_CurrencySwap_Amount_x000D_
Data Type = Bk_Number 19 - 9_x000D_
Bk_Currency = TRY</t>
        </r>
      </text>
    </comment>
    <comment ref="T53" authorId="0" shapeId="0" xr:uid="{00000000-0006-0000-3500-000044050000}">
      <text>
        <r>
          <rPr>
            <b/>
            <sz val="9"/>
            <color indexed="81"/>
            <rFont val="Tahoma"/>
            <family val="2"/>
          </rPr>
          <t>Metric = I_FX_IR_I_USD_TotTrans_NonBankCustSingapore_OTCOptions_Amount_x000D_
Data Type = Bk_Number 19 - 9_x000D_
Bk_Currency = TRY</t>
        </r>
      </text>
    </comment>
    <comment ref="W53" authorId="0" shapeId="0" xr:uid="{00000000-0006-0000-3500-000045050000}">
      <text>
        <r>
          <rPr>
            <b/>
            <sz val="9"/>
            <color indexed="81"/>
            <rFont val="Tahoma"/>
            <family val="2"/>
          </rPr>
          <t>Metric = I_FX_IR_I_USD_BankOutsSingapore_Spot_Amount_x000D_
Data Type = Bk_Number 19 - 9_x000D_
Bk_Currency = TRY</t>
        </r>
      </text>
    </comment>
    <comment ref="X53" authorId="0" shapeId="0" xr:uid="{00000000-0006-0000-3500-000046050000}">
      <text>
        <r>
          <rPr>
            <b/>
            <sz val="9"/>
            <color indexed="81"/>
            <rFont val="Tahoma"/>
            <family val="2"/>
          </rPr>
          <t>Metric = I_FX_IR_I_USD_BankOutsSingapore_Forward_Amount_x000D_
Data Type = Bk_Number 19 - 9_x000D_
Bk_Currency = TRY</t>
        </r>
      </text>
    </comment>
    <comment ref="Y53" authorId="0" shapeId="0" xr:uid="{00000000-0006-0000-3500-000047050000}">
      <text>
        <r>
          <rPr>
            <b/>
            <sz val="9"/>
            <color indexed="81"/>
            <rFont val="Tahoma"/>
            <family val="2"/>
          </rPr>
          <t>Metric = I_FX_IR_I_USD_BankOutsSingapore_FxSwap_Amount_x000D_
Data Type = Bk_Number 19 - 9_x000D_
Bk_Currency = TRY</t>
        </r>
      </text>
    </comment>
    <comment ref="Z53" authorId="0" shapeId="0" xr:uid="{00000000-0006-0000-3500-000048050000}">
      <text>
        <r>
          <rPr>
            <b/>
            <sz val="9"/>
            <color indexed="81"/>
            <rFont val="Tahoma"/>
            <family val="2"/>
          </rPr>
          <t>Metric = I_FX_IR_I_USD_BankOutsSingapore_CurrencySwap_Amount_x000D_
Data Type = Bk_Number 19 - 9_x000D_
Bk_Currency = TRY</t>
        </r>
      </text>
    </comment>
    <comment ref="AA53" authorId="0" shapeId="0" xr:uid="{00000000-0006-0000-3500-000049050000}">
      <text>
        <r>
          <rPr>
            <b/>
            <sz val="9"/>
            <color indexed="81"/>
            <rFont val="Tahoma"/>
            <family val="2"/>
          </rPr>
          <t>Metric = I_FX_IR_I_USD_BankOutsSingapore_OTCOptions_Amount_x000D_
Data Type = Bk_Number 19 - 9_x000D_
Bk_Currency = TRY</t>
        </r>
      </text>
    </comment>
    <comment ref="AD53" authorId="0" shapeId="0" xr:uid="{00000000-0006-0000-3500-00004A050000}">
      <text>
        <r>
          <rPr>
            <b/>
            <sz val="9"/>
            <color indexed="81"/>
            <rFont val="Tahoma"/>
            <family val="2"/>
          </rPr>
          <t>Metric = I_FX_IR_I_USD_NonBankFinInstOutsSingapore_Spot_Amount_x000D_
Data Type = Bk_Number 19 - 9_x000D_
Bk_Currency = TRY</t>
        </r>
      </text>
    </comment>
    <comment ref="AE53" authorId="0" shapeId="0" xr:uid="{00000000-0006-0000-3500-00004B050000}">
      <text>
        <r>
          <rPr>
            <b/>
            <sz val="9"/>
            <color indexed="81"/>
            <rFont val="Tahoma"/>
            <family val="2"/>
          </rPr>
          <t>Metric = I_FX_IR_I_USD_NonBankFinInstOutsSingapore_Forward_Amount_x000D_
Data Type = Bk_Number 19 - 9_x000D_
Bk_Currency = TRY</t>
        </r>
      </text>
    </comment>
    <comment ref="AF53" authorId="0" shapeId="0" xr:uid="{00000000-0006-0000-3500-00004C050000}">
      <text>
        <r>
          <rPr>
            <b/>
            <sz val="9"/>
            <color indexed="81"/>
            <rFont val="Tahoma"/>
            <family val="2"/>
          </rPr>
          <t>Metric = I_FX_IR_I_USD_NonBankFinInstOutsSingapore_FxSwap_Amount_x000D_
Data Type = Bk_Number 19 - 9_x000D_
Bk_Currency = TRY</t>
        </r>
      </text>
    </comment>
    <comment ref="AG53" authorId="0" shapeId="0" xr:uid="{00000000-0006-0000-3500-00004D050000}">
      <text>
        <r>
          <rPr>
            <b/>
            <sz val="9"/>
            <color indexed="81"/>
            <rFont val="Tahoma"/>
            <family val="2"/>
          </rPr>
          <t>Metric = I_FX_IR_I_USD_NonBankFinInstOutsSingapore_CurrencySwap_Amount_x000D_
Data Type = Bk_Number 19 - 9_x000D_
Bk_Currency = TRY</t>
        </r>
      </text>
    </comment>
    <comment ref="AH53" authorId="0" shapeId="0" xr:uid="{00000000-0006-0000-3500-00004E050000}">
      <text>
        <r>
          <rPr>
            <b/>
            <sz val="9"/>
            <color indexed="81"/>
            <rFont val="Tahoma"/>
            <family val="2"/>
          </rPr>
          <t>Metric = I_FX_IR_I_USD_NonBankFinInstOutsSingapore_OTCOptions_Amount_x000D_
Data Type = Bk_Number 19 - 9_x000D_
Bk_Currency = TRY</t>
        </r>
      </text>
    </comment>
    <comment ref="AK53" authorId="0" shapeId="0" xr:uid="{00000000-0006-0000-3500-00004F050000}">
      <text>
        <r>
          <rPr>
            <b/>
            <sz val="9"/>
            <color indexed="81"/>
            <rFont val="Tahoma"/>
            <family val="2"/>
          </rPr>
          <t>Metric = I_FX_IR_I_USD_NonFinCustOutsSingapore_Spot_Amount_x000D_
Data Type = Bk_Number 19 - 9_x000D_
Bk_Currency = TRY</t>
        </r>
      </text>
    </comment>
    <comment ref="AL53" authorId="0" shapeId="0" xr:uid="{00000000-0006-0000-3500-000050050000}">
      <text>
        <r>
          <rPr>
            <b/>
            <sz val="9"/>
            <color indexed="81"/>
            <rFont val="Tahoma"/>
            <family val="2"/>
          </rPr>
          <t>Metric = I_FX_IR_I_USD_NonFinCustOutsSingapore_Forward_Amount_x000D_
Data Type = Bk_Number 19 - 9_x000D_
Bk_Currency = TRY</t>
        </r>
      </text>
    </comment>
    <comment ref="AM53" authorId="0" shapeId="0" xr:uid="{00000000-0006-0000-3500-000051050000}">
      <text>
        <r>
          <rPr>
            <b/>
            <sz val="9"/>
            <color indexed="81"/>
            <rFont val="Tahoma"/>
            <family val="2"/>
          </rPr>
          <t>Metric = I_FX_IR_I_USD_NonFinCustOutsSingapore_FxSwap_Amount_x000D_
Data Type = Bk_Number 19 - 9_x000D_
Bk_Currency = TRY</t>
        </r>
      </text>
    </comment>
    <comment ref="AN53" authorId="0" shapeId="0" xr:uid="{00000000-0006-0000-3500-000052050000}">
      <text>
        <r>
          <rPr>
            <b/>
            <sz val="9"/>
            <color indexed="81"/>
            <rFont val="Tahoma"/>
            <family val="2"/>
          </rPr>
          <t>Metric = I_FX_IR_I_USD_NonFinCustOutsSingapore_CurrencySwap_Amount_x000D_
Data Type = Bk_Number 19 - 9_x000D_
Bk_Currency = TRY</t>
        </r>
      </text>
    </comment>
    <comment ref="AO53" authorId="0" shapeId="0" xr:uid="{00000000-0006-0000-3500-000053050000}">
      <text>
        <r>
          <rPr>
            <b/>
            <sz val="9"/>
            <color indexed="81"/>
            <rFont val="Tahoma"/>
            <family val="2"/>
          </rPr>
          <t>Metric = I_FX_IR_I_USD_NonFinCustOutsSingapore_OTCOptions_Amount_x000D_
Data Type = Bk_Number 19 - 9_x000D_
Bk_Currency = TRY</t>
        </r>
      </text>
    </comment>
    <comment ref="B54" authorId="0" shapeId="0" xr:uid="{00000000-0006-0000-3500-000054050000}">
      <text>
        <r>
          <rPr>
            <b/>
            <sz val="9"/>
            <color indexed="81"/>
            <rFont val="Tahoma"/>
            <family val="2"/>
          </rPr>
          <t>Metric = I_FX_IR_I_USD_BankSingapore_Spot_Amount_x000D_
Data Type = Bk_Number 19 - 9_x000D_
Bk_Currency = ZAR</t>
        </r>
      </text>
    </comment>
    <comment ref="C54" authorId="0" shapeId="0" xr:uid="{00000000-0006-0000-3500-000055050000}">
      <text>
        <r>
          <rPr>
            <b/>
            <sz val="9"/>
            <color indexed="81"/>
            <rFont val="Tahoma"/>
            <family val="2"/>
          </rPr>
          <t>Metric = I_FX_IR_I_USD_BankSingapore_Forward_Amount_x000D_
Data Type = Bk_Number 19 - 9_x000D_
Bk_Currency = ZAR</t>
        </r>
      </text>
    </comment>
    <comment ref="D54" authorId="0" shapeId="0" xr:uid="{00000000-0006-0000-3500-000056050000}">
      <text>
        <r>
          <rPr>
            <b/>
            <sz val="9"/>
            <color indexed="81"/>
            <rFont val="Tahoma"/>
            <family val="2"/>
          </rPr>
          <t>Metric = I_FX_IR_I_USD_BankSingapore_FxSwap_Amount_x000D_
Data Type = Bk_Number 19 - 9_x000D_
Bk_Currency = ZAR</t>
        </r>
      </text>
    </comment>
    <comment ref="E54" authorId="0" shapeId="0" xr:uid="{00000000-0006-0000-3500-000057050000}">
      <text>
        <r>
          <rPr>
            <b/>
            <sz val="9"/>
            <color indexed="81"/>
            <rFont val="Tahoma"/>
            <family val="2"/>
          </rPr>
          <t>Metric = I_FX_IR_I_USD_BankSingapore_CurrencySwap_Amount_x000D_
Data Type = Bk_Number 19 - 9_x000D_
Bk_Currency = ZAR</t>
        </r>
      </text>
    </comment>
    <comment ref="F54" authorId="0" shapeId="0" xr:uid="{00000000-0006-0000-3500-000058050000}">
      <text>
        <r>
          <rPr>
            <b/>
            <sz val="9"/>
            <color indexed="81"/>
            <rFont val="Tahoma"/>
            <family val="2"/>
          </rPr>
          <t>Metric = I_FX_IR_I_USD_BankSingapore_OTCOptions_Amount_x000D_
Data Type = Bk_Number 19 - 9_x000D_
Bk_Currency = ZAR</t>
        </r>
      </text>
    </comment>
    <comment ref="I54" authorId="0" shapeId="0" xr:uid="{00000000-0006-0000-3500-000059050000}">
      <text>
        <r>
          <rPr>
            <b/>
            <sz val="9"/>
            <color indexed="81"/>
            <rFont val="Tahoma"/>
            <family val="2"/>
          </rPr>
          <t>Metric = I_FX_IR_I_USD_NonBankFinInstSingapore_Spot_Amount_x000D_
Data Type = Bk_Number 19 - 9_x000D_
Bk_Currency = ZAR</t>
        </r>
      </text>
    </comment>
    <comment ref="J54" authorId="0" shapeId="0" xr:uid="{00000000-0006-0000-3500-00005A050000}">
      <text>
        <r>
          <rPr>
            <b/>
            <sz val="9"/>
            <color indexed="81"/>
            <rFont val="Tahoma"/>
            <family val="2"/>
          </rPr>
          <t>Metric = I_FX_IR_I_USD_NonBankFinInstSingapore_Forward_Amount_x000D_
Data Type = Bk_Number 19 - 9_x000D_
Bk_Currency = ZAR</t>
        </r>
      </text>
    </comment>
    <comment ref="K54" authorId="0" shapeId="0" xr:uid="{00000000-0006-0000-3500-00005B050000}">
      <text>
        <r>
          <rPr>
            <b/>
            <sz val="9"/>
            <color indexed="81"/>
            <rFont val="Tahoma"/>
            <family val="2"/>
          </rPr>
          <t>Metric = I_FX_IR_I_USD_NonBankFinInstSingapore_FxSwap_Amount_x000D_
Data Type = Bk_Number 19 - 9_x000D_
Bk_Currency = ZAR</t>
        </r>
      </text>
    </comment>
    <comment ref="L54" authorId="0" shapeId="0" xr:uid="{00000000-0006-0000-3500-00005C050000}">
      <text>
        <r>
          <rPr>
            <b/>
            <sz val="9"/>
            <color indexed="81"/>
            <rFont val="Tahoma"/>
            <family val="2"/>
          </rPr>
          <t>Metric = I_FX_IR_I_USD_NonBankFinInstSingapore_CurrencySwap_Amount_x000D_
Data Type = Bk_Number 19 - 9_x000D_
Bk_Currency = ZAR</t>
        </r>
      </text>
    </comment>
    <comment ref="M54" authorId="0" shapeId="0" xr:uid="{00000000-0006-0000-3500-00005D050000}">
      <text>
        <r>
          <rPr>
            <b/>
            <sz val="9"/>
            <color indexed="81"/>
            <rFont val="Tahoma"/>
            <family val="2"/>
          </rPr>
          <t>Metric = I_FX_IR_I_USD_NonBankFinInstSingapore_OTCOptions_Amount_x000D_
Data Type = Bk_Number 19 - 9_x000D_
Bk_Currency = ZAR</t>
        </r>
      </text>
    </comment>
    <comment ref="P54" authorId="0" shapeId="0" xr:uid="{00000000-0006-0000-3500-00005E050000}">
      <text>
        <r>
          <rPr>
            <b/>
            <sz val="9"/>
            <color indexed="81"/>
            <rFont val="Tahoma"/>
            <family val="2"/>
          </rPr>
          <t>Metric = I_FX_IR_I_USD_TotTrans_NonBankCustSingapore_Spot_Amount_x000D_
Data Type = Bk_Number 19 - 9_x000D_
Bk_Currency = ZAR</t>
        </r>
      </text>
    </comment>
    <comment ref="Q54" authorId="0" shapeId="0" xr:uid="{00000000-0006-0000-3500-00005F050000}">
      <text>
        <r>
          <rPr>
            <b/>
            <sz val="9"/>
            <color indexed="81"/>
            <rFont val="Tahoma"/>
            <family val="2"/>
          </rPr>
          <t>Metric = I_FX_IR_I_USD_TotTrans_NonBankCustSingapore_Forward_Amount_x000D_
Data Type = Bk_Number 19 - 9_x000D_
Bk_Currency = ZAR</t>
        </r>
      </text>
    </comment>
    <comment ref="R54" authorId="0" shapeId="0" xr:uid="{00000000-0006-0000-3500-000060050000}">
      <text>
        <r>
          <rPr>
            <b/>
            <sz val="9"/>
            <color indexed="81"/>
            <rFont val="Tahoma"/>
            <family val="2"/>
          </rPr>
          <t>Metric = I_FX_IR_I_USD_TotTrans_NonBankCustSingapore_FxSwap_Amount_x000D_
Data Type = Bk_Number 19 - 9_x000D_
Bk_Currency = ZAR</t>
        </r>
      </text>
    </comment>
    <comment ref="S54" authorId="0" shapeId="0" xr:uid="{00000000-0006-0000-3500-000061050000}">
      <text>
        <r>
          <rPr>
            <b/>
            <sz val="9"/>
            <color indexed="81"/>
            <rFont val="Tahoma"/>
            <family val="2"/>
          </rPr>
          <t>Metric = I_FX_IR_I_USD_TotTrans_NonBankCustSingapore_CurrencySwap_Amount_x000D_
Data Type = Bk_Number 19 - 9_x000D_
Bk_Currency = ZAR</t>
        </r>
      </text>
    </comment>
    <comment ref="T54" authorId="0" shapeId="0" xr:uid="{00000000-0006-0000-3500-000062050000}">
      <text>
        <r>
          <rPr>
            <b/>
            <sz val="9"/>
            <color indexed="81"/>
            <rFont val="Tahoma"/>
            <family val="2"/>
          </rPr>
          <t>Metric = I_FX_IR_I_USD_TotTrans_NonBankCustSingapore_OTCOptions_Amount_x000D_
Data Type = Bk_Number 19 - 9_x000D_
Bk_Currency = ZAR</t>
        </r>
      </text>
    </comment>
    <comment ref="W54" authorId="0" shapeId="0" xr:uid="{00000000-0006-0000-3500-000063050000}">
      <text>
        <r>
          <rPr>
            <b/>
            <sz val="9"/>
            <color indexed="81"/>
            <rFont val="Tahoma"/>
            <family val="2"/>
          </rPr>
          <t>Metric = I_FX_IR_I_USD_BankOutsSingapore_Spot_Amount_x000D_
Data Type = Bk_Number 19 - 9_x000D_
Bk_Currency = ZAR</t>
        </r>
      </text>
    </comment>
    <comment ref="X54" authorId="0" shapeId="0" xr:uid="{00000000-0006-0000-3500-000064050000}">
      <text>
        <r>
          <rPr>
            <b/>
            <sz val="9"/>
            <color indexed="81"/>
            <rFont val="Tahoma"/>
            <family val="2"/>
          </rPr>
          <t>Metric = I_FX_IR_I_USD_BankOutsSingapore_Forward_Amount_x000D_
Data Type = Bk_Number 19 - 9_x000D_
Bk_Currency = ZAR</t>
        </r>
      </text>
    </comment>
    <comment ref="Y54" authorId="0" shapeId="0" xr:uid="{00000000-0006-0000-3500-000065050000}">
      <text>
        <r>
          <rPr>
            <b/>
            <sz val="9"/>
            <color indexed="81"/>
            <rFont val="Tahoma"/>
            <family val="2"/>
          </rPr>
          <t>Metric = I_FX_IR_I_USD_BankOutsSingapore_FxSwap_Amount_x000D_
Data Type = Bk_Number 19 - 9_x000D_
Bk_Currency = ZAR</t>
        </r>
      </text>
    </comment>
    <comment ref="Z54" authorId="0" shapeId="0" xr:uid="{00000000-0006-0000-3500-000066050000}">
      <text>
        <r>
          <rPr>
            <b/>
            <sz val="9"/>
            <color indexed="81"/>
            <rFont val="Tahoma"/>
            <family val="2"/>
          </rPr>
          <t>Metric = I_FX_IR_I_USD_BankOutsSingapore_CurrencySwap_Amount_x000D_
Data Type = Bk_Number 19 - 9_x000D_
Bk_Currency = ZAR</t>
        </r>
      </text>
    </comment>
    <comment ref="AA54" authorId="0" shapeId="0" xr:uid="{00000000-0006-0000-3500-000067050000}">
      <text>
        <r>
          <rPr>
            <b/>
            <sz val="9"/>
            <color indexed="81"/>
            <rFont val="Tahoma"/>
            <family val="2"/>
          </rPr>
          <t>Metric = I_FX_IR_I_USD_BankOutsSingapore_OTCOptions_Amount_x000D_
Data Type = Bk_Number 19 - 9_x000D_
Bk_Currency = ZAR</t>
        </r>
      </text>
    </comment>
    <comment ref="AD54" authorId="0" shapeId="0" xr:uid="{00000000-0006-0000-3500-000068050000}">
      <text>
        <r>
          <rPr>
            <b/>
            <sz val="9"/>
            <color indexed="81"/>
            <rFont val="Tahoma"/>
            <family val="2"/>
          </rPr>
          <t>Metric = I_FX_IR_I_USD_NonBankFinInstOutsSingapore_Spot_Amount_x000D_
Data Type = Bk_Number 19 - 9_x000D_
Bk_Currency = ZAR</t>
        </r>
      </text>
    </comment>
    <comment ref="AE54" authorId="0" shapeId="0" xr:uid="{00000000-0006-0000-3500-000069050000}">
      <text>
        <r>
          <rPr>
            <b/>
            <sz val="9"/>
            <color indexed="81"/>
            <rFont val="Tahoma"/>
            <family val="2"/>
          </rPr>
          <t>Metric = I_FX_IR_I_USD_NonBankFinInstOutsSingapore_Forward_Amount_x000D_
Data Type = Bk_Number 19 - 9_x000D_
Bk_Currency = ZAR</t>
        </r>
      </text>
    </comment>
    <comment ref="AF54" authorId="0" shapeId="0" xr:uid="{00000000-0006-0000-3500-00006A050000}">
      <text>
        <r>
          <rPr>
            <b/>
            <sz val="9"/>
            <color indexed="81"/>
            <rFont val="Tahoma"/>
            <family val="2"/>
          </rPr>
          <t>Metric = I_FX_IR_I_USD_NonBankFinInstOutsSingapore_FxSwap_Amount_x000D_
Data Type = Bk_Number 19 - 9_x000D_
Bk_Currency = ZAR</t>
        </r>
      </text>
    </comment>
    <comment ref="AG54" authorId="0" shapeId="0" xr:uid="{00000000-0006-0000-3500-00006B050000}">
      <text>
        <r>
          <rPr>
            <b/>
            <sz val="9"/>
            <color indexed="81"/>
            <rFont val="Tahoma"/>
            <family val="2"/>
          </rPr>
          <t>Metric = I_FX_IR_I_USD_NonBankFinInstOutsSingapore_CurrencySwap_Amount_x000D_
Data Type = Bk_Number 19 - 9_x000D_
Bk_Currency = ZAR</t>
        </r>
      </text>
    </comment>
    <comment ref="AH54" authorId="0" shapeId="0" xr:uid="{00000000-0006-0000-3500-00006C050000}">
      <text>
        <r>
          <rPr>
            <b/>
            <sz val="9"/>
            <color indexed="81"/>
            <rFont val="Tahoma"/>
            <family val="2"/>
          </rPr>
          <t>Metric = I_FX_IR_I_USD_NonBankFinInstOutsSingapore_OTCOptions_Amount_x000D_
Data Type = Bk_Number 19 - 9_x000D_
Bk_Currency = ZAR</t>
        </r>
      </text>
    </comment>
    <comment ref="AK54" authorId="0" shapeId="0" xr:uid="{00000000-0006-0000-3500-00006D050000}">
      <text>
        <r>
          <rPr>
            <b/>
            <sz val="9"/>
            <color indexed="81"/>
            <rFont val="Tahoma"/>
            <family val="2"/>
          </rPr>
          <t>Metric = I_FX_IR_I_USD_NonFinCustOutsSingapore_Spot_Amount_x000D_
Data Type = Bk_Number 19 - 9_x000D_
Bk_Currency = ZAR</t>
        </r>
      </text>
    </comment>
    <comment ref="AL54" authorId="0" shapeId="0" xr:uid="{00000000-0006-0000-3500-00006E050000}">
      <text>
        <r>
          <rPr>
            <b/>
            <sz val="9"/>
            <color indexed="81"/>
            <rFont val="Tahoma"/>
            <family val="2"/>
          </rPr>
          <t>Metric = I_FX_IR_I_USD_NonFinCustOutsSingapore_Forward_Amount_x000D_
Data Type = Bk_Number 19 - 9_x000D_
Bk_Currency = ZAR</t>
        </r>
      </text>
    </comment>
    <comment ref="AM54" authorId="0" shapeId="0" xr:uid="{00000000-0006-0000-3500-00006F050000}">
      <text>
        <r>
          <rPr>
            <b/>
            <sz val="9"/>
            <color indexed="81"/>
            <rFont val="Tahoma"/>
            <family val="2"/>
          </rPr>
          <t>Metric = I_FX_IR_I_USD_NonFinCustOutsSingapore_FxSwap_Amount_x000D_
Data Type = Bk_Number 19 - 9_x000D_
Bk_Currency = ZAR</t>
        </r>
      </text>
    </comment>
    <comment ref="AN54" authorId="0" shapeId="0" xr:uid="{00000000-0006-0000-3500-000070050000}">
      <text>
        <r>
          <rPr>
            <b/>
            <sz val="9"/>
            <color indexed="81"/>
            <rFont val="Tahoma"/>
            <family val="2"/>
          </rPr>
          <t>Metric = I_FX_IR_I_USD_NonFinCustOutsSingapore_CurrencySwap_Amount_x000D_
Data Type = Bk_Number 19 - 9_x000D_
Bk_Currency = ZAR</t>
        </r>
      </text>
    </comment>
    <comment ref="AO54" authorId="0" shapeId="0" xr:uid="{00000000-0006-0000-3500-000071050000}">
      <text>
        <r>
          <rPr>
            <b/>
            <sz val="9"/>
            <color indexed="81"/>
            <rFont val="Tahoma"/>
            <family val="2"/>
          </rPr>
          <t>Metric = I_FX_IR_I_USD_NonFinCustOutsSingapore_OTCOptions_Amount_x000D_
Data Type = Bk_Number 19 - 9_x000D_
Bk_Currency = ZAR</t>
        </r>
      </text>
    </comment>
    <comment ref="B55" authorId="0" shapeId="0" xr:uid="{00000000-0006-0000-3500-000072050000}">
      <text>
        <r>
          <rPr>
            <b/>
            <sz val="9"/>
            <color indexed="81"/>
            <rFont val="Tahoma"/>
            <family val="2"/>
          </rPr>
          <t>Metric = I_FX_IR_I_USD_BankSingapore_Spot_Amount_x000D_
Data Type = Bk_Number 19 - 9_x000D_
Bk_OtherCurrencies = Others</t>
        </r>
      </text>
    </comment>
    <comment ref="C55" authorId="0" shapeId="0" xr:uid="{00000000-0006-0000-3500-000073050000}">
      <text>
        <r>
          <rPr>
            <b/>
            <sz val="9"/>
            <color indexed="81"/>
            <rFont val="Tahoma"/>
            <family val="2"/>
          </rPr>
          <t>Metric = I_FX_IR_I_USD_BankSingapore_Forward_Amount_x000D_
Data Type = Bk_Number 19 - 9_x000D_
Bk_OtherCurrencies = Others</t>
        </r>
      </text>
    </comment>
    <comment ref="D55" authorId="0" shapeId="0" xr:uid="{00000000-0006-0000-3500-000074050000}">
      <text>
        <r>
          <rPr>
            <b/>
            <sz val="9"/>
            <color indexed="81"/>
            <rFont val="Tahoma"/>
            <family val="2"/>
          </rPr>
          <t>Metric = I_FX_IR_I_USD_BankSingapore_FxSwap_Amount_x000D_
Data Type = Bk_Number 19 - 9_x000D_
Bk_OtherCurrencies = Others</t>
        </r>
      </text>
    </comment>
    <comment ref="E55" authorId="0" shapeId="0" xr:uid="{00000000-0006-0000-3500-000075050000}">
      <text>
        <r>
          <rPr>
            <b/>
            <sz val="9"/>
            <color indexed="81"/>
            <rFont val="Tahoma"/>
            <family val="2"/>
          </rPr>
          <t>Metric = I_FX_IR_I_USD_BankSingapore_CurrencySwap_Amount_x000D_
Data Type = Bk_Number 19 - 9_x000D_
Bk_OtherCurrencies = Others</t>
        </r>
      </text>
    </comment>
    <comment ref="F55" authorId="0" shapeId="0" xr:uid="{00000000-0006-0000-3500-000076050000}">
      <text>
        <r>
          <rPr>
            <b/>
            <sz val="9"/>
            <color indexed="81"/>
            <rFont val="Tahoma"/>
            <family val="2"/>
          </rPr>
          <t>Metric = I_FX_IR_I_USD_BankSingapore_OTCOptions_Amount_x000D_
Data Type = Bk_Number 19 - 9_x000D_
Bk_OtherCurrencies = Others</t>
        </r>
      </text>
    </comment>
    <comment ref="I55" authorId="0" shapeId="0" xr:uid="{00000000-0006-0000-3500-000077050000}">
      <text>
        <r>
          <rPr>
            <b/>
            <sz val="9"/>
            <color indexed="81"/>
            <rFont val="Tahoma"/>
            <family val="2"/>
          </rPr>
          <t>Metric = I_FX_IR_I_USD_NonBankFinInstSingapore_Spot_Amount_x000D_
Data Type = Bk_Number 19 - 9_x000D_
Bk_OtherCurrencies = Others</t>
        </r>
      </text>
    </comment>
    <comment ref="J55" authorId="0" shapeId="0" xr:uid="{00000000-0006-0000-3500-000078050000}">
      <text>
        <r>
          <rPr>
            <b/>
            <sz val="9"/>
            <color indexed="81"/>
            <rFont val="Tahoma"/>
            <family val="2"/>
          </rPr>
          <t>Metric = I_FX_IR_I_USD_NonBankFinInstSingapore_Forward_Amount_x000D_
Data Type = Bk_Number 19 - 9_x000D_
Bk_OtherCurrencies = Others</t>
        </r>
      </text>
    </comment>
    <comment ref="K55" authorId="0" shapeId="0" xr:uid="{00000000-0006-0000-3500-000079050000}">
      <text>
        <r>
          <rPr>
            <b/>
            <sz val="9"/>
            <color indexed="81"/>
            <rFont val="Tahoma"/>
            <family val="2"/>
          </rPr>
          <t>Metric = I_FX_IR_I_USD_NonBankFinInstSingapore_FxSwap_Amount_x000D_
Data Type = Bk_Number 19 - 9_x000D_
Bk_OtherCurrencies = Others</t>
        </r>
      </text>
    </comment>
    <comment ref="L55" authorId="0" shapeId="0" xr:uid="{00000000-0006-0000-3500-00007A050000}">
      <text>
        <r>
          <rPr>
            <b/>
            <sz val="9"/>
            <color indexed="81"/>
            <rFont val="Tahoma"/>
            <family val="2"/>
          </rPr>
          <t>Metric = I_FX_IR_I_USD_NonBankFinInstSingapore_CurrencySwap_Amount_x000D_
Data Type = Bk_Number 19 - 9_x000D_
Bk_OtherCurrencies = Others</t>
        </r>
      </text>
    </comment>
    <comment ref="M55" authorId="0" shapeId="0" xr:uid="{00000000-0006-0000-3500-00007B050000}">
      <text>
        <r>
          <rPr>
            <b/>
            <sz val="9"/>
            <color indexed="81"/>
            <rFont val="Tahoma"/>
            <family val="2"/>
          </rPr>
          <t>Metric = I_FX_IR_I_USD_NonBankFinInstSingapore_OTCOptions_Amount_x000D_
Data Type = Bk_Number 19 - 9_x000D_
Bk_OtherCurrencies = Others</t>
        </r>
      </text>
    </comment>
    <comment ref="P55" authorId="0" shapeId="0" xr:uid="{00000000-0006-0000-3500-00007C050000}">
      <text>
        <r>
          <rPr>
            <b/>
            <sz val="9"/>
            <color indexed="81"/>
            <rFont val="Tahoma"/>
            <family val="2"/>
          </rPr>
          <t>Metric = I_FX_IR_I_USD_TotTrans_NonBankCustSingapore_Spot_Amount_x000D_
Data Type = Bk_Number 19 - 9_x000D_
Bk_OtherCurrencies = Others</t>
        </r>
      </text>
    </comment>
    <comment ref="Q55" authorId="0" shapeId="0" xr:uid="{00000000-0006-0000-3500-00007D050000}">
      <text>
        <r>
          <rPr>
            <b/>
            <sz val="9"/>
            <color indexed="81"/>
            <rFont val="Tahoma"/>
            <family val="2"/>
          </rPr>
          <t>Metric = I_FX_IR_I_USD_TotTrans_NonBankCustSingapore_Forward_Amount_x000D_
Data Type = Bk_Number 19 - 9_x000D_
Bk_OtherCurrencies = Others</t>
        </r>
      </text>
    </comment>
    <comment ref="R55" authorId="0" shapeId="0" xr:uid="{00000000-0006-0000-3500-00007E050000}">
      <text>
        <r>
          <rPr>
            <b/>
            <sz val="9"/>
            <color indexed="81"/>
            <rFont val="Tahoma"/>
            <family val="2"/>
          </rPr>
          <t>Metric = I_FX_IR_I_USD_TotTrans_NonBankCustSingapore_FxSwap_Amount_x000D_
Data Type = Bk_Number 19 - 9_x000D_
Bk_OtherCurrencies = Others</t>
        </r>
      </text>
    </comment>
    <comment ref="S55" authorId="0" shapeId="0" xr:uid="{00000000-0006-0000-3500-00007F050000}">
      <text>
        <r>
          <rPr>
            <b/>
            <sz val="9"/>
            <color indexed="81"/>
            <rFont val="Tahoma"/>
            <family val="2"/>
          </rPr>
          <t>Metric = I_FX_IR_I_USD_TotTrans_NonBankCustSingapore_CurrencySwap_Amount_x000D_
Data Type = Bk_Number 19 - 9_x000D_
Bk_OtherCurrencies = Others</t>
        </r>
      </text>
    </comment>
    <comment ref="T55" authorId="0" shapeId="0" xr:uid="{00000000-0006-0000-3500-000080050000}">
      <text>
        <r>
          <rPr>
            <b/>
            <sz val="9"/>
            <color indexed="81"/>
            <rFont val="Tahoma"/>
            <family val="2"/>
          </rPr>
          <t>Metric = I_FX_IR_I_USD_TotTrans_NonBankCustSingapore_OTCOptions_Amount_x000D_
Data Type = Bk_Number 19 - 9_x000D_
Bk_OtherCurrencies = Others</t>
        </r>
      </text>
    </comment>
    <comment ref="W55" authorId="0" shapeId="0" xr:uid="{00000000-0006-0000-3500-000081050000}">
      <text>
        <r>
          <rPr>
            <b/>
            <sz val="9"/>
            <color indexed="81"/>
            <rFont val="Tahoma"/>
            <family val="2"/>
          </rPr>
          <t>Metric = I_FX_IR_I_USD_BankOutsSingapore_Spot_Amount_x000D_
Data Type = Bk_Number 19 - 9_x000D_
Bk_OtherCurrencies = Others</t>
        </r>
      </text>
    </comment>
    <comment ref="X55" authorId="0" shapeId="0" xr:uid="{00000000-0006-0000-3500-000082050000}">
      <text>
        <r>
          <rPr>
            <b/>
            <sz val="9"/>
            <color indexed="81"/>
            <rFont val="Tahoma"/>
            <family val="2"/>
          </rPr>
          <t>Metric = I_FX_IR_I_USD_BankOutsSingapore_Forward_Amount_x000D_
Data Type = Bk_Number 19 - 9_x000D_
Bk_OtherCurrencies = Others</t>
        </r>
      </text>
    </comment>
    <comment ref="Y55" authorId="0" shapeId="0" xr:uid="{00000000-0006-0000-3500-000083050000}">
      <text>
        <r>
          <rPr>
            <b/>
            <sz val="9"/>
            <color indexed="81"/>
            <rFont val="Tahoma"/>
            <family val="2"/>
          </rPr>
          <t>Metric = I_FX_IR_I_USD_BankOutsSingapore_FxSwap_Amount_x000D_
Data Type = Bk_Number 19 - 9_x000D_
Bk_OtherCurrencies = Others</t>
        </r>
      </text>
    </comment>
    <comment ref="Z55" authorId="0" shapeId="0" xr:uid="{00000000-0006-0000-3500-000084050000}">
      <text>
        <r>
          <rPr>
            <b/>
            <sz val="9"/>
            <color indexed="81"/>
            <rFont val="Tahoma"/>
            <family val="2"/>
          </rPr>
          <t>Metric = I_FX_IR_I_USD_BankOutsSingapore_CurrencySwap_Amount_x000D_
Data Type = Bk_Number 19 - 9_x000D_
Bk_OtherCurrencies = Others</t>
        </r>
      </text>
    </comment>
    <comment ref="AA55" authorId="0" shapeId="0" xr:uid="{00000000-0006-0000-3500-000085050000}">
      <text>
        <r>
          <rPr>
            <b/>
            <sz val="9"/>
            <color indexed="81"/>
            <rFont val="Tahoma"/>
            <family val="2"/>
          </rPr>
          <t>Metric = I_FX_IR_I_USD_BankOutsSingapore_OTCOptions_Amount_x000D_
Data Type = Bk_Number 19 - 9_x000D_
Bk_OtherCurrencies = Others</t>
        </r>
      </text>
    </comment>
    <comment ref="AD55" authorId="0" shapeId="0" xr:uid="{00000000-0006-0000-3500-000086050000}">
      <text>
        <r>
          <rPr>
            <b/>
            <sz val="9"/>
            <color indexed="81"/>
            <rFont val="Tahoma"/>
            <family val="2"/>
          </rPr>
          <t>Metric = I_FX_IR_I_USD_NonBankFinInstOutsSingapore_Spot_Amount_x000D_
Data Type = Bk_Number 19 - 9_x000D_
Bk_OtherCurrencies = Others</t>
        </r>
      </text>
    </comment>
    <comment ref="AE55" authorId="0" shapeId="0" xr:uid="{00000000-0006-0000-3500-000087050000}">
      <text>
        <r>
          <rPr>
            <b/>
            <sz val="9"/>
            <color indexed="81"/>
            <rFont val="Tahoma"/>
            <family val="2"/>
          </rPr>
          <t>Metric = I_FX_IR_I_USD_NonBankFinInstOutsSingapore_Forward_Amount_x000D_
Data Type = Bk_Number 19 - 9_x000D_
Bk_OtherCurrencies = Others</t>
        </r>
      </text>
    </comment>
    <comment ref="AF55" authorId="0" shapeId="0" xr:uid="{00000000-0006-0000-3500-000088050000}">
      <text>
        <r>
          <rPr>
            <b/>
            <sz val="9"/>
            <color indexed="81"/>
            <rFont val="Tahoma"/>
            <family val="2"/>
          </rPr>
          <t>Metric = I_FX_IR_I_USD_NonBankFinInstOutsSingapore_FxSwap_Amount_x000D_
Data Type = Bk_Number 19 - 9_x000D_
Bk_OtherCurrencies = Others</t>
        </r>
      </text>
    </comment>
    <comment ref="AG55" authorId="0" shapeId="0" xr:uid="{00000000-0006-0000-3500-000089050000}">
      <text>
        <r>
          <rPr>
            <b/>
            <sz val="9"/>
            <color indexed="81"/>
            <rFont val="Tahoma"/>
            <family val="2"/>
          </rPr>
          <t>Metric = I_FX_IR_I_USD_NonBankFinInstOutsSingapore_CurrencySwap_Amount_x000D_
Data Type = Bk_Number 19 - 9_x000D_
Bk_OtherCurrencies = Others</t>
        </r>
      </text>
    </comment>
    <comment ref="AH55" authorId="0" shapeId="0" xr:uid="{00000000-0006-0000-3500-00008A050000}">
      <text>
        <r>
          <rPr>
            <b/>
            <sz val="9"/>
            <color indexed="81"/>
            <rFont val="Tahoma"/>
            <family val="2"/>
          </rPr>
          <t>Metric = I_FX_IR_I_USD_NonBankFinInstOutsSingapore_OTCOptions_Amount_x000D_
Data Type = Bk_Number 19 - 9_x000D_
Bk_OtherCurrencies = Others</t>
        </r>
      </text>
    </comment>
    <comment ref="AI55" authorId="0" shapeId="0" xr:uid="{00000000-0006-0000-3500-00008B050000}">
      <text>
        <r>
          <rPr>
            <b/>
            <sz val="9"/>
            <color indexed="81"/>
            <rFont val="Tahoma"/>
            <family val="2"/>
          </rPr>
          <t>Metric = I_FX_IR_I_USD_NonBankFinInstOutsSingapore_ExchTradeOptions_Amount_x000D_
Data Type = Bk_Number 19 - 9_x000D_
Bk_OtherCurrencies = Others</t>
        </r>
      </text>
    </comment>
    <comment ref="AJ55" authorId="0" shapeId="0" xr:uid="{00000000-0006-0000-3500-00008C050000}">
      <text>
        <r>
          <rPr>
            <b/>
            <sz val="9"/>
            <color indexed="81"/>
            <rFont val="Tahoma"/>
            <family val="2"/>
          </rPr>
          <t>Metric = I_FX_IR_I_USD_NonBankFinInstOutsSingapore_CurrencyFutures_Amount_x000D_
Data Type = Bk_Number 19 - 9_x000D_
Bk_OtherCurrencies = Others</t>
        </r>
      </text>
    </comment>
    <comment ref="AK55" authorId="0" shapeId="0" xr:uid="{00000000-0006-0000-3500-00008D050000}">
      <text>
        <r>
          <rPr>
            <b/>
            <sz val="9"/>
            <color indexed="81"/>
            <rFont val="Tahoma"/>
            <family val="2"/>
          </rPr>
          <t>Metric = I_FX_IR_I_USD_NonFinCustOutsSingapore_Spot_Amount_x000D_
Data Type = Bk_Number 19 - 9_x000D_
Bk_OtherCurrencies = Others</t>
        </r>
      </text>
    </comment>
    <comment ref="AL55" authorId="0" shapeId="0" xr:uid="{00000000-0006-0000-3500-00008E050000}">
      <text>
        <r>
          <rPr>
            <b/>
            <sz val="9"/>
            <color indexed="81"/>
            <rFont val="Tahoma"/>
            <family val="2"/>
          </rPr>
          <t>Metric = I_FX_IR_I_USD_NonFinCustOutsSingapore_Forward_Amount_x000D_
Data Type = Bk_Number 19 - 9_x000D_
Bk_OtherCurrencies = Others</t>
        </r>
      </text>
    </comment>
    <comment ref="AM55" authorId="0" shapeId="0" xr:uid="{00000000-0006-0000-3500-00008F050000}">
      <text>
        <r>
          <rPr>
            <b/>
            <sz val="9"/>
            <color indexed="81"/>
            <rFont val="Tahoma"/>
            <family val="2"/>
          </rPr>
          <t>Metric = I_FX_IR_I_USD_NonFinCustOutsSingapore_FxSwap_Amount_x000D_
Data Type = Bk_Number 19 - 9_x000D_
Bk_OtherCurrencies = Others</t>
        </r>
      </text>
    </comment>
    <comment ref="AN55" authorId="0" shapeId="0" xr:uid="{00000000-0006-0000-3500-000090050000}">
      <text>
        <r>
          <rPr>
            <b/>
            <sz val="9"/>
            <color indexed="81"/>
            <rFont val="Tahoma"/>
            <family val="2"/>
          </rPr>
          <t>Metric = I_FX_IR_I_USD_NonFinCustOutsSingapore_CurrencySwap_Amount_x000D_
Data Type = Bk_Number 19 - 9_x000D_
Bk_OtherCurrencies = Others</t>
        </r>
      </text>
    </comment>
    <comment ref="AO55" authorId="0" shapeId="0" xr:uid="{00000000-0006-0000-3500-000091050000}">
      <text>
        <r>
          <rPr>
            <b/>
            <sz val="9"/>
            <color indexed="81"/>
            <rFont val="Tahoma"/>
            <family val="2"/>
          </rPr>
          <t>Metric = I_FX_IR_I_USD_NonFinCustOutsSingapore_OTCOptions_Amount_x000D_
Data Type = Bk_Number 19 - 9_x000D_
Bk_OtherCurrencies = Others</t>
        </r>
      </text>
    </comment>
    <comment ref="AP55" authorId="0" shapeId="0" xr:uid="{00000000-0006-0000-3500-000092050000}">
      <text>
        <r>
          <rPr>
            <b/>
            <sz val="9"/>
            <color indexed="81"/>
            <rFont val="Tahoma"/>
            <family val="2"/>
          </rPr>
          <t>Metric = I_FX_IR_I_USD_NonFinCustOutsSingapore_ExchTradeOptions_Amount_x000D_
Data Type = Bk_Number 19 - 9_x000D_
Bk_OtherCurrencies = Others</t>
        </r>
      </text>
    </comment>
    <comment ref="AQ55" authorId="0" shapeId="0" xr:uid="{00000000-0006-0000-3500-000093050000}">
      <text>
        <r>
          <rPr>
            <b/>
            <sz val="9"/>
            <color indexed="81"/>
            <rFont val="Tahoma"/>
            <family val="2"/>
          </rPr>
          <t>Metric = I_FX_IR_I_USD_NonFinCustOutsSingapore_CurrencyFutures_Amount_x000D_
Data Type = Bk_Number 19 - 9_x000D_
Bk_OtherCurrencies = Others</t>
        </r>
      </text>
    </comment>
    <comment ref="B59" authorId="0" shapeId="0" xr:uid="{00000000-0006-0000-3500-000094050000}">
      <text>
        <r>
          <rPr>
            <b/>
            <sz val="9"/>
            <color indexed="81"/>
            <rFont val="Tahoma"/>
            <family val="2"/>
          </rPr>
          <t>Metric = I_FX_IR_I_EUR_BankSingapore_Spot_Amount_x000D_
Data Type = Bk_Number 19 - 9_x000D_
Bk_Currency = GBP</t>
        </r>
      </text>
    </comment>
    <comment ref="C59" authorId="0" shapeId="0" xr:uid="{00000000-0006-0000-3500-000095050000}">
      <text>
        <r>
          <rPr>
            <b/>
            <sz val="9"/>
            <color indexed="81"/>
            <rFont val="Tahoma"/>
            <family val="2"/>
          </rPr>
          <t>Metric = I_FX_IR_I_EUR_BankSingapore_Forward_Amount_x000D_
Data Type = Bk_Number 19 - 9_x000D_
Bk_Currency = GBP</t>
        </r>
      </text>
    </comment>
    <comment ref="D59" authorId="0" shapeId="0" xr:uid="{00000000-0006-0000-3500-000096050000}">
      <text>
        <r>
          <rPr>
            <b/>
            <sz val="9"/>
            <color indexed="81"/>
            <rFont val="Tahoma"/>
            <family val="2"/>
          </rPr>
          <t>Metric = I_FX_IR_I_EUR_BankSingapore_FxSwap_Amount_x000D_
Data Type = Bk_Number 19 - 9_x000D_
Bk_Currency = GBP</t>
        </r>
      </text>
    </comment>
    <comment ref="E59" authorId="0" shapeId="0" xr:uid="{00000000-0006-0000-3500-000097050000}">
      <text>
        <r>
          <rPr>
            <b/>
            <sz val="9"/>
            <color indexed="81"/>
            <rFont val="Tahoma"/>
            <family val="2"/>
          </rPr>
          <t>Metric = I_FX_IR_I_EUR_BankSingapore_CurrencySwap_Amount_x000D_
Data Type = Bk_Number 19 - 9_x000D_
Bk_Currency = GBP</t>
        </r>
      </text>
    </comment>
    <comment ref="F59" authorId="0" shapeId="0" xr:uid="{00000000-0006-0000-3500-000098050000}">
      <text>
        <r>
          <rPr>
            <b/>
            <sz val="9"/>
            <color indexed="81"/>
            <rFont val="Tahoma"/>
            <family val="2"/>
          </rPr>
          <t>Metric = I_FX_IR_I_EUR_BankSingapore_OTCOptions_Amount_x000D_
Data Type = Bk_Number 19 - 9_x000D_
Bk_Currency = GBP</t>
        </r>
      </text>
    </comment>
    <comment ref="G59" authorId="0" shapeId="0" xr:uid="{00000000-0006-0000-3500-000099050000}">
      <text>
        <r>
          <rPr>
            <b/>
            <sz val="9"/>
            <color indexed="81"/>
            <rFont val="Tahoma"/>
            <family val="2"/>
          </rPr>
          <t>Metric = I_FX_IR_I_EUR_BankSingapore_ExchTradeOptions_Amount_x000D_
Data Type = Bk_Number 19 - 9_x000D_
Bk_Currency = GBP</t>
        </r>
      </text>
    </comment>
    <comment ref="H59" authorId="0" shapeId="0" xr:uid="{00000000-0006-0000-3500-00009A050000}">
      <text>
        <r>
          <rPr>
            <b/>
            <sz val="9"/>
            <color indexed="81"/>
            <rFont val="Tahoma"/>
            <family val="2"/>
          </rPr>
          <t>Metric = I_FX_IR_I_EUR_BankSingapore_CurrencyFutures_Amount_x000D_
Data Type = Bk_Number 19 - 9_x000D_
Bk_Currency = GBP</t>
        </r>
      </text>
    </comment>
    <comment ref="I59" authorId="0" shapeId="0" xr:uid="{00000000-0006-0000-3500-00009B050000}">
      <text>
        <r>
          <rPr>
            <b/>
            <sz val="9"/>
            <color indexed="81"/>
            <rFont val="Tahoma"/>
            <family val="2"/>
          </rPr>
          <t>Metric = I_FX_IR_I_EUR_NonBankFinInstSingapore_Spot_Amount_x000D_
Data Type = Bk_Number 19 - 9_x000D_
Bk_Currency = GBP</t>
        </r>
      </text>
    </comment>
    <comment ref="J59" authorId="0" shapeId="0" xr:uid="{00000000-0006-0000-3500-00009C050000}">
      <text>
        <r>
          <rPr>
            <b/>
            <sz val="9"/>
            <color indexed="81"/>
            <rFont val="Tahoma"/>
            <family val="2"/>
          </rPr>
          <t>Metric = I_FX_IR_I_EUR_NonBankFinInstSingapore_Forward_Amount_x000D_
Data Type = Bk_Number 19 - 9_x000D_
Bk_Currency = GBP</t>
        </r>
      </text>
    </comment>
    <comment ref="K59" authorId="0" shapeId="0" xr:uid="{00000000-0006-0000-3500-00009D050000}">
      <text>
        <r>
          <rPr>
            <b/>
            <sz val="9"/>
            <color indexed="81"/>
            <rFont val="Tahoma"/>
            <family val="2"/>
          </rPr>
          <t>Metric = I_FX_IR_I_EUR_NonBankFinInstSingapore_FxSwap_Amount_x000D_
Data Type = Bk_Number 19 - 9_x000D_
Bk_Currency = GBP</t>
        </r>
      </text>
    </comment>
    <comment ref="L59" authorId="0" shapeId="0" xr:uid="{00000000-0006-0000-3500-00009E050000}">
      <text>
        <r>
          <rPr>
            <b/>
            <sz val="9"/>
            <color indexed="81"/>
            <rFont val="Tahoma"/>
            <family val="2"/>
          </rPr>
          <t>Metric = I_FX_IR_I_EUR_NonBankFinInstSingapore_CurrencySwap_Amount_x000D_
Data Type = Bk_Number 19 - 9_x000D_
Bk_Currency = GBP</t>
        </r>
      </text>
    </comment>
    <comment ref="M59" authorId="0" shapeId="0" xr:uid="{00000000-0006-0000-3500-00009F050000}">
      <text>
        <r>
          <rPr>
            <b/>
            <sz val="9"/>
            <color indexed="81"/>
            <rFont val="Tahoma"/>
            <family val="2"/>
          </rPr>
          <t>Metric = I_FX_IR_I_EUR_NonBankFinInstSingapore_OTCOptions_Amount_x000D_
Data Type = Bk_Number 19 - 9_x000D_
Bk_Currency = GBP</t>
        </r>
      </text>
    </comment>
    <comment ref="N59" authorId="0" shapeId="0" xr:uid="{00000000-0006-0000-3500-0000A0050000}">
      <text>
        <r>
          <rPr>
            <b/>
            <sz val="9"/>
            <color indexed="81"/>
            <rFont val="Tahoma"/>
            <family val="2"/>
          </rPr>
          <t>Metric = I_FX_IR_I_EUR_NonBankFinInstSingapore_ExchTradeOptions_Amount_x000D_
Data Type = Bk_Number 19 - 9_x000D_
Bk_Currency = GBP</t>
        </r>
      </text>
    </comment>
    <comment ref="O59" authorId="0" shapeId="0" xr:uid="{00000000-0006-0000-3500-0000A1050000}">
      <text>
        <r>
          <rPr>
            <b/>
            <sz val="9"/>
            <color indexed="81"/>
            <rFont val="Tahoma"/>
            <family val="2"/>
          </rPr>
          <t>Metric = I_FX_IR_I_EUR_NonBankFinInstSingapore_CurrencyFutures_Amount_x000D_
Data Type = Bk_Number 19 - 9_x000D_
Bk_Currency = GBP</t>
        </r>
      </text>
    </comment>
    <comment ref="P59" authorId="0" shapeId="0" xr:uid="{00000000-0006-0000-3500-0000A2050000}">
      <text>
        <r>
          <rPr>
            <b/>
            <sz val="9"/>
            <color indexed="81"/>
            <rFont val="Tahoma"/>
            <family val="2"/>
          </rPr>
          <t>Metric = I_FX_IR_I_EUR_TotTrans_NonBankCustSingapore_Spot_Amount_x000D_
Data Type = Bk_Number 19 - 9_x000D_
Bk_Currency = GBP</t>
        </r>
      </text>
    </comment>
    <comment ref="Q59" authorId="0" shapeId="0" xr:uid="{00000000-0006-0000-3500-0000A3050000}">
      <text>
        <r>
          <rPr>
            <b/>
            <sz val="9"/>
            <color indexed="81"/>
            <rFont val="Tahoma"/>
            <family val="2"/>
          </rPr>
          <t>Metric = I_FX_IR_I_EUR_TotTrans_NonBankCustSingapore_Forward_Amount_x000D_
Data Type = Bk_Number 19 - 9_x000D_
Bk_Currency = GBP</t>
        </r>
      </text>
    </comment>
    <comment ref="R59" authorId="0" shapeId="0" xr:uid="{00000000-0006-0000-3500-0000A4050000}">
      <text>
        <r>
          <rPr>
            <b/>
            <sz val="9"/>
            <color indexed="81"/>
            <rFont val="Tahoma"/>
            <family val="2"/>
          </rPr>
          <t>Metric = I_FX_IR_I_EUR_TotTrans_NonBankCustSingapore_FxSwap_Amount_x000D_
Data Type = Bk_Number 19 - 9_x000D_
Bk_Currency = GBP</t>
        </r>
      </text>
    </comment>
    <comment ref="S59" authorId="0" shapeId="0" xr:uid="{00000000-0006-0000-3500-0000A5050000}">
      <text>
        <r>
          <rPr>
            <b/>
            <sz val="9"/>
            <color indexed="81"/>
            <rFont val="Tahoma"/>
            <family val="2"/>
          </rPr>
          <t>Metric = I_FX_IR_I_EUR_TotTrans_NonBankCustSingapore_CurrencySwap_Amount_x000D_
Data Type = Bk_Number 19 - 9_x000D_
Bk_Currency = GBP</t>
        </r>
      </text>
    </comment>
    <comment ref="T59" authorId="0" shapeId="0" xr:uid="{00000000-0006-0000-3500-0000A6050000}">
      <text>
        <r>
          <rPr>
            <b/>
            <sz val="9"/>
            <color indexed="81"/>
            <rFont val="Tahoma"/>
            <family val="2"/>
          </rPr>
          <t>Metric = I_FX_IR_I_EUR_TotTrans_NonBankCustSingapore_OTCOptions_Amount_x000D_
Data Type = Bk_Number 19 - 9_x000D_
Bk_Currency = GBP</t>
        </r>
      </text>
    </comment>
    <comment ref="U59" authorId="0" shapeId="0" xr:uid="{00000000-0006-0000-3500-0000A7050000}">
      <text>
        <r>
          <rPr>
            <b/>
            <sz val="9"/>
            <color indexed="81"/>
            <rFont val="Tahoma"/>
            <family val="2"/>
          </rPr>
          <t>Metric = I_FX_IR_I_EUR_TotTrans_NonBankCustSingapore_ExchTradeOptions_Amount_x000D_
Data Type = Bk_Number 19 - 9_x000D_
Bk_Currency = GBP</t>
        </r>
      </text>
    </comment>
    <comment ref="V59" authorId="0" shapeId="0" xr:uid="{00000000-0006-0000-3500-0000A8050000}">
      <text>
        <r>
          <rPr>
            <b/>
            <sz val="9"/>
            <color indexed="81"/>
            <rFont val="Tahoma"/>
            <family val="2"/>
          </rPr>
          <t>Metric = I_FX_IR_I_EUR_TotTrans_NonBankCustSingapore_CurrencyFutures_Amount_x000D_
Data Type = Bk_Number 19 - 9_x000D_
Bk_Currency = GBP</t>
        </r>
      </text>
    </comment>
    <comment ref="W59" authorId="0" shapeId="0" xr:uid="{00000000-0006-0000-3500-0000A9050000}">
      <text>
        <r>
          <rPr>
            <b/>
            <sz val="9"/>
            <color indexed="81"/>
            <rFont val="Tahoma"/>
            <family val="2"/>
          </rPr>
          <t>Metric = I_FX_IR_I_EUR_BankOutsSingapore_Spot_Amount_x000D_
Data Type = Bk_Number 19 - 9_x000D_
Bk_Currency = GBP</t>
        </r>
      </text>
    </comment>
    <comment ref="X59" authorId="0" shapeId="0" xr:uid="{00000000-0006-0000-3500-0000AA050000}">
      <text>
        <r>
          <rPr>
            <b/>
            <sz val="9"/>
            <color indexed="81"/>
            <rFont val="Tahoma"/>
            <family val="2"/>
          </rPr>
          <t>Metric = I_FX_IR_I_EUR_BankOutsSingapore_Forward_Amount_x000D_
Data Type = Bk_Number 19 - 9_x000D_
Bk_Currency = GBP</t>
        </r>
      </text>
    </comment>
    <comment ref="Y59" authorId="0" shapeId="0" xr:uid="{00000000-0006-0000-3500-0000AB050000}">
      <text>
        <r>
          <rPr>
            <b/>
            <sz val="9"/>
            <color indexed="81"/>
            <rFont val="Tahoma"/>
            <family val="2"/>
          </rPr>
          <t>Metric = I_FX_IR_I_EUR_BankOutsSingapore_FxSwap_Amount_x000D_
Data Type = Bk_Number 19 - 9_x000D_
Bk_Currency = GBP</t>
        </r>
      </text>
    </comment>
    <comment ref="Z59" authorId="0" shapeId="0" xr:uid="{00000000-0006-0000-3500-0000AC050000}">
      <text>
        <r>
          <rPr>
            <b/>
            <sz val="9"/>
            <color indexed="81"/>
            <rFont val="Tahoma"/>
            <family val="2"/>
          </rPr>
          <t>Metric = I_FX_IR_I_EUR_BankOutsSingapore_CurrencySwap_Amount_x000D_
Data Type = Bk_Number 19 - 9_x000D_
Bk_Currency = GBP</t>
        </r>
      </text>
    </comment>
    <comment ref="AA59" authorId="0" shapeId="0" xr:uid="{00000000-0006-0000-3500-0000AD050000}">
      <text>
        <r>
          <rPr>
            <b/>
            <sz val="9"/>
            <color indexed="81"/>
            <rFont val="Tahoma"/>
            <family val="2"/>
          </rPr>
          <t>Metric = I_FX_IR_I_EUR_BankOutsSingapore_OTCOptions_Amount_x000D_
Data Type = Bk_Number 19 - 9_x000D_
Bk_Currency = GBP</t>
        </r>
      </text>
    </comment>
    <comment ref="AB59" authorId="0" shapeId="0" xr:uid="{00000000-0006-0000-3500-0000AE050000}">
      <text>
        <r>
          <rPr>
            <b/>
            <sz val="9"/>
            <color indexed="81"/>
            <rFont val="Tahoma"/>
            <family val="2"/>
          </rPr>
          <t>Metric = I_FX_IR_I_EUR_BankOutsSingapore_ExchTradeOptions_Amount_x000D_
Data Type = Bk_Number 19 - 9_x000D_
Bk_Currency = GBP</t>
        </r>
      </text>
    </comment>
    <comment ref="AC59" authorId="0" shapeId="0" xr:uid="{00000000-0006-0000-3500-0000AF050000}">
      <text>
        <r>
          <rPr>
            <b/>
            <sz val="9"/>
            <color indexed="81"/>
            <rFont val="Tahoma"/>
            <family val="2"/>
          </rPr>
          <t>Metric = I_FX_IR_I_EUR_BankOutsSingapore_CurrencyFutures_Amount_x000D_
Data Type = Bk_Number 19 - 9_x000D_
Bk_Currency = GBP</t>
        </r>
      </text>
    </comment>
    <comment ref="AD59" authorId="0" shapeId="0" xr:uid="{00000000-0006-0000-3500-0000B0050000}">
      <text>
        <r>
          <rPr>
            <b/>
            <sz val="9"/>
            <color indexed="81"/>
            <rFont val="Tahoma"/>
            <family val="2"/>
          </rPr>
          <t>Metric = I_FX_IR_I_EUR_NonBankFinInstOutsSingapore_Spot_Amount_x000D_
Data Type = Bk_Number 19 - 9_x000D_
Bk_Currency = GBP</t>
        </r>
      </text>
    </comment>
    <comment ref="AE59" authorId="0" shapeId="0" xr:uid="{00000000-0006-0000-3500-0000B1050000}">
      <text>
        <r>
          <rPr>
            <b/>
            <sz val="9"/>
            <color indexed="81"/>
            <rFont val="Tahoma"/>
            <family val="2"/>
          </rPr>
          <t>Metric = I_FX_IR_I_EUR_NonBankFinInstOutsSingapore_Forward_Amount_x000D_
Data Type = Bk_Number 19 - 9_x000D_
Bk_Currency = GBP</t>
        </r>
      </text>
    </comment>
    <comment ref="AF59" authorId="0" shapeId="0" xr:uid="{00000000-0006-0000-3500-0000B2050000}">
      <text>
        <r>
          <rPr>
            <b/>
            <sz val="9"/>
            <color indexed="81"/>
            <rFont val="Tahoma"/>
            <family val="2"/>
          </rPr>
          <t>Metric = I_FX_IR_I_EUR_NonBankFinInstOutsSingapore_FxSwap_Amount_x000D_
Data Type = Bk_Number 19 - 9_x000D_
Bk_Currency = GBP</t>
        </r>
      </text>
    </comment>
    <comment ref="AG59" authorId="0" shapeId="0" xr:uid="{00000000-0006-0000-3500-0000B3050000}">
      <text>
        <r>
          <rPr>
            <b/>
            <sz val="9"/>
            <color indexed="81"/>
            <rFont val="Tahoma"/>
            <family val="2"/>
          </rPr>
          <t>Metric = I_FX_IR_I_EUR_NonBankFinInstOutsSingapore_CurrencySwap_Amount_x000D_
Data Type = Bk_Number 19 - 9_x000D_
Bk_Currency = GBP</t>
        </r>
      </text>
    </comment>
    <comment ref="AH59" authorId="0" shapeId="0" xr:uid="{00000000-0006-0000-3500-0000B4050000}">
      <text>
        <r>
          <rPr>
            <b/>
            <sz val="9"/>
            <color indexed="81"/>
            <rFont val="Tahoma"/>
            <family val="2"/>
          </rPr>
          <t>Metric = I_FX_IR_I_EUR_NonBankFinInstOutsSingapore_OTCOptions_Amount_x000D_
Data Type = Bk_Number 19 - 9_x000D_
Bk_Currency = GBP</t>
        </r>
      </text>
    </comment>
    <comment ref="AI59" authorId="0" shapeId="0" xr:uid="{00000000-0006-0000-3500-0000B5050000}">
      <text>
        <r>
          <rPr>
            <b/>
            <sz val="9"/>
            <color indexed="81"/>
            <rFont val="Tahoma"/>
            <family val="2"/>
          </rPr>
          <t>Metric = I_FX_IR_I_EUR_NonBankFinInstOutsSingapore_ExchTradeOptions_Amount_x000D_
Data Type = Bk_Number 19 - 9_x000D_
Bk_Currency = GBP</t>
        </r>
      </text>
    </comment>
    <comment ref="AJ59" authorId="0" shapeId="0" xr:uid="{00000000-0006-0000-3500-0000B6050000}">
      <text>
        <r>
          <rPr>
            <b/>
            <sz val="9"/>
            <color indexed="81"/>
            <rFont val="Tahoma"/>
            <family val="2"/>
          </rPr>
          <t>Metric = I_FX_IR_I_EUR_NonBankFinInstOutsSingapore_CurrencyFutures_Amount_x000D_
Data Type = Bk_Number 19 - 9_x000D_
Bk_Currency = GBP</t>
        </r>
      </text>
    </comment>
    <comment ref="AK59" authorId="0" shapeId="0" xr:uid="{00000000-0006-0000-3500-0000B7050000}">
      <text>
        <r>
          <rPr>
            <b/>
            <sz val="9"/>
            <color indexed="81"/>
            <rFont val="Tahoma"/>
            <family val="2"/>
          </rPr>
          <t>Metric = I_FX_IR_I_EUR_NonFinCustOutsSingapore_Spot_Amount_x000D_
Data Type = Bk_Number 19 - 9_x000D_
Bk_Currency = GBP</t>
        </r>
      </text>
    </comment>
    <comment ref="AL59" authorId="0" shapeId="0" xr:uid="{00000000-0006-0000-3500-0000B8050000}">
      <text>
        <r>
          <rPr>
            <b/>
            <sz val="9"/>
            <color indexed="81"/>
            <rFont val="Tahoma"/>
            <family val="2"/>
          </rPr>
          <t>Metric = I_FX_IR_I_EUR_NonFinCustOutsSingapore_Forward_Amount_x000D_
Data Type = Bk_Number 19 - 9_x000D_
Bk_Currency = GBP</t>
        </r>
      </text>
    </comment>
    <comment ref="AM59" authorId="0" shapeId="0" xr:uid="{00000000-0006-0000-3500-0000B9050000}">
      <text>
        <r>
          <rPr>
            <b/>
            <sz val="9"/>
            <color indexed="81"/>
            <rFont val="Tahoma"/>
            <family val="2"/>
          </rPr>
          <t>Metric = I_FX_IR_I_EUR_NonFinCustOutsSingapore_FxSwap_Amount_x000D_
Data Type = Bk_Number 19 - 9_x000D_
Bk_Currency = GBP</t>
        </r>
      </text>
    </comment>
    <comment ref="AN59" authorId="0" shapeId="0" xr:uid="{00000000-0006-0000-3500-0000BA050000}">
      <text>
        <r>
          <rPr>
            <b/>
            <sz val="9"/>
            <color indexed="81"/>
            <rFont val="Tahoma"/>
            <family val="2"/>
          </rPr>
          <t>Metric = I_FX_IR_I_EUR_NonFinCustOutsSingapore_CurrencySwap_Amount_x000D_
Data Type = Bk_Number 19 - 9_x000D_
Bk_Currency = GBP</t>
        </r>
      </text>
    </comment>
    <comment ref="AO59" authorId="0" shapeId="0" xr:uid="{00000000-0006-0000-3500-0000BB050000}">
      <text>
        <r>
          <rPr>
            <b/>
            <sz val="9"/>
            <color indexed="81"/>
            <rFont val="Tahoma"/>
            <family val="2"/>
          </rPr>
          <t>Metric = I_FX_IR_I_EUR_NonFinCustOutsSingapore_OTCOptions_Amount_x000D_
Data Type = Bk_Number 19 - 9_x000D_
Bk_Currency = GBP</t>
        </r>
      </text>
    </comment>
    <comment ref="AP59" authorId="0" shapeId="0" xr:uid="{00000000-0006-0000-3500-0000BC050000}">
      <text>
        <r>
          <rPr>
            <b/>
            <sz val="9"/>
            <color indexed="81"/>
            <rFont val="Tahoma"/>
            <family val="2"/>
          </rPr>
          <t>Metric = I_FX_IR_I_EUR_NonFinCustOutsSingapore_ExchTradeOptions_Amount_x000D_
Data Type = Bk_Number 19 - 9_x000D_
Bk_Currency = GBP</t>
        </r>
      </text>
    </comment>
    <comment ref="AQ59" authorId="0" shapeId="0" xr:uid="{00000000-0006-0000-3500-0000BD050000}">
      <text>
        <r>
          <rPr>
            <b/>
            <sz val="9"/>
            <color indexed="81"/>
            <rFont val="Tahoma"/>
            <family val="2"/>
          </rPr>
          <t>Metric = I_FX_IR_I_EUR_NonFinCustOutsSingapore_CurrencyFutures_Amount_x000D_
Data Type = Bk_Number 19 - 9_x000D_
Bk_Currency = GBP</t>
        </r>
      </text>
    </comment>
    <comment ref="B60" authorId="0" shapeId="0" xr:uid="{00000000-0006-0000-3500-0000BE050000}">
      <text>
        <r>
          <rPr>
            <b/>
            <sz val="9"/>
            <color indexed="81"/>
            <rFont val="Tahoma"/>
            <family val="2"/>
          </rPr>
          <t>Metric = I_FX_IR_I_EUR_BankSingapore_Spot_Amount_x000D_
Data Type = Bk_Number 19 - 9_x000D_
Bk_Currency = JPY</t>
        </r>
      </text>
    </comment>
    <comment ref="C60" authorId="0" shapeId="0" xr:uid="{00000000-0006-0000-3500-0000BF050000}">
      <text>
        <r>
          <rPr>
            <b/>
            <sz val="9"/>
            <color indexed="81"/>
            <rFont val="Tahoma"/>
            <family val="2"/>
          </rPr>
          <t>Metric = I_FX_IR_I_EUR_BankSingapore_Forward_Amount_x000D_
Data Type = Bk_Number 19 - 9_x000D_
Bk_Currency = JPY</t>
        </r>
      </text>
    </comment>
    <comment ref="D60" authorId="0" shapeId="0" xr:uid="{00000000-0006-0000-3500-0000C0050000}">
      <text>
        <r>
          <rPr>
            <b/>
            <sz val="9"/>
            <color indexed="81"/>
            <rFont val="Tahoma"/>
            <family val="2"/>
          </rPr>
          <t>Metric = I_FX_IR_I_EUR_BankSingapore_FxSwap_Amount_x000D_
Data Type = Bk_Number 19 - 9_x000D_
Bk_Currency = JPY</t>
        </r>
      </text>
    </comment>
    <comment ref="E60" authorId="0" shapeId="0" xr:uid="{00000000-0006-0000-3500-0000C1050000}">
      <text>
        <r>
          <rPr>
            <b/>
            <sz val="9"/>
            <color indexed="81"/>
            <rFont val="Tahoma"/>
            <family val="2"/>
          </rPr>
          <t>Metric = I_FX_IR_I_EUR_BankSingapore_CurrencySwap_Amount_x000D_
Data Type = Bk_Number 19 - 9_x000D_
Bk_Currency = JPY</t>
        </r>
      </text>
    </comment>
    <comment ref="F60" authorId="0" shapeId="0" xr:uid="{00000000-0006-0000-3500-0000C2050000}">
      <text>
        <r>
          <rPr>
            <b/>
            <sz val="9"/>
            <color indexed="81"/>
            <rFont val="Tahoma"/>
            <family val="2"/>
          </rPr>
          <t>Metric = I_FX_IR_I_EUR_BankSingapore_OTCOptions_Amount_x000D_
Data Type = Bk_Number 19 - 9_x000D_
Bk_Currency = JPY</t>
        </r>
      </text>
    </comment>
    <comment ref="G60" authorId="0" shapeId="0" xr:uid="{00000000-0006-0000-3500-0000C3050000}">
      <text>
        <r>
          <rPr>
            <b/>
            <sz val="9"/>
            <color indexed="81"/>
            <rFont val="Tahoma"/>
            <family val="2"/>
          </rPr>
          <t>Metric = I_FX_IR_I_EUR_BankSingapore_ExchTradeOptions_Amount_x000D_
Data Type = Bk_Number 19 - 9_x000D_
Bk_Currency = JPY</t>
        </r>
      </text>
    </comment>
    <comment ref="H60" authorId="0" shapeId="0" xr:uid="{00000000-0006-0000-3500-0000C4050000}">
      <text>
        <r>
          <rPr>
            <b/>
            <sz val="9"/>
            <color indexed="81"/>
            <rFont val="Tahoma"/>
            <family val="2"/>
          </rPr>
          <t>Metric = I_FX_IR_I_EUR_BankSingapore_CurrencyFutures_Amount_x000D_
Data Type = Bk_Number 19 - 9_x000D_
Bk_Currency = JPY</t>
        </r>
      </text>
    </comment>
    <comment ref="I60" authorId="0" shapeId="0" xr:uid="{00000000-0006-0000-3500-0000C5050000}">
      <text>
        <r>
          <rPr>
            <b/>
            <sz val="9"/>
            <color indexed="81"/>
            <rFont val="Tahoma"/>
            <family val="2"/>
          </rPr>
          <t>Metric = I_FX_IR_I_EUR_NonBankFinInstSingapore_Spot_Amount_x000D_
Data Type = Bk_Number 19 - 9_x000D_
Bk_Currency = JPY</t>
        </r>
      </text>
    </comment>
    <comment ref="J60" authorId="0" shapeId="0" xr:uid="{00000000-0006-0000-3500-0000C6050000}">
      <text>
        <r>
          <rPr>
            <b/>
            <sz val="9"/>
            <color indexed="81"/>
            <rFont val="Tahoma"/>
            <family val="2"/>
          </rPr>
          <t>Metric = I_FX_IR_I_EUR_NonBankFinInstSingapore_Forward_Amount_x000D_
Data Type = Bk_Number 19 - 9_x000D_
Bk_Currency = JPY</t>
        </r>
      </text>
    </comment>
    <comment ref="K60" authorId="0" shapeId="0" xr:uid="{00000000-0006-0000-3500-0000C7050000}">
      <text>
        <r>
          <rPr>
            <b/>
            <sz val="9"/>
            <color indexed="81"/>
            <rFont val="Tahoma"/>
            <family val="2"/>
          </rPr>
          <t>Metric = I_FX_IR_I_EUR_NonBankFinInstSingapore_FxSwap_Amount_x000D_
Data Type = Bk_Number 19 - 9_x000D_
Bk_Currency = JPY</t>
        </r>
      </text>
    </comment>
    <comment ref="L60" authorId="0" shapeId="0" xr:uid="{00000000-0006-0000-3500-0000C8050000}">
      <text>
        <r>
          <rPr>
            <b/>
            <sz val="9"/>
            <color indexed="81"/>
            <rFont val="Tahoma"/>
            <family val="2"/>
          </rPr>
          <t>Metric = I_FX_IR_I_EUR_NonBankFinInstSingapore_CurrencySwap_Amount_x000D_
Data Type = Bk_Number 19 - 9_x000D_
Bk_Currency = JPY</t>
        </r>
      </text>
    </comment>
    <comment ref="M60" authorId="0" shapeId="0" xr:uid="{00000000-0006-0000-3500-0000C9050000}">
      <text>
        <r>
          <rPr>
            <b/>
            <sz val="9"/>
            <color indexed="81"/>
            <rFont val="Tahoma"/>
            <family val="2"/>
          </rPr>
          <t>Metric = I_FX_IR_I_EUR_NonBankFinInstSingapore_OTCOptions_Amount_x000D_
Data Type = Bk_Number 19 - 9_x000D_
Bk_Currency = JPY</t>
        </r>
      </text>
    </comment>
    <comment ref="N60" authorId="0" shapeId="0" xr:uid="{00000000-0006-0000-3500-0000CA050000}">
      <text>
        <r>
          <rPr>
            <b/>
            <sz val="9"/>
            <color indexed="81"/>
            <rFont val="Tahoma"/>
            <family val="2"/>
          </rPr>
          <t>Metric = I_FX_IR_I_EUR_NonBankFinInstSingapore_ExchTradeOptions_Amount_x000D_
Data Type = Bk_Number 19 - 9_x000D_
Bk_Currency = JPY</t>
        </r>
      </text>
    </comment>
    <comment ref="O60" authorId="0" shapeId="0" xr:uid="{00000000-0006-0000-3500-0000CB050000}">
      <text>
        <r>
          <rPr>
            <b/>
            <sz val="9"/>
            <color indexed="81"/>
            <rFont val="Tahoma"/>
            <family val="2"/>
          </rPr>
          <t>Metric = I_FX_IR_I_EUR_NonBankFinInstSingapore_CurrencyFutures_Amount_x000D_
Data Type = Bk_Number 19 - 9_x000D_
Bk_Currency = JPY</t>
        </r>
      </text>
    </comment>
    <comment ref="P60" authorId="0" shapeId="0" xr:uid="{00000000-0006-0000-3500-0000CC050000}">
      <text>
        <r>
          <rPr>
            <b/>
            <sz val="9"/>
            <color indexed="81"/>
            <rFont val="Tahoma"/>
            <family val="2"/>
          </rPr>
          <t>Metric = I_FX_IR_I_EUR_TotTrans_NonBankCustSingapore_Spot_Amount_x000D_
Data Type = Bk_Number 19 - 9_x000D_
Bk_Currency = JPY</t>
        </r>
      </text>
    </comment>
    <comment ref="Q60" authorId="0" shapeId="0" xr:uid="{00000000-0006-0000-3500-0000CD050000}">
      <text>
        <r>
          <rPr>
            <b/>
            <sz val="9"/>
            <color indexed="81"/>
            <rFont val="Tahoma"/>
            <family val="2"/>
          </rPr>
          <t>Metric = I_FX_IR_I_EUR_TotTrans_NonBankCustSingapore_Forward_Amount_x000D_
Data Type = Bk_Number 19 - 9_x000D_
Bk_Currency = JPY</t>
        </r>
      </text>
    </comment>
    <comment ref="R60" authorId="0" shapeId="0" xr:uid="{00000000-0006-0000-3500-0000CE050000}">
      <text>
        <r>
          <rPr>
            <b/>
            <sz val="9"/>
            <color indexed="81"/>
            <rFont val="Tahoma"/>
            <family val="2"/>
          </rPr>
          <t>Metric = I_FX_IR_I_EUR_TotTrans_NonBankCustSingapore_FxSwap_Amount_x000D_
Data Type = Bk_Number 19 - 9_x000D_
Bk_Currency = JPY</t>
        </r>
      </text>
    </comment>
    <comment ref="S60" authorId="0" shapeId="0" xr:uid="{00000000-0006-0000-3500-0000CF050000}">
      <text>
        <r>
          <rPr>
            <b/>
            <sz val="9"/>
            <color indexed="81"/>
            <rFont val="Tahoma"/>
            <family val="2"/>
          </rPr>
          <t>Metric = I_FX_IR_I_EUR_TotTrans_NonBankCustSingapore_CurrencySwap_Amount_x000D_
Data Type = Bk_Number 19 - 9_x000D_
Bk_Currency = JPY</t>
        </r>
      </text>
    </comment>
    <comment ref="T60" authorId="0" shapeId="0" xr:uid="{00000000-0006-0000-3500-0000D0050000}">
      <text>
        <r>
          <rPr>
            <b/>
            <sz val="9"/>
            <color indexed="81"/>
            <rFont val="Tahoma"/>
            <family val="2"/>
          </rPr>
          <t>Metric = I_FX_IR_I_EUR_TotTrans_NonBankCustSingapore_OTCOptions_Amount_x000D_
Data Type = Bk_Number 19 - 9_x000D_
Bk_Currency = JPY</t>
        </r>
      </text>
    </comment>
    <comment ref="U60" authorId="0" shapeId="0" xr:uid="{00000000-0006-0000-3500-0000D1050000}">
      <text>
        <r>
          <rPr>
            <b/>
            <sz val="9"/>
            <color indexed="81"/>
            <rFont val="Tahoma"/>
            <family val="2"/>
          </rPr>
          <t>Metric = I_FX_IR_I_EUR_TotTrans_NonBankCustSingapore_ExchTradeOptions_Amount_x000D_
Data Type = Bk_Number 19 - 9_x000D_
Bk_Currency = JPY</t>
        </r>
      </text>
    </comment>
    <comment ref="V60" authorId="0" shapeId="0" xr:uid="{00000000-0006-0000-3500-0000D2050000}">
      <text>
        <r>
          <rPr>
            <b/>
            <sz val="9"/>
            <color indexed="81"/>
            <rFont val="Tahoma"/>
            <family val="2"/>
          </rPr>
          <t>Metric = I_FX_IR_I_EUR_TotTrans_NonBankCustSingapore_CurrencyFutures_Amount_x000D_
Data Type = Bk_Number 19 - 9_x000D_
Bk_Currency = JPY</t>
        </r>
      </text>
    </comment>
    <comment ref="W60" authorId="0" shapeId="0" xr:uid="{00000000-0006-0000-3500-0000D3050000}">
      <text>
        <r>
          <rPr>
            <b/>
            <sz val="9"/>
            <color indexed="81"/>
            <rFont val="Tahoma"/>
            <family val="2"/>
          </rPr>
          <t>Metric = I_FX_IR_I_EUR_BankOutsSingapore_Spot_Amount_x000D_
Data Type = Bk_Number 19 - 9_x000D_
Bk_Currency = JPY</t>
        </r>
      </text>
    </comment>
    <comment ref="X60" authorId="0" shapeId="0" xr:uid="{00000000-0006-0000-3500-0000D4050000}">
      <text>
        <r>
          <rPr>
            <b/>
            <sz val="9"/>
            <color indexed="81"/>
            <rFont val="Tahoma"/>
            <family val="2"/>
          </rPr>
          <t>Metric = I_FX_IR_I_EUR_BankOutsSingapore_Forward_Amount_x000D_
Data Type = Bk_Number 19 - 9_x000D_
Bk_Currency = JPY</t>
        </r>
      </text>
    </comment>
    <comment ref="Y60" authorId="0" shapeId="0" xr:uid="{00000000-0006-0000-3500-0000D5050000}">
      <text>
        <r>
          <rPr>
            <b/>
            <sz val="9"/>
            <color indexed="81"/>
            <rFont val="Tahoma"/>
            <family val="2"/>
          </rPr>
          <t>Metric = I_FX_IR_I_EUR_BankOutsSingapore_FxSwap_Amount_x000D_
Data Type = Bk_Number 19 - 9_x000D_
Bk_Currency = JPY</t>
        </r>
      </text>
    </comment>
    <comment ref="Z60" authorId="0" shapeId="0" xr:uid="{00000000-0006-0000-3500-0000D6050000}">
      <text>
        <r>
          <rPr>
            <b/>
            <sz val="9"/>
            <color indexed="81"/>
            <rFont val="Tahoma"/>
            <family val="2"/>
          </rPr>
          <t>Metric = I_FX_IR_I_EUR_BankOutsSingapore_CurrencySwap_Amount_x000D_
Data Type = Bk_Number 19 - 9_x000D_
Bk_Currency = JPY</t>
        </r>
      </text>
    </comment>
    <comment ref="AA60" authorId="0" shapeId="0" xr:uid="{00000000-0006-0000-3500-0000D7050000}">
      <text>
        <r>
          <rPr>
            <b/>
            <sz val="9"/>
            <color indexed="81"/>
            <rFont val="Tahoma"/>
            <family val="2"/>
          </rPr>
          <t>Metric = I_FX_IR_I_EUR_BankOutsSingapore_OTCOptions_Amount_x000D_
Data Type = Bk_Number 19 - 9_x000D_
Bk_Currency = JPY</t>
        </r>
      </text>
    </comment>
    <comment ref="AB60" authorId="0" shapeId="0" xr:uid="{00000000-0006-0000-3500-0000D8050000}">
      <text>
        <r>
          <rPr>
            <b/>
            <sz val="9"/>
            <color indexed="81"/>
            <rFont val="Tahoma"/>
            <family val="2"/>
          </rPr>
          <t>Metric = I_FX_IR_I_EUR_BankOutsSingapore_ExchTradeOptions_Amount_x000D_
Data Type = Bk_Number 19 - 9_x000D_
Bk_Currency = JPY</t>
        </r>
      </text>
    </comment>
    <comment ref="AC60" authorId="0" shapeId="0" xr:uid="{00000000-0006-0000-3500-0000D9050000}">
      <text>
        <r>
          <rPr>
            <b/>
            <sz val="9"/>
            <color indexed="81"/>
            <rFont val="Tahoma"/>
            <family val="2"/>
          </rPr>
          <t>Metric = I_FX_IR_I_EUR_BankOutsSingapore_CurrencyFutures_Amount_x000D_
Data Type = Bk_Number 19 - 9_x000D_
Bk_Currency = JPY</t>
        </r>
      </text>
    </comment>
    <comment ref="AD60" authorId="0" shapeId="0" xr:uid="{00000000-0006-0000-3500-0000DA050000}">
      <text>
        <r>
          <rPr>
            <b/>
            <sz val="9"/>
            <color indexed="81"/>
            <rFont val="Tahoma"/>
            <family val="2"/>
          </rPr>
          <t>Metric = I_FX_IR_I_EUR_NonBankFinInstOutsSingapore_Spot_Amount_x000D_
Data Type = Bk_Number 19 - 9_x000D_
Bk_Currency = JPY</t>
        </r>
      </text>
    </comment>
    <comment ref="AE60" authorId="0" shapeId="0" xr:uid="{00000000-0006-0000-3500-0000DB050000}">
      <text>
        <r>
          <rPr>
            <b/>
            <sz val="9"/>
            <color indexed="81"/>
            <rFont val="Tahoma"/>
            <family val="2"/>
          </rPr>
          <t>Metric = I_FX_IR_I_EUR_NonBankFinInstOutsSingapore_Forward_Amount_x000D_
Data Type = Bk_Number 19 - 9_x000D_
Bk_Currency = JPY</t>
        </r>
      </text>
    </comment>
    <comment ref="AF60" authorId="0" shapeId="0" xr:uid="{00000000-0006-0000-3500-0000DC050000}">
      <text>
        <r>
          <rPr>
            <b/>
            <sz val="9"/>
            <color indexed="81"/>
            <rFont val="Tahoma"/>
            <family val="2"/>
          </rPr>
          <t>Metric = I_FX_IR_I_EUR_NonBankFinInstOutsSingapore_FxSwap_Amount_x000D_
Data Type = Bk_Number 19 - 9_x000D_
Bk_Currency = JPY</t>
        </r>
      </text>
    </comment>
    <comment ref="AG60" authorId="0" shapeId="0" xr:uid="{00000000-0006-0000-3500-0000DD050000}">
      <text>
        <r>
          <rPr>
            <b/>
            <sz val="9"/>
            <color indexed="81"/>
            <rFont val="Tahoma"/>
            <family val="2"/>
          </rPr>
          <t>Metric = I_FX_IR_I_EUR_NonBankFinInstOutsSingapore_CurrencySwap_Amount_x000D_
Data Type = Bk_Number 19 - 9_x000D_
Bk_Currency = JPY</t>
        </r>
      </text>
    </comment>
    <comment ref="AH60" authorId="0" shapeId="0" xr:uid="{00000000-0006-0000-3500-0000DE050000}">
      <text>
        <r>
          <rPr>
            <b/>
            <sz val="9"/>
            <color indexed="81"/>
            <rFont val="Tahoma"/>
            <family val="2"/>
          </rPr>
          <t>Metric = I_FX_IR_I_EUR_NonBankFinInstOutsSingapore_OTCOptions_Amount_x000D_
Data Type = Bk_Number 19 - 9_x000D_
Bk_Currency = JPY</t>
        </r>
      </text>
    </comment>
    <comment ref="AI60" authorId="0" shapeId="0" xr:uid="{00000000-0006-0000-3500-0000DF050000}">
      <text>
        <r>
          <rPr>
            <b/>
            <sz val="9"/>
            <color indexed="81"/>
            <rFont val="Tahoma"/>
            <family val="2"/>
          </rPr>
          <t>Metric = I_FX_IR_I_EUR_NonBankFinInstOutsSingapore_ExchTradeOptions_Amount_x000D_
Data Type = Bk_Number 19 - 9_x000D_
Bk_Currency = JPY</t>
        </r>
      </text>
    </comment>
    <comment ref="AJ60" authorId="0" shapeId="0" xr:uid="{00000000-0006-0000-3500-0000E0050000}">
      <text>
        <r>
          <rPr>
            <b/>
            <sz val="9"/>
            <color indexed="81"/>
            <rFont val="Tahoma"/>
            <family val="2"/>
          </rPr>
          <t>Metric = I_FX_IR_I_EUR_NonBankFinInstOutsSingapore_CurrencyFutures_Amount_x000D_
Data Type = Bk_Number 19 - 9_x000D_
Bk_Currency = JPY</t>
        </r>
      </text>
    </comment>
    <comment ref="AK60" authorId="0" shapeId="0" xr:uid="{00000000-0006-0000-3500-0000E1050000}">
      <text>
        <r>
          <rPr>
            <b/>
            <sz val="9"/>
            <color indexed="81"/>
            <rFont val="Tahoma"/>
            <family val="2"/>
          </rPr>
          <t>Metric = I_FX_IR_I_EUR_NonFinCustOutsSingapore_Spot_Amount_x000D_
Data Type = Bk_Number 19 - 9_x000D_
Bk_Currency = JPY</t>
        </r>
      </text>
    </comment>
    <comment ref="AL60" authorId="0" shapeId="0" xr:uid="{00000000-0006-0000-3500-0000E2050000}">
      <text>
        <r>
          <rPr>
            <b/>
            <sz val="9"/>
            <color indexed="81"/>
            <rFont val="Tahoma"/>
            <family val="2"/>
          </rPr>
          <t>Metric = I_FX_IR_I_EUR_NonFinCustOutsSingapore_Forward_Amount_x000D_
Data Type = Bk_Number 19 - 9_x000D_
Bk_Currency = JPY</t>
        </r>
      </text>
    </comment>
    <comment ref="AM60" authorId="0" shapeId="0" xr:uid="{00000000-0006-0000-3500-0000E3050000}">
      <text>
        <r>
          <rPr>
            <b/>
            <sz val="9"/>
            <color indexed="81"/>
            <rFont val="Tahoma"/>
            <family val="2"/>
          </rPr>
          <t>Metric = I_FX_IR_I_EUR_NonFinCustOutsSingapore_FxSwap_Amount_x000D_
Data Type = Bk_Number 19 - 9_x000D_
Bk_Currency = JPY</t>
        </r>
      </text>
    </comment>
    <comment ref="AN60" authorId="0" shapeId="0" xr:uid="{00000000-0006-0000-3500-0000E4050000}">
      <text>
        <r>
          <rPr>
            <b/>
            <sz val="9"/>
            <color indexed="81"/>
            <rFont val="Tahoma"/>
            <family val="2"/>
          </rPr>
          <t>Metric = I_FX_IR_I_EUR_NonFinCustOutsSingapore_CurrencySwap_Amount_x000D_
Data Type = Bk_Number 19 - 9_x000D_
Bk_Currency = JPY</t>
        </r>
      </text>
    </comment>
    <comment ref="AO60" authorId="0" shapeId="0" xr:uid="{00000000-0006-0000-3500-0000E5050000}">
      <text>
        <r>
          <rPr>
            <b/>
            <sz val="9"/>
            <color indexed="81"/>
            <rFont val="Tahoma"/>
            <family val="2"/>
          </rPr>
          <t>Metric = I_FX_IR_I_EUR_NonFinCustOutsSingapore_OTCOptions_Amount_x000D_
Data Type = Bk_Number 19 - 9_x000D_
Bk_Currency = JPY</t>
        </r>
      </text>
    </comment>
    <comment ref="AP60" authorId="0" shapeId="0" xr:uid="{00000000-0006-0000-3500-0000E6050000}">
      <text>
        <r>
          <rPr>
            <b/>
            <sz val="9"/>
            <color indexed="81"/>
            <rFont val="Tahoma"/>
            <family val="2"/>
          </rPr>
          <t>Metric = I_FX_IR_I_EUR_NonFinCustOutsSingapore_ExchTradeOptions_Amount_x000D_
Data Type = Bk_Number 19 - 9_x000D_
Bk_Currency = JPY</t>
        </r>
      </text>
    </comment>
    <comment ref="AQ60" authorId="0" shapeId="0" xr:uid="{00000000-0006-0000-3500-0000E7050000}">
      <text>
        <r>
          <rPr>
            <b/>
            <sz val="9"/>
            <color indexed="81"/>
            <rFont val="Tahoma"/>
            <family val="2"/>
          </rPr>
          <t>Metric = I_FX_IR_I_EUR_NonFinCustOutsSingapore_CurrencyFutures_Amount_x000D_
Data Type = Bk_Number 19 - 9_x000D_
Bk_Currency = JPY</t>
        </r>
      </text>
    </comment>
    <comment ref="B61" authorId="2" shapeId="0" xr:uid="{00000000-0006-0000-3500-0000E8050000}">
      <text>
        <r>
          <rPr>
            <b/>
            <sz val="9"/>
            <color indexed="81"/>
            <rFont val="Tahoma"/>
            <family val="2"/>
          </rPr>
          <t>Metric = I_FX_IR_I_EUR_BankSingapore_Spot_Amount_x000D_
Data Type = Bk_Number 19 - 9_x000D_
Bk_OtherCurrencies = RMB</t>
        </r>
      </text>
    </comment>
    <comment ref="C61" authorId="2" shapeId="0" xr:uid="{00000000-0006-0000-3500-0000E9050000}">
      <text>
        <r>
          <rPr>
            <b/>
            <sz val="9"/>
            <color indexed="81"/>
            <rFont val="Tahoma"/>
            <family val="2"/>
          </rPr>
          <t>Metric = I_FX_IR_I_EUR_BankSingapore_Forward_Amount_x000D_
Data Type = Bk_Number 19 - 9_x000D_
Bk_OtherCurrencies = RMB</t>
        </r>
      </text>
    </comment>
    <comment ref="D61" authorId="2" shapeId="0" xr:uid="{00000000-0006-0000-3500-0000EA050000}">
      <text>
        <r>
          <rPr>
            <b/>
            <sz val="9"/>
            <color indexed="81"/>
            <rFont val="Tahoma"/>
            <family val="2"/>
          </rPr>
          <t>Metric = I_FX_IR_I_EUR_BankSingapore_FxSwap_Amount_x000D_
Data Type = Bk_Number 19 - 9_x000D_
Bk_OtherCurrencies = RMB</t>
        </r>
      </text>
    </comment>
    <comment ref="E61" authorId="2" shapeId="0" xr:uid="{00000000-0006-0000-3500-0000EB050000}">
      <text>
        <r>
          <rPr>
            <b/>
            <sz val="9"/>
            <color indexed="81"/>
            <rFont val="Tahoma"/>
            <family val="2"/>
          </rPr>
          <t>Metric = I_FX_IR_I_EUR_BankSingapore_CurrencySwap_Amount_x000D_
Data Type = Bk_Number 19 - 9_x000D_
Bk_OtherCurrencies = RMB</t>
        </r>
      </text>
    </comment>
    <comment ref="F61" authorId="2" shapeId="0" xr:uid="{00000000-0006-0000-3500-0000EC050000}">
      <text>
        <r>
          <rPr>
            <b/>
            <sz val="9"/>
            <color indexed="81"/>
            <rFont val="Tahoma"/>
            <family val="2"/>
          </rPr>
          <t>Metric = I_FX_IR_I_EUR_BankSingapore_OTCOptions_Amount_x000D_
Data Type = Bk_Number 19 - 9_x000D_
Bk_OtherCurrencies = RMB</t>
        </r>
      </text>
    </comment>
    <comment ref="G61" authorId="2" shapeId="0" xr:uid="{00000000-0006-0000-3500-0000ED050000}">
      <text>
        <r>
          <rPr>
            <b/>
            <sz val="9"/>
            <color indexed="81"/>
            <rFont val="Tahoma"/>
            <family val="2"/>
          </rPr>
          <t>Metric = I_FX_IR_I_EUR_BankSingapore_ExchTradeOptions_Amount_x000D_
Data Type = Bk_Number 19 - 9_x000D_
Bk_OtherCurrencies = RMB</t>
        </r>
      </text>
    </comment>
    <comment ref="H61" authorId="2" shapeId="0" xr:uid="{00000000-0006-0000-3500-0000EE050000}">
      <text>
        <r>
          <rPr>
            <b/>
            <sz val="9"/>
            <color indexed="81"/>
            <rFont val="Tahoma"/>
            <family val="2"/>
          </rPr>
          <t>Metric = I_FX_IR_I_EUR_BankSingapore_CurrencyFutures_Amount_x000D_
Data Type = Bk_Number 19 - 9_x000D_
Bk_OtherCurrencies = RMB</t>
        </r>
      </text>
    </comment>
    <comment ref="I61" authorId="2" shapeId="0" xr:uid="{00000000-0006-0000-3500-0000EF050000}">
      <text>
        <r>
          <rPr>
            <b/>
            <sz val="9"/>
            <color indexed="81"/>
            <rFont val="Tahoma"/>
            <family val="2"/>
          </rPr>
          <t>Metric = I_FX_IR_I_EUR_NonBankFinInstSingapore_Spot_Amount_x000D_
Data Type = Bk_Number 19 - 9_x000D_
Bk_OtherCurrencies = RMB</t>
        </r>
      </text>
    </comment>
    <comment ref="J61" authorId="2" shapeId="0" xr:uid="{00000000-0006-0000-3500-0000F0050000}">
      <text>
        <r>
          <rPr>
            <b/>
            <sz val="9"/>
            <color indexed="81"/>
            <rFont val="Tahoma"/>
            <family val="2"/>
          </rPr>
          <t>Metric = I_FX_IR_I_EUR_NonBankFinInstSingapore_Forward_Amount_x000D_
Data Type = Bk_Number 19 - 9_x000D_
Bk_OtherCurrencies = RMB</t>
        </r>
      </text>
    </comment>
    <comment ref="K61" authorId="2" shapeId="0" xr:uid="{00000000-0006-0000-3500-0000F1050000}">
      <text>
        <r>
          <rPr>
            <b/>
            <sz val="9"/>
            <color indexed="81"/>
            <rFont val="Tahoma"/>
            <family val="2"/>
          </rPr>
          <t>Metric = I_FX_IR_I_EUR_NonBankFinInstSingapore_FxSwap_Amount_x000D_
Data Type = Bk_Number 19 - 9_x000D_
Bk_OtherCurrencies = RMB</t>
        </r>
      </text>
    </comment>
    <comment ref="L61" authorId="2" shapeId="0" xr:uid="{00000000-0006-0000-3500-0000F2050000}">
      <text>
        <r>
          <rPr>
            <b/>
            <sz val="9"/>
            <color indexed="81"/>
            <rFont val="Tahoma"/>
            <family val="2"/>
          </rPr>
          <t>Metric = I_FX_IR_I_EUR_NonBankFinInstSingapore_CurrencySwap_Amount_x000D_
Data Type = Bk_Number 19 - 9_x000D_
Bk_OtherCurrencies = RMB</t>
        </r>
      </text>
    </comment>
    <comment ref="M61" authorId="2" shapeId="0" xr:uid="{00000000-0006-0000-3500-0000F3050000}">
      <text>
        <r>
          <rPr>
            <b/>
            <sz val="9"/>
            <color indexed="81"/>
            <rFont val="Tahoma"/>
            <family val="2"/>
          </rPr>
          <t>Metric = I_FX_IR_I_EUR_NonBankFinInstSingapore_OTCOptions_Amount_x000D_
Data Type = Bk_Number 19 - 9_x000D_
Bk_OtherCurrencies = RMB</t>
        </r>
      </text>
    </comment>
    <comment ref="N61" authorId="2" shapeId="0" xr:uid="{00000000-0006-0000-3500-0000F4050000}">
      <text>
        <r>
          <rPr>
            <b/>
            <sz val="9"/>
            <color indexed="81"/>
            <rFont val="Tahoma"/>
            <family val="2"/>
          </rPr>
          <t>Metric = I_FX_IR_I_EUR_NonBankFinInstSingapore_ExchTradeOptions_Amount_x000D_
Data Type = Bk_Number 19 - 9_x000D_
Bk_OtherCurrencies = RMB</t>
        </r>
      </text>
    </comment>
    <comment ref="O61" authorId="2" shapeId="0" xr:uid="{00000000-0006-0000-3500-0000F5050000}">
      <text>
        <r>
          <rPr>
            <b/>
            <sz val="9"/>
            <color indexed="81"/>
            <rFont val="Tahoma"/>
            <family val="2"/>
          </rPr>
          <t>Metric = I_FX_IR_I_EUR_NonBankFinInstSingapore_CurrencyFutures_Amount_x000D_
Data Type = Bk_Number 19 - 9_x000D_
Bk_OtherCurrencies = RMB</t>
        </r>
      </text>
    </comment>
    <comment ref="P61" authorId="2" shapeId="0" xr:uid="{00000000-0006-0000-3500-0000F6050000}">
      <text>
        <r>
          <rPr>
            <b/>
            <sz val="9"/>
            <color indexed="81"/>
            <rFont val="Tahoma"/>
            <family val="2"/>
          </rPr>
          <t>Metric = I_FX_IR_I_EUR_TotTrans_NonBankCustSingapore_Spot_Amount_x000D_
Data Type = Bk_Number 19 - 9_x000D_
Bk_OtherCurrencies = RMB</t>
        </r>
      </text>
    </comment>
    <comment ref="Q61" authorId="2" shapeId="0" xr:uid="{00000000-0006-0000-3500-0000F7050000}">
      <text>
        <r>
          <rPr>
            <b/>
            <sz val="9"/>
            <color indexed="81"/>
            <rFont val="Tahoma"/>
            <family val="2"/>
          </rPr>
          <t>Metric = I_FX_IR_I_EUR_TotTrans_NonBankCustSingapore_Forward_Amount_x000D_
Data Type = Bk_Number 19 - 9_x000D_
Bk_OtherCurrencies = RMB</t>
        </r>
      </text>
    </comment>
    <comment ref="R61" authorId="2" shapeId="0" xr:uid="{00000000-0006-0000-3500-0000F8050000}">
      <text>
        <r>
          <rPr>
            <b/>
            <sz val="9"/>
            <color indexed="81"/>
            <rFont val="Tahoma"/>
            <family val="2"/>
          </rPr>
          <t>Metric = I_FX_IR_I_EUR_TotTrans_NonBankCustSingapore_FxSwap_Amount_x000D_
Data Type = Bk_Number 19 - 9_x000D_
Bk_OtherCurrencies = RMB</t>
        </r>
      </text>
    </comment>
    <comment ref="S61" authorId="2" shapeId="0" xr:uid="{00000000-0006-0000-3500-0000F9050000}">
      <text>
        <r>
          <rPr>
            <b/>
            <sz val="9"/>
            <color indexed="81"/>
            <rFont val="Tahoma"/>
            <family val="2"/>
          </rPr>
          <t>Metric = I_FX_IR_I_EUR_TotTrans_NonBankCustSingapore_CurrencySwap_Amount_x000D_
Data Type = Bk_Number 19 - 9_x000D_
Bk_OtherCurrencies = RMB</t>
        </r>
      </text>
    </comment>
    <comment ref="T61" authorId="2" shapeId="0" xr:uid="{00000000-0006-0000-3500-0000FA050000}">
      <text>
        <r>
          <rPr>
            <b/>
            <sz val="9"/>
            <color indexed="81"/>
            <rFont val="Tahoma"/>
            <family val="2"/>
          </rPr>
          <t>Metric = I_FX_IR_I_EUR_TotTrans_NonBankCustSingapore_OTCOptions_Amount_x000D_
Data Type = Bk_Number 19 - 9_x000D_
Bk_OtherCurrencies = RMB</t>
        </r>
      </text>
    </comment>
    <comment ref="U61" authorId="2" shapeId="0" xr:uid="{00000000-0006-0000-3500-0000FB050000}">
      <text>
        <r>
          <rPr>
            <b/>
            <sz val="9"/>
            <color indexed="81"/>
            <rFont val="Tahoma"/>
            <family val="2"/>
          </rPr>
          <t>Metric = I_FX_IR_I_EUR_TotTrans_NonBankCustSingapore_ExchTradeOptions_Amount_x000D_
Data Type = Bk_Number 19 - 9_x000D_
Bk_OtherCurrencies = RMB</t>
        </r>
      </text>
    </comment>
    <comment ref="V61" authorId="2" shapeId="0" xr:uid="{00000000-0006-0000-3500-0000FC050000}">
      <text>
        <r>
          <rPr>
            <b/>
            <sz val="9"/>
            <color indexed="81"/>
            <rFont val="Tahoma"/>
            <family val="2"/>
          </rPr>
          <t>Metric = I_FX_IR_I_EUR_TotTrans_NonBankCustSingapore_CurrencyFutures_Amount_x000D_
Data Type = Bk_Number 19 - 9_x000D_
Bk_OtherCurrencies = RMB</t>
        </r>
      </text>
    </comment>
    <comment ref="W61" authorId="2" shapeId="0" xr:uid="{00000000-0006-0000-3500-0000FD050000}">
      <text>
        <r>
          <rPr>
            <b/>
            <sz val="9"/>
            <color indexed="81"/>
            <rFont val="Tahoma"/>
            <family val="2"/>
          </rPr>
          <t>Metric = I_FX_IR_I_EUR_BankOutsSingapore_Spot_Amount_x000D_
Data Type = Bk_Number 19 - 9_x000D_
Bk_OtherCurrencies = RMB</t>
        </r>
      </text>
    </comment>
    <comment ref="X61" authorId="2" shapeId="0" xr:uid="{00000000-0006-0000-3500-0000FE050000}">
      <text>
        <r>
          <rPr>
            <b/>
            <sz val="9"/>
            <color indexed="81"/>
            <rFont val="Tahoma"/>
            <family val="2"/>
          </rPr>
          <t>Metric = I_FX_IR_I_EUR_BankOutsSingapore_Forward_Amount_x000D_
Data Type = Bk_Number 19 - 9_x000D_
Bk_OtherCurrencies = RMB</t>
        </r>
      </text>
    </comment>
    <comment ref="Y61" authorId="2" shapeId="0" xr:uid="{00000000-0006-0000-3500-0000FF050000}">
      <text>
        <r>
          <rPr>
            <b/>
            <sz val="9"/>
            <color indexed="81"/>
            <rFont val="Tahoma"/>
            <family val="2"/>
          </rPr>
          <t>Metric = I_FX_IR_I_EUR_BankOutsSingapore_FxSwap_Amount_x000D_
Data Type = Bk_Number 19 - 9_x000D_
Bk_OtherCurrencies = RMB</t>
        </r>
      </text>
    </comment>
    <comment ref="Z61" authorId="2" shapeId="0" xr:uid="{00000000-0006-0000-3500-000000060000}">
      <text>
        <r>
          <rPr>
            <b/>
            <sz val="9"/>
            <color indexed="81"/>
            <rFont val="Tahoma"/>
            <family val="2"/>
          </rPr>
          <t>Metric = I_FX_IR_I_EUR_BankOutsSingapore_CurrencySwap_Amount_x000D_
Data Type = Bk_Number 19 - 9_x000D_
Bk_OtherCurrencies = RMB</t>
        </r>
      </text>
    </comment>
    <comment ref="AA61" authorId="2" shapeId="0" xr:uid="{00000000-0006-0000-3500-000001060000}">
      <text>
        <r>
          <rPr>
            <b/>
            <sz val="9"/>
            <color indexed="81"/>
            <rFont val="Tahoma"/>
            <family val="2"/>
          </rPr>
          <t>Metric = I_FX_IR_I_EUR_BankOutsSingapore_OTCOptions_Amount_x000D_
Data Type = Bk_Number 19 - 9_x000D_
Bk_OtherCurrencies = RMB</t>
        </r>
      </text>
    </comment>
    <comment ref="AB61" authorId="2" shapeId="0" xr:uid="{00000000-0006-0000-3500-000002060000}">
      <text>
        <r>
          <rPr>
            <b/>
            <sz val="9"/>
            <color indexed="81"/>
            <rFont val="Tahoma"/>
            <family val="2"/>
          </rPr>
          <t>Metric = I_FX_IR_I_EUR_BankOutsSingapore_ExchTradeOptions_Amount_x000D_
Data Type = Bk_Number 19 - 9_x000D_
Bk_OtherCurrencies = RMB</t>
        </r>
      </text>
    </comment>
    <comment ref="AC61" authorId="2" shapeId="0" xr:uid="{00000000-0006-0000-3500-000003060000}">
      <text>
        <r>
          <rPr>
            <b/>
            <sz val="9"/>
            <color indexed="81"/>
            <rFont val="Tahoma"/>
            <family val="2"/>
          </rPr>
          <t>Metric = I_FX_IR_I_EUR_BankOutsSingapore_CurrencyFutures_Amount_x000D_
Data Type = Bk_Number 19 - 9_x000D_
Bk_OtherCurrencies = RMB</t>
        </r>
      </text>
    </comment>
    <comment ref="AD61" authorId="2" shapeId="0" xr:uid="{00000000-0006-0000-3500-000004060000}">
      <text>
        <r>
          <rPr>
            <b/>
            <sz val="9"/>
            <color indexed="81"/>
            <rFont val="Tahoma"/>
            <family val="2"/>
          </rPr>
          <t>Metric = I_FX_IR_I_EUR_NonBankFinInstOutsSingapore_Spot_Amount_x000D_
Data Type = Bk_Number 19 - 9_x000D_
Bk_OtherCurrencies = RMB</t>
        </r>
      </text>
    </comment>
    <comment ref="AE61" authorId="2" shapeId="0" xr:uid="{00000000-0006-0000-3500-000005060000}">
      <text>
        <r>
          <rPr>
            <b/>
            <sz val="9"/>
            <color indexed="81"/>
            <rFont val="Tahoma"/>
            <family val="2"/>
          </rPr>
          <t>Metric = I_FX_IR_I_EUR_NonBankFinInstOutsSingapore_Forward_Amount_x000D_
Data Type = Bk_Number 19 - 9_x000D_
Bk_OtherCurrencies = RMB</t>
        </r>
      </text>
    </comment>
    <comment ref="AF61" authorId="2" shapeId="0" xr:uid="{00000000-0006-0000-3500-000006060000}">
      <text>
        <r>
          <rPr>
            <b/>
            <sz val="9"/>
            <color indexed="81"/>
            <rFont val="Tahoma"/>
            <family val="2"/>
          </rPr>
          <t>Metric = I_FX_IR_I_EUR_NonBankFinInstOutsSingapore_FxSwap_Amount_x000D_
Data Type = Bk_Number 19 - 9_x000D_
Bk_OtherCurrencies = RMB</t>
        </r>
      </text>
    </comment>
    <comment ref="AG61" authorId="2" shapeId="0" xr:uid="{00000000-0006-0000-3500-000007060000}">
      <text>
        <r>
          <rPr>
            <b/>
            <sz val="9"/>
            <color indexed="81"/>
            <rFont val="Tahoma"/>
            <family val="2"/>
          </rPr>
          <t>Metric = I_FX_IR_I_EUR_NonBankFinInstOutsSingapore_CurrencySwap_Amount_x000D_
Data Type = Bk_Number 19 - 9_x000D_
Bk_OtherCurrencies = RMB</t>
        </r>
      </text>
    </comment>
    <comment ref="AH61" authorId="2" shapeId="0" xr:uid="{00000000-0006-0000-3500-000008060000}">
      <text>
        <r>
          <rPr>
            <b/>
            <sz val="9"/>
            <color indexed="81"/>
            <rFont val="Tahoma"/>
            <family val="2"/>
          </rPr>
          <t>Metric = I_FX_IR_I_EUR_NonBankFinInstOutsSingapore_OTCOptions_Amount_x000D_
Data Type = Bk_Number 19 - 9_x000D_
Bk_OtherCurrencies = RMB</t>
        </r>
      </text>
    </comment>
    <comment ref="AI61" authorId="2" shapeId="0" xr:uid="{00000000-0006-0000-3500-000009060000}">
      <text>
        <r>
          <rPr>
            <b/>
            <sz val="9"/>
            <color indexed="81"/>
            <rFont val="Tahoma"/>
            <family val="2"/>
          </rPr>
          <t>Metric = I_FX_IR_I_EUR_NonBankFinInstOutsSingapore_ExchTradeOptions_Amount_x000D_
Data Type = Bk_Number 19 - 9_x000D_
Bk_OtherCurrencies = RMB</t>
        </r>
      </text>
    </comment>
    <comment ref="AJ61" authorId="2" shapeId="0" xr:uid="{00000000-0006-0000-3500-00000A060000}">
      <text>
        <r>
          <rPr>
            <b/>
            <sz val="9"/>
            <color indexed="81"/>
            <rFont val="Tahoma"/>
            <family val="2"/>
          </rPr>
          <t>Metric = I_FX_IR_I_EUR_NonBankFinInstOutsSingapore_CurrencyFutures_Amount_x000D_
Data Type = Bk_Number 19 - 9_x000D_
Bk_OtherCurrencies = RMB</t>
        </r>
      </text>
    </comment>
    <comment ref="AK61" authorId="2" shapeId="0" xr:uid="{00000000-0006-0000-3500-00000B060000}">
      <text>
        <r>
          <rPr>
            <b/>
            <sz val="9"/>
            <color indexed="81"/>
            <rFont val="Tahoma"/>
            <family val="2"/>
          </rPr>
          <t>Metric = I_FX_IR_I_EUR_NonFinCustOutsSingapore_Spot_Amount_x000D_
Data Type = Bk_Number 19 - 9_x000D_
Bk_OtherCurrencies = RMB</t>
        </r>
      </text>
    </comment>
    <comment ref="AL61" authorId="2" shapeId="0" xr:uid="{00000000-0006-0000-3500-00000C060000}">
      <text>
        <r>
          <rPr>
            <b/>
            <sz val="9"/>
            <color indexed="81"/>
            <rFont val="Tahoma"/>
            <family val="2"/>
          </rPr>
          <t>Metric = I_FX_IR_I_EUR_NonFinCustOutsSingapore_Forward_Amount_x000D_
Data Type = Bk_Number 19 - 9_x000D_
Bk_OtherCurrencies = RMB</t>
        </r>
      </text>
    </comment>
    <comment ref="AM61" authorId="2" shapeId="0" xr:uid="{00000000-0006-0000-3500-00000D060000}">
      <text>
        <r>
          <rPr>
            <b/>
            <sz val="9"/>
            <color indexed="81"/>
            <rFont val="Tahoma"/>
            <family val="2"/>
          </rPr>
          <t>Metric = I_FX_IR_I_EUR_NonFinCustOutsSingapore_FxSwap_Amount_x000D_
Data Type = Bk_Number 19 - 9_x000D_
Bk_OtherCurrencies = RMB</t>
        </r>
      </text>
    </comment>
    <comment ref="AN61" authorId="2" shapeId="0" xr:uid="{00000000-0006-0000-3500-00000E060000}">
      <text>
        <r>
          <rPr>
            <b/>
            <sz val="9"/>
            <color indexed="81"/>
            <rFont val="Tahoma"/>
            <family val="2"/>
          </rPr>
          <t>Metric = I_FX_IR_I_EUR_NonFinCustOutsSingapore_CurrencySwap_Amount_x000D_
Data Type = Bk_Number 19 - 9_x000D_
Bk_OtherCurrencies = RMB</t>
        </r>
      </text>
    </comment>
    <comment ref="AO61" authorId="2" shapeId="0" xr:uid="{00000000-0006-0000-3500-00000F060000}">
      <text>
        <r>
          <rPr>
            <b/>
            <sz val="9"/>
            <color indexed="81"/>
            <rFont val="Tahoma"/>
            <family val="2"/>
          </rPr>
          <t>Metric = I_FX_IR_I_EUR_NonFinCustOutsSingapore_OTCOptions_Amount_x000D_
Data Type = Bk_Number 19 - 9_x000D_
Bk_OtherCurrencies = RMB</t>
        </r>
      </text>
    </comment>
    <comment ref="AP61" authorId="2" shapeId="0" xr:uid="{00000000-0006-0000-3500-000010060000}">
      <text>
        <r>
          <rPr>
            <b/>
            <sz val="9"/>
            <color indexed="81"/>
            <rFont val="Tahoma"/>
            <family val="2"/>
          </rPr>
          <t>Metric = I_FX_IR_I_EUR_NonFinCustOutsSingapore_ExchTradeOptions_Amount_x000D_
Data Type = Bk_Number 19 - 9_x000D_
Bk_OtherCurrencies = RMB</t>
        </r>
      </text>
    </comment>
    <comment ref="AQ61" authorId="2" shapeId="0" xr:uid="{00000000-0006-0000-3500-000011060000}">
      <text>
        <r>
          <rPr>
            <b/>
            <sz val="9"/>
            <color indexed="81"/>
            <rFont val="Tahoma"/>
            <family val="2"/>
          </rPr>
          <t>Metric = I_FX_IR_I_EUR_NonFinCustOutsSingapore_CurrencyFutures_Amount_x000D_
Data Type = Bk_Number 19 - 9_x000D_
Bk_OtherCurrencies = RMB</t>
        </r>
      </text>
    </comment>
    <comment ref="B62" authorId="0" shapeId="0" xr:uid="{00000000-0006-0000-3500-000012060000}">
      <text>
        <r>
          <rPr>
            <b/>
            <sz val="9"/>
            <color indexed="81"/>
            <rFont val="Tahoma"/>
            <family val="2"/>
          </rPr>
          <t>Metric = I_FX_IR_I_EURAgainst_WhichCNH_BankSingapore_Spot_x000D_
Data Type = Bk_Number 19 - 9</t>
        </r>
      </text>
    </comment>
    <comment ref="C62" authorId="0" shapeId="0" xr:uid="{00000000-0006-0000-3500-000013060000}">
      <text>
        <r>
          <rPr>
            <b/>
            <sz val="9"/>
            <color indexed="81"/>
            <rFont val="Tahoma"/>
            <family val="2"/>
          </rPr>
          <t>Metric = I_FX_IR_I_EURAgainst_WhichCNH_BankSingapore_Forward_x000D_
Data Type = Bk_Number 19 - 9</t>
        </r>
      </text>
    </comment>
    <comment ref="D62" authorId="0" shapeId="0" xr:uid="{00000000-0006-0000-3500-000014060000}">
      <text>
        <r>
          <rPr>
            <b/>
            <sz val="9"/>
            <color indexed="81"/>
            <rFont val="Tahoma"/>
            <family val="2"/>
          </rPr>
          <t>Metric = I_FX_IR_I_EURAgainst_WhichCNH_BankSingapore_FxSwap_x000D_
Data Type = Bk_Number 19 - 9</t>
        </r>
      </text>
    </comment>
    <comment ref="E62" authorId="0" shapeId="0" xr:uid="{00000000-0006-0000-3500-000015060000}">
      <text>
        <r>
          <rPr>
            <b/>
            <sz val="9"/>
            <color indexed="81"/>
            <rFont val="Tahoma"/>
            <family val="2"/>
          </rPr>
          <t>Metric = I_FX_IR_I_EURAgainst_WhichCNH_BankSingapore_CurrencySwap_x000D_
Data Type = Bk_Number 19 - 9</t>
        </r>
      </text>
    </comment>
    <comment ref="F62" authorId="0" shapeId="0" xr:uid="{00000000-0006-0000-3500-000016060000}">
      <text>
        <r>
          <rPr>
            <b/>
            <sz val="9"/>
            <color indexed="81"/>
            <rFont val="Tahoma"/>
            <family val="2"/>
          </rPr>
          <t>Metric = I_FX_IR_I_EURAgainst_WhichCNH_BankSingapore_OTCOptions_x000D_
Data Type = Bk_Number 19 - 9</t>
        </r>
      </text>
    </comment>
    <comment ref="G62" authorId="0" shapeId="0" xr:uid="{00000000-0006-0000-3500-000017060000}">
      <text>
        <r>
          <rPr>
            <b/>
            <sz val="9"/>
            <color indexed="81"/>
            <rFont val="Tahoma"/>
            <family val="2"/>
          </rPr>
          <t>Metric = I_FX_IR_I_EURAgainst_WhichCNH_BankSingapore_ExchTradeOptions_x000D_
Data Type = Bk_Number 19 - 9</t>
        </r>
      </text>
    </comment>
    <comment ref="H62" authorId="0" shapeId="0" xr:uid="{00000000-0006-0000-3500-000018060000}">
      <text>
        <r>
          <rPr>
            <b/>
            <sz val="9"/>
            <color indexed="81"/>
            <rFont val="Tahoma"/>
            <family val="2"/>
          </rPr>
          <t>Metric = I_FX_IR_I_EURAgainst_WhichCNH_BankSingapore_CurrencyFutures_x000D_
Data Type = Bk_Number 19 - 9</t>
        </r>
      </text>
    </comment>
    <comment ref="I62" authorId="0" shapeId="0" xr:uid="{00000000-0006-0000-3500-000019060000}">
      <text>
        <r>
          <rPr>
            <b/>
            <sz val="9"/>
            <color indexed="81"/>
            <rFont val="Tahoma"/>
            <family val="2"/>
          </rPr>
          <t>Metric = I_FX_IR_I_EURAgainst_WhichCNH_NonBankFinInstSingapore_Spot_x000D_
Data Type = Bk_Number 19 - 9</t>
        </r>
      </text>
    </comment>
    <comment ref="J62" authorId="0" shapeId="0" xr:uid="{00000000-0006-0000-3500-00001A060000}">
      <text>
        <r>
          <rPr>
            <b/>
            <sz val="9"/>
            <color indexed="81"/>
            <rFont val="Tahoma"/>
            <family val="2"/>
          </rPr>
          <t>Metric = I_FX_IR_I_EURAgainst_WhichCNH_NonBankFinInstSingapore_Forward_x000D_
Data Type = Bk_Number 19 - 9</t>
        </r>
      </text>
    </comment>
    <comment ref="K62" authorId="0" shapeId="0" xr:uid="{00000000-0006-0000-3500-00001B060000}">
      <text>
        <r>
          <rPr>
            <b/>
            <sz val="9"/>
            <color indexed="81"/>
            <rFont val="Tahoma"/>
            <family val="2"/>
          </rPr>
          <t>Metric = I_FX_IR_I_EURAgainst_WhichCNH_NonBankFinInstSingapore_FxSwap_x000D_
Data Type = Bk_Number 19 - 9</t>
        </r>
      </text>
    </comment>
    <comment ref="L62" authorId="0" shapeId="0" xr:uid="{00000000-0006-0000-3500-00001C060000}">
      <text>
        <r>
          <rPr>
            <b/>
            <sz val="9"/>
            <color indexed="81"/>
            <rFont val="Tahoma"/>
            <family val="2"/>
          </rPr>
          <t>Metric = I_FX_IR_I_EURAgainst_WhichCNH_NonBankFinInstSingapore_CurrencySwap_x000D_
Data Type = Bk_Number 19 - 9</t>
        </r>
      </text>
    </comment>
    <comment ref="M62" authorId="0" shapeId="0" xr:uid="{00000000-0006-0000-3500-00001D060000}">
      <text>
        <r>
          <rPr>
            <b/>
            <sz val="9"/>
            <color indexed="81"/>
            <rFont val="Tahoma"/>
            <family val="2"/>
          </rPr>
          <t>Metric = I_FX_IR_I_EURAgainst_WhichCNH_NonBankFinInstSingapore_OTCOptions_x000D_
Data Type = Bk_Number 19 - 9</t>
        </r>
      </text>
    </comment>
    <comment ref="N62" authorId="0" shapeId="0" xr:uid="{00000000-0006-0000-3500-00001E060000}">
      <text>
        <r>
          <rPr>
            <b/>
            <sz val="9"/>
            <color indexed="81"/>
            <rFont val="Tahoma"/>
            <family val="2"/>
          </rPr>
          <t>Metric = I_FX_IR_I_EURAgainst_WhichCNH_NonBankFinInstSingapore_ExchTradeOptions_x000D_
Data Type = Bk_Number 19 - 9</t>
        </r>
      </text>
    </comment>
    <comment ref="O62" authorId="0" shapeId="0" xr:uid="{00000000-0006-0000-3500-00001F060000}">
      <text>
        <r>
          <rPr>
            <b/>
            <sz val="9"/>
            <color indexed="81"/>
            <rFont val="Tahoma"/>
            <family val="2"/>
          </rPr>
          <t>Metric = I_FX_IR_I_EURAgainst_WhichCNH_NonBankFinInstSingapore_CurrencyFutures_x000D_
Data Type = Bk_Number 19 - 9</t>
        </r>
      </text>
    </comment>
    <comment ref="P62" authorId="0" shapeId="0" xr:uid="{00000000-0006-0000-3500-000020060000}">
      <text>
        <r>
          <rPr>
            <b/>
            <sz val="9"/>
            <color indexed="81"/>
            <rFont val="Tahoma"/>
            <family val="2"/>
          </rPr>
          <t>Metric = I_FX_IR_I_EURAgainst_WhichCNH_TotTrans_NonBankCustSingapore_Spot_x000D_
Data Type = Bk_Number 19 - 9</t>
        </r>
      </text>
    </comment>
    <comment ref="Q62" authorId="0" shapeId="0" xr:uid="{00000000-0006-0000-3500-000021060000}">
      <text>
        <r>
          <rPr>
            <b/>
            <sz val="9"/>
            <color indexed="81"/>
            <rFont val="Tahoma"/>
            <family val="2"/>
          </rPr>
          <t>Metric = I_FX_IR_I_EURAgainst_WhichCNH_TotTrans_NonBankCustSingapore_Forward_x000D_
Data Type = Bk_Number 19 - 9</t>
        </r>
      </text>
    </comment>
    <comment ref="R62" authorId="0" shapeId="0" xr:uid="{00000000-0006-0000-3500-000022060000}">
      <text>
        <r>
          <rPr>
            <b/>
            <sz val="9"/>
            <color indexed="81"/>
            <rFont val="Tahoma"/>
            <family val="2"/>
          </rPr>
          <t>Metric = I_FX_IR_I_EURAgainst_WhichCNH_TotTrans_NonBankCustSingapore_FxSwap_x000D_
Data Type = Bk_Number 19 - 9</t>
        </r>
      </text>
    </comment>
    <comment ref="S62" authorId="0" shapeId="0" xr:uid="{00000000-0006-0000-3500-000023060000}">
      <text>
        <r>
          <rPr>
            <b/>
            <sz val="9"/>
            <color indexed="81"/>
            <rFont val="Tahoma"/>
            <family val="2"/>
          </rPr>
          <t>Metric = I_FX_IR_I_EURAgainst_WhichCNH_TotTrans_NonBankCustSingapore_CurrencySwap_x000D_
Data Type = Bk_Number 19 - 9</t>
        </r>
      </text>
    </comment>
    <comment ref="T62" authorId="0" shapeId="0" xr:uid="{00000000-0006-0000-3500-000024060000}">
      <text>
        <r>
          <rPr>
            <b/>
            <sz val="9"/>
            <color indexed="81"/>
            <rFont val="Tahoma"/>
            <family val="2"/>
          </rPr>
          <t>Metric = I_FX_IR_I_EURAgainst_WhichCNH_TotTrans_NonBankCustSingapore_OTCOptions_x000D_
Data Type = Bk_Number 19 - 9</t>
        </r>
      </text>
    </comment>
    <comment ref="U62" authorId="0" shapeId="0" xr:uid="{00000000-0006-0000-3500-000025060000}">
      <text>
        <r>
          <rPr>
            <b/>
            <sz val="9"/>
            <color indexed="81"/>
            <rFont val="Tahoma"/>
            <family val="2"/>
          </rPr>
          <t>Metric = I_FX_IR_I_EURAgainst_WhichCNH_TotTrans_NonBankCustSingapore_ExchTradeOptions_x000D_
Data Type = Bk_Number 19 - 9</t>
        </r>
      </text>
    </comment>
    <comment ref="V62" authorId="0" shapeId="0" xr:uid="{00000000-0006-0000-3500-000026060000}">
      <text>
        <r>
          <rPr>
            <b/>
            <sz val="9"/>
            <color indexed="81"/>
            <rFont val="Tahoma"/>
            <family val="2"/>
          </rPr>
          <t>Metric = I_FX_IR_I_EURAgainst_WhichCNH_TotTrans_NonBankCustSingapore_CurrencyFutures_x000D_
Data Type = Bk_Number 19 - 9</t>
        </r>
      </text>
    </comment>
    <comment ref="W62" authorId="0" shapeId="0" xr:uid="{00000000-0006-0000-3500-000027060000}">
      <text>
        <r>
          <rPr>
            <b/>
            <sz val="9"/>
            <color indexed="81"/>
            <rFont val="Tahoma"/>
            <family val="2"/>
          </rPr>
          <t>Metric = I_FX_IR_I_EURAgainst_WhichCNH_BankOutsSingapore_Spot_x000D_
Data Type = Bk_Number 19 - 9</t>
        </r>
      </text>
    </comment>
    <comment ref="X62" authorId="0" shapeId="0" xr:uid="{00000000-0006-0000-3500-000028060000}">
      <text>
        <r>
          <rPr>
            <b/>
            <sz val="9"/>
            <color indexed="81"/>
            <rFont val="Tahoma"/>
            <family val="2"/>
          </rPr>
          <t>Metric = I_FX_IR_I_EURAgainst_WhichCNH_BankOutsSingapore_Forward_x000D_
Data Type = Bk_Number 19 - 9</t>
        </r>
      </text>
    </comment>
    <comment ref="Y62" authorId="0" shapeId="0" xr:uid="{00000000-0006-0000-3500-000029060000}">
      <text>
        <r>
          <rPr>
            <b/>
            <sz val="9"/>
            <color indexed="81"/>
            <rFont val="Tahoma"/>
            <family val="2"/>
          </rPr>
          <t>Metric = I_FX_IR_I_EURAgainst_WhichCNH_BankOutsSingapore_FxSwap_x000D_
Data Type = Bk_Number 19 - 9</t>
        </r>
      </text>
    </comment>
    <comment ref="Z62" authorId="0" shapeId="0" xr:uid="{00000000-0006-0000-3500-00002A060000}">
      <text>
        <r>
          <rPr>
            <b/>
            <sz val="9"/>
            <color indexed="81"/>
            <rFont val="Tahoma"/>
            <family val="2"/>
          </rPr>
          <t>Metric = I_FX_IR_I_EURAgainst_WhichCNH_BankOutsSingapore_CurrencySwap_x000D_
Data Type = Bk_Number 19 - 9</t>
        </r>
      </text>
    </comment>
    <comment ref="AA62" authorId="0" shapeId="0" xr:uid="{00000000-0006-0000-3500-00002B060000}">
      <text>
        <r>
          <rPr>
            <b/>
            <sz val="9"/>
            <color indexed="81"/>
            <rFont val="Tahoma"/>
            <family val="2"/>
          </rPr>
          <t>Metric = I_FX_IR_I_EURAgainst_WhichCNH_BankOutsSingapore_OTCOptions_x000D_
Data Type = Bk_Number 19 - 9</t>
        </r>
      </text>
    </comment>
    <comment ref="AB62" authorId="0" shapeId="0" xr:uid="{00000000-0006-0000-3500-00002C060000}">
      <text>
        <r>
          <rPr>
            <b/>
            <sz val="9"/>
            <color indexed="81"/>
            <rFont val="Tahoma"/>
            <family val="2"/>
          </rPr>
          <t>Metric = I_FX_IR_I_EURAgainst_WhichCNH_BankOutsSingapore_ExchTradeOptions_x000D_
Data Type = Bk_Number 19 - 9</t>
        </r>
      </text>
    </comment>
    <comment ref="AC62" authorId="0" shapeId="0" xr:uid="{00000000-0006-0000-3500-00002D060000}">
      <text>
        <r>
          <rPr>
            <b/>
            <sz val="9"/>
            <color indexed="81"/>
            <rFont val="Tahoma"/>
            <family val="2"/>
          </rPr>
          <t>Metric = I_FX_IR_I_EURAgainst_WhichCNH_BankOutsSingapore_CurrencyFutures_x000D_
Data Type = Bk_Number 19 - 9</t>
        </r>
      </text>
    </comment>
    <comment ref="AD62" authorId="0" shapeId="0" xr:uid="{00000000-0006-0000-3500-00002E060000}">
      <text>
        <r>
          <rPr>
            <b/>
            <sz val="9"/>
            <color indexed="81"/>
            <rFont val="Tahoma"/>
            <family val="2"/>
          </rPr>
          <t>Metric = I_FX_IR_I_EURAgainst_WhichCNH_NonBankFinInstOutsSingapore_Spot_x000D_
Data Type = Bk_Number 19 - 9</t>
        </r>
      </text>
    </comment>
    <comment ref="AE62" authorId="0" shapeId="0" xr:uid="{00000000-0006-0000-3500-00002F060000}">
      <text>
        <r>
          <rPr>
            <b/>
            <sz val="9"/>
            <color indexed="81"/>
            <rFont val="Tahoma"/>
            <family val="2"/>
          </rPr>
          <t>Metric = I_FX_IR_I_EURAgainst_WhichCNH_NonBankFinInstOutsSingapore_Forward_x000D_
Data Type = Bk_Number 19 - 9</t>
        </r>
      </text>
    </comment>
    <comment ref="AF62" authorId="0" shapeId="0" xr:uid="{00000000-0006-0000-3500-000030060000}">
      <text>
        <r>
          <rPr>
            <b/>
            <sz val="9"/>
            <color indexed="81"/>
            <rFont val="Tahoma"/>
            <family val="2"/>
          </rPr>
          <t>Metric = I_FX_IR_I_EURAgainst_WhichCNH_NonBankFinInstOutsSingapore_FxSwap_x000D_
Data Type = Bk_Number 19 - 9</t>
        </r>
      </text>
    </comment>
    <comment ref="AG62" authorId="0" shapeId="0" xr:uid="{00000000-0006-0000-3500-000031060000}">
      <text>
        <r>
          <rPr>
            <b/>
            <sz val="9"/>
            <color indexed="81"/>
            <rFont val="Tahoma"/>
            <family val="2"/>
          </rPr>
          <t>Metric = I_FX_IR_I_EURAgainst_WhichCNH_NonBankFinInstOutsSingapore_CurrencySwap_x000D_
Data Type = Bk_Number 19 - 9</t>
        </r>
      </text>
    </comment>
    <comment ref="AH62" authorId="0" shapeId="0" xr:uid="{00000000-0006-0000-3500-000032060000}">
      <text>
        <r>
          <rPr>
            <b/>
            <sz val="9"/>
            <color indexed="81"/>
            <rFont val="Tahoma"/>
            <family val="2"/>
          </rPr>
          <t>Metric = I_FX_IR_I_EURAgainst_WhichCNH_NonBankFinInstOutsSingapore_OTCOptions_x000D_
Data Type = Bk_Number 19 - 9</t>
        </r>
      </text>
    </comment>
    <comment ref="AI62" authorId="0" shapeId="0" xr:uid="{00000000-0006-0000-3500-000033060000}">
      <text>
        <r>
          <rPr>
            <b/>
            <sz val="9"/>
            <color indexed="81"/>
            <rFont val="Tahoma"/>
            <family val="2"/>
          </rPr>
          <t>Metric = I_FX_IR_I_EURAgainst_WhichCNH_NonBankFinInstOutsSingapore_ExchTradeOptions_x000D_
Data Type = Bk_Number 19 - 9</t>
        </r>
      </text>
    </comment>
    <comment ref="AJ62" authorId="0" shapeId="0" xr:uid="{00000000-0006-0000-3500-000034060000}">
      <text>
        <r>
          <rPr>
            <b/>
            <sz val="9"/>
            <color indexed="81"/>
            <rFont val="Tahoma"/>
            <family val="2"/>
          </rPr>
          <t>Metric = I_FX_IR_I_EURAgainst_WhichCNH_NonBankFinInstOutsSingapore_CurrencyFutures_x000D_
Data Type = Bk_Number 19 - 9</t>
        </r>
      </text>
    </comment>
    <comment ref="AK62" authorId="0" shapeId="0" xr:uid="{00000000-0006-0000-3500-000035060000}">
      <text>
        <r>
          <rPr>
            <b/>
            <sz val="9"/>
            <color indexed="81"/>
            <rFont val="Tahoma"/>
            <family val="2"/>
          </rPr>
          <t>Metric = I_FX_IR_I_EURAgainst_WhichCNH_NonFinCustOutsSingapore_Spot_x000D_
Data Type = Bk_Number 19 - 9</t>
        </r>
      </text>
    </comment>
    <comment ref="AL62" authorId="0" shapeId="0" xr:uid="{00000000-0006-0000-3500-000036060000}">
      <text>
        <r>
          <rPr>
            <b/>
            <sz val="9"/>
            <color indexed="81"/>
            <rFont val="Tahoma"/>
            <family val="2"/>
          </rPr>
          <t>Metric = I_FX_IR_I_EURAgainst_WhichCNH_NonFinCustOutsSingapore_Forward_x000D_
Data Type = Bk_Number 19 - 9</t>
        </r>
      </text>
    </comment>
    <comment ref="AM62" authorId="0" shapeId="0" xr:uid="{00000000-0006-0000-3500-000037060000}">
      <text>
        <r>
          <rPr>
            <b/>
            <sz val="9"/>
            <color indexed="81"/>
            <rFont val="Tahoma"/>
            <family val="2"/>
          </rPr>
          <t>Metric = I_FX_IR_I_EURAgainst_WhichCNH_NonFinCustOutsSingapore_FxSwap_x000D_
Data Type = Bk_Number 19 - 9</t>
        </r>
      </text>
    </comment>
    <comment ref="AN62" authorId="0" shapeId="0" xr:uid="{00000000-0006-0000-3500-000038060000}">
      <text>
        <r>
          <rPr>
            <b/>
            <sz val="9"/>
            <color indexed="81"/>
            <rFont val="Tahoma"/>
            <family val="2"/>
          </rPr>
          <t>Metric = I_FX_IR_I_EURAgainst_WhichCNH_NonFinCustOutsSingapore_CurrencySwap_x000D_
Data Type = Bk_Number 19 - 9</t>
        </r>
      </text>
    </comment>
    <comment ref="AO62" authorId="0" shapeId="0" xr:uid="{00000000-0006-0000-3500-000039060000}">
      <text>
        <r>
          <rPr>
            <b/>
            <sz val="9"/>
            <color indexed="81"/>
            <rFont val="Tahoma"/>
            <family val="2"/>
          </rPr>
          <t>Metric = I_FX_IR_I_EURAgainst_WhichCNH_NonFinCustOutsSingapore_OTCOptions_x000D_
Data Type = Bk_Number 19 - 9</t>
        </r>
      </text>
    </comment>
    <comment ref="AP62" authorId="0" shapeId="0" xr:uid="{00000000-0006-0000-3500-00003A060000}">
      <text>
        <r>
          <rPr>
            <b/>
            <sz val="9"/>
            <color indexed="81"/>
            <rFont val="Tahoma"/>
            <family val="2"/>
          </rPr>
          <t>Metric = I_FX_IR_I_EURAgainst_WhichCNH_NonFinCustOutsSingapore_ExchTradeOptions_x000D_
Data Type = Bk_Number 19 - 9</t>
        </r>
      </text>
    </comment>
    <comment ref="AQ62" authorId="0" shapeId="0" xr:uid="{00000000-0006-0000-3500-00003B060000}">
      <text>
        <r>
          <rPr>
            <b/>
            <sz val="9"/>
            <color indexed="81"/>
            <rFont val="Tahoma"/>
            <family val="2"/>
          </rPr>
          <t>Metric = I_FX_IR_I_EURAgainst_WhichCNH_NonFinCustOutsSingapore_CurrencyFutures_x000D_
Data Type = Bk_Number 19 - 9</t>
        </r>
      </text>
    </comment>
    <comment ref="B63" authorId="0" shapeId="0" xr:uid="{00000000-0006-0000-3500-00003C060000}">
      <text>
        <r>
          <rPr>
            <b/>
            <sz val="9"/>
            <color indexed="81"/>
            <rFont val="Tahoma"/>
            <family val="2"/>
          </rPr>
          <t>Metric = I_FX_IR_I_EURAgainst_WhichCNY_BankSingapore_Spot_x000D_
Data Type = Bk_Number 19 - 9</t>
        </r>
      </text>
    </comment>
    <comment ref="C63" authorId="0" shapeId="0" xr:uid="{00000000-0006-0000-3500-00003D060000}">
      <text>
        <r>
          <rPr>
            <b/>
            <sz val="9"/>
            <color indexed="81"/>
            <rFont val="Tahoma"/>
            <family val="2"/>
          </rPr>
          <t>Metric = I_FX_IR_I_EURAgainst_WhichCNY_BankSingapore_Forward_x000D_
Data Type = Bk_Number 19 - 9</t>
        </r>
      </text>
    </comment>
    <comment ref="D63" authorId="0" shapeId="0" xr:uid="{00000000-0006-0000-3500-00003E060000}">
      <text>
        <r>
          <rPr>
            <b/>
            <sz val="9"/>
            <color indexed="81"/>
            <rFont val="Tahoma"/>
            <family val="2"/>
          </rPr>
          <t>Metric = I_FX_IR_I_EURAgainst_WhichCNY_BankSingapore_FxSwap_x000D_
Data Type = Bk_Number 19 - 9</t>
        </r>
      </text>
    </comment>
    <comment ref="E63" authorId="0" shapeId="0" xr:uid="{00000000-0006-0000-3500-00003F060000}">
      <text>
        <r>
          <rPr>
            <b/>
            <sz val="9"/>
            <color indexed="81"/>
            <rFont val="Tahoma"/>
            <family val="2"/>
          </rPr>
          <t>Metric = I_FX_IR_I_EURAgainst_WhichCNY_BankSingapore_CurrencySwap_x000D_
Data Type = Bk_Number 19 - 9</t>
        </r>
      </text>
    </comment>
    <comment ref="F63" authorId="0" shapeId="0" xr:uid="{00000000-0006-0000-3500-000040060000}">
      <text>
        <r>
          <rPr>
            <b/>
            <sz val="9"/>
            <color indexed="81"/>
            <rFont val="Tahoma"/>
            <family val="2"/>
          </rPr>
          <t>Metric = I_FX_IR_I_EURAgainst_WhichCNY_BankSingapore_OTCOptions_x000D_
Data Type = Bk_Number 19 - 9</t>
        </r>
      </text>
    </comment>
    <comment ref="G63" authorId="0" shapeId="0" xr:uid="{00000000-0006-0000-3500-000041060000}">
      <text>
        <r>
          <rPr>
            <b/>
            <sz val="9"/>
            <color indexed="81"/>
            <rFont val="Tahoma"/>
            <family val="2"/>
          </rPr>
          <t>Metric = I_FX_IR_I_EURAgainst_WhichCNY_BankSingapore_ExchTradeOptions_x000D_
Data Type = Bk_Number 19 - 9</t>
        </r>
      </text>
    </comment>
    <comment ref="H63" authorId="0" shapeId="0" xr:uid="{00000000-0006-0000-3500-000042060000}">
      <text>
        <r>
          <rPr>
            <b/>
            <sz val="9"/>
            <color indexed="81"/>
            <rFont val="Tahoma"/>
            <family val="2"/>
          </rPr>
          <t>Metric = I_FX_IR_I_EURAgainst_WhichCNY_BankSingapore_CurrencyFutures_x000D_
Data Type = Bk_Number 19 - 9</t>
        </r>
      </text>
    </comment>
    <comment ref="I63" authorId="0" shapeId="0" xr:uid="{00000000-0006-0000-3500-000043060000}">
      <text>
        <r>
          <rPr>
            <b/>
            <sz val="9"/>
            <color indexed="81"/>
            <rFont val="Tahoma"/>
            <family val="2"/>
          </rPr>
          <t>Metric = I_FX_IR_I_EURAgainst_WhichCNY_NonBankFinInstSingapore_Spot_x000D_
Data Type = Bk_Number 19 - 9</t>
        </r>
      </text>
    </comment>
    <comment ref="J63" authorId="0" shapeId="0" xr:uid="{00000000-0006-0000-3500-000044060000}">
      <text>
        <r>
          <rPr>
            <b/>
            <sz val="9"/>
            <color indexed="81"/>
            <rFont val="Tahoma"/>
            <family val="2"/>
          </rPr>
          <t>Metric = I_FX_IR_I_EURAgainst_WhichCNY_NonBankFinInstSingapore_Forward_x000D_
Data Type = Bk_Number 19 - 9</t>
        </r>
      </text>
    </comment>
    <comment ref="K63" authorId="0" shapeId="0" xr:uid="{00000000-0006-0000-3500-000045060000}">
      <text>
        <r>
          <rPr>
            <b/>
            <sz val="9"/>
            <color indexed="81"/>
            <rFont val="Tahoma"/>
            <family val="2"/>
          </rPr>
          <t>Metric = I_FX_IR_I_EURAgainst_WhichCNY_NonBankFinInstSingapore_FxSwap_x000D_
Data Type = Bk_Number 19 - 9</t>
        </r>
      </text>
    </comment>
    <comment ref="L63" authorId="0" shapeId="0" xr:uid="{00000000-0006-0000-3500-000046060000}">
      <text>
        <r>
          <rPr>
            <b/>
            <sz val="9"/>
            <color indexed="81"/>
            <rFont val="Tahoma"/>
            <family val="2"/>
          </rPr>
          <t>Metric = I_FX_IR_I_EURAgainst_WhichCNY_NonBankFinInstSingapore_CurrencySwap_x000D_
Data Type = Bk_Number 19 - 9</t>
        </r>
      </text>
    </comment>
    <comment ref="M63" authorId="0" shapeId="0" xr:uid="{00000000-0006-0000-3500-000047060000}">
      <text>
        <r>
          <rPr>
            <b/>
            <sz val="9"/>
            <color indexed="81"/>
            <rFont val="Tahoma"/>
            <family val="2"/>
          </rPr>
          <t>Metric = I_FX_IR_I_EURAgainst_WhichCNY_NonBankFinInstSingapore_OTCOptions_x000D_
Data Type = Bk_Number 19 - 9</t>
        </r>
      </text>
    </comment>
    <comment ref="N63" authorId="0" shapeId="0" xr:uid="{00000000-0006-0000-3500-000048060000}">
      <text>
        <r>
          <rPr>
            <b/>
            <sz val="9"/>
            <color indexed="81"/>
            <rFont val="Tahoma"/>
            <family val="2"/>
          </rPr>
          <t>Metric = I_FX_IR_I_EURAgainst_WhichCNY_NonBankFinInstSingapore_ExchTradeOptions_x000D_
Data Type = Bk_Number 19 - 9</t>
        </r>
      </text>
    </comment>
    <comment ref="O63" authorId="0" shapeId="0" xr:uid="{00000000-0006-0000-3500-000049060000}">
      <text>
        <r>
          <rPr>
            <b/>
            <sz val="9"/>
            <color indexed="81"/>
            <rFont val="Tahoma"/>
            <family val="2"/>
          </rPr>
          <t>Metric = I_FX_IR_I_EURAgainst_WhichCNY_NonBankFinInstSingapore_CurrencyFutures_x000D_
Data Type = Bk_Number 19 - 9</t>
        </r>
      </text>
    </comment>
    <comment ref="P63" authorId="0" shapeId="0" xr:uid="{00000000-0006-0000-3500-00004A060000}">
      <text>
        <r>
          <rPr>
            <b/>
            <sz val="9"/>
            <color indexed="81"/>
            <rFont val="Tahoma"/>
            <family val="2"/>
          </rPr>
          <t>Metric = I_FX_IR_I_EURAgainst_WhichCNY_TotTrans_NonBankCustSingapore_Spot_x000D_
Data Type = Bk_Number 19 - 9</t>
        </r>
      </text>
    </comment>
    <comment ref="Q63" authorId="0" shapeId="0" xr:uid="{00000000-0006-0000-3500-00004B060000}">
      <text>
        <r>
          <rPr>
            <b/>
            <sz val="9"/>
            <color indexed="81"/>
            <rFont val="Tahoma"/>
            <family val="2"/>
          </rPr>
          <t>Metric = I_FX_IR_I_EURAgainst_WhichCNY_TotTrans_NonBankCustSingapore_Forward_x000D_
Data Type = Bk_Number 19 - 9</t>
        </r>
      </text>
    </comment>
    <comment ref="R63" authorId="0" shapeId="0" xr:uid="{00000000-0006-0000-3500-00004C060000}">
      <text>
        <r>
          <rPr>
            <b/>
            <sz val="9"/>
            <color indexed="81"/>
            <rFont val="Tahoma"/>
            <family val="2"/>
          </rPr>
          <t>Metric = I_FX_IR_I_EURAgainst_WhichCNY_TotTrans_NonBankCustSingapore_FxSwap_x000D_
Data Type = Bk_Number 19 - 9</t>
        </r>
      </text>
    </comment>
    <comment ref="S63" authorId="0" shapeId="0" xr:uid="{00000000-0006-0000-3500-00004D060000}">
      <text>
        <r>
          <rPr>
            <b/>
            <sz val="9"/>
            <color indexed="81"/>
            <rFont val="Tahoma"/>
            <family val="2"/>
          </rPr>
          <t>Metric = I_FX_IR_I_EURAgainst_WhichCNY_TotTrans_NonBankCustSingapore_CurrencySwap_x000D_
Data Type = Bk_Number 19 - 9</t>
        </r>
      </text>
    </comment>
    <comment ref="T63" authorId="0" shapeId="0" xr:uid="{00000000-0006-0000-3500-00004E060000}">
      <text>
        <r>
          <rPr>
            <b/>
            <sz val="9"/>
            <color indexed="81"/>
            <rFont val="Tahoma"/>
            <family val="2"/>
          </rPr>
          <t>Metric = I_FX_IR_I_EURAgainst_WhichCNY_TotTrans_NonBankCustSingapore_OTCOptions_x000D_
Data Type = Bk_Number 19 - 9</t>
        </r>
      </text>
    </comment>
    <comment ref="U63" authorId="0" shapeId="0" xr:uid="{00000000-0006-0000-3500-00004F060000}">
      <text>
        <r>
          <rPr>
            <b/>
            <sz val="9"/>
            <color indexed="81"/>
            <rFont val="Tahoma"/>
            <family val="2"/>
          </rPr>
          <t>Metric = I_FX_IR_I_EURAgainst_WhichCNY_TotTrans_NonBankCustSingapore_ExchTradeOptions_x000D_
Data Type = Bk_Number 19 - 9</t>
        </r>
      </text>
    </comment>
    <comment ref="V63" authorId="0" shapeId="0" xr:uid="{00000000-0006-0000-3500-000050060000}">
      <text>
        <r>
          <rPr>
            <b/>
            <sz val="9"/>
            <color indexed="81"/>
            <rFont val="Tahoma"/>
            <family val="2"/>
          </rPr>
          <t>Metric = I_FX_IR_I_EURAgainst_WhichCNY_TotTrans_NonBankCustSingapore_CurrencyFutures_x000D_
Data Type = Bk_Number 19 - 9</t>
        </r>
      </text>
    </comment>
    <comment ref="W63" authorId="0" shapeId="0" xr:uid="{00000000-0006-0000-3500-000051060000}">
      <text>
        <r>
          <rPr>
            <b/>
            <sz val="9"/>
            <color indexed="81"/>
            <rFont val="Tahoma"/>
            <family val="2"/>
          </rPr>
          <t>Metric = I_FX_IR_I_EURAgainst_WhichCNY_BankOutsSingapore_Spot_x000D_
Data Type = Bk_Number 19 - 9</t>
        </r>
      </text>
    </comment>
    <comment ref="X63" authorId="0" shapeId="0" xr:uid="{00000000-0006-0000-3500-000052060000}">
      <text>
        <r>
          <rPr>
            <b/>
            <sz val="9"/>
            <color indexed="81"/>
            <rFont val="Tahoma"/>
            <family val="2"/>
          </rPr>
          <t>Metric = I_FX_IR_I_EURAgainst_WhichCNY_BankOutsSingapore_Forward_x000D_
Data Type = Bk_Number 19 - 9</t>
        </r>
      </text>
    </comment>
    <comment ref="Y63" authorId="0" shapeId="0" xr:uid="{00000000-0006-0000-3500-000053060000}">
      <text>
        <r>
          <rPr>
            <b/>
            <sz val="9"/>
            <color indexed="81"/>
            <rFont val="Tahoma"/>
            <family val="2"/>
          </rPr>
          <t>Metric = I_FX_IR_I_EURAgainst_WhichCNY_BankOutsSingapore_FxSwap_x000D_
Data Type = Bk_Number 19 - 9</t>
        </r>
      </text>
    </comment>
    <comment ref="Z63" authorId="0" shapeId="0" xr:uid="{00000000-0006-0000-3500-000054060000}">
      <text>
        <r>
          <rPr>
            <b/>
            <sz val="9"/>
            <color indexed="81"/>
            <rFont val="Tahoma"/>
            <family val="2"/>
          </rPr>
          <t>Metric = I_FX_IR_I_EURAgainst_WhichCNY_BankOutsSingapore_CurrencySwap_x000D_
Data Type = Bk_Number 19 - 9</t>
        </r>
      </text>
    </comment>
    <comment ref="AA63" authorId="0" shapeId="0" xr:uid="{00000000-0006-0000-3500-000055060000}">
      <text>
        <r>
          <rPr>
            <b/>
            <sz val="9"/>
            <color indexed="81"/>
            <rFont val="Tahoma"/>
            <family val="2"/>
          </rPr>
          <t>Metric = I_FX_IR_I_EURAgainst_WhichCNY_BankOutsSingapore_OTCOptions_x000D_
Data Type = Bk_Number 19 - 9</t>
        </r>
      </text>
    </comment>
    <comment ref="AB63" authorId="0" shapeId="0" xr:uid="{00000000-0006-0000-3500-000056060000}">
      <text>
        <r>
          <rPr>
            <b/>
            <sz val="9"/>
            <color indexed="81"/>
            <rFont val="Tahoma"/>
            <family val="2"/>
          </rPr>
          <t>Metric = I_FX_IR_I_EURAgainst_WhichCNY_BankOutsSingapore_ExchTradeOptions_x000D_
Data Type = Bk_Number 19 - 9</t>
        </r>
      </text>
    </comment>
    <comment ref="AC63" authorId="0" shapeId="0" xr:uid="{00000000-0006-0000-3500-000057060000}">
      <text>
        <r>
          <rPr>
            <b/>
            <sz val="9"/>
            <color indexed="81"/>
            <rFont val="Tahoma"/>
            <family val="2"/>
          </rPr>
          <t>Metric = I_FX_IR_I_EURAgainst_WhichCNY_BankOutsSingapore_CurrencyFutures_x000D_
Data Type = Bk_Number 19 - 9</t>
        </r>
      </text>
    </comment>
    <comment ref="AD63" authorId="0" shapeId="0" xr:uid="{00000000-0006-0000-3500-000058060000}">
      <text>
        <r>
          <rPr>
            <b/>
            <sz val="9"/>
            <color indexed="81"/>
            <rFont val="Tahoma"/>
            <family val="2"/>
          </rPr>
          <t>Metric = I_FX_IR_I_EURAgainst_WhichCNY_NonBankFinInstOutsSingapore_Spot_x000D_
Data Type = Bk_Number 19 - 9</t>
        </r>
      </text>
    </comment>
    <comment ref="AE63" authorId="0" shapeId="0" xr:uid="{00000000-0006-0000-3500-000059060000}">
      <text>
        <r>
          <rPr>
            <b/>
            <sz val="9"/>
            <color indexed="81"/>
            <rFont val="Tahoma"/>
            <family val="2"/>
          </rPr>
          <t>Metric = I_FX_IR_I_EURAgainst_WhichCNY_NonBankFinInstOutsSingapore_Forward_x000D_
Data Type = Bk_Number 19 - 9</t>
        </r>
      </text>
    </comment>
    <comment ref="AF63" authorId="0" shapeId="0" xr:uid="{00000000-0006-0000-3500-00005A060000}">
      <text>
        <r>
          <rPr>
            <b/>
            <sz val="9"/>
            <color indexed="81"/>
            <rFont val="Tahoma"/>
            <family val="2"/>
          </rPr>
          <t>Metric = I_FX_IR_I_EURAgainst_WhichCNY_NonBankFinInstOutsSingapore_FxSwap_x000D_
Data Type = Bk_Number 19 - 9</t>
        </r>
      </text>
    </comment>
    <comment ref="AG63" authorId="0" shapeId="0" xr:uid="{00000000-0006-0000-3500-00005B060000}">
      <text>
        <r>
          <rPr>
            <b/>
            <sz val="9"/>
            <color indexed="81"/>
            <rFont val="Tahoma"/>
            <family val="2"/>
          </rPr>
          <t>Metric = I_FX_IR_I_EURAgainst_WhichCNY_NonBankFinInstOutsSingapore_CurrencySwap_x000D_
Data Type = Bk_Number 19 - 9</t>
        </r>
      </text>
    </comment>
    <comment ref="AH63" authorId="0" shapeId="0" xr:uid="{00000000-0006-0000-3500-00005C060000}">
      <text>
        <r>
          <rPr>
            <b/>
            <sz val="9"/>
            <color indexed="81"/>
            <rFont val="Tahoma"/>
            <family val="2"/>
          </rPr>
          <t>Metric = I_FX_IR_I_EURAgainst_WhichCNY_NonBankFinInstOutsSingapore_OTCOptions_x000D_
Data Type = Bk_Number 19 - 9</t>
        </r>
      </text>
    </comment>
    <comment ref="AI63" authorId="0" shapeId="0" xr:uid="{00000000-0006-0000-3500-00005D060000}">
      <text>
        <r>
          <rPr>
            <b/>
            <sz val="9"/>
            <color indexed="81"/>
            <rFont val="Tahoma"/>
            <family val="2"/>
          </rPr>
          <t>Metric = I_FX_IR_I_EURAgainst_WhichCNY_NonBankFinInstOutsSingapore_ExchTradeOptions_x000D_
Data Type = Bk_Number 19 - 9</t>
        </r>
      </text>
    </comment>
    <comment ref="AJ63" authorId="0" shapeId="0" xr:uid="{00000000-0006-0000-3500-00005E060000}">
      <text>
        <r>
          <rPr>
            <b/>
            <sz val="9"/>
            <color indexed="81"/>
            <rFont val="Tahoma"/>
            <family val="2"/>
          </rPr>
          <t>Metric = I_FX_IR_I_EURAgainst_WhichCNY_NonBankFinInstOutsSingapore_CurrencyFutures_x000D_
Data Type = Bk_Number 19 - 9</t>
        </r>
      </text>
    </comment>
    <comment ref="AK63" authorId="0" shapeId="0" xr:uid="{00000000-0006-0000-3500-00005F060000}">
      <text>
        <r>
          <rPr>
            <b/>
            <sz val="9"/>
            <color indexed="81"/>
            <rFont val="Tahoma"/>
            <family val="2"/>
          </rPr>
          <t>Metric = I_FX_IR_I_EURAgainst_WhichCNY_NonFinCustOutsSingapore_Spot_x000D_
Data Type = Bk_Number 19 - 9</t>
        </r>
      </text>
    </comment>
    <comment ref="AL63" authorId="0" shapeId="0" xr:uid="{00000000-0006-0000-3500-000060060000}">
      <text>
        <r>
          <rPr>
            <b/>
            <sz val="9"/>
            <color indexed="81"/>
            <rFont val="Tahoma"/>
            <family val="2"/>
          </rPr>
          <t>Metric = I_FX_IR_I_EURAgainst_WhichCNY_NonFinCustOutsSingapore_Forward_x000D_
Data Type = Bk_Number 19 - 9</t>
        </r>
      </text>
    </comment>
    <comment ref="AM63" authorId="0" shapeId="0" xr:uid="{00000000-0006-0000-3500-000061060000}">
      <text>
        <r>
          <rPr>
            <b/>
            <sz val="9"/>
            <color indexed="81"/>
            <rFont val="Tahoma"/>
            <family val="2"/>
          </rPr>
          <t>Metric = I_FX_IR_I_EURAgainst_WhichCNY_NonFinCustOutsSingapore_FxSwap_x000D_
Data Type = Bk_Number 19 - 9</t>
        </r>
      </text>
    </comment>
    <comment ref="AN63" authorId="0" shapeId="0" xr:uid="{00000000-0006-0000-3500-000062060000}">
      <text>
        <r>
          <rPr>
            <b/>
            <sz val="9"/>
            <color indexed="81"/>
            <rFont val="Tahoma"/>
            <family val="2"/>
          </rPr>
          <t>Metric = I_FX_IR_I_EURAgainst_WhichCNY_NonFinCustOutsSingapore_CurrencySwap_x000D_
Data Type = Bk_Number 19 - 9</t>
        </r>
      </text>
    </comment>
    <comment ref="AO63" authorId="0" shapeId="0" xr:uid="{00000000-0006-0000-3500-000063060000}">
      <text>
        <r>
          <rPr>
            <b/>
            <sz val="9"/>
            <color indexed="81"/>
            <rFont val="Tahoma"/>
            <family val="2"/>
          </rPr>
          <t>Metric = I_FX_IR_I_EURAgainst_WhichCNY_NonFinCustOutsSingapore_OTCOptions_x000D_
Data Type = Bk_Number 19 - 9</t>
        </r>
      </text>
    </comment>
    <comment ref="AP63" authorId="0" shapeId="0" xr:uid="{00000000-0006-0000-3500-000064060000}">
      <text>
        <r>
          <rPr>
            <b/>
            <sz val="9"/>
            <color indexed="81"/>
            <rFont val="Tahoma"/>
            <family val="2"/>
          </rPr>
          <t>Metric = I_FX_IR_I_EURAgainst_WhichCNY_NonFinCustOutsSingapore_ExchTradeOptions_x000D_
Data Type = Bk_Number 19 - 9</t>
        </r>
      </text>
    </comment>
    <comment ref="AQ63" authorId="0" shapeId="0" xr:uid="{00000000-0006-0000-3500-000065060000}">
      <text>
        <r>
          <rPr>
            <b/>
            <sz val="9"/>
            <color indexed="81"/>
            <rFont val="Tahoma"/>
            <family val="2"/>
          </rPr>
          <t>Metric = I_FX_IR_I_EURAgainst_WhichCNY_NonFinCustOutsSingapore_CurrencyFutures_x000D_
Data Type = Bk_Number 19 - 9</t>
        </r>
      </text>
    </comment>
    <comment ref="B64" authorId="0" shapeId="0" xr:uid="{00000000-0006-0000-3500-000066060000}">
      <text>
        <r>
          <rPr>
            <b/>
            <sz val="9"/>
            <color indexed="81"/>
            <rFont val="Tahoma"/>
            <family val="2"/>
          </rPr>
          <t>Metric = I_FX_IR_I_EUR_BankSingapore_Spot_Amount_x000D_
Data Type = Bk_Number 19 - 9_x000D_
Bk_OtherCurrencies = Others</t>
        </r>
      </text>
    </comment>
    <comment ref="C64" authorId="0" shapeId="0" xr:uid="{00000000-0006-0000-3500-000067060000}">
      <text>
        <r>
          <rPr>
            <b/>
            <sz val="9"/>
            <color indexed="81"/>
            <rFont val="Tahoma"/>
            <family val="2"/>
          </rPr>
          <t>Metric = I_FX_IR_I_EUR_BankSingapore_Forward_Amount_x000D_
Data Type = Bk_Number 19 - 9_x000D_
Bk_OtherCurrencies = Others</t>
        </r>
      </text>
    </comment>
    <comment ref="D64" authorId="0" shapeId="0" xr:uid="{00000000-0006-0000-3500-000068060000}">
      <text>
        <r>
          <rPr>
            <b/>
            <sz val="9"/>
            <color indexed="81"/>
            <rFont val="Tahoma"/>
            <family val="2"/>
          </rPr>
          <t>Metric = I_FX_IR_I_EUR_BankSingapore_FxSwap_Amount_x000D_
Data Type = Bk_Number 19 - 9_x000D_
Bk_OtherCurrencies = Others</t>
        </r>
      </text>
    </comment>
    <comment ref="E64" authorId="0" shapeId="0" xr:uid="{00000000-0006-0000-3500-000069060000}">
      <text>
        <r>
          <rPr>
            <b/>
            <sz val="9"/>
            <color indexed="81"/>
            <rFont val="Tahoma"/>
            <family val="2"/>
          </rPr>
          <t>Metric = I_FX_IR_I_EUR_BankSingapore_CurrencySwap_Amount_x000D_
Data Type = Bk_Number 19 - 9_x000D_
Bk_OtherCurrencies = Others</t>
        </r>
      </text>
    </comment>
    <comment ref="F64" authorId="0" shapeId="0" xr:uid="{00000000-0006-0000-3500-00006A060000}">
      <text>
        <r>
          <rPr>
            <b/>
            <sz val="9"/>
            <color indexed="81"/>
            <rFont val="Tahoma"/>
            <family val="2"/>
          </rPr>
          <t>Metric = I_FX_IR_I_EUR_BankSingapore_OTCOptions_Amount_x000D_
Data Type = Bk_Number 19 - 9_x000D_
Bk_OtherCurrencies = Others</t>
        </r>
      </text>
    </comment>
    <comment ref="G64" authorId="0" shapeId="0" xr:uid="{00000000-0006-0000-3500-00006B060000}">
      <text>
        <r>
          <rPr>
            <b/>
            <sz val="9"/>
            <color indexed="81"/>
            <rFont val="Tahoma"/>
            <family val="2"/>
          </rPr>
          <t>Metric = I_FX_IR_I_EUR_BankSingapore_ExchTradeOptions_Amount_x000D_
Data Type = Bk_Number 19 - 9_x000D_
Bk_OtherCurrencies = Others</t>
        </r>
      </text>
    </comment>
    <comment ref="H64" authorId="0" shapeId="0" xr:uid="{00000000-0006-0000-3500-00006C060000}">
      <text>
        <r>
          <rPr>
            <b/>
            <sz val="9"/>
            <color indexed="81"/>
            <rFont val="Tahoma"/>
            <family val="2"/>
          </rPr>
          <t>Metric = I_FX_IR_I_EUR_BankSingapore_CurrencyFutures_Amount_x000D_
Data Type = Bk_Number 19 - 9_x000D_
Bk_OtherCurrencies = Others</t>
        </r>
      </text>
    </comment>
    <comment ref="I64" authorId="0" shapeId="0" xr:uid="{00000000-0006-0000-3500-00006D060000}">
      <text>
        <r>
          <rPr>
            <b/>
            <sz val="9"/>
            <color indexed="81"/>
            <rFont val="Tahoma"/>
            <family val="2"/>
          </rPr>
          <t>Metric = I_FX_IR_I_EUR_NonBankFinInstSingapore_Spot_Amount_x000D_
Data Type = Bk_Number 19 - 9_x000D_
Bk_OtherCurrencies = Others</t>
        </r>
      </text>
    </comment>
    <comment ref="J64" authorId="0" shapeId="0" xr:uid="{00000000-0006-0000-3500-00006E060000}">
      <text>
        <r>
          <rPr>
            <b/>
            <sz val="9"/>
            <color indexed="81"/>
            <rFont val="Tahoma"/>
            <family val="2"/>
          </rPr>
          <t>Metric = I_FX_IR_I_EUR_NonBankFinInstSingapore_Forward_Amount_x000D_
Data Type = Bk_Number 19 - 9_x000D_
Bk_OtherCurrencies = Others</t>
        </r>
      </text>
    </comment>
    <comment ref="K64" authorId="0" shapeId="0" xr:uid="{00000000-0006-0000-3500-00006F060000}">
      <text>
        <r>
          <rPr>
            <b/>
            <sz val="9"/>
            <color indexed="81"/>
            <rFont val="Tahoma"/>
            <family val="2"/>
          </rPr>
          <t>Metric = I_FX_IR_I_EUR_NonBankFinInstSingapore_FxSwap_Amount_x000D_
Data Type = Bk_Number 19 - 9_x000D_
Bk_OtherCurrencies = Others</t>
        </r>
      </text>
    </comment>
    <comment ref="L64" authorId="0" shapeId="0" xr:uid="{00000000-0006-0000-3500-000070060000}">
      <text>
        <r>
          <rPr>
            <b/>
            <sz val="9"/>
            <color indexed="81"/>
            <rFont val="Tahoma"/>
            <family val="2"/>
          </rPr>
          <t>Metric = I_FX_IR_I_EUR_NonBankFinInstSingapore_CurrencySwap_Amount_x000D_
Data Type = Bk_Number 19 - 9_x000D_
Bk_OtherCurrencies = Others</t>
        </r>
      </text>
    </comment>
    <comment ref="M64" authorId="0" shapeId="0" xr:uid="{00000000-0006-0000-3500-000071060000}">
      <text>
        <r>
          <rPr>
            <b/>
            <sz val="9"/>
            <color indexed="81"/>
            <rFont val="Tahoma"/>
            <family val="2"/>
          </rPr>
          <t>Metric = I_FX_IR_I_EUR_NonBankFinInstSingapore_OTCOptions_Amount_x000D_
Data Type = Bk_Number 19 - 9_x000D_
Bk_OtherCurrencies = Others</t>
        </r>
      </text>
    </comment>
    <comment ref="N64" authorId="0" shapeId="0" xr:uid="{00000000-0006-0000-3500-000072060000}">
      <text>
        <r>
          <rPr>
            <b/>
            <sz val="9"/>
            <color indexed="81"/>
            <rFont val="Tahoma"/>
            <family val="2"/>
          </rPr>
          <t>Metric = I_FX_IR_I_EUR_NonBankFinInstSingapore_ExchTradeOptions_Amount_x000D_
Data Type = Bk_Number 19 - 9_x000D_
Bk_OtherCurrencies = Others</t>
        </r>
      </text>
    </comment>
    <comment ref="O64" authorId="0" shapeId="0" xr:uid="{00000000-0006-0000-3500-000073060000}">
      <text>
        <r>
          <rPr>
            <b/>
            <sz val="9"/>
            <color indexed="81"/>
            <rFont val="Tahoma"/>
            <family val="2"/>
          </rPr>
          <t>Metric = I_FX_IR_I_EUR_NonBankFinInstSingapore_CurrencyFutures_Amount_x000D_
Data Type = Bk_Number 19 - 9_x000D_
Bk_OtherCurrencies = Others</t>
        </r>
      </text>
    </comment>
    <comment ref="P64" authorId="0" shapeId="0" xr:uid="{00000000-0006-0000-3500-000074060000}">
      <text>
        <r>
          <rPr>
            <b/>
            <sz val="9"/>
            <color indexed="81"/>
            <rFont val="Tahoma"/>
            <family val="2"/>
          </rPr>
          <t>Metric = I_FX_IR_I_EUR_TotTrans_NonBankCustSingapore_Spot_Amount_x000D_
Data Type = Bk_Number 19 - 9_x000D_
Bk_OtherCurrencies = Others</t>
        </r>
      </text>
    </comment>
    <comment ref="Q64" authorId="0" shapeId="0" xr:uid="{00000000-0006-0000-3500-000075060000}">
      <text>
        <r>
          <rPr>
            <b/>
            <sz val="9"/>
            <color indexed="81"/>
            <rFont val="Tahoma"/>
            <family val="2"/>
          </rPr>
          <t>Metric = I_FX_IR_I_EUR_TotTrans_NonBankCustSingapore_Forward_Amount_x000D_
Data Type = Bk_Number 19 - 9_x000D_
Bk_OtherCurrencies = Others</t>
        </r>
      </text>
    </comment>
    <comment ref="R64" authorId="0" shapeId="0" xr:uid="{00000000-0006-0000-3500-000076060000}">
      <text>
        <r>
          <rPr>
            <b/>
            <sz val="9"/>
            <color indexed="81"/>
            <rFont val="Tahoma"/>
            <family val="2"/>
          </rPr>
          <t>Metric = I_FX_IR_I_EUR_TotTrans_NonBankCustSingapore_FxSwap_Amount_x000D_
Data Type = Bk_Number 19 - 9_x000D_
Bk_OtherCurrencies = Others</t>
        </r>
      </text>
    </comment>
    <comment ref="S64" authorId="0" shapeId="0" xr:uid="{00000000-0006-0000-3500-000077060000}">
      <text>
        <r>
          <rPr>
            <b/>
            <sz val="9"/>
            <color indexed="81"/>
            <rFont val="Tahoma"/>
            <family val="2"/>
          </rPr>
          <t>Metric = I_FX_IR_I_EUR_TotTrans_NonBankCustSingapore_CurrencySwap_Amount_x000D_
Data Type = Bk_Number 19 - 9_x000D_
Bk_OtherCurrencies = Others</t>
        </r>
      </text>
    </comment>
    <comment ref="T64" authorId="0" shapeId="0" xr:uid="{00000000-0006-0000-3500-000078060000}">
      <text>
        <r>
          <rPr>
            <b/>
            <sz val="9"/>
            <color indexed="81"/>
            <rFont val="Tahoma"/>
            <family val="2"/>
          </rPr>
          <t>Metric = I_FX_IR_I_EUR_TotTrans_NonBankCustSingapore_OTCOptions_Amount_x000D_
Data Type = Bk_Number 19 - 9_x000D_
Bk_OtherCurrencies = Others</t>
        </r>
      </text>
    </comment>
    <comment ref="U64" authorId="0" shapeId="0" xr:uid="{00000000-0006-0000-3500-000079060000}">
      <text>
        <r>
          <rPr>
            <b/>
            <sz val="9"/>
            <color indexed="81"/>
            <rFont val="Tahoma"/>
            <family val="2"/>
          </rPr>
          <t>Metric = I_FX_IR_I_EUR_TotTrans_NonBankCustSingapore_ExchTradeOptions_Amount_x000D_
Data Type = Bk_Number 19 - 9_x000D_
Bk_OtherCurrencies = Others</t>
        </r>
      </text>
    </comment>
    <comment ref="V64" authorId="0" shapeId="0" xr:uid="{00000000-0006-0000-3500-00007A060000}">
      <text>
        <r>
          <rPr>
            <b/>
            <sz val="9"/>
            <color indexed="81"/>
            <rFont val="Tahoma"/>
            <family val="2"/>
          </rPr>
          <t>Metric = I_FX_IR_I_EUR_TotTrans_NonBankCustSingapore_CurrencyFutures_Amount_x000D_
Data Type = Bk_Number 19 - 9_x000D_
Bk_OtherCurrencies = Others</t>
        </r>
      </text>
    </comment>
    <comment ref="W64" authorId="0" shapeId="0" xr:uid="{00000000-0006-0000-3500-00007B060000}">
      <text>
        <r>
          <rPr>
            <b/>
            <sz val="9"/>
            <color indexed="81"/>
            <rFont val="Tahoma"/>
            <family val="2"/>
          </rPr>
          <t>Metric = I_FX_IR_I_EUR_BankOutsSingapore_Spot_Amount_x000D_
Data Type = Bk_Number 19 - 9_x000D_
Bk_OtherCurrencies = Others</t>
        </r>
      </text>
    </comment>
    <comment ref="X64" authorId="0" shapeId="0" xr:uid="{00000000-0006-0000-3500-00007C060000}">
      <text>
        <r>
          <rPr>
            <b/>
            <sz val="9"/>
            <color indexed="81"/>
            <rFont val="Tahoma"/>
            <family val="2"/>
          </rPr>
          <t>Metric = I_FX_IR_I_EUR_BankOutsSingapore_Forward_Amount_x000D_
Data Type = Bk_Number 19 - 9_x000D_
Bk_OtherCurrencies = Others</t>
        </r>
      </text>
    </comment>
    <comment ref="Y64" authorId="0" shapeId="0" xr:uid="{00000000-0006-0000-3500-00007D060000}">
      <text>
        <r>
          <rPr>
            <b/>
            <sz val="9"/>
            <color indexed="81"/>
            <rFont val="Tahoma"/>
            <family val="2"/>
          </rPr>
          <t>Metric = I_FX_IR_I_EUR_BankOutsSingapore_FxSwap_Amount_x000D_
Data Type = Bk_Number 19 - 9_x000D_
Bk_OtherCurrencies = Others</t>
        </r>
      </text>
    </comment>
    <comment ref="Z64" authorId="0" shapeId="0" xr:uid="{00000000-0006-0000-3500-00007E060000}">
      <text>
        <r>
          <rPr>
            <b/>
            <sz val="9"/>
            <color indexed="81"/>
            <rFont val="Tahoma"/>
            <family val="2"/>
          </rPr>
          <t>Metric = I_FX_IR_I_EUR_BankOutsSingapore_CurrencySwap_Amount_x000D_
Data Type = Bk_Number 19 - 9_x000D_
Bk_OtherCurrencies = Others</t>
        </r>
      </text>
    </comment>
    <comment ref="AA64" authorId="0" shapeId="0" xr:uid="{00000000-0006-0000-3500-00007F060000}">
      <text>
        <r>
          <rPr>
            <b/>
            <sz val="9"/>
            <color indexed="81"/>
            <rFont val="Tahoma"/>
            <family val="2"/>
          </rPr>
          <t>Metric = I_FX_IR_I_EUR_BankOutsSingapore_OTCOptions_Amount_x000D_
Data Type = Bk_Number 19 - 9_x000D_
Bk_OtherCurrencies = Others</t>
        </r>
      </text>
    </comment>
    <comment ref="AB64" authorId="0" shapeId="0" xr:uid="{00000000-0006-0000-3500-000080060000}">
      <text>
        <r>
          <rPr>
            <b/>
            <sz val="9"/>
            <color indexed="81"/>
            <rFont val="Tahoma"/>
            <family val="2"/>
          </rPr>
          <t>Metric = I_FX_IR_I_EUR_BankOutsSingapore_ExchTradeOptions_Amount_x000D_
Data Type = Bk_Number 19 - 9_x000D_
Bk_OtherCurrencies = Others</t>
        </r>
      </text>
    </comment>
    <comment ref="AC64" authorId="0" shapeId="0" xr:uid="{00000000-0006-0000-3500-000081060000}">
      <text>
        <r>
          <rPr>
            <b/>
            <sz val="9"/>
            <color indexed="81"/>
            <rFont val="Tahoma"/>
            <family val="2"/>
          </rPr>
          <t>Metric = I_FX_IR_I_EUR_BankOutsSingapore_CurrencyFutures_Amount_x000D_
Data Type = Bk_Number 19 - 9_x000D_
Bk_OtherCurrencies = Others</t>
        </r>
      </text>
    </comment>
    <comment ref="AD64" authorId="0" shapeId="0" xr:uid="{00000000-0006-0000-3500-000082060000}">
      <text>
        <r>
          <rPr>
            <b/>
            <sz val="9"/>
            <color indexed="81"/>
            <rFont val="Tahoma"/>
            <family val="2"/>
          </rPr>
          <t>Metric = I_FX_IR_I_EUR_NonBankFinInstOutsSingapore_Spot_Amount_x000D_
Data Type = Bk_Number 19 - 9_x000D_
Bk_OtherCurrencies = Others</t>
        </r>
      </text>
    </comment>
    <comment ref="AE64" authorId="0" shapeId="0" xr:uid="{00000000-0006-0000-3500-000083060000}">
      <text>
        <r>
          <rPr>
            <b/>
            <sz val="9"/>
            <color indexed="81"/>
            <rFont val="Tahoma"/>
            <family val="2"/>
          </rPr>
          <t>Metric = I_FX_IR_I_EUR_NonBankFinInstOutsSingapore_Forward_Amount_x000D_
Data Type = Bk_Number 19 - 9_x000D_
Bk_OtherCurrencies = Others</t>
        </r>
      </text>
    </comment>
    <comment ref="AF64" authorId="0" shapeId="0" xr:uid="{00000000-0006-0000-3500-000084060000}">
      <text>
        <r>
          <rPr>
            <b/>
            <sz val="9"/>
            <color indexed="81"/>
            <rFont val="Tahoma"/>
            <family val="2"/>
          </rPr>
          <t>Metric = I_FX_IR_I_EUR_NonBankFinInstOutsSingapore_FxSwap_Amount_x000D_
Data Type = Bk_Number 19 - 9_x000D_
Bk_OtherCurrencies = Others</t>
        </r>
      </text>
    </comment>
    <comment ref="AG64" authorId="0" shapeId="0" xr:uid="{00000000-0006-0000-3500-000085060000}">
      <text>
        <r>
          <rPr>
            <b/>
            <sz val="9"/>
            <color indexed="81"/>
            <rFont val="Tahoma"/>
            <family val="2"/>
          </rPr>
          <t>Metric = I_FX_IR_I_EUR_NonBankFinInstOutsSingapore_CurrencySwap_Amount_x000D_
Data Type = Bk_Number 19 - 9_x000D_
Bk_OtherCurrencies = Others</t>
        </r>
      </text>
    </comment>
    <comment ref="AH64" authorId="0" shapeId="0" xr:uid="{00000000-0006-0000-3500-000086060000}">
      <text>
        <r>
          <rPr>
            <b/>
            <sz val="9"/>
            <color indexed="81"/>
            <rFont val="Tahoma"/>
            <family val="2"/>
          </rPr>
          <t>Metric = I_FX_IR_I_EUR_NonBankFinInstOutsSingapore_OTCOptions_Amount_x000D_
Data Type = Bk_Number 19 - 9_x000D_
Bk_OtherCurrencies = Others</t>
        </r>
      </text>
    </comment>
    <comment ref="AI64" authorId="0" shapeId="0" xr:uid="{00000000-0006-0000-3500-000087060000}">
      <text>
        <r>
          <rPr>
            <b/>
            <sz val="9"/>
            <color indexed="81"/>
            <rFont val="Tahoma"/>
            <family val="2"/>
          </rPr>
          <t>Metric = I_FX_IR_I_EUR_NonBankFinInstOutsSingapore_ExchTradeOptions_Amount_x000D_
Data Type = Bk_Number 19 - 9_x000D_
Bk_OtherCurrencies = Others</t>
        </r>
      </text>
    </comment>
    <comment ref="AJ64" authorId="0" shapeId="0" xr:uid="{00000000-0006-0000-3500-000088060000}">
      <text>
        <r>
          <rPr>
            <b/>
            <sz val="9"/>
            <color indexed="81"/>
            <rFont val="Tahoma"/>
            <family val="2"/>
          </rPr>
          <t>Metric = I_FX_IR_I_EUR_NonBankFinInstOutsSingapore_CurrencyFutures_Amount_x000D_
Data Type = Bk_Number 19 - 9_x000D_
Bk_OtherCurrencies = Others</t>
        </r>
      </text>
    </comment>
    <comment ref="AK64" authorId="0" shapeId="0" xr:uid="{00000000-0006-0000-3500-000089060000}">
      <text>
        <r>
          <rPr>
            <b/>
            <sz val="9"/>
            <color indexed="81"/>
            <rFont val="Tahoma"/>
            <family val="2"/>
          </rPr>
          <t>Metric = I_FX_IR_I_EUR_NonFinCustOutsSingapore_Spot_Amount_x000D_
Data Type = Bk_Number 19 - 9_x000D_
Bk_OtherCurrencies = Others</t>
        </r>
      </text>
    </comment>
    <comment ref="AL64" authorId="0" shapeId="0" xr:uid="{00000000-0006-0000-3500-00008A060000}">
      <text>
        <r>
          <rPr>
            <b/>
            <sz val="9"/>
            <color indexed="81"/>
            <rFont val="Tahoma"/>
            <family val="2"/>
          </rPr>
          <t>Metric = I_FX_IR_I_EUR_NonFinCustOutsSingapore_Forward_Amount_x000D_
Data Type = Bk_Number 19 - 9_x000D_
Bk_OtherCurrencies = Others</t>
        </r>
      </text>
    </comment>
    <comment ref="AM64" authorId="0" shapeId="0" xr:uid="{00000000-0006-0000-3500-00008B060000}">
      <text>
        <r>
          <rPr>
            <b/>
            <sz val="9"/>
            <color indexed="81"/>
            <rFont val="Tahoma"/>
            <family val="2"/>
          </rPr>
          <t>Metric = I_FX_IR_I_EUR_NonFinCustOutsSingapore_FxSwap_Amount_x000D_
Data Type = Bk_Number 19 - 9_x000D_
Bk_OtherCurrencies = Others</t>
        </r>
      </text>
    </comment>
    <comment ref="AN64" authorId="0" shapeId="0" xr:uid="{00000000-0006-0000-3500-00008C060000}">
      <text>
        <r>
          <rPr>
            <b/>
            <sz val="9"/>
            <color indexed="81"/>
            <rFont val="Tahoma"/>
            <family val="2"/>
          </rPr>
          <t>Metric = I_FX_IR_I_EUR_NonFinCustOutsSingapore_CurrencySwap_Amount_x000D_
Data Type = Bk_Number 19 - 9_x000D_
Bk_OtherCurrencies = Others</t>
        </r>
      </text>
    </comment>
    <comment ref="AO64" authorId="0" shapeId="0" xr:uid="{00000000-0006-0000-3500-00008D060000}">
      <text>
        <r>
          <rPr>
            <b/>
            <sz val="9"/>
            <color indexed="81"/>
            <rFont val="Tahoma"/>
            <family val="2"/>
          </rPr>
          <t>Metric = I_FX_IR_I_EUR_NonFinCustOutsSingapore_OTCOptions_Amount_x000D_
Data Type = Bk_Number 19 - 9_x000D_
Bk_OtherCurrencies = Others</t>
        </r>
      </text>
    </comment>
    <comment ref="AP64" authorId="0" shapeId="0" xr:uid="{00000000-0006-0000-3500-00008E060000}">
      <text>
        <r>
          <rPr>
            <b/>
            <sz val="9"/>
            <color indexed="81"/>
            <rFont val="Tahoma"/>
            <family val="2"/>
          </rPr>
          <t>Metric = I_FX_IR_I_EUR_NonFinCustOutsSingapore_ExchTradeOptions_Amount_x000D_
Data Type = Bk_Number 19 - 9_x000D_
Bk_OtherCurrencies = Others</t>
        </r>
      </text>
    </comment>
    <comment ref="AQ64" authorId="0" shapeId="0" xr:uid="{00000000-0006-0000-3500-00008F060000}">
      <text>
        <r>
          <rPr>
            <b/>
            <sz val="9"/>
            <color indexed="81"/>
            <rFont val="Tahoma"/>
            <family val="2"/>
          </rPr>
          <t>Metric = I_FX_IR_I_EUR_NonFinCustOutsSingapore_CurrencyFutures_Amount_x000D_
Data Type = Bk_Number 19 - 9_x000D_
Bk_OtherCurrencies = Others</t>
        </r>
      </text>
    </comment>
    <comment ref="B67" authorId="0" shapeId="0" xr:uid="{00000000-0006-0000-3500-000090060000}">
      <text>
        <r>
          <rPr>
            <b/>
            <sz val="9"/>
            <color indexed="81"/>
            <rFont val="Tahoma"/>
            <family val="2"/>
          </rPr>
          <t>Metric = I_FX_IR_I_JPY_BankSingapore_Spot_Amount_x000D_
Data Type = Bk_Number 19 - 9_x000D_
Bk_Currency = GBP</t>
        </r>
      </text>
    </comment>
    <comment ref="C67" authorId="0" shapeId="0" xr:uid="{00000000-0006-0000-3500-000091060000}">
      <text>
        <r>
          <rPr>
            <b/>
            <sz val="9"/>
            <color indexed="81"/>
            <rFont val="Tahoma"/>
            <family val="2"/>
          </rPr>
          <t>Metric = I_FX_IR_I_JPY_BankSingapore_Forward_Amount_x000D_
Data Type = Bk_Number 19 - 9_x000D_
Bk_Currency = GBP</t>
        </r>
      </text>
    </comment>
    <comment ref="D67" authorId="0" shapeId="0" xr:uid="{00000000-0006-0000-3500-000092060000}">
      <text>
        <r>
          <rPr>
            <b/>
            <sz val="9"/>
            <color indexed="81"/>
            <rFont val="Tahoma"/>
            <family val="2"/>
          </rPr>
          <t>Metric = I_FX_IR_I_JPY_BankSingapore_FxSwap_Amount_x000D_
Data Type = Bk_Number 19 - 9_x000D_
Bk_Currency = GBP</t>
        </r>
      </text>
    </comment>
    <comment ref="E67" authorId="0" shapeId="0" xr:uid="{00000000-0006-0000-3500-000093060000}">
      <text>
        <r>
          <rPr>
            <b/>
            <sz val="9"/>
            <color indexed="81"/>
            <rFont val="Tahoma"/>
            <family val="2"/>
          </rPr>
          <t>Metric = I_FX_IR_I_JPY_BankSingapore_CurrencySwap_Amount_x000D_
Data Type = Bk_Number 19 - 9_x000D_
Bk_Currency = GBP</t>
        </r>
      </text>
    </comment>
    <comment ref="F67" authorId="0" shapeId="0" xr:uid="{00000000-0006-0000-3500-000094060000}">
      <text>
        <r>
          <rPr>
            <b/>
            <sz val="9"/>
            <color indexed="81"/>
            <rFont val="Tahoma"/>
            <family val="2"/>
          </rPr>
          <t>Metric = I_FX_IR_I_JPY_BankSingapore_OTCOptions_Amount_x000D_
Data Type = Bk_Number 19 - 9_x000D_
Bk_Currency = GBP</t>
        </r>
      </text>
    </comment>
    <comment ref="G67" authorId="0" shapeId="0" xr:uid="{00000000-0006-0000-3500-000095060000}">
      <text>
        <r>
          <rPr>
            <b/>
            <sz val="9"/>
            <color indexed="81"/>
            <rFont val="Tahoma"/>
            <family val="2"/>
          </rPr>
          <t>Metric = I_FX_IR_I_JPY_BankSingapore_ExchTradeOptions_Amount_x000D_
Data Type = Bk_Number 19 - 9_x000D_
Bk_Currency = GBP</t>
        </r>
      </text>
    </comment>
    <comment ref="H67" authorId="0" shapeId="0" xr:uid="{00000000-0006-0000-3500-000096060000}">
      <text>
        <r>
          <rPr>
            <b/>
            <sz val="9"/>
            <color indexed="81"/>
            <rFont val="Tahoma"/>
            <family val="2"/>
          </rPr>
          <t>Metric = I_FX_IR_I_JPY_BankSingapore_CurrencyFutures_Amount_x000D_
Data Type = Bk_Number 19 - 9_x000D_
Bk_Currency = GBP</t>
        </r>
      </text>
    </comment>
    <comment ref="I67" authorId="0" shapeId="0" xr:uid="{00000000-0006-0000-3500-000097060000}">
      <text>
        <r>
          <rPr>
            <b/>
            <sz val="9"/>
            <color indexed="81"/>
            <rFont val="Tahoma"/>
            <family val="2"/>
          </rPr>
          <t>Metric = I_FX_IR_I_JPY_NonBankFinInstSingapore_Spot_Amount_x000D_
Data Type = Bk_Number 19 - 9_x000D_
Bk_Currency = GBP</t>
        </r>
      </text>
    </comment>
    <comment ref="J67" authorId="0" shapeId="0" xr:uid="{00000000-0006-0000-3500-000098060000}">
      <text>
        <r>
          <rPr>
            <b/>
            <sz val="9"/>
            <color indexed="81"/>
            <rFont val="Tahoma"/>
            <family val="2"/>
          </rPr>
          <t>Metric = I_FX_IR_I_JPY_NonBankFinInstSingapore_Forward_Amount_x000D_
Data Type = Bk_Number 19 - 9_x000D_
Bk_Currency = GBP</t>
        </r>
      </text>
    </comment>
    <comment ref="K67" authorId="0" shapeId="0" xr:uid="{00000000-0006-0000-3500-000099060000}">
      <text>
        <r>
          <rPr>
            <b/>
            <sz val="9"/>
            <color indexed="81"/>
            <rFont val="Tahoma"/>
            <family val="2"/>
          </rPr>
          <t>Metric = I_FX_IR_I_JPY_NonBankFinInstSingapore_FxSwap_Amount_x000D_
Data Type = Bk_Number 19 - 9_x000D_
Bk_Currency = GBP</t>
        </r>
      </text>
    </comment>
    <comment ref="L67" authorId="0" shapeId="0" xr:uid="{00000000-0006-0000-3500-00009A060000}">
      <text>
        <r>
          <rPr>
            <b/>
            <sz val="9"/>
            <color indexed="81"/>
            <rFont val="Tahoma"/>
            <family val="2"/>
          </rPr>
          <t>Metric = I_FX_IR_I_JPY_NonBankFinInstSingapore_CurrencySwap_Amount_x000D_
Data Type = Bk_Number 19 - 9_x000D_
Bk_Currency = GBP</t>
        </r>
      </text>
    </comment>
    <comment ref="M67" authorId="0" shapeId="0" xr:uid="{00000000-0006-0000-3500-00009B060000}">
      <text>
        <r>
          <rPr>
            <b/>
            <sz val="9"/>
            <color indexed="81"/>
            <rFont val="Tahoma"/>
            <family val="2"/>
          </rPr>
          <t>Metric = I_FX_IR_I_JPY_NonBankFinInstSingapore_OTCOptions_Amount_x000D_
Data Type = Bk_Number 19 - 9_x000D_
Bk_Currency = GBP</t>
        </r>
      </text>
    </comment>
    <comment ref="N67" authorId="0" shapeId="0" xr:uid="{00000000-0006-0000-3500-00009C060000}">
      <text>
        <r>
          <rPr>
            <b/>
            <sz val="9"/>
            <color indexed="81"/>
            <rFont val="Tahoma"/>
            <family val="2"/>
          </rPr>
          <t>Metric = I_FX_IR_I_JPY_NonBankFinInstSingapore_ExchTradeOptions_Amount_x000D_
Data Type = Bk_Number 19 - 9_x000D_
Bk_Currency = GBP</t>
        </r>
      </text>
    </comment>
    <comment ref="O67" authorId="0" shapeId="0" xr:uid="{00000000-0006-0000-3500-00009D060000}">
      <text>
        <r>
          <rPr>
            <b/>
            <sz val="9"/>
            <color indexed="81"/>
            <rFont val="Tahoma"/>
            <family val="2"/>
          </rPr>
          <t>Metric = I_FX_IR_I_JPY_NonBankFinInstSingapore_CurrencyFutures_Amount_x000D_
Data Type = Bk_Number 19 - 9_x000D_
Bk_Currency = GBP</t>
        </r>
      </text>
    </comment>
    <comment ref="P67" authorId="0" shapeId="0" xr:uid="{00000000-0006-0000-3500-00009E060000}">
      <text>
        <r>
          <rPr>
            <b/>
            <sz val="9"/>
            <color indexed="81"/>
            <rFont val="Tahoma"/>
            <family val="2"/>
          </rPr>
          <t>Metric = I_FX_IR_I_JPY_TotTrans_NonBankCustSingapore_Spot_Amount_x000D_
Data Type = Bk_Number 19 - 9_x000D_
Bk_Currency = GBP</t>
        </r>
      </text>
    </comment>
    <comment ref="Q67" authorId="0" shapeId="0" xr:uid="{00000000-0006-0000-3500-00009F060000}">
      <text>
        <r>
          <rPr>
            <b/>
            <sz val="9"/>
            <color indexed="81"/>
            <rFont val="Tahoma"/>
            <family val="2"/>
          </rPr>
          <t>Metric = I_FX_IR_I_JPY_TotTrans_NonBankCustSingapore_Forward_Amount_x000D_
Data Type = Bk_Number 19 - 9_x000D_
Bk_Currency = GBP</t>
        </r>
      </text>
    </comment>
    <comment ref="R67" authorId="0" shapeId="0" xr:uid="{00000000-0006-0000-3500-0000A0060000}">
      <text>
        <r>
          <rPr>
            <b/>
            <sz val="9"/>
            <color indexed="81"/>
            <rFont val="Tahoma"/>
            <family val="2"/>
          </rPr>
          <t>Metric = I_FX_IR_I_JPY_TotTrans_NonBankCustSingapore_FxSwap_Amount_x000D_
Data Type = Bk_Number 19 - 9_x000D_
Bk_Currency = GBP</t>
        </r>
      </text>
    </comment>
    <comment ref="S67" authorId="0" shapeId="0" xr:uid="{00000000-0006-0000-3500-0000A1060000}">
      <text>
        <r>
          <rPr>
            <b/>
            <sz val="9"/>
            <color indexed="81"/>
            <rFont val="Tahoma"/>
            <family val="2"/>
          </rPr>
          <t>Metric = I_FX_IR_I_JPY_TotTrans_NonBankCustSingapore_CurrencySwap_Amount_x000D_
Data Type = Bk_Number 19 - 9_x000D_
Bk_Currency = GBP</t>
        </r>
      </text>
    </comment>
    <comment ref="T67" authorId="0" shapeId="0" xr:uid="{00000000-0006-0000-3500-0000A2060000}">
      <text>
        <r>
          <rPr>
            <b/>
            <sz val="9"/>
            <color indexed="81"/>
            <rFont val="Tahoma"/>
            <family val="2"/>
          </rPr>
          <t>Metric = I_FX_IR_I_JPY_TotTrans_NonBankCustSingapore_OTCOptions_Amount_x000D_
Data Type = Bk_Number 19 - 9_x000D_
Bk_Currency = GBP</t>
        </r>
      </text>
    </comment>
    <comment ref="U67" authorId="0" shapeId="0" xr:uid="{00000000-0006-0000-3500-0000A3060000}">
      <text>
        <r>
          <rPr>
            <b/>
            <sz val="9"/>
            <color indexed="81"/>
            <rFont val="Tahoma"/>
            <family val="2"/>
          </rPr>
          <t>Metric = I_FX_IR_I_JPY_TotTrans_NonBankCustSingapore_ExchTradeOptions_Amount_x000D_
Data Type = Bk_Number 19 - 9_x000D_
Bk_Currency = GBP</t>
        </r>
      </text>
    </comment>
    <comment ref="V67" authorId="0" shapeId="0" xr:uid="{00000000-0006-0000-3500-0000A4060000}">
      <text>
        <r>
          <rPr>
            <b/>
            <sz val="9"/>
            <color indexed="81"/>
            <rFont val="Tahoma"/>
            <family val="2"/>
          </rPr>
          <t>Metric = I_FX_IR_I_JPY_TotTrans_NonBankCustSingapore_CurrencyFutures_Amount_x000D_
Data Type = Bk_Number 19 - 9_x000D_
Bk_Currency = GBP</t>
        </r>
      </text>
    </comment>
    <comment ref="W67" authorId="0" shapeId="0" xr:uid="{00000000-0006-0000-3500-0000A5060000}">
      <text>
        <r>
          <rPr>
            <b/>
            <sz val="9"/>
            <color indexed="81"/>
            <rFont val="Tahoma"/>
            <family val="2"/>
          </rPr>
          <t>Metric = I_FX_IR_I_JPY_BankOutsSingapore_Spot_Amount_x000D_
Data Type = Bk_Number 19 - 9_x000D_
Bk_Currency = GBP</t>
        </r>
      </text>
    </comment>
    <comment ref="X67" authorId="0" shapeId="0" xr:uid="{00000000-0006-0000-3500-0000A6060000}">
      <text>
        <r>
          <rPr>
            <b/>
            <sz val="9"/>
            <color indexed="81"/>
            <rFont val="Tahoma"/>
            <family val="2"/>
          </rPr>
          <t>Metric = I_FX_IR_I_JPY_BankOutsSingapore_Forward_Amount_x000D_
Data Type = Bk_Number 19 - 9_x000D_
Bk_Currency = GBP</t>
        </r>
      </text>
    </comment>
    <comment ref="Y67" authorId="0" shapeId="0" xr:uid="{00000000-0006-0000-3500-0000A7060000}">
      <text>
        <r>
          <rPr>
            <b/>
            <sz val="9"/>
            <color indexed="81"/>
            <rFont val="Tahoma"/>
            <family val="2"/>
          </rPr>
          <t>Metric = I_FX_IR_I_JPY_BankOutsSingapore_FxSwap_Amount_x000D_
Data Type = Bk_Number 19 - 9_x000D_
Bk_Currency = GBP</t>
        </r>
      </text>
    </comment>
    <comment ref="Z67" authorId="0" shapeId="0" xr:uid="{00000000-0006-0000-3500-0000A8060000}">
      <text>
        <r>
          <rPr>
            <b/>
            <sz val="9"/>
            <color indexed="81"/>
            <rFont val="Tahoma"/>
            <family val="2"/>
          </rPr>
          <t>Metric = I_FX_IR_I_JPY_BankOutsSingapore_CurrencySwap_Amount_x000D_
Data Type = Bk_Number 19 - 9_x000D_
Bk_Currency = GBP</t>
        </r>
      </text>
    </comment>
    <comment ref="AA67" authorId="0" shapeId="0" xr:uid="{00000000-0006-0000-3500-0000A9060000}">
      <text>
        <r>
          <rPr>
            <b/>
            <sz val="9"/>
            <color indexed="81"/>
            <rFont val="Tahoma"/>
            <family val="2"/>
          </rPr>
          <t>Metric = I_FX_IR_I_JPY_BankOutsSingapore_OTCOptions_Amount_x000D_
Data Type = Bk_Number 19 - 9_x000D_
Bk_Currency = GBP</t>
        </r>
      </text>
    </comment>
    <comment ref="AB67" authorId="0" shapeId="0" xr:uid="{00000000-0006-0000-3500-0000AA060000}">
      <text>
        <r>
          <rPr>
            <b/>
            <sz val="9"/>
            <color indexed="81"/>
            <rFont val="Tahoma"/>
            <family val="2"/>
          </rPr>
          <t>Metric = I_FX_IR_I_JPY_BankOutsSingapore_ExchTradeOptions_Amount_x000D_
Data Type = Bk_Number 19 - 9_x000D_
Bk_Currency = GBP</t>
        </r>
      </text>
    </comment>
    <comment ref="AC67" authorId="0" shapeId="0" xr:uid="{00000000-0006-0000-3500-0000AB060000}">
      <text>
        <r>
          <rPr>
            <b/>
            <sz val="9"/>
            <color indexed="81"/>
            <rFont val="Tahoma"/>
            <family val="2"/>
          </rPr>
          <t>Metric = I_FX_IR_I_JPY_BankOutsSingapore_CurrencyFutures_Amount_x000D_
Data Type = Bk_Number 19 - 9_x000D_
Bk_Currency = GBP</t>
        </r>
      </text>
    </comment>
    <comment ref="AD67" authorId="0" shapeId="0" xr:uid="{00000000-0006-0000-3500-0000AC060000}">
      <text>
        <r>
          <rPr>
            <b/>
            <sz val="9"/>
            <color indexed="81"/>
            <rFont val="Tahoma"/>
            <family val="2"/>
          </rPr>
          <t>Metric = I_FX_IR_I_JPY_NonBankFinInstOutsSingapore_Spot_Amount_x000D_
Data Type = Bk_Number 19 - 9_x000D_
Bk_Currency = GBP</t>
        </r>
      </text>
    </comment>
    <comment ref="AE67" authorId="0" shapeId="0" xr:uid="{00000000-0006-0000-3500-0000AD060000}">
      <text>
        <r>
          <rPr>
            <b/>
            <sz val="9"/>
            <color indexed="81"/>
            <rFont val="Tahoma"/>
            <family val="2"/>
          </rPr>
          <t>Metric = I_FX_IR_I_JPY_NonBankFinInstOutsSingapore_Forward_Amount_x000D_
Data Type = Bk_Number 19 - 9_x000D_
Bk_Currency = GBP</t>
        </r>
      </text>
    </comment>
    <comment ref="AF67" authorId="0" shapeId="0" xr:uid="{00000000-0006-0000-3500-0000AE060000}">
      <text>
        <r>
          <rPr>
            <b/>
            <sz val="9"/>
            <color indexed="81"/>
            <rFont val="Tahoma"/>
            <family val="2"/>
          </rPr>
          <t>Metric = I_FX_IR_I_JPY_NonBankFinInstOutsSingapore_FxSwap_Amount_x000D_
Data Type = Bk_Number 19 - 9_x000D_
Bk_Currency = GBP</t>
        </r>
      </text>
    </comment>
    <comment ref="AG67" authorId="0" shapeId="0" xr:uid="{00000000-0006-0000-3500-0000AF060000}">
      <text>
        <r>
          <rPr>
            <b/>
            <sz val="9"/>
            <color indexed="81"/>
            <rFont val="Tahoma"/>
            <family val="2"/>
          </rPr>
          <t>Metric = I_FX_IR_I_JPY_NonBankFinInstOutsSingapore_CurrencySwap_Amount_x000D_
Data Type = Bk_Number 19 - 9_x000D_
Bk_Currency = GBP</t>
        </r>
      </text>
    </comment>
    <comment ref="AH67" authorId="0" shapeId="0" xr:uid="{00000000-0006-0000-3500-0000B0060000}">
      <text>
        <r>
          <rPr>
            <b/>
            <sz val="9"/>
            <color indexed="81"/>
            <rFont val="Tahoma"/>
            <family val="2"/>
          </rPr>
          <t>Metric = I_FX_IR_I_JPY_NonBankFinInstOutsSingapore_OTCOptions_Amount_x000D_
Data Type = Bk_Number 19 - 9_x000D_
Bk_Currency = GBP</t>
        </r>
      </text>
    </comment>
    <comment ref="AI67" authorId="0" shapeId="0" xr:uid="{00000000-0006-0000-3500-0000B1060000}">
      <text>
        <r>
          <rPr>
            <b/>
            <sz val="9"/>
            <color indexed="81"/>
            <rFont val="Tahoma"/>
            <family val="2"/>
          </rPr>
          <t>Metric = I_FX_IR_I_JPY_NonBankFinInstOutsSingapore_ExchTradeOptions_Amount_x000D_
Data Type = Bk_Number 19 - 9_x000D_
Bk_Currency = GBP</t>
        </r>
      </text>
    </comment>
    <comment ref="AJ67" authorId="0" shapeId="0" xr:uid="{00000000-0006-0000-3500-0000B2060000}">
      <text>
        <r>
          <rPr>
            <b/>
            <sz val="9"/>
            <color indexed="81"/>
            <rFont val="Tahoma"/>
            <family val="2"/>
          </rPr>
          <t>Metric = I_FX_IR_I_JPY_NonBankFinInstOutsSingapore_CurrencyFutures_Amount_x000D_
Data Type = Bk_Number 19 - 9_x000D_
Bk_Currency = GBP</t>
        </r>
      </text>
    </comment>
    <comment ref="AK67" authorId="0" shapeId="0" xr:uid="{00000000-0006-0000-3500-0000B3060000}">
      <text>
        <r>
          <rPr>
            <b/>
            <sz val="9"/>
            <color indexed="81"/>
            <rFont val="Tahoma"/>
            <family val="2"/>
          </rPr>
          <t>Metric = I_FX_IR_I_JPY_NonFinCustOutsSingapore_Spot_Amount_x000D_
Data Type = Bk_Number 19 - 9_x000D_
Bk_Currency = GBP</t>
        </r>
      </text>
    </comment>
    <comment ref="AL67" authorId="0" shapeId="0" xr:uid="{00000000-0006-0000-3500-0000B4060000}">
      <text>
        <r>
          <rPr>
            <b/>
            <sz val="9"/>
            <color indexed="81"/>
            <rFont val="Tahoma"/>
            <family val="2"/>
          </rPr>
          <t>Metric = I_FX_IR_I_JPY_NonFinCustOutsSingapore_Forward_Amount_x000D_
Data Type = Bk_Number 19 - 9_x000D_
Bk_Currency = GBP</t>
        </r>
      </text>
    </comment>
    <comment ref="AM67" authorId="0" shapeId="0" xr:uid="{00000000-0006-0000-3500-0000B5060000}">
      <text>
        <r>
          <rPr>
            <b/>
            <sz val="9"/>
            <color indexed="81"/>
            <rFont val="Tahoma"/>
            <family val="2"/>
          </rPr>
          <t>Metric = I_FX_IR_I_JPY_NonFinCustOutsSingapore_FxSwap_Amount_x000D_
Data Type = Bk_Number 19 - 9_x000D_
Bk_Currency = GBP</t>
        </r>
      </text>
    </comment>
    <comment ref="AN67" authorId="0" shapeId="0" xr:uid="{00000000-0006-0000-3500-0000B6060000}">
      <text>
        <r>
          <rPr>
            <b/>
            <sz val="9"/>
            <color indexed="81"/>
            <rFont val="Tahoma"/>
            <family val="2"/>
          </rPr>
          <t>Metric = I_FX_IR_I_JPY_NonFinCustOutsSingapore_CurrencySwap_Amount_x000D_
Data Type = Bk_Number 19 - 9_x000D_
Bk_Currency = GBP</t>
        </r>
      </text>
    </comment>
    <comment ref="AO67" authorId="0" shapeId="0" xr:uid="{00000000-0006-0000-3500-0000B7060000}">
      <text>
        <r>
          <rPr>
            <b/>
            <sz val="9"/>
            <color indexed="81"/>
            <rFont val="Tahoma"/>
            <family val="2"/>
          </rPr>
          <t>Metric = I_FX_IR_I_JPY_NonFinCustOutsSingapore_OTCOptions_Amount_x000D_
Data Type = Bk_Number 19 - 9_x000D_
Bk_Currency = GBP</t>
        </r>
      </text>
    </comment>
    <comment ref="AP67" authorId="0" shapeId="0" xr:uid="{00000000-0006-0000-3500-0000B8060000}">
      <text>
        <r>
          <rPr>
            <b/>
            <sz val="9"/>
            <color indexed="81"/>
            <rFont val="Tahoma"/>
            <family val="2"/>
          </rPr>
          <t>Metric = I_FX_IR_I_JPY_NonFinCustOutsSingapore_ExchTradeOptions_Amount_x000D_
Data Type = Bk_Number 19 - 9_x000D_
Bk_Currency = GBP</t>
        </r>
      </text>
    </comment>
    <comment ref="AQ67" authorId="0" shapeId="0" xr:uid="{00000000-0006-0000-3500-0000B9060000}">
      <text>
        <r>
          <rPr>
            <b/>
            <sz val="9"/>
            <color indexed="81"/>
            <rFont val="Tahoma"/>
            <family val="2"/>
          </rPr>
          <t>Metric = I_FX_IR_I_JPY_NonFinCustOutsSingapore_CurrencyFutures_Amount_x000D_
Data Type = Bk_Number 19 - 9_x000D_
Bk_Currency = GBP</t>
        </r>
      </text>
    </comment>
    <comment ref="B68" authorId="0" shapeId="0" xr:uid="{00000000-0006-0000-3500-0000BA060000}">
      <text>
        <r>
          <rPr>
            <b/>
            <sz val="9"/>
            <color indexed="81"/>
            <rFont val="Tahoma"/>
            <family val="2"/>
          </rPr>
          <t>Metric = I_FX_IR_I_JPY_BankSingapore_Spot_Amount_x000D_
Data Type = Bk_Number 19 - 9_x000D_
Bk_Currency = AUD</t>
        </r>
      </text>
    </comment>
    <comment ref="C68" authorId="0" shapeId="0" xr:uid="{00000000-0006-0000-3500-0000BB060000}">
      <text>
        <r>
          <rPr>
            <b/>
            <sz val="9"/>
            <color indexed="81"/>
            <rFont val="Tahoma"/>
            <family val="2"/>
          </rPr>
          <t>Metric = I_FX_IR_I_JPY_BankSingapore_Forward_Amount_x000D_
Data Type = Bk_Number 19 - 9_x000D_
Bk_Currency = AUD</t>
        </r>
      </text>
    </comment>
    <comment ref="D68" authorId="0" shapeId="0" xr:uid="{00000000-0006-0000-3500-0000BC060000}">
      <text>
        <r>
          <rPr>
            <b/>
            <sz val="9"/>
            <color indexed="81"/>
            <rFont val="Tahoma"/>
            <family val="2"/>
          </rPr>
          <t>Metric = I_FX_IR_I_JPY_BankSingapore_FxSwap_Amount_x000D_
Data Type = Bk_Number 19 - 9_x000D_
Bk_Currency = AUD</t>
        </r>
      </text>
    </comment>
    <comment ref="E68" authorId="0" shapeId="0" xr:uid="{00000000-0006-0000-3500-0000BD060000}">
      <text>
        <r>
          <rPr>
            <b/>
            <sz val="9"/>
            <color indexed="81"/>
            <rFont val="Tahoma"/>
            <family val="2"/>
          </rPr>
          <t>Metric = I_FX_IR_I_JPY_BankSingapore_CurrencySwap_Amount_x000D_
Data Type = Bk_Number 19 - 9_x000D_
Bk_Currency = AUD</t>
        </r>
      </text>
    </comment>
    <comment ref="F68" authorId="0" shapeId="0" xr:uid="{00000000-0006-0000-3500-0000BE060000}">
      <text>
        <r>
          <rPr>
            <b/>
            <sz val="9"/>
            <color indexed="81"/>
            <rFont val="Tahoma"/>
            <family val="2"/>
          </rPr>
          <t>Metric = I_FX_IR_I_JPY_BankSingapore_OTCOptions_Amount_x000D_
Data Type = Bk_Number 19 - 9_x000D_
Bk_Currency = AUD</t>
        </r>
      </text>
    </comment>
    <comment ref="G68" authorId="0" shapeId="0" xr:uid="{00000000-0006-0000-3500-0000BF060000}">
      <text>
        <r>
          <rPr>
            <b/>
            <sz val="9"/>
            <color indexed="81"/>
            <rFont val="Tahoma"/>
            <family val="2"/>
          </rPr>
          <t>Metric = I_FX_IR_I_JPY_BankSingapore_ExchTradeOptions_Amount_x000D_
Data Type = Bk_Number 19 - 9_x000D_
Bk_Currency = AUD</t>
        </r>
      </text>
    </comment>
    <comment ref="H68" authorId="0" shapeId="0" xr:uid="{00000000-0006-0000-3500-0000C0060000}">
      <text>
        <r>
          <rPr>
            <b/>
            <sz val="9"/>
            <color indexed="81"/>
            <rFont val="Tahoma"/>
            <family val="2"/>
          </rPr>
          <t>Metric = I_FX_IR_I_JPY_BankSingapore_CurrencyFutures_Amount_x000D_
Data Type = Bk_Number 19 - 9_x000D_
Bk_Currency = AUD</t>
        </r>
      </text>
    </comment>
    <comment ref="I68" authorId="0" shapeId="0" xr:uid="{00000000-0006-0000-3500-0000C1060000}">
      <text>
        <r>
          <rPr>
            <b/>
            <sz val="9"/>
            <color indexed="81"/>
            <rFont val="Tahoma"/>
            <family val="2"/>
          </rPr>
          <t>Metric = I_FX_IR_I_JPY_NonBankFinInstSingapore_Spot_Amount_x000D_
Data Type = Bk_Number 19 - 9_x000D_
Bk_Currency = AUD</t>
        </r>
      </text>
    </comment>
    <comment ref="J68" authorId="0" shapeId="0" xr:uid="{00000000-0006-0000-3500-0000C2060000}">
      <text>
        <r>
          <rPr>
            <b/>
            <sz val="9"/>
            <color indexed="81"/>
            <rFont val="Tahoma"/>
            <family val="2"/>
          </rPr>
          <t>Metric = I_FX_IR_I_JPY_NonBankFinInstSingapore_Forward_Amount_x000D_
Data Type = Bk_Number 19 - 9_x000D_
Bk_Currency = AUD</t>
        </r>
      </text>
    </comment>
    <comment ref="K68" authorId="0" shapeId="0" xr:uid="{00000000-0006-0000-3500-0000C3060000}">
      <text>
        <r>
          <rPr>
            <b/>
            <sz val="9"/>
            <color indexed="81"/>
            <rFont val="Tahoma"/>
            <family val="2"/>
          </rPr>
          <t>Metric = I_FX_IR_I_JPY_NonBankFinInstSingapore_FxSwap_Amount_x000D_
Data Type = Bk_Number 19 - 9_x000D_
Bk_Currency = AUD</t>
        </r>
      </text>
    </comment>
    <comment ref="L68" authorId="0" shapeId="0" xr:uid="{00000000-0006-0000-3500-0000C4060000}">
      <text>
        <r>
          <rPr>
            <b/>
            <sz val="9"/>
            <color indexed="81"/>
            <rFont val="Tahoma"/>
            <family val="2"/>
          </rPr>
          <t>Metric = I_FX_IR_I_JPY_NonBankFinInstSingapore_CurrencySwap_Amount_x000D_
Data Type = Bk_Number 19 - 9_x000D_
Bk_Currency = AUD</t>
        </r>
      </text>
    </comment>
    <comment ref="M68" authorId="0" shapeId="0" xr:uid="{00000000-0006-0000-3500-0000C5060000}">
      <text>
        <r>
          <rPr>
            <b/>
            <sz val="9"/>
            <color indexed="81"/>
            <rFont val="Tahoma"/>
            <family val="2"/>
          </rPr>
          <t>Metric = I_FX_IR_I_JPY_NonBankFinInstSingapore_OTCOptions_Amount_x000D_
Data Type = Bk_Number 19 - 9_x000D_
Bk_Currency = AUD</t>
        </r>
      </text>
    </comment>
    <comment ref="N68" authorId="0" shapeId="0" xr:uid="{00000000-0006-0000-3500-0000C6060000}">
      <text>
        <r>
          <rPr>
            <b/>
            <sz val="9"/>
            <color indexed="81"/>
            <rFont val="Tahoma"/>
            <family val="2"/>
          </rPr>
          <t>Metric = I_FX_IR_I_JPY_NonBankFinInstSingapore_ExchTradeOptions_Amount_x000D_
Data Type = Bk_Number 19 - 9_x000D_
Bk_Currency = AUD</t>
        </r>
      </text>
    </comment>
    <comment ref="O68" authorId="0" shapeId="0" xr:uid="{00000000-0006-0000-3500-0000C7060000}">
      <text>
        <r>
          <rPr>
            <b/>
            <sz val="9"/>
            <color indexed="81"/>
            <rFont val="Tahoma"/>
            <family val="2"/>
          </rPr>
          <t>Metric = I_FX_IR_I_JPY_NonBankFinInstSingapore_CurrencyFutures_Amount_x000D_
Data Type = Bk_Number 19 - 9_x000D_
Bk_Currency = AUD</t>
        </r>
      </text>
    </comment>
    <comment ref="P68" authorId="0" shapeId="0" xr:uid="{00000000-0006-0000-3500-0000C8060000}">
      <text>
        <r>
          <rPr>
            <b/>
            <sz val="9"/>
            <color indexed="81"/>
            <rFont val="Tahoma"/>
            <family val="2"/>
          </rPr>
          <t>Metric = I_FX_IR_I_JPY_TotTrans_NonBankCustSingapore_Spot_Amount_x000D_
Data Type = Bk_Number 19 - 9_x000D_
Bk_Currency = AUD</t>
        </r>
      </text>
    </comment>
    <comment ref="Q68" authorId="0" shapeId="0" xr:uid="{00000000-0006-0000-3500-0000C9060000}">
      <text>
        <r>
          <rPr>
            <b/>
            <sz val="9"/>
            <color indexed="81"/>
            <rFont val="Tahoma"/>
            <family val="2"/>
          </rPr>
          <t>Metric = I_FX_IR_I_JPY_TotTrans_NonBankCustSingapore_Forward_Amount_x000D_
Data Type = Bk_Number 19 - 9_x000D_
Bk_Currency = AUD</t>
        </r>
      </text>
    </comment>
    <comment ref="R68" authorId="0" shapeId="0" xr:uid="{00000000-0006-0000-3500-0000CA060000}">
      <text>
        <r>
          <rPr>
            <b/>
            <sz val="9"/>
            <color indexed="81"/>
            <rFont val="Tahoma"/>
            <family val="2"/>
          </rPr>
          <t>Metric = I_FX_IR_I_JPY_TotTrans_NonBankCustSingapore_FxSwap_Amount_x000D_
Data Type = Bk_Number 19 - 9_x000D_
Bk_Currency = AUD</t>
        </r>
      </text>
    </comment>
    <comment ref="S68" authorId="0" shapeId="0" xr:uid="{00000000-0006-0000-3500-0000CB060000}">
      <text>
        <r>
          <rPr>
            <b/>
            <sz val="9"/>
            <color indexed="81"/>
            <rFont val="Tahoma"/>
            <family val="2"/>
          </rPr>
          <t>Metric = I_FX_IR_I_JPY_TotTrans_NonBankCustSingapore_CurrencySwap_Amount_x000D_
Data Type = Bk_Number 19 - 9_x000D_
Bk_Currency = AUD</t>
        </r>
      </text>
    </comment>
    <comment ref="T68" authorId="0" shapeId="0" xr:uid="{00000000-0006-0000-3500-0000CC060000}">
      <text>
        <r>
          <rPr>
            <b/>
            <sz val="9"/>
            <color indexed="81"/>
            <rFont val="Tahoma"/>
            <family val="2"/>
          </rPr>
          <t>Metric = I_FX_IR_I_JPY_TotTrans_NonBankCustSingapore_OTCOptions_Amount_x000D_
Data Type = Bk_Number 19 - 9_x000D_
Bk_Currency = AUD</t>
        </r>
      </text>
    </comment>
    <comment ref="U68" authorId="0" shapeId="0" xr:uid="{00000000-0006-0000-3500-0000CD060000}">
      <text>
        <r>
          <rPr>
            <b/>
            <sz val="9"/>
            <color indexed="81"/>
            <rFont val="Tahoma"/>
            <family val="2"/>
          </rPr>
          <t>Metric = I_FX_IR_I_JPY_TotTrans_NonBankCustSingapore_ExchTradeOptions_Amount_x000D_
Data Type = Bk_Number 19 - 9_x000D_
Bk_Currency = AUD</t>
        </r>
      </text>
    </comment>
    <comment ref="V68" authorId="0" shapeId="0" xr:uid="{00000000-0006-0000-3500-0000CE060000}">
      <text>
        <r>
          <rPr>
            <b/>
            <sz val="9"/>
            <color indexed="81"/>
            <rFont val="Tahoma"/>
            <family val="2"/>
          </rPr>
          <t>Metric = I_FX_IR_I_JPY_TotTrans_NonBankCustSingapore_CurrencyFutures_Amount_x000D_
Data Type = Bk_Number 19 - 9_x000D_
Bk_Currency = AUD</t>
        </r>
      </text>
    </comment>
    <comment ref="W68" authorId="0" shapeId="0" xr:uid="{00000000-0006-0000-3500-0000CF060000}">
      <text>
        <r>
          <rPr>
            <b/>
            <sz val="9"/>
            <color indexed="81"/>
            <rFont val="Tahoma"/>
            <family val="2"/>
          </rPr>
          <t>Metric = I_FX_IR_I_JPY_BankOutsSingapore_Spot_Amount_x000D_
Data Type = Bk_Number 19 - 9_x000D_
Bk_Currency = AUD</t>
        </r>
      </text>
    </comment>
    <comment ref="X68" authorId="0" shapeId="0" xr:uid="{00000000-0006-0000-3500-0000D0060000}">
      <text>
        <r>
          <rPr>
            <b/>
            <sz val="9"/>
            <color indexed="81"/>
            <rFont val="Tahoma"/>
            <family val="2"/>
          </rPr>
          <t>Metric = I_FX_IR_I_JPY_BankOutsSingapore_Forward_Amount_x000D_
Data Type = Bk_Number 19 - 9_x000D_
Bk_Currency = AUD</t>
        </r>
      </text>
    </comment>
    <comment ref="Y68" authorId="0" shapeId="0" xr:uid="{00000000-0006-0000-3500-0000D1060000}">
      <text>
        <r>
          <rPr>
            <b/>
            <sz val="9"/>
            <color indexed="81"/>
            <rFont val="Tahoma"/>
            <family val="2"/>
          </rPr>
          <t>Metric = I_FX_IR_I_JPY_BankOutsSingapore_FxSwap_Amount_x000D_
Data Type = Bk_Number 19 - 9_x000D_
Bk_Currency = AUD</t>
        </r>
      </text>
    </comment>
    <comment ref="Z68" authorId="0" shapeId="0" xr:uid="{00000000-0006-0000-3500-0000D2060000}">
      <text>
        <r>
          <rPr>
            <b/>
            <sz val="9"/>
            <color indexed="81"/>
            <rFont val="Tahoma"/>
            <family val="2"/>
          </rPr>
          <t>Metric = I_FX_IR_I_JPY_BankOutsSingapore_CurrencySwap_Amount_x000D_
Data Type = Bk_Number 19 - 9_x000D_
Bk_Currency = AUD</t>
        </r>
      </text>
    </comment>
    <comment ref="AA68" authorId="0" shapeId="0" xr:uid="{00000000-0006-0000-3500-0000D3060000}">
      <text>
        <r>
          <rPr>
            <b/>
            <sz val="9"/>
            <color indexed="81"/>
            <rFont val="Tahoma"/>
            <family val="2"/>
          </rPr>
          <t>Metric = I_FX_IR_I_JPY_BankOutsSingapore_OTCOptions_Amount_x000D_
Data Type = Bk_Number 19 - 9_x000D_
Bk_Currency = AUD</t>
        </r>
      </text>
    </comment>
    <comment ref="AB68" authorId="0" shapeId="0" xr:uid="{00000000-0006-0000-3500-0000D4060000}">
      <text>
        <r>
          <rPr>
            <b/>
            <sz val="9"/>
            <color indexed="81"/>
            <rFont val="Tahoma"/>
            <family val="2"/>
          </rPr>
          <t>Metric = I_FX_IR_I_JPY_BankOutsSingapore_ExchTradeOptions_Amount_x000D_
Data Type = Bk_Number 19 - 9_x000D_
Bk_Currency = AUD</t>
        </r>
      </text>
    </comment>
    <comment ref="AC68" authorId="0" shapeId="0" xr:uid="{00000000-0006-0000-3500-0000D5060000}">
      <text>
        <r>
          <rPr>
            <b/>
            <sz val="9"/>
            <color indexed="81"/>
            <rFont val="Tahoma"/>
            <family val="2"/>
          </rPr>
          <t>Metric = I_FX_IR_I_JPY_BankOutsSingapore_CurrencyFutures_Amount_x000D_
Data Type = Bk_Number 19 - 9_x000D_
Bk_Currency = AUD</t>
        </r>
      </text>
    </comment>
    <comment ref="AD68" authorId="0" shapeId="0" xr:uid="{00000000-0006-0000-3500-0000D6060000}">
      <text>
        <r>
          <rPr>
            <b/>
            <sz val="9"/>
            <color indexed="81"/>
            <rFont val="Tahoma"/>
            <family val="2"/>
          </rPr>
          <t>Metric = I_FX_IR_I_JPY_NonBankFinInstOutsSingapore_Spot_Amount_x000D_
Data Type = Bk_Number 19 - 9_x000D_
Bk_Currency = AUD</t>
        </r>
      </text>
    </comment>
    <comment ref="AE68" authorId="0" shapeId="0" xr:uid="{00000000-0006-0000-3500-0000D7060000}">
      <text>
        <r>
          <rPr>
            <b/>
            <sz val="9"/>
            <color indexed="81"/>
            <rFont val="Tahoma"/>
            <family val="2"/>
          </rPr>
          <t>Metric = I_FX_IR_I_JPY_NonBankFinInstOutsSingapore_Forward_Amount_x000D_
Data Type = Bk_Number 19 - 9_x000D_
Bk_Currency = AUD</t>
        </r>
      </text>
    </comment>
    <comment ref="AF68" authorId="0" shapeId="0" xr:uid="{00000000-0006-0000-3500-0000D8060000}">
      <text>
        <r>
          <rPr>
            <b/>
            <sz val="9"/>
            <color indexed="81"/>
            <rFont val="Tahoma"/>
            <family val="2"/>
          </rPr>
          <t>Metric = I_FX_IR_I_JPY_NonBankFinInstOutsSingapore_FxSwap_Amount_x000D_
Data Type = Bk_Number 19 - 9_x000D_
Bk_Currency = AUD</t>
        </r>
      </text>
    </comment>
    <comment ref="AG68" authorId="0" shapeId="0" xr:uid="{00000000-0006-0000-3500-0000D9060000}">
      <text>
        <r>
          <rPr>
            <b/>
            <sz val="9"/>
            <color indexed="81"/>
            <rFont val="Tahoma"/>
            <family val="2"/>
          </rPr>
          <t>Metric = I_FX_IR_I_JPY_NonBankFinInstOutsSingapore_CurrencySwap_Amount_x000D_
Data Type = Bk_Number 19 - 9_x000D_
Bk_Currency = AUD</t>
        </r>
      </text>
    </comment>
    <comment ref="AH68" authorId="0" shapeId="0" xr:uid="{00000000-0006-0000-3500-0000DA060000}">
      <text>
        <r>
          <rPr>
            <b/>
            <sz val="9"/>
            <color indexed="81"/>
            <rFont val="Tahoma"/>
            <family val="2"/>
          </rPr>
          <t>Metric = I_FX_IR_I_JPY_NonBankFinInstOutsSingapore_OTCOptions_Amount_x000D_
Data Type = Bk_Number 19 - 9_x000D_
Bk_Currency = AUD</t>
        </r>
      </text>
    </comment>
    <comment ref="AI68" authorId="0" shapeId="0" xr:uid="{00000000-0006-0000-3500-0000DB060000}">
      <text>
        <r>
          <rPr>
            <b/>
            <sz val="9"/>
            <color indexed="81"/>
            <rFont val="Tahoma"/>
            <family val="2"/>
          </rPr>
          <t>Metric = I_FX_IR_I_JPY_NonBankFinInstOutsSingapore_ExchTradeOptions_Amount_x000D_
Data Type = Bk_Number 19 - 9_x000D_
Bk_Currency = AUD</t>
        </r>
      </text>
    </comment>
    <comment ref="AJ68" authorId="0" shapeId="0" xr:uid="{00000000-0006-0000-3500-0000DC060000}">
      <text>
        <r>
          <rPr>
            <b/>
            <sz val="9"/>
            <color indexed="81"/>
            <rFont val="Tahoma"/>
            <family val="2"/>
          </rPr>
          <t>Metric = I_FX_IR_I_JPY_NonBankFinInstOutsSingapore_CurrencyFutures_Amount_x000D_
Data Type = Bk_Number 19 - 9_x000D_
Bk_Currency = AUD</t>
        </r>
      </text>
    </comment>
    <comment ref="AK68" authorId="0" shapeId="0" xr:uid="{00000000-0006-0000-3500-0000DD060000}">
      <text>
        <r>
          <rPr>
            <b/>
            <sz val="9"/>
            <color indexed="81"/>
            <rFont val="Tahoma"/>
            <family val="2"/>
          </rPr>
          <t>Metric = I_FX_IR_I_JPY_NonFinCustOutsSingapore_Spot_Amount_x000D_
Data Type = Bk_Number 19 - 9_x000D_
Bk_Currency = AUD</t>
        </r>
      </text>
    </comment>
    <comment ref="AL68" authorId="0" shapeId="0" xr:uid="{00000000-0006-0000-3500-0000DE060000}">
      <text>
        <r>
          <rPr>
            <b/>
            <sz val="9"/>
            <color indexed="81"/>
            <rFont val="Tahoma"/>
            <family val="2"/>
          </rPr>
          <t>Metric = I_FX_IR_I_JPY_NonFinCustOutsSingapore_Forward_Amount_x000D_
Data Type = Bk_Number 19 - 9_x000D_
Bk_Currency = AUD</t>
        </r>
      </text>
    </comment>
    <comment ref="AM68" authorId="0" shapeId="0" xr:uid="{00000000-0006-0000-3500-0000DF060000}">
      <text>
        <r>
          <rPr>
            <b/>
            <sz val="9"/>
            <color indexed="81"/>
            <rFont val="Tahoma"/>
            <family val="2"/>
          </rPr>
          <t>Metric = I_FX_IR_I_JPY_NonFinCustOutsSingapore_FxSwap_Amount_x000D_
Data Type = Bk_Number 19 - 9_x000D_
Bk_Currency = AUD</t>
        </r>
      </text>
    </comment>
    <comment ref="AN68" authorId="0" shapeId="0" xr:uid="{00000000-0006-0000-3500-0000E0060000}">
      <text>
        <r>
          <rPr>
            <b/>
            <sz val="9"/>
            <color indexed="81"/>
            <rFont val="Tahoma"/>
            <family val="2"/>
          </rPr>
          <t>Metric = I_FX_IR_I_JPY_NonFinCustOutsSingapore_CurrencySwap_Amount_x000D_
Data Type = Bk_Number 19 - 9_x000D_
Bk_Currency = AUD</t>
        </r>
      </text>
    </comment>
    <comment ref="AO68" authorId="0" shapeId="0" xr:uid="{00000000-0006-0000-3500-0000E1060000}">
      <text>
        <r>
          <rPr>
            <b/>
            <sz val="9"/>
            <color indexed="81"/>
            <rFont val="Tahoma"/>
            <family val="2"/>
          </rPr>
          <t>Metric = I_FX_IR_I_JPY_NonFinCustOutsSingapore_OTCOptions_Amount_x000D_
Data Type = Bk_Number 19 - 9_x000D_
Bk_Currency = AUD</t>
        </r>
      </text>
    </comment>
    <comment ref="AP68" authorId="0" shapeId="0" xr:uid="{00000000-0006-0000-3500-0000E2060000}">
      <text>
        <r>
          <rPr>
            <b/>
            <sz val="9"/>
            <color indexed="81"/>
            <rFont val="Tahoma"/>
            <family val="2"/>
          </rPr>
          <t>Metric = I_FX_IR_I_JPY_NonFinCustOutsSingapore_ExchTradeOptions_Amount_x000D_
Data Type = Bk_Number 19 - 9_x000D_
Bk_Currency = AUD</t>
        </r>
      </text>
    </comment>
    <comment ref="AQ68" authorId="0" shapeId="0" xr:uid="{00000000-0006-0000-3500-0000E3060000}">
      <text>
        <r>
          <rPr>
            <b/>
            <sz val="9"/>
            <color indexed="81"/>
            <rFont val="Tahoma"/>
            <family val="2"/>
          </rPr>
          <t>Metric = I_FX_IR_I_JPY_NonFinCustOutsSingapore_CurrencyFutures_Amount_x000D_
Data Type = Bk_Number 19 - 9_x000D_
Bk_Currency = AUD</t>
        </r>
      </text>
    </comment>
    <comment ref="B69" authorId="0" shapeId="0" xr:uid="{00000000-0006-0000-3500-0000E4060000}">
      <text>
        <r>
          <rPr>
            <b/>
            <sz val="9"/>
            <color indexed="81"/>
            <rFont val="Tahoma"/>
            <family val="2"/>
          </rPr>
          <t>Metric = I_FX_IR_I_JPY_BankSingapore_Spot_Amount_x000D_
Data Type = Bk_Number 19 - 9_x000D_
Bk_Currency = NZD</t>
        </r>
      </text>
    </comment>
    <comment ref="C69" authorId="0" shapeId="0" xr:uid="{00000000-0006-0000-3500-0000E5060000}">
      <text>
        <r>
          <rPr>
            <b/>
            <sz val="9"/>
            <color indexed="81"/>
            <rFont val="Tahoma"/>
            <family val="2"/>
          </rPr>
          <t>Metric = I_FX_IR_I_JPY_BankSingapore_Forward_Amount_x000D_
Data Type = Bk_Number 19 - 9_x000D_
Bk_Currency = NZD</t>
        </r>
      </text>
    </comment>
    <comment ref="D69" authorId="0" shapeId="0" xr:uid="{00000000-0006-0000-3500-0000E6060000}">
      <text>
        <r>
          <rPr>
            <b/>
            <sz val="9"/>
            <color indexed="81"/>
            <rFont val="Tahoma"/>
            <family val="2"/>
          </rPr>
          <t>Metric = I_FX_IR_I_JPY_BankSingapore_FxSwap_Amount_x000D_
Data Type = Bk_Number 19 - 9_x000D_
Bk_Currency = NZD</t>
        </r>
      </text>
    </comment>
    <comment ref="E69" authorId="0" shapeId="0" xr:uid="{00000000-0006-0000-3500-0000E7060000}">
      <text>
        <r>
          <rPr>
            <b/>
            <sz val="9"/>
            <color indexed="81"/>
            <rFont val="Tahoma"/>
            <family val="2"/>
          </rPr>
          <t>Metric = I_FX_IR_I_JPY_BankSingapore_CurrencySwap_Amount_x000D_
Data Type = Bk_Number 19 - 9_x000D_
Bk_Currency = NZD</t>
        </r>
      </text>
    </comment>
    <comment ref="F69" authorId="0" shapeId="0" xr:uid="{00000000-0006-0000-3500-0000E8060000}">
      <text>
        <r>
          <rPr>
            <b/>
            <sz val="9"/>
            <color indexed="81"/>
            <rFont val="Tahoma"/>
            <family val="2"/>
          </rPr>
          <t>Metric = I_FX_IR_I_JPY_BankSingapore_OTCOptions_Amount_x000D_
Data Type = Bk_Number 19 - 9_x000D_
Bk_Currency = NZD</t>
        </r>
      </text>
    </comment>
    <comment ref="G69" authorId="0" shapeId="0" xr:uid="{00000000-0006-0000-3500-0000E9060000}">
      <text>
        <r>
          <rPr>
            <b/>
            <sz val="9"/>
            <color indexed="81"/>
            <rFont val="Tahoma"/>
            <family val="2"/>
          </rPr>
          <t>Metric = I_FX_IR_I_JPY_BankSingapore_ExchTradeOptions_Amount_x000D_
Data Type = Bk_Number 19 - 9_x000D_
Bk_Currency = NZD</t>
        </r>
      </text>
    </comment>
    <comment ref="H69" authorId="0" shapeId="0" xr:uid="{00000000-0006-0000-3500-0000EA060000}">
      <text>
        <r>
          <rPr>
            <b/>
            <sz val="9"/>
            <color indexed="81"/>
            <rFont val="Tahoma"/>
            <family val="2"/>
          </rPr>
          <t>Metric = I_FX_IR_I_JPY_BankSingapore_CurrencyFutures_Amount_x000D_
Data Type = Bk_Number 19 - 9_x000D_
Bk_Currency = NZD</t>
        </r>
      </text>
    </comment>
    <comment ref="I69" authorId="0" shapeId="0" xr:uid="{00000000-0006-0000-3500-0000EB060000}">
      <text>
        <r>
          <rPr>
            <b/>
            <sz val="9"/>
            <color indexed="81"/>
            <rFont val="Tahoma"/>
            <family val="2"/>
          </rPr>
          <t>Metric = I_FX_IR_I_JPY_NonBankFinInstSingapore_Spot_Amount_x000D_
Data Type = Bk_Number 19 - 9_x000D_
Bk_Currency = NZD</t>
        </r>
      </text>
    </comment>
    <comment ref="J69" authorId="0" shapeId="0" xr:uid="{00000000-0006-0000-3500-0000EC060000}">
      <text>
        <r>
          <rPr>
            <b/>
            <sz val="9"/>
            <color indexed="81"/>
            <rFont val="Tahoma"/>
            <family val="2"/>
          </rPr>
          <t>Metric = I_FX_IR_I_JPY_NonBankFinInstSingapore_Forward_Amount_x000D_
Data Type = Bk_Number 19 - 9_x000D_
Bk_Currency = NZD</t>
        </r>
      </text>
    </comment>
    <comment ref="K69" authorId="0" shapeId="0" xr:uid="{00000000-0006-0000-3500-0000ED060000}">
      <text>
        <r>
          <rPr>
            <b/>
            <sz val="9"/>
            <color indexed="81"/>
            <rFont val="Tahoma"/>
            <family val="2"/>
          </rPr>
          <t>Metric = I_FX_IR_I_JPY_NonBankFinInstSingapore_FxSwap_Amount_x000D_
Data Type = Bk_Number 19 - 9_x000D_
Bk_Currency = NZD</t>
        </r>
      </text>
    </comment>
    <comment ref="L69" authorId="0" shapeId="0" xr:uid="{00000000-0006-0000-3500-0000EE060000}">
      <text>
        <r>
          <rPr>
            <b/>
            <sz val="9"/>
            <color indexed="81"/>
            <rFont val="Tahoma"/>
            <family val="2"/>
          </rPr>
          <t>Metric = I_FX_IR_I_JPY_NonBankFinInstSingapore_CurrencySwap_Amount_x000D_
Data Type = Bk_Number 19 - 9_x000D_
Bk_Currency = NZD</t>
        </r>
      </text>
    </comment>
    <comment ref="M69" authorId="0" shapeId="0" xr:uid="{00000000-0006-0000-3500-0000EF060000}">
      <text>
        <r>
          <rPr>
            <b/>
            <sz val="9"/>
            <color indexed="81"/>
            <rFont val="Tahoma"/>
            <family val="2"/>
          </rPr>
          <t>Metric = I_FX_IR_I_JPY_NonBankFinInstSingapore_OTCOptions_Amount_x000D_
Data Type = Bk_Number 19 - 9_x000D_
Bk_Currency = NZD</t>
        </r>
      </text>
    </comment>
    <comment ref="N69" authorId="0" shapeId="0" xr:uid="{00000000-0006-0000-3500-0000F0060000}">
      <text>
        <r>
          <rPr>
            <b/>
            <sz val="9"/>
            <color indexed="81"/>
            <rFont val="Tahoma"/>
            <family val="2"/>
          </rPr>
          <t>Metric = I_FX_IR_I_JPY_NonBankFinInstSingapore_ExchTradeOptions_Amount_x000D_
Data Type = Bk_Number 19 - 9_x000D_
Bk_Currency = NZD</t>
        </r>
      </text>
    </comment>
    <comment ref="O69" authorId="0" shapeId="0" xr:uid="{00000000-0006-0000-3500-0000F1060000}">
      <text>
        <r>
          <rPr>
            <b/>
            <sz val="9"/>
            <color indexed="81"/>
            <rFont val="Tahoma"/>
            <family val="2"/>
          </rPr>
          <t>Metric = I_FX_IR_I_JPY_NonBankFinInstSingapore_CurrencyFutures_Amount_x000D_
Data Type = Bk_Number 19 - 9_x000D_
Bk_Currency = NZD</t>
        </r>
      </text>
    </comment>
    <comment ref="P69" authorId="0" shapeId="0" xr:uid="{00000000-0006-0000-3500-0000F2060000}">
      <text>
        <r>
          <rPr>
            <b/>
            <sz val="9"/>
            <color indexed="81"/>
            <rFont val="Tahoma"/>
            <family val="2"/>
          </rPr>
          <t>Metric = I_FX_IR_I_JPY_TotTrans_NonBankCustSingapore_Spot_Amount_x000D_
Data Type = Bk_Number 19 - 9_x000D_
Bk_Currency = NZD</t>
        </r>
      </text>
    </comment>
    <comment ref="Q69" authorId="0" shapeId="0" xr:uid="{00000000-0006-0000-3500-0000F3060000}">
      <text>
        <r>
          <rPr>
            <b/>
            <sz val="9"/>
            <color indexed="81"/>
            <rFont val="Tahoma"/>
            <family val="2"/>
          </rPr>
          <t>Metric = I_FX_IR_I_JPY_TotTrans_NonBankCustSingapore_Forward_Amount_x000D_
Data Type = Bk_Number 19 - 9_x000D_
Bk_Currency = NZD</t>
        </r>
      </text>
    </comment>
    <comment ref="R69" authorId="0" shapeId="0" xr:uid="{00000000-0006-0000-3500-0000F4060000}">
      <text>
        <r>
          <rPr>
            <b/>
            <sz val="9"/>
            <color indexed="81"/>
            <rFont val="Tahoma"/>
            <family val="2"/>
          </rPr>
          <t>Metric = I_FX_IR_I_JPY_TotTrans_NonBankCustSingapore_FxSwap_Amount_x000D_
Data Type = Bk_Number 19 - 9_x000D_
Bk_Currency = NZD</t>
        </r>
      </text>
    </comment>
    <comment ref="S69" authorId="0" shapeId="0" xr:uid="{00000000-0006-0000-3500-0000F5060000}">
      <text>
        <r>
          <rPr>
            <b/>
            <sz val="9"/>
            <color indexed="81"/>
            <rFont val="Tahoma"/>
            <family val="2"/>
          </rPr>
          <t>Metric = I_FX_IR_I_JPY_TotTrans_NonBankCustSingapore_CurrencySwap_Amount_x000D_
Data Type = Bk_Number 19 - 9_x000D_
Bk_Currency = NZD</t>
        </r>
      </text>
    </comment>
    <comment ref="T69" authorId="0" shapeId="0" xr:uid="{00000000-0006-0000-3500-0000F6060000}">
      <text>
        <r>
          <rPr>
            <b/>
            <sz val="9"/>
            <color indexed="81"/>
            <rFont val="Tahoma"/>
            <family val="2"/>
          </rPr>
          <t>Metric = I_FX_IR_I_JPY_TotTrans_NonBankCustSingapore_OTCOptions_Amount_x000D_
Data Type = Bk_Number 19 - 9_x000D_
Bk_Currency = NZD</t>
        </r>
      </text>
    </comment>
    <comment ref="U69" authorId="0" shapeId="0" xr:uid="{00000000-0006-0000-3500-0000F7060000}">
      <text>
        <r>
          <rPr>
            <b/>
            <sz val="9"/>
            <color indexed="81"/>
            <rFont val="Tahoma"/>
            <family val="2"/>
          </rPr>
          <t>Metric = I_FX_IR_I_JPY_TotTrans_NonBankCustSingapore_ExchTradeOptions_Amount_x000D_
Data Type = Bk_Number 19 - 9_x000D_
Bk_Currency = NZD</t>
        </r>
      </text>
    </comment>
    <comment ref="V69" authorId="0" shapeId="0" xr:uid="{00000000-0006-0000-3500-0000F8060000}">
      <text>
        <r>
          <rPr>
            <b/>
            <sz val="9"/>
            <color indexed="81"/>
            <rFont val="Tahoma"/>
            <family val="2"/>
          </rPr>
          <t>Metric = I_FX_IR_I_JPY_TotTrans_NonBankCustSingapore_CurrencyFutures_Amount_x000D_
Data Type = Bk_Number 19 - 9_x000D_
Bk_Currency = NZD</t>
        </r>
      </text>
    </comment>
    <comment ref="W69" authorId="0" shapeId="0" xr:uid="{00000000-0006-0000-3500-0000F9060000}">
      <text>
        <r>
          <rPr>
            <b/>
            <sz val="9"/>
            <color indexed="81"/>
            <rFont val="Tahoma"/>
            <family val="2"/>
          </rPr>
          <t>Metric = I_FX_IR_I_JPY_BankOutsSingapore_Spot_Amount_x000D_
Data Type = Bk_Number 19 - 9_x000D_
Bk_Currency = NZD</t>
        </r>
      </text>
    </comment>
    <comment ref="X69" authorId="0" shapeId="0" xr:uid="{00000000-0006-0000-3500-0000FA060000}">
      <text>
        <r>
          <rPr>
            <b/>
            <sz val="9"/>
            <color indexed="81"/>
            <rFont val="Tahoma"/>
            <family val="2"/>
          </rPr>
          <t>Metric = I_FX_IR_I_JPY_BankOutsSingapore_Forward_Amount_x000D_
Data Type = Bk_Number 19 - 9_x000D_
Bk_Currency = NZD</t>
        </r>
      </text>
    </comment>
    <comment ref="Y69" authorId="0" shapeId="0" xr:uid="{00000000-0006-0000-3500-0000FB060000}">
      <text>
        <r>
          <rPr>
            <b/>
            <sz val="9"/>
            <color indexed="81"/>
            <rFont val="Tahoma"/>
            <family val="2"/>
          </rPr>
          <t>Metric = I_FX_IR_I_JPY_BankOutsSingapore_FxSwap_Amount_x000D_
Data Type = Bk_Number 19 - 9_x000D_
Bk_Currency = NZD</t>
        </r>
      </text>
    </comment>
    <comment ref="Z69" authorId="0" shapeId="0" xr:uid="{00000000-0006-0000-3500-0000FC060000}">
      <text>
        <r>
          <rPr>
            <b/>
            <sz val="9"/>
            <color indexed="81"/>
            <rFont val="Tahoma"/>
            <family val="2"/>
          </rPr>
          <t>Metric = I_FX_IR_I_JPY_BankOutsSingapore_CurrencySwap_Amount_x000D_
Data Type = Bk_Number 19 - 9_x000D_
Bk_Currency = NZD</t>
        </r>
      </text>
    </comment>
    <comment ref="AA69" authorId="0" shapeId="0" xr:uid="{00000000-0006-0000-3500-0000FD060000}">
      <text>
        <r>
          <rPr>
            <b/>
            <sz val="9"/>
            <color indexed="81"/>
            <rFont val="Tahoma"/>
            <family val="2"/>
          </rPr>
          <t>Metric = I_FX_IR_I_JPY_BankOutsSingapore_OTCOptions_Amount_x000D_
Data Type = Bk_Number 19 - 9_x000D_
Bk_Currency = NZD</t>
        </r>
      </text>
    </comment>
    <comment ref="AB69" authorId="0" shapeId="0" xr:uid="{00000000-0006-0000-3500-0000FE060000}">
      <text>
        <r>
          <rPr>
            <b/>
            <sz val="9"/>
            <color indexed="81"/>
            <rFont val="Tahoma"/>
            <family val="2"/>
          </rPr>
          <t>Metric = I_FX_IR_I_JPY_BankOutsSingapore_ExchTradeOptions_Amount_x000D_
Data Type = Bk_Number 19 - 9_x000D_
Bk_Currency = NZD</t>
        </r>
      </text>
    </comment>
    <comment ref="AC69" authorId="0" shapeId="0" xr:uid="{00000000-0006-0000-3500-0000FF060000}">
      <text>
        <r>
          <rPr>
            <b/>
            <sz val="9"/>
            <color indexed="81"/>
            <rFont val="Tahoma"/>
            <family val="2"/>
          </rPr>
          <t>Metric = I_FX_IR_I_JPY_BankOutsSingapore_CurrencyFutures_Amount_x000D_
Data Type = Bk_Number 19 - 9_x000D_
Bk_Currency = NZD</t>
        </r>
      </text>
    </comment>
    <comment ref="AD69" authorId="0" shapeId="0" xr:uid="{00000000-0006-0000-3500-000000070000}">
      <text>
        <r>
          <rPr>
            <b/>
            <sz val="9"/>
            <color indexed="81"/>
            <rFont val="Tahoma"/>
            <family val="2"/>
          </rPr>
          <t>Metric = I_FX_IR_I_JPY_NonBankFinInstOutsSingapore_Spot_Amount_x000D_
Data Type = Bk_Number 19 - 9_x000D_
Bk_Currency = NZD</t>
        </r>
      </text>
    </comment>
    <comment ref="AE69" authorId="0" shapeId="0" xr:uid="{00000000-0006-0000-3500-000001070000}">
      <text>
        <r>
          <rPr>
            <b/>
            <sz val="9"/>
            <color indexed="81"/>
            <rFont val="Tahoma"/>
            <family val="2"/>
          </rPr>
          <t>Metric = I_FX_IR_I_JPY_NonBankFinInstOutsSingapore_Forward_Amount_x000D_
Data Type = Bk_Number 19 - 9_x000D_
Bk_Currency = NZD</t>
        </r>
      </text>
    </comment>
    <comment ref="AF69" authorId="0" shapeId="0" xr:uid="{00000000-0006-0000-3500-000002070000}">
      <text>
        <r>
          <rPr>
            <b/>
            <sz val="9"/>
            <color indexed="81"/>
            <rFont val="Tahoma"/>
            <family val="2"/>
          </rPr>
          <t>Metric = I_FX_IR_I_JPY_NonBankFinInstOutsSingapore_FxSwap_Amount_x000D_
Data Type = Bk_Number 19 - 9_x000D_
Bk_Currency = NZD</t>
        </r>
      </text>
    </comment>
    <comment ref="AG69" authorId="0" shapeId="0" xr:uid="{00000000-0006-0000-3500-000003070000}">
      <text>
        <r>
          <rPr>
            <b/>
            <sz val="9"/>
            <color indexed="81"/>
            <rFont val="Tahoma"/>
            <family val="2"/>
          </rPr>
          <t>Metric = I_FX_IR_I_JPY_NonBankFinInstOutsSingapore_CurrencySwap_Amount_x000D_
Data Type = Bk_Number 19 - 9_x000D_
Bk_Currency = NZD</t>
        </r>
      </text>
    </comment>
    <comment ref="AH69" authorId="0" shapeId="0" xr:uid="{00000000-0006-0000-3500-000004070000}">
      <text>
        <r>
          <rPr>
            <b/>
            <sz val="9"/>
            <color indexed="81"/>
            <rFont val="Tahoma"/>
            <family val="2"/>
          </rPr>
          <t>Metric = I_FX_IR_I_JPY_NonBankFinInstOutsSingapore_OTCOptions_Amount_x000D_
Data Type = Bk_Number 19 - 9_x000D_
Bk_Currency = NZD</t>
        </r>
      </text>
    </comment>
    <comment ref="AI69" authorId="0" shapeId="0" xr:uid="{00000000-0006-0000-3500-000005070000}">
      <text>
        <r>
          <rPr>
            <b/>
            <sz val="9"/>
            <color indexed="81"/>
            <rFont val="Tahoma"/>
            <family val="2"/>
          </rPr>
          <t>Metric = I_FX_IR_I_JPY_NonBankFinInstOutsSingapore_ExchTradeOptions_Amount_x000D_
Data Type = Bk_Number 19 - 9_x000D_
Bk_Currency = NZD</t>
        </r>
      </text>
    </comment>
    <comment ref="AJ69" authorId="0" shapeId="0" xr:uid="{00000000-0006-0000-3500-000006070000}">
      <text>
        <r>
          <rPr>
            <b/>
            <sz val="9"/>
            <color indexed="81"/>
            <rFont val="Tahoma"/>
            <family val="2"/>
          </rPr>
          <t>Metric = I_FX_IR_I_JPY_NonBankFinInstOutsSingapore_CurrencyFutures_Amount_x000D_
Data Type = Bk_Number 19 - 9_x000D_
Bk_Currency = NZD</t>
        </r>
      </text>
    </comment>
    <comment ref="AK69" authorId="0" shapeId="0" xr:uid="{00000000-0006-0000-3500-000007070000}">
      <text>
        <r>
          <rPr>
            <b/>
            <sz val="9"/>
            <color indexed="81"/>
            <rFont val="Tahoma"/>
            <family val="2"/>
          </rPr>
          <t>Metric = I_FX_IR_I_JPY_NonFinCustOutsSingapore_Spot_Amount_x000D_
Data Type = Bk_Number 19 - 9_x000D_
Bk_Currency = NZD</t>
        </r>
      </text>
    </comment>
    <comment ref="AL69" authorId="0" shapeId="0" xr:uid="{00000000-0006-0000-3500-000008070000}">
      <text>
        <r>
          <rPr>
            <b/>
            <sz val="9"/>
            <color indexed="81"/>
            <rFont val="Tahoma"/>
            <family val="2"/>
          </rPr>
          <t>Metric = I_FX_IR_I_JPY_NonFinCustOutsSingapore_Forward_Amount_x000D_
Data Type = Bk_Number 19 - 9_x000D_
Bk_Currency = NZD</t>
        </r>
      </text>
    </comment>
    <comment ref="AM69" authorId="0" shapeId="0" xr:uid="{00000000-0006-0000-3500-000009070000}">
      <text>
        <r>
          <rPr>
            <b/>
            <sz val="9"/>
            <color indexed="81"/>
            <rFont val="Tahoma"/>
            <family val="2"/>
          </rPr>
          <t>Metric = I_FX_IR_I_JPY_NonFinCustOutsSingapore_FxSwap_Amount_x000D_
Data Type = Bk_Number 19 - 9_x000D_
Bk_Currency = NZD</t>
        </r>
      </text>
    </comment>
    <comment ref="AN69" authorId="0" shapeId="0" xr:uid="{00000000-0006-0000-3500-00000A070000}">
      <text>
        <r>
          <rPr>
            <b/>
            <sz val="9"/>
            <color indexed="81"/>
            <rFont val="Tahoma"/>
            <family val="2"/>
          </rPr>
          <t>Metric = I_FX_IR_I_JPY_NonFinCustOutsSingapore_CurrencySwap_Amount_x000D_
Data Type = Bk_Number 19 - 9_x000D_
Bk_Currency = NZD</t>
        </r>
      </text>
    </comment>
    <comment ref="AO69" authorId="0" shapeId="0" xr:uid="{00000000-0006-0000-3500-00000B070000}">
      <text>
        <r>
          <rPr>
            <b/>
            <sz val="9"/>
            <color indexed="81"/>
            <rFont val="Tahoma"/>
            <family val="2"/>
          </rPr>
          <t>Metric = I_FX_IR_I_JPY_NonFinCustOutsSingapore_OTCOptions_Amount_x000D_
Data Type = Bk_Number 19 - 9_x000D_
Bk_Currency = NZD</t>
        </r>
      </text>
    </comment>
    <comment ref="AP69" authorId="0" shapeId="0" xr:uid="{00000000-0006-0000-3500-00000C070000}">
      <text>
        <r>
          <rPr>
            <b/>
            <sz val="9"/>
            <color indexed="81"/>
            <rFont val="Tahoma"/>
            <family val="2"/>
          </rPr>
          <t>Metric = I_FX_IR_I_JPY_NonFinCustOutsSingapore_ExchTradeOptions_Amount_x000D_
Data Type = Bk_Number 19 - 9_x000D_
Bk_Currency = NZD</t>
        </r>
      </text>
    </comment>
    <comment ref="AQ69" authorId="0" shapeId="0" xr:uid="{00000000-0006-0000-3500-00000D070000}">
      <text>
        <r>
          <rPr>
            <b/>
            <sz val="9"/>
            <color indexed="81"/>
            <rFont val="Tahoma"/>
            <family val="2"/>
          </rPr>
          <t>Metric = I_FX_IR_I_JPY_NonFinCustOutsSingapore_CurrencyFutures_Amount_x000D_
Data Type = Bk_Number 19 - 9_x000D_
Bk_Currency = NZD</t>
        </r>
      </text>
    </comment>
    <comment ref="B70" authorId="2" shapeId="0" xr:uid="{00000000-0006-0000-3500-00000E070000}">
      <text>
        <r>
          <rPr>
            <b/>
            <sz val="9"/>
            <color indexed="81"/>
            <rFont val="Tahoma"/>
            <family val="2"/>
          </rPr>
          <t>Metric = I_FX_IR_I_JPY_BankSingapore_Spot_Amount_x000D_
Data Type = Bk_Number 19 - 9_x000D_
Bk_OtherCurrencies = RMB</t>
        </r>
      </text>
    </comment>
    <comment ref="C70" authorId="2" shapeId="0" xr:uid="{00000000-0006-0000-3500-00000F070000}">
      <text>
        <r>
          <rPr>
            <b/>
            <sz val="9"/>
            <color indexed="81"/>
            <rFont val="Tahoma"/>
            <family val="2"/>
          </rPr>
          <t>Metric = I_FX_IR_I_JPY_BankSingapore_Forward_Amount_x000D_
Data Type = Bk_Number 19 - 9_x000D_
Bk_OtherCurrencies = RMB</t>
        </r>
      </text>
    </comment>
    <comment ref="D70" authorId="2" shapeId="0" xr:uid="{00000000-0006-0000-3500-000010070000}">
      <text>
        <r>
          <rPr>
            <b/>
            <sz val="9"/>
            <color indexed="81"/>
            <rFont val="Tahoma"/>
            <family val="2"/>
          </rPr>
          <t>Metric = I_FX_IR_I_JPY_BankSingapore_FxSwap_Amount_x000D_
Data Type = Bk_Number 19 - 9_x000D_
Bk_OtherCurrencies = RMB</t>
        </r>
      </text>
    </comment>
    <comment ref="E70" authorId="2" shapeId="0" xr:uid="{00000000-0006-0000-3500-000011070000}">
      <text>
        <r>
          <rPr>
            <b/>
            <sz val="9"/>
            <color indexed="81"/>
            <rFont val="Tahoma"/>
            <family val="2"/>
          </rPr>
          <t>Metric = I_FX_IR_I_JPY_BankSingapore_CurrencySwap_Amount_x000D_
Data Type = Bk_Number 19 - 9_x000D_
Bk_OtherCurrencies = RMB</t>
        </r>
      </text>
    </comment>
    <comment ref="F70" authorId="2" shapeId="0" xr:uid="{00000000-0006-0000-3500-000012070000}">
      <text>
        <r>
          <rPr>
            <b/>
            <sz val="9"/>
            <color indexed="81"/>
            <rFont val="Tahoma"/>
            <family val="2"/>
          </rPr>
          <t>Metric = I_FX_IR_I_JPY_BankSingapore_OTCOptions_Amount_x000D_
Data Type = Bk_Number 19 - 9_x000D_
Bk_OtherCurrencies = RMB</t>
        </r>
      </text>
    </comment>
    <comment ref="G70" authorId="2" shapeId="0" xr:uid="{00000000-0006-0000-3500-000013070000}">
      <text>
        <r>
          <rPr>
            <b/>
            <sz val="9"/>
            <color indexed="81"/>
            <rFont val="Tahoma"/>
            <family val="2"/>
          </rPr>
          <t>Metric = I_FX_IR_I_JPY_BankSingapore_ExchTradeOptions_Amount_x000D_
Data Type = Bk_Number 19 - 9_x000D_
Bk_OtherCurrencies = RMB</t>
        </r>
      </text>
    </comment>
    <comment ref="H70" authorId="2" shapeId="0" xr:uid="{00000000-0006-0000-3500-000014070000}">
      <text>
        <r>
          <rPr>
            <b/>
            <sz val="9"/>
            <color indexed="81"/>
            <rFont val="Tahoma"/>
            <family val="2"/>
          </rPr>
          <t>Metric = I_FX_IR_I_JPY_BankSingapore_CurrencyFutures_Amount_x000D_
Data Type = Bk_Number 19 - 9_x000D_
Bk_OtherCurrencies = RMB</t>
        </r>
      </text>
    </comment>
    <comment ref="I70" authorId="2" shapeId="0" xr:uid="{00000000-0006-0000-3500-000015070000}">
      <text>
        <r>
          <rPr>
            <b/>
            <sz val="9"/>
            <color indexed="81"/>
            <rFont val="Tahoma"/>
            <family val="2"/>
          </rPr>
          <t>Metric = I_FX_IR_I_JPY_NonBankFinInstSingapore_Spot_Amount_x000D_
Data Type = Bk_Number 19 - 9_x000D_
Bk_OtherCurrencies = RMB</t>
        </r>
      </text>
    </comment>
    <comment ref="J70" authorId="2" shapeId="0" xr:uid="{00000000-0006-0000-3500-000016070000}">
      <text>
        <r>
          <rPr>
            <b/>
            <sz val="9"/>
            <color indexed="81"/>
            <rFont val="Tahoma"/>
            <family val="2"/>
          </rPr>
          <t>Metric = I_FX_IR_I_JPY_NonBankFinInstSingapore_Forward_Amount_x000D_
Data Type = Bk_Number 19 - 9_x000D_
Bk_OtherCurrencies = RMB</t>
        </r>
      </text>
    </comment>
    <comment ref="K70" authorId="2" shapeId="0" xr:uid="{00000000-0006-0000-3500-000017070000}">
      <text>
        <r>
          <rPr>
            <b/>
            <sz val="9"/>
            <color indexed="81"/>
            <rFont val="Tahoma"/>
            <family val="2"/>
          </rPr>
          <t>Metric = I_FX_IR_I_JPY_NonBankFinInstSingapore_FxSwap_Amount_x000D_
Data Type = Bk_Number 19 - 9_x000D_
Bk_OtherCurrencies = RMB</t>
        </r>
      </text>
    </comment>
    <comment ref="L70" authorId="2" shapeId="0" xr:uid="{00000000-0006-0000-3500-000018070000}">
      <text>
        <r>
          <rPr>
            <b/>
            <sz val="9"/>
            <color indexed="81"/>
            <rFont val="Tahoma"/>
            <family val="2"/>
          </rPr>
          <t>Metric = I_FX_IR_I_JPY_NonBankFinInstSingapore_CurrencySwap_Amount_x000D_
Data Type = Bk_Number 19 - 9_x000D_
Bk_OtherCurrencies = RMB</t>
        </r>
      </text>
    </comment>
    <comment ref="M70" authorId="2" shapeId="0" xr:uid="{00000000-0006-0000-3500-000019070000}">
      <text>
        <r>
          <rPr>
            <b/>
            <sz val="9"/>
            <color indexed="81"/>
            <rFont val="Tahoma"/>
            <family val="2"/>
          </rPr>
          <t>Metric = I_FX_IR_I_JPY_NonBankFinInstSingapore_OTCOptions_Amount_x000D_
Data Type = Bk_Number 19 - 9_x000D_
Bk_OtherCurrencies = RMB</t>
        </r>
      </text>
    </comment>
    <comment ref="N70" authorId="2" shapeId="0" xr:uid="{00000000-0006-0000-3500-00001A070000}">
      <text>
        <r>
          <rPr>
            <b/>
            <sz val="9"/>
            <color indexed="81"/>
            <rFont val="Tahoma"/>
            <family val="2"/>
          </rPr>
          <t>Metric = I_FX_IR_I_JPY_NonBankFinInstSingapore_ExchTradeOptions_Amount_x000D_
Data Type = Bk_Number 19 - 9_x000D_
Bk_OtherCurrencies = RMB</t>
        </r>
      </text>
    </comment>
    <comment ref="O70" authorId="2" shapeId="0" xr:uid="{00000000-0006-0000-3500-00001B070000}">
      <text>
        <r>
          <rPr>
            <b/>
            <sz val="9"/>
            <color indexed="81"/>
            <rFont val="Tahoma"/>
            <family val="2"/>
          </rPr>
          <t>Metric = I_FX_IR_I_JPY_NonBankFinInstSingapore_CurrencyFutures_Amount_x000D_
Data Type = Bk_Number 19 - 9_x000D_
Bk_OtherCurrencies = RMB</t>
        </r>
      </text>
    </comment>
    <comment ref="P70" authorId="2" shapeId="0" xr:uid="{00000000-0006-0000-3500-00001C070000}">
      <text>
        <r>
          <rPr>
            <b/>
            <sz val="9"/>
            <color indexed="81"/>
            <rFont val="Tahoma"/>
            <family val="2"/>
          </rPr>
          <t>Metric = I_FX_IR_I_JPY_TotTrans_NonBankCustSingapore_Spot_Amount_x000D_
Data Type = Bk_Number 19 - 9_x000D_
Bk_OtherCurrencies = RMB</t>
        </r>
      </text>
    </comment>
    <comment ref="Q70" authorId="2" shapeId="0" xr:uid="{00000000-0006-0000-3500-00001D070000}">
      <text>
        <r>
          <rPr>
            <b/>
            <sz val="9"/>
            <color indexed="81"/>
            <rFont val="Tahoma"/>
            <family val="2"/>
          </rPr>
          <t>Metric = I_FX_IR_I_JPY_TotTrans_NonBankCustSingapore_Forward_Amount_x000D_
Data Type = Bk_Number 19 - 9_x000D_
Bk_OtherCurrencies = RMB</t>
        </r>
      </text>
    </comment>
    <comment ref="R70" authorId="2" shapeId="0" xr:uid="{00000000-0006-0000-3500-00001E070000}">
      <text>
        <r>
          <rPr>
            <b/>
            <sz val="9"/>
            <color indexed="81"/>
            <rFont val="Tahoma"/>
            <family val="2"/>
          </rPr>
          <t>Metric = I_FX_IR_I_JPY_TotTrans_NonBankCustSingapore_FxSwap_Amount_x000D_
Data Type = Bk_Number 19 - 9_x000D_
Bk_OtherCurrencies = RMB</t>
        </r>
      </text>
    </comment>
    <comment ref="S70" authorId="2" shapeId="0" xr:uid="{00000000-0006-0000-3500-00001F070000}">
      <text>
        <r>
          <rPr>
            <b/>
            <sz val="9"/>
            <color indexed="81"/>
            <rFont val="Tahoma"/>
            <family val="2"/>
          </rPr>
          <t>Metric = I_FX_IR_I_JPY_TotTrans_NonBankCustSingapore_CurrencySwap_Amount_x000D_
Data Type = Bk_Number 19 - 9_x000D_
Bk_OtherCurrencies = RMB</t>
        </r>
      </text>
    </comment>
    <comment ref="T70" authorId="2" shapeId="0" xr:uid="{00000000-0006-0000-3500-000020070000}">
      <text>
        <r>
          <rPr>
            <b/>
            <sz val="9"/>
            <color indexed="81"/>
            <rFont val="Tahoma"/>
            <family val="2"/>
          </rPr>
          <t>Metric = I_FX_IR_I_JPY_TotTrans_NonBankCustSingapore_OTCOptions_Amount_x000D_
Data Type = Bk_Number 19 - 9_x000D_
Bk_OtherCurrencies = RMB</t>
        </r>
      </text>
    </comment>
    <comment ref="U70" authorId="2" shapeId="0" xr:uid="{00000000-0006-0000-3500-000021070000}">
      <text>
        <r>
          <rPr>
            <b/>
            <sz val="9"/>
            <color indexed="81"/>
            <rFont val="Tahoma"/>
            <family val="2"/>
          </rPr>
          <t>Metric = I_FX_IR_I_JPY_TotTrans_NonBankCustSingapore_ExchTradeOptions_Amount_x000D_
Data Type = Bk_Number 19 - 9_x000D_
Bk_OtherCurrencies = RMB</t>
        </r>
      </text>
    </comment>
    <comment ref="V70" authorId="2" shapeId="0" xr:uid="{00000000-0006-0000-3500-000022070000}">
      <text>
        <r>
          <rPr>
            <b/>
            <sz val="9"/>
            <color indexed="81"/>
            <rFont val="Tahoma"/>
            <family val="2"/>
          </rPr>
          <t>Metric = I_FX_IR_I_JPY_TotTrans_NonBankCustSingapore_CurrencyFutures_Amount_x000D_
Data Type = Bk_Number 19 - 9_x000D_
Bk_OtherCurrencies = RMB</t>
        </r>
      </text>
    </comment>
    <comment ref="W70" authorId="2" shapeId="0" xr:uid="{00000000-0006-0000-3500-000023070000}">
      <text>
        <r>
          <rPr>
            <b/>
            <sz val="9"/>
            <color indexed="81"/>
            <rFont val="Tahoma"/>
            <family val="2"/>
          </rPr>
          <t>Metric = I_FX_IR_I_JPY_BankOutsSingapore_Spot_Amount_x000D_
Data Type = Bk_Number 19 - 9_x000D_
Bk_OtherCurrencies = RMB</t>
        </r>
      </text>
    </comment>
    <comment ref="X70" authorId="2" shapeId="0" xr:uid="{00000000-0006-0000-3500-000024070000}">
      <text>
        <r>
          <rPr>
            <b/>
            <sz val="9"/>
            <color indexed="81"/>
            <rFont val="Tahoma"/>
            <family val="2"/>
          </rPr>
          <t>Metric = I_FX_IR_I_JPY_BankOutsSingapore_Forward_Amount_x000D_
Data Type = Bk_Number 19 - 9_x000D_
Bk_OtherCurrencies = RMB</t>
        </r>
      </text>
    </comment>
    <comment ref="Y70" authorId="2" shapeId="0" xr:uid="{00000000-0006-0000-3500-000025070000}">
      <text>
        <r>
          <rPr>
            <b/>
            <sz val="9"/>
            <color indexed="81"/>
            <rFont val="Tahoma"/>
            <family val="2"/>
          </rPr>
          <t>Metric = I_FX_IR_I_JPY_BankOutsSingapore_FxSwap_Amount_x000D_
Data Type = Bk_Number 19 - 9_x000D_
Bk_OtherCurrencies = RMB</t>
        </r>
      </text>
    </comment>
    <comment ref="Z70" authorId="2" shapeId="0" xr:uid="{00000000-0006-0000-3500-000026070000}">
      <text>
        <r>
          <rPr>
            <b/>
            <sz val="9"/>
            <color indexed="81"/>
            <rFont val="Tahoma"/>
            <family val="2"/>
          </rPr>
          <t>Metric = I_FX_IR_I_JPY_BankOutsSingapore_CurrencySwap_Amount_x000D_
Data Type = Bk_Number 19 - 9_x000D_
Bk_OtherCurrencies = RMB</t>
        </r>
      </text>
    </comment>
    <comment ref="AA70" authorId="2" shapeId="0" xr:uid="{00000000-0006-0000-3500-000027070000}">
      <text>
        <r>
          <rPr>
            <b/>
            <sz val="9"/>
            <color indexed="81"/>
            <rFont val="Tahoma"/>
            <family val="2"/>
          </rPr>
          <t>Metric = I_FX_IR_I_JPY_BankOutsSingapore_OTCOptions_Amount_x000D_
Data Type = Bk_Number 19 - 9_x000D_
Bk_OtherCurrencies = RMB</t>
        </r>
      </text>
    </comment>
    <comment ref="AB70" authorId="2" shapeId="0" xr:uid="{00000000-0006-0000-3500-000028070000}">
      <text>
        <r>
          <rPr>
            <b/>
            <sz val="9"/>
            <color indexed="81"/>
            <rFont val="Tahoma"/>
            <family val="2"/>
          </rPr>
          <t>Metric = I_FX_IR_I_JPY_BankOutsSingapore_ExchTradeOptions_Amount_x000D_
Data Type = Bk_Number 19 - 9_x000D_
Bk_OtherCurrencies = RMB</t>
        </r>
      </text>
    </comment>
    <comment ref="AC70" authorId="2" shapeId="0" xr:uid="{00000000-0006-0000-3500-000029070000}">
      <text>
        <r>
          <rPr>
            <b/>
            <sz val="9"/>
            <color indexed="81"/>
            <rFont val="Tahoma"/>
            <family val="2"/>
          </rPr>
          <t>Metric = I_FX_IR_I_JPY_BankOutsSingapore_CurrencyFutures_Amount_x000D_
Data Type = Bk_Number 19 - 9_x000D_
Bk_OtherCurrencies = RMB</t>
        </r>
      </text>
    </comment>
    <comment ref="AD70" authorId="2" shapeId="0" xr:uid="{00000000-0006-0000-3500-00002A070000}">
      <text>
        <r>
          <rPr>
            <b/>
            <sz val="9"/>
            <color indexed="81"/>
            <rFont val="Tahoma"/>
            <family val="2"/>
          </rPr>
          <t>Metric = I_FX_IR_I_JPY_NonBankFinInstOutsSingapore_Spot_Amount_x000D_
Data Type = Bk_Number 19 - 9_x000D_
Bk_OtherCurrencies = RMB</t>
        </r>
      </text>
    </comment>
    <comment ref="AE70" authorId="2" shapeId="0" xr:uid="{00000000-0006-0000-3500-00002B070000}">
      <text>
        <r>
          <rPr>
            <b/>
            <sz val="9"/>
            <color indexed="81"/>
            <rFont val="Tahoma"/>
            <family val="2"/>
          </rPr>
          <t>Metric = I_FX_IR_I_JPY_NonBankFinInstOutsSingapore_Forward_Amount_x000D_
Data Type = Bk_Number 19 - 9_x000D_
Bk_OtherCurrencies = RMB</t>
        </r>
      </text>
    </comment>
    <comment ref="AF70" authorId="2" shapeId="0" xr:uid="{00000000-0006-0000-3500-00002C070000}">
      <text>
        <r>
          <rPr>
            <b/>
            <sz val="9"/>
            <color indexed="81"/>
            <rFont val="Tahoma"/>
            <family val="2"/>
          </rPr>
          <t>Metric = I_FX_IR_I_JPY_NonBankFinInstOutsSingapore_FxSwap_Amount_x000D_
Data Type = Bk_Number 19 - 9_x000D_
Bk_OtherCurrencies = RMB</t>
        </r>
      </text>
    </comment>
    <comment ref="AG70" authorId="2" shapeId="0" xr:uid="{00000000-0006-0000-3500-00002D070000}">
      <text>
        <r>
          <rPr>
            <b/>
            <sz val="9"/>
            <color indexed="81"/>
            <rFont val="Tahoma"/>
            <family val="2"/>
          </rPr>
          <t>Metric = I_FX_IR_I_JPY_NonBankFinInstOutsSingapore_CurrencySwap_Amount_x000D_
Data Type = Bk_Number 19 - 9_x000D_
Bk_OtherCurrencies = RMB</t>
        </r>
      </text>
    </comment>
    <comment ref="AH70" authorId="2" shapeId="0" xr:uid="{00000000-0006-0000-3500-00002E070000}">
      <text>
        <r>
          <rPr>
            <b/>
            <sz val="9"/>
            <color indexed="81"/>
            <rFont val="Tahoma"/>
            <family val="2"/>
          </rPr>
          <t>Metric = I_FX_IR_I_JPY_NonBankFinInstOutsSingapore_OTCOptions_Amount_x000D_
Data Type = Bk_Number 19 - 9_x000D_
Bk_OtherCurrencies = RMB</t>
        </r>
      </text>
    </comment>
    <comment ref="AI70" authorId="2" shapeId="0" xr:uid="{00000000-0006-0000-3500-00002F070000}">
      <text>
        <r>
          <rPr>
            <b/>
            <sz val="9"/>
            <color indexed="81"/>
            <rFont val="Tahoma"/>
            <family val="2"/>
          </rPr>
          <t>Metric = I_FX_IR_I_JPY_NonBankFinInstOutsSingapore_ExchTradeOptions_Amount_x000D_
Data Type = Bk_Number 19 - 9_x000D_
Bk_OtherCurrencies = RMB</t>
        </r>
      </text>
    </comment>
    <comment ref="AJ70" authorId="2" shapeId="0" xr:uid="{00000000-0006-0000-3500-000030070000}">
      <text>
        <r>
          <rPr>
            <b/>
            <sz val="9"/>
            <color indexed="81"/>
            <rFont val="Tahoma"/>
            <family val="2"/>
          </rPr>
          <t>Metric = I_FX_IR_I_JPY_NonBankFinInstOutsSingapore_CurrencyFutures_Amount_x000D_
Data Type = Bk_Number 19 - 9_x000D_
Bk_OtherCurrencies = RMB</t>
        </r>
      </text>
    </comment>
    <comment ref="AK70" authorId="2" shapeId="0" xr:uid="{00000000-0006-0000-3500-000031070000}">
      <text>
        <r>
          <rPr>
            <b/>
            <sz val="9"/>
            <color indexed="81"/>
            <rFont val="Tahoma"/>
            <family val="2"/>
          </rPr>
          <t>Metric = I_FX_IR_I_JPY_NonFinCustOutsSingapore_Spot_Amount_x000D_
Data Type = Bk_Number 19 - 9_x000D_
Bk_OtherCurrencies = RMB</t>
        </r>
      </text>
    </comment>
    <comment ref="AL70" authorId="2" shapeId="0" xr:uid="{00000000-0006-0000-3500-000032070000}">
      <text>
        <r>
          <rPr>
            <b/>
            <sz val="9"/>
            <color indexed="81"/>
            <rFont val="Tahoma"/>
            <family val="2"/>
          </rPr>
          <t>Metric = I_FX_IR_I_JPY_NonFinCustOutsSingapore_Forward_Amount_x000D_
Data Type = Bk_Number 19 - 9_x000D_
Bk_OtherCurrencies = RMB</t>
        </r>
      </text>
    </comment>
    <comment ref="AM70" authorId="2" shapeId="0" xr:uid="{00000000-0006-0000-3500-000033070000}">
      <text>
        <r>
          <rPr>
            <b/>
            <sz val="9"/>
            <color indexed="81"/>
            <rFont val="Tahoma"/>
            <family val="2"/>
          </rPr>
          <t>Metric = I_FX_IR_I_JPY_NonFinCustOutsSingapore_FxSwap_Amount_x000D_
Data Type = Bk_Number 19 - 9_x000D_
Bk_OtherCurrencies = RMB</t>
        </r>
      </text>
    </comment>
    <comment ref="AN70" authorId="2" shapeId="0" xr:uid="{00000000-0006-0000-3500-000034070000}">
      <text>
        <r>
          <rPr>
            <b/>
            <sz val="9"/>
            <color indexed="81"/>
            <rFont val="Tahoma"/>
            <family val="2"/>
          </rPr>
          <t>Metric = I_FX_IR_I_JPY_NonFinCustOutsSingapore_CurrencySwap_Amount_x000D_
Data Type = Bk_Number 19 - 9_x000D_
Bk_OtherCurrencies = RMB</t>
        </r>
      </text>
    </comment>
    <comment ref="AO70" authorId="2" shapeId="0" xr:uid="{00000000-0006-0000-3500-000035070000}">
      <text>
        <r>
          <rPr>
            <b/>
            <sz val="9"/>
            <color indexed="81"/>
            <rFont val="Tahoma"/>
            <family val="2"/>
          </rPr>
          <t>Metric = I_FX_IR_I_JPY_NonFinCustOutsSingapore_OTCOptions_Amount_x000D_
Data Type = Bk_Number 19 - 9_x000D_
Bk_OtherCurrencies = RMB</t>
        </r>
      </text>
    </comment>
    <comment ref="AP70" authorId="2" shapeId="0" xr:uid="{00000000-0006-0000-3500-000036070000}">
      <text>
        <r>
          <rPr>
            <b/>
            <sz val="9"/>
            <color indexed="81"/>
            <rFont val="Tahoma"/>
            <family val="2"/>
          </rPr>
          <t>Metric = I_FX_IR_I_JPY_NonFinCustOutsSingapore_ExchTradeOptions_Amount_x000D_
Data Type = Bk_Number 19 - 9_x000D_
Bk_OtherCurrencies = RMB</t>
        </r>
      </text>
    </comment>
    <comment ref="AQ70" authorId="2" shapeId="0" xr:uid="{00000000-0006-0000-3500-000037070000}">
      <text>
        <r>
          <rPr>
            <b/>
            <sz val="9"/>
            <color indexed="81"/>
            <rFont val="Tahoma"/>
            <family val="2"/>
          </rPr>
          <t>Metric = I_FX_IR_I_JPY_NonFinCustOutsSingapore_CurrencyFutures_Amount_x000D_
Data Type = Bk_Number 19 - 9_x000D_
Bk_OtherCurrencies = RMB</t>
        </r>
      </text>
    </comment>
    <comment ref="B71" authorId="0" shapeId="0" xr:uid="{00000000-0006-0000-3500-000038070000}">
      <text>
        <r>
          <rPr>
            <b/>
            <sz val="9"/>
            <color indexed="81"/>
            <rFont val="Tahoma"/>
            <family val="2"/>
          </rPr>
          <t>Metric = I_FX_IR_I_JPYAgainst_WhichCNH_BankSingapore_Spot_x000D_
Data Type = Bk_Number 19 - 9</t>
        </r>
      </text>
    </comment>
    <comment ref="C71" authorId="0" shapeId="0" xr:uid="{00000000-0006-0000-3500-000039070000}">
      <text>
        <r>
          <rPr>
            <b/>
            <sz val="9"/>
            <color indexed="81"/>
            <rFont val="Tahoma"/>
            <family val="2"/>
          </rPr>
          <t>Metric = I_FX_IR_I_JPYAgainst_WhichCNH_BankSingapore_Forward_x000D_
Data Type = Bk_Number 19 - 9</t>
        </r>
      </text>
    </comment>
    <comment ref="D71" authorId="0" shapeId="0" xr:uid="{00000000-0006-0000-3500-00003A070000}">
      <text>
        <r>
          <rPr>
            <b/>
            <sz val="9"/>
            <color indexed="81"/>
            <rFont val="Tahoma"/>
            <family val="2"/>
          </rPr>
          <t>Metric = I_FX_IR_I_JPYAgainst_WhichCNH_BankSingapore_FxSwap_x000D_
Data Type = Bk_Number 19 - 9</t>
        </r>
      </text>
    </comment>
    <comment ref="E71" authorId="0" shapeId="0" xr:uid="{00000000-0006-0000-3500-00003B070000}">
      <text>
        <r>
          <rPr>
            <b/>
            <sz val="9"/>
            <color indexed="81"/>
            <rFont val="Tahoma"/>
            <family val="2"/>
          </rPr>
          <t>Metric = I_FX_IR_I_JPYAgainst_WhichCNH_BankSingapore_CurrencySwap_x000D_
Data Type = Bk_Number 19 - 9</t>
        </r>
      </text>
    </comment>
    <comment ref="F71" authorId="0" shapeId="0" xr:uid="{00000000-0006-0000-3500-00003C070000}">
      <text>
        <r>
          <rPr>
            <b/>
            <sz val="9"/>
            <color indexed="81"/>
            <rFont val="Tahoma"/>
            <family val="2"/>
          </rPr>
          <t>Metric = I_FX_IR_I_JPYAgainst_WhichCNH_BankSingapore_OTCOptions_x000D_
Data Type = Bk_Number 19 - 9</t>
        </r>
      </text>
    </comment>
    <comment ref="G71" authorId="0" shapeId="0" xr:uid="{00000000-0006-0000-3500-00003D070000}">
      <text>
        <r>
          <rPr>
            <b/>
            <sz val="9"/>
            <color indexed="81"/>
            <rFont val="Tahoma"/>
            <family val="2"/>
          </rPr>
          <t>Metric = I_FX_IR_I_JPYAgainst_WhichCNH_BankSingapore_ExchTradeOptions_x000D_
Data Type = Bk_Number 19 - 9</t>
        </r>
      </text>
    </comment>
    <comment ref="H71" authorId="0" shapeId="0" xr:uid="{00000000-0006-0000-3500-00003E070000}">
      <text>
        <r>
          <rPr>
            <b/>
            <sz val="9"/>
            <color indexed="81"/>
            <rFont val="Tahoma"/>
            <family val="2"/>
          </rPr>
          <t>Metric = I_FX_IR_I_JPYAgainst_WhichCNH_BankSingapore_CurrencyFutures_x000D_
Data Type = Bk_Number 19 - 9</t>
        </r>
      </text>
    </comment>
    <comment ref="I71" authorId="0" shapeId="0" xr:uid="{00000000-0006-0000-3500-00003F070000}">
      <text>
        <r>
          <rPr>
            <b/>
            <sz val="9"/>
            <color indexed="81"/>
            <rFont val="Tahoma"/>
            <family val="2"/>
          </rPr>
          <t>Metric = I_FX_IR_I_JPYAgainst_WhichCNH_NonBankFinInstSingapore_Spot_x000D_
Data Type = Bk_Number 19 - 9</t>
        </r>
      </text>
    </comment>
    <comment ref="J71" authorId="0" shapeId="0" xr:uid="{00000000-0006-0000-3500-000040070000}">
      <text>
        <r>
          <rPr>
            <b/>
            <sz val="9"/>
            <color indexed="81"/>
            <rFont val="Tahoma"/>
            <family val="2"/>
          </rPr>
          <t>Metric = I_FX_IR_I_JPYAgainst_WhichCNH_NonBankFinInstSingapore_Forward_x000D_
Data Type = Bk_Number 19 - 9</t>
        </r>
      </text>
    </comment>
    <comment ref="K71" authorId="0" shapeId="0" xr:uid="{00000000-0006-0000-3500-000041070000}">
      <text>
        <r>
          <rPr>
            <b/>
            <sz val="9"/>
            <color indexed="81"/>
            <rFont val="Tahoma"/>
            <family val="2"/>
          </rPr>
          <t>Metric = I_FX_IR_I_JPYAgainst_WhichCNH_NonBankFinInstSingapore_FxSwap_x000D_
Data Type = Bk_Number 19 - 9</t>
        </r>
      </text>
    </comment>
    <comment ref="L71" authorId="0" shapeId="0" xr:uid="{00000000-0006-0000-3500-000042070000}">
      <text>
        <r>
          <rPr>
            <b/>
            <sz val="9"/>
            <color indexed="81"/>
            <rFont val="Tahoma"/>
            <family val="2"/>
          </rPr>
          <t>Metric = I_FX_IR_I_JPYAgainst_WhichCNH_NonBankFinInstSingapore_CurrencySwap_x000D_
Data Type = Bk_Number 19 - 9</t>
        </r>
      </text>
    </comment>
    <comment ref="M71" authorId="0" shapeId="0" xr:uid="{00000000-0006-0000-3500-000043070000}">
      <text>
        <r>
          <rPr>
            <b/>
            <sz val="9"/>
            <color indexed="81"/>
            <rFont val="Tahoma"/>
            <family val="2"/>
          </rPr>
          <t>Metric = I_FX_IR_I_JPYAgainst_WhichCNH_NonBankFinInstSingapore_OTCOptions_x000D_
Data Type = Bk_Number 19 - 9</t>
        </r>
      </text>
    </comment>
    <comment ref="N71" authorId="0" shapeId="0" xr:uid="{00000000-0006-0000-3500-000044070000}">
      <text>
        <r>
          <rPr>
            <b/>
            <sz val="9"/>
            <color indexed="81"/>
            <rFont val="Tahoma"/>
            <family val="2"/>
          </rPr>
          <t>Metric = I_FX_IR_I_JPYAgainst_WhichCNH_NonBankFinInstSingapore_ExchTradeOptions_x000D_
Data Type = Bk_Number 19 - 9</t>
        </r>
      </text>
    </comment>
    <comment ref="O71" authorId="0" shapeId="0" xr:uid="{00000000-0006-0000-3500-000045070000}">
      <text>
        <r>
          <rPr>
            <b/>
            <sz val="9"/>
            <color indexed="81"/>
            <rFont val="Tahoma"/>
            <family val="2"/>
          </rPr>
          <t>Metric = I_FX_IR_I_JPYAgainst_WhichCNH_NonBankFinInstSingapore_CurrencyFutures_x000D_
Data Type = Bk_Number 19 - 9</t>
        </r>
      </text>
    </comment>
    <comment ref="P71" authorId="0" shapeId="0" xr:uid="{00000000-0006-0000-3500-000046070000}">
      <text>
        <r>
          <rPr>
            <b/>
            <sz val="9"/>
            <color indexed="81"/>
            <rFont val="Tahoma"/>
            <family val="2"/>
          </rPr>
          <t>Metric = I_FX_IR_I_JPYAgainst_WhichCNH_TotTrans_NonBankCustSingapore_Spot_x000D_
Data Type = Bk_Number 19 - 9</t>
        </r>
      </text>
    </comment>
    <comment ref="Q71" authorId="0" shapeId="0" xr:uid="{00000000-0006-0000-3500-000047070000}">
      <text>
        <r>
          <rPr>
            <b/>
            <sz val="9"/>
            <color indexed="81"/>
            <rFont val="Tahoma"/>
            <family val="2"/>
          </rPr>
          <t>Metric = I_FX_IR_I_JPYAgainst_WhichCNH_TotTrans_NonBankCustSingapore_Forward_x000D_
Data Type = Bk_Number 19 - 9</t>
        </r>
      </text>
    </comment>
    <comment ref="R71" authorId="0" shapeId="0" xr:uid="{00000000-0006-0000-3500-000048070000}">
      <text>
        <r>
          <rPr>
            <b/>
            <sz val="9"/>
            <color indexed="81"/>
            <rFont val="Tahoma"/>
            <family val="2"/>
          </rPr>
          <t>Metric = I_FX_IR_I_JPYAgainst_WhichCNH_TotTrans_NonBankCustSingapore_FxSwap_x000D_
Data Type = Bk_Number 19 - 9</t>
        </r>
      </text>
    </comment>
    <comment ref="S71" authorId="0" shapeId="0" xr:uid="{00000000-0006-0000-3500-000049070000}">
      <text>
        <r>
          <rPr>
            <b/>
            <sz val="9"/>
            <color indexed="81"/>
            <rFont val="Tahoma"/>
            <family val="2"/>
          </rPr>
          <t>Metric = I_FX_IR_I_JPYAgainst_WhichCNH_TotTrans_NonBankCustSingapore_CurrencySwap_x000D_
Data Type = Bk_Number 19 - 9</t>
        </r>
      </text>
    </comment>
    <comment ref="T71" authorId="0" shapeId="0" xr:uid="{00000000-0006-0000-3500-00004A070000}">
      <text>
        <r>
          <rPr>
            <b/>
            <sz val="9"/>
            <color indexed="81"/>
            <rFont val="Tahoma"/>
            <family val="2"/>
          </rPr>
          <t>Metric = I_FX_IR_I_JPYAgainst_WhichCNH_TotTrans_NonBankCustSingapore_OTCOptions_x000D_
Data Type = Bk_Number 19 - 9</t>
        </r>
      </text>
    </comment>
    <comment ref="U71" authorId="0" shapeId="0" xr:uid="{00000000-0006-0000-3500-00004B070000}">
      <text>
        <r>
          <rPr>
            <b/>
            <sz val="9"/>
            <color indexed="81"/>
            <rFont val="Tahoma"/>
            <family val="2"/>
          </rPr>
          <t>Metric = I_FX_IR_I_JPYAgainst_WhichCNH_TotTrans_NonBankCustSingapore_ExchTradeOptions_x000D_
Data Type = Bk_Number 19 - 9</t>
        </r>
      </text>
    </comment>
    <comment ref="V71" authorId="0" shapeId="0" xr:uid="{00000000-0006-0000-3500-00004C070000}">
      <text>
        <r>
          <rPr>
            <b/>
            <sz val="9"/>
            <color indexed="81"/>
            <rFont val="Tahoma"/>
            <family val="2"/>
          </rPr>
          <t>Metric = I_FX_IR_I_JPYAgainst_WhichCNH_TotTrans_NonBankCustSingapore_CurrencyFutures_x000D_
Data Type = Bk_Number 19 - 9</t>
        </r>
      </text>
    </comment>
    <comment ref="W71" authorId="0" shapeId="0" xr:uid="{00000000-0006-0000-3500-00004D070000}">
      <text>
        <r>
          <rPr>
            <b/>
            <sz val="9"/>
            <color indexed="81"/>
            <rFont val="Tahoma"/>
            <family val="2"/>
          </rPr>
          <t>Metric = I_FX_IR_I_JPYAgainst_WhichCNH_BankOutsSingapore_Spot_x000D_
Data Type = Bk_Number 19 - 9</t>
        </r>
      </text>
    </comment>
    <comment ref="X71" authorId="0" shapeId="0" xr:uid="{00000000-0006-0000-3500-00004E070000}">
      <text>
        <r>
          <rPr>
            <b/>
            <sz val="9"/>
            <color indexed="81"/>
            <rFont val="Tahoma"/>
            <family val="2"/>
          </rPr>
          <t>Metric = I_FX_IR_I_JPYAgainst_WhichCNH_BankOutsSingapore_Forward_x000D_
Data Type = Bk_Number 19 - 9</t>
        </r>
      </text>
    </comment>
    <comment ref="Y71" authorId="0" shapeId="0" xr:uid="{00000000-0006-0000-3500-00004F070000}">
      <text>
        <r>
          <rPr>
            <b/>
            <sz val="9"/>
            <color indexed="81"/>
            <rFont val="Tahoma"/>
            <family val="2"/>
          </rPr>
          <t>Metric = I_FX_IR_I_JPYAgainst_WhichCNH_BankOutsSingapore_FxSwap_x000D_
Data Type = Bk_Number 19 - 9</t>
        </r>
      </text>
    </comment>
    <comment ref="Z71" authorId="0" shapeId="0" xr:uid="{00000000-0006-0000-3500-000050070000}">
      <text>
        <r>
          <rPr>
            <b/>
            <sz val="9"/>
            <color indexed="81"/>
            <rFont val="Tahoma"/>
            <family val="2"/>
          </rPr>
          <t>Metric = I_FX_IR_I_JPYAgainst_WhichCNH_BankOutsSingapore_CurrencySwap_x000D_
Data Type = Bk_Number 19 - 9</t>
        </r>
      </text>
    </comment>
    <comment ref="AA71" authorId="0" shapeId="0" xr:uid="{00000000-0006-0000-3500-000051070000}">
      <text>
        <r>
          <rPr>
            <b/>
            <sz val="9"/>
            <color indexed="81"/>
            <rFont val="Tahoma"/>
            <family val="2"/>
          </rPr>
          <t>Metric = I_FX_IR_I_JPYAgainst_WhichCNH_BankOutsSingapore_OTCOptions_x000D_
Data Type = Bk_Number 19 - 9</t>
        </r>
      </text>
    </comment>
    <comment ref="AB71" authorId="0" shapeId="0" xr:uid="{00000000-0006-0000-3500-000052070000}">
      <text>
        <r>
          <rPr>
            <b/>
            <sz val="9"/>
            <color indexed="81"/>
            <rFont val="Tahoma"/>
            <family val="2"/>
          </rPr>
          <t>Metric = I_FX_IR_I_JPYAgainst_WhichCNH_BankOutsSingapore_ExchTradeOptions_x000D_
Data Type = Bk_Number 19 - 9</t>
        </r>
      </text>
    </comment>
    <comment ref="AC71" authorId="0" shapeId="0" xr:uid="{00000000-0006-0000-3500-000053070000}">
      <text>
        <r>
          <rPr>
            <b/>
            <sz val="9"/>
            <color indexed="81"/>
            <rFont val="Tahoma"/>
            <family val="2"/>
          </rPr>
          <t>Metric = I_FX_IR_I_JPYAgainst_WhichCNH_BankOutsSingapore_CurrencyFutures_x000D_
Data Type = Bk_Number 19 - 9</t>
        </r>
      </text>
    </comment>
    <comment ref="AD71" authorId="0" shapeId="0" xr:uid="{00000000-0006-0000-3500-000054070000}">
      <text>
        <r>
          <rPr>
            <b/>
            <sz val="9"/>
            <color indexed="81"/>
            <rFont val="Tahoma"/>
            <family val="2"/>
          </rPr>
          <t>Metric = I_FX_IR_I_JPYAgainst_WhichCNH_NonBankFinInstOutsSingapore_Spot_x000D_
Data Type = Bk_Number 19 - 9</t>
        </r>
      </text>
    </comment>
    <comment ref="AE71" authorId="0" shapeId="0" xr:uid="{00000000-0006-0000-3500-000055070000}">
      <text>
        <r>
          <rPr>
            <b/>
            <sz val="9"/>
            <color indexed="81"/>
            <rFont val="Tahoma"/>
            <family val="2"/>
          </rPr>
          <t>Metric = I_FX_IR_I_JPYAgainst_WhichCNH_NonBankFinInstOutsSingapore_Forward_x000D_
Data Type = Bk_Number 19 - 9</t>
        </r>
      </text>
    </comment>
    <comment ref="AF71" authorId="0" shapeId="0" xr:uid="{00000000-0006-0000-3500-000056070000}">
      <text>
        <r>
          <rPr>
            <b/>
            <sz val="9"/>
            <color indexed="81"/>
            <rFont val="Tahoma"/>
            <family val="2"/>
          </rPr>
          <t>Metric = I_FX_IR_I_JPYAgainst_WhichCNH_NonBankFinInstOutsSingapore_FxSwap_x000D_
Data Type = Bk_Number 19 - 9</t>
        </r>
      </text>
    </comment>
    <comment ref="AG71" authorId="0" shapeId="0" xr:uid="{00000000-0006-0000-3500-000057070000}">
      <text>
        <r>
          <rPr>
            <b/>
            <sz val="9"/>
            <color indexed="81"/>
            <rFont val="Tahoma"/>
            <family val="2"/>
          </rPr>
          <t>Metric = I_FX_IR_I_JPYAgainst_WhichCNH_NonBankFinInstOutsSingapore_CurrencySwap_x000D_
Data Type = Bk_Number 19 - 9</t>
        </r>
      </text>
    </comment>
    <comment ref="AH71" authorId="0" shapeId="0" xr:uid="{00000000-0006-0000-3500-000058070000}">
      <text>
        <r>
          <rPr>
            <b/>
            <sz val="9"/>
            <color indexed="81"/>
            <rFont val="Tahoma"/>
            <family val="2"/>
          </rPr>
          <t>Metric = I_FX_IR_I_JPYAgainst_WhichCNH_NonBankFinInstOutsSingapore_OTCOptions_x000D_
Data Type = Bk_Number 19 - 9</t>
        </r>
      </text>
    </comment>
    <comment ref="AI71" authorId="0" shapeId="0" xr:uid="{00000000-0006-0000-3500-000059070000}">
      <text>
        <r>
          <rPr>
            <b/>
            <sz val="9"/>
            <color indexed="81"/>
            <rFont val="Tahoma"/>
            <family val="2"/>
          </rPr>
          <t>Metric = I_FX_IR_I_JPYAgainst_WhichCNH_NonBankFinInstOutsSingapore_ExchTradeOptions_x000D_
Data Type = Bk_Number 19 - 9</t>
        </r>
      </text>
    </comment>
    <comment ref="AJ71" authorId="0" shapeId="0" xr:uid="{00000000-0006-0000-3500-00005A070000}">
      <text>
        <r>
          <rPr>
            <b/>
            <sz val="9"/>
            <color indexed="81"/>
            <rFont val="Tahoma"/>
            <family val="2"/>
          </rPr>
          <t>Metric = I_FX_IR_I_JPYAgainst_WhichCNH_NonBankFinInstOutsSingapore_CurrencyFutures_x000D_
Data Type = Bk_Number 19 - 9</t>
        </r>
      </text>
    </comment>
    <comment ref="AK71" authorId="0" shapeId="0" xr:uid="{00000000-0006-0000-3500-00005B070000}">
      <text>
        <r>
          <rPr>
            <b/>
            <sz val="9"/>
            <color indexed="81"/>
            <rFont val="Tahoma"/>
            <family val="2"/>
          </rPr>
          <t>Metric = I_FX_IR_I_JPYAgainst_WhichCNH_NonFinCustOutsSingapore_Spot_x000D_
Data Type = Bk_Number 19 - 9</t>
        </r>
      </text>
    </comment>
    <comment ref="AL71" authorId="0" shapeId="0" xr:uid="{00000000-0006-0000-3500-00005C070000}">
      <text>
        <r>
          <rPr>
            <b/>
            <sz val="9"/>
            <color indexed="81"/>
            <rFont val="Tahoma"/>
            <family val="2"/>
          </rPr>
          <t>Metric = I_FX_IR_I_JPYAgainst_WhichCNH_NonFinCustOutsSingapore_Forward_x000D_
Data Type = Bk_Number 19 - 9</t>
        </r>
      </text>
    </comment>
    <comment ref="AM71" authorId="0" shapeId="0" xr:uid="{00000000-0006-0000-3500-00005D070000}">
      <text>
        <r>
          <rPr>
            <b/>
            <sz val="9"/>
            <color indexed="81"/>
            <rFont val="Tahoma"/>
            <family val="2"/>
          </rPr>
          <t>Metric = I_FX_IR_I_JPYAgainst_WhichCNH_NonFinCustOutsSingapore_FxSwap_x000D_
Data Type = Bk_Number 19 - 9</t>
        </r>
      </text>
    </comment>
    <comment ref="AN71" authorId="0" shapeId="0" xr:uid="{00000000-0006-0000-3500-00005E070000}">
      <text>
        <r>
          <rPr>
            <b/>
            <sz val="9"/>
            <color indexed="81"/>
            <rFont val="Tahoma"/>
            <family val="2"/>
          </rPr>
          <t>Metric = I_FX_IR_I_JPYAgainst_WhichCNH_NonFinCustOutsSingapore_CurrencySwap_x000D_
Data Type = Bk_Number 19 - 9</t>
        </r>
      </text>
    </comment>
    <comment ref="AO71" authorId="0" shapeId="0" xr:uid="{00000000-0006-0000-3500-00005F070000}">
      <text>
        <r>
          <rPr>
            <b/>
            <sz val="9"/>
            <color indexed="81"/>
            <rFont val="Tahoma"/>
            <family val="2"/>
          </rPr>
          <t>Metric = I_FX_IR_I_JPYAgainst_WhichCNH_NonFinCustOutsSingapore_OTCOptions_x000D_
Data Type = Bk_Number 19 - 9</t>
        </r>
      </text>
    </comment>
    <comment ref="AP71" authorId="0" shapeId="0" xr:uid="{00000000-0006-0000-3500-000060070000}">
      <text>
        <r>
          <rPr>
            <b/>
            <sz val="9"/>
            <color indexed="81"/>
            <rFont val="Tahoma"/>
            <family val="2"/>
          </rPr>
          <t>Metric = I_FX_IR_I_JPYAgainst_WhichCNH_NonFinCustOutsSingapore_ExchTradeOptions_x000D_
Data Type = Bk_Number 19 - 9</t>
        </r>
      </text>
    </comment>
    <comment ref="AQ71" authorId="0" shapeId="0" xr:uid="{00000000-0006-0000-3500-000061070000}">
      <text>
        <r>
          <rPr>
            <b/>
            <sz val="9"/>
            <color indexed="81"/>
            <rFont val="Tahoma"/>
            <family val="2"/>
          </rPr>
          <t>Metric = I_FX_IR_I_JPYAgainst_WhichCNH_NonFinCustOutsSingapore_CurrencyFutures_x000D_
Data Type = Bk_Number 19 - 9</t>
        </r>
      </text>
    </comment>
    <comment ref="B72" authorId="0" shapeId="0" xr:uid="{00000000-0006-0000-3500-000062070000}">
      <text>
        <r>
          <rPr>
            <b/>
            <sz val="9"/>
            <color indexed="81"/>
            <rFont val="Tahoma"/>
            <family val="2"/>
          </rPr>
          <t>Metric = I_FX_IR_I_JPYAgainst_WhichCNY_BankSingapore_Spot_x000D_
Data Type = Bk_Number 19 - 9</t>
        </r>
      </text>
    </comment>
    <comment ref="C72" authorId="0" shapeId="0" xr:uid="{00000000-0006-0000-3500-000063070000}">
      <text>
        <r>
          <rPr>
            <b/>
            <sz val="9"/>
            <color indexed="81"/>
            <rFont val="Tahoma"/>
            <family val="2"/>
          </rPr>
          <t>Metric = I_FX_IR_I_JPYAgainst_WhichCNY_BankSingapore_Forward_x000D_
Data Type = Bk_Number 19 - 9</t>
        </r>
      </text>
    </comment>
    <comment ref="D72" authorId="0" shapeId="0" xr:uid="{00000000-0006-0000-3500-000064070000}">
      <text>
        <r>
          <rPr>
            <b/>
            <sz val="9"/>
            <color indexed="81"/>
            <rFont val="Tahoma"/>
            <family val="2"/>
          </rPr>
          <t>Metric = I_FX_IR_I_JPYAgainst_WhichCNY_BankSingapore_FxSwap_x000D_
Data Type = Bk_Number 19 - 9</t>
        </r>
      </text>
    </comment>
    <comment ref="E72" authorId="0" shapeId="0" xr:uid="{00000000-0006-0000-3500-000065070000}">
      <text>
        <r>
          <rPr>
            <b/>
            <sz val="9"/>
            <color indexed="81"/>
            <rFont val="Tahoma"/>
            <family val="2"/>
          </rPr>
          <t>Metric = I_FX_IR_I_JPYAgainst_WhichCNY_BankSingapore_CurrencySwap_x000D_
Data Type = Bk_Number 19 - 9</t>
        </r>
      </text>
    </comment>
    <comment ref="F72" authorId="0" shapeId="0" xr:uid="{00000000-0006-0000-3500-000066070000}">
      <text>
        <r>
          <rPr>
            <b/>
            <sz val="9"/>
            <color indexed="81"/>
            <rFont val="Tahoma"/>
            <family val="2"/>
          </rPr>
          <t>Metric = I_FX_IR_I_JPYAgainst_WhichCNY_BankSingapore_OTCOptions_x000D_
Data Type = Bk_Number 19 - 9</t>
        </r>
      </text>
    </comment>
    <comment ref="G72" authorId="0" shapeId="0" xr:uid="{00000000-0006-0000-3500-000067070000}">
      <text>
        <r>
          <rPr>
            <b/>
            <sz val="9"/>
            <color indexed="81"/>
            <rFont val="Tahoma"/>
            <family val="2"/>
          </rPr>
          <t>Metric = I_FX_IR_I_JPYAgainst_WhichCNY_BankSingapore_ExchTradeOptions_x000D_
Data Type = Bk_Number 19 - 9</t>
        </r>
      </text>
    </comment>
    <comment ref="H72" authorId="0" shapeId="0" xr:uid="{00000000-0006-0000-3500-000068070000}">
      <text>
        <r>
          <rPr>
            <b/>
            <sz val="9"/>
            <color indexed="81"/>
            <rFont val="Tahoma"/>
            <family val="2"/>
          </rPr>
          <t>Metric = I_FX_IR_I_JPYAgainst_WhichCNY_BankSingapore_CurrencyFutures_x000D_
Data Type = Bk_Number 19 - 9</t>
        </r>
      </text>
    </comment>
    <comment ref="I72" authorId="0" shapeId="0" xr:uid="{00000000-0006-0000-3500-000069070000}">
      <text>
        <r>
          <rPr>
            <b/>
            <sz val="9"/>
            <color indexed="81"/>
            <rFont val="Tahoma"/>
            <family val="2"/>
          </rPr>
          <t>Metric = I_FX_IR_I_JPYAgainst_WhichCNY_NonBankFinInstSingapore_Spot_x000D_
Data Type = Bk_Number 19 - 9</t>
        </r>
      </text>
    </comment>
    <comment ref="J72" authorId="0" shapeId="0" xr:uid="{00000000-0006-0000-3500-00006A070000}">
      <text>
        <r>
          <rPr>
            <b/>
            <sz val="9"/>
            <color indexed="81"/>
            <rFont val="Tahoma"/>
            <family val="2"/>
          </rPr>
          <t>Metric = I_FX_IR_I_JPYAgainst_WhichCNY_NonBankFinInstSingapore_Forward_x000D_
Data Type = Bk_Number 19 - 9</t>
        </r>
      </text>
    </comment>
    <comment ref="K72" authorId="0" shapeId="0" xr:uid="{00000000-0006-0000-3500-00006B070000}">
      <text>
        <r>
          <rPr>
            <b/>
            <sz val="9"/>
            <color indexed="81"/>
            <rFont val="Tahoma"/>
            <family val="2"/>
          </rPr>
          <t>Metric = I_FX_IR_I_JPYAgainst_WhichCNY_NonBankFinInstSingapore_FxSwap_x000D_
Data Type = Bk_Number 19 - 9</t>
        </r>
      </text>
    </comment>
    <comment ref="L72" authorId="0" shapeId="0" xr:uid="{00000000-0006-0000-3500-00006C070000}">
      <text>
        <r>
          <rPr>
            <b/>
            <sz val="9"/>
            <color indexed="81"/>
            <rFont val="Tahoma"/>
            <family val="2"/>
          </rPr>
          <t>Metric = I_FX_IR_I_JPYAgainst_WhichCNY_NonBankFinInstSingapore_CurrencySwap_x000D_
Data Type = Bk_Number 19 - 9</t>
        </r>
      </text>
    </comment>
    <comment ref="M72" authorId="0" shapeId="0" xr:uid="{00000000-0006-0000-3500-00006D070000}">
      <text>
        <r>
          <rPr>
            <b/>
            <sz val="9"/>
            <color indexed="81"/>
            <rFont val="Tahoma"/>
            <family val="2"/>
          </rPr>
          <t>Metric = I_FX_IR_I_JPYAgainst_WhichCNY_NonBankFinInstSingapore_OTCOptions_x000D_
Data Type = Bk_Number 19 - 9</t>
        </r>
      </text>
    </comment>
    <comment ref="N72" authorId="0" shapeId="0" xr:uid="{00000000-0006-0000-3500-00006E070000}">
      <text>
        <r>
          <rPr>
            <b/>
            <sz val="9"/>
            <color indexed="81"/>
            <rFont val="Tahoma"/>
            <family val="2"/>
          </rPr>
          <t>Metric = I_FX_IR_I_JPYAgainst_WhichCNY_NonBankFinInstSingapore_ExchTradeOptions_x000D_
Data Type = Bk_Number 19 - 9</t>
        </r>
      </text>
    </comment>
    <comment ref="O72" authorId="0" shapeId="0" xr:uid="{00000000-0006-0000-3500-00006F070000}">
      <text>
        <r>
          <rPr>
            <b/>
            <sz val="9"/>
            <color indexed="81"/>
            <rFont val="Tahoma"/>
            <family val="2"/>
          </rPr>
          <t>Metric = I_FX_IR_I_JPYAgainst_WhichCNY_NonBankFinInstSingapore_CurrencyFutures_x000D_
Data Type = Bk_Number 19 - 9</t>
        </r>
      </text>
    </comment>
    <comment ref="P72" authorId="0" shapeId="0" xr:uid="{00000000-0006-0000-3500-000070070000}">
      <text>
        <r>
          <rPr>
            <b/>
            <sz val="9"/>
            <color indexed="81"/>
            <rFont val="Tahoma"/>
            <family val="2"/>
          </rPr>
          <t>Metric = I_FX_IR_I_JPYAgainst_WhichCNY_TotTrans_NonBankCustSingapore_Spot_x000D_
Data Type = Bk_Number 19 - 9</t>
        </r>
      </text>
    </comment>
    <comment ref="Q72" authorId="0" shapeId="0" xr:uid="{00000000-0006-0000-3500-000071070000}">
      <text>
        <r>
          <rPr>
            <b/>
            <sz val="9"/>
            <color indexed="81"/>
            <rFont val="Tahoma"/>
            <family val="2"/>
          </rPr>
          <t>Metric = I_FX_IR_I_JPYAgainst_WhichCNY_TotTrans_NonBankCustSingapore_Forward_x000D_
Data Type = Bk_Number 19 - 9</t>
        </r>
      </text>
    </comment>
    <comment ref="R72" authorId="0" shapeId="0" xr:uid="{00000000-0006-0000-3500-000072070000}">
      <text>
        <r>
          <rPr>
            <b/>
            <sz val="9"/>
            <color indexed="81"/>
            <rFont val="Tahoma"/>
            <family val="2"/>
          </rPr>
          <t>Metric = I_FX_IR_I_JPYAgainst_WhichCNY_TotTrans_NonBankCustSingapore_FxSwap_x000D_
Data Type = Bk_Number 19 - 9</t>
        </r>
      </text>
    </comment>
    <comment ref="S72" authorId="0" shapeId="0" xr:uid="{00000000-0006-0000-3500-000073070000}">
      <text>
        <r>
          <rPr>
            <b/>
            <sz val="9"/>
            <color indexed="81"/>
            <rFont val="Tahoma"/>
            <family val="2"/>
          </rPr>
          <t>Metric = I_FX_IR_I_JPYAgainst_WhichCNY_TotTrans_NonBankCustSingapore_CurrencySwap_x000D_
Data Type = Bk_Number 19 - 9</t>
        </r>
      </text>
    </comment>
    <comment ref="T72" authorId="0" shapeId="0" xr:uid="{00000000-0006-0000-3500-000074070000}">
      <text>
        <r>
          <rPr>
            <b/>
            <sz val="9"/>
            <color indexed="81"/>
            <rFont val="Tahoma"/>
            <family val="2"/>
          </rPr>
          <t>Metric = I_FX_IR_I_JPYAgainst_WhichCNY_TotTrans_NonBankCustSingapore_OTCOptions_x000D_
Data Type = Bk_Number 19 - 9</t>
        </r>
      </text>
    </comment>
    <comment ref="U72" authorId="0" shapeId="0" xr:uid="{00000000-0006-0000-3500-000075070000}">
      <text>
        <r>
          <rPr>
            <b/>
            <sz val="9"/>
            <color indexed="81"/>
            <rFont val="Tahoma"/>
            <family val="2"/>
          </rPr>
          <t>Metric = I_FX_IR_I_JPYAgainst_WhichCNY_TotTrans_NonBankCustSingapore_ExchTradeOptions_x000D_
Data Type = Bk_Number 19 - 9</t>
        </r>
      </text>
    </comment>
    <comment ref="V72" authorId="0" shapeId="0" xr:uid="{00000000-0006-0000-3500-000076070000}">
      <text>
        <r>
          <rPr>
            <b/>
            <sz val="9"/>
            <color indexed="81"/>
            <rFont val="Tahoma"/>
            <family val="2"/>
          </rPr>
          <t>Metric = I_FX_IR_I_JPYAgainst_WhichCNY_TotTrans_NonBankCustSingapore_CurrencyFutures_x000D_
Data Type = Bk_Number 19 - 9</t>
        </r>
      </text>
    </comment>
    <comment ref="W72" authorId="0" shapeId="0" xr:uid="{00000000-0006-0000-3500-000077070000}">
      <text>
        <r>
          <rPr>
            <b/>
            <sz val="9"/>
            <color indexed="81"/>
            <rFont val="Tahoma"/>
            <family val="2"/>
          </rPr>
          <t>Metric = I_FX_IR_I_JPYAgainst_WhichCNY_BankOutsSingapore_Spot_x000D_
Data Type = Bk_Number 19 - 9</t>
        </r>
      </text>
    </comment>
    <comment ref="X72" authorId="0" shapeId="0" xr:uid="{00000000-0006-0000-3500-000078070000}">
      <text>
        <r>
          <rPr>
            <b/>
            <sz val="9"/>
            <color indexed="81"/>
            <rFont val="Tahoma"/>
            <family val="2"/>
          </rPr>
          <t>Metric = I_FX_IR_I_JPYAgainst_WhichCNY_BankOutsSingapore_Forward_x000D_
Data Type = Bk_Number 19 - 9</t>
        </r>
      </text>
    </comment>
    <comment ref="Y72" authorId="0" shapeId="0" xr:uid="{00000000-0006-0000-3500-000079070000}">
      <text>
        <r>
          <rPr>
            <b/>
            <sz val="9"/>
            <color indexed="81"/>
            <rFont val="Tahoma"/>
            <family val="2"/>
          </rPr>
          <t>Metric = I_FX_IR_I_JPYAgainst_WhichCNY_BankOutsSingapore_FxSwap_x000D_
Data Type = Bk_Number 19 - 9</t>
        </r>
      </text>
    </comment>
    <comment ref="Z72" authorId="0" shapeId="0" xr:uid="{00000000-0006-0000-3500-00007A070000}">
      <text>
        <r>
          <rPr>
            <b/>
            <sz val="9"/>
            <color indexed="81"/>
            <rFont val="Tahoma"/>
            <family val="2"/>
          </rPr>
          <t>Metric = I_FX_IR_I_JPYAgainst_WhichCNY_BankOutsSingapore_CurrencySwap_x000D_
Data Type = Bk_Number 19 - 9</t>
        </r>
      </text>
    </comment>
    <comment ref="AA72" authorId="0" shapeId="0" xr:uid="{00000000-0006-0000-3500-00007B070000}">
      <text>
        <r>
          <rPr>
            <b/>
            <sz val="9"/>
            <color indexed="81"/>
            <rFont val="Tahoma"/>
            <family val="2"/>
          </rPr>
          <t>Metric = I_FX_IR_I_JPYAgainst_WhichCNY_BankOutsSingapore_OTCOptions_x000D_
Data Type = Bk_Number 19 - 9</t>
        </r>
      </text>
    </comment>
    <comment ref="AB72" authorId="0" shapeId="0" xr:uid="{00000000-0006-0000-3500-00007C070000}">
      <text>
        <r>
          <rPr>
            <b/>
            <sz val="9"/>
            <color indexed="81"/>
            <rFont val="Tahoma"/>
            <family val="2"/>
          </rPr>
          <t>Metric = I_FX_IR_I_JPYAgainst_WhichCNY_BankOutsSingapore_ExchTradeOptions_x000D_
Data Type = Bk_Number 19 - 9</t>
        </r>
      </text>
    </comment>
    <comment ref="AC72" authorId="0" shapeId="0" xr:uid="{00000000-0006-0000-3500-00007D070000}">
      <text>
        <r>
          <rPr>
            <b/>
            <sz val="9"/>
            <color indexed="81"/>
            <rFont val="Tahoma"/>
            <family val="2"/>
          </rPr>
          <t>Metric = I_FX_IR_I_JPYAgainst_WhichCNY_BankOutsSingapore_CurrencyFutures_x000D_
Data Type = Bk_Number 19 - 9</t>
        </r>
      </text>
    </comment>
    <comment ref="AD72" authorId="0" shapeId="0" xr:uid="{00000000-0006-0000-3500-00007E070000}">
      <text>
        <r>
          <rPr>
            <b/>
            <sz val="9"/>
            <color indexed="81"/>
            <rFont val="Tahoma"/>
            <family val="2"/>
          </rPr>
          <t>Metric = I_FX_IR_I_JPYAgainst_WhichCNY_NonBankFinInstOutsSingapore_Spot_x000D_
Data Type = Bk_Number 19 - 9</t>
        </r>
      </text>
    </comment>
    <comment ref="AE72" authorId="0" shapeId="0" xr:uid="{00000000-0006-0000-3500-00007F070000}">
      <text>
        <r>
          <rPr>
            <b/>
            <sz val="9"/>
            <color indexed="81"/>
            <rFont val="Tahoma"/>
            <family val="2"/>
          </rPr>
          <t>Metric = I_FX_IR_I_JPYAgainst_WhichCNY_NonBankFinInstOutsSingapore_Forward_x000D_
Data Type = Bk_Number 19 - 9</t>
        </r>
      </text>
    </comment>
    <comment ref="AF72" authorId="0" shapeId="0" xr:uid="{00000000-0006-0000-3500-000080070000}">
      <text>
        <r>
          <rPr>
            <b/>
            <sz val="9"/>
            <color indexed="81"/>
            <rFont val="Tahoma"/>
            <family val="2"/>
          </rPr>
          <t>Metric = I_FX_IR_I_JPYAgainst_WhichCNY_NonBankFinInstOutsSingapore_FxSwap_x000D_
Data Type = Bk_Number 19 - 9</t>
        </r>
      </text>
    </comment>
    <comment ref="AG72" authorId="0" shapeId="0" xr:uid="{00000000-0006-0000-3500-000081070000}">
      <text>
        <r>
          <rPr>
            <b/>
            <sz val="9"/>
            <color indexed="81"/>
            <rFont val="Tahoma"/>
            <family val="2"/>
          </rPr>
          <t>Metric = I_FX_IR_I_JPYAgainst_WhichCNY_NonBankFinInstOutsSingapore_CurrencySwap_x000D_
Data Type = Bk_Number 19 - 9</t>
        </r>
      </text>
    </comment>
    <comment ref="AH72" authorId="0" shapeId="0" xr:uid="{00000000-0006-0000-3500-000082070000}">
      <text>
        <r>
          <rPr>
            <b/>
            <sz val="9"/>
            <color indexed="81"/>
            <rFont val="Tahoma"/>
            <family val="2"/>
          </rPr>
          <t>Metric = I_FX_IR_I_JPYAgainst_WhichCNY_NonBankFinInstOutsSingapore_OTCOptions_x000D_
Data Type = Bk_Number 19 - 9</t>
        </r>
      </text>
    </comment>
    <comment ref="AI72" authorId="0" shapeId="0" xr:uid="{00000000-0006-0000-3500-000083070000}">
      <text>
        <r>
          <rPr>
            <b/>
            <sz val="9"/>
            <color indexed="81"/>
            <rFont val="Tahoma"/>
            <family val="2"/>
          </rPr>
          <t>Metric = I_FX_IR_I_JPYAgainst_WhichCNY_NonBankFinInstOutsSingapore_ExchTradeOptions_x000D_
Data Type = Bk_Number 19 - 9</t>
        </r>
      </text>
    </comment>
    <comment ref="AJ72" authorId="0" shapeId="0" xr:uid="{00000000-0006-0000-3500-000084070000}">
      <text>
        <r>
          <rPr>
            <b/>
            <sz val="9"/>
            <color indexed="81"/>
            <rFont val="Tahoma"/>
            <family val="2"/>
          </rPr>
          <t>Metric = I_FX_IR_I_JPYAgainst_WhichCNY_NonBankFinInstOutsSingapore_CurrencyFutures_x000D_
Data Type = Bk_Number 19 - 9</t>
        </r>
      </text>
    </comment>
    <comment ref="AK72" authorId="0" shapeId="0" xr:uid="{00000000-0006-0000-3500-000085070000}">
      <text>
        <r>
          <rPr>
            <b/>
            <sz val="9"/>
            <color indexed="81"/>
            <rFont val="Tahoma"/>
            <family val="2"/>
          </rPr>
          <t>Metric = I_FX_IR_I_JPYAgainst_WhichCNY_NonFinCustOutsSingapore_Spot_x000D_
Data Type = Bk_Number 19 - 9</t>
        </r>
      </text>
    </comment>
    <comment ref="AL72" authorId="0" shapeId="0" xr:uid="{00000000-0006-0000-3500-000086070000}">
      <text>
        <r>
          <rPr>
            <b/>
            <sz val="9"/>
            <color indexed="81"/>
            <rFont val="Tahoma"/>
            <family val="2"/>
          </rPr>
          <t>Metric = I_FX_IR_I_JPYAgainst_WhichCNY_NonFinCustOutsSingapore_Forward_x000D_
Data Type = Bk_Number 19 - 9</t>
        </r>
      </text>
    </comment>
    <comment ref="AM72" authorId="0" shapeId="0" xr:uid="{00000000-0006-0000-3500-000087070000}">
      <text>
        <r>
          <rPr>
            <b/>
            <sz val="9"/>
            <color indexed="81"/>
            <rFont val="Tahoma"/>
            <family val="2"/>
          </rPr>
          <t>Metric = I_FX_IR_I_JPYAgainst_WhichCNY_NonFinCustOutsSingapore_FxSwap_x000D_
Data Type = Bk_Number 19 - 9</t>
        </r>
      </text>
    </comment>
    <comment ref="AN72" authorId="0" shapeId="0" xr:uid="{00000000-0006-0000-3500-000088070000}">
      <text>
        <r>
          <rPr>
            <b/>
            <sz val="9"/>
            <color indexed="81"/>
            <rFont val="Tahoma"/>
            <family val="2"/>
          </rPr>
          <t>Metric = I_FX_IR_I_JPYAgainst_WhichCNY_NonFinCustOutsSingapore_CurrencySwap_x000D_
Data Type = Bk_Number 19 - 9</t>
        </r>
      </text>
    </comment>
    <comment ref="AO72" authorId="0" shapeId="0" xr:uid="{00000000-0006-0000-3500-000089070000}">
      <text>
        <r>
          <rPr>
            <b/>
            <sz val="9"/>
            <color indexed="81"/>
            <rFont val="Tahoma"/>
            <family val="2"/>
          </rPr>
          <t>Metric = I_FX_IR_I_JPYAgainst_WhichCNY_NonFinCustOutsSingapore_OTCOptions_x000D_
Data Type = Bk_Number 19 - 9</t>
        </r>
      </text>
    </comment>
    <comment ref="AP72" authorId="0" shapeId="0" xr:uid="{00000000-0006-0000-3500-00008A070000}">
      <text>
        <r>
          <rPr>
            <b/>
            <sz val="9"/>
            <color indexed="81"/>
            <rFont val="Tahoma"/>
            <family val="2"/>
          </rPr>
          <t>Metric = I_FX_IR_I_JPYAgainst_WhichCNY_NonFinCustOutsSingapore_ExchTradeOptions_x000D_
Data Type = Bk_Number 19 - 9</t>
        </r>
      </text>
    </comment>
    <comment ref="AQ72" authorId="0" shapeId="0" xr:uid="{00000000-0006-0000-3500-00008B070000}">
      <text>
        <r>
          <rPr>
            <b/>
            <sz val="9"/>
            <color indexed="81"/>
            <rFont val="Tahoma"/>
            <family val="2"/>
          </rPr>
          <t>Metric = I_FX_IR_I_JPYAgainst_WhichCNY_NonFinCustOutsSingapore_CurrencyFutures_x000D_
Data Type = Bk_Number 19 - 9</t>
        </r>
      </text>
    </comment>
    <comment ref="B73" authorId="0" shapeId="0" xr:uid="{00000000-0006-0000-3500-00008C070000}">
      <text>
        <r>
          <rPr>
            <b/>
            <sz val="9"/>
            <color indexed="81"/>
            <rFont val="Tahoma"/>
            <family val="2"/>
          </rPr>
          <t>Metric = I_FX_IR_I_JPY_BankSingapore_Spot_Amount_x000D_
Data Type = Bk_Number 19 - 9_x000D_
Bk_OtherCurrencies = Others</t>
        </r>
      </text>
    </comment>
    <comment ref="C73" authorId="0" shapeId="0" xr:uid="{00000000-0006-0000-3500-00008D070000}">
      <text>
        <r>
          <rPr>
            <b/>
            <sz val="9"/>
            <color indexed="81"/>
            <rFont val="Tahoma"/>
            <family val="2"/>
          </rPr>
          <t>Metric = I_FX_IR_I_JPY_BankSingapore_Forward_Amount_x000D_
Data Type = Bk_Number 19 - 9_x000D_
Bk_OtherCurrencies = Others</t>
        </r>
      </text>
    </comment>
    <comment ref="D73" authorId="0" shapeId="0" xr:uid="{00000000-0006-0000-3500-00008E070000}">
      <text>
        <r>
          <rPr>
            <b/>
            <sz val="9"/>
            <color indexed="81"/>
            <rFont val="Tahoma"/>
            <family val="2"/>
          </rPr>
          <t>Metric = I_FX_IR_I_JPY_BankSingapore_FxSwap_Amount_x000D_
Data Type = Bk_Number 19 - 9_x000D_
Bk_OtherCurrencies = Others</t>
        </r>
      </text>
    </comment>
    <comment ref="E73" authorId="0" shapeId="0" xr:uid="{00000000-0006-0000-3500-00008F070000}">
      <text>
        <r>
          <rPr>
            <b/>
            <sz val="9"/>
            <color indexed="81"/>
            <rFont val="Tahoma"/>
            <family val="2"/>
          </rPr>
          <t>Metric = I_FX_IR_I_JPY_BankSingapore_CurrencySwap_Amount_x000D_
Data Type = Bk_Number 19 - 9_x000D_
Bk_OtherCurrencies = Others</t>
        </r>
      </text>
    </comment>
    <comment ref="F73" authorId="0" shapeId="0" xr:uid="{00000000-0006-0000-3500-000090070000}">
      <text>
        <r>
          <rPr>
            <b/>
            <sz val="9"/>
            <color indexed="81"/>
            <rFont val="Tahoma"/>
            <family val="2"/>
          </rPr>
          <t>Metric = I_FX_IR_I_JPY_BankSingapore_OTCOptions_Amount_x000D_
Data Type = Bk_Number 19 - 9_x000D_
Bk_OtherCurrencies = Others</t>
        </r>
      </text>
    </comment>
    <comment ref="G73" authorId="0" shapeId="0" xr:uid="{00000000-0006-0000-3500-000091070000}">
      <text>
        <r>
          <rPr>
            <b/>
            <sz val="9"/>
            <color indexed="81"/>
            <rFont val="Tahoma"/>
            <family val="2"/>
          </rPr>
          <t>Metric = I_FX_IR_I_JPY_BankSingapore_ExchTradeOptions_Amount_x000D_
Data Type = Bk_Number 19 - 9_x000D_
Bk_OtherCurrencies = Others</t>
        </r>
      </text>
    </comment>
    <comment ref="H73" authorId="0" shapeId="0" xr:uid="{00000000-0006-0000-3500-000092070000}">
      <text>
        <r>
          <rPr>
            <b/>
            <sz val="9"/>
            <color indexed="81"/>
            <rFont val="Tahoma"/>
            <family val="2"/>
          </rPr>
          <t>Metric = I_FX_IR_I_JPY_BankSingapore_CurrencyFutures_Amount_x000D_
Data Type = Bk_Number 19 - 9_x000D_
Bk_OtherCurrencies = Others</t>
        </r>
      </text>
    </comment>
    <comment ref="I73" authorId="0" shapeId="0" xr:uid="{00000000-0006-0000-3500-000093070000}">
      <text>
        <r>
          <rPr>
            <b/>
            <sz val="9"/>
            <color indexed="81"/>
            <rFont val="Tahoma"/>
            <family val="2"/>
          </rPr>
          <t>Metric = I_FX_IR_I_JPY_NonBankFinInstSingapore_Spot_Amount_x000D_
Data Type = Bk_Number 19 - 9_x000D_
Bk_OtherCurrencies = Others</t>
        </r>
      </text>
    </comment>
    <comment ref="J73" authorId="0" shapeId="0" xr:uid="{00000000-0006-0000-3500-000094070000}">
      <text>
        <r>
          <rPr>
            <b/>
            <sz val="9"/>
            <color indexed="81"/>
            <rFont val="Tahoma"/>
            <family val="2"/>
          </rPr>
          <t>Metric = I_FX_IR_I_JPY_NonBankFinInstSingapore_Forward_Amount_x000D_
Data Type = Bk_Number 19 - 9_x000D_
Bk_OtherCurrencies = Others</t>
        </r>
      </text>
    </comment>
    <comment ref="K73" authorId="0" shapeId="0" xr:uid="{00000000-0006-0000-3500-000095070000}">
      <text>
        <r>
          <rPr>
            <b/>
            <sz val="9"/>
            <color indexed="81"/>
            <rFont val="Tahoma"/>
            <family val="2"/>
          </rPr>
          <t>Metric = I_FX_IR_I_JPY_NonBankFinInstSingapore_FxSwap_Amount_x000D_
Data Type = Bk_Number 19 - 9_x000D_
Bk_OtherCurrencies = Others</t>
        </r>
      </text>
    </comment>
    <comment ref="L73" authorId="0" shapeId="0" xr:uid="{00000000-0006-0000-3500-000096070000}">
      <text>
        <r>
          <rPr>
            <b/>
            <sz val="9"/>
            <color indexed="81"/>
            <rFont val="Tahoma"/>
            <family val="2"/>
          </rPr>
          <t>Metric = I_FX_IR_I_JPY_NonBankFinInstSingapore_CurrencySwap_Amount_x000D_
Data Type = Bk_Number 19 - 9_x000D_
Bk_OtherCurrencies = Others</t>
        </r>
      </text>
    </comment>
    <comment ref="M73" authorId="0" shapeId="0" xr:uid="{00000000-0006-0000-3500-000097070000}">
      <text>
        <r>
          <rPr>
            <b/>
            <sz val="9"/>
            <color indexed="81"/>
            <rFont val="Tahoma"/>
            <family val="2"/>
          </rPr>
          <t>Metric = I_FX_IR_I_JPY_NonBankFinInstSingapore_OTCOptions_Amount_x000D_
Data Type = Bk_Number 19 - 9_x000D_
Bk_OtherCurrencies = Others</t>
        </r>
      </text>
    </comment>
    <comment ref="N73" authorId="0" shapeId="0" xr:uid="{00000000-0006-0000-3500-000098070000}">
      <text>
        <r>
          <rPr>
            <b/>
            <sz val="9"/>
            <color indexed="81"/>
            <rFont val="Tahoma"/>
            <family val="2"/>
          </rPr>
          <t>Metric = I_FX_IR_I_JPY_NonBankFinInstSingapore_ExchTradeOptions_Amount_x000D_
Data Type = Bk_Number 19 - 9_x000D_
Bk_OtherCurrencies = Others</t>
        </r>
      </text>
    </comment>
    <comment ref="O73" authorId="0" shapeId="0" xr:uid="{00000000-0006-0000-3500-000099070000}">
      <text>
        <r>
          <rPr>
            <b/>
            <sz val="9"/>
            <color indexed="81"/>
            <rFont val="Tahoma"/>
            <family val="2"/>
          </rPr>
          <t>Metric = I_FX_IR_I_JPY_NonBankFinInstSingapore_CurrencyFutures_Amount_x000D_
Data Type = Bk_Number 19 - 9_x000D_
Bk_OtherCurrencies = Others</t>
        </r>
      </text>
    </comment>
    <comment ref="P73" authorId="0" shapeId="0" xr:uid="{00000000-0006-0000-3500-00009A070000}">
      <text>
        <r>
          <rPr>
            <b/>
            <sz val="9"/>
            <color indexed="81"/>
            <rFont val="Tahoma"/>
            <family val="2"/>
          </rPr>
          <t>Metric = I_FX_IR_I_JPY_TotTrans_NonBankCustSingapore_Spot_Amount_x000D_
Data Type = Bk_Number 19 - 9_x000D_
Bk_OtherCurrencies = Others</t>
        </r>
      </text>
    </comment>
    <comment ref="Q73" authorId="0" shapeId="0" xr:uid="{00000000-0006-0000-3500-00009B070000}">
      <text>
        <r>
          <rPr>
            <b/>
            <sz val="9"/>
            <color indexed="81"/>
            <rFont val="Tahoma"/>
            <family val="2"/>
          </rPr>
          <t>Metric = I_FX_IR_I_JPY_TotTrans_NonBankCustSingapore_Forward_Amount_x000D_
Data Type = Bk_Number 19 - 9_x000D_
Bk_OtherCurrencies = Others</t>
        </r>
      </text>
    </comment>
    <comment ref="R73" authorId="0" shapeId="0" xr:uid="{00000000-0006-0000-3500-00009C070000}">
      <text>
        <r>
          <rPr>
            <b/>
            <sz val="9"/>
            <color indexed="81"/>
            <rFont val="Tahoma"/>
            <family val="2"/>
          </rPr>
          <t>Metric = I_FX_IR_I_JPY_TotTrans_NonBankCustSingapore_FxSwap_Amount_x000D_
Data Type = Bk_Number 19 - 9_x000D_
Bk_OtherCurrencies = Others</t>
        </r>
      </text>
    </comment>
    <comment ref="S73" authorId="0" shapeId="0" xr:uid="{00000000-0006-0000-3500-00009D070000}">
      <text>
        <r>
          <rPr>
            <b/>
            <sz val="9"/>
            <color indexed="81"/>
            <rFont val="Tahoma"/>
            <family val="2"/>
          </rPr>
          <t>Metric = I_FX_IR_I_JPY_TotTrans_NonBankCustSingapore_CurrencySwap_Amount_x000D_
Data Type = Bk_Number 19 - 9_x000D_
Bk_OtherCurrencies = Others</t>
        </r>
      </text>
    </comment>
    <comment ref="T73" authorId="0" shapeId="0" xr:uid="{00000000-0006-0000-3500-00009E070000}">
      <text>
        <r>
          <rPr>
            <b/>
            <sz val="9"/>
            <color indexed="81"/>
            <rFont val="Tahoma"/>
            <family val="2"/>
          </rPr>
          <t>Metric = I_FX_IR_I_JPY_TotTrans_NonBankCustSingapore_OTCOptions_Amount_x000D_
Data Type = Bk_Number 19 - 9_x000D_
Bk_OtherCurrencies = Others</t>
        </r>
      </text>
    </comment>
    <comment ref="U73" authorId="0" shapeId="0" xr:uid="{00000000-0006-0000-3500-00009F070000}">
      <text>
        <r>
          <rPr>
            <b/>
            <sz val="9"/>
            <color indexed="81"/>
            <rFont val="Tahoma"/>
            <family val="2"/>
          </rPr>
          <t>Metric = I_FX_IR_I_JPY_TotTrans_NonBankCustSingapore_ExchTradeOptions_Amount_x000D_
Data Type = Bk_Number 19 - 9_x000D_
Bk_OtherCurrencies = Others</t>
        </r>
      </text>
    </comment>
    <comment ref="V73" authorId="0" shapeId="0" xr:uid="{00000000-0006-0000-3500-0000A0070000}">
      <text>
        <r>
          <rPr>
            <b/>
            <sz val="9"/>
            <color indexed="81"/>
            <rFont val="Tahoma"/>
            <family val="2"/>
          </rPr>
          <t>Metric = I_FX_IR_I_JPY_TotTrans_NonBankCustSingapore_CurrencyFutures_Amount_x000D_
Data Type = Bk_Number 19 - 9_x000D_
Bk_OtherCurrencies = Others</t>
        </r>
      </text>
    </comment>
    <comment ref="W73" authorId="0" shapeId="0" xr:uid="{00000000-0006-0000-3500-0000A1070000}">
      <text>
        <r>
          <rPr>
            <b/>
            <sz val="9"/>
            <color indexed="81"/>
            <rFont val="Tahoma"/>
            <family val="2"/>
          </rPr>
          <t>Metric = I_FX_IR_I_JPY_BankOutsSingapore_Spot_Amount_x000D_
Data Type = Bk_Number 19 - 9_x000D_
Bk_OtherCurrencies = Others</t>
        </r>
      </text>
    </comment>
    <comment ref="X73" authorId="0" shapeId="0" xr:uid="{00000000-0006-0000-3500-0000A2070000}">
      <text>
        <r>
          <rPr>
            <b/>
            <sz val="9"/>
            <color indexed="81"/>
            <rFont val="Tahoma"/>
            <family val="2"/>
          </rPr>
          <t>Metric = I_FX_IR_I_JPY_BankOutsSingapore_Forward_Amount_x000D_
Data Type = Bk_Number 19 - 9_x000D_
Bk_OtherCurrencies = Others</t>
        </r>
      </text>
    </comment>
    <comment ref="Y73" authorId="0" shapeId="0" xr:uid="{00000000-0006-0000-3500-0000A3070000}">
      <text>
        <r>
          <rPr>
            <b/>
            <sz val="9"/>
            <color indexed="81"/>
            <rFont val="Tahoma"/>
            <family val="2"/>
          </rPr>
          <t>Metric = I_FX_IR_I_JPY_BankOutsSingapore_FxSwap_Amount_x000D_
Data Type = Bk_Number 19 - 9_x000D_
Bk_OtherCurrencies = Others</t>
        </r>
      </text>
    </comment>
    <comment ref="Z73" authorId="0" shapeId="0" xr:uid="{00000000-0006-0000-3500-0000A4070000}">
      <text>
        <r>
          <rPr>
            <b/>
            <sz val="9"/>
            <color indexed="81"/>
            <rFont val="Tahoma"/>
            <family val="2"/>
          </rPr>
          <t>Metric = I_FX_IR_I_JPY_BankOutsSingapore_CurrencySwap_Amount_x000D_
Data Type = Bk_Number 19 - 9_x000D_
Bk_OtherCurrencies = Others</t>
        </r>
      </text>
    </comment>
    <comment ref="AA73" authorId="0" shapeId="0" xr:uid="{00000000-0006-0000-3500-0000A5070000}">
      <text>
        <r>
          <rPr>
            <b/>
            <sz val="9"/>
            <color indexed="81"/>
            <rFont val="Tahoma"/>
            <family val="2"/>
          </rPr>
          <t>Metric = I_FX_IR_I_JPY_BankOutsSingapore_OTCOptions_Amount_x000D_
Data Type = Bk_Number 19 - 9_x000D_
Bk_OtherCurrencies = Others</t>
        </r>
      </text>
    </comment>
    <comment ref="AB73" authorId="0" shapeId="0" xr:uid="{00000000-0006-0000-3500-0000A6070000}">
      <text>
        <r>
          <rPr>
            <b/>
            <sz val="9"/>
            <color indexed="81"/>
            <rFont val="Tahoma"/>
            <family val="2"/>
          </rPr>
          <t>Metric = I_FX_IR_I_JPY_BankOutsSingapore_ExchTradeOptions_Amount_x000D_
Data Type = Bk_Number 19 - 9_x000D_
Bk_OtherCurrencies = Others</t>
        </r>
      </text>
    </comment>
    <comment ref="AC73" authorId="0" shapeId="0" xr:uid="{00000000-0006-0000-3500-0000A7070000}">
      <text>
        <r>
          <rPr>
            <b/>
            <sz val="9"/>
            <color indexed="81"/>
            <rFont val="Tahoma"/>
            <family val="2"/>
          </rPr>
          <t>Metric = I_FX_IR_I_JPY_BankOutsSingapore_CurrencyFutures_Amount_x000D_
Data Type = Bk_Number 19 - 9_x000D_
Bk_OtherCurrencies = Others</t>
        </r>
      </text>
    </comment>
    <comment ref="AD73" authorId="0" shapeId="0" xr:uid="{00000000-0006-0000-3500-0000A8070000}">
      <text>
        <r>
          <rPr>
            <b/>
            <sz val="9"/>
            <color indexed="81"/>
            <rFont val="Tahoma"/>
            <family val="2"/>
          </rPr>
          <t>Metric = I_FX_IR_I_JPY_NonBankFinInstOutsSingapore_Spot_Amount_x000D_
Data Type = Bk_Number 19 - 9_x000D_
Bk_OtherCurrencies = Others</t>
        </r>
      </text>
    </comment>
    <comment ref="AE73" authorId="0" shapeId="0" xr:uid="{00000000-0006-0000-3500-0000A9070000}">
      <text>
        <r>
          <rPr>
            <b/>
            <sz val="9"/>
            <color indexed="81"/>
            <rFont val="Tahoma"/>
            <family val="2"/>
          </rPr>
          <t>Metric = I_FX_IR_I_JPY_NonBankFinInstOutsSingapore_Forward_Amount_x000D_
Data Type = Bk_Number 19 - 9_x000D_
Bk_OtherCurrencies = Others</t>
        </r>
      </text>
    </comment>
    <comment ref="AF73" authorId="0" shapeId="0" xr:uid="{00000000-0006-0000-3500-0000AA070000}">
      <text>
        <r>
          <rPr>
            <b/>
            <sz val="9"/>
            <color indexed="81"/>
            <rFont val="Tahoma"/>
            <family val="2"/>
          </rPr>
          <t>Metric = I_FX_IR_I_JPY_NonBankFinInstOutsSingapore_FxSwap_Amount_x000D_
Data Type = Bk_Number 19 - 9_x000D_
Bk_OtherCurrencies = Others</t>
        </r>
      </text>
    </comment>
    <comment ref="AG73" authorId="0" shapeId="0" xr:uid="{00000000-0006-0000-3500-0000AB070000}">
      <text>
        <r>
          <rPr>
            <b/>
            <sz val="9"/>
            <color indexed="81"/>
            <rFont val="Tahoma"/>
            <family val="2"/>
          </rPr>
          <t>Metric = I_FX_IR_I_JPY_NonBankFinInstOutsSingapore_CurrencySwap_Amount_x000D_
Data Type = Bk_Number 19 - 9_x000D_
Bk_OtherCurrencies = Others</t>
        </r>
      </text>
    </comment>
    <comment ref="AH73" authorId="0" shapeId="0" xr:uid="{00000000-0006-0000-3500-0000AC070000}">
      <text>
        <r>
          <rPr>
            <b/>
            <sz val="9"/>
            <color indexed="81"/>
            <rFont val="Tahoma"/>
            <family val="2"/>
          </rPr>
          <t>Metric = I_FX_IR_I_JPY_NonBankFinInstOutsSingapore_OTCOptions_Amount_x000D_
Data Type = Bk_Number 19 - 9_x000D_
Bk_OtherCurrencies = Others</t>
        </r>
      </text>
    </comment>
    <comment ref="AI73" authorId="0" shapeId="0" xr:uid="{00000000-0006-0000-3500-0000AD070000}">
      <text>
        <r>
          <rPr>
            <b/>
            <sz val="9"/>
            <color indexed="81"/>
            <rFont val="Tahoma"/>
            <family val="2"/>
          </rPr>
          <t>Metric = I_FX_IR_I_JPY_NonBankFinInstOutsSingapore_ExchTradeOptions_Amount_x000D_
Data Type = Bk_Number 19 - 9_x000D_
Bk_OtherCurrencies = Others</t>
        </r>
      </text>
    </comment>
    <comment ref="AJ73" authorId="0" shapeId="0" xr:uid="{00000000-0006-0000-3500-0000AE070000}">
      <text>
        <r>
          <rPr>
            <b/>
            <sz val="9"/>
            <color indexed="81"/>
            <rFont val="Tahoma"/>
            <family val="2"/>
          </rPr>
          <t>Metric = I_FX_IR_I_JPY_NonBankFinInstOutsSingapore_CurrencyFutures_Amount_x000D_
Data Type = Bk_Number 19 - 9_x000D_
Bk_OtherCurrencies = Others</t>
        </r>
      </text>
    </comment>
    <comment ref="AK73" authorId="0" shapeId="0" xr:uid="{00000000-0006-0000-3500-0000AF070000}">
      <text>
        <r>
          <rPr>
            <b/>
            <sz val="9"/>
            <color indexed="81"/>
            <rFont val="Tahoma"/>
            <family val="2"/>
          </rPr>
          <t>Metric = I_FX_IR_I_JPY_NonFinCustOutsSingapore_Spot_Amount_x000D_
Data Type = Bk_Number 19 - 9_x000D_
Bk_OtherCurrencies = Others</t>
        </r>
      </text>
    </comment>
    <comment ref="AL73" authorId="0" shapeId="0" xr:uid="{00000000-0006-0000-3500-0000B0070000}">
      <text>
        <r>
          <rPr>
            <b/>
            <sz val="9"/>
            <color indexed="81"/>
            <rFont val="Tahoma"/>
            <family val="2"/>
          </rPr>
          <t>Metric = I_FX_IR_I_JPY_NonFinCustOutsSingapore_Forward_Amount_x000D_
Data Type = Bk_Number 19 - 9_x000D_
Bk_OtherCurrencies = Others</t>
        </r>
      </text>
    </comment>
    <comment ref="AM73" authorId="0" shapeId="0" xr:uid="{00000000-0006-0000-3500-0000B1070000}">
      <text>
        <r>
          <rPr>
            <b/>
            <sz val="9"/>
            <color indexed="81"/>
            <rFont val="Tahoma"/>
            <family val="2"/>
          </rPr>
          <t>Metric = I_FX_IR_I_JPY_NonFinCustOutsSingapore_FxSwap_Amount_x000D_
Data Type = Bk_Number 19 - 9_x000D_
Bk_OtherCurrencies = Others</t>
        </r>
      </text>
    </comment>
    <comment ref="AN73" authorId="0" shapeId="0" xr:uid="{00000000-0006-0000-3500-0000B2070000}">
      <text>
        <r>
          <rPr>
            <b/>
            <sz val="9"/>
            <color indexed="81"/>
            <rFont val="Tahoma"/>
            <family val="2"/>
          </rPr>
          <t>Metric = I_FX_IR_I_JPY_NonFinCustOutsSingapore_CurrencySwap_Amount_x000D_
Data Type = Bk_Number 19 - 9_x000D_
Bk_OtherCurrencies = Others</t>
        </r>
      </text>
    </comment>
    <comment ref="AO73" authorId="0" shapeId="0" xr:uid="{00000000-0006-0000-3500-0000B3070000}">
      <text>
        <r>
          <rPr>
            <b/>
            <sz val="9"/>
            <color indexed="81"/>
            <rFont val="Tahoma"/>
            <family val="2"/>
          </rPr>
          <t>Metric = I_FX_IR_I_JPY_NonFinCustOutsSingapore_OTCOptions_Amount_x000D_
Data Type = Bk_Number 19 - 9_x000D_
Bk_OtherCurrencies = Others</t>
        </r>
      </text>
    </comment>
    <comment ref="AP73" authorId="0" shapeId="0" xr:uid="{00000000-0006-0000-3500-0000B4070000}">
      <text>
        <r>
          <rPr>
            <b/>
            <sz val="9"/>
            <color indexed="81"/>
            <rFont val="Tahoma"/>
            <family val="2"/>
          </rPr>
          <t>Metric = I_FX_IR_I_JPY_NonFinCustOutsSingapore_ExchTradeOptions_Amount_x000D_
Data Type = Bk_Number 19 - 9_x000D_
Bk_OtherCurrencies = Others</t>
        </r>
      </text>
    </comment>
    <comment ref="AQ73" authorId="0" shapeId="0" xr:uid="{00000000-0006-0000-3500-0000B5070000}">
      <text>
        <r>
          <rPr>
            <b/>
            <sz val="9"/>
            <color indexed="81"/>
            <rFont val="Tahoma"/>
            <family val="2"/>
          </rPr>
          <t>Metric = I_FX_IR_I_JPY_NonFinCustOutsSingapore_CurrencyFutures_Amount_x000D_
Data Type = Bk_Number 19 - 9_x000D_
Bk_OtherCurrencies = Others</t>
        </r>
      </text>
    </comment>
    <comment ref="B77" authorId="2" shapeId="0" xr:uid="{00000000-0006-0000-3500-0000B6070000}">
      <text>
        <r>
          <rPr>
            <b/>
            <sz val="9"/>
            <color indexed="81"/>
            <rFont val="Tahoma"/>
            <family val="2"/>
          </rPr>
          <t>Metric = I_FX_IR_I_AllOtherCurrPairs_BankSingapore_Spot_Amount_x000D_
Data Type = Bk_Number 19 - 9_x000D_
Bk_OtherCurrencies = RMB</t>
        </r>
      </text>
    </comment>
    <comment ref="C77" authorId="2" shapeId="0" xr:uid="{00000000-0006-0000-3500-0000B7070000}">
      <text>
        <r>
          <rPr>
            <b/>
            <sz val="9"/>
            <color indexed="81"/>
            <rFont val="Tahoma"/>
            <family val="2"/>
          </rPr>
          <t>Metric = I_FX_IR_I_AllOtherCurrPairs_BankSingapore_Forward_Amount_x000D_
Data Type = Bk_Number 19 - 9_x000D_
Bk_OtherCurrencies = RMB</t>
        </r>
      </text>
    </comment>
    <comment ref="D77" authorId="2" shapeId="0" xr:uid="{00000000-0006-0000-3500-0000B8070000}">
      <text>
        <r>
          <rPr>
            <b/>
            <sz val="9"/>
            <color indexed="81"/>
            <rFont val="Tahoma"/>
            <family val="2"/>
          </rPr>
          <t>Metric = I_FX_IR_I_AllOtherCurrPairs_BankSingapore_FxSwap_Amount_x000D_
Data Type = Bk_Number 19 - 9_x000D_
Bk_OtherCurrencies = RMB</t>
        </r>
      </text>
    </comment>
    <comment ref="E77" authorId="2" shapeId="0" xr:uid="{00000000-0006-0000-3500-0000B9070000}">
      <text>
        <r>
          <rPr>
            <b/>
            <sz val="9"/>
            <color indexed="81"/>
            <rFont val="Tahoma"/>
            <family val="2"/>
          </rPr>
          <t>Metric = I_FX_IR_I_AllOtherCurrPairs_BankSingapore_CurrencySwap_Amount_x000D_
Data Type = Bk_Number 19 - 9_x000D_
Bk_OtherCurrencies = RMB</t>
        </r>
      </text>
    </comment>
    <comment ref="F77" authorId="2" shapeId="0" xr:uid="{00000000-0006-0000-3500-0000BA070000}">
      <text>
        <r>
          <rPr>
            <b/>
            <sz val="9"/>
            <color indexed="81"/>
            <rFont val="Tahoma"/>
            <family val="2"/>
          </rPr>
          <t>Metric = I_FX_IR_I_AllOtherCurrPairs_BankSingapore_OTCOptions_Amount_x000D_
Data Type = Bk_Number 19 - 9_x000D_
Bk_OtherCurrencies = RMB</t>
        </r>
      </text>
    </comment>
    <comment ref="G77" authorId="2" shapeId="0" xr:uid="{00000000-0006-0000-3500-0000BB070000}">
      <text>
        <r>
          <rPr>
            <b/>
            <sz val="9"/>
            <color indexed="81"/>
            <rFont val="Tahoma"/>
            <family val="2"/>
          </rPr>
          <t>Metric = I_FX_IR_I_AllOtherCurrPairs_BankSingapore_ExchTradeOptions_Amount_x000D_
Data Type = Bk_Number 19 - 9_x000D_
Bk_OtherCurrencies = RMB</t>
        </r>
      </text>
    </comment>
    <comment ref="H77" authorId="2" shapeId="0" xr:uid="{00000000-0006-0000-3500-0000BC070000}">
      <text>
        <r>
          <rPr>
            <b/>
            <sz val="9"/>
            <color indexed="81"/>
            <rFont val="Tahoma"/>
            <family val="2"/>
          </rPr>
          <t>Metric = I_FX_IR_I_AllOtherCurrPairs_BankSingapore_CurrencyFutures_Amount_x000D_
Data Type = Bk_Number 19 - 9_x000D_
Bk_OtherCurrencies = RMB</t>
        </r>
      </text>
    </comment>
    <comment ref="I77" authorId="2" shapeId="0" xr:uid="{00000000-0006-0000-3500-0000BD070000}">
      <text>
        <r>
          <rPr>
            <b/>
            <sz val="9"/>
            <color indexed="81"/>
            <rFont val="Tahoma"/>
            <family val="2"/>
          </rPr>
          <t>Metric = I_FX_IR_I_AllOtherCurrPairs_NonBankFinInstSingapore_Spot_Amount_x000D_
Data Type = Bk_Number 19 - 9_x000D_
Bk_OtherCurrencies = RMB</t>
        </r>
      </text>
    </comment>
    <comment ref="J77" authorId="2" shapeId="0" xr:uid="{00000000-0006-0000-3500-0000BE070000}">
      <text>
        <r>
          <rPr>
            <b/>
            <sz val="9"/>
            <color indexed="81"/>
            <rFont val="Tahoma"/>
            <family val="2"/>
          </rPr>
          <t>Metric = I_FX_IR_I_AllOtherCurrPairs_NonBankFinInstSingapore_Forward_Amount_x000D_
Data Type = Bk_Number 19 - 9_x000D_
Bk_OtherCurrencies = RMB</t>
        </r>
      </text>
    </comment>
    <comment ref="K77" authorId="2" shapeId="0" xr:uid="{00000000-0006-0000-3500-0000BF070000}">
      <text>
        <r>
          <rPr>
            <b/>
            <sz val="9"/>
            <color indexed="81"/>
            <rFont val="Tahoma"/>
            <family val="2"/>
          </rPr>
          <t>Metric = I_FX_IR_I_AllOtherCurrPairs_NonBankFinInstSingapore_FxSwap_Amount_x000D_
Data Type = Bk_Number 19 - 9_x000D_
Bk_OtherCurrencies = RMB</t>
        </r>
      </text>
    </comment>
    <comment ref="L77" authorId="2" shapeId="0" xr:uid="{00000000-0006-0000-3500-0000C0070000}">
      <text>
        <r>
          <rPr>
            <b/>
            <sz val="9"/>
            <color indexed="81"/>
            <rFont val="Tahoma"/>
            <family val="2"/>
          </rPr>
          <t>Metric = I_FX_IR_I_AllOtherCurrPairs_NonBankFinInstSingapore_CurrencySwap_Amount_x000D_
Data Type = Bk_Number 19 - 9_x000D_
Bk_OtherCurrencies = RMB</t>
        </r>
      </text>
    </comment>
    <comment ref="M77" authorId="2" shapeId="0" xr:uid="{00000000-0006-0000-3500-0000C1070000}">
      <text>
        <r>
          <rPr>
            <b/>
            <sz val="9"/>
            <color indexed="81"/>
            <rFont val="Tahoma"/>
            <family val="2"/>
          </rPr>
          <t>Metric = I_FX_IR_I_AllOtherCurrPairs_NonBankFinInstSingapore_OTCOptions_Amount_x000D_
Data Type = Bk_Number 19 - 9_x000D_
Bk_OtherCurrencies = RMB</t>
        </r>
      </text>
    </comment>
    <comment ref="N77" authorId="2" shapeId="0" xr:uid="{00000000-0006-0000-3500-0000C2070000}">
      <text>
        <r>
          <rPr>
            <b/>
            <sz val="9"/>
            <color indexed="81"/>
            <rFont val="Tahoma"/>
            <family val="2"/>
          </rPr>
          <t>Metric = I_FX_IR_I_AllOtherCurrPairs_NonBankFinInstSingapore_ExchTradeOptions_Amount_x000D_
Data Type = Bk_Number 19 - 9_x000D_
Bk_OtherCurrencies = RMB</t>
        </r>
      </text>
    </comment>
    <comment ref="O77" authorId="2" shapeId="0" xr:uid="{00000000-0006-0000-3500-0000C3070000}">
      <text>
        <r>
          <rPr>
            <b/>
            <sz val="9"/>
            <color indexed="81"/>
            <rFont val="Tahoma"/>
            <family val="2"/>
          </rPr>
          <t>Metric = I_FX_IR_I_AllOtherCurrPairs_NonBankFinInstSingapore_CurrencyFutures_Amount_x000D_
Data Type = Bk_Number 19 - 9_x000D_
Bk_OtherCurrencies = RMB</t>
        </r>
      </text>
    </comment>
    <comment ref="P77" authorId="2" shapeId="0" xr:uid="{00000000-0006-0000-3500-0000C4070000}">
      <text>
        <r>
          <rPr>
            <b/>
            <sz val="9"/>
            <color indexed="81"/>
            <rFont val="Tahoma"/>
            <family val="2"/>
          </rPr>
          <t>Metric = I_FX_IR_I_AllOtherCurrPairs_TotTrans_NonBankCustSingapore_Spot_Amount_x000D_
Data Type = Bk_Number 19 - 9_x000D_
Bk_OtherCurrencies = RMB</t>
        </r>
      </text>
    </comment>
    <comment ref="Q77" authorId="2" shapeId="0" xr:uid="{00000000-0006-0000-3500-0000C5070000}">
      <text>
        <r>
          <rPr>
            <b/>
            <sz val="9"/>
            <color indexed="81"/>
            <rFont val="Tahoma"/>
            <family val="2"/>
          </rPr>
          <t>Metric = I_FX_IR_I_AllOtherCurrPairs_TotTrans_NonBankCustSingapore_Forward_Amount_x000D_
Data Type = Bk_Number 19 - 9_x000D_
Bk_OtherCurrencies = RMB</t>
        </r>
      </text>
    </comment>
    <comment ref="R77" authorId="2" shapeId="0" xr:uid="{00000000-0006-0000-3500-0000C6070000}">
      <text>
        <r>
          <rPr>
            <b/>
            <sz val="9"/>
            <color indexed="81"/>
            <rFont val="Tahoma"/>
            <family val="2"/>
          </rPr>
          <t>Metric = I_FX_IR_I_AllOtherCurrPairs_TotTrans_NonBankCustSingapore_FxSwap_Amount_x000D_
Data Type = Bk_Number 19 - 9_x000D_
Bk_OtherCurrencies = RMB</t>
        </r>
      </text>
    </comment>
    <comment ref="S77" authorId="2" shapeId="0" xr:uid="{00000000-0006-0000-3500-0000C7070000}">
      <text>
        <r>
          <rPr>
            <b/>
            <sz val="9"/>
            <color indexed="81"/>
            <rFont val="Tahoma"/>
            <family val="2"/>
          </rPr>
          <t>Metric = I_FX_IR_I_AllOtherCurrPairs_TotTrans_NonBankCustSingapore_CurrencySwap_Amount_x000D_
Data Type = Bk_Number 19 - 9_x000D_
Bk_OtherCurrencies = RMB</t>
        </r>
      </text>
    </comment>
    <comment ref="T77" authorId="2" shapeId="0" xr:uid="{00000000-0006-0000-3500-0000C8070000}">
      <text>
        <r>
          <rPr>
            <b/>
            <sz val="9"/>
            <color indexed="81"/>
            <rFont val="Tahoma"/>
            <family val="2"/>
          </rPr>
          <t>Metric = I_FX_IR_I_AllOtherCurrPairs_TotTrans_NonBankCustSingapore_OTCOptions_Amount_x000D_
Data Type = Bk_Number 19 - 9_x000D_
Bk_OtherCurrencies = RMB</t>
        </r>
      </text>
    </comment>
    <comment ref="U77" authorId="2" shapeId="0" xr:uid="{00000000-0006-0000-3500-0000C9070000}">
      <text>
        <r>
          <rPr>
            <b/>
            <sz val="9"/>
            <color indexed="81"/>
            <rFont val="Tahoma"/>
            <family val="2"/>
          </rPr>
          <t>Metric = I_FX_IR_I_AllOtherCurrPairs_TotTrans_NonBankCustSingapore_ExchTradeOptions_Amount_x000D_
Data Type = Bk_Number 19 - 9_x000D_
Bk_OtherCurrencies = RMB</t>
        </r>
      </text>
    </comment>
    <comment ref="V77" authorId="2" shapeId="0" xr:uid="{00000000-0006-0000-3500-0000CA070000}">
      <text>
        <r>
          <rPr>
            <b/>
            <sz val="9"/>
            <color indexed="81"/>
            <rFont val="Tahoma"/>
            <family val="2"/>
          </rPr>
          <t>Metric = I_FX_IR_I_AllOtherCurrPairs_TotTrans_NonBankCustSingapore_CurrencyFutures_Amount_x000D_
Data Type = Bk_Number 19 - 9_x000D_
Bk_OtherCurrencies = RMB</t>
        </r>
      </text>
    </comment>
    <comment ref="W77" authorId="2" shapeId="0" xr:uid="{00000000-0006-0000-3500-0000CB070000}">
      <text>
        <r>
          <rPr>
            <b/>
            <sz val="9"/>
            <color indexed="81"/>
            <rFont val="Tahoma"/>
            <family val="2"/>
          </rPr>
          <t>Metric = I_FX_IR_I_AllOtherCurrPairs_BankOutsSingapore_Spot_Amount_x000D_
Data Type = Bk_Number 19 - 9_x000D_
Bk_OtherCurrencies = RMB</t>
        </r>
      </text>
    </comment>
    <comment ref="X77" authorId="2" shapeId="0" xr:uid="{00000000-0006-0000-3500-0000CC070000}">
      <text>
        <r>
          <rPr>
            <b/>
            <sz val="9"/>
            <color indexed="81"/>
            <rFont val="Tahoma"/>
            <family val="2"/>
          </rPr>
          <t>Metric = I_FX_IR_I_AllOtherCurrPairs_BankOutsSingapore_Forward_Amount_x000D_
Data Type = Bk_Number 19 - 9_x000D_
Bk_OtherCurrencies = RMB</t>
        </r>
      </text>
    </comment>
    <comment ref="Y77" authorId="2" shapeId="0" xr:uid="{00000000-0006-0000-3500-0000CD070000}">
      <text>
        <r>
          <rPr>
            <b/>
            <sz val="9"/>
            <color indexed="81"/>
            <rFont val="Tahoma"/>
            <family val="2"/>
          </rPr>
          <t>Metric = I_FX_IR_I_AllOtherCurrPairs_BankOutsSingapore_FxSwap_Amount_x000D_
Data Type = Bk_Number 19 - 9_x000D_
Bk_OtherCurrencies = RMB</t>
        </r>
      </text>
    </comment>
    <comment ref="Z77" authorId="2" shapeId="0" xr:uid="{00000000-0006-0000-3500-0000CE070000}">
      <text>
        <r>
          <rPr>
            <b/>
            <sz val="9"/>
            <color indexed="81"/>
            <rFont val="Tahoma"/>
            <family val="2"/>
          </rPr>
          <t>Metric = I_FX_IR_I_AllOtherCurrPairs_BankOutsSingapore_CurrencySwap_Amount_x000D_
Data Type = Bk_Number 19 - 9_x000D_
Bk_OtherCurrencies = RMB</t>
        </r>
      </text>
    </comment>
    <comment ref="AA77" authorId="2" shapeId="0" xr:uid="{00000000-0006-0000-3500-0000CF070000}">
      <text>
        <r>
          <rPr>
            <b/>
            <sz val="9"/>
            <color indexed="81"/>
            <rFont val="Tahoma"/>
            <family val="2"/>
          </rPr>
          <t>Metric = I_FX_IR_I_AllOtherCurrPairs_BankOutsSingapore_OTCOptions_Amount_x000D_
Data Type = Bk_Number 19 - 9_x000D_
Bk_OtherCurrencies = RMB</t>
        </r>
      </text>
    </comment>
    <comment ref="AB77" authorId="2" shapeId="0" xr:uid="{00000000-0006-0000-3500-0000D0070000}">
      <text>
        <r>
          <rPr>
            <b/>
            <sz val="9"/>
            <color indexed="81"/>
            <rFont val="Tahoma"/>
            <family val="2"/>
          </rPr>
          <t>Metric = I_FX_IR_I_AllOtherCurrPairs_BankOutsSingapore_ExchTradeOptions_Amount_x000D_
Data Type = Bk_Number 19 - 9_x000D_
Bk_OtherCurrencies = RMB</t>
        </r>
      </text>
    </comment>
    <comment ref="AC77" authorId="2" shapeId="0" xr:uid="{00000000-0006-0000-3500-0000D1070000}">
      <text>
        <r>
          <rPr>
            <b/>
            <sz val="9"/>
            <color indexed="81"/>
            <rFont val="Tahoma"/>
            <family val="2"/>
          </rPr>
          <t>Metric = I_FX_IR_I_AllOtherCurrPairs_BankOutsSingapore_CurrencyFutures_Amount_x000D_
Data Type = Bk_Number 19 - 9_x000D_
Bk_OtherCurrencies = RMB</t>
        </r>
      </text>
    </comment>
    <comment ref="AD77" authorId="2" shapeId="0" xr:uid="{00000000-0006-0000-3500-0000D2070000}">
      <text>
        <r>
          <rPr>
            <b/>
            <sz val="9"/>
            <color indexed="81"/>
            <rFont val="Tahoma"/>
            <family val="2"/>
          </rPr>
          <t>Metric = I_FX_IR_I_AllOtherCurrPairs_NonBankFinInstOutsSingapore_Spot_Amount_x000D_
Data Type = Bk_Number 19 - 9_x000D_
Bk_OtherCurrencies = RMB</t>
        </r>
      </text>
    </comment>
    <comment ref="AE77" authorId="2" shapeId="0" xr:uid="{00000000-0006-0000-3500-0000D3070000}">
      <text>
        <r>
          <rPr>
            <b/>
            <sz val="9"/>
            <color indexed="81"/>
            <rFont val="Tahoma"/>
            <family val="2"/>
          </rPr>
          <t>Metric = I_FX_IR_I_AllOtherCurrPairs_NonBankFinInstOutsSingapore_Forward_Amount_x000D_
Data Type = Bk_Number 19 - 9_x000D_
Bk_OtherCurrencies = RMB</t>
        </r>
      </text>
    </comment>
    <comment ref="AF77" authorId="2" shapeId="0" xr:uid="{00000000-0006-0000-3500-0000D4070000}">
      <text>
        <r>
          <rPr>
            <b/>
            <sz val="9"/>
            <color indexed="81"/>
            <rFont val="Tahoma"/>
            <family val="2"/>
          </rPr>
          <t>Metric = I_FX_IR_I_AllOtherCurrPairs_NonBankFinInstOutsSingapore_FxSwap_Amount_x000D_
Data Type = Bk_Number 19 - 9_x000D_
Bk_OtherCurrencies = RMB</t>
        </r>
      </text>
    </comment>
    <comment ref="AG77" authorId="2" shapeId="0" xr:uid="{00000000-0006-0000-3500-0000D5070000}">
      <text>
        <r>
          <rPr>
            <b/>
            <sz val="9"/>
            <color indexed="81"/>
            <rFont val="Tahoma"/>
            <family val="2"/>
          </rPr>
          <t>Metric = I_FX_IR_I_AllOtherCurrPairs_NonBankFinInstOutsSingapore_CurrencySwap_Amount_x000D_
Data Type = Bk_Number 19 - 9_x000D_
Bk_OtherCurrencies = RMB</t>
        </r>
      </text>
    </comment>
    <comment ref="AH77" authorId="2" shapeId="0" xr:uid="{00000000-0006-0000-3500-0000D6070000}">
      <text>
        <r>
          <rPr>
            <b/>
            <sz val="9"/>
            <color indexed="81"/>
            <rFont val="Tahoma"/>
            <family val="2"/>
          </rPr>
          <t>Metric = I_FX_IR_I_AllOtherCurrPairs_NonBankFinInstOutsSingapore_OTCOptions_Amount_x000D_
Data Type = Bk_Number 19 - 9_x000D_
Bk_OtherCurrencies = RMB</t>
        </r>
      </text>
    </comment>
    <comment ref="AI77" authorId="2" shapeId="0" xr:uid="{00000000-0006-0000-3500-0000D7070000}">
      <text>
        <r>
          <rPr>
            <b/>
            <sz val="9"/>
            <color indexed="81"/>
            <rFont val="Tahoma"/>
            <family val="2"/>
          </rPr>
          <t>Metric = I_FX_IR_I_AllOtherCurrPairs_NonBankFinInstOutsSingapore_ExchTradeOptions_Amount_x000D_
Data Type = Bk_Number 19 - 9_x000D_
Bk_OtherCurrencies = RMB</t>
        </r>
      </text>
    </comment>
    <comment ref="AJ77" authorId="2" shapeId="0" xr:uid="{00000000-0006-0000-3500-0000D8070000}">
      <text>
        <r>
          <rPr>
            <b/>
            <sz val="9"/>
            <color indexed="81"/>
            <rFont val="Tahoma"/>
            <family val="2"/>
          </rPr>
          <t>Metric = I_FX_IR_I_AllOtherCurrPairs_NonBankFinInstOutsSingapore_CurrencyFutures_Amount_x000D_
Data Type = Bk_Number 19 - 9_x000D_
Bk_OtherCurrencies = RMB</t>
        </r>
      </text>
    </comment>
    <comment ref="AK77" authorId="2" shapeId="0" xr:uid="{00000000-0006-0000-3500-0000D9070000}">
      <text>
        <r>
          <rPr>
            <b/>
            <sz val="9"/>
            <color indexed="81"/>
            <rFont val="Tahoma"/>
            <family val="2"/>
          </rPr>
          <t>Metric = I_FX_IR_I_AllOtherCurrPairs_NonFinCustOutsSingapore_Spot_Amount_x000D_
Data Type = Bk_Number 19 - 9_x000D_
Bk_OtherCurrencies = RMB</t>
        </r>
      </text>
    </comment>
    <comment ref="AL77" authorId="2" shapeId="0" xr:uid="{00000000-0006-0000-3500-0000DA070000}">
      <text>
        <r>
          <rPr>
            <b/>
            <sz val="9"/>
            <color indexed="81"/>
            <rFont val="Tahoma"/>
            <family val="2"/>
          </rPr>
          <t>Metric = I_FX_IR_I_AllOtherCurrPairs_NonFinCustOutsSingapore_Forward_Amount_x000D_
Data Type = Bk_Number 19 - 9_x000D_
Bk_OtherCurrencies = RMB</t>
        </r>
      </text>
    </comment>
    <comment ref="AM77" authorId="2" shapeId="0" xr:uid="{00000000-0006-0000-3500-0000DB070000}">
      <text>
        <r>
          <rPr>
            <b/>
            <sz val="9"/>
            <color indexed="81"/>
            <rFont val="Tahoma"/>
            <family val="2"/>
          </rPr>
          <t>Metric = I_FX_IR_I_AllOtherCurrPairs_NonFinCustOutsSingapore_FxSwap_Amount_x000D_
Data Type = Bk_Number 19 - 9_x000D_
Bk_OtherCurrencies = RMB</t>
        </r>
      </text>
    </comment>
    <comment ref="AN77" authorId="2" shapeId="0" xr:uid="{00000000-0006-0000-3500-0000DC070000}">
      <text>
        <r>
          <rPr>
            <b/>
            <sz val="9"/>
            <color indexed="81"/>
            <rFont val="Tahoma"/>
            <family val="2"/>
          </rPr>
          <t>Metric = I_FX_IR_I_AllOtherCurrPairs_NonFinCustOutsSingapore_CurrencySwap_Amount_x000D_
Data Type = Bk_Number 19 - 9_x000D_
Bk_OtherCurrencies = RMB</t>
        </r>
      </text>
    </comment>
    <comment ref="AO77" authorId="2" shapeId="0" xr:uid="{00000000-0006-0000-3500-0000DD070000}">
      <text>
        <r>
          <rPr>
            <b/>
            <sz val="9"/>
            <color indexed="81"/>
            <rFont val="Tahoma"/>
            <family val="2"/>
          </rPr>
          <t>Metric = I_FX_IR_I_AllOtherCurrPairs_NonFinCustOutsSingapore_OTCOptions_Amount_x000D_
Data Type = Bk_Number 19 - 9_x000D_
Bk_OtherCurrencies = RMB</t>
        </r>
      </text>
    </comment>
    <comment ref="AP77" authorId="2" shapeId="0" xr:uid="{00000000-0006-0000-3500-0000DE070000}">
      <text>
        <r>
          <rPr>
            <b/>
            <sz val="9"/>
            <color indexed="81"/>
            <rFont val="Tahoma"/>
            <family val="2"/>
          </rPr>
          <t>Metric = I_FX_IR_I_AllOtherCurrPairs_NonFinCustOutsSingapore_ExchTradeOptions_Amount_x000D_
Data Type = Bk_Number 19 - 9_x000D_
Bk_OtherCurrencies = RMB</t>
        </r>
      </text>
    </comment>
    <comment ref="AQ77" authorId="2" shapeId="0" xr:uid="{00000000-0006-0000-3500-0000DF070000}">
      <text>
        <r>
          <rPr>
            <b/>
            <sz val="9"/>
            <color indexed="81"/>
            <rFont val="Tahoma"/>
            <family val="2"/>
          </rPr>
          <t>Metric = I_FX_IR_I_AllOtherCurrPairs_NonFinCustOutsSingapore_CurrencyFutures_Amount_x000D_
Data Type = Bk_Number 19 - 9_x000D_
Bk_OtherCurrencies = RMB</t>
        </r>
      </text>
    </comment>
    <comment ref="B78" authorId="0" shapeId="0" xr:uid="{00000000-0006-0000-3500-0000E0070000}">
      <text>
        <r>
          <rPr>
            <b/>
            <sz val="9"/>
            <color indexed="81"/>
            <rFont val="Tahoma"/>
            <family val="2"/>
          </rPr>
          <t>Metric = I_FX_IR_I_AllOtherCurrPairs_WhichCNH_BankSingapore_Spot_x000D_
Data Type = Bk_Number 19 - 9</t>
        </r>
      </text>
    </comment>
    <comment ref="C78" authorId="0" shapeId="0" xr:uid="{00000000-0006-0000-3500-0000E1070000}">
      <text>
        <r>
          <rPr>
            <b/>
            <sz val="9"/>
            <color indexed="81"/>
            <rFont val="Tahoma"/>
            <family val="2"/>
          </rPr>
          <t>Metric = I_FX_IR_I_AllOtherCurrPairs_WhichCNH_BankSingapore_Forward_x000D_
Data Type = Bk_Number 19 - 9</t>
        </r>
      </text>
    </comment>
    <comment ref="D78" authorId="0" shapeId="0" xr:uid="{00000000-0006-0000-3500-0000E2070000}">
      <text>
        <r>
          <rPr>
            <b/>
            <sz val="9"/>
            <color indexed="81"/>
            <rFont val="Tahoma"/>
            <family val="2"/>
          </rPr>
          <t>Metric = I_FX_IR_I_AllOtherCurrPairs_WhichCNH_BankSingapore_FxSwap_x000D_
Data Type = Bk_Number 19 - 9</t>
        </r>
      </text>
    </comment>
    <comment ref="E78" authorId="0" shapeId="0" xr:uid="{00000000-0006-0000-3500-0000E3070000}">
      <text>
        <r>
          <rPr>
            <b/>
            <sz val="9"/>
            <color indexed="81"/>
            <rFont val="Tahoma"/>
            <family val="2"/>
          </rPr>
          <t>Metric = I_FX_IR_I_AllOtherCurrPairs_WhichCNH_BankSingapore_CurrencySwap_x000D_
Data Type = Bk_Number 19 - 9</t>
        </r>
      </text>
    </comment>
    <comment ref="F78" authorId="0" shapeId="0" xr:uid="{00000000-0006-0000-3500-0000E4070000}">
      <text>
        <r>
          <rPr>
            <b/>
            <sz val="9"/>
            <color indexed="81"/>
            <rFont val="Tahoma"/>
            <family val="2"/>
          </rPr>
          <t>Metric = I_FX_IR_I_AllOtherCurrPairs_WhichCNH_BankSingapore_OTCOptions_x000D_
Data Type = Bk_Number 19 - 9</t>
        </r>
      </text>
    </comment>
    <comment ref="G78" authorId="0" shapeId="0" xr:uid="{00000000-0006-0000-3500-0000E5070000}">
      <text>
        <r>
          <rPr>
            <b/>
            <sz val="9"/>
            <color indexed="81"/>
            <rFont val="Tahoma"/>
            <family val="2"/>
          </rPr>
          <t>Metric = I_FX_IR_I_AllOtherCurrPairs_WhichCNH_BankSingapore_ExchTradeOptions_x000D_
Data Type = Bk_Number 19 - 9</t>
        </r>
      </text>
    </comment>
    <comment ref="H78" authorId="0" shapeId="0" xr:uid="{00000000-0006-0000-3500-0000E6070000}">
      <text>
        <r>
          <rPr>
            <b/>
            <sz val="9"/>
            <color indexed="81"/>
            <rFont val="Tahoma"/>
            <family val="2"/>
          </rPr>
          <t>Metric = I_FX_IR_I_AllOtherCurrPairs_WhichCNH_BankSingapore_CurrencyFutures_x000D_
Data Type = Bk_Number 19 - 9</t>
        </r>
      </text>
    </comment>
    <comment ref="I78" authorId="0" shapeId="0" xr:uid="{00000000-0006-0000-3500-0000E7070000}">
      <text>
        <r>
          <rPr>
            <b/>
            <sz val="9"/>
            <color indexed="81"/>
            <rFont val="Tahoma"/>
            <family val="2"/>
          </rPr>
          <t>Metric = I_FX_IR_I_AllOtherCurrPairs_WhichCNH_NonBankFinInstSingapore_Spot_x000D_
Data Type = Bk_Number 19 - 9</t>
        </r>
      </text>
    </comment>
    <comment ref="J78" authorId="0" shapeId="0" xr:uid="{00000000-0006-0000-3500-0000E8070000}">
      <text>
        <r>
          <rPr>
            <b/>
            <sz val="9"/>
            <color indexed="81"/>
            <rFont val="Tahoma"/>
            <family val="2"/>
          </rPr>
          <t>Metric = I_FX_IR_I_AllOtherCurrPairs_WhichCNH_NonBankFinInstSingapore_Forward_x000D_
Data Type = Bk_Number 19 - 9</t>
        </r>
      </text>
    </comment>
    <comment ref="K78" authorId="0" shapeId="0" xr:uid="{00000000-0006-0000-3500-0000E9070000}">
      <text>
        <r>
          <rPr>
            <b/>
            <sz val="9"/>
            <color indexed="81"/>
            <rFont val="Tahoma"/>
            <family val="2"/>
          </rPr>
          <t>Metric = I_FX_IR_I_AllOtherCurrPairs_WhichCNH_NonBankFinInstSingapore_FxSwap_x000D_
Data Type = Bk_Number 19 - 9</t>
        </r>
      </text>
    </comment>
    <comment ref="L78" authorId="0" shapeId="0" xr:uid="{00000000-0006-0000-3500-0000EA070000}">
      <text>
        <r>
          <rPr>
            <b/>
            <sz val="9"/>
            <color indexed="81"/>
            <rFont val="Tahoma"/>
            <family val="2"/>
          </rPr>
          <t>Metric = I_FX_IR_I_AllOtherCurrPairs_WhichCNH_NonBankFinInstSingapore_CurrencySwap_x000D_
Data Type = Bk_Number 19 - 9</t>
        </r>
      </text>
    </comment>
    <comment ref="M78" authorId="0" shapeId="0" xr:uid="{00000000-0006-0000-3500-0000EB070000}">
      <text>
        <r>
          <rPr>
            <b/>
            <sz val="9"/>
            <color indexed="81"/>
            <rFont val="Tahoma"/>
            <family val="2"/>
          </rPr>
          <t>Metric = I_FX_IR_I_AllOtherCurrPairs_WhichCNH_NonBankFinInstSingapore_OTCOptions_x000D_
Data Type = Bk_Number 19 - 9</t>
        </r>
      </text>
    </comment>
    <comment ref="N78" authorId="0" shapeId="0" xr:uid="{00000000-0006-0000-3500-0000EC070000}">
      <text>
        <r>
          <rPr>
            <b/>
            <sz val="9"/>
            <color indexed="81"/>
            <rFont val="Tahoma"/>
            <family val="2"/>
          </rPr>
          <t>Metric = I_FX_IR_I_AllOtherCurrPairs_WhichCNH_NonBankFinInstSingapore_ExchTradeOptions_x000D_
Data Type = Bk_Number 19 - 9</t>
        </r>
      </text>
    </comment>
    <comment ref="O78" authorId="0" shapeId="0" xr:uid="{00000000-0006-0000-3500-0000ED070000}">
      <text>
        <r>
          <rPr>
            <b/>
            <sz val="9"/>
            <color indexed="81"/>
            <rFont val="Tahoma"/>
            <family val="2"/>
          </rPr>
          <t>Metric = I_FX_IR_I_AllOtherCurrPairs_WhichCNH_NonBankFinInstSingapore_CurrencyFutures_x000D_
Data Type = Bk_Number 19 - 9</t>
        </r>
      </text>
    </comment>
    <comment ref="P78" authorId="0" shapeId="0" xr:uid="{00000000-0006-0000-3500-0000EE070000}">
      <text>
        <r>
          <rPr>
            <b/>
            <sz val="9"/>
            <color indexed="81"/>
            <rFont val="Tahoma"/>
            <family val="2"/>
          </rPr>
          <t>Metric = I_FX_IR_I_AllOtherCurrPairs_WhichCNH_TotTrans_NonBankCustSingapore_Spot_x000D_
Data Type = Bk_Number 19 - 9</t>
        </r>
      </text>
    </comment>
    <comment ref="Q78" authorId="0" shapeId="0" xr:uid="{00000000-0006-0000-3500-0000EF070000}">
      <text>
        <r>
          <rPr>
            <b/>
            <sz val="9"/>
            <color indexed="81"/>
            <rFont val="Tahoma"/>
            <family val="2"/>
          </rPr>
          <t>Metric = I_FX_IR_I_AllOtherCurrPairs_WhichCNH_TotTrans_NonBankCustSingapore_Forward_x000D_
Data Type = Bk_Number 19 - 9</t>
        </r>
      </text>
    </comment>
    <comment ref="R78" authorId="0" shapeId="0" xr:uid="{00000000-0006-0000-3500-0000F0070000}">
      <text>
        <r>
          <rPr>
            <b/>
            <sz val="9"/>
            <color indexed="81"/>
            <rFont val="Tahoma"/>
            <family val="2"/>
          </rPr>
          <t>Metric = I_FX_IR_I_AllOtherCurrPairs_WhichCNH_TotTrans_NonBankCustSingapore_FxSwap_x000D_
Data Type = Bk_Number 19 - 9</t>
        </r>
      </text>
    </comment>
    <comment ref="S78" authorId="0" shapeId="0" xr:uid="{00000000-0006-0000-3500-0000F1070000}">
      <text>
        <r>
          <rPr>
            <b/>
            <sz val="9"/>
            <color indexed="81"/>
            <rFont val="Tahoma"/>
            <family val="2"/>
          </rPr>
          <t>Metric = I_FX_IR_I_AllOtherCurrPairs_WhichCNH_TotTrans_NonBankCustSingapore_CurrencySwap_x000D_
Data Type = Bk_Number 19 - 9</t>
        </r>
      </text>
    </comment>
    <comment ref="T78" authorId="0" shapeId="0" xr:uid="{00000000-0006-0000-3500-0000F2070000}">
      <text>
        <r>
          <rPr>
            <b/>
            <sz val="9"/>
            <color indexed="81"/>
            <rFont val="Tahoma"/>
            <family val="2"/>
          </rPr>
          <t>Metric = I_FX_IR_I_AllOtherCurrPairs_WhichCNH_TotTrans_NonBankCustSingapore_OTCOptions_x000D_
Data Type = Bk_Number 19 - 9</t>
        </r>
      </text>
    </comment>
    <comment ref="U78" authorId="0" shapeId="0" xr:uid="{00000000-0006-0000-3500-0000F3070000}">
      <text>
        <r>
          <rPr>
            <b/>
            <sz val="9"/>
            <color indexed="81"/>
            <rFont val="Tahoma"/>
            <family val="2"/>
          </rPr>
          <t>Metric = I_FX_IR_I_AllOtherCurrPairs_WhichCNH_TotTrans_NonBankCustSingapore_ExchTradeOptions_x000D_
Data Type = Bk_Number 19 - 9</t>
        </r>
      </text>
    </comment>
    <comment ref="V78" authorId="0" shapeId="0" xr:uid="{00000000-0006-0000-3500-0000F4070000}">
      <text>
        <r>
          <rPr>
            <b/>
            <sz val="9"/>
            <color indexed="81"/>
            <rFont val="Tahoma"/>
            <family val="2"/>
          </rPr>
          <t>Metric = I_FX_IR_I_AllOtherCurrPairs_WhichCNH_TotTrans_NonBankCustSingapore_CurrencyFutures_x000D_
Data Type = Bk_Number 19 - 9</t>
        </r>
      </text>
    </comment>
    <comment ref="W78" authorId="0" shapeId="0" xr:uid="{00000000-0006-0000-3500-0000F5070000}">
      <text>
        <r>
          <rPr>
            <b/>
            <sz val="9"/>
            <color indexed="81"/>
            <rFont val="Tahoma"/>
            <family val="2"/>
          </rPr>
          <t>Metric = I_FX_IR_I_AllOtherCurrPairs_WhichCNH_BankOutsSingapore_Spot_x000D_
Data Type = Bk_Number 19 - 9</t>
        </r>
      </text>
    </comment>
    <comment ref="X78" authorId="0" shapeId="0" xr:uid="{00000000-0006-0000-3500-0000F6070000}">
      <text>
        <r>
          <rPr>
            <b/>
            <sz val="9"/>
            <color indexed="81"/>
            <rFont val="Tahoma"/>
            <family val="2"/>
          </rPr>
          <t>Metric = I_FX_IR_I_AllOtherCurrPairs_WhichCNH_BankOutsSingapore_Forward_x000D_
Data Type = Bk_Number 19 - 9</t>
        </r>
      </text>
    </comment>
    <comment ref="Y78" authorId="0" shapeId="0" xr:uid="{00000000-0006-0000-3500-0000F7070000}">
      <text>
        <r>
          <rPr>
            <b/>
            <sz val="9"/>
            <color indexed="81"/>
            <rFont val="Tahoma"/>
            <family val="2"/>
          </rPr>
          <t>Metric = I_FX_IR_I_AllOtherCurrPairs_WhichCNH_BankOutsSingapore_FxSwap_x000D_
Data Type = Bk_Number 19 - 9</t>
        </r>
      </text>
    </comment>
    <comment ref="Z78" authorId="0" shapeId="0" xr:uid="{00000000-0006-0000-3500-0000F8070000}">
      <text>
        <r>
          <rPr>
            <b/>
            <sz val="9"/>
            <color indexed="81"/>
            <rFont val="Tahoma"/>
            <family val="2"/>
          </rPr>
          <t>Metric = I_FX_IR_I_AllOtherCurrPairs_WhichCNH_BankOutsSingapore_CurrencySwap_x000D_
Data Type = Bk_Number 19 - 9</t>
        </r>
      </text>
    </comment>
    <comment ref="AA78" authorId="0" shapeId="0" xr:uid="{00000000-0006-0000-3500-0000F9070000}">
      <text>
        <r>
          <rPr>
            <b/>
            <sz val="9"/>
            <color indexed="81"/>
            <rFont val="Tahoma"/>
            <family val="2"/>
          </rPr>
          <t>Metric = I_FX_IR_I_AllOtherCurrPairs_WhichCNH_BankOutsSingapore_OTCOptions_x000D_
Data Type = Bk_Number 19 - 9</t>
        </r>
      </text>
    </comment>
    <comment ref="AB78" authorId="0" shapeId="0" xr:uid="{00000000-0006-0000-3500-0000FA070000}">
      <text>
        <r>
          <rPr>
            <b/>
            <sz val="9"/>
            <color indexed="81"/>
            <rFont val="Tahoma"/>
            <family val="2"/>
          </rPr>
          <t>Metric = I_FX_IR_I_AllOtherCurrPairs_WhichCNH_BankOutsSingapore_ExchTradeOptions_x000D_
Data Type = Bk_Number 19 - 9</t>
        </r>
      </text>
    </comment>
    <comment ref="AC78" authorId="0" shapeId="0" xr:uid="{00000000-0006-0000-3500-0000FB070000}">
      <text>
        <r>
          <rPr>
            <b/>
            <sz val="9"/>
            <color indexed="81"/>
            <rFont val="Tahoma"/>
            <family val="2"/>
          </rPr>
          <t>Metric = I_FX_IR_I_AllOtherCurrPairs_WhichCNH_BankOutsSingapore_CurrencyFutures_x000D_
Data Type = Bk_Number 19 - 9</t>
        </r>
      </text>
    </comment>
    <comment ref="AD78" authorId="0" shapeId="0" xr:uid="{00000000-0006-0000-3500-0000FC070000}">
      <text>
        <r>
          <rPr>
            <b/>
            <sz val="9"/>
            <color indexed="81"/>
            <rFont val="Tahoma"/>
            <family val="2"/>
          </rPr>
          <t>Metric = I_FX_IR_I_AllOtherCurrPairs_WhichCNH_NonBankFinInstOutsSingapore_Spot_x000D_
Data Type = Bk_Number 19 - 9</t>
        </r>
      </text>
    </comment>
    <comment ref="AE78" authorId="0" shapeId="0" xr:uid="{00000000-0006-0000-3500-0000FD070000}">
      <text>
        <r>
          <rPr>
            <b/>
            <sz val="9"/>
            <color indexed="81"/>
            <rFont val="Tahoma"/>
            <family val="2"/>
          </rPr>
          <t>Metric = I_FX_IR_I_AllOtherCurrPairs_WhichCNH_NonBankFinInstOutsSingapore_Forward_x000D_
Data Type = Bk_Number 19 - 9</t>
        </r>
      </text>
    </comment>
    <comment ref="AF78" authorId="0" shapeId="0" xr:uid="{00000000-0006-0000-3500-0000FE070000}">
      <text>
        <r>
          <rPr>
            <b/>
            <sz val="9"/>
            <color indexed="81"/>
            <rFont val="Tahoma"/>
            <family val="2"/>
          </rPr>
          <t>Metric = I_FX_IR_I_AllOtherCurrPairs_WhichCNH_NonBankFinInstOutsSingapore_FxSwap_x000D_
Data Type = Bk_Number 19 - 9</t>
        </r>
      </text>
    </comment>
    <comment ref="AG78" authorId="0" shapeId="0" xr:uid="{00000000-0006-0000-3500-0000FF070000}">
      <text>
        <r>
          <rPr>
            <b/>
            <sz val="9"/>
            <color indexed="81"/>
            <rFont val="Tahoma"/>
            <family val="2"/>
          </rPr>
          <t>Metric = I_FX_IR_I_AllOtherCurrPairs_WhichCNH_NonBankFinInstOutsSingapore_CurrencySwap_x000D_
Data Type = Bk_Number 19 - 9</t>
        </r>
      </text>
    </comment>
    <comment ref="AH78" authorId="0" shapeId="0" xr:uid="{00000000-0006-0000-3500-000000080000}">
      <text>
        <r>
          <rPr>
            <b/>
            <sz val="9"/>
            <color indexed="81"/>
            <rFont val="Tahoma"/>
            <family val="2"/>
          </rPr>
          <t>Metric = I_FX_IR_I_AllOtherCurrPairs_WhichCNH_NonBankFinInstOutsSingapore_OTCOptions_x000D_
Data Type = Bk_Number 19 - 9</t>
        </r>
      </text>
    </comment>
    <comment ref="AI78" authorId="0" shapeId="0" xr:uid="{00000000-0006-0000-3500-000001080000}">
      <text>
        <r>
          <rPr>
            <b/>
            <sz val="9"/>
            <color indexed="81"/>
            <rFont val="Tahoma"/>
            <family val="2"/>
          </rPr>
          <t>Metric = I_FX_IR_I_AllOtherCurrPairs_WhichCNH_NonBankFinInstOutsSingapore_ExchTradeOptions_x000D_
Data Type = Bk_Number 19 - 9</t>
        </r>
      </text>
    </comment>
    <comment ref="AJ78" authorId="0" shapeId="0" xr:uid="{00000000-0006-0000-3500-000002080000}">
      <text>
        <r>
          <rPr>
            <b/>
            <sz val="9"/>
            <color indexed="81"/>
            <rFont val="Tahoma"/>
            <family val="2"/>
          </rPr>
          <t>Metric = I_FX_IR_I_AllOtherCurrPairs_WhichCNH_NonBankFinInstOutsSingapore_CurrencyFutures_x000D_
Data Type = Bk_Number 19 - 9</t>
        </r>
      </text>
    </comment>
    <comment ref="AK78" authorId="0" shapeId="0" xr:uid="{00000000-0006-0000-3500-000003080000}">
      <text>
        <r>
          <rPr>
            <b/>
            <sz val="9"/>
            <color indexed="81"/>
            <rFont val="Tahoma"/>
            <family val="2"/>
          </rPr>
          <t>Metric = I_FX_IR_I_AllOtherCurrPairs_WhichCNH_NonFinCustOutsSingapore_Spot_x000D_
Data Type = Bk_Number 19 - 9</t>
        </r>
      </text>
    </comment>
    <comment ref="AL78" authorId="0" shapeId="0" xr:uid="{00000000-0006-0000-3500-000004080000}">
      <text>
        <r>
          <rPr>
            <b/>
            <sz val="9"/>
            <color indexed="81"/>
            <rFont val="Tahoma"/>
            <family val="2"/>
          </rPr>
          <t>Metric = I_FX_IR_I_AllOtherCurrPairs_WhichCNH_NonFinCustOutsSingapore_Forward_x000D_
Data Type = Bk_Number 19 - 9</t>
        </r>
      </text>
    </comment>
    <comment ref="AM78" authorId="0" shapeId="0" xr:uid="{00000000-0006-0000-3500-000005080000}">
      <text>
        <r>
          <rPr>
            <b/>
            <sz val="9"/>
            <color indexed="81"/>
            <rFont val="Tahoma"/>
            <family val="2"/>
          </rPr>
          <t>Metric = I_FX_IR_I_AllOtherCurrPairs_WhichCNH_NonFinCustOutsSingapore_FxSwap_x000D_
Data Type = Bk_Number 19 - 9</t>
        </r>
      </text>
    </comment>
    <comment ref="AN78" authorId="0" shapeId="0" xr:uid="{00000000-0006-0000-3500-000006080000}">
      <text>
        <r>
          <rPr>
            <b/>
            <sz val="9"/>
            <color indexed="81"/>
            <rFont val="Tahoma"/>
            <family val="2"/>
          </rPr>
          <t>Metric = I_FX_IR_I_AllOtherCurrPairs_WhichCNH_NonFinCustOutsSingapore_CurrencySwap_x000D_
Data Type = Bk_Number 19 - 9</t>
        </r>
      </text>
    </comment>
    <comment ref="AO78" authorId="0" shapeId="0" xr:uid="{00000000-0006-0000-3500-000007080000}">
      <text>
        <r>
          <rPr>
            <b/>
            <sz val="9"/>
            <color indexed="81"/>
            <rFont val="Tahoma"/>
            <family val="2"/>
          </rPr>
          <t>Metric = I_FX_IR_I_AllOtherCurrPairs_WhichCNH_NonFinCustOutsSingapore_OTCOptions_x000D_
Data Type = Bk_Number 19 - 9</t>
        </r>
      </text>
    </comment>
    <comment ref="AP78" authorId="0" shapeId="0" xr:uid="{00000000-0006-0000-3500-000008080000}">
      <text>
        <r>
          <rPr>
            <b/>
            <sz val="9"/>
            <color indexed="81"/>
            <rFont val="Tahoma"/>
            <family val="2"/>
          </rPr>
          <t>Metric = I_FX_IR_I_AllOtherCurrPairs_WhichCNH_NonFinCustOutsSingapore_ExchTradeOptions_x000D_
Data Type = Bk_Number 19 - 9</t>
        </r>
      </text>
    </comment>
    <comment ref="AQ78" authorId="0" shapeId="0" xr:uid="{00000000-0006-0000-3500-000009080000}">
      <text>
        <r>
          <rPr>
            <b/>
            <sz val="9"/>
            <color indexed="81"/>
            <rFont val="Tahoma"/>
            <family val="2"/>
          </rPr>
          <t>Metric = I_FX_IR_I_AllOtherCurrPairs_WhichCNH_NonFinCustOutsSingapore_CurrencyFutures_x000D_
Data Type = Bk_Number 19 - 9</t>
        </r>
      </text>
    </comment>
    <comment ref="B79" authorId="0" shapeId="0" xr:uid="{00000000-0006-0000-3500-00000A080000}">
      <text>
        <r>
          <rPr>
            <b/>
            <sz val="9"/>
            <color indexed="81"/>
            <rFont val="Tahoma"/>
            <family val="2"/>
          </rPr>
          <t>Metric = I_FX_IR_I_AllOtherCurrPairs_WhichCNY_BankSingapore_Spot_x000D_
Data Type = Bk_Number 19 - 9</t>
        </r>
      </text>
    </comment>
    <comment ref="C79" authorId="0" shapeId="0" xr:uid="{00000000-0006-0000-3500-00000B080000}">
      <text>
        <r>
          <rPr>
            <b/>
            <sz val="9"/>
            <color indexed="81"/>
            <rFont val="Tahoma"/>
            <family val="2"/>
          </rPr>
          <t>Metric = I_FX_IR_I_AllOtherCurrPairs_WhichCNY_BankSingapore_Forward_x000D_
Data Type = Bk_Number 19 - 9</t>
        </r>
      </text>
    </comment>
    <comment ref="D79" authorId="0" shapeId="0" xr:uid="{00000000-0006-0000-3500-00000C080000}">
      <text>
        <r>
          <rPr>
            <b/>
            <sz val="9"/>
            <color indexed="81"/>
            <rFont val="Tahoma"/>
            <family val="2"/>
          </rPr>
          <t>Metric = I_FX_IR_I_AllOtherCurrPairs_WhichCNY_BankSingapore_FxSwap_x000D_
Data Type = Bk_Number 19 - 9</t>
        </r>
      </text>
    </comment>
    <comment ref="E79" authorId="0" shapeId="0" xr:uid="{00000000-0006-0000-3500-00000D080000}">
      <text>
        <r>
          <rPr>
            <b/>
            <sz val="9"/>
            <color indexed="81"/>
            <rFont val="Tahoma"/>
            <family val="2"/>
          </rPr>
          <t>Metric = I_FX_IR_I_AllOtherCurrPairs_WhichCNY_BankSingapore_CurrencySwap_x000D_
Data Type = Bk_Number 19 - 9</t>
        </r>
      </text>
    </comment>
    <comment ref="F79" authorId="0" shapeId="0" xr:uid="{00000000-0006-0000-3500-00000E080000}">
      <text>
        <r>
          <rPr>
            <b/>
            <sz val="9"/>
            <color indexed="81"/>
            <rFont val="Tahoma"/>
            <family val="2"/>
          </rPr>
          <t>Metric = I_FX_IR_I_AllOtherCurrPairs_WhichCNY_BankSingapore_OTCOptions_x000D_
Data Type = Bk_Number 19 - 9</t>
        </r>
      </text>
    </comment>
    <comment ref="G79" authorId="0" shapeId="0" xr:uid="{00000000-0006-0000-3500-00000F080000}">
      <text>
        <r>
          <rPr>
            <b/>
            <sz val="9"/>
            <color indexed="81"/>
            <rFont val="Tahoma"/>
            <family val="2"/>
          </rPr>
          <t>Metric = I_FX_IR_I_AllOtherCurrPairs_WhichCNY_BankSingapore_ExchTradeOptions_x000D_
Data Type = Bk_Number 19 - 9</t>
        </r>
      </text>
    </comment>
    <comment ref="H79" authorId="0" shapeId="0" xr:uid="{00000000-0006-0000-3500-000010080000}">
      <text>
        <r>
          <rPr>
            <b/>
            <sz val="9"/>
            <color indexed="81"/>
            <rFont val="Tahoma"/>
            <family val="2"/>
          </rPr>
          <t>Metric = I_FX_IR_I_AllOtherCurrPairs_WhichCNY_BankSingapore_CurrencyFutures_x000D_
Data Type = Bk_Number 19 - 9</t>
        </r>
      </text>
    </comment>
    <comment ref="I79" authorId="0" shapeId="0" xr:uid="{00000000-0006-0000-3500-000011080000}">
      <text>
        <r>
          <rPr>
            <b/>
            <sz val="9"/>
            <color indexed="81"/>
            <rFont val="Tahoma"/>
            <family val="2"/>
          </rPr>
          <t>Metric = I_FX_IR_I_AllOtherCurrPairs_WhichCNY_NonBankFinInstSingapore_Spot_x000D_
Data Type = Bk_Number 19 - 9</t>
        </r>
      </text>
    </comment>
    <comment ref="J79" authorId="0" shapeId="0" xr:uid="{00000000-0006-0000-3500-000012080000}">
      <text>
        <r>
          <rPr>
            <b/>
            <sz val="9"/>
            <color indexed="81"/>
            <rFont val="Tahoma"/>
            <family val="2"/>
          </rPr>
          <t>Metric = I_FX_IR_I_AllOtherCurrPairs_WhichCNY_NonBankFinInstSingapore_Forward_x000D_
Data Type = Bk_Number 19 - 9</t>
        </r>
      </text>
    </comment>
    <comment ref="K79" authorId="0" shapeId="0" xr:uid="{00000000-0006-0000-3500-000013080000}">
      <text>
        <r>
          <rPr>
            <b/>
            <sz val="9"/>
            <color indexed="81"/>
            <rFont val="Tahoma"/>
            <family val="2"/>
          </rPr>
          <t>Metric = I_FX_IR_I_AllOtherCurrPairs_WhichCNY_NonBankFinInstSingapore_FxSwap_x000D_
Data Type = Bk_Number 19 - 9</t>
        </r>
      </text>
    </comment>
    <comment ref="L79" authorId="0" shapeId="0" xr:uid="{00000000-0006-0000-3500-000014080000}">
      <text>
        <r>
          <rPr>
            <b/>
            <sz val="9"/>
            <color indexed="81"/>
            <rFont val="Tahoma"/>
            <family val="2"/>
          </rPr>
          <t>Metric = I_FX_IR_I_AllOtherCurrPairs_WhichCNY_NonBankFinInstSingapore_CurrencySwap_x000D_
Data Type = Bk_Number 19 - 9</t>
        </r>
      </text>
    </comment>
    <comment ref="M79" authorId="0" shapeId="0" xr:uid="{00000000-0006-0000-3500-000015080000}">
      <text>
        <r>
          <rPr>
            <b/>
            <sz val="9"/>
            <color indexed="81"/>
            <rFont val="Tahoma"/>
            <family val="2"/>
          </rPr>
          <t>Metric = I_FX_IR_I_AllOtherCurrPairs_WhichCNY_NonBankFinInstSingapore_OTCOptions_x000D_
Data Type = Bk_Number 19 - 9</t>
        </r>
      </text>
    </comment>
    <comment ref="N79" authorId="0" shapeId="0" xr:uid="{00000000-0006-0000-3500-000016080000}">
      <text>
        <r>
          <rPr>
            <b/>
            <sz val="9"/>
            <color indexed="81"/>
            <rFont val="Tahoma"/>
            <family val="2"/>
          </rPr>
          <t>Metric = I_FX_IR_I_AllOtherCurrPairs_WhichCNY_NonBankFinInstSingapore_ExchTradeOptions_x000D_
Data Type = Bk_Number 19 - 9</t>
        </r>
      </text>
    </comment>
    <comment ref="O79" authorId="0" shapeId="0" xr:uid="{00000000-0006-0000-3500-000017080000}">
      <text>
        <r>
          <rPr>
            <b/>
            <sz val="9"/>
            <color indexed="81"/>
            <rFont val="Tahoma"/>
            <family val="2"/>
          </rPr>
          <t>Metric = I_FX_IR_I_AllOtherCurrPairs_WhichCNY_NonBankFinInstSingapore_CurrencyFutures_x000D_
Data Type = Bk_Number 19 - 9</t>
        </r>
      </text>
    </comment>
    <comment ref="P79" authorId="0" shapeId="0" xr:uid="{00000000-0006-0000-3500-000018080000}">
      <text>
        <r>
          <rPr>
            <b/>
            <sz val="9"/>
            <color indexed="81"/>
            <rFont val="Tahoma"/>
            <family val="2"/>
          </rPr>
          <t>Metric = I_FX_IR_I_AllOtherCurrPairs_WhichCNY_TotTrans_NonBankCustSingapore_Spot_x000D_
Data Type = Bk_Number 19 - 9</t>
        </r>
      </text>
    </comment>
    <comment ref="Q79" authorId="0" shapeId="0" xr:uid="{00000000-0006-0000-3500-000019080000}">
      <text>
        <r>
          <rPr>
            <b/>
            <sz val="9"/>
            <color indexed="81"/>
            <rFont val="Tahoma"/>
            <family val="2"/>
          </rPr>
          <t>Metric = I_FX_IR_I_AllOtherCurrPairs_WhichCNY_TotTrans_NonBankCustSingapore_Forward_x000D_
Data Type = Bk_Number 19 - 9</t>
        </r>
      </text>
    </comment>
    <comment ref="R79" authorId="0" shapeId="0" xr:uid="{00000000-0006-0000-3500-00001A080000}">
      <text>
        <r>
          <rPr>
            <b/>
            <sz val="9"/>
            <color indexed="81"/>
            <rFont val="Tahoma"/>
            <family val="2"/>
          </rPr>
          <t>Metric = I_FX_IR_I_AllOtherCurrPairs_WhichCNY_TotTrans_NonBankCustSingapore_FxSwap_x000D_
Data Type = Bk_Number 19 - 9</t>
        </r>
      </text>
    </comment>
    <comment ref="S79" authorId="0" shapeId="0" xr:uid="{00000000-0006-0000-3500-00001B080000}">
      <text>
        <r>
          <rPr>
            <b/>
            <sz val="9"/>
            <color indexed="81"/>
            <rFont val="Tahoma"/>
            <family val="2"/>
          </rPr>
          <t>Metric = I_FX_IR_I_AllOtherCurrPairs_WhichCNY_TotTrans_NonBankCustSingapore_CurrencySwap_x000D_
Data Type = Bk_Number 19 - 9</t>
        </r>
      </text>
    </comment>
    <comment ref="T79" authorId="0" shapeId="0" xr:uid="{00000000-0006-0000-3500-00001C080000}">
      <text>
        <r>
          <rPr>
            <b/>
            <sz val="9"/>
            <color indexed="81"/>
            <rFont val="Tahoma"/>
            <family val="2"/>
          </rPr>
          <t>Metric = I_FX_IR_I_AllOtherCurrPairs_WhichCNY_TotTrans_NonBankCustSingapore_OTCOptions_x000D_
Data Type = Bk_Number 19 - 9</t>
        </r>
      </text>
    </comment>
    <comment ref="U79" authorId="0" shapeId="0" xr:uid="{00000000-0006-0000-3500-00001D080000}">
      <text>
        <r>
          <rPr>
            <b/>
            <sz val="9"/>
            <color indexed="81"/>
            <rFont val="Tahoma"/>
            <family val="2"/>
          </rPr>
          <t>Metric = I_FX_IR_I_AllOtherCurrPairs_WhichCNY_TotTrans_NonBankCustSingapore_ExchTradeOptions_x000D_
Data Type = Bk_Number 19 - 9</t>
        </r>
      </text>
    </comment>
    <comment ref="V79" authorId="0" shapeId="0" xr:uid="{00000000-0006-0000-3500-00001E080000}">
      <text>
        <r>
          <rPr>
            <b/>
            <sz val="9"/>
            <color indexed="81"/>
            <rFont val="Tahoma"/>
            <family val="2"/>
          </rPr>
          <t>Metric = I_FX_IR_I_AllOtherCurrPairs_WhichCNY_TotTrans_NonBankCustSingapore_CurrencyFutures_x000D_
Data Type = Bk_Number 19 - 9</t>
        </r>
      </text>
    </comment>
    <comment ref="W79" authorId="0" shapeId="0" xr:uid="{00000000-0006-0000-3500-00001F080000}">
      <text>
        <r>
          <rPr>
            <b/>
            <sz val="9"/>
            <color indexed="81"/>
            <rFont val="Tahoma"/>
            <family val="2"/>
          </rPr>
          <t>Metric = I_FX_IR_I_AllOtherCurrPairs_WhichCNY_BankOutsSingapore_Spot_x000D_
Data Type = Bk_Number 19 - 9</t>
        </r>
      </text>
    </comment>
    <comment ref="X79" authorId="0" shapeId="0" xr:uid="{00000000-0006-0000-3500-000020080000}">
      <text>
        <r>
          <rPr>
            <b/>
            <sz val="9"/>
            <color indexed="81"/>
            <rFont val="Tahoma"/>
            <family val="2"/>
          </rPr>
          <t>Metric = I_FX_IR_I_AllOtherCurrPairs_WhichCNY_BankOutsSingapore_Forward_x000D_
Data Type = Bk_Number 19 - 9</t>
        </r>
      </text>
    </comment>
    <comment ref="Y79" authorId="0" shapeId="0" xr:uid="{00000000-0006-0000-3500-000021080000}">
      <text>
        <r>
          <rPr>
            <b/>
            <sz val="9"/>
            <color indexed="81"/>
            <rFont val="Tahoma"/>
            <family val="2"/>
          </rPr>
          <t>Metric = I_FX_IR_I_AllOtherCurrPairs_WhichCNY_BankOutsSingapore_FxSwap_x000D_
Data Type = Bk_Number 19 - 9</t>
        </r>
      </text>
    </comment>
    <comment ref="Z79" authorId="0" shapeId="0" xr:uid="{00000000-0006-0000-3500-000022080000}">
      <text>
        <r>
          <rPr>
            <b/>
            <sz val="9"/>
            <color indexed="81"/>
            <rFont val="Tahoma"/>
            <family val="2"/>
          </rPr>
          <t>Metric = I_FX_IR_I_AllOtherCurrPairs_WhichCNY_BankOutsSingapore_CurrencySwap_x000D_
Data Type = Bk_Number 19 - 9</t>
        </r>
      </text>
    </comment>
    <comment ref="AA79" authorId="0" shapeId="0" xr:uid="{00000000-0006-0000-3500-000023080000}">
      <text>
        <r>
          <rPr>
            <b/>
            <sz val="9"/>
            <color indexed="81"/>
            <rFont val="Tahoma"/>
            <family val="2"/>
          </rPr>
          <t>Metric = I_FX_IR_I_AllOtherCurrPairs_WhichCNY_BankOutsSingapore_OTCOptions_x000D_
Data Type = Bk_Number 19 - 9</t>
        </r>
      </text>
    </comment>
    <comment ref="AB79" authorId="0" shapeId="0" xr:uid="{00000000-0006-0000-3500-000024080000}">
      <text>
        <r>
          <rPr>
            <b/>
            <sz val="9"/>
            <color indexed="81"/>
            <rFont val="Tahoma"/>
            <family val="2"/>
          </rPr>
          <t>Metric = I_FX_IR_I_AllOtherCurrPairs_WhichCNY_BankOutsSingapore_ExchTradeOptions_x000D_
Data Type = Bk_Number 19 - 9</t>
        </r>
      </text>
    </comment>
    <comment ref="AC79" authorId="0" shapeId="0" xr:uid="{00000000-0006-0000-3500-000025080000}">
      <text>
        <r>
          <rPr>
            <b/>
            <sz val="9"/>
            <color indexed="81"/>
            <rFont val="Tahoma"/>
            <family val="2"/>
          </rPr>
          <t>Metric = I_FX_IR_I_AllOtherCurrPairs_WhichCNY_BankOutsSingapore_CurrencyFutures_x000D_
Data Type = Bk_Number 19 - 9</t>
        </r>
      </text>
    </comment>
    <comment ref="AD79" authorId="0" shapeId="0" xr:uid="{00000000-0006-0000-3500-000026080000}">
      <text>
        <r>
          <rPr>
            <b/>
            <sz val="9"/>
            <color indexed="81"/>
            <rFont val="Tahoma"/>
            <family val="2"/>
          </rPr>
          <t>Metric = I_FX_IR_I_AllOtherCurrPairs_WhichCNY_NonBankFinInstOutsSingapore_Spot_x000D_
Data Type = Bk_Number 19 - 9</t>
        </r>
      </text>
    </comment>
    <comment ref="AE79" authorId="0" shapeId="0" xr:uid="{00000000-0006-0000-3500-000027080000}">
      <text>
        <r>
          <rPr>
            <b/>
            <sz val="9"/>
            <color indexed="81"/>
            <rFont val="Tahoma"/>
            <family val="2"/>
          </rPr>
          <t>Metric = I_FX_IR_I_AllOtherCurrPairs_WhichCNY_NonBankFinInstOutsSingapore_Forward_x000D_
Data Type = Bk_Number 19 - 9</t>
        </r>
      </text>
    </comment>
    <comment ref="AF79" authorId="0" shapeId="0" xr:uid="{00000000-0006-0000-3500-000028080000}">
      <text>
        <r>
          <rPr>
            <b/>
            <sz val="9"/>
            <color indexed="81"/>
            <rFont val="Tahoma"/>
            <family val="2"/>
          </rPr>
          <t>Metric = I_FX_IR_I_AllOtherCurrPairs_WhichCNY_NonBankFinInstOutsSingapore_FxSwap_x000D_
Data Type = Bk_Number 19 - 9</t>
        </r>
      </text>
    </comment>
    <comment ref="AG79" authorId="0" shapeId="0" xr:uid="{00000000-0006-0000-3500-000029080000}">
      <text>
        <r>
          <rPr>
            <b/>
            <sz val="9"/>
            <color indexed="81"/>
            <rFont val="Tahoma"/>
            <family val="2"/>
          </rPr>
          <t>Metric = I_FX_IR_I_AllOtherCurrPairs_WhichCNY_NonBankFinInstOutsSingapore_CurrencySwap_x000D_
Data Type = Bk_Number 19 - 9</t>
        </r>
      </text>
    </comment>
    <comment ref="AH79" authorId="0" shapeId="0" xr:uid="{00000000-0006-0000-3500-00002A080000}">
      <text>
        <r>
          <rPr>
            <b/>
            <sz val="9"/>
            <color indexed="81"/>
            <rFont val="Tahoma"/>
            <family val="2"/>
          </rPr>
          <t>Metric = I_FX_IR_I_AllOtherCurrPairs_WhichCNY_NonBankFinInstOutsSingapore_OTCOptions_x000D_
Data Type = Bk_Number 19 - 9</t>
        </r>
      </text>
    </comment>
    <comment ref="AI79" authorId="0" shapeId="0" xr:uid="{00000000-0006-0000-3500-00002B080000}">
      <text>
        <r>
          <rPr>
            <b/>
            <sz val="9"/>
            <color indexed="81"/>
            <rFont val="Tahoma"/>
            <family val="2"/>
          </rPr>
          <t>Metric = I_FX_IR_I_AllOtherCurrPairs_WhichCNY_NonBankFinInstOutsSingapore_ExchTradeOptions_x000D_
Data Type = Bk_Number 19 - 9</t>
        </r>
      </text>
    </comment>
    <comment ref="AJ79" authorId="0" shapeId="0" xr:uid="{00000000-0006-0000-3500-00002C080000}">
      <text>
        <r>
          <rPr>
            <b/>
            <sz val="9"/>
            <color indexed="81"/>
            <rFont val="Tahoma"/>
            <family val="2"/>
          </rPr>
          <t>Metric = I_FX_IR_I_AllOtherCurrPairs_WhichCNY_NonBankFinInstOutsSingapore_CurrencyFutures_x000D_
Data Type = Bk_Number 19 - 9</t>
        </r>
      </text>
    </comment>
    <comment ref="AK79" authorId="0" shapeId="0" xr:uid="{00000000-0006-0000-3500-00002D080000}">
      <text>
        <r>
          <rPr>
            <b/>
            <sz val="9"/>
            <color indexed="81"/>
            <rFont val="Tahoma"/>
            <family val="2"/>
          </rPr>
          <t>Metric = I_FX_IR_I_AllOtherCurrPairs_WhichCNY_NonFinCustOutsSingapore_Spot_x000D_
Data Type = Bk_Number 19 - 9</t>
        </r>
      </text>
    </comment>
    <comment ref="AL79" authorId="0" shapeId="0" xr:uid="{00000000-0006-0000-3500-00002E080000}">
      <text>
        <r>
          <rPr>
            <b/>
            <sz val="9"/>
            <color indexed="81"/>
            <rFont val="Tahoma"/>
            <family val="2"/>
          </rPr>
          <t>Metric = I_FX_IR_I_AllOtherCurrPairs_WhichCNY_NonFinCustOutsSingapore_Forward_x000D_
Data Type = Bk_Number 19 - 9</t>
        </r>
      </text>
    </comment>
    <comment ref="AM79" authorId="0" shapeId="0" xr:uid="{00000000-0006-0000-3500-00002F080000}">
      <text>
        <r>
          <rPr>
            <b/>
            <sz val="9"/>
            <color indexed="81"/>
            <rFont val="Tahoma"/>
            <family val="2"/>
          </rPr>
          <t>Metric = I_FX_IR_I_AllOtherCurrPairs_WhichCNY_NonFinCustOutsSingapore_FxSwap_x000D_
Data Type = Bk_Number 19 - 9</t>
        </r>
      </text>
    </comment>
    <comment ref="AN79" authorId="0" shapeId="0" xr:uid="{00000000-0006-0000-3500-000030080000}">
      <text>
        <r>
          <rPr>
            <b/>
            <sz val="9"/>
            <color indexed="81"/>
            <rFont val="Tahoma"/>
            <family val="2"/>
          </rPr>
          <t>Metric = I_FX_IR_I_AllOtherCurrPairs_WhichCNY_NonFinCustOutsSingapore_CurrencySwap_x000D_
Data Type = Bk_Number 19 - 9</t>
        </r>
      </text>
    </comment>
    <comment ref="AO79" authorId="0" shapeId="0" xr:uid="{00000000-0006-0000-3500-000031080000}">
      <text>
        <r>
          <rPr>
            <b/>
            <sz val="9"/>
            <color indexed="81"/>
            <rFont val="Tahoma"/>
            <family val="2"/>
          </rPr>
          <t>Metric = I_FX_IR_I_AllOtherCurrPairs_WhichCNY_NonFinCustOutsSingapore_OTCOptions_x000D_
Data Type = Bk_Number 19 - 9</t>
        </r>
      </text>
    </comment>
    <comment ref="AP79" authorId="0" shapeId="0" xr:uid="{00000000-0006-0000-3500-000032080000}">
      <text>
        <r>
          <rPr>
            <b/>
            <sz val="9"/>
            <color indexed="81"/>
            <rFont val="Tahoma"/>
            <family val="2"/>
          </rPr>
          <t>Metric = I_FX_IR_I_AllOtherCurrPairs_WhichCNY_NonFinCustOutsSingapore_ExchTradeOptions_x000D_
Data Type = Bk_Number 19 - 9</t>
        </r>
      </text>
    </comment>
    <comment ref="AQ79" authorId="0" shapeId="0" xr:uid="{00000000-0006-0000-3500-000033080000}">
      <text>
        <r>
          <rPr>
            <b/>
            <sz val="9"/>
            <color indexed="81"/>
            <rFont val="Tahoma"/>
            <family val="2"/>
          </rPr>
          <t>Metric = I_FX_IR_I_AllOtherCurrPairs_WhichCNY_NonFinCustOutsSingapore_CurrencyFutures_x000D_
Data Type = Bk_Number 19 - 9</t>
        </r>
      </text>
    </comment>
    <comment ref="B80" authorId="0" shapeId="0" xr:uid="{00000000-0006-0000-3500-000034080000}">
      <text>
        <r>
          <rPr>
            <b/>
            <sz val="9"/>
            <color indexed="81"/>
            <rFont val="Tahoma"/>
            <family val="2"/>
          </rPr>
          <t>Metric = I_FX_IR_I_AllOtherCurrPairs_BankSingapore_Spot_Amount_x000D_
Data Type = Bk_Number 19 - 9_x000D_
Bk_OtherCurrencies = Others</t>
        </r>
      </text>
    </comment>
    <comment ref="C80" authorId="0" shapeId="0" xr:uid="{00000000-0006-0000-3500-000035080000}">
      <text>
        <r>
          <rPr>
            <b/>
            <sz val="9"/>
            <color indexed="81"/>
            <rFont val="Tahoma"/>
            <family val="2"/>
          </rPr>
          <t>Metric = I_FX_IR_I_AllOtherCurrPairs_BankSingapore_Forward_Amount_x000D_
Data Type = Bk_Number 19 - 9_x000D_
Bk_OtherCurrencies = Others</t>
        </r>
      </text>
    </comment>
    <comment ref="D80" authorId="0" shapeId="0" xr:uid="{00000000-0006-0000-3500-000036080000}">
      <text>
        <r>
          <rPr>
            <b/>
            <sz val="9"/>
            <color indexed="81"/>
            <rFont val="Tahoma"/>
            <family val="2"/>
          </rPr>
          <t>Metric = I_FX_IR_I_AllOtherCurrPairs_BankSingapore_FxSwap_Amount_x000D_
Data Type = Bk_Number 19 - 9_x000D_
Bk_OtherCurrencies = Others</t>
        </r>
      </text>
    </comment>
    <comment ref="E80" authorId="0" shapeId="0" xr:uid="{00000000-0006-0000-3500-000037080000}">
      <text>
        <r>
          <rPr>
            <b/>
            <sz val="9"/>
            <color indexed="81"/>
            <rFont val="Tahoma"/>
            <family val="2"/>
          </rPr>
          <t>Metric = I_FX_IR_I_AllOtherCurrPairs_BankSingapore_CurrencySwap_Amount_x000D_
Data Type = Bk_Number 19 - 9_x000D_
Bk_OtherCurrencies = Others</t>
        </r>
      </text>
    </comment>
    <comment ref="F80" authorId="0" shapeId="0" xr:uid="{00000000-0006-0000-3500-000038080000}">
      <text>
        <r>
          <rPr>
            <b/>
            <sz val="9"/>
            <color indexed="81"/>
            <rFont val="Tahoma"/>
            <family val="2"/>
          </rPr>
          <t>Metric = I_FX_IR_I_AllOtherCurrPairs_BankSingapore_OTCOptions_Amount_x000D_
Data Type = Bk_Number 19 - 9_x000D_
Bk_OtherCurrencies = Others</t>
        </r>
      </text>
    </comment>
    <comment ref="G80" authorId="0" shapeId="0" xr:uid="{00000000-0006-0000-3500-000039080000}">
      <text>
        <r>
          <rPr>
            <b/>
            <sz val="9"/>
            <color indexed="81"/>
            <rFont val="Tahoma"/>
            <family val="2"/>
          </rPr>
          <t>Metric = I_FX_IR_I_AllOtherCurrPairs_BankSingapore_ExchTradeOptions_Amount_x000D_
Data Type = Bk_Number 19 - 9_x000D_
Bk_OtherCurrencies = Others</t>
        </r>
      </text>
    </comment>
    <comment ref="H80" authorId="0" shapeId="0" xr:uid="{00000000-0006-0000-3500-00003A080000}">
      <text>
        <r>
          <rPr>
            <b/>
            <sz val="9"/>
            <color indexed="81"/>
            <rFont val="Tahoma"/>
            <family val="2"/>
          </rPr>
          <t>Metric = I_FX_IR_I_AllOtherCurrPairs_BankSingapore_CurrencyFutures_Amount_x000D_
Data Type = Bk_Number 19 - 9_x000D_
Bk_OtherCurrencies = Others</t>
        </r>
      </text>
    </comment>
    <comment ref="I80" authorId="0" shapeId="0" xr:uid="{00000000-0006-0000-3500-00003B080000}">
      <text>
        <r>
          <rPr>
            <b/>
            <sz val="9"/>
            <color indexed="81"/>
            <rFont val="Tahoma"/>
            <family val="2"/>
          </rPr>
          <t>Metric = I_FX_IR_I_AllOtherCurrPairs_NonBankFinInstSingapore_Spot_Amount_x000D_
Data Type = Bk_Number 19 - 9_x000D_
Bk_OtherCurrencies = Others</t>
        </r>
      </text>
    </comment>
    <comment ref="J80" authorId="0" shapeId="0" xr:uid="{00000000-0006-0000-3500-00003C080000}">
      <text>
        <r>
          <rPr>
            <b/>
            <sz val="9"/>
            <color indexed="81"/>
            <rFont val="Tahoma"/>
            <family val="2"/>
          </rPr>
          <t>Metric = I_FX_IR_I_AllOtherCurrPairs_NonBankFinInstSingapore_Forward_Amount_x000D_
Data Type = Bk_Number 19 - 9_x000D_
Bk_OtherCurrencies = Others</t>
        </r>
      </text>
    </comment>
    <comment ref="K80" authorId="0" shapeId="0" xr:uid="{00000000-0006-0000-3500-00003D080000}">
      <text>
        <r>
          <rPr>
            <b/>
            <sz val="9"/>
            <color indexed="81"/>
            <rFont val="Tahoma"/>
            <family val="2"/>
          </rPr>
          <t>Metric = I_FX_IR_I_AllOtherCurrPairs_NonBankFinInstSingapore_FxSwap_Amount_x000D_
Data Type = Bk_Number 19 - 9_x000D_
Bk_OtherCurrencies = Others</t>
        </r>
      </text>
    </comment>
    <comment ref="L80" authorId="0" shapeId="0" xr:uid="{00000000-0006-0000-3500-00003E080000}">
      <text>
        <r>
          <rPr>
            <b/>
            <sz val="9"/>
            <color indexed="81"/>
            <rFont val="Tahoma"/>
            <family val="2"/>
          </rPr>
          <t>Metric = I_FX_IR_I_AllOtherCurrPairs_NonBankFinInstSingapore_CurrencySwap_Amount_x000D_
Data Type = Bk_Number 19 - 9_x000D_
Bk_OtherCurrencies = Others</t>
        </r>
      </text>
    </comment>
    <comment ref="M80" authorId="0" shapeId="0" xr:uid="{00000000-0006-0000-3500-00003F080000}">
      <text>
        <r>
          <rPr>
            <b/>
            <sz val="9"/>
            <color indexed="81"/>
            <rFont val="Tahoma"/>
            <family val="2"/>
          </rPr>
          <t>Metric = I_FX_IR_I_AllOtherCurrPairs_NonBankFinInstSingapore_OTCOptions_Amount_x000D_
Data Type = Bk_Number 19 - 9_x000D_
Bk_OtherCurrencies = Others</t>
        </r>
      </text>
    </comment>
    <comment ref="N80" authorId="0" shapeId="0" xr:uid="{00000000-0006-0000-3500-000040080000}">
      <text>
        <r>
          <rPr>
            <b/>
            <sz val="9"/>
            <color indexed="81"/>
            <rFont val="Tahoma"/>
            <family val="2"/>
          </rPr>
          <t>Metric = I_FX_IR_I_AllOtherCurrPairs_NonBankFinInstSingapore_ExchTradeOptions_Amount_x000D_
Data Type = Bk_Number 19 - 9_x000D_
Bk_OtherCurrencies = Others</t>
        </r>
      </text>
    </comment>
    <comment ref="O80" authorId="0" shapeId="0" xr:uid="{00000000-0006-0000-3500-000041080000}">
      <text>
        <r>
          <rPr>
            <b/>
            <sz val="9"/>
            <color indexed="81"/>
            <rFont val="Tahoma"/>
            <family val="2"/>
          </rPr>
          <t>Metric = I_FX_IR_I_AllOtherCurrPairs_NonBankFinInstSingapore_CurrencyFutures_Amount_x000D_
Data Type = Bk_Number 19 - 9_x000D_
Bk_OtherCurrencies = Others</t>
        </r>
      </text>
    </comment>
    <comment ref="P80" authorId="0" shapeId="0" xr:uid="{00000000-0006-0000-3500-000042080000}">
      <text>
        <r>
          <rPr>
            <b/>
            <sz val="9"/>
            <color indexed="81"/>
            <rFont val="Tahoma"/>
            <family val="2"/>
          </rPr>
          <t>Metric = I_FX_IR_I_AllOtherCurrPairs_TotTrans_NonBankCustSingapore_Spot_Amount_x000D_
Data Type = Bk_Number 19 - 9_x000D_
Bk_OtherCurrencies = Others</t>
        </r>
      </text>
    </comment>
    <comment ref="Q80" authorId="0" shapeId="0" xr:uid="{00000000-0006-0000-3500-000043080000}">
      <text>
        <r>
          <rPr>
            <b/>
            <sz val="9"/>
            <color indexed="81"/>
            <rFont val="Tahoma"/>
            <family val="2"/>
          </rPr>
          <t>Metric = I_FX_IR_I_AllOtherCurrPairs_TotTrans_NonBankCustSingapore_Forward_Amount_x000D_
Data Type = Bk_Number 19 - 9_x000D_
Bk_OtherCurrencies = Others</t>
        </r>
      </text>
    </comment>
    <comment ref="R80" authorId="0" shapeId="0" xr:uid="{00000000-0006-0000-3500-000044080000}">
      <text>
        <r>
          <rPr>
            <b/>
            <sz val="9"/>
            <color indexed="81"/>
            <rFont val="Tahoma"/>
            <family val="2"/>
          </rPr>
          <t>Metric = I_FX_IR_I_AllOtherCurrPairs_TotTrans_NonBankCustSingapore_FxSwap_Amount_x000D_
Data Type = Bk_Number 19 - 9_x000D_
Bk_OtherCurrencies = Others</t>
        </r>
      </text>
    </comment>
    <comment ref="S80" authorId="0" shapeId="0" xr:uid="{00000000-0006-0000-3500-000045080000}">
      <text>
        <r>
          <rPr>
            <b/>
            <sz val="9"/>
            <color indexed="81"/>
            <rFont val="Tahoma"/>
            <family val="2"/>
          </rPr>
          <t>Metric = I_FX_IR_I_AllOtherCurrPairs_TotTrans_NonBankCustSingapore_CurrencySwap_Amount_x000D_
Data Type = Bk_Number 19 - 9_x000D_
Bk_OtherCurrencies = Others</t>
        </r>
      </text>
    </comment>
    <comment ref="T80" authorId="0" shapeId="0" xr:uid="{00000000-0006-0000-3500-000046080000}">
      <text>
        <r>
          <rPr>
            <b/>
            <sz val="9"/>
            <color indexed="81"/>
            <rFont val="Tahoma"/>
            <family val="2"/>
          </rPr>
          <t>Metric = I_FX_IR_I_AllOtherCurrPairs_TotTrans_NonBankCustSingapore_OTCOptions_Amount_x000D_
Data Type = Bk_Number 19 - 9_x000D_
Bk_OtherCurrencies = Others</t>
        </r>
      </text>
    </comment>
    <comment ref="U80" authorId="0" shapeId="0" xr:uid="{00000000-0006-0000-3500-000047080000}">
      <text>
        <r>
          <rPr>
            <b/>
            <sz val="9"/>
            <color indexed="81"/>
            <rFont val="Tahoma"/>
            <family val="2"/>
          </rPr>
          <t>Metric = I_FX_IR_I_AllOtherCurrPairs_TotTrans_NonBankCustSingapore_ExchTradeOptions_Amount_x000D_
Data Type = Bk_Number 19 - 9_x000D_
Bk_OtherCurrencies = Others</t>
        </r>
      </text>
    </comment>
    <comment ref="V80" authorId="0" shapeId="0" xr:uid="{00000000-0006-0000-3500-000048080000}">
      <text>
        <r>
          <rPr>
            <b/>
            <sz val="9"/>
            <color indexed="81"/>
            <rFont val="Tahoma"/>
            <family val="2"/>
          </rPr>
          <t>Metric = I_FX_IR_I_AllOtherCurrPairs_TotTrans_NonBankCustSingapore_CurrencyFutures_Amount_x000D_
Data Type = Bk_Number 19 - 9_x000D_
Bk_OtherCurrencies = Others</t>
        </r>
      </text>
    </comment>
    <comment ref="W80" authorId="0" shapeId="0" xr:uid="{00000000-0006-0000-3500-000049080000}">
      <text>
        <r>
          <rPr>
            <b/>
            <sz val="9"/>
            <color indexed="81"/>
            <rFont val="Tahoma"/>
            <family val="2"/>
          </rPr>
          <t>Metric = I_FX_IR_I_AllOtherCurrPairs_BankOutsSingapore_Spot_Amount_x000D_
Data Type = Bk_Number 19 - 9_x000D_
Bk_OtherCurrencies = Others</t>
        </r>
      </text>
    </comment>
    <comment ref="X80" authorId="0" shapeId="0" xr:uid="{00000000-0006-0000-3500-00004A080000}">
      <text>
        <r>
          <rPr>
            <b/>
            <sz val="9"/>
            <color indexed="81"/>
            <rFont val="Tahoma"/>
            <family val="2"/>
          </rPr>
          <t>Metric = I_FX_IR_I_AllOtherCurrPairs_BankOutsSingapore_Forward_Amount_x000D_
Data Type = Bk_Number 19 - 9_x000D_
Bk_OtherCurrencies = Others</t>
        </r>
      </text>
    </comment>
    <comment ref="Y80" authorId="0" shapeId="0" xr:uid="{00000000-0006-0000-3500-00004B080000}">
      <text>
        <r>
          <rPr>
            <b/>
            <sz val="9"/>
            <color indexed="81"/>
            <rFont val="Tahoma"/>
            <family val="2"/>
          </rPr>
          <t>Metric = I_FX_IR_I_AllOtherCurrPairs_BankOutsSingapore_FxSwap_Amount_x000D_
Data Type = Bk_Number 19 - 9_x000D_
Bk_OtherCurrencies = Others</t>
        </r>
      </text>
    </comment>
    <comment ref="Z80" authorId="0" shapeId="0" xr:uid="{00000000-0006-0000-3500-00004C080000}">
      <text>
        <r>
          <rPr>
            <b/>
            <sz val="9"/>
            <color indexed="81"/>
            <rFont val="Tahoma"/>
            <family val="2"/>
          </rPr>
          <t>Metric = I_FX_IR_I_AllOtherCurrPairs_BankOutsSingapore_CurrencySwap_Amount_x000D_
Data Type = Bk_Number 19 - 9_x000D_
Bk_OtherCurrencies = Others</t>
        </r>
      </text>
    </comment>
    <comment ref="AA80" authorId="0" shapeId="0" xr:uid="{00000000-0006-0000-3500-00004D080000}">
      <text>
        <r>
          <rPr>
            <b/>
            <sz val="9"/>
            <color indexed="81"/>
            <rFont val="Tahoma"/>
            <family val="2"/>
          </rPr>
          <t>Metric = I_FX_IR_I_AllOtherCurrPairs_BankOutsSingapore_OTCOptions_Amount_x000D_
Data Type = Bk_Number 19 - 9_x000D_
Bk_OtherCurrencies = Others</t>
        </r>
      </text>
    </comment>
    <comment ref="AB80" authorId="0" shapeId="0" xr:uid="{00000000-0006-0000-3500-00004E080000}">
      <text>
        <r>
          <rPr>
            <b/>
            <sz val="9"/>
            <color indexed="81"/>
            <rFont val="Tahoma"/>
            <family val="2"/>
          </rPr>
          <t>Metric = I_FX_IR_I_AllOtherCurrPairs_BankOutsSingapore_ExchTradeOptions_Amount_x000D_
Data Type = Bk_Number 19 - 9_x000D_
Bk_OtherCurrencies = Others</t>
        </r>
      </text>
    </comment>
    <comment ref="AC80" authorId="0" shapeId="0" xr:uid="{00000000-0006-0000-3500-00004F080000}">
      <text>
        <r>
          <rPr>
            <b/>
            <sz val="9"/>
            <color indexed="81"/>
            <rFont val="Tahoma"/>
            <family val="2"/>
          </rPr>
          <t>Metric = I_FX_IR_I_AllOtherCurrPairs_BankOutsSingapore_CurrencyFutures_Amount_x000D_
Data Type = Bk_Number 19 - 9_x000D_
Bk_OtherCurrencies = Others</t>
        </r>
      </text>
    </comment>
    <comment ref="AD80" authorId="0" shapeId="0" xr:uid="{00000000-0006-0000-3500-000050080000}">
      <text>
        <r>
          <rPr>
            <b/>
            <sz val="9"/>
            <color indexed="81"/>
            <rFont val="Tahoma"/>
            <family val="2"/>
          </rPr>
          <t>Metric = I_FX_IR_I_AllOtherCurrPairs_NonBankFinInstOutsSingapore_Spot_Amount_x000D_
Data Type = Bk_Number 19 - 9_x000D_
Bk_OtherCurrencies = Others</t>
        </r>
      </text>
    </comment>
    <comment ref="AE80" authorId="0" shapeId="0" xr:uid="{00000000-0006-0000-3500-000051080000}">
      <text>
        <r>
          <rPr>
            <b/>
            <sz val="9"/>
            <color indexed="81"/>
            <rFont val="Tahoma"/>
            <family val="2"/>
          </rPr>
          <t>Metric = I_FX_IR_I_AllOtherCurrPairs_NonBankFinInstOutsSingapore_Forward_Amount_x000D_
Data Type = Bk_Number 19 - 9_x000D_
Bk_OtherCurrencies = Others</t>
        </r>
      </text>
    </comment>
    <comment ref="AF80" authorId="0" shapeId="0" xr:uid="{00000000-0006-0000-3500-000052080000}">
      <text>
        <r>
          <rPr>
            <b/>
            <sz val="9"/>
            <color indexed="81"/>
            <rFont val="Tahoma"/>
            <family val="2"/>
          </rPr>
          <t>Metric = I_FX_IR_I_AllOtherCurrPairs_NonBankFinInstOutsSingapore_FxSwap_Amount_x000D_
Data Type = Bk_Number 19 - 9_x000D_
Bk_OtherCurrencies = Others</t>
        </r>
      </text>
    </comment>
    <comment ref="AG80" authorId="0" shapeId="0" xr:uid="{00000000-0006-0000-3500-000053080000}">
      <text>
        <r>
          <rPr>
            <b/>
            <sz val="9"/>
            <color indexed="81"/>
            <rFont val="Tahoma"/>
            <family val="2"/>
          </rPr>
          <t>Metric = I_FX_IR_I_AllOtherCurrPairs_NonBankFinInstOutsSingapore_CurrencySwap_Amount_x000D_
Data Type = Bk_Number 19 - 9_x000D_
Bk_OtherCurrencies = Others</t>
        </r>
      </text>
    </comment>
    <comment ref="AH80" authorId="0" shapeId="0" xr:uid="{00000000-0006-0000-3500-000054080000}">
      <text>
        <r>
          <rPr>
            <b/>
            <sz val="9"/>
            <color indexed="81"/>
            <rFont val="Tahoma"/>
            <family val="2"/>
          </rPr>
          <t>Metric = I_FX_IR_I_AllOtherCurrPairs_NonBankFinInstOutsSingapore_OTCOptions_Amount_x000D_
Data Type = Bk_Number 19 - 9_x000D_
Bk_OtherCurrencies = Others</t>
        </r>
      </text>
    </comment>
    <comment ref="AI80" authorId="0" shapeId="0" xr:uid="{00000000-0006-0000-3500-000055080000}">
      <text>
        <r>
          <rPr>
            <b/>
            <sz val="9"/>
            <color indexed="81"/>
            <rFont val="Tahoma"/>
            <family val="2"/>
          </rPr>
          <t>Metric = I_FX_IR_I_AllOtherCurrPairs_NonBankFinInstOutsSingapore_ExchTradeOptions_Amount_x000D_
Data Type = Bk_Number 19 - 9_x000D_
Bk_OtherCurrencies = Others</t>
        </r>
      </text>
    </comment>
    <comment ref="AJ80" authorId="0" shapeId="0" xr:uid="{00000000-0006-0000-3500-000056080000}">
      <text>
        <r>
          <rPr>
            <b/>
            <sz val="9"/>
            <color indexed="81"/>
            <rFont val="Tahoma"/>
            <family val="2"/>
          </rPr>
          <t>Metric = I_FX_IR_I_AllOtherCurrPairs_NonBankFinInstOutsSingapore_CurrencyFutures_Amount_x000D_
Data Type = Bk_Number 19 - 9_x000D_
Bk_OtherCurrencies = Others</t>
        </r>
      </text>
    </comment>
    <comment ref="AK80" authorId="0" shapeId="0" xr:uid="{00000000-0006-0000-3500-000057080000}">
      <text>
        <r>
          <rPr>
            <b/>
            <sz val="9"/>
            <color indexed="81"/>
            <rFont val="Tahoma"/>
            <family val="2"/>
          </rPr>
          <t>Metric = I_FX_IR_I_AllOtherCurrPairs_NonFinCustOutsSingapore_Spot_Amount_x000D_
Data Type = Bk_Number 19 - 9_x000D_
Bk_OtherCurrencies = Others</t>
        </r>
      </text>
    </comment>
    <comment ref="AL80" authorId="0" shapeId="0" xr:uid="{00000000-0006-0000-3500-000058080000}">
      <text>
        <r>
          <rPr>
            <b/>
            <sz val="9"/>
            <color indexed="81"/>
            <rFont val="Tahoma"/>
            <family val="2"/>
          </rPr>
          <t>Metric = I_FX_IR_I_AllOtherCurrPairs_NonFinCustOutsSingapore_Forward_Amount_x000D_
Data Type = Bk_Number 19 - 9_x000D_
Bk_OtherCurrencies = Others</t>
        </r>
      </text>
    </comment>
    <comment ref="AM80" authorId="0" shapeId="0" xr:uid="{00000000-0006-0000-3500-000059080000}">
      <text>
        <r>
          <rPr>
            <b/>
            <sz val="9"/>
            <color indexed="81"/>
            <rFont val="Tahoma"/>
            <family val="2"/>
          </rPr>
          <t>Metric = I_FX_IR_I_AllOtherCurrPairs_NonFinCustOutsSingapore_FxSwap_Amount_x000D_
Data Type = Bk_Number 19 - 9_x000D_
Bk_OtherCurrencies = Others</t>
        </r>
      </text>
    </comment>
    <comment ref="AN80" authorId="0" shapeId="0" xr:uid="{00000000-0006-0000-3500-00005A080000}">
      <text>
        <r>
          <rPr>
            <b/>
            <sz val="9"/>
            <color indexed="81"/>
            <rFont val="Tahoma"/>
            <family val="2"/>
          </rPr>
          <t>Metric = I_FX_IR_I_AllOtherCurrPairs_NonFinCustOutsSingapore_CurrencySwap_Amount_x000D_
Data Type = Bk_Number 19 - 9_x000D_
Bk_OtherCurrencies = Others</t>
        </r>
      </text>
    </comment>
    <comment ref="AO80" authorId="0" shapeId="0" xr:uid="{00000000-0006-0000-3500-00005B080000}">
      <text>
        <r>
          <rPr>
            <b/>
            <sz val="9"/>
            <color indexed="81"/>
            <rFont val="Tahoma"/>
            <family val="2"/>
          </rPr>
          <t>Metric = I_FX_IR_I_AllOtherCurrPairs_NonFinCustOutsSingapore_OTCOptions_Amount_x000D_
Data Type = Bk_Number 19 - 9_x000D_
Bk_OtherCurrencies = Others</t>
        </r>
      </text>
    </comment>
    <comment ref="AP80" authorId="0" shapeId="0" xr:uid="{00000000-0006-0000-3500-00005C080000}">
      <text>
        <r>
          <rPr>
            <b/>
            <sz val="9"/>
            <color indexed="81"/>
            <rFont val="Tahoma"/>
            <family val="2"/>
          </rPr>
          <t>Metric = I_FX_IR_I_AllOtherCurrPairs_NonFinCustOutsSingapore_ExchTradeOptions_Amount_x000D_
Data Type = Bk_Number 19 - 9_x000D_
Bk_OtherCurrencies = Others</t>
        </r>
      </text>
    </comment>
    <comment ref="AQ80" authorId="0" shapeId="0" xr:uid="{00000000-0006-0000-3500-00005D080000}">
      <text>
        <r>
          <rPr>
            <b/>
            <sz val="9"/>
            <color indexed="81"/>
            <rFont val="Tahoma"/>
            <family val="2"/>
          </rPr>
          <t>Metric = I_FX_IR_I_AllOtherCurrPairs_NonFinCustOutsSingapore_CurrencyFutures_Amount_x000D_
Data Type = Bk_Number 19 - 9_x000D_
Bk_OtherCurrencies = Others</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Adam Lynch</author>
  </authors>
  <commentList>
    <comment ref="B8" authorId="0" shapeId="0" xr:uid="{00000000-0006-0000-3600-000001000000}">
      <text>
        <r>
          <rPr>
            <b/>
            <sz val="9"/>
            <color indexed="81"/>
            <rFont val="Tahoma"/>
            <family val="2"/>
          </rPr>
          <t>Metric = I_FX_IR_II_BanksInSingapore_FowardRateAgree_Amount_x000D_
Data Type = Bk_Number 19 - 9_x000D_
Bk_Currency = USD</t>
        </r>
      </text>
    </comment>
    <comment ref="C8" authorId="0" shapeId="0" xr:uid="{00000000-0006-0000-3600-000002000000}">
      <text>
        <r>
          <rPr>
            <b/>
            <sz val="9"/>
            <color indexed="81"/>
            <rFont val="Tahoma"/>
            <family val="2"/>
          </rPr>
          <t>Metric = I_FX_IR_II_BanksInSingapore_OvernightIndexSwaps_Amount_x000D_
Data Type = Bk_Number 19 - 9_x000D_
Bk_Currency = USD</t>
        </r>
      </text>
    </comment>
    <comment ref="D8" authorId="0" shapeId="0" xr:uid="{00000000-0006-0000-3600-000003000000}">
      <text>
        <r>
          <rPr>
            <b/>
            <sz val="9"/>
            <color indexed="81"/>
            <rFont val="Tahoma"/>
            <family val="2"/>
          </rPr>
          <t>Metric = I_FX_IR_II_BanksInSingapore_OtherSwaps_Amount_x000D_
Data Type = Bk_Number 19 - 9_x000D_
Bk_Currency = USD</t>
        </r>
      </text>
    </comment>
    <comment ref="E8" authorId="0" shapeId="0" xr:uid="{00000000-0006-0000-3600-000004000000}">
      <text>
        <r>
          <rPr>
            <b/>
            <sz val="9"/>
            <color indexed="81"/>
            <rFont val="Tahoma"/>
            <family val="2"/>
          </rPr>
          <t>Metric = I_FX_IR_II_BanksInSingapore_OTCOptions_Amount_x000D_
Data Type = Bk_Number 19 - 9_x000D_
Bk_Currency = USD</t>
        </r>
      </text>
    </comment>
    <comment ref="F8" authorId="0" shapeId="0" xr:uid="{00000000-0006-0000-3600-000005000000}">
      <text>
        <r>
          <rPr>
            <b/>
            <sz val="9"/>
            <color indexed="81"/>
            <rFont val="Tahoma"/>
            <family val="2"/>
          </rPr>
          <t>Metric = I_FX_IR_II_NonBankFinInstitInSingapore_FowardRateAgree_Amount_x000D_
Data Type = Bk_Number 19 - 9_x000D_
Bk_Currency = USD</t>
        </r>
      </text>
    </comment>
    <comment ref="G8" authorId="0" shapeId="0" xr:uid="{00000000-0006-0000-3600-000006000000}">
      <text>
        <r>
          <rPr>
            <b/>
            <sz val="9"/>
            <color indexed="81"/>
            <rFont val="Tahoma"/>
            <family val="2"/>
          </rPr>
          <t>Metric = I_FX_IR_II_NonBankFinInstitInSingapore_OvernightIndexSwaps_Amount_x000D_
Data Type = Bk_Number 19 - 9_x000D_
Bk_Currency = USD</t>
        </r>
      </text>
    </comment>
    <comment ref="H8" authorId="0" shapeId="0" xr:uid="{00000000-0006-0000-3600-000007000000}">
      <text>
        <r>
          <rPr>
            <b/>
            <sz val="9"/>
            <color indexed="81"/>
            <rFont val="Tahoma"/>
            <family val="2"/>
          </rPr>
          <t>Metric = I_FX_IR_II_NonBankFinInstitInSingapore_OtherSwaps_Amount_x000D_
Data Type = Bk_Number 19 - 9_x000D_
Bk_Currency = USD</t>
        </r>
      </text>
    </comment>
    <comment ref="I8" authorId="0" shapeId="0" xr:uid="{00000000-0006-0000-3600-000008000000}">
      <text>
        <r>
          <rPr>
            <b/>
            <sz val="9"/>
            <color indexed="81"/>
            <rFont val="Tahoma"/>
            <family val="2"/>
          </rPr>
          <t>Metric = I_FX_IR_II_NonBankFinInstitInSingapore_OTCOptions_Amount_x000D_
Data Type = Bk_Number 19 - 9_x000D_
Bk_Currency = USD</t>
        </r>
      </text>
    </comment>
    <comment ref="J8" authorId="0" shapeId="0" xr:uid="{00000000-0006-0000-3600-000009000000}">
      <text>
        <r>
          <rPr>
            <b/>
            <sz val="9"/>
            <color indexed="81"/>
            <rFont val="Tahoma"/>
            <family val="2"/>
          </rPr>
          <t>Metric = I_FX_IR_II_NonFinCustomerInSingapore_FowardRateAgree_Amount_x000D_
Data Type = Bk_Number 19 - 9_x000D_
Bk_Currency = USD</t>
        </r>
      </text>
    </comment>
    <comment ref="K8" authorId="0" shapeId="0" xr:uid="{00000000-0006-0000-3600-00000A000000}">
      <text>
        <r>
          <rPr>
            <b/>
            <sz val="9"/>
            <color indexed="81"/>
            <rFont val="Tahoma"/>
            <family val="2"/>
          </rPr>
          <t>Metric = I_FX_IR_II_NonFinCustomerInSingapore_OvernightIndexSwaps_Amount_x000D_
Data Type = Bk_Number 19 - 9_x000D_
Bk_Currency = USD</t>
        </r>
      </text>
    </comment>
    <comment ref="L8" authorId="0" shapeId="0" xr:uid="{00000000-0006-0000-3600-00000B000000}">
      <text>
        <r>
          <rPr>
            <b/>
            <sz val="9"/>
            <color indexed="81"/>
            <rFont val="Tahoma"/>
            <family val="2"/>
          </rPr>
          <t>Metric = I_FX_IR_II_NonFinCustomerInSingapore_OtherSwaps_Amount_x000D_
Data Type = Bk_Number 19 - 9_x000D_
Bk_Currency = USD</t>
        </r>
      </text>
    </comment>
    <comment ref="M8" authorId="0" shapeId="0" xr:uid="{00000000-0006-0000-3600-00000C000000}">
      <text>
        <r>
          <rPr>
            <b/>
            <sz val="9"/>
            <color indexed="81"/>
            <rFont val="Tahoma"/>
            <family val="2"/>
          </rPr>
          <t>Metric = I_FX_IR_II_NonFinCustomerInSingapore_OTCOptions_Amount_x000D_
Data Type = Bk_Number 19 - 9_x000D_
Bk_Currency = USD</t>
        </r>
      </text>
    </comment>
    <comment ref="N8" authorId="0" shapeId="0" xr:uid="{00000000-0006-0000-3600-00000D000000}">
      <text>
        <r>
          <rPr>
            <b/>
            <sz val="9"/>
            <color indexed="81"/>
            <rFont val="Tahoma"/>
            <family val="2"/>
          </rPr>
          <t>Metric = I_FX_IR_II_BanksOutsideSingapore_FowardRateAgree_Amount_x000D_
Data Type = Bk_Number 19 - 9_x000D_
Bk_Currency = USD</t>
        </r>
      </text>
    </comment>
    <comment ref="O8" authorId="0" shapeId="0" xr:uid="{00000000-0006-0000-3600-00000E000000}">
      <text>
        <r>
          <rPr>
            <b/>
            <sz val="9"/>
            <color indexed="81"/>
            <rFont val="Tahoma"/>
            <family val="2"/>
          </rPr>
          <t>Metric = I_FX_IR_II_BanksOutsideSingapore_OvernightIndexSwaps_Amount_x000D_
Data Type = Bk_Number 19 - 9_x000D_
Bk_Currency = USD</t>
        </r>
      </text>
    </comment>
    <comment ref="P8" authorId="0" shapeId="0" xr:uid="{00000000-0006-0000-3600-00000F000000}">
      <text>
        <r>
          <rPr>
            <b/>
            <sz val="9"/>
            <color indexed="81"/>
            <rFont val="Tahoma"/>
            <family val="2"/>
          </rPr>
          <t>Metric = I_FX_IR_II_BanksOutsideSingapore_OtherSwaps_Amount_x000D_
Data Type = Bk_Number 19 - 9_x000D_
Bk_Currency = USD</t>
        </r>
      </text>
    </comment>
    <comment ref="Q8" authorId="0" shapeId="0" xr:uid="{00000000-0006-0000-3600-000010000000}">
      <text>
        <r>
          <rPr>
            <b/>
            <sz val="9"/>
            <color indexed="81"/>
            <rFont val="Tahoma"/>
            <family val="2"/>
          </rPr>
          <t>Metric = I_FX_IR_II_BanksOutsideSingapore_OTCOptions_Amount_x000D_
Data Type = Bk_Number 19 - 9_x000D_
Bk_Currency = USD</t>
        </r>
      </text>
    </comment>
    <comment ref="R8" authorId="0" shapeId="0" xr:uid="{00000000-0006-0000-3600-000011000000}">
      <text>
        <r>
          <rPr>
            <b/>
            <sz val="9"/>
            <color indexed="81"/>
            <rFont val="Tahoma"/>
            <family val="2"/>
          </rPr>
          <t>Metric = I_FX_IR_II_NonBankFinInstitOutsideSingapore_FowardRateAgree_Amount_x000D_
Data Type = Bk_Number 19 - 9_x000D_
Bk_Currency = USD</t>
        </r>
      </text>
    </comment>
    <comment ref="S8" authorId="0" shapeId="0" xr:uid="{00000000-0006-0000-3600-000012000000}">
      <text>
        <r>
          <rPr>
            <b/>
            <sz val="9"/>
            <color indexed="81"/>
            <rFont val="Tahoma"/>
            <family val="2"/>
          </rPr>
          <t>Metric = I_FX_IR_II_NonBankFinInstitOutsideSingapore_OvernightIndexSwaps_Amount_x000D_
Data Type = Bk_Number 19 - 9_x000D_
Bk_Currency = USD</t>
        </r>
      </text>
    </comment>
    <comment ref="T8" authorId="0" shapeId="0" xr:uid="{00000000-0006-0000-3600-000013000000}">
      <text>
        <r>
          <rPr>
            <b/>
            <sz val="9"/>
            <color indexed="81"/>
            <rFont val="Tahoma"/>
            <family val="2"/>
          </rPr>
          <t>Metric = I_FX_IR_II_NonBankFinInstitOutsideSingapore_OtherSwaps_Amount_x000D_
Data Type = Bk_Number 19 - 9_x000D_
Bk_Currency = USD</t>
        </r>
      </text>
    </comment>
    <comment ref="U8" authorId="0" shapeId="0" xr:uid="{00000000-0006-0000-3600-000014000000}">
      <text>
        <r>
          <rPr>
            <b/>
            <sz val="9"/>
            <color indexed="81"/>
            <rFont val="Tahoma"/>
            <family val="2"/>
          </rPr>
          <t>Metric = I_FX_IR_II_NonBankFinInstitOutsideSingapore_OTCOptions_Amount_x000D_
Data Type = Bk_Number 19 - 9_x000D_
Bk_Currency = USD</t>
        </r>
      </text>
    </comment>
    <comment ref="V8" authorId="0" shapeId="0" xr:uid="{00000000-0006-0000-3600-000015000000}">
      <text>
        <r>
          <rPr>
            <b/>
            <sz val="9"/>
            <color indexed="81"/>
            <rFont val="Tahoma"/>
            <family val="2"/>
          </rPr>
          <t>Metric = I_FX_IR_II_NonFinCustomersOutsideSingapore_FowardRateAgree_Amount_x000D_
Data Type = Bk_Number 19 - 9_x000D_
Bk_Currency = USD</t>
        </r>
      </text>
    </comment>
    <comment ref="W8" authorId="0" shapeId="0" xr:uid="{00000000-0006-0000-3600-000016000000}">
      <text>
        <r>
          <rPr>
            <b/>
            <sz val="9"/>
            <color indexed="81"/>
            <rFont val="Tahoma"/>
            <family val="2"/>
          </rPr>
          <t>Metric = I_FX_IR_II_NonFinCustomersOutsideSingapore_OvernightIndexSwaps_Amount_x000D_
Data Type = Bk_Number 19 - 9_x000D_
Bk_Currency = USD</t>
        </r>
      </text>
    </comment>
    <comment ref="X8" authorId="0" shapeId="0" xr:uid="{00000000-0006-0000-3600-000017000000}">
      <text>
        <r>
          <rPr>
            <b/>
            <sz val="9"/>
            <color indexed="81"/>
            <rFont val="Tahoma"/>
            <family val="2"/>
          </rPr>
          <t>Metric = I_FX_IR_II_NonFinCustomersOutsideSingapore_OtherSwaps_Amount_x000D_
Data Type = Bk_Number 19 - 9_x000D_
Bk_Currency = USD</t>
        </r>
      </text>
    </comment>
    <comment ref="Y8" authorId="0" shapeId="0" xr:uid="{00000000-0006-0000-3600-000018000000}">
      <text>
        <r>
          <rPr>
            <b/>
            <sz val="9"/>
            <color indexed="81"/>
            <rFont val="Tahoma"/>
            <family val="2"/>
          </rPr>
          <t>Metric = I_FX_IR_II_NonFinCustomersOutsideSingapore_OTCOptions_Amount_x000D_
Data Type = Bk_Number 19 - 9_x000D_
Bk_Currency = USD</t>
        </r>
      </text>
    </comment>
    <comment ref="B9" authorId="0" shapeId="0" xr:uid="{00000000-0006-0000-3600-000019000000}">
      <text>
        <r>
          <rPr>
            <b/>
            <sz val="9"/>
            <color indexed="81"/>
            <rFont val="Tahoma"/>
            <family val="2"/>
          </rPr>
          <t>Metric = I_FX_IR_II_BanksInSingapore_FowardRateAgree_Amount_x000D_
Data Type = Bk_Number 19 - 9_x000D_
Bk_Currency = SGD</t>
        </r>
      </text>
    </comment>
    <comment ref="C9" authorId="0" shapeId="0" xr:uid="{00000000-0006-0000-3600-00001A000000}">
      <text>
        <r>
          <rPr>
            <b/>
            <sz val="9"/>
            <color indexed="81"/>
            <rFont val="Tahoma"/>
            <family val="2"/>
          </rPr>
          <t>Metric = I_FX_IR_II_BanksInSingapore_OvernightIndexSwaps_Amount_x000D_
Data Type = Bk_Number 19 - 9_x000D_
Bk_Currency = SGD</t>
        </r>
      </text>
    </comment>
    <comment ref="D9" authorId="0" shapeId="0" xr:uid="{00000000-0006-0000-3600-00001B000000}">
      <text>
        <r>
          <rPr>
            <b/>
            <sz val="9"/>
            <color indexed="81"/>
            <rFont val="Tahoma"/>
            <family val="2"/>
          </rPr>
          <t>Metric = I_FX_IR_II_BanksInSingapore_OtherSwaps_Amount_x000D_
Data Type = Bk_Number 19 - 9_x000D_
Bk_Currency = SGD</t>
        </r>
      </text>
    </comment>
    <comment ref="E9" authorId="0" shapeId="0" xr:uid="{00000000-0006-0000-3600-00001C000000}">
      <text>
        <r>
          <rPr>
            <b/>
            <sz val="9"/>
            <color indexed="81"/>
            <rFont val="Tahoma"/>
            <family val="2"/>
          </rPr>
          <t>Metric = I_FX_IR_II_BanksInSingapore_OTCOptions_Amount_x000D_
Data Type = Bk_Number 19 - 9_x000D_
Bk_Currency = SGD</t>
        </r>
      </text>
    </comment>
    <comment ref="F9" authorId="0" shapeId="0" xr:uid="{00000000-0006-0000-3600-00001D000000}">
      <text>
        <r>
          <rPr>
            <b/>
            <sz val="9"/>
            <color indexed="81"/>
            <rFont val="Tahoma"/>
            <family val="2"/>
          </rPr>
          <t>Metric = I_FX_IR_II_NonBankFinInstitInSingapore_FowardRateAgree_Amount_x000D_
Data Type = Bk_Number 19 - 9_x000D_
Bk_Currency = SGD</t>
        </r>
      </text>
    </comment>
    <comment ref="G9" authorId="0" shapeId="0" xr:uid="{00000000-0006-0000-3600-00001E000000}">
      <text>
        <r>
          <rPr>
            <b/>
            <sz val="9"/>
            <color indexed="81"/>
            <rFont val="Tahoma"/>
            <family val="2"/>
          </rPr>
          <t>Metric = I_FX_IR_II_NonBankFinInstitInSingapore_OvernightIndexSwaps_Amount_x000D_
Data Type = Bk_Number 19 - 9_x000D_
Bk_Currency = SGD</t>
        </r>
      </text>
    </comment>
    <comment ref="H9" authorId="0" shapeId="0" xr:uid="{00000000-0006-0000-3600-00001F000000}">
      <text>
        <r>
          <rPr>
            <b/>
            <sz val="9"/>
            <color indexed="81"/>
            <rFont val="Tahoma"/>
            <family val="2"/>
          </rPr>
          <t>Metric = I_FX_IR_II_NonBankFinInstitInSingapore_OtherSwaps_Amount_x000D_
Data Type = Bk_Number 19 - 9_x000D_
Bk_Currency = SGD</t>
        </r>
      </text>
    </comment>
    <comment ref="I9" authorId="0" shapeId="0" xr:uid="{00000000-0006-0000-3600-000020000000}">
      <text>
        <r>
          <rPr>
            <b/>
            <sz val="9"/>
            <color indexed="81"/>
            <rFont val="Tahoma"/>
            <family val="2"/>
          </rPr>
          <t>Metric = I_FX_IR_II_NonBankFinInstitInSingapore_OTCOptions_Amount_x000D_
Data Type = Bk_Number 19 - 9_x000D_
Bk_Currency = SGD</t>
        </r>
      </text>
    </comment>
    <comment ref="J9" authorId="0" shapeId="0" xr:uid="{00000000-0006-0000-3600-000021000000}">
      <text>
        <r>
          <rPr>
            <b/>
            <sz val="9"/>
            <color indexed="81"/>
            <rFont val="Tahoma"/>
            <family val="2"/>
          </rPr>
          <t>Metric = I_FX_IR_II_NonFinCustomerInSingapore_FowardRateAgree_Amount_x000D_
Data Type = Bk_Number 19 - 9_x000D_
Bk_Currency = SGD</t>
        </r>
      </text>
    </comment>
    <comment ref="K9" authorId="0" shapeId="0" xr:uid="{00000000-0006-0000-3600-000022000000}">
      <text>
        <r>
          <rPr>
            <b/>
            <sz val="9"/>
            <color indexed="81"/>
            <rFont val="Tahoma"/>
            <family val="2"/>
          </rPr>
          <t>Metric = I_FX_IR_II_NonFinCustomerInSingapore_OvernightIndexSwaps_Amount_x000D_
Data Type = Bk_Number 19 - 9_x000D_
Bk_Currency = SGD</t>
        </r>
      </text>
    </comment>
    <comment ref="L9" authorId="0" shapeId="0" xr:uid="{00000000-0006-0000-3600-000023000000}">
      <text>
        <r>
          <rPr>
            <b/>
            <sz val="9"/>
            <color indexed="81"/>
            <rFont val="Tahoma"/>
            <family val="2"/>
          </rPr>
          <t>Metric = I_FX_IR_II_NonFinCustomerInSingapore_OtherSwaps_Amount_x000D_
Data Type = Bk_Number 19 - 9_x000D_
Bk_Currency = SGD</t>
        </r>
      </text>
    </comment>
    <comment ref="M9" authorId="0" shapeId="0" xr:uid="{00000000-0006-0000-3600-000024000000}">
      <text>
        <r>
          <rPr>
            <b/>
            <sz val="9"/>
            <color indexed="81"/>
            <rFont val="Tahoma"/>
            <family val="2"/>
          </rPr>
          <t>Metric = I_FX_IR_II_NonFinCustomerInSingapore_OTCOptions_Amount_x000D_
Data Type = Bk_Number 19 - 9_x000D_
Bk_Currency = SGD</t>
        </r>
      </text>
    </comment>
    <comment ref="N9" authorId="0" shapeId="0" xr:uid="{00000000-0006-0000-3600-000025000000}">
      <text>
        <r>
          <rPr>
            <b/>
            <sz val="9"/>
            <color indexed="81"/>
            <rFont val="Tahoma"/>
            <family val="2"/>
          </rPr>
          <t>Metric = I_FX_IR_II_BanksOutsideSingapore_FowardRateAgree_Amount_x000D_
Data Type = Bk_Number 19 - 9_x000D_
Bk_Currency = SGD</t>
        </r>
      </text>
    </comment>
    <comment ref="O9" authorId="0" shapeId="0" xr:uid="{00000000-0006-0000-3600-000026000000}">
      <text>
        <r>
          <rPr>
            <b/>
            <sz val="9"/>
            <color indexed="81"/>
            <rFont val="Tahoma"/>
            <family val="2"/>
          </rPr>
          <t>Metric = I_FX_IR_II_BanksOutsideSingapore_OvernightIndexSwaps_Amount_x000D_
Data Type = Bk_Number 19 - 9_x000D_
Bk_Currency = SGD</t>
        </r>
      </text>
    </comment>
    <comment ref="P9" authorId="0" shapeId="0" xr:uid="{00000000-0006-0000-3600-000027000000}">
      <text>
        <r>
          <rPr>
            <b/>
            <sz val="9"/>
            <color indexed="81"/>
            <rFont val="Tahoma"/>
            <family val="2"/>
          </rPr>
          <t>Metric = I_FX_IR_II_BanksOutsideSingapore_OtherSwaps_Amount_x000D_
Data Type = Bk_Number 19 - 9_x000D_
Bk_Currency = SGD</t>
        </r>
      </text>
    </comment>
    <comment ref="Q9" authorId="0" shapeId="0" xr:uid="{00000000-0006-0000-3600-000028000000}">
      <text>
        <r>
          <rPr>
            <b/>
            <sz val="9"/>
            <color indexed="81"/>
            <rFont val="Tahoma"/>
            <family val="2"/>
          </rPr>
          <t>Metric = I_FX_IR_II_BanksOutsideSingapore_OTCOptions_Amount_x000D_
Data Type = Bk_Number 19 - 9_x000D_
Bk_Currency = SGD</t>
        </r>
      </text>
    </comment>
    <comment ref="R9" authorId="0" shapeId="0" xr:uid="{00000000-0006-0000-3600-000029000000}">
      <text>
        <r>
          <rPr>
            <b/>
            <sz val="9"/>
            <color indexed="81"/>
            <rFont val="Tahoma"/>
            <family val="2"/>
          </rPr>
          <t>Metric = I_FX_IR_II_NonBankFinInstitOutsideSingapore_FowardRateAgree_Amount_x000D_
Data Type = Bk_Number 19 - 9_x000D_
Bk_Currency = SGD</t>
        </r>
      </text>
    </comment>
    <comment ref="S9" authorId="0" shapeId="0" xr:uid="{00000000-0006-0000-3600-00002A000000}">
      <text>
        <r>
          <rPr>
            <b/>
            <sz val="9"/>
            <color indexed="81"/>
            <rFont val="Tahoma"/>
            <family val="2"/>
          </rPr>
          <t>Metric = I_FX_IR_II_NonBankFinInstitOutsideSingapore_OvernightIndexSwaps_Amount_x000D_
Data Type = Bk_Number 19 - 9_x000D_
Bk_Currency = SGD</t>
        </r>
      </text>
    </comment>
    <comment ref="T9" authorId="0" shapeId="0" xr:uid="{00000000-0006-0000-3600-00002B000000}">
      <text>
        <r>
          <rPr>
            <b/>
            <sz val="9"/>
            <color indexed="81"/>
            <rFont val="Tahoma"/>
            <family val="2"/>
          </rPr>
          <t>Metric = I_FX_IR_II_NonBankFinInstitOutsideSingapore_OtherSwaps_Amount_x000D_
Data Type = Bk_Number 19 - 9_x000D_
Bk_Currency = SGD</t>
        </r>
      </text>
    </comment>
    <comment ref="U9" authorId="0" shapeId="0" xr:uid="{00000000-0006-0000-3600-00002C000000}">
      <text>
        <r>
          <rPr>
            <b/>
            <sz val="9"/>
            <color indexed="81"/>
            <rFont val="Tahoma"/>
            <family val="2"/>
          </rPr>
          <t>Metric = I_FX_IR_II_NonBankFinInstitOutsideSingapore_OTCOptions_Amount_x000D_
Data Type = Bk_Number 19 - 9_x000D_
Bk_Currency = SGD</t>
        </r>
      </text>
    </comment>
    <comment ref="V9" authorId="0" shapeId="0" xr:uid="{00000000-0006-0000-3600-00002D000000}">
      <text>
        <r>
          <rPr>
            <b/>
            <sz val="9"/>
            <color indexed="81"/>
            <rFont val="Tahoma"/>
            <family val="2"/>
          </rPr>
          <t>Metric = I_FX_IR_II_NonFinCustomersOutsideSingapore_FowardRateAgree_Amount_x000D_
Data Type = Bk_Number 19 - 9_x000D_
Bk_Currency = SGD</t>
        </r>
      </text>
    </comment>
    <comment ref="W9" authorId="0" shapeId="0" xr:uid="{00000000-0006-0000-3600-00002E000000}">
      <text>
        <r>
          <rPr>
            <b/>
            <sz val="9"/>
            <color indexed="81"/>
            <rFont val="Tahoma"/>
            <family val="2"/>
          </rPr>
          <t>Metric = I_FX_IR_II_NonFinCustomersOutsideSingapore_OvernightIndexSwaps_Amount_x000D_
Data Type = Bk_Number 19 - 9_x000D_
Bk_Currency = SGD</t>
        </r>
      </text>
    </comment>
    <comment ref="X9" authorId="0" shapeId="0" xr:uid="{00000000-0006-0000-3600-00002F000000}">
      <text>
        <r>
          <rPr>
            <b/>
            <sz val="9"/>
            <color indexed="81"/>
            <rFont val="Tahoma"/>
            <family val="2"/>
          </rPr>
          <t>Metric = I_FX_IR_II_NonFinCustomersOutsideSingapore_OtherSwaps_Amount_x000D_
Data Type = Bk_Number 19 - 9_x000D_
Bk_Currency = SGD</t>
        </r>
      </text>
    </comment>
    <comment ref="Y9" authorId="0" shapeId="0" xr:uid="{00000000-0006-0000-3600-000030000000}">
      <text>
        <r>
          <rPr>
            <b/>
            <sz val="9"/>
            <color indexed="81"/>
            <rFont val="Tahoma"/>
            <family val="2"/>
          </rPr>
          <t>Metric = I_FX_IR_II_NonFinCustomersOutsideSingapore_OTCOptions_Amount_x000D_
Data Type = Bk_Number 19 - 9_x000D_
Bk_Currency = SGD</t>
        </r>
      </text>
    </comment>
    <comment ref="B10" authorId="0" shapeId="0" xr:uid="{00000000-0006-0000-3600-000031000000}">
      <text>
        <r>
          <rPr>
            <b/>
            <sz val="9"/>
            <color indexed="81"/>
            <rFont val="Tahoma"/>
            <family val="2"/>
          </rPr>
          <t>Metric = I_FX_IR_II_BanksInSingapore_FowardRateAgree_Amount_x000D_
Data Type = Bk_Number 19 - 9_x000D_
Bk_Currency = EUR</t>
        </r>
      </text>
    </comment>
    <comment ref="C10" authorId="0" shapeId="0" xr:uid="{00000000-0006-0000-3600-000032000000}">
      <text>
        <r>
          <rPr>
            <b/>
            <sz val="9"/>
            <color indexed="81"/>
            <rFont val="Tahoma"/>
            <family val="2"/>
          </rPr>
          <t>Metric = I_FX_IR_II_BanksInSingapore_OvernightIndexSwaps_Amount_x000D_
Data Type = Bk_Number 19 - 9_x000D_
Bk_Currency = EUR</t>
        </r>
      </text>
    </comment>
    <comment ref="D10" authorId="0" shapeId="0" xr:uid="{00000000-0006-0000-3600-000033000000}">
      <text>
        <r>
          <rPr>
            <b/>
            <sz val="9"/>
            <color indexed="81"/>
            <rFont val="Tahoma"/>
            <family val="2"/>
          </rPr>
          <t>Metric = I_FX_IR_II_BanksInSingapore_OtherSwaps_Amount_x000D_
Data Type = Bk_Number 19 - 9_x000D_
Bk_Currency = EUR</t>
        </r>
      </text>
    </comment>
    <comment ref="E10" authorId="0" shapeId="0" xr:uid="{00000000-0006-0000-3600-000034000000}">
      <text>
        <r>
          <rPr>
            <b/>
            <sz val="9"/>
            <color indexed="81"/>
            <rFont val="Tahoma"/>
            <family val="2"/>
          </rPr>
          <t>Metric = I_FX_IR_II_BanksInSingapore_OTCOptions_Amount_x000D_
Data Type = Bk_Number 19 - 9_x000D_
Bk_Currency = EUR</t>
        </r>
      </text>
    </comment>
    <comment ref="F10" authorId="0" shapeId="0" xr:uid="{00000000-0006-0000-3600-000035000000}">
      <text>
        <r>
          <rPr>
            <b/>
            <sz val="9"/>
            <color indexed="81"/>
            <rFont val="Tahoma"/>
            <family val="2"/>
          </rPr>
          <t>Metric = I_FX_IR_II_NonBankFinInstitInSingapore_FowardRateAgree_Amount_x000D_
Data Type = Bk_Number 19 - 9_x000D_
Bk_Currency = EUR</t>
        </r>
      </text>
    </comment>
    <comment ref="G10" authorId="0" shapeId="0" xr:uid="{00000000-0006-0000-3600-000036000000}">
      <text>
        <r>
          <rPr>
            <b/>
            <sz val="9"/>
            <color indexed="81"/>
            <rFont val="Tahoma"/>
            <family val="2"/>
          </rPr>
          <t>Metric = I_FX_IR_II_NonBankFinInstitInSingapore_OvernightIndexSwaps_Amount_x000D_
Data Type = Bk_Number 19 - 9_x000D_
Bk_Currency = EUR</t>
        </r>
      </text>
    </comment>
    <comment ref="H10" authorId="0" shapeId="0" xr:uid="{00000000-0006-0000-3600-000037000000}">
      <text>
        <r>
          <rPr>
            <b/>
            <sz val="9"/>
            <color indexed="81"/>
            <rFont val="Tahoma"/>
            <family val="2"/>
          </rPr>
          <t>Metric = I_FX_IR_II_NonBankFinInstitInSingapore_OtherSwaps_Amount_x000D_
Data Type = Bk_Number 19 - 9_x000D_
Bk_Currency = EUR</t>
        </r>
      </text>
    </comment>
    <comment ref="I10" authorId="0" shapeId="0" xr:uid="{00000000-0006-0000-3600-000038000000}">
      <text>
        <r>
          <rPr>
            <b/>
            <sz val="9"/>
            <color indexed="81"/>
            <rFont val="Tahoma"/>
            <family val="2"/>
          </rPr>
          <t>Metric = I_FX_IR_II_NonBankFinInstitInSingapore_OTCOptions_Amount_x000D_
Data Type = Bk_Number 19 - 9_x000D_
Bk_Currency = EUR</t>
        </r>
      </text>
    </comment>
    <comment ref="J10" authorId="0" shapeId="0" xr:uid="{00000000-0006-0000-3600-000039000000}">
      <text>
        <r>
          <rPr>
            <b/>
            <sz val="9"/>
            <color indexed="81"/>
            <rFont val="Tahoma"/>
            <family val="2"/>
          </rPr>
          <t>Metric = I_FX_IR_II_NonFinCustomerInSingapore_FowardRateAgree_Amount_x000D_
Data Type = Bk_Number 19 - 9_x000D_
Bk_Currency = EUR</t>
        </r>
      </text>
    </comment>
    <comment ref="K10" authorId="0" shapeId="0" xr:uid="{00000000-0006-0000-3600-00003A000000}">
      <text>
        <r>
          <rPr>
            <b/>
            <sz val="9"/>
            <color indexed="81"/>
            <rFont val="Tahoma"/>
            <family val="2"/>
          </rPr>
          <t>Metric = I_FX_IR_II_NonFinCustomerInSingapore_OvernightIndexSwaps_Amount_x000D_
Data Type = Bk_Number 19 - 9_x000D_
Bk_Currency = EUR</t>
        </r>
      </text>
    </comment>
    <comment ref="L10" authorId="0" shapeId="0" xr:uid="{00000000-0006-0000-3600-00003B000000}">
      <text>
        <r>
          <rPr>
            <b/>
            <sz val="9"/>
            <color indexed="81"/>
            <rFont val="Tahoma"/>
            <family val="2"/>
          </rPr>
          <t>Metric = I_FX_IR_II_NonFinCustomerInSingapore_OtherSwaps_Amount_x000D_
Data Type = Bk_Number 19 - 9_x000D_
Bk_Currency = EUR</t>
        </r>
      </text>
    </comment>
    <comment ref="M10" authorId="0" shapeId="0" xr:uid="{00000000-0006-0000-3600-00003C000000}">
      <text>
        <r>
          <rPr>
            <b/>
            <sz val="9"/>
            <color indexed="81"/>
            <rFont val="Tahoma"/>
            <family val="2"/>
          </rPr>
          <t>Metric = I_FX_IR_II_NonFinCustomerInSingapore_OTCOptions_Amount_x000D_
Data Type = Bk_Number 19 - 9_x000D_
Bk_Currency = EUR</t>
        </r>
      </text>
    </comment>
    <comment ref="N10" authorId="0" shapeId="0" xr:uid="{00000000-0006-0000-3600-00003D000000}">
      <text>
        <r>
          <rPr>
            <b/>
            <sz val="9"/>
            <color indexed="81"/>
            <rFont val="Tahoma"/>
            <family val="2"/>
          </rPr>
          <t>Metric = I_FX_IR_II_BanksOutsideSingapore_FowardRateAgree_Amount_x000D_
Data Type = Bk_Number 19 - 9_x000D_
Bk_Currency = EUR</t>
        </r>
      </text>
    </comment>
    <comment ref="O10" authorId="0" shapeId="0" xr:uid="{00000000-0006-0000-3600-00003E000000}">
      <text>
        <r>
          <rPr>
            <b/>
            <sz val="9"/>
            <color indexed="81"/>
            <rFont val="Tahoma"/>
            <family val="2"/>
          </rPr>
          <t>Metric = I_FX_IR_II_BanksOutsideSingapore_OvernightIndexSwaps_Amount_x000D_
Data Type = Bk_Number 19 - 9_x000D_
Bk_Currency = EUR</t>
        </r>
      </text>
    </comment>
    <comment ref="P10" authorId="0" shapeId="0" xr:uid="{00000000-0006-0000-3600-00003F000000}">
      <text>
        <r>
          <rPr>
            <b/>
            <sz val="9"/>
            <color indexed="81"/>
            <rFont val="Tahoma"/>
            <family val="2"/>
          </rPr>
          <t>Metric = I_FX_IR_II_BanksOutsideSingapore_OtherSwaps_Amount_x000D_
Data Type = Bk_Number 19 - 9_x000D_
Bk_Currency = EUR</t>
        </r>
      </text>
    </comment>
    <comment ref="Q10" authorId="0" shapeId="0" xr:uid="{00000000-0006-0000-3600-000040000000}">
      <text>
        <r>
          <rPr>
            <b/>
            <sz val="9"/>
            <color indexed="81"/>
            <rFont val="Tahoma"/>
            <family val="2"/>
          </rPr>
          <t>Metric = I_FX_IR_II_BanksOutsideSingapore_OTCOptions_Amount_x000D_
Data Type = Bk_Number 19 - 9_x000D_
Bk_Currency = EUR</t>
        </r>
      </text>
    </comment>
    <comment ref="R10" authorId="0" shapeId="0" xr:uid="{00000000-0006-0000-3600-000041000000}">
      <text>
        <r>
          <rPr>
            <b/>
            <sz val="9"/>
            <color indexed="81"/>
            <rFont val="Tahoma"/>
            <family val="2"/>
          </rPr>
          <t>Metric = I_FX_IR_II_NonBankFinInstitOutsideSingapore_FowardRateAgree_Amount_x000D_
Data Type = Bk_Number 19 - 9_x000D_
Bk_Currency = EUR</t>
        </r>
      </text>
    </comment>
    <comment ref="S10" authorId="0" shapeId="0" xr:uid="{00000000-0006-0000-3600-000042000000}">
      <text>
        <r>
          <rPr>
            <b/>
            <sz val="9"/>
            <color indexed="81"/>
            <rFont val="Tahoma"/>
            <family val="2"/>
          </rPr>
          <t>Metric = I_FX_IR_II_NonBankFinInstitOutsideSingapore_OvernightIndexSwaps_Amount_x000D_
Data Type = Bk_Number 19 - 9_x000D_
Bk_Currency = EUR</t>
        </r>
      </text>
    </comment>
    <comment ref="T10" authorId="0" shapeId="0" xr:uid="{00000000-0006-0000-3600-000043000000}">
      <text>
        <r>
          <rPr>
            <b/>
            <sz val="9"/>
            <color indexed="81"/>
            <rFont val="Tahoma"/>
            <family val="2"/>
          </rPr>
          <t>Metric = I_FX_IR_II_NonBankFinInstitOutsideSingapore_OtherSwaps_Amount_x000D_
Data Type = Bk_Number 19 - 9_x000D_
Bk_Currency = EUR</t>
        </r>
      </text>
    </comment>
    <comment ref="U10" authorId="0" shapeId="0" xr:uid="{00000000-0006-0000-3600-000044000000}">
      <text>
        <r>
          <rPr>
            <b/>
            <sz val="9"/>
            <color indexed="81"/>
            <rFont val="Tahoma"/>
            <family val="2"/>
          </rPr>
          <t>Metric = I_FX_IR_II_NonBankFinInstitOutsideSingapore_OTCOptions_Amount_x000D_
Data Type = Bk_Number 19 - 9_x000D_
Bk_Currency = EUR</t>
        </r>
      </text>
    </comment>
    <comment ref="V10" authorId="0" shapeId="0" xr:uid="{00000000-0006-0000-3600-000045000000}">
      <text>
        <r>
          <rPr>
            <b/>
            <sz val="9"/>
            <color indexed="81"/>
            <rFont val="Tahoma"/>
            <family val="2"/>
          </rPr>
          <t>Metric = I_FX_IR_II_NonFinCustomersOutsideSingapore_FowardRateAgree_Amount_x000D_
Data Type = Bk_Number 19 - 9_x000D_
Bk_Currency = EUR</t>
        </r>
      </text>
    </comment>
    <comment ref="W10" authorId="0" shapeId="0" xr:uid="{00000000-0006-0000-3600-000046000000}">
      <text>
        <r>
          <rPr>
            <b/>
            <sz val="9"/>
            <color indexed="81"/>
            <rFont val="Tahoma"/>
            <family val="2"/>
          </rPr>
          <t>Metric = I_FX_IR_II_NonFinCustomersOutsideSingapore_OvernightIndexSwaps_Amount_x000D_
Data Type = Bk_Number 19 - 9_x000D_
Bk_Currency = EUR</t>
        </r>
      </text>
    </comment>
    <comment ref="X10" authorId="0" shapeId="0" xr:uid="{00000000-0006-0000-3600-000047000000}">
      <text>
        <r>
          <rPr>
            <b/>
            <sz val="9"/>
            <color indexed="81"/>
            <rFont val="Tahoma"/>
            <family val="2"/>
          </rPr>
          <t>Metric = I_FX_IR_II_NonFinCustomersOutsideSingapore_OtherSwaps_Amount_x000D_
Data Type = Bk_Number 19 - 9_x000D_
Bk_Currency = EUR</t>
        </r>
      </text>
    </comment>
    <comment ref="Y10" authorId="0" shapeId="0" xr:uid="{00000000-0006-0000-3600-000048000000}">
      <text>
        <r>
          <rPr>
            <b/>
            <sz val="9"/>
            <color indexed="81"/>
            <rFont val="Tahoma"/>
            <family val="2"/>
          </rPr>
          <t>Metric = I_FX_IR_II_NonFinCustomersOutsideSingapore_OTCOptions_Amount_x000D_
Data Type = Bk_Number 19 - 9_x000D_
Bk_Currency = EUR</t>
        </r>
      </text>
    </comment>
    <comment ref="B11" authorId="0" shapeId="0" xr:uid="{00000000-0006-0000-3600-000049000000}">
      <text>
        <r>
          <rPr>
            <b/>
            <sz val="9"/>
            <color indexed="81"/>
            <rFont val="Tahoma"/>
            <family val="2"/>
          </rPr>
          <t>Metric = I_FX_IR_II_BanksInSingapore_FowardRateAgree_Amount_x000D_
Data Type = Bk_Number 19 - 9_x000D_
Bk_Currency = JPY</t>
        </r>
      </text>
    </comment>
    <comment ref="C11" authorId="0" shapeId="0" xr:uid="{00000000-0006-0000-3600-00004A000000}">
      <text>
        <r>
          <rPr>
            <b/>
            <sz val="9"/>
            <color indexed="81"/>
            <rFont val="Tahoma"/>
            <family val="2"/>
          </rPr>
          <t>Metric = I_FX_IR_II_BanksInSingapore_OvernightIndexSwaps_Amount_x000D_
Data Type = Bk_Number 19 - 9_x000D_
Bk_Currency = JPY</t>
        </r>
      </text>
    </comment>
    <comment ref="D11" authorId="0" shapeId="0" xr:uid="{00000000-0006-0000-3600-00004B000000}">
      <text>
        <r>
          <rPr>
            <b/>
            <sz val="9"/>
            <color indexed="81"/>
            <rFont val="Tahoma"/>
            <family val="2"/>
          </rPr>
          <t>Metric = I_FX_IR_II_BanksInSingapore_OtherSwaps_Amount_x000D_
Data Type = Bk_Number 19 - 9_x000D_
Bk_Currency = JPY</t>
        </r>
      </text>
    </comment>
    <comment ref="E11" authorId="0" shapeId="0" xr:uid="{00000000-0006-0000-3600-00004C000000}">
      <text>
        <r>
          <rPr>
            <b/>
            <sz val="9"/>
            <color indexed="81"/>
            <rFont val="Tahoma"/>
            <family val="2"/>
          </rPr>
          <t>Metric = I_FX_IR_II_BanksInSingapore_OTCOptions_Amount_x000D_
Data Type = Bk_Number 19 - 9_x000D_
Bk_Currency = JPY</t>
        </r>
      </text>
    </comment>
    <comment ref="F11" authorId="0" shapeId="0" xr:uid="{00000000-0006-0000-3600-00004D000000}">
      <text>
        <r>
          <rPr>
            <b/>
            <sz val="9"/>
            <color indexed="81"/>
            <rFont val="Tahoma"/>
            <family val="2"/>
          </rPr>
          <t>Metric = I_FX_IR_II_NonBankFinInstitInSingapore_FowardRateAgree_Amount_x000D_
Data Type = Bk_Number 19 - 9_x000D_
Bk_Currency = JPY</t>
        </r>
      </text>
    </comment>
    <comment ref="G11" authorId="0" shapeId="0" xr:uid="{00000000-0006-0000-3600-00004E000000}">
      <text>
        <r>
          <rPr>
            <b/>
            <sz val="9"/>
            <color indexed="81"/>
            <rFont val="Tahoma"/>
            <family val="2"/>
          </rPr>
          <t>Metric = I_FX_IR_II_NonBankFinInstitInSingapore_OvernightIndexSwaps_Amount_x000D_
Data Type = Bk_Number 19 - 9_x000D_
Bk_Currency = JPY</t>
        </r>
      </text>
    </comment>
    <comment ref="H11" authorId="0" shapeId="0" xr:uid="{00000000-0006-0000-3600-00004F000000}">
      <text>
        <r>
          <rPr>
            <b/>
            <sz val="9"/>
            <color indexed="81"/>
            <rFont val="Tahoma"/>
            <family val="2"/>
          </rPr>
          <t>Metric = I_FX_IR_II_NonBankFinInstitInSingapore_OtherSwaps_Amount_x000D_
Data Type = Bk_Number 19 - 9_x000D_
Bk_Currency = JPY</t>
        </r>
      </text>
    </comment>
    <comment ref="I11" authorId="0" shapeId="0" xr:uid="{00000000-0006-0000-3600-000050000000}">
      <text>
        <r>
          <rPr>
            <b/>
            <sz val="9"/>
            <color indexed="81"/>
            <rFont val="Tahoma"/>
            <family val="2"/>
          </rPr>
          <t>Metric = I_FX_IR_II_NonBankFinInstitInSingapore_OTCOptions_Amount_x000D_
Data Type = Bk_Number 19 - 9_x000D_
Bk_Currency = JPY</t>
        </r>
      </text>
    </comment>
    <comment ref="J11" authorId="0" shapeId="0" xr:uid="{00000000-0006-0000-3600-000051000000}">
      <text>
        <r>
          <rPr>
            <b/>
            <sz val="9"/>
            <color indexed="81"/>
            <rFont val="Tahoma"/>
            <family val="2"/>
          </rPr>
          <t>Metric = I_FX_IR_II_NonFinCustomerInSingapore_FowardRateAgree_Amount_x000D_
Data Type = Bk_Number 19 - 9_x000D_
Bk_Currency = JPY</t>
        </r>
      </text>
    </comment>
    <comment ref="K11" authorId="0" shapeId="0" xr:uid="{00000000-0006-0000-3600-000052000000}">
      <text>
        <r>
          <rPr>
            <b/>
            <sz val="9"/>
            <color indexed="81"/>
            <rFont val="Tahoma"/>
            <family val="2"/>
          </rPr>
          <t>Metric = I_FX_IR_II_NonFinCustomerInSingapore_OvernightIndexSwaps_Amount_x000D_
Data Type = Bk_Number 19 - 9_x000D_
Bk_Currency = JPY</t>
        </r>
      </text>
    </comment>
    <comment ref="L11" authorId="0" shapeId="0" xr:uid="{00000000-0006-0000-3600-000053000000}">
      <text>
        <r>
          <rPr>
            <b/>
            <sz val="9"/>
            <color indexed="81"/>
            <rFont val="Tahoma"/>
            <family val="2"/>
          </rPr>
          <t>Metric = I_FX_IR_II_NonFinCustomerInSingapore_OtherSwaps_Amount_x000D_
Data Type = Bk_Number 19 - 9_x000D_
Bk_Currency = JPY</t>
        </r>
      </text>
    </comment>
    <comment ref="M11" authorId="0" shapeId="0" xr:uid="{00000000-0006-0000-3600-000054000000}">
      <text>
        <r>
          <rPr>
            <b/>
            <sz val="9"/>
            <color indexed="81"/>
            <rFont val="Tahoma"/>
            <family val="2"/>
          </rPr>
          <t>Metric = I_FX_IR_II_NonFinCustomerInSingapore_OTCOptions_Amount_x000D_
Data Type = Bk_Number 19 - 9_x000D_
Bk_Currency = JPY</t>
        </r>
      </text>
    </comment>
    <comment ref="N11" authorId="0" shapeId="0" xr:uid="{00000000-0006-0000-3600-000055000000}">
      <text>
        <r>
          <rPr>
            <b/>
            <sz val="9"/>
            <color indexed="81"/>
            <rFont val="Tahoma"/>
            <family val="2"/>
          </rPr>
          <t>Metric = I_FX_IR_II_BanksOutsideSingapore_FowardRateAgree_Amount_x000D_
Data Type = Bk_Number 19 - 9_x000D_
Bk_Currency = JPY</t>
        </r>
      </text>
    </comment>
    <comment ref="O11" authorId="0" shapeId="0" xr:uid="{00000000-0006-0000-3600-000056000000}">
      <text>
        <r>
          <rPr>
            <b/>
            <sz val="9"/>
            <color indexed="81"/>
            <rFont val="Tahoma"/>
            <family val="2"/>
          </rPr>
          <t>Metric = I_FX_IR_II_BanksOutsideSingapore_OvernightIndexSwaps_Amount_x000D_
Data Type = Bk_Number 19 - 9_x000D_
Bk_Currency = JPY</t>
        </r>
      </text>
    </comment>
    <comment ref="P11" authorId="0" shapeId="0" xr:uid="{00000000-0006-0000-3600-000057000000}">
      <text>
        <r>
          <rPr>
            <b/>
            <sz val="9"/>
            <color indexed="81"/>
            <rFont val="Tahoma"/>
            <family val="2"/>
          </rPr>
          <t>Metric = I_FX_IR_II_BanksOutsideSingapore_OtherSwaps_Amount_x000D_
Data Type = Bk_Number 19 - 9_x000D_
Bk_Currency = JPY</t>
        </r>
      </text>
    </comment>
    <comment ref="Q11" authorId="0" shapeId="0" xr:uid="{00000000-0006-0000-3600-000058000000}">
      <text>
        <r>
          <rPr>
            <b/>
            <sz val="9"/>
            <color indexed="81"/>
            <rFont val="Tahoma"/>
            <family val="2"/>
          </rPr>
          <t>Metric = I_FX_IR_II_BanksOutsideSingapore_OTCOptions_Amount_x000D_
Data Type = Bk_Number 19 - 9_x000D_
Bk_Currency = JPY</t>
        </r>
      </text>
    </comment>
    <comment ref="R11" authorId="0" shapeId="0" xr:uid="{00000000-0006-0000-3600-000059000000}">
      <text>
        <r>
          <rPr>
            <b/>
            <sz val="9"/>
            <color indexed="81"/>
            <rFont val="Tahoma"/>
            <family val="2"/>
          </rPr>
          <t>Metric = I_FX_IR_II_NonBankFinInstitOutsideSingapore_FowardRateAgree_Amount_x000D_
Data Type = Bk_Number 19 - 9_x000D_
Bk_Currency = JPY</t>
        </r>
      </text>
    </comment>
    <comment ref="S11" authorId="0" shapeId="0" xr:uid="{00000000-0006-0000-3600-00005A000000}">
      <text>
        <r>
          <rPr>
            <b/>
            <sz val="9"/>
            <color indexed="81"/>
            <rFont val="Tahoma"/>
            <family val="2"/>
          </rPr>
          <t>Metric = I_FX_IR_II_NonBankFinInstitOutsideSingapore_OvernightIndexSwaps_Amount_x000D_
Data Type = Bk_Number 19 - 9_x000D_
Bk_Currency = JPY</t>
        </r>
      </text>
    </comment>
    <comment ref="T11" authorId="0" shapeId="0" xr:uid="{00000000-0006-0000-3600-00005B000000}">
      <text>
        <r>
          <rPr>
            <b/>
            <sz val="9"/>
            <color indexed="81"/>
            <rFont val="Tahoma"/>
            <family val="2"/>
          </rPr>
          <t>Metric = I_FX_IR_II_NonBankFinInstitOutsideSingapore_OtherSwaps_Amount_x000D_
Data Type = Bk_Number 19 - 9_x000D_
Bk_Currency = JPY</t>
        </r>
      </text>
    </comment>
    <comment ref="U11" authorId="0" shapeId="0" xr:uid="{00000000-0006-0000-3600-00005C000000}">
      <text>
        <r>
          <rPr>
            <b/>
            <sz val="9"/>
            <color indexed="81"/>
            <rFont val="Tahoma"/>
            <family val="2"/>
          </rPr>
          <t>Metric = I_FX_IR_II_NonBankFinInstitOutsideSingapore_OTCOptions_Amount_x000D_
Data Type = Bk_Number 19 - 9_x000D_
Bk_Currency = JPY</t>
        </r>
      </text>
    </comment>
    <comment ref="V11" authorId="0" shapeId="0" xr:uid="{00000000-0006-0000-3600-00005D000000}">
      <text>
        <r>
          <rPr>
            <b/>
            <sz val="9"/>
            <color indexed="81"/>
            <rFont val="Tahoma"/>
            <family val="2"/>
          </rPr>
          <t>Metric = I_FX_IR_II_NonFinCustomersOutsideSingapore_FowardRateAgree_Amount_x000D_
Data Type = Bk_Number 19 - 9_x000D_
Bk_Currency = JPY</t>
        </r>
      </text>
    </comment>
    <comment ref="W11" authorId="0" shapeId="0" xr:uid="{00000000-0006-0000-3600-00005E000000}">
      <text>
        <r>
          <rPr>
            <b/>
            <sz val="9"/>
            <color indexed="81"/>
            <rFont val="Tahoma"/>
            <family val="2"/>
          </rPr>
          <t>Metric = I_FX_IR_II_NonFinCustomersOutsideSingapore_OvernightIndexSwaps_Amount_x000D_
Data Type = Bk_Number 19 - 9_x000D_
Bk_Currency = JPY</t>
        </r>
      </text>
    </comment>
    <comment ref="X11" authorId="0" shapeId="0" xr:uid="{00000000-0006-0000-3600-00005F000000}">
      <text>
        <r>
          <rPr>
            <b/>
            <sz val="9"/>
            <color indexed="81"/>
            <rFont val="Tahoma"/>
            <family val="2"/>
          </rPr>
          <t>Metric = I_FX_IR_II_NonFinCustomersOutsideSingapore_OtherSwaps_Amount_x000D_
Data Type = Bk_Number 19 - 9_x000D_
Bk_Currency = JPY</t>
        </r>
      </text>
    </comment>
    <comment ref="Y11" authorId="0" shapeId="0" xr:uid="{00000000-0006-0000-3600-000060000000}">
      <text>
        <r>
          <rPr>
            <b/>
            <sz val="9"/>
            <color indexed="81"/>
            <rFont val="Tahoma"/>
            <family val="2"/>
          </rPr>
          <t>Metric = I_FX_IR_II_NonFinCustomersOutsideSingapore_OTCOptions_Amount_x000D_
Data Type = Bk_Number 19 - 9_x000D_
Bk_Currency = JPY</t>
        </r>
      </text>
    </comment>
    <comment ref="B12" authorId="0" shapeId="0" xr:uid="{00000000-0006-0000-3600-000061000000}">
      <text>
        <r>
          <rPr>
            <b/>
            <sz val="9"/>
            <color indexed="81"/>
            <rFont val="Tahoma"/>
            <family val="2"/>
          </rPr>
          <t>Metric = I_FX_IR_II_BanksInSingapore_FowardRateAgree_Amount_x000D_
Data Type = Bk_Number 19 - 9_x000D_
Bk_OtherCurrencies = RMB</t>
        </r>
      </text>
    </comment>
    <comment ref="C12" authorId="0" shapeId="0" xr:uid="{00000000-0006-0000-3600-000062000000}">
      <text>
        <r>
          <rPr>
            <b/>
            <sz val="9"/>
            <color indexed="81"/>
            <rFont val="Tahoma"/>
            <family val="2"/>
          </rPr>
          <t>Metric = I_FX_IR_II_BanksInSingapore_OvernightIndexSwaps_Amount_x000D_
Data Type = Bk_Number 19 - 9_x000D_
Bk_OtherCurrencies = RMB</t>
        </r>
      </text>
    </comment>
    <comment ref="D12" authorId="0" shapeId="0" xr:uid="{00000000-0006-0000-3600-000063000000}">
      <text>
        <r>
          <rPr>
            <b/>
            <sz val="9"/>
            <color indexed="81"/>
            <rFont val="Tahoma"/>
            <family val="2"/>
          </rPr>
          <t>Metric = I_FX_IR_II_BanksInSingapore_OtherSwaps_Amount_x000D_
Data Type = Bk_Number 19 - 9_x000D_
Bk_OtherCurrencies = RMB</t>
        </r>
      </text>
    </comment>
    <comment ref="E12" authorId="0" shapeId="0" xr:uid="{00000000-0006-0000-3600-000064000000}">
      <text>
        <r>
          <rPr>
            <b/>
            <sz val="9"/>
            <color indexed="81"/>
            <rFont val="Tahoma"/>
            <family val="2"/>
          </rPr>
          <t>Metric = I_FX_IR_II_BanksInSingapore_OTCOptions_Amount_x000D_
Data Type = Bk_Number 19 - 9_x000D_
Bk_OtherCurrencies = RMB</t>
        </r>
      </text>
    </comment>
    <comment ref="F12" authorId="0" shapeId="0" xr:uid="{00000000-0006-0000-3600-000065000000}">
      <text>
        <r>
          <rPr>
            <b/>
            <sz val="9"/>
            <color indexed="81"/>
            <rFont val="Tahoma"/>
            <family val="2"/>
          </rPr>
          <t>Metric = I_FX_IR_II_NonBankFinInstitInSingapore_FowardRateAgree_Amount_x000D_
Data Type = Bk_Number 19 - 9_x000D_
Bk_OtherCurrencies = RMB</t>
        </r>
      </text>
    </comment>
    <comment ref="G12" authorId="0" shapeId="0" xr:uid="{00000000-0006-0000-3600-000066000000}">
      <text>
        <r>
          <rPr>
            <b/>
            <sz val="9"/>
            <color indexed="81"/>
            <rFont val="Tahoma"/>
            <family val="2"/>
          </rPr>
          <t>Metric = I_FX_IR_II_NonBankFinInstitInSingapore_OvernightIndexSwaps_Amount_x000D_
Data Type = Bk_Number 19 - 9_x000D_
Bk_OtherCurrencies = RMB</t>
        </r>
      </text>
    </comment>
    <comment ref="H12" authorId="0" shapeId="0" xr:uid="{00000000-0006-0000-3600-000067000000}">
      <text>
        <r>
          <rPr>
            <b/>
            <sz val="9"/>
            <color indexed="81"/>
            <rFont val="Tahoma"/>
            <family val="2"/>
          </rPr>
          <t>Metric = I_FX_IR_II_NonBankFinInstitInSingapore_OtherSwaps_Amount_x000D_
Data Type = Bk_Number 19 - 9_x000D_
Bk_OtherCurrencies = RMB</t>
        </r>
      </text>
    </comment>
    <comment ref="I12" authorId="0" shapeId="0" xr:uid="{00000000-0006-0000-3600-000068000000}">
      <text>
        <r>
          <rPr>
            <b/>
            <sz val="9"/>
            <color indexed="81"/>
            <rFont val="Tahoma"/>
            <family val="2"/>
          </rPr>
          <t>Metric = I_FX_IR_II_NonBankFinInstitInSingapore_OTCOptions_Amount_x000D_
Data Type = Bk_Number 19 - 9_x000D_
Bk_OtherCurrencies = RMB</t>
        </r>
      </text>
    </comment>
    <comment ref="J12" authorId="0" shapeId="0" xr:uid="{00000000-0006-0000-3600-000069000000}">
      <text>
        <r>
          <rPr>
            <b/>
            <sz val="9"/>
            <color indexed="81"/>
            <rFont val="Tahoma"/>
            <family val="2"/>
          </rPr>
          <t>Metric = I_FX_IR_II_NonFinCustomerInSingapore_FowardRateAgree_Amount_x000D_
Data Type = Bk_Number 19 - 9_x000D_
Bk_OtherCurrencies = RMB</t>
        </r>
      </text>
    </comment>
    <comment ref="K12" authorId="0" shapeId="0" xr:uid="{00000000-0006-0000-3600-00006A000000}">
      <text>
        <r>
          <rPr>
            <b/>
            <sz val="9"/>
            <color indexed="81"/>
            <rFont val="Tahoma"/>
            <family val="2"/>
          </rPr>
          <t>Metric = I_FX_IR_II_NonFinCustomerInSingapore_OvernightIndexSwaps_Amount_x000D_
Data Type = Bk_Number 19 - 9_x000D_
Bk_OtherCurrencies = RMB</t>
        </r>
      </text>
    </comment>
    <comment ref="L12" authorId="0" shapeId="0" xr:uid="{00000000-0006-0000-3600-00006B000000}">
      <text>
        <r>
          <rPr>
            <b/>
            <sz val="9"/>
            <color indexed="81"/>
            <rFont val="Tahoma"/>
            <family val="2"/>
          </rPr>
          <t>Metric = I_FX_IR_II_NonFinCustomerInSingapore_OtherSwaps_Amount_x000D_
Data Type = Bk_Number 19 - 9_x000D_
Bk_OtherCurrencies = RMB</t>
        </r>
      </text>
    </comment>
    <comment ref="M12" authorId="0" shapeId="0" xr:uid="{00000000-0006-0000-3600-00006C000000}">
      <text>
        <r>
          <rPr>
            <b/>
            <sz val="9"/>
            <color indexed="81"/>
            <rFont val="Tahoma"/>
            <family val="2"/>
          </rPr>
          <t>Metric = I_FX_IR_II_NonFinCustomerInSingapore_OTCOptions_Amount_x000D_
Data Type = Bk_Number 19 - 9_x000D_
Bk_OtherCurrencies = RMB</t>
        </r>
      </text>
    </comment>
    <comment ref="N12" authorId="0" shapeId="0" xr:uid="{00000000-0006-0000-3600-00006D000000}">
      <text>
        <r>
          <rPr>
            <b/>
            <sz val="9"/>
            <color indexed="81"/>
            <rFont val="Tahoma"/>
            <family val="2"/>
          </rPr>
          <t>Metric = I_FX_IR_II_BanksOutsideSingapore_FowardRateAgree_Amount_x000D_
Data Type = Bk_Number 19 - 9_x000D_
Bk_OtherCurrencies = RMB</t>
        </r>
      </text>
    </comment>
    <comment ref="O12" authorId="0" shapeId="0" xr:uid="{00000000-0006-0000-3600-00006E000000}">
      <text>
        <r>
          <rPr>
            <b/>
            <sz val="9"/>
            <color indexed="81"/>
            <rFont val="Tahoma"/>
            <family val="2"/>
          </rPr>
          <t>Metric = I_FX_IR_II_BanksOutsideSingapore_OvernightIndexSwaps_Amount_x000D_
Data Type = Bk_Number 19 - 9_x000D_
Bk_OtherCurrencies = RMB</t>
        </r>
      </text>
    </comment>
    <comment ref="P12" authorId="0" shapeId="0" xr:uid="{00000000-0006-0000-3600-00006F000000}">
      <text>
        <r>
          <rPr>
            <b/>
            <sz val="9"/>
            <color indexed="81"/>
            <rFont val="Tahoma"/>
            <family val="2"/>
          </rPr>
          <t>Metric = I_FX_IR_II_BanksOutsideSingapore_OtherSwaps_Amount_x000D_
Data Type = Bk_Number 19 - 9_x000D_
Bk_OtherCurrencies = RMB</t>
        </r>
      </text>
    </comment>
    <comment ref="Q12" authorId="0" shapeId="0" xr:uid="{00000000-0006-0000-3600-000070000000}">
      <text>
        <r>
          <rPr>
            <b/>
            <sz val="9"/>
            <color indexed="81"/>
            <rFont val="Tahoma"/>
            <family val="2"/>
          </rPr>
          <t>Metric = I_FX_IR_II_BanksOutsideSingapore_OTCOptions_Amount_x000D_
Data Type = Bk_Number 19 - 9_x000D_
Bk_OtherCurrencies = RMB</t>
        </r>
      </text>
    </comment>
    <comment ref="R12" authorId="0" shapeId="0" xr:uid="{00000000-0006-0000-3600-000071000000}">
      <text>
        <r>
          <rPr>
            <b/>
            <sz val="9"/>
            <color indexed="81"/>
            <rFont val="Tahoma"/>
            <family val="2"/>
          </rPr>
          <t>Metric = I_FX_IR_II_NonBankFinInstitOutsideSingapore_FowardRateAgree_Amount_x000D_
Data Type = Bk_Number 19 - 9_x000D_
Bk_OtherCurrencies = RMB</t>
        </r>
      </text>
    </comment>
    <comment ref="S12" authorId="0" shapeId="0" xr:uid="{00000000-0006-0000-3600-000072000000}">
      <text>
        <r>
          <rPr>
            <b/>
            <sz val="9"/>
            <color indexed="81"/>
            <rFont val="Tahoma"/>
            <family val="2"/>
          </rPr>
          <t>Metric = I_FX_IR_II_NonBankFinInstitOutsideSingapore_OvernightIndexSwaps_Amount_x000D_
Data Type = Bk_Number 19 - 9_x000D_
Bk_OtherCurrencies = RMB</t>
        </r>
      </text>
    </comment>
    <comment ref="T12" authorId="0" shapeId="0" xr:uid="{00000000-0006-0000-3600-000073000000}">
      <text>
        <r>
          <rPr>
            <b/>
            <sz val="9"/>
            <color indexed="81"/>
            <rFont val="Tahoma"/>
            <family val="2"/>
          </rPr>
          <t>Metric = I_FX_IR_II_NonBankFinInstitOutsideSingapore_OtherSwaps_Amount_x000D_
Data Type = Bk_Number 19 - 9_x000D_
Bk_OtherCurrencies = RMB</t>
        </r>
      </text>
    </comment>
    <comment ref="U12" authorId="0" shapeId="0" xr:uid="{00000000-0006-0000-3600-000074000000}">
      <text>
        <r>
          <rPr>
            <b/>
            <sz val="9"/>
            <color indexed="81"/>
            <rFont val="Tahoma"/>
            <family val="2"/>
          </rPr>
          <t>Metric = I_FX_IR_II_NonBankFinInstitOutsideSingapore_OTCOptions_Amount_x000D_
Data Type = Bk_Number 19 - 9_x000D_
Bk_OtherCurrencies = RMB</t>
        </r>
      </text>
    </comment>
    <comment ref="V12" authorId="0" shapeId="0" xr:uid="{00000000-0006-0000-3600-000075000000}">
      <text>
        <r>
          <rPr>
            <b/>
            <sz val="9"/>
            <color indexed="81"/>
            <rFont val="Tahoma"/>
            <family val="2"/>
          </rPr>
          <t>Metric = I_FX_IR_II_NonFinCustomersOutsideSingapore_FowardRateAgree_Amount_x000D_
Data Type = Bk_Number 19 - 9_x000D_
Bk_OtherCurrencies = RMB</t>
        </r>
      </text>
    </comment>
    <comment ref="W12" authorId="0" shapeId="0" xr:uid="{00000000-0006-0000-3600-000076000000}">
      <text>
        <r>
          <rPr>
            <b/>
            <sz val="9"/>
            <color indexed="81"/>
            <rFont val="Tahoma"/>
            <family val="2"/>
          </rPr>
          <t>Metric = I_FX_IR_II_NonFinCustomersOutsideSingapore_OvernightIndexSwaps_Amount_x000D_
Data Type = Bk_Number 19 - 9_x000D_
Bk_OtherCurrencies = RMB</t>
        </r>
      </text>
    </comment>
    <comment ref="X12" authorId="0" shapeId="0" xr:uid="{00000000-0006-0000-3600-000077000000}">
      <text>
        <r>
          <rPr>
            <b/>
            <sz val="9"/>
            <color indexed="81"/>
            <rFont val="Tahoma"/>
            <family val="2"/>
          </rPr>
          <t>Metric = I_FX_IR_II_NonFinCustomersOutsideSingapore_OtherSwaps_Amount_x000D_
Data Type = Bk_Number 19 - 9_x000D_
Bk_OtherCurrencies = RMB</t>
        </r>
      </text>
    </comment>
    <comment ref="Y12" authorId="0" shapeId="0" xr:uid="{00000000-0006-0000-3600-000078000000}">
      <text>
        <r>
          <rPr>
            <b/>
            <sz val="9"/>
            <color indexed="81"/>
            <rFont val="Tahoma"/>
            <family val="2"/>
          </rPr>
          <t>Metric = I_FX_IR_II_NonFinCustomersOutsideSingapore_OTCOptions_Amount_x000D_
Data Type = Bk_Number 19 - 9_x000D_
Bk_OtherCurrencies = RMB</t>
        </r>
      </text>
    </comment>
    <comment ref="B13" authorId="0" shapeId="0" xr:uid="{00000000-0006-0000-3600-000079000000}">
      <text>
        <r>
          <rPr>
            <b/>
            <sz val="9"/>
            <color indexed="81"/>
            <rFont val="Tahoma"/>
            <family val="2"/>
          </rPr>
          <t>Metric = I_FX_IR_II_BanksInSingapore_WchCNH_FowardRateAgree_x000D_
Data Type = Bk_Number 19 - 9</t>
        </r>
      </text>
    </comment>
    <comment ref="C13" authorId="0" shapeId="0" xr:uid="{00000000-0006-0000-3600-00007A000000}">
      <text>
        <r>
          <rPr>
            <b/>
            <sz val="9"/>
            <color indexed="81"/>
            <rFont val="Tahoma"/>
            <family val="2"/>
          </rPr>
          <t>Metric = I_FX_IR_II_BanksInSingapore_WchCNH_OvernightIndexSwaps_x000D_
Data Type = Bk_Number 19 - 9</t>
        </r>
      </text>
    </comment>
    <comment ref="D13" authorId="0" shapeId="0" xr:uid="{00000000-0006-0000-3600-00007B000000}">
      <text>
        <r>
          <rPr>
            <b/>
            <sz val="9"/>
            <color indexed="81"/>
            <rFont val="Tahoma"/>
            <family val="2"/>
          </rPr>
          <t>Metric = I_FX_IR_II_BanksInSingapore_WchCNH_OtherSwaps_x000D_
Data Type = Bk_Number 19 - 9</t>
        </r>
      </text>
    </comment>
    <comment ref="E13" authorId="0" shapeId="0" xr:uid="{00000000-0006-0000-3600-00007C000000}">
      <text>
        <r>
          <rPr>
            <b/>
            <sz val="9"/>
            <color indexed="81"/>
            <rFont val="Tahoma"/>
            <family val="2"/>
          </rPr>
          <t>Metric = I_FX_IR_II_BanksInSingapore_WchCNH_OTCOptions_x000D_
Data Type = Bk_Number 19 - 9</t>
        </r>
      </text>
    </comment>
    <comment ref="F13" authorId="0" shapeId="0" xr:uid="{00000000-0006-0000-3600-00007D000000}">
      <text>
        <r>
          <rPr>
            <b/>
            <sz val="9"/>
            <color indexed="81"/>
            <rFont val="Tahoma"/>
            <family val="2"/>
          </rPr>
          <t>Metric = I_FX_IR_II_NonBankFinInstitInSingapore_WchCNH_FowardRateAgree_x000D_
Data Type = Bk_Number 19 - 9</t>
        </r>
      </text>
    </comment>
    <comment ref="G13" authorId="0" shapeId="0" xr:uid="{00000000-0006-0000-3600-00007E000000}">
      <text>
        <r>
          <rPr>
            <b/>
            <sz val="9"/>
            <color indexed="81"/>
            <rFont val="Tahoma"/>
            <family val="2"/>
          </rPr>
          <t>Metric = I_FX_IR_II_NonBankFinInstitInSingapore_WchCNH_OvernightIndexSwaps_x000D_
Data Type = Bk_Number 19 - 9</t>
        </r>
      </text>
    </comment>
    <comment ref="H13" authorId="0" shapeId="0" xr:uid="{00000000-0006-0000-3600-00007F000000}">
      <text>
        <r>
          <rPr>
            <b/>
            <sz val="9"/>
            <color indexed="81"/>
            <rFont val="Tahoma"/>
            <family val="2"/>
          </rPr>
          <t>Metric = I_FX_IR_II_NonBankFinInstitInSingapore_WchCNH_OtherSwaps_x000D_
Data Type = Bk_Number 19 - 9</t>
        </r>
      </text>
    </comment>
    <comment ref="I13" authorId="0" shapeId="0" xr:uid="{00000000-0006-0000-3600-000080000000}">
      <text>
        <r>
          <rPr>
            <b/>
            <sz val="9"/>
            <color indexed="81"/>
            <rFont val="Tahoma"/>
            <family val="2"/>
          </rPr>
          <t>Metric = I_FX_IR_II_NonBankFinInstitInSingapore_WchCNH_OTCOptions_x000D_
Data Type = Bk_Number 19 - 9</t>
        </r>
      </text>
    </comment>
    <comment ref="J13" authorId="0" shapeId="0" xr:uid="{00000000-0006-0000-3600-000081000000}">
      <text>
        <r>
          <rPr>
            <b/>
            <sz val="9"/>
            <color indexed="81"/>
            <rFont val="Tahoma"/>
            <family val="2"/>
          </rPr>
          <t>Metric = I_FX_IR_II_NonFinCustomerInSingapore_WchCNH_FowardRateAgree_x000D_
Data Type = Bk_Number 19 - 9</t>
        </r>
      </text>
    </comment>
    <comment ref="K13" authorId="0" shapeId="0" xr:uid="{00000000-0006-0000-3600-000082000000}">
      <text>
        <r>
          <rPr>
            <b/>
            <sz val="9"/>
            <color indexed="81"/>
            <rFont val="Tahoma"/>
            <family val="2"/>
          </rPr>
          <t>Metric = I_FX_IR_II_NonFinCustomerInSingapore_WchCNH_OvernightIndexSwaps_x000D_
Data Type = Bk_Number 19 - 9</t>
        </r>
      </text>
    </comment>
    <comment ref="L13" authorId="0" shapeId="0" xr:uid="{00000000-0006-0000-3600-000083000000}">
      <text>
        <r>
          <rPr>
            <b/>
            <sz val="9"/>
            <color indexed="81"/>
            <rFont val="Tahoma"/>
            <family val="2"/>
          </rPr>
          <t>Metric = I_FX_IR_II_NonFinCustomerInSingapore_WchCNH_OtherSwaps_x000D_
Data Type = Bk_Number 19 - 9</t>
        </r>
      </text>
    </comment>
    <comment ref="M13" authorId="0" shapeId="0" xr:uid="{00000000-0006-0000-3600-000084000000}">
      <text>
        <r>
          <rPr>
            <b/>
            <sz val="9"/>
            <color indexed="81"/>
            <rFont val="Tahoma"/>
            <family val="2"/>
          </rPr>
          <t>Metric = I_FX_IR_II_NonFinCustomerInSingapore_WchCNH_OTCOptions_x000D_
Data Type = Bk_Number 19 - 9</t>
        </r>
      </text>
    </comment>
    <comment ref="N13" authorId="0" shapeId="0" xr:uid="{00000000-0006-0000-3600-000085000000}">
      <text>
        <r>
          <rPr>
            <b/>
            <sz val="9"/>
            <color indexed="81"/>
            <rFont val="Tahoma"/>
            <family val="2"/>
          </rPr>
          <t>Metric = I_FX_IR_II_BanksOutsideSingapore_WchCNH_FowardRateAgree_x000D_
Data Type = Bk_Number 19 - 9</t>
        </r>
      </text>
    </comment>
    <comment ref="O13" authorId="0" shapeId="0" xr:uid="{00000000-0006-0000-3600-000086000000}">
      <text>
        <r>
          <rPr>
            <b/>
            <sz val="9"/>
            <color indexed="81"/>
            <rFont val="Tahoma"/>
            <family val="2"/>
          </rPr>
          <t>Metric = I_FX_IR_II_BanksOutsideSingapore_WchCNH_OvernightIndexSwaps_x000D_
Data Type = Bk_Number 19 - 9</t>
        </r>
      </text>
    </comment>
    <comment ref="P13" authorId="0" shapeId="0" xr:uid="{00000000-0006-0000-3600-000087000000}">
      <text>
        <r>
          <rPr>
            <b/>
            <sz val="9"/>
            <color indexed="81"/>
            <rFont val="Tahoma"/>
            <family val="2"/>
          </rPr>
          <t>Metric = I_FX_IR_II_BanksOutsideSingapore_WchCNH_OtherSwaps_x000D_
Data Type = Bk_Number 19 - 9</t>
        </r>
      </text>
    </comment>
    <comment ref="Q13" authorId="0" shapeId="0" xr:uid="{00000000-0006-0000-3600-000088000000}">
      <text>
        <r>
          <rPr>
            <b/>
            <sz val="9"/>
            <color indexed="81"/>
            <rFont val="Tahoma"/>
            <family val="2"/>
          </rPr>
          <t>Metric = I_FX_IR_II_BanksOutsideSingapore_WchCNH_OTCOptions_x000D_
Data Type = Bk_Number 19 - 9</t>
        </r>
      </text>
    </comment>
    <comment ref="R13" authorId="0" shapeId="0" xr:uid="{00000000-0006-0000-3600-000089000000}">
      <text>
        <r>
          <rPr>
            <b/>
            <sz val="9"/>
            <color indexed="81"/>
            <rFont val="Tahoma"/>
            <family val="2"/>
          </rPr>
          <t>Metric = I_FX_IR_II_NonBankFinInstitOutsideSingapore_WchCNH_FowardRateAgree_x000D_
Data Type = Bk_Number 19 - 9</t>
        </r>
      </text>
    </comment>
    <comment ref="S13" authorId="0" shapeId="0" xr:uid="{00000000-0006-0000-3600-00008A000000}">
      <text>
        <r>
          <rPr>
            <b/>
            <sz val="9"/>
            <color indexed="81"/>
            <rFont val="Tahoma"/>
            <family val="2"/>
          </rPr>
          <t>Metric = I_FX_IR_II_NonBankFinInstitOutsideSingapore_WchCNH_OvernightIndexSwaps_x000D_
Data Type = Bk_Number 19 - 9</t>
        </r>
      </text>
    </comment>
    <comment ref="T13" authorId="0" shapeId="0" xr:uid="{00000000-0006-0000-3600-00008B000000}">
      <text>
        <r>
          <rPr>
            <b/>
            <sz val="9"/>
            <color indexed="81"/>
            <rFont val="Tahoma"/>
            <family val="2"/>
          </rPr>
          <t>Metric = I_FX_IR_II_NonBankFinInstitOutsideSingapore_WchCNH_OtherSwaps_x000D_
Data Type = Bk_Number 19 - 9</t>
        </r>
      </text>
    </comment>
    <comment ref="U13" authorId="0" shapeId="0" xr:uid="{00000000-0006-0000-3600-00008C000000}">
      <text>
        <r>
          <rPr>
            <b/>
            <sz val="9"/>
            <color indexed="81"/>
            <rFont val="Tahoma"/>
            <family val="2"/>
          </rPr>
          <t>Metric = I_FX_IR_II_NonBankFinInstitOutsideSingapore_WchCNH_OTCOptions_x000D_
Data Type = Bk_Number 19 - 9</t>
        </r>
      </text>
    </comment>
    <comment ref="V13" authorId="0" shapeId="0" xr:uid="{00000000-0006-0000-3600-00008D000000}">
      <text>
        <r>
          <rPr>
            <b/>
            <sz val="9"/>
            <color indexed="81"/>
            <rFont val="Tahoma"/>
            <family val="2"/>
          </rPr>
          <t>Metric = I_FX_IR_II_NonFinCustomersOutsideSingapore_WchCNH_FowardRateAgree_x000D_
Data Type = Bk_Number 19 - 9</t>
        </r>
      </text>
    </comment>
    <comment ref="W13" authorId="0" shapeId="0" xr:uid="{00000000-0006-0000-3600-00008E000000}">
      <text>
        <r>
          <rPr>
            <b/>
            <sz val="9"/>
            <color indexed="81"/>
            <rFont val="Tahoma"/>
            <family val="2"/>
          </rPr>
          <t>Metric = I_FX_IR_II_NonFinCustomersOutsideSingapore_WchCNH_OvernightIndexSwaps_x000D_
Data Type = Bk_Number 19 - 9</t>
        </r>
      </text>
    </comment>
    <comment ref="X13" authorId="0" shapeId="0" xr:uid="{00000000-0006-0000-3600-00008F000000}">
      <text>
        <r>
          <rPr>
            <b/>
            <sz val="9"/>
            <color indexed="81"/>
            <rFont val="Tahoma"/>
            <family val="2"/>
          </rPr>
          <t>Metric = I_FX_IR_II_NonFinCustomersOutsideSingapore_WchCNH_OtherSwaps_x000D_
Data Type = Bk_Number 19 - 9</t>
        </r>
      </text>
    </comment>
    <comment ref="Y13" authorId="0" shapeId="0" xr:uid="{00000000-0006-0000-3600-000090000000}">
      <text>
        <r>
          <rPr>
            <b/>
            <sz val="9"/>
            <color indexed="81"/>
            <rFont val="Tahoma"/>
            <family val="2"/>
          </rPr>
          <t>Metric = I_FX_IR_II_NonFinCustomersOutsideSingapore_WchCNH_OTCOptions_x000D_
Data Type = Bk_Number 19 - 9</t>
        </r>
      </text>
    </comment>
    <comment ref="B14" authorId="0" shapeId="0" xr:uid="{00000000-0006-0000-3600-000091000000}">
      <text>
        <r>
          <rPr>
            <b/>
            <sz val="9"/>
            <color indexed="81"/>
            <rFont val="Tahoma"/>
            <family val="2"/>
          </rPr>
          <t>Metric = I_FX_IR_II_BanksInSingapore_WchCNY_FowardRateAgree_x000D_
Data Type = Bk_Number 19 - 9</t>
        </r>
      </text>
    </comment>
    <comment ref="C14" authorId="0" shapeId="0" xr:uid="{00000000-0006-0000-3600-000092000000}">
      <text>
        <r>
          <rPr>
            <b/>
            <sz val="9"/>
            <color indexed="81"/>
            <rFont val="Tahoma"/>
            <family val="2"/>
          </rPr>
          <t>Metric = I_FX_IR_II_BanksInSingapore_WchCNY_OvernightIndexSwaps_x000D_
Data Type = Bk_Number 19 - 9</t>
        </r>
      </text>
    </comment>
    <comment ref="D14" authorId="0" shapeId="0" xr:uid="{00000000-0006-0000-3600-000093000000}">
      <text>
        <r>
          <rPr>
            <b/>
            <sz val="9"/>
            <color indexed="81"/>
            <rFont val="Tahoma"/>
            <family val="2"/>
          </rPr>
          <t>Metric = I_FX_IR_II_BanksInSingapore_WchCNY_OtherSwaps_x000D_
Data Type = Bk_Number 19 - 9</t>
        </r>
      </text>
    </comment>
    <comment ref="E14" authorId="0" shapeId="0" xr:uid="{00000000-0006-0000-3600-000094000000}">
      <text>
        <r>
          <rPr>
            <b/>
            <sz val="9"/>
            <color indexed="81"/>
            <rFont val="Tahoma"/>
            <family val="2"/>
          </rPr>
          <t>Metric = I_FX_IR_II_BanksInSingapore_WchCNY_OTCOptions_x000D_
Data Type = Bk_Number 19 - 9</t>
        </r>
      </text>
    </comment>
    <comment ref="F14" authorId="0" shapeId="0" xr:uid="{00000000-0006-0000-3600-000095000000}">
      <text>
        <r>
          <rPr>
            <b/>
            <sz val="9"/>
            <color indexed="81"/>
            <rFont val="Tahoma"/>
            <family val="2"/>
          </rPr>
          <t>Metric = I_FX_IR_II_NonBankFinInstitInSingapore_WchCNY_FowardRateAgree_x000D_
Data Type = Bk_Number 19 - 9</t>
        </r>
      </text>
    </comment>
    <comment ref="G14" authorId="0" shapeId="0" xr:uid="{00000000-0006-0000-3600-000096000000}">
      <text>
        <r>
          <rPr>
            <b/>
            <sz val="9"/>
            <color indexed="81"/>
            <rFont val="Tahoma"/>
            <family val="2"/>
          </rPr>
          <t>Metric = I_FX_IR_II_NonBankFinInstitInSingapore_WchCNY_OvernightIndexSwaps_x000D_
Data Type = Bk_Number 19 - 9</t>
        </r>
      </text>
    </comment>
    <comment ref="H14" authorId="0" shapeId="0" xr:uid="{00000000-0006-0000-3600-000097000000}">
      <text>
        <r>
          <rPr>
            <b/>
            <sz val="9"/>
            <color indexed="81"/>
            <rFont val="Tahoma"/>
            <family val="2"/>
          </rPr>
          <t>Metric = I_FX_IR_II_NonBankFinInstitInSingapore_WchCNY_OtherSwaps_x000D_
Data Type = Bk_Number 19 - 9</t>
        </r>
      </text>
    </comment>
    <comment ref="I14" authorId="0" shapeId="0" xr:uid="{00000000-0006-0000-3600-000098000000}">
      <text>
        <r>
          <rPr>
            <b/>
            <sz val="9"/>
            <color indexed="81"/>
            <rFont val="Tahoma"/>
            <family val="2"/>
          </rPr>
          <t>Metric = I_FX_IR_II_NonBankFinInstitInSingapore_WchCNY_OTCOptions_x000D_
Data Type = Bk_Number 19 - 9</t>
        </r>
      </text>
    </comment>
    <comment ref="J14" authorId="0" shapeId="0" xr:uid="{00000000-0006-0000-3600-000099000000}">
      <text>
        <r>
          <rPr>
            <b/>
            <sz val="9"/>
            <color indexed="81"/>
            <rFont val="Tahoma"/>
            <family val="2"/>
          </rPr>
          <t>Metric = I_FX_IR_II_NonFinCustomerInSingapore_WchCNY_FowardRateAgree_x000D_
Data Type = Bk_Number 19 - 9</t>
        </r>
      </text>
    </comment>
    <comment ref="K14" authorId="0" shapeId="0" xr:uid="{00000000-0006-0000-3600-00009A000000}">
      <text>
        <r>
          <rPr>
            <b/>
            <sz val="9"/>
            <color indexed="81"/>
            <rFont val="Tahoma"/>
            <family val="2"/>
          </rPr>
          <t>Metric = I_FX_IR_II_NonFinCustomerInSingapore_WchCNY_OvernightIndexSwaps_x000D_
Data Type = Bk_Number 19 - 9</t>
        </r>
      </text>
    </comment>
    <comment ref="L14" authorId="0" shapeId="0" xr:uid="{00000000-0006-0000-3600-00009B000000}">
      <text>
        <r>
          <rPr>
            <b/>
            <sz val="9"/>
            <color indexed="81"/>
            <rFont val="Tahoma"/>
            <family val="2"/>
          </rPr>
          <t>Metric = I_FX_IR_II_NonFinCustomerInSingapore_WchCNY_OtherSwaps_x000D_
Data Type = Bk_Number 19 - 9</t>
        </r>
      </text>
    </comment>
    <comment ref="M14" authorId="0" shapeId="0" xr:uid="{00000000-0006-0000-3600-00009C000000}">
      <text>
        <r>
          <rPr>
            <b/>
            <sz val="9"/>
            <color indexed="81"/>
            <rFont val="Tahoma"/>
            <family val="2"/>
          </rPr>
          <t>Metric = I_FX_IR_II_NonFinCustomerInSingapore_WchCNY_OTCOptions_x000D_
Data Type = Bk_Number 19 - 9</t>
        </r>
      </text>
    </comment>
    <comment ref="N14" authorId="0" shapeId="0" xr:uid="{00000000-0006-0000-3600-00009D000000}">
      <text>
        <r>
          <rPr>
            <b/>
            <sz val="9"/>
            <color indexed="81"/>
            <rFont val="Tahoma"/>
            <family val="2"/>
          </rPr>
          <t>Metric = I_FX_IR_II_BanksOutsideSingapore_WchCNY_FowardRateAgree_x000D_
Data Type = Bk_Number 19 - 9</t>
        </r>
      </text>
    </comment>
    <comment ref="O14" authorId="0" shapeId="0" xr:uid="{00000000-0006-0000-3600-00009E000000}">
      <text>
        <r>
          <rPr>
            <b/>
            <sz val="9"/>
            <color indexed="81"/>
            <rFont val="Tahoma"/>
            <family val="2"/>
          </rPr>
          <t>Metric = I_FX_IR_II_BanksOutsideSingapore_WchCNY_OvernightIndexSwaps_x000D_
Data Type = Bk_Number 19 - 9</t>
        </r>
      </text>
    </comment>
    <comment ref="P14" authorId="0" shapeId="0" xr:uid="{00000000-0006-0000-3600-00009F000000}">
      <text>
        <r>
          <rPr>
            <b/>
            <sz val="9"/>
            <color indexed="81"/>
            <rFont val="Tahoma"/>
            <family val="2"/>
          </rPr>
          <t>Metric = I_FX_IR_II_BanksOutsideSingapore_WchCNY_OtherSwaps_x000D_
Data Type = Bk_Number 19 - 9</t>
        </r>
      </text>
    </comment>
    <comment ref="Q14" authorId="0" shapeId="0" xr:uid="{00000000-0006-0000-3600-0000A0000000}">
      <text>
        <r>
          <rPr>
            <b/>
            <sz val="9"/>
            <color indexed="81"/>
            <rFont val="Tahoma"/>
            <family val="2"/>
          </rPr>
          <t>Metric = I_FX_IR_II_BanksOutsideSingapore_WchCNY_OTCOptions_x000D_
Data Type = Bk_Number 19 - 9</t>
        </r>
      </text>
    </comment>
    <comment ref="R14" authorId="0" shapeId="0" xr:uid="{00000000-0006-0000-3600-0000A1000000}">
      <text>
        <r>
          <rPr>
            <b/>
            <sz val="9"/>
            <color indexed="81"/>
            <rFont val="Tahoma"/>
            <family val="2"/>
          </rPr>
          <t>Metric = I_FX_IR_II_NonBankFinInstitOutsideSingapore_WchCNY_FowardRateAgree_x000D_
Data Type = Bk_Number 19 - 9</t>
        </r>
      </text>
    </comment>
    <comment ref="S14" authorId="0" shapeId="0" xr:uid="{00000000-0006-0000-3600-0000A2000000}">
      <text>
        <r>
          <rPr>
            <b/>
            <sz val="9"/>
            <color indexed="81"/>
            <rFont val="Tahoma"/>
            <family val="2"/>
          </rPr>
          <t>Metric = I_FX_IR_II_NonBankFinInstitOutsideSingapore_WchCNY_OvernightIndexSwaps_x000D_
Data Type = Bk_Number 19 - 9</t>
        </r>
      </text>
    </comment>
    <comment ref="T14" authorId="0" shapeId="0" xr:uid="{00000000-0006-0000-3600-0000A3000000}">
      <text>
        <r>
          <rPr>
            <b/>
            <sz val="9"/>
            <color indexed="81"/>
            <rFont val="Tahoma"/>
            <family val="2"/>
          </rPr>
          <t>Metric = I_FX_IR_II_NonBankFinInstitOutsideSingapore_WchCNY_OtherSwaps_x000D_
Data Type = Bk_Number 19 - 9</t>
        </r>
      </text>
    </comment>
    <comment ref="U14" authorId="0" shapeId="0" xr:uid="{00000000-0006-0000-3600-0000A4000000}">
      <text>
        <r>
          <rPr>
            <b/>
            <sz val="9"/>
            <color indexed="81"/>
            <rFont val="Tahoma"/>
            <family val="2"/>
          </rPr>
          <t>Metric = I_FX_IR_II_NonBankFinInstitOutsideSingapore_WchCNY_OTCOptions_x000D_
Data Type = Bk_Number 19 - 9</t>
        </r>
      </text>
    </comment>
    <comment ref="V14" authorId="0" shapeId="0" xr:uid="{00000000-0006-0000-3600-0000A5000000}">
      <text>
        <r>
          <rPr>
            <b/>
            <sz val="9"/>
            <color indexed="81"/>
            <rFont val="Tahoma"/>
            <family val="2"/>
          </rPr>
          <t>Metric = I_FX_IR_II_NonFinCustomersOutsideSingapore_WchCNY_FowardRateAgree_x000D_
Data Type = Bk_Number 19 - 9</t>
        </r>
      </text>
    </comment>
    <comment ref="W14" authorId="0" shapeId="0" xr:uid="{00000000-0006-0000-3600-0000A6000000}">
      <text>
        <r>
          <rPr>
            <b/>
            <sz val="9"/>
            <color indexed="81"/>
            <rFont val="Tahoma"/>
            <family val="2"/>
          </rPr>
          <t>Metric = I_FX_IR_II_NonFinCustomersOutsideSingapore_WchCNY_OvernightIndexSwaps_x000D_
Data Type = Bk_Number 19 - 9</t>
        </r>
      </text>
    </comment>
    <comment ref="X14" authorId="0" shapeId="0" xr:uid="{00000000-0006-0000-3600-0000A7000000}">
      <text>
        <r>
          <rPr>
            <b/>
            <sz val="9"/>
            <color indexed="81"/>
            <rFont val="Tahoma"/>
            <family val="2"/>
          </rPr>
          <t>Metric = I_FX_IR_II_NonFinCustomersOutsideSingapore_WchCNY_OtherSwaps_x000D_
Data Type = Bk_Number 19 - 9</t>
        </r>
      </text>
    </comment>
    <comment ref="Y14" authorId="0" shapeId="0" xr:uid="{00000000-0006-0000-3600-0000A8000000}">
      <text>
        <r>
          <rPr>
            <b/>
            <sz val="9"/>
            <color indexed="81"/>
            <rFont val="Tahoma"/>
            <family val="2"/>
          </rPr>
          <t>Metric = I_FX_IR_II_NonFinCustomersOutsideSingapore_WchCNY_OTCOptions_x000D_
Data Type = Bk_Number 19 - 9</t>
        </r>
      </text>
    </comment>
    <comment ref="B15" authorId="0" shapeId="0" xr:uid="{00000000-0006-0000-3600-0000A9000000}">
      <text>
        <r>
          <rPr>
            <b/>
            <sz val="9"/>
            <color indexed="81"/>
            <rFont val="Tahoma"/>
            <family val="2"/>
          </rPr>
          <t>Metric = I_FX_IR_II_BanksInSingapore_FowardRateAgree_Amount_x000D_
Data Type = Bk_Number 19 - 9_x000D_
Bk_Currency = AUD</t>
        </r>
      </text>
    </comment>
    <comment ref="C15" authorId="0" shapeId="0" xr:uid="{00000000-0006-0000-3600-0000AA000000}">
      <text>
        <r>
          <rPr>
            <b/>
            <sz val="9"/>
            <color indexed="81"/>
            <rFont val="Tahoma"/>
            <family val="2"/>
          </rPr>
          <t>Metric = I_FX_IR_II_BanksInSingapore_OvernightIndexSwaps_Amount_x000D_
Data Type = Bk_Number 19 - 9_x000D_
Bk_Currency = AUD</t>
        </r>
      </text>
    </comment>
    <comment ref="D15" authorId="0" shapeId="0" xr:uid="{00000000-0006-0000-3600-0000AB000000}">
      <text>
        <r>
          <rPr>
            <b/>
            <sz val="9"/>
            <color indexed="81"/>
            <rFont val="Tahoma"/>
            <family val="2"/>
          </rPr>
          <t>Metric = I_FX_IR_II_BanksInSingapore_OtherSwaps_Amount_x000D_
Data Type = Bk_Number 19 - 9_x000D_
Bk_Currency = AUD</t>
        </r>
      </text>
    </comment>
    <comment ref="E15" authorId="0" shapeId="0" xr:uid="{00000000-0006-0000-3600-0000AC000000}">
      <text>
        <r>
          <rPr>
            <b/>
            <sz val="9"/>
            <color indexed="81"/>
            <rFont val="Tahoma"/>
            <family val="2"/>
          </rPr>
          <t>Metric = I_FX_IR_II_BanksInSingapore_OTCOptions_Amount_x000D_
Data Type = Bk_Number 19 - 9_x000D_
Bk_Currency = AUD</t>
        </r>
      </text>
    </comment>
    <comment ref="F15" authorId="0" shapeId="0" xr:uid="{00000000-0006-0000-3600-0000AD000000}">
      <text>
        <r>
          <rPr>
            <b/>
            <sz val="9"/>
            <color indexed="81"/>
            <rFont val="Tahoma"/>
            <family val="2"/>
          </rPr>
          <t>Metric = I_FX_IR_II_NonBankFinInstitInSingapore_FowardRateAgree_Amount_x000D_
Data Type = Bk_Number 19 - 9_x000D_
Bk_Currency = AUD</t>
        </r>
      </text>
    </comment>
    <comment ref="G15" authorId="0" shapeId="0" xr:uid="{00000000-0006-0000-3600-0000AE000000}">
      <text>
        <r>
          <rPr>
            <b/>
            <sz val="9"/>
            <color indexed="81"/>
            <rFont val="Tahoma"/>
            <family val="2"/>
          </rPr>
          <t>Metric = I_FX_IR_II_NonBankFinInstitInSingapore_OvernightIndexSwaps_Amount_x000D_
Data Type = Bk_Number 19 - 9_x000D_
Bk_Currency = AUD</t>
        </r>
      </text>
    </comment>
    <comment ref="H15" authorId="0" shapeId="0" xr:uid="{00000000-0006-0000-3600-0000AF000000}">
      <text>
        <r>
          <rPr>
            <b/>
            <sz val="9"/>
            <color indexed="81"/>
            <rFont val="Tahoma"/>
            <family val="2"/>
          </rPr>
          <t>Metric = I_FX_IR_II_NonBankFinInstitInSingapore_OtherSwaps_Amount_x000D_
Data Type = Bk_Number 19 - 9_x000D_
Bk_Currency = AUD</t>
        </r>
      </text>
    </comment>
    <comment ref="I15" authorId="0" shapeId="0" xr:uid="{00000000-0006-0000-3600-0000B0000000}">
      <text>
        <r>
          <rPr>
            <b/>
            <sz val="9"/>
            <color indexed="81"/>
            <rFont val="Tahoma"/>
            <family val="2"/>
          </rPr>
          <t>Metric = I_FX_IR_II_NonBankFinInstitInSingapore_OTCOptions_Amount_x000D_
Data Type = Bk_Number 19 - 9_x000D_
Bk_Currency = AUD</t>
        </r>
      </text>
    </comment>
    <comment ref="J15" authorId="0" shapeId="0" xr:uid="{00000000-0006-0000-3600-0000B1000000}">
      <text>
        <r>
          <rPr>
            <b/>
            <sz val="9"/>
            <color indexed="81"/>
            <rFont val="Tahoma"/>
            <family val="2"/>
          </rPr>
          <t>Metric = I_FX_IR_II_NonFinCustomerInSingapore_FowardRateAgree_Amount_x000D_
Data Type = Bk_Number 19 - 9_x000D_
Bk_Currency = AUD</t>
        </r>
      </text>
    </comment>
    <comment ref="K15" authorId="0" shapeId="0" xr:uid="{00000000-0006-0000-3600-0000B2000000}">
      <text>
        <r>
          <rPr>
            <b/>
            <sz val="9"/>
            <color indexed="81"/>
            <rFont val="Tahoma"/>
            <family val="2"/>
          </rPr>
          <t>Metric = I_FX_IR_II_NonFinCustomerInSingapore_OvernightIndexSwaps_Amount_x000D_
Data Type = Bk_Number 19 - 9_x000D_
Bk_Currency = AUD</t>
        </r>
      </text>
    </comment>
    <comment ref="L15" authorId="0" shapeId="0" xr:uid="{00000000-0006-0000-3600-0000B3000000}">
      <text>
        <r>
          <rPr>
            <b/>
            <sz val="9"/>
            <color indexed="81"/>
            <rFont val="Tahoma"/>
            <family val="2"/>
          </rPr>
          <t>Metric = I_FX_IR_II_NonFinCustomerInSingapore_OtherSwaps_Amount_x000D_
Data Type = Bk_Number 19 - 9_x000D_
Bk_Currency = AUD</t>
        </r>
      </text>
    </comment>
    <comment ref="M15" authorId="0" shapeId="0" xr:uid="{00000000-0006-0000-3600-0000B4000000}">
      <text>
        <r>
          <rPr>
            <b/>
            <sz val="9"/>
            <color indexed="81"/>
            <rFont val="Tahoma"/>
            <family val="2"/>
          </rPr>
          <t>Metric = I_FX_IR_II_NonFinCustomerInSingapore_OTCOptions_Amount_x000D_
Data Type = Bk_Number 19 - 9_x000D_
Bk_Currency = AUD</t>
        </r>
      </text>
    </comment>
    <comment ref="N15" authorId="0" shapeId="0" xr:uid="{00000000-0006-0000-3600-0000B5000000}">
      <text>
        <r>
          <rPr>
            <b/>
            <sz val="9"/>
            <color indexed="81"/>
            <rFont val="Tahoma"/>
            <family val="2"/>
          </rPr>
          <t>Metric = I_FX_IR_II_BanksOutsideSingapore_FowardRateAgree_Amount_x000D_
Data Type = Bk_Number 19 - 9_x000D_
Bk_Currency = AUD</t>
        </r>
      </text>
    </comment>
    <comment ref="O15" authorId="0" shapeId="0" xr:uid="{00000000-0006-0000-3600-0000B6000000}">
      <text>
        <r>
          <rPr>
            <b/>
            <sz val="9"/>
            <color indexed="81"/>
            <rFont val="Tahoma"/>
            <family val="2"/>
          </rPr>
          <t>Metric = I_FX_IR_II_BanksOutsideSingapore_OvernightIndexSwaps_Amount_x000D_
Data Type = Bk_Number 19 - 9_x000D_
Bk_Currency = AUD</t>
        </r>
      </text>
    </comment>
    <comment ref="P15" authorId="0" shapeId="0" xr:uid="{00000000-0006-0000-3600-0000B7000000}">
      <text>
        <r>
          <rPr>
            <b/>
            <sz val="9"/>
            <color indexed="81"/>
            <rFont val="Tahoma"/>
            <family val="2"/>
          </rPr>
          <t>Metric = I_FX_IR_II_BanksOutsideSingapore_OtherSwaps_Amount_x000D_
Data Type = Bk_Number 19 - 9_x000D_
Bk_Currency = AUD</t>
        </r>
      </text>
    </comment>
    <comment ref="Q15" authorId="0" shapeId="0" xr:uid="{00000000-0006-0000-3600-0000B8000000}">
      <text>
        <r>
          <rPr>
            <b/>
            <sz val="9"/>
            <color indexed="81"/>
            <rFont val="Tahoma"/>
            <family val="2"/>
          </rPr>
          <t>Metric = I_FX_IR_II_BanksOutsideSingapore_OTCOptions_Amount_x000D_
Data Type = Bk_Number 19 - 9_x000D_
Bk_Currency = AUD</t>
        </r>
      </text>
    </comment>
    <comment ref="R15" authorId="0" shapeId="0" xr:uid="{00000000-0006-0000-3600-0000B9000000}">
      <text>
        <r>
          <rPr>
            <b/>
            <sz val="9"/>
            <color indexed="81"/>
            <rFont val="Tahoma"/>
            <family val="2"/>
          </rPr>
          <t>Metric = I_FX_IR_II_NonBankFinInstitOutsideSingapore_FowardRateAgree_Amount_x000D_
Data Type = Bk_Number 19 - 9_x000D_
Bk_Currency = AUD</t>
        </r>
      </text>
    </comment>
    <comment ref="S15" authorId="0" shapeId="0" xr:uid="{00000000-0006-0000-3600-0000BA000000}">
      <text>
        <r>
          <rPr>
            <b/>
            <sz val="9"/>
            <color indexed="81"/>
            <rFont val="Tahoma"/>
            <family val="2"/>
          </rPr>
          <t>Metric = I_FX_IR_II_NonBankFinInstitOutsideSingapore_OvernightIndexSwaps_Amount_x000D_
Data Type = Bk_Number 19 - 9_x000D_
Bk_Currency = AUD</t>
        </r>
      </text>
    </comment>
    <comment ref="T15" authorId="0" shapeId="0" xr:uid="{00000000-0006-0000-3600-0000BB000000}">
      <text>
        <r>
          <rPr>
            <b/>
            <sz val="9"/>
            <color indexed="81"/>
            <rFont val="Tahoma"/>
            <family val="2"/>
          </rPr>
          <t>Metric = I_FX_IR_II_NonBankFinInstitOutsideSingapore_OtherSwaps_Amount_x000D_
Data Type = Bk_Number 19 - 9_x000D_
Bk_Currency = AUD</t>
        </r>
      </text>
    </comment>
    <comment ref="U15" authorId="0" shapeId="0" xr:uid="{00000000-0006-0000-3600-0000BC000000}">
      <text>
        <r>
          <rPr>
            <b/>
            <sz val="9"/>
            <color indexed="81"/>
            <rFont val="Tahoma"/>
            <family val="2"/>
          </rPr>
          <t>Metric = I_FX_IR_II_NonBankFinInstitOutsideSingapore_OTCOptions_Amount_x000D_
Data Type = Bk_Number 19 - 9_x000D_
Bk_Currency = AUD</t>
        </r>
      </text>
    </comment>
    <comment ref="V15" authorId="0" shapeId="0" xr:uid="{00000000-0006-0000-3600-0000BD000000}">
      <text>
        <r>
          <rPr>
            <b/>
            <sz val="9"/>
            <color indexed="81"/>
            <rFont val="Tahoma"/>
            <family val="2"/>
          </rPr>
          <t>Metric = I_FX_IR_II_NonFinCustomersOutsideSingapore_FowardRateAgree_Amount_x000D_
Data Type = Bk_Number 19 - 9_x000D_
Bk_Currency = AUD</t>
        </r>
      </text>
    </comment>
    <comment ref="W15" authorId="0" shapeId="0" xr:uid="{00000000-0006-0000-3600-0000BE000000}">
      <text>
        <r>
          <rPr>
            <b/>
            <sz val="9"/>
            <color indexed="81"/>
            <rFont val="Tahoma"/>
            <family val="2"/>
          </rPr>
          <t>Metric = I_FX_IR_II_NonFinCustomersOutsideSingapore_OvernightIndexSwaps_Amount_x000D_
Data Type = Bk_Number 19 - 9_x000D_
Bk_Currency = AUD</t>
        </r>
      </text>
    </comment>
    <comment ref="X15" authorId="0" shapeId="0" xr:uid="{00000000-0006-0000-3600-0000BF000000}">
      <text>
        <r>
          <rPr>
            <b/>
            <sz val="9"/>
            <color indexed="81"/>
            <rFont val="Tahoma"/>
            <family val="2"/>
          </rPr>
          <t>Metric = I_FX_IR_II_NonFinCustomersOutsideSingapore_OtherSwaps_Amount_x000D_
Data Type = Bk_Number 19 - 9_x000D_
Bk_Currency = AUD</t>
        </r>
      </text>
    </comment>
    <comment ref="Y15" authorId="0" shapeId="0" xr:uid="{00000000-0006-0000-3600-0000C0000000}">
      <text>
        <r>
          <rPr>
            <b/>
            <sz val="9"/>
            <color indexed="81"/>
            <rFont val="Tahoma"/>
            <family val="2"/>
          </rPr>
          <t>Metric = I_FX_IR_II_NonFinCustomersOutsideSingapore_OTCOptions_Amount_x000D_
Data Type = Bk_Number 19 - 9_x000D_
Bk_Currency = AUD</t>
        </r>
      </text>
    </comment>
    <comment ref="B16" authorId="0" shapeId="0" xr:uid="{00000000-0006-0000-3600-0000C1000000}">
      <text>
        <r>
          <rPr>
            <b/>
            <sz val="9"/>
            <color indexed="81"/>
            <rFont val="Tahoma"/>
            <family val="2"/>
          </rPr>
          <t>Metric = I_FX_IR_II_BanksInSingapore_FowardRateAgree_Amount_x000D_
Data Type = Bk_Number 19 - 9_x000D_
Bk_Currency = GBP</t>
        </r>
      </text>
    </comment>
    <comment ref="C16" authorId="0" shapeId="0" xr:uid="{00000000-0006-0000-3600-0000C2000000}">
      <text>
        <r>
          <rPr>
            <b/>
            <sz val="9"/>
            <color indexed="81"/>
            <rFont val="Tahoma"/>
            <family val="2"/>
          </rPr>
          <t>Metric = I_FX_IR_II_BanksInSingapore_OvernightIndexSwaps_Amount_x000D_
Data Type = Bk_Number 19 - 9_x000D_
Bk_Currency = GBP</t>
        </r>
      </text>
    </comment>
    <comment ref="D16" authorId="0" shapeId="0" xr:uid="{00000000-0006-0000-3600-0000C3000000}">
      <text>
        <r>
          <rPr>
            <b/>
            <sz val="9"/>
            <color indexed="81"/>
            <rFont val="Tahoma"/>
            <family val="2"/>
          </rPr>
          <t>Metric = I_FX_IR_II_BanksInSingapore_OtherSwaps_Amount_x000D_
Data Type = Bk_Number 19 - 9_x000D_
Bk_Currency = GBP</t>
        </r>
      </text>
    </comment>
    <comment ref="E16" authorId="0" shapeId="0" xr:uid="{00000000-0006-0000-3600-0000C4000000}">
      <text>
        <r>
          <rPr>
            <b/>
            <sz val="9"/>
            <color indexed="81"/>
            <rFont val="Tahoma"/>
            <family val="2"/>
          </rPr>
          <t>Metric = I_FX_IR_II_BanksInSingapore_OTCOptions_Amount_x000D_
Data Type = Bk_Number 19 - 9_x000D_
Bk_Currency = GBP</t>
        </r>
      </text>
    </comment>
    <comment ref="F16" authorId="0" shapeId="0" xr:uid="{00000000-0006-0000-3600-0000C5000000}">
      <text>
        <r>
          <rPr>
            <b/>
            <sz val="9"/>
            <color indexed="81"/>
            <rFont val="Tahoma"/>
            <family val="2"/>
          </rPr>
          <t>Metric = I_FX_IR_II_NonBankFinInstitInSingapore_FowardRateAgree_Amount_x000D_
Data Type = Bk_Number 19 - 9_x000D_
Bk_Currency = GBP</t>
        </r>
      </text>
    </comment>
    <comment ref="G16" authorId="0" shapeId="0" xr:uid="{00000000-0006-0000-3600-0000C6000000}">
      <text>
        <r>
          <rPr>
            <b/>
            <sz val="9"/>
            <color indexed="81"/>
            <rFont val="Tahoma"/>
            <family val="2"/>
          </rPr>
          <t>Metric = I_FX_IR_II_NonBankFinInstitInSingapore_OvernightIndexSwaps_Amount_x000D_
Data Type = Bk_Number 19 - 9_x000D_
Bk_Currency = GBP</t>
        </r>
      </text>
    </comment>
    <comment ref="H16" authorId="0" shapeId="0" xr:uid="{00000000-0006-0000-3600-0000C7000000}">
      <text>
        <r>
          <rPr>
            <b/>
            <sz val="9"/>
            <color indexed="81"/>
            <rFont val="Tahoma"/>
            <family val="2"/>
          </rPr>
          <t>Metric = I_FX_IR_II_NonBankFinInstitInSingapore_OtherSwaps_Amount_x000D_
Data Type = Bk_Number 19 - 9_x000D_
Bk_Currency = GBP</t>
        </r>
      </text>
    </comment>
    <comment ref="I16" authorId="0" shapeId="0" xr:uid="{00000000-0006-0000-3600-0000C8000000}">
      <text>
        <r>
          <rPr>
            <b/>
            <sz val="9"/>
            <color indexed="81"/>
            <rFont val="Tahoma"/>
            <family val="2"/>
          </rPr>
          <t>Metric = I_FX_IR_II_NonBankFinInstitInSingapore_OTCOptions_Amount_x000D_
Data Type = Bk_Number 19 - 9_x000D_
Bk_Currency = GBP</t>
        </r>
      </text>
    </comment>
    <comment ref="J16" authorId="0" shapeId="0" xr:uid="{00000000-0006-0000-3600-0000C9000000}">
      <text>
        <r>
          <rPr>
            <b/>
            <sz val="9"/>
            <color indexed="81"/>
            <rFont val="Tahoma"/>
            <family val="2"/>
          </rPr>
          <t>Metric = I_FX_IR_II_NonFinCustomerInSingapore_FowardRateAgree_Amount_x000D_
Data Type = Bk_Number 19 - 9_x000D_
Bk_Currency = GBP</t>
        </r>
      </text>
    </comment>
    <comment ref="K16" authorId="0" shapeId="0" xr:uid="{00000000-0006-0000-3600-0000CA000000}">
      <text>
        <r>
          <rPr>
            <b/>
            <sz val="9"/>
            <color indexed="81"/>
            <rFont val="Tahoma"/>
            <family val="2"/>
          </rPr>
          <t>Metric = I_FX_IR_II_NonFinCustomerInSingapore_OvernightIndexSwaps_Amount_x000D_
Data Type = Bk_Number 19 - 9_x000D_
Bk_Currency = GBP</t>
        </r>
      </text>
    </comment>
    <comment ref="L16" authorId="0" shapeId="0" xr:uid="{00000000-0006-0000-3600-0000CB000000}">
      <text>
        <r>
          <rPr>
            <b/>
            <sz val="9"/>
            <color indexed="81"/>
            <rFont val="Tahoma"/>
            <family val="2"/>
          </rPr>
          <t>Metric = I_FX_IR_II_NonFinCustomerInSingapore_OtherSwaps_Amount_x000D_
Data Type = Bk_Number 19 - 9_x000D_
Bk_Currency = GBP</t>
        </r>
      </text>
    </comment>
    <comment ref="M16" authorId="0" shapeId="0" xr:uid="{00000000-0006-0000-3600-0000CC000000}">
      <text>
        <r>
          <rPr>
            <b/>
            <sz val="9"/>
            <color indexed="81"/>
            <rFont val="Tahoma"/>
            <family val="2"/>
          </rPr>
          <t>Metric = I_FX_IR_II_NonFinCustomerInSingapore_OTCOptions_Amount_x000D_
Data Type = Bk_Number 19 - 9_x000D_
Bk_Currency = GBP</t>
        </r>
      </text>
    </comment>
    <comment ref="N16" authorId="0" shapeId="0" xr:uid="{00000000-0006-0000-3600-0000CD000000}">
      <text>
        <r>
          <rPr>
            <b/>
            <sz val="9"/>
            <color indexed="81"/>
            <rFont val="Tahoma"/>
            <family val="2"/>
          </rPr>
          <t>Metric = I_FX_IR_II_BanksOutsideSingapore_FowardRateAgree_Amount_x000D_
Data Type = Bk_Number 19 - 9_x000D_
Bk_Currency = GBP</t>
        </r>
      </text>
    </comment>
    <comment ref="O16" authorId="0" shapeId="0" xr:uid="{00000000-0006-0000-3600-0000CE000000}">
      <text>
        <r>
          <rPr>
            <b/>
            <sz val="9"/>
            <color indexed="81"/>
            <rFont val="Tahoma"/>
            <family val="2"/>
          </rPr>
          <t>Metric = I_FX_IR_II_BanksOutsideSingapore_OvernightIndexSwaps_Amount_x000D_
Data Type = Bk_Number 19 - 9_x000D_
Bk_Currency = GBP</t>
        </r>
      </text>
    </comment>
    <comment ref="P16" authorId="0" shapeId="0" xr:uid="{00000000-0006-0000-3600-0000CF000000}">
      <text>
        <r>
          <rPr>
            <b/>
            <sz val="9"/>
            <color indexed="81"/>
            <rFont val="Tahoma"/>
            <family val="2"/>
          </rPr>
          <t>Metric = I_FX_IR_II_BanksOutsideSingapore_OtherSwaps_Amount_x000D_
Data Type = Bk_Number 19 - 9_x000D_
Bk_Currency = GBP</t>
        </r>
      </text>
    </comment>
    <comment ref="Q16" authorId="0" shapeId="0" xr:uid="{00000000-0006-0000-3600-0000D0000000}">
      <text>
        <r>
          <rPr>
            <b/>
            <sz val="9"/>
            <color indexed="81"/>
            <rFont val="Tahoma"/>
            <family val="2"/>
          </rPr>
          <t>Metric = I_FX_IR_II_BanksOutsideSingapore_OTCOptions_Amount_x000D_
Data Type = Bk_Number 19 - 9_x000D_
Bk_Currency = GBP</t>
        </r>
      </text>
    </comment>
    <comment ref="R16" authorId="0" shapeId="0" xr:uid="{00000000-0006-0000-3600-0000D1000000}">
      <text>
        <r>
          <rPr>
            <b/>
            <sz val="9"/>
            <color indexed="81"/>
            <rFont val="Tahoma"/>
            <family val="2"/>
          </rPr>
          <t>Metric = I_FX_IR_II_NonBankFinInstitOutsideSingapore_FowardRateAgree_Amount_x000D_
Data Type = Bk_Number 19 - 9_x000D_
Bk_Currency = GBP</t>
        </r>
      </text>
    </comment>
    <comment ref="S16" authorId="0" shapeId="0" xr:uid="{00000000-0006-0000-3600-0000D2000000}">
      <text>
        <r>
          <rPr>
            <b/>
            <sz val="9"/>
            <color indexed="81"/>
            <rFont val="Tahoma"/>
            <family val="2"/>
          </rPr>
          <t>Metric = I_FX_IR_II_NonBankFinInstitOutsideSingapore_OvernightIndexSwaps_Amount_x000D_
Data Type = Bk_Number 19 - 9_x000D_
Bk_Currency = GBP</t>
        </r>
      </text>
    </comment>
    <comment ref="T16" authorId="0" shapeId="0" xr:uid="{00000000-0006-0000-3600-0000D3000000}">
      <text>
        <r>
          <rPr>
            <b/>
            <sz val="9"/>
            <color indexed="81"/>
            <rFont val="Tahoma"/>
            <family val="2"/>
          </rPr>
          <t>Metric = I_FX_IR_II_NonBankFinInstitOutsideSingapore_OtherSwaps_Amount_x000D_
Data Type = Bk_Number 19 - 9_x000D_
Bk_Currency = GBP</t>
        </r>
      </text>
    </comment>
    <comment ref="U16" authorId="0" shapeId="0" xr:uid="{00000000-0006-0000-3600-0000D4000000}">
      <text>
        <r>
          <rPr>
            <b/>
            <sz val="9"/>
            <color indexed="81"/>
            <rFont val="Tahoma"/>
            <family val="2"/>
          </rPr>
          <t>Metric = I_FX_IR_II_NonBankFinInstitOutsideSingapore_OTCOptions_Amount_x000D_
Data Type = Bk_Number 19 - 9_x000D_
Bk_Currency = GBP</t>
        </r>
      </text>
    </comment>
    <comment ref="V16" authorId="0" shapeId="0" xr:uid="{00000000-0006-0000-3600-0000D5000000}">
      <text>
        <r>
          <rPr>
            <b/>
            <sz val="9"/>
            <color indexed="81"/>
            <rFont val="Tahoma"/>
            <family val="2"/>
          </rPr>
          <t>Metric = I_FX_IR_II_NonFinCustomersOutsideSingapore_FowardRateAgree_Amount_x000D_
Data Type = Bk_Number 19 - 9_x000D_
Bk_Currency = GBP</t>
        </r>
      </text>
    </comment>
    <comment ref="W16" authorId="0" shapeId="0" xr:uid="{00000000-0006-0000-3600-0000D6000000}">
      <text>
        <r>
          <rPr>
            <b/>
            <sz val="9"/>
            <color indexed="81"/>
            <rFont val="Tahoma"/>
            <family val="2"/>
          </rPr>
          <t>Metric = I_FX_IR_II_NonFinCustomersOutsideSingapore_OvernightIndexSwaps_Amount_x000D_
Data Type = Bk_Number 19 - 9_x000D_
Bk_Currency = GBP</t>
        </r>
      </text>
    </comment>
    <comment ref="X16" authorId="0" shapeId="0" xr:uid="{00000000-0006-0000-3600-0000D7000000}">
      <text>
        <r>
          <rPr>
            <b/>
            <sz val="9"/>
            <color indexed="81"/>
            <rFont val="Tahoma"/>
            <family val="2"/>
          </rPr>
          <t>Metric = I_FX_IR_II_NonFinCustomersOutsideSingapore_OtherSwaps_Amount_x000D_
Data Type = Bk_Number 19 - 9_x000D_
Bk_Currency = GBP</t>
        </r>
      </text>
    </comment>
    <comment ref="Y16" authorId="0" shapeId="0" xr:uid="{00000000-0006-0000-3600-0000D8000000}">
      <text>
        <r>
          <rPr>
            <b/>
            <sz val="9"/>
            <color indexed="81"/>
            <rFont val="Tahoma"/>
            <family val="2"/>
          </rPr>
          <t>Metric = I_FX_IR_II_NonFinCustomersOutsideSingapore_OTCOptions_Amount_x000D_
Data Type = Bk_Number 19 - 9_x000D_
Bk_Currency = GBP</t>
        </r>
      </text>
    </comment>
    <comment ref="B17" authorId="0" shapeId="0" xr:uid="{00000000-0006-0000-3600-0000D9000000}">
      <text>
        <r>
          <rPr>
            <b/>
            <sz val="9"/>
            <color indexed="81"/>
            <rFont val="Tahoma"/>
            <family val="2"/>
          </rPr>
          <t>Metric = I_FX_IR_II_BanksInSingapore_FowardRateAgree_Amount_x000D_
Data Type = Bk_Number 19 - 9_x000D_
Bk_Currency = CAD</t>
        </r>
      </text>
    </comment>
    <comment ref="C17" authorId="0" shapeId="0" xr:uid="{00000000-0006-0000-3600-0000DA000000}">
      <text>
        <r>
          <rPr>
            <b/>
            <sz val="9"/>
            <color indexed="81"/>
            <rFont val="Tahoma"/>
            <family val="2"/>
          </rPr>
          <t>Metric = I_FX_IR_II_BanksInSingapore_OvernightIndexSwaps_Amount_x000D_
Data Type = Bk_Number 19 - 9_x000D_
Bk_Currency = CAD</t>
        </r>
      </text>
    </comment>
    <comment ref="D17" authorId="0" shapeId="0" xr:uid="{00000000-0006-0000-3600-0000DB000000}">
      <text>
        <r>
          <rPr>
            <b/>
            <sz val="9"/>
            <color indexed="81"/>
            <rFont val="Tahoma"/>
            <family val="2"/>
          </rPr>
          <t>Metric = I_FX_IR_II_BanksInSingapore_OtherSwaps_Amount_x000D_
Data Type = Bk_Number 19 - 9_x000D_
Bk_Currency = CAD</t>
        </r>
      </text>
    </comment>
    <comment ref="E17" authorId="0" shapeId="0" xr:uid="{00000000-0006-0000-3600-0000DC000000}">
      <text>
        <r>
          <rPr>
            <b/>
            <sz val="9"/>
            <color indexed="81"/>
            <rFont val="Tahoma"/>
            <family val="2"/>
          </rPr>
          <t>Metric = I_FX_IR_II_BanksInSingapore_OTCOptions_Amount_x000D_
Data Type = Bk_Number 19 - 9_x000D_
Bk_Currency = CAD</t>
        </r>
      </text>
    </comment>
    <comment ref="F17" authorId="0" shapeId="0" xr:uid="{00000000-0006-0000-3600-0000DD000000}">
      <text>
        <r>
          <rPr>
            <b/>
            <sz val="9"/>
            <color indexed="81"/>
            <rFont val="Tahoma"/>
            <family val="2"/>
          </rPr>
          <t>Metric = I_FX_IR_II_NonBankFinInstitInSingapore_FowardRateAgree_Amount_x000D_
Data Type = Bk_Number 19 - 9_x000D_
Bk_Currency = CAD</t>
        </r>
      </text>
    </comment>
    <comment ref="G17" authorId="0" shapeId="0" xr:uid="{00000000-0006-0000-3600-0000DE000000}">
      <text>
        <r>
          <rPr>
            <b/>
            <sz val="9"/>
            <color indexed="81"/>
            <rFont val="Tahoma"/>
            <family val="2"/>
          </rPr>
          <t>Metric = I_FX_IR_II_NonBankFinInstitInSingapore_OvernightIndexSwaps_Amount_x000D_
Data Type = Bk_Number 19 - 9_x000D_
Bk_Currency = CAD</t>
        </r>
      </text>
    </comment>
    <comment ref="H17" authorId="0" shapeId="0" xr:uid="{00000000-0006-0000-3600-0000DF000000}">
      <text>
        <r>
          <rPr>
            <b/>
            <sz val="9"/>
            <color indexed="81"/>
            <rFont val="Tahoma"/>
            <family val="2"/>
          </rPr>
          <t>Metric = I_FX_IR_II_NonBankFinInstitInSingapore_OtherSwaps_Amount_x000D_
Data Type = Bk_Number 19 - 9_x000D_
Bk_Currency = CAD</t>
        </r>
      </text>
    </comment>
    <comment ref="I17" authorId="0" shapeId="0" xr:uid="{00000000-0006-0000-3600-0000E0000000}">
      <text>
        <r>
          <rPr>
            <b/>
            <sz val="9"/>
            <color indexed="81"/>
            <rFont val="Tahoma"/>
            <family val="2"/>
          </rPr>
          <t>Metric = I_FX_IR_II_NonBankFinInstitInSingapore_OTCOptions_Amount_x000D_
Data Type = Bk_Number 19 - 9_x000D_
Bk_Currency = CAD</t>
        </r>
      </text>
    </comment>
    <comment ref="J17" authorId="0" shapeId="0" xr:uid="{00000000-0006-0000-3600-0000E1000000}">
      <text>
        <r>
          <rPr>
            <b/>
            <sz val="9"/>
            <color indexed="81"/>
            <rFont val="Tahoma"/>
            <family val="2"/>
          </rPr>
          <t>Metric = I_FX_IR_II_NonFinCustomerInSingapore_FowardRateAgree_Amount_x000D_
Data Type = Bk_Number 19 - 9_x000D_
Bk_Currency = CAD</t>
        </r>
      </text>
    </comment>
    <comment ref="K17" authorId="0" shapeId="0" xr:uid="{00000000-0006-0000-3600-0000E2000000}">
      <text>
        <r>
          <rPr>
            <b/>
            <sz val="9"/>
            <color indexed="81"/>
            <rFont val="Tahoma"/>
            <family val="2"/>
          </rPr>
          <t>Metric = I_FX_IR_II_NonFinCustomerInSingapore_OvernightIndexSwaps_Amount_x000D_
Data Type = Bk_Number 19 - 9_x000D_
Bk_Currency = CAD</t>
        </r>
      </text>
    </comment>
    <comment ref="L17" authorId="0" shapeId="0" xr:uid="{00000000-0006-0000-3600-0000E3000000}">
      <text>
        <r>
          <rPr>
            <b/>
            <sz val="9"/>
            <color indexed="81"/>
            <rFont val="Tahoma"/>
            <family val="2"/>
          </rPr>
          <t>Metric = I_FX_IR_II_NonFinCustomerInSingapore_OtherSwaps_Amount_x000D_
Data Type = Bk_Number 19 - 9_x000D_
Bk_Currency = CAD</t>
        </r>
      </text>
    </comment>
    <comment ref="M17" authorId="0" shapeId="0" xr:uid="{00000000-0006-0000-3600-0000E4000000}">
      <text>
        <r>
          <rPr>
            <b/>
            <sz val="9"/>
            <color indexed="81"/>
            <rFont val="Tahoma"/>
            <family val="2"/>
          </rPr>
          <t>Metric = I_FX_IR_II_NonFinCustomerInSingapore_OTCOptions_Amount_x000D_
Data Type = Bk_Number 19 - 9_x000D_
Bk_Currency = CAD</t>
        </r>
      </text>
    </comment>
    <comment ref="N17" authorId="0" shapeId="0" xr:uid="{00000000-0006-0000-3600-0000E5000000}">
      <text>
        <r>
          <rPr>
            <b/>
            <sz val="9"/>
            <color indexed="81"/>
            <rFont val="Tahoma"/>
            <family val="2"/>
          </rPr>
          <t>Metric = I_FX_IR_II_BanksOutsideSingapore_FowardRateAgree_Amount_x000D_
Data Type = Bk_Number 19 - 9_x000D_
Bk_Currency = CAD</t>
        </r>
      </text>
    </comment>
    <comment ref="O17" authorId="0" shapeId="0" xr:uid="{00000000-0006-0000-3600-0000E6000000}">
      <text>
        <r>
          <rPr>
            <b/>
            <sz val="9"/>
            <color indexed="81"/>
            <rFont val="Tahoma"/>
            <family val="2"/>
          </rPr>
          <t>Metric = I_FX_IR_II_BanksOutsideSingapore_OvernightIndexSwaps_Amount_x000D_
Data Type = Bk_Number 19 - 9_x000D_
Bk_Currency = CAD</t>
        </r>
      </text>
    </comment>
    <comment ref="P17" authorId="0" shapeId="0" xr:uid="{00000000-0006-0000-3600-0000E7000000}">
      <text>
        <r>
          <rPr>
            <b/>
            <sz val="9"/>
            <color indexed="81"/>
            <rFont val="Tahoma"/>
            <family val="2"/>
          </rPr>
          <t>Metric = I_FX_IR_II_BanksOutsideSingapore_OtherSwaps_Amount_x000D_
Data Type = Bk_Number 19 - 9_x000D_
Bk_Currency = CAD</t>
        </r>
      </text>
    </comment>
    <comment ref="Q17" authorId="0" shapeId="0" xr:uid="{00000000-0006-0000-3600-0000E8000000}">
      <text>
        <r>
          <rPr>
            <b/>
            <sz val="9"/>
            <color indexed="81"/>
            <rFont val="Tahoma"/>
            <family val="2"/>
          </rPr>
          <t>Metric = I_FX_IR_II_BanksOutsideSingapore_OTCOptions_Amount_x000D_
Data Type = Bk_Number 19 - 9_x000D_
Bk_Currency = CAD</t>
        </r>
      </text>
    </comment>
    <comment ref="R17" authorId="0" shapeId="0" xr:uid="{00000000-0006-0000-3600-0000E9000000}">
      <text>
        <r>
          <rPr>
            <b/>
            <sz val="9"/>
            <color indexed="81"/>
            <rFont val="Tahoma"/>
            <family val="2"/>
          </rPr>
          <t>Metric = I_FX_IR_II_NonBankFinInstitOutsideSingapore_FowardRateAgree_Amount_x000D_
Data Type = Bk_Number 19 - 9_x000D_
Bk_Currency = CAD</t>
        </r>
      </text>
    </comment>
    <comment ref="S17" authorId="0" shapeId="0" xr:uid="{00000000-0006-0000-3600-0000EA000000}">
      <text>
        <r>
          <rPr>
            <b/>
            <sz val="9"/>
            <color indexed="81"/>
            <rFont val="Tahoma"/>
            <family val="2"/>
          </rPr>
          <t>Metric = I_FX_IR_II_NonBankFinInstitOutsideSingapore_OvernightIndexSwaps_Amount_x000D_
Data Type = Bk_Number 19 - 9_x000D_
Bk_Currency = CAD</t>
        </r>
      </text>
    </comment>
    <comment ref="T17" authorId="0" shapeId="0" xr:uid="{00000000-0006-0000-3600-0000EB000000}">
      <text>
        <r>
          <rPr>
            <b/>
            <sz val="9"/>
            <color indexed="81"/>
            <rFont val="Tahoma"/>
            <family val="2"/>
          </rPr>
          <t>Metric = I_FX_IR_II_NonBankFinInstitOutsideSingapore_OtherSwaps_Amount_x000D_
Data Type = Bk_Number 19 - 9_x000D_
Bk_Currency = CAD</t>
        </r>
      </text>
    </comment>
    <comment ref="U17" authorId="0" shapeId="0" xr:uid="{00000000-0006-0000-3600-0000EC000000}">
      <text>
        <r>
          <rPr>
            <b/>
            <sz val="9"/>
            <color indexed="81"/>
            <rFont val="Tahoma"/>
            <family val="2"/>
          </rPr>
          <t>Metric = I_FX_IR_II_NonBankFinInstitOutsideSingapore_OTCOptions_Amount_x000D_
Data Type = Bk_Number 19 - 9_x000D_
Bk_Currency = CAD</t>
        </r>
      </text>
    </comment>
    <comment ref="V17" authorId="0" shapeId="0" xr:uid="{00000000-0006-0000-3600-0000ED000000}">
      <text>
        <r>
          <rPr>
            <b/>
            <sz val="9"/>
            <color indexed="81"/>
            <rFont val="Tahoma"/>
            <family val="2"/>
          </rPr>
          <t>Metric = I_FX_IR_II_NonFinCustomersOutsideSingapore_FowardRateAgree_Amount_x000D_
Data Type = Bk_Number 19 - 9_x000D_
Bk_Currency = CAD</t>
        </r>
      </text>
    </comment>
    <comment ref="W17" authorId="0" shapeId="0" xr:uid="{00000000-0006-0000-3600-0000EE000000}">
      <text>
        <r>
          <rPr>
            <b/>
            <sz val="9"/>
            <color indexed="81"/>
            <rFont val="Tahoma"/>
            <family val="2"/>
          </rPr>
          <t>Metric = I_FX_IR_II_NonFinCustomersOutsideSingapore_OvernightIndexSwaps_Amount_x000D_
Data Type = Bk_Number 19 - 9_x000D_
Bk_Currency = CAD</t>
        </r>
      </text>
    </comment>
    <comment ref="X17" authorId="0" shapeId="0" xr:uid="{00000000-0006-0000-3600-0000EF000000}">
      <text>
        <r>
          <rPr>
            <b/>
            <sz val="9"/>
            <color indexed="81"/>
            <rFont val="Tahoma"/>
            <family val="2"/>
          </rPr>
          <t>Metric = I_FX_IR_II_NonFinCustomersOutsideSingapore_OtherSwaps_Amount_x000D_
Data Type = Bk_Number 19 - 9_x000D_
Bk_Currency = CAD</t>
        </r>
      </text>
    </comment>
    <comment ref="Y17" authorId="0" shapeId="0" xr:uid="{00000000-0006-0000-3600-0000F0000000}">
      <text>
        <r>
          <rPr>
            <b/>
            <sz val="9"/>
            <color indexed="81"/>
            <rFont val="Tahoma"/>
            <family val="2"/>
          </rPr>
          <t>Metric = I_FX_IR_II_NonFinCustomersOutsideSingapore_OTCOptions_Amount_x000D_
Data Type = Bk_Number 19 - 9_x000D_
Bk_Currency = CAD</t>
        </r>
      </text>
    </comment>
    <comment ref="B18" authorId="0" shapeId="0" xr:uid="{00000000-0006-0000-3600-0000F1000000}">
      <text>
        <r>
          <rPr>
            <b/>
            <sz val="9"/>
            <color indexed="81"/>
            <rFont val="Tahoma"/>
            <family val="2"/>
          </rPr>
          <t>Metric = I_FX_IR_II_BanksInSingapore_FowardRateAgree_Amount_x000D_
Data Type = Bk_Number 19 - 9_x000D_
Bk_Currency = CHF</t>
        </r>
      </text>
    </comment>
    <comment ref="C18" authorId="0" shapeId="0" xr:uid="{00000000-0006-0000-3600-0000F2000000}">
      <text>
        <r>
          <rPr>
            <b/>
            <sz val="9"/>
            <color indexed="81"/>
            <rFont val="Tahoma"/>
            <family val="2"/>
          </rPr>
          <t>Metric = I_FX_IR_II_BanksInSingapore_OvernightIndexSwaps_Amount_x000D_
Data Type = Bk_Number 19 - 9_x000D_
Bk_Currency = CHF</t>
        </r>
      </text>
    </comment>
    <comment ref="D18" authorId="0" shapeId="0" xr:uid="{00000000-0006-0000-3600-0000F3000000}">
      <text>
        <r>
          <rPr>
            <b/>
            <sz val="9"/>
            <color indexed="81"/>
            <rFont val="Tahoma"/>
            <family val="2"/>
          </rPr>
          <t>Metric = I_FX_IR_II_BanksInSingapore_OtherSwaps_Amount_x000D_
Data Type = Bk_Number 19 - 9_x000D_
Bk_Currency = CHF</t>
        </r>
      </text>
    </comment>
    <comment ref="E18" authorId="0" shapeId="0" xr:uid="{00000000-0006-0000-3600-0000F4000000}">
      <text>
        <r>
          <rPr>
            <b/>
            <sz val="9"/>
            <color indexed="81"/>
            <rFont val="Tahoma"/>
            <family val="2"/>
          </rPr>
          <t>Metric = I_FX_IR_II_BanksInSingapore_OTCOptions_Amount_x000D_
Data Type = Bk_Number 19 - 9_x000D_
Bk_Currency = CHF</t>
        </r>
      </text>
    </comment>
    <comment ref="F18" authorId="0" shapeId="0" xr:uid="{00000000-0006-0000-3600-0000F5000000}">
      <text>
        <r>
          <rPr>
            <b/>
            <sz val="9"/>
            <color indexed="81"/>
            <rFont val="Tahoma"/>
            <family val="2"/>
          </rPr>
          <t>Metric = I_FX_IR_II_NonBankFinInstitInSingapore_FowardRateAgree_Amount_x000D_
Data Type = Bk_Number 19 - 9_x000D_
Bk_Currency = CHF</t>
        </r>
      </text>
    </comment>
    <comment ref="G18" authorId="0" shapeId="0" xr:uid="{00000000-0006-0000-3600-0000F6000000}">
      <text>
        <r>
          <rPr>
            <b/>
            <sz val="9"/>
            <color indexed="81"/>
            <rFont val="Tahoma"/>
            <family val="2"/>
          </rPr>
          <t>Metric = I_FX_IR_II_NonBankFinInstitInSingapore_OvernightIndexSwaps_Amount_x000D_
Data Type = Bk_Number 19 - 9_x000D_
Bk_Currency = CHF</t>
        </r>
      </text>
    </comment>
    <comment ref="H18" authorId="0" shapeId="0" xr:uid="{00000000-0006-0000-3600-0000F7000000}">
      <text>
        <r>
          <rPr>
            <b/>
            <sz val="9"/>
            <color indexed="81"/>
            <rFont val="Tahoma"/>
            <family val="2"/>
          </rPr>
          <t>Metric = I_FX_IR_II_NonBankFinInstitInSingapore_OtherSwaps_Amount_x000D_
Data Type = Bk_Number 19 - 9_x000D_
Bk_Currency = CHF</t>
        </r>
      </text>
    </comment>
    <comment ref="I18" authorId="0" shapeId="0" xr:uid="{00000000-0006-0000-3600-0000F8000000}">
      <text>
        <r>
          <rPr>
            <b/>
            <sz val="9"/>
            <color indexed="81"/>
            <rFont val="Tahoma"/>
            <family val="2"/>
          </rPr>
          <t>Metric = I_FX_IR_II_NonBankFinInstitInSingapore_OTCOptions_Amount_x000D_
Data Type = Bk_Number 19 - 9_x000D_
Bk_Currency = CHF</t>
        </r>
      </text>
    </comment>
    <comment ref="J18" authorId="0" shapeId="0" xr:uid="{00000000-0006-0000-3600-0000F9000000}">
      <text>
        <r>
          <rPr>
            <b/>
            <sz val="9"/>
            <color indexed="81"/>
            <rFont val="Tahoma"/>
            <family val="2"/>
          </rPr>
          <t>Metric = I_FX_IR_II_NonFinCustomerInSingapore_FowardRateAgree_Amount_x000D_
Data Type = Bk_Number 19 - 9_x000D_
Bk_Currency = CHF</t>
        </r>
      </text>
    </comment>
    <comment ref="K18" authorId="0" shapeId="0" xr:uid="{00000000-0006-0000-3600-0000FA000000}">
      <text>
        <r>
          <rPr>
            <b/>
            <sz val="9"/>
            <color indexed="81"/>
            <rFont val="Tahoma"/>
            <family val="2"/>
          </rPr>
          <t>Metric = I_FX_IR_II_NonFinCustomerInSingapore_OvernightIndexSwaps_Amount_x000D_
Data Type = Bk_Number 19 - 9_x000D_
Bk_Currency = CHF</t>
        </r>
      </text>
    </comment>
    <comment ref="L18" authorId="0" shapeId="0" xr:uid="{00000000-0006-0000-3600-0000FB000000}">
      <text>
        <r>
          <rPr>
            <b/>
            <sz val="9"/>
            <color indexed="81"/>
            <rFont val="Tahoma"/>
            <family val="2"/>
          </rPr>
          <t>Metric = I_FX_IR_II_NonFinCustomerInSingapore_OtherSwaps_Amount_x000D_
Data Type = Bk_Number 19 - 9_x000D_
Bk_Currency = CHF</t>
        </r>
      </text>
    </comment>
    <comment ref="M18" authorId="0" shapeId="0" xr:uid="{00000000-0006-0000-3600-0000FC000000}">
      <text>
        <r>
          <rPr>
            <b/>
            <sz val="9"/>
            <color indexed="81"/>
            <rFont val="Tahoma"/>
            <family val="2"/>
          </rPr>
          <t>Metric = I_FX_IR_II_NonFinCustomerInSingapore_OTCOptions_Amount_x000D_
Data Type = Bk_Number 19 - 9_x000D_
Bk_Currency = CHF</t>
        </r>
      </text>
    </comment>
    <comment ref="N18" authorId="0" shapeId="0" xr:uid="{00000000-0006-0000-3600-0000FD000000}">
      <text>
        <r>
          <rPr>
            <b/>
            <sz val="9"/>
            <color indexed="81"/>
            <rFont val="Tahoma"/>
            <family val="2"/>
          </rPr>
          <t>Metric = I_FX_IR_II_BanksOutsideSingapore_FowardRateAgree_Amount_x000D_
Data Type = Bk_Number 19 - 9_x000D_
Bk_Currency = CHF</t>
        </r>
      </text>
    </comment>
    <comment ref="O18" authorId="0" shapeId="0" xr:uid="{00000000-0006-0000-3600-0000FE000000}">
      <text>
        <r>
          <rPr>
            <b/>
            <sz val="9"/>
            <color indexed="81"/>
            <rFont val="Tahoma"/>
            <family val="2"/>
          </rPr>
          <t>Metric = I_FX_IR_II_BanksOutsideSingapore_OvernightIndexSwaps_Amount_x000D_
Data Type = Bk_Number 19 - 9_x000D_
Bk_Currency = CHF</t>
        </r>
      </text>
    </comment>
    <comment ref="P18" authorId="0" shapeId="0" xr:uid="{00000000-0006-0000-3600-0000FF000000}">
      <text>
        <r>
          <rPr>
            <b/>
            <sz val="9"/>
            <color indexed="81"/>
            <rFont val="Tahoma"/>
            <family val="2"/>
          </rPr>
          <t>Metric = I_FX_IR_II_BanksOutsideSingapore_OtherSwaps_Amount_x000D_
Data Type = Bk_Number 19 - 9_x000D_
Bk_Currency = CHF</t>
        </r>
      </text>
    </comment>
    <comment ref="Q18" authorId="0" shapeId="0" xr:uid="{00000000-0006-0000-3600-000000010000}">
      <text>
        <r>
          <rPr>
            <b/>
            <sz val="9"/>
            <color indexed="81"/>
            <rFont val="Tahoma"/>
            <family val="2"/>
          </rPr>
          <t>Metric = I_FX_IR_II_BanksOutsideSingapore_OTCOptions_Amount_x000D_
Data Type = Bk_Number 19 - 9_x000D_
Bk_Currency = CHF</t>
        </r>
      </text>
    </comment>
    <comment ref="R18" authorId="0" shapeId="0" xr:uid="{00000000-0006-0000-3600-000001010000}">
      <text>
        <r>
          <rPr>
            <b/>
            <sz val="9"/>
            <color indexed="81"/>
            <rFont val="Tahoma"/>
            <family val="2"/>
          </rPr>
          <t>Metric = I_FX_IR_II_NonBankFinInstitOutsideSingapore_FowardRateAgree_Amount_x000D_
Data Type = Bk_Number 19 - 9_x000D_
Bk_Currency = CHF</t>
        </r>
      </text>
    </comment>
    <comment ref="S18" authorId="0" shapeId="0" xr:uid="{00000000-0006-0000-3600-000002010000}">
      <text>
        <r>
          <rPr>
            <b/>
            <sz val="9"/>
            <color indexed="81"/>
            <rFont val="Tahoma"/>
            <family val="2"/>
          </rPr>
          <t>Metric = I_FX_IR_II_NonBankFinInstitOutsideSingapore_OvernightIndexSwaps_Amount_x000D_
Data Type = Bk_Number 19 - 9_x000D_
Bk_Currency = CHF</t>
        </r>
      </text>
    </comment>
    <comment ref="T18" authorId="0" shapeId="0" xr:uid="{00000000-0006-0000-3600-000003010000}">
      <text>
        <r>
          <rPr>
            <b/>
            <sz val="9"/>
            <color indexed="81"/>
            <rFont val="Tahoma"/>
            <family val="2"/>
          </rPr>
          <t>Metric = I_FX_IR_II_NonBankFinInstitOutsideSingapore_OtherSwaps_Amount_x000D_
Data Type = Bk_Number 19 - 9_x000D_
Bk_Currency = CHF</t>
        </r>
      </text>
    </comment>
    <comment ref="U18" authorId="0" shapeId="0" xr:uid="{00000000-0006-0000-3600-000004010000}">
      <text>
        <r>
          <rPr>
            <b/>
            <sz val="9"/>
            <color indexed="81"/>
            <rFont val="Tahoma"/>
            <family val="2"/>
          </rPr>
          <t>Metric = I_FX_IR_II_NonBankFinInstitOutsideSingapore_OTCOptions_Amount_x000D_
Data Type = Bk_Number 19 - 9_x000D_
Bk_Currency = CHF</t>
        </r>
      </text>
    </comment>
    <comment ref="V18" authorId="0" shapeId="0" xr:uid="{00000000-0006-0000-3600-000005010000}">
      <text>
        <r>
          <rPr>
            <b/>
            <sz val="9"/>
            <color indexed="81"/>
            <rFont val="Tahoma"/>
            <family val="2"/>
          </rPr>
          <t>Metric = I_FX_IR_II_NonFinCustomersOutsideSingapore_FowardRateAgree_Amount_x000D_
Data Type = Bk_Number 19 - 9_x000D_
Bk_Currency = CHF</t>
        </r>
      </text>
    </comment>
    <comment ref="W18" authorId="0" shapeId="0" xr:uid="{00000000-0006-0000-3600-000006010000}">
      <text>
        <r>
          <rPr>
            <b/>
            <sz val="9"/>
            <color indexed="81"/>
            <rFont val="Tahoma"/>
            <family val="2"/>
          </rPr>
          <t>Metric = I_FX_IR_II_NonFinCustomersOutsideSingapore_OvernightIndexSwaps_Amount_x000D_
Data Type = Bk_Number 19 - 9_x000D_
Bk_Currency = CHF</t>
        </r>
      </text>
    </comment>
    <comment ref="X18" authorId="0" shapeId="0" xr:uid="{00000000-0006-0000-3600-000007010000}">
      <text>
        <r>
          <rPr>
            <b/>
            <sz val="9"/>
            <color indexed="81"/>
            <rFont val="Tahoma"/>
            <family val="2"/>
          </rPr>
          <t>Metric = I_FX_IR_II_NonFinCustomersOutsideSingapore_OtherSwaps_Amount_x000D_
Data Type = Bk_Number 19 - 9_x000D_
Bk_Currency = CHF</t>
        </r>
      </text>
    </comment>
    <comment ref="Y18" authorId="0" shapeId="0" xr:uid="{00000000-0006-0000-3600-000008010000}">
      <text>
        <r>
          <rPr>
            <b/>
            <sz val="9"/>
            <color indexed="81"/>
            <rFont val="Tahoma"/>
            <family val="2"/>
          </rPr>
          <t>Metric = I_FX_IR_II_NonFinCustomersOutsideSingapore_OTCOptions_Amount_x000D_
Data Type = Bk_Number 19 - 9_x000D_
Bk_Currency = CHF</t>
        </r>
      </text>
    </comment>
    <comment ref="B19" authorId="0" shapeId="0" xr:uid="{00000000-0006-0000-3600-000009010000}">
      <text>
        <r>
          <rPr>
            <b/>
            <sz val="9"/>
            <color indexed="81"/>
            <rFont val="Tahoma"/>
            <family val="2"/>
          </rPr>
          <t>Metric = I_FX_IR_II_BanksInSingapore_FowardRateAgree_Amount_x000D_
Data Type = Bk_Number 19 - 9_x000D_
Bk_Currency = SEK</t>
        </r>
      </text>
    </comment>
    <comment ref="C19" authorId="0" shapeId="0" xr:uid="{00000000-0006-0000-3600-00000A010000}">
      <text>
        <r>
          <rPr>
            <b/>
            <sz val="9"/>
            <color indexed="81"/>
            <rFont val="Tahoma"/>
            <family val="2"/>
          </rPr>
          <t>Metric = I_FX_IR_II_BanksInSingapore_OvernightIndexSwaps_Amount_x000D_
Data Type = Bk_Number 19 - 9_x000D_
Bk_Currency = SEK</t>
        </r>
      </text>
    </comment>
    <comment ref="D19" authorId="0" shapeId="0" xr:uid="{00000000-0006-0000-3600-00000B010000}">
      <text>
        <r>
          <rPr>
            <b/>
            <sz val="9"/>
            <color indexed="81"/>
            <rFont val="Tahoma"/>
            <family val="2"/>
          </rPr>
          <t>Metric = I_FX_IR_II_BanksInSingapore_OtherSwaps_Amount_x000D_
Data Type = Bk_Number 19 - 9_x000D_
Bk_Currency = SEK</t>
        </r>
      </text>
    </comment>
    <comment ref="E19" authorId="0" shapeId="0" xr:uid="{00000000-0006-0000-3600-00000C010000}">
      <text>
        <r>
          <rPr>
            <b/>
            <sz val="9"/>
            <color indexed="81"/>
            <rFont val="Tahoma"/>
            <family val="2"/>
          </rPr>
          <t>Metric = I_FX_IR_II_BanksInSingapore_OTCOptions_Amount_x000D_
Data Type = Bk_Number 19 - 9_x000D_
Bk_Currency = SEK</t>
        </r>
      </text>
    </comment>
    <comment ref="F19" authorId="0" shapeId="0" xr:uid="{00000000-0006-0000-3600-00000D010000}">
      <text>
        <r>
          <rPr>
            <b/>
            <sz val="9"/>
            <color indexed="81"/>
            <rFont val="Tahoma"/>
            <family val="2"/>
          </rPr>
          <t>Metric = I_FX_IR_II_NonBankFinInstitInSingapore_FowardRateAgree_Amount_x000D_
Data Type = Bk_Number 19 - 9_x000D_
Bk_Currency = SEK</t>
        </r>
      </text>
    </comment>
    <comment ref="G19" authorId="0" shapeId="0" xr:uid="{00000000-0006-0000-3600-00000E010000}">
      <text>
        <r>
          <rPr>
            <b/>
            <sz val="9"/>
            <color indexed="81"/>
            <rFont val="Tahoma"/>
            <family val="2"/>
          </rPr>
          <t>Metric = I_FX_IR_II_NonBankFinInstitInSingapore_OvernightIndexSwaps_Amount_x000D_
Data Type = Bk_Number 19 - 9_x000D_
Bk_Currency = SEK</t>
        </r>
      </text>
    </comment>
    <comment ref="H19" authorId="0" shapeId="0" xr:uid="{00000000-0006-0000-3600-00000F010000}">
      <text>
        <r>
          <rPr>
            <b/>
            <sz val="9"/>
            <color indexed="81"/>
            <rFont val="Tahoma"/>
            <family val="2"/>
          </rPr>
          <t>Metric = I_FX_IR_II_NonBankFinInstitInSingapore_OtherSwaps_Amount_x000D_
Data Type = Bk_Number 19 - 9_x000D_
Bk_Currency = SEK</t>
        </r>
      </text>
    </comment>
    <comment ref="I19" authorId="0" shapeId="0" xr:uid="{00000000-0006-0000-3600-000010010000}">
      <text>
        <r>
          <rPr>
            <b/>
            <sz val="9"/>
            <color indexed="81"/>
            <rFont val="Tahoma"/>
            <family val="2"/>
          </rPr>
          <t>Metric = I_FX_IR_II_NonBankFinInstitInSingapore_OTCOptions_Amount_x000D_
Data Type = Bk_Number 19 - 9_x000D_
Bk_Currency = SEK</t>
        </r>
      </text>
    </comment>
    <comment ref="J19" authorId="0" shapeId="0" xr:uid="{00000000-0006-0000-3600-000011010000}">
      <text>
        <r>
          <rPr>
            <b/>
            <sz val="9"/>
            <color indexed="81"/>
            <rFont val="Tahoma"/>
            <family val="2"/>
          </rPr>
          <t>Metric = I_FX_IR_II_NonFinCustomerInSingapore_FowardRateAgree_Amount_x000D_
Data Type = Bk_Number 19 - 9_x000D_
Bk_Currency = SEK</t>
        </r>
      </text>
    </comment>
    <comment ref="K19" authorId="0" shapeId="0" xr:uid="{00000000-0006-0000-3600-000012010000}">
      <text>
        <r>
          <rPr>
            <b/>
            <sz val="9"/>
            <color indexed="81"/>
            <rFont val="Tahoma"/>
            <family val="2"/>
          </rPr>
          <t>Metric = I_FX_IR_II_NonFinCustomerInSingapore_OvernightIndexSwaps_Amount_x000D_
Data Type = Bk_Number 19 - 9_x000D_
Bk_Currency = SEK</t>
        </r>
      </text>
    </comment>
    <comment ref="L19" authorId="0" shapeId="0" xr:uid="{00000000-0006-0000-3600-000013010000}">
      <text>
        <r>
          <rPr>
            <b/>
            <sz val="9"/>
            <color indexed="81"/>
            <rFont val="Tahoma"/>
            <family val="2"/>
          </rPr>
          <t>Metric = I_FX_IR_II_NonFinCustomerInSingapore_OtherSwaps_Amount_x000D_
Data Type = Bk_Number 19 - 9_x000D_
Bk_Currency = SEK</t>
        </r>
      </text>
    </comment>
    <comment ref="M19" authorId="0" shapeId="0" xr:uid="{00000000-0006-0000-3600-000014010000}">
      <text>
        <r>
          <rPr>
            <b/>
            <sz val="9"/>
            <color indexed="81"/>
            <rFont val="Tahoma"/>
            <family val="2"/>
          </rPr>
          <t>Metric = I_FX_IR_II_NonFinCustomerInSingapore_OTCOptions_Amount_x000D_
Data Type = Bk_Number 19 - 9_x000D_
Bk_Currency = SEK</t>
        </r>
      </text>
    </comment>
    <comment ref="N19" authorId="0" shapeId="0" xr:uid="{00000000-0006-0000-3600-000015010000}">
      <text>
        <r>
          <rPr>
            <b/>
            <sz val="9"/>
            <color indexed="81"/>
            <rFont val="Tahoma"/>
            <family val="2"/>
          </rPr>
          <t>Metric = I_FX_IR_II_BanksOutsideSingapore_FowardRateAgree_Amount_x000D_
Data Type = Bk_Number 19 - 9_x000D_
Bk_Currency = SEK</t>
        </r>
      </text>
    </comment>
    <comment ref="O19" authorId="0" shapeId="0" xr:uid="{00000000-0006-0000-3600-000016010000}">
      <text>
        <r>
          <rPr>
            <b/>
            <sz val="9"/>
            <color indexed="81"/>
            <rFont val="Tahoma"/>
            <family val="2"/>
          </rPr>
          <t>Metric = I_FX_IR_II_BanksOutsideSingapore_OvernightIndexSwaps_Amount_x000D_
Data Type = Bk_Number 19 - 9_x000D_
Bk_Currency = SEK</t>
        </r>
      </text>
    </comment>
    <comment ref="P19" authorId="0" shapeId="0" xr:uid="{00000000-0006-0000-3600-000017010000}">
      <text>
        <r>
          <rPr>
            <b/>
            <sz val="9"/>
            <color indexed="81"/>
            <rFont val="Tahoma"/>
            <family val="2"/>
          </rPr>
          <t>Metric = I_FX_IR_II_BanksOutsideSingapore_OtherSwaps_Amount_x000D_
Data Type = Bk_Number 19 - 9_x000D_
Bk_Currency = SEK</t>
        </r>
      </text>
    </comment>
    <comment ref="Q19" authorId="0" shapeId="0" xr:uid="{00000000-0006-0000-3600-000018010000}">
      <text>
        <r>
          <rPr>
            <b/>
            <sz val="9"/>
            <color indexed="81"/>
            <rFont val="Tahoma"/>
            <family val="2"/>
          </rPr>
          <t>Metric = I_FX_IR_II_BanksOutsideSingapore_OTCOptions_Amount_x000D_
Data Type = Bk_Number 19 - 9_x000D_
Bk_Currency = SEK</t>
        </r>
      </text>
    </comment>
    <comment ref="R19" authorId="0" shapeId="0" xr:uid="{00000000-0006-0000-3600-000019010000}">
      <text>
        <r>
          <rPr>
            <b/>
            <sz val="9"/>
            <color indexed="81"/>
            <rFont val="Tahoma"/>
            <family val="2"/>
          </rPr>
          <t>Metric = I_FX_IR_II_NonBankFinInstitOutsideSingapore_FowardRateAgree_Amount_x000D_
Data Type = Bk_Number 19 - 9_x000D_
Bk_Currency = SEK</t>
        </r>
      </text>
    </comment>
    <comment ref="S19" authorId="0" shapeId="0" xr:uid="{00000000-0006-0000-3600-00001A010000}">
      <text>
        <r>
          <rPr>
            <b/>
            <sz val="9"/>
            <color indexed="81"/>
            <rFont val="Tahoma"/>
            <family val="2"/>
          </rPr>
          <t>Metric = I_FX_IR_II_NonBankFinInstitOutsideSingapore_OvernightIndexSwaps_Amount_x000D_
Data Type = Bk_Number 19 - 9_x000D_
Bk_Currency = SEK</t>
        </r>
      </text>
    </comment>
    <comment ref="T19" authorId="0" shapeId="0" xr:uid="{00000000-0006-0000-3600-00001B010000}">
      <text>
        <r>
          <rPr>
            <b/>
            <sz val="9"/>
            <color indexed="81"/>
            <rFont val="Tahoma"/>
            <family val="2"/>
          </rPr>
          <t>Metric = I_FX_IR_II_NonBankFinInstitOutsideSingapore_OtherSwaps_Amount_x000D_
Data Type = Bk_Number 19 - 9_x000D_
Bk_Currency = SEK</t>
        </r>
      </text>
    </comment>
    <comment ref="U19" authorId="0" shapeId="0" xr:uid="{00000000-0006-0000-3600-00001C010000}">
      <text>
        <r>
          <rPr>
            <b/>
            <sz val="9"/>
            <color indexed="81"/>
            <rFont val="Tahoma"/>
            <family val="2"/>
          </rPr>
          <t>Metric = I_FX_IR_II_NonBankFinInstitOutsideSingapore_OTCOptions_Amount_x000D_
Data Type = Bk_Number 19 - 9_x000D_
Bk_Currency = SEK</t>
        </r>
      </text>
    </comment>
    <comment ref="V19" authorId="0" shapeId="0" xr:uid="{00000000-0006-0000-3600-00001D010000}">
      <text>
        <r>
          <rPr>
            <b/>
            <sz val="9"/>
            <color indexed="81"/>
            <rFont val="Tahoma"/>
            <family val="2"/>
          </rPr>
          <t>Metric = I_FX_IR_II_NonFinCustomersOutsideSingapore_FowardRateAgree_Amount_x000D_
Data Type = Bk_Number 19 - 9_x000D_
Bk_Currency = SEK</t>
        </r>
      </text>
    </comment>
    <comment ref="W19" authorId="0" shapeId="0" xr:uid="{00000000-0006-0000-3600-00001E010000}">
      <text>
        <r>
          <rPr>
            <b/>
            <sz val="9"/>
            <color indexed="81"/>
            <rFont val="Tahoma"/>
            <family val="2"/>
          </rPr>
          <t>Metric = I_FX_IR_II_NonFinCustomersOutsideSingapore_OvernightIndexSwaps_Amount_x000D_
Data Type = Bk_Number 19 - 9_x000D_
Bk_Currency = SEK</t>
        </r>
      </text>
    </comment>
    <comment ref="X19" authorId="0" shapeId="0" xr:uid="{00000000-0006-0000-3600-00001F010000}">
      <text>
        <r>
          <rPr>
            <b/>
            <sz val="9"/>
            <color indexed="81"/>
            <rFont val="Tahoma"/>
            <family val="2"/>
          </rPr>
          <t>Metric = I_FX_IR_II_NonFinCustomersOutsideSingapore_OtherSwaps_Amount_x000D_
Data Type = Bk_Number 19 - 9_x000D_
Bk_Currency = SEK</t>
        </r>
      </text>
    </comment>
    <comment ref="Y19" authorId="0" shapeId="0" xr:uid="{00000000-0006-0000-3600-000020010000}">
      <text>
        <r>
          <rPr>
            <b/>
            <sz val="9"/>
            <color indexed="81"/>
            <rFont val="Tahoma"/>
            <family val="2"/>
          </rPr>
          <t>Metric = I_FX_IR_II_NonFinCustomersOutsideSingapore_OTCOptions_Amount_x000D_
Data Type = Bk_Number 19 - 9_x000D_
Bk_Currency = SEK</t>
        </r>
      </text>
    </comment>
    <comment ref="B20" authorId="0" shapeId="0" xr:uid="{00000000-0006-0000-3600-000021010000}">
      <text>
        <r>
          <rPr>
            <b/>
            <sz val="9"/>
            <color indexed="81"/>
            <rFont val="Tahoma"/>
            <family val="2"/>
          </rPr>
          <t>Metric = I_FX_IR_II_BanksInSingapore_FowardRateAgree_Amount_x000D_
Data Type = Bk_Number 19 - 9_x000D_
Bk_Currency = NOK</t>
        </r>
      </text>
    </comment>
    <comment ref="C20" authorId="0" shapeId="0" xr:uid="{00000000-0006-0000-3600-000022010000}">
      <text>
        <r>
          <rPr>
            <b/>
            <sz val="9"/>
            <color indexed="81"/>
            <rFont val="Tahoma"/>
            <family val="2"/>
          </rPr>
          <t>Metric = I_FX_IR_II_BanksInSingapore_OvernightIndexSwaps_Amount_x000D_
Data Type = Bk_Number 19 - 9_x000D_
Bk_Currency = NOK</t>
        </r>
      </text>
    </comment>
    <comment ref="D20" authorId="0" shapeId="0" xr:uid="{00000000-0006-0000-3600-000023010000}">
      <text>
        <r>
          <rPr>
            <b/>
            <sz val="9"/>
            <color indexed="81"/>
            <rFont val="Tahoma"/>
            <family val="2"/>
          </rPr>
          <t>Metric = I_FX_IR_II_BanksInSingapore_OtherSwaps_Amount_x000D_
Data Type = Bk_Number 19 - 9_x000D_
Bk_Currency = NOK</t>
        </r>
      </text>
    </comment>
    <comment ref="E20" authorId="0" shapeId="0" xr:uid="{00000000-0006-0000-3600-000024010000}">
      <text>
        <r>
          <rPr>
            <b/>
            <sz val="9"/>
            <color indexed="81"/>
            <rFont val="Tahoma"/>
            <family val="2"/>
          </rPr>
          <t>Metric = I_FX_IR_II_BanksInSingapore_OTCOptions_Amount_x000D_
Data Type = Bk_Number 19 - 9_x000D_
Bk_Currency = NOK</t>
        </r>
      </text>
    </comment>
    <comment ref="F20" authorId="0" shapeId="0" xr:uid="{00000000-0006-0000-3600-000025010000}">
      <text>
        <r>
          <rPr>
            <b/>
            <sz val="9"/>
            <color indexed="81"/>
            <rFont val="Tahoma"/>
            <family val="2"/>
          </rPr>
          <t>Metric = I_FX_IR_II_NonBankFinInstitInSingapore_FowardRateAgree_Amount_x000D_
Data Type = Bk_Number 19 - 9_x000D_
Bk_Currency = NOK</t>
        </r>
      </text>
    </comment>
    <comment ref="G20" authorId="0" shapeId="0" xr:uid="{00000000-0006-0000-3600-000026010000}">
      <text>
        <r>
          <rPr>
            <b/>
            <sz val="9"/>
            <color indexed="81"/>
            <rFont val="Tahoma"/>
            <family val="2"/>
          </rPr>
          <t>Metric = I_FX_IR_II_NonBankFinInstitInSingapore_OvernightIndexSwaps_Amount_x000D_
Data Type = Bk_Number 19 - 9_x000D_
Bk_Currency = NOK</t>
        </r>
      </text>
    </comment>
    <comment ref="H20" authorId="0" shapeId="0" xr:uid="{00000000-0006-0000-3600-000027010000}">
      <text>
        <r>
          <rPr>
            <b/>
            <sz val="9"/>
            <color indexed="81"/>
            <rFont val="Tahoma"/>
            <family val="2"/>
          </rPr>
          <t>Metric = I_FX_IR_II_NonBankFinInstitInSingapore_OtherSwaps_Amount_x000D_
Data Type = Bk_Number 19 - 9_x000D_
Bk_Currency = NOK</t>
        </r>
      </text>
    </comment>
    <comment ref="I20" authorId="0" shapeId="0" xr:uid="{00000000-0006-0000-3600-000028010000}">
      <text>
        <r>
          <rPr>
            <b/>
            <sz val="9"/>
            <color indexed="81"/>
            <rFont val="Tahoma"/>
            <family val="2"/>
          </rPr>
          <t>Metric = I_FX_IR_II_NonBankFinInstitInSingapore_OTCOptions_Amount_x000D_
Data Type = Bk_Number 19 - 9_x000D_
Bk_Currency = NOK</t>
        </r>
      </text>
    </comment>
    <comment ref="J20" authorId="0" shapeId="0" xr:uid="{00000000-0006-0000-3600-000029010000}">
      <text>
        <r>
          <rPr>
            <b/>
            <sz val="9"/>
            <color indexed="81"/>
            <rFont val="Tahoma"/>
            <family val="2"/>
          </rPr>
          <t>Metric = I_FX_IR_II_NonFinCustomerInSingapore_FowardRateAgree_Amount_x000D_
Data Type = Bk_Number 19 - 9_x000D_
Bk_Currency = NOK</t>
        </r>
      </text>
    </comment>
    <comment ref="K20" authorId="0" shapeId="0" xr:uid="{00000000-0006-0000-3600-00002A010000}">
      <text>
        <r>
          <rPr>
            <b/>
            <sz val="9"/>
            <color indexed="81"/>
            <rFont val="Tahoma"/>
            <family val="2"/>
          </rPr>
          <t>Metric = I_FX_IR_II_NonFinCustomerInSingapore_OvernightIndexSwaps_Amount_x000D_
Data Type = Bk_Number 19 - 9_x000D_
Bk_Currency = NOK</t>
        </r>
      </text>
    </comment>
    <comment ref="L20" authorId="0" shapeId="0" xr:uid="{00000000-0006-0000-3600-00002B010000}">
      <text>
        <r>
          <rPr>
            <b/>
            <sz val="9"/>
            <color indexed="81"/>
            <rFont val="Tahoma"/>
            <family val="2"/>
          </rPr>
          <t>Metric = I_FX_IR_II_NonFinCustomerInSingapore_OtherSwaps_Amount_x000D_
Data Type = Bk_Number 19 - 9_x000D_
Bk_Currency = NOK</t>
        </r>
      </text>
    </comment>
    <comment ref="M20" authorId="0" shapeId="0" xr:uid="{00000000-0006-0000-3600-00002C010000}">
      <text>
        <r>
          <rPr>
            <b/>
            <sz val="9"/>
            <color indexed="81"/>
            <rFont val="Tahoma"/>
            <family val="2"/>
          </rPr>
          <t>Metric = I_FX_IR_II_NonFinCustomerInSingapore_OTCOptions_Amount_x000D_
Data Type = Bk_Number 19 - 9_x000D_
Bk_Currency = NOK</t>
        </r>
      </text>
    </comment>
    <comment ref="N20" authorId="0" shapeId="0" xr:uid="{00000000-0006-0000-3600-00002D010000}">
      <text>
        <r>
          <rPr>
            <b/>
            <sz val="9"/>
            <color indexed="81"/>
            <rFont val="Tahoma"/>
            <family val="2"/>
          </rPr>
          <t>Metric = I_FX_IR_II_BanksOutsideSingapore_FowardRateAgree_Amount_x000D_
Data Type = Bk_Number 19 - 9_x000D_
Bk_Currency = NOK</t>
        </r>
      </text>
    </comment>
    <comment ref="O20" authorId="0" shapeId="0" xr:uid="{00000000-0006-0000-3600-00002E010000}">
      <text>
        <r>
          <rPr>
            <b/>
            <sz val="9"/>
            <color indexed="81"/>
            <rFont val="Tahoma"/>
            <family val="2"/>
          </rPr>
          <t>Metric = I_FX_IR_II_BanksOutsideSingapore_OvernightIndexSwaps_Amount_x000D_
Data Type = Bk_Number 19 - 9_x000D_
Bk_Currency = NOK</t>
        </r>
      </text>
    </comment>
    <comment ref="P20" authorId="0" shapeId="0" xr:uid="{00000000-0006-0000-3600-00002F010000}">
      <text>
        <r>
          <rPr>
            <b/>
            <sz val="9"/>
            <color indexed="81"/>
            <rFont val="Tahoma"/>
            <family val="2"/>
          </rPr>
          <t>Metric = I_FX_IR_II_BanksOutsideSingapore_OtherSwaps_Amount_x000D_
Data Type = Bk_Number 19 - 9_x000D_
Bk_Currency = NOK</t>
        </r>
      </text>
    </comment>
    <comment ref="Q20" authorId="0" shapeId="0" xr:uid="{00000000-0006-0000-3600-000030010000}">
      <text>
        <r>
          <rPr>
            <b/>
            <sz val="9"/>
            <color indexed="81"/>
            <rFont val="Tahoma"/>
            <family val="2"/>
          </rPr>
          <t>Metric = I_FX_IR_II_BanksOutsideSingapore_OTCOptions_Amount_x000D_
Data Type = Bk_Number 19 - 9_x000D_
Bk_Currency = NOK</t>
        </r>
      </text>
    </comment>
    <comment ref="R20" authorId="0" shapeId="0" xr:uid="{00000000-0006-0000-3600-000031010000}">
      <text>
        <r>
          <rPr>
            <b/>
            <sz val="9"/>
            <color indexed="81"/>
            <rFont val="Tahoma"/>
            <family val="2"/>
          </rPr>
          <t>Metric = I_FX_IR_II_NonBankFinInstitOutsideSingapore_FowardRateAgree_Amount_x000D_
Data Type = Bk_Number 19 - 9_x000D_
Bk_Currency = NOK</t>
        </r>
      </text>
    </comment>
    <comment ref="S20" authorId="0" shapeId="0" xr:uid="{00000000-0006-0000-3600-000032010000}">
      <text>
        <r>
          <rPr>
            <b/>
            <sz val="9"/>
            <color indexed="81"/>
            <rFont val="Tahoma"/>
            <family val="2"/>
          </rPr>
          <t>Metric = I_FX_IR_II_NonBankFinInstitOutsideSingapore_OvernightIndexSwaps_Amount_x000D_
Data Type = Bk_Number 19 - 9_x000D_
Bk_Currency = NOK</t>
        </r>
      </text>
    </comment>
    <comment ref="T20" authorId="0" shapeId="0" xr:uid="{00000000-0006-0000-3600-000033010000}">
      <text>
        <r>
          <rPr>
            <b/>
            <sz val="9"/>
            <color indexed="81"/>
            <rFont val="Tahoma"/>
            <family val="2"/>
          </rPr>
          <t>Metric = I_FX_IR_II_NonBankFinInstitOutsideSingapore_OtherSwaps_Amount_x000D_
Data Type = Bk_Number 19 - 9_x000D_
Bk_Currency = NOK</t>
        </r>
      </text>
    </comment>
    <comment ref="U20" authorId="0" shapeId="0" xr:uid="{00000000-0006-0000-3600-000034010000}">
      <text>
        <r>
          <rPr>
            <b/>
            <sz val="9"/>
            <color indexed="81"/>
            <rFont val="Tahoma"/>
            <family val="2"/>
          </rPr>
          <t>Metric = I_FX_IR_II_NonBankFinInstitOutsideSingapore_OTCOptions_Amount_x000D_
Data Type = Bk_Number 19 - 9_x000D_
Bk_Currency = NOK</t>
        </r>
      </text>
    </comment>
    <comment ref="V20" authorId="0" shapeId="0" xr:uid="{00000000-0006-0000-3600-000035010000}">
      <text>
        <r>
          <rPr>
            <b/>
            <sz val="9"/>
            <color indexed="81"/>
            <rFont val="Tahoma"/>
            <family val="2"/>
          </rPr>
          <t>Metric = I_FX_IR_II_NonFinCustomersOutsideSingapore_FowardRateAgree_Amount_x000D_
Data Type = Bk_Number 19 - 9_x000D_
Bk_Currency = NOK</t>
        </r>
      </text>
    </comment>
    <comment ref="W20" authorId="0" shapeId="0" xr:uid="{00000000-0006-0000-3600-000036010000}">
      <text>
        <r>
          <rPr>
            <b/>
            <sz val="9"/>
            <color indexed="81"/>
            <rFont val="Tahoma"/>
            <family val="2"/>
          </rPr>
          <t>Metric = I_FX_IR_II_NonFinCustomersOutsideSingapore_OvernightIndexSwaps_Amount_x000D_
Data Type = Bk_Number 19 - 9_x000D_
Bk_Currency = NOK</t>
        </r>
      </text>
    </comment>
    <comment ref="X20" authorId="0" shapeId="0" xr:uid="{00000000-0006-0000-3600-000037010000}">
      <text>
        <r>
          <rPr>
            <b/>
            <sz val="9"/>
            <color indexed="81"/>
            <rFont val="Tahoma"/>
            <family val="2"/>
          </rPr>
          <t>Metric = I_FX_IR_II_NonFinCustomersOutsideSingapore_OtherSwaps_Amount_x000D_
Data Type = Bk_Number 19 - 9_x000D_
Bk_Currency = NOK</t>
        </r>
      </text>
    </comment>
    <comment ref="Y20" authorId="0" shapeId="0" xr:uid="{00000000-0006-0000-3600-000038010000}">
      <text>
        <r>
          <rPr>
            <b/>
            <sz val="9"/>
            <color indexed="81"/>
            <rFont val="Tahoma"/>
            <family val="2"/>
          </rPr>
          <t>Metric = I_FX_IR_II_NonFinCustomersOutsideSingapore_OTCOptions_Amount_x000D_
Data Type = Bk_Number 19 - 9_x000D_
Bk_Currency = NOK</t>
        </r>
      </text>
    </comment>
    <comment ref="B21" authorId="0" shapeId="0" xr:uid="{00000000-0006-0000-3600-000039010000}">
      <text>
        <r>
          <rPr>
            <b/>
            <sz val="9"/>
            <color indexed="81"/>
            <rFont val="Tahoma"/>
            <family val="2"/>
          </rPr>
          <t>Metric = I_FX_IR_II_BanksInSingapore_FowardRateAgree_Amount_x000D_
Data Type = Bk_Number 19 - 9_x000D_
Bk_Currency = NZD</t>
        </r>
      </text>
    </comment>
    <comment ref="C21" authorId="0" shapeId="0" xr:uid="{00000000-0006-0000-3600-00003A010000}">
      <text>
        <r>
          <rPr>
            <b/>
            <sz val="9"/>
            <color indexed="81"/>
            <rFont val="Tahoma"/>
            <family val="2"/>
          </rPr>
          <t>Metric = I_FX_IR_II_BanksInSingapore_OvernightIndexSwaps_Amount_x000D_
Data Type = Bk_Number 19 - 9_x000D_
Bk_Currency = NZD</t>
        </r>
      </text>
    </comment>
    <comment ref="D21" authorId="0" shapeId="0" xr:uid="{00000000-0006-0000-3600-00003B010000}">
      <text>
        <r>
          <rPr>
            <b/>
            <sz val="9"/>
            <color indexed="81"/>
            <rFont val="Tahoma"/>
            <family val="2"/>
          </rPr>
          <t>Metric = I_FX_IR_II_BanksInSingapore_OtherSwaps_Amount_x000D_
Data Type = Bk_Number 19 - 9_x000D_
Bk_Currency = NZD</t>
        </r>
      </text>
    </comment>
    <comment ref="E21" authorId="0" shapeId="0" xr:uid="{00000000-0006-0000-3600-00003C010000}">
      <text>
        <r>
          <rPr>
            <b/>
            <sz val="9"/>
            <color indexed="81"/>
            <rFont val="Tahoma"/>
            <family val="2"/>
          </rPr>
          <t>Metric = I_FX_IR_II_BanksInSingapore_OTCOptions_Amount_x000D_
Data Type = Bk_Number 19 - 9_x000D_
Bk_Currency = NZD</t>
        </r>
      </text>
    </comment>
    <comment ref="F21" authorId="0" shapeId="0" xr:uid="{00000000-0006-0000-3600-00003D010000}">
      <text>
        <r>
          <rPr>
            <b/>
            <sz val="9"/>
            <color indexed="81"/>
            <rFont val="Tahoma"/>
            <family val="2"/>
          </rPr>
          <t>Metric = I_FX_IR_II_NonBankFinInstitInSingapore_FowardRateAgree_Amount_x000D_
Data Type = Bk_Number 19 - 9_x000D_
Bk_Currency = NZD</t>
        </r>
      </text>
    </comment>
    <comment ref="G21" authorId="0" shapeId="0" xr:uid="{00000000-0006-0000-3600-00003E010000}">
      <text>
        <r>
          <rPr>
            <b/>
            <sz val="9"/>
            <color indexed="81"/>
            <rFont val="Tahoma"/>
            <family val="2"/>
          </rPr>
          <t>Metric = I_FX_IR_II_NonBankFinInstitInSingapore_OvernightIndexSwaps_Amount_x000D_
Data Type = Bk_Number 19 - 9_x000D_
Bk_Currency = NZD</t>
        </r>
      </text>
    </comment>
    <comment ref="H21" authorId="0" shapeId="0" xr:uid="{00000000-0006-0000-3600-00003F010000}">
      <text>
        <r>
          <rPr>
            <b/>
            <sz val="9"/>
            <color indexed="81"/>
            <rFont val="Tahoma"/>
            <family val="2"/>
          </rPr>
          <t>Metric = I_FX_IR_II_NonBankFinInstitInSingapore_OtherSwaps_Amount_x000D_
Data Type = Bk_Number 19 - 9_x000D_
Bk_Currency = NZD</t>
        </r>
      </text>
    </comment>
    <comment ref="I21" authorId="0" shapeId="0" xr:uid="{00000000-0006-0000-3600-000040010000}">
      <text>
        <r>
          <rPr>
            <b/>
            <sz val="9"/>
            <color indexed="81"/>
            <rFont val="Tahoma"/>
            <family val="2"/>
          </rPr>
          <t>Metric = I_FX_IR_II_NonBankFinInstitInSingapore_OTCOptions_Amount_x000D_
Data Type = Bk_Number 19 - 9_x000D_
Bk_Currency = NZD</t>
        </r>
      </text>
    </comment>
    <comment ref="J21" authorId="0" shapeId="0" xr:uid="{00000000-0006-0000-3600-000041010000}">
      <text>
        <r>
          <rPr>
            <b/>
            <sz val="9"/>
            <color indexed="81"/>
            <rFont val="Tahoma"/>
            <family val="2"/>
          </rPr>
          <t>Metric = I_FX_IR_II_NonFinCustomerInSingapore_FowardRateAgree_Amount_x000D_
Data Type = Bk_Number 19 - 9_x000D_
Bk_Currency = NZD</t>
        </r>
      </text>
    </comment>
    <comment ref="K21" authorId="0" shapeId="0" xr:uid="{00000000-0006-0000-3600-000042010000}">
      <text>
        <r>
          <rPr>
            <b/>
            <sz val="9"/>
            <color indexed="81"/>
            <rFont val="Tahoma"/>
            <family val="2"/>
          </rPr>
          <t>Metric = I_FX_IR_II_NonFinCustomerInSingapore_OvernightIndexSwaps_Amount_x000D_
Data Type = Bk_Number 19 - 9_x000D_
Bk_Currency = NZD</t>
        </r>
      </text>
    </comment>
    <comment ref="L21" authorId="0" shapeId="0" xr:uid="{00000000-0006-0000-3600-000043010000}">
      <text>
        <r>
          <rPr>
            <b/>
            <sz val="9"/>
            <color indexed="81"/>
            <rFont val="Tahoma"/>
            <family val="2"/>
          </rPr>
          <t>Metric = I_FX_IR_II_NonFinCustomerInSingapore_OtherSwaps_Amount_x000D_
Data Type = Bk_Number 19 - 9_x000D_
Bk_Currency = NZD</t>
        </r>
      </text>
    </comment>
    <comment ref="M21" authorId="0" shapeId="0" xr:uid="{00000000-0006-0000-3600-000044010000}">
      <text>
        <r>
          <rPr>
            <b/>
            <sz val="9"/>
            <color indexed="81"/>
            <rFont val="Tahoma"/>
            <family val="2"/>
          </rPr>
          <t>Metric = I_FX_IR_II_NonFinCustomerInSingapore_OTCOptions_Amount_x000D_
Data Type = Bk_Number 19 - 9_x000D_
Bk_Currency = NZD</t>
        </r>
      </text>
    </comment>
    <comment ref="N21" authorId="0" shapeId="0" xr:uid="{00000000-0006-0000-3600-000045010000}">
      <text>
        <r>
          <rPr>
            <b/>
            <sz val="9"/>
            <color indexed="81"/>
            <rFont val="Tahoma"/>
            <family val="2"/>
          </rPr>
          <t>Metric = I_FX_IR_II_BanksOutsideSingapore_FowardRateAgree_Amount_x000D_
Data Type = Bk_Number 19 - 9_x000D_
Bk_Currency = NZD</t>
        </r>
      </text>
    </comment>
    <comment ref="O21" authorId="0" shapeId="0" xr:uid="{00000000-0006-0000-3600-000046010000}">
      <text>
        <r>
          <rPr>
            <b/>
            <sz val="9"/>
            <color indexed="81"/>
            <rFont val="Tahoma"/>
            <family val="2"/>
          </rPr>
          <t>Metric = I_FX_IR_II_BanksOutsideSingapore_OvernightIndexSwaps_Amount_x000D_
Data Type = Bk_Number 19 - 9_x000D_
Bk_Currency = NZD</t>
        </r>
      </text>
    </comment>
    <comment ref="P21" authorId="0" shapeId="0" xr:uid="{00000000-0006-0000-3600-000047010000}">
      <text>
        <r>
          <rPr>
            <b/>
            <sz val="9"/>
            <color indexed="81"/>
            <rFont val="Tahoma"/>
            <family val="2"/>
          </rPr>
          <t>Metric = I_FX_IR_II_BanksOutsideSingapore_OtherSwaps_Amount_x000D_
Data Type = Bk_Number 19 - 9_x000D_
Bk_Currency = NZD</t>
        </r>
      </text>
    </comment>
    <comment ref="Q21" authorId="0" shapeId="0" xr:uid="{00000000-0006-0000-3600-000048010000}">
      <text>
        <r>
          <rPr>
            <b/>
            <sz val="9"/>
            <color indexed="81"/>
            <rFont val="Tahoma"/>
            <family val="2"/>
          </rPr>
          <t>Metric = I_FX_IR_II_BanksOutsideSingapore_OTCOptions_Amount_x000D_
Data Type = Bk_Number 19 - 9_x000D_
Bk_Currency = NZD</t>
        </r>
      </text>
    </comment>
    <comment ref="R21" authorId="0" shapeId="0" xr:uid="{00000000-0006-0000-3600-000049010000}">
      <text>
        <r>
          <rPr>
            <b/>
            <sz val="9"/>
            <color indexed="81"/>
            <rFont val="Tahoma"/>
            <family val="2"/>
          </rPr>
          <t>Metric = I_FX_IR_II_NonBankFinInstitOutsideSingapore_FowardRateAgree_Amount_x000D_
Data Type = Bk_Number 19 - 9_x000D_
Bk_Currency = NZD</t>
        </r>
      </text>
    </comment>
    <comment ref="S21" authorId="0" shapeId="0" xr:uid="{00000000-0006-0000-3600-00004A010000}">
      <text>
        <r>
          <rPr>
            <b/>
            <sz val="9"/>
            <color indexed="81"/>
            <rFont val="Tahoma"/>
            <family val="2"/>
          </rPr>
          <t>Metric = I_FX_IR_II_NonBankFinInstitOutsideSingapore_OvernightIndexSwaps_Amount_x000D_
Data Type = Bk_Number 19 - 9_x000D_
Bk_Currency = NZD</t>
        </r>
      </text>
    </comment>
    <comment ref="T21" authorId="0" shapeId="0" xr:uid="{00000000-0006-0000-3600-00004B010000}">
      <text>
        <r>
          <rPr>
            <b/>
            <sz val="9"/>
            <color indexed="81"/>
            <rFont val="Tahoma"/>
            <family val="2"/>
          </rPr>
          <t>Metric = I_FX_IR_II_NonBankFinInstitOutsideSingapore_OtherSwaps_Amount_x000D_
Data Type = Bk_Number 19 - 9_x000D_
Bk_Currency = NZD</t>
        </r>
      </text>
    </comment>
    <comment ref="U21" authorId="0" shapeId="0" xr:uid="{00000000-0006-0000-3600-00004C010000}">
      <text>
        <r>
          <rPr>
            <b/>
            <sz val="9"/>
            <color indexed="81"/>
            <rFont val="Tahoma"/>
            <family val="2"/>
          </rPr>
          <t>Metric = I_FX_IR_II_NonBankFinInstitOutsideSingapore_OTCOptions_Amount_x000D_
Data Type = Bk_Number 19 - 9_x000D_
Bk_Currency = NZD</t>
        </r>
      </text>
    </comment>
    <comment ref="V21" authorId="0" shapeId="0" xr:uid="{00000000-0006-0000-3600-00004D010000}">
      <text>
        <r>
          <rPr>
            <b/>
            <sz val="9"/>
            <color indexed="81"/>
            <rFont val="Tahoma"/>
            <family val="2"/>
          </rPr>
          <t>Metric = I_FX_IR_II_NonFinCustomersOutsideSingapore_FowardRateAgree_Amount_x000D_
Data Type = Bk_Number 19 - 9_x000D_
Bk_Currency = NZD</t>
        </r>
      </text>
    </comment>
    <comment ref="W21" authorId="0" shapeId="0" xr:uid="{00000000-0006-0000-3600-00004E010000}">
      <text>
        <r>
          <rPr>
            <b/>
            <sz val="9"/>
            <color indexed="81"/>
            <rFont val="Tahoma"/>
            <family val="2"/>
          </rPr>
          <t>Metric = I_FX_IR_II_NonFinCustomersOutsideSingapore_OvernightIndexSwaps_Amount_x000D_
Data Type = Bk_Number 19 - 9_x000D_
Bk_Currency = NZD</t>
        </r>
      </text>
    </comment>
    <comment ref="X21" authorId="0" shapeId="0" xr:uid="{00000000-0006-0000-3600-00004F010000}">
      <text>
        <r>
          <rPr>
            <b/>
            <sz val="9"/>
            <color indexed="81"/>
            <rFont val="Tahoma"/>
            <family val="2"/>
          </rPr>
          <t>Metric = I_FX_IR_II_NonFinCustomersOutsideSingapore_OtherSwaps_Amount_x000D_
Data Type = Bk_Number 19 - 9_x000D_
Bk_Currency = NZD</t>
        </r>
      </text>
    </comment>
    <comment ref="Y21" authorId="0" shapeId="0" xr:uid="{00000000-0006-0000-3600-000050010000}">
      <text>
        <r>
          <rPr>
            <b/>
            <sz val="9"/>
            <color indexed="81"/>
            <rFont val="Tahoma"/>
            <family val="2"/>
          </rPr>
          <t>Metric = I_FX_IR_II_NonFinCustomersOutsideSingapore_OTCOptions_Amount_x000D_
Data Type = Bk_Number 19 - 9_x000D_
Bk_Currency = NZD</t>
        </r>
      </text>
    </comment>
    <comment ref="B22" authorId="0" shapeId="0" xr:uid="{00000000-0006-0000-3600-000051010000}">
      <text>
        <r>
          <rPr>
            <b/>
            <sz val="9"/>
            <color indexed="81"/>
            <rFont val="Tahoma"/>
            <family val="2"/>
          </rPr>
          <t>Metric = I_FX_IR_II_BanksInSingapore_FowardRateAgree_Amount_x000D_
Data Type = Bk_Number 19 - 9_x000D_
Bk_Currency = HKD</t>
        </r>
      </text>
    </comment>
    <comment ref="C22" authorId="0" shapeId="0" xr:uid="{00000000-0006-0000-3600-000052010000}">
      <text>
        <r>
          <rPr>
            <b/>
            <sz val="9"/>
            <color indexed="81"/>
            <rFont val="Tahoma"/>
            <family val="2"/>
          </rPr>
          <t>Metric = I_FX_IR_II_BanksInSingapore_OvernightIndexSwaps_Amount_x000D_
Data Type = Bk_Number 19 - 9_x000D_
Bk_Currency = HKD</t>
        </r>
      </text>
    </comment>
    <comment ref="D22" authorId="0" shapeId="0" xr:uid="{00000000-0006-0000-3600-000053010000}">
      <text>
        <r>
          <rPr>
            <b/>
            <sz val="9"/>
            <color indexed="81"/>
            <rFont val="Tahoma"/>
            <family val="2"/>
          </rPr>
          <t>Metric = I_FX_IR_II_BanksInSingapore_OtherSwaps_Amount_x000D_
Data Type = Bk_Number 19 - 9_x000D_
Bk_Currency = HKD</t>
        </r>
      </text>
    </comment>
    <comment ref="E22" authorId="0" shapeId="0" xr:uid="{00000000-0006-0000-3600-000054010000}">
      <text>
        <r>
          <rPr>
            <b/>
            <sz val="9"/>
            <color indexed="81"/>
            <rFont val="Tahoma"/>
            <family val="2"/>
          </rPr>
          <t>Metric = I_FX_IR_II_BanksInSingapore_OTCOptions_Amount_x000D_
Data Type = Bk_Number 19 - 9_x000D_
Bk_Currency = HKD</t>
        </r>
      </text>
    </comment>
    <comment ref="F22" authorId="0" shapeId="0" xr:uid="{00000000-0006-0000-3600-000055010000}">
      <text>
        <r>
          <rPr>
            <b/>
            <sz val="9"/>
            <color indexed="81"/>
            <rFont val="Tahoma"/>
            <family val="2"/>
          </rPr>
          <t>Metric = I_FX_IR_II_NonBankFinInstitInSingapore_FowardRateAgree_Amount_x000D_
Data Type = Bk_Number 19 - 9_x000D_
Bk_Currency = HKD</t>
        </r>
      </text>
    </comment>
    <comment ref="G22" authorId="0" shapeId="0" xr:uid="{00000000-0006-0000-3600-000056010000}">
      <text>
        <r>
          <rPr>
            <b/>
            <sz val="9"/>
            <color indexed="81"/>
            <rFont val="Tahoma"/>
            <family val="2"/>
          </rPr>
          <t>Metric = I_FX_IR_II_NonBankFinInstitInSingapore_OvernightIndexSwaps_Amount_x000D_
Data Type = Bk_Number 19 - 9_x000D_
Bk_Currency = HKD</t>
        </r>
      </text>
    </comment>
    <comment ref="H22" authorId="0" shapeId="0" xr:uid="{00000000-0006-0000-3600-000057010000}">
      <text>
        <r>
          <rPr>
            <b/>
            <sz val="9"/>
            <color indexed="81"/>
            <rFont val="Tahoma"/>
            <family val="2"/>
          </rPr>
          <t>Metric = I_FX_IR_II_NonBankFinInstitInSingapore_OtherSwaps_Amount_x000D_
Data Type = Bk_Number 19 - 9_x000D_
Bk_Currency = HKD</t>
        </r>
      </text>
    </comment>
    <comment ref="I22" authorId="0" shapeId="0" xr:uid="{00000000-0006-0000-3600-000058010000}">
      <text>
        <r>
          <rPr>
            <b/>
            <sz val="9"/>
            <color indexed="81"/>
            <rFont val="Tahoma"/>
            <family val="2"/>
          </rPr>
          <t>Metric = I_FX_IR_II_NonBankFinInstitInSingapore_OTCOptions_Amount_x000D_
Data Type = Bk_Number 19 - 9_x000D_
Bk_Currency = HKD</t>
        </r>
      </text>
    </comment>
    <comment ref="J22" authorId="0" shapeId="0" xr:uid="{00000000-0006-0000-3600-000059010000}">
      <text>
        <r>
          <rPr>
            <b/>
            <sz val="9"/>
            <color indexed="81"/>
            <rFont val="Tahoma"/>
            <family val="2"/>
          </rPr>
          <t>Metric = I_FX_IR_II_NonFinCustomerInSingapore_FowardRateAgree_Amount_x000D_
Data Type = Bk_Number 19 - 9_x000D_
Bk_Currency = HKD</t>
        </r>
      </text>
    </comment>
    <comment ref="K22" authorId="0" shapeId="0" xr:uid="{00000000-0006-0000-3600-00005A010000}">
      <text>
        <r>
          <rPr>
            <b/>
            <sz val="9"/>
            <color indexed="81"/>
            <rFont val="Tahoma"/>
            <family val="2"/>
          </rPr>
          <t>Metric = I_FX_IR_II_NonFinCustomerInSingapore_OvernightIndexSwaps_Amount_x000D_
Data Type = Bk_Number 19 - 9_x000D_
Bk_Currency = HKD</t>
        </r>
      </text>
    </comment>
    <comment ref="L22" authorId="0" shapeId="0" xr:uid="{00000000-0006-0000-3600-00005B010000}">
      <text>
        <r>
          <rPr>
            <b/>
            <sz val="9"/>
            <color indexed="81"/>
            <rFont val="Tahoma"/>
            <family val="2"/>
          </rPr>
          <t>Metric = I_FX_IR_II_NonFinCustomerInSingapore_OtherSwaps_Amount_x000D_
Data Type = Bk_Number 19 - 9_x000D_
Bk_Currency = HKD</t>
        </r>
      </text>
    </comment>
    <comment ref="M22" authorId="0" shapeId="0" xr:uid="{00000000-0006-0000-3600-00005C010000}">
      <text>
        <r>
          <rPr>
            <b/>
            <sz val="9"/>
            <color indexed="81"/>
            <rFont val="Tahoma"/>
            <family val="2"/>
          </rPr>
          <t>Metric = I_FX_IR_II_NonFinCustomerInSingapore_OTCOptions_Amount_x000D_
Data Type = Bk_Number 19 - 9_x000D_
Bk_Currency = HKD</t>
        </r>
      </text>
    </comment>
    <comment ref="N22" authorId="0" shapeId="0" xr:uid="{00000000-0006-0000-3600-00005D010000}">
      <text>
        <r>
          <rPr>
            <b/>
            <sz val="9"/>
            <color indexed="81"/>
            <rFont val="Tahoma"/>
            <family val="2"/>
          </rPr>
          <t>Metric = I_FX_IR_II_BanksOutsideSingapore_FowardRateAgree_Amount_x000D_
Data Type = Bk_Number 19 - 9_x000D_
Bk_Currency = HKD</t>
        </r>
      </text>
    </comment>
    <comment ref="O22" authorId="0" shapeId="0" xr:uid="{00000000-0006-0000-3600-00005E010000}">
      <text>
        <r>
          <rPr>
            <b/>
            <sz val="9"/>
            <color indexed="81"/>
            <rFont val="Tahoma"/>
            <family val="2"/>
          </rPr>
          <t>Metric = I_FX_IR_II_BanksOutsideSingapore_OvernightIndexSwaps_Amount_x000D_
Data Type = Bk_Number 19 - 9_x000D_
Bk_Currency = HKD</t>
        </r>
      </text>
    </comment>
    <comment ref="P22" authorId="0" shapeId="0" xr:uid="{00000000-0006-0000-3600-00005F010000}">
      <text>
        <r>
          <rPr>
            <b/>
            <sz val="9"/>
            <color indexed="81"/>
            <rFont val="Tahoma"/>
            <family val="2"/>
          </rPr>
          <t>Metric = I_FX_IR_II_BanksOutsideSingapore_OtherSwaps_Amount_x000D_
Data Type = Bk_Number 19 - 9_x000D_
Bk_Currency = HKD</t>
        </r>
      </text>
    </comment>
    <comment ref="Q22" authorId="0" shapeId="0" xr:uid="{00000000-0006-0000-3600-000060010000}">
      <text>
        <r>
          <rPr>
            <b/>
            <sz val="9"/>
            <color indexed="81"/>
            <rFont val="Tahoma"/>
            <family val="2"/>
          </rPr>
          <t>Metric = I_FX_IR_II_BanksOutsideSingapore_OTCOptions_Amount_x000D_
Data Type = Bk_Number 19 - 9_x000D_
Bk_Currency = HKD</t>
        </r>
      </text>
    </comment>
    <comment ref="R22" authorId="0" shapeId="0" xr:uid="{00000000-0006-0000-3600-000061010000}">
      <text>
        <r>
          <rPr>
            <b/>
            <sz val="9"/>
            <color indexed="81"/>
            <rFont val="Tahoma"/>
            <family val="2"/>
          </rPr>
          <t>Metric = I_FX_IR_II_NonBankFinInstitOutsideSingapore_FowardRateAgree_Amount_x000D_
Data Type = Bk_Number 19 - 9_x000D_
Bk_Currency = HKD</t>
        </r>
      </text>
    </comment>
    <comment ref="S22" authorId="0" shapeId="0" xr:uid="{00000000-0006-0000-3600-000062010000}">
      <text>
        <r>
          <rPr>
            <b/>
            <sz val="9"/>
            <color indexed="81"/>
            <rFont val="Tahoma"/>
            <family val="2"/>
          </rPr>
          <t>Metric = I_FX_IR_II_NonBankFinInstitOutsideSingapore_OvernightIndexSwaps_Amount_x000D_
Data Type = Bk_Number 19 - 9_x000D_
Bk_Currency = HKD</t>
        </r>
      </text>
    </comment>
    <comment ref="T22" authorId="0" shapeId="0" xr:uid="{00000000-0006-0000-3600-000063010000}">
      <text>
        <r>
          <rPr>
            <b/>
            <sz val="9"/>
            <color indexed="81"/>
            <rFont val="Tahoma"/>
            <family val="2"/>
          </rPr>
          <t>Metric = I_FX_IR_II_NonBankFinInstitOutsideSingapore_OtherSwaps_Amount_x000D_
Data Type = Bk_Number 19 - 9_x000D_
Bk_Currency = HKD</t>
        </r>
      </text>
    </comment>
    <comment ref="U22" authorId="0" shapeId="0" xr:uid="{00000000-0006-0000-3600-000064010000}">
      <text>
        <r>
          <rPr>
            <b/>
            <sz val="9"/>
            <color indexed="81"/>
            <rFont val="Tahoma"/>
            <family val="2"/>
          </rPr>
          <t>Metric = I_FX_IR_II_NonBankFinInstitOutsideSingapore_OTCOptions_Amount_x000D_
Data Type = Bk_Number 19 - 9_x000D_
Bk_Currency = HKD</t>
        </r>
      </text>
    </comment>
    <comment ref="V22" authorId="0" shapeId="0" xr:uid="{00000000-0006-0000-3600-000065010000}">
      <text>
        <r>
          <rPr>
            <b/>
            <sz val="9"/>
            <color indexed="81"/>
            <rFont val="Tahoma"/>
            <family val="2"/>
          </rPr>
          <t>Metric = I_FX_IR_II_NonFinCustomersOutsideSingapore_FowardRateAgree_Amount_x000D_
Data Type = Bk_Number 19 - 9_x000D_
Bk_Currency = HKD</t>
        </r>
      </text>
    </comment>
    <comment ref="W22" authorId="0" shapeId="0" xr:uid="{00000000-0006-0000-3600-000066010000}">
      <text>
        <r>
          <rPr>
            <b/>
            <sz val="9"/>
            <color indexed="81"/>
            <rFont val="Tahoma"/>
            <family val="2"/>
          </rPr>
          <t>Metric = I_FX_IR_II_NonFinCustomersOutsideSingapore_OvernightIndexSwaps_Amount_x000D_
Data Type = Bk_Number 19 - 9_x000D_
Bk_Currency = HKD</t>
        </r>
      </text>
    </comment>
    <comment ref="X22" authorId="0" shapeId="0" xr:uid="{00000000-0006-0000-3600-000067010000}">
      <text>
        <r>
          <rPr>
            <b/>
            <sz val="9"/>
            <color indexed="81"/>
            <rFont val="Tahoma"/>
            <family val="2"/>
          </rPr>
          <t>Metric = I_FX_IR_II_NonFinCustomersOutsideSingapore_OtherSwaps_Amount_x000D_
Data Type = Bk_Number 19 - 9_x000D_
Bk_Currency = HKD</t>
        </r>
      </text>
    </comment>
    <comment ref="Y22" authorId="0" shapeId="0" xr:uid="{00000000-0006-0000-3600-000068010000}">
      <text>
        <r>
          <rPr>
            <b/>
            <sz val="9"/>
            <color indexed="81"/>
            <rFont val="Tahoma"/>
            <family val="2"/>
          </rPr>
          <t>Metric = I_FX_IR_II_NonFinCustomersOutsideSingapore_OTCOptions_Amount_x000D_
Data Type = Bk_Number 19 - 9_x000D_
Bk_Currency = HKD</t>
        </r>
      </text>
    </comment>
    <comment ref="B23" authorId="0" shapeId="0" xr:uid="{00000000-0006-0000-3600-000069010000}">
      <text>
        <r>
          <rPr>
            <b/>
            <sz val="9"/>
            <color indexed="81"/>
            <rFont val="Tahoma"/>
            <family val="2"/>
          </rPr>
          <t>Metric = I_FX_IR_II_BanksInSingapore_FowardRateAgree_Amount_x000D_
Data Type = Bk_Number 19 - 9_x000D_
Bk_Currency = KRW</t>
        </r>
      </text>
    </comment>
    <comment ref="C23" authorId="0" shapeId="0" xr:uid="{00000000-0006-0000-3600-00006A010000}">
      <text>
        <r>
          <rPr>
            <b/>
            <sz val="9"/>
            <color indexed="81"/>
            <rFont val="Tahoma"/>
            <family val="2"/>
          </rPr>
          <t>Metric = I_FX_IR_II_BanksInSingapore_OvernightIndexSwaps_Amount_x000D_
Data Type = Bk_Number 19 - 9_x000D_
Bk_Currency = KRW</t>
        </r>
      </text>
    </comment>
    <comment ref="D23" authorId="0" shapeId="0" xr:uid="{00000000-0006-0000-3600-00006B010000}">
      <text>
        <r>
          <rPr>
            <b/>
            <sz val="9"/>
            <color indexed="81"/>
            <rFont val="Tahoma"/>
            <family val="2"/>
          </rPr>
          <t>Metric = I_FX_IR_II_BanksInSingapore_OtherSwaps_Amount_x000D_
Data Type = Bk_Number 19 - 9_x000D_
Bk_Currency = KRW</t>
        </r>
      </text>
    </comment>
    <comment ref="E23" authorId="0" shapeId="0" xr:uid="{00000000-0006-0000-3600-00006C010000}">
      <text>
        <r>
          <rPr>
            <b/>
            <sz val="9"/>
            <color indexed="81"/>
            <rFont val="Tahoma"/>
            <family val="2"/>
          </rPr>
          <t>Metric = I_FX_IR_II_BanksInSingapore_OTCOptions_Amount_x000D_
Data Type = Bk_Number 19 - 9_x000D_
Bk_Currency = KRW</t>
        </r>
      </text>
    </comment>
    <comment ref="F23" authorId="0" shapeId="0" xr:uid="{00000000-0006-0000-3600-00006D010000}">
      <text>
        <r>
          <rPr>
            <b/>
            <sz val="9"/>
            <color indexed="81"/>
            <rFont val="Tahoma"/>
            <family val="2"/>
          </rPr>
          <t>Metric = I_FX_IR_II_NonBankFinInstitInSingapore_FowardRateAgree_Amount_x000D_
Data Type = Bk_Number 19 - 9_x000D_
Bk_Currency = KRW</t>
        </r>
      </text>
    </comment>
    <comment ref="G23" authorId="0" shapeId="0" xr:uid="{00000000-0006-0000-3600-00006E010000}">
      <text>
        <r>
          <rPr>
            <b/>
            <sz val="9"/>
            <color indexed="81"/>
            <rFont val="Tahoma"/>
            <family val="2"/>
          </rPr>
          <t>Metric = I_FX_IR_II_NonBankFinInstitInSingapore_OvernightIndexSwaps_Amount_x000D_
Data Type = Bk_Number 19 - 9_x000D_
Bk_Currency = KRW</t>
        </r>
      </text>
    </comment>
    <comment ref="H23" authorId="0" shapeId="0" xr:uid="{00000000-0006-0000-3600-00006F010000}">
      <text>
        <r>
          <rPr>
            <b/>
            <sz val="9"/>
            <color indexed="81"/>
            <rFont val="Tahoma"/>
            <family val="2"/>
          </rPr>
          <t>Metric = I_FX_IR_II_NonBankFinInstitInSingapore_OtherSwaps_Amount_x000D_
Data Type = Bk_Number 19 - 9_x000D_
Bk_Currency = KRW</t>
        </r>
      </text>
    </comment>
    <comment ref="I23" authorId="0" shapeId="0" xr:uid="{00000000-0006-0000-3600-000070010000}">
      <text>
        <r>
          <rPr>
            <b/>
            <sz val="9"/>
            <color indexed="81"/>
            <rFont val="Tahoma"/>
            <family val="2"/>
          </rPr>
          <t>Metric = I_FX_IR_II_NonBankFinInstitInSingapore_OTCOptions_Amount_x000D_
Data Type = Bk_Number 19 - 9_x000D_
Bk_Currency = KRW</t>
        </r>
      </text>
    </comment>
    <comment ref="J23" authorId="0" shapeId="0" xr:uid="{00000000-0006-0000-3600-000071010000}">
      <text>
        <r>
          <rPr>
            <b/>
            <sz val="9"/>
            <color indexed="81"/>
            <rFont val="Tahoma"/>
            <family val="2"/>
          </rPr>
          <t>Metric = I_FX_IR_II_NonFinCustomerInSingapore_FowardRateAgree_Amount_x000D_
Data Type = Bk_Number 19 - 9_x000D_
Bk_Currency = KRW</t>
        </r>
      </text>
    </comment>
    <comment ref="K23" authorId="0" shapeId="0" xr:uid="{00000000-0006-0000-3600-000072010000}">
      <text>
        <r>
          <rPr>
            <b/>
            <sz val="9"/>
            <color indexed="81"/>
            <rFont val="Tahoma"/>
            <family val="2"/>
          </rPr>
          <t>Metric = I_FX_IR_II_NonFinCustomerInSingapore_OvernightIndexSwaps_Amount_x000D_
Data Type = Bk_Number 19 - 9_x000D_
Bk_Currency = KRW</t>
        </r>
      </text>
    </comment>
    <comment ref="L23" authorId="0" shapeId="0" xr:uid="{00000000-0006-0000-3600-000073010000}">
      <text>
        <r>
          <rPr>
            <b/>
            <sz val="9"/>
            <color indexed="81"/>
            <rFont val="Tahoma"/>
            <family val="2"/>
          </rPr>
          <t>Metric = I_FX_IR_II_NonFinCustomerInSingapore_OtherSwaps_Amount_x000D_
Data Type = Bk_Number 19 - 9_x000D_
Bk_Currency = KRW</t>
        </r>
      </text>
    </comment>
    <comment ref="M23" authorId="0" shapeId="0" xr:uid="{00000000-0006-0000-3600-000074010000}">
      <text>
        <r>
          <rPr>
            <b/>
            <sz val="9"/>
            <color indexed="81"/>
            <rFont val="Tahoma"/>
            <family val="2"/>
          </rPr>
          <t>Metric = I_FX_IR_II_NonFinCustomerInSingapore_OTCOptions_Amount_x000D_
Data Type = Bk_Number 19 - 9_x000D_
Bk_Currency = KRW</t>
        </r>
      </text>
    </comment>
    <comment ref="N23" authorId="0" shapeId="0" xr:uid="{00000000-0006-0000-3600-000075010000}">
      <text>
        <r>
          <rPr>
            <b/>
            <sz val="9"/>
            <color indexed="81"/>
            <rFont val="Tahoma"/>
            <family val="2"/>
          </rPr>
          <t>Metric = I_FX_IR_II_BanksOutsideSingapore_FowardRateAgree_Amount_x000D_
Data Type = Bk_Number 19 - 9_x000D_
Bk_Currency = KRW</t>
        </r>
      </text>
    </comment>
    <comment ref="O23" authorId="0" shapeId="0" xr:uid="{00000000-0006-0000-3600-000076010000}">
      <text>
        <r>
          <rPr>
            <b/>
            <sz val="9"/>
            <color indexed="81"/>
            <rFont val="Tahoma"/>
            <family val="2"/>
          </rPr>
          <t>Metric = I_FX_IR_II_BanksOutsideSingapore_OvernightIndexSwaps_Amount_x000D_
Data Type = Bk_Number 19 - 9_x000D_
Bk_Currency = KRW</t>
        </r>
      </text>
    </comment>
    <comment ref="P23" authorId="0" shapeId="0" xr:uid="{00000000-0006-0000-3600-000077010000}">
      <text>
        <r>
          <rPr>
            <b/>
            <sz val="9"/>
            <color indexed="81"/>
            <rFont val="Tahoma"/>
            <family val="2"/>
          </rPr>
          <t>Metric = I_FX_IR_II_BanksOutsideSingapore_OtherSwaps_Amount_x000D_
Data Type = Bk_Number 19 - 9_x000D_
Bk_Currency = KRW</t>
        </r>
      </text>
    </comment>
    <comment ref="Q23" authorId="0" shapeId="0" xr:uid="{00000000-0006-0000-3600-000078010000}">
      <text>
        <r>
          <rPr>
            <b/>
            <sz val="9"/>
            <color indexed="81"/>
            <rFont val="Tahoma"/>
            <family val="2"/>
          </rPr>
          <t>Metric = I_FX_IR_II_BanksOutsideSingapore_OTCOptions_Amount_x000D_
Data Type = Bk_Number 19 - 9_x000D_
Bk_Currency = KRW</t>
        </r>
      </text>
    </comment>
    <comment ref="R23" authorId="0" shapeId="0" xr:uid="{00000000-0006-0000-3600-000079010000}">
      <text>
        <r>
          <rPr>
            <b/>
            <sz val="9"/>
            <color indexed="81"/>
            <rFont val="Tahoma"/>
            <family val="2"/>
          </rPr>
          <t>Metric = I_FX_IR_II_NonBankFinInstitOutsideSingapore_FowardRateAgree_Amount_x000D_
Data Type = Bk_Number 19 - 9_x000D_
Bk_Currency = KRW</t>
        </r>
      </text>
    </comment>
    <comment ref="S23" authorId="0" shapeId="0" xr:uid="{00000000-0006-0000-3600-00007A010000}">
      <text>
        <r>
          <rPr>
            <b/>
            <sz val="9"/>
            <color indexed="81"/>
            <rFont val="Tahoma"/>
            <family val="2"/>
          </rPr>
          <t>Metric = I_FX_IR_II_NonBankFinInstitOutsideSingapore_OvernightIndexSwaps_Amount_x000D_
Data Type = Bk_Number 19 - 9_x000D_
Bk_Currency = KRW</t>
        </r>
      </text>
    </comment>
    <comment ref="T23" authorId="0" shapeId="0" xr:uid="{00000000-0006-0000-3600-00007B010000}">
      <text>
        <r>
          <rPr>
            <b/>
            <sz val="9"/>
            <color indexed="81"/>
            <rFont val="Tahoma"/>
            <family val="2"/>
          </rPr>
          <t>Metric = I_FX_IR_II_NonBankFinInstitOutsideSingapore_OtherSwaps_Amount_x000D_
Data Type = Bk_Number 19 - 9_x000D_
Bk_Currency = KRW</t>
        </r>
      </text>
    </comment>
    <comment ref="U23" authorId="0" shapeId="0" xr:uid="{00000000-0006-0000-3600-00007C010000}">
      <text>
        <r>
          <rPr>
            <b/>
            <sz val="9"/>
            <color indexed="81"/>
            <rFont val="Tahoma"/>
            <family val="2"/>
          </rPr>
          <t>Metric = I_FX_IR_II_NonBankFinInstitOutsideSingapore_OTCOptions_Amount_x000D_
Data Type = Bk_Number 19 - 9_x000D_
Bk_Currency = KRW</t>
        </r>
      </text>
    </comment>
    <comment ref="V23" authorId="0" shapeId="0" xr:uid="{00000000-0006-0000-3600-00007D010000}">
      <text>
        <r>
          <rPr>
            <b/>
            <sz val="9"/>
            <color indexed="81"/>
            <rFont val="Tahoma"/>
            <family val="2"/>
          </rPr>
          <t>Metric = I_FX_IR_II_NonFinCustomersOutsideSingapore_FowardRateAgree_Amount_x000D_
Data Type = Bk_Number 19 - 9_x000D_
Bk_Currency = KRW</t>
        </r>
      </text>
    </comment>
    <comment ref="W23" authorId="0" shapeId="0" xr:uid="{00000000-0006-0000-3600-00007E010000}">
      <text>
        <r>
          <rPr>
            <b/>
            <sz val="9"/>
            <color indexed="81"/>
            <rFont val="Tahoma"/>
            <family val="2"/>
          </rPr>
          <t>Metric = I_FX_IR_II_NonFinCustomersOutsideSingapore_OvernightIndexSwaps_Amount_x000D_
Data Type = Bk_Number 19 - 9_x000D_
Bk_Currency = KRW</t>
        </r>
      </text>
    </comment>
    <comment ref="X23" authorId="0" shapeId="0" xr:uid="{00000000-0006-0000-3600-00007F010000}">
      <text>
        <r>
          <rPr>
            <b/>
            <sz val="9"/>
            <color indexed="81"/>
            <rFont val="Tahoma"/>
            <family val="2"/>
          </rPr>
          <t>Metric = I_FX_IR_II_NonFinCustomersOutsideSingapore_OtherSwaps_Amount_x000D_
Data Type = Bk_Number 19 - 9_x000D_
Bk_Currency = KRW</t>
        </r>
      </text>
    </comment>
    <comment ref="Y23" authorId="0" shapeId="0" xr:uid="{00000000-0006-0000-3600-000080010000}">
      <text>
        <r>
          <rPr>
            <b/>
            <sz val="9"/>
            <color indexed="81"/>
            <rFont val="Tahoma"/>
            <family val="2"/>
          </rPr>
          <t>Metric = I_FX_IR_II_NonFinCustomersOutsideSingapore_OTCOptions_Amount_x000D_
Data Type = Bk_Number 19 - 9_x000D_
Bk_Currency = KRW</t>
        </r>
      </text>
    </comment>
    <comment ref="B24" authorId="0" shapeId="0" xr:uid="{00000000-0006-0000-3600-000081010000}">
      <text>
        <r>
          <rPr>
            <b/>
            <sz val="9"/>
            <color indexed="81"/>
            <rFont val="Tahoma"/>
            <family val="2"/>
          </rPr>
          <t>Metric = I_FX_IR_II_BanksInSingapore_FowardRateAgree_Amount_x000D_
Data Type = Bk_Number 19 - 9_x000D_
Bk_Currency = TWD</t>
        </r>
      </text>
    </comment>
    <comment ref="C24" authorId="0" shapeId="0" xr:uid="{00000000-0006-0000-3600-000082010000}">
      <text>
        <r>
          <rPr>
            <b/>
            <sz val="9"/>
            <color indexed="81"/>
            <rFont val="Tahoma"/>
            <family val="2"/>
          </rPr>
          <t>Metric = I_FX_IR_II_BanksInSingapore_OvernightIndexSwaps_Amount_x000D_
Data Type = Bk_Number 19 - 9_x000D_
Bk_Currency = TWD</t>
        </r>
      </text>
    </comment>
    <comment ref="D24" authorId="0" shapeId="0" xr:uid="{00000000-0006-0000-3600-000083010000}">
      <text>
        <r>
          <rPr>
            <b/>
            <sz val="9"/>
            <color indexed="81"/>
            <rFont val="Tahoma"/>
            <family val="2"/>
          </rPr>
          <t>Metric = I_FX_IR_II_BanksInSingapore_OtherSwaps_Amount_x000D_
Data Type = Bk_Number 19 - 9_x000D_
Bk_Currency = TWD</t>
        </r>
      </text>
    </comment>
    <comment ref="E24" authorId="0" shapeId="0" xr:uid="{00000000-0006-0000-3600-000084010000}">
      <text>
        <r>
          <rPr>
            <b/>
            <sz val="9"/>
            <color indexed="81"/>
            <rFont val="Tahoma"/>
            <family val="2"/>
          </rPr>
          <t>Metric = I_FX_IR_II_BanksInSingapore_OTCOptions_Amount_x000D_
Data Type = Bk_Number 19 - 9_x000D_
Bk_Currency = TWD</t>
        </r>
      </text>
    </comment>
    <comment ref="F24" authorId="0" shapeId="0" xr:uid="{00000000-0006-0000-3600-000085010000}">
      <text>
        <r>
          <rPr>
            <b/>
            <sz val="9"/>
            <color indexed="81"/>
            <rFont val="Tahoma"/>
            <family val="2"/>
          </rPr>
          <t>Metric = I_FX_IR_II_NonBankFinInstitInSingapore_FowardRateAgree_Amount_x000D_
Data Type = Bk_Number 19 - 9_x000D_
Bk_Currency = TWD</t>
        </r>
      </text>
    </comment>
    <comment ref="G24" authorId="0" shapeId="0" xr:uid="{00000000-0006-0000-3600-000086010000}">
      <text>
        <r>
          <rPr>
            <b/>
            <sz val="9"/>
            <color indexed="81"/>
            <rFont val="Tahoma"/>
            <family val="2"/>
          </rPr>
          <t>Metric = I_FX_IR_II_NonBankFinInstitInSingapore_OvernightIndexSwaps_Amount_x000D_
Data Type = Bk_Number 19 - 9_x000D_
Bk_Currency = TWD</t>
        </r>
      </text>
    </comment>
    <comment ref="H24" authorId="0" shapeId="0" xr:uid="{00000000-0006-0000-3600-000087010000}">
      <text>
        <r>
          <rPr>
            <b/>
            <sz val="9"/>
            <color indexed="81"/>
            <rFont val="Tahoma"/>
            <family val="2"/>
          </rPr>
          <t>Metric = I_FX_IR_II_NonBankFinInstitInSingapore_OtherSwaps_Amount_x000D_
Data Type = Bk_Number 19 - 9_x000D_
Bk_Currency = TWD</t>
        </r>
      </text>
    </comment>
    <comment ref="I24" authorId="0" shapeId="0" xr:uid="{00000000-0006-0000-3600-000088010000}">
      <text>
        <r>
          <rPr>
            <b/>
            <sz val="9"/>
            <color indexed="81"/>
            <rFont val="Tahoma"/>
            <family val="2"/>
          </rPr>
          <t>Metric = I_FX_IR_II_NonBankFinInstitInSingapore_OTCOptions_Amount_x000D_
Data Type = Bk_Number 19 - 9_x000D_
Bk_Currency = TWD</t>
        </r>
      </text>
    </comment>
    <comment ref="J24" authorId="0" shapeId="0" xr:uid="{00000000-0006-0000-3600-000089010000}">
      <text>
        <r>
          <rPr>
            <b/>
            <sz val="9"/>
            <color indexed="81"/>
            <rFont val="Tahoma"/>
            <family val="2"/>
          </rPr>
          <t>Metric = I_FX_IR_II_NonFinCustomerInSingapore_FowardRateAgree_Amount_x000D_
Data Type = Bk_Number 19 - 9_x000D_
Bk_Currency = TWD</t>
        </r>
      </text>
    </comment>
    <comment ref="K24" authorId="0" shapeId="0" xr:uid="{00000000-0006-0000-3600-00008A010000}">
      <text>
        <r>
          <rPr>
            <b/>
            <sz val="9"/>
            <color indexed="81"/>
            <rFont val="Tahoma"/>
            <family val="2"/>
          </rPr>
          <t>Metric = I_FX_IR_II_NonFinCustomerInSingapore_OvernightIndexSwaps_Amount_x000D_
Data Type = Bk_Number 19 - 9_x000D_
Bk_Currency = TWD</t>
        </r>
      </text>
    </comment>
    <comment ref="L24" authorId="0" shapeId="0" xr:uid="{00000000-0006-0000-3600-00008B010000}">
      <text>
        <r>
          <rPr>
            <b/>
            <sz val="9"/>
            <color indexed="81"/>
            <rFont val="Tahoma"/>
            <family val="2"/>
          </rPr>
          <t>Metric = I_FX_IR_II_NonFinCustomerInSingapore_OtherSwaps_Amount_x000D_
Data Type = Bk_Number 19 - 9_x000D_
Bk_Currency = TWD</t>
        </r>
      </text>
    </comment>
    <comment ref="M24" authorId="0" shapeId="0" xr:uid="{00000000-0006-0000-3600-00008C010000}">
      <text>
        <r>
          <rPr>
            <b/>
            <sz val="9"/>
            <color indexed="81"/>
            <rFont val="Tahoma"/>
            <family val="2"/>
          </rPr>
          <t>Metric = I_FX_IR_II_NonFinCustomerInSingapore_OTCOptions_Amount_x000D_
Data Type = Bk_Number 19 - 9_x000D_
Bk_Currency = TWD</t>
        </r>
      </text>
    </comment>
    <comment ref="N24" authorId="0" shapeId="0" xr:uid="{00000000-0006-0000-3600-00008D010000}">
      <text>
        <r>
          <rPr>
            <b/>
            <sz val="9"/>
            <color indexed="81"/>
            <rFont val="Tahoma"/>
            <family val="2"/>
          </rPr>
          <t>Metric = I_FX_IR_II_BanksOutsideSingapore_FowardRateAgree_Amount_x000D_
Data Type = Bk_Number 19 - 9_x000D_
Bk_Currency = TWD</t>
        </r>
      </text>
    </comment>
    <comment ref="O24" authorId="0" shapeId="0" xr:uid="{00000000-0006-0000-3600-00008E010000}">
      <text>
        <r>
          <rPr>
            <b/>
            <sz val="9"/>
            <color indexed="81"/>
            <rFont val="Tahoma"/>
            <family val="2"/>
          </rPr>
          <t>Metric = I_FX_IR_II_BanksOutsideSingapore_OvernightIndexSwaps_Amount_x000D_
Data Type = Bk_Number 19 - 9_x000D_
Bk_Currency = TWD</t>
        </r>
      </text>
    </comment>
    <comment ref="P24" authorId="0" shapeId="0" xr:uid="{00000000-0006-0000-3600-00008F010000}">
      <text>
        <r>
          <rPr>
            <b/>
            <sz val="9"/>
            <color indexed="81"/>
            <rFont val="Tahoma"/>
            <family val="2"/>
          </rPr>
          <t>Metric = I_FX_IR_II_BanksOutsideSingapore_OtherSwaps_Amount_x000D_
Data Type = Bk_Number 19 - 9_x000D_
Bk_Currency = TWD</t>
        </r>
      </text>
    </comment>
    <comment ref="Q24" authorId="0" shapeId="0" xr:uid="{00000000-0006-0000-3600-000090010000}">
      <text>
        <r>
          <rPr>
            <b/>
            <sz val="9"/>
            <color indexed="81"/>
            <rFont val="Tahoma"/>
            <family val="2"/>
          </rPr>
          <t>Metric = I_FX_IR_II_BanksOutsideSingapore_OTCOptions_Amount_x000D_
Data Type = Bk_Number 19 - 9_x000D_
Bk_Currency = TWD</t>
        </r>
      </text>
    </comment>
    <comment ref="R24" authorId="0" shapeId="0" xr:uid="{00000000-0006-0000-3600-000091010000}">
      <text>
        <r>
          <rPr>
            <b/>
            <sz val="9"/>
            <color indexed="81"/>
            <rFont val="Tahoma"/>
            <family val="2"/>
          </rPr>
          <t>Metric = I_FX_IR_II_NonBankFinInstitOutsideSingapore_FowardRateAgree_Amount_x000D_
Data Type = Bk_Number 19 - 9_x000D_
Bk_Currency = TWD</t>
        </r>
      </text>
    </comment>
    <comment ref="S24" authorId="0" shapeId="0" xr:uid="{00000000-0006-0000-3600-000092010000}">
      <text>
        <r>
          <rPr>
            <b/>
            <sz val="9"/>
            <color indexed="81"/>
            <rFont val="Tahoma"/>
            <family val="2"/>
          </rPr>
          <t>Metric = I_FX_IR_II_NonBankFinInstitOutsideSingapore_OvernightIndexSwaps_Amount_x000D_
Data Type = Bk_Number 19 - 9_x000D_
Bk_Currency = TWD</t>
        </r>
      </text>
    </comment>
    <comment ref="T24" authorId="0" shapeId="0" xr:uid="{00000000-0006-0000-3600-000093010000}">
      <text>
        <r>
          <rPr>
            <b/>
            <sz val="9"/>
            <color indexed="81"/>
            <rFont val="Tahoma"/>
            <family val="2"/>
          </rPr>
          <t>Metric = I_FX_IR_II_NonBankFinInstitOutsideSingapore_OtherSwaps_Amount_x000D_
Data Type = Bk_Number 19 - 9_x000D_
Bk_Currency = TWD</t>
        </r>
      </text>
    </comment>
    <comment ref="U24" authorId="0" shapeId="0" xr:uid="{00000000-0006-0000-3600-000094010000}">
      <text>
        <r>
          <rPr>
            <b/>
            <sz val="9"/>
            <color indexed="81"/>
            <rFont val="Tahoma"/>
            <family val="2"/>
          </rPr>
          <t>Metric = I_FX_IR_II_NonBankFinInstitOutsideSingapore_OTCOptions_Amount_x000D_
Data Type = Bk_Number 19 - 9_x000D_
Bk_Currency = TWD</t>
        </r>
      </text>
    </comment>
    <comment ref="V24" authorId="0" shapeId="0" xr:uid="{00000000-0006-0000-3600-000095010000}">
      <text>
        <r>
          <rPr>
            <b/>
            <sz val="9"/>
            <color indexed="81"/>
            <rFont val="Tahoma"/>
            <family val="2"/>
          </rPr>
          <t>Metric = I_FX_IR_II_NonFinCustomersOutsideSingapore_FowardRateAgree_Amount_x000D_
Data Type = Bk_Number 19 - 9_x000D_
Bk_Currency = TWD</t>
        </r>
      </text>
    </comment>
    <comment ref="W24" authorId="0" shapeId="0" xr:uid="{00000000-0006-0000-3600-000096010000}">
      <text>
        <r>
          <rPr>
            <b/>
            <sz val="9"/>
            <color indexed="81"/>
            <rFont val="Tahoma"/>
            <family val="2"/>
          </rPr>
          <t>Metric = I_FX_IR_II_NonFinCustomersOutsideSingapore_OvernightIndexSwaps_Amount_x000D_
Data Type = Bk_Number 19 - 9_x000D_
Bk_Currency = TWD</t>
        </r>
      </text>
    </comment>
    <comment ref="X24" authorId="0" shapeId="0" xr:uid="{00000000-0006-0000-3600-000097010000}">
      <text>
        <r>
          <rPr>
            <b/>
            <sz val="9"/>
            <color indexed="81"/>
            <rFont val="Tahoma"/>
            <family val="2"/>
          </rPr>
          <t>Metric = I_FX_IR_II_NonFinCustomersOutsideSingapore_OtherSwaps_Amount_x000D_
Data Type = Bk_Number 19 - 9_x000D_
Bk_Currency = TWD</t>
        </r>
      </text>
    </comment>
    <comment ref="Y24" authorId="0" shapeId="0" xr:uid="{00000000-0006-0000-3600-000098010000}">
      <text>
        <r>
          <rPr>
            <b/>
            <sz val="9"/>
            <color indexed="81"/>
            <rFont val="Tahoma"/>
            <family val="2"/>
          </rPr>
          <t>Metric = I_FX_IR_II_NonFinCustomersOutsideSingapore_OTCOptions_Amount_x000D_
Data Type = Bk_Number 19 - 9_x000D_
Bk_Currency = TWD</t>
        </r>
      </text>
    </comment>
    <comment ref="B25" authorId="0" shapeId="0" xr:uid="{00000000-0006-0000-3600-000099010000}">
      <text>
        <r>
          <rPr>
            <b/>
            <sz val="9"/>
            <color indexed="81"/>
            <rFont val="Tahoma"/>
            <family val="2"/>
          </rPr>
          <t>Metric = I_FX_IR_II_BanksInSingapore_FowardRateAgree_Amount_x000D_
Data Type = Bk_Number 19 - 9_x000D_
Bk_Currency = IDR</t>
        </r>
      </text>
    </comment>
    <comment ref="C25" authorId="0" shapeId="0" xr:uid="{00000000-0006-0000-3600-00009A010000}">
      <text>
        <r>
          <rPr>
            <b/>
            <sz val="9"/>
            <color indexed="81"/>
            <rFont val="Tahoma"/>
            <family val="2"/>
          </rPr>
          <t>Metric = I_FX_IR_II_BanksInSingapore_OvernightIndexSwaps_Amount_x000D_
Data Type = Bk_Number 19 - 9_x000D_
Bk_Currency = IDR</t>
        </r>
      </text>
    </comment>
    <comment ref="D25" authorId="0" shapeId="0" xr:uid="{00000000-0006-0000-3600-00009B010000}">
      <text>
        <r>
          <rPr>
            <b/>
            <sz val="9"/>
            <color indexed="81"/>
            <rFont val="Tahoma"/>
            <family val="2"/>
          </rPr>
          <t>Metric = I_FX_IR_II_BanksInSingapore_OtherSwaps_Amount_x000D_
Data Type = Bk_Number 19 - 9_x000D_
Bk_Currency = IDR</t>
        </r>
      </text>
    </comment>
    <comment ref="E25" authorId="0" shapeId="0" xr:uid="{00000000-0006-0000-3600-00009C010000}">
      <text>
        <r>
          <rPr>
            <b/>
            <sz val="9"/>
            <color indexed="81"/>
            <rFont val="Tahoma"/>
            <family val="2"/>
          </rPr>
          <t>Metric = I_FX_IR_II_BanksInSingapore_OTCOptions_Amount_x000D_
Data Type = Bk_Number 19 - 9_x000D_
Bk_Currency = IDR</t>
        </r>
      </text>
    </comment>
    <comment ref="F25" authorId="0" shapeId="0" xr:uid="{00000000-0006-0000-3600-00009D010000}">
      <text>
        <r>
          <rPr>
            <b/>
            <sz val="9"/>
            <color indexed="81"/>
            <rFont val="Tahoma"/>
            <family val="2"/>
          </rPr>
          <t>Metric = I_FX_IR_II_NonBankFinInstitInSingapore_FowardRateAgree_Amount_x000D_
Data Type = Bk_Number 19 - 9_x000D_
Bk_Currency = IDR</t>
        </r>
      </text>
    </comment>
    <comment ref="G25" authorId="0" shapeId="0" xr:uid="{00000000-0006-0000-3600-00009E010000}">
      <text>
        <r>
          <rPr>
            <b/>
            <sz val="9"/>
            <color indexed="81"/>
            <rFont val="Tahoma"/>
            <family val="2"/>
          </rPr>
          <t>Metric = I_FX_IR_II_NonBankFinInstitInSingapore_OvernightIndexSwaps_Amount_x000D_
Data Type = Bk_Number 19 - 9_x000D_
Bk_Currency = IDR</t>
        </r>
      </text>
    </comment>
    <comment ref="H25" authorId="0" shapeId="0" xr:uid="{00000000-0006-0000-3600-00009F010000}">
      <text>
        <r>
          <rPr>
            <b/>
            <sz val="9"/>
            <color indexed="81"/>
            <rFont val="Tahoma"/>
            <family val="2"/>
          </rPr>
          <t>Metric = I_FX_IR_II_NonBankFinInstitInSingapore_OtherSwaps_Amount_x000D_
Data Type = Bk_Number 19 - 9_x000D_
Bk_Currency = IDR</t>
        </r>
      </text>
    </comment>
    <comment ref="I25" authorId="0" shapeId="0" xr:uid="{00000000-0006-0000-3600-0000A0010000}">
      <text>
        <r>
          <rPr>
            <b/>
            <sz val="9"/>
            <color indexed="81"/>
            <rFont val="Tahoma"/>
            <family val="2"/>
          </rPr>
          <t>Metric = I_FX_IR_II_NonBankFinInstitInSingapore_OTCOptions_Amount_x000D_
Data Type = Bk_Number 19 - 9_x000D_
Bk_Currency = IDR</t>
        </r>
      </text>
    </comment>
    <comment ref="J25" authorId="0" shapeId="0" xr:uid="{00000000-0006-0000-3600-0000A1010000}">
      <text>
        <r>
          <rPr>
            <b/>
            <sz val="9"/>
            <color indexed="81"/>
            <rFont val="Tahoma"/>
            <family val="2"/>
          </rPr>
          <t>Metric = I_FX_IR_II_NonFinCustomerInSingapore_FowardRateAgree_Amount_x000D_
Data Type = Bk_Number 19 - 9_x000D_
Bk_Currency = IDR</t>
        </r>
      </text>
    </comment>
    <comment ref="K25" authorId="0" shapeId="0" xr:uid="{00000000-0006-0000-3600-0000A2010000}">
      <text>
        <r>
          <rPr>
            <b/>
            <sz val="9"/>
            <color indexed="81"/>
            <rFont val="Tahoma"/>
            <family val="2"/>
          </rPr>
          <t>Metric = I_FX_IR_II_NonFinCustomerInSingapore_OvernightIndexSwaps_Amount_x000D_
Data Type = Bk_Number 19 - 9_x000D_
Bk_Currency = IDR</t>
        </r>
      </text>
    </comment>
    <comment ref="L25" authorId="0" shapeId="0" xr:uid="{00000000-0006-0000-3600-0000A3010000}">
      <text>
        <r>
          <rPr>
            <b/>
            <sz val="9"/>
            <color indexed="81"/>
            <rFont val="Tahoma"/>
            <family val="2"/>
          </rPr>
          <t>Metric = I_FX_IR_II_NonFinCustomerInSingapore_OtherSwaps_Amount_x000D_
Data Type = Bk_Number 19 - 9_x000D_
Bk_Currency = IDR</t>
        </r>
      </text>
    </comment>
    <comment ref="M25" authorId="0" shapeId="0" xr:uid="{00000000-0006-0000-3600-0000A4010000}">
      <text>
        <r>
          <rPr>
            <b/>
            <sz val="9"/>
            <color indexed="81"/>
            <rFont val="Tahoma"/>
            <family val="2"/>
          </rPr>
          <t>Metric = I_FX_IR_II_NonFinCustomerInSingapore_OTCOptions_Amount_x000D_
Data Type = Bk_Number 19 - 9_x000D_
Bk_Currency = IDR</t>
        </r>
      </text>
    </comment>
    <comment ref="N25" authorId="0" shapeId="0" xr:uid="{00000000-0006-0000-3600-0000A5010000}">
      <text>
        <r>
          <rPr>
            <b/>
            <sz val="9"/>
            <color indexed="81"/>
            <rFont val="Tahoma"/>
            <family val="2"/>
          </rPr>
          <t>Metric = I_FX_IR_II_BanksOutsideSingapore_FowardRateAgree_Amount_x000D_
Data Type = Bk_Number 19 - 9_x000D_
Bk_Currency = IDR</t>
        </r>
      </text>
    </comment>
    <comment ref="O25" authorId="0" shapeId="0" xr:uid="{00000000-0006-0000-3600-0000A6010000}">
      <text>
        <r>
          <rPr>
            <b/>
            <sz val="9"/>
            <color indexed="81"/>
            <rFont val="Tahoma"/>
            <family val="2"/>
          </rPr>
          <t>Metric = I_FX_IR_II_BanksOutsideSingapore_OvernightIndexSwaps_Amount_x000D_
Data Type = Bk_Number 19 - 9_x000D_
Bk_Currency = IDR</t>
        </r>
      </text>
    </comment>
    <comment ref="P25" authorId="0" shapeId="0" xr:uid="{00000000-0006-0000-3600-0000A7010000}">
      <text>
        <r>
          <rPr>
            <b/>
            <sz val="9"/>
            <color indexed="81"/>
            <rFont val="Tahoma"/>
            <family val="2"/>
          </rPr>
          <t>Metric = I_FX_IR_II_BanksOutsideSingapore_OtherSwaps_Amount_x000D_
Data Type = Bk_Number 19 - 9_x000D_
Bk_Currency = IDR</t>
        </r>
      </text>
    </comment>
    <comment ref="Q25" authorId="0" shapeId="0" xr:uid="{00000000-0006-0000-3600-0000A8010000}">
      <text>
        <r>
          <rPr>
            <b/>
            <sz val="9"/>
            <color indexed="81"/>
            <rFont val="Tahoma"/>
            <family val="2"/>
          </rPr>
          <t>Metric = I_FX_IR_II_BanksOutsideSingapore_OTCOptions_Amount_x000D_
Data Type = Bk_Number 19 - 9_x000D_
Bk_Currency = IDR</t>
        </r>
      </text>
    </comment>
    <comment ref="R25" authorId="0" shapeId="0" xr:uid="{00000000-0006-0000-3600-0000A9010000}">
      <text>
        <r>
          <rPr>
            <b/>
            <sz val="9"/>
            <color indexed="81"/>
            <rFont val="Tahoma"/>
            <family val="2"/>
          </rPr>
          <t>Metric = I_FX_IR_II_NonBankFinInstitOutsideSingapore_FowardRateAgree_Amount_x000D_
Data Type = Bk_Number 19 - 9_x000D_
Bk_Currency = IDR</t>
        </r>
      </text>
    </comment>
    <comment ref="S25" authorId="0" shapeId="0" xr:uid="{00000000-0006-0000-3600-0000AA010000}">
      <text>
        <r>
          <rPr>
            <b/>
            <sz val="9"/>
            <color indexed="81"/>
            <rFont val="Tahoma"/>
            <family val="2"/>
          </rPr>
          <t>Metric = I_FX_IR_II_NonBankFinInstitOutsideSingapore_OvernightIndexSwaps_Amount_x000D_
Data Type = Bk_Number 19 - 9_x000D_
Bk_Currency = IDR</t>
        </r>
      </text>
    </comment>
    <comment ref="T25" authorId="0" shapeId="0" xr:uid="{00000000-0006-0000-3600-0000AB010000}">
      <text>
        <r>
          <rPr>
            <b/>
            <sz val="9"/>
            <color indexed="81"/>
            <rFont val="Tahoma"/>
            <family val="2"/>
          </rPr>
          <t>Metric = I_FX_IR_II_NonBankFinInstitOutsideSingapore_OtherSwaps_Amount_x000D_
Data Type = Bk_Number 19 - 9_x000D_
Bk_Currency = IDR</t>
        </r>
      </text>
    </comment>
    <comment ref="U25" authorId="0" shapeId="0" xr:uid="{00000000-0006-0000-3600-0000AC010000}">
      <text>
        <r>
          <rPr>
            <b/>
            <sz val="9"/>
            <color indexed="81"/>
            <rFont val="Tahoma"/>
            <family val="2"/>
          </rPr>
          <t>Metric = I_FX_IR_II_NonBankFinInstitOutsideSingapore_OTCOptions_Amount_x000D_
Data Type = Bk_Number 19 - 9_x000D_
Bk_Currency = IDR</t>
        </r>
      </text>
    </comment>
    <comment ref="V25" authorId="0" shapeId="0" xr:uid="{00000000-0006-0000-3600-0000AD010000}">
      <text>
        <r>
          <rPr>
            <b/>
            <sz val="9"/>
            <color indexed="81"/>
            <rFont val="Tahoma"/>
            <family val="2"/>
          </rPr>
          <t>Metric = I_FX_IR_II_NonFinCustomersOutsideSingapore_FowardRateAgree_Amount_x000D_
Data Type = Bk_Number 19 - 9_x000D_
Bk_Currency = IDR</t>
        </r>
      </text>
    </comment>
    <comment ref="W25" authorId="0" shapeId="0" xr:uid="{00000000-0006-0000-3600-0000AE010000}">
      <text>
        <r>
          <rPr>
            <b/>
            <sz val="9"/>
            <color indexed="81"/>
            <rFont val="Tahoma"/>
            <family val="2"/>
          </rPr>
          <t>Metric = I_FX_IR_II_NonFinCustomersOutsideSingapore_OvernightIndexSwaps_Amount_x000D_
Data Type = Bk_Number 19 - 9_x000D_
Bk_Currency = IDR</t>
        </r>
      </text>
    </comment>
    <comment ref="X25" authorId="0" shapeId="0" xr:uid="{00000000-0006-0000-3600-0000AF010000}">
      <text>
        <r>
          <rPr>
            <b/>
            <sz val="9"/>
            <color indexed="81"/>
            <rFont val="Tahoma"/>
            <family val="2"/>
          </rPr>
          <t>Metric = I_FX_IR_II_NonFinCustomersOutsideSingapore_OtherSwaps_Amount_x000D_
Data Type = Bk_Number 19 - 9_x000D_
Bk_Currency = IDR</t>
        </r>
      </text>
    </comment>
    <comment ref="Y25" authorId="0" shapeId="0" xr:uid="{00000000-0006-0000-3600-0000B0010000}">
      <text>
        <r>
          <rPr>
            <b/>
            <sz val="9"/>
            <color indexed="81"/>
            <rFont val="Tahoma"/>
            <family val="2"/>
          </rPr>
          <t>Metric = I_FX_IR_II_NonFinCustomersOutsideSingapore_OTCOptions_Amount_x000D_
Data Type = Bk_Number 19 - 9_x000D_
Bk_Currency = IDR</t>
        </r>
      </text>
    </comment>
    <comment ref="B26" authorId="0" shapeId="0" xr:uid="{00000000-0006-0000-3600-0000B1010000}">
      <text>
        <r>
          <rPr>
            <b/>
            <sz val="9"/>
            <color indexed="81"/>
            <rFont val="Tahoma"/>
            <family val="2"/>
          </rPr>
          <t>Metric = I_FX_IR_II_BanksInSingapore_FowardRateAgree_Amount_x000D_
Data Type = Bk_Number 19 - 9_x000D_
Bk_Currency = INR</t>
        </r>
      </text>
    </comment>
    <comment ref="C26" authorId="0" shapeId="0" xr:uid="{00000000-0006-0000-3600-0000B2010000}">
      <text>
        <r>
          <rPr>
            <b/>
            <sz val="9"/>
            <color indexed="81"/>
            <rFont val="Tahoma"/>
            <family val="2"/>
          </rPr>
          <t>Metric = I_FX_IR_II_BanksInSingapore_OvernightIndexSwaps_Amount_x000D_
Data Type = Bk_Number 19 - 9_x000D_
Bk_Currency = INR</t>
        </r>
      </text>
    </comment>
    <comment ref="D26" authorId="0" shapeId="0" xr:uid="{00000000-0006-0000-3600-0000B3010000}">
      <text>
        <r>
          <rPr>
            <b/>
            <sz val="9"/>
            <color indexed="81"/>
            <rFont val="Tahoma"/>
            <family val="2"/>
          </rPr>
          <t>Metric = I_FX_IR_II_BanksInSingapore_OtherSwaps_Amount_x000D_
Data Type = Bk_Number 19 - 9_x000D_
Bk_Currency = INR</t>
        </r>
      </text>
    </comment>
    <comment ref="E26" authorId="0" shapeId="0" xr:uid="{00000000-0006-0000-3600-0000B4010000}">
      <text>
        <r>
          <rPr>
            <b/>
            <sz val="9"/>
            <color indexed="81"/>
            <rFont val="Tahoma"/>
            <family val="2"/>
          </rPr>
          <t>Metric = I_FX_IR_II_BanksInSingapore_OTCOptions_Amount_x000D_
Data Type = Bk_Number 19 - 9_x000D_
Bk_Currency = INR</t>
        </r>
      </text>
    </comment>
    <comment ref="F26" authorId="0" shapeId="0" xr:uid="{00000000-0006-0000-3600-0000B5010000}">
      <text>
        <r>
          <rPr>
            <b/>
            <sz val="9"/>
            <color indexed="81"/>
            <rFont val="Tahoma"/>
            <family val="2"/>
          </rPr>
          <t>Metric = I_FX_IR_II_NonBankFinInstitInSingapore_FowardRateAgree_Amount_x000D_
Data Type = Bk_Number 19 - 9_x000D_
Bk_Currency = INR</t>
        </r>
      </text>
    </comment>
    <comment ref="G26" authorId="0" shapeId="0" xr:uid="{00000000-0006-0000-3600-0000B6010000}">
      <text>
        <r>
          <rPr>
            <b/>
            <sz val="9"/>
            <color indexed="81"/>
            <rFont val="Tahoma"/>
            <family val="2"/>
          </rPr>
          <t>Metric = I_FX_IR_II_NonBankFinInstitInSingapore_OvernightIndexSwaps_Amount_x000D_
Data Type = Bk_Number 19 - 9_x000D_
Bk_Currency = INR</t>
        </r>
      </text>
    </comment>
    <comment ref="H26" authorId="0" shapeId="0" xr:uid="{00000000-0006-0000-3600-0000B7010000}">
      <text>
        <r>
          <rPr>
            <b/>
            <sz val="9"/>
            <color indexed="81"/>
            <rFont val="Tahoma"/>
            <family val="2"/>
          </rPr>
          <t>Metric = I_FX_IR_II_NonBankFinInstitInSingapore_OtherSwaps_Amount_x000D_
Data Type = Bk_Number 19 - 9_x000D_
Bk_Currency = INR</t>
        </r>
      </text>
    </comment>
    <comment ref="I26" authorId="0" shapeId="0" xr:uid="{00000000-0006-0000-3600-0000B8010000}">
      <text>
        <r>
          <rPr>
            <b/>
            <sz val="9"/>
            <color indexed="81"/>
            <rFont val="Tahoma"/>
            <family val="2"/>
          </rPr>
          <t>Metric = I_FX_IR_II_NonBankFinInstitInSingapore_OTCOptions_Amount_x000D_
Data Type = Bk_Number 19 - 9_x000D_
Bk_Currency = INR</t>
        </r>
      </text>
    </comment>
    <comment ref="J26" authorId="0" shapeId="0" xr:uid="{00000000-0006-0000-3600-0000B9010000}">
      <text>
        <r>
          <rPr>
            <b/>
            <sz val="9"/>
            <color indexed="81"/>
            <rFont val="Tahoma"/>
            <family val="2"/>
          </rPr>
          <t>Metric = I_FX_IR_II_NonFinCustomerInSingapore_FowardRateAgree_Amount_x000D_
Data Type = Bk_Number 19 - 9_x000D_
Bk_Currency = INR</t>
        </r>
      </text>
    </comment>
    <comment ref="K26" authorId="0" shapeId="0" xr:uid="{00000000-0006-0000-3600-0000BA010000}">
      <text>
        <r>
          <rPr>
            <b/>
            <sz val="9"/>
            <color indexed="81"/>
            <rFont val="Tahoma"/>
            <family val="2"/>
          </rPr>
          <t>Metric = I_FX_IR_II_NonFinCustomerInSingapore_OvernightIndexSwaps_Amount_x000D_
Data Type = Bk_Number 19 - 9_x000D_
Bk_Currency = INR</t>
        </r>
      </text>
    </comment>
    <comment ref="L26" authorId="0" shapeId="0" xr:uid="{00000000-0006-0000-3600-0000BB010000}">
      <text>
        <r>
          <rPr>
            <b/>
            <sz val="9"/>
            <color indexed="81"/>
            <rFont val="Tahoma"/>
            <family val="2"/>
          </rPr>
          <t>Metric = I_FX_IR_II_NonFinCustomerInSingapore_OtherSwaps_Amount_x000D_
Data Type = Bk_Number 19 - 9_x000D_
Bk_Currency = INR</t>
        </r>
      </text>
    </comment>
    <comment ref="M26" authorId="0" shapeId="0" xr:uid="{00000000-0006-0000-3600-0000BC010000}">
      <text>
        <r>
          <rPr>
            <b/>
            <sz val="9"/>
            <color indexed="81"/>
            <rFont val="Tahoma"/>
            <family val="2"/>
          </rPr>
          <t>Metric = I_FX_IR_II_NonFinCustomerInSingapore_OTCOptions_Amount_x000D_
Data Type = Bk_Number 19 - 9_x000D_
Bk_Currency = INR</t>
        </r>
      </text>
    </comment>
    <comment ref="N26" authorId="0" shapeId="0" xr:uid="{00000000-0006-0000-3600-0000BD010000}">
      <text>
        <r>
          <rPr>
            <b/>
            <sz val="9"/>
            <color indexed="81"/>
            <rFont val="Tahoma"/>
            <family val="2"/>
          </rPr>
          <t>Metric = I_FX_IR_II_BanksOutsideSingapore_FowardRateAgree_Amount_x000D_
Data Type = Bk_Number 19 - 9_x000D_
Bk_Currency = INR</t>
        </r>
      </text>
    </comment>
    <comment ref="O26" authorId="0" shapeId="0" xr:uid="{00000000-0006-0000-3600-0000BE010000}">
      <text>
        <r>
          <rPr>
            <b/>
            <sz val="9"/>
            <color indexed="81"/>
            <rFont val="Tahoma"/>
            <family val="2"/>
          </rPr>
          <t>Metric = I_FX_IR_II_BanksOutsideSingapore_OvernightIndexSwaps_Amount_x000D_
Data Type = Bk_Number 19 - 9_x000D_
Bk_Currency = INR</t>
        </r>
      </text>
    </comment>
    <comment ref="P26" authorId="0" shapeId="0" xr:uid="{00000000-0006-0000-3600-0000BF010000}">
      <text>
        <r>
          <rPr>
            <b/>
            <sz val="9"/>
            <color indexed="81"/>
            <rFont val="Tahoma"/>
            <family val="2"/>
          </rPr>
          <t>Metric = I_FX_IR_II_BanksOutsideSingapore_OtherSwaps_Amount_x000D_
Data Type = Bk_Number 19 - 9_x000D_
Bk_Currency = INR</t>
        </r>
      </text>
    </comment>
    <comment ref="Q26" authorId="0" shapeId="0" xr:uid="{00000000-0006-0000-3600-0000C0010000}">
      <text>
        <r>
          <rPr>
            <b/>
            <sz val="9"/>
            <color indexed="81"/>
            <rFont val="Tahoma"/>
            <family val="2"/>
          </rPr>
          <t>Metric = I_FX_IR_II_BanksOutsideSingapore_OTCOptions_Amount_x000D_
Data Type = Bk_Number 19 - 9_x000D_
Bk_Currency = INR</t>
        </r>
      </text>
    </comment>
    <comment ref="R26" authorId="0" shapeId="0" xr:uid="{00000000-0006-0000-3600-0000C1010000}">
      <text>
        <r>
          <rPr>
            <b/>
            <sz val="9"/>
            <color indexed="81"/>
            <rFont val="Tahoma"/>
            <family val="2"/>
          </rPr>
          <t>Metric = I_FX_IR_II_NonBankFinInstitOutsideSingapore_FowardRateAgree_Amount_x000D_
Data Type = Bk_Number 19 - 9_x000D_
Bk_Currency = INR</t>
        </r>
      </text>
    </comment>
    <comment ref="S26" authorId="0" shapeId="0" xr:uid="{00000000-0006-0000-3600-0000C2010000}">
      <text>
        <r>
          <rPr>
            <b/>
            <sz val="9"/>
            <color indexed="81"/>
            <rFont val="Tahoma"/>
            <family val="2"/>
          </rPr>
          <t>Metric = I_FX_IR_II_NonBankFinInstitOutsideSingapore_OvernightIndexSwaps_Amount_x000D_
Data Type = Bk_Number 19 - 9_x000D_
Bk_Currency = INR</t>
        </r>
      </text>
    </comment>
    <comment ref="T26" authorId="0" shapeId="0" xr:uid="{00000000-0006-0000-3600-0000C3010000}">
      <text>
        <r>
          <rPr>
            <b/>
            <sz val="9"/>
            <color indexed="81"/>
            <rFont val="Tahoma"/>
            <family val="2"/>
          </rPr>
          <t>Metric = I_FX_IR_II_NonBankFinInstitOutsideSingapore_OtherSwaps_Amount_x000D_
Data Type = Bk_Number 19 - 9_x000D_
Bk_Currency = INR</t>
        </r>
      </text>
    </comment>
    <comment ref="U26" authorId="0" shapeId="0" xr:uid="{00000000-0006-0000-3600-0000C4010000}">
      <text>
        <r>
          <rPr>
            <b/>
            <sz val="9"/>
            <color indexed="81"/>
            <rFont val="Tahoma"/>
            <family val="2"/>
          </rPr>
          <t>Metric = I_FX_IR_II_NonBankFinInstitOutsideSingapore_OTCOptions_Amount_x000D_
Data Type = Bk_Number 19 - 9_x000D_
Bk_Currency = INR</t>
        </r>
      </text>
    </comment>
    <comment ref="V26" authorId="0" shapeId="0" xr:uid="{00000000-0006-0000-3600-0000C5010000}">
      <text>
        <r>
          <rPr>
            <b/>
            <sz val="9"/>
            <color indexed="81"/>
            <rFont val="Tahoma"/>
            <family val="2"/>
          </rPr>
          <t>Metric = I_FX_IR_II_NonFinCustomersOutsideSingapore_FowardRateAgree_Amount_x000D_
Data Type = Bk_Number 19 - 9_x000D_
Bk_Currency = INR</t>
        </r>
      </text>
    </comment>
    <comment ref="W26" authorId="0" shapeId="0" xr:uid="{00000000-0006-0000-3600-0000C6010000}">
      <text>
        <r>
          <rPr>
            <b/>
            <sz val="9"/>
            <color indexed="81"/>
            <rFont val="Tahoma"/>
            <family val="2"/>
          </rPr>
          <t>Metric = I_FX_IR_II_NonFinCustomersOutsideSingapore_OvernightIndexSwaps_Amount_x000D_
Data Type = Bk_Number 19 - 9_x000D_
Bk_Currency = INR</t>
        </r>
      </text>
    </comment>
    <comment ref="X26" authorId="0" shapeId="0" xr:uid="{00000000-0006-0000-3600-0000C7010000}">
      <text>
        <r>
          <rPr>
            <b/>
            <sz val="9"/>
            <color indexed="81"/>
            <rFont val="Tahoma"/>
            <family val="2"/>
          </rPr>
          <t>Metric = I_FX_IR_II_NonFinCustomersOutsideSingapore_OtherSwaps_Amount_x000D_
Data Type = Bk_Number 19 - 9_x000D_
Bk_Currency = INR</t>
        </r>
      </text>
    </comment>
    <comment ref="Y26" authorId="0" shapeId="0" xr:uid="{00000000-0006-0000-3600-0000C8010000}">
      <text>
        <r>
          <rPr>
            <b/>
            <sz val="9"/>
            <color indexed="81"/>
            <rFont val="Tahoma"/>
            <family val="2"/>
          </rPr>
          <t>Metric = I_FX_IR_II_NonFinCustomersOutsideSingapore_OTCOptions_Amount_x000D_
Data Type = Bk_Number 19 - 9_x000D_
Bk_Currency = INR</t>
        </r>
      </text>
    </comment>
    <comment ref="B27" authorId="0" shapeId="0" xr:uid="{00000000-0006-0000-3600-0000C9010000}">
      <text>
        <r>
          <rPr>
            <b/>
            <sz val="9"/>
            <color indexed="81"/>
            <rFont val="Tahoma"/>
            <family val="2"/>
          </rPr>
          <t>Metric = I_FX_IR_II_BanksInSingapore_FowardRateAgree_Amount_x000D_
Data Type = Bk_Number 19 - 9_x000D_
Bk_Currency = PHP</t>
        </r>
      </text>
    </comment>
    <comment ref="C27" authorId="0" shapeId="0" xr:uid="{00000000-0006-0000-3600-0000CA010000}">
      <text>
        <r>
          <rPr>
            <b/>
            <sz val="9"/>
            <color indexed="81"/>
            <rFont val="Tahoma"/>
            <family val="2"/>
          </rPr>
          <t>Metric = I_FX_IR_II_BanksInSingapore_OvernightIndexSwaps_Amount_x000D_
Data Type = Bk_Number 19 - 9_x000D_
Bk_Currency = PHP</t>
        </r>
      </text>
    </comment>
    <comment ref="D27" authorId="0" shapeId="0" xr:uid="{00000000-0006-0000-3600-0000CB010000}">
      <text>
        <r>
          <rPr>
            <b/>
            <sz val="9"/>
            <color indexed="81"/>
            <rFont val="Tahoma"/>
            <family val="2"/>
          </rPr>
          <t>Metric = I_FX_IR_II_BanksInSingapore_OtherSwaps_Amount_x000D_
Data Type = Bk_Number 19 - 9_x000D_
Bk_Currency = PHP</t>
        </r>
      </text>
    </comment>
    <comment ref="E27" authorId="0" shapeId="0" xr:uid="{00000000-0006-0000-3600-0000CC010000}">
      <text>
        <r>
          <rPr>
            <b/>
            <sz val="9"/>
            <color indexed="81"/>
            <rFont val="Tahoma"/>
            <family val="2"/>
          </rPr>
          <t>Metric = I_FX_IR_II_BanksInSingapore_OTCOptions_Amount_x000D_
Data Type = Bk_Number 19 - 9_x000D_
Bk_Currency = PHP</t>
        </r>
      </text>
    </comment>
    <comment ref="F27" authorId="0" shapeId="0" xr:uid="{00000000-0006-0000-3600-0000CD010000}">
      <text>
        <r>
          <rPr>
            <b/>
            <sz val="9"/>
            <color indexed="81"/>
            <rFont val="Tahoma"/>
            <family val="2"/>
          </rPr>
          <t>Metric = I_FX_IR_II_NonBankFinInstitInSingapore_FowardRateAgree_Amount_x000D_
Data Type = Bk_Number 19 - 9_x000D_
Bk_Currency = PHP</t>
        </r>
      </text>
    </comment>
    <comment ref="G27" authorId="0" shapeId="0" xr:uid="{00000000-0006-0000-3600-0000CE010000}">
      <text>
        <r>
          <rPr>
            <b/>
            <sz val="9"/>
            <color indexed="81"/>
            <rFont val="Tahoma"/>
            <family val="2"/>
          </rPr>
          <t>Metric = I_FX_IR_II_NonBankFinInstitInSingapore_OvernightIndexSwaps_Amount_x000D_
Data Type = Bk_Number 19 - 9_x000D_
Bk_Currency = PHP</t>
        </r>
      </text>
    </comment>
    <comment ref="H27" authorId="0" shapeId="0" xr:uid="{00000000-0006-0000-3600-0000CF010000}">
      <text>
        <r>
          <rPr>
            <b/>
            <sz val="9"/>
            <color indexed="81"/>
            <rFont val="Tahoma"/>
            <family val="2"/>
          </rPr>
          <t>Metric = I_FX_IR_II_NonBankFinInstitInSingapore_OtherSwaps_Amount_x000D_
Data Type = Bk_Number 19 - 9_x000D_
Bk_Currency = PHP</t>
        </r>
      </text>
    </comment>
    <comment ref="I27" authorId="0" shapeId="0" xr:uid="{00000000-0006-0000-3600-0000D0010000}">
      <text>
        <r>
          <rPr>
            <b/>
            <sz val="9"/>
            <color indexed="81"/>
            <rFont val="Tahoma"/>
            <family val="2"/>
          </rPr>
          <t>Metric = I_FX_IR_II_NonBankFinInstitInSingapore_OTCOptions_Amount_x000D_
Data Type = Bk_Number 19 - 9_x000D_
Bk_Currency = PHP</t>
        </r>
      </text>
    </comment>
    <comment ref="J27" authorId="0" shapeId="0" xr:uid="{00000000-0006-0000-3600-0000D1010000}">
      <text>
        <r>
          <rPr>
            <b/>
            <sz val="9"/>
            <color indexed="81"/>
            <rFont val="Tahoma"/>
            <family val="2"/>
          </rPr>
          <t>Metric = I_FX_IR_II_NonFinCustomerInSingapore_FowardRateAgree_Amount_x000D_
Data Type = Bk_Number 19 - 9_x000D_
Bk_Currency = PHP</t>
        </r>
      </text>
    </comment>
    <comment ref="K27" authorId="0" shapeId="0" xr:uid="{00000000-0006-0000-3600-0000D2010000}">
      <text>
        <r>
          <rPr>
            <b/>
            <sz val="9"/>
            <color indexed="81"/>
            <rFont val="Tahoma"/>
            <family val="2"/>
          </rPr>
          <t>Metric = I_FX_IR_II_NonFinCustomerInSingapore_OvernightIndexSwaps_Amount_x000D_
Data Type = Bk_Number 19 - 9_x000D_
Bk_Currency = PHP</t>
        </r>
      </text>
    </comment>
    <comment ref="L27" authorId="0" shapeId="0" xr:uid="{00000000-0006-0000-3600-0000D3010000}">
      <text>
        <r>
          <rPr>
            <b/>
            <sz val="9"/>
            <color indexed="81"/>
            <rFont val="Tahoma"/>
            <family val="2"/>
          </rPr>
          <t>Metric = I_FX_IR_II_NonFinCustomerInSingapore_OtherSwaps_Amount_x000D_
Data Type = Bk_Number 19 - 9_x000D_
Bk_Currency = PHP</t>
        </r>
      </text>
    </comment>
    <comment ref="M27" authorId="0" shapeId="0" xr:uid="{00000000-0006-0000-3600-0000D4010000}">
      <text>
        <r>
          <rPr>
            <b/>
            <sz val="9"/>
            <color indexed="81"/>
            <rFont val="Tahoma"/>
            <family val="2"/>
          </rPr>
          <t>Metric = I_FX_IR_II_NonFinCustomerInSingapore_OTCOptions_Amount_x000D_
Data Type = Bk_Number 19 - 9_x000D_
Bk_Currency = PHP</t>
        </r>
      </text>
    </comment>
    <comment ref="N27" authorId="0" shapeId="0" xr:uid="{00000000-0006-0000-3600-0000D5010000}">
      <text>
        <r>
          <rPr>
            <b/>
            <sz val="9"/>
            <color indexed="81"/>
            <rFont val="Tahoma"/>
            <family val="2"/>
          </rPr>
          <t>Metric = I_FX_IR_II_BanksOutsideSingapore_FowardRateAgree_Amount_x000D_
Data Type = Bk_Number 19 - 9_x000D_
Bk_Currency = PHP</t>
        </r>
      </text>
    </comment>
    <comment ref="O27" authorId="0" shapeId="0" xr:uid="{00000000-0006-0000-3600-0000D6010000}">
      <text>
        <r>
          <rPr>
            <b/>
            <sz val="9"/>
            <color indexed="81"/>
            <rFont val="Tahoma"/>
            <family val="2"/>
          </rPr>
          <t>Metric = I_FX_IR_II_BanksOutsideSingapore_OvernightIndexSwaps_Amount_x000D_
Data Type = Bk_Number 19 - 9_x000D_
Bk_Currency = PHP</t>
        </r>
      </text>
    </comment>
    <comment ref="P27" authorId="0" shapeId="0" xr:uid="{00000000-0006-0000-3600-0000D7010000}">
      <text>
        <r>
          <rPr>
            <b/>
            <sz val="9"/>
            <color indexed="81"/>
            <rFont val="Tahoma"/>
            <family val="2"/>
          </rPr>
          <t>Metric = I_FX_IR_II_BanksOutsideSingapore_OtherSwaps_Amount_x000D_
Data Type = Bk_Number 19 - 9_x000D_
Bk_Currency = PHP</t>
        </r>
      </text>
    </comment>
    <comment ref="Q27" authorId="0" shapeId="0" xr:uid="{00000000-0006-0000-3600-0000D8010000}">
      <text>
        <r>
          <rPr>
            <b/>
            <sz val="9"/>
            <color indexed="81"/>
            <rFont val="Tahoma"/>
            <family val="2"/>
          </rPr>
          <t>Metric = I_FX_IR_II_BanksOutsideSingapore_OTCOptions_Amount_x000D_
Data Type = Bk_Number 19 - 9_x000D_
Bk_Currency = PHP</t>
        </r>
      </text>
    </comment>
    <comment ref="R27" authorId="0" shapeId="0" xr:uid="{00000000-0006-0000-3600-0000D9010000}">
      <text>
        <r>
          <rPr>
            <b/>
            <sz val="9"/>
            <color indexed="81"/>
            <rFont val="Tahoma"/>
            <family val="2"/>
          </rPr>
          <t>Metric = I_FX_IR_II_NonBankFinInstitOutsideSingapore_FowardRateAgree_Amount_x000D_
Data Type = Bk_Number 19 - 9_x000D_
Bk_Currency = PHP</t>
        </r>
      </text>
    </comment>
    <comment ref="S27" authorId="0" shapeId="0" xr:uid="{00000000-0006-0000-3600-0000DA010000}">
      <text>
        <r>
          <rPr>
            <b/>
            <sz val="9"/>
            <color indexed="81"/>
            <rFont val="Tahoma"/>
            <family val="2"/>
          </rPr>
          <t>Metric = I_FX_IR_II_NonBankFinInstitOutsideSingapore_OvernightIndexSwaps_Amount_x000D_
Data Type = Bk_Number 19 - 9_x000D_
Bk_Currency = PHP</t>
        </r>
      </text>
    </comment>
    <comment ref="T27" authorId="0" shapeId="0" xr:uid="{00000000-0006-0000-3600-0000DB010000}">
      <text>
        <r>
          <rPr>
            <b/>
            <sz val="9"/>
            <color indexed="81"/>
            <rFont val="Tahoma"/>
            <family val="2"/>
          </rPr>
          <t>Metric = I_FX_IR_II_NonBankFinInstitOutsideSingapore_OtherSwaps_Amount_x000D_
Data Type = Bk_Number 19 - 9_x000D_
Bk_Currency = PHP</t>
        </r>
      </text>
    </comment>
    <comment ref="U27" authorId="0" shapeId="0" xr:uid="{00000000-0006-0000-3600-0000DC010000}">
      <text>
        <r>
          <rPr>
            <b/>
            <sz val="9"/>
            <color indexed="81"/>
            <rFont val="Tahoma"/>
            <family val="2"/>
          </rPr>
          <t>Metric = I_FX_IR_II_NonBankFinInstitOutsideSingapore_OTCOptions_Amount_x000D_
Data Type = Bk_Number 19 - 9_x000D_
Bk_Currency = PHP</t>
        </r>
      </text>
    </comment>
    <comment ref="V27" authorId="0" shapeId="0" xr:uid="{00000000-0006-0000-3600-0000DD010000}">
      <text>
        <r>
          <rPr>
            <b/>
            <sz val="9"/>
            <color indexed="81"/>
            <rFont val="Tahoma"/>
            <family val="2"/>
          </rPr>
          <t>Metric = I_FX_IR_II_NonFinCustomersOutsideSingapore_FowardRateAgree_Amount_x000D_
Data Type = Bk_Number 19 - 9_x000D_
Bk_Currency = PHP</t>
        </r>
      </text>
    </comment>
    <comment ref="W27" authorId="0" shapeId="0" xr:uid="{00000000-0006-0000-3600-0000DE010000}">
      <text>
        <r>
          <rPr>
            <b/>
            <sz val="9"/>
            <color indexed="81"/>
            <rFont val="Tahoma"/>
            <family val="2"/>
          </rPr>
          <t>Metric = I_FX_IR_II_NonFinCustomersOutsideSingapore_OvernightIndexSwaps_Amount_x000D_
Data Type = Bk_Number 19 - 9_x000D_
Bk_Currency = PHP</t>
        </r>
      </text>
    </comment>
    <comment ref="X27" authorId="0" shapeId="0" xr:uid="{00000000-0006-0000-3600-0000DF010000}">
      <text>
        <r>
          <rPr>
            <b/>
            <sz val="9"/>
            <color indexed="81"/>
            <rFont val="Tahoma"/>
            <family val="2"/>
          </rPr>
          <t>Metric = I_FX_IR_II_NonFinCustomersOutsideSingapore_OtherSwaps_Amount_x000D_
Data Type = Bk_Number 19 - 9_x000D_
Bk_Currency = PHP</t>
        </r>
      </text>
    </comment>
    <comment ref="Y27" authorId="0" shapeId="0" xr:uid="{00000000-0006-0000-3600-0000E0010000}">
      <text>
        <r>
          <rPr>
            <b/>
            <sz val="9"/>
            <color indexed="81"/>
            <rFont val="Tahoma"/>
            <family val="2"/>
          </rPr>
          <t>Metric = I_FX_IR_II_NonFinCustomersOutsideSingapore_OTCOptions_Amount_x000D_
Data Type = Bk_Number 19 - 9_x000D_
Bk_Currency = PHP</t>
        </r>
      </text>
    </comment>
    <comment ref="B28" authorId="0" shapeId="0" xr:uid="{00000000-0006-0000-3600-0000E1010000}">
      <text>
        <r>
          <rPr>
            <b/>
            <sz val="9"/>
            <color indexed="81"/>
            <rFont val="Tahoma"/>
            <family val="2"/>
          </rPr>
          <t>Metric = I_FX_IR_II_BanksInSingapore_FowardRateAgree_Amount_x000D_
Data Type = Bk_Number 19 - 9_x000D_
Bk_Currency = MYR</t>
        </r>
      </text>
    </comment>
    <comment ref="C28" authorId="0" shapeId="0" xr:uid="{00000000-0006-0000-3600-0000E2010000}">
      <text>
        <r>
          <rPr>
            <b/>
            <sz val="9"/>
            <color indexed="81"/>
            <rFont val="Tahoma"/>
            <family val="2"/>
          </rPr>
          <t>Metric = I_FX_IR_II_BanksInSingapore_OvernightIndexSwaps_Amount_x000D_
Data Type = Bk_Number 19 - 9_x000D_
Bk_Currency = MYR</t>
        </r>
      </text>
    </comment>
    <comment ref="D28" authorId="0" shapeId="0" xr:uid="{00000000-0006-0000-3600-0000E3010000}">
      <text>
        <r>
          <rPr>
            <b/>
            <sz val="9"/>
            <color indexed="81"/>
            <rFont val="Tahoma"/>
            <family val="2"/>
          </rPr>
          <t>Metric = I_FX_IR_II_BanksInSingapore_OtherSwaps_Amount_x000D_
Data Type = Bk_Number 19 - 9_x000D_
Bk_Currency = MYR</t>
        </r>
      </text>
    </comment>
    <comment ref="E28" authorId="0" shapeId="0" xr:uid="{00000000-0006-0000-3600-0000E4010000}">
      <text>
        <r>
          <rPr>
            <b/>
            <sz val="9"/>
            <color indexed="81"/>
            <rFont val="Tahoma"/>
            <family val="2"/>
          </rPr>
          <t>Metric = I_FX_IR_II_BanksInSingapore_OTCOptions_Amount_x000D_
Data Type = Bk_Number 19 - 9_x000D_
Bk_Currency = MYR</t>
        </r>
      </text>
    </comment>
    <comment ref="F28" authorId="0" shapeId="0" xr:uid="{00000000-0006-0000-3600-0000E5010000}">
      <text>
        <r>
          <rPr>
            <b/>
            <sz val="9"/>
            <color indexed="81"/>
            <rFont val="Tahoma"/>
            <family val="2"/>
          </rPr>
          <t>Metric = I_FX_IR_II_NonBankFinInstitInSingapore_FowardRateAgree_Amount_x000D_
Data Type = Bk_Number 19 - 9_x000D_
Bk_Currency = MYR</t>
        </r>
      </text>
    </comment>
    <comment ref="G28" authorId="0" shapeId="0" xr:uid="{00000000-0006-0000-3600-0000E6010000}">
      <text>
        <r>
          <rPr>
            <b/>
            <sz val="9"/>
            <color indexed="81"/>
            <rFont val="Tahoma"/>
            <family val="2"/>
          </rPr>
          <t>Metric = I_FX_IR_II_NonBankFinInstitInSingapore_OvernightIndexSwaps_Amount_x000D_
Data Type = Bk_Number 19 - 9_x000D_
Bk_Currency = MYR</t>
        </r>
      </text>
    </comment>
    <comment ref="H28" authorId="0" shapeId="0" xr:uid="{00000000-0006-0000-3600-0000E7010000}">
      <text>
        <r>
          <rPr>
            <b/>
            <sz val="9"/>
            <color indexed="81"/>
            <rFont val="Tahoma"/>
            <family val="2"/>
          </rPr>
          <t>Metric = I_FX_IR_II_NonBankFinInstitInSingapore_OtherSwaps_Amount_x000D_
Data Type = Bk_Number 19 - 9_x000D_
Bk_Currency = MYR</t>
        </r>
      </text>
    </comment>
    <comment ref="I28" authorId="0" shapeId="0" xr:uid="{00000000-0006-0000-3600-0000E8010000}">
      <text>
        <r>
          <rPr>
            <b/>
            <sz val="9"/>
            <color indexed="81"/>
            <rFont val="Tahoma"/>
            <family val="2"/>
          </rPr>
          <t>Metric = I_FX_IR_II_NonBankFinInstitInSingapore_OTCOptions_Amount_x000D_
Data Type = Bk_Number 19 - 9_x000D_
Bk_Currency = MYR</t>
        </r>
      </text>
    </comment>
    <comment ref="J28" authorId="0" shapeId="0" xr:uid="{00000000-0006-0000-3600-0000E9010000}">
      <text>
        <r>
          <rPr>
            <b/>
            <sz val="9"/>
            <color indexed="81"/>
            <rFont val="Tahoma"/>
            <family val="2"/>
          </rPr>
          <t>Metric = I_FX_IR_II_NonFinCustomerInSingapore_FowardRateAgree_Amount_x000D_
Data Type = Bk_Number 19 - 9_x000D_
Bk_Currency = MYR</t>
        </r>
      </text>
    </comment>
    <comment ref="K28" authorId="0" shapeId="0" xr:uid="{00000000-0006-0000-3600-0000EA010000}">
      <text>
        <r>
          <rPr>
            <b/>
            <sz val="9"/>
            <color indexed="81"/>
            <rFont val="Tahoma"/>
            <family val="2"/>
          </rPr>
          <t>Metric = I_FX_IR_II_NonFinCustomerInSingapore_OvernightIndexSwaps_Amount_x000D_
Data Type = Bk_Number 19 - 9_x000D_
Bk_Currency = MYR</t>
        </r>
      </text>
    </comment>
    <comment ref="L28" authorId="0" shapeId="0" xr:uid="{00000000-0006-0000-3600-0000EB010000}">
      <text>
        <r>
          <rPr>
            <b/>
            <sz val="9"/>
            <color indexed="81"/>
            <rFont val="Tahoma"/>
            <family val="2"/>
          </rPr>
          <t>Metric = I_FX_IR_II_NonFinCustomerInSingapore_OtherSwaps_Amount_x000D_
Data Type = Bk_Number 19 - 9_x000D_
Bk_Currency = MYR</t>
        </r>
      </text>
    </comment>
    <comment ref="M28" authorId="0" shapeId="0" xr:uid="{00000000-0006-0000-3600-0000EC010000}">
      <text>
        <r>
          <rPr>
            <b/>
            <sz val="9"/>
            <color indexed="81"/>
            <rFont val="Tahoma"/>
            <family val="2"/>
          </rPr>
          <t>Metric = I_FX_IR_II_NonFinCustomerInSingapore_OTCOptions_Amount_x000D_
Data Type = Bk_Number 19 - 9_x000D_
Bk_Currency = MYR</t>
        </r>
      </text>
    </comment>
    <comment ref="N28" authorId="0" shapeId="0" xr:uid="{00000000-0006-0000-3600-0000ED010000}">
      <text>
        <r>
          <rPr>
            <b/>
            <sz val="9"/>
            <color indexed="81"/>
            <rFont val="Tahoma"/>
            <family val="2"/>
          </rPr>
          <t>Metric = I_FX_IR_II_BanksOutsideSingapore_FowardRateAgree_Amount_x000D_
Data Type = Bk_Number 19 - 9_x000D_
Bk_Currency = MYR</t>
        </r>
      </text>
    </comment>
    <comment ref="O28" authorId="0" shapeId="0" xr:uid="{00000000-0006-0000-3600-0000EE010000}">
      <text>
        <r>
          <rPr>
            <b/>
            <sz val="9"/>
            <color indexed="81"/>
            <rFont val="Tahoma"/>
            <family val="2"/>
          </rPr>
          <t>Metric = I_FX_IR_II_BanksOutsideSingapore_OvernightIndexSwaps_Amount_x000D_
Data Type = Bk_Number 19 - 9_x000D_
Bk_Currency = MYR</t>
        </r>
      </text>
    </comment>
    <comment ref="P28" authorId="0" shapeId="0" xr:uid="{00000000-0006-0000-3600-0000EF010000}">
      <text>
        <r>
          <rPr>
            <b/>
            <sz val="9"/>
            <color indexed="81"/>
            <rFont val="Tahoma"/>
            <family val="2"/>
          </rPr>
          <t>Metric = I_FX_IR_II_BanksOutsideSingapore_OtherSwaps_Amount_x000D_
Data Type = Bk_Number 19 - 9_x000D_
Bk_Currency = MYR</t>
        </r>
      </text>
    </comment>
    <comment ref="Q28" authorId="0" shapeId="0" xr:uid="{00000000-0006-0000-3600-0000F0010000}">
      <text>
        <r>
          <rPr>
            <b/>
            <sz val="9"/>
            <color indexed="81"/>
            <rFont val="Tahoma"/>
            <family val="2"/>
          </rPr>
          <t>Metric = I_FX_IR_II_BanksOutsideSingapore_OTCOptions_Amount_x000D_
Data Type = Bk_Number 19 - 9_x000D_
Bk_Currency = MYR</t>
        </r>
      </text>
    </comment>
    <comment ref="R28" authorId="0" shapeId="0" xr:uid="{00000000-0006-0000-3600-0000F1010000}">
      <text>
        <r>
          <rPr>
            <b/>
            <sz val="9"/>
            <color indexed="81"/>
            <rFont val="Tahoma"/>
            <family val="2"/>
          </rPr>
          <t>Metric = I_FX_IR_II_NonBankFinInstitOutsideSingapore_FowardRateAgree_Amount_x000D_
Data Type = Bk_Number 19 - 9_x000D_
Bk_Currency = MYR</t>
        </r>
      </text>
    </comment>
    <comment ref="S28" authorId="0" shapeId="0" xr:uid="{00000000-0006-0000-3600-0000F2010000}">
      <text>
        <r>
          <rPr>
            <b/>
            <sz val="9"/>
            <color indexed="81"/>
            <rFont val="Tahoma"/>
            <family val="2"/>
          </rPr>
          <t>Metric = I_FX_IR_II_NonBankFinInstitOutsideSingapore_OvernightIndexSwaps_Amount_x000D_
Data Type = Bk_Number 19 - 9_x000D_
Bk_Currency = MYR</t>
        </r>
      </text>
    </comment>
    <comment ref="T28" authorId="0" shapeId="0" xr:uid="{00000000-0006-0000-3600-0000F3010000}">
      <text>
        <r>
          <rPr>
            <b/>
            <sz val="9"/>
            <color indexed="81"/>
            <rFont val="Tahoma"/>
            <family val="2"/>
          </rPr>
          <t>Metric = I_FX_IR_II_NonBankFinInstitOutsideSingapore_OtherSwaps_Amount_x000D_
Data Type = Bk_Number 19 - 9_x000D_
Bk_Currency = MYR</t>
        </r>
      </text>
    </comment>
    <comment ref="U28" authorId="0" shapeId="0" xr:uid="{00000000-0006-0000-3600-0000F4010000}">
      <text>
        <r>
          <rPr>
            <b/>
            <sz val="9"/>
            <color indexed="81"/>
            <rFont val="Tahoma"/>
            <family val="2"/>
          </rPr>
          <t>Metric = I_FX_IR_II_NonBankFinInstitOutsideSingapore_OTCOptions_Amount_x000D_
Data Type = Bk_Number 19 - 9_x000D_
Bk_Currency = MYR</t>
        </r>
      </text>
    </comment>
    <comment ref="V28" authorId="0" shapeId="0" xr:uid="{00000000-0006-0000-3600-0000F5010000}">
      <text>
        <r>
          <rPr>
            <b/>
            <sz val="9"/>
            <color indexed="81"/>
            <rFont val="Tahoma"/>
            <family val="2"/>
          </rPr>
          <t>Metric = I_FX_IR_II_NonFinCustomersOutsideSingapore_FowardRateAgree_Amount_x000D_
Data Type = Bk_Number 19 - 9_x000D_
Bk_Currency = MYR</t>
        </r>
      </text>
    </comment>
    <comment ref="W28" authorId="0" shapeId="0" xr:uid="{00000000-0006-0000-3600-0000F6010000}">
      <text>
        <r>
          <rPr>
            <b/>
            <sz val="9"/>
            <color indexed="81"/>
            <rFont val="Tahoma"/>
            <family val="2"/>
          </rPr>
          <t>Metric = I_FX_IR_II_NonFinCustomersOutsideSingapore_OvernightIndexSwaps_Amount_x000D_
Data Type = Bk_Number 19 - 9_x000D_
Bk_Currency = MYR</t>
        </r>
      </text>
    </comment>
    <comment ref="X28" authorId="0" shapeId="0" xr:uid="{00000000-0006-0000-3600-0000F7010000}">
      <text>
        <r>
          <rPr>
            <b/>
            <sz val="9"/>
            <color indexed="81"/>
            <rFont val="Tahoma"/>
            <family val="2"/>
          </rPr>
          <t>Metric = I_FX_IR_II_NonFinCustomersOutsideSingapore_OtherSwaps_Amount_x000D_
Data Type = Bk_Number 19 - 9_x000D_
Bk_Currency = MYR</t>
        </r>
      </text>
    </comment>
    <comment ref="Y28" authorId="0" shapeId="0" xr:uid="{00000000-0006-0000-3600-0000F8010000}">
      <text>
        <r>
          <rPr>
            <b/>
            <sz val="9"/>
            <color indexed="81"/>
            <rFont val="Tahoma"/>
            <family val="2"/>
          </rPr>
          <t>Metric = I_FX_IR_II_NonFinCustomersOutsideSingapore_OTCOptions_Amount_x000D_
Data Type = Bk_Number 19 - 9_x000D_
Bk_Currency = MYR</t>
        </r>
      </text>
    </comment>
    <comment ref="B29" authorId="0" shapeId="0" xr:uid="{00000000-0006-0000-3600-0000F9010000}">
      <text>
        <r>
          <rPr>
            <b/>
            <sz val="9"/>
            <color indexed="81"/>
            <rFont val="Tahoma"/>
            <family val="2"/>
          </rPr>
          <t>Metric = I_FX_IR_II_BanksInSingapore_FowardRateAgree_Amount_x000D_
Data Type = Bk_Number 19 - 9_x000D_
Bk_Currency = THB</t>
        </r>
      </text>
    </comment>
    <comment ref="C29" authorId="0" shapeId="0" xr:uid="{00000000-0006-0000-3600-0000FA010000}">
      <text>
        <r>
          <rPr>
            <b/>
            <sz val="9"/>
            <color indexed="81"/>
            <rFont val="Tahoma"/>
            <family val="2"/>
          </rPr>
          <t>Metric = I_FX_IR_II_BanksInSingapore_OvernightIndexSwaps_Amount_x000D_
Data Type = Bk_Number 19 - 9_x000D_
Bk_Currency = THB</t>
        </r>
      </text>
    </comment>
    <comment ref="D29" authorId="0" shapeId="0" xr:uid="{00000000-0006-0000-3600-0000FB010000}">
      <text>
        <r>
          <rPr>
            <b/>
            <sz val="9"/>
            <color indexed="81"/>
            <rFont val="Tahoma"/>
            <family val="2"/>
          </rPr>
          <t>Metric = I_FX_IR_II_BanksInSingapore_OtherSwaps_Amount_x000D_
Data Type = Bk_Number 19 - 9_x000D_
Bk_Currency = THB</t>
        </r>
      </text>
    </comment>
    <comment ref="E29" authorId="0" shapeId="0" xr:uid="{00000000-0006-0000-3600-0000FC010000}">
      <text>
        <r>
          <rPr>
            <b/>
            <sz val="9"/>
            <color indexed="81"/>
            <rFont val="Tahoma"/>
            <family val="2"/>
          </rPr>
          <t>Metric = I_FX_IR_II_BanksInSingapore_OTCOptions_Amount_x000D_
Data Type = Bk_Number 19 - 9_x000D_
Bk_Currency = THB</t>
        </r>
      </text>
    </comment>
    <comment ref="F29" authorId="0" shapeId="0" xr:uid="{00000000-0006-0000-3600-0000FD010000}">
      <text>
        <r>
          <rPr>
            <b/>
            <sz val="9"/>
            <color indexed="81"/>
            <rFont val="Tahoma"/>
            <family val="2"/>
          </rPr>
          <t>Metric = I_FX_IR_II_NonBankFinInstitInSingapore_FowardRateAgree_Amount_x000D_
Data Type = Bk_Number 19 - 9_x000D_
Bk_Currency = THB</t>
        </r>
      </text>
    </comment>
    <comment ref="G29" authorId="0" shapeId="0" xr:uid="{00000000-0006-0000-3600-0000FE010000}">
      <text>
        <r>
          <rPr>
            <b/>
            <sz val="9"/>
            <color indexed="81"/>
            <rFont val="Tahoma"/>
            <family val="2"/>
          </rPr>
          <t>Metric = I_FX_IR_II_NonBankFinInstitInSingapore_OvernightIndexSwaps_Amount_x000D_
Data Type = Bk_Number 19 - 9_x000D_
Bk_Currency = THB</t>
        </r>
      </text>
    </comment>
    <comment ref="H29" authorId="0" shapeId="0" xr:uid="{00000000-0006-0000-3600-0000FF010000}">
      <text>
        <r>
          <rPr>
            <b/>
            <sz val="9"/>
            <color indexed="81"/>
            <rFont val="Tahoma"/>
            <family val="2"/>
          </rPr>
          <t>Metric = I_FX_IR_II_NonBankFinInstitInSingapore_OtherSwaps_Amount_x000D_
Data Type = Bk_Number 19 - 9_x000D_
Bk_Currency = THB</t>
        </r>
      </text>
    </comment>
    <comment ref="I29" authorId="0" shapeId="0" xr:uid="{00000000-0006-0000-3600-000000020000}">
      <text>
        <r>
          <rPr>
            <b/>
            <sz val="9"/>
            <color indexed="81"/>
            <rFont val="Tahoma"/>
            <family val="2"/>
          </rPr>
          <t>Metric = I_FX_IR_II_NonBankFinInstitInSingapore_OTCOptions_Amount_x000D_
Data Type = Bk_Number 19 - 9_x000D_
Bk_Currency = THB</t>
        </r>
      </text>
    </comment>
    <comment ref="J29" authorId="0" shapeId="0" xr:uid="{00000000-0006-0000-3600-000001020000}">
      <text>
        <r>
          <rPr>
            <b/>
            <sz val="9"/>
            <color indexed="81"/>
            <rFont val="Tahoma"/>
            <family val="2"/>
          </rPr>
          <t>Metric = I_FX_IR_II_NonFinCustomerInSingapore_FowardRateAgree_Amount_x000D_
Data Type = Bk_Number 19 - 9_x000D_
Bk_Currency = THB</t>
        </r>
      </text>
    </comment>
    <comment ref="K29" authorId="0" shapeId="0" xr:uid="{00000000-0006-0000-3600-000002020000}">
      <text>
        <r>
          <rPr>
            <b/>
            <sz val="9"/>
            <color indexed="81"/>
            <rFont val="Tahoma"/>
            <family val="2"/>
          </rPr>
          <t>Metric = I_FX_IR_II_NonFinCustomerInSingapore_OvernightIndexSwaps_Amount_x000D_
Data Type = Bk_Number 19 - 9_x000D_
Bk_Currency = THB</t>
        </r>
      </text>
    </comment>
    <comment ref="L29" authorId="0" shapeId="0" xr:uid="{00000000-0006-0000-3600-000003020000}">
      <text>
        <r>
          <rPr>
            <b/>
            <sz val="9"/>
            <color indexed="81"/>
            <rFont val="Tahoma"/>
            <family val="2"/>
          </rPr>
          <t>Metric = I_FX_IR_II_NonFinCustomerInSingapore_OtherSwaps_Amount_x000D_
Data Type = Bk_Number 19 - 9_x000D_
Bk_Currency = THB</t>
        </r>
      </text>
    </comment>
    <comment ref="M29" authorId="0" shapeId="0" xr:uid="{00000000-0006-0000-3600-000004020000}">
      <text>
        <r>
          <rPr>
            <b/>
            <sz val="9"/>
            <color indexed="81"/>
            <rFont val="Tahoma"/>
            <family val="2"/>
          </rPr>
          <t>Metric = I_FX_IR_II_NonFinCustomerInSingapore_OTCOptions_Amount_x000D_
Data Type = Bk_Number 19 - 9_x000D_
Bk_Currency = THB</t>
        </r>
      </text>
    </comment>
    <comment ref="N29" authorId="0" shapeId="0" xr:uid="{00000000-0006-0000-3600-000005020000}">
      <text>
        <r>
          <rPr>
            <b/>
            <sz val="9"/>
            <color indexed="81"/>
            <rFont val="Tahoma"/>
            <family val="2"/>
          </rPr>
          <t>Metric = I_FX_IR_II_BanksOutsideSingapore_FowardRateAgree_Amount_x000D_
Data Type = Bk_Number 19 - 9_x000D_
Bk_Currency = THB</t>
        </r>
      </text>
    </comment>
    <comment ref="O29" authorId="0" shapeId="0" xr:uid="{00000000-0006-0000-3600-000006020000}">
      <text>
        <r>
          <rPr>
            <b/>
            <sz val="9"/>
            <color indexed="81"/>
            <rFont val="Tahoma"/>
            <family val="2"/>
          </rPr>
          <t>Metric = I_FX_IR_II_BanksOutsideSingapore_OvernightIndexSwaps_Amount_x000D_
Data Type = Bk_Number 19 - 9_x000D_
Bk_Currency = THB</t>
        </r>
      </text>
    </comment>
    <comment ref="P29" authorId="0" shapeId="0" xr:uid="{00000000-0006-0000-3600-000007020000}">
      <text>
        <r>
          <rPr>
            <b/>
            <sz val="9"/>
            <color indexed="81"/>
            <rFont val="Tahoma"/>
            <family val="2"/>
          </rPr>
          <t>Metric = I_FX_IR_II_BanksOutsideSingapore_OtherSwaps_Amount_x000D_
Data Type = Bk_Number 19 - 9_x000D_
Bk_Currency = THB</t>
        </r>
      </text>
    </comment>
    <comment ref="Q29" authorId="0" shapeId="0" xr:uid="{00000000-0006-0000-3600-000008020000}">
      <text>
        <r>
          <rPr>
            <b/>
            <sz val="9"/>
            <color indexed="81"/>
            <rFont val="Tahoma"/>
            <family val="2"/>
          </rPr>
          <t>Metric = I_FX_IR_II_BanksOutsideSingapore_OTCOptions_Amount_x000D_
Data Type = Bk_Number 19 - 9_x000D_
Bk_Currency = THB</t>
        </r>
      </text>
    </comment>
    <comment ref="R29" authorId="0" shapeId="0" xr:uid="{00000000-0006-0000-3600-000009020000}">
      <text>
        <r>
          <rPr>
            <b/>
            <sz val="9"/>
            <color indexed="81"/>
            <rFont val="Tahoma"/>
            <family val="2"/>
          </rPr>
          <t>Metric = I_FX_IR_II_NonBankFinInstitOutsideSingapore_FowardRateAgree_Amount_x000D_
Data Type = Bk_Number 19 - 9_x000D_
Bk_Currency = THB</t>
        </r>
      </text>
    </comment>
    <comment ref="S29" authorId="0" shapeId="0" xr:uid="{00000000-0006-0000-3600-00000A020000}">
      <text>
        <r>
          <rPr>
            <b/>
            <sz val="9"/>
            <color indexed="81"/>
            <rFont val="Tahoma"/>
            <family val="2"/>
          </rPr>
          <t>Metric = I_FX_IR_II_NonBankFinInstitOutsideSingapore_OvernightIndexSwaps_Amount_x000D_
Data Type = Bk_Number 19 - 9_x000D_
Bk_Currency = THB</t>
        </r>
      </text>
    </comment>
    <comment ref="T29" authorId="0" shapeId="0" xr:uid="{00000000-0006-0000-3600-00000B020000}">
      <text>
        <r>
          <rPr>
            <b/>
            <sz val="9"/>
            <color indexed="81"/>
            <rFont val="Tahoma"/>
            <family val="2"/>
          </rPr>
          <t>Metric = I_FX_IR_II_NonBankFinInstitOutsideSingapore_OtherSwaps_Amount_x000D_
Data Type = Bk_Number 19 - 9_x000D_
Bk_Currency = THB</t>
        </r>
      </text>
    </comment>
    <comment ref="U29" authorId="0" shapeId="0" xr:uid="{00000000-0006-0000-3600-00000C020000}">
      <text>
        <r>
          <rPr>
            <b/>
            <sz val="9"/>
            <color indexed="81"/>
            <rFont val="Tahoma"/>
            <family val="2"/>
          </rPr>
          <t>Metric = I_FX_IR_II_NonBankFinInstitOutsideSingapore_OTCOptions_Amount_x000D_
Data Type = Bk_Number 19 - 9_x000D_
Bk_Currency = THB</t>
        </r>
      </text>
    </comment>
    <comment ref="V29" authorId="0" shapeId="0" xr:uid="{00000000-0006-0000-3600-00000D020000}">
      <text>
        <r>
          <rPr>
            <b/>
            <sz val="9"/>
            <color indexed="81"/>
            <rFont val="Tahoma"/>
            <family val="2"/>
          </rPr>
          <t>Metric = I_FX_IR_II_NonFinCustomersOutsideSingapore_FowardRateAgree_Amount_x000D_
Data Type = Bk_Number 19 - 9_x000D_
Bk_Currency = THB</t>
        </r>
      </text>
    </comment>
    <comment ref="W29" authorId="0" shapeId="0" xr:uid="{00000000-0006-0000-3600-00000E020000}">
      <text>
        <r>
          <rPr>
            <b/>
            <sz val="9"/>
            <color indexed="81"/>
            <rFont val="Tahoma"/>
            <family val="2"/>
          </rPr>
          <t>Metric = I_FX_IR_II_NonFinCustomersOutsideSingapore_OvernightIndexSwaps_Amount_x000D_
Data Type = Bk_Number 19 - 9_x000D_
Bk_Currency = THB</t>
        </r>
      </text>
    </comment>
    <comment ref="X29" authorId="0" shapeId="0" xr:uid="{00000000-0006-0000-3600-00000F020000}">
      <text>
        <r>
          <rPr>
            <b/>
            <sz val="9"/>
            <color indexed="81"/>
            <rFont val="Tahoma"/>
            <family val="2"/>
          </rPr>
          <t>Metric = I_FX_IR_II_NonFinCustomersOutsideSingapore_OtherSwaps_Amount_x000D_
Data Type = Bk_Number 19 - 9_x000D_
Bk_Currency = THB</t>
        </r>
      </text>
    </comment>
    <comment ref="Y29" authorId="0" shapeId="0" xr:uid="{00000000-0006-0000-3600-000010020000}">
      <text>
        <r>
          <rPr>
            <b/>
            <sz val="9"/>
            <color indexed="81"/>
            <rFont val="Tahoma"/>
            <family val="2"/>
          </rPr>
          <t>Metric = I_FX_IR_II_NonFinCustomersOutsideSingapore_OTCOptions_Amount_x000D_
Data Type = Bk_Number 19 - 9_x000D_
Bk_Currency = THB</t>
        </r>
      </text>
    </comment>
    <comment ref="B30" authorId="0" shapeId="0" xr:uid="{00000000-0006-0000-3600-000011020000}">
      <text>
        <r>
          <rPr>
            <b/>
            <sz val="9"/>
            <color indexed="81"/>
            <rFont val="Tahoma"/>
            <family val="2"/>
          </rPr>
          <t>Metric = I_FX_IR_II_BanksInSingapore_FowardRateAgree_Amount_x000D_
Data Type = Bk_Number 19 - 9_x000D_
Bk_Currency = MXN</t>
        </r>
      </text>
    </comment>
    <comment ref="C30" authorId="0" shapeId="0" xr:uid="{00000000-0006-0000-3600-000012020000}">
      <text>
        <r>
          <rPr>
            <b/>
            <sz val="9"/>
            <color indexed="81"/>
            <rFont val="Tahoma"/>
            <family val="2"/>
          </rPr>
          <t>Metric = I_FX_IR_II_BanksInSingapore_OvernightIndexSwaps_Amount_x000D_
Data Type = Bk_Number 19 - 9_x000D_
Bk_Currency = MXN</t>
        </r>
      </text>
    </comment>
    <comment ref="D30" authorId="0" shapeId="0" xr:uid="{00000000-0006-0000-3600-000013020000}">
      <text>
        <r>
          <rPr>
            <b/>
            <sz val="9"/>
            <color indexed="81"/>
            <rFont val="Tahoma"/>
            <family val="2"/>
          </rPr>
          <t>Metric = I_FX_IR_II_BanksInSingapore_OtherSwaps_Amount_x000D_
Data Type = Bk_Number 19 - 9_x000D_
Bk_Currency = MXN</t>
        </r>
      </text>
    </comment>
    <comment ref="E30" authorId="0" shapeId="0" xr:uid="{00000000-0006-0000-3600-000014020000}">
      <text>
        <r>
          <rPr>
            <b/>
            <sz val="9"/>
            <color indexed="81"/>
            <rFont val="Tahoma"/>
            <family val="2"/>
          </rPr>
          <t>Metric = I_FX_IR_II_BanksInSingapore_OTCOptions_Amount_x000D_
Data Type = Bk_Number 19 - 9_x000D_
Bk_Currency = MXN</t>
        </r>
      </text>
    </comment>
    <comment ref="F30" authorId="0" shapeId="0" xr:uid="{00000000-0006-0000-3600-000015020000}">
      <text>
        <r>
          <rPr>
            <b/>
            <sz val="9"/>
            <color indexed="81"/>
            <rFont val="Tahoma"/>
            <family val="2"/>
          </rPr>
          <t>Metric = I_FX_IR_II_NonBankFinInstitInSingapore_FowardRateAgree_Amount_x000D_
Data Type = Bk_Number 19 - 9_x000D_
Bk_Currency = MXN</t>
        </r>
      </text>
    </comment>
    <comment ref="G30" authorId="0" shapeId="0" xr:uid="{00000000-0006-0000-3600-000016020000}">
      <text>
        <r>
          <rPr>
            <b/>
            <sz val="9"/>
            <color indexed="81"/>
            <rFont val="Tahoma"/>
            <family val="2"/>
          </rPr>
          <t>Metric = I_FX_IR_II_NonBankFinInstitInSingapore_OvernightIndexSwaps_Amount_x000D_
Data Type = Bk_Number 19 - 9_x000D_
Bk_Currency = MXN</t>
        </r>
      </text>
    </comment>
    <comment ref="H30" authorId="0" shapeId="0" xr:uid="{00000000-0006-0000-3600-000017020000}">
      <text>
        <r>
          <rPr>
            <b/>
            <sz val="9"/>
            <color indexed="81"/>
            <rFont val="Tahoma"/>
            <family val="2"/>
          </rPr>
          <t>Metric = I_FX_IR_II_NonBankFinInstitInSingapore_OtherSwaps_Amount_x000D_
Data Type = Bk_Number 19 - 9_x000D_
Bk_Currency = MXN</t>
        </r>
      </text>
    </comment>
    <comment ref="I30" authorId="0" shapeId="0" xr:uid="{00000000-0006-0000-3600-000018020000}">
      <text>
        <r>
          <rPr>
            <b/>
            <sz val="9"/>
            <color indexed="81"/>
            <rFont val="Tahoma"/>
            <family val="2"/>
          </rPr>
          <t>Metric = I_FX_IR_II_NonBankFinInstitInSingapore_OTCOptions_Amount_x000D_
Data Type = Bk_Number 19 - 9_x000D_
Bk_Currency = MXN</t>
        </r>
      </text>
    </comment>
    <comment ref="J30" authorId="0" shapeId="0" xr:uid="{00000000-0006-0000-3600-000019020000}">
      <text>
        <r>
          <rPr>
            <b/>
            <sz val="9"/>
            <color indexed="81"/>
            <rFont val="Tahoma"/>
            <family val="2"/>
          </rPr>
          <t>Metric = I_FX_IR_II_NonFinCustomerInSingapore_FowardRateAgree_Amount_x000D_
Data Type = Bk_Number 19 - 9_x000D_
Bk_Currency = MXN</t>
        </r>
      </text>
    </comment>
    <comment ref="K30" authorId="0" shapeId="0" xr:uid="{00000000-0006-0000-3600-00001A020000}">
      <text>
        <r>
          <rPr>
            <b/>
            <sz val="9"/>
            <color indexed="81"/>
            <rFont val="Tahoma"/>
            <family val="2"/>
          </rPr>
          <t>Metric = I_FX_IR_II_NonFinCustomerInSingapore_OvernightIndexSwaps_Amount_x000D_
Data Type = Bk_Number 19 - 9_x000D_
Bk_Currency = MXN</t>
        </r>
      </text>
    </comment>
    <comment ref="L30" authorId="0" shapeId="0" xr:uid="{00000000-0006-0000-3600-00001B020000}">
      <text>
        <r>
          <rPr>
            <b/>
            <sz val="9"/>
            <color indexed="81"/>
            <rFont val="Tahoma"/>
            <family val="2"/>
          </rPr>
          <t>Metric = I_FX_IR_II_NonFinCustomerInSingapore_OtherSwaps_Amount_x000D_
Data Type = Bk_Number 19 - 9_x000D_
Bk_Currency = MXN</t>
        </r>
      </text>
    </comment>
    <comment ref="M30" authorId="0" shapeId="0" xr:uid="{00000000-0006-0000-3600-00001C020000}">
      <text>
        <r>
          <rPr>
            <b/>
            <sz val="9"/>
            <color indexed="81"/>
            <rFont val="Tahoma"/>
            <family val="2"/>
          </rPr>
          <t>Metric = I_FX_IR_II_NonFinCustomerInSingapore_OTCOptions_Amount_x000D_
Data Type = Bk_Number 19 - 9_x000D_
Bk_Currency = MXN</t>
        </r>
      </text>
    </comment>
    <comment ref="N30" authorId="0" shapeId="0" xr:uid="{00000000-0006-0000-3600-00001D020000}">
      <text>
        <r>
          <rPr>
            <b/>
            <sz val="9"/>
            <color indexed="81"/>
            <rFont val="Tahoma"/>
            <family val="2"/>
          </rPr>
          <t>Metric = I_FX_IR_II_BanksOutsideSingapore_FowardRateAgree_Amount_x000D_
Data Type = Bk_Number 19 - 9_x000D_
Bk_Currency = MXN</t>
        </r>
      </text>
    </comment>
    <comment ref="O30" authorId="0" shapeId="0" xr:uid="{00000000-0006-0000-3600-00001E020000}">
      <text>
        <r>
          <rPr>
            <b/>
            <sz val="9"/>
            <color indexed="81"/>
            <rFont val="Tahoma"/>
            <family val="2"/>
          </rPr>
          <t>Metric = I_FX_IR_II_BanksOutsideSingapore_OvernightIndexSwaps_Amount_x000D_
Data Type = Bk_Number 19 - 9_x000D_
Bk_Currency = MXN</t>
        </r>
      </text>
    </comment>
    <comment ref="P30" authorId="0" shapeId="0" xr:uid="{00000000-0006-0000-3600-00001F020000}">
      <text>
        <r>
          <rPr>
            <b/>
            <sz val="9"/>
            <color indexed="81"/>
            <rFont val="Tahoma"/>
            <family val="2"/>
          </rPr>
          <t>Metric = I_FX_IR_II_BanksOutsideSingapore_OtherSwaps_Amount_x000D_
Data Type = Bk_Number 19 - 9_x000D_
Bk_Currency = MXN</t>
        </r>
      </text>
    </comment>
    <comment ref="Q30" authorId="0" shapeId="0" xr:uid="{00000000-0006-0000-3600-000020020000}">
      <text>
        <r>
          <rPr>
            <b/>
            <sz val="9"/>
            <color indexed="81"/>
            <rFont val="Tahoma"/>
            <family val="2"/>
          </rPr>
          <t>Metric = I_FX_IR_II_BanksOutsideSingapore_OTCOptions_Amount_x000D_
Data Type = Bk_Number 19 - 9_x000D_
Bk_Currency = MXN</t>
        </r>
      </text>
    </comment>
    <comment ref="R30" authorId="0" shapeId="0" xr:uid="{00000000-0006-0000-3600-000021020000}">
      <text>
        <r>
          <rPr>
            <b/>
            <sz val="9"/>
            <color indexed="81"/>
            <rFont val="Tahoma"/>
            <family val="2"/>
          </rPr>
          <t>Metric = I_FX_IR_II_NonBankFinInstitOutsideSingapore_FowardRateAgree_Amount_x000D_
Data Type = Bk_Number 19 - 9_x000D_
Bk_Currency = MXN</t>
        </r>
      </text>
    </comment>
    <comment ref="S30" authorId="0" shapeId="0" xr:uid="{00000000-0006-0000-3600-000022020000}">
      <text>
        <r>
          <rPr>
            <b/>
            <sz val="9"/>
            <color indexed="81"/>
            <rFont val="Tahoma"/>
            <family val="2"/>
          </rPr>
          <t>Metric = I_FX_IR_II_NonBankFinInstitOutsideSingapore_OvernightIndexSwaps_Amount_x000D_
Data Type = Bk_Number 19 - 9_x000D_
Bk_Currency = MXN</t>
        </r>
      </text>
    </comment>
    <comment ref="T30" authorId="0" shapeId="0" xr:uid="{00000000-0006-0000-3600-000023020000}">
      <text>
        <r>
          <rPr>
            <b/>
            <sz val="9"/>
            <color indexed="81"/>
            <rFont val="Tahoma"/>
            <family val="2"/>
          </rPr>
          <t>Metric = I_FX_IR_II_NonBankFinInstitOutsideSingapore_OtherSwaps_Amount_x000D_
Data Type = Bk_Number 19 - 9_x000D_
Bk_Currency = MXN</t>
        </r>
      </text>
    </comment>
    <comment ref="U30" authorId="0" shapeId="0" xr:uid="{00000000-0006-0000-3600-000024020000}">
      <text>
        <r>
          <rPr>
            <b/>
            <sz val="9"/>
            <color indexed="81"/>
            <rFont val="Tahoma"/>
            <family val="2"/>
          </rPr>
          <t>Metric = I_FX_IR_II_NonBankFinInstitOutsideSingapore_OTCOptions_Amount_x000D_
Data Type = Bk_Number 19 - 9_x000D_
Bk_Currency = MXN</t>
        </r>
      </text>
    </comment>
    <comment ref="V30" authorId="0" shapeId="0" xr:uid="{00000000-0006-0000-3600-000025020000}">
      <text>
        <r>
          <rPr>
            <b/>
            <sz val="9"/>
            <color indexed="81"/>
            <rFont val="Tahoma"/>
            <family val="2"/>
          </rPr>
          <t>Metric = I_FX_IR_II_NonFinCustomersOutsideSingapore_FowardRateAgree_Amount_x000D_
Data Type = Bk_Number 19 - 9_x000D_
Bk_Currency = MXN</t>
        </r>
      </text>
    </comment>
    <comment ref="W30" authorId="0" shapeId="0" xr:uid="{00000000-0006-0000-3600-000026020000}">
      <text>
        <r>
          <rPr>
            <b/>
            <sz val="9"/>
            <color indexed="81"/>
            <rFont val="Tahoma"/>
            <family val="2"/>
          </rPr>
          <t>Metric = I_FX_IR_II_NonFinCustomersOutsideSingapore_OvernightIndexSwaps_Amount_x000D_
Data Type = Bk_Number 19 - 9_x000D_
Bk_Currency = MXN</t>
        </r>
      </text>
    </comment>
    <comment ref="X30" authorId="0" shapeId="0" xr:uid="{00000000-0006-0000-3600-000027020000}">
      <text>
        <r>
          <rPr>
            <b/>
            <sz val="9"/>
            <color indexed="81"/>
            <rFont val="Tahoma"/>
            <family val="2"/>
          </rPr>
          <t>Metric = I_FX_IR_II_NonFinCustomersOutsideSingapore_OtherSwaps_Amount_x000D_
Data Type = Bk_Number 19 - 9_x000D_
Bk_Currency = MXN</t>
        </r>
      </text>
    </comment>
    <comment ref="Y30" authorId="0" shapeId="0" xr:uid="{00000000-0006-0000-3600-000028020000}">
      <text>
        <r>
          <rPr>
            <b/>
            <sz val="9"/>
            <color indexed="81"/>
            <rFont val="Tahoma"/>
            <family val="2"/>
          </rPr>
          <t>Metric = I_FX_IR_II_NonFinCustomersOutsideSingapore_OTCOptions_Amount_x000D_
Data Type = Bk_Number 19 - 9_x000D_
Bk_Currency = MXN</t>
        </r>
      </text>
    </comment>
    <comment ref="B31" authorId="0" shapeId="0" xr:uid="{00000000-0006-0000-3600-000029020000}">
      <text>
        <r>
          <rPr>
            <b/>
            <sz val="9"/>
            <color indexed="81"/>
            <rFont val="Tahoma"/>
            <family val="2"/>
          </rPr>
          <t>Metric = I_FX_IR_II_BanksInSingapore_FowardRateAgree_Amount_x000D_
Data Type = Bk_Number 19 - 9_x000D_
Bk_Currency = BRL</t>
        </r>
      </text>
    </comment>
    <comment ref="C31" authorId="0" shapeId="0" xr:uid="{00000000-0006-0000-3600-00002A020000}">
      <text>
        <r>
          <rPr>
            <b/>
            <sz val="9"/>
            <color indexed="81"/>
            <rFont val="Tahoma"/>
            <family val="2"/>
          </rPr>
          <t>Metric = I_FX_IR_II_BanksInSingapore_OvernightIndexSwaps_Amount_x000D_
Data Type = Bk_Number 19 - 9_x000D_
Bk_Currency = BRL</t>
        </r>
      </text>
    </comment>
    <comment ref="D31" authorId="0" shapeId="0" xr:uid="{00000000-0006-0000-3600-00002B020000}">
      <text>
        <r>
          <rPr>
            <b/>
            <sz val="9"/>
            <color indexed="81"/>
            <rFont val="Tahoma"/>
            <family val="2"/>
          </rPr>
          <t>Metric = I_FX_IR_II_BanksInSingapore_OtherSwaps_Amount_x000D_
Data Type = Bk_Number 19 - 9_x000D_
Bk_Currency = BRL</t>
        </r>
      </text>
    </comment>
    <comment ref="E31" authorId="0" shapeId="0" xr:uid="{00000000-0006-0000-3600-00002C020000}">
      <text>
        <r>
          <rPr>
            <b/>
            <sz val="9"/>
            <color indexed="81"/>
            <rFont val="Tahoma"/>
            <family val="2"/>
          </rPr>
          <t>Metric = I_FX_IR_II_BanksInSingapore_OTCOptions_Amount_x000D_
Data Type = Bk_Number 19 - 9_x000D_
Bk_Currency = BRL</t>
        </r>
      </text>
    </comment>
    <comment ref="F31" authorId="0" shapeId="0" xr:uid="{00000000-0006-0000-3600-00002D020000}">
      <text>
        <r>
          <rPr>
            <b/>
            <sz val="9"/>
            <color indexed="81"/>
            <rFont val="Tahoma"/>
            <family val="2"/>
          </rPr>
          <t>Metric = I_FX_IR_II_NonBankFinInstitInSingapore_FowardRateAgree_Amount_x000D_
Data Type = Bk_Number 19 - 9_x000D_
Bk_Currency = BRL</t>
        </r>
      </text>
    </comment>
    <comment ref="G31" authorId="0" shapeId="0" xr:uid="{00000000-0006-0000-3600-00002E020000}">
      <text>
        <r>
          <rPr>
            <b/>
            <sz val="9"/>
            <color indexed="81"/>
            <rFont val="Tahoma"/>
            <family val="2"/>
          </rPr>
          <t>Metric = I_FX_IR_II_NonBankFinInstitInSingapore_OvernightIndexSwaps_Amount_x000D_
Data Type = Bk_Number 19 - 9_x000D_
Bk_Currency = BRL</t>
        </r>
      </text>
    </comment>
    <comment ref="H31" authorId="0" shapeId="0" xr:uid="{00000000-0006-0000-3600-00002F020000}">
      <text>
        <r>
          <rPr>
            <b/>
            <sz val="9"/>
            <color indexed="81"/>
            <rFont val="Tahoma"/>
            <family val="2"/>
          </rPr>
          <t>Metric = I_FX_IR_II_NonBankFinInstitInSingapore_OtherSwaps_Amount_x000D_
Data Type = Bk_Number 19 - 9_x000D_
Bk_Currency = BRL</t>
        </r>
      </text>
    </comment>
    <comment ref="I31" authorId="0" shapeId="0" xr:uid="{00000000-0006-0000-3600-000030020000}">
      <text>
        <r>
          <rPr>
            <b/>
            <sz val="9"/>
            <color indexed="81"/>
            <rFont val="Tahoma"/>
            <family val="2"/>
          </rPr>
          <t>Metric = I_FX_IR_II_NonBankFinInstitInSingapore_OTCOptions_Amount_x000D_
Data Type = Bk_Number 19 - 9_x000D_
Bk_Currency = BRL</t>
        </r>
      </text>
    </comment>
    <comment ref="J31" authorId="0" shapeId="0" xr:uid="{00000000-0006-0000-3600-000031020000}">
      <text>
        <r>
          <rPr>
            <b/>
            <sz val="9"/>
            <color indexed="81"/>
            <rFont val="Tahoma"/>
            <family val="2"/>
          </rPr>
          <t>Metric = I_FX_IR_II_NonFinCustomerInSingapore_FowardRateAgree_Amount_x000D_
Data Type = Bk_Number 19 - 9_x000D_
Bk_Currency = BRL</t>
        </r>
      </text>
    </comment>
    <comment ref="K31" authorId="0" shapeId="0" xr:uid="{00000000-0006-0000-3600-000032020000}">
      <text>
        <r>
          <rPr>
            <b/>
            <sz val="9"/>
            <color indexed="81"/>
            <rFont val="Tahoma"/>
            <family val="2"/>
          </rPr>
          <t>Metric = I_FX_IR_II_NonFinCustomerInSingapore_OvernightIndexSwaps_Amount_x000D_
Data Type = Bk_Number 19 - 9_x000D_
Bk_Currency = BRL</t>
        </r>
      </text>
    </comment>
    <comment ref="L31" authorId="0" shapeId="0" xr:uid="{00000000-0006-0000-3600-000033020000}">
      <text>
        <r>
          <rPr>
            <b/>
            <sz val="9"/>
            <color indexed="81"/>
            <rFont val="Tahoma"/>
            <family val="2"/>
          </rPr>
          <t>Metric = I_FX_IR_II_NonFinCustomerInSingapore_OtherSwaps_Amount_x000D_
Data Type = Bk_Number 19 - 9_x000D_
Bk_Currency = BRL</t>
        </r>
      </text>
    </comment>
    <comment ref="M31" authorId="0" shapeId="0" xr:uid="{00000000-0006-0000-3600-000034020000}">
      <text>
        <r>
          <rPr>
            <b/>
            <sz val="9"/>
            <color indexed="81"/>
            <rFont val="Tahoma"/>
            <family val="2"/>
          </rPr>
          <t>Metric = I_FX_IR_II_NonFinCustomerInSingapore_OTCOptions_Amount_x000D_
Data Type = Bk_Number 19 - 9_x000D_
Bk_Currency = BRL</t>
        </r>
      </text>
    </comment>
    <comment ref="N31" authorId="0" shapeId="0" xr:uid="{00000000-0006-0000-3600-000035020000}">
      <text>
        <r>
          <rPr>
            <b/>
            <sz val="9"/>
            <color indexed="81"/>
            <rFont val="Tahoma"/>
            <family val="2"/>
          </rPr>
          <t>Metric = I_FX_IR_II_BanksOutsideSingapore_FowardRateAgree_Amount_x000D_
Data Type = Bk_Number 19 - 9_x000D_
Bk_Currency = BRL</t>
        </r>
      </text>
    </comment>
    <comment ref="O31" authorId="0" shapeId="0" xr:uid="{00000000-0006-0000-3600-000036020000}">
      <text>
        <r>
          <rPr>
            <b/>
            <sz val="9"/>
            <color indexed="81"/>
            <rFont val="Tahoma"/>
            <family val="2"/>
          </rPr>
          <t>Metric = I_FX_IR_II_BanksOutsideSingapore_OvernightIndexSwaps_Amount_x000D_
Data Type = Bk_Number 19 - 9_x000D_
Bk_Currency = BRL</t>
        </r>
      </text>
    </comment>
    <comment ref="P31" authorId="0" shapeId="0" xr:uid="{00000000-0006-0000-3600-000037020000}">
      <text>
        <r>
          <rPr>
            <b/>
            <sz val="9"/>
            <color indexed="81"/>
            <rFont val="Tahoma"/>
            <family val="2"/>
          </rPr>
          <t>Metric = I_FX_IR_II_BanksOutsideSingapore_OtherSwaps_Amount_x000D_
Data Type = Bk_Number 19 - 9_x000D_
Bk_Currency = BRL</t>
        </r>
      </text>
    </comment>
    <comment ref="Q31" authorId="0" shapeId="0" xr:uid="{00000000-0006-0000-3600-000038020000}">
      <text>
        <r>
          <rPr>
            <b/>
            <sz val="9"/>
            <color indexed="81"/>
            <rFont val="Tahoma"/>
            <family val="2"/>
          </rPr>
          <t>Metric = I_FX_IR_II_BanksOutsideSingapore_OTCOptions_Amount_x000D_
Data Type = Bk_Number 19 - 9_x000D_
Bk_Currency = BRL</t>
        </r>
      </text>
    </comment>
    <comment ref="R31" authorId="0" shapeId="0" xr:uid="{00000000-0006-0000-3600-000039020000}">
      <text>
        <r>
          <rPr>
            <b/>
            <sz val="9"/>
            <color indexed="81"/>
            <rFont val="Tahoma"/>
            <family val="2"/>
          </rPr>
          <t>Metric = I_FX_IR_II_NonBankFinInstitOutsideSingapore_FowardRateAgree_Amount_x000D_
Data Type = Bk_Number 19 - 9_x000D_
Bk_Currency = BRL</t>
        </r>
      </text>
    </comment>
    <comment ref="S31" authorId="0" shapeId="0" xr:uid="{00000000-0006-0000-3600-00003A020000}">
      <text>
        <r>
          <rPr>
            <b/>
            <sz val="9"/>
            <color indexed="81"/>
            <rFont val="Tahoma"/>
            <family val="2"/>
          </rPr>
          <t>Metric = I_FX_IR_II_NonBankFinInstitOutsideSingapore_OvernightIndexSwaps_Amount_x000D_
Data Type = Bk_Number 19 - 9_x000D_
Bk_Currency = BRL</t>
        </r>
      </text>
    </comment>
    <comment ref="T31" authorId="0" shapeId="0" xr:uid="{00000000-0006-0000-3600-00003B020000}">
      <text>
        <r>
          <rPr>
            <b/>
            <sz val="9"/>
            <color indexed="81"/>
            <rFont val="Tahoma"/>
            <family val="2"/>
          </rPr>
          <t>Metric = I_FX_IR_II_NonBankFinInstitOutsideSingapore_OtherSwaps_Amount_x000D_
Data Type = Bk_Number 19 - 9_x000D_
Bk_Currency = BRL</t>
        </r>
      </text>
    </comment>
    <comment ref="U31" authorId="0" shapeId="0" xr:uid="{00000000-0006-0000-3600-00003C020000}">
      <text>
        <r>
          <rPr>
            <b/>
            <sz val="9"/>
            <color indexed="81"/>
            <rFont val="Tahoma"/>
            <family val="2"/>
          </rPr>
          <t>Metric = I_FX_IR_II_NonBankFinInstitOutsideSingapore_OTCOptions_Amount_x000D_
Data Type = Bk_Number 19 - 9_x000D_
Bk_Currency = BRL</t>
        </r>
      </text>
    </comment>
    <comment ref="V31" authorId="0" shapeId="0" xr:uid="{00000000-0006-0000-3600-00003D020000}">
      <text>
        <r>
          <rPr>
            <b/>
            <sz val="9"/>
            <color indexed="81"/>
            <rFont val="Tahoma"/>
            <family val="2"/>
          </rPr>
          <t>Metric = I_FX_IR_II_NonFinCustomersOutsideSingapore_FowardRateAgree_Amount_x000D_
Data Type = Bk_Number 19 - 9_x000D_
Bk_Currency = BRL</t>
        </r>
      </text>
    </comment>
    <comment ref="W31" authorId="0" shapeId="0" xr:uid="{00000000-0006-0000-3600-00003E020000}">
      <text>
        <r>
          <rPr>
            <b/>
            <sz val="9"/>
            <color indexed="81"/>
            <rFont val="Tahoma"/>
            <family val="2"/>
          </rPr>
          <t>Metric = I_FX_IR_II_NonFinCustomersOutsideSingapore_OvernightIndexSwaps_Amount_x000D_
Data Type = Bk_Number 19 - 9_x000D_
Bk_Currency = BRL</t>
        </r>
      </text>
    </comment>
    <comment ref="X31" authorId="0" shapeId="0" xr:uid="{00000000-0006-0000-3600-00003F020000}">
      <text>
        <r>
          <rPr>
            <b/>
            <sz val="9"/>
            <color indexed="81"/>
            <rFont val="Tahoma"/>
            <family val="2"/>
          </rPr>
          <t>Metric = I_FX_IR_II_NonFinCustomersOutsideSingapore_OtherSwaps_Amount_x000D_
Data Type = Bk_Number 19 - 9_x000D_
Bk_Currency = BRL</t>
        </r>
      </text>
    </comment>
    <comment ref="Y31" authorId="0" shapeId="0" xr:uid="{00000000-0006-0000-3600-000040020000}">
      <text>
        <r>
          <rPr>
            <b/>
            <sz val="9"/>
            <color indexed="81"/>
            <rFont val="Tahoma"/>
            <family val="2"/>
          </rPr>
          <t>Metric = I_FX_IR_II_NonFinCustomersOutsideSingapore_OTCOptions_Amount_x000D_
Data Type = Bk_Number 19 - 9_x000D_
Bk_Currency = BRL</t>
        </r>
      </text>
    </comment>
    <comment ref="B32" authorId="0" shapeId="0" xr:uid="{00000000-0006-0000-3600-000041020000}">
      <text>
        <r>
          <rPr>
            <b/>
            <sz val="9"/>
            <color indexed="81"/>
            <rFont val="Tahoma"/>
            <family val="2"/>
          </rPr>
          <t>Metric = I_FX_IR_II_BanksInSingapore_FowardRateAgree_Amount_x000D_
Data Type = Bk_Number 19 - 9_x000D_
Bk_Currency = RUB</t>
        </r>
      </text>
    </comment>
    <comment ref="C32" authorId="0" shapeId="0" xr:uid="{00000000-0006-0000-3600-000042020000}">
      <text>
        <r>
          <rPr>
            <b/>
            <sz val="9"/>
            <color indexed="81"/>
            <rFont val="Tahoma"/>
            <family val="2"/>
          </rPr>
          <t>Metric = I_FX_IR_II_BanksInSingapore_OvernightIndexSwaps_Amount_x000D_
Data Type = Bk_Number 19 - 9_x000D_
Bk_Currency = RUB</t>
        </r>
      </text>
    </comment>
    <comment ref="D32" authorId="0" shapeId="0" xr:uid="{00000000-0006-0000-3600-000043020000}">
      <text>
        <r>
          <rPr>
            <b/>
            <sz val="9"/>
            <color indexed="81"/>
            <rFont val="Tahoma"/>
            <family val="2"/>
          </rPr>
          <t>Metric = I_FX_IR_II_BanksInSingapore_OtherSwaps_Amount_x000D_
Data Type = Bk_Number 19 - 9_x000D_
Bk_Currency = RUB</t>
        </r>
      </text>
    </comment>
    <comment ref="E32" authorId="0" shapeId="0" xr:uid="{00000000-0006-0000-3600-000044020000}">
      <text>
        <r>
          <rPr>
            <b/>
            <sz val="9"/>
            <color indexed="81"/>
            <rFont val="Tahoma"/>
            <family val="2"/>
          </rPr>
          <t>Metric = I_FX_IR_II_BanksInSingapore_OTCOptions_Amount_x000D_
Data Type = Bk_Number 19 - 9_x000D_
Bk_Currency = RUB</t>
        </r>
      </text>
    </comment>
    <comment ref="F32" authorId="0" shapeId="0" xr:uid="{00000000-0006-0000-3600-000045020000}">
      <text>
        <r>
          <rPr>
            <b/>
            <sz val="9"/>
            <color indexed="81"/>
            <rFont val="Tahoma"/>
            <family val="2"/>
          </rPr>
          <t>Metric = I_FX_IR_II_NonBankFinInstitInSingapore_FowardRateAgree_Amount_x000D_
Data Type = Bk_Number 19 - 9_x000D_
Bk_Currency = RUB</t>
        </r>
      </text>
    </comment>
    <comment ref="G32" authorId="0" shapeId="0" xr:uid="{00000000-0006-0000-3600-000046020000}">
      <text>
        <r>
          <rPr>
            <b/>
            <sz val="9"/>
            <color indexed="81"/>
            <rFont val="Tahoma"/>
            <family val="2"/>
          </rPr>
          <t>Metric = I_FX_IR_II_NonBankFinInstitInSingapore_OvernightIndexSwaps_Amount_x000D_
Data Type = Bk_Number 19 - 9_x000D_
Bk_Currency = RUB</t>
        </r>
      </text>
    </comment>
    <comment ref="H32" authorId="0" shapeId="0" xr:uid="{00000000-0006-0000-3600-000047020000}">
      <text>
        <r>
          <rPr>
            <b/>
            <sz val="9"/>
            <color indexed="81"/>
            <rFont val="Tahoma"/>
            <family val="2"/>
          </rPr>
          <t>Metric = I_FX_IR_II_NonBankFinInstitInSingapore_OtherSwaps_Amount_x000D_
Data Type = Bk_Number 19 - 9_x000D_
Bk_Currency = RUB</t>
        </r>
      </text>
    </comment>
    <comment ref="I32" authorId="0" shapeId="0" xr:uid="{00000000-0006-0000-3600-000048020000}">
      <text>
        <r>
          <rPr>
            <b/>
            <sz val="9"/>
            <color indexed="81"/>
            <rFont val="Tahoma"/>
            <family val="2"/>
          </rPr>
          <t>Metric = I_FX_IR_II_NonBankFinInstitInSingapore_OTCOptions_Amount_x000D_
Data Type = Bk_Number 19 - 9_x000D_
Bk_Currency = RUB</t>
        </r>
      </text>
    </comment>
    <comment ref="J32" authorId="0" shapeId="0" xr:uid="{00000000-0006-0000-3600-000049020000}">
      <text>
        <r>
          <rPr>
            <b/>
            <sz val="9"/>
            <color indexed="81"/>
            <rFont val="Tahoma"/>
            <family val="2"/>
          </rPr>
          <t>Metric = I_FX_IR_II_NonFinCustomerInSingapore_FowardRateAgree_Amount_x000D_
Data Type = Bk_Number 19 - 9_x000D_
Bk_Currency = RUB</t>
        </r>
      </text>
    </comment>
    <comment ref="K32" authorId="0" shapeId="0" xr:uid="{00000000-0006-0000-3600-00004A020000}">
      <text>
        <r>
          <rPr>
            <b/>
            <sz val="9"/>
            <color indexed="81"/>
            <rFont val="Tahoma"/>
            <family val="2"/>
          </rPr>
          <t>Metric = I_FX_IR_II_NonFinCustomerInSingapore_OvernightIndexSwaps_Amount_x000D_
Data Type = Bk_Number 19 - 9_x000D_
Bk_Currency = RUB</t>
        </r>
      </text>
    </comment>
    <comment ref="L32" authorId="0" shapeId="0" xr:uid="{00000000-0006-0000-3600-00004B020000}">
      <text>
        <r>
          <rPr>
            <b/>
            <sz val="9"/>
            <color indexed="81"/>
            <rFont val="Tahoma"/>
            <family val="2"/>
          </rPr>
          <t>Metric = I_FX_IR_II_NonFinCustomerInSingapore_OtherSwaps_Amount_x000D_
Data Type = Bk_Number 19 - 9_x000D_
Bk_Currency = RUB</t>
        </r>
      </text>
    </comment>
    <comment ref="M32" authorId="0" shapeId="0" xr:uid="{00000000-0006-0000-3600-00004C020000}">
      <text>
        <r>
          <rPr>
            <b/>
            <sz val="9"/>
            <color indexed="81"/>
            <rFont val="Tahoma"/>
            <family val="2"/>
          </rPr>
          <t>Metric = I_FX_IR_II_NonFinCustomerInSingapore_OTCOptions_Amount_x000D_
Data Type = Bk_Number 19 - 9_x000D_
Bk_Currency = RUB</t>
        </r>
      </text>
    </comment>
    <comment ref="N32" authorId="0" shapeId="0" xr:uid="{00000000-0006-0000-3600-00004D020000}">
      <text>
        <r>
          <rPr>
            <b/>
            <sz val="9"/>
            <color indexed="81"/>
            <rFont val="Tahoma"/>
            <family val="2"/>
          </rPr>
          <t>Metric = I_FX_IR_II_BanksOutsideSingapore_FowardRateAgree_Amount_x000D_
Data Type = Bk_Number 19 - 9_x000D_
Bk_Currency = RUB</t>
        </r>
      </text>
    </comment>
    <comment ref="O32" authorId="0" shapeId="0" xr:uid="{00000000-0006-0000-3600-00004E020000}">
      <text>
        <r>
          <rPr>
            <b/>
            <sz val="9"/>
            <color indexed="81"/>
            <rFont val="Tahoma"/>
            <family val="2"/>
          </rPr>
          <t>Metric = I_FX_IR_II_BanksOutsideSingapore_OvernightIndexSwaps_Amount_x000D_
Data Type = Bk_Number 19 - 9_x000D_
Bk_Currency = RUB</t>
        </r>
      </text>
    </comment>
    <comment ref="P32" authorId="0" shapeId="0" xr:uid="{00000000-0006-0000-3600-00004F020000}">
      <text>
        <r>
          <rPr>
            <b/>
            <sz val="9"/>
            <color indexed="81"/>
            <rFont val="Tahoma"/>
            <family val="2"/>
          </rPr>
          <t>Metric = I_FX_IR_II_BanksOutsideSingapore_OtherSwaps_Amount_x000D_
Data Type = Bk_Number 19 - 9_x000D_
Bk_Currency = RUB</t>
        </r>
      </text>
    </comment>
    <comment ref="Q32" authorId="0" shapeId="0" xr:uid="{00000000-0006-0000-3600-000050020000}">
      <text>
        <r>
          <rPr>
            <b/>
            <sz val="9"/>
            <color indexed="81"/>
            <rFont val="Tahoma"/>
            <family val="2"/>
          </rPr>
          <t>Metric = I_FX_IR_II_BanksOutsideSingapore_OTCOptions_Amount_x000D_
Data Type = Bk_Number 19 - 9_x000D_
Bk_Currency = RUB</t>
        </r>
      </text>
    </comment>
    <comment ref="R32" authorId="0" shapeId="0" xr:uid="{00000000-0006-0000-3600-000051020000}">
      <text>
        <r>
          <rPr>
            <b/>
            <sz val="9"/>
            <color indexed="81"/>
            <rFont val="Tahoma"/>
            <family val="2"/>
          </rPr>
          <t>Metric = I_FX_IR_II_NonBankFinInstitOutsideSingapore_FowardRateAgree_Amount_x000D_
Data Type = Bk_Number 19 - 9_x000D_
Bk_Currency = RUB</t>
        </r>
      </text>
    </comment>
    <comment ref="S32" authorId="0" shapeId="0" xr:uid="{00000000-0006-0000-3600-000052020000}">
      <text>
        <r>
          <rPr>
            <b/>
            <sz val="9"/>
            <color indexed="81"/>
            <rFont val="Tahoma"/>
            <family val="2"/>
          </rPr>
          <t>Metric = I_FX_IR_II_NonBankFinInstitOutsideSingapore_OvernightIndexSwaps_Amount_x000D_
Data Type = Bk_Number 19 - 9_x000D_
Bk_Currency = RUB</t>
        </r>
      </text>
    </comment>
    <comment ref="T32" authorId="0" shapeId="0" xr:uid="{00000000-0006-0000-3600-000053020000}">
      <text>
        <r>
          <rPr>
            <b/>
            <sz val="9"/>
            <color indexed="81"/>
            <rFont val="Tahoma"/>
            <family val="2"/>
          </rPr>
          <t>Metric = I_FX_IR_II_NonBankFinInstitOutsideSingapore_OtherSwaps_Amount_x000D_
Data Type = Bk_Number 19 - 9_x000D_
Bk_Currency = RUB</t>
        </r>
      </text>
    </comment>
    <comment ref="U32" authorId="0" shapeId="0" xr:uid="{00000000-0006-0000-3600-000054020000}">
      <text>
        <r>
          <rPr>
            <b/>
            <sz val="9"/>
            <color indexed="81"/>
            <rFont val="Tahoma"/>
            <family val="2"/>
          </rPr>
          <t>Metric = I_FX_IR_II_NonBankFinInstitOutsideSingapore_OTCOptions_Amount_x000D_
Data Type = Bk_Number 19 - 9_x000D_
Bk_Currency = RUB</t>
        </r>
      </text>
    </comment>
    <comment ref="V32" authorId="0" shapeId="0" xr:uid="{00000000-0006-0000-3600-000055020000}">
      <text>
        <r>
          <rPr>
            <b/>
            <sz val="9"/>
            <color indexed="81"/>
            <rFont val="Tahoma"/>
            <family val="2"/>
          </rPr>
          <t>Metric = I_FX_IR_II_NonFinCustomersOutsideSingapore_FowardRateAgree_Amount_x000D_
Data Type = Bk_Number 19 - 9_x000D_
Bk_Currency = RUB</t>
        </r>
      </text>
    </comment>
    <comment ref="W32" authorId="0" shapeId="0" xr:uid="{00000000-0006-0000-3600-000056020000}">
      <text>
        <r>
          <rPr>
            <b/>
            <sz val="9"/>
            <color indexed="81"/>
            <rFont val="Tahoma"/>
            <family val="2"/>
          </rPr>
          <t>Metric = I_FX_IR_II_NonFinCustomersOutsideSingapore_OvernightIndexSwaps_Amount_x000D_
Data Type = Bk_Number 19 - 9_x000D_
Bk_Currency = RUB</t>
        </r>
      </text>
    </comment>
    <comment ref="X32" authorId="0" shapeId="0" xr:uid="{00000000-0006-0000-3600-000057020000}">
      <text>
        <r>
          <rPr>
            <b/>
            <sz val="9"/>
            <color indexed="81"/>
            <rFont val="Tahoma"/>
            <family val="2"/>
          </rPr>
          <t>Metric = I_FX_IR_II_NonFinCustomersOutsideSingapore_OtherSwaps_Amount_x000D_
Data Type = Bk_Number 19 - 9_x000D_
Bk_Currency = RUB</t>
        </r>
      </text>
    </comment>
    <comment ref="Y32" authorId="0" shapeId="0" xr:uid="{00000000-0006-0000-3600-000058020000}">
      <text>
        <r>
          <rPr>
            <b/>
            <sz val="9"/>
            <color indexed="81"/>
            <rFont val="Tahoma"/>
            <family val="2"/>
          </rPr>
          <t>Metric = I_FX_IR_II_NonFinCustomersOutsideSingapore_OTCOptions_Amount_x000D_
Data Type = Bk_Number 19 - 9_x000D_
Bk_Currency = RUB</t>
        </r>
      </text>
    </comment>
    <comment ref="B33" authorId="0" shapeId="0" xr:uid="{00000000-0006-0000-3600-000059020000}">
      <text>
        <r>
          <rPr>
            <b/>
            <sz val="9"/>
            <color indexed="81"/>
            <rFont val="Tahoma"/>
            <family val="2"/>
          </rPr>
          <t>Metric = I_FX_IR_II_BanksInSingapore_FowardRateAgree_Amount_x000D_
Data Type = Bk_Number 19 - 9_x000D_
Bk_Currency = TRY</t>
        </r>
      </text>
    </comment>
    <comment ref="C33" authorId="0" shapeId="0" xr:uid="{00000000-0006-0000-3600-00005A020000}">
      <text>
        <r>
          <rPr>
            <b/>
            <sz val="9"/>
            <color indexed="81"/>
            <rFont val="Tahoma"/>
            <family val="2"/>
          </rPr>
          <t>Metric = I_FX_IR_II_BanksInSingapore_OvernightIndexSwaps_Amount_x000D_
Data Type = Bk_Number 19 - 9_x000D_
Bk_Currency = TRY</t>
        </r>
      </text>
    </comment>
    <comment ref="D33" authorId="0" shapeId="0" xr:uid="{00000000-0006-0000-3600-00005B020000}">
      <text>
        <r>
          <rPr>
            <b/>
            <sz val="9"/>
            <color indexed="81"/>
            <rFont val="Tahoma"/>
            <family val="2"/>
          </rPr>
          <t>Metric = I_FX_IR_II_BanksInSingapore_OtherSwaps_Amount_x000D_
Data Type = Bk_Number 19 - 9_x000D_
Bk_Currency = TRY</t>
        </r>
      </text>
    </comment>
    <comment ref="E33" authorId="0" shapeId="0" xr:uid="{00000000-0006-0000-3600-00005C020000}">
      <text>
        <r>
          <rPr>
            <b/>
            <sz val="9"/>
            <color indexed="81"/>
            <rFont val="Tahoma"/>
            <family val="2"/>
          </rPr>
          <t>Metric = I_FX_IR_II_BanksInSingapore_OTCOptions_Amount_x000D_
Data Type = Bk_Number 19 - 9_x000D_
Bk_Currency = TRY</t>
        </r>
      </text>
    </comment>
    <comment ref="F33" authorId="0" shapeId="0" xr:uid="{00000000-0006-0000-3600-00005D020000}">
      <text>
        <r>
          <rPr>
            <b/>
            <sz val="9"/>
            <color indexed="81"/>
            <rFont val="Tahoma"/>
            <family val="2"/>
          </rPr>
          <t>Metric = I_FX_IR_II_NonBankFinInstitInSingapore_FowardRateAgree_Amount_x000D_
Data Type = Bk_Number 19 - 9_x000D_
Bk_Currency = TRY</t>
        </r>
      </text>
    </comment>
    <comment ref="G33" authorId="0" shapeId="0" xr:uid="{00000000-0006-0000-3600-00005E020000}">
      <text>
        <r>
          <rPr>
            <b/>
            <sz val="9"/>
            <color indexed="81"/>
            <rFont val="Tahoma"/>
            <family val="2"/>
          </rPr>
          <t>Metric = I_FX_IR_II_NonBankFinInstitInSingapore_OvernightIndexSwaps_Amount_x000D_
Data Type = Bk_Number 19 - 9_x000D_
Bk_Currency = TRY</t>
        </r>
      </text>
    </comment>
    <comment ref="H33" authorId="0" shapeId="0" xr:uid="{00000000-0006-0000-3600-00005F020000}">
      <text>
        <r>
          <rPr>
            <b/>
            <sz val="9"/>
            <color indexed="81"/>
            <rFont val="Tahoma"/>
            <family val="2"/>
          </rPr>
          <t>Metric = I_FX_IR_II_NonBankFinInstitInSingapore_OtherSwaps_Amount_x000D_
Data Type = Bk_Number 19 - 9_x000D_
Bk_Currency = TRY</t>
        </r>
      </text>
    </comment>
    <comment ref="I33" authorId="0" shapeId="0" xr:uid="{00000000-0006-0000-3600-000060020000}">
      <text>
        <r>
          <rPr>
            <b/>
            <sz val="9"/>
            <color indexed="81"/>
            <rFont val="Tahoma"/>
            <family val="2"/>
          </rPr>
          <t>Metric = I_FX_IR_II_NonBankFinInstitInSingapore_OTCOptions_Amount_x000D_
Data Type = Bk_Number 19 - 9_x000D_
Bk_Currency = TRY</t>
        </r>
      </text>
    </comment>
    <comment ref="J33" authorId="0" shapeId="0" xr:uid="{00000000-0006-0000-3600-000061020000}">
      <text>
        <r>
          <rPr>
            <b/>
            <sz val="9"/>
            <color indexed="81"/>
            <rFont val="Tahoma"/>
            <family val="2"/>
          </rPr>
          <t>Metric = I_FX_IR_II_NonFinCustomerInSingapore_FowardRateAgree_Amount_x000D_
Data Type = Bk_Number 19 - 9_x000D_
Bk_Currency = TRY</t>
        </r>
      </text>
    </comment>
    <comment ref="K33" authorId="0" shapeId="0" xr:uid="{00000000-0006-0000-3600-000062020000}">
      <text>
        <r>
          <rPr>
            <b/>
            <sz val="9"/>
            <color indexed="81"/>
            <rFont val="Tahoma"/>
            <family val="2"/>
          </rPr>
          <t>Metric = I_FX_IR_II_NonFinCustomerInSingapore_OvernightIndexSwaps_Amount_x000D_
Data Type = Bk_Number 19 - 9_x000D_
Bk_Currency = TRY</t>
        </r>
      </text>
    </comment>
    <comment ref="L33" authorId="0" shapeId="0" xr:uid="{00000000-0006-0000-3600-000063020000}">
      <text>
        <r>
          <rPr>
            <b/>
            <sz val="9"/>
            <color indexed="81"/>
            <rFont val="Tahoma"/>
            <family val="2"/>
          </rPr>
          <t>Metric = I_FX_IR_II_NonFinCustomerInSingapore_OtherSwaps_Amount_x000D_
Data Type = Bk_Number 19 - 9_x000D_
Bk_Currency = TRY</t>
        </r>
      </text>
    </comment>
    <comment ref="M33" authorId="0" shapeId="0" xr:uid="{00000000-0006-0000-3600-000064020000}">
      <text>
        <r>
          <rPr>
            <b/>
            <sz val="9"/>
            <color indexed="81"/>
            <rFont val="Tahoma"/>
            <family val="2"/>
          </rPr>
          <t>Metric = I_FX_IR_II_NonFinCustomerInSingapore_OTCOptions_Amount_x000D_
Data Type = Bk_Number 19 - 9_x000D_
Bk_Currency = TRY</t>
        </r>
      </text>
    </comment>
    <comment ref="N33" authorId="0" shapeId="0" xr:uid="{00000000-0006-0000-3600-000065020000}">
      <text>
        <r>
          <rPr>
            <b/>
            <sz val="9"/>
            <color indexed="81"/>
            <rFont val="Tahoma"/>
            <family val="2"/>
          </rPr>
          <t>Metric = I_FX_IR_II_BanksOutsideSingapore_FowardRateAgree_Amount_x000D_
Data Type = Bk_Number 19 - 9_x000D_
Bk_Currency = TRY</t>
        </r>
      </text>
    </comment>
    <comment ref="O33" authorId="0" shapeId="0" xr:uid="{00000000-0006-0000-3600-000066020000}">
      <text>
        <r>
          <rPr>
            <b/>
            <sz val="9"/>
            <color indexed="81"/>
            <rFont val="Tahoma"/>
            <family val="2"/>
          </rPr>
          <t>Metric = I_FX_IR_II_BanksOutsideSingapore_OvernightIndexSwaps_Amount_x000D_
Data Type = Bk_Number 19 - 9_x000D_
Bk_Currency = TRY</t>
        </r>
      </text>
    </comment>
    <comment ref="P33" authorId="0" shapeId="0" xr:uid="{00000000-0006-0000-3600-000067020000}">
      <text>
        <r>
          <rPr>
            <b/>
            <sz val="9"/>
            <color indexed="81"/>
            <rFont val="Tahoma"/>
            <family val="2"/>
          </rPr>
          <t>Metric = I_FX_IR_II_BanksOutsideSingapore_OtherSwaps_Amount_x000D_
Data Type = Bk_Number 19 - 9_x000D_
Bk_Currency = TRY</t>
        </r>
      </text>
    </comment>
    <comment ref="Q33" authorId="0" shapeId="0" xr:uid="{00000000-0006-0000-3600-000068020000}">
      <text>
        <r>
          <rPr>
            <b/>
            <sz val="9"/>
            <color indexed="81"/>
            <rFont val="Tahoma"/>
            <family val="2"/>
          </rPr>
          <t>Metric = I_FX_IR_II_BanksOutsideSingapore_OTCOptions_Amount_x000D_
Data Type = Bk_Number 19 - 9_x000D_
Bk_Currency = TRY</t>
        </r>
      </text>
    </comment>
    <comment ref="R33" authorId="0" shapeId="0" xr:uid="{00000000-0006-0000-3600-000069020000}">
      <text>
        <r>
          <rPr>
            <b/>
            <sz val="9"/>
            <color indexed="81"/>
            <rFont val="Tahoma"/>
            <family val="2"/>
          </rPr>
          <t>Metric = I_FX_IR_II_NonBankFinInstitOutsideSingapore_FowardRateAgree_Amount_x000D_
Data Type = Bk_Number 19 - 9_x000D_
Bk_Currency = TRY</t>
        </r>
      </text>
    </comment>
    <comment ref="S33" authorId="0" shapeId="0" xr:uid="{00000000-0006-0000-3600-00006A020000}">
      <text>
        <r>
          <rPr>
            <b/>
            <sz val="9"/>
            <color indexed="81"/>
            <rFont val="Tahoma"/>
            <family val="2"/>
          </rPr>
          <t>Metric = I_FX_IR_II_NonBankFinInstitOutsideSingapore_OvernightIndexSwaps_Amount_x000D_
Data Type = Bk_Number 19 - 9_x000D_
Bk_Currency = TRY</t>
        </r>
      </text>
    </comment>
    <comment ref="T33" authorId="0" shapeId="0" xr:uid="{00000000-0006-0000-3600-00006B020000}">
      <text>
        <r>
          <rPr>
            <b/>
            <sz val="9"/>
            <color indexed="81"/>
            <rFont val="Tahoma"/>
            <family val="2"/>
          </rPr>
          <t>Metric = I_FX_IR_II_NonBankFinInstitOutsideSingapore_OtherSwaps_Amount_x000D_
Data Type = Bk_Number 19 - 9_x000D_
Bk_Currency = TRY</t>
        </r>
      </text>
    </comment>
    <comment ref="U33" authorId="0" shapeId="0" xr:uid="{00000000-0006-0000-3600-00006C020000}">
      <text>
        <r>
          <rPr>
            <b/>
            <sz val="9"/>
            <color indexed="81"/>
            <rFont val="Tahoma"/>
            <family val="2"/>
          </rPr>
          <t>Metric = I_FX_IR_II_NonBankFinInstitOutsideSingapore_OTCOptions_Amount_x000D_
Data Type = Bk_Number 19 - 9_x000D_
Bk_Currency = TRY</t>
        </r>
      </text>
    </comment>
    <comment ref="V33" authorId="0" shapeId="0" xr:uid="{00000000-0006-0000-3600-00006D020000}">
      <text>
        <r>
          <rPr>
            <b/>
            <sz val="9"/>
            <color indexed="81"/>
            <rFont val="Tahoma"/>
            <family val="2"/>
          </rPr>
          <t>Metric = I_FX_IR_II_NonFinCustomersOutsideSingapore_FowardRateAgree_Amount_x000D_
Data Type = Bk_Number 19 - 9_x000D_
Bk_Currency = TRY</t>
        </r>
      </text>
    </comment>
    <comment ref="W33" authorId="0" shapeId="0" xr:uid="{00000000-0006-0000-3600-00006E020000}">
      <text>
        <r>
          <rPr>
            <b/>
            <sz val="9"/>
            <color indexed="81"/>
            <rFont val="Tahoma"/>
            <family val="2"/>
          </rPr>
          <t>Metric = I_FX_IR_II_NonFinCustomersOutsideSingapore_OvernightIndexSwaps_Amount_x000D_
Data Type = Bk_Number 19 - 9_x000D_
Bk_Currency = TRY</t>
        </r>
      </text>
    </comment>
    <comment ref="X33" authorId="0" shapeId="0" xr:uid="{00000000-0006-0000-3600-00006F020000}">
      <text>
        <r>
          <rPr>
            <b/>
            <sz val="9"/>
            <color indexed="81"/>
            <rFont val="Tahoma"/>
            <family val="2"/>
          </rPr>
          <t>Metric = I_FX_IR_II_NonFinCustomersOutsideSingapore_OtherSwaps_Amount_x000D_
Data Type = Bk_Number 19 - 9_x000D_
Bk_Currency = TRY</t>
        </r>
      </text>
    </comment>
    <comment ref="Y33" authorId="0" shapeId="0" xr:uid="{00000000-0006-0000-3600-000070020000}">
      <text>
        <r>
          <rPr>
            <b/>
            <sz val="9"/>
            <color indexed="81"/>
            <rFont val="Tahoma"/>
            <family val="2"/>
          </rPr>
          <t>Metric = I_FX_IR_II_NonFinCustomersOutsideSingapore_OTCOptions_Amount_x000D_
Data Type = Bk_Number 19 - 9_x000D_
Bk_Currency = TRY</t>
        </r>
      </text>
    </comment>
    <comment ref="B34" authorId="0" shapeId="0" xr:uid="{00000000-0006-0000-3600-000071020000}">
      <text>
        <r>
          <rPr>
            <b/>
            <sz val="9"/>
            <color indexed="81"/>
            <rFont val="Tahoma"/>
            <family val="2"/>
          </rPr>
          <t>Metric = I_FX_IR_II_BanksInSingapore_FowardRateAgree_Amount_x000D_
Data Type = Bk_Number 19 - 9_x000D_
Bk_Currency = ZAR</t>
        </r>
      </text>
    </comment>
    <comment ref="C34" authorId="0" shapeId="0" xr:uid="{00000000-0006-0000-3600-000072020000}">
      <text>
        <r>
          <rPr>
            <b/>
            <sz val="9"/>
            <color indexed="81"/>
            <rFont val="Tahoma"/>
            <family val="2"/>
          </rPr>
          <t>Metric = I_FX_IR_II_BanksInSingapore_OvernightIndexSwaps_Amount_x000D_
Data Type = Bk_Number 19 - 9_x000D_
Bk_Currency = ZAR</t>
        </r>
      </text>
    </comment>
    <comment ref="D34" authorId="0" shapeId="0" xr:uid="{00000000-0006-0000-3600-000073020000}">
      <text>
        <r>
          <rPr>
            <b/>
            <sz val="9"/>
            <color indexed="81"/>
            <rFont val="Tahoma"/>
            <family val="2"/>
          </rPr>
          <t>Metric = I_FX_IR_II_BanksInSingapore_OtherSwaps_Amount_x000D_
Data Type = Bk_Number 19 - 9_x000D_
Bk_Currency = ZAR</t>
        </r>
      </text>
    </comment>
    <comment ref="E34" authorId="0" shapeId="0" xr:uid="{00000000-0006-0000-3600-000074020000}">
      <text>
        <r>
          <rPr>
            <b/>
            <sz val="9"/>
            <color indexed="81"/>
            <rFont val="Tahoma"/>
            <family val="2"/>
          </rPr>
          <t>Metric = I_FX_IR_II_BanksInSingapore_OTCOptions_Amount_x000D_
Data Type = Bk_Number 19 - 9_x000D_
Bk_Currency = ZAR</t>
        </r>
      </text>
    </comment>
    <comment ref="F34" authorId="0" shapeId="0" xr:uid="{00000000-0006-0000-3600-000075020000}">
      <text>
        <r>
          <rPr>
            <b/>
            <sz val="9"/>
            <color indexed="81"/>
            <rFont val="Tahoma"/>
            <family val="2"/>
          </rPr>
          <t>Metric = I_FX_IR_II_NonBankFinInstitInSingapore_FowardRateAgree_Amount_x000D_
Data Type = Bk_Number 19 - 9_x000D_
Bk_Currency = ZAR</t>
        </r>
      </text>
    </comment>
    <comment ref="G34" authorId="0" shapeId="0" xr:uid="{00000000-0006-0000-3600-000076020000}">
      <text>
        <r>
          <rPr>
            <b/>
            <sz val="9"/>
            <color indexed="81"/>
            <rFont val="Tahoma"/>
            <family val="2"/>
          </rPr>
          <t>Metric = I_FX_IR_II_NonBankFinInstitInSingapore_OvernightIndexSwaps_Amount_x000D_
Data Type = Bk_Number 19 - 9_x000D_
Bk_Currency = ZAR</t>
        </r>
      </text>
    </comment>
    <comment ref="H34" authorId="0" shapeId="0" xr:uid="{00000000-0006-0000-3600-000077020000}">
      <text>
        <r>
          <rPr>
            <b/>
            <sz val="9"/>
            <color indexed="81"/>
            <rFont val="Tahoma"/>
            <family val="2"/>
          </rPr>
          <t>Metric = I_FX_IR_II_NonBankFinInstitInSingapore_OtherSwaps_Amount_x000D_
Data Type = Bk_Number 19 - 9_x000D_
Bk_Currency = ZAR</t>
        </r>
      </text>
    </comment>
    <comment ref="I34" authorId="0" shapeId="0" xr:uid="{00000000-0006-0000-3600-000078020000}">
      <text>
        <r>
          <rPr>
            <b/>
            <sz val="9"/>
            <color indexed="81"/>
            <rFont val="Tahoma"/>
            <family val="2"/>
          </rPr>
          <t>Metric = I_FX_IR_II_NonBankFinInstitInSingapore_OTCOptions_Amount_x000D_
Data Type = Bk_Number 19 - 9_x000D_
Bk_Currency = ZAR</t>
        </r>
      </text>
    </comment>
    <comment ref="J34" authorId="0" shapeId="0" xr:uid="{00000000-0006-0000-3600-000079020000}">
      <text>
        <r>
          <rPr>
            <b/>
            <sz val="9"/>
            <color indexed="81"/>
            <rFont val="Tahoma"/>
            <family val="2"/>
          </rPr>
          <t>Metric = I_FX_IR_II_NonFinCustomerInSingapore_FowardRateAgree_Amount_x000D_
Data Type = Bk_Number 19 - 9_x000D_
Bk_Currency = ZAR</t>
        </r>
      </text>
    </comment>
    <comment ref="K34" authorId="0" shapeId="0" xr:uid="{00000000-0006-0000-3600-00007A020000}">
      <text>
        <r>
          <rPr>
            <b/>
            <sz val="9"/>
            <color indexed="81"/>
            <rFont val="Tahoma"/>
            <family val="2"/>
          </rPr>
          <t>Metric = I_FX_IR_II_NonFinCustomerInSingapore_OvernightIndexSwaps_Amount_x000D_
Data Type = Bk_Number 19 - 9_x000D_
Bk_Currency = ZAR</t>
        </r>
      </text>
    </comment>
    <comment ref="L34" authorId="0" shapeId="0" xr:uid="{00000000-0006-0000-3600-00007B020000}">
      <text>
        <r>
          <rPr>
            <b/>
            <sz val="9"/>
            <color indexed="81"/>
            <rFont val="Tahoma"/>
            <family val="2"/>
          </rPr>
          <t>Metric = I_FX_IR_II_NonFinCustomerInSingapore_OtherSwaps_Amount_x000D_
Data Type = Bk_Number 19 - 9_x000D_
Bk_Currency = ZAR</t>
        </r>
      </text>
    </comment>
    <comment ref="M34" authorId="0" shapeId="0" xr:uid="{00000000-0006-0000-3600-00007C020000}">
      <text>
        <r>
          <rPr>
            <b/>
            <sz val="9"/>
            <color indexed="81"/>
            <rFont val="Tahoma"/>
            <family val="2"/>
          </rPr>
          <t>Metric = I_FX_IR_II_NonFinCustomerInSingapore_OTCOptions_Amount_x000D_
Data Type = Bk_Number 19 - 9_x000D_
Bk_Currency = ZAR</t>
        </r>
      </text>
    </comment>
    <comment ref="N34" authorId="0" shapeId="0" xr:uid="{00000000-0006-0000-3600-00007D020000}">
      <text>
        <r>
          <rPr>
            <b/>
            <sz val="9"/>
            <color indexed="81"/>
            <rFont val="Tahoma"/>
            <family val="2"/>
          </rPr>
          <t>Metric = I_FX_IR_II_BanksOutsideSingapore_FowardRateAgree_Amount_x000D_
Data Type = Bk_Number 19 - 9_x000D_
Bk_Currency = ZAR</t>
        </r>
      </text>
    </comment>
    <comment ref="O34" authorId="0" shapeId="0" xr:uid="{00000000-0006-0000-3600-00007E020000}">
      <text>
        <r>
          <rPr>
            <b/>
            <sz val="9"/>
            <color indexed="81"/>
            <rFont val="Tahoma"/>
            <family val="2"/>
          </rPr>
          <t>Metric = I_FX_IR_II_BanksOutsideSingapore_OvernightIndexSwaps_Amount_x000D_
Data Type = Bk_Number 19 - 9_x000D_
Bk_Currency = ZAR</t>
        </r>
      </text>
    </comment>
    <comment ref="P34" authorId="0" shapeId="0" xr:uid="{00000000-0006-0000-3600-00007F020000}">
      <text>
        <r>
          <rPr>
            <b/>
            <sz val="9"/>
            <color indexed="81"/>
            <rFont val="Tahoma"/>
            <family val="2"/>
          </rPr>
          <t>Metric = I_FX_IR_II_BanksOutsideSingapore_OtherSwaps_Amount_x000D_
Data Type = Bk_Number 19 - 9_x000D_
Bk_Currency = ZAR</t>
        </r>
      </text>
    </comment>
    <comment ref="Q34" authorId="0" shapeId="0" xr:uid="{00000000-0006-0000-3600-000080020000}">
      <text>
        <r>
          <rPr>
            <b/>
            <sz val="9"/>
            <color indexed="81"/>
            <rFont val="Tahoma"/>
            <family val="2"/>
          </rPr>
          <t>Metric = I_FX_IR_II_BanksOutsideSingapore_OTCOptions_Amount_x000D_
Data Type = Bk_Number 19 - 9_x000D_
Bk_Currency = ZAR</t>
        </r>
      </text>
    </comment>
    <comment ref="R34" authorId="0" shapeId="0" xr:uid="{00000000-0006-0000-3600-000081020000}">
      <text>
        <r>
          <rPr>
            <b/>
            <sz val="9"/>
            <color indexed="81"/>
            <rFont val="Tahoma"/>
            <family val="2"/>
          </rPr>
          <t>Metric = I_FX_IR_II_NonBankFinInstitOutsideSingapore_FowardRateAgree_Amount_x000D_
Data Type = Bk_Number 19 - 9_x000D_
Bk_Currency = ZAR</t>
        </r>
      </text>
    </comment>
    <comment ref="S34" authorId="0" shapeId="0" xr:uid="{00000000-0006-0000-3600-000082020000}">
      <text>
        <r>
          <rPr>
            <b/>
            <sz val="9"/>
            <color indexed="81"/>
            <rFont val="Tahoma"/>
            <family val="2"/>
          </rPr>
          <t>Metric = I_FX_IR_II_NonBankFinInstitOutsideSingapore_OvernightIndexSwaps_Amount_x000D_
Data Type = Bk_Number 19 - 9_x000D_
Bk_Currency = ZAR</t>
        </r>
      </text>
    </comment>
    <comment ref="T34" authorId="0" shapeId="0" xr:uid="{00000000-0006-0000-3600-000083020000}">
      <text>
        <r>
          <rPr>
            <b/>
            <sz val="9"/>
            <color indexed="81"/>
            <rFont val="Tahoma"/>
            <family val="2"/>
          </rPr>
          <t>Metric = I_FX_IR_II_NonBankFinInstitOutsideSingapore_OtherSwaps_Amount_x000D_
Data Type = Bk_Number 19 - 9_x000D_
Bk_Currency = ZAR</t>
        </r>
      </text>
    </comment>
    <comment ref="U34" authorId="0" shapeId="0" xr:uid="{00000000-0006-0000-3600-000084020000}">
      <text>
        <r>
          <rPr>
            <b/>
            <sz val="9"/>
            <color indexed="81"/>
            <rFont val="Tahoma"/>
            <family val="2"/>
          </rPr>
          <t>Metric = I_FX_IR_II_NonBankFinInstitOutsideSingapore_OTCOptions_Amount_x000D_
Data Type = Bk_Number 19 - 9_x000D_
Bk_Currency = ZAR</t>
        </r>
      </text>
    </comment>
    <comment ref="V34" authorId="0" shapeId="0" xr:uid="{00000000-0006-0000-3600-000085020000}">
      <text>
        <r>
          <rPr>
            <b/>
            <sz val="9"/>
            <color indexed="81"/>
            <rFont val="Tahoma"/>
            <family val="2"/>
          </rPr>
          <t>Metric = I_FX_IR_II_NonFinCustomersOutsideSingapore_FowardRateAgree_Amount_x000D_
Data Type = Bk_Number 19 - 9_x000D_
Bk_Currency = ZAR</t>
        </r>
      </text>
    </comment>
    <comment ref="W34" authorId="0" shapeId="0" xr:uid="{00000000-0006-0000-3600-000086020000}">
      <text>
        <r>
          <rPr>
            <b/>
            <sz val="9"/>
            <color indexed="81"/>
            <rFont val="Tahoma"/>
            <family val="2"/>
          </rPr>
          <t>Metric = I_FX_IR_II_NonFinCustomersOutsideSingapore_OvernightIndexSwaps_Amount_x000D_
Data Type = Bk_Number 19 - 9_x000D_
Bk_Currency = ZAR</t>
        </r>
      </text>
    </comment>
    <comment ref="X34" authorId="0" shapeId="0" xr:uid="{00000000-0006-0000-3600-000087020000}">
      <text>
        <r>
          <rPr>
            <b/>
            <sz val="9"/>
            <color indexed="81"/>
            <rFont val="Tahoma"/>
            <family val="2"/>
          </rPr>
          <t>Metric = I_FX_IR_II_NonFinCustomersOutsideSingapore_OtherSwaps_Amount_x000D_
Data Type = Bk_Number 19 - 9_x000D_
Bk_Currency = ZAR</t>
        </r>
      </text>
    </comment>
    <comment ref="Y34" authorId="0" shapeId="0" xr:uid="{00000000-0006-0000-3600-000088020000}">
      <text>
        <r>
          <rPr>
            <b/>
            <sz val="9"/>
            <color indexed="81"/>
            <rFont val="Tahoma"/>
            <family val="2"/>
          </rPr>
          <t>Metric = I_FX_IR_II_NonFinCustomersOutsideSingapore_OTCOptions_Amount_x000D_
Data Type = Bk_Number 19 - 9_x000D_
Bk_Currency = ZAR</t>
        </r>
      </text>
    </comment>
    <comment ref="B35" authorId="0" shapeId="0" xr:uid="{00000000-0006-0000-3600-000089020000}">
      <text>
        <r>
          <rPr>
            <b/>
            <sz val="9"/>
            <color indexed="81"/>
            <rFont val="Tahoma"/>
            <family val="2"/>
          </rPr>
          <t>Metric = I_FX_IR_II_BanksInSingapore_FowardRateAgree_Amount_x000D_
Data Type = Bk_Number 19 - 9_x000D_
Bk_OtherCurrencies = Others</t>
        </r>
      </text>
    </comment>
    <comment ref="C35" authorId="0" shapeId="0" xr:uid="{00000000-0006-0000-3600-00008A020000}">
      <text>
        <r>
          <rPr>
            <b/>
            <sz val="9"/>
            <color indexed="81"/>
            <rFont val="Tahoma"/>
            <family val="2"/>
          </rPr>
          <t>Metric = I_FX_IR_II_BanksInSingapore_OvernightIndexSwaps_Amount_x000D_
Data Type = Bk_Number 19 - 9_x000D_
Bk_OtherCurrencies = Others</t>
        </r>
      </text>
    </comment>
    <comment ref="D35" authorId="0" shapeId="0" xr:uid="{00000000-0006-0000-3600-00008B020000}">
      <text>
        <r>
          <rPr>
            <b/>
            <sz val="9"/>
            <color indexed="81"/>
            <rFont val="Tahoma"/>
            <family val="2"/>
          </rPr>
          <t>Metric = I_FX_IR_II_BanksInSingapore_OtherSwaps_Amount_x000D_
Data Type = Bk_Number 19 - 9_x000D_
Bk_OtherCurrencies = Others</t>
        </r>
      </text>
    </comment>
    <comment ref="E35" authorId="0" shapeId="0" xr:uid="{00000000-0006-0000-3600-00008C020000}">
      <text>
        <r>
          <rPr>
            <b/>
            <sz val="9"/>
            <color indexed="81"/>
            <rFont val="Tahoma"/>
            <family val="2"/>
          </rPr>
          <t>Metric = I_FX_IR_II_BanksInSingapore_OTCOptions_Amount_x000D_
Data Type = Bk_Number 19 - 9_x000D_
Bk_OtherCurrencies = Others</t>
        </r>
      </text>
    </comment>
    <comment ref="F35" authorId="0" shapeId="0" xr:uid="{00000000-0006-0000-3600-00008D020000}">
      <text>
        <r>
          <rPr>
            <b/>
            <sz val="9"/>
            <color indexed="81"/>
            <rFont val="Tahoma"/>
            <family val="2"/>
          </rPr>
          <t>Metric = I_FX_IR_II_NonBankFinInstitInSingapore_FowardRateAgree_Amount_x000D_
Data Type = Bk_Number 19 - 9_x000D_
Bk_OtherCurrencies = Others</t>
        </r>
      </text>
    </comment>
    <comment ref="G35" authorId="0" shapeId="0" xr:uid="{00000000-0006-0000-3600-00008E020000}">
      <text>
        <r>
          <rPr>
            <b/>
            <sz val="9"/>
            <color indexed="81"/>
            <rFont val="Tahoma"/>
            <family val="2"/>
          </rPr>
          <t>Metric = I_FX_IR_II_NonBankFinInstitInSingapore_OvernightIndexSwaps_Amount_x000D_
Data Type = Bk_Number 19 - 9_x000D_
Bk_OtherCurrencies = Others</t>
        </r>
      </text>
    </comment>
    <comment ref="H35" authorId="0" shapeId="0" xr:uid="{00000000-0006-0000-3600-00008F020000}">
      <text>
        <r>
          <rPr>
            <b/>
            <sz val="9"/>
            <color indexed="81"/>
            <rFont val="Tahoma"/>
            <family val="2"/>
          </rPr>
          <t>Metric = I_FX_IR_II_NonBankFinInstitInSingapore_OtherSwaps_Amount_x000D_
Data Type = Bk_Number 19 - 9_x000D_
Bk_OtherCurrencies = Others</t>
        </r>
      </text>
    </comment>
    <comment ref="I35" authorId="0" shapeId="0" xr:uid="{00000000-0006-0000-3600-000090020000}">
      <text>
        <r>
          <rPr>
            <b/>
            <sz val="9"/>
            <color indexed="81"/>
            <rFont val="Tahoma"/>
            <family val="2"/>
          </rPr>
          <t>Metric = I_FX_IR_II_NonBankFinInstitInSingapore_OTCOptions_Amount_x000D_
Data Type = Bk_Number 19 - 9_x000D_
Bk_OtherCurrencies = Others</t>
        </r>
      </text>
    </comment>
    <comment ref="J35" authorId="0" shapeId="0" xr:uid="{00000000-0006-0000-3600-000091020000}">
      <text>
        <r>
          <rPr>
            <b/>
            <sz val="9"/>
            <color indexed="81"/>
            <rFont val="Tahoma"/>
            <family val="2"/>
          </rPr>
          <t>Metric = I_FX_IR_II_NonFinCustomerInSingapore_FowardRateAgree_Amount_x000D_
Data Type = Bk_Number 19 - 9_x000D_
Bk_OtherCurrencies = Others</t>
        </r>
      </text>
    </comment>
    <comment ref="K35" authorId="0" shapeId="0" xr:uid="{00000000-0006-0000-3600-000092020000}">
      <text>
        <r>
          <rPr>
            <b/>
            <sz val="9"/>
            <color indexed="81"/>
            <rFont val="Tahoma"/>
            <family val="2"/>
          </rPr>
          <t>Metric = I_FX_IR_II_NonFinCustomerInSingapore_OvernightIndexSwaps_Amount_x000D_
Data Type = Bk_Number 19 - 9_x000D_
Bk_OtherCurrencies = Others</t>
        </r>
      </text>
    </comment>
    <comment ref="L35" authorId="0" shapeId="0" xr:uid="{00000000-0006-0000-3600-000093020000}">
      <text>
        <r>
          <rPr>
            <b/>
            <sz val="9"/>
            <color indexed="81"/>
            <rFont val="Tahoma"/>
            <family val="2"/>
          </rPr>
          <t>Metric = I_FX_IR_II_NonFinCustomerInSingapore_OtherSwaps_Amount_x000D_
Data Type = Bk_Number 19 - 9_x000D_
Bk_OtherCurrencies = Others</t>
        </r>
      </text>
    </comment>
    <comment ref="M35" authorId="0" shapeId="0" xr:uid="{00000000-0006-0000-3600-000094020000}">
      <text>
        <r>
          <rPr>
            <b/>
            <sz val="9"/>
            <color indexed="81"/>
            <rFont val="Tahoma"/>
            <family val="2"/>
          </rPr>
          <t>Metric = I_FX_IR_II_NonFinCustomerInSingapore_OTCOptions_Amount_x000D_
Data Type = Bk_Number 19 - 9_x000D_
Bk_OtherCurrencies = Others</t>
        </r>
      </text>
    </comment>
    <comment ref="N35" authorId="0" shapeId="0" xr:uid="{00000000-0006-0000-3600-000095020000}">
      <text>
        <r>
          <rPr>
            <b/>
            <sz val="9"/>
            <color indexed="81"/>
            <rFont val="Tahoma"/>
            <family val="2"/>
          </rPr>
          <t>Metric = I_FX_IR_II_BanksOutsideSingapore_FowardRateAgree_Amount_x000D_
Data Type = Bk_Number 19 - 9_x000D_
Bk_OtherCurrencies = Others</t>
        </r>
      </text>
    </comment>
    <comment ref="O35" authorId="0" shapeId="0" xr:uid="{00000000-0006-0000-3600-000096020000}">
      <text>
        <r>
          <rPr>
            <b/>
            <sz val="9"/>
            <color indexed="81"/>
            <rFont val="Tahoma"/>
            <family val="2"/>
          </rPr>
          <t>Metric = I_FX_IR_II_BanksOutsideSingapore_OvernightIndexSwaps_Amount_x000D_
Data Type = Bk_Number 19 - 9_x000D_
Bk_OtherCurrencies = Others</t>
        </r>
      </text>
    </comment>
    <comment ref="P35" authorId="0" shapeId="0" xr:uid="{00000000-0006-0000-3600-000097020000}">
      <text>
        <r>
          <rPr>
            <b/>
            <sz val="9"/>
            <color indexed="81"/>
            <rFont val="Tahoma"/>
            <family val="2"/>
          </rPr>
          <t>Metric = I_FX_IR_II_BanksOutsideSingapore_OtherSwaps_Amount_x000D_
Data Type = Bk_Number 19 - 9_x000D_
Bk_OtherCurrencies = Others</t>
        </r>
      </text>
    </comment>
    <comment ref="Q35" authorId="0" shapeId="0" xr:uid="{00000000-0006-0000-3600-000098020000}">
      <text>
        <r>
          <rPr>
            <b/>
            <sz val="9"/>
            <color indexed="81"/>
            <rFont val="Tahoma"/>
            <family val="2"/>
          </rPr>
          <t>Metric = I_FX_IR_II_BanksOutsideSingapore_OTCOptions_Amount_x000D_
Data Type = Bk_Number 19 - 9_x000D_
Bk_OtherCurrencies = Others</t>
        </r>
      </text>
    </comment>
    <comment ref="R35" authorId="0" shapeId="0" xr:uid="{00000000-0006-0000-3600-000099020000}">
      <text>
        <r>
          <rPr>
            <b/>
            <sz val="9"/>
            <color indexed="81"/>
            <rFont val="Tahoma"/>
            <family val="2"/>
          </rPr>
          <t>Metric = I_FX_IR_II_NonBankFinInstitOutsideSingapore_FowardRateAgree_Amount_x000D_
Data Type = Bk_Number 19 - 9_x000D_
Bk_OtherCurrencies = Others</t>
        </r>
      </text>
    </comment>
    <comment ref="S35" authorId="0" shapeId="0" xr:uid="{00000000-0006-0000-3600-00009A020000}">
      <text>
        <r>
          <rPr>
            <b/>
            <sz val="9"/>
            <color indexed="81"/>
            <rFont val="Tahoma"/>
            <family val="2"/>
          </rPr>
          <t>Metric = I_FX_IR_II_NonBankFinInstitOutsideSingapore_OvernightIndexSwaps_Amount_x000D_
Data Type = Bk_Number 19 - 9_x000D_
Bk_OtherCurrencies = Others</t>
        </r>
      </text>
    </comment>
    <comment ref="T35" authorId="0" shapeId="0" xr:uid="{00000000-0006-0000-3600-00009B020000}">
      <text>
        <r>
          <rPr>
            <b/>
            <sz val="9"/>
            <color indexed="81"/>
            <rFont val="Tahoma"/>
            <family val="2"/>
          </rPr>
          <t>Metric = I_FX_IR_II_NonBankFinInstitOutsideSingapore_OtherSwaps_Amount_x000D_
Data Type = Bk_Number 19 - 9_x000D_
Bk_OtherCurrencies = Others</t>
        </r>
      </text>
    </comment>
    <comment ref="U35" authorId="0" shapeId="0" xr:uid="{00000000-0006-0000-3600-00009C020000}">
      <text>
        <r>
          <rPr>
            <b/>
            <sz val="9"/>
            <color indexed="81"/>
            <rFont val="Tahoma"/>
            <family val="2"/>
          </rPr>
          <t>Metric = I_FX_IR_II_NonBankFinInstitOutsideSingapore_OTCOptions_Amount_x000D_
Data Type = Bk_Number 19 - 9_x000D_
Bk_OtherCurrencies = Others</t>
        </r>
      </text>
    </comment>
    <comment ref="V35" authorId="0" shapeId="0" xr:uid="{00000000-0006-0000-3600-00009D020000}">
      <text>
        <r>
          <rPr>
            <b/>
            <sz val="9"/>
            <color indexed="81"/>
            <rFont val="Tahoma"/>
            <family val="2"/>
          </rPr>
          <t>Metric = I_FX_IR_II_NonFinCustomersOutsideSingapore_FowardRateAgree_Amount_x000D_
Data Type = Bk_Number 19 - 9_x000D_
Bk_OtherCurrencies = Others</t>
        </r>
      </text>
    </comment>
    <comment ref="W35" authorId="0" shapeId="0" xr:uid="{00000000-0006-0000-3600-00009E020000}">
      <text>
        <r>
          <rPr>
            <b/>
            <sz val="9"/>
            <color indexed="81"/>
            <rFont val="Tahoma"/>
            <family val="2"/>
          </rPr>
          <t>Metric = I_FX_IR_II_NonFinCustomersOutsideSingapore_OvernightIndexSwaps_Amount_x000D_
Data Type = Bk_Number 19 - 9_x000D_
Bk_OtherCurrencies = Others</t>
        </r>
      </text>
    </comment>
    <comment ref="X35" authorId="0" shapeId="0" xr:uid="{00000000-0006-0000-3600-00009F020000}">
      <text>
        <r>
          <rPr>
            <b/>
            <sz val="9"/>
            <color indexed="81"/>
            <rFont val="Tahoma"/>
            <family val="2"/>
          </rPr>
          <t>Metric = I_FX_IR_II_NonFinCustomersOutsideSingapore_OtherSwaps_Amount_x000D_
Data Type = Bk_Number 19 - 9_x000D_
Bk_OtherCurrencies = Others</t>
        </r>
      </text>
    </comment>
    <comment ref="Y35" authorId="0" shapeId="0" xr:uid="{00000000-0006-0000-3600-0000A0020000}">
      <text>
        <r>
          <rPr>
            <b/>
            <sz val="9"/>
            <color indexed="81"/>
            <rFont val="Tahoma"/>
            <family val="2"/>
          </rPr>
          <t>Metric = I_FX_IR_II_NonFinCustomersOutsideSingapore_OTCOptions_Amount_x000D_
Data Type = Bk_Number 19 - 9_x000D_
Bk_OtherCurrencies = Others</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Garbhan Malone</author>
    <author>Igor Mitrovic</author>
  </authors>
  <commentList>
    <comment ref="C8" authorId="0" shapeId="0" xr:uid="{00000000-0006-0000-3700-000001000000}">
      <text>
        <r>
          <rPr>
            <b/>
            <sz val="9"/>
            <color indexed="81"/>
            <rFont val="Tahoma"/>
            <family val="2"/>
          </rPr>
          <t>Metric = J_1_RelevantBusinessFunctions_Amount_x000D_
Data Type = Bk_Text(4000)_x000D_
Bk_Operationallosses = BusinessActivity_CorporateFinance</t>
        </r>
      </text>
    </comment>
    <comment ref="C9" authorId="0" shapeId="0" xr:uid="{00000000-0006-0000-3700-000002000000}">
      <text>
        <r>
          <rPr>
            <b/>
            <sz val="9"/>
            <color indexed="81"/>
            <rFont val="Tahoma"/>
            <family val="2"/>
          </rPr>
          <t>Metric = J_1_RelevantBusinessFunctions_Amount_x000D_
Data Type = Bk_Text(4000)
Bk_Operationallosses = BusinessActivity_TradingSales</t>
        </r>
      </text>
    </comment>
    <comment ref="C10" authorId="0" shapeId="0" xr:uid="{00000000-0006-0000-3700-000003000000}">
      <text>
        <r>
          <rPr>
            <b/>
            <sz val="9"/>
            <color indexed="81"/>
            <rFont val="Tahoma"/>
            <family val="2"/>
          </rPr>
          <t>Metric = J_1_RelevantBusinessFunctions_Amount_x000D_
Data Type = Bk_Text(4000)_x000D_
Bk_Operationallosses = BusinessActivity_AssetManagement</t>
        </r>
      </text>
    </comment>
    <comment ref="C11" authorId="0" shapeId="0" xr:uid="{00000000-0006-0000-3700-000004000000}">
      <text>
        <r>
          <rPr>
            <b/>
            <sz val="9"/>
            <color indexed="81"/>
            <rFont val="Tahoma"/>
            <family val="2"/>
          </rPr>
          <t>Metric = J_1_RelevantBusinessFunctions_Amount_x000D_
Data Type = Bk_Text(4000)_x000D_
Bk_Operationallosses = BusinessActivity_PrivateBanking</t>
        </r>
      </text>
    </comment>
    <comment ref="C12" authorId="0" shapeId="0" xr:uid="{00000000-0006-0000-3700-000005000000}">
      <text>
        <r>
          <rPr>
            <b/>
            <sz val="9"/>
            <color indexed="81"/>
            <rFont val="Tahoma"/>
            <family val="2"/>
          </rPr>
          <t>Metric = J_1_RelevantBusinessFunctions_Amount_x000D_
Data Type = Bk_Text(4000)_x000D_
Bk_Operationallosses = BusinessActivity_RetailBanking</t>
        </r>
      </text>
    </comment>
    <comment ref="C13" authorId="0" shapeId="0" xr:uid="{00000000-0006-0000-3700-000006000000}">
      <text>
        <r>
          <rPr>
            <b/>
            <sz val="9"/>
            <color indexed="81"/>
            <rFont val="Tahoma"/>
            <family val="2"/>
          </rPr>
          <t>Metric = J_1_RelevantBusinessFunctions_Amount_x000D_
Data Type = Bk_Text(4000)_x000D_
Bk_Operationallosses = BusinessActivity_CommercialBanking</t>
        </r>
      </text>
    </comment>
    <comment ref="C14" authorId="0" shapeId="0" xr:uid="{00000000-0006-0000-3700-000007000000}">
      <text>
        <r>
          <rPr>
            <b/>
            <sz val="9"/>
            <color indexed="81"/>
            <rFont val="Tahoma"/>
            <family val="2"/>
          </rPr>
          <t>Metric = J_1_RelevantBusinessFunctions_Amount_x000D_
Data Type = Bk_Text(4000)_x000D_
Bk_Operationallosses = BusinessActivity_Others</t>
        </r>
      </text>
    </comment>
    <comment ref="C17" authorId="1" shapeId="0" xr:uid="{00000000-0006-0000-3700-000008000000}">
      <text>
        <r>
          <rPr>
            <b/>
            <sz val="9"/>
            <color indexed="81"/>
            <rFont val="Tahoma"/>
            <family val="2"/>
          </rPr>
          <t>Metric = J_1_Treshold_Amount
Data Type = Bk_Number 19 - 9
Bk_Operationallosses = TotalOperationalLosses_Threshold</t>
        </r>
      </text>
    </comment>
    <comment ref="C19" authorId="0" shapeId="0" xr:uid="{00000000-0006-0000-3700-000009000000}">
      <text>
        <r>
          <rPr>
            <b/>
            <sz val="9"/>
            <color indexed="81"/>
            <rFont val="Tahoma"/>
            <family val="2"/>
          </rPr>
          <t>Metric = J_1_OperLosses_Amount_x000D_
Data Type = Bk_Number 19 - 9_x000D_
Bk_Operationallosses = TotalOccurred_CorporateFinance</t>
        </r>
      </text>
    </comment>
    <comment ref="D19" authorId="0" shapeId="0" xr:uid="{00000000-0006-0000-3700-00000A000000}">
      <text>
        <r>
          <rPr>
            <b/>
            <sz val="9"/>
            <color indexed="81"/>
            <rFont val="Tahoma"/>
            <family val="2"/>
          </rPr>
          <t>Metric = J_1_NumberIncidents_Amount_x000D_
Data Type = Bk_Number 19 - 9_x000D_
Bk_Operationallosses = TotalOccurred_CorporateFinance</t>
        </r>
      </text>
    </comment>
    <comment ref="C20" authorId="0" shapeId="0" xr:uid="{00000000-0006-0000-3700-00000B000000}">
      <text>
        <r>
          <rPr>
            <b/>
            <sz val="9"/>
            <color indexed="81"/>
            <rFont val="Tahoma"/>
            <family val="2"/>
          </rPr>
          <t>Metric = J_1_OperLosses_Amount_x000D_
Data Type = Bk_Number 19 - 9_x000D_
Bk_Operationallosses = TotalOccurred_TradingSales</t>
        </r>
      </text>
    </comment>
    <comment ref="D20" authorId="0" shapeId="0" xr:uid="{00000000-0006-0000-3700-00000C000000}">
      <text>
        <r>
          <rPr>
            <b/>
            <sz val="9"/>
            <color indexed="81"/>
            <rFont val="Tahoma"/>
            <family val="2"/>
          </rPr>
          <t>Metric = J_1_NumberIncidents_Amount_x000D_
Data Type = Bk_Number 19 - 9_x000D_
Bk_Operationallosses = TotalOccurred_TradingSales</t>
        </r>
      </text>
    </comment>
    <comment ref="C21" authorId="0" shapeId="0" xr:uid="{00000000-0006-0000-3700-00000D000000}">
      <text>
        <r>
          <rPr>
            <b/>
            <sz val="9"/>
            <color indexed="81"/>
            <rFont val="Tahoma"/>
            <family val="2"/>
          </rPr>
          <t>Metric = J_1_OperLosses_Amount_x000D_
Data Type = Bk_Number 19 - 9_x000D_
Bk_Operationallosses = TotalOccurred_AssetManagement</t>
        </r>
      </text>
    </comment>
    <comment ref="D21" authorId="0" shapeId="0" xr:uid="{00000000-0006-0000-3700-00000E000000}">
      <text>
        <r>
          <rPr>
            <b/>
            <sz val="9"/>
            <color indexed="81"/>
            <rFont val="Tahoma"/>
            <family val="2"/>
          </rPr>
          <t>Metric = J_1_NumberIncidents_Amount_x000D_
Data Type = Bk_Number 19 - 9_x000D_
Bk_Operationallosses = TotalOccurred_AssetManagement</t>
        </r>
      </text>
    </comment>
    <comment ref="C22" authorId="0" shapeId="0" xr:uid="{00000000-0006-0000-3700-00000F000000}">
      <text>
        <r>
          <rPr>
            <b/>
            <sz val="9"/>
            <color indexed="81"/>
            <rFont val="Tahoma"/>
            <family val="2"/>
          </rPr>
          <t>Metric = J_1_OperLosses_Amount_x000D_
Data Type = Bk_Number 19 - 9_x000D_
Bk_Operationallosses = TotalOccurred_PrivateBanking</t>
        </r>
      </text>
    </comment>
    <comment ref="D22" authorId="0" shapeId="0" xr:uid="{00000000-0006-0000-3700-000010000000}">
      <text>
        <r>
          <rPr>
            <b/>
            <sz val="9"/>
            <color indexed="81"/>
            <rFont val="Tahoma"/>
            <family val="2"/>
          </rPr>
          <t>Metric = J_1_NumberIncidents_Amount_x000D_
Data Type = Bk_Number 19 - 9_x000D_
Bk_Operationallosses = TotalOccurred_PrivateBanking</t>
        </r>
      </text>
    </comment>
    <comment ref="C23" authorId="0" shapeId="0" xr:uid="{00000000-0006-0000-3700-000011000000}">
      <text>
        <r>
          <rPr>
            <b/>
            <sz val="9"/>
            <color indexed="81"/>
            <rFont val="Tahoma"/>
            <family val="2"/>
          </rPr>
          <t>Metric = J_1_OperLosses_Amount_x000D_
Data Type = Bk_Number 19 - 9_x000D_
Bk_Operationallosses = TotalOccurred_RetailBanking</t>
        </r>
      </text>
    </comment>
    <comment ref="D23" authorId="0" shapeId="0" xr:uid="{00000000-0006-0000-3700-000012000000}">
      <text>
        <r>
          <rPr>
            <b/>
            <sz val="9"/>
            <color indexed="81"/>
            <rFont val="Tahoma"/>
            <family val="2"/>
          </rPr>
          <t>Metric = J_1_NumberIncidents_Amount_x000D_
Data Type = Bk_Number 19 - 9_x000D_
Bk_Operationallosses = TotalOccurred_RetailBanking</t>
        </r>
      </text>
    </comment>
    <comment ref="C24" authorId="0" shapeId="0" xr:uid="{00000000-0006-0000-3700-000013000000}">
      <text>
        <r>
          <rPr>
            <b/>
            <sz val="9"/>
            <color indexed="81"/>
            <rFont val="Tahoma"/>
            <family val="2"/>
          </rPr>
          <t>Metric = J_1_OperLosses_Amount_x000D_
Data Type = Bk_Number 19 - 9_x000D_
Bk_Operationallosses = TotalOccurred_CommercialBanking</t>
        </r>
      </text>
    </comment>
    <comment ref="D24" authorId="0" shapeId="0" xr:uid="{00000000-0006-0000-3700-000014000000}">
      <text>
        <r>
          <rPr>
            <b/>
            <sz val="9"/>
            <color indexed="81"/>
            <rFont val="Tahoma"/>
            <family val="2"/>
          </rPr>
          <t>Metric = J_1_NumberIncidents_Amount_x000D_
Data Type = Bk_Number 19 - 9_x000D_
Bk_Operationallosses = TotalOccurred_CommercialBanking</t>
        </r>
      </text>
    </comment>
    <comment ref="C25" authorId="0" shapeId="0" xr:uid="{00000000-0006-0000-3700-000015000000}">
      <text>
        <r>
          <rPr>
            <b/>
            <sz val="9"/>
            <color indexed="81"/>
            <rFont val="Tahoma"/>
            <family val="2"/>
          </rPr>
          <t>Metric = J_1_OperLosses_Amount_x000D_
Data Type = Bk_Number 19 - 9_x000D_
Bk_Operationallosses = TotalOccurred_Others</t>
        </r>
      </text>
    </comment>
    <comment ref="D25" authorId="0" shapeId="0" xr:uid="{00000000-0006-0000-3700-000016000000}">
      <text>
        <r>
          <rPr>
            <b/>
            <sz val="9"/>
            <color indexed="81"/>
            <rFont val="Tahoma"/>
            <family val="2"/>
          </rPr>
          <t>Metric = J_1_NumberIncidents_Amount_x000D_
Data Type = Bk_Number 19 - 9_x000D_
Bk_Operationallosses = TotalOccurred_Others</t>
        </r>
      </text>
    </comment>
    <comment ref="C28" authorId="0" shapeId="0" xr:uid="{00000000-0006-0000-3700-000017000000}">
      <text>
        <r>
          <rPr>
            <b/>
            <sz val="9"/>
            <color indexed="81"/>
            <rFont val="Tahoma"/>
            <family val="2"/>
          </rPr>
          <t>Metric = J_1_NumberComplaints_Amount_x000D_
Data Type = Bk_Number 19 - 9_x000D_
Bk_Operationallosses = CustomerComplaints_CorporateFinance</t>
        </r>
      </text>
    </comment>
    <comment ref="D28" authorId="0" shapeId="0" xr:uid="{00000000-0006-0000-3700-000018000000}">
      <text>
        <r>
          <rPr>
            <b/>
            <sz val="9"/>
            <color indexed="81"/>
            <rFont val="Tahoma"/>
            <family val="2"/>
          </rPr>
          <t>Metric = J_1_NumberComplaintsWhichSustained_Amount_x000D_
Data Type = Bk_Number 19 - 9_x000D_
Bk_Operationallosses = CustomerComplaints_CorporateFinance</t>
        </r>
      </text>
    </comment>
    <comment ref="C29" authorId="0" shapeId="0" xr:uid="{00000000-0006-0000-3700-000019000000}">
      <text>
        <r>
          <rPr>
            <b/>
            <sz val="9"/>
            <color indexed="81"/>
            <rFont val="Tahoma"/>
            <family val="2"/>
          </rPr>
          <t>Metric = J_1_NumberComplaints_Amount_x000D_
Data Type = Bk_Number 19 - 9_x000D_
Bk_Operationallosses = CustomerComplaints_TradingSales</t>
        </r>
      </text>
    </comment>
    <comment ref="D29" authorId="0" shapeId="0" xr:uid="{00000000-0006-0000-3700-00001A000000}">
      <text>
        <r>
          <rPr>
            <b/>
            <sz val="9"/>
            <color indexed="81"/>
            <rFont val="Tahoma"/>
            <family val="2"/>
          </rPr>
          <t>Metric = J_1_NumberComplaintsWhichSustained_Amount_x000D_
Data Type = Bk_Number 19 - 9_x000D_
Bk_Operationallosses = CustomerComplaints_TradingSales</t>
        </r>
      </text>
    </comment>
    <comment ref="C30" authorId="0" shapeId="0" xr:uid="{00000000-0006-0000-3700-00001B000000}">
      <text>
        <r>
          <rPr>
            <b/>
            <sz val="9"/>
            <color indexed="81"/>
            <rFont val="Tahoma"/>
            <family val="2"/>
          </rPr>
          <t>Metric = J_1_NumberComplaints_Amount_x000D_
Data Type = Bk_Number 19 - 9_x000D_
Bk_Operationallosses = CustomerComplaints_AssetManagement</t>
        </r>
      </text>
    </comment>
    <comment ref="D30" authorId="0" shapeId="0" xr:uid="{00000000-0006-0000-3700-00001C000000}">
      <text>
        <r>
          <rPr>
            <b/>
            <sz val="9"/>
            <color indexed="81"/>
            <rFont val="Tahoma"/>
            <family val="2"/>
          </rPr>
          <t>Metric = J_1_NumberComplaintsWhichSustained_Amount_x000D_
Data Type = Bk_Number 19 - 9_x000D_
Bk_Operationallosses = CustomerComplaints_AssetManagement</t>
        </r>
      </text>
    </comment>
    <comment ref="C31" authorId="0" shapeId="0" xr:uid="{00000000-0006-0000-3700-00001D000000}">
      <text>
        <r>
          <rPr>
            <b/>
            <sz val="9"/>
            <color indexed="81"/>
            <rFont val="Tahoma"/>
            <family val="2"/>
          </rPr>
          <t>Metric = J_1_NumberComplaints_Amount_x000D_
Data Type = Bk_Number 19 - 9_x000D_
Bk_Operationallosses = CustomerComplaints_PrivateBanking</t>
        </r>
      </text>
    </comment>
    <comment ref="D31" authorId="0" shapeId="0" xr:uid="{00000000-0006-0000-3700-00001E000000}">
      <text>
        <r>
          <rPr>
            <b/>
            <sz val="9"/>
            <color indexed="81"/>
            <rFont val="Tahoma"/>
            <family val="2"/>
          </rPr>
          <t>Metric = J_1_NumberComplaintsWhichSustained_Amount_x000D_
Data Type = Bk_Number 19 - 9_x000D_
Bk_Operationallosses = CustomerComplaints_PrivateBanking</t>
        </r>
      </text>
    </comment>
    <comment ref="C32" authorId="0" shapeId="0" xr:uid="{00000000-0006-0000-3700-00001F000000}">
      <text>
        <r>
          <rPr>
            <b/>
            <sz val="9"/>
            <color indexed="81"/>
            <rFont val="Tahoma"/>
            <family val="2"/>
          </rPr>
          <t>Metric = J_1_NumberComplaints_Amount_x000D_
Data Type = Bk_Number 19 - 9_x000D_
Bk_Operationallosses = CustomerComplaints_RetailBanking</t>
        </r>
      </text>
    </comment>
    <comment ref="D32" authorId="0" shapeId="0" xr:uid="{00000000-0006-0000-3700-000020000000}">
      <text>
        <r>
          <rPr>
            <b/>
            <sz val="9"/>
            <color indexed="81"/>
            <rFont val="Tahoma"/>
            <family val="2"/>
          </rPr>
          <t>Metric = J_1_NumberComplaintsWhichSustained_Amount_x000D_
Data Type = Bk_Number 19 - 9_x000D_
Bk_Operationallosses = CustomerComplaints_RetailBanking</t>
        </r>
      </text>
    </comment>
    <comment ref="C33" authorId="0" shapeId="0" xr:uid="{00000000-0006-0000-3700-000021000000}">
      <text>
        <r>
          <rPr>
            <b/>
            <sz val="9"/>
            <color indexed="81"/>
            <rFont val="Tahoma"/>
            <family val="2"/>
          </rPr>
          <t>Metric = J_1_NumberComplaints_Amount_x000D_
Data Type = Bk_Number 19 - 9_x000D_
Bk_Operationallosses = CustomerComplaints_CommercialBanking</t>
        </r>
      </text>
    </comment>
    <comment ref="D33" authorId="0" shapeId="0" xr:uid="{00000000-0006-0000-3700-000022000000}">
      <text>
        <r>
          <rPr>
            <b/>
            <sz val="9"/>
            <color indexed="81"/>
            <rFont val="Tahoma"/>
            <family val="2"/>
          </rPr>
          <t>Metric = J_1_NumberComplaintsWhichSustained_Amount_x000D_
Data Type = Bk_Number 19 - 9_x000D_
Bk_Operationallosses = CustomerComplaints_CommercialBanking</t>
        </r>
      </text>
    </comment>
    <comment ref="C34" authorId="0" shapeId="0" xr:uid="{00000000-0006-0000-3700-000023000000}">
      <text>
        <r>
          <rPr>
            <b/>
            <sz val="9"/>
            <color indexed="81"/>
            <rFont val="Tahoma"/>
            <family val="2"/>
          </rPr>
          <t>Metric = J_1_NumberComplaints_Amount_x000D_
Data Type = Bk_Number 19 - 9_x000D_
Bk_Operationallosses = CustomerComplaints_Others</t>
        </r>
      </text>
    </comment>
    <comment ref="D34" authorId="0" shapeId="0" xr:uid="{00000000-0006-0000-3700-000024000000}">
      <text>
        <r>
          <rPr>
            <b/>
            <sz val="9"/>
            <color indexed="81"/>
            <rFont val="Tahoma"/>
            <family val="2"/>
          </rPr>
          <t>Metric = J_1_NumberComplaintsWhichSustained_Amount_x000D_
Data Type = Bk_Number 19 - 9_x000D_
Bk_Operationallosses = CustomerComplaints_Others</t>
        </r>
      </text>
    </comment>
    <comment ref="C38" authorId="0" shapeId="0" xr:uid="{00000000-0006-0000-3700-000025000000}">
      <text>
        <r>
          <rPr>
            <b/>
            <sz val="9"/>
            <color indexed="81"/>
            <rFont val="Tahoma"/>
            <family val="2"/>
          </rPr>
          <t>Metric = J_1_NumberCases_Amount_x000D_
Data Type = Bk_Number 19 - 9_x000D_
Bk_Operationallosses = LitigationCases_CorporateFinance</t>
        </r>
      </text>
    </comment>
    <comment ref="D38" authorId="0" shapeId="0" xr:uid="{00000000-0006-0000-3700-000026000000}">
      <text>
        <r>
          <rPr>
            <b/>
            <sz val="9"/>
            <color indexed="81"/>
            <rFont val="Tahoma"/>
            <family val="2"/>
          </rPr>
          <t>Metric = J_1_AmountClaims_Amount_x000D_
Data Type = Bk_Number 19 - 9_x000D_
Bk_Operationallosses = LitigationCases_CorporateFinance</t>
        </r>
      </text>
    </comment>
    <comment ref="E38" authorId="0" shapeId="0" xr:uid="{00000000-0006-0000-3700-000027000000}">
      <text>
        <r>
          <rPr>
            <b/>
            <sz val="9"/>
            <color indexed="81"/>
            <rFont val="Tahoma"/>
            <family val="2"/>
          </rPr>
          <t>Metric = J_1_Provisions_Amount_x000D_
Data Type = Bk_Number 19 - 9_x000D_
Bk_Operationallosses = LitigationCases_CorporateFinance</t>
        </r>
      </text>
    </comment>
    <comment ref="C39" authorId="0" shapeId="0" xr:uid="{00000000-0006-0000-3700-000028000000}">
      <text>
        <r>
          <rPr>
            <b/>
            <sz val="9"/>
            <color indexed="81"/>
            <rFont val="Tahoma"/>
            <family val="2"/>
          </rPr>
          <t>Metric = J_1_NumberCases_Amount_x000D_
Data Type = Bk_Number 19 - 9_x000D_
Bk_Operationallosses = LitigationCases_TradingSales</t>
        </r>
      </text>
    </comment>
    <comment ref="D39" authorId="0" shapeId="0" xr:uid="{00000000-0006-0000-3700-000029000000}">
      <text>
        <r>
          <rPr>
            <b/>
            <sz val="9"/>
            <color indexed="81"/>
            <rFont val="Tahoma"/>
            <family val="2"/>
          </rPr>
          <t>Metric = J_1_AmountClaims_Amount_x000D_
Data Type = Bk_Number 19 - 9_x000D_
Bk_Operationallosses = LitigationCases_TradingSales</t>
        </r>
      </text>
    </comment>
    <comment ref="E39" authorId="0" shapeId="0" xr:uid="{00000000-0006-0000-3700-00002A000000}">
      <text>
        <r>
          <rPr>
            <b/>
            <sz val="9"/>
            <color indexed="81"/>
            <rFont val="Tahoma"/>
            <family val="2"/>
          </rPr>
          <t>Metric = J_1_Provisions_Amount_x000D_
Data Type = Bk_Number 19 - 9_x000D_
Bk_Operationallosses = LitigationCases_TradingSales</t>
        </r>
      </text>
    </comment>
    <comment ref="C40" authorId="0" shapeId="0" xr:uid="{00000000-0006-0000-3700-00002B000000}">
      <text>
        <r>
          <rPr>
            <b/>
            <sz val="9"/>
            <color indexed="81"/>
            <rFont val="Tahoma"/>
            <family val="2"/>
          </rPr>
          <t>Metric = J_1_NumberCases_Amount_x000D_
Data Type = Bk_Number 19 - 9_x000D_
Bk_Operationallosses = LitigationCases_AssetManagement</t>
        </r>
      </text>
    </comment>
    <comment ref="D40" authorId="0" shapeId="0" xr:uid="{00000000-0006-0000-3700-00002C000000}">
      <text>
        <r>
          <rPr>
            <b/>
            <sz val="9"/>
            <color indexed="81"/>
            <rFont val="Tahoma"/>
            <family val="2"/>
          </rPr>
          <t>Metric = J_1_AmountClaims_Amount_x000D_
Data Type = Bk_Number 19 - 9_x000D_
Bk_Operationallosses = LitigationCases_AssetManagement</t>
        </r>
      </text>
    </comment>
    <comment ref="E40" authorId="0" shapeId="0" xr:uid="{00000000-0006-0000-3700-00002D000000}">
      <text>
        <r>
          <rPr>
            <b/>
            <sz val="9"/>
            <color indexed="81"/>
            <rFont val="Tahoma"/>
            <family val="2"/>
          </rPr>
          <t>Metric = J_1_Provisions_Amount_x000D_
Data Type = Bk_Number 19 - 9_x000D_
Bk_Operationallosses = LitigationCases_AssetManagement</t>
        </r>
      </text>
    </comment>
    <comment ref="C41" authorId="0" shapeId="0" xr:uid="{00000000-0006-0000-3700-00002E000000}">
      <text>
        <r>
          <rPr>
            <b/>
            <sz val="9"/>
            <color indexed="81"/>
            <rFont val="Tahoma"/>
            <family val="2"/>
          </rPr>
          <t>Metric = J_1_NumberCases_Amount_x000D_
Data Type = Bk_Number 19 - 9_x000D_
Bk_Operationallosses = LitigationCases_PrivateBanking</t>
        </r>
      </text>
    </comment>
    <comment ref="D41" authorId="0" shapeId="0" xr:uid="{00000000-0006-0000-3700-00002F000000}">
      <text>
        <r>
          <rPr>
            <b/>
            <sz val="9"/>
            <color indexed="81"/>
            <rFont val="Tahoma"/>
            <family val="2"/>
          </rPr>
          <t>Metric = J_1_AmountClaims_Amount_x000D_
Data Type = Bk_Number 19 - 9_x000D_
Bk_Operationallosses = LitigationCases_PrivateBanking</t>
        </r>
      </text>
    </comment>
    <comment ref="E41" authorId="0" shapeId="0" xr:uid="{00000000-0006-0000-3700-000030000000}">
      <text>
        <r>
          <rPr>
            <b/>
            <sz val="9"/>
            <color indexed="81"/>
            <rFont val="Tahoma"/>
            <family val="2"/>
          </rPr>
          <t>Metric = J_1_Provisions_Amount_x000D_
Data Type = Bk_Number 19 - 9_x000D_
Bk_Operationallosses = LitigationCases_PrivateBanking</t>
        </r>
      </text>
    </comment>
    <comment ref="C42" authorId="0" shapeId="0" xr:uid="{00000000-0006-0000-3700-000031000000}">
      <text>
        <r>
          <rPr>
            <b/>
            <sz val="9"/>
            <color indexed="81"/>
            <rFont val="Tahoma"/>
            <family val="2"/>
          </rPr>
          <t>Metric = J_1_NumberCases_Amount_x000D_
Data Type = Bk_Number 19 - 9_x000D_
Bk_Operationallosses = LitigationCases_RetailBanking</t>
        </r>
      </text>
    </comment>
    <comment ref="D42" authorId="0" shapeId="0" xr:uid="{00000000-0006-0000-3700-000032000000}">
      <text>
        <r>
          <rPr>
            <b/>
            <sz val="9"/>
            <color indexed="81"/>
            <rFont val="Tahoma"/>
            <family val="2"/>
          </rPr>
          <t>Metric = J_1_AmountClaims_Amount_x000D_
Data Type = Bk_Number 19 - 9_x000D_
Bk_Operationallosses = LitigationCases_RetailBanking</t>
        </r>
      </text>
    </comment>
    <comment ref="E42" authorId="0" shapeId="0" xr:uid="{00000000-0006-0000-3700-000033000000}">
      <text>
        <r>
          <rPr>
            <b/>
            <sz val="9"/>
            <color indexed="81"/>
            <rFont val="Tahoma"/>
            <family val="2"/>
          </rPr>
          <t>Metric = J_1_Provisions_Amount_x000D_
Data Type = Bk_Number 19 - 9_x000D_
Bk_Operationallosses = LitigationCases_RetailBanking</t>
        </r>
      </text>
    </comment>
    <comment ref="C43" authorId="0" shapeId="0" xr:uid="{00000000-0006-0000-3700-000034000000}">
      <text>
        <r>
          <rPr>
            <b/>
            <sz val="9"/>
            <color indexed="81"/>
            <rFont val="Tahoma"/>
            <family val="2"/>
          </rPr>
          <t>Metric = J_1_NumberCases_Amount_x000D_
Data Type = Bk_Number 19 - 9_x000D_
Bk_Operationallosses = LitigationCases_CommercialBanking</t>
        </r>
      </text>
    </comment>
    <comment ref="D43" authorId="0" shapeId="0" xr:uid="{00000000-0006-0000-3700-000035000000}">
      <text>
        <r>
          <rPr>
            <b/>
            <sz val="9"/>
            <color indexed="81"/>
            <rFont val="Tahoma"/>
            <family val="2"/>
          </rPr>
          <t>Metric = J_1_AmountClaims_Amount_x000D_
Data Type = Bk_Number 19 - 9_x000D_
Bk_Operationallosses = LitigationCases_CommercialBanking</t>
        </r>
      </text>
    </comment>
    <comment ref="E43" authorId="0" shapeId="0" xr:uid="{00000000-0006-0000-3700-000036000000}">
      <text>
        <r>
          <rPr>
            <b/>
            <sz val="9"/>
            <color indexed="81"/>
            <rFont val="Tahoma"/>
            <family val="2"/>
          </rPr>
          <t>Metric = J_1_Provisions_Amount_x000D_
Data Type = Bk_Number 19 - 9_x000D_
Bk_Operationallosses = LitigationCases_CommercialBanking</t>
        </r>
      </text>
    </comment>
    <comment ref="C44" authorId="0" shapeId="0" xr:uid="{00000000-0006-0000-3700-000037000000}">
      <text>
        <r>
          <rPr>
            <b/>
            <sz val="9"/>
            <color indexed="81"/>
            <rFont val="Tahoma"/>
            <family val="2"/>
          </rPr>
          <t>Metric = J_1_NumberCases_Amount_x000D_
Data Type = Bk_Number 19 - 9_x000D_
Bk_Operationallosses = LitigationCases_Others</t>
        </r>
      </text>
    </comment>
    <comment ref="D44" authorId="0" shapeId="0" xr:uid="{00000000-0006-0000-3700-000038000000}">
      <text>
        <r>
          <rPr>
            <b/>
            <sz val="9"/>
            <color indexed="81"/>
            <rFont val="Tahoma"/>
            <family val="2"/>
          </rPr>
          <t>Metric = J_1_AmountClaims_Amount_x000D_
Data Type = Bk_Number 19 - 9_x000D_
Bk_Operationallosses = LitigationCases_Others</t>
        </r>
      </text>
    </comment>
    <comment ref="E44" authorId="0" shapeId="0" xr:uid="{00000000-0006-0000-3700-000039000000}">
      <text>
        <r>
          <rPr>
            <b/>
            <sz val="9"/>
            <color indexed="81"/>
            <rFont val="Tahoma"/>
            <family val="2"/>
          </rPr>
          <t>Metric = J_1_Provisions_Amount_x000D_
Data Type = Bk_Number 19 - 9_x000D_
Bk_Operationallosses = LitigationCases_Others</t>
        </r>
      </text>
    </comment>
    <comment ref="C47" authorId="0" shapeId="0" xr:uid="{00000000-0006-0000-3700-00003A000000}">
      <text>
        <r>
          <rPr>
            <b/>
            <sz val="9"/>
            <color indexed="81"/>
            <rFont val="Tahoma"/>
            <family val="2"/>
          </rPr>
          <t>Metric = J_1_NumberReviews_Amount_x000D_
Data Type = Bk_Number 19 - 9_x000D_
Bk_Operationallosses = CreditReviews_TotalCreditReviewsPerformedReporingPeriod</t>
        </r>
      </text>
    </comment>
    <comment ref="C48" authorId="0" shapeId="0" xr:uid="{00000000-0006-0000-3700-00003B000000}">
      <text>
        <r>
          <rPr>
            <b/>
            <sz val="9"/>
            <color indexed="81"/>
            <rFont val="Tahoma"/>
            <family val="2"/>
          </rPr>
          <t>Metric = J_1_NumberReviews_Amount_x000D_
Data Type = Bk_Number 19 - 9_x000D_
Bk_Operationallosses = CreditReviews_OverdueCreditReviews</t>
        </r>
      </text>
    </comment>
    <comment ref="C52" authorId="0" shapeId="0" xr:uid="{00000000-0006-0000-3700-00003C000000}">
      <text>
        <r>
          <rPr>
            <b/>
            <sz val="9"/>
            <color indexed="81"/>
            <rFont val="Tahoma"/>
            <family val="2"/>
          </rPr>
          <t>Metric = J_1_FairValue_Amount_x000D_
Data Type = Bk_Number 19 - 9_x000D_
Bk_Operationallosses = CollateralBorrowingLendingSecurities_CollateralPledged</t>
        </r>
      </text>
    </comment>
    <comment ref="C53" authorId="0" shapeId="0" xr:uid="{00000000-0006-0000-3700-00003D000000}">
      <text>
        <r>
          <rPr>
            <b/>
            <sz val="9"/>
            <color indexed="81"/>
            <rFont val="Tahoma"/>
            <family val="2"/>
          </rPr>
          <t>Metric = J_1_FairValue_Amount_x000D_
Data Type = Bk_Number 19 - 9_x000D_
Bk_Operationallosses = CollateralBorrowingLendingSecurities_CollateralHeld</t>
        </r>
      </text>
    </comment>
    <comment ref="C54" authorId="0" shapeId="0" xr:uid="{00000000-0006-0000-3700-00003E000000}">
      <text>
        <r>
          <rPr>
            <b/>
            <sz val="9"/>
            <color indexed="81"/>
            <rFont val="Tahoma"/>
            <family val="2"/>
          </rPr>
          <t>Metric = J_1_FairValue_Amount_x000D_
Data Type = Bk_Number 19 - 9_x000D_
Bk_Operationallosses = SecuritiesLentSecuritiesBorrowed_SecuritiesBorrowed</t>
        </r>
      </text>
    </comment>
    <comment ref="C55" authorId="0" shapeId="0" xr:uid="{00000000-0006-0000-3700-00003F000000}">
      <text>
        <r>
          <rPr>
            <b/>
            <sz val="9"/>
            <color indexed="81"/>
            <rFont val="Tahoma"/>
            <family val="2"/>
          </rPr>
          <t>Metric = J_1_FairValue_Amount_x000D_
Data Type = Bk_Number 19 - 9_x000D_
Bk_Operationallosses = SecuritiesLentSecuritiesBorrowed_SecuritiesLent</t>
        </r>
      </text>
    </comment>
    <comment ref="C59" authorId="0" shapeId="0" xr:uid="{00000000-0006-0000-3700-000040000000}">
      <text>
        <r>
          <rPr>
            <b/>
            <sz val="9"/>
            <color indexed="81"/>
            <rFont val="Tahoma"/>
            <family val="2"/>
          </rPr>
          <t>Metric = J_1_OutstandingAmount_Amount_x000D_
Data Type = Bk_Number 19 - 9_x000D_
Bk_Operationallosses = ForeclosedAssets_DebtSecurities</t>
        </r>
      </text>
    </comment>
    <comment ref="C60" authorId="0" shapeId="0" xr:uid="{00000000-0006-0000-3700-000041000000}">
      <text>
        <r>
          <rPr>
            <b/>
            <sz val="9"/>
            <color indexed="81"/>
            <rFont val="Tahoma"/>
            <family val="2"/>
          </rPr>
          <t>Metric = J_1_OutstandingAmount_Amount_x000D_
Data Type = Bk_Number 19 - 9_x000D_
Bk_Operationallosses = ForeclosedAssets_EquityInvestments</t>
        </r>
      </text>
    </comment>
    <comment ref="C61" authorId="0" shapeId="0" xr:uid="{00000000-0006-0000-3700-000042000000}">
      <text>
        <r>
          <rPr>
            <b/>
            <sz val="9"/>
            <color indexed="81"/>
            <rFont val="Tahoma"/>
            <family val="2"/>
          </rPr>
          <t>Metric = J_1_OutstandingAmount_Amount_x000D_
Data Type = Bk_Number 19 - 9_x000D_
Bk_Operationallosses = ForeclosedAssets_Properties</t>
        </r>
      </text>
    </comment>
    <comment ref="C62" authorId="0" shapeId="0" xr:uid="{00000000-0006-0000-3700-000043000000}">
      <text>
        <r>
          <rPr>
            <b/>
            <sz val="9"/>
            <color indexed="81"/>
            <rFont val="Tahoma"/>
            <family val="2"/>
          </rPr>
          <t>Metric = J_1_OutstandingAmount_Amount_x000D_
Data Type = Bk_Number 19 - 9_x000D_
Bk_Operationallosses = ForeclosedAssets_Others</t>
        </r>
      </text>
    </comment>
    <comment ref="C66" authorId="0" shapeId="0" xr:uid="{00000000-0006-0000-3700-000044000000}">
      <text>
        <r>
          <rPr>
            <b/>
            <sz val="9"/>
            <color indexed="81"/>
            <rFont val="Tahoma"/>
            <family val="2"/>
          </rPr>
          <t>Metric = J_1_LossAllowCredLoss_Stage1_Amount_x000D_
Data Type = Bk_Number 19 - 9_x000D_
Bk_Operationallosses = LossAllowanceForExpectedCreditLosses_OpeningBalance</t>
        </r>
      </text>
    </comment>
    <comment ref="D66" authorId="0" shapeId="0" xr:uid="{00000000-0006-0000-3700-000045000000}">
      <text>
        <r>
          <rPr>
            <b/>
            <sz val="9"/>
            <color indexed="81"/>
            <rFont val="Tahoma"/>
            <family val="2"/>
          </rPr>
          <t>Metric = J_1_LossAllowCredLoss_Stage2_Amount_x000D_
Data Type = Bk_Number 19 - 9_x000D_
Bk_Operationallosses = LossAllowanceForExpectedCreditLosses_OpeningBalance</t>
        </r>
      </text>
    </comment>
    <comment ref="E66" authorId="0" shapeId="0" xr:uid="{00000000-0006-0000-3700-000046000000}">
      <text>
        <r>
          <rPr>
            <b/>
            <sz val="9"/>
            <color indexed="81"/>
            <rFont val="Tahoma"/>
            <family val="2"/>
          </rPr>
          <t>Metric = J_1_LossAllowCredLoss_Stage3AllowCredImpExpo_Amount_x000D_
Data Type = Bk_Number 19 - 9_x000D_
Bk_Operationallosses = LossAllowanceForExpectedCreditLosses_OpeningBalance</t>
        </r>
      </text>
    </comment>
    <comment ref="C67" authorId="0" shapeId="0" xr:uid="{00000000-0006-0000-3700-000047000000}">
      <text>
        <r>
          <rPr>
            <b/>
            <sz val="9"/>
            <color indexed="81"/>
            <rFont val="Tahoma"/>
            <family val="2"/>
          </rPr>
          <t>Metric = J_1_LossAllowCredLoss_Stage1_Amount_x000D_
Data Type = Bk_Number 19 - 9_x000D_
Bk_Operationallosses = LossAllowanceForExpectedCreditLosses_TransferredFromStage1Stage2</t>
        </r>
      </text>
    </comment>
    <comment ref="D67" authorId="0" shapeId="0" xr:uid="{00000000-0006-0000-3700-000048000000}">
      <text>
        <r>
          <rPr>
            <b/>
            <sz val="9"/>
            <color indexed="81"/>
            <rFont val="Tahoma"/>
            <family val="2"/>
          </rPr>
          <t>Metric = J_1_LossAllowCredLoss_Stage2_Amount_x000D_
Data Type = Bk_Number 19 - 9_x000D_
Bk_Operationallosses = LossAllowanceForExpectedCreditLosses_TransferredFromStage1Stage2</t>
        </r>
      </text>
    </comment>
    <comment ref="D68" authorId="0" shapeId="0" xr:uid="{00000000-0006-0000-3700-00004B000000}">
      <text>
        <r>
          <rPr>
            <b/>
            <sz val="9"/>
            <color indexed="81"/>
            <rFont val="Tahoma"/>
            <family val="2"/>
          </rPr>
          <t>Metric = J_1_LossAllowCredLoss_Stage2_Amount_x000D_
Data Type = Bk_Number 19 - 9_x000D_
Bk_Operationallosses = LossAllowanceForExpectedCreditLosses_TransferredFromStage2Stage3</t>
        </r>
      </text>
    </comment>
    <comment ref="E68" authorId="0" shapeId="0" xr:uid="{00000000-0006-0000-3700-00004C000000}">
      <text>
        <r>
          <rPr>
            <b/>
            <sz val="9"/>
            <color indexed="81"/>
            <rFont val="Tahoma"/>
            <family val="2"/>
          </rPr>
          <t>Metric = J_1_LossAllowCredLoss_Stage3AllowCredImpExpo_Amount_x000D_
Data Type = Bk_Number 19 - 9_x000D_
Bk_Operationallosses = LossAllowanceForExpectedCreditLosses_TransferredFromStage2Stage3</t>
        </r>
      </text>
    </comment>
    <comment ref="C69" authorId="0" shapeId="0" xr:uid="{00000000-0006-0000-3700-00004D000000}">
      <text>
        <r>
          <rPr>
            <b/>
            <sz val="9"/>
            <color indexed="81"/>
            <rFont val="Tahoma"/>
            <family val="2"/>
          </rPr>
          <t>Metric = J_1_LossAllowCredLoss_Stage1_Amount_x000D_
Data Type = Bk_Number 19 - 9_x000D_
Bk_Operationallosses = LossAllowanceForExpectedCreditLosses_TransferredFromStage1Stage3</t>
        </r>
      </text>
    </comment>
    <comment ref="E69" authorId="0" shapeId="0" xr:uid="{00000000-0006-0000-3700-00004F000000}">
      <text>
        <r>
          <rPr>
            <b/>
            <sz val="9"/>
            <color indexed="81"/>
            <rFont val="Tahoma"/>
            <family val="2"/>
          </rPr>
          <t>Metric = J_1_LossAllowCredLoss_Stage3AllowCredImpExpo_Amount_x000D_
Data Type = Bk_Number 19 - 9_x000D_
Bk_Operationallosses = LossAllowanceForExpectedCreditLosses_TransferredFromStage1Stage3</t>
        </r>
      </text>
    </comment>
    <comment ref="C70" authorId="0" shapeId="0" xr:uid="{00000000-0006-0000-3700-000050000000}">
      <text>
        <r>
          <rPr>
            <b/>
            <sz val="9"/>
            <color indexed="81"/>
            <rFont val="Tahoma"/>
            <family val="2"/>
          </rPr>
          <t>Metric = J_1_LossAllowCredLoss_Stage1_Amount_x000D_
Data Type = Bk_Number 19 - 9_x000D_
Bk_Operationallosses = LossAllowanceForExpectedCreditLosses_BadDebtsRecovered</t>
        </r>
      </text>
    </comment>
    <comment ref="D70" authorId="0" shapeId="0" xr:uid="{00000000-0006-0000-3700-000051000000}">
      <text>
        <r>
          <rPr>
            <b/>
            <sz val="9"/>
            <color indexed="81"/>
            <rFont val="Tahoma"/>
            <family val="2"/>
          </rPr>
          <t>Metric = J_1_LossAllowCredLoss_Stage2_Amount_x000D_
Data Type = Bk_Number 19 - 9_x000D_
Bk_Operationallosses = LossAllowanceForExpectedCreditLosses_BadDebtsRecovered</t>
        </r>
      </text>
    </comment>
    <comment ref="E70" authorId="0" shapeId="0" xr:uid="{00000000-0006-0000-3700-000052000000}">
      <text>
        <r>
          <rPr>
            <b/>
            <sz val="9"/>
            <color indexed="81"/>
            <rFont val="Tahoma"/>
            <family val="2"/>
          </rPr>
          <t>Metric = J_1_LossAllowCredLoss_Stage3AllowCredImpExpo_Amount_x000D_
Data Type = Bk_Number 19 - 9_x000D_
Bk_Operationallosses = LossAllowanceForExpectedCreditLosses_BadDebtsRecovered</t>
        </r>
      </text>
    </comment>
    <comment ref="C71" authorId="0" shapeId="0" xr:uid="{00000000-0006-0000-3700-000053000000}">
      <text>
        <r>
          <rPr>
            <b/>
            <sz val="9"/>
            <color indexed="81"/>
            <rFont val="Tahoma"/>
            <family val="2"/>
          </rPr>
          <t>Metric = J_1_LossAllowCredLoss_Stage1_Amount_x000D_
Data Type = Bk_Number 19 - 9_x000D_
Bk_Operationallosses = LossAllowanceForExpectedCreditLosses_WriteOff</t>
        </r>
      </text>
    </comment>
    <comment ref="D71" authorId="0" shapeId="0" xr:uid="{00000000-0006-0000-3700-000054000000}">
      <text>
        <r>
          <rPr>
            <b/>
            <sz val="9"/>
            <color indexed="81"/>
            <rFont val="Tahoma"/>
            <family val="2"/>
          </rPr>
          <t>Metric = J_1_LossAllowCredLoss_Stage2_Amount_x000D_
Data Type = Bk_Number 19 - 9_x000D_
Bk_Operationallosses = LossAllowanceForExpectedCreditLosses_WriteOff</t>
        </r>
      </text>
    </comment>
    <comment ref="E71" authorId="0" shapeId="0" xr:uid="{00000000-0006-0000-3700-000055000000}">
      <text>
        <r>
          <rPr>
            <b/>
            <sz val="9"/>
            <color indexed="81"/>
            <rFont val="Tahoma"/>
            <family val="2"/>
          </rPr>
          <t>Metric = J_1_LossAllowCredLoss_Stage3AllowCredImpExpo_Amount_x000D_
Data Type = Bk_Number 19 - 9_x000D_
Bk_Operationallosses = LossAllowanceForExpectedCreditLosses_WriteOff</t>
        </r>
      </text>
    </comment>
    <comment ref="C72" authorId="0" shapeId="0" xr:uid="{00000000-0006-0000-3700-000056000000}">
      <text>
        <r>
          <rPr>
            <b/>
            <sz val="9"/>
            <color indexed="81"/>
            <rFont val="Tahoma"/>
            <family val="2"/>
          </rPr>
          <t>Metric = J_1_LossAllowCredLoss_Stage1_Amount_x000D_
Data Type = Bk_Number 19 - 9_x000D_
Bk_Operationallosses = LossAllowanceForExpectedCreditLosses_ChargeIncomeStatement</t>
        </r>
      </text>
    </comment>
    <comment ref="D72" authorId="0" shapeId="0" xr:uid="{00000000-0006-0000-3700-000057000000}">
      <text>
        <r>
          <rPr>
            <b/>
            <sz val="9"/>
            <color indexed="81"/>
            <rFont val="Tahoma"/>
            <family val="2"/>
          </rPr>
          <t>Metric = J_1_LossAllowCredLoss_Stage2_Amount_x000D_
Data Type = Bk_Number 19 - 9_x000D_
Bk_Operationallosses = LossAllowanceForExpectedCreditLosses_ChargeIncomeStatement</t>
        </r>
      </text>
    </comment>
    <comment ref="E72" authorId="0" shapeId="0" xr:uid="{00000000-0006-0000-3700-000058000000}">
      <text>
        <r>
          <rPr>
            <b/>
            <sz val="9"/>
            <color indexed="81"/>
            <rFont val="Tahoma"/>
            <family val="2"/>
          </rPr>
          <t>Metric = J_1_LossAllowCredLoss_Stage3AllowCredImpExpo_Amount_x000D_
Data Type = Bk_Number 19 - 9_x000D_
Bk_Operationallosses = LossAllowanceForExpectedCreditLosses_ChargeIncomeStatement</t>
        </r>
      </text>
    </comment>
    <comment ref="C73" authorId="0" shapeId="0" xr:uid="{00000000-0006-0000-3700-000059000000}">
      <text>
        <r>
          <rPr>
            <b/>
            <sz val="9"/>
            <color indexed="81"/>
            <rFont val="Tahoma"/>
            <family val="2"/>
          </rPr>
          <t>Metric = J_1_LossAllowCredLoss_Stage1_Amount_x000D_
Data Type = Bk_Number 19 - 9_x000D_
Bk_Operationallosses = LossAllowanceForExpectedCreditLosses_CurrencyTranslationOtherAdjustments</t>
        </r>
      </text>
    </comment>
    <comment ref="D73" authorId="0" shapeId="0" xr:uid="{00000000-0006-0000-3700-00005A000000}">
      <text>
        <r>
          <rPr>
            <b/>
            <sz val="9"/>
            <color indexed="81"/>
            <rFont val="Tahoma"/>
            <family val="2"/>
          </rPr>
          <t>Metric = J_1_LossAllowCredLoss_Stage2_Amount_x000D_
Data Type = Bk_Number 19 - 9_x000D_
Bk_Operationallosses = LossAllowanceForExpectedCreditLosses_CurrencyTranslationOtherAdjustments</t>
        </r>
      </text>
    </comment>
    <comment ref="E73" authorId="0" shapeId="0" xr:uid="{00000000-0006-0000-3700-00005B000000}">
      <text>
        <r>
          <rPr>
            <b/>
            <sz val="9"/>
            <color indexed="81"/>
            <rFont val="Tahoma"/>
            <family val="2"/>
          </rPr>
          <t>Metric = J_1_LossAllowCredLoss_Stage3AllowCredImpExpo_Amount_x000D_
Data Type = Bk_Number 19 - 9_x000D_
Bk_Operationallosses = LossAllowanceForExpectedCreditLosses_CurrencyTranslationOtherAdjustments</t>
        </r>
      </text>
    </comment>
    <comment ref="C74" authorId="0" shapeId="0" xr:uid="{00000000-0006-0000-3700-00005C000000}">
      <text>
        <r>
          <rPr>
            <b/>
            <sz val="9"/>
            <color indexed="81"/>
            <rFont val="Tahoma"/>
            <family val="2"/>
          </rPr>
          <t>Metric = J_1_LossAllowCredLoss_Stage1_Amount_x000D_
Data Type = Bk_Number 19 - 9_x000D_
Bk_Operationallosses = LossAllowanceForExpectedCreditLosses_ClosingBalance</t>
        </r>
      </text>
    </comment>
    <comment ref="D74" authorId="0" shapeId="0" xr:uid="{00000000-0006-0000-3700-00005D000000}">
      <text>
        <r>
          <rPr>
            <b/>
            <sz val="9"/>
            <color indexed="81"/>
            <rFont val="Tahoma"/>
            <family val="2"/>
          </rPr>
          <t>Metric = J_1_LossAllowCredLoss_Stage2_Amount_x000D_
Data Type = Bk_Number 19 - 9_x000D_
Bk_Operationallosses = LossAllowanceForExpectedCreditLosses_ClosingBalance</t>
        </r>
      </text>
    </comment>
    <comment ref="E74" authorId="0" shapeId="0" xr:uid="{00000000-0006-0000-3700-00005E000000}">
      <text>
        <r>
          <rPr>
            <b/>
            <sz val="9"/>
            <color indexed="81"/>
            <rFont val="Tahoma"/>
            <family val="2"/>
          </rPr>
          <t>Metric = J_1_LossAllowCredLoss_Stage3AllowCredImpExpo_Amount_x000D_
Data Type = Bk_Number 19 - 9_x000D_
Bk_Operationallosses = LossAllowanceForExpectedCreditLosses_ClosingBalance</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3800-000001000000}">
      <text>
        <r>
          <rPr>
            <b/>
            <sz val="9"/>
            <color indexed="81"/>
            <rFont val="Tahoma"/>
            <family val="2"/>
          </rPr>
          <t>Metric = K_1_WeightAvgRateOutstDepReportPeriod_Amount_x000D_
Data Type = Bk_Number 19 - 9_x000D_
Bk_Depositrate = FixedDepositsLess75000</t>
        </r>
      </text>
    </comment>
    <comment ref="D8" authorId="0" shapeId="0" xr:uid="{00000000-0006-0000-3800-000002000000}">
      <text>
        <r>
          <rPr>
            <b/>
            <sz val="9"/>
            <color indexed="81"/>
            <rFont val="Tahoma"/>
            <family val="2"/>
          </rPr>
          <t>Metric = K_1_HighQuoteRateNewDepReportPeriod_Amount_x000D_
Data Type = Bk_Number 19 - 9_x000D_
Bk_Depositrate = FixedDepositsLess75000</t>
        </r>
      </text>
    </comment>
    <comment ref="C9" authorId="0" shapeId="0" xr:uid="{00000000-0006-0000-3800-000003000000}">
      <text>
        <r>
          <rPr>
            <b/>
            <sz val="9"/>
            <color indexed="81"/>
            <rFont val="Tahoma"/>
            <family val="2"/>
          </rPr>
          <t>Metric = K_1_WeightAvgRateOutstDepReportPeriod_Amount_x000D_
Data Type = Bk_Number 19 - 9_x000D_
Bk_Depositrate = 1Month</t>
        </r>
      </text>
    </comment>
    <comment ref="D9" authorId="0" shapeId="0" xr:uid="{00000000-0006-0000-3800-000004000000}">
      <text>
        <r>
          <rPr>
            <b/>
            <sz val="9"/>
            <color indexed="81"/>
            <rFont val="Tahoma"/>
            <family val="2"/>
          </rPr>
          <t>Metric = K_1_HighQuoteRateNewDepReportPeriod_Amount_x000D_
Data Type = Bk_Number 19 - 9_x000D_
Bk_Depositrate = 1Month</t>
        </r>
      </text>
    </comment>
    <comment ref="C10" authorId="0" shapeId="0" xr:uid="{00000000-0006-0000-3800-000005000000}">
      <text>
        <r>
          <rPr>
            <b/>
            <sz val="9"/>
            <color indexed="81"/>
            <rFont val="Tahoma"/>
            <family val="2"/>
          </rPr>
          <t>Metric = K_1_WeightAvgRateOutstDepReportPeriod_Amount_x000D_
Data Type = Bk_Number 19 - 9_x000D_
Bk_Depositrate = 3Months</t>
        </r>
      </text>
    </comment>
    <comment ref="D10" authorId="0" shapeId="0" xr:uid="{00000000-0006-0000-3800-000006000000}">
      <text>
        <r>
          <rPr>
            <b/>
            <sz val="9"/>
            <color indexed="81"/>
            <rFont val="Tahoma"/>
            <family val="2"/>
          </rPr>
          <t>Metric = K_1_HighQuoteRateNewDepReportPeriod_Amount_x000D_
Data Type = Bk_Number 19 - 9_x000D_
Bk_Depositrate = 3Months</t>
        </r>
      </text>
    </comment>
    <comment ref="C11" authorId="0" shapeId="0" xr:uid="{00000000-0006-0000-3800-000007000000}">
      <text>
        <r>
          <rPr>
            <b/>
            <sz val="9"/>
            <color indexed="81"/>
            <rFont val="Tahoma"/>
            <family val="2"/>
          </rPr>
          <t>Metric = K_1_WeightAvgRateOutstDepReportPeriod_Amount_x000D_
Data Type = Bk_Number 19 - 9_x000D_
Bk_Depositrate = 6Months</t>
        </r>
      </text>
    </comment>
    <comment ref="D11" authorId="0" shapeId="0" xr:uid="{00000000-0006-0000-3800-000008000000}">
      <text>
        <r>
          <rPr>
            <b/>
            <sz val="9"/>
            <color indexed="81"/>
            <rFont val="Tahoma"/>
            <family val="2"/>
          </rPr>
          <t>Metric = K_1_HighQuoteRateNewDepReportPeriod_Amount_x000D_
Data Type = Bk_Number 19 - 9_x000D_
Bk_Depositrate = 6Months</t>
        </r>
      </text>
    </comment>
    <comment ref="C12" authorId="0" shapeId="0" xr:uid="{00000000-0006-0000-3800-000009000000}">
      <text>
        <r>
          <rPr>
            <b/>
            <sz val="9"/>
            <color indexed="81"/>
            <rFont val="Tahoma"/>
            <family val="2"/>
          </rPr>
          <t>Metric = K_1_WeightAvgRateOutstDepReportPeriod_Amount_x000D_
Data Type = Bk_Number 19 - 9_x000D_
Bk_Depositrate = 12Months</t>
        </r>
      </text>
    </comment>
    <comment ref="D12" authorId="0" shapeId="0" xr:uid="{00000000-0006-0000-3800-00000A000000}">
      <text>
        <r>
          <rPr>
            <b/>
            <sz val="9"/>
            <color indexed="81"/>
            <rFont val="Tahoma"/>
            <family val="2"/>
          </rPr>
          <t>Metric = K_1_HighQuoteRateNewDepReportPeriod_Amount_x000D_
Data Type = Bk_Number 19 - 9_x000D_
Bk_Depositrate = 12Months</t>
        </r>
      </text>
    </comment>
    <comment ref="C13" authorId="0" shapeId="0" xr:uid="{00000000-0006-0000-3800-00000B000000}">
      <text>
        <r>
          <rPr>
            <b/>
            <sz val="9"/>
            <color indexed="81"/>
            <rFont val="Tahoma"/>
            <family val="2"/>
          </rPr>
          <t>Metric = K_1_WeightAvgRateOutstDepReportPeriod_Amount_x000D_
Data Type = Bk_Number 19 - 9_x000D_
Bk_Depositrate = SavingsDeposits</t>
        </r>
      </text>
    </comment>
    <comment ref="D13" authorId="0" shapeId="0" xr:uid="{00000000-0006-0000-3800-00000C000000}">
      <text>
        <r>
          <rPr>
            <b/>
            <sz val="9"/>
            <color indexed="81"/>
            <rFont val="Tahoma"/>
            <family val="2"/>
          </rPr>
          <t>Metric = K_1_HighQuoteRateNewDepReportPeriod_Amount_x000D_
Data Type = Bk_Number 19 - 9_x000D_
Bk_Depositrate = SavingsDeposits</t>
        </r>
      </text>
    </comment>
    <comment ref="C14" authorId="0" shapeId="0" xr:uid="{00000000-0006-0000-3800-00000D000000}">
      <text>
        <r>
          <rPr>
            <b/>
            <sz val="9"/>
            <color indexed="81"/>
            <rFont val="Tahoma"/>
            <family val="2"/>
          </rPr>
          <t>Metric = K_1_WeightAvgRateOutstDepReportPeriod_Amount_x000D_
Data Type = Bk_Number 19 - 9_x000D_
Bk_Depositrate = LessThan75000</t>
        </r>
      </text>
    </comment>
    <comment ref="D14" authorId="0" shapeId="0" xr:uid="{00000000-0006-0000-3800-00000E000000}">
      <text>
        <r>
          <rPr>
            <b/>
            <sz val="9"/>
            <color indexed="81"/>
            <rFont val="Tahoma"/>
            <family val="2"/>
          </rPr>
          <t>Metric = K_1_HighQuoteRateNewDepReportPeriod_Amount_x000D_
Data Type = Bk_Number 19 - 9_x000D_
Bk_Depositrate = LessThan75000</t>
        </r>
      </text>
    </comment>
    <comment ref="C15" authorId="0" shapeId="0" xr:uid="{00000000-0006-0000-3800-00000F000000}">
      <text>
        <r>
          <rPr>
            <b/>
            <sz val="9"/>
            <color indexed="81"/>
            <rFont val="Tahoma"/>
            <family val="2"/>
          </rPr>
          <t>Metric = K_1_WeightAvgRateOutstDepReportPeriod_Amount_x000D_
Data Type = Bk_Number 19 - 9_x000D_
Bk_Depositrate = MoreThanEqualto75000</t>
        </r>
      </text>
    </comment>
    <comment ref="D15" authorId="0" shapeId="0" xr:uid="{00000000-0006-0000-3800-000010000000}">
      <text>
        <r>
          <rPr>
            <b/>
            <sz val="9"/>
            <color indexed="81"/>
            <rFont val="Tahoma"/>
            <family val="2"/>
          </rPr>
          <t>Metric = K_1_HighQuoteRateNewDepReportPeriod_Amount_x000D_
Data Type = Bk_Number 19 - 9_x000D_
Bk_Depositrate = MoreThanEqualto75000</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B8" authorId="0" shapeId="0" xr:uid="{00000000-0006-0000-3900-000001000000}">
      <text>
        <r>
          <rPr>
            <b/>
            <sz val="9"/>
            <color indexed="81"/>
            <rFont val="Tahoma"/>
            <family val="2"/>
          </rPr>
          <t>Metric = L_1_NameBankIssuer_x000D_
Data Type = Bk_Text(4000)</t>
        </r>
      </text>
    </comment>
    <comment ref="C8" authorId="0" shapeId="0" xr:uid="{00000000-0006-0000-3900-000002000000}">
      <text>
        <r>
          <rPr>
            <b/>
            <sz val="9"/>
            <color indexed="81"/>
            <rFont val="Tahoma"/>
            <family val="2"/>
          </rPr>
          <t>Metric = L_1_SwiftCode_x000D_
Data Type = Bk_Text(4000)</t>
        </r>
      </text>
    </comment>
    <comment ref="D8" authorId="0" shapeId="0" xr:uid="{00000000-0006-0000-3900-000003000000}">
      <text>
        <r>
          <rPr>
            <b/>
            <sz val="9"/>
            <color indexed="81"/>
            <rFont val="Tahoma"/>
            <family val="2"/>
          </rPr>
          <t>Metric = L_1_OutstandingAmount_x000D_
Data Type = Bk_Number 19 - 9</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Garbhan Malone</author>
  </authors>
  <commentList>
    <comment ref="C8" authorId="0" shapeId="0" xr:uid="{00000000-0006-0000-3A00-000001000000}">
      <text>
        <r>
          <rPr>
            <b/>
            <sz val="9"/>
            <color indexed="81"/>
            <rFont val="Tahoma"/>
            <family val="2"/>
          </rPr>
          <t>Metric = L_2_Amount_x000D_
Data Type = Bk_Number 19 - 9_x000D_
Bk_Coveredbonds = PayablesCoveredBondSpecialPurposeVehicles</t>
        </r>
      </text>
    </comment>
    <comment ref="C9" authorId="0" shapeId="0" xr:uid="{00000000-0006-0000-3A00-000002000000}">
      <text>
        <r>
          <rPr>
            <b/>
            <sz val="9"/>
            <color indexed="81"/>
            <rFont val="Tahoma"/>
            <family val="2"/>
          </rPr>
          <t>Metric = L_2_Amount_x000D_
Data Type = Bk_Number 19 - 9_x000D_
Bk_Coveredbonds = LoansCoveredBondSpecialPurposeVehicles</t>
        </r>
      </text>
    </comment>
    <comment ref="C10" authorId="0" shapeId="0" xr:uid="{00000000-0006-0000-3A00-000003000000}">
      <text>
        <r>
          <rPr>
            <b/>
            <sz val="9"/>
            <color indexed="81"/>
            <rFont val="Tahoma"/>
            <family val="2"/>
          </rPr>
          <t>Metric = L_2_Amount_x000D_
Data Type = Bk_Number 19 - 9_x000D_
Bk_Coveredbonds = UndisbursedCreditFacilitiesCoveredBondSpecialPurposeVehicles</t>
        </r>
      </text>
    </comment>
    <comment ref="C11" authorId="0" shapeId="0" xr:uid="{00000000-0006-0000-3A00-000004000000}">
      <text>
        <r>
          <rPr>
            <b/>
            <sz val="9"/>
            <color indexed="81"/>
            <rFont val="Tahoma"/>
            <family val="2"/>
          </rPr>
          <t>Metric = L_2_Amount_x000D_
Data Type = Bk_Number 19 - 9_x000D_
Bk_Coveredbonds = CreditLimitsGrantedCoveredBondSpecialPurposeVehicles</t>
        </r>
      </text>
    </comment>
    <comment ref="C14" authorId="0" shapeId="0" xr:uid="{00000000-0006-0000-3A00-000005000000}">
      <text>
        <r>
          <rPr>
            <b/>
            <sz val="9"/>
            <color indexed="81"/>
            <rFont val="Tahoma"/>
            <family val="2"/>
          </rPr>
          <t>Metric = L_2_Outstanding_Amount_x000D_
Data Type = Bk_Number 19 - 9_x000D_
Bk_OtherCurrencies = SGD</t>
        </r>
      </text>
    </comment>
    <comment ref="C15" authorId="0" shapeId="0" xr:uid="{00000000-0006-0000-3A00-000006000000}">
      <text>
        <r>
          <rPr>
            <b/>
            <sz val="9"/>
            <color indexed="81"/>
            <rFont val="Tahoma"/>
            <family val="2"/>
          </rPr>
          <t>Metric = L_2_Outstanding_Amount_x000D_
Data Type = Bk_Number 19 - 9_x000D_
Bk_OtherCurrencies = USD</t>
        </r>
      </text>
    </comment>
    <comment ref="C16" authorId="0" shapeId="0" xr:uid="{00000000-0006-0000-3A00-000007000000}">
      <text>
        <r>
          <rPr>
            <b/>
            <sz val="9"/>
            <color indexed="81"/>
            <rFont val="Tahoma"/>
            <family val="2"/>
          </rPr>
          <t>Metric = L_2_Outstanding_Amount_x000D_
Data Type = Bk_Number 19 - 9_x000D_
Bk_OtherCurrencies = EUR</t>
        </r>
      </text>
    </comment>
    <comment ref="C17" authorId="0" shapeId="0" xr:uid="{00000000-0006-0000-3A00-000008000000}">
      <text>
        <r>
          <rPr>
            <b/>
            <sz val="9"/>
            <color indexed="81"/>
            <rFont val="Tahoma"/>
            <family val="2"/>
          </rPr>
          <t>Metric = L_2_Outstanding_Amount_x000D_
Data Type = Bk_Number 19 - 9_x000D_
Bk_OtherCurrencies = JPY</t>
        </r>
      </text>
    </comment>
    <comment ref="C18" authorId="0" shapeId="0" xr:uid="{00000000-0006-0000-3A00-000009000000}">
      <text>
        <r>
          <rPr>
            <b/>
            <sz val="9"/>
            <color indexed="81"/>
            <rFont val="Tahoma"/>
            <family val="2"/>
          </rPr>
          <t>Metric = L_2_Outstanding_Amount_x000D_
Data Type = Bk_Number 19 - 9_x000D_
Bk_OtherCurrencies = GBP</t>
        </r>
      </text>
    </comment>
    <comment ref="C19" authorId="0" shapeId="0" xr:uid="{00000000-0006-0000-3A00-00000A000000}">
      <text>
        <r>
          <rPr>
            <b/>
            <sz val="9"/>
            <color indexed="81"/>
            <rFont val="Tahoma"/>
            <family val="2"/>
          </rPr>
          <t>Metric = L_2_Outstanding_Amount_x000D_
Data Type = Bk_Number 19 - 9_x000D_
Bk_OtherCurrencies = RMB</t>
        </r>
      </text>
    </comment>
    <comment ref="C20" authorId="0" shapeId="0" xr:uid="{00000000-0006-0000-3A00-00000B000000}">
      <text>
        <r>
          <rPr>
            <b/>
            <sz val="9"/>
            <color indexed="81"/>
            <rFont val="Tahoma"/>
            <family val="2"/>
          </rPr>
          <t>Metric = L_2_Outstanding_Amount_x000D_
Data Type = Bk_Number 19 - 9_x000D_
Bk_OtherCurrencies = Others</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Garbhan Malone</author>
    <author>Igor Mitrovic</author>
  </authors>
  <commentList>
    <comment ref="E8" authorId="0" shapeId="0" xr:uid="{00000000-0006-0000-3B00-000001000000}">
      <text>
        <r>
          <rPr>
            <b/>
            <sz val="9"/>
            <color indexed="81"/>
            <rFont val="Tahoma"/>
            <family val="2"/>
          </rPr>
          <t>Metric = M_1_Amount_x000D_
Data Type = Bk_Number 19 - 9_x000D_
Bk_ResidualMaturity = ResidualMaturityGreaterThanYear_x000D_
Bk_OtherCurrencies = AllCurrencies</t>
        </r>
      </text>
    </comment>
    <comment ref="E9" authorId="0" shapeId="0" xr:uid="{00000000-0006-0000-3B00-000002000000}">
      <text>
        <r>
          <rPr>
            <b/>
            <sz val="9"/>
            <color indexed="81"/>
            <rFont val="Tahoma"/>
            <family val="2"/>
          </rPr>
          <t>Metric = M_1_Amount_x000D_
Data Type = Bk_Number 19 - 9_x000D_
Bk_ResidualMaturity = ResidualMaturityEqualLessThanYear_x000D_
Bk_OtherCurrencies = AllCurrencies</t>
        </r>
      </text>
    </comment>
    <comment ref="E11" authorId="0" shapeId="0" xr:uid="{00000000-0006-0000-3B00-000003000000}">
      <text>
        <r>
          <rPr>
            <b/>
            <sz val="9"/>
            <color indexed="81"/>
            <rFont val="Tahoma"/>
            <family val="2"/>
          </rPr>
          <t>Metric = M_1_Amount_x000D_
Data Type = Bk_Number 19 - 9_x000D_
Bk_ResidualMaturity = ResidualMaturityGreaterThanYear_x000D_
Bk_OtherCurrencies = SGD</t>
        </r>
      </text>
    </comment>
    <comment ref="E12" authorId="0" shapeId="0" xr:uid="{00000000-0006-0000-3B00-000004000000}">
      <text>
        <r>
          <rPr>
            <b/>
            <sz val="9"/>
            <color indexed="81"/>
            <rFont val="Tahoma"/>
            <family val="2"/>
          </rPr>
          <t>Metric = M_1_Amount_x000D_
Data Type = Bk_Number 19 - 9_x000D_
Bk_ResidualMaturity = ResidualMaturityEqualLessThanYear_x000D_
Bk_OtherCurrencies = SGD</t>
        </r>
      </text>
    </comment>
    <comment ref="A16" authorId="1" shapeId="0" xr:uid="{00000000-0006-0000-3B00-000005000000}">
      <text>
        <r>
          <rPr>
            <b/>
            <sz val="9"/>
            <color indexed="81"/>
            <rFont val="Tahoma"/>
            <family val="2"/>
          </rPr>
          <t>Metric = M_1_IntRateRepr_BasisOfCustBehAssum
Data Type = Bk_Text(4000)</t>
        </r>
      </text>
    </comment>
    <comment ref="A18" authorId="1" shapeId="0" xr:uid="{00000000-0006-0000-3B00-000006000000}">
      <text>
        <r>
          <rPr>
            <b/>
            <sz val="9"/>
            <color indexed="81"/>
            <rFont val="Tahoma"/>
            <family val="2"/>
          </rPr>
          <t>Metric = M_1_IntRateRepr_ReprPosForProd
Data Type = Bk_Text(4000)</t>
        </r>
      </text>
    </comment>
    <comment ref="A21" authorId="1" shapeId="0" xr:uid="{00000000-0006-0000-3B00-000007000000}">
      <text>
        <r>
          <rPr>
            <b/>
            <sz val="9"/>
            <color indexed="81"/>
            <rFont val="Tahoma"/>
            <family val="2"/>
          </rPr>
          <t>Metric = M_1_Others
Data Type = Bk_Text(4000)</t>
        </r>
      </text>
    </comment>
  </commentList>
</comments>
</file>

<file path=xl/sharedStrings.xml><?xml version="1.0" encoding="utf-8"?>
<sst xmlns="http://schemas.openxmlformats.org/spreadsheetml/2006/main" count="7626" uniqueCount="1692">
  <si>
    <t>Description</t>
  </si>
  <si>
    <t>Form Name</t>
  </si>
  <si>
    <t>No</t>
  </si>
  <si>
    <t>Yes</t>
  </si>
  <si>
    <t>B1</t>
  </si>
  <si>
    <t>Statements of Financial Position - Assets</t>
  </si>
  <si>
    <t>B2</t>
  </si>
  <si>
    <t>Statements of Financial Position - Liabilities</t>
  </si>
  <si>
    <t>Cash</t>
  </si>
  <si>
    <t>B1_2</t>
  </si>
  <si>
    <t>B1_3</t>
  </si>
  <si>
    <t>B2_1</t>
  </si>
  <si>
    <t xml:space="preserve">Deposits and Balances, Amounts Payable under Repurchase Agreements, Bills Payable, Negotiable Certificates of Deposit and Debt Securities   </t>
  </si>
  <si>
    <t>B2_2_ I</t>
  </si>
  <si>
    <t>B2_2 _II</t>
  </si>
  <si>
    <t>Deposits by Size of Non-Bank Customers</t>
  </si>
  <si>
    <t>B2_3 _I</t>
  </si>
  <si>
    <t>Adjusted Capital Funds for Banks Incorporated Outside Singapore</t>
  </si>
  <si>
    <t>B2_3_II</t>
  </si>
  <si>
    <t>Capital Funds and Adjusted Capital Funds for Foreign-Owned Banks Incorporated in Singapore</t>
  </si>
  <si>
    <t>B2_4</t>
  </si>
  <si>
    <t>Reserves by Type</t>
  </si>
  <si>
    <t>B3_1</t>
  </si>
  <si>
    <t>Contingent Liabilities</t>
  </si>
  <si>
    <t>B3_2_I</t>
  </si>
  <si>
    <t>Commitments (Part 1)</t>
  </si>
  <si>
    <t>B3_2_II</t>
  </si>
  <si>
    <t>Commitments (Part 2)</t>
  </si>
  <si>
    <t>B3_3</t>
  </si>
  <si>
    <t xml:space="preserve">Corporate Finance Activity </t>
  </si>
  <si>
    <t>B3_4_I</t>
  </si>
  <si>
    <t>Financial Derivatives by Type and Risk Category (trades booked in Singapore)</t>
  </si>
  <si>
    <t>B3_4_II</t>
  </si>
  <si>
    <t xml:space="preserve">Financial Derivatives by Type and Risk Category (Singapore as trading location) </t>
  </si>
  <si>
    <t>B3_4 _III</t>
  </si>
  <si>
    <t>Financial Derivatives by Type and Risk Category (Standalone and Consolidated levels)</t>
  </si>
  <si>
    <t>B3_5</t>
  </si>
  <si>
    <t>Assets Under Management and Assets Held Under Custody</t>
  </si>
  <si>
    <t>B3_6</t>
  </si>
  <si>
    <t>Assets Pledged</t>
  </si>
  <si>
    <t>B3_7</t>
  </si>
  <si>
    <t>Structured Entities</t>
  </si>
  <si>
    <t>C1_1</t>
  </si>
  <si>
    <t>Assets and Liabilities by Bank Counterparty, Related Banks and Related Corporations</t>
  </si>
  <si>
    <t>C1_2</t>
  </si>
  <si>
    <t>Interbank Indebtedness by Counterparty in Singapore</t>
  </si>
  <si>
    <t xml:space="preserve">C1_3 </t>
  </si>
  <si>
    <t>Interbank Indebtedness by Counterparty outside Singapore</t>
  </si>
  <si>
    <t xml:space="preserve">C1_4 </t>
  </si>
  <si>
    <t>Related Banks in Singapore</t>
  </si>
  <si>
    <t xml:space="preserve">C1_5 </t>
  </si>
  <si>
    <t>Related Corporations in Singapore</t>
  </si>
  <si>
    <t>D1</t>
  </si>
  <si>
    <t>D2_I</t>
  </si>
  <si>
    <t>D2_II</t>
  </si>
  <si>
    <t>D2_III</t>
  </si>
  <si>
    <t>D3_1_I</t>
  </si>
  <si>
    <t xml:space="preserve">Assets and Contingent Items by Sector </t>
  </si>
  <si>
    <t>D3_1_II</t>
  </si>
  <si>
    <t>Assets and Contingent Items by Sector (By Residency)</t>
  </si>
  <si>
    <t>D3_1_III</t>
  </si>
  <si>
    <t>Assets and Contingent Items for Treasury Centres</t>
  </si>
  <si>
    <t>D3_2_I_II</t>
  </si>
  <si>
    <t xml:space="preserve">Assets and Contingent Items by Purpose </t>
  </si>
  <si>
    <t>D3_2_III_IV_V</t>
  </si>
  <si>
    <t>Assets and Contingent Items by Purpose - Project Finance</t>
  </si>
  <si>
    <t>D4_I</t>
  </si>
  <si>
    <t>D4_II</t>
  </si>
  <si>
    <t>D5</t>
  </si>
  <si>
    <t>RMB Business Activities</t>
  </si>
  <si>
    <t>E_1</t>
  </si>
  <si>
    <t>Classification and Fair Value Measurements of Assets and Liabilities</t>
  </si>
  <si>
    <t>E_2</t>
  </si>
  <si>
    <t xml:space="preserve">Statement of Financial Position, Contingent Liabilities, Commitments, Derivatives and Other Items (Islamic Banking) </t>
  </si>
  <si>
    <t>E_3_I_II</t>
  </si>
  <si>
    <t>Asset Ageing Analysis by Counterparty and by Purpose</t>
  </si>
  <si>
    <t>F_1</t>
  </si>
  <si>
    <t>F_2</t>
  </si>
  <si>
    <t>Classified Assets by Sector, Purpose and Counterparty</t>
  </si>
  <si>
    <t>F_3</t>
  </si>
  <si>
    <t>G1_1</t>
  </si>
  <si>
    <t>Interest Rate Repricing (All Currencies)</t>
  </si>
  <si>
    <t>G1_2</t>
  </si>
  <si>
    <t>Interest Rate Repricing (one form for each material currency)</t>
  </si>
  <si>
    <t>I_FX_IR_ I</t>
  </si>
  <si>
    <t>I_FX_IR_II</t>
  </si>
  <si>
    <t>J_1</t>
  </si>
  <si>
    <t>Selected Statistics for Reporting Period</t>
  </si>
  <si>
    <t>K_1</t>
  </si>
  <si>
    <t>Deposit rate of Singapore Dollar Denominated Deposits for Non-Banks</t>
  </si>
  <si>
    <t>L_1</t>
  </si>
  <si>
    <t>Covered bonds held</t>
  </si>
  <si>
    <t>L_2</t>
  </si>
  <si>
    <t>Covered bonds issued</t>
  </si>
  <si>
    <t>M_1</t>
  </si>
  <si>
    <t>Notes to Reporting Forms</t>
  </si>
  <si>
    <t>Reporting Level</t>
  </si>
  <si>
    <t>Please indicate below any nil submissions:</t>
  </si>
  <si>
    <t>Form Label</t>
  </si>
  <si>
    <t>Liabilities &amp; Equity</t>
  </si>
  <si>
    <t>Credit Risk</t>
  </si>
  <si>
    <t>H_1</t>
  </si>
  <si>
    <t>STATEMENT OF FINANCIAL POSITION</t>
  </si>
  <si>
    <t>Singapore Dollars '000</t>
  </si>
  <si>
    <t>ASSETS</t>
  </si>
  <si>
    <t xml:space="preserve">Cash and Balances </t>
  </si>
  <si>
    <t>Amounts receivable under reverse repurchase agreements</t>
  </si>
  <si>
    <t>Positive fair values for financial derivatives</t>
  </si>
  <si>
    <t xml:space="preserve">Negotiable certificates of deposit </t>
  </si>
  <si>
    <t>Debt securities</t>
  </si>
  <si>
    <t>Equity investments</t>
  </si>
  <si>
    <t>Loans and advances</t>
  </si>
  <si>
    <t>Bills discounted or purchased</t>
  </si>
  <si>
    <t>Intangible assets</t>
  </si>
  <si>
    <t>Properties and equipment</t>
  </si>
  <si>
    <t>Assets held for sale</t>
  </si>
  <si>
    <t>Other assets</t>
  </si>
  <si>
    <t>(a)</t>
  </si>
  <si>
    <t>gold</t>
  </si>
  <si>
    <t>(b)</t>
  </si>
  <si>
    <t>precious metals</t>
  </si>
  <si>
    <t>(c)</t>
  </si>
  <si>
    <t>commodities</t>
  </si>
  <si>
    <t>(d)</t>
  </si>
  <si>
    <t>cash and other collaterals paid on securities borrowed</t>
  </si>
  <si>
    <t>(e)</t>
  </si>
  <si>
    <t>cash and other collaterals paid on derivative contracts</t>
  </si>
  <si>
    <t>(f)</t>
  </si>
  <si>
    <t>deferred tax assets</t>
  </si>
  <si>
    <t>(g)</t>
  </si>
  <si>
    <t>suspense account</t>
  </si>
  <si>
    <t>(h)</t>
  </si>
  <si>
    <t>others</t>
  </si>
  <si>
    <t>Insurance fund investment assets</t>
  </si>
  <si>
    <t>TOTAL ASSETS</t>
  </si>
  <si>
    <t>LIABILITIES</t>
  </si>
  <si>
    <t>Deposits and Balances</t>
  </si>
  <si>
    <t>Amounts payable under repurchase agreements</t>
  </si>
  <si>
    <t>Negative fair values for financial derivatives</t>
  </si>
  <si>
    <t>Bills payable</t>
  </si>
  <si>
    <t>Negotiable certificates of deposits</t>
  </si>
  <si>
    <t xml:space="preserve">subordinated term debts </t>
  </si>
  <si>
    <t xml:space="preserve">(b) </t>
  </si>
  <si>
    <t>commercial papers</t>
  </si>
  <si>
    <t>Liabilities of disposal groups held for sale</t>
  </si>
  <si>
    <t>Other liabilities</t>
  </si>
  <si>
    <t>cash and other collaterals received on securities lent</t>
  </si>
  <si>
    <r>
      <t>cash and other collaterals received on</t>
    </r>
    <r>
      <rPr>
        <strike/>
        <sz val="8"/>
        <rFont val="Arial"/>
        <family val="2"/>
      </rPr>
      <t xml:space="preserve"> </t>
    </r>
    <r>
      <rPr>
        <sz val="8"/>
        <rFont val="Arial"/>
        <family val="2"/>
      </rPr>
      <t>derivative contracts</t>
    </r>
  </si>
  <si>
    <t>current tax liabilities</t>
  </si>
  <si>
    <t>deferred tax liabilities</t>
  </si>
  <si>
    <t>suspense accounts</t>
  </si>
  <si>
    <t>Liabilities under insurance contracts</t>
  </si>
  <si>
    <t>TOTAL LIABILITIES</t>
  </si>
  <si>
    <t>EQUITY</t>
  </si>
  <si>
    <t>Share capital</t>
  </si>
  <si>
    <t>of which: treasury shares</t>
  </si>
  <si>
    <t>Other equity instruments</t>
  </si>
  <si>
    <t>Reserves</t>
  </si>
  <si>
    <t>Revenue reserves</t>
  </si>
  <si>
    <t>Other reserves</t>
  </si>
  <si>
    <t>Non-controlling interests</t>
  </si>
  <si>
    <t>TOTAL EQUITY</t>
  </si>
  <si>
    <t>Notes and Coins</t>
  </si>
  <si>
    <t>PART I: BY ACCOUNT TYPE</t>
  </si>
  <si>
    <t>TOTAL</t>
  </si>
  <si>
    <t>Cash and Balances</t>
  </si>
  <si>
    <t xml:space="preserve">Amounts Receivable Under Reverse Repurchase Agreements </t>
  </si>
  <si>
    <t xml:space="preserve">Negotiable Certificates of Deposit </t>
  </si>
  <si>
    <t>Debt Securities</t>
  </si>
  <si>
    <t>Equity Investments</t>
  </si>
  <si>
    <t>Loans and Advances</t>
  </si>
  <si>
    <t>Bills Discounted or Purchased</t>
  </si>
  <si>
    <t>Outstanding Amount</t>
  </si>
  <si>
    <t>add: Accrued interest receivable</t>
  </si>
  <si>
    <t>less: Stage 1 Loss allowance</t>
  </si>
  <si>
    <t>less: Stage 2 Loss allowance</t>
  </si>
  <si>
    <t>less: Stage 3 Loss allowance for credit-impaired exposures</t>
  </si>
  <si>
    <t>less: Allowance for impairment losses</t>
  </si>
  <si>
    <t>PART II: BY ASSET TYPE</t>
  </si>
  <si>
    <t>CASH AND BALANCES</t>
  </si>
  <si>
    <t>Balances</t>
  </si>
  <si>
    <t>of which: Nostro</t>
  </si>
  <si>
    <t>AMOUNTS RECEIVABLE UNDER REVERSE REPURCHASE AGREEMENTS</t>
  </si>
  <si>
    <t>Others</t>
  </si>
  <si>
    <t>DEBT SECURITIES</t>
  </si>
  <si>
    <t>MAS bills</t>
  </si>
  <si>
    <t>Bonds</t>
  </si>
  <si>
    <t>Convertible bonds</t>
  </si>
  <si>
    <t>Preferred stocks</t>
  </si>
  <si>
    <t>Structured notes linked to underlying such as equity index, bond and commodity</t>
  </si>
  <si>
    <t xml:space="preserve">Others </t>
  </si>
  <si>
    <t>EQUITY INVESTMENTS</t>
  </si>
  <si>
    <t>Subsidiaries</t>
  </si>
  <si>
    <t>Associates and Joint Ventures</t>
  </si>
  <si>
    <t>BILLS DISCOUNTED OR PURCHASED</t>
  </si>
  <si>
    <t>Import bills</t>
  </si>
  <si>
    <t>Export bills</t>
  </si>
  <si>
    <t>Other bills</t>
  </si>
  <si>
    <t xml:space="preserve">PART III: BY TENOR </t>
  </si>
  <si>
    <t>Overnight</t>
  </si>
  <si>
    <t>Term (maturity of more than one business day)</t>
  </si>
  <si>
    <t>Open (no definite term, can be terminated by either party upon notice)</t>
  </si>
  <si>
    <t>PART IV: OTHERS</t>
  </si>
  <si>
    <t xml:space="preserve">Syndicated </t>
  </si>
  <si>
    <t xml:space="preserve">       of which: Bank acts as lead arranger/agent</t>
  </si>
  <si>
    <t>of which: Singapore Dollars</t>
  </si>
  <si>
    <t xml:space="preserve">TOTAL     </t>
  </si>
  <si>
    <t xml:space="preserve">UNLISTED INVESTMENTS, INTANGIBLE ASSETS AND PROPERTIES AND EQUIPMENT </t>
  </si>
  <si>
    <t>PART I: UNLISTED DEBT SECURITIES AND EQUITY INVESTMENTS BY COUNTERPARTY TYPE</t>
  </si>
  <si>
    <t>Issued by:</t>
  </si>
  <si>
    <t>Counterparty</t>
  </si>
  <si>
    <t xml:space="preserve">Outstanding Amount </t>
  </si>
  <si>
    <t>Banks</t>
  </si>
  <si>
    <t>Non-Bank Financial Institutions</t>
  </si>
  <si>
    <t>Public Sector Entities</t>
  </si>
  <si>
    <t>Non-financial Corporates</t>
  </si>
  <si>
    <t>PART II: INTANGIBLE ASSETS</t>
  </si>
  <si>
    <t>Amount (Net of Amortization)</t>
  </si>
  <si>
    <r>
      <t>Goodwill</t>
    </r>
    <r>
      <rPr>
        <vertAlign val="superscript"/>
        <sz val="8"/>
        <rFont val="Arial"/>
        <family val="2"/>
      </rPr>
      <t xml:space="preserve"> </t>
    </r>
    <r>
      <rPr>
        <sz val="8"/>
        <rFont val="Arial"/>
        <family val="2"/>
      </rPr>
      <t>(please specify the details below)</t>
    </r>
  </si>
  <si>
    <r>
      <t>Others</t>
    </r>
    <r>
      <rPr>
        <b/>
        <sz val="8"/>
        <rFont val="Arial"/>
        <family val="2"/>
      </rPr>
      <t xml:space="preserve"> </t>
    </r>
    <r>
      <rPr>
        <sz val="8"/>
        <rFont val="Arial"/>
        <family val="2"/>
      </rPr>
      <t>(please specify the details below)</t>
    </r>
  </si>
  <si>
    <t>Less: Allowances for Impairment losses</t>
  </si>
  <si>
    <t>Carrying amounts</t>
  </si>
  <si>
    <t>Goodwill</t>
  </si>
  <si>
    <t xml:space="preserve">Amount </t>
  </si>
  <si>
    <t xml:space="preserve">PART III: PROPERTIES AND EQUIPMENT </t>
  </si>
  <si>
    <t>Investment properties</t>
  </si>
  <si>
    <t>Owner occupied
properties including bank premises</t>
  </si>
  <si>
    <t>Other immovable properties</t>
  </si>
  <si>
    <t xml:space="preserve">Original cost </t>
  </si>
  <si>
    <t>Less: Accumulated depreciation</t>
  </si>
  <si>
    <t>Net book value</t>
  </si>
  <si>
    <t>of which outside Singapore</t>
  </si>
  <si>
    <t>Market value</t>
  </si>
  <si>
    <t xml:space="preserve">DEPOSITS AND BALANCES, AMOUNTS PAYABLE UNDER REPURCHASE AGREEMENTS, BILLS PAYABLE, </t>
  </si>
  <si>
    <t>NEGOTIABLE CERTIFICATES OF DEPOSITS AND DEBT SECURITIES</t>
  </si>
  <si>
    <t xml:space="preserve">PART I: BY ACCOUNT TYPE </t>
  </si>
  <si>
    <t xml:space="preserve">Amounts Payable Under Repurchase Agreements </t>
  </si>
  <si>
    <t>Bills Payable</t>
  </si>
  <si>
    <t xml:space="preserve">Negotiable Certificates of Deposits </t>
  </si>
  <si>
    <t>Accrued interest payable</t>
  </si>
  <si>
    <t>PART II: BY LIABILITY TYPE</t>
  </si>
  <si>
    <t>AMOUNTS PAYABLE UNDER REPURCHASE AGREEMENTS</t>
  </si>
  <si>
    <t>PART IV: OTHERS - DEPOSITS</t>
  </si>
  <si>
    <t>Deposits of which:</t>
  </si>
  <si>
    <t>UNENCUMBERED DEPOSITS</t>
  </si>
  <si>
    <t>DUAL CURRENCY INVESTMENTS</t>
  </si>
  <si>
    <t>DEPOSITS AND BALANCES BY TYPE AND BY SOURCE OF NON-BANK CUSTOMERS</t>
  </si>
  <si>
    <t>Residents in Singapore (All Currencies)</t>
  </si>
  <si>
    <t>Monetary Authority of Singapore</t>
  </si>
  <si>
    <t>Singapore Government</t>
  </si>
  <si>
    <t>Unincorporated enterprises held by natural persons</t>
  </si>
  <si>
    <t>Natural persons</t>
  </si>
  <si>
    <t>Non profit institutions serving individuals and families</t>
  </si>
  <si>
    <t>Total</t>
  </si>
  <si>
    <t>Central Banks &amp; Official Monetary Authorities</t>
  </si>
  <si>
    <t>of which: Singapore Statutory Boards</t>
  </si>
  <si>
    <t>of which Singapore Citizens</t>
  </si>
  <si>
    <t>Demand deposits</t>
  </si>
  <si>
    <t>Fixed deposits</t>
  </si>
  <si>
    <t>Savings deposits</t>
  </si>
  <si>
    <t>Savings with checking facility</t>
  </si>
  <si>
    <t>Other deposits</t>
  </si>
  <si>
    <t>Type</t>
  </si>
  <si>
    <t>Amount</t>
  </si>
  <si>
    <t>Residents in Singapore (Singapore Dollar)</t>
  </si>
  <si>
    <t>Governments</t>
  </si>
  <si>
    <t xml:space="preserve">DEPOSITS BY SIZE OF NON-BANK CUSTOMERS </t>
  </si>
  <si>
    <t>PART I: BY SIZE</t>
  </si>
  <si>
    <t>Number of depositors</t>
  </si>
  <si>
    <t>of which: residents in Singapore</t>
  </si>
  <si>
    <t xml:space="preserve">Amount of Deposits </t>
  </si>
  <si>
    <t>of which: 
of residents in Singapore</t>
  </si>
  <si>
    <t>Up to but not &gt; S$5,000</t>
  </si>
  <si>
    <t>Above S$5,000 but not &gt; S$10,000</t>
  </si>
  <si>
    <t>Above S$10,000 but not &gt; S$50,000</t>
  </si>
  <si>
    <t>Above S$50,000 but not &gt; S$75,000</t>
  </si>
  <si>
    <t>Above S$75,000 but not &gt; S$100,000</t>
  </si>
  <si>
    <t>Above S$100,000 but not &gt; S$250,000</t>
  </si>
  <si>
    <t>Above S$250,000 but not &gt; S$500,000</t>
  </si>
  <si>
    <t>Above $500,000 but not &gt; S$1 million</t>
  </si>
  <si>
    <t>Above S$1 million but not &gt; S$5 million</t>
  </si>
  <si>
    <t>Above S$5 million but not &gt; S$10 million</t>
  </si>
  <si>
    <t>Above S$10 million but not &gt; S$50 million</t>
  </si>
  <si>
    <t>Above S$50 million</t>
  </si>
  <si>
    <t>of which: Singapore dollar</t>
  </si>
  <si>
    <t>Amount of Deposits</t>
  </si>
  <si>
    <t xml:space="preserve">Above $250,000 but not &gt; S$500,000 </t>
  </si>
  <si>
    <t>ADJUSTED CAPITAL FUNDS</t>
  </si>
  <si>
    <t>For Banks Incorporated Outside Singapore</t>
  </si>
  <si>
    <t>Less</t>
  </si>
  <si>
    <t xml:space="preserve"> </t>
  </si>
  <si>
    <t>Sub-total</t>
  </si>
  <si>
    <t>Add</t>
  </si>
  <si>
    <t>TOTAL ADJUSTED CAPITAL FUNDS</t>
  </si>
  <si>
    <t>CAPITAL FUNDS AND ADJUSTED CAPITAL FUNDS</t>
  </si>
  <si>
    <t>For Foreign-Owned Banks Incorporated in Singapore</t>
  </si>
  <si>
    <t>1 - Capital Funds</t>
  </si>
  <si>
    <t xml:space="preserve">Treasury shares </t>
  </si>
  <si>
    <t>TOTAL CAPITAL FUNDS</t>
  </si>
  <si>
    <t>2 - Adjusted Capital Funds</t>
  </si>
  <si>
    <t xml:space="preserve">RESERVES BY TYPE </t>
  </si>
  <si>
    <t>Unappropriated profits/Accumulated losses</t>
  </si>
  <si>
    <t>(i)</t>
  </si>
  <si>
    <t>Opening Balance as of beginning of financial year</t>
  </si>
  <si>
    <t>(ii)</t>
  </si>
  <si>
    <t>Profit/(loss) after tax attributable to shareholders</t>
  </si>
  <si>
    <t>(iii)</t>
  </si>
  <si>
    <t>Dividend(s) paid/remittance (transfers) to Head Office</t>
  </si>
  <si>
    <t>(iv)</t>
  </si>
  <si>
    <t>Transfers (to)/from reserves</t>
  </si>
  <si>
    <t>Closing Balance</t>
  </si>
  <si>
    <t>Currency translation reserves</t>
  </si>
  <si>
    <t>Others (please specify below)</t>
  </si>
  <si>
    <t>Total (a)+(b)+(c)</t>
  </si>
  <si>
    <t>Other Reserves</t>
  </si>
  <si>
    <t>Capital reserves</t>
  </si>
  <si>
    <t>Share option and share plan reserves</t>
  </si>
  <si>
    <t>Cash flow hedge reserves</t>
  </si>
  <si>
    <t xml:space="preserve">Description </t>
  </si>
  <si>
    <t>Other reserves - Others</t>
  </si>
  <si>
    <t>Financial Guarantees</t>
  </si>
  <si>
    <t>of which: Stand-by letters of credit for loans and securities</t>
  </si>
  <si>
    <t>Performance Guarantees</t>
  </si>
  <si>
    <t xml:space="preserve">of which: Warranties </t>
  </si>
  <si>
    <t>(c )</t>
  </si>
  <si>
    <t xml:space="preserve">of which: Standby letters of credit </t>
  </si>
  <si>
    <t>Letters of credit</t>
  </si>
  <si>
    <t>Acceptances</t>
  </si>
  <si>
    <t xml:space="preserve">TOTAL </t>
  </si>
  <si>
    <t xml:space="preserve">of which: syndicated </t>
  </si>
  <si>
    <t>COMMITMENTS</t>
  </si>
  <si>
    <t>Undrawn credit commitments</t>
  </si>
  <si>
    <t>of which: standby facilities offered to banks</t>
  </si>
  <si>
    <t>Underwriting commitments</t>
  </si>
  <si>
    <t>Other commitments</t>
  </si>
  <si>
    <r>
      <t>Others (please specify below</t>
    </r>
    <r>
      <rPr>
        <sz val="8"/>
        <rFont val="Arial"/>
        <family val="2"/>
      </rPr>
      <t>)</t>
    </r>
  </si>
  <si>
    <t>of which: original maturity up to one year or less</t>
  </si>
  <si>
    <t xml:space="preserve">(c) </t>
  </si>
  <si>
    <t>of which: original maturity of more than one year</t>
  </si>
  <si>
    <t>CORPORATE FINANCE ACTIVITY</t>
  </si>
  <si>
    <t>No.</t>
  </si>
  <si>
    <t>Name of Customer</t>
  </si>
  <si>
    <t>Listed in Singapore (to indicate "Yes" or "No")</t>
  </si>
  <si>
    <t>Subscription Period (from)</t>
  </si>
  <si>
    <t>Subscription Period (to)</t>
  </si>
  <si>
    <t>Equity</t>
  </si>
  <si>
    <t>Debt</t>
  </si>
  <si>
    <t>Share of issuance underwritten or allocated to the Bank</t>
  </si>
  <si>
    <t>Subscribed Portion</t>
  </si>
  <si>
    <t>Unsubscribed Portion</t>
  </si>
  <si>
    <t>Outstanding underwriting commitment at reporting date</t>
  </si>
  <si>
    <t>Booked in Singapore</t>
  </si>
  <si>
    <t>Booked outside Singapore</t>
  </si>
  <si>
    <t xml:space="preserve">Booked outside Singapore </t>
  </si>
  <si>
    <t>Merger</t>
  </si>
  <si>
    <t>India</t>
  </si>
  <si>
    <t>Venture Capital</t>
  </si>
  <si>
    <t>Private Equity</t>
  </si>
  <si>
    <t>REITS</t>
  </si>
  <si>
    <t>FINANCIAL DERIVATIVES BY TYPE AND RISK CATEGORY</t>
  </si>
  <si>
    <t>PART I: TRADES BOOKED IN SINGAPORE</t>
  </si>
  <si>
    <t>Type and Purpose of Derivative Contracts</t>
  </si>
  <si>
    <t>Gross Amount and Value</t>
  </si>
  <si>
    <t>Interest Rate</t>
  </si>
  <si>
    <t>Credit</t>
  </si>
  <si>
    <t>Commodity</t>
  </si>
  <si>
    <t xml:space="preserve"> Others</t>
  </si>
  <si>
    <t>Long Protection</t>
  </si>
  <si>
    <t>Short Protection</t>
  </si>
  <si>
    <t>TRADING</t>
  </si>
  <si>
    <t>Forwards</t>
  </si>
  <si>
    <t>Gross Amount</t>
  </si>
  <si>
    <t>Positive fair value</t>
  </si>
  <si>
    <t>Negative fair value</t>
  </si>
  <si>
    <t>Futures</t>
  </si>
  <si>
    <t>Swaps</t>
  </si>
  <si>
    <t>Option Bought</t>
  </si>
  <si>
    <t>Option Sold</t>
  </si>
  <si>
    <t>SUB-TOTAL (TRADING)</t>
  </si>
  <si>
    <t>NON-TRADING</t>
  </si>
  <si>
    <t>SUB-TOTAL (NON-TRADING)</t>
  </si>
  <si>
    <t>TOTAL (TRADING &amp; NON-TRADING)</t>
  </si>
  <si>
    <t>Post-netting positive fair value</t>
  </si>
  <si>
    <t>Netting</t>
  </si>
  <si>
    <t>Post-netting negative fair value</t>
  </si>
  <si>
    <t>METHOD OF TRADING</t>
  </si>
  <si>
    <t>of which: cleared through central counterparty</t>
  </si>
  <si>
    <t>of which: settled bilaterally</t>
  </si>
  <si>
    <t>PART II: SINGAPORE AS A TRADING LOCATION</t>
  </si>
  <si>
    <t>Nature of Derivative Contracts</t>
  </si>
  <si>
    <t>Foreign Exchange</t>
  </si>
  <si>
    <t>PART III: STANDALONE and CONSOLIDATED LEVELS</t>
  </si>
  <si>
    <t>SECTION A: STANDALONE LEVEL</t>
  </si>
  <si>
    <t>Forwards/Futures</t>
  </si>
  <si>
    <t>SECTION B: CONSOLIDATED LEVEL</t>
  </si>
  <si>
    <t>ASSETS UNDER MANAGEMENT AND ASSETS HELD UNDER CUSTODY</t>
  </si>
  <si>
    <t>Foreign Banks, Singapore Operations, Overseas Bank Subsidiaries &amp; Overseas Branches of Banks Incorporated in Singapore(Other Than</t>
  </si>
  <si>
    <t>Outstanding Amount 
(S$'000)</t>
  </si>
  <si>
    <t xml:space="preserve">Discretionary </t>
  </si>
  <si>
    <t>Advisory</t>
  </si>
  <si>
    <t>a Foreign-owned Bank Incorporated in Singapore)</t>
  </si>
  <si>
    <t>funds managed or advised by third parties</t>
  </si>
  <si>
    <t>funds managed or advised by related corporation group</t>
  </si>
  <si>
    <t xml:space="preserve">Foreign Banks, Singapore Operations, Overseas Bank Subsidiaries </t>
  </si>
  <si>
    <t>&amp; Overseas Branches of Banks Incorporated in Singapore(Other Than</t>
  </si>
  <si>
    <t>assets administered by third parties</t>
  </si>
  <si>
    <t>assets administered by related corporation group</t>
  </si>
  <si>
    <t xml:space="preserve">Amounts receivable under reverse repurchase agreements </t>
  </si>
  <si>
    <t>Negotiable certificates of deposit</t>
  </si>
  <si>
    <t>Assets at fair value</t>
  </si>
  <si>
    <t>Funding provided</t>
  </si>
  <si>
    <t>Liquidity and credit enhancements</t>
  </si>
  <si>
    <t>ASSETS AND LIABILITIES BY BANK COUNTERPARTY, RELATED BANKS AND RELATED CORPORATIONS</t>
  </si>
  <si>
    <t>Contingent items</t>
  </si>
  <si>
    <t xml:space="preserve">Commitments </t>
  </si>
  <si>
    <t>Cash and balances (a)</t>
  </si>
  <si>
    <t>Amounts receivable under reverse repurchase agreements (b)</t>
  </si>
  <si>
    <t>Positive fair value for financial derivatives (c)</t>
  </si>
  <si>
    <t>Negotiable Certificates of Deposits (d)</t>
  </si>
  <si>
    <t>Debt Securities (e)</t>
  </si>
  <si>
    <t>Loans and Advances (f)</t>
  </si>
  <si>
    <t>Bills Discounted or Purchased (g)</t>
  </si>
  <si>
    <t>Equity investments (h)</t>
  </si>
  <si>
    <t>Other Assets (i)</t>
  </si>
  <si>
    <t>Deposits and Balances (j)</t>
  </si>
  <si>
    <r>
      <t>Amounts payable under repurchase agreements</t>
    </r>
    <r>
      <rPr>
        <sz val="8"/>
        <rFont val="Arial"/>
        <family val="2"/>
      </rPr>
      <t xml:space="preserve"> (k)</t>
    </r>
  </si>
  <si>
    <r>
      <t xml:space="preserve">Negative fair value for financial derivatives </t>
    </r>
    <r>
      <rPr>
        <sz val="8"/>
        <rFont val="Arial"/>
        <family val="2"/>
      </rPr>
      <t xml:space="preserve">(l)
</t>
    </r>
  </si>
  <si>
    <r>
      <t xml:space="preserve">Bills payable </t>
    </r>
    <r>
      <rPr>
        <sz val="8"/>
        <rFont val="Arial"/>
        <family val="2"/>
      </rPr>
      <t>(m)</t>
    </r>
  </si>
  <si>
    <r>
      <t xml:space="preserve">Debt securities </t>
    </r>
    <r>
      <rPr>
        <sz val="8"/>
        <rFont val="Arial"/>
        <family val="2"/>
      </rPr>
      <t>(o)</t>
    </r>
  </si>
  <si>
    <r>
      <t xml:space="preserve">Other Liabilities </t>
    </r>
    <r>
      <rPr>
        <sz val="8"/>
        <rFont val="Arial"/>
        <family val="2"/>
      </rPr>
      <t>(p)</t>
    </r>
  </si>
  <si>
    <t>1</t>
  </si>
  <si>
    <t>BANKS</t>
  </si>
  <si>
    <t>Banks in Singapore</t>
  </si>
  <si>
    <t>Banks outside Singapore</t>
  </si>
  <si>
    <t>Related banks in Singapore</t>
  </si>
  <si>
    <t>Related banks outside Singapore</t>
  </si>
  <si>
    <t>2</t>
  </si>
  <si>
    <t>RELATED CORPORATIONS</t>
  </si>
  <si>
    <t>Related corporations in Singapore</t>
  </si>
  <si>
    <t>Related corporations outside Singapore</t>
  </si>
  <si>
    <t>Of which: Singapore Dollars</t>
  </si>
  <si>
    <t>Cash and balances</t>
  </si>
  <si>
    <t>Positive fair value for financial derivatives</t>
  </si>
  <si>
    <t xml:space="preserve">Loans and Advances </t>
  </si>
  <si>
    <t>Total assets</t>
  </si>
  <si>
    <t xml:space="preserve">Amounts payable under repurchase agreements </t>
  </si>
  <si>
    <t xml:space="preserve">Negative fair value for financial derivatives
</t>
  </si>
  <si>
    <t xml:space="preserve">Negotiable certificates of deposits </t>
  </si>
  <si>
    <t>Other Liabilities</t>
  </si>
  <si>
    <t>Total liabilities</t>
  </si>
  <si>
    <t>INTERBANK INDEBTEDNESS BY COUNTERPARTY IN SINGAPORE</t>
  </si>
  <si>
    <t>Name of Bank</t>
  </si>
  <si>
    <t>of which: Traded Over-the-Counter</t>
  </si>
  <si>
    <t xml:space="preserve">Debt Securities </t>
  </si>
  <si>
    <t xml:space="preserve">Debt securities </t>
  </si>
  <si>
    <t>Commitments</t>
  </si>
  <si>
    <t>RELATED BANKS IN SINGAPORE</t>
  </si>
  <si>
    <t xml:space="preserve">Name of Related Bank and Merchant Bank in Singapore </t>
  </si>
  <si>
    <t>Please indicate relationships (eg. Parent, Head Office, Branch, Subsidiary, Subsidiary/Branch of Head Office/Parent)</t>
  </si>
  <si>
    <t>Negotiable Certificates of Deposits</t>
  </si>
  <si>
    <t>Deposits and balances</t>
  </si>
  <si>
    <t>Parent</t>
  </si>
  <si>
    <t>Head Office</t>
  </si>
  <si>
    <t>Subsidiary</t>
  </si>
  <si>
    <t>Branch</t>
  </si>
  <si>
    <t>Accrued interest</t>
  </si>
  <si>
    <t>INTERBANK INDEBTEDNESS BY COUNTERPARTY OUTSIDE SINGAPORE</t>
  </si>
  <si>
    <t>Net Total Assets / Liabilities</t>
  </si>
  <si>
    <t>PART I: BY NET TOTAL ASSETS</t>
  </si>
  <si>
    <t>Rank</t>
  </si>
  <si>
    <t>Name of Banking Group</t>
  </si>
  <si>
    <t>AF</t>
  </si>
  <si>
    <t>AX</t>
  </si>
  <si>
    <t>AL</t>
  </si>
  <si>
    <t>DZ</t>
  </si>
  <si>
    <t>AS</t>
  </si>
  <si>
    <t>AD</t>
  </si>
  <si>
    <t>AO</t>
  </si>
  <si>
    <t>AI</t>
  </si>
  <si>
    <t>AQ</t>
  </si>
  <si>
    <t>AG</t>
  </si>
  <si>
    <t>AR</t>
  </si>
  <si>
    <t>AM</t>
  </si>
  <si>
    <t>AW</t>
  </si>
  <si>
    <t>AZ</t>
  </si>
  <si>
    <t>AT</t>
  </si>
  <si>
    <t>PART II: BY NET TOTAL LIABILITIES</t>
  </si>
  <si>
    <t>GU</t>
  </si>
  <si>
    <t>GD</t>
  </si>
  <si>
    <t>GP</t>
  </si>
  <si>
    <t>GG</t>
  </si>
  <si>
    <t>GN</t>
  </si>
  <si>
    <t>HT</t>
  </si>
  <si>
    <t>HM</t>
  </si>
  <si>
    <t>VA</t>
  </si>
  <si>
    <t>HN</t>
  </si>
  <si>
    <t>HK</t>
  </si>
  <si>
    <t>IT</t>
  </si>
  <si>
    <t>JM</t>
  </si>
  <si>
    <t>JP</t>
  </si>
  <si>
    <t>KE</t>
  </si>
  <si>
    <t>KW</t>
  </si>
  <si>
    <t>Banking groups not listed above</t>
  </si>
  <si>
    <t>RELATED CORPORATIONS IN SINGAPORE</t>
  </si>
  <si>
    <t xml:space="preserve">Name of Related Corporation in Singapore </t>
  </si>
  <si>
    <t>Non-Bank Financial Institution (to indicate "Yes" or "No")</t>
  </si>
  <si>
    <t>Name of Bank or Corporation</t>
  </si>
  <si>
    <t xml:space="preserve">Positive fair value for financial derivatives
</t>
  </si>
  <si>
    <t xml:space="preserve">Loans and advances </t>
  </si>
  <si>
    <t>Equity investments (includes equity shares held in subsidiaries and other controlled entities)</t>
  </si>
  <si>
    <t>PART II: RELATED CORPORATIONS OUTSIDE SINGAPORE</t>
  </si>
  <si>
    <t xml:space="preserve">Non-Bank Financial Institutions </t>
  </si>
  <si>
    <t xml:space="preserve"> Natural persons</t>
  </si>
  <si>
    <t xml:space="preserve"> Non-profit institutions serving individuals and families</t>
  </si>
  <si>
    <t>Assets, Contingent Items and Commitments</t>
  </si>
  <si>
    <t>of which: State-Owned banks</t>
  </si>
  <si>
    <t>Singapore</t>
  </si>
  <si>
    <t>International Organisations</t>
  </si>
  <si>
    <t>Loans and Advances of which: Trade Financing</t>
  </si>
  <si>
    <t>Contingent Items</t>
  </si>
  <si>
    <t>Contingent Items: Trade Financing</t>
  </si>
  <si>
    <t>Non-profit institutions serving individuals and families</t>
  </si>
  <si>
    <t>NL</t>
  </si>
  <si>
    <t>NA</t>
  </si>
  <si>
    <t>NG</t>
  </si>
  <si>
    <t>TR</t>
  </si>
  <si>
    <t>GB</t>
  </si>
  <si>
    <t>AE</t>
  </si>
  <si>
    <t>US</t>
  </si>
  <si>
    <t>UA</t>
  </si>
  <si>
    <t>QA</t>
  </si>
  <si>
    <t>PL</t>
  </si>
  <si>
    <t>Financial Sector</t>
  </si>
  <si>
    <t>Non-Financial Sector</t>
  </si>
  <si>
    <t>Currency</t>
  </si>
  <si>
    <t>Finance Companies</t>
  </si>
  <si>
    <t>Money Market Funds</t>
  </si>
  <si>
    <t>Insurance companies</t>
  </si>
  <si>
    <t>Provident and pension funds</t>
  </si>
  <si>
    <t>Securities and Futures Companies</t>
  </si>
  <si>
    <t>Other Non-bank Financial Institutions</t>
  </si>
  <si>
    <t>All Currencies</t>
  </si>
  <si>
    <t>All currency</t>
  </si>
  <si>
    <t>SGD</t>
  </si>
  <si>
    <t>USD</t>
  </si>
  <si>
    <t>EUR</t>
  </si>
  <si>
    <t>JPY</t>
  </si>
  <si>
    <t>GBP</t>
  </si>
  <si>
    <t>RMB</t>
  </si>
  <si>
    <t>Singapore Dollar</t>
  </si>
  <si>
    <t>Commitment</t>
  </si>
  <si>
    <t>United States Dollar</t>
  </si>
  <si>
    <t>Euro</t>
  </si>
  <si>
    <t>Japanese Yen</t>
  </si>
  <si>
    <t>Pound Sterling</t>
  </si>
  <si>
    <t xml:space="preserve"> RENMINBI</t>
  </si>
  <si>
    <t xml:space="preserve">  of which: RMB Clearing Bank</t>
  </si>
  <si>
    <t>DJ</t>
  </si>
  <si>
    <t>DM</t>
  </si>
  <si>
    <t>DO</t>
  </si>
  <si>
    <t>EC</t>
  </si>
  <si>
    <t>EG</t>
  </si>
  <si>
    <t>SV</t>
  </si>
  <si>
    <t>GQ</t>
  </si>
  <si>
    <t>ER</t>
  </si>
  <si>
    <t>EE</t>
  </si>
  <si>
    <t>GL</t>
  </si>
  <si>
    <t>GT</t>
  </si>
  <si>
    <t>Agriculture and Fishing</t>
  </si>
  <si>
    <t xml:space="preserve">Mining and Quarrying </t>
  </si>
  <si>
    <t>Manufacturing</t>
  </si>
  <si>
    <t>Electricity, Gas and Water Supply</t>
  </si>
  <si>
    <t>Construction</t>
  </si>
  <si>
    <t>Wholesale Trade</t>
  </si>
  <si>
    <t>Retail Trade</t>
  </si>
  <si>
    <t>Transport and Storage</t>
  </si>
  <si>
    <t>Accommodation and Food Service Activities</t>
  </si>
  <si>
    <t>Information and Communications</t>
  </si>
  <si>
    <t>Professional, Scientific, Technical, Administrative, Support Service Activities</t>
  </si>
  <si>
    <t>Loans &amp; Advances: Non-Financial Sector - Breakdown by Industry</t>
  </si>
  <si>
    <t>Bills discounted or purchased: Non-Financial Sector - Breakdown by Industry</t>
  </si>
  <si>
    <t>Debt Securities: Non-Financial Corporates - Breakdown by Industry</t>
  </si>
  <si>
    <t>Negotiable Certificates of Deposits : Non-Financial Corporates - Breakdown by Industry</t>
  </si>
  <si>
    <t>Contingent Items: Non-Financial Corporates - Breakdown by Industry</t>
  </si>
  <si>
    <t>Commitments: Non-Financial Corporates - Breakdown by Industry</t>
  </si>
  <si>
    <t>TT</t>
  </si>
  <si>
    <t>Loans And Advances</t>
  </si>
  <si>
    <t>TN</t>
  </si>
  <si>
    <t>Bills Discounted Or Purchased</t>
  </si>
  <si>
    <t>TM</t>
  </si>
  <si>
    <t>TC</t>
  </si>
  <si>
    <t>TV</t>
  </si>
  <si>
    <t>UG</t>
  </si>
  <si>
    <t>Negotiable Certificates Of Deposits</t>
  </si>
  <si>
    <t>UY</t>
  </si>
  <si>
    <t>UZ</t>
  </si>
  <si>
    <t>VU</t>
  </si>
  <si>
    <t>SM</t>
  </si>
  <si>
    <t>Additional information</t>
  </si>
  <si>
    <t>I</t>
  </si>
  <si>
    <t>(a)  of which: Import bills</t>
  </si>
  <si>
    <t>(b) of which: Export bills</t>
  </si>
  <si>
    <t>(c)  of which: Other bills</t>
  </si>
  <si>
    <t>II</t>
  </si>
  <si>
    <t>Allowance for impairment losses</t>
  </si>
  <si>
    <t>III</t>
  </si>
  <si>
    <t>(a) Letters of credit</t>
  </si>
  <si>
    <t xml:space="preserve">       of which: Letters of credit confirmed</t>
  </si>
  <si>
    <t>(b) other Contingent Items</t>
  </si>
  <si>
    <t>IV</t>
  </si>
  <si>
    <t>Total of "Commitments"</t>
  </si>
  <si>
    <t>(a)  of which: Forward asset purchases</t>
  </si>
  <si>
    <t>(b)  of which: Forward deposits placed</t>
  </si>
  <si>
    <t>(c) other Commitments</t>
  </si>
  <si>
    <t>V</t>
  </si>
  <si>
    <t>Assets under Management</t>
  </si>
  <si>
    <t>(a) Discretionary</t>
  </si>
  <si>
    <t>(b) Advisory</t>
  </si>
  <si>
    <t>VI</t>
  </si>
  <si>
    <t>Fund Management Companies</t>
  </si>
  <si>
    <t>Other Residual Assets</t>
  </si>
  <si>
    <t>Positive fair values for financial derivatives: Sub-sectors for Other Non-Bank Financial Institutions</t>
  </si>
  <si>
    <t>Outside Singapore</t>
  </si>
  <si>
    <t>Equity Investments: Sub-sectors for Other Non-Bank Financial Institutions</t>
  </si>
  <si>
    <t>PART I: ASSETS AND CONTINGENT ITEMS BY SECTOR (All Currencies)</t>
  </si>
  <si>
    <t>Please EXCLUDE banks, central banks and official monetary authorities, natural persons and non-profit institutions serving individuals and families</t>
  </si>
  <si>
    <t>Credit facilities limits</t>
  </si>
  <si>
    <t>Outstanding Debt Securities</t>
  </si>
  <si>
    <t>New credit facilities granted for the month/quarter, wherever applicable</t>
  </si>
  <si>
    <t>Restructured or extended credit facilities granted for the month/quarter, wherever applicable</t>
  </si>
  <si>
    <t>New Debt Securities for the month/quarter, wherever applicable</t>
  </si>
  <si>
    <t>of which: in Singapore</t>
  </si>
  <si>
    <t>of which: to SMEs</t>
  </si>
  <si>
    <t>Fixed Rate</t>
  </si>
  <si>
    <t>Variable Rate</t>
  </si>
  <si>
    <t>To SMEs</t>
  </si>
  <si>
    <t xml:space="preserve">In Singapore </t>
  </si>
  <si>
    <r>
      <t>Wholesale</t>
    </r>
    <r>
      <rPr>
        <sz val="8"/>
        <color rgb="FFFF0000"/>
        <rFont val="Arial"/>
        <family val="2"/>
      </rPr>
      <t xml:space="preserve"> Trade</t>
    </r>
  </si>
  <si>
    <t xml:space="preserve">     of which: Aviation</t>
  </si>
  <si>
    <r>
      <t xml:space="preserve">     of which: Shipping </t>
    </r>
    <r>
      <rPr>
        <i/>
        <sz val="8"/>
        <color rgb="FFFF0000"/>
        <rFont val="Arial"/>
        <family val="2"/>
      </rPr>
      <t>Lines</t>
    </r>
  </si>
  <si>
    <t xml:space="preserve">     of which: Chartering and Operators of Vessels</t>
  </si>
  <si>
    <t>Financial and Insurance Activities</t>
  </si>
  <si>
    <t>of which: Other Holding Companies</t>
  </si>
  <si>
    <t xml:space="preserve">     of which: Real Estate Developers</t>
  </si>
  <si>
    <t xml:space="preserve">     of which: Real Estate Investment Trusts with rental income</t>
  </si>
  <si>
    <t>Other Industries:</t>
  </si>
  <si>
    <t>of which: Public Administration</t>
  </si>
  <si>
    <t>PART II: ASSETS AND CONTINGENT ITEMS BY SECTOR (BY RESIDENCY)</t>
  </si>
  <si>
    <t>Residents of Singapore</t>
  </si>
  <si>
    <t>Outstanding Debt securities</t>
  </si>
  <si>
    <t xml:space="preserve">     of which: Shipping Lines</t>
  </si>
  <si>
    <t>of which: Finance Companies</t>
  </si>
  <si>
    <t>of which: Financial Holding Companies</t>
  </si>
  <si>
    <t>of which:Trusts and Funds</t>
  </si>
  <si>
    <t>of which:Insurance Companies, Provident and Pension Funds</t>
  </si>
  <si>
    <t>of which:Exchanges</t>
  </si>
  <si>
    <t>of which:Trustee, Fiduciary and Custody Services Firms</t>
  </si>
  <si>
    <t>of which: Securities and Futures Companies</t>
  </si>
  <si>
    <t>of which:Fund Management Companies</t>
  </si>
  <si>
    <t>Other industries:</t>
  </si>
  <si>
    <t>Of which: Public Administration</t>
  </si>
  <si>
    <t xml:space="preserve">Non-Residents </t>
  </si>
  <si>
    <t>Denominated in Singapore Dollar</t>
  </si>
  <si>
    <t xml:space="preserve">     of which: real estate developers</t>
  </si>
  <si>
    <t>Non-Residents of Singapore</t>
  </si>
  <si>
    <t>PART III: ASSETS AND CONTINGENT ITEMS FOR TREASURY CENTRES (All Currencies)</t>
  </si>
  <si>
    <t>Other industries</t>
  </si>
  <si>
    <t xml:space="preserve">PART I: NATURAL PERSONS </t>
  </si>
  <si>
    <t>Outstanding loans and advances</t>
  </si>
  <si>
    <t xml:space="preserve">Secured </t>
  </si>
  <si>
    <t>Unsecured</t>
  </si>
  <si>
    <t>Purchase of residential properties</t>
  </si>
  <si>
    <t>(i)  Owner-occupied</t>
  </si>
  <si>
    <t xml:space="preserve">      of which: HDB </t>
  </si>
  <si>
    <t>(ii)  Investment</t>
  </si>
  <si>
    <t>(iii) Bridging loans</t>
  </si>
  <si>
    <t>Purchase of commercial properties</t>
  </si>
  <si>
    <t>Purchase of industrial properties</t>
  </si>
  <si>
    <t>Purchase of other properties</t>
  </si>
  <si>
    <t>Equity withdrawals on properties</t>
  </si>
  <si>
    <t>(i) Residential</t>
  </si>
  <si>
    <t xml:space="preserve">(ii) Commercial </t>
  </si>
  <si>
    <t>(iii) Industrial</t>
  </si>
  <si>
    <t>(iv) Others</t>
  </si>
  <si>
    <t>Motor vehicles</t>
  </si>
  <si>
    <t>Credit cards</t>
  </si>
  <si>
    <t>Share financing</t>
  </si>
  <si>
    <t>Other loans</t>
  </si>
  <si>
    <t xml:space="preserve">    of which: fixed rate</t>
  </si>
  <si>
    <t>Non-Residents (All Currencies)</t>
  </si>
  <si>
    <t>Non-Residents (Singapore Dollar)</t>
  </si>
  <si>
    <t>PART II: OTHER COUNTERPARTIES</t>
  </si>
  <si>
    <t>Loans and advances including Bills discounted or purchased</t>
  </si>
  <si>
    <t>of which: Income Producing Real Estate</t>
  </si>
  <si>
    <t>(i)   Residential</t>
  </si>
  <si>
    <t>(ii)  Commercial</t>
  </si>
  <si>
    <t>(iii)  Industrial</t>
  </si>
  <si>
    <t>(iv)  Others</t>
  </si>
  <si>
    <t>of which: Other than IPRE</t>
  </si>
  <si>
    <t>of which: Aircraft finance</t>
  </si>
  <si>
    <t>of which: Ship finance</t>
  </si>
  <si>
    <t>Share finance</t>
  </si>
  <si>
    <t>By Singapore Dollar</t>
  </si>
  <si>
    <t>Project Finance</t>
  </si>
  <si>
    <t>Object Finance</t>
  </si>
  <si>
    <t>Trade finance</t>
  </si>
  <si>
    <t>Commodities finance</t>
  </si>
  <si>
    <t xml:space="preserve">    of which: Wealth management purposes</t>
  </si>
  <si>
    <t>ASSETS AND CONTINGENT ITEMS BY PURPOSE - PROJECT FINANCE</t>
  </si>
  <si>
    <t>PART III: BY SUB-SECTOR (All Currencies)</t>
  </si>
  <si>
    <t>Credit facilities Limits</t>
  </si>
  <si>
    <t>Secured</t>
  </si>
  <si>
    <t>Power</t>
  </si>
  <si>
    <t>Oil &amp; Gas</t>
  </si>
  <si>
    <t>Renewables</t>
  </si>
  <si>
    <t>Mining</t>
  </si>
  <si>
    <t>Transport</t>
  </si>
  <si>
    <t>Telecommunications</t>
  </si>
  <si>
    <t xml:space="preserve">Social </t>
  </si>
  <si>
    <t>Water treatment</t>
  </si>
  <si>
    <t>Waste Management</t>
  </si>
  <si>
    <t>(j)</t>
  </si>
  <si>
    <t>BY SUB-SECTOR (Singapore dollars)</t>
  </si>
  <si>
    <t>Social</t>
  </si>
  <si>
    <t>Indonesia</t>
  </si>
  <si>
    <t>Malaysia</t>
  </si>
  <si>
    <t>Philippines</t>
  </si>
  <si>
    <t>Thailand</t>
  </si>
  <si>
    <t>Vietnam</t>
  </si>
  <si>
    <t>Australia</t>
  </si>
  <si>
    <t>New Zealand</t>
  </si>
  <si>
    <t>China</t>
  </si>
  <si>
    <t>(k)</t>
  </si>
  <si>
    <t>(l)</t>
  </si>
  <si>
    <t>PART V: BY TENOR (All Currencies)</t>
  </si>
  <si>
    <t>&lt; 5 years</t>
  </si>
  <si>
    <t>5 years to &lt;10 years</t>
  </si>
  <si>
    <t>10 years to &lt;15 years</t>
  </si>
  <si>
    <t>15 years or more</t>
  </si>
  <si>
    <t>BY TENOR (Singapore Dollar)</t>
  </si>
  <si>
    <t xml:space="preserve"> Liabilities</t>
  </si>
  <si>
    <t>Total NCDs, of which: Remaining maturities up to and including one year</t>
  </si>
  <si>
    <t>Total Debt Securities, of which: Remaining maturities up to and including one year</t>
  </si>
  <si>
    <t xml:space="preserve"> ALL CURRENCIES </t>
  </si>
  <si>
    <t>All Currency</t>
  </si>
  <si>
    <t>of which: unclaimed monies</t>
  </si>
  <si>
    <t>Negotiable Certificates of Deposits ("NCDs")</t>
  </si>
  <si>
    <t>SINGAPORE DOLLARS</t>
  </si>
  <si>
    <t xml:space="preserve"> US DOLLARS </t>
  </si>
  <si>
    <t xml:space="preserve">  EURO</t>
  </si>
  <si>
    <t xml:space="preserve"> Amounts payable under repurchase agreements </t>
  </si>
  <si>
    <t xml:space="preserve"> JAPANESE YEN</t>
  </si>
  <si>
    <t>Sterling</t>
  </si>
  <si>
    <t>of which: RMB Clearing Bank</t>
  </si>
  <si>
    <t>Liabilities</t>
  </si>
  <si>
    <t>Government</t>
  </si>
  <si>
    <t>IL</t>
  </si>
  <si>
    <t>JE</t>
  </si>
  <si>
    <t>JO</t>
  </si>
  <si>
    <t>LV</t>
  </si>
  <si>
    <t>LB</t>
  </si>
  <si>
    <t>Total of "Deposits and Balances"</t>
  </si>
  <si>
    <t xml:space="preserve">  of which: Sovereign Wealth Funds</t>
  </si>
  <si>
    <t>Other Residual Liabilities</t>
  </si>
  <si>
    <t>Negative fair values for financial derivatives: Sub-sectors for Other Non-Bank Financial Institutions</t>
  </si>
  <si>
    <t>Negotiable Certificates of Deposits ("NCDs"): Sub-sectors for Other Non-Bank Financial Institutions</t>
  </si>
  <si>
    <t>RMB BUSINESS ACTIVITIES</t>
  </si>
  <si>
    <t>RMB '000</t>
  </si>
  <si>
    <t>VALUE OF RMB TRANSACTIONS</t>
  </si>
  <si>
    <t>Value of transactions in reporting month</t>
  </si>
  <si>
    <t>A</t>
  </si>
  <si>
    <t>RMB EXCHANGE BY COUNTERPARTY</t>
  </si>
  <si>
    <t>Amount of RMB bought using SGD or other foreign currencies, of which:</t>
  </si>
  <si>
    <t xml:space="preserve">(a) </t>
  </si>
  <si>
    <t>RMB bought from banks in Singapore</t>
  </si>
  <si>
    <t>Amount of RMB sold using SGD or other foreign currencies, of which:</t>
  </si>
  <si>
    <t>B</t>
  </si>
  <si>
    <t xml:space="preserve"> (FOR PARTICIPATING BANKS ONLY) PURCHASE / SALE OF CNY FOR TRADE SETTLEMENT</t>
  </si>
  <si>
    <t>CLASSIFICATION AND FAIR VALUE MEASUREMENTS OF ASSETS AND LIABILITIES</t>
  </si>
  <si>
    <t>PART I: CLASSIFICATION AND FAIR VALUE HIERARCHY</t>
  </si>
  <si>
    <t>Amortised cost</t>
  </si>
  <si>
    <t>Fair value through other comprehensive income</t>
  </si>
  <si>
    <t>Fair value through Profit or Loss</t>
  </si>
  <si>
    <t>Hedging derivatives</t>
  </si>
  <si>
    <t>(Level 1)</t>
  </si>
  <si>
    <t>(Level 2)</t>
  </si>
  <si>
    <t>(Level 3)</t>
  </si>
  <si>
    <t xml:space="preserve">Negotiable certificates of deposit held </t>
  </si>
  <si>
    <t xml:space="preserve">Banks </t>
  </si>
  <si>
    <t>Central Banks and Official Monetary Authorities</t>
  </si>
  <si>
    <t>Public sector entities</t>
  </si>
  <si>
    <t>of which: Singapore</t>
  </si>
  <si>
    <t>(i.i)</t>
  </si>
  <si>
    <t xml:space="preserve">       of which: statutory boards</t>
  </si>
  <si>
    <t xml:space="preserve">       of which: in Singapore</t>
  </si>
  <si>
    <t>Counterparties other than the above</t>
  </si>
  <si>
    <t>Total financial assets</t>
  </si>
  <si>
    <t>Total Assets</t>
  </si>
  <si>
    <t>Total financial liabilities</t>
  </si>
  <si>
    <t>Total Liabilities</t>
  </si>
  <si>
    <t xml:space="preserve">STATEMENT OF FINANCIAL POSITION, CONTINGENT LIABILITIES, </t>
  </si>
  <si>
    <t>COMMITMENTS, DERIVATIVES AND OTHER ITEMS (ISLAMIC BANKING)</t>
  </si>
  <si>
    <t>Financing and advances</t>
  </si>
  <si>
    <t>Murabaha Financing</t>
  </si>
  <si>
    <t>Commodity Murabaha Financing</t>
  </si>
  <si>
    <t>Ijarah Financing</t>
  </si>
  <si>
    <t>Wakalah Financing</t>
  </si>
  <si>
    <t>Wadiah Financing</t>
  </si>
  <si>
    <t>Wadiah Deposits</t>
  </si>
  <si>
    <t>Murabaha Deposits</t>
  </si>
  <si>
    <t>Profit Sharing Investment Accounts (PSIA)</t>
  </si>
  <si>
    <t xml:space="preserve">  Alpha for PSIA, $________ (exact Singapore dollar amount)</t>
  </si>
  <si>
    <t>Wakalah placements</t>
  </si>
  <si>
    <t>of which: Profit/(Loss) made for the reporting period</t>
  </si>
  <si>
    <t>CONTINGENT LIABILITIES, COMMITMENTS, DERIVATIVES AND OTHER ITEMS</t>
  </si>
  <si>
    <t>Performance guarantees</t>
  </si>
  <si>
    <t>Forward asset purchases</t>
  </si>
  <si>
    <t>Forward deposits placed</t>
  </si>
  <si>
    <t>Financial Derivatives</t>
  </si>
  <si>
    <t>Islamic Assets under Management</t>
  </si>
  <si>
    <t>Islamic Assets under Custody</t>
  </si>
  <si>
    <t>ASSET AGEING ANALYSIS BY COUNTERPARTY AND BY PURPOSE</t>
  </si>
  <si>
    <t>PART I: BY COUNTERPARTY</t>
  </si>
  <si>
    <t xml:space="preserve">Days </t>
  </si>
  <si>
    <t xml:space="preserve">Current </t>
  </si>
  <si>
    <r>
      <t>Past Due</t>
    </r>
    <r>
      <rPr>
        <b/>
        <vertAlign val="superscript"/>
        <sz val="8"/>
        <rFont val="Arial"/>
        <family val="2"/>
      </rPr>
      <t>1</t>
    </r>
  </si>
  <si>
    <t>&lt; 30 days past due</t>
  </si>
  <si>
    <t>30 to 59 days past due</t>
  </si>
  <si>
    <t>60 to 89 days past due</t>
  </si>
  <si>
    <t>90 to 179 days past due</t>
  </si>
  <si>
    <t>180 days or more past due</t>
  </si>
  <si>
    <t>Past Due</t>
  </si>
  <si>
    <t xml:space="preserve">PART II: NATURAL PERSONS - BY PURPOSE </t>
  </si>
  <si>
    <t>Days Past Due</t>
  </si>
  <si>
    <t>of which:</t>
  </si>
  <si>
    <t>OUTSTANDING AMOUNT</t>
  </si>
  <si>
    <t>Loans and Advances including Bills discounted or purchased</t>
  </si>
  <si>
    <t>Other Gradable Assets</t>
  </si>
  <si>
    <t>Stage 3/Loss Allowance for Credit-Impaired Exposures</t>
  </si>
  <si>
    <t>Number of Borrowers</t>
  </si>
  <si>
    <t>Pass</t>
  </si>
  <si>
    <t>Special Mention</t>
  </si>
  <si>
    <t>Substandard</t>
  </si>
  <si>
    <t>Doubtful</t>
  </si>
  <si>
    <t>Loss</t>
  </si>
  <si>
    <t xml:space="preserve">Governments, Central Banks and Official Monetary Authorities and Public Sector Entities </t>
  </si>
  <si>
    <t>Non-profit Institutions serving Natural Persons and Families, International Organisations and Others</t>
  </si>
  <si>
    <t>Natural Persons</t>
  </si>
  <si>
    <t>Corporates</t>
  </si>
  <si>
    <r>
      <rPr>
        <b/>
        <sz val="8"/>
        <rFont val="Arial"/>
        <family val="2"/>
      </rPr>
      <t>Stage 3/Loss Allowance for Credit-Impaired Exposures</t>
    </r>
  </si>
  <si>
    <t>MR</t>
  </si>
  <si>
    <t>MU</t>
  </si>
  <si>
    <t>YT</t>
  </si>
  <si>
    <t>MX</t>
  </si>
  <si>
    <t>PK</t>
  </si>
  <si>
    <t>PW</t>
  </si>
  <si>
    <t>CLASSIFIED ASSETS BY SECTOR, PURPOSE AND COUNTERPARTY</t>
  </si>
  <si>
    <t xml:space="preserve">PART I: CLASSIFIED ASSETS BY SECTOR FOR GOVERNMENTS, PUBLIC SECTOR ENTITIES, CORPORATES, UNINCORPORATED ENTERPRISES HELD BY NATURAL PERSONS AND INTERNATIONAL ORGANISATIONS </t>
  </si>
  <si>
    <t>By Sector</t>
  </si>
  <si>
    <t xml:space="preserve">Stage 3/Loss Allowance for Credit-Impaired Exposures
</t>
  </si>
  <si>
    <t>Mining and Quarrying</t>
  </si>
  <si>
    <t>of which: Aviation</t>
  </si>
  <si>
    <t>of which: Shipping Lines</t>
  </si>
  <si>
    <t>of which: Chartering and Operators of Vessels</t>
  </si>
  <si>
    <t>14</t>
  </si>
  <si>
    <t>PART II: CLASSIFIED LOANS AND ADVANCES FOR NATURAL PERSONS</t>
  </si>
  <si>
    <t xml:space="preserve">By Purpose </t>
  </si>
  <si>
    <t>(i) Owner-occupied</t>
  </si>
  <si>
    <t xml:space="preserve">      of which: HDB</t>
  </si>
  <si>
    <t>(ii) Investment</t>
  </si>
  <si>
    <t>(ii) Commercial</t>
  </si>
  <si>
    <t>Agriculture &amp; Fishing</t>
  </si>
  <si>
    <t xml:space="preserve">Mining &amp; Quarrying </t>
  </si>
  <si>
    <t>Electricity, Gas &amp; Water Supply</t>
  </si>
  <si>
    <t>Accommodation &amp; Food Service Activities</t>
  </si>
  <si>
    <t>Information &amp; Communications</t>
  </si>
  <si>
    <t>Corporates - Breakdown by Industry</t>
  </si>
  <si>
    <t>Unincorporated Enterprises held by Natural Persons - Breakdown by Industry</t>
  </si>
  <si>
    <t>AU</t>
  </si>
  <si>
    <t xml:space="preserve">INTEREST RATE REPRICING (ALL CURRENCIES) </t>
  </si>
  <si>
    <r>
      <t>All Currencies</t>
    </r>
    <r>
      <rPr>
        <b/>
        <strike/>
        <sz val="8"/>
        <rFont val="Arial"/>
        <family val="2"/>
      </rPr>
      <t xml:space="preserve"> </t>
    </r>
  </si>
  <si>
    <t>0 to 1 month</t>
  </si>
  <si>
    <t xml:space="preserve">&gt; 1 up to 3 months </t>
  </si>
  <si>
    <t>&gt; 3 up to 6 months</t>
  </si>
  <si>
    <t>&gt; 6 up to 12 months</t>
  </si>
  <si>
    <t>&gt; 1 up to 2 years</t>
  </si>
  <si>
    <t>&gt; 2 up to 3 years</t>
  </si>
  <si>
    <t>&gt; 3 up to 5 years</t>
  </si>
  <si>
    <t>&gt; 5 up to 7 years</t>
  </si>
  <si>
    <t>&gt; 7 up to 10 years</t>
  </si>
  <si>
    <t>&gt;10 up to 15 years</t>
  </si>
  <si>
    <t>&gt;15 up to 20 years</t>
  </si>
  <si>
    <t>&gt; 20 years</t>
  </si>
  <si>
    <t>Non Interest Rate Sensitive</t>
  </si>
  <si>
    <t>Loans to the bank's own trading book</t>
  </si>
  <si>
    <t>Demand deposits/current accounts</t>
  </si>
  <si>
    <t>Borrowings from the bank's own trading book</t>
  </si>
  <si>
    <t>Total equity</t>
  </si>
  <si>
    <t>Financial Derivatives (non-trading)</t>
  </si>
  <si>
    <t>Total off balance sheet</t>
  </si>
  <si>
    <t>Net Gap</t>
  </si>
  <si>
    <t>INTEREST RATE REPRICING</t>
  </si>
  <si>
    <t>Other than Natural Persons</t>
  </si>
  <si>
    <t>Number of outstanding housing loan accounts</t>
  </si>
  <si>
    <r>
      <t>Outstanding housing loans</t>
    </r>
    <r>
      <rPr>
        <vertAlign val="superscript"/>
        <sz val="8"/>
        <rFont val="Arial"/>
        <family val="2"/>
      </rPr>
      <t>4</t>
    </r>
  </si>
  <si>
    <t>Outstanding housing loans</t>
  </si>
  <si>
    <t>Number of new housing loan accounts</t>
  </si>
  <si>
    <t>New housing loans</t>
  </si>
  <si>
    <r>
      <t xml:space="preserve">With LTV </t>
    </r>
    <r>
      <rPr>
        <sz val="8"/>
        <rFont val="Calibri"/>
        <family val="2"/>
      </rPr>
      <t>≤</t>
    </r>
    <r>
      <rPr>
        <sz val="8"/>
        <rFont val="Arial"/>
        <family val="2"/>
      </rPr>
      <t xml:space="preserve"> 20%</t>
    </r>
  </si>
  <si>
    <r>
      <t xml:space="preserve">20% </t>
    </r>
    <r>
      <rPr>
        <sz val="8"/>
        <rFont val="Calibri"/>
        <family val="2"/>
      </rPr>
      <t>&lt;</t>
    </r>
    <r>
      <rPr>
        <sz val="8"/>
        <rFont val="Arial"/>
        <family val="2"/>
      </rPr>
      <t xml:space="preserve"> LTV ≤ 30%</t>
    </r>
  </si>
  <si>
    <r>
      <t xml:space="preserve">30% </t>
    </r>
    <r>
      <rPr>
        <sz val="8"/>
        <rFont val="Calibri"/>
        <family val="2"/>
      </rPr>
      <t>&lt;</t>
    </r>
    <r>
      <rPr>
        <sz val="8"/>
        <rFont val="Arial"/>
        <family val="2"/>
      </rPr>
      <t xml:space="preserve"> LTV ≤ 40%</t>
    </r>
  </si>
  <si>
    <r>
      <t xml:space="preserve">40% </t>
    </r>
    <r>
      <rPr>
        <sz val="8"/>
        <rFont val="Calibri"/>
        <family val="2"/>
      </rPr>
      <t>&lt;</t>
    </r>
    <r>
      <rPr>
        <sz val="8"/>
        <rFont val="Arial"/>
        <family val="2"/>
      </rPr>
      <t xml:space="preserve"> LTV ≤ 50%</t>
    </r>
  </si>
  <si>
    <r>
      <t xml:space="preserve">50% </t>
    </r>
    <r>
      <rPr>
        <sz val="8"/>
        <rFont val="Calibri"/>
        <family val="2"/>
      </rPr>
      <t>&lt;</t>
    </r>
    <r>
      <rPr>
        <sz val="8"/>
        <rFont val="Arial"/>
        <family val="2"/>
      </rPr>
      <t xml:space="preserve"> LTV ≤ 60%</t>
    </r>
  </si>
  <si>
    <r>
      <t xml:space="preserve">50% </t>
    </r>
    <r>
      <rPr>
        <sz val="8"/>
        <rFont val="Calibri"/>
        <family val="2"/>
      </rPr>
      <t>&lt;</t>
    </r>
    <r>
      <rPr>
        <sz val="8"/>
        <rFont val="Arial"/>
        <family val="2"/>
      </rPr>
      <t xml:space="preserve"> LTV ≤ 55%</t>
    </r>
  </si>
  <si>
    <r>
      <t xml:space="preserve">60% </t>
    </r>
    <r>
      <rPr>
        <sz val="8"/>
        <rFont val="Calibri"/>
        <family val="2"/>
      </rPr>
      <t>&lt;</t>
    </r>
    <r>
      <rPr>
        <sz val="8"/>
        <rFont val="Arial"/>
        <family val="2"/>
      </rPr>
      <t xml:space="preserve"> LTV ≤ 70%</t>
    </r>
  </si>
  <si>
    <r>
      <t xml:space="preserve">55% </t>
    </r>
    <r>
      <rPr>
        <sz val="8"/>
        <rFont val="Calibri"/>
        <family val="2"/>
      </rPr>
      <t>&lt;</t>
    </r>
    <r>
      <rPr>
        <sz val="8"/>
        <rFont val="Arial"/>
        <family val="2"/>
      </rPr>
      <t xml:space="preserve"> LTV ≤ 60%</t>
    </r>
  </si>
  <si>
    <r>
      <t xml:space="preserve">70% </t>
    </r>
    <r>
      <rPr>
        <sz val="8"/>
        <rFont val="Calibri"/>
        <family val="2"/>
      </rPr>
      <t>&lt;</t>
    </r>
    <r>
      <rPr>
        <sz val="8"/>
        <rFont val="Arial"/>
        <family val="2"/>
      </rPr>
      <t xml:space="preserve"> LTV ≤ 80%</t>
    </r>
  </si>
  <si>
    <r>
      <t xml:space="preserve">60% </t>
    </r>
    <r>
      <rPr>
        <sz val="8"/>
        <rFont val="Calibri"/>
        <family val="2"/>
      </rPr>
      <t>&lt;</t>
    </r>
    <r>
      <rPr>
        <sz val="8"/>
        <rFont val="Arial"/>
        <family val="2"/>
      </rPr>
      <t xml:space="preserve"> LTV ≤ 65%</t>
    </r>
  </si>
  <si>
    <r>
      <t xml:space="preserve">80% </t>
    </r>
    <r>
      <rPr>
        <sz val="8"/>
        <rFont val="Calibri"/>
        <family val="2"/>
      </rPr>
      <t>&lt;</t>
    </r>
    <r>
      <rPr>
        <sz val="8"/>
        <rFont val="Arial"/>
        <family val="2"/>
      </rPr>
      <t xml:space="preserve"> LTV ≤ 90%</t>
    </r>
  </si>
  <si>
    <r>
      <t xml:space="preserve">65% </t>
    </r>
    <r>
      <rPr>
        <sz val="8"/>
        <rFont val="Calibri"/>
        <family val="2"/>
      </rPr>
      <t>&lt;</t>
    </r>
    <r>
      <rPr>
        <sz val="8"/>
        <rFont val="Arial"/>
        <family val="2"/>
      </rPr>
      <t xml:space="preserve"> LTV ≤ 70%</t>
    </r>
  </si>
  <si>
    <r>
      <t xml:space="preserve">90% </t>
    </r>
    <r>
      <rPr>
        <sz val="8"/>
        <rFont val="Calibri"/>
        <family val="2"/>
      </rPr>
      <t>&lt;</t>
    </r>
    <r>
      <rPr>
        <sz val="8"/>
        <rFont val="Arial"/>
        <family val="2"/>
      </rPr>
      <t xml:space="preserve"> LTV ≤ 100%</t>
    </r>
  </si>
  <si>
    <r>
      <t xml:space="preserve">70% </t>
    </r>
    <r>
      <rPr>
        <sz val="8"/>
        <rFont val="Calibri"/>
        <family val="2"/>
      </rPr>
      <t>&lt;</t>
    </r>
    <r>
      <rPr>
        <sz val="8"/>
        <rFont val="Arial"/>
        <family val="2"/>
      </rPr>
      <t xml:space="preserve"> LTV ≤ 75%</t>
    </r>
  </si>
  <si>
    <t>LTV &gt; 100%</t>
  </si>
  <si>
    <r>
      <t xml:space="preserve">75% </t>
    </r>
    <r>
      <rPr>
        <sz val="8"/>
        <rFont val="Calibri"/>
        <family val="2"/>
      </rPr>
      <t>&lt;</t>
    </r>
    <r>
      <rPr>
        <sz val="8"/>
        <rFont val="Arial"/>
        <family val="2"/>
      </rPr>
      <t xml:space="preserve"> LTV ≤ 80%</t>
    </r>
  </si>
  <si>
    <t>Unsecured Loan</t>
  </si>
  <si>
    <t>LTV &gt; 80%</t>
  </si>
  <si>
    <t>Number of outstanding loan accounts</t>
  </si>
  <si>
    <t>Outstanding  loans</t>
  </si>
  <si>
    <t>Number of outstanding  accounts</t>
  </si>
  <si>
    <t>Outstanding loans</t>
  </si>
  <si>
    <t>Number of new accounts</t>
  </si>
  <si>
    <t>New loans</t>
  </si>
  <si>
    <t xml:space="preserve">US Dollars '000 </t>
  </si>
  <si>
    <t>PART I: SPOT, FORWARDS, FX SWAPS, CURRENCY SWAPS, OTC OPTIONS, EXCHANGE-TRADED OPTIONS AND CURRENCY FUTURES</t>
  </si>
  <si>
    <t>Total transactions with</t>
  </si>
  <si>
    <t>Spot - Total</t>
  </si>
  <si>
    <t>Forward - Total</t>
  </si>
  <si>
    <t>FX Swap - Total</t>
  </si>
  <si>
    <t>Currency Swap - Total</t>
  </si>
  <si>
    <t>OTC Options - Total</t>
  </si>
  <si>
    <t>Exchange-traded Options - Total</t>
  </si>
  <si>
    <t>Currency Futures - Total</t>
  </si>
  <si>
    <t>Non-bank Financial Institutions in Singapore</t>
  </si>
  <si>
    <t>Non-bank Financial Institutions outside Singapore</t>
  </si>
  <si>
    <t>Non-Financial Customers outside Singapore</t>
  </si>
  <si>
    <t>Spot</t>
  </si>
  <si>
    <t>Forward</t>
  </si>
  <si>
    <t>FX Swap</t>
  </si>
  <si>
    <t>Currency Swap</t>
  </si>
  <si>
    <t>OTC Options</t>
  </si>
  <si>
    <t>Exchange-traded Options</t>
  </si>
  <si>
    <t>Currency Futures</t>
  </si>
  <si>
    <t>SGD against:</t>
  </si>
  <si>
    <t xml:space="preserve">     of which: CNH</t>
  </si>
  <si>
    <t xml:space="preserve">                      CNY</t>
  </si>
  <si>
    <t>AUD</t>
  </si>
  <si>
    <t>CAD</t>
  </si>
  <si>
    <t>CHF</t>
  </si>
  <si>
    <t>HKD</t>
  </si>
  <si>
    <t>KRW</t>
  </si>
  <si>
    <t>TWD</t>
  </si>
  <si>
    <t>IDR</t>
  </si>
  <si>
    <t>INR</t>
  </si>
  <si>
    <t>PHP</t>
  </si>
  <si>
    <t>MYR</t>
  </si>
  <si>
    <t xml:space="preserve">THB </t>
  </si>
  <si>
    <t>Sub-total (SGD)</t>
  </si>
  <si>
    <t>USD against:</t>
  </si>
  <si>
    <t>SEK</t>
  </si>
  <si>
    <t>NOK</t>
  </si>
  <si>
    <t>NZD</t>
  </si>
  <si>
    <t>MXN</t>
  </si>
  <si>
    <t>BRL</t>
  </si>
  <si>
    <t>RUB</t>
  </si>
  <si>
    <t>TRY</t>
  </si>
  <si>
    <t>ZAR</t>
  </si>
  <si>
    <t>Others (excluding SGD)</t>
  </si>
  <si>
    <t>Sub-total (USD vs all ex. SGD)</t>
  </si>
  <si>
    <t>EUR against</t>
  </si>
  <si>
    <t>JPY against</t>
  </si>
  <si>
    <t>All other currency pairs</t>
  </si>
  <si>
    <t>Grand total</t>
  </si>
  <si>
    <t>US Dollars '000</t>
  </si>
  <si>
    <t>PART II: FORWARD RATE AGREEMENTS, OVERNIGHT INDEXED SWAPS, OTHER SWAPS AND OTC OPTIONS</t>
  </si>
  <si>
    <t>Forward Rate Agreements - Total</t>
  </si>
  <si>
    <t>Overnight Indexed Swaps - Total</t>
  </si>
  <si>
    <t>Other Swaps - Total</t>
  </si>
  <si>
    <t>Non-bank Financial Instituitions in Singapore</t>
  </si>
  <si>
    <t>Non-Financial Customers in Singapore</t>
  </si>
  <si>
    <t>Forward Rate Agreements</t>
  </si>
  <si>
    <t>Overnight Indexed Swaps</t>
  </si>
  <si>
    <t>Other Swaps</t>
  </si>
  <si>
    <t xml:space="preserve">   of which: CNH</t>
  </si>
  <si>
    <t xml:space="preserve">                    CNY</t>
  </si>
  <si>
    <t>SELECTED STATISTICS FOR REPORTING PERIOD</t>
  </si>
  <si>
    <t>PART I: DESCRIPTION OF BUSINESS ACTIVITY</t>
  </si>
  <si>
    <t>Relevant business functions</t>
  </si>
  <si>
    <t>Corporate Finance</t>
  </si>
  <si>
    <t>Trading &amp; Sales</t>
  </si>
  <si>
    <t>Asset Management</t>
  </si>
  <si>
    <t>Private Banking</t>
  </si>
  <si>
    <t>Retail Banking</t>
  </si>
  <si>
    <t>Commercial Banking</t>
  </si>
  <si>
    <t>Threshold (S$'000)</t>
  </si>
  <si>
    <t>Occurred in:</t>
  </si>
  <si>
    <t>Operational Losses (S$'000)</t>
  </si>
  <si>
    <t xml:space="preserve">Number of incidents </t>
  </si>
  <si>
    <t>Number of complaints</t>
  </si>
  <si>
    <t>of which: substantiated</t>
  </si>
  <si>
    <t>Number of Cases</t>
  </si>
  <si>
    <t>Amount of Claims (S$'000)</t>
  </si>
  <si>
    <t>Provisions (S$'000)</t>
  </si>
  <si>
    <t xml:space="preserve">Number of Reviews </t>
  </si>
  <si>
    <t>total credit reviews to be performed in reporting period</t>
  </si>
  <si>
    <t>overdue credit reviews</t>
  </si>
  <si>
    <t>PART VI: COLLATERAL AND BORROWING OR LENDING OF SECURITIES</t>
  </si>
  <si>
    <t>Collateral pledged</t>
  </si>
  <si>
    <t>Collateral held</t>
  </si>
  <si>
    <t>Securities borrowed</t>
  </si>
  <si>
    <t>Securities lent</t>
  </si>
  <si>
    <t>Outstanding Amount
(S$'000)</t>
  </si>
  <si>
    <t xml:space="preserve">Properties </t>
  </si>
  <si>
    <t>PART VIII: LOSS ALLOWANCE FOR EXPECTED CREDIT LOSSES</t>
  </si>
  <si>
    <t>Stage 1</t>
  </si>
  <si>
    <t>Stage 2</t>
  </si>
  <si>
    <t>Opening Balance</t>
  </si>
  <si>
    <t>Transferred (to)/from Stage 1 and Stage 3</t>
  </si>
  <si>
    <t>Write-off</t>
  </si>
  <si>
    <t>Charge to income statement</t>
  </si>
  <si>
    <t>Currency translation and other adjustments</t>
  </si>
  <si>
    <t>DEPOSIT RATE OF SINGAPORE DOLLAR DENOMINATED DEPOSITS FOR NON-BANKS</t>
  </si>
  <si>
    <t>[Applicable to Full Banks in Singapore]</t>
  </si>
  <si>
    <t>(i) 1 month</t>
  </si>
  <si>
    <t xml:space="preserve">(ii) 3 months </t>
  </si>
  <si>
    <t xml:space="preserve">(iii) 6 months </t>
  </si>
  <si>
    <t xml:space="preserve">(iv)12 months </t>
  </si>
  <si>
    <t>(i) less than $75,000</t>
  </si>
  <si>
    <t>(ii) more than or equal to $75,000</t>
  </si>
  <si>
    <t>COVERED BONDS HELD</t>
  </si>
  <si>
    <t>SWIFT Code</t>
  </si>
  <si>
    <t xml:space="preserve">Outstanding Amount                   </t>
  </si>
  <si>
    <t>COVERED BONDS ISSUED</t>
  </si>
  <si>
    <t>[Applicable to banks incorporated in Singapore]</t>
  </si>
  <si>
    <t xml:space="preserve">PART I: COVERED BONDS ISSUED </t>
  </si>
  <si>
    <t>Payables to covered bond special purpose vehicles</t>
  </si>
  <si>
    <t>Loans to covered bond special purpose vehicles</t>
  </si>
  <si>
    <t>Undisbursed credit facilities to covered bond special purpose vehicles</t>
  </si>
  <si>
    <t>Credit limits granted to covered bond special purpose vehicles</t>
  </si>
  <si>
    <t>All other currencies</t>
  </si>
  <si>
    <t>NOTES TO REPORTING FORMS</t>
  </si>
  <si>
    <r>
      <rPr>
        <b/>
        <sz val="9"/>
        <color rgb="FF303030"/>
        <rFont val="Arial"/>
        <family val="2"/>
      </rPr>
      <t>1.</t>
    </r>
    <r>
      <rPr>
        <sz val="9"/>
        <color rgb="FF303030"/>
        <rFont val="Arial"/>
        <family val="2"/>
      </rPr>
      <t xml:space="preserve"> Residual Maturity greater than 1 year</t>
    </r>
  </si>
  <si>
    <r>
      <rPr>
        <b/>
        <sz val="9"/>
        <color rgb="FF303030"/>
        <rFont val="Arial"/>
        <family val="2"/>
      </rPr>
      <t>2.</t>
    </r>
    <r>
      <rPr>
        <sz val="9"/>
        <color rgb="FF303030"/>
        <rFont val="Arial"/>
        <family val="2"/>
      </rPr>
      <t xml:space="preserve"> Residual Maturity equal or less than 1 year</t>
    </r>
  </si>
  <si>
    <t>LOANS AND ADVANCES (Singapore Dollar)</t>
  </si>
  <si>
    <r>
      <rPr>
        <b/>
        <sz val="9"/>
        <color rgb="FF303030"/>
        <rFont val="Arial"/>
        <family val="2"/>
      </rPr>
      <t xml:space="preserve">1. </t>
    </r>
    <r>
      <rPr>
        <sz val="9"/>
        <color rgb="FF303030"/>
        <rFont val="Arial"/>
        <family val="2"/>
      </rPr>
      <t>Residual Maturity greater than 1 year</t>
    </r>
  </si>
  <si>
    <r>
      <rPr>
        <b/>
        <sz val="9"/>
        <color rgb="FF303030"/>
        <rFont val="Arial"/>
        <family val="2"/>
      </rPr>
      <t>2</t>
    </r>
    <r>
      <rPr>
        <sz val="9"/>
        <color rgb="FF303030"/>
        <rFont val="Arial"/>
        <family val="2"/>
      </rPr>
      <t>. Residual Maturity equal or less than 1 year</t>
    </r>
  </si>
  <si>
    <t xml:space="preserve">Please provide -
1. Basis of customer behaviour assumptions.
</t>
  </si>
  <si>
    <t>2. Repricing positions for products based on contractual term.</t>
  </si>
  <si>
    <t xml:space="preserve">
</t>
  </si>
  <si>
    <t>Share of issuance underwritten or allocated to the Reporting Bank</t>
  </si>
  <si>
    <t>Share of deal (including issuance underwritten) or deal allocated to the Reporting Bank</t>
  </si>
  <si>
    <t>Remarks</t>
  </si>
  <si>
    <t>Foreign banks</t>
  </si>
  <si>
    <t>Losses, if any</t>
  </si>
  <si>
    <t>Published reserves</t>
  </si>
  <si>
    <t xml:space="preserve">Profits </t>
  </si>
  <si>
    <t>Excluded items</t>
  </si>
  <si>
    <t>Adjustments</t>
  </si>
  <si>
    <t xml:space="preserve">Published reserves </t>
  </si>
  <si>
    <t xml:space="preserve">Excluded items </t>
  </si>
  <si>
    <t xml:space="preserve">Losses, if any </t>
  </si>
  <si>
    <t xml:space="preserve">Adjustments </t>
  </si>
  <si>
    <t>Revenue Reserves</t>
  </si>
  <si>
    <t>(Profit/(loss) before tax)</t>
  </si>
  <si>
    <t>of which: Performance bonds and bid bonds</t>
  </si>
  <si>
    <t xml:space="preserve">       of which: Reporting Bank acts as lead arranger or agent</t>
  </si>
  <si>
    <t>CONTINGENT LIABILITIES</t>
  </si>
  <si>
    <t>PART I: COMMITMENTS</t>
  </si>
  <si>
    <t>securitisation liquidity facilities</t>
  </si>
  <si>
    <t>Notes issuance facilities and revolving underwriting facilities</t>
  </si>
  <si>
    <t>PART II: COMMITMENTS</t>
  </si>
  <si>
    <t xml:space="preserve"> Forward asset purchases, forward deposits and partly-paid securities</t>
  </si>
  <si>
    <t>of which: eligible servicer cash advance facilities</t>
  </si>
  <si>
    <t>of which: unrated eligible liquidity facilities</t>
  </si>
  <si>
    <t>Securitisation Liquidity Facilities</t>
  </si>
  <si>
    <t>Other Commitments</t>
  </si>
  <si>
    <t>of which: unconditionally cancellable at any time</t>
  </si>
  <si>
    <t>BH</t>
  </si>
  <si>
    <t>BS</t>
  </si>
  <si>
    <t>BD</t>
  </si>
  <si>
    <t>BB</t>
  </si>
  <si>
    <t>BY</t>
  </si>
  <si>
    <t>BE</t>
  </si>
  <si>
    <t>BZ</t>
  </si>
  <si>
    <t>BJ</t>
  </si>
  <si>
    <t>BM</t>
  </si>
  <si>
    <t>BT</t>
  </si>
  <si>
    <t>BO</t>
  </si>
  <si>
    <t>BQ</t>
  </si>
  <si>
    <t>BA</t>
  </si>
  <si>
    <t>BW</t>
  </si>
  <si>
    <t>BV</t>
  </si>
  <si>
    <t>BR</t>
  </si>
  <si>
    <t>IO</t>
  </si>
  <si>
    <t>BN</t>
  </si>
  <si>
    <t>BG</t>
  </si>
  <si>
    <t>BF</t>
  </si>
  <si>
    <t>BI</t>
  </si>
  <si>
    <t>KH</t>
  </si>
  <si>
    <t>CM</t>
  </si>
  <si>
    <t>CA</t>
  </si>
  <si>
    <t>CV</t>
  </si>
  <si>
    <t>KY</t>
  </si>
  <si>
    <t>CF</t>
  </si>
  <si>
    <t>TD</t>
  </si>
  <si>
    <t>CL</t>
  </si>
  <si>
    <t>CN</t>
  </si>
  <si>
    <t>CX</t>
  </si>
  <si>
    <t>CC</t>
  </si>
  <si>
    <t>CO</t>
  </si>
  <si>
    <t>KM</t>
  </si>
  <si>
    <t>CG</t>
  </si>
  <si>
    <t>CD</t>
  </si>
  <si>
    <t>CK</t>
  </si>
  <si>
    <t>CR</t>
  </si>
  <si>
    <t>CI</t>
  </si>
  <si>
    <t>HR</t>
  </si>
  <si>
    <t>CU</t>
  </si>
  <si>
    <t>CW</t>
  </si>
  <si>
    <t>CY</t>
  </si>
  <si>
    <t>CZ</t>
  </si>
  <si>
    <t>DK</t>
  </si>
  <si>
    <t>ET</t>
  </si>
  <si>
    <t>FK</t>
  </si>
  <si>
    <t>FO</t>
  </si>
  <si>
    <t>FJ</t>
  </si>
  <si>
    <t>FI</t>
  </si>
  <si>
    <t>FR</t>
  </si>
  <si>
    <t>GF</t>
  </si>
  <si>
    <t>PF</t>
  </si>
  <si>
    <t>TF</t>
  </si>
  <si>
    <t>GA</t>
  </si>
  <si>
    <t>GM</t>
  </si>
  <si>
    <t>GE</t>
  </si>
  <si>
    <t>DE</t>
  </si>
  <si>
    <t>GH</t>
  </si>
  <si>
    <t>GI</t>
  </si>
  <si>
    <t>GR</t>
  </si>
  <si>
    <t>GW</t>
  </si>
  <si>
    <t>GY</t>
  </si>
  <si>
    <t>HU</t>
  </si>
  <si>
    <t>IS</t>
  </si>
  <si>
    <t>IN</t>
  </si>
  <si>
    <t>ID</t>
  </si>
  <si>
    <t>IR</t>
  </si>
  <si>
    <t>IQ</t>
  </si>
  <si>
    <t>IE</t>
  </si>
  <si>
    <t>IM</t>
  </si>
  <si>
    <t>KZ</t>
  </si>
  <si>
    <t>KI</t>
  </si>
  <si>
    <t>KP</t>
  </si>
  <si>
    <t>KR</t>
  </si>
  <si>
    <t>KG</t>
  </si>
  <si>
    <t>LA</t>
  </si>
  <si>
    <t>LS</t>
  </si>
  <si>
    <t>LR</t>
  </si>
  <si>
    <t>LY</t>
  </si>
  <si>
    <t>LI</t>
  </si>
  <si>
    <t>LT</t>
  </si>
  <si>
    <t>LU</t>
  </si>
  <si>
    <t>MO</t>
  </si>
  <si>
    <t>MK</t>
  </si>
  <si>
    <t>MG</t>
  </si>
  <si>
    <t>MW</t>
  </si>
  <si>
    <t>MY</t>
  </si>
  <si>
    <t>MV</t>
  </si>
  <si>
    <t>ML</t>
  </si>
  <si>
    <t>MT</t>
  </si>
  <si>
    <t>MH</t>
  </si>
  <si>
    <t>MQ</t>
  </si>
  <si>
    <t>FM</t>
  </si>
  <si>
    <t>MD</t>
  </si>
  <si>
    <t>MC</t>
  </si>
  <si>
    <t>MN</t>
  </si>
  <si>
    <t>ME</t>
  </si>
  <si>
    <t>MS</t>
  </si>
  <si>
    <t>MA</t>
  </si>
  <si>
    <t>MZ</t>
  </si>
  <si>
    <t>MM</t>
  </si>
  <si>
    <t>NR</t>
  </si>
  <si>
    <t>NP</t>
  </si>
  <si>
    <t>NC</t>
  </si>
  <si>
    <t>NZ</t>
  </si>
  <si>
    <t>NI</t>
  </si>
  <si>
    <t>NE</t>
  </si>
  <si>
    <t>NU</t>
  </si>
  <si>
    <t>NF</t>
  </si>
  <si>
    <t>MP</t>
  </si>
  <si>
    <t>NO</t>
  </si>
  <si>
    <t>OM</t>
  </si>
  <si>
    <t>PS</t>
  </si>
  <si>
    <t>PA</t>
  </si>
  <si>
    <t>PG</t>
  </si>
  <si>
    <t>PY</t>
  </si>
  <si>
    <t>PE</t>
  </si>
  <si>
    <t>PH</t>
  </si>
  <si>
    <t>PN</t>
  </si>
  <si>
    <t>PT</t>
  </si>
  <si>
    <t>PR</t>
  </si>
  <si>
    <t>RE</t>
  </si>
  <si>
    <t>RO</t>
  </si>
  <si>
    <t>RU</t>
  </si>
  <si>
    <t>RW</t>
  </si>
  <si>
    <t>BL</t>
  </si>
  <si>
    <t>SH</t>
  </si>
  <si>
    <t>KN</t>
  </si>
  <si>
    <t>LC</t>
  </si>
  <si>
    <t>MF</t>
  </si>
  <si>
    <t>PM</t>
  </si>
  <si>
    <t>VC</t>
  </si>
  <si>
    <t>WS</t>
  </si>
  <si>
    <t>ST</t>
  </si>
  <si>
    <t>SA</t>
  </si>
  <si>
    <t>SN</t>
  </si>
  <si>
    <t>RS</t>
  </si>
  <si>
    <t>SC</t>
  </si>
  <si>
    <t>SL</t>
  </si>
  <si>
    <t>SG</t>
  </si>
  <si>
    <t>SX</t>
  </si>
  <si>
    <t>SK</t>
  </si>
  <si>
    <t>SI</t>
  </si>
  <si>
    <t>SB</t>
  </si>
  <si>
    <t>SO</t>
  </si>
  <si>
    <t>ZA</t>
  </si>
  <si>
    <t>GS</t>
  </si>
  <si>
    <t>SS</t>
  </si>
  <si>
    <t>ES</t>
  </si>
  <si>
    <t>LK</t>
  </si>
  <si>
    <t>SD</t>
  </si>
  <si>
    <t>SR</t>
  </si>
  <si>
    <t>SJ</t>
  </si>
  <si>
    <t>SZ</t>
  </si>
  <si>
    <t>SE</t>
  </si>
  <si>
    <t>CH</t>
  </si>
  <si>
    <t>SY</t>
  </si>
  <si>
    <t>TW</t>
  </si>
  <si>
    <t>TJ</t>
  </si>
  <si>
    <t>TZ</t>
  </si>
  <si>
    <t>TH</t>
  </si>
  <si>
    <t>TL</t>
  </si>
  <si>
    <t>TG</t>
  </si>
  <si>
    <t>TK</t>
  </si>
  <si>
    <t>TO</t>
  </si>
  <si>
    <t>UM</t>
  </si>
  <si>
    <t>VE</t>
  </si>
  <si>
    <t>VN</t>
  </si>
  <si>
    <t>VG</t>
  </si>
  <si>
    <t>WF</t>
  </si>
  <si>
    <t>EH</t>
  </si>
  <si>
    <t>YE</t>
  </si>
  <si>
    <t>ZM</t>
  </si>
  <si>
    <t>ZW</t>
  </si>
  <si>
    <t xml:space="preserve">Type (Please specify) </t>
  </si>
  <si>
    <r>
      <t>Exchange Traded</t>
    </r>
    <r>
      <rPr>
        <sz val="8"/>
        <rFont val="Arial"/>
        <family val="2"/>
      </rPr>
      <t>: Gross Amount</t>
    </r>
  </si>
  <si>
    <r>
      <t>Over-the-counter</t>
    </r>
    <r>
      <rPr>
        <sz val="8"/>
        <rFont val="Arial"/>
        <family val="2"/>
      </rPr>
      <t>: Gross Amount</t>
    </r>
  </si>
  <si>
    <t>PART I: CUSTOMER'S ASSETS UNDER MANAGEMENT</t>
  </si>
  <si>
    <t>PART II: CUSTOMER'S ASSETS HELD UNDER CUSTODY</t>
  </si>
  <si>
    <t>ASSETS PLEDGED</t>
  </si>
  <si>
    <t>Securitisations</t>
  </si>
  <si>
    <t xml:space="preserve">  of which: Sponsored</t>
  </si>
  <si>
    <t>Investments</t>
  </si>
  <si>
    <t>Funding</t>
  </si>
  <si>
    <t>Operating entities</t>
  </si>
  <si>
    <r>
      <t>Other Assets</t>
    </r>
    <r>
      <rPr>
        <b/>
        <strike/>
        <sz val="9"/>
        <color rgb="FFFF0000"/>
        <rFont val="Arial"/>
        <family val="2"/>
      </rPr>
      <t xml:space="preserve"> </t>
    </r>
  </si>
  <si>
    <t>Assets</t>
  </si>
  <si>
    <t>Real Property and Development of Land</t>
  </si>
  <si>
    <t xml:space="preserve"> Transport and Storage</t>
  </si>
  <si>
    <t>ASSETS AND CONTINGENT ITEMS BY PURPOSE</t>
  </si>
  <si>
    <t>of which: Purchase of real property</t>
  </si>
  <si>
    <t>New credit facilities granted for the year</t>
  </si>
  <si>
    <t>Singapore Dollars '000'</t>
  </si>
  <si>
    <t>RMB bought from non-bank customers</t>
  </si>
  <si>
    <t>Fair Value Measurements at Reporting Date</t>
  </si>
  <si>
    <t>Non-financial liabilities</t>
  </si>
  <si>
    <t>Non-financial assets</t>
  </si>
  <si>
    <t>Goverments</t>
  </si>
  <si>
    <t>Financial guarantees</t>
  </si>
  <si>
    <t>Unincorporated Enterprises held by Natural Persons</t>
  </si>
  <si>
    <t>of which: Real Estate Investment Trusts with rental income</t>
  </si>
  <si>
    <t>Commercial real property</t>
  </si>
  <si>
    <t>REAL PROPERTY LOAN TO VALUE RATIO (FOR THE PURCHASE OF REAL PROPERTY, AND LOANS COLLATERALISED ON REAL PROPERTY</t>
  </si>
  <si>
    <t>Residential real property</t>
  </si>
  <si>
    <t>Industrial real property</t>
  </si>
  <si>
    <t>Other real property loans</t>
  </si>
  <si>
    <t>Others (excluding SGD, USD, GBP, RMB and JPY)</t>
  </si>
  <si>
    <t>Sub-total (EUR vs all)</t>
  </si>
  <si>
    <t>Sub-total (JPY vs all)</t>
  </si>
  <si>
    <t>Others (excluding RMB)</t>
  </si>
  <si>
    <t>Sub-total (All others vs all)</t>
  </si>
  <si>
    <t>Business Activity</t>
  </si>
  <si>
    <t>PART II: OPERATIONAL LOSSES AND NUMBER OF INCIDENTS</t>
  </si>
  <si>
    <t>PART III: CUSTOMER COMPLAINTS</t>
  </si>
  <si>
    <t>PART IV: LITIGATION CASES</t>
  </si>
  <si>
    <t>PART V: CREDIT REVIEWS</t>
  </si>
  <si>
    <t>PART VII: FORECLOSED ASSETS</t>
  </si>
  <si>
    <t>Bad debts recovered</t>
  </si>
  <si>
    <t>Fixed Deposits (less than $75,000)</t>
  </si>
  <si>
    <r>
      <t>Highest Quoted Rate for New Deposits as at end of  Reporting Period</t>
    </r>
    <r>
      <rPr>
        <b/>
        <sz val="8"/>
        <rFont val="Arial"/>
        <family val="2"/>
      </rPr>
      <t xml:space="preserve"> (%)</t>
    </r>
  </si>
  <si>
    <r>
      <t>Weighted Average Rate for All Outstanding Deposits as at end of Reporting Period</t>
    </r>
    <r>
      <rPr>
        <b/>
        <vertAlign val="superscript"/>
        <sz val="8"/>
        <rFont val="Arial"/>
        <family val="2"/>
      </rPr>
      <t xml:space="preserve"> </t>
    </r>
    <r>
      <rPr>
        <b/>
        <sz val="8"/>
        <rFont val="Arial"/>
        <family val="2"/>
      </rPr>
      <t>(%)</t>
    </r>
  </si>
  <si>
    <t>Applicable to banks incorporated in Singapore</t>
  </si>
  <si>
    <t>PART III OTHERS</t>
  </si>
  <si>
    <t xml:space="preserve">PART II INTEREST RATE REPRICING 
</t>
  </si>
  <si>
    <t>PART I LOANS AND ADVANCES (All Currencies)</t>
  </si>
  <si>
    <t>Corporates Outstanding Amount</t>
  </si>
  <si>
    <t>Corporates Stage 3 Loss Allowance for Credit Impaired Exposures</t>
  </si>
  <si>
    <t>Unincorporated Outstanding Amount</t>
  </si>
  <si>
    <t>Unincorporated Stage 3 Loss Allowance for Credit Impaired Exposures</t>
  </si>
  <si>
    <t>RMB bought under MAS Notice 646/1116 via the RMB Clearing Bank in Singapore, and:</t>
  </si>
  <si>
    <t>The participating bank/merchant bank has conducted verification in the manner set out in paragraph 6.2 of MAS Notice 646/5.2 of MAS Notice 1116</t>
  </si>
  <si>
    <t>The participating bank/merchant bank has reviewed a customer in accordance with paragraph 6.5 of MAS Notice 646/5.5 of MAS Notice 1116</t>
  </si>
  <si>
    <t>RMB sold under MAS Notice 646/1116 via the RMB Clearing Bank in Singapore, and:</t>
  </si>
  <si>
    <t xml:space="preserve"> The participating bank/merchant bank has conducted verification in the manner set out in paragraph 6.2 of MAS Notice 646/5.2 of MAS Notice 1116</t>
  </si>
  <si>
    <t xml:space="preserve"> The participating bank/merchant bank has reviewed a customer in accordance with paragraph 6.5 of MAS Notice 646/5.5 of MAS Notice 1116</t>
  </si>
  <si>
    <t>Name of bank issuer</t>
  </si>
  <si>
    <t>Unlisted Investments, Intangible Assets and Properties and Equipment</t>
  </si>
  <si>
    <t>Banks incorporated in Singapore – Consolidated</t>
  </si>
  <si>
    <t>Banks incorporated in Singapore – Standalone Level</t>
  </si>
  <si>
    <t>Banks incorporated in Singapore – Overseas Bank Subsidiaries</t>
  </si>
  <si>
    <t>Banks incorporated in Singapore – Singapore Operations</t>
  </si>
  <si>
    <t>Merchant Banks Incorporated Outside Singapore</t>
  </si>
  <si>
    <t>Foreign-owned Merchant Banks incorporated in Singapore</t>
  </si>
  <si>
    <t>Merchant Banks incorporated in Singapore (other than foreign-owned Merchant Banks incorporated in Singapore)</t>
  </si>
  <si>
    <t>VII</t>
  </si>
  <si>
    <t>MAS610/1003 Repeat Options form</t>
  </si>
  <si>
    <t>MAS NOTICE TO BANKS 610 APPENDIX A1</t>
  </si>
  <si>
    <t>Annex 2</t>
  </si>
  <si>
    <t>Report Title</t>
  </si>
  <si>
    <t>Appendix</t>
  </si>
  <si>
    <t>Annex</t>
  </si>
  <si>
    <t>Reporting Frequency Table</t>
  </si>
  <si>
    <t>Banks incorporated in Singapore 
(other than foreign-owned banks incorporated in Singapore)</t>
  </si>
  <si>
    <r>
      <t>Consolidated</t>
    </r>
    <r>
      <rPr>
        <vertAlign val="superscript"/>
        <sz val="8"/>
        <rFont val="Calibri"/>
        <family val="2"/>
        <scheme val="minor"/>
      </rPr>
      <t>1</t>
    </r>
  </si>
  <si>
    <r>
      <t>Standalone Level</t>
    </r>
    <r>
      <rPr>
        <vertAlign val="superscript"/>
        <sz val="8"/>
        <rFont val="Calibri"/>
        <family val="2"/>
        <scheme val="minor"/>
      </rPr>
      <t>1</t>
    </r>
  </si>
  <si>
    <r>
      <t>Singapore Operations</t>
    </r>
    <r>
      <rPr>
        <vertAlign val="superscript"/>
        <sz val="8"/>
        <rFont val="Calibri"/>
        <family val="2"/>
        <scheme val="minor"/>
      </rPr>
      <t>1</t>
    </r>
  </si>
  <si>
    <t xml:space="preserve">Overseas Bank Subsidiaries </t>
  </si>
  <si>
    <r>
      <t>Overseas Branches</t>
    </r>
    <r>
      <rPr>
        <vertAlign val="superscript"/>
        <sz val="8"/>
        <rFont val="Calibri"/>
        <family val="2"/>
        <scheme val="minor"/>
      </rPr>
      <t>2</t>
    </r>
  </si>
  <si>
    <t>Statements of Financial Position</t>
  </si>
  <si>
    <t>B1, B2</t>
  </si>
  <si>
    <t>M</t>
  </si>
  <si>
    <t>Q</t>
  </si>
  <si>
    <t>Deposits and Balances by Type and by Source of Non-Bank customers</t>
  </si>
  <si>
    <t>2 Part I</t>
  </si>
  <si>
    <t>2 Part II</t>
  </si>
  <si>
    <t>3 Part I</t>
  </si>
  <si>
    <t>3 Part II</t>
  </si>
  <si>
    <t>B3</t>
  </si>
  <si>
    <t>H</t>
  </si>
  <si>
    <t>4 Part I</t>
  </si>
  <si>
    <t xml:space="preserve">Financial Derivatives by Type and Risk Category (Singapore as a trading location) </t>
  </si>
  <si>
    <t>4 Part II</t>
  </si>
  <si>
    <t>4 Part III</t>
  </si>
  <si>
    <t>C1</t>
  </si>
  <si>
    <t>Related Banks outside Singapore</t>
  </si>
  <si>
    <t>6 Part I</t>
  </si>
  <si>
    <t>Related Corporations outside Singapore</t>
  </si>
  <si>
    <t>6 Part II</t>
  </si>
  <si>
    <t>D2</t>
  </si>
  <si>
    <t>1, 2, 3</t>
  </si>
  <si>
    <t>Assets and Contingent Items by Sector (All Currencies)</t>
  </si>
  <si>
    <t>D3</t>
  </si>
  <si>
    <t xml:space="preserve">1 Part I </t>
  </si>
  <si>
    <t>1 Part II</t>
  </si>
  <si>
    <t>Assets and Contingent Items for Treasury Centres (All Currencies)</t>
  </si>
  <si>
    <t>1 Part III</t>
  </si>
  <si>
    <t>2 Part I &amp; II</t>
  </si>
  <si>
    <t>2 Part III, IV &amp; V</t>
  </si>
  <si>
    <t>D4</t>
  </si>
  <si>
    <t>1, 2</t>
  </si>
  <si>
    <t>E</t>
  </si>
  <si>
    <t>F</t>
  </si>
  <si>
    <t>Interest Rate Repricing</t>
  </si>
  <si>
    <t>G</t>
  </si>
  <si>
    <t>Real Property Loan to Value Ratio (For the Purchase of Real Property, and Loans Collaterised on Real Property)</t>
  </si>
  <si>
    <t xml:space="preserve">Foreign Exchange and Interest Rate Derivatives Turnover </t>
  </si>
  <si>
    <t>Foreign Exchange Turnover - Spot, Forwards, FX Swaps, Currency Swaps, Over-the-counter (OTC) Options, Exchange-traded Options and Currency Futures</t>
  </si>
  <si>
    <t>Part I</t>
  </si>
  <si>
    <t>Interest Rate Derivatives Turnover - Forward Rate Agreements, Overnight Indexed Swaps, Other Swaps and OTC Options</t>
  </si>
  <si>
    <t>Part II</t>
  </si>
  <si>
    <t>J</t>
  </si>
  <si>
    <t>[Continued in next tab]</t>
  </si>
  <si>
    <t>M : Monthly as at the end of each reporting month</t>
  </si>
  <si>
    <t>Q : Quarterly as at 31 March, 30 June, 30 September and 31 December</t>
  </si>
  <si>
    <t>H : Semi-annual as at 30 June and 31 December</t>
  </si>
  <si>
    <t>A : Annual (financial year end)</t>
  </si>
  <si>
    <t>1  Consolidated refers to group level reporting. It includes Singapore operations, overseas branches and subsidiaries.
    Standalone refers to bank level reporting. It includes Singapore operations and overseas branches, but not subsidiaries.
    Singapore operations excludes both overseas branches or subsidiaries.</t>
  </si>
  <si>
    <t>Annex 2 (continued)</t>
  </si>
  <si>
    <t>Full Banks</t>
  </si>
  <si>
    <t>Foreign-owned banks incorporated in Singapore</t>
  </si>
  <si>
    <t>Consolidated</t>
  </si>
  <si>
    <t>Standalone Level</t>
  </si>
  <si>
    <t>Singapore Operations</t>
  </si>
  <si>
    <t>Overseas Branches</t>
  </si>
  <si>
    <t>K</t>
  </si>
  <si>
    <t>L</t>
  </si>
  <si>
    <t>C1_6_I</t>
  </si>
  <si>
    <t>C1_6_II</t>
  </si>
  <si>
    <t>RELATED BANKS OUTSIDE SINGAPORE</t>
  </si>
  <si>
    <t>RELATED CORPORATIONS OUTSIDE SINGAPORE</t>
  </si>
  <si>
    <t>of which: RMB</t>
  </si>
  <si>
    <t>Assets and Liabilities</t>
  </si>
  <si>
    <t>AFN</t>
  </si>
  <si>
    <t>ALL</t>
  </si>
  <si>
    <t>DZD</t>
  </si>
  <si>
    <t>AOA</t>
  </si>
  <si>
    <t>ARS</t>
  </si>
  <si>
    <t>AMD</t>
  </si>
  <si>
    <t>AWG</t>
  </si>
  <si>
    <t>AZN</t>
  </si>
  <si>
    <t>BSD</t>
  </si>
  <si>
    <t>BHD</t>
  </si>
  <si>
    <t>BDT</t>
  </si>
  <si>
    <t>BBD</t>
  </si>
  <si>
    <t>BYN</t>
  </si>
  <si>
    <t>BZD</t>
  </si>
  <si>
    <t>BMD</t>
  </si>
  <si>
    <t>BTN</t>
  </si>
  <si>
    <t>BOB</t>
  </si>
  <si>
    <t>BAM</t>
  </si>
  <si>
    <t>BWP</t>
  </si>
  <si>
    <t>BND</t>
  </si>
  <si>
    <t>BGN</t>
  </si>
  <si>
    <t>BIF</t>
  </si>
  <si>
    <t>KHR</t>
  </si>
  <si>
    <t>CVE</t>
  </si>
  <si>
    <t>KYD</t>
  </si>
  <si>
    <t>CLP</t>
  </si>
  <si>
    <t>CNY</t>
  </si>
  <si>
    <t>COP</t>
  </si>
  <si>
    <t>XOF</t>
  </si>
  <si>
    <t>XAF</t>
  </si>
  <si>
    <t>KMF</t>
  </si>
  <si>
    <t>Deposits and balances held by Singapore statutory boards by type</t>
  </si>
  <si>
    <t>Total of "Bills discounted or purchased"</t>
  </si>
  <si>
    <t>Material Currency:</t>
  </si>
  <si>
    <t>Goodwill/Others</t>
  </si>
  <si>
    <t>AllCurrencies</t>
  </si>
  <si>
    <t>Cash and Balances, AR under Reverse Repos, NCD, Debt Securities, Equity Investments, Loans and Bills</t>
  </si>
  <si>
    <t>Regulatory loss allowances reserve (where applicable)</t>
  </si>
  <si>
    <t xml:space="preserve">  of which: Audit adjustments</t>
  </si>
  <si>
    <t>Unfunded risk participation</t>
  </si>
  <si>
    <t>Bank Code</t>
  </si>
  <si>
    <r>
      <t>Fair Value</t>
    </r>
    <r>
      <rPr>
        <b/>
        <sz val="9"/>
        <color rgb="FF303030"/>
        <rFont val="Arial"/>
        <family val="2"/>
      </rPr>
      <t xml:space="preserve">
(S$'000)</t>
    </r>
  </si>
  <si>
    <t>1, 3</t>
  </si>
  <si>
    <t>Business Code</t>
  </si>
  <si>
    <t>of which: trade financing</t>
  </si>
  <si>
    <t>PART II: FOR COVERED BONDS ISSUED - LOANS TO SPECIAL PURPOSE VEHICLES BY CURRENCY</t>
  </si>
  <si>
    <t>Others (excluding SGD, USD, GBP, AUD, NZD, RMB and EUR))</t>
  </si>
  <si>
    <t>RMB sold to non-bank customers</t>
  </si>
  <si>
    <t>RMB sold to banks in Singapore</t>
  </si>
  <si>
    <t>Commitments: Non-Financial Sector - Breakdown by Industry</t>
  </si>
  <si>
    <t>Contingent Items: Non-Financial Sector - Breakdown by Industry</t>
  </si>
  <si>
    <t>Negotiable Certificates of Deposits : Non-Financial Sector - Breakdown by Industry</t>
  </si>
  <si>
    <t>Debt Securities: Non-Financial Sector - Breakdown by Industry</t>
  </si>
  <si>
    <r>
      <t xml:space="preserve">Negotiable certificates of deposits </t>
    </r>
    <r>
      <rPr>
        <sz val="8"/>
        <rFont val="Arial"/>
        <family val="2"/>
      </rPr>
      <t>(n)</t>
    </r>
  </si>
  <si>
    <t>Assets, Contingent Items and Commitments by Country/Jurisdiction and by Counterparty - All Currencies (Ultimate Risk) Part 1</t>
  </si>
  <si>
    <t>Assets, Contingent Items and Commitments by Country/Jurisdiction and by Counterparty  - Part 1</t>
  </si>
  <si>
    <t>Assets, Contingent Items and Commitments by Country/Jurisdiction and by Counterparty  - Part 2</t>
  </si>
  <si>
    <t>Assets, Contingent Items and Commitments by Country/Jurisdiction and by Counterparty  - Part 3</t>
  </si>
  <si>
    <t>Liabilities by Country/Jurisdiction and by Counterparty - All Currencies (by Residency) Part 1</t>
  </si>
  <si>
    <t>Liabilities by Country/Jurisdiction and by Counterparty - All Currencies (by Residency) Part 2</t>
  </si>
  <si>
    <t>Assets by MAS Notice 612/1005 Classification and by Country/Jurisdiction</t>
  </si>
  <si>
    <t xml:space="preserve">Classified Assets by Sector and by Country/Jurisdiction </t>
  </si>
  <si>
    <t xml:space="preserve">ASSETS, CONTINGENT ITEMS AND COMMITMENTS BY COUNTRY/JURISDICTION AND BY COUNTERPARTY - ALL CURRENCIES (ULTIMATE RISK) </t>
  </si>
  <si>
    <t>Country/Jurisdiction</t>
  </si>
  <si>
    <t>Listing by country/jurisdiction outside Singapore:</t>
  </si>
  <si>
    <t xml:space="preserve"> Listing by country/jurisdiction outside Singapore: </t>
  </si>
  <si>
    <t xml:space="preserve">  Listing by country/jurisdiction outside Singapore:  </t>
  </si>
  <si>
    <t xml:space="preserve">Listing by country/jurisdiction outside Singapore:                     </t>
  </si>
  <si>
    <t>ASSETS, CONTINGENT ITEMS AND COMMITMENTS BY COUNTRY/JURISDICTION AND BY COUNTERPARTY - IMMEDIATE BORROWER PART 1</t>
  </si>
  <si>
    <t>ASSETS, CONTINGENT ITEMS AND COMMITMENTS BY COUNTRY/JURISDICTION AND BY COUNTERPARTY - IMMEDIATE BORROWER PART 2</t>
  </si>
  <si>
    <t>ASSETS, CONTINGENT ITEMS AND COMMITMENTS BY COUNTRY/JURISDICTION AND BY COUNTERPARTY - IMMEDIATE BORROWER PART 3</t>
  </si>
  <si>
    <r>
      <rPr>
        <i/>
        <sz val="8"/>
        <color rgb="FFFF0000"/>
        <rFont val="Arial"/>
        <family val="2"/>
      </rPr>
      <t xml:space="preserve">     of which: </t>
    </r>
    <r>
      <rPr>
        <i/>
        <sz val="8"/>
        <color theme="1"/>
        <rFont val="Arial"/>
        <family val="2"/>
      </rPr>
      <t>Finance Companies</t>
    </r>
  </si>
  <si>
    <r>
      <rPr>
        <i/>
        <sz val="8"/>
        <color rgb="FFFF0000"/>
        <rFont val="Arial"/>
        <family val="2"/>
      </rPr>
      <t xml:space="preserve">     of which:</t>
    </r>
    <r>
      <rPr>
        <i/>
        <sz val="8"/>
        <color rgb="FF00B0F0"/>
        <rFont val="Arial"/>
        <family val="2"/>
      </rPr>
      <t xml:space="preserve"> </t>
    </r>
    <r>
      <rPr>
        <i/>
        <sz val="8"/>
        <color theme="1"/>
        <rFont val="Arial"/>
        <family val="2"/>
      </rPr>
      <t>Financial Holding Companies</t>
    </r>
  </si>
  <si>
    <t xml:space="preserve">     of which: Other Holding Companies</t>
  </si>
  <si>
    <r>
      <rPr>
        <i/>
        <sz val="8"/>
        <color rgb="FFFF0000"/>
        <rFont val="Arial"/>
        <family val="2"/>
      </rPr>
      <t xml:space="preserve">     of which:</t>
    </r>
    <r>
      <rPr>
        <i/>
        <sz val="8"/>
        <color theme="1"/>
        <rFont val="Arial"/>
        <family val="2"/>
      </rPr>
      <t>Trusts and Funds</t>
    </r>
  </si>
  <si>
    <r>
      <rPr>
        <i/>
        <sz val="8"/>
        <color rgb="FFFF0000"/>
        <rFont val="Arial"/>
        <family val="2"/>
      </rPr>
      <t xml:space="preserve">     of which:</t>
    </r>
    <r>
      <rPr>
        <i/>
        <sz val="8"/>
        <rFont val="Arial"/>
        <family val="2"/>
      </rPr>
      <t>Insurance Companies, Provident and Pension Funds</t>
    </r>
  </si>
  <si>
    <r>
      <rPr>
        <i/>
        <sz val="8"/>
        <color rgb="FFFF0000"/>
        <rFont val="Arial"/>
        <family val="2"/>
      </rPr>
      <t xml:space="preserve">     of which:</t>
    </r>
    <r>
      <rPr>
        <i/>
        <sz val="8"/>
        <rFont val="Arial"/>
        <family val="2"/>
      </rPr>
      <t>Exchanges</t>
    </r>
  </si>
  <si>
    <r>
      <rPr>
        <i/>
        <sz val="8"/>
        <color rgb="FFFF0000"/>
        <rFont val="Arial"/>
        <family val="2"/>
      </rPr>
      <t xml:space="preserve">     of which:</t>
    </r>
    <r>
      <rPr>
        <i/>
        <sz val="8"/>
        <rFont val="Arial"/>
        <family val="2"/>
      </rPr>
      <t>Trustee, Fiduciary and Custody Services Firms</t>
    </r>
  </si>
  <si>
    <r>
      <rPr>
        <i/>
        <sz val="8"/>
        <color rgb="FFFF0000"/>
        <rFont val="Arial"/>
        <family val="2"/>
      </rPr>
      <t xml:space="preserve">     of which: </t>
    </r>
    <r>
      <rPr>
        <i/>
        <sz val="8"/>
        <color theme="1"/>
        <rFont val="Arial"/>
        <family val="2"/>
      </rPr>
      <t>Securities and Futures Companies</t>
    </r>
  </si>
  <si>
    <r>
      <rPr>
        <i/>
        <sz val="8"/>
        <color rgb="FFFF0000"/>
        <rFont val="Arial"/>
        <family val="2"/>
      </rPr>
      <t xml:space="preserve">     of which:</t>
    </r>
    <r>
      <rPr>
        <i/>
        <sz val="8"/>
        <color theme="1"/>
        <rFont val="Arial"/>
        <family val="2"/>
      </rPr>
      <t>Fund Management Companies</t>
    </r>
  </si>
  <si>
    <t xml:space="preserve">     of which: Finance Companies</t>
  </si>
  <si>
    <t xml:space="preserve">     of which: Financial Holding Companies</t>
  </si>
  <si>
    <t xml:space="preserve">     of which: Securities and Futures Companies</t>
  </si>
  <si>
    <t xml:space="preserve">     of which: Trusts and Funds</t>
  </si>
  <si>
    <t xml:space="preserve">     of which: Insurance Companies, Provident and Pension Funds</t>
  </si>
  <si>
    <t xml:space="preserve">     of which: Trustee, Fiduciary and Custody Services Firms</t>
  </si>
  <si>
    <t xml:space="preserve">     of which: Exchanges</t>
  </si>
  <si>
    <t xml:space="preserve">     of which: Fund Management Companies</t>
  </si>
  <si>
    <t xml:space="preserve"> LIABILITIES BY COUNTRY/JURISDICTION AND BY COUNTERPARTY - PART 2</t>
  </si>
  <si>
    <t>RMB bought from banks in other countries/jurisdictions</t>
  </si>
  <si>
    <t>RMB sold to banks in other countries/jurisdictions</t>
  </si>
  <si>
    <t>ASSETS BY MAS NOTICE 612/1005 CLASSIFICATION AND BY COUNTRY/JURISDICTION</t>
  </si>
  <si>
    <t>CLASSIFIED ASSETS BY SECTOR AND BY COUNTRY/JURISDICTION</t>
  </si>
  <si>
    <t xml:space="preserve"> LIABILITIES BY COUNTRY/JURISDICTION AND BY COUNTERPARTY - PART 1</t>
  </si>
  <si>
    <t>Country/Jurisdiction of Residence</t>
  </si>
  <si>
    <t>Country/Jurisdiction of Incorporation</t>
  </si>
  <si>
    <t>Country/Jurisdiction of residence</t>
  </si>
  <si>
    <t>PART IV: BY COUNTRY/JURISDICTION (All Currencies)</t>
  </si>
  <si>
    <t>BY COUNTRY/JURISDICTION (Singapore Dollar)</t>
  </si>
  <si>
    <t>Other ASEAN countries/jurisdictions</t>
  </si>
  <si>
    <t>Assets, Contingent Items and Commitments by Country/Jurisdiction and by Counterparty - All Currencies (Ultimate Risk)</t>
  </si>
  <si>
    <t>Assets, Contingent Items and Commitments by Country/Jurisdiction and by Counterparty - All Currencies (Immediate Borrower)</t>
  </si>
  <si>
    <t>Assets, Contingent Items and Commitments by Country/Jurisdiction and by Counterparty - SGD (Immediate Borrower)</t>
  </si>
  <si>
    <t>Assets, Contingent Items and Commitments by Country/Jurisdiction and by Counterparty - USD (Immediate Borrower)</t>
  </si>
  <si>
    <t>Assets by Country/Jurisdiction and by Counterparty - EUR (Immediate Borrower)</t>
  </si>
  <si>
    <t>Assets by Country/Jurisdiction and by Counterparty - JPY (Immediate Borrower)</t>
  </si>
  <si>
    <t>Assets by Country/Jurisdiction and by Counterparty - GBP (Immediate Borrower)</t>
  </si>
  <si>
    <t>Assets by Country/Jurisdiction and by Counterparty - RMB (Immediate Borrower)</t>
  </si>
  <si>
    <t>Liabilities by Country/Jurisdiction and by Counterparty - All Currencies (by Residency)</t>
  </si>
  <si>
    <t>Liabilities by Country/Jurisdiction and by Counterparty - SGD (by Residency)</t>
  </si>
  <si>
    <t>Liabilities by Country/Jurisdiction and by Counterparty - USD (by Residency)</t>
  </si>
  <si>
    <t>Liabilities by Country/Jurisdiction and by Counterparty - EUR (by Residency)</t>
  </si>
  <si>
    <t>Liabilities by Country/Jurisdiction and by Counterparty - JPY (by Residency)</t>
  </si>
  <si>
    <t>Liabilities by Country/Jurisdiction and by Counterparty - GBP (by Residency)</t>
  </si>
  <si>
    <t>Liabilities by Country/Jurisdiction and by Counterparty - RMB (by Residency)</t>
  </si>
  <si>
    <t xml:space="preserve">Assets by MAS Notice 612/1005 Classification and by Country/Jurisdiction </t>
  </si>
  <si>
    <t>2  Overseas branches refer to aggregated numbers of all branches operating in a Country/Jurisdiction.</t>
  </si>
  <si>
    <t>Foreign banks - Full banks</t>
  </si>
  <si>
    <t>Foreign banks - Foreign-owned banks incorporated in Singapore</t>
  </si>
  <si>
    <t>INT ORG</t>
  </si>
  <si>
    <t>Name of banks and merchant banks
:
:
:
:
:
:
:</t>
  </si>
  <si>
    <t>FI codes
:
:
:
:
:
:</t>
  </si>
  <si>
    <r>
      <t>Amounts due</t>
    </r>
    <r>
      <rPr>
        <b/>
        <sz val="9"/>
        <rFont val="Arial"/>
        <family val="2"/>
      </rPr>
      <t xml:space="preserve"> to</t>
    </r>
    <r>
      <rPr>
        <sz val="9"/>
        <rFont val="Arial"/>
        <family val="2"/>
      </rPr>
      <t xml:space="preserve"> Parent/head office, branches </t>
    </r>
  </si>
  <si>
    <r>
      <t>Amounts due</t>
    </r>
    <r>
      <rPr>
        <b/>
        <sz val="9"/>
        <rFont val="Arial"/>
        <family val="2"/>
      </rPr>
      <t xml:space="preserve"> from</t>
    </r>
    <r>
      <rPr>
        <sz val="9"/>
        <rFont val="Arial"/>
        <family val="2"/>
      </rPr>
      <t xml:space="preserve"> Parent/head office, branches</t>
    </r>
    <r>
      <rPr>
        <strike/>
        <sz val="9"/>
        <color rgb="FFFF0000"/>
        <rFont val="Arial"/>
        <family val="2"/>
      </rPr>
      <t xml:space="preserve"> </t>
    </r>
  </si>
  <si>
    <r>
      <t>Amounts due</t>
    </r>
    <r>
      <rPr>
        <b/>
        <sz val="9"/>
        <rFont val="Arial"/>
        <family val="2"/>
      </rPr>
      <t xml:space="preserve"> from</t>
    </r>
    <r>
      <rPr>
        <sz val="9"/>
        <rFont val="Arial"/>
        <family val="2"/>
      </rPr>
      <t xml:space="preserve"> Parent/head office, branches</t>
    </r>
  </si>
  <si>
    <t>Transferred (to)/from Stage 2 and Stage 3</t>
  </si>
  <si>
    <t>Transferred (to)/from Stage 1 and Stage 2</t>
  </si>
  <si>
    <t>MAS NOTICE TO MERCHANT BANKS 1003 APPENDIX A1</t>
  </si>
  <si>
    <t xml:space="preserve">Foreign-owned Merchant Banks incorporated in Singapore
</t>
  </si>
  <si>
    <t>Cash and Balances, Amounts Receivable under Reverse Repurchase Agreements, Negotiable Certificates of Deposit, Debt Securities, Equity Investments, Loans and Advances and Bills Discounted or Purchased</t>
  </si>
  <si>
    <t>Adjusted Capital Funds for Merchant Banks Incorporated Outside Singapore</t>
  </si>
  <si>
    <t>Capital Funds and Adjusted Capital Funds for Foreign-Owned Merchant Banks Incorporated in Singapore</t>
  </si>
  <si>
    <t>Related Banks and Corporations outside Singapore</t>
  </si>
  <si>
    <t>Assets, Contingent Items and Commitments by Country and by Counterparty - All Currencies (Ultimate Risk)</t>
  </si>
  <si>
    <t>Assets, Contingent Items and Commitments by Country and by Counterparty - All Currencies (Immediate Borrower)</t>
  </si>
  <si>
    <t>Assets, Contingent Items and Commitments by Country and by Counterparty - SGD (Immediate Borrower)</t>
  </si>
  <si>
    <t>Assets, Contingent Items and Commitments by Country and by Counterparty - USD (Immediate Borrower)</t>
  </si>
  <si>
    <t>Assets by Country and by Counterparty - EUR (Immediate Borrower)</t>
  </si>
  <si>
    <t>Assets by Country and by Counterparty - JPY (Immediate Borrower)</t>
  </si>
  <si>
    <t>Assets by Country and by Counterparty - GBP (Immediate Borrower)</t>
  </si>
  <si>
    <t>Assets by Country and by Counterparty - RMB (Immediate Borrower)</t>
  </si>
  <si>
    <t>Liabilities by Country and by Counterparty - All Currencies (by Residency)</t>
  </si>
  <si>
    <t>Liabilities by Country and by Counterparty - SGD (by Residency)</t>
  </si>
  <si>
    <t>Liabilities by Country and by Counterparty - USD (by Residency)</t>
  </si>
  <si>
    <t>Liabilities by Country and by Counterparty - EUR (by Residency)</t>
  </si>
  <si>
    <t>Liabilities by Country and by Counterparty - JPY (by Residency)</t>
  </si>
  <si>
    <t>Liabilities by Country and by Counterparty - GBP (by Residency)</t>
  </si>
  <si>
    <t>Liabilities by Country and by Counterparty - RMB (by Residency)</t>
  </si>
  <si>
    <t xml:space="preserve">Assets by MAS Notice 1005 Classification and by Country </t>
  </si>
  <si>
    <t xml:space="preserve">Classified Assets by Sector and by Country </t>
  </si>
  <si>
    <r>
      <t xml:space="preserve">Covered bonds </t>
    </r>
    <r>
      <rPr>
        <i/>
        <sz val="8"/>
        <rFont val="Arial"/>
        <family val="2"/>
      </rPr>
      <t>(Provide more details in Appendix L)</t>
    </r>
  </si>
  <si>
    <r>
      <t xml:space="preserve">  of which: Regulatory loss allowances</t>
    </r>
    <r>
      <rPr>
        <sz val="9"/>
        <rFont val="Arial"/>
        <family val="2"/>
      </rPr>
      <t xml:space="preserve"> (where applicable) </t>
    </r>
  </si>
  <si>
    <r>
      <t>Others</t>
    </r>
    <r>
      <rPr>
        <sz val="9"/>
        <color theme="1"/>
        <rFont val="Arial"/>
        <family val="2"/>
      </rPr>
      <t xml:space="preserve"> (please specify below)</t>
    </r>
  </si>
  <si>
    <t xml:space="preserve">     of which: Reporting Bank acts as lead arranger or agent</t>
  </si>
  <si>
    <t>Asset sales with recourse where the credit risk remains with Reporting Bank</t>
  </si>
  <si>
    <t>contracted by Reporting Bank</t>
  </si>
  <si>
    <t>funds managed or advised by Reporting Bank</t>
  </si>
  <si>
    <t xml:space="preserve"> not contracted by Reporting Bank but funds managed or advised by Reporting Bank</t>
  </si>
  <si>
    <t>assets administered by Reporting Bank</t>
  </si>
  <si>
    <t>not contracted by Reporting Bank but assets administered by Reporting Bank</t>
  </si>
  <si>
    <t>Banks Incorporated in Singapore (Other Than a Foreign-owned Bank Incorporated in Singapore) - Consolidated and Standalone Level</t>
  </si>
  <si>
    <t>PART II : ADDITIONAL DISCLOSURE</t>
  </si>
  <si>
    <t>Branch of Head Office/Parent</t>
  </si>
  <si>
    <t>Subsidiary of Head Office/Parent</t>
  </si>
  <si>
    <t>Revenue Reserves - Others</t>
  </si>
  <si>
    <t>Audit adjustments</t>
  </si>
  <si>
    <t>Revenue Reserves - Others/ Other Reserves - Others/Audit Adjustments</t>
  </si>
  <si>
    <t>XPF</t>
  </si>
  <si>
    <t>CDF</t>
  </si>
  <si>
    <t>CRC</t>
  </si>
  <si>
    <t>HRK</t>
  </si>
  <si>
    <t>CUC</t>
  </si>
  <si>
    <t>CUP</t>
  </si>
  <si>
    <t>CZK</t>
  </si>
  <si>
    <t>DKK</t>
  </si>
  <si>
    <t>DJF</t>
  </si>
  <si>
    <t>DOP</t>
  </si>
  <si>
    <t>XCD</t>
  </si>
  <si>
    <t>EGP</t>
  </si>
  <si>
    <t>SVC</t>
  </si>
  <si>
    <t>ERN</t>
  </si>
  <si>
    <t>SZL</t>
  </si>
  <si>
    <t>ETB</t>
  </si>
  <si>
    <t>FKP</t>
  </si>
  <si>
    <t>FJD</t>
  </si>
  <si>
    <t>GMD</t>
  </si>
  <si>
    <t>GEL</t>
  </si>
  <si>
    <t>GHS</t>
  </si>
  <si>
    <t>GIP</t>
  </si>
  <si>
    <t>GTQ</t>
  </si>
  <si>
    <t>GGP</t>
  </si>
  <si>
    <t>GNF</t>
  </si>
  <si>
    <t>GYD</t>
  </si>
  <si>
    <t>HTG</t>
  </si>
  <si>
    <t>HNL</t>
  </si>
  <si>
    <t>HUF</t>
  </si>
  <si>
    <t>ISK</t>
  </si>
  <si>
    <t>XDR</t>
  </si>
  <si>
    <t>IRR</t>
  </si>
  <si>
    <t>IQD</t>
  </si>
  <si>
    <t>IMP</t>
  </si>
  <si>
    <t>ILS</t>
  </si>
  <si>
    <t>JMD</t>
  </si>
  <si>
    <t>JEP</t>
  </si>
  <si>
    <t>JOD</t>
  </si>
  <si>
    <t>KZT</t>
  </si>
  <si>
    <t>KES</t>
  </si>
  <si>
    <t>KPW</t>
  </si>
  <si>
    <t>KWD</t>
  </si>
  <si>
    <t>KGS</t>
  </si>
  <si>
    <t>LAK</t>
  </si>
  <si>
    <t>LBP</t>
  </si>
  <si>
    <t>LSL</t>
  </si>
  <si>
    <t>LRD</t>
  </si>
  <si>
    <t>LYD</t>
  </si>
  <si>
    <t>MOP</t>
  </si>
  <si>
    <t>MKD</t>
  </si>
  <si>
    <t>MGA</t>
  </si>
  <si>
    <t>MWK</t>
  </si>
  <si>
    <t>MVR</t>
  </si>
  <si>
    <t>MRU</t>
  </si>
  <si>
    <t>MUR</t>
  </si>
  <si>
    <t>MDL</t>
  </si>
  <si>
    <t>MNT</t>
  </si>
  <si>
    <t>MAD</t>
  </si>
  <si>
    <t>MZN</t>
  </si>
  <si>
    <t>MMK</t>
  </si>
  <si>
    <t>NAD</t>
  </si>
  <si>
    <t>NPR</t>
  </si>
  <si>
    <t>ANG</t>
  </si>
  <si>
    <t>NIO</t>
  </si>
  <si>
    <t>NGN</t>
  </si>
  <si>
    <t>OMR</t>
  </si>
  <si>
    <t>PKR</t>
  </si>
  <si>
    <t>PAB</t>
  </si>
  <si>
    <t>PGK</t>
  </si>
  <si>
    <t>PYG</t>
  </si>
  <si>
    <t>PEN</t>
  </si>
  <si>
    <t>PLN</t>
  </si>
  <si>
    <t>QAR</t>
  </si>
  <si>
    <t>RON</t>
  </si>
  <si>
    <t>RWF</t>
  </si>
  <si>
    <t>SHP</t>
  </si>
  <si>
    <t>WST</t>
  </si>
  <si>
    <t>STN</t>
  </si>
  <si>
    <t>SAR</t>
  </si>
  <si>
    <t>SPL*</t>
  </si>
  <si>
    <t>RSD</t>
  </si>
  <si>
    <t>SCR</t>
  </si>
  <si>
    <t>SLL</t>
  </si>
  <si>
    <t>SBD</t>
  </si>
  <si>
    <t>SOS</t>
  </si>
  <si>
    <t>LKR</t>
  </si>
  <si>
    <t>SDG</t>
  </si>
  <si>
    <t>SRD</t>
  </si>
  <si>
    <t>SYP</t>
  </si>
  <si>
    <t>TJS</t>
  </si>
  <si>
    <t>TZS</t>
  </si>
  <si>
    <t>THB</t>
  </si>
  <si>
    <t>TOP</t>
  </si>
  <si>
    <t>TTD</t>
  </si>
  <si>
    <t>TND</t>
  </si>
  <si>
    <t>TMT</t>
  </si>
  <si>
    <t>TVD</t>
  </si>
  <si>
    <t>UGX</t>
  </si>
  <si>
    <t>UAH</t>
  </si>
  <si>
    <t>AED</t>
  </si>
  <si>
    <t>UYU</t>
  </si>
  <si>
    <t>UZS</t>
  </si>
  <si>
    <t>VUV</t>
  </si>
  <si>
    <t>VEF</t>
  </si>
  <si>
    <t>VND</t>
  </si>
  <si>
    <t>YER</t>
  </si>
  <si>
    <t>ZMW</t>
  </si>
  <si>
    <t>ZWD</t>
  </si>
  <si>
    <t>CASH</t>
  </si>
  <si>
    <r>
      <t>Singapore</t>
    </r>
    <r>
      <rPr>
        <sz val="8"/>
        <color rgb="FF000000"/>
        <rFont val="Arial"/>
        <family val="2"/>
      </rPr>
      <t xml:space="preserve"> </t>
    </r>
  </si>
  <si>
    <t>Brunei</t>
  </si>
  <si>
    <r>
      <t>others</t>
    </r>
    <r>
      <rPr>
        <sz val="8"/>
        <color rgb="FF000000"/>
        <rFont val="Arial"/>
        <family val="2"/>
      </rPr>
      <t xml:space="preserve"> </t>
    </r>
  </si>
  <si>
    <t>Banks incorporated in Singapore - Overseas Branches</t>
  </si>
  <si>
    <t>short sale of securities</t>
  </si>
  <si>
    <t>Accommodation and Food Services Activities</t>
  </si>
  <si>
    <t xml:space="preserve">Real Property and Development of 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</si>
</sst>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quot;€&quot;* #,##0.00_-;\-&quot;€&quot;* #,##0.00_-;_-&quot;€&quot;* &quot;-&quot;??_-;_-@_-"/>
    <numFmt numFmtId="165" formatCode="#,##0;\(#,##0\);\-_)"/>
    <numFmt numFmtId="166" formatCode="_-* #,##0_-;\-* #,##0_-;_-* &quot;-&quot;??_-;_-@_-"/>
    <numFmt numFmtId="167" formatCode="&quot; &quot;#,##0.00&quot; &quot;;&quot;-&quot;#,##0.00&quot; &quot;;&quot; -&quot;00&quot; &quot;;&quot; &quot;@&quot; &quot;"/>
    <numFmt numFmtId="168" formatCode="#,##0.0000000000000000000"/>
    <numFmt numFmtId="169" formatCode="0.0000000000000000000"/>
    <numFmt numFmtId="170" formatCode="#,##0.0000000000000000000_ ;\-#,##0.0000000000000000000\ "/>
  </numFmts>
  <fonts count="117"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rgb="FFFF0000"/>
      <name val="Arial"/>
      <family val="2"/>
    </font>
    <font>
      <b/>
      <sz val="8"/>
      <name val="Arial"/>
      <family val="2"/>
    </font>
    <font>
      <vertAlign val="superscript"/>
      <sz val="8"/>
      <name val="Arial"/>
      <family val="2"/>
    </font>
    <font>
      <i/>
      <sz val="8"/>
      <name val="Arial"/>
      <family val="2"/>
    </font>
    <font>
      <vertAlign val="superscript"/>
      <sz val="8"/>
      <color rgb="FFFF0000"/>
      <name val="Arial"/>
      <family val="2"/>
    </font>
    <font>
      <b/>
      <sz val="8"/>
      <color rgb="FFFF0000"/>
      <name val="Arial"/>
      <family val="2"/>
    </font>
    <font>
      <sz val="8"/>
      <name val="Arial"/>
      <family val="2"/>
    </font>
    <font>
      <b/>
      <sz val="8"/>
      <color theme="1"/>
      <name val="Arial"/>
      <family val="2"/>
    </font>
    <font>
      <i/>
      <sz val="8"/>
      <color theme="1"/>
      <name val="Calibri"/>
      <family val="2"/>
      <scheme val="minor"/>
    </font>
    <font>
      <b/>
      <u/>
      <sz val="8"/>
      <name val="Arial"/>
      <family val="2"/>
    </font>
    <font>
      <sz val="8"/>
      <color rgb="FFFF0000"/>
      <name val="Arial"/>
      <family val="2"/>
    </font>
    <font>
      <b/>
      <vertAlign val="superscript"/>
      <sz val="8"/>
      <name val="Arial"/>
      <family val="2"/>
    </font>
    <font>
      <b/>
      <sz val="8"/>
      <color rgb="FF0070C0"/>
      <name val="Arial"/>
      <family val="2"/>
    </font>
    <font>
      <strike/>
      <sz val="8"/>
      <name val="Arial"/>
      <family val="2"/>
    </font>
    <font>
      <sz val="8"/>
      <color indexed="8"/>
      <name val="Arial"/>
      <family val="2"/>
    </font>
    <font>
      <b/>
      <strike/>
      <sz val="8"/>
      <name val="Arial"/>
      <family val="2"/>
    </font>
    <font>
      <strike/>
      <sz val="8"/>
      <color indexed="8"/>
      <name val="Arial"/>
      <family val="2"/>
    </font>
    <font>
      <b/>
      <sz val="10"/>
      <name val="Arial"/>
      <family val="2"/>
    </font>
    <font>
      <sz val="8"/>
      <name val="Calibri"/>
      <family val="2"/>
    </font>
    <font>
      <i/>
      <sz val="8"/>
      <color theme="1"/>
      <name val="Arial"/>
      <family val="2"/>
    </font>
    <font>
      <vertAlign val="superscript"/>
      <sz val="10"/>
      <name val="Arial"/>
      <family val="2"/>
    </font>
    <font>
      <b/>
      <sz val="8"/>
      <color rgb="FF000000"/>
      <name val="Calibri"/>
      <family val="2"/>
    </font>
    <font>
      <sz val="8"/>
      <color rgb="FF000000"/>
      <name val="Calibri"/>
      <family val="2"/>
    </font>
    <font>
      <strike/>
      <vertAlign val="superscript"/>
      <sz val="10"/>
      <name val="Arial"/>
      <family val="2"/>
    </font>
    <font>
      <b/>
      <i/>
      <sz val="8"/>
      <color rgb="FF0000FF"/>
      <name val="Calibri"/>
      <family val="2"/>
      <scheme val="minor"/>
    </font>
    <font>
      <b/>
      <u/>
      <sz val="8"/>
      <color rgb="FF0000FF"/>
      <name val="Arial"/>
      <family val="2"/>
    </font>
    <font>
      <i/>
      <sz val="8"/>
      <color rgb="FF0000FF"/>
      <name val="Calibri"/>
      <family val="2"/>
      <scheme val="minor"/>
    </font>
    <font>
      <b/>
      <i/>
      <sz val="8"/>
      <name val="Calibri"/>
      <family val="2"/>
      <scheme val="minor"/>
    </font>
    <font>
      <i/>
      <sz val="8"/>
      <color rgb="FF0000FF"/>
      <name val="Arial Narrow"/>
      <family val="2"/>
    </font>
    <font>
      <strike/>
      <sz val="10"/>
      <color rgb="FFFF0000"/>
      <name val="Arial"/>
      <family val="2"/>
    </font>
    <font>
      <strike/>
      <sz val="8"/>
      <color rgb="FFFF0000"/>
      <name val="Arial"/>
      <family val="2"/>
    </font>
    <font>
      <b/>
      <strike/>
      <sz val="8"/>
      <color rgb="FFFF0000"/>
      <name val="Arial"/>
      <family val="2"/>
    </font>
    <font>
      <b/>
      <i/>
      <strike/>
      <sz val="8"/>
      <color rgb="FFFF0000"/>
      <name val="Calibri"/>
      <family val="2"/>
      <scheme val="minor"/>
    </font>
    <font>
      <sz val="11"/>
      <name val="Calibri"/>
      <family val="2"/>
      <scheme val="minor"/>
    </font>
    <font>
      <b/>
      <strike/>
      <u/>
      <sz val="8"/>
      <color rgb="FF0000FF"/>
      <name val="Cambria"/>
      <family val="1"/>
    </font>
    <font>
      <strike/>
      <sz val="8"/>
      <name val="Cambria"/>
      <family val="1"/>
    </font>
    <font>
      <i/>
      <strike/>
      <sz val="8"/>
      <color rgb="FF0000FF"/>
      <name val="Cambria"/>
      <family val="1"/>
    </font>
    <font>
      <i/>
      <strike/>
      <sz val="8"/>
      <name val="Cambria"/>
      <family val="1"/>
    </font>
    <font>
      <sz val="11"/>
      <color rgb="FFFF0000"/>
      <name val="Calibri"/>
      <family val="2"/>
      <scheme val="minor"/>
    </font>
    <font>
      <sz val="8"/>
      <color theme="1"/>
      <name val="Calibri"/>
      <family val="2"/>
      <scheme val="minor"/>
    </font>
    <font>
      <i/>
      <sz val="8"/>
      <color rgb="FFFF0000"/>
      <name val="Arial"/>
      <family val="2"/>
    </font>
    <font>
      <strike/>
      <sz val="8"/>
      <color rgb="FF0000FF"/>
      <name val="Arial"/>
      <family val="2"/>
    </font>
    <font>
      <b/>
      <sz val="8"/>
      <name val="Calibri"/>
      <family val="2"/>
    </font>
    <font>
      <b/>
      <sz val="8"/>
      <color theme="1"/>
      <name val="Calibri"/>
      <family val="2"/>
    </font>
    <font>
      <b/>
      <sz val="9"/>
      <color rgb="FF303030"/>
      <name val="Arial"/>
      <family val="2"/>
    </font>
    <font>
      <sz val="9"/>
      <color rgb="FF303030"/>
      <name val="Arial"/>
      <family val="2"/>
    </font>
    <font>
      <b/>
      <sz val="9"/>
      <name val="Arial"/>
      <family val="2"/>
    </font>
    <font>
      <b/>
      <sz val="10"/>
      <color rgb="FF303030"/>
      <name val="Arial"/>
      <family val="2"/>
    </font>
    <font>
      <b/>
      <u/>
      <sz val="9"/>
      <name val="Arial"/>
      <family val="2"/>
    </font>
    <font>
      <sz val="8"/>
      <color rgb="FF303030"/>
      <name val="Arial"/>
      <family val="2"/>
    </font>
    <font>
      <sz val="10"/>
      <name val="Arial"/>
      <family val="2"/>
    </font>
    <font>
      <b/>
      <sz val="9"/>
      <color theme="1"/>
      <name val="Arial"/>
      <family val="2"/>
    </font>
    <font>
      <sz val="9"/>
      <color theme="1"/>
      <name val="Arial"/>
      <family val="2"/>
    </font>
    <font>
      <b/>
      <sz val="9"/>
      <color rgb="FF303030"/>
      <name val="Calibri"/>
      <family val="2"/>
      <scheme val="minor"/>
    </font>
    <font>
      <sz val="9"/>
      <color rgb="FF303030"/>
      <name val="Calibri"/>
      <family val="2"/>
      <scheme val="minor"/>
    </font>
    <font>
      <b/>
      <sz val="9"/>
      <name val="Calibri"/>
      <family val="2"/>
      <scheme val="minor"/>
    </font>
    <font>
      <i/>
      <sz val="8"/>
      <color rgb="FF00B0F0"/>
      <name val="Arial"/>
      <family val="2"/>
    </font>
    <font>
      <sz val="9"/>
      <color rgb="FF000000"/>
      <name val="Arial"/>
      <family val="2"/>
    </font>
    <font>
      <sz val="9"/>
      <color rgb="FF0070C0"/>
      <name val="Arial"/>
      <family val="2"/>
    </font>
    <font>
      <sz val="9"/>
      <name val="Arial"/>
      <family val="2"/>
    </font>
    <font>
      <b/>
      <sz val="9"/>
      <color theme="1" tint="0.249977111117893"/>
      <name val="Arial"/>
      <family val="2"/>
    </font>
    <font>
      <b/>
      <sz val="9"/>
      <color theme="1" tint="0.14999847407452621"/>
      <name val="Arial"/>
      <family val="2"/>
    </font>
    <font>
      <sz val="10"/>
      <color theme="1" tint="0.14999847407452621"/>
      <name val="Arial"/>
      <family val="2"/>
    </font>
    <font>
      <sz val="9"/>
      <color theme="1" tint="0.14999847407452621"/>
      <name val="Arial"/>
      <family val="2"/>
    </font>
    <font>
      <b/>
      <sz val="10"/>
      <color theme="1" tint="0.14999847407452621"/>
      <name val="Arial"/>
      <family val="2"/>
    </font>
    <font>
      <i/>
      <sz val="9"/>
      <name val="Arial"/>
      <family val="2"/>
    </font>
    <font>
      <sz val="10"/>
      <name val="Arial"/>
      <family val="2"/>
    </font>
    <font>
      <sz val="8"/>
      <name val="Calibri"/>
      <family val="2"/>
      <scheme val="minor"/>
    </font>
    <font>
      <sz val="8"/>
      <color rgb="FFFF0000"/>
      <name val="Calibri"/>
      <family val="2"/>
      <scheme val="minor"/>
    </font>
    <font>
      <b/>
      <vertAlign val="superscript"/>
      <sz val="10"/>
      <color rgb="FFFF0000"/>
      <name val="Arial"/>
      <family val="2"/>
    </font>
    <font>
      <b/>
      <strike/>
      <sz val="9"/>
      <color rgb="FFFF0000"/>
      <name val="Arial"/>
      <family val="2"/>
    </font>
    <font>
      <sz val="8"/>
      <color rgb="FF0070C0"/>
      <name val="Calibri"/>
      <family val="2"/>
      <scheme val="minor"/>
    </font>
    <font>
      <sz val="8"/>
      <color theme="4" tint="-0.249977111117893"/>
      <name val="Calibri"/>
      <family val="2"/>
      <scheme val="minor"/>
    </font>
    <font>
      <sz val="10"/>
      <color rgb="FFCC0066"/>
      <name val="Arial"/>
      <family val="2"/>
    </font>
    <font>
      <b/>
      <sz val="10"/>
      <name val="Calibri"/>
      <family val="2"/>
      <scheme val="minor"/>
    </font>
    <font>
      <b/>
      <sz val="8"/>
      <name val="Calibri"/>
      <family val="2"/>
      <scheme val="minor"/>
    </font>
    <font>
      <b/>
      <sz val="10"/>
      <color theme="1"/>
      <name val="Calibri"/>
      <family val="2"/>
      <scheme val="minor"/>
    </font>
    <font>
      <vertAlign val="superscript"/>
      <sz val="8"/>
      <name val="Calibri"/>
      <family val="2"/>
      <scheme val="minor"/>
    </font>
    <font>
      <u/>
      <sz val="8"/>
      <name val="Calibri"/>
      <family val="2"/>
      <scheme val="minor"/>
    </font>
    <font>
      <strike/>
      <sz val="8"/>
      <name val="Calibri"/>
      <family val="2"/>
      <scheme val="minor"/>
    </font>
    <font>
      <strike/>
      <sz val="10"/>
      <name val="Arial"/>
      <family val="2"/>
    </font>
    <font>
      <strike/>
      <sz val="8"/>
      <color rgb="FFFF0000"/>
      <name val="Calibri"/>
      <family val="2"/>
      <scheme val="minor"/>
    </font>
    <font>
      <sz val="7"/>
      <name val="Calibri"/>
      <family val="2"/>
      <scheme val="minor"/>
    </font>
    <font>
      <strike/>
      <sz val="9"/>
      <color rgb="FFFF0000"/>
      <name val="Arial"/>
      <family val="2"/>
    </font>
    <font>
      <b/>
      <sz val="8"/>
      <color theme="1"/>
      <name val="Calibri"/>
      <family val="2"/>
      <scheme val="minor"/>
    </font>
    <font>
      <sz val="9"/>
      <color indexed="81"/>
      <name val="Tahoma"/>
      <family val="2"/>
    </font>
    <font>
      <b/>
      <sz val="9"/>
      <color indexed="81"/>
      <name val="Tahoma"/>
      <family val="2"/>
    </font>
    <font>
      <b/>
      <sz val="9"/>
      <color rgb="FF000000"/>
      <name val="Tahoma"/>
      <family val="2"/>
    </font>
    <font>
      <sz val="8"/>
      <color rgb="FF000000"/>
      <name val="Arial"/>
      <family val="2"/>
    </font>
    <font>
      <sz val="10"/>
      <color rgb="FF000000"/>
      <name val="Arial"/>
      <family val="2"/>
    </font>
    <font>
      <sz val="11"/>
      <color rgb="FF000000"/>
      <name val="Calibri"/>
      <family val="2"/>
    </font>
    <font>
      <b/>
      <sz val="8"/>
      <color rgb="FF000000"/>
      <name val="Arial"/>
      <family val="2"/>
    </font>
    <font>
      <sz val="9"/>
      <color indexed="81"/>
      <name val="Tahoma"/>
      <charset val="1"/>
    </font>
    <font>
      <b/>
      <sz val="9"/>
      <color indexed="81"/>
      <name val="Tahoma"/>
      <charset val="1"/>
    </font>
  </fonts>
  <fills count="1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9D9D9"/>
        <bgColor indexed="64"/>
      </patternFill>
    </fill>
    <fill>
      <patternFill patternType="solid">
        <fgColor rgb="FFFAFAFA"/>
        <bgColor indexed="64"/>
      </patternFill>
    </fill>
    <fill>
      <patternFill patternType="solid">
        <fgColor rgb="FFF0F4F7"/>
        <bgColor indexed="64"/>
      </patternFill>
    </fill>
    <fill>
      <patternFill patternType="solid">
        <fgColor rgb="FFFAFAFA"/>
        <bgColor rgb="FFFFFFFF"/>
      </patternFill>
    </fill>
    <fill>
      <patternFill patternType="solid">
        <fgColor rgb="FFCCCCCC"/>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FAFAFA"/>
        <bgColor rgb="FFFAFAFA"/>
      </patternFill>
    </fill>
    <fill>
      <patternFill patternType="solid">
        <fgColor rgb="FFD9D9D9"/>
        <bgColor rgb="FFD9D9D9"/>
      </patternFill>
    </fill>
    <fill>
      <patternFill patternType="solid">
        <fgColor rgb="FFF0F4F7"/>
        <bgColor rgb="FFF0F4F7"/>
      </patternFill>
    </fill>
  </fills>
  <borders count="123">
    <border>
      <left/>
      <right/>
      <top/>
      <bottom/>
      <diagonal/>
    </border>
    <border>
      <left/>
      <right/>
      <top/>
      <bottom style="double">
        <color indexed="64"/>
      </bottom>
      <diagonal/>
    </border>
    <border>
      <left style="thin">
        <color indexed="64"/>
      </left>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right/>
      <top style="double">
        <color indexed="64"/>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indexed="64"/>
      </left>
      <right/>
      <top style="thin">
        <color rgb="FFCCCCCC"/>
      </top>
      <bottom style="thin">
        <color rgb="FFCCCCCC"/>
      </bottom>
      <diagonal/>
    </border>
    <border>
      <left/>
      <right/>
      <top style="thin">
        <color rgb="FFCCCCCC"/>
      </top>
      <bottom style="thin">
        <color rgb="FFCCCCCC"/>
      </bottom>
      <diagonal/>
    </border>
    <border>
      <left/>
      <right/>
      <top style="thin">
        <color rgb="FFCCCCCC"/>
      </top>
      <bottom/>
      <diagonal/>
    </border>
    <border>
      <left/>
      <right style="thin">
        <color rgb="FFD9D9D9"/>
      </right>
      <top/>
      <bottom/>
      <diagonal/>
    </border>
    <border>
      <left style="thin">
        <color rgb="FFCCCCCC"/>
      </left>
      <right/>
      <top style="thin">
        <color rgb="FFCCCCCC"/>
      </top>
      <bottom/>
      <diagonal/>
    </border>
    <border>
      <left/>
      <right style="thin">
        <color rgb="FFD9D9D9"/>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D9D9D9"/>
      </right>
      <top/>
      <bottom style="thin">
        <color rgb="FFCCCCCC"/>
      </bottom>
      <diagonal/>
    </border>
    <border>
      <left style="thin">
        <color rgb="FFCCCCCC"/>
      </left>
      <right style="thin">
        <color rgb="FFD9D9D9"/>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D9D9D9"/>
      </right>
      <top style="thin">
        <color rgb="FFCCCCCC"/>
      </top>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right style="thin">
        <color rgb="FFCCCCCC"/>
      </right>
      <top/>
      <bottom style="thin">
        <color rgb="FFCCCCCC"/>
      </bottom>
      <diagonal/>
    </border>
    <border>
      <left/>
      <right style="thin">
        <color rgb="FFCCCCCC"/>
      </right>
      <top style="thin">
        <color rgb="FFCCCCCC"/>
      </top>
      <bottom/>
      <diagonal/>
    </border>
    <border>
      <left style="thin">
        <color rgb="FFCCCCCC"/>
      </left>
      <right/>
      <top/>
      <bottom/>
      <diagonal/>
    </border>
    <border>
      <left/>
      <right style="thin">
        <color rgb="FFCCCCCC"/>
      </right>
      <top/>
      <bottom/>
      <diagonal/>
    </border>
    <border>
      <left style="thin">
        <color rgb="FFD9D9D9"/>
      </left>
      <right style="thin">
        <color rgb="FFD9D9D9"/>
      </right>
      <top style="thin">
        <color rgb="FFD9D9D9"/>
      </top>
      <bottom style="thin">
        <color rgb="FFD9D9D9"/>
      </bottom>
      <diagonal/>
    </border>
    <border>
      <left style="thin">
        <color rgb="FFCCCCCC"/>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CCCCCC"/>
      </left>
      <right/>
      <top/>
      <bottom style="thin">
        <color rgb="FFD9D9D9"/>
      </bottom>
      <diagonal/>
    </border>
    <border>
      <left/>
      <right/>
      <top/>
      <bottom style="thin">
        <color rgb="FFD9D9D9"/>
      </bottom>
      <diagonal/>
    </border>
    <border>
      <left style="thin">
        <color rgb="FFD9D9D9"/>
      </left>
      <right/>
      <top style="thin">
        <color rgb="FFD9D9D9"/>
      </top>
      <bottom/>
      <diagonal/>
    </border>
    <border>
      <left style="thin">
        <color rgb="FFD9D9D9"/>
      </left>
      <right/>
      <top/>
      <bottom/>
      <diagonal/>
    </border>
    <border>
      <left style="thin">
        <color rgb="FFD9D9D9"/>
      </left>
      <right/>
      <top/>
      <bottom style="thin">
        <color rgb="FFD9D9D9"/>
      </bottom>
      <diagonal/>
    </border>
    <border>
      <left/>
      <right style="thin">
        <color rgb="FFCCCCCC"/>
      </right>
      <top/>
      <bottom style="thin">
        <color rgb="FFD9D9D9"/>
      </bottom>
      <diagonal/>
    </border>
    <border>
      <left style="thin">
        <color rgb="FFCCCCCC"/>
      </left>
      <right/>
      <top style="double">
        <color indexed="64"/>
      </top>
      <bottom/>
      <diagonal/>
    </border>
    <border>
      <left/>
      <right style="thin">
        <color rgb="FFCCCCCC"/>
      </right>
      <top style="double">
        <color indexed="64"/>
      </top>
      <bottom/>
      <diagonal/>
    </border>
    <border>
      <left style="thin">
        <color rgb="FFCCCCCC"/>
      </left>
      <right/>
      <top/>
      <bottom style="double">
        <color indexed="64"/>
      </bottom>
      <diagonal/>
    </border>
    <border>
      <left/>
      <right/>
      <top style="double">
        <color indexed="64"/>
      </top>
      <bottom style="thin">
        <color rgb="FFCCCCCC"/>
      </bottom>
      <diagonal/>
    </border>
    <border>
      <left style="thin">
        <color rgb="FFCCCCCC"/>
      </left>
      <right/>
      <top style="double">
        <color indexed="64"/>
      </top>
      <bottom style="thin">
        <color rgb="FFCCCCCC"/>
      </bottom>
      <diagonal/>
    </border>
    <border>
      <left/>
      <right style="thin">
        <color rgb="FFCCCCCC"/>
      </right>
      <top style="double">
        <color indexed="64"/>
      </top>
      <bottom style="thin">
        <color rgb="FFCCCCCC"/>
      </bottom>
      <diagonal/>
    </border>
    <border>
      <left style="thin">
        <color rgb="FFCCCCCC"/>
      </left>
      <right style="thin">
        <color rgb="FFCCCCCC"/>
      </right>
      <top style="double">
        <color indexed="64"/>
      </top>
      <bottom/>
      <diagonal/>
    </border>
    <border>
      <left style="thin">
        <color rgb="FFCCCCCC"/>
      </left>
      <right/>
      <top style="double">
        <color indexed="64"/>
      </top>
      <bottom style="thin">
        <color rgb="FFD9D9D9"/>
      </bottom>
      <diagonal/>
    </border>
    <border>
      <left/>
      <right/>
      <top style="double">
        <color indexed="64"/>
      </top>
      <bottom style="thin">
        <color rgb="FFD9D9D9"/>
      </bottom>
      <diagonal/>
    </border>
    <border>
      <left/>
      <right style="thin">
        <color rgb="FFD9D9D9"/>
      </right>
      <top style="thin">
        <color rgb="FFCCCCCC"/>
      </top>
      <bottom style="thin">
        <color rgb="FFD9D9D9"/>
      </bottom>
      <diagonal/>
    </border>
    <border>
      <left/>
      <right/>
      <top style="thin">
        <color rgb="FFCCCCCC"/>
      </top>
      <bottom style="thin">
        <color rgb="FFD9D9D9"/>
      </bottom>
      <diagonal/>
    </border>
    <border>
      <left style="thin">
        <color rgb="FFD9D9D9"/>
      </left>
      <right/>
      <top style="thin">
        <color rgb="FFCCCCCC"/>
      </top>
      <bottom style="thin">
        <color rgb="FFD9D9D9"/>
      </bottom>
      <diagonal/>
    </border>
    <border>
      <left/>
      <right style="thin">
        <color rgb="FFD9D9D9"/>
      </right>
      <top style="thin">
        <color rgb="FFCCCCCC"/>
      </top>
      <bottom style="thin">
        <color rgb="FFCCCCCC"/>
      </bottom>
      <diagonal/>
    </border>
    <border>
      <left style="thin">
        <color rgb="FFD9D9D9"/>
      </left>
      <right/>
      <top style="thin">
        <color rgb="FFCCCCCC"/>
      </top>
      <bottom style="thin">
        <color rgb="FFCCCCCC"/>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right style="medium">
        <color indexed="64"/>
      </right>
      <top style="thin">
        <color rgb="FFCCCCCC"/>
      </top>
      <bottom style="thin">
        <color rgb="FFCCCCCC"/>
      </bottom>
      <diagonal/>
    </border>
    <border>
      <left style="thin">
        <color theme="0" tint="-0.24994659260841701"/>
      </left>
      <right style="medium">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bottom/>
      <diagonal/>
    </border>
    <border>
      <left/>
      <right style="thin">
        <color indexed="64"/>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top/>
      <bottom style="thin">
        <color theme="1"/>
      </bottom>
      <diagonal/>
    </border>
    <border>
      <left style="thin">
        <color rgb="FFCCCCCC"/>
      </left>
      <right/>
      <top style="thin">
        <color theme="1"/>
      </top>
      <bottom style="thin">
        <color rgb="FFCCCCCC"/>
      </bottom>
      <diagonal/>
    </border>
    <border>
      <left/>
      <right/>
      <top style="thin">
        <color theme="1"/>
      </top>
      <bottom style="thin">
        <color rgb="FFCCCCCC"/>
      </bottom>
      <diagonal/>
    </border>
    <border>
      <left/>
      <right style="thin">
        <color rgb="FFCCCCCC"/>
      </right>
      <top style="thin">
        <color theme="1"/>
      </top>
      <bottom style="thin">
        <color rgb="FFCCCCCC"/>
      </bottom>
      <diagonal/>
    </border>
    <border>
      <left/>
      <right style="thin">
        <color indexed="64"/>
      </right>
      <top style="thin">
        <color indexed="64"/>
      </top>
      <bottom style="thin">
        <color indexed="64"/>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diagonal/>
    </border>
    <border>
      <left style="hair">
        <color indexed="64"/>
      </left>
      <right style="thin">
        <color indexed="64"/>
      </right>
      <top style="thin">
        <color indexed="64"/>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rgb="FFCCCCCC"/>
      </left>
      <right style="thin">
        <color rgb="FFCCCCCC"/>
      </right>
      <top style="thin">
        <color theme="1"/>
      </top>
      <bottom style="thin">
        <color indexed="64"/>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CCCCCC"/>
      </right>
      <top style="thin">
        <color rgb="FFCCCCCC"/>
      </top>
      <bottom style="thin">
        <color rgb="FF000000"/>
      </bottom>
      <diagonal/>
    </border>
  </borders>
  <cellStyleXfs count="52077">
    <xf numFmtId="0" fontId="0" fillId="0" borderId="0"/>
    <xf numFmtId="0" fontId="22" fillId="0" borderId="0"/>
    <xf numFmtId="0" fontId="22" fillId="0" borderId="0"/>
    <xf numFmtId="0" fontId="22" fillId="0" borderId="0"/>
    <xf numFmtId="0" fontId="22" fillId="0" borderId="0"/>
    <xf numFmtId="0" fontId="22" fillId="0" borderId="0"/>
    <xf numFmtId="0" fontId="21" fillId="0" borderId="0"/>
    <xf numFmtId="0" fontId="22" fillId="0" borderId="0"/>
    <xf numFmtId="0" fontId="20" fillId="0" borderId="0"/>
    <xf numFmtId="0" fontId="22" fillId="0" borderId="0"/>
    <xf numFmtId="0" fontId="19" fillId="0" borderId="0"/>
    <xf numFmtId="0" fontId="18"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22" fillId="0" borderId="0" applyFont="0" applyFill="0" applyBorder="0" applyAlignment="0" applyProtection="0"/>
    <xf numFmtId="0" fontId="6" fillId="0" borderId="0"/>
    <xf numFmtId="0" fontId="6" fillId="0" borderId="0"/>
    <xf numFmtId="0" fontId="6" fillId="0" borderId="0"/>
    <xf numFmtId="0" fontId="5" fillId="0" borderId="0"/>
    <xf numFmtId="0" fontId="73" fillId="0" borderId="0"/>
    <xf numFmtId="43" fontId="22"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9" fillId="0" borderId="0"/>
    <xf numFmtId="0" fontId="22" fillId="0" borderId="0"/>
    <xf numFmtId="0" fontId="2" fillId="0" borderId="0"/>
    <xf numFmtId="43" fontId="22" fillId="0" borderId="0" applyFont="0" applyFill="0" applyBorder="0" applyAlignment="0" applyProtection="0"/>
    <xf numFmtId="0" fontId="2" fillId="0" borderId="0"/>
    <xf numFmtId="164" fontId="22" fillId="0" borderId="0" applyFont="0" applyFill="0" applyBorder="0" applyAlignment="0" applyProtection="0"/>
    <xf numFmtId="43" fontId="22" fillId="0" borderId="0" applyFont="0" applyFill="0" applyBorder="0" applyAlignment="0" applyProtection="0"/>
    <xf numFmtId="0" fontId="22" fillId="0" borderId="0"/>
    <xf numFmtId="0" fontId="1" fillId="0" borderId="0"/>
    <xf numFmtId="43" fontId="1" fillId="0" borderId="0" applyFont="0" applyFill="0" applyBorder="0" applyAlignment="0" applyProtection="0"/>
    <xf numFmtId="0" fontId="112" fillId="0" borderId="0" applyNumberFormat="0" applyBorder="0" applyProtection="0"/>
    <xf numFmtId="0" fontId="113" fillId="0" borderId="0"/>
    <xf numFmtId="167" fontId="113" fillId="0" borderId="0" applyFont="0" applyFill="0" applyBorder="0" applyAlignment="0" applyProtection="0"/>
    <xf numFmtId="0" fontId="112" fillId="0" borderId="0" applyNumberFormat="0" applyBorder="0" applyProtection="0"/>
    <xf numFmtId="0" fontId="112" fillId="0" borderId="0" applyNumberFormat="0" applyBorder="0" applyProtection="0"/>
    <xf numFmtId="0" fontId="112" fillId="0" borderId="0" applyNumberFormat="0" applyBorder="0" applyProtection="0"/>
    <xf numFmtId="0" fontId="1" fillId="0" borderId="0"/>
    <xf numFmtId="0" fontId="22" fillId="0" borderId="0"/>
    <xf numFmtId="0" fontId="1" fillId="0" borderId="0"/>
    <xf numFmtId="0" fontId="1" fillId="0" borderId="0"/>
    <xf numFmtId="43" fontId="22" fillId="0" borderId="0" applyFont="0" applyFill="0" applyBorder="0" applyAlignment="0" applyProtection="0"/>
    <xf numFmtId="0" fontId="1" fillId="0" borderId="0"/>
    <xf numFmtId="0" fontId="1" fillId="0" borderId="0"/>
  </cellStyleXfs>
  <cellXfs count="1555">
    <xf numFmtId="0" fontId="0" fillId="0" borderId="0" xfId="0"/>
    <xf numFmtId="49" fontId="29" fillId="0" borderId="0" xfId="2" applyNumberFormat="1" applyFont="1" applyAlignment="1">
      <alignment horizontal="center"/>
    </xf>
    <xf numFmtId="0" fontId="29" fillId="0" borderId="0" xfId="2" applyFont="1" applyAlignment="1">
      <alignment horizontal="center"/>
    </xf>
    <xf numFmtId="0" fontId="29" fillId="2" borderId="0" xfId="2" applyFont="1" applyFill="1"/>
    <xf numFmtId="0" fontId="33" fillId="0" borderId="0" xfId="5" quotePrefix="1" applyFont="1"/>
    <xf numFmtId="0" fontId="29" fillId="0" borderId="0" xfId="5" quotePrefix="1" applyFont="1"/>
    <xf numFmtId="0" fontId="29" fillId="0" borderId="0" xfId="3" applyFont="1" applyAlignment="1">
      <alignment vertical="center"/>
    </xf>
    <xf numFmtId="0" fontId="29" fillId="0" borderId="0" xfId="3" applyFont="1" applyAlignment="1">
      <alignment horizontal="left" vertical="center"/>
    </xf>
    <xf numFmtId="0" fontId="36" fillId="0" borderId="0" xfId="2" applyFont="1"/>
    <xf numFmtId="0" fontId="25" fillId="0" borderId="0" xfId="2" applyFont="1" applyAlignment="1">
      <alignment horizontal="center"/>
    </xf>
    <xf numFmtId="0" fontId="53" fillId="0" borderId="0" xfId="2" applyFont="1"/>
    <xf numFmtId="0" fontId="53" fillId="0" borderId="0" xfId="3" applyFont="1" applyAlignment="1">
      <alignment horizontal="center" vertical="center"/>
    </xf>
    <xf numFmtId="0" fontId="53" fillId="0" borderId="0" xfId="3" applyFont="1" applyAlignment="1">
      <alignment vertical="center"/>
    </xf>
    <xf numFmtId="0" fontId="29" fillId="0" borderId="0" xfId="2" applyFont="1" applyAlignment="1">
      <alignment horizontal="left"/>
    </xf>
    <xf numFmtId="0" fontId="24" fillId="0" borderId="0" xfId="2" applyFont="1" applyAlignment="1">
      <alignment horizontal="right"/>
    </xf>
    <xf numFmtId="0" fontId="24" fillId="0" borderId="0" xfId="2" applyFont="1" applyAlignment="1">
      <alignment horizontal="center"/>
    </xf>
    <xf numFmtId="0" fontId="29" fillId="0" borderId="0" xfId="2" applyFont="1"/>
    <xf numFmtId="0" fontId="0" fillId="0" borderId="0" xfId="0" applyFont="1" applyFill="1"/>
    <xf numFmtId="0" fontId="0" fillId="0" borderId="0" xfId="0"/>
    <xf numFmtId="0" fontId="24" fillId="5" borderId="0" xfId="9" applyFont="1" applyFill="1" applyAlignment="1">
      <alignment vertical="center"/>
    </xf>
    <xf numFmtId="0" fontId="14" fillId="5" borderId="0" xfId="9" applyFont="1" applyFill="1" applyAlignment="1">
      <alignment vertical="center"/>
    </xf>
    <xf numFmtId="0" fontId="14" fillId="0" borderId="0" xfId="9" applyFont="1" applyAlignment="1">
      <alignment vertical="center"/>
    </xf>
    <xf numFmtId="0" fontId="29" fillId="5" borderId="1" xfId="9" applyFont="1" applyFill="1" applyBorder="1" applyAlignment="1">
      <alignment horizontal="left"/>
    </xf>
    <xf numFmtId="0" fontId="29" fillId="5" borderId="1" xfId="9" applyFont="1" applyFill="1" applyBorder="1" applyAlignment="1">
      <alignment horizontal="center"/>
    </xf>
    <xf numFmtId="0" fontId="24" fillId="5" borderId="1" xfId="9" applyFont="1" applyFill="1" applyBorder="1"/>
    <xf numFmtId="0" fontId="29" fillId="0" borderId="0" xfId="9" applyFont="1"/>
    <xf numFmtId="0" fontId="29" fillId="0" borderId="0" xfId="9" applyFont="1" applyAlignment="1">
      <alignment horizontal="left"/>
    </xf>
    <xf numFmtId="0" fontId="29" fillId="5" borderId="0" xfId="9" applyFont="1" applyFill="1" applyAlignment="1">
      <alignment horizontal="left"/>
    </xf>
    <xf numFmtId="0" fontId="29" fillId="5" borderId="0" xfId="9" applyFont="1" applyFill="1" applyAlignment="1">
      <alignment horizontal="center"/>
    </xf>
    <xf numFmtId="0" fontId="29" fillId="5" borderId="0" xfId="9" applyFont="1" applyFill="1"/>
    <xf numFmtId="0" fontId="24" fillId="5" borderId="0" xfId="9" applyFont="1" applyFill="1" applyAlignment="1">
      <alignment horizontal="left"/>
    </xf>
    <xf numFmtId="0" fontId="24" fillId="0" borderId="0" xfId="9" applyFont="1" applyAlignment="1">
      <alignment horizontal="center"/>
    </xf>
    <xf numFmtId="0" fontId="24" fillId="0" borderId="0" xfId="9" applyFont="1" applyAlignment="1">
      <alignment horizontal="center" wrapText="1"/>
    </xf>
    <xf numFmtId="0" fontId="24" fillId="0" borderId="0" xfId="9" applyFont="1"/>
    <xf numFmtId="0" fontId="29" fillId="0" borderId="0" xfId="9" applyFont="1" applyAlignment="1">
      <alignment vertical="center" wrapText="1"/>
    </xf>
    <xf numFmtId="0" fontId="68" fillId="6" borderId="7" xfId="0" applyFont="1" applyFill="1" applyBorder="1"/>
    <xf numFmtId="43" fontId="68" fillId="6" borderId="7" xfId="17355" applyFont="1" applyFill="1" applyBorder="1" applyAlignment="1" applyProtection="1">
      <alignment horizontal="center"/>
      <protection locked="0"/>
    </xf>
    <xf numFmtId="0" fontId="39" fillId="0" borderId="0" xfId="9" applyFont="1"/>
    <xf numFmtId="0" fontId="37" fillId="0" borderId="0" xfId="9" applyFont="1"/>
    <xf numFmtId="0" fontId="29" fillId="0" borderId="0" xfId="9" applyFont="1" applyAlignment="1">
      <alignment horizontal="left" indent="1"/>
    </xf>
    <xf numFmtId="0" fontId="29" fillId="0" borderId="0" xfId="9" applyFont="1" applyAlignment="1">
      <alignment vertical="center"/>
    </xf>
    <xf numFmtId="0" fontId="67" fillId="7" borderId="7" xfId="0" applyFont="1" applyFill="1" applyBorder="1" applyAlignment="1" applyProtection="1">
      <alignment horizontal="left"/>
      <protection locked="0"/>
    </xf>
    <xf numFmtId="0" fontId="37" fillId="2" borderId="0" xfId="9" applyFont="1" applyFill="1"/>
    <xf numFmtId="0" fontId="29" fillId="2" borderId="0" xfId="9" applyFont="1" applyFill="1"/>
    <xf numFmtId="0" fontId="24" fillId="2" borderId="0" xfId="9" applyFont="1" applyFill="1"/>
    <xf numFmtId="0" fontId="67" fillId="7" borderId="7" xfId="0" applyFont="1" applyFill="1" applyBorder="1"/>
    <xf numFmtId="0" fontId="25" fillId="0" borderId="0" xfId="9" applyFont="1"/>
    <xf numFmtId="0" fontId="69" fillId="5" borderId="0" xfId="9" applyFont="1" applyFill="1" applyAlignment="1">
      <alignment vertical="center"/>
    </xf>
    <xf numFmtId="0" fontId="67" fillId="6" borderId="7" xfId="0" applyFont="1" applyFill="1" applyBorder="1" applyAlignment="1" applyProtection="1">
      <alignment horizontal="left" wrapText="1"/>
      <protection locked="0"/>
    </xf>
    <xf numFmtId="0" fontId="68" fillId="6" borderId="7" xfId="0" applyFont="1" applyFill="1" applyBorder="1" applyAlignment="1" applyProtection="1">
      <alignment horizontal="left" wrapText="1"/>
      <protection locked="0"/>
    </xf>
    <xf numFmtId="0" fontId="0" fillId="5" borderId="0" xfId="0" applyFill="1" applyAlignment="1">
      <alignment horizontal="center" vertical="center"/>
    </xf>
    <xf numFmtId="0" fontId="68" fillId="5" borderId="7" xfId="0" applyFont="1" applyFill="1" applyBorder="1" applyAlignment="1" applyProtection="1">
      <alignment horizontal="left" wrapText="1"/>
      <protection locked="0"/>
    </xf>
    <xf numFmtId="0" fontId="67" fillId="6" borderId="11" xfId="0" applyFont="1" applyFill="1" applyBorder="1" applyAlignment="1" applyProtection="1">
      <alignment horizontal="left" wrapText="1"/>
      <protection locked="0"/>
    </xf>
    <xf numFmtId="0" fontId="0" fillId="9" borderId="0" xfId="0" applyFill="1"/>
    <xf numFmtId="0" fontId="67" fillId="0" borderId="7" xfId="0" applyFont="1" applyFill="1" applyBorder="1" applyAlignment="1" applyProtection="1">
      <alignment horizontal="left" wrapText="1"/>
      <protection locked="0"/>
    </xf>
    <xf numFmtId="0" fontId="29" fillId="5" borderId="0" xfId="9" applyFont="1" applyFill="1" applyAlignment="1">
      <alignment horizontal="right"/>
    </xf>
    <xf numFmtId="0" fontId="24" fillId="5" borderId="0" xfId="9" applyFont="1" applyFill="1" applyAlignment="1">
      <alignment horizontal="center"/>
    </xf>
    <xf numFmtId="0" fontId="67" fillId="6" borderId="7" xfId="0" applyFont="1" applyFill="1" applyBorder="1" applyAlignment="1">
      <alignment horizontal="left"/>
    </xf>
    <xf numFmtId="43" fontId="68" fillId="6" borderId="7" xfId="17355" applyFont="1" applyFill="1" applyBorder="1"/>
    <xf numFmtId="0" fontId="67" fillId="7" borderId="7" xfId="0" applyFont="1" applyFill="1" applyBorder="1" applyAlignment="1">
      <alignment horizontal="left" vertical="top"/>
    </xf>
    <xf numFmtId="0" fontId="68" fillId="6" borderId="7" xfId="0" applyFont="1" applyFill="1" applyBorder="1" applyAlignment="1">
      <alignment horizontal="left" indent="1"/>
    </xf>
    <xf numFmtId="0" fontId="26" fillId="0" borderId="0" xfId="17357" applyFont="1"/>
    <xf numFmtId="0" fontId="29" fillId="0" borderId="0" xfId="17357" applyFont="1"/>
    <xf numFmtId="0" fontId="24" fillId="0" borderId="0" xfId="17357" applyFont="1"/>
    <xf numFmtId="0" fontId="24" fillId="0" borderId="0" xfId="9" applyFont="1" applyAlignment="1">
      <alignment horizontal="left"/>
    </xf>
    <xf numFmtId="0" fontId="29" fillId="0" borderId="0" xfId="17358" applyFont="1"/>
    <xf numFmtId="0" fontId="28" fillId="0" borderId="0" xfId="9" applyFont="1" applyAlignment="1">
      <alignment horizontal="left"/>
    </xf>
    <xf numFmtId="0" fontId="43" fillId="0" borderId="0" xfId="9" applyFont="1"/>
    <xf numFmtId="0" fontId="24" fillId="5" borderId="0" xfId="9" applyFont="1" applyFill="1" applyAlignment="1">
      <alignment horizontal="left" vertical="center"/>
    </xf>
    <xf numFmtId="0" fontId="22" fillId="2" borderId="0" xfId="9" applyFill="1"/>
    <xf numFmtId="0" fontId="22" fillId="0" borderId="0" xfId="9"/>
    <xf numFmtId="0" fontId="29" fillId="5" borderId="0" xfId="9" applyFont="1" applyFill="1" applyAlignment="1">
      <alignment vertical="center"/>
    </xf>
    <xf numFmtId="0" fontId="24" fillId="5" borderId="0" xfId="9" applyFont="1" applyFill="1" applyAlignment="1">
      <alignment horizontal="center" vertical="center"/>
    </xf>
    <xf numFmtId="0" fontId="68" fillId="5" borderId="7" xfId="0" applyFont="1" applyFill="1" applyBorder="1"/>
    <xf numFmtId="0" fontId="67" fillId="5" borderId="7" xfId="0" applyFont="1" applyFill="1" applyBorder="1" applyAlignment="1">
      <alignment horizontal="center" wrapText="1"/>
    </xf>
    <xf numFmtId="0" fontId="67" fillId="5" borderId="7" xfId="0" applyFont="1" applyFill="1" applyBorder="1" applyAlignment="1">
      <alignment horizontal="left"/>
    </xf>
    <xf numFmtId="0" fontId="33" fillId="0" borderId="0" xfId="9" applyFont="1"/>
    <xf numFmtId="0" fontId="67" fillId="5" borderId="7" xfId="0" applyFont="1" applyFill="1" applyBorder="1"/>
    <xf numFmtId="0" fontId="67" fillId="5" borderId="7" xfId="0" applyFont="1" applyFill="1" applyBorder="1" applyAlignment="1">
      <alignment horizontal="center"/>
    </xf>
    <xf numFmtId="0" fontId="36" fillId="5" borderId="0" xfId="9" applyFont="1" applyFill="1" applyAlignment="1">
      <alignment vertical="center"/>
    </xf>
    <xf numFmtId="0" fontId="36" fillId="5" borderId="0" xfId="2" applyFont="1" applyFill="1"/>
    <xf numFmtId="0" fontId="36" fillId="0" borderId="0" xfId="9" applyFont="1" applyAlignment="1">
      <alignment vertical="center"/>
    </xf>
    <xf numFmtId="0" fontId="36" fillId="5" borderId="1" xfId="9" applyFont="1" applyFill="1" applyBorder="1" applyAlignment="1">
      <alignment horizontal="left"/>
    </xf>
    <xf numFmtId="0" fontId="36" fillId="0" borderId="0" xfId="9" applyFont="1"/>
    <xf numFmtId="0" fontId="36" fillId="5" borderId="0" xfId="9" applyFont="1" applyFill="1"/>
    <xf numFmtId="0" fontId="67" fillId="5" borderId="7" xfId="0" applyFont="1" applyFill="1" applyBorder="1" applyAlignment="1">
      <alignment horizontal="left" vertical="top"/>
    </xf>
    <xf numFmtId="0" fontId="67" fillId="5" borderId="7" xfId="0" applyFont="1" applyFill="1" applyBorder="1" applyAlignment="1">
      <alignment horizontal="left" vertical="top" indent="1"/>
    </xf>
    <xf numFmtId="165" fontId="67" fillId="7" borderId="7" xfId="0" applyNumberFormat="1" applyFont="1" applyFill="1" applyBorder="1" applyAlignment="1">
      <alignment horizontal="center"/>
    </xf>
    <xf numFmtId="0" fontId="53" fillId="0" borderId="0" xfId="9" applyFont="1"/>
    <xf numFmtId="43" fontId="29" fillId="5" borderId="0" xfId="17355" applyFont="1" applyFill="1"/>
    <xf numFmtId="0" fontId="67" fillId="5" borderId="7" xfId="0" applyFont="1" applyFill="1" applyBorder="1" applyAlignment="1">
      <alignment horizontal="left" vertical="top" wrapText="1" indent="1"/>
    </xf>
    <xf numFmtId="0" fontId="67" fillId="6" borderId="7" xfId="0" applyFont="1" applyFill="1" applyBorder="1" applyAlignment="1">
      <alignment horizontal="left" vertical="top"/>
    </xf>
    <xf numFmtId="0" fontId="33" fillId="5" borderId="0" xfId="9" applyFont="1" applyFill="1" applyAlignment="1">
      <alignment vertical="center"/>
    </xf>
    <xf numFmtId="0" fontId="24" fillId="5" borderId="1" xfId="9" applyFont="1" applyFill="1" applyBorder="1" applyAlignment="1">
      <alignment horizontal="center"/>
    </xf>
    <xf numFmtId="0" fontId="54" fillId="5" borderId="0" xfId="9" applyFont="1" applyFill="1" applyAlignment="1">
      <alignment vertical="center"/>
    </xf>
    <xf numFmtId="0" fontId="53" fillId="5" borderId="0" xfId="9" applyFont="1" applyFill="1" applyAlignment="1">
      <alignment vertical="center"/>
    </xf>
    <xf numFmtId="0" fontId="53" fillId="2" borderId="0" xfId="9" applyFont="1" applyFill="1" applyAlignment="1">
      <alignment vertical="center"/>
    </xf>
    <xf numFmtId="0" fontId="68" fillId="6" borderId="7" xfId="0" applyFont="1" applyFill="1" applyBorder="1" applyAlignment="1">
      <alignment wrapText="1"/>
    </xf>
    <xf numFmtId="0" fontId="26" fillId="5" borderId="0" xfId="9" applyFont="1" applyFill="1"/>
    <xf numFmtId="0" fontId="68" fillId="6" borderId="20" xfId="0" applyFont="1" applyFill="1" applyBorder="1"/>
    <xf numFmtId="0" fontId="30" fillId="5" borderId="0" xfId="9" applyFont="1" applyFill="1"/>
    <xf numFmtId="0" fontId="14" fillId="5" borderId="0" xfId="9" applyFont="1" applyFill="1"/>
    <xf numFmtId="0" fontId="14" fillId="0" borderId="0" xfId="9" applyFont="1"/>
    <xf numFmtId="0" fontId="14" fillId="5" borderId="1" xfId="9" applyFont="1" applyFill="1" applyBorder="1"/>
    <xf numFmtId="0" fontId="30" fillId="0" borderId="0" xfId="9" applyFont="1"/>
    <xf numFmtId="43" fontId="67" fillId="5" borderId="7" xfId="17355" applyFont="1" applyFill="1" applyBorder="1" applyAlignment="1">
      <alignment horizontal="center" wrapText="1"/>
    </xf>
    <xf numFmtId="43" fontId="68" fillId="5" borderId="7" xfId="17355" applyFont="1" applyFill="1" applyBorder="1"/>
    <xf numFmtId="0" fontId="68" fillId="6" borderId="7" xfId="0" applyFont="1" applyFill="1" applyBorder="1" applyAlignment="1">
      <alignment horizontal="right"/>
    </xf>
    <xf numFmtId="0" fontId="24" fillId="0" borderId="0" xfId="9" applyFont="1" applyAlignment="1">
      <alignment horizontal="right"/>
    </xf>
    <xf numFmtId="43" fontId="14" fillId="5" borderId="0" xfId="17355" applyFont="1" applyFill="1" applyAlignment="1">
      <alignment vertical="center"/>
    </xf>
    <xf numFmtId="0" fontId="24" fillId="5" borderId="3" xfId="9" applyFont="1" applyFill="1" applyBorder="1" applyAlignment="1">
      <alignment horizontal="left"/>
    </xf>
    <xf numFmtId="43" fontId="29" fillId="0" borderId="0" xfId="17355" applyFont="1"/>
    <xf numFmtId="0" fontId="67" fillId="6" borderId="7" xfId="0" applyFont="1" applyFill="1" applyBorder="1"/>
    <xf numFmtId="0" fontId="29" fillId="5" borderId="14" xfId="9" applyFont="1" applyFill="1" applyBorder="1" applyAlignment="1">
      <alignment vertical="center"/>
    </xf>
    <xf numFmtId="0" fontId="24" fillId="5" borderId="24" xfId="9" applyFont="1" applyFill="1" applyBorder="1" applyAlignment="1">
      <alignment vertical="center"/>
    </xf>
    <xf numFmtId="0" fontId="24" fillId="5" borderId="25" xfId="9" applyFont="1" applyFill="1" applyBorder="1" applyAlignment="1">
      <alignment vertical="center"/>
    </xf>
    <xf numFmtId="0" fontId="29" fillId="5" borderId="16" xfId="9" applyFont="1" applyFill="1" applyBorder="1" applyAlignment="1">
      <alignment vertical="center"/>
    </xf>
    <xf numFmtId="0" fontId="68" fillId="6" borderId="7" xfId="0" applyFont="1" applyFill="1" applyBorder="1" applyAlignment="1">
      <alignment horizontal="left"/>
    </xf>
    <xf numFmtId="0" fontId="24" fillId="5" borderId="17" xfId="9" applyFont="1" applyFill="1" applyBorder="1" applyAlignment="1">
      <alignment horizontal="center" vertical="center"/>
    </xf>
    <xf numFmtId="43" fontId="67" fillId="5" borderId="7" xfId="17355" applyFont="1" applyFill="1" applyBorder="1"/>
    <xf numFmtId="0" fontId="48" fillId="2" borderId="0" xfId="9" applyFont="1" applyFill="1"/>
    <xf numFmtId="0" fontId="50" fillId="2" borderId="0" xfId="9" applyFont="1" applyFill="1"/>
    <xf numFmtId="0" fontId="24" fillId="5" borderId="0" xfId="32" applyFont="1" applyFill="1"/>
    <xf numFmtId="0" fontId="29" fillId="5" borderId="0" xfId="32" applyFont="1" applyFill="1"/>
    <xf numFmtId="0" fontId="24" fillId="5" borderId="0" xfId="32" applyFont="1" applyFill="1" applyAlignment="1">
      <alignment vertical="center"/>
    </xf>
    <xf numFmtId="0" fontId="29" fillId="5" borderId="0" xfId="32" applyFont="1" applyFill="1" applyAlignment="1">
      <alignment vertical="center"/>
    </xf>
    <xf numFmtId="0" fontId="29" fillId="2" borderId="0" xfId="32" applyFont="1" applyFill="1"/>
    <xf numFmtId="0" fontId="29" fillId="0" borderId="0" xfId="32" applyFont="1"/>
    <xf numFmtId="0" fontId="29" fillId="5" borderId="1" xfId="32" applyFont="1" applyFill="1" applyBorder="1" applyAlignment="1">
      <alignment horizontal="center"/>
    </xf>
    <xf numFmtId="0" fontId="29" fillId="2" borderId="0" xfId="32" applyFont="1" applyFill="1" applyAlignment="1">
      <alignment horizontal="center"/>
    </xf>
    <xf numFmtId="0" fontId="29" fillId="0" borderId="0" xfId="32" applyFont="1" applyAlignment="1">
      <alignment horizontal="center"/>
    </xf>
    <xf numFmtId="0" fontId="24" fillId="5" borderId="1" xfId="32" applyFont="1" applyFill="1" applyBorder="1" applyAlignment="1">
      <alignment horizontal="right"/>
    </xf>
    <xf numFmtId="0" fontId="29" fillId="6" borderId="0" xfId="32" applyFont="1" applyFill="1"/>
    <xf numFmtId="0" fontId="29" fillId="5" borderId="0" xfId="32" applyFont="1" applyFill="1" applyAlignment="1">
      <alignment horizontal="center"/>
    </xf>
    <xf numFmtId="0" fontId="29" fillId="0" borderId="0" xfId="32" applyFont="1" applyAlignment="1">
      <alignment vertical="center"/>
    </xf>
    <xf numFmtId="0" fontId="22" fillId="0" borderId="0" xfId="32"/>
    <xf numFmtId="0" fontId="29" fillId="0" borderId="0" xfId="32" applyFont="1" applyAlignment="1">
      <alignment horizontal="center" vertical="center"/>
    </xf>
    <xf numFmtId="0" fontId="24" fillId="0" borderId="0" xfId="32" applyFont="1" applyAlignment="1">
      <alignment vertical="center"/>
    </xf>
    <xf numFmtId="0" fontId="47" fillId="0" borderId="0" xfId="32" applyFont="1"/>
    <xf numFmtId="0" fontId="24" fillId="5" borderId="0" xfId="32" applyFont="1" applyFill="1" applyAlignment="1">
      <alignment horizontal="left"/>
    </xf>
    <xf numFmtId="0" fontId="14" fillId="5" borderId="0" xfId="32" applyFont="1" applyFill="1" applyAlignment="1">
      <alignment vertical="center"/>
    </xf>
    <xf numFmtId="0" fontId="22" fillId="2" borderId="0" xfId="32" applyFill="1"/>
    <xf numFmtId="0" fontId="29" fillId="5" borderId="1" xfId="32" applyFont="1" applyFill="1" applyBorder="1"/>
    <xf numFmtId="0" fontId="14" fillId="0" borderId="0" xfId="32" applyFont="1" applyAlignment="1">
      <alignment vertical="center"/>
    </xf>
    <xf numFmtId="0" fontId="43" fillId="0" borderId="0" xfId="32" applyFont="1"/>
    <xf numFmtId="0" fontId="46" fillId="0" borderId="0" xfId="32" applyFont="1"/>
    <xf numFmtId="0" fontId="24" fillId="5" borderId="0" xfId="32" applyFont="1" applyFill="1" applyAlignment="1">
      <alignment horizontal="right"/>
    </xf>
    <xf numFmtId="0" fontId="43" fillId="0" borderId="0" xfId="32" applyFont="1" applyAlignment="1">
      <alignment horizontal="left" vertical="top"/>
    </xf>
    <xf numFmtId="49" fontId="29" fillId="0" borderId="0" xfId="32" applyNumberFormat="1" applyFont="1" applyAlignment="1">
      <alignment vertical="top"/>
    </xf>
    <xf numFmtId="49" fontId="26" fillId="0" borderId="0" xfId="32" applyNumberFormat="1" applyFont="1" applyAlignment="1">
      <alignment vertical="top"/>
    </xf>
    <xf numFmtId="49" fontId="29" fillId="0" borderId="0" xfId="32" applyNumberFormat="1" applyFont="1" applyAlignment="1">
      <alignment horizontal="left" vertical="top"/>
    </xf>
    <xf numFmtId="49" fontId="51" fillId="0" borderId="0" xfId="32" applyNumberFormat="1" applyFont="1" applyAlignment="1">
      <alignment vertical="top" wrapText="1"/>
    </xf>
    <xf numFmtId="49" fontId="57" fillId="0" borderId="0" xfId="32" applyNumberFormat="1" applyFont="1" applyAlignment="1">
      <alignment horizontal="left" vertical="top"/>
    </xf>
    <xf numFmtId="49" fontId="58" fillId="0" borderId="0" xfId="32" applyNumberFormat="1" applyFont="1" applyAlignment="1">
      <alignment vertical="top"/>
    </xf>
    <xf numFmtId="49" fontId="59" fillId="0" borderId="0" xfId="32" applyNumberFormat="1" applyFont="1" applyAlignment="1">
      <alignment vertical="top" wrapText="1"/>
    </xf>
    <xf numFmtId="49" fontId="59" fillId="0" borderId="0" xfId="32" applyNumberFormat="1" applyFont="1" applyAlignment="1">
      <alignment vertical="top"/>
    </xf>
    <xf numFmtId="49" fontId="60" fillId="0" borderId="0" xfId="32" applyNumberFormat="1" applyFont="1" applyAlignment="1">
      <alignment vertical="top"/>
    </xf>
    <xf numFmtId="49" fontId="29" fillId="0" borderId="0" xfId="32" applyNumberFormat="1" applyFont="1" applyAlignment="1">
      <alignment horizontal="center"/>
    </xf>
    <xf numFmtId="0" fontId="27" fillId="0" borderId="0" xfId="32" applyFont="1" applyAlignment="1">
      <alignment horizontal="left" vertical="top" wrapText="1"/>
    </xf>
    <xf numFmtId="0" fontId="26" fillId="0" borderId="0" xfId="32" applyFont="1"/>
    <xf numFmtId="0" fontId="25" fillId="0" borderId="0" xfId="32" applyFont="1"/>
    <xf numFmtId="49" fontId="25" fillId="0" borderId="0" xfId="32" applyNumberFormat="1" applyFont="1" applyAlignment="1">
      <alignment horizontal="left"/>
    </xf>
    <xf numFmtId="0" fontId="25" fillId="0" borderId="0" xfId="32" applyFont="1" applyAlignment="1">
      <alignment horizontal="left"/>
    </xf>
    <xf numFmtId="0" fontId="24" fillId="9" borderId="0" xfId="32" applyFont="1" applyFill="1" applyAlignment="1">
      <alignment horizontal="left" vertical="top" wrapText="1"/>
    </xf>
    <xf numFmtId="0" fontId="29" fillId="9" borderId="0" xfId="32" applyFont="1" applyFill="1"/>
    <xf numFmtId="43" fontId="29" fillId="9" borderId="0" xfId="17355" applyFont="1" applyFill="1"/>
    <xf numFmtId="49" fontId="35" fillId="5" borderId="1" xfId="32" applyNumberFormat="1" applyFont="1" applyFill="1" applyBorder="1" applyAlignment="1">
      <alignment vertical="center"/>
    </xf>
    <xf numFmtId="49" fontId="24" fillId="5" borderId="1" xfId="32" applyNumberFormat="1" applyFont="1" applyFill="1" applyBorder="1" applyAlignment="1">
      <alignment vertical="center"/>
    </xf>
    <xf numFmtId="0" fontId="29" fillId="0" borderId="0" xfId="32" applyFont="1" applyAlignment="1">
      <alignment horizontal="center" vertical="center" wrapText="1"/>
    </xf>
    <xf numFmtId="0" fontId="73" fillId="0" borderId="0" xfId="17360"/>
    <xf numFmtId="0" fontId="68" fillId="5" borderId="7" xfId="17360" applyFont="1" applyFill="1" applyBorder="1"/>
    <xf numFmtId="0" fontId="68" fillId="6" borderId="7" xfId="17360" applyFont="1" applyFill="1" applyBorder="1"/>
    <xf numFmtId="43" fontId="24" fillId="5" borderId="0" xfId="17355" applyFont="1" applyFill="1" applyAlignment="1">
      <alignment vertical="center"/>
    </xf>
    <xf numFmtId="43" fontId="35" fillId="5" borderId="1" xfId="17355" applyFont="1" applyFill="1" applyBorder="1" applyAlignment="1">
      <alignment vertical="center"/>
    </xf>
    <xf numFmtId="43" fontId="24" fillId="5" borderId="1" xfId="17355" applyFont="1" applyFill="1" applyBorder="1" applyAlignment="1">
      <alignment vertical="center"/>
    </xf>
    <xf numFmtId="43" fontId="24" fillId="5" borderId="0" xfId="17355" applyFont="1" applyFill="1" applyAlignment="1">
      <alignment wrapText="1"/>
    </xf>
    <xf numFmtId="43" fontId="67" fillId="7" borderId="7" xfId="17355" applyFont="1" applyFill="1" applyBorder="1" applyAlignment="1">
      <alignment wrapText="1"/>
    </xf>
    <xf numFmtId="43" fontId="67" fillId="7" borderId="7" xfId="17355" applyFont="1" applyFill="1" applyBorder="1" applyAlignment="1">
      <alignment horizontal="left"/>
    </xf>
    <xf numFmtId="0" fontId="14" fillId="0" borderId="0" xfId="32" applyFont="1"/>
    <xf numFmtId="43" fontId="24" fillId="5" borderId="1" xfId="17355" applyFont="1" applyFill="1" applyBorder="1"/>
    <xf numFmtId="43" fontId="67" fillId="5" borderId="30" xfId="17355" applyFont="1" applyFill="1" applyBorder="1" applyAlignment="1">
      <alignment horizontal="center" wrapText="1"/>
    </xf>
    <xf numFmtId="0" fontId="29" fillId="0" borderId="0" xfId="32" applyFont="1" applyAlignment="1">
      <alignment horizontal="right"/>
    </xf>
    <xf numFmtId="0" fontId="33" fillId="0" borderId="0" xfId="32" applyFont="1" applyAlignment="1">
      <alignment vertical="center"/>
    </xf>
    <xf numFmtId="0" fontId="24" fillId="5" borderId="1" xfId="32" applyFont="1" applyFill="1" applyBorder="1"/>
    <xf numFmtId="0" fontId="68" fillId="6" borderId="8" xfId="17360" applyFont="1" applyFill="1" applyBorder="1"/>
    <xf numFmtId="165" fontId="67" fillId="7" borderId="8" xfId="17360" applyNumberFormat="1" applyFont="1" applyFill="1" applyBorder="1"/>
    <xf numFmtId="0" fontId="56" fillId="0" borderId="0" xfId="17362" applyFont="1"/>
    <xf numFmtId="49" fontId="29" fillId="0" borderId="0" xfId="2" applyNumberFormat="1" applyFont="1" applyAlignment="1">
      <alignment horizontal="left" indent="2"/>
    </xf>
    <xf numFmtId="0" fontId="29" fillId="0" borderId="0" xfId="2" applyFont="1" applyAlignment="1">
      <alignment horizontal="left" indent="1"/>
    </xf>
    <xf numFmtId="0" fontId="36" fillId="0" borderId="0" xfId="2" applyFont="1" applyAlignment="1">
      <alignment horizontal="left" indent="1"/>
    </xf>
    <xf numFmtId="0" fontId="24" fillId="0" borderId="0" xfId="2" applyFont="1" applyAlignment="1">
      <alignment horizontal="left" indent="1"/>
    </xf>
    <xf numFmtId="0" fontId="50" fillId="0" borderId="0" xfId="2" applyFont="1" applyAlignment="1">
      <alignment horizontal="center" vertical="center"/>
    </xf>
    <xf numFmtId="49" fontId="43" fillId="0" borderId="0" xfId="2" applyNumberFormat="1" applyFont="1" applyAlignment="1">
      <alignment horizontal="left"/>
    </xf>
    <xf numFmtId="0" fontId="25" fillId="0" borderId="0" xfId="2" applyFont="1" applyAlignment="1">
      <alignment horizontal="left" indent="1"/>
    </xf>
    <xf numFmtId="0" fontId="25" fillId="0" borderId="0" xfId="2" applyFont="1"/>
    <xf numFmtId="0" fontId="32" fillId="2" borderId="0" xfId="32" applyFont="1" applyFill="1" applyAlignment="1">
      <alignment horizontal="left" wrapText="1"/>
    </xf>
    <xf numFmtId="0" fontId="50" fillId="0" borderId="0" xfId="32" applyFont="1"/>
    <xf numFmtId="0" fontId="29" fillId="0" borderId="0" xfId="32" applyFont="1" applyAlignment="1">
      <alignment vertical="center" wrapText="1"/>
    </xf>
    <xf numFmtId="0" fontId="28" fillId="0" borderId="0" xfId="32" applyFont="1" applyAlignment="1">
      <alignment horizontal="center" vertical="center" wrapText="1"/>
    </xf>
    <xf numFmtId="0" fontId="29" fillId="0" borderId="0" xfId="32" applyFont="1" applyAlignment="1">
      <alignment horizontal="center" wrapText="1"/>
    </xf>
    <xf numFmtId="49" fontId="35" fillId="5" borderId="0" xfId="32" applyNumberFormat="1" applyFont="1" applyFill="1" applyAlignment="1">
      <alignment vertical="center"/>
    </xf>
    <xf numFmtId="0" fontId="29" fillId="0" borderId="0" xfId="32" applyFont="1" applyAlignment="1">
      <alignment horizontal="left"/>
    </xf>
    <xf numFmtId="165" fontId="67" fillId="7" borderId="7" xfId="0" applyNumberFormat="1" applyFont="1" applyFill="1" applyBorder="1" applyAlignment="1">
      <alignment horizontal="left"/>
    </xf>
    <xf numFmtId="0" fontId="24" fillId="5" borderId="1" xfId="32" applyFont="1" applyFill="1" applyBorder="1" applyAlignment="1">
      <alignment horizontal="left" vertical="center"/>
    </xf>
    <xf numFmtId="0" fontId="29" fillId="0" borderId="0" xfId="32" applyFont="1" applyAlignment="1">
      <alignment vertical="top"/>
    </xf>
    <xf numFmtId="0" fontId="82" fillId="6" borderId="7" xfId="0" applyFont="1" applyFill="1" applyBorder="1"/>
    <xf numFmtId="0" fontId="68" fillId="6" borderId="7" xfId="0" applyFont="1" applyFill="1" applyBorder="1" applyAlignment="1">
      <alignment horizontal="center"/>
    </xf>
    <xf numFmtId="0" fontId="31" fillId="2" borderId="0" xfId="32" applyFont="1" applyFill="1" applyAlignment="1">
      <alignment vertical="top" wrapText="1"/>
    </xf>
    <xf numFmtId="0" fontId="29" fillId="2" borderId="0" xfId="32" applyFont="1" applyFill="1" applyAlignment="1">
      <alignment wrapText="1"/>
    </xf>
    <xf numFmtId="0" fontId="14" fillId="2" borderId="0" xfId="32" applyFont="1" applyFill="1"/>
    <xf numFmtId="0" fontId="29" fillId="0" borderId="0" xfId="2" applyFont="1"/>
    <xf numFmtId="165" fontId="67" fillId="5" borderId="8" xfId="0" applyNumberFormat="1" applyFont="1" applyFill="1" applyBorder="1" applyAlignment="1">
      <alignment wrapText="1"/>
    </xf>
    <xf numFmtId="43" fontId="67" fillId="5" borderId="12" xfId="17355" applyFont="1" applyFill="1" applyBorder="1" applyAlignment="1">
      <alignment vertical="center" wrapText="1"/>
    </xf>
    <xf numFmtId="43" fontId="67" fillId="7" borderId="22" xfId="17361" applyFont="1" applyFill="1" applyBorder="1" applyAlignment="1">
      <alignment horizontal="left" vertical="center"/>
    </xf>
    <xf numFmtId="0" fontId="68" fillId="6" borderId="7" xfId="0" applyFont="1" applyFill="1" applyBorder="1" applyAlignment="1">
      <alignment horizontal="left" vertical="center"/>
    </xf>
    <xf numFmtId="43" fontId="68" fillId="5" borderId="14" xfId="0" applyNumberFormat="1" applyFont="1" applyFill="1" applyBorder="1"/>
    <xf numFmtId="43" fontId="68" fillId="2" borderId="7" xfId="17355" applyFont="1" applyFill="1" applyBorder="1" applyAlignment="1" applyProtection="1">
      <alignment horizontal="center"/>
      <protection locked="0"/>
    </xf>
    <xf numFmtId="0" fontId="0" fillId="0" borderId="0" xfId="17360" applyFont="1"/>
    <xf numFmtId="0" fontId="29" fillId="5" borderId="1" xfId="9" applyFont="1" applyFill="1" applyBorder="1" applyAlignment="1">
      <alignment horizontal="right"/>
    </xf>
    <xf numFmtId="0" fontId="67" fillId="5" borderId="12" xfId="0" applyFont="1" applyFill="1" applyBorder="1" applyAlignment="1">
      <alignment vertical="top" wrapText="1"/>
    </xf>
    <xf numFmtId="0" fontId="68" fillId="0" borderId="7" xfId="0" applyFont="1" applyFill="1" applyBorder="1"/>
    <xf numFmtId="0" fontId="68" fillId="0" borderId="7" xfId="0" applyFont="1" applyFill="1" applyBorder="1" applyAlignment="1">
      <alignment wrapText="1"/>
    </xf>
    <xf numFmtId="0" fontId="73" fillId="0" borderId="0" xfId="17360" applyAlignment="1"/>
    <xf numFmtId="0" fontId="69" fillId="5" borderId="0" xfId="32" applyFont="1" applyFill="1" applyAlignment="1">
      <alignment horizontal="left"/>
    </xf>
    <xf numFmtId="0" fontId="82" fillId="0" borderId="0" xfId="32" applyFont="1" applyAlignment="1">
      <alignment horizontal="left"/>
    </xf>
    <xf numFmtId="0" fontId="82" fillId="0" borderId="0" xfId="32" applyFont="1"/>
    <xf numFmtId="0" fontId="86" fillId="0" borderId="0" xfId="0" applyFont="1" applyFill="1" applyAlignment="1">
      <alignment horizontal="center"/>
    </xf>
    <xf numFmtId="0" fontId="86" fillId="0" borderId="0" xfId="0" applyFont="1" applyFill="1"/>
    <xf numFmtId="43" fontId="69" fillId="5" borderId="0" xfId="17355" applyFont="1" applyFill="1"/>
    <xf numFmtId="43" fontId="82" fillId="5" borderId="0" xfId="17355" applyFont="1" applyFill="1"/>
    <xf numFmtId="43" fontId="84" fillId="5" borderId="0" xfId="17355" applyFont="1" applyFill="1"/>
    <xf numFmtId="0" fontId="29" fillId="5" borderId="1" xfId="32" applyFont="1" applyFill="1" applyBorder="1" applyAlignment="1">
      <alignment horizontal="left" vertical="center"/>
    </xf>
    <xf numFmtId="0" fontId="24" fillId="5" borderId="0" xfId="32" applyFont="1" applyFill="1" applyBorder="1"/>
    <xf numFmtId="0" fontId="29" fillId="5" borderId="0" xfId="32" applyFont="1" applyFill="1" applyBorder="1" applyAlignment="1">
      <alignment horizontal="right"/>
    </xf>
    <xf numFmtId="43" fontId="24" fillId="5" borderId="0" xfId="17355" applyFont="1" applyFill="1" applyAlignment="1">
      <alignment horizontal="center"/>
    </xf>
    <xf numFmtId="3" fontId="67" fillId="5" borderId="9" xfId="0" applyNumberFormat="1" applyFont="1" applyFill="1" applyBorder="1" applyAlignment="1">
      <alignment horizontal="center" vertical="center" wrapText="1"/>
    </xf>
    <xf numFmtId="166" fontId="68" fillId="6" borderId="7" xfId="17355" applyNumberFormat="1" applyFont="1" applyFill="1" applyBorder="1"/>
    <xf numFmtId="1" fontId="68" fillId="6" borderId="7" xfId="17355" applyNumberFormat="1" applyFont="1" applyFill="1" applyBorder="1"/>
    <xf numFmtId="1" fontId="68" fillId="0" borderId="7" xfId="17355" applyNumberFormat="1" applyFont="1" applyFill="1" applyBorder="1"/>
    <xf numFmtId="0" fontId="24" fillId="5" borderId="0" xfId="32" applyFont="1" applyFill="1" applyBorder="1" applyAlignment="1">
      <alignment horizontal="right"/>
    </xf>
    <xf numFmtId="0" fontId="67" fillId="5" borderId="23" xfId="0" applyFont="1" applyFill="1" applyBorder="1" applyAlignment="1">
      <alignment vertical="center" wrapText="1"/>
    </xf>
    <xf numFmtId="0" fontId="67" fillId="7" borderId="8" xfId="0" applyFont="1" applyFill="1" applyBorder="1" applyAlignment="1">
      <alignment horizontal="center"/>
    </xf>
    <xf numFmtId="43" fontId="67" fillId="7" borderId="8" xfId="17355" applyFont="1" applyFill="1" applyBorder="1" applyAlignment="1" applyProtection="1">
      <protection locked="0"/>
    </xf>
    <xf numFmtId="0" fontId="68" fillId="6" borderId="8" xfId="0" applyFont="1" applyFill="1" applyBorder="1" applyAlignment="1"/>
    <xf numFmtId="0" fontId="68" fillId="6" borderId="8" xfId="0" applyFont="1" applyFill="1" applyBorder="1" applyAlignment="1" applyProtection="1">
      <alignment horizontal="left" wrapText="1"/>
      <protection locked="0"/>
    </xf>
    <xf numFmtId="0" fontId="69" fillId="5" borderId="7" xfId="9" applyFont="1" applyFill="1" applyBorder="1" applyAlignment="1">
      <alignment horizontal="left"/>
    </xf>
    <xf numFmtId="0" fontId="69" fillId="5" borderId="7" xfId="9" applyFont="1" applyFill="1" applyBorder="1"/>
    <xf numFmtId="0" fontId="0" fillId="5" borderId="7" xfId="0" applyFill="1" applyBorder="1"/>
    <xf numFmtId="0" fontId="24" fillId="5" borderId="7" xfId="9" applyFont="1" applyFill="1" applyBorder="1" applyAlignment="1">
      <alignment vertical="center"/>
    </xf>
    <xf numFmtId="0" fontId="14" fillId="5" borderId="7" xfId="9" applyFont="1" applyFill="1" applyBorder="1" applyAlignment="1">
      <alignment vertical="center"/>
    </xf>
    <xf numFmtId="0" fontId="29" fillId="5" borderId="7" xfId="9" applyFont="1" applyFill="1" applyBorder="1" applyAlignment="1">
      <alignment horizontal="left"/>
    </xf>
    <xf numFmtId="0" fontId="29" fillId="5" borderId="7" xfId="9" applyFont="1" applyFill="1" applyBorder="1" applyAlignment="1">
      <alignment horizontal="center"/>
    </xf>
    <xf numFmtId="0" fontId="24" fillId="5" borderId="7" xfId="9" applyFont="1" applyFill="1" applyBorder="1" applyAlignment="1">
      <alignment horizontal="left"/>
    </xf>
    <xf numFmtId="0" fontId="29" fillId="5" borderId="7" xfId="9" applyFont="1" applyFill="1" applyBorder="1"/>
    <xf numFmtId="0" fontId="24" fillId="5" borderId="7" xfId="9" applyFont="1" applyFill="1" applyBorder="1" applyAlignment="1">
      <alignment horizontal="center"/>
    </xf>
    <xf numFmtId="0" fontId="24" fillId="5" borderId="52" xfId="9" applyFont="1" applyFill="1" applyBorder="1" applyAlignment="1">
      <alignment vertical="center"/>
    </xf>
    <xf numFmtId="0" fontId="24" fillId="5" borderId="52" xfId="9" applyFont="1" applyFill="1" applyBorder="1" applyAlignment="1">
      <alignment horizontal="left" vertical="center"/>
    </xf>
    <xf numFmtId="0" fontId="29" fillId="5" borderId="52" xfId="9" applyFont="1" applyFill="1" applyBorder="1" applyAlignment="1">
      <alignment horizontal="center"/>
    </xf>
    <xf numFmtId="0" fontId="67" fillId="6" borderId="52" xfId="0" applyFont="1" applyFill="1" applyBorder="1" applyAlignment="1">
      <alignment horizontal="left"/>
    </xf>
    <xf numFmtId="0" fontId="68" fillId="6" borderId="52" xfId="0" applyFont="1" applyFill="1" applyBorder="1"/>
    <xf numFmtId="0" fontId="14" fillId="5" borderId="52" xfId="9" applyFont="1" applyFill="1" applyBorder="1" applyAlignment="1">
      <alignment vertical="center"/>
    </xf>
    <xf numFmtId="0" fontId="29" fillId="5" borderId="52" xfId="9" applyFont="1" applyFill="1" applyBorder="1" applyAlignment="1">
      <alignment horizontal="left"/>
    </xf>
    <xf numFmtId="0" fontId="29" fillId="5" borderId="52" xfId="9" applyFont="1" applyFill="1" applyBorder="1"/>
    <xf numFmtId="0" fontId="24" fillId="5" borderId="52" xfId="9" applyFont="1" applyFill="1" applyBorder="1" applyAlignment="1">
      <alignment horizontal="left"/>
    </xf>
    <xf numFmtId="0" fontId="67" fillId="6" borderId="52" xfId="0" applyFont="1" applyFill="1" applyBorder="1" applyAlignment="1" applyProtection="1">
      <alignment horizontal="left"/>
      <protection locked="0"/>
    </xf>
    <xf numFmtId="0" fontId="67" fillId="7" borderId="52" xfId="0" applyFont="1" applyFill="1" applyBorder="1" applyAlignment="1" applyProtection="1">
      <alignment horizontal="left"/>
      <protection locked="0"/>
    </xf>
    <xf numFmtId="0" fontId="68" fillId="7" borderId="52" xfId="0" applyFont="1" applyFill="1" applyBorder="1" applyAlignment="1" applyProtection="1">
      <alignment horizontal="left"/>
      <protection locked="0"/>
    </xf>
    <xf numFmtId="0" fontId="68" fillId="6" borderId="52" xfId="0" applyFont="1" applyFill="1" applyBorder="1" applyAlignment="1" applyProtection="1">
      <alignment horizontal="left" indent="1"/>
      <protection locked="0"/>
    </xf>
    <xf numFmtId="0" fontId="82" fillId="6" borderId="52" xfId="0" applyFont="1" applyFill="1" applyBorder="1" applyAlignment="1" applyProtection="1">
      <alignment horizontal="left" indent="1"/>
      <protection locked="0"/>
    </xf>
    <xf numFmtId="0" fontId="68" fillId="6" borderId="52" xfId="0" applyFont="1" applyFill="1" applyBorder="1" applyAlignment="1" applyProtection="1">
      <alignment horizontal="left"/>
      <protection locked="0"/>
    </xf>
    <xf numFmtId="0" fontId="67" fillId="7" borderId="52" xfId="0" applyFont="1" applyFill="1" applyBorder="1"/>
    <xf numFmtId="0" fontId="29" fillId="5" borderId="52" xfId="9" applyFont="1" applyFill="1" applyBorder="1" applyAlignment="1">
      <alignment vertical="center"/>
    </xf>
    <xf numFmtId="0" fontId="24" fillId="5" borderId="52" xfId="9" applyFont="1" applyFill="1" applyBorder="1" applyAlignment="1">
      <alignment horizontal="center" vertical="center"/>
    </xf>
    <xf numFmtId="0" fontId="30" fillId="5" borderId="52" xfId="9" applyFont="1" applyFill="1" applyBorder="1" applyAlignment="1">
      <alignment horizontal="center" vertical="center"/>
    </xf>
    <xf numFmtId="0" fontId="24" fillId="5" borderId="52" xfId="9" applyFont="1" applyFill="1" applyBorder="1"/>
    <xf numFmtId="0" fontId="68" fillId="5" borderId="52" xfId="0" applyFont="1" applyFill="1" applyBorder="1"/>
    <xf numFmtId="0" fontId="67" fillId="5" borderId="52" xfId="0" applyFont="1" applyFill="1" applyBorder="1" applyAlignment="1">
      <alignment horizontal="center" wrapText="1"/>
    </xf>
    <xf numFmtId="0" fontId="67" fillId="5" borderId="52" xfId="0" applyFont="1" applyFill="1" applyBorder="1" applyAlignment="1">
      <alignment horizontal="center" vertical="center" wrapText="1"/>
    </xf>
    <xf numFmtId="0" fontId="67" fillId="5" borderId="52" xfId="0" applyFont="1" applyFill="1" applyBorder="1" applyAlignment="1">
      <alignment horizontal="left"/>
    </xf>
    <xf numFmtId="0" fontId="24" fillId="0" borderId="5" xfId="32" applyFont="1" applyFill="1" applyBorder="1" applyAlignment="1">
      <alignment horizontal="left"/>
    </xf>
    <xf numFmtId="0" fontId="24" fillId="0" borderId="4" xfId="32" applyFont="1" applyFill="1" applyBorder="1" applyAlignment="1">
      <alignment horizontal="left"/>
    </xf>
    <xf numFmtId="0" fontId="67" fillId="0" borderId="7" xfId="0" applyFont="1" applyFill="1" applyBorder="1" applyAlignment="1">
      <alignment horizontal="left"/>
    </xf>
    <xf numFmtId="0" fontId="67" fillId="0" borderId="7" xfId="0" applyFont="1" applyFill="1" applyBorder="1" applyAlignment="1">
      <alignment horizontal="left" vertical="top"/>
    </xf>
    <xf numFmtId="43" fontId="68" fillId="5" borderId="20" xfId="17355" applyFont="1" applyFill="1" applyBorder="1" applyAlignment="1">
      <alignment horizontal="center" vertical="center" wrapText="1"/>
    </xf>
    <xf numFmtId="0" fontId="29" fillId="6" borderId="52" xfId="32" applyFont="1" applyFill="1" applyBorder="1"/>
    <xf numFmtId="0" fontId="29" fillId="6" borderId="0" xfId="32" applyFont="1" applyFill="1" applyAlignment="1">
      <alignment horizontal="left" vertical="top" wrapText="1"/>
    </xf>
    <xf numFmtId="0" fontId="67" fillId="5" borderId="7" xfId="0" applyFont="1" applyFill="1" applyBorder="1" applyAlignment="1" applyProtection="1">
      <alignment horizontal="left" wrapText="1"/>
      <protection locked="0"/>
    </xf>
    <xf numFmtId="0" fontId="67" fillId="5" borderId="8" xfId="0" applyFont="1" applyFill="1" applyBorder="1" applyAlignment="1">
      <alignment horizontal="center"/>
    </xf>
    <xf numFmtId="0" fontId="29" fillId="5" borderId="0" xfId="9" applyFont="1" applyFill="1" applyAlignment="1">
      <alignment horizontal="center" wrapText="1"/>
    </xf>
    <xf numFmtId="0" fontId="67" fillId="5" borderId="20" xfId="0" applyFont="1" applyFill="1" applyBorder="1" applyAlignment="1">
      <alignment horizontal="center" vertical="center" wrapText="1"/>
    </xf>
    <xf numFmtId="0" fontId="67" fillId="5" borderId="23" xfId="0" applyFont="1" applyFill="1" applyBorder="1" applyAlignment="1">
      <alignment horizontal="center" vertical="center" wrapText="1"/>
    </xf>
    <xf numFmtId="0" fontId="67" fillId="5" borderId="14" xfId="0" applyFont="1" applyFill="1" applyBorder="1" applyAlignment="1">
      <alignment horizontal="center" vertical="center" wrapText="1"/>
    </xf>
    <xf numFmtId="0" fontId="67" fillId="5" borderId="8" xfId="0" applyFont="1" applyFill="1" applyBorder="1" applyAlignment="1">
      <alignment horizontal="center" wrapText="1"/>
    </xf>
    <xf numFmtId="0" fontId="67" fillId="5" borderId="17" xfId="0" applyFont="1" applyFill="1" applyBorder="1" applyAlignment="1">
      <alignment horizontal="center" vertical="center" wrapText="1"/>
    </xf>
    <xf numFmtId="0" fontId="67" fillId="5" borderId="26" xfId="0" applyFont="1" applyFill="1" applyBorder="1" applyAlignment="1">
      <alignment horizontal="center" vertical="center" wrapText="1"/>
    </xf>
    <xf numFmtId="43" fontId="67" fillId="5" borderId="14" xfId="17355" applyFont="1" applyFill="1" applyBorder="1" applyAlignment="1">
      <alignment horizontal="center" vertical="center" wrapText="1"/>
    </xf>
    <xf numFmtId="3" fontId="67" fillId="5" borderId="8" xfId="0" applyNumberFormat="1" applyFont="1" applyFill="1" applyBorder="1" applyAlignment="1">
      <alignment horizontal="center" vertical="center" wrapText="1"/>
    </xf>
    <xf numFmtId="3" fontId="67" fillId="5" borderId="11" xfId="0" applyNumberFormat="1" applyFont="1" applyFill="1" applyBorder="1" applyAlignment="1">
      <alignment horizontal="center" vertical="center" wrapText="1"/>
    </xf>
    <xf numFmtId="3" fontId="67" fillId="5" borderId="20" xfId="0" applyNumberFormat="1" applyFont="1" applyFill="1" applyBorder="1" applyAlignment="1">
      <alignment horizontal="center" vertical="center" wrapText="1"/>
    </xf>
    <xf numFmtId="0" fontId="67" fillId="5" borderId="20" xfId="17360" applyFont="1" applyFill="1" applyBorder="1" applyAlignment="1">
      <alignment horizontal="center" vertical="center" wrapText="1"/>
    </xf>
    <xf numFmtId="43" fontId="67" fillId="5" borderId="23" xfId="17355" applyFont="1" applyFill="1" applyBorder="1" applyAlignment="1">
      <alignment horizontal="center" vertical="center" wrapText="1"/>
    </xf>
    <xf numFmtId="43" fontId="67" fillId="5" borderId="0" xfId="17355" applyFont="1" applyFill="1" applyBorder="1" applyAlignment="1">
      <alignment horizontal="center" vertical="center" wrapText="1"/>
    </xf>
    <xf numFmtId="43" fontId="67" fillId="5" borderId="20" xfId="17355" applyFont="1" applyFill="1" applyBorder="1" applyAlignment="1">
      <alignment horizontal="center" vertical="center" wrapText="1"/>
    </xf>
    <xf numFmtId="0" fontId="33" fillId="0" borderId="0" xfId="9" applyFont="1" applyAlignment="1">
      <alignment horizontal="left" vertical="top" wrapText="1"/>
    </xf>
    <xf numFmtId="0" fontId="33" fillId="2" borderId="0" xfId="17359" applyFont="1" applyFill="1" applyAlignment="1">
      <alignment horizontal="left" vertical="center"/>
    </xf>
    <xf numFmtId="0" fontId="33" fillId="0" borderId="0" xfId="9" applyFont="1" applyAlignment="1">
      <alignment horizontal="left"/>
    </xf>
    <xf numFmtId="0" fontId="33" fillId="2" borderId="0" xfId="9" applyFont="1" applyFill="1"/>
    <xf numFmtId="0" fontId="68" fillId="0" borderId="22" xfId="0" applyFont="1" applyFill="1" applyBorder="1"/>
    <xf numFmtId="0" fontId="23" fillId="2" borderId="0" xfId="32" applyFont="1" applyFill="1"/>
    <xf numFmtId="0" fontId="33" fillId="0" borderId="0" xfId="32" applyFont="1"/>
    <xf numFmtId="0" fontId="28" fillId="0" borderId="0" xfId="32" applyFont="1"/>
    <xf numFmtId="0" fontId="54" fillId="0" borderId="0" xfId="32" applyFont="1"/>
    <xf numFmtId="0" fontId="33" fillId="0" borderId="0" xfId="32" applyFont="1" applyAlignment="1">
      <alignment horizontal="left" indent="1"/>
    </xf>
    <xf numFmtId="0" fontId="92" fillId="0" borderId="0" xfId="32" applyFont="1"/>
    <xf numFmtId="49" fontId="35" fillId="5" borderId="0" xfId="32" applyNumberFormat="1" applyFont="1" applyFill="1" applyBorder="1" applyAlignment="1">
      <alignment vertical="center"/>
    </xf>
    <xf numFmtId="0" fontId="67" fillId="3" borderId="23" xfId="0" applyFont="1" applyFill="1" applyBorder="1" applyAlignment="1">
      <alignment horizontal="center" vertical="center" wrapText="1"/>
    </xf>
    <xf numFmtId="0" fontId="23" fillId="0" borderId="0" xfId="17360" applyFont="1"/>
    <xf numFmtId="0" fontId="33" fillId="0" borderId="0" xfId="32" applyFont="1" applyAlignment="1">
      <alignment vertical="top"/>
    </xf>
    <xf numFmtId="0" fontId="23" fillId="0" borderId="0" xfId="32" applyFont="1"/>
    <xf numFmtId="0" fontId="33" fillId="2" borderId="0" xfId="2" applyFont="1" applyFill="1"/>
    <xf numFmtId="0" fontId="33" fillId="0" borderId="0" xfId="32" applyFont="1" applyAlignment="1">
      <alignment horizontal="center" wrapText="1"/>
    </xf>
    <xf numFmtId="0" fontId="90" fillId="0" borderId="0" xfId="0" applyFont="1" applyAlignment="1">
      <alignment horizontal="left"/>
    </xf>
    <xf numFmtId="0" fontId="90" fillId="0" borderId="0" xfId="0" applyFont="1"/>
    <xf numFmtId="0" fontId="90" fillId="0" borderId="0" xfId="0" applyFont="1" applyFill="1" applyAlignment="1">
      <alignment horizontal="left" indent="1"/>
    </xf>
    <xf numFmtId="0" fontId="33" fillId="0" borderId="0" xfId="2" applyFont="1"/>
    <xf numFmtId="0" fontId="62" fillId="0" borderId="0" xfId="0" applyFont="1" applyFill="1" applyBorder="1" applyAlignment="1">
      <alignment horizontal="center" vertical="center" wrapText="1"/>
    </xf>
    <xf numFmtId="0" fontId="96" fillId="0" borderId="0" xfId="0" applyFont="1"/>
    <xf numFmtId="0" fontId="69" fillId="5" borderId="0" xfId="0" applyFont="1" applyFill="1" applyBorder="1" applyAlignment="1">
      <alignment horizontal="center" vertical="center" wrapText="1"/>
    </xf>
    <xf numFmtId="0" fontId="29" fillId="5" borderId="0" xfId="9" applyFont="1" applyFill="1" applyBorder="1" applyAlignment="1">
      <alignment horizontal="left"/>
    </xf>
    <xf numFmtId="0" fontId="29" fillId="5" borderId="0" xfId="9" applyFont="1" applyFill="1" applyBorder="1" applyAlignment="1">
      <alignment horizontal="center"/>
    </xf>
    <xf numFmtId="0" fontId="29" fillId="5" borderId="0" xfId="9" applyFont="1" applyFill="1" applyBorder="1" applyAlignment="1">
      <alignment horizontal="right"/>
    </xf>
    <xf numFmtId="0" fontId="67" fillId="5" borderId="41" xfId="0" applyFont="1" applyFill="1" applyBorder="1" applyAlignment="1">
      <alignment vertical="center" wrapText="1"/>
    </xf>
    <xf numFmtId="49" fontId="24" fillId="5" borderId="1" xfId="32" applyNumberFormat="1" applyFont="1" applyFill="1" applyBorder="1" applyAlignment="1">
      <alignment horizontal="right" vertical="center"/>
    </xf>
    <xf numFmtId="0" fontId="29" fillId="5" borderId="0" xfId="32" applyFont="1" applyFill="1" applyBorder="1" applyAlignment="1">
      <alignment horizontal="left" vertical="center"/>
    </xf>
    <xf numFmtId="0" fontId="24" fillId="5" borderId="0" xfId="32" applyFont="1" applyFill="1" applyBorder="1" applyAlignment="1">
      <alignment horizontal="left" vertical="center"/>
    </xf>
    <xf numFmtId="0" fontId="67" fillId="5" borderId="0" xfId="0" applyFont="1" applyFill="1" applyBorder="1" applyAlignment="1">
      <alignment vertical="top" wrapText="1"/>
    </xf>
    <xf numFmtId="43" fontId="67" fillId="5" borderId="20" xfId="17355" applyFont="1" applyFill="1" applyBorder="1" applyAlignment="1">
      <alignment horizontal="center" vertical="center" wrapText="1"/>
    </xf>
    <xf numFmtId="0" fontId="24" fillId="5" borderId="7" xfId="9" applyFont="1" applyFill="1" applyBorder="1" applyAlignment="1">
      <alignment horizontal="right"/>
    </xf>
    <xf numFmtId="0" fontId="41" fillId="0" borderId="0" xfId="0" applyFont="1"/>
    <xf numFmtId="0" fontId="24" fillId="5" borderId="1" xfId="9" applyFont="1" applyFill="1" applyBorder="1" applyAlignment="1">
      <alignment horizontal="right"/>
    </xf>
    <xf numFmtId="0" fontId="22" fillId="0" borderId="0" xfId="52055"/>
    <xf numFmtId="0" fontId="68" fillId="6" borderId="7" xfId="52055" applyFont="1" applyFill="1" applyBorder="1"/>
    <xf numFmtId="0" fontId="0" fillId="0" borderId="0" xfId="52055" applyFont="1"/>
    <xf numFmtId="0" fontId="82" fillId="6" borderId="59" xfId="52055" applyFont="1" applyFill="1" applyBorder="1"/>
    <xf numFmtId="0" fontId="91" fillId="0" borderId="66" xfId="0" applyFont="1" applyBorder="1" applyAlignment="1">
      <alignment horizontal="center" vertical="center"/>
    </xf>
    <xf numFmtId="0" fontId="91" fillId="0" borderId="67" xfId="0" applyFont="1" applyBorder="1" applyAlignment="1">
      <alignment horizontal="center" vertical="center"/>
    </xf>
    <xf numFmtId="0" fontId="97" fillId="2" borderId="0" xfId="0" applyFont="1" applyFill="1" applyBorder="1"/>
    <xf numFmtId="0" fontId="98" fillId="0" borderId="0" xfId="0" applyFont="1" applyFill="1" applyBorder="1" applyAlignment="1">
      <alignment horizontal="center"/>
    </xf>
    <xf numFmtId="0" fontId="98" fillId="0" borderId="0" xfId="0" applyFont="1" applyBorder="1" applyAlignment="1">
      <alignment horizontal="center"/>
    </xf>
    <xf numFmtId="0" fontId="98" fillId="0" borderId="0" xfId="0" applyFont="1" applyBorder="1"/>
    <xf numFmtId="0" fontId="99" fillId="0" borderId="68" xfId="0" applyFont="1" applyBorder="1" applyAlignment="1">
      <alignment horizontal="left" vertical="center"/>
    </xf>
    <xf numFmtId="0" fontId="98" fillId="0" borderId="68" xfId="0" applyFont="1" applyFill="1" applyBorder="1" applyAlignment="1">
      <alignment horizontal="center"/>
    </xf>
    <xf numFmtId="0" fontId="98" fillId="0" borderId="68" xfId="0" applyFont="1" applyBorder="1" applyAlignment="1">
      <alignment horizontal="center"/>
    </xf>
    <xf numFmtId="0" fontId="98" fillId="0" borderId="68" xfId="0" applyFont="1" applyBorder="1"/>
    <xf numFmtId="0" fontId="90" fillId="13" borderId="84" xfId="0" applyFont="1" applyFill="1" applyBorder="1" applyAlignment="1">
      <alignment horizontal="center" vertical="center"/>
    </xf>
    <xf numFmtId="0" fontId="90" fillId="13" borderId="84" xfId="0" applyFont="1" applyFill="1" applyBorder="1" applyAlignment="1">
      <alignment horizontal="center" vertical="center" wrapText="1"/>
    </xf>
    <xf numFmtId="0" fontId="90" fillId="13" borderId="85" xfId="0" applyFont="1" applyFill="1" applyBorder="1" applyAlignment="1">
      <alignment horizontal="center" vertical="center" wrapText="1"/>
    </xf>
    <xf numFmtId="0" fontId="90" fillId="2" borderId="86" xfId="0" applyFont="1" applyFill="1" applyBorder="1"/>
    <xf numFmtId="0" fontId="90" fillId="0" borderId="87" xfId="0" applyFont="1" applyFill="1" applyBorder="1" applyAlignment="1">
      <alignment horizontal="center"/>
    </xf>
    <xf numFmtId="0" fontId="90" fillId="0" borderId="79" xfId="0" applyFont="1" applyFill="1" applyBorder="1" applyAlignment="1">
      <alignment horizontal="center"/>
    </xf>
    <xf numFmtId="0" fontId="90" fillId="2" borderId="76" xfId="0" applyFont="1" applyFill="1" applyBorder="1" applyAlignment="1">
      <alignment horizontal="center"/>
    </xf>
    <xf numFmtId="0" fontId="90" fillId="2" borderId="88" xfId="0" applyFont="1" applyFill="1" applyBorder="1" applyAlignment="1">
      <alignment horizontal="center"/>
    </xf>
    <xf numFmtId="0" fontId="90" fillId="2" borderId="89" xfId="0" applyFont="1" applyFill="1" applyBorder="1" applyAlignment="1">
      <alignment horizontal="center"/>
    </xf>
    <xf numFmtId="0" fontId="0" fillId="0" borderId="0" xfId="0" applyFont="1"/>
    <xf numFmtId="0" fontId="101" fillId="2" borderId="86" xfId="0" applyFont="1" applyFill="1" applyBorder="1"/>
    <xf numFmtId="0" fontId="90" fillId="2" borderId="88" xfId="0" applyFont="1" applyFill="1" applyBorder="1"/>
    <xf numFmtId="0" fontId="90" fillId="2" borderId="89" xfId="0" applyFont="1" applyFill="1" applyBorder="1"/>
    <xf numFmtId="0" fontId="90" fillId="1" borderId="88" xfId="1" applyFont="1" applyFill="1" applyBorder="1" applyAlignment="1">
      <alignment horizontal="center" vertical="center" wrapText="1"/>
    </xf>
    <xf numFmtId="0" fontId="90" fillId="1" borderId="89" xfId="1" applyFont="1" applyFill="1" applyBorder="1" applyAlignment="1">
      <alignment horizontal="center" vertical="center" wrapText="1"/>
    </xf>
    <xf numFmtId="0" fontId="90" fillId="2" borderId="86" xfId="0" applyFont="1" applyFill="1" applyBorder="1" applyAlignment="1">
      <alignment vertical="top" wrapText="1"/>
    </xf>
    <xf numFmtId="0" fontId="103" fillId="0" borderId="0" xfId="0" applyFont="1"/>
    <xf numFmtId="0" fontId="90" fillId="2" borderId="86" xfId="0" applyFont="1" applyFill="1" applyBorder="1" applyAlignment="1">
      <alignment wrapText="1"/>
    </xf>
    <xf numFmtId="0" fontId="90" fillId="0" borderId="76" xfId="0" applyFont="1" applyFill="1" applyBorder="1" applyAlignment="1">
      <alignment horizontal="center"/>
    </xf>
    <xf numFmtId="0" fontId="90" fillId="0" borderId="88" xfId="0" applyFont="1" applyFill="1" applyBorder="1" applyAlignment="1">
      <alignment horizontal="center"/>
    </xf>
    <xf numFmtId="0" fontId="104" fillId="1" borderId="88" xfId="1" applyFont="1" applyFill="1" applyBorder="1" applyAlignment="1">
      <alignment horizontal="center" vertical="center" wrapText="1"/>
    </xf>
    <xf numFmtId="0" fontId="104" fillId="1" borderId="89" xfId="1" applyFont="1" applyFill="1" applyBorder="1" applyAlignment="1">
      <alignment horizontal="center" vertical="center" wrapText="1"/>
    </xf>
    <xf numFmtId="0" fontId="90" fillId="2" borderId="86" xfId="2" applyFont="1" applyFill="1" applyBorder="1" applyAlignment="1">
      <alignment horizontal="left"/>
    </xf>
    <xf numFmtId="0" fontId="90" fillId="0" borderId="86" xfId="2" applyFont="1" applyFill="1" applyBorder="1" applyAlignment="1">
      <alignment horizontal="left"/>
    </xf>
    <xf numFmtId="0" fontId="90" fillId="1" borderId="76" xfId="1" applyFont="1" applyFill="1" applyBorder="1" applyAlignment="1">
      <alignment horizontal="center" vertical="center" wrapText="1"/>
    </xf>
    <xf numFmtId="0" fontId="90" fillId="0" borderId="75" xfId="0" applyFont="1" applyBorder="1" applyAlignment="1">
      <alignment horizontal="center"/>
    </xf>
    <xf numFmtId="0" fontId="90" fillId="0" borderId="86" xfId="0" applyFont="1" applyFill="1" applyBorder="1"/>
    <xf numFmtId="0" fontId="90" fillId="0" borderId="89" xfId="0" applyFont="1" applyFill="1" applyBorder="1" applyAlignment="1">
      <alignment horizontal="center"/>
    </xf>
    <xf numFmtId="0" fontId="90" fillId="2" borderId="86" xfId="0" applyFont="1" applyFill="1" applyBorder="1" applyAlignment="1"/>
    <xf numFmtId="0" fontId="90" fillId="0" borderId="86" xfId="0" applyFont="1" applyFill="1" applyBorder="1" applyAlignment="1">
      <alignment vertical="top" wrapText="1"/>
    </xf>
    <xf numFmtId="0" fontId="90" fillId="1" borderId="79" xfId="1" applyFont="1" applyFill="1" applyBorder="1" applyAlignment="1">
      <alignment horizontal="center" vertical="center" wrapText="1"/>
    </xf>
    <xf numFmtId="0" fontId="90" fillId="0" borderId="76" xfId="0" applyFont="1" applyFill="1" applyBorder="1" applyAlignment="1">
      <alignment horizontal="center" vertical="center"/>
    </xf>
    <xf numFmtId="0" fontId="90" fillId="0" borderId="88" xfId="0" applyFont="1" applyFill="1" applyBorder="1" applyAlignment="1">
      <alignment horizontal="center" vertical="center"/>
    </xf>
    <xf numFmtId="0" fontId="90" fillId="0" borderId="89" xfId="0" applyFont="1" applyFill="1" applyBorder="1" applyAlignment="1">
      <alignment horizontal="center" vertical="center"/>
    </xf>
    <xf numFmtId="0" fontId="90" fillId="2" borderId="76" xfId="0" applyFont="1" applyFill="1" applyBorder="1" applyAlignment="1">
      <alignment horizontal="center" vertical="center"/>
    </xf>
    <xf numFmtId="0" fontId="90" fillId="0" borderId="88" xfId="1" applyFont="1" applyFill="1" applyBorder="1" applyAlignment="1">
      <alignment horizontal="center" vertical="center" wrapText="1"/>
    </xf>
    <xf numFmtId="0" fontId="90" fillId="2" borderId="88" xfId="0" applyFont="1" applyFill="1" applyBorder="1" applyAlignment="1">
      <alignment horizontal="center" vertical="center"/>
    </xf>
    <xf numFmtId="0" fontId="90" fillId="0" borderId="86" xfId="0" applyFont="1" applyFill="1" applyBorder="1" applyAlignment="1">
      <alignment wrapText="1"/>
    </xf>
    <xf numFmtId="0" fontId="90" fillId="2" borderId="89" xfId="0" applyFont="1" applyFill="1" applyBorder="1" applyAlignment="1">
      <alignment horizontal="center" vertical="center"/>
    </xf>
    <xf numFmtId="0" fontId="90" fillId="0" borderId="87" xfId="0" applyFont="1" applyFill="1" applyBorder="1" applyAlignment="1">
      <alignment horizontal="center" vertical="top" wrapText="1"/>
    </xf>
    <xf numFmtId="0" fontId="90" fillId="0" borderId="79" xfId="0" applyFont="1" applyFill="1" applyBorder="1" applyAlignment="1">
      <alignment horizontal="center" vertical="top" wrapText="1"/>
    </xf>
    <xf numFmtId="0" fontId="98" fillId="0" borderId="86" xfId="0" applyFont="1" applyBorder="1" applyAlignment="1">
      <alignment vertical="center"/>
    </xf>
    <xf numFmtId="0" fontId="90" fillId="0" borderId="79" xfId="0" applyFont="1" applyFill="1" applyBorder="1" applyAlignment="1">
      <alignment horizontal="center" vertical="center"/>
    </xf>
    <xf numFmtId="0" fontId="23" fillId="0" borderId="0" xfId="0" applyFont="1" applyFill="1"/>
    <xf numFmtId="0" fontId="0" fillId="0" borderId="0" xfId="0" applyFill="1"/>
    <xf numFmtId="0" fontId="98" fillId="2" borderId="86" xfId="0" applyFont="1" applyFill="1" applyBorder="1"/>
    <xf numFmtId="0" fontId="98" fillId="2" borderId="86" xfId="0" applyFont="1" applyFill="1" applyBorder="1" applyAlignment="1"/>
    <xf numFmtId="0" fontId="101" fillId="0" borderId="86" xfId="0" applyFont="1" applyFill="1" applyBorder="1" applyAlignment="1"/>
    <xf numFmtId="0" fontId="90" fillId="0" borderId="86" xfId="2" applyFont="1" applyFill="1" applyBorder="1" applyAlignment="1">
      <alignment horizontal="left" wrapText="1"/>
    </xf>
    <xf numFmtId="0" fontId="90" fillId="2" borderId="90" xfId="0" applyFont="1" applyFill="1" applyBorder="1" applyAlignment="1"/>
    <xf numFmtId="0" fontId="90" fillId="0" borderId="91" xfId="0" applyFont="1" applyFill="1" applyBorder="1" applyAlignment="1">
      <alignment horizontal="center"/>
    </xf>
    <xf numFmtId="0" fontId="90" fillId="0" borderId="92" xfId="0" applyFont="1" applyFill="1" applyBorder="1" applyAlignment="1">
      <alignment horizontal="center"/>
    </xf>
    <xf numFmtId="0" fontId="90" fillId="2" borderId="93" xfId="0" applyFont="1" applyFill="1" applyBorder="1" applyAlignment="1">
      <alignment horizontal="center"/>
    </xf>
    <xf numFmtId="0" fontId="90" fillId="2" borderId="94" xfId="0" applyFont="1" applyFill="1" applyBorder="1" applyAlignment="1">
      <alignment horizontal="center"/>
    </xf>
    <xf numFmtId="0" fontId="90" fillId="2" borderId="95" xfId="0" applyFont="1" applyFill="1" applyBorder="1"/>
    <xf numFmtId="0" fontId="90" fillId="0" borderId="67" xfId="0" applyFont="1" applyFill="1" applyBorder="1" applyAlignment="1">
      <alignment horizontal="center"/>
    </xf>
    <xf numFmtId="0" fontId="90" fillId="0" borderId="96" xfId="0" applyFont="1" applyFill="1" applyBorder="1"/>
    <xf numFmtId="0" fontId="90" fillId="2" borderId="83" xfId="0" applyFont="1" applyFill="1" applyBorder="1" applyAlignment="1">
      <alignment horizontal="center"/>
    </xf>
    <xf numFmtId="0" fontId="90" fillId="2" borderId="84" xfId="0" applyFont="1" applyFill="1" applyBorder="1" applyAlignment="1">
      <alignment horizontal="center"/>
    </xf>
    <xf numFmtId="0" fontId="90" fillId="2" borderId="0" xfId="0" applyFont="1" applyFill="1" applyBorder="1" applyAlignment="1">
      <alignment horizontal="center"/>
    </xf>
    <xf numFmtId="0" fontId="49" fillId="2" borderId="0" xfId="0" applyFont="1" applyFill="1" applyBorder="1"/>
    <xf numFmtId="0" fontId="90" fillId="2" borderId="0" xfId="0" applyFont="1" applyFill="1" applyAlignment="1">
      <alignment horizontal="center"/>
    </xf>
    <xf numFmtId="0" fontId="90" fillId="2" borderId="0" xfId="0" applyFont="1" applyFill="1"/>
    <xf numFmtId="0" fontId="98" fillId="2" borderId="0" xfId="0" applyFont="1" applyFill="1" applyBorder="1"/>
    <xf numFmtId="0" fontId="90" fillId="2" borderId="0" xfId="0" applyFont="1" applyFill="1" applyBorder="1"/>
    <xf numFmtId="0" fontId="0" fillId="2" borderId="0" xfId="0" applyFont="1" applyFill="1"/>
    <xf numFmtId="0" fontId="0" fillId="2" borderId="0" xfId="0" applyFill="1"/>
    <xf numFmtId="0" fontId="90" fillId="2" borderId="0" xfId="0" applyFont="1" applyFill="1" applyAlignment="1">
      <alignment horizontal="left"/>
    </xf>
    <xf numFmtId="0" fontId="90" fillId="0" borderId="0" xfId="0" applyFont="1" applyFill="1"/>
    <xf numFmtId="0" fontId="105" fillId="2" borderId="0" xfId="0" applyFont="1" applyFill="1" applyAlignment="1">
      <alignment wrapText="1"/>
    </xf>
    <xf numFmtId="0" fontId="0" fillId="0" borderId="0" xfId="0" applyFill="1" applyAlignment="1">
      <alignment horizontal="center"/>
    </xf>
    <xf numFmtId="0" fontId="0" fillId="0" borderId="0" xfId="0" applyFont="1" applyAlignment="1">
      <alignment horizontal="center"/>
    </xf>
    <xf numFmtId="0" fontId="90" fillId="0" borderId="0" xfId="0" applyFont="1" applyBorder="1"/>
    <xf numFmtId="0" fontId="99" fillId="0" borderId="0" xfId="0" applyFont="1" applyBorder="1" applyAlignment="1">
      <alignment horizontal="left" vertical="center"/>
    </xf>
    <xf numFmtId="0" fontId="90" fillId="1" borderId="78" xfId="1" applyFont="1" applyFill="1" applyBorder="1" applyAlignment="1">
      <alignment horizontal="center" vertical="center" wrapText="1"/>
    </xf>
    <xf numFmtId="0" fontId="90" fillId="2" borderId="4" xfId="0" applyFont="1" applyFill="1" applyBorder="1" applyAlignment="1">
      <alignment horizontal="center"/>
    </xf>
    <xf numFmtId="0" fontId="90" fillId="0" borderId="78" xfId="1" applyFont="1" applyFill="1" applyBorder="1" applyAlignment="1">
      <alignment horizontal="center" vertical="center" wrapText="1"/>
    </xf>
    <xf numFmtId="0" fontId="90" fillId="1" borderId="4" xfId="1" applyFont="1" applyFill="1" applyBorder="1" applyAlignment="1">
      <alignment horizontal="center" vertical="center" wrapText="1"/>
    </xf>
    <xf numFmtId="0" fontId="90" fillId="0" borderId="103" xfId="0" applyFont="1" applyFill="1" applyBorder="1" applyAlignment="1">
      <alignment horizontal="center"/>
    </xf>
    <xf numFmtId="0" fontId="90" fillId="1" borderId="102" xfId="1" applyFont="1" applyFill="1" applyBorder="1" applyAlignment="1">
      <alignment horizontal="center" vertical="center" wrapText="1"/>
    </xf>
    <xf numFmtId="0" fontId="90" fillId="1" borderId="84" xfId="1" applyFont="1" applyFill="1" applyBorder="1" applyAlignment="1">
      <alignment horizontal="center" vertical="center" wrapText="1"/>
    </xf>
    <xf numFmtId="0" fontId="90" fillId="1" borderId="104" xfId="1" applyFont="1" applyFill="1" applyBorder="1" applyAlignment="1">
      <alignment horizontal="center" vertical="center" wrapText="1"/>
    </xf>
    <xf numFmtId="0" fontId="90" fillId="0" borderId="85" xfId="0" applyFont="1" applyFill="1" applyBorder="1" applyAlignment="1">
      <alignment horizontal="center"/>
    </xf>
    <xf numFmtId="0" fontId="90" fillId="0" borderId="0" xfId="0" applyFont="1" applyFill="1" applyAlignment="1">
      <alignment horizontal="center"/>
    </xf>
    <xf numFmtId="0" fontId="90" fillId="0" borderId="0" xfId="0" applyFont="1" applyAlignment="1">
      <alignment horizontal="center"/>
    </xf>
    <xf numFmtId="0" fontId="29" fillId="0" borderId="0" xfId="32" applyFont="1" applyFill="1"/>
    <xf numFmtId="0" fontId="33" fillId="0" borderId="0" xfId="32" applyFont="1" applyFill="1"/>
    <xf numFmtId="0" fontId="90" fillId="0" borderId="86" xfId="0" applyFont="1" applyFill="1" applyBorder="1" applyAlignment="1"/>
    <xf numFmtId="0" fontId="82" fillId="6" borderId="8" xfId="0" applyFont="1" applyFill="1" applyBorder="1" applyAlignment="1" applyProtection="1">
      <alignment horizontal="left" wrapText="1"/>
      <protection locked="0"/>
    </xf>
    <xf numFmtId="0" fontId="82" fillId="6" borderId="11" xfId="0" applyFont="1" applyFill="1" applyBorder="1" applyAlignment="1" applyProtection="1">
      <alignment horizontal="left" wrapText="1"/>
      <protection locked="0"/>
    </xf>
    <xf numFmtId="0" fontId="82" fillId="5" borderId="7" xfId="0" applyFont="1" applyFill="1" applyBorder="1" applyAlignment="1" applyProtection="1">
      <alignment horizontal="left" wrapText="1"/>
      <protection locked="0"/>
    </xf>
    <xf numFmtId="0" fontId="82" fillId="6" borderId="7" xfId="0" applyFont="1" applyFill="1" applyBorder="1" applyAlignment="1" applyProtection="1">
      <alignment horizontal="left" wrapText="1"/>
      <protection locked="0"/>
    </xf>
    <xf numFmtId="0" fontId="0" fillId="9" borderId="0" xfId="0" applyFont="1" applyFill="1"/>
    <xf numFmtId="0" fontId="68" fillId="0" borderId="0" xfId="0" applyFont="1" applyFill="1" applyBorder="1"/>
    <xf numFmtId="0" fontId="68" fillId="6" borderId="0" xfId="0" applyFont="1" applyFill="1" applyBorder="1"/>
    <xf numFmtId="166" fontId="68" fillId="6" borderId="0" xfId="17355" applyNumberFormat="1" applyFont="1" applyFill="1" applyBorder="1"/>
    <xf numFmtId="166" fontId="67" fillId="7" borderId="0" xfId="17355" applyNumberFormat="1" applyFont="1" applyFill="1" applyBorder="1" applyAlignment="1">
      <alignment horizontal="center"/>
    </xf>
    <xf numFmtId="0" fontId="2" fillId="0" borderId="0" xfId="52056"/>
    <xf numFmtId="0" fontId="24" fillId="5" borderId="0" xfId="32" applyFont="1" applyFill="1" applyAlignment="1">
      <alignment vertical="center"/>
    </xf>
    <xf numFmtId="0" fontId="24" fillId="5" borderId="1" xfId="32" applyFont="1" applyFill="1" applyBorder="1"/>
    <xf numFmtId="0" fontId="67" fillId="5" borderId="16" xfId="32" applyFont="1" applyFill="1" applyBorder="1" applyAlignment="1">
      <alignment wrapText="1"/>
    </xf>
    <xf numFmtId="0" fontId="67" fillId="5" borderId="39" xfId="32" applyFont="1" applyFill="1" applyBorder="1" applyAlignment="1">
      <alignment wrapText="1"/>
    </xf>
    <xf numFmtId="0" fontId="67" fillId="5" borderId="17" xfId="32" applyFont="1" applyFill="1" applyBorder="1" applyAlignment="1">
      <alignment horizontal="left" wrapText="1"/>
    </xf>
    <xf numFmtId="43" fontId="67" fillId="3" borderId="44" xfId="52057" applyFont="1" applyFill="1" applyBorder="1" applyAlignment="1">
      <alignment vertical="center"/>
    </xf>
    <xf numFmtId="0" fontId="67" fillId="5" borderId="20" xfId="32" applyFont="1" applyFill="1" applyBorder="1" applyAlignment="1">
      <alignment wrapText="1"/>
    </xf>
    <xf numFmtId="0" fontId="2" fillId="14" borderId="0" xfId="52058" applyFill="1"/>
    <xf numFmtId="0" fontId="67" fillId="5" borderId="20" xfId="0" applyFont="1" applyFill="1" applyBorder="1" applyAlignment="1">
      <alignment horizontal="center" vertical="center"/>
    </xf>
    <xf numFmtId="0" fontId="67" fillId="5" borderId="8" xfId="0" applyFont="1" applyFill="1" applyBorder="1" applyAlignment="1"/>
    <xf numFmtId="0" fontId="0" fillId="2" borderId="0" xfId="9" applyFont="1" applyFill="1"/>
    <xf numFmtId="0" fontId="24" fillId="5" borderId="0" xfId="32" applyFont="1" applyFill="1" applyAlignment="1">
      <alignment horizontal="center"/>
    </xf>
    <xf numFmtId="0" fontId="24" fillId="5" borderId="52" xfId="9" applyFont="1" applyFill="1" applyBorder="1" applyAlignment="1">
      <alignment horizontal="center"/>
    </xf>
    <xf numFmtId="0" fontId="90" fillId="0" borderId="84" xfId="0" applyFont="1" applyFill="1" applyBorder="1" applyAlignment="1">
      <alignment horizontal="center" vertical="center"/>
    </xf>
    <xf numFmtId="0" fontId="90" fillId="0" borderId="84" xfId="0" applyFont="1" applyFill="1" applyBorder="1" applyAlignment="1">
      <alignment horizontal="center" vertical="center" wrapText="1"/>
    </xf>
    <xf numFmtId="0" fontId="90" fillId="0" borderId="85" xfId="0" applyFont="1" applyFill="1" applyBorder="1" applyAlignment="1">
      <alignment horizontal="center" vertical="center" wrapText="1"/>
    </xf>
    <xf numFmtId="0" fontId="67" fillId="5" borderId="23" xfId="0" applyFont="1" applyFill="1" applyBorder="1" applyAlignment="1">
      <alignment horizontal="center" vertical="center" wrapText="1"/>
    </xf>
    <xf numFmtId="0" fontId="67" fillId="5" borderId="23" xfId="0" applyFont="1" applyFill="1" applyBorder="1" applyAlignment="1">
      <alignment horizontal="center" vertical="center" wrapText="1"/>
    </xf>
    <xf numFmtId="0" fontId="90" fillId="0" borderId="84" xfId="0" applyFont="1" applyFill="1" applyBorder="1" applyAlignment="1">
      <alignment horizontal="center"/>
    </xf>
    <xf numFmtId="0" fontId="67" fillId="5" borderId="7" xfId="0" applyFont="1" applyFill="1" applyBorder="1" applyAlignment="1">
      <alignment vertical="center" wrapText="1"/>
    </xf>
    <xf numFmtId="0" fontId="67" fillId="5" borderId="7" xfId="0" applyFont="1" applyFill="1" applyBorder="1" applyAlignment="1">
      <alignment horizontal="center" vertical="center" wrapText="1"/>
    </xf>
    <xf numFmtId="0" fontId="24" fillId="5" borderId="22" xfId="32" applyFont="1" applyFill="1" applyBorder="1" applyAlignment="1">
      <alignment vertical="center"/>
    </xf>
    <xf numFmtId="0" fontId="24" fillId="5" borderId="0" xfId="32" applyFont="1" applyFill="1" applyBorder="1" applyAlignment="1">
      <alignment vertical="center"/>
    </xf>
    <xf numFmtId="0" fontId="24" fillId="5" borderId="105" xfId="32" applyFont="1" applyFill="1" applyBorder="1" applyAlignment="1">
      <alignment vertical="center"/>
    </xf>
    <xf numFmtId="0" fontId="29" fillId="5" borderId="105" xfId="32" applyFont="1" applyFill="1" applyBorder="1" applyAlignment="1">
      <alignment vertical="center"/>
    </xf>
    <xf numFmtId="0" fontId="67" fillId="5" borderId="22" xfId="0" applyFont="1" applyFill="1" applyBorder="1" applyAlignment="1">
      <alignment vertical="center" wrapText="1"/>
    </xf>
    <xf numFmtId="0" fontId="24" fillId="5" borderId="1" xfId="32" applyFont="1" applyFill="1" applyBorder="1" applyAlignment="1">
      <alignment vertical="center"/>
    </xf>
    <xf numFmtId="0" fontId="73" fillId="0" borderId="7" xfId="17360" applyBorder="1"/>
    <xf numFmtId="0" fontId="62" fillId="0" borderId="109" xfId="0" applyFont="1" applyFill="1" applyBorder="1" applyAlignment="1">
      <alignment horizontal="center" vertical="center" wrapText="1"/>
    </xf>
    <xf numFmtId="0" fontId="94" fillId="0" borderId="110" xfId="0" applyFont="1" applyFill="1" applyBorder="1" applyAlignment="1">
      <alignment horizontal="center" vertical="center" wrapText="1"/>
    </xf>
    <xf numFmtId="0" fontId="94" fillId="0" borderId="96" xfId="0" applyFont="1" applyFill="1" applyBorder="1" applyAlignment="1">
      <alignment horizontal="center" vertical="center" wrapText="1"/>
    </xf>
    <xf numFmtId="0" fontId="95" fillId="0" borderId="110" xfId="0" applyFont="1" applyFill="1" applyBorder="1" applyAlignment="1">
      <alignment horizontal="center" vertical="center" wrapText="1"/>
    </xf>
    <xf numFmtId="0" fontId="95" fillId="0" borderId="96" xfId="0" applyFont="1" applyFill="1" applyBorder="1" applyAlignment="1">
      <alignment horizontal="center" vertical="center" wrapText="1"/>
    </xf>
    <xf numFmtId="0" fontId="69" fillId="5" borderId="7" xfId="32" applyFont="1" applyFill="1" applyBorder="1" applyAlignment="1">
      <alignment horizontal="left"/>
    </xf>
    <xf numFmtId="0" fontId="84" fillId="5" borderId="7" xfId="32" applyFont="1" applyFill="1" applyBorder="1" applyAlignment="1">
      <alignment horizontal="center"/>
    </xf>
    <xf numFmtId="0" fontId="69" fillId="0" borderId="7" xfId="32" applyFont="1" applyFill="1" applyBorder="1" applyAlignment="1">
      <alignment horizontal="left"/>
    </xf>
    <xf numFmtId="0" fontId="68" fillId="0" borderId="7" xfId="0" applyFont="1" applyFill="1" applyBorder="1" applyAlignment="1">
      <alignment vertical="center" wrapText="1"/>
    </xf>
    <xf numFmtId="0" fontId="24" fillId="0" borderId="7" xfId="32" applyFont="1" applyFill="1" applyBorder="1" applyAlignment="1">
      <alignment horizontal="left"/>
    </xf>
    <xf numFmtId="0" fontId="84" fillId="5" borderId="7" xfId="32" applyFont="1" applyFill="1" applyBorder="1" applyAlignment="1">
      <alignment horizontal="left"/>
    </xf>
    <xf numFmtId="0" fontId="82" fillId="0" borderId="7" xfId="17360" applyFont="1" applyBorder="1"/>
    <xf numFmtId="0" fontId="24" fillId="5" borderId="22" xfId="32" applyFont="1" applyFill="1" applyBorder="1" applyAlignment="1">
      <alignment horizontal="left"/>
    </xf>
    <xf numFmtId="43" fontId="24" fillId="5" borderId="1" xfId="17361" applyFont="1" applyFill="1" applyBorder="1" applyAlignment="1">
      <alignment vertical="center"/>
    </xf>
    <xf numFmtId="43" fontId="24" fillId="5" borderId="1" xfId="17355" applyFont="1" applyFill="1" applyBorder="1" applyAlignment="1">
      <alignment horizontal="right" vertical="center"/>
    </xf>
    <xf numFmtId="43" fontId="67" fillId="5" borderId="20" xfId="17355" applyFont="1" applyFill="1" applyBorder="1" applyAlignment="1">
      <alignment horizontal="center" wrapText="1"/>
    </xf>
    <xf numFmtId="43" fontId="67" fillId="5" borderId="22" xfId="17355" applyFont="1" applyFill="1" applyBorder="1" applyAlignment="1">
      <alignment horizontal="center" wrapText="1"/>
    </xf>
    <xf numFmtId="0" fontId="67" fillId="5" borderId="23" xfId="0" applyFont="1" applyFill="1" applyBorder="1" applyAlignment="1">
      <alignment horizontal="center" vertical="center" wrapText="1"/>
    </xf>
    <xf numFmtId="0" fontId="67" fillId="5" borderId="20" xfId="0" applyFont="1" applyFill="1" applyBorder="1" applyAlignment="1">
      <alignment horizontal="center" vertical="center" wrapText="1"/>
    </xf>
    <xf numFmtId="0" fontId="67" fillId="5" borderId="22" xfId="0" applyFont="1" applyFill="1" applyBorder="1" applyAlignment="1">
      <alignment horizontal="center" vertical="center" wrapText="1"/>
    </xf>
    <xf numFmtId="0" fontId="67" fillId="5" borderId="8" xfId="0" applyFont="1" applyFill="1" applyBorder="1" applyAlignment="1">
      <alignment horizontal="center" vertical="center" wrapText="1"/>
    </xf>
    <xf numFmtId="0" fontId="67" fillId="5" borderId="14" xfId="0" applyFont="1" applyFill="1" applyBorder="1" applyAlignment="1">
      <alignment horizontal="center" vertical="center" wrapText="1"/>
    </xf>
    <xf numFmtId="0" fontId="24" fillId="5" borderId="1" xfId="32" applyFont="1" applyFill="1" applyBorder="1" applyAlignment="1">
      <alignment horizontal="center"/>
    </xf>
    <xf numFmtId="0" fontId="67" fillId="5" borderId="27" xfId="0" applyFont="1" applyFill="1" applyBorder="1" applyAlignment="1">
      <alignment horizontal="center" vertical="center" wrapText="1"/>
    </xf>
    <xf numFmtId="0" fontId="67" fillId="5" borderId="7" xfId="0" applyFont="1" applyFill="1" applyBorder="1" applyAlignment="1">
      <alignment horizontal="center" vertical="center" wrapText="1"/>
    </xf>
    <xf numFmtId="0" fontId="24" fillId="5" borderId="1" xfId="32" applyFont="1" applyFill="1" applyBorder="1" applyAlignment="1">
      <alignment horizontal="right"/>
    </xf>
    <xf numFmtId="1" fontId="53" fillId="0" borderId="0" xfId="9" applyNumberFormat="1" applyFont="1"/>
    <xf numFmtId="1" fontId="36" fillId="0" borderId="0" xfId="9" applyNumberFormat="1" applyFont="1"/>
    <xf numFmtId="1" fontId="67" fillId="7" borderId="7" xfId="17355" applyNumberFormat="1" applyFont="1" applyFill="1" applyBorder="1" applyAlignment="1">
      <alignment horizontal="center"/>
    </xf>
    <xf numFmtId="1" fontId="29" fillId="0" borderId="0" xfId="9" applyNumberFormat="1" applyFont="1" applyAlignment="1">
      <alignment horizontal="left" vertical="top" wrapText="1"/>
    </xf>
    <xf numFmtId="1" fontId="22" fillId="2" borderId="0" xfId="9" applyNumberFormat="1" applyFill="1"/>
    <xf numFmtId="1" fontId="68" fillId="6" borderId="7" xfId="17355" applyNumberFormat="1" applyFont="1" applyFill="1" applyBorder="1" applyAlignment="1">
      <alignment horizontal="center"/>
    </xf>
    <xf numFmtId="14" fontId="68" fillId="0" borderId="7" xfId="0" applyNumberFormat="1" applyFont="1" applyFill="1" applyBorder="1"/>
    <xf numFmtId="1" fontId="29" fillId="2" borderId="0" xfId="32" applyNumberFormat="1" applyFont="1" applyFill="1"/>
    <xf numFmtId="1" fontId="51" fillId="0" borderId="0" xfId="32" applyNumberFormat="1" applyFont="1" applyAlignment="1">
      <alignment vertical="top" wrapText="1"/>
    </xf>
    <xf numFmtId="1" fontId="26" fillId="0" borderId="0" xfId="32" applyNumberFormat="1" applyFont="1" applyAlignment="1">
      <alignment vertical="top"/>
    </xf>
    <xf numFmtId="43" fontId="24" fillId="5" borderId="1" xfId="17355" applyFont="1" applyFill="1" applyBorder="1" applyAlignment="1">
      <alignment horizontal="right"/>
    </xf>
    <xf numFmtId="0" fontId="0" fillId="0" borderId="0" xfId="0" applyAlignment="1">
      <alignment horizontal="center" vertical="center"/>
    </xf>
    <xf numFmtId="43" fontId="68" fillId="6" borderId="7" xfId="17355" applyFont="1" applyFill="1" applyBorder="1" applyAlignment="1">
      <alignment horizontal="center" vertical="center"/>
    </xf>
    <xf numFmtId="3" fontId="67" fillId="7" borderId="7" xfId="0" applyNumberFormat="1" applyFont="1" applyFill="1" applyBorder="1" applyAlignment="1">
      <alignment horizontal="center" vertical="center"/>
    </xf>
    <xf numFmtId="1" fontId="24" fillId="5" borderId="0" xfId="32" applyNumberFormat="1" applyFont="1" applyFill="1" applyAlignment="1">
      <alignment horizontal="left"/>
    </xf>
    <xf numFmtId="1" fontId="67" fillId="6" borderId="7" xfId="17355" applyNumberFormat="1" applyFont="1" applyFill="1" applyBorder="1" applyAlignment="1">
      <alignment horizontal="center"/>
    </xf>
    <xf numFmtId="1" fontId="84" fillId="5" borderId="7" xfId="32" applyNumberFormat="1" applyFont="1" applyFill="1" applyBorder="1" applyAlignment="1">
      <alignment horizontal="left"/>
    </xf>
    <xf numFmtId="1" fontId="67" fillId="7" borderId="7" xfId="17360" applyNumberFormat="1" applyFont="1" applyFill="1" applyBorder="1"/>
    <xf numFmtId="1" fontId="22" fillId="0" borderId="0" xfId="32" applyNumberFormat="1"/>
    <xf numFmtId="0" fontId="67" fillId="3" borderId="7" xfId="0" applyFont="1" applyFill="1" applyBorder="1" applyAlignment="1">
      <alignment horizontal="left" vertical="top"/>
    </xf>
    <xf numFmtId="0" fontId="68" fillId="3" borderId="7" xfId="0" applyFont="1" applyFill="1" applyBorder="1"/>
    <xf numFmtId="0" fontId="107" fillId="0" borderId="0" xfId="0" applyFont="1" applyBorder="1" applyAlignment="1">
      <alignment horizontal="left" vertical="center"/>
    </xf>
    <xf numFmtId="0" fontId="90" fillId="13" borderId="83" xfId="0" applyFont="1" applyFill="1" applyBorder="1" applyAlignment="1">
      <alignment horizontal="center" vertical="center" wrapText="1"/>
    </xf>
    <xf numFmtId="0" fontId="90" fillId="13" borderId="96" xfId="0" applyFont="1" applyFill="1" applyBorder="1" applyAlignment="1">
      <alignment horizontal="center" vertical="center" wrapText="1"/>
    </xf>
    <xf numFmtId="0" fontId="98" fillId="0" borderId="115" xfId="0" applyFont="1" applyFill="1" applyBorder="1" applyAlignment="1">
      <alignment horizontal="left" vertical="center" wrapText="1"/>
    </xf>
    <xf numFmtId="0" fontId="98" fillId="0" borderId="112" xfId="0" applyFont="1" applyFill="1" applyBorder="1" applyAlignment="1">
      <alignment horizontal="center" vertical="center" wrapText="1"/>
    </xf>
    <xf numFmtId="0" fontId="90" fillId="0" borderId="112" xfId="0" applyFont="1" applyFill="1" applyBorder="1" applyAlignment="1">
      <alignment horizontal="center" vertical="center" wrapText="1"/>
    </xf>
    <xf numFmtId="0" fontId="90" fillId="0" borderId="116" xfId="0" applyFont="1" applyFill="1" applyBorder="1" applyAlignment="1">
      <alignment horizontal="center" vertical="center" wrapText="1"/>
    </xf>
    <xf numFmtId="0" fontId="90" fillId="2" borderId="5" xfId="0" applyFont="1" applyFill="1" applyBorder="1" applyAlignment="1">
      <alignment vertical="center"/>
    </xf>
    <xf numFmtId="0" fontId="90" fillId="2" borderId="117" xfId="0" applyFont="1" applyFill="1" applyBorder="1" applyAlignment="1">
      <alignment horizontal="center" vertical="center"/>
    </xf>
    <xf numFmtId="0" fontId="90" fillId="2" borderId="118" xfId="0" applyFont="1" applyFill="1" applyBorder="1" applyAlignment="1">
      <alignment horizontal="center" vertical="center"/>
    </xf>
    <xf numFmtId="0" fontId="90" fillId="0" borderId="0" xfId="0" applyFont="1" applyAlignment="1">
      <alignment vertical="center"/>
    </xf>
    <xf numFmtId="0" fontId="101" fillId="2" borderId="4" xfId="0" applyFont="1" applyFill="1" applyBorder="1" applyAlignment="1">
      <alignment vertical="center"/>
    </xf>
    <xf numFmtId="0" fontId="90" fillId="2" borderId="88" xfId="0" applyFont="1" applyFill="1" applyBorder="1" applyAlignment="1">
      <alignment vertical="center"/>
    </xf>
    <xf numFmtId="0" fontId="90" fillId="2" borderId="89" xfId="0" applyFont="1" applyFill="1" applyBorder="1" applyAlignment="1">
      <alignment vertical="center"/>
    </xf>
    <xf numFmtId="0" fontId="90" fillId="2" borderId="4" xfId="0" applyFont="1" applyFill="1" applyBorder="1" applyAlignment="1">
      <alignment vertical="center"/>
    </xf>
    <xf numFmtId="0" fontId="90" fillId="2" borderId="4" xfId="0" applyFont="1" applyFill="1" applyBorder="1" applyAlignment="1">
      <alignment vertical="center" wrapText="1"/>
    </xf>
    <xf numFmtId="0" fontId="102" fillId="0" borderId="0" xfId="0" applyFont="1" applyAlignment="1">
      <alignment vertical="center"/>
    </xf>
    <xf numFmtId="0" fontId="90" fillId="2" borderId="4" xfId="2" applyFont="1" applyFill="1" applyBorder="1" applyAlignment="1">
      <alignment horizontal="left" vertical="center"/>
    </xf>
    <xf numFmtId="0" fontId="90" fillId="0" borderId="0" xfId="0" applyFont="1" applyBorder="1" applyAlignment="1">
      <alignment horizontal="center" vertical="center"/>
    </xf>
    <xf numFmtId="0" fontId="90" fillId="0" borderId="4" xfId="0" applyFont="1" applyFill="1" applyBorder="1" applyAlignment="1">
      <alignment vertical="center"/>
    </xf>
    <xf numFmtId="0" fontId="90" fillId="0" borderId="4" xfId="2" applyFont="1" applyFill="1" applyBorder="1" applyAlignment="1">
      <alignment horizontal="left" vertical="center"/>
    </xf>
    <xf numFmtId="0" fontId="90" fillId="0" borderId="4" xfId="0" applyFont="1" applyFill="1" applyBorder="1" applyAlignment="1">
      <alignment vertical="center" wrapText="1"/>
    </xf>
    <xf numFmtId="0" fontId="90" fillId="0" borderId="0" xfId="0" applyFont="1" applyFill="1" applyAlignment="1">
      <alignment vertical="center"/>
    </xf>
    <xf numFmtId="0" fontId="90" fillId="0" borderId="88" xfId="0" applyFont="1" applyFill="1" applyBorder="1" applyAlignment="1">
      <alignment horizontal="center" vertical="center" wrapText="1"/>
    </xf>
    <xf numFmtId="0" fontId="91" fillId="0" borderId="0" xfId="0" applyFont="1" applyFill="1" applyAlignment="1">
      <alignment vertical="center"/>
    </xf>
    <xf numFmtId="0" fontId="98" fillId="0" borderId="4" xfId="0" applyFont="1" applyBorder="1" applyAlignment="1">
      <alignment vertical="center"/>
    </xf>
    <xf numFmtId="0" fontId="98" fillId="2" borderId="4" xfId="0" applyFont="1" applyFill="1" applyBorder="1" applyAlignment="1">
      <alignment vertical="center"/>
    </xf>
    <xf numFmtId="0" fontId="101" fillId="0" borderId="4" xfId="0" applyFont="1" applyFill="1" applyBorder="1" applyAlignment="1">
      <alignment vertical="center"/>
    </xf>
    <xf numFmtId="0" fontId="90" fillId="0" borderId="4" xfId="2" applyFont="1" applyFill="1" applyBorder="1" applyAlignment="1">
      <alignment horizontal="left" vertical="center" wrapText="1"/>
    </xf>
    <xf numFmtId="0" fontId="90" fillId="2" borderId="102" xfId="0" applyFont="1" applyFill="1" applyBorder="1" applyAlignment="1">
      <alignment vertical="center"/>
    </xf>
    <xf numFmtId="0" fontId="90" fillId="0" borderId="84" xfId="0" applyFont="1" applyFill="1" applyBorder="1" applyAlignment="1">
      <alignment vertical="center"/>
    </xf>
    <xf numFmtId="0" fontId="90" fillId="2" borderId="84" xfId="0" applyFont="1" applyFill="1" applyBorder="1" applyAlignment="1">
      <alignment horizontal="center" vertical="center"/>
    </xf>
    <xf numFmtId="0" fontId="90" fillId="2" borderId="85" xfId="0" applyFont="1" applyFill="1" applyBorder="1" applyAlignment="1">
      <alignment horizontal="center" vertical="center"/>
    </xf>
    <xf numFmtId="0" fontId="102" fillId="0" borderId="88" xfId="1" applyFont="1" applyFill="1" applyBorder="1" applyAlignment="1">
      <alignment horizontal="center" vertical="center" wrapText="1"/>
    </xf>
    <xf numFmtId="0" fontId="102" fillId="0" borderId="89" xfId="1" applyFont="1" applyFill="1" applyBorder="1" applyAlignment="1">
      <alignment horizontal="center" vertical="center" wrapText="1"/>
    </xf>
    <xf numFmtId="0" fontId="69" fillId="5" borderId="22" xfId="32" applyFont="1" applyFill="1" applyBorder="1" applyAlignment="1">
      <alignment horizontal="left"/>
    </xf>
    <xf numFmtId="0" fontId="67" fillId="3" borderId="7" xfId="0" applyFont="1" applyFill="1" applyBorder="1" applyAlignment="1">
      <alignment horizontal="center"/>
    </xf>
    <xf numFmtId="0" fontId="67" fillId="5" borderId="43" xfId="0" applyFont="1" applyFill="1" applyBorder="1" applyAlignment="1">
      <alignment vertical="center" wrapText="1"/>
    </xf>
    <xf numFmtId="1" fontId="68" fillId="6" borderId="7" xfId="17355" applyNumberFormat="1" applyFont="1" applyFill="1" applyBorder="1" applyAlignment="1">
      <alignment horizontal="left"/>
    </xf>
    <xf numFmtId="0" fontId="82" fillId="0" borderId="0" xfId="52055" applyFont="1"/>
    <xf numFmtId="0" fontId="22" fillId="0" borderId="7" xfId="52055" applyBorder="1"/>
    <xf numFmtId="0" fontId="68" fillId="6" borderId="119" xfId="0" applyFont="1" applyFill="1" applyBorder="1" applyAlignment="1" applyProtection="1">
      <alignment horizontal="center" wrapText="1"/>
      <protection locked="0"/>
    </xf>
    <xf numFmtId="0" fontId="68" fillId="6" borderId="23" xfId="0" applyFont="1" applyFill="1" applyBorder="1" applyAlignment="1" applyProtection="1">
      <alignment horizontal="center" wrapText="1"/>
      <protection locked="0"/>
    </xf>
    <xf numFmtId="0" fontId="0" fillId="6" borderId="7" xfId="0" applyFill="1" applyBorder="1" applyAlignment="1">
      <alignment horizontal="center" wrapText="1"/>
    </xf>
    <xf numFmtId="0" fontId="22" fillId="6" borderId="7" xfId="0" applyFont="1" applyFill="1" applyBorder="1" applyAlignment="1">
      <alignment horizontal="center" wrapText="1"/>
    </xf>
    <xf numFmtId="43" fontId="68" fillId="15" borderId="7" xfId="17361" applyFont="1" applyFill="1" applyBorder="1" applyAlignment="1">
      <alignment horizontal="center"/>
    </xf>
    <xf numFmtId="43" fontId="68" fillId="6" borderId="7" xfId="17361" applyFont="1" applyFill="1" applyBorder="1" applyAlignment="1">
      <alignment horizontal="center"/>
    </xf>
    <xf numFmtId="0" fontId="68" fillId="6" borderId="7" xfId="1" applyFont="1" applyFill="1" applyBorder="1" applyAlignment="1">
      <alignment horizontal="left"/>
    </xf>
    <xf numFmtId="0" fontId="68" fillId="6" borderId="7" xfId="1" applyFont="1" applyFill="1" applyBorder="1" applyAlignment="1">
      <alignment horizontal="center" wrapText="1"/>
    </xf>
    <xf numFmtId="0" fontId="68" fillId="15" borderId="7" xfId="1" applyFont="1" applyFill="1" applyBorder="1" applyAlignment="1">
      <alignment horizontal="center"/>
    </xf>
    <xf numFmtId="0" fontId="68" fillId="6" borderId="7" xfId="1" applyFont="1" applyFill="1" applyBorder="1" applyAlignment="1">
      <alignment horizontal="center"/>
    </xf>
    <xf numFmtId="0" fontId="68" fillId="6" borderId="7" xfId="0" applyFont="1" applyFill="1" applyBorder="1" applyAlignment="1">
      <alignment horizontal="center" wrapText="1"/>
    </xf>
    <xf numFmtId="43" fontId="67" fillId="15" borderId="7" xfId="17361" applyFont="1" applyFill="1" applyBorder="1" applyAlignment="1">
      <alignment horizontal="left"/>
    </xf>
    <xf numFmtId="43" fontId="67" fillId="15" borderId="7" xfId="17361" applyFont="1" applyFill="1" applyBorder="1" applyAlignment="1">
      <alignment horizontal="center"/>
    </xf>
    <xf numFmtId="0" fontId="82" fillId="6" borderId="7" xfId="52055" applyFont="1" applyFill="1" applyBorder="1" applyAlignment="1">
      <alignment horizontal="center"/>
    </xf>
    <xf numFmtId="0" fontId="84" fillId="5" borderId="7" xfId="52061" applyFont="1" applyFill="1" applyBorder="1" applyAlignment="1">
      <alignment horizontal="center" vertical="center"/>
    </xf>
    <xf numFmtId="0" fontId="22" fillId="6" borderId="7" xfId="52061" applyFill="1" applyBorder="1"/>
    <xf numFmtId="0" fontId="82" fillId="6" borderId="7" xfId="52061" applyFont="1" applyFill="1" applyBorder="1" applyAlignment="1">
      <alignment horizontal="center"/>
    </xf>
    <xf numFmtId="0" fontId="68" fillId="6" borderId="7" xfId="0" applyFont="1" applyFill="1" applyBorder="1" applyAlignment="1">
      <alignment horizontal="center"/>
    </xf>
    <xf numFmtId="0" fontId="67" fillId="17" borderId="22" xfId="52065" applyFont="1" applyFill="1" applyBorder="1" applyAlignment="1">
      <alignment vertical="center"/>
    </xf>
    <xf numFmtId="0" fontId="67" fillId="17" borderId="22" xfId="52065" applyFont="1" applyFill="1" applyBorder="1" applyAlignment="1">
      <alignment horizontal="left"/>
    </xf>
    <xf numFmtId="0" fontId="67" fillId="15" borderId="7" xfId="52065" applyFont="1" applyFill="1" applyBorder="1" applyAlignment="1">
      <alignment horizontal="left"/>
    </xf>
    <xf numFmtId="0" fontId="68" fillId="15" borderId="7" xfId="52065" applyFont="1" applyFill="1" applyBorder="1" applyAlignment="1">
      <alignment horizontal="left"/>
    </xf>
    <xf numFmtId="168" fontId="68" fillId="6" borderId="7" xfId="17355" applyNumberFormat="1" applyFont="1" applyFill="1" applyBorder="1" applyAlignment="1" applyProtection="1">
      <alignment horizontal="center" wrapText="1"/>
      <protection locked="0"/>
    </xf>
    <xf numFmtId="168" fontId="67" fillId="7" borderId="52" xfId="52059" applyNumberFormat="1" applyFont="1" applyFill="1" applyBorder="1" applyAlignment="1" applyProtection="1">
      <alignment horizontal="center"/>
      <protection locked="0"/>
    </xf>
    <xf numFmtId="168" fontId="29" fillId="0" borderId="0" xfId="9" applyNumberFormat="1" applyFont="1"/>
    <xf numFmtId="168" fontId="67" fillId="17" borderId="22" xfId="52066" applyNumberFormat="1" applyFont="1" applyFill="1" applyBorder="1" applyAlignment="1" applyProtection="1">
      <alignment horizontal="center"/>
      <protection locked="0"/>
    </xf>
    <xf numFmtId="168" fontId="68" fillId="15" borderId="7" xfId="52066" applyNumberFormat="1" applyFont="1" applyFill="1" applyBorder="1" applyAlignment="1">
      <alignment horizontal="center"/>
    </xf>
    <xf numFmtId="168" fontId="72" fillId="6" borderId="7" xfId="17355" applyNumberFormat="1" applyFont="1" applyFill="1" applyBorder="1" applyAlignment="1">
      <alignment horizontal="center" wrapText="1"/>
    </xf>
    <xf numFmtId="168" fontId="68" fillId="6" borderId="7" xfId="17355" applyNumberFormat="1" applyFont="1" applyFill="1" applyBorder="1" applyAlignment="1">
      <alignment horizontal="center" wrapText="1"/>
    </xf>
    <xf numFmtId="168" fontId="67" fillId="7" borderId="7" xfId="17355" applyNumberFormat="1" applyFont="1" applyFill="1" applyBorder="1"/>
    <xf numFmtId="168" fontId="24" fillId="5" borderId="0" xfId="9" applyNumberFormat="1" applyFont="1" applyFill="1" applyAlignment="1">
      <alignment horizontal="center"/>
    </xf>
    <xf numFmtId="168" fontId="29" fillId="5" borderId="52" xfId="9" applyNumberFormat="1" applyFont="1" applyFill="1" applyBorder="1" applyAlignment="1">
      <alignment horizontal="center"/>
    </xf>
    <xf numFmtId="168" fontId="67" fillId="7" borderId="52" xfId="17355" applyNumberFormat="1" applyFont="1" applyFill="1" applyBorder="1" applyAlignment="1">
      <alignment horizontal="center"/>
    </xf>
    <xf numFmtId="168" fontId="68" fillId="15" borderId="7" xfId="17361" applyNumberFormat="1" applyFont="1" applyFill="1" applyBorder="1" applyAlignment="1">
      <alignment horizontal="center"/>
    </xf>
    <xf numFmtId="168" fontId="67" fillId="0" borderId="7" xfId="17361" applyNumberFormat="1" applyFont="1" applyFill="1" applyBorder="1" applyAlignment="1">
      <alignment horizontal="center"/>
    </xf>
    <xf numFmtId="168" fontId="68" fillId="15" borderId="7" xfId="17361" applyNumberFormat="1" applyFont="1" applyFill="1" applyBorder="1" applyAlignment="1" applyProtection="1">
      <alignment horizontal="center" wrapText="1"/>
      <protection locked="0"/>
    </xf>
    <xf numFmtId="169" fontId="68" fillId="6" borderId="7" xfId="17355" applyNumberFormat="1" applyFont="1" applyFill="1" applyBorder="1" applyAlignment="1">
      <alignment horizontal="center" wrapText="1"/>
    </xf>
    <xf numFmtId="169" fontId="68" fillId="6" borderId="7" xfId="17355" applyNumberFormat="1" applyFont="1" applyFill="1" applyBorder="1" applyAlignment="1">
      <alignment horizontal="center"/>
    </xf>
    <xf numFmtId="169" fontId="53" fillId="0" borderId="0" xfId="9" applyNumberFormat="1" applyFont="1"/>
    <xf numFmtId="169" fontId="29" fillId="5" borderId="7" xfId="17355" applyNumberFormat="1" applyFont="1" applyFill="1" applyBorder="1" applyAlignment="1">
      <alignment horizontal="center"/>
    </xf>
    <xf numFmtId="169" fontId="29" fillId="5" borderId="0" xfId="17355" applyNumberFormat="1" applyFont="1" applyFill="1" applyAlignment="1">
      <alignment horizontal="center"/>
    </xf>
    <xf numFmtId="169" fontId="29" fillId="0" borderId="0" xfId="9" applyNumberFormat="1" applyFont="1" applyAlignment="1">
      <alignment horizontal="right"/>
    </xf>
    <xf numFmtId="169" fontId="53" fillId="0" borderId="0" xfId="2" applyNumberFormat="1" applyFont="1"/>
    <xf numFmtId="169" fontId="29" fillId="5" borderId="0" xfId="17355" applyNumberFormat="1" applyFont="1" applyFill="1"/>
    <xf numFmtId="169" fontId="29" fillId="0" borderId="0" xfId="9" applyNumberFormat="1" applyFont="1"/>
    <xf numFmtId="169" fontId="36" fillId="0" borderId="0" xfId="9" applyNumberFormat="1" applyFont="1"/>
    <xf numFmtId="169" fontId="67" fillId="5" borderId="7" xfId="17355" applyNumberFormat="1" applyFont="1" applyFill="1" applyBorder="1" applyAlignment="1">
      <alignment horizontal="left" vertical="top" wrapText="1" indent="1"/>
    </xf>
    <xf numFmtId="169" fontId="67" fillId="7" borderId="7" xfId="17355" applyNumberFormat="1" applyFont="1" applyFill="1" applyBorder="1" applyAlignment="1">
      <alignment horizontal="center"/>
    </xf>
    <xf numFmtId="169" fontId="29" fillId="5" borderId="0" xfId="9" applyNumberFormat="1" applyFont="1" applyFill="1" applyAlignment="1">
      <alignment horizontal="left" vertical="top" wrapText="1"/>
    </xf>
    <xf numFmtId="169" fontId="36" fillId="5" borderId="0" xfId="9" applyNumberFormat="1" applyFont="1" applyFill="1"/>
    <xf numFmtId="169" fontId="67" fillId="5" borderId="7" xfId="0" applyNumberFormat="1" applyFont="1" applyFill="1" applyBorder="1" applyAlignment="1">
      <alignment horizontal="left" vertical="top" wrapText="1" indent="1"/>
    </xf>
    <xf numFmtId="169" fontId="68" fillId="6" borderId="7" xfId="0" applyNumberFormat="1" applyFont="1" applyFill="1" applyBorder="1" applyAlignment="1">
      <alignment horizontal="center"/>
    </xf>
    <xf numFmtId="169" fontId="68" fillId="6" borderId="7" xfId="0" applyNumberFormat="1" applyFont="1" applyFill="1" applyBorder="1"/>
    <xf numFmtId="169" fontId="67" fillId="5" borderId="7" xfId="0" applyNumberFormat="1" applyFont="1" applyFill="1" applyBorder="1" applyAlignment="1">
      <alignment horizontal="center"/>
    </xf>
    <xf numFmtId="169" fontId="68" fillId="15" borderId="7" xfId="17361" applyNumberFormat="1" applyFont="1" applyFill="1" applyBorder="1" applyAlignment="1">
      <alignment horizontal="center"/>
    </xf>
    <xf numFmtId="169" fontId="67" fillId="7" borderId="52" xfId="17355" applyNumberFormat="1" applyFont="1" applyFill="1" applyBorder="1" applyAlignment="1">
      <alignment horizontal="center"/>
    </xf>
    <xf numFmtId="169" fontId="68" fillId="15" borderId="7" xfId="17361" applyNumberFormat="1" applyFont="1" applyFill="1" applyBorder="1" applyAlignment="1" applyProtection="1">
      <alignment horizontal="center"/>
      <protection locked="0"/>
    </xf>
    <xf numFmtId="169" fontId="67" fillId="0" borderId="7" xfId="17361" applyNumberFormat="1" applyFont="1" applyFill="1" applyBorder="1" applyAlignment="1">
      <alignment horizontal="center"/>
    </xf>
    <xf numFmtId="169" fontId="53" fillId="5" borderId="0" xfId="9" applyNumberFormat="1" applyFont="1" applyFill="1" applyAlignment="1">
      <alignment vertical="center"/>
    </xf>
    <xf numFmtId="169" fontId="53" fillId="5" borderId="0" xfId="9" applyNumberFormat="1" applyFont="1" applyFill="1" applyAlignment="1">
      <alignment horizontal="left"/>
    </xf>
    <xf numFmtId="169" fontId="68" fillId="5" borderId="7" xfId="0" applyNumberFormat="1" applyFont="1" applyFill="1" applyBorder="1" applyAlignment="1" applyProtection="1">
      <alignment horizontal="center"/>
      <protection locked="0"/>
    </xf>
    <xf numFmtId="169" fontId="29" fillId="5" borderId="0" xfId="9" applyNumberFormat="1" applyFont="1" applyFill="1" applyAlignment="1">
      <alignment horizontal="center"/>
    </xf>
    <xf numFmtId="169" fontId="68" fillId="5" borderId="13" xfId="0" applyNumberFormat="1" applyFont="1" applyFill="1" applyBorder="1" applyAlignment="1" applyProtection="1">
      <alignment horizontal="center"/>
      <protection locked="0"/>
    </xf>
    <xf numFmtId="169" fontId="29" fillId="5" borderId="13" xfId="9" applyNumberFormat="1" applyFont="1" applyFill="1" applyBorder="1" applyAlignment="1">
      <alignment horizontal="center"/>
    </xf>
    <xf numFmtId="169" fontId="68" fillId="6" borderId="20" xfId="0" applyNumberFormat="1" applyFont="1" applyFill="1" applyBorder="1"/>
    <xf numFmtId="169" fontId="68" fillId="6" borderId="7" xfId="17355" applyNumberFormat="1" applyFont="1" applyFill="1" applyBorder="1"/>
    <xf numFmtId="169" fontId="68" fillId="6" borderId="20" xfId="17355" applyNumberFormat="1" applyFont="1" applyFill="1" applyBorder="1"/>
    <xf numFmtId="169" fontId="68" fillId="6" borderId="21" xfId="17355" applyNumberFormat="1" applyFont="1" applyFill="1" applyBorder="1"/>
    <xf numFmtId="168" fontId="68" fillId="6" borderId="8" xfId="17355" applyNumberFormat="1" applyFont="1" applyFill="1" applyBorder="1" applyAlignment="1">
      <alignment horizontal="center"/>
    </xf>
    <xf numFmtId="168" fontId="67" fillId="5" borderId="7" xfId="0" applyNumberFormat="1" applyFont="1" applyFill="1" applyBorder="1" applyAlignment="1">
      <alignment horizontal="center"/>
    </xf>
    <xf numFmtId="168" fontId="68" fillId="6" borderId="9" xfId="17355" applyNumberFormat="1" applyFont="1" applyFill="1" applyBorder="1" applyAlignment="1">
      <alignment horizontal="center"/>
    </xf>
    <xf numFmtId="168" fontId="68" fillId="6" borderId="7" xfId="17355" applyNumberFormat="1" applyFont="1" applyFill="1" applyBorder="1" applyAlignment="1">
      <alignment horizontal="center"/>
    </xf>
    <xf numFmtId="168" fontId="67" fillId="7" borderId="7" xfId="17355" applyNumberFormat="1" applyFont="1" applyFill="1" applyBorder="1" applyAlignment="1">
      <alignment horizontal="center"/>
    </xf>
    <xf numFmtId="168" fontId="22" fillId="2" borderId="0" xfId="9" applyNumberFormat="1" applyFill="1"/>
    <xf numFmtId="168" fontId="30" fillId="5" borderId="0" xfId="9" applyNumberFormat="1" applyFont="1" applyFill="1"/>
    <xf numFmtId="168" fontId="14" fillId="5" borderId="0" xfId="17355" applyNumberFormat="1" applyFont="1" applyFill="1"/>
    <xf numFmtId="168" fontId="67" fillId="5" borderId="22" xfId="17355" applyNumberFormat="1" applyFont="1" applyFill="1" applyBorder="1" applyAlignment="1">
      <alignment horizontal="center" wrapText="1"/>
    </xf>
    <xf numFmtId="168" fontId="67" fillId="5" borderId="7" xfId="17355" applyNumberFormat="1" applyFont="1" applyFill="1" applyBorder="1" applyAlignment="1">
      <alignment horizontal="center" wrapText="1"/>
    </xf>
    <xf numFmtId="168" fontId="30" fillId="0" borderId="0" xfId="9" applyNumberFormat="1" applyFont="1"/>
    <xf numFmtId="168" fontId="14" fillId="0" borderId="0" xfId="9" applyNumberFormat="1" applyFont="1"/>
    <xf numFmtId="168" fontId="68" fillId="5" borderId="7" xfId="17355" applyNumberFormat="1" applyFont="1" applyFill="1" applyBorder="1"/>
    <xf numFmtId="168" fontId="22" fillId="2" borderId="0" xfId="17355" applyNumberFormat="1" applyFont="1" applyFill="1"/>
    <xf numFmtId="168" fontId="67" fillId="5" borderId="11" xfId="0" applyNumberFormat="1" applyFont="1" applyFill="1" applyBorder="1" applyAlignment="1"/>
    <xf numFmtId="168" fontId="67" fillId="5" borderId="20" xfId="0" applyNumberFormat="1" applyFont="1" applyFill="1" applyBorder="1" applyAlignment="1">
      <alignment horizontal="center" vertical="center"/>
    </xf>
    <xf numFmtId="168" fontId="67" fillId="5" borderId="7" xfId="0" applyNumberFormat="1" applyFont="1" applyFill="1" applyBorder="1" applyAlignment="1">
      <alignment horizontal="left"/>
    </xf>
    <xf numFmtId="168" fontId="68" fillId="6" borderId="7" xfId="0" applyNumberFormat="1" applyFont="1" applyFill="1" applyBorder="1" applyAlignment="1">
      <alignment horizontal="center"/>
    </xf>
    <xf numFmtId="169" fontId="24" fillId="5" borderId="0" xfId="9" applyNumberFormat="1" applyFont="1" applyFill="1" applyAlignment="1">
      <alignment vertical="center"/>
    </xf>
    <xf numFmtId="169" fontId="14" fillId="5" borderId="0" xfId="9" applyNumberFormat="1" applyFont="1" applyFill="1" applyAlignment="1">
      <alignment vertical="center"/>
    </xf>
    <xf numFmtId="169" fontId="22" fillId="2" borderId="0" xfId="9" applyNumberFormat="1" applyFill="1"/>
    <xf numFmtId="169" fontId="24" fillId="5" borderId="0" xfId="9" applyNumberFormat="1" applyFont="1" applyFill="1" applyAlignment="1">
      <alignment horizontal="left"/>
    </xf>
    <xf numFmtId="169" fontId="29" fillId="5" borderId="0" xfId="9" applyNumberFormat="1" applyFont="1" applyFill="1"/>
    <xf numFmtId="169" fontId="29" fillId="5" borderId="1" xfId="9" applyNumberFormat="1" applyFont="1" applyFill="1" applyBorder="1" applyAlignment="1">
      <alignment horizontal="left"/>
    </xf>
    <xf numFmtId="169" fontId="24" fillId="5" borderId="1" xfId="9" applyNumberFormat="1" applyFont="1" applyFill="1" applyBorder="1" applyAlignment="1">
      <alignment horizontal="right"/>
    </xf>
    <xf numFmtId="169" fontId="52" fillId="5" borderId="0" xfId="9" applyNumberFormat="1" applyFont="1" applyFill="1"/>
    <xf numFmtId="169" fontId="67" fillId="5" borderId="23" xfId="0" applyNumberFormat="1" applyFont="1" applyFill="1" applyBorder="1" applyAlignment="1">
      <alignment wrapText="1"/>
    </xf>
    <xf numFmtId="169" fontId="67" fillId="5" borderId="23" xfId="0" applyNumberFormat="1" applyFont="1" applyFill="1" applyBorder="1" applyAlignment="1">
      <alignment horizontal="center" wrapText="1"/>
    </xf>
    <xf numFmtId="169" fontId="80" fillId="15" borderId="7" xfId="17361" applyNumberFormat="1" applyFont="1" applyFill="1" applyBorder="1" applyAlignment="1">
      <alignment horizontal="center"/>
    </xf>
    <xf numFmtId="169" fontId="67" fillId="7" borderId="8" xfId="0" applyNumberFormat="1" applyFont="1" applyFill="1" applyBorder="1" applyAlignment="1">
      <alignment horizontal="center"/>
    </xf>
    <xf numFmtId="169" fontId="29" fillId="2" borderId="0" xfId="9" applyNumberFormat="1" applyFont="1" applyFill="1" applyAlignment="1">
      <alignment horizontal="right"/>
    </xf>
    <xf numFmtId="169" fontId="29" fillId="2" borderId="0" xfId="9" applyNumberFormat="1" applyFont="1" applyFill="1"/>
    <xf numFmtId="169" fontId="24" fillId="2" borderId="0" xfId="9" applyNumberFormat="1" applyFont="1" applyFill="1" applyAlignment="1">
      <alignment horizontal="center"/>
    </xf>
    <xf numFmtId="169" fontId="68" fillId="15" borderId="22" xfId="17361" applyNumberFormat="1" applyFont="1" applyFill="1" applyBorder="1" applyAlignment="1">
      <alignment horizontal="center"/>
    </xf>
    <xf numFmtId="169" fontId="68" fillId="16" borderId="7" xfId="17361" applyNumberFormat="1" applyFont="1" applyFill="1" applyBorder="1" applyAlignment="1">
      <alignment horizontal="center"/>
    </xf>
    <xf numFmtId="169" fontId="68" fillId="3" borderId="7" xfId="17355" applyNumberFormat="1" applyFont="1" applyFill="1" applyBorder="1"/>
    <xf numFmtId="169" fontId="68" fillId="5" borderId="7" xfId="17355" applyNumberFormat="1" applyFont="1" applyFill="1" applyBorder="1"/>
    <xf numFmtId="169" fontId="67" fillId="7" borderId="19" xfId="17355" applyNumberFormat="1" applyFont="1" applyFill="1" applyBorder="1" applyAlignment="1">
      <alignment horizontal="center"/>
    </xf>
    <xf numFmtId="169" fontId="68" fillId="6" borderId="7" xfId="17361" applyNumberFormat="1" applyFont="1" applyFill="1" applyBorder="1" applyAlignment="1">
      <alignment horizontal="center"/>
    </xf>
    <xf numFmtId="169" fontId="68" fillId="5" borderId="7" xfId="17361" applyNumberFormat="1" applyFont="1" applyFill="1" applyBorder="1" applyAlignment="1">
      <alignment horizontal="center"/>
    </xf>
    <xf numFmtId="170" fontId="68" fillId="6" borderId="7" xfId="17355" applyNumberFormat="1" applyFont="1" applyFill="1" applyBorder="1" applyAlignment="1">
      <alignment horizontal="center"/>
    </xf>
    <xf numFmtId="169" fontId="68" fillId="15" borderId="7" xfId="1" applyNumberFormat="1" applyFont="1" applyFill="1" applyBorder="1" applyAlignment="1">
      <alignment horizontal="center"/>
    </xf>
    <xf numFmtId="169" fontId="24" fillId="5" borderId="0" xfId="32" applyNumberFormat="1" applyFont="1" applyFill="1" applyBorder="1" applyAlignment="1">
      <alignment vertical="top"/>
    </xf>
    <xf numFmtId="169" fontId="29" fillId="5" borderId="0" xfId="32" applyNumberFormat="1" applyFont="1" applyFill="1" applyBorder="1" applyAlignment="1">
      <alignment horizontal="center" vertical="top"/>
    </xf>
    <xf numFmtId="169" fontId="29" fillId="5" borderId="0" xfId="32" applyNumberFormat="1" applyFont="1" applyFill="1" applyBorder="1" applyAlignment="1">
      <alignment horizontal="center"/>
    </xf>
    <xf numFmtId="169" fontId="24" fillId="5" borderId="0" xfId="32" applyNumberFormat="1" applyFont="1" applyFill="1" applyBorder="1" applyAlignment="1">
      <alignment horizontal="right"/>
    </xf>
    <xf numFmtId="169" fontId="29" fillId="0" borderId="0" xfId="32" applyNumberFormat="1" applyFont="1"/>
    <xf numFmtId="169" fontId="29" fillId="6" borderId="0" xfId="32" applyNumberFormat="1" applyFont="1" applyFill="1"/>
    <xf numFmtId="169" fontId="24" fillId="5" borderId="1" xfId="32" applyNumberFormat="1" applyFont="1" applyFill="1" applyBorder="1" applyAlignment="1">
      <alignment vertical="top"/>
    </xf>
    <xf numFmtId="169" fontId="29" fillId="5" borderId="1" xfId="32" applyNumberFormat="1" applyFont="1" applyFill="1" applyBorder="1" applyAlignment="1">
      <alignment horizontal="center" vertical="top"/>
    </xf>
    <xf numFmtId="169" fontId="29" fillId="5" borderId="1" xfId="32" applyNumberFormat="1" applyFont="1" applyFill="1" applyBorder="1" applyAlignment="1">
      <alignment horizontal="center"/>
    </xf>
    <xf numFmtId="169" fontId="24" fillId="5" borderId="1" xfId="32" applyNumberFormat="1" applyFont="1" applyFill="1" applyBorder="1" applyAlignment="1">
      <alignment horizontal="right"/>
    </xf>
    <xf numFmtId="169" fontId="24" fillId="5" borderId="0" xfId="32" applyNumberFormat="1" applyFont="1" applyFill="1" applyAlignment="1">
      <alignment vertical="center"/>
    </xf>
    <xf numFmtId="169" fontId="24" fillId="5" borderId="0" xfId="2" applyNumberFormat="1" applyFont="1" applyFill="1" applyAlignment="1">
      <alignment vertical="center"/>
    </xf>
    <xf numFmtId="169" fontId="29" fillId="0" borderId="0" xfId="32" applyNumberFormat="1" applyFont="1" applyAlignment="1">
      <alignment vertical="center"/>
    </xf>
    <xf numFmtId="169" fontId="29" fillId="6" borderId="0" xfId="32" applyNumberFormat="1" applyFont="1" applyFill="1" applyAlignment="1">
      <alignment vertical="center"/>
    </xf>
    <xf numFmtId="169" fontId="29" fillId="5" borderId="0" xfId="32" applyNumberFormat="1" applyFont="1" applyFill="1"/>
    <xf numFmtId="169" fontId="33" fillId="0" borderId="0" xfId="32" applyNumberFormat="1" applyFont="1" applyAlignment="1">
      <alignment vertical="center"/>
    </xf>
    <xf numFmtId="169" fontId="22" fillId="5" borderId="0" xfId="32" applyNumberFormat="1" applyFill="1"/>
    <xf numFmtId="169" fontId="24" fillId="5" borderId="0" xfId="32" applyNumberFormat="1" applyFont="1" applyFill="1" applyAlignment="1">
      <alignment horizontal="left" vertical="center"/>
    </xf>
    <xf numFmtId="169" fontId="22" fillId="0" borderId="0" xfId="32" applyNumberFormat="1"/>
    <xf numFmtId="169" fontId="67" fillId="6" borderId="7" xfId="0" applyNumberFormat="1" applyFont="1" applyFill="1" applyBorder="1"/>
    <xf numFmtId="169" fontId="24" fillId="0" borderId="0" xfId="32" applyNumberFormat="1" applyFont="1" applyAlignment="1">
      <alignment horizontal="center" vertical="center"/>
    </xf>
    <xf numFmtId="169" fontId="29" fillId="0" borderId="0" xfId="32" applyNumberFormat="1" applyFont="1" applyAlignment="1">
      <alignment horizontal="center" vertical="center"/>
    </xf>
    <xf numFmtId="169" fontId="29" fillId="0" borderId="0" xfId="17355" applyNumberFormat="1" applyFont="1" applyAlignment="1">
      <alignment horizontal="center" vertical="center"/>
    </xf>
    <xf numFmtId="169" fontId="29" fillId="0" borderId="0" xfId="32" applyNumberFormat="1" applyFont="1" applyAlignment="1">
      <alignment horizontal="left" vertical="center"/>
    </xf>
    <xf numFmtId="169" fontId="47" fillId="0" borderId="0" xfId="17355" applyNumberFormat="1" applyFont="1" applyAlignment="1">
      <alignment horizontal="center" vertical="center" wrapText="1"/>
    </xf>
    <xf numFmtId="169" fontId="24" fillId="0" borderId="0" xfId="17355" applyNumberFormat="1" applyFont="1" applyAlignment="1">
      <alignment horizontal="center" vertical="center" wrapText="1"/>
    </xf>
    <xf numFmtId="169" fontId="49" fillId="0" borderId="0" xfId="17355" applyNumberFormat="1" applyFont="1" applyAlignment="1">
      <alignment vertical="center"/>
    </xf>
    <xf numFmtId="169" fontId="29" fillId="0" borderId="0" xfId="17355" applyNumberFormat="1" applyFont="1" applyAlignment="1">
      <alignment vertical="center"/>
    </xf>
    <xf numFmtId="169" fontId="40" fillId="0" borderId="0" xfId="32" applyNumberFormat="1" applyFont="1"/>
    <xf numFmtId="169" fontId="47" fillId="0" borderId="0" xfId="32" applyNumberFormat="1" applyFont="1" applyAlignment="1">
      <alignment vertical="center"/>
    </xf>
    <xf numFmtId="169" fontId="49" fillId="0" borderId="0" xfId="32" applyNumberFormat="1" applyFont="1" applyAlignment="1">
      <alignment vertical="center"/>
    </xf>
    <xf numFmtId="169" fontId="67" fillId="7" borderId="7" xfId="0" applyNumberFormat="1" applyFont="1" applyFill="1" applyBorder="1"/>
    <xf numFmtId="169" fontId="29" fillId="0" borderId="0" xfId="32" applyNumberFormat="1" applyFont="1" applyAlignment="1">
      <alignment horizontal="left" vertical="center" wrapText="1"/>
    </xf>
    <xf numFmtId="169" fontId="40" fillId="5" borderId="0" xfId="32" applyNumberFormat="1" applyFont="1" applyFill="1"/>
    <xf numFmtId="169" fontId="22" fillId="5" borderId="0" xfId="17355" applyNumberFormat="1" applyFont="1" applyFill="1"/>
    <xf numFmtId="169" fontId="24" fillId="0" borderId="0" xfId="32" applyNumberFormat="1" applyFont="1" applyAlignment="1">
      <alignment vertical="center"/>
    </xf>
    <xf numFmtId="169" fontId="22" fillId="0" borderId="0" xfId="17355" applyNumberFormat="1" applyFont="1"/>
    <xf numFmtId="169" fontId="67" fillId="5" borderId="20" xfId="17355" applyNumberFormat="1" applyFont="1" applyFill="1" applyBorder="1" applyAlignment="1">
      <alignment vertical="center" wrapText="1"/>
    </xf>
    <xf numFmtId="169" fontId="29" fillId="6" borderId="7" xfId="17355" applyNumberFormat="1" applyFont="1" applyFill="1" applyBorder="1" applyAlignment="1">
      <alignment horizontal="center"/>
    </xf>
    <xf numFmtId="169" fontId="67" fillId="5" borderId="23" xfId="17355" applyNumberFormat="1" applyFont="1" applyFill="1" applyBorder="1" applyAlignment="1">
      <alignment vertical="center" wrapText="1"/>
    </xf>
    <xf numFmtId="169" fontId="68" fillId="6" borderId="7" xfId="0" applyNumberFormat="1" applyFont="1" applyFill="1" applyBorder="1" applyAlignment="1">
      <alignment wrapText="1"/>
    </xf>
    <xf numFmtId="169" fontId="24" fillId="0" borderId="0" xfId="32" applyNumberFormat="1" applyFont="1" applyAlignment="1">
      <alignment horizontal="center" vertical="center" wrapText="1"/>
    </xf>
    <xf numFmtId="169" fontId="47" fillId="0" borderId="0" xfId="32" applyNumberFormat="1" applyFont="1" applyAlignment="1">
      <alignment horizontal="center" vertical="center" wrapText="1"/>
    </xf>
    <xf numFmtId="169" fontId="47" fillId="0" borderId="0" xfId="32" applyNumberFormat="1" applyFont="1"/>
    <xf numFmtId="169" fontId="55" fillId="0" borderId="0" xfId="32" applyNumberFormat="1" applyFont="1"/>
    <xf numFmtId="169" fontId="36" fillId="0" borderId="0" xfId="32" applyNumberFormat="1" applyFont="1" applyAlignment="1">
      <alignment vertical="center"/>
    </xf>
    <xf numFmtId="169" fontId="24" fillId="5" borderId="0" xfId="32" applyNumberFormat="1" applyFont="1" applyFill="1" applyBorder="1" applyAlignment="1">
      <alignment horizontal="center" vertical="top"/>
    </xf>
    <xf numFmtId="169" fontId="29" fillId="5" borderId="0" xfId="32" applyNumberFormat="1" applyFont="1" applyFill="1" applyBorder="1" applyAlignment="1">
      <alignment horizontal="center" vertical="center"/>
    </xf>
    <xf numFmtId="169" fontId="24" fillId="5" borderId="1" xfId="32" applyNumberFormat="1" applyFont="1" applyFill="1" applyBorder="1" applyAlignment="1">
      <alignment horizontal="center" vertical="top"/>
    </xf>
    <xf numFmtId="169" fontId="29" fillId="5" borderId="1" xfId="32" applyNumberFormat="1" applyFont="1" applyFill="1" applyBorder="1" applyAlignment="1">
      <alignment horizontal="center" vertical="center"/>
    </xf>
    <xf numFmtId="169" fontId="22" fillId="5" borderId="28" xfId="32" applyNumberFormat="1" applyFill="1" applyBorder="1"/>
    <xf numFmtId="169" fontId="67" fillId="5" borderId="20" xfId="0" applyNumberFormat="1" applyFont="1" applyFill="1" applyBorder="1" applyAlignment="1">
      <alignment vertical="center" wrapText="1"/>
    </xf>
    <xf numFmtId="169" fontId="24" fillId="5" borderId="0" xfId="32" applyNumberFormat="1" applyFont="1" applyFill="1" applyAlignment="1">
      <alignment horizontal="center" vertical="center"/>
    </xf>
    <xf numFmtId="169" fontId="111" fillId="6" borderId="7" xfId="17361" applyNumberFormat="1" applyFont="1" applyFill="1" applyBorder="1" applyAlignment="1">
      <alignment horizontal="center"/>
    </xf>
    <xf numFmtId="169" fontId="24" fillId="0" borderId="0" xfId="32" applyNumberFormat="1" applyFont="1" applyAlignment="1">
      <alignment horizontal="left" vertical="center" wrapText="1"/>
    </xf>
    <xf numFmtId="169" fontId="24" fillId="5" borderId="0" xfId="32" applyNumberFormat="1" applyFont="1" applyFill="1" applyBorder="1" applyAlignment="1">
      <alignment horizontal="center"/>
    </xf>
    <xf numFmtId="169" fontId="29" fillId="2" borderId="0" xfId="32" applyNumberFormat="1" applyFont="1" applyFill="1"/>
    <xf numFmtId="169" fontId="29" fillId="2" borderId="0" xfId="32" applyNumberFormat="1" applyFont="1" applyFill="1" applyAlignment="1">
      <alignment vertical="center"/>
    </xf>
    <xf numFmtId="169" fontId="22" fillId="5" borderId="34" xfId="32" applyNumberFormat="1" applyFill="1" applyBorder="1"/>
    <xf numFmtId="169" fontId="32" fillId="5" borderId="14" xfId="2" applyNumberFormat="1" applyFont="1" applyFill="1" applyBorder="1" applyAlignment="1">
      <alignment vertical="center"/>
    </xf>
    <xf numFmtId="169" fontId="22" fillId="5" borderId="35" xfId="32" applyNumberFormat="1" applyFill="1" applyBorder="1"/>
    <xf numFmtId="169" fontId="67" fillId="5" borderId="12" xfId="0" applyNumberFormat="1" applyFont="1" applyFill="1" applyBorder="1" applyAlignment="1">
      <alignment horizontal="center" vertical="center" wrapText="1"/>
    </xf>
    <xf numFmtId="169" fontId="67" fillId="5" borderId="20" xfId="0" applyNumberFormat="1" applyFont="1" applyFill="1" applyBorder="1" applyAlignment="1">
      <alignment wrapText="1"/>
    </xf>
    <xf numFmtId="169" fontId="67" fillId="5" borderId="0" xfId="0" applyNumberFormat="1" applyFont="1" applyFill="1" applyAlignment="1">
      <alignment horizontal="center" vertical="center" wrapText="1"/>
    </xf>
    <xf numFmtId="169" fontId="22" fillId="5" borderId="36" xfId="32" applyNumberFormat="1" applyFill="1" applyBorder="1"/>
    <xf numFmtId="169" fontId="24" fillId="5" borderId="16" xfId="32" applyNumberFormat="1" applyFont="1" applyFill="1" applyBorder="1" applyAlignment="1">
      <alignment horizontal="left" vertical="center"/>
    </xf>
    <xf numFmtId="169" fontId="29" fillId="5" borderId="17" xfId="32" applyNumberFormat="1" applyFont="1" applyFill="1" applyBorder="1" applyAlignment="1">
      <alignment vertical="center"/>
    </xf>
    <xf numFmtId="169" fontId="67" fillId="5" borderId="17" xfId="0" applyNumberFormat="1" applyFont="1" applyFill="1" applyBorder="1" applyAlignment="1">
      <alignment horizontal="center" vertical="center" wrapText="1"/>
    </xf>
    <xf numFmtId="169" fontId="68" fillId="15" borderId="7" xfId="17361" applyNumberFormat="1" applyFont="1" applyFill="1" applyBorder="1"/>
    <xf numFmtId="169" fontId="29" fillId="2" borderId="0" xfId="32" applyNumberFormat="1" applyFont="1" applyFill="1" applyAlignment="1">
      <alignment horizontal="left" vertical="center"/>
    </xf>
    <xf numFmtId="169" fontId="29" fillId="2" borderId="0" xfId="17355" applyNumberFormat="1" applyFont="1" applyFill="1" applyAlignment="1">
      <alignment horizontal="left" vertical="center"/>
    </xf>
    <xf numFmtId="169" fontId="24" fillId="2" borderId="0" xfId="32" applyNumberFormat="1" applyFont="1" applyFill="1" applyAlignment="1">
      <alignment horizontal="center" vertical="center"/>
    </xf>
    <xf numFmtId="169" fontId="29" fillId="2" borderId="0" xfId="32" applyNumberFormat="1" applyFont="1" applyFill="1" applyAlignment="1">
      <alignment horizontal="left" vertical="center" wrapText="1"/>
    </xf>
    <xf numFmtId="169" fontId="29" fillId="2" borderId="0" xfId="17355" applyNumberFormat="1" applyFont="1" applyFill="1" applyAlignment="1">
      <alignment horizontal="left" vertical="center" wrapText="1"/>
    </xf>
    <xf numFmtId="169" fontId="29" fillId="5" borderId="0" xfId="32" applyNumberFormat="1" applyFont="1" applyFill="1" applyAlignment="1">
      <alignment vertical="center"/>
    </xf>
    <xf numFmtId="169" fontId="29" fillId="5" borderId="0" xfId="17355" applyNumberFormat="1" applyFont="1" applyFill="1" applyAlignment="1">
      <alignment vertical="center"/>
    </xf>
    <xf numFmtId="169" fontId="24" fillId="5" borderId="0" xfId="17355" applyNumberFormat="1" applyFont="1" applyFill="1" applyAlignment="1">
      <alignment horizontal="center" vertical="center" wrapText="1"/>
    </xf>
    <xf numFmtId="169" fontId="29" fillId="5" borderId="0" xfId="17355" applyNumberFormat="1" applyFont="1" applyFill="1" applyAlignment="1">
      <alignment horizontal="center" vertical="center"/>
    </xf>
    <xf numFmtId="169" fontId="29" fillId="2" borderId="0" xfId="17355" applyNumberFormat="1" applyFont="1" applyFill="1" applyAlignment="1">
      <alignment vertical="center"/>
    </xf>
    <xf numFmtId="169" fontId="67" fillId="7" borderId="7" xfId="0" applyNumberFormat="1" applyFont="1" applyFill="1" applyBorder="1" applyAlignment="1">
      <alignment horizontal="center"/>
    </xf>
    <xf numFmtId="169" fontId="67" fillId="5" borderId="7" xfId="0" applyNumberFormat="1" applyFont="1" applyFill="1" applyBorder="1"/>
    <xf numFmtId="169" fontId="32" fillId="5" borderId="0" xfId="2" applyNumberFormat="1" applyFont="1" applyFill="1" applyAlignment="1">
      <alignment vertical="center"/>
    </xf>
    <xf numFmtId="169" fontId="29" fillId="5" borderId="0" xfId="32" applyNumberFormat="1" applyFont="1" applyFill="1" applyAlignment="1">
      <alignment horizontal="center" vertical="center"/>
    </xf>
    <xf numFmtId="169" fontId="29" fillId="2" borderId="0" xfId="32" applyNumberFormat="1" applyFont="1" applyFill="1" applyAlignment="1">
      <alignment horizontal="center" vertical="center"/>
    </xf>
    <xf numFmtId="169" fontId="67" fillId="5" borderId="7" xfId="0" applyNumberFormat="1" applyFont="1" applyFill="1" applyBorder="1" applyAlignment="1">
      <alignment horizontal="left"/>
    </xf>
    <xf numFmtId="169" fontId="24" fillId="5" borderId="0" xfId="32" applyNumberFormat="1" applyFont="1" applyFill="1" applyAlignment="1">
      <alignment horizontal="left" vertical="top"/>
    </xf>
    <xf numFmtId="169" fontId="29" fillId="5" borderId="1" xfId="32" applyNumberFormat="1" applyFont="1" applyFill="1" applyBorder="1"/>
    <xf numFmtId="169" fontId="29" fillId="5" borderId="1" xfId="32" applyNumberFormat="1" applyFont="1" applyFill="1" applyBorder="1" applyAlignment="1">
      <alignment horizontal="right"/>
    </xf>
    <xf numFmtId="169" fontId="24" fillId="5" borderId="0" xfId="2" applyNumberFormat="1" applyFont="1" applyFill="1" applyAlignment="1">
      <alignment horizontal="left"/>
    </xf>
    <xf numFmtId="169" fontId="67" fillId="5" borderId="8" xfId="0" applyNumberFormat="1" applyFont="1" applyFill="1" applyBorder="1" applyAlignment="1">
      <alignment horizontal="center" wrapText="1"/>
    </xf>
    <xf numFmtId="169" fontId="67" fillId="5" borderId="26" xfId="0" applyNumberFormat="1" applyFont="1" applyFill="1" applyBorder="1" applyAlignment="1">
      <alignment horizontal="center" wrapText="1"/>
    </xf>
    <xf numFmtId="169" fontId="67" fillId="5" borderId="0" xfId="0" applyNumberFormat="1" applyFont="1" applyFill="1" applyBorder="1" applyAlignment="1">
      <alignment horizontal="center" wrapText="1"/>
    </xf>
    <xf numFmtId="169" fontId="67" fillId="5" borderId="0" xfId="0" applyNumberFormat="1" applyFont="1" applyFill="1" applyAlignment="1">
      <alignment horizontal="center" wrapText="1"/>
    </xf>
    <xf numFmtId="169" fontId="69" fillId="6" borderId="7" xfId="0" applyNumberFormat="1" applyFont="1" applyFill="1" applyBorder="1"/>
    <xf numFmtId="169" fontId="82" fillId="6" borderId="7" xfId="0" applyNumberFormat="1" applyFont="1" applyFill="1" applyBorder="1"/>
    <xf numFmtId="169" fontId="67" fillId="7" borderId="9" xfId="0" applyNumberFormat="1" applyFont="1" applyFill="1" applyBorder="1" applyAlignment="1">
      <alignment horizontal="center"/>
    </xf>
    <xf numFmtId="169" fontId="82" fillId="6" borderId="7" xfId="0" applyNumberFormat="1" applyFont="1" applyFill="1" applyBorder="1" applyAlignment="1">
      <alignment wrapText="1"/>
    </xf>
    <xf numFmtId="169" fontId="0" fillId="2" borderId="0" xfId="32" applyNumberFormat="1" applyFont="1" applyFill="1"/>
    <xf numFmtId="169" fontId="69" fillId="6" borderId="7" xfId="0" applyNumberFormat="1" applyFont="1" applyFill="1" applyBorder="1" applyAlignment="1">
      <alignment wrapText="1"/>
    </xf>
    <xf numFmtId="169" fontId="68" fillId="6" borderId="7" xfId="0" applyNumberFormat="1" applyFont="1" applyFill="1" applyBorder="1" applyAlignment="1"/>
    <xf numFmtId="169" fontId="67" fillId="5" borderId="40" xfId="0" applyNumberFormat="1" applyFont="1" applyFill="1" applyBorder="1" applyAlignment="1">
      <alignment vertical="top" wrapText="1"/>
    </xf>
    <xf numFmtId="169" fontId="67" fillId="5" borderId="1" xfId="0" applyNumberFormat="1" applyFont="1" applyFill="1" applyBorder="1" applyAlignment="1">
      <alignment vertical="top" wrapText="1"/>
    </xf>
    <xf numFmtId="169" fontId="24" fillId="5" borderId="0" xfId="32" applyNumberFormat="1" applyFont="1" applyFill="1" applyAlignment="1">
      <alignment horizontal="center" vertical="top"/>
    </xf>
    <xf numFmtId="169" fontId="24" fillId="5" borderId="0" xfId="32" applyNumberFormat="1" applyFont="1" applyFill="1" applyAlignment="1">
      <alignment horizontal="left"/>
    </xf>
    <xf numFmtId="169" fontId="67" fillId="5" borderId="25" xfId="0" applyNumberFormat="1" applyFont="1" applyFill="1" applyBorder="1" applyAlignment="1">
      <alignment horizontal="center" vertical="center" wrapText="1"/>
    </xf>
    <xf numFmtId="169" fontId="29" fillId="6" borderId="7" xfId="32" applyNumberFormat="1" applyFont="1" applyFill="1" applyBorder="1" applyAlignment="1">
      <alignment horizontal="center"/>
    </xf>
    <xf numFmtId="169" fontId="29" fillId="5" borderId="0" xfId="32" applyNumberFormat="1" applyFont="1" applyFill="1" applyAlignment="1">
      <alignment horizontal="center"/>
    </xf>
    <xf numFmtId="169" fontId="67" fillId="5" borderId="0" xfId="0" applyNumberFormat="1" applyFont="1" applyFill="1" applyBorder="1" applyAlignment="1">
      <alignment wrapText="1"/>
    </xf>
    <xf numFmtId="169" fontId="67" fillId="5" borderId="0" xfId="0" applyNumberFormat="1" applyFont="1" applyFill="1" applyBorder="1" applyAlignment="1">
      <alignment vertical="center" wrapText="1"/>
    </xf>
    <xf numFmtId="169" fontId="67" fillId="7" borderId="24" xfId="0" applyNumberFormat="1" applyFont="1" applyFill="1" applyBorder="1" applyAlignment="1">
      <alignment horizontal="center"/>
    </xf>
    <xf numFmtId="169" fontId="14" fillId="5" borderId="0" xfId="32" applyNumberFormat="1" applyFont="1" applyFill="1" applyAlignment="1">
      <alignment vertical="center"/>
    </xf>
    <xf numFmtId="169" fontId="14" fillId="5" borderId="1" xfId="32" applyNumberFormat="1" applyFont="1" applyFill="1" applyBorder="1" applyAlignment="1">
      <alignment vertical="center"/>
    </xf>
    <xf numFmtId="169" fontId="29" fillId="5" borderId="1" xfId="32" applyNumberFormat="1" applyFont="1" applyFill="1" applyBorder="1" applyAlignment="1">
      <alignment vertical="center"/>
    </xf>
    <xf numFmtId="169" fontId="67" fillId="5" borderId="41" xfId="0" applyNumberFormat="1" applyFont="1" applyFill="1" applyBorder="1" applyAlignment="1">
      <alignment vertical="center" wrapText="1"/>
    </xf>
    <xf numFmtId="169" fontId="67" fillId="5" borderId="41" xfId="0" applyNumberFormat="1" applyFont="1" applyFill="1" applyBorder="1" applyAlignment="1">
      <alignment horizontal="center" vertical="center" wrapText="1"/>
    </xf>
    <xf numFmtId="169" fontId="67" fillId="5" borderId="23" xfId="0" applyNumberFormat="1" applyFont="1" applyFill="1" applyBorder="1" applyAlignment="1">
      <alignment horizontal="center" vertical="center" wrapText="1"/>
    </xf>
    <xf numFmtId="169" fontId="67" fillId="5" borderId="7" xfId="0" applyNumberFormat="1" applyFont="1" applyFill="1" applyBorder="1" applyAlignment="1">
      <alignment horizontal="center" vertical="center" wrapText="1"/>
    </xf>
    <xf numFmtId="169" fontId="67" fillId="5" borderId="20" xfId="0" applyNumberFormat="1" applyFont="1" applyFill="1" applyBorder="1" applyAlignment="1">
      <alignment horizontal="center" vertical="center" wrapText="1"/>
    </xf>
    <xf numFmtId="169" fontId="67" fillId="5" borderId="26" xfId="0" applyNumberFormat="1" applyFont="1" applyFill="1" applyBorder="1" applyAlignment="1">
      <alignment horizontal="center" vertical="center" wrapText="1"/>
    </xf>
    <xf numFmtId="169" fontId="67" fillId="5" borderId="14" xfId="0" applyNumberFormat="1" applyFont="1" applyFill="1" applyBorder="1" applyAlignment="1">
      <alignment horizontal="center" vertical="center" wrapText="1"/>
    </xf>
    <xf numFmtId="169" fontId="67" fillId="6" borderId="7" xfId="0" applyNumberFormat="1" applyFont="1" applyFill="1" applyBorder="1" applyAlignment="1">
      <alignment horizontal="left"/>
    </xf>
    <xf numFmtId="169" fontId="29" fillId="9" borderId="0" xfId="17355" applyNumberFormat="1" applyFont="1" applyFill="1"/>
    <xf numFmtId="169" fontId="67" fillId="5" borderId="12" xfId="17355" applyNumberFormat="1" applyFont="1" applyFill="1" applyBorder="1" applyAlignment="1">
      <alignment vertical="center" wrapText="1"/>
    </xf>
    <xf numFmtId="169" fontId="67" fillId="5" borderId="25" xfId="17355" applyNumberFormat="1" applyFont="1" applyFill="1" applyBorder="1" applyAlignment="1">
      <alignment vertical="center" wrapText="1"/>
    </xf>
    <xf numFmtId="169" fontId="67" fillId="5" borderId="14" xfId="17355" applyNumberFormat="1" applyFont="1" applyFill="1" applyBorder="1" applyAlignment="1">
      <alignment vertical="center" wrapText="1"/>
    </xf>
    <xf numFmtId="169" fontId="67" fillId="15" borderId="7" xfId="17361" applyNumberFormat="1" applyFont="1" applyFill="1" applyBorder="1" applyAlignment="1">
      <alignment horizontal="center"/>
    </xf>
    <xf numFmtId="169" fontId="67" fillId="15" borderId="7" xfId="17361" applyNumberFormat="1" applyFont="1" applyFill="1" applyBorder="1" applyAlignment="1">
      <alignment horizontal="center" wrapText="1"/>
    </xf>
    <xf numFmtId="169" fontId="67" fillId="5" borderId="20" xfId="17355" applyNumberFormat="1" applyFont="1" applyFill="1" applyBorder="1" applyAlignment="1">
      <alignment horizontal="center" wrapText="1"/>
    </xf>
    <xf numFmtId="169" fontId="68" fillId="9" borderId="8" xfId="17355" applyNumberFormat="1" applyFont="1" applyFill="1" applyBorder="1" applyAlignment="1"/>
    <xf numFmtId="169" fontId="68" fillId="9" borderId="11" xfId="17355" applyNumberFormat="1" applyFont="1" applyFill="1" applyBorder="1" applyAlignment="1"/>
    <xf numFmtId="169" fontId="67" fillId="5" borderId="20" xfId="17355" applyNumberFormat="1" applyFont="1" applyFill="1" applyBorder="1" applyAlignment="1">
      <alignment horizontal="center" vertical="center" wrapText="1"/>
    </xf>
    <xf numFmtId="168" fontId="68" fillId="6" borderId="7" xfId="17361" applyNumberFormat="1" applyFont="1" applyFill="1" applyBorder="1" applyAlignment="1">
      <alignment horizontal="center"/>
    </xf>
    <xf numFmtId="168" fontId="68" fillId="5" borderId="7" xfId="17361" applyNumberFormat="1" applyFont="1" applyFill="1" applyBorder="1"/>
    <xf numFmtId="168" fontId="68" fillId="5" borderId="14" xfId="0" applyNumberFormat="1" applyFont="1" applyFill="1" applyBorder="1"/>
    <xf numFmtId="168" fontId="68" fillId="5" borderId="7" xfId="17361" applyNumberFormat="1" applyFont="1" applyFill="1" applyBorder="1" applyAlignment="1">
      <alignment horizontal="center"/>
    </xf>
    <xf numFmtId="168" fontId="67" fillId="7" borderId="7" xfId="0" applyNumberFormat="1" applyFont="1" applyFill="1" applyBorder="1" applyAlignment="1">
      <alignment horizontal="center"/>
    </xf>
    <xf numFmtId="168" fontId="68" fillId="5" borderId="7" xfId="0" applyNumberFormat="1" applyFont="1" applyFill="1" applyBorder="1"/>
    <xf numFmtId="168" fontId="68" fillId="6" borderId="7" xfId="17361" applyNumberFormat="1" applyFont="1" applyFill="1" applyBorder="1"/>
    <xf numFmtId="168" fontId="68" fillId="5" borderId="14" xfId="0" applyNumberFormat="1" applyFont="1" applyFill="1" applyBorder="1" applyAlignment="1">
      <alignment horizontal="center"/>
    </xf>
    <xf numFmtId="168" fontId="67" fillId="7" borderId="7" xfId="17355" applyNumberFormat="1" applyFont="1" applyFill="1" applyBorder="1" applyAlignment="1">
      <alignment wrapText="1"/>
    </xf>
    <xf numFmtId="168" fontId="68" fillId="5" borderId="7" xfId="17360" applyNumberFormat="1" applyFont="1" applyFill="1" applyBorder="1"/>
    <xf numFmtId="168" fontId="68" fillId="6" borderId="7" xfId="17355" applyNumberFormat="1" applyFont="1" applyFill="1" applyBorder="1" applyAlignment="1" applyProtection="1">
      <alignment wrapText="1"/>
      <protection locked="0"/>
    </xf>
    <xf numFmtId="168" fontId="68" fillId="6" borderId="7" xfId="17355" applyNumberFormat="1" applyFont="1" applyFill="1" applyBorder="1" applyAlignment="1" applyProtection="1">
      <alignment horizontal="center"/>
      <protection locked="0"/>
    </xf>
    <xf numFmtId="168" fontId="68" fillId="5" borderId="7" xfId="52066" applyNumberFormat="1" applyFont="1" applyFill="1" applyBorder="1" applyAlignment="1">
      <alignment horizontal="center"/>
    </xf>
    <xf numFmtId="168" fontId="68" fillId="3" borderId="7" xfId="17355" applyNumberFormat="1" applyFont="1" applyFill="1" applyBorder="1" applyAlignment="1" applyProtection="1">
      <alignment horizontal="center"/>
      <protection locked="0"/>
    </xf>
    <xf numFmtId="168" fontId="67" fillId="3" borderId="7" xfId="17355" applyNumberFormat="1" applyFont="1" applyFill="1" applyBorder="1" applyAlignment="1">
      <alignment horizontal="center"/>
    </xf>
    <xf numFmtId="168" fontId="67" fillId="7" borderId="7" xfId="17355" applyNumberFormat="1" applyFont="1" applyFill="1" applyBorder="1" applyAlignment="1">
      <alignment horizontal="left" wrapText="1"/>
    </xf>
    <xf numFmtId="168" fontId="67" fillId="7" borderId="7" xfId="17355" applyNumberFormat="1" applyFont="1" applyFill="1" applyBorder="1" applyAlignment="1">
      <alignment horizontal="left"/>
    </xf>
    <xf numFmtId="168" fontId="67" fillId="7" borderId="12" xfId="17355" applyNumberFormat="1" applyFont="1" applyFill="1" applyBorder="1" applyAlignment="1">
      <alignment horizontal="left"/>
    </xf>
    <xf numFmtId="168" fontId="68" fillId="6" borderId="7" xfId="17355" applyNumberFormat="1" applyFont="1" applyFill="1" applyBorder="1" applyAlignment="1">
      <alignment horizontal="left" wrapText="1"/>
    </xf>
    <xf numFmtId="168" fontId="67" fillId="2" borderId="7" xfId="17355" applyNumberFormat="1" applyFont="1" applyFill="1" applyBorder="1" applyAlignment="1">
      <alignment horizontal="left" wrapText="1"/>
    </xf>
    <xf numFmtId="168" fontId="67" fillId="2" borderId="7" xfId="17355" applyNumberFormat="1" applyFont="1" applyFill="1" applyBorder="1" applyAlignment="1">
      <alignment horizontal="left"/>
    </xf>
    <xf numFmtId="168" fontId="67" fillId="2" borderId="7" xfId="17355" applyNumberFormat="1" applyFont="1" applyFill="1" applyBorder="1" applyAlignment="1">
      <alignment horizontal="center"/>
    </xf>
    <xf numFmtId="168" fontId="68" fillId="6" borderId="7" xfId="52060" applyNumberFormat="1" applyFont="1" applyFill="1" applyBorder="1" applyAlignment="1">
      <alignment horizontal="center" wrapText="1"/>
    </xf>
    <xf numFmtId="168" fontId="24" fillId="5" borderId="0" xfId="17355" applyNumberFormat="1" applyFont="1" applyFill="1" applyBorder="1" applyAlignment="1">
      <alignment vertical="center"/>
    </xf>
    <xf numFmtId="168" fontId="73" fillId="0" borderId="9" xfId="17360" applyNumberFormat="1" applyBorder="1"/>
    <xf numFmtId="168" fontId="23" fillId="0" borderId="7" xfId="17360" applyNumberFormat="1" applyFont="1" applyBorder="1"/>
    <xf numFmtId="168" fontId="73" fillId="0" borderId="7" xfId="17360" applyNumberFormat="1" applyBorder="1"/>
    <xf numFmtId="168" fontId="35" fillId="5" borderId="1" xfId="17355" applyNumberFormat="1" applyFont="1" applyFill="1" applyBorder="1" applyAlignment="1">
      <alignment vertical="center"/>
    </xf>
    <xf numFmtId="168" fontId="24" fillId="5" borderId="1" xfId="17355" applyNumberFormat="1" applyFont="1" applyFill="1" applyBorder="1" applyAlignment="1">
      <alignment vertical="center"/>
    </xf>
    <xf numFmtId="168" fontId="29" fillId="5" borderId="1" xfId="17355" applyNumberFormat="1" applyFont="1" applyFill="1" applyBorder="1" applyAlignment="1">
      <alignment vertical="center"/>
    </xf>
    <xf numFmtId="168" fontId="67" fillId="5" borderId="22" xfId="17355" applyNumberFormat="1" applyFont="1" applyFill="1" applyBorder="1" applyAlignment="1">
      <alignment horizontal="center" vertical="center" wrapText="1"/>
    </xf>
    <xf numFmtId="168" fontId="67" fillId="5" borderId="7" xfId="0" applyNumberFormat="1" applyFont="1" applyFill="1" applyBorder="1" applyAlignment="1">
      <alignment horizontal="center" vertical="center" wrapText="1"/>
    </xf>
    <xf numFmtId="168" fontId="67" fillId="5" borderId="7" xfId="17360" applyNumberFormat="1" applyFont="1" applyFill="1" applyBorder="1" applyAlignment="1">
      <alignment horizontal="center" vertical="center" wrapText="1"/>
    </xf>
    <xf numFmtId="168" fontId="67" fillId="5" borderId="7" xfId="17355" applyNumberFormat="1" applyFont="1" applyFill="1" applyBorder="1" applyAlignment="1">
      <alignment horizontal="center" vertical="center" wrapText="1"/>
    </xf>
    <xf numFmtId="168" fontId="78" fillId="5" borderId="7" xfId="32" applyNumberFormat="1" applyFont="1" applyFill="1" applyBorder="1" applyAlignment="1">
      <alignment wrapText="1"/>
    </xf>
    <xf numFmtId="168" fontId="77" fillId="0" borderId="7" xfId="17355" applyNumberFormat="1" applyFont="1" applyFill="1" applyBorder="1" applyAlignment="1" applyProtection="1">
      <alignment wrapText="1"/>
      <protection locked="0"/>
    </xf>
    <xf numFmtId="168" fontId="76" fillId="5" borderId="7" xfId="17355" applyNumberFormat="1" applyFont="1" applyFill="1" applyBorder="1" applyAlignment="1">
      <alignment horizontal="left"/>
    </xf>
    <xf numFmtId="168" fontId="68" fillId="0" borderId="7" xfId="17355" applyNumberFormat="1" applyFont="1" applyFill="1" applyBorder="1" applyAlignment="1"/>
    <xf numFmtId="168" fontId="68" fillId="5" borderId="7" xfId="17355" applyNumberFormat="1" applyFont="1" applyFill="1" applyBorder="1" applyAlignment="1"/>
    <xf numFmtId="168" fontId="67" fillId="5" borderId="7" xfId="17355" applyNumberFormat="1" applyFont="1" applyFill="1" applyBorder="1" applyAlignment="1">
      <alignment horizontal="left"/>
    </xf>
    <xf numFmtId="168" fontId="0" fillId="0" borderId="7" xfId="0" applyNumberFormat="1" applyBorder="1"/>
    <xf numFmtId="168" fontId="82" fillId="7" borderId="7" xfId="17355" applyNumberFormat="1" applyFont="1" applyFill="1" applyBorder="1" applyAlignment="1">
      <alignment wrapText="1"/>
    </xf>
    <xf numFmtId="168" fontId="69" fillId="7" borderId="7" xfId="17355" applyNumberFormat="1" applyFont="1" applyFill="1" applyBorder="1" applyAlignment="1">
      <alignment wrapText="1"/>
    </xf>
    <xf numFmtId="168" fontId="68" fillId="0" borderId="7" xfId="17355" applyNumberFormat="1" applyFont="1" applyFill="1" applyBorder="1"/>
    <xf numFmtId="168" fontId="62" fillId="0" borderId="7" xfId="32" applyNumberFormat="1" applyFont="1" applyBorder="1"/>
    <xf numFmtId="168" fontId="91" fillId="0" borderId="7" xfId="32" applyNumberFormat="1" applyFont="1" applyBorder="1"/>
    <xf numFmtId="168" fontId="0" fillId="0" borderId="7" xfId="0" applyNumberFormat="1" applyBorder="1" applyAlignment="1">
      <alignment vertical="center" wrapText="1"/>
    </xf>
    <xf numFmtId="168" fontId="82" fillId="0" borderId="7" xfId="0" applyNumberFormat="1" applyFont="1" applyBorder="1"/>
    <xf numFmtId="168" fontId="68" fillId="0" borderId="7" xfId="17355" applyNumberFormat="1" applyFont="1" applyFill="1" applyBorder="1" applyAlignment="1">
      <alignment wrapText="1"/>
    </xf>
    <xf numFmtId="168" fontId="73" fillId="0" borderId="20" xfId="17360" applyNumberFormat="1" applyBorder="1"/>
    <xf numFmtId="168" fontId="23" fillId="0" borderId="20" xfId="17360" applyNumberFormat="1" applyFont="1" applyBorder="1"/>
    <xf numFmtId="168" fontId="0" fillId="0" borderId="20" xfId="0" applyNumberFormat="1" applyBorder="1"/>
    <xf numFmtId="168" fontId="23" fillId="0" borderId="0" xfId="17360" applyNumberFormat="1" applyFont="1" applyBorder="1"/>
    <xf numFmtId="168" fontId="73" fillId="0" borderId="0" xfId="17360" applyNumberFormat="1" applyBorder="1"/>
    <xf numFmtId="168" fontId="0" fillId="0" borderId="0" xfId="0" applyNumberFormat="1" applyBorder="1"/>
    <xf numFmtId="169" fontId="82" fillId="6" borderId="7" xfId="52055" applyNumberFormat="1" applyFont="1" applyFill="1" applyBorder="1" applyAlignment="1">
      <alignment horizontal="center"/>
    </xf>
    <xf numFmtId="169" fontId="67" fillId="6" borderId="7" xfId="17355" applyNumberFormat="1" applyFont="1" applyFill="1" applyBorder="1" applyAlignment="1">
      <alignment horizontal="center"/>
    </xf>
    <xf numFmtId="169" fontId="69" fillId="5" borderId="0" xfId="32" applyNumberFormat="1" applyFont="1" applyFill="1" applyAlignment="1">
      <alignment horizontal="left"/>
    </xf>
    <xf numFmtId="169" fontId="82" fillId="6" borderId="59" xfId="52055" applyNumberFormat="1" applyFont="1" applyFill="1" applyBorder="1"/>
    <xf numFmtId="169" fontId="22" fillId="0" borderId="0" xfId="52055" applyNumberFormat="1"/>
    <xf numFmtId="169" fontId="22" fillId="6" borderId="7" xfId="52055" applyNumberFormat="1" applyFill="1" applyBorder="1" applyAlignment="1">
      <alignment horizontal="center"/>
    </xf>
    <xf numFmtId="169" fontId="24" fillId="5" borderId="7" xfId="52061" applyNumberFormat="1" applyFont="1" applyFill="1" applyBorder="1" applyAlignment="1">
      <alignment horizontal="center"/>
    </xf>
    <xf numFmtId="169" fontId="67" fillId="0" borderId="7" xfId="52060" applyNumberFormat="1" applyFont="1" applyFill="1" applyBorder="1" applyAlignment="1">
      <alignment horizontal="center"/>
    </xf>
    <xf numFmtId="168" fontId="67" fillId="6" borderId="7" xfId="17355" applyNumberFormat="1" applyFont="1" applyFill="1" applyBorder="1" applyAlignment="1">
      <alignment horizontal="center"/>
    </xf>
    <xf numFmtId="168" fontId="24" fillId="5" borderId="1" xfId="17355" applyNumberFormat="1" applyFont="1" applyFill="1" applyBorder="1"/>
    <xf numFmtId="168" fontId="29" fillId="5" borderId="1" xfId="17355" applyNumberFormat="1" applyFont="1" applyFill="1" applyBorder="1" applyAlignment="1">
      <alignment horizontal="right"/>
    </xf>
    <xf numFmtId="168" fontId="67" fillId="5" borderId="22" xfId="17355" applyNumberFormat="1" applyFont="1" applyFill="1" applyBorder="1" applyAlignment="1">
      <alignment wrapText="1"/>
    </xf>
    <xf numFmtId="168" fontId="67" fillId="5" borderId="22" xfId="17355" applyNumberFormat="1" applyFont="1" applyFill="1" applyBorder="1" applyAlignment="1">
      <alignment vertical="center" wrapText="1"/>
    </xf>
    <xf numFmtId="168" fontId="68" fillId="6" borderId="7" xfId="17355" applyNumberFormat="1" applyFont="1" applyFill="1" applyBorder="1"/>
    <xf numFmtId="168" fontId="67" fillId="7" borderId="8" xfId="17355" applyNumberFormat="1" applyFont="1" applyFill="1" applyBorder="1"/>
    <xf numFmtId="168" fontId="67" fillId="5" borderId="20" xfId="17355" applyNumberFormat="1" applyFont="1" applyFill="1" applyBorder="1" applyAlignment="1">
      <alignment horizontal="center" vertical="center" wrapText="1"/>
    </xf>
    <xf numFmtId="168" fontId="67" fillId="5" borderId="14" xfId="17355" applyNumberFormat="1" applyFont="1" applyFill="1" applyBorder="1" applyAlignment="1">
      <alignment horizontal="center" vertical="center" wrapText="1"/>
    </xf>
    <xf numFmtId="168" fontId="22" fillId="0" borderId="0" xfId="32" applyNumberFormat="1"/>
    <xf numFmtId="168" fontId="23" fillId="0" borderId="0" xfId="32" applyNumberFormat="1" applyFont="1"/>
    <xf numFmtId="168" fontId="24" fillId="5" borderId="0" xfId="32" applyNumberFormat="1" applyFont="1" applyFill="1" applyAlignment="1">
      <alignment vertical="center"/>
    </xf>
    <xf numFmtId="168" fontId="29" fillId="0" borderId="0" xfId="32" applyNumberFormat="1" applyFont="1" applyAlignment="1">
      <alignment vertical="center"/>
    </xf>
    <xf numFmtId="168" fontId="33" fillId="0" borderId="0" xfId="32" applyNumberFormat="1" applyFont="1" applyAlignment="1">
      <alignment vertical="center"/>
    </xf>
    <xf numFmtId="168" fontId="29" fillId="0" borderId="0" xfId="2" applyNumberFormat="1" applyFont="1"/>
    <xf numFmtId="168" fontId="24" fillId="5" borderId="1" xfId="32" applyNumberFormat="1" applyFont="1" applyFill="1" applyBorder="1"/>
    <xf numFmtId="168" fontId="29" fillId="5" borderId="1" xfId="32" applyNumberFormat="1" applyFont="1" applyFill="1" applyBorder="1" applyAlignment="1">
      <alignment horizontal="right"/>
    </xf>
    <xf numFmtId="168" fontId="29" fillId="0" borderId="0" xfId="32" applyNumberFormat="1" applyFont="1" applyAlignment="1">
      <alignment horizontal="center"/>
    </xf>
    <xf numFmtId="168" fontId="33" fillId="0" borderId="0" xfId="32" applyNumberFormat="1" applyFont="1" applyAlignment="1">
      <alignment horizontal="center"/>
    </xf>
    <xf numFmtId="168" fontId="29" fillId="0" borderId="0" xfId="32" applyNumberFormat="1" applyFont="1"/>
    <xf numFmtId="168" fontId="22" fillId="3" borderId="0" xfId="32" applyNumberFormat="1" applyFill="1"/>
    <xf numFmtId="168" fontId="67" fillId="5" borderId="20" xfId="17360" applyNumberFormat="1" applyFont="1" applyFill="1" applyBorder="1" applyAlignment="1">
      <alignment horizontal="center" vertical="center" wrapText="1"/>
    </xf>
    <xf numFmtId="168" fontId="67" fillId="6" borderId="7" xfId="17360" applyNumberFormat="1" applyFont="1" applyFill="1" applyBorder="1"/>
    <xf numFmtId="168" fontId="68" fillId="6" borderId="7" xfId="17360" applyNumberFormat="1" applyFont="1" applyFill="1" applyBorder="1"/>
    <xf numFmtId="168" fontId="67" fillId="7" borderId="7" xfId="17361" applyNumberFormat="1" applyFont="1" applyFill="1" applyBorder="1" applyAlignment="1">
      <alignment horizontal="center"/>
    </xf>
    <xf numFmtId="168" fontId="67" fillId="7" borderId="8" xfId="17360" applyNumberFormat="1" applyFont="1" applyFill="1" applyBorder="1"/>
    <xf numFmtId="168" fontId="67" fillId="7" borderId="7" xfId="17360" applyNumberFormat="1" applyFont="1" applyFill="1" applyBorder="1" applyAlignment="1">
      <alignment horizontal="left"/>
    </xf>
    <xf numFmtId="168" fontId="68" fillId="6" borderId="7" xfId="52055" applyNumberFormat="1" applyFont="1" applyFill="1" applyBorder="1" applyAlignment="1">
      <alignment horizontal="center"/>
    </xf>
    <xf numFmtId="168" fontId="26" fillId="5" borderId="0" xfId="32" applyNumberFormat="1" applyFont="1" applyFill="1"/>
    <xf numFmtId="168" fontId="22" fillId="5" borderId="0" xfId="32" applyNumberFormat="1" applyFill="1"/>
    <xf numFmtId="168" fontId="61" fillId="0" borderId="0" xfId="32" applyNumberFormat="1" applyFont="1"/>
    <xf numFmtId="168" fontId="68" fillId="6" borderId="7" xfId="17360" applyNumberFormat="1" applyFont="1" applyFill="1" applyBorder="1" applyAlignment="1">
      <alignment horizontal="left" indent="1"/>
    </xf>
    <xf numFmtId="168" fontId="68" fillId="6" borderId="7" xfId="17360" applyNumberFormat="1" applyFont="1" applyFill="1" applyBorder="1" applyAlignment="1">
      <alignment horizontal="left"/>
    </xf>
    <xf numFmtId="168" fontId="67" fillId="7" borderId="7" xfId="17360" applyNumberFormat="1" applyFont="1" applyFill="1" applyBorder="1" applyAlignment="1">
      <alignment horizontal="center"/>
    </xf>
    <xf numFmtId="168" fontId="67" fillId="5" borderId="20" xfId="17360" applyNumberFormat="1" applyFont="1" applyFill="1" applyBorder="1" applyAlignment="1">
      <alignment horizontal="center" wrapText="1"/>
    </xf>
    <xf numFmtId="168" fontId="67" fillId="5" borderId="14" xfId="17360" applyNumberFormat="1" applyFont="1" applyFill="1" applyBorder="1" applyAlignment="1">
      <alignment horizontal="left" wrapText="1"/>
    </xf>
    <xf numFmtId="168" fontId="23" fillId="0" borderId="0" xfId="0" applyNumberFormat="1" applyFont="1" applyBorder="1"/>
    <xf numFmtId="168" fontId="0" fillId="5" borderId="7" xfId="0" applyNumberFormat="1" applyFill="1" applyBorder="1"/>
    <xf numFmtId="168" fontId="85" fillId="5" borderId="7" xfId="0" applyNumberFormat="1" applyFont="1" applyFill="1" applyBorder="1"/>
    <xf numFmtId="168" fontId="86" fillId="5" borderId="7" xfId="0" applyNumberFormat="1" applyFont="1" applyFill="1" applyBorder="1"/>
    <xf numFmtId="168" fontId="86" fillId="5" borderId="8" xfId="17361" applyNumberFormat="1" applyFont="1" applyFill="1" applyBorder="1"/>
    <xf numFmtId="168" fontId="40" fillId="5" borderId="7" xfId="0" applyNumberFormat="1" applyFont="1" applyFill="1" applyBorder="1"/>
    <xf numFmtId="168" fontId="87" fillId="5" borderId="7" xfId="0" applyNumberFormat="1" applyFont="1" applyFill="1" applyBorder="1"/>
    <xf numFmtId="168" fontId="86" fillId="5" borderId="7" xfId="17361" applyNumberFormat="1" applyFont="1" applyFill="1" applyBorder="1"/>
    <xf numFmtId="168" fontId="67" fillId="5" borderId="7" xfId="17361" applyNumberFormat="1" applyFont="1" applyFill="1" applyBorder="1" applyAlignment="1">
      <alignment horizontal="center" vertical="center" wrapText="1"/>
    </xf>
    <xf numFmtId="168" fontId="84" fillId="5" borderId="7" xfId="17361" applyNumberFormat="1" applyFont="1" applyFill="1" applyBorder="1" applyAlignment="1">
      <alignment horizontal="center" vertical="center" wrapText="1"/>
    </xf>
    <xf numFmtId="168" fontId="84" fillId="5" borderId="7" xfId="32" applyNumberFormat="1" applyFont="1" applyFill="1" applyBorder="1" applyAlignment="1">
      <alignment horizontal="center" vertical="center" wrapText="1"/>
    </xf>
    <xf numFmtId="168" fontId="84" fillId="5" borderId="7" xfId="32" applyNumberFormat="1" applyFont="1" applyFill="1" applyBorder="1" applyAlignment="1">
      <alignment horizontal="center" vertical="center"/>
    </xf>
    <xf numFmtId="168" fontId="84" fillId="5" borderId="8" xfId="32" applyNumberFormat="1" applyFont="1" applyFill="1" applyBorder="1" applyAlignment="1">
      <alignment horizontal="center" vertical="center" wrapText="1"/>
    </xf>
    <xf numFmtId="168" fontId="67" fillId="5" borderId="7" xfId="17361" applyNumberFormat="1" applyFont="1" applyFill="1" applyBorder="1" applyAlignment="1">
      <alignment horizontal="left" vertical="center" wrapText="1"/>
    </xf>
    <xf numFmtId="168" fontId="65" fillId="3" borderId="7" xfId="32" applyNumberFormat="1" applyFont="1" applyFill="1" applyBorder="1" applyAlignment="1">
      <alignment vertical="center"/>
    </xf>
    <xf numFmtId="168" fontId="66" fillId="5" borderId="8" xfId="32" applyNumberFormat="1" applyFont="1" applyFill="1" applyBorder="1" applyAlignment="1">
      <alignment horizontal="center" vertical="center" wrapText="1"/>
    </xf>
    <xf numFmtId="168" fontId="67" fillId="7" borderId="7" xfId="17361" applyNumberFormat="1" applyFont="1" applyFill="1" applyBorder="1" applyAlignment="1">
      <alignment horizontal="left"/>
    </xf>
    <xf numFmtId="168" fontId="68" fillId="6" borderId="7" xfId="52066" applyNumberFormat="1" applyFont="1" applyFill="1" applyBorder="1" applyAlignment="1">
      <alignment horizontal="center"/>
    </xf>
    <xf numFmtId="168" fontId="67" fillId="0" borderId="7" xfId="52066" applyNumberFormat="1" applyFont="1" applyFill="1" applyBorder="1" applyAlignment="1">
      <alignment horizontal="center"/>
    </xf>
    <xf numFmtId="168" fontId="67" fillId="5" borderId="7" xfId="17361" applyNumberFormat="1" applyFont="1" applyFill="1" applyBorder="1" applyAlignment="1">
      <alignment horizontal="center"/>
    </xf>
    <xf numFmtId="168" fontId="68" fillId="5" borderId="7" xfId="52066" applyNumberFormat="1" applyFont="1" applyFill="1" applyBorder="1"/>
    <xf numFmtId="168" fontId="66" fillId="5" borderId="7" xfId="32" applyNumberFormat="1" applyFont="1" applyFill="1" applyBorder="1" applyAlignment="1">
      <alignment horizontal="center" vertical="center" wrapText="1"/>
    </xf>
    <xf numFmtId="168" fontId="67" fillId="7" borderId="8" xfId="17361" applyNumberFormat="1" applyFont="1" applyFill="1" applyBorder="1" applyAlignment="1">
      <alignment horizontal="center"/>
    </xf>
    <xf numFmtId="168" fontId="67" fillId="7" borderId="8" xfId="17355" applyNumberFormat="1" applyFont="1" applyFill="1" applyBorder="1" applyAlignment="1">
      <alignment horizontal="center"/>
    </xf>
    <xf numFmtId="168" fontId="0" fillId="4" borderId="0" xfId="0" applyNumberFormat="1" applyFill="1" applyBorder="1"/>
    <xf numFmtId="168" fontId="23" fillId="4" borderId="0" xfId="0" applyNumberFormat="1" applyFont="1" applyFill="1" applyBorder="1"/>
    <xf numFmtId="168" fontId="44" fillId="3" borderId="7" xfId="32" applyNumberFormat="1" applyFont="1" applyFill="1" applyBorder="1" applyAlignment="1">
      <alignment vertical="center" wrapText="1"/>
    </xf>
    <xf numFmtId="168" fontId="65" fillId="3" borderId="7" xfId="32" applyNumberFormat="1" applyFont="1" applyFill="1" applyBorder="1" applyAlignment="1">
      <alignment vertical="center" wrapText="1"/>
    </xf>
    <xf numFmtId="168" fontId="65" fillId="3" borderId="7" xfId="32" applyNumberFormat="1" applyFont="1" applyFill="1" applyBorder="1" applyAlignment="1">
      <alignment horizontal="center" vertical="center"/>
    </xf>
    <xf numFmtId="168" fontId="44" fillId="3" borderId="7" xfId="32" applyNumberFormat="1" applyFont="1" applyFill="1" applyBorder="1" applyAlignment="1">
      <alignment horizontal="center" vertical="center" wrapText="1"/>
    </xf>
    <xf numFmtId="168" fontId="65" fillId="3" borderId="7" xfId="32" applyNumberFormat="1" applyFont="1" applyFill="1" applyBorder="1" applyAlignment="1">
      <alignment horizontal="center" vertical="center" wrapText="1"/>
    </xf>
    <xf numFmtId="168" fontId="80" fillId="0" borderId="7" xfId="32" applyNumberFormat="1" applyFont="1" applyBorder="1" applyAlignment="1">
      <alignment vertical="center"/>
    </xf>
    <xf numFmtId="168" fontId="67" fillId="5" borderId="7" xfId="52066" applyNumberFormat="1" applyFont="1" applyFill="1" applyBorder="1" applyAlignment="1">
      <alignment horizontal="center" vertical="center" wrapText="1"/>
    </xf>
    <xf numFmtId="168" fontId="44" fillId="3" borderId="7" xfId="52068" applyNumberFormat="1" applyFont="1" applyFill="1" applyBorder="1" applyAlignment="1">
      <alignment horizontal="center" vertical="center" wrapText="1"/>
    </xf>
    <xf numFmtId="168" fontId="67" fillId="7" borderId="7" xfId="17361" applyNumberFormat="1" applyFont="1" applyFill="1" applyBorder="1"/>
    <xf numFmtId="168" fontId="45" fillId="6" borderId="7" xfId="52068" applyNumberFormat="1" applyFont="1" applyFill="1" applyBorder="1" applyAlignment="1">
      <alignment horizontal="center"/>
    </xf>
    <xf numFmtId="168" fontId="66" fillId="3" borderId="7" xfId="52068" applyNumberFormat="1" applyFont="1" applyFill="1" applyBorder="1" applyAlignment="1">
      <alignment horizontal="center" vertical="center" wrapText="1"/>
    </xf>
    <xf numFmtId="168" fontId="66" fillId="3" borderId="7" xfId="32" applyNumberFormat="1" applyFont="1" applyFill="1" applyBorder="1" applyAlignment="1">
      <alignment vertical="center" wrapText="1"/>
    </xf>
    <xf numFmtId="168" fontId="67" fillId="5" borderId="7" xfId="17361" applyNumberFormat="1" applyFont="1" applyFill="1" applyBorder="1" applyAlignment="1">
      <alignment horizontal="left"/>
    </xf>
    <xf numFmtId="168" fontId="67" fillId="7" borderId="7" xfId="52066" applyNumberFormat="1" applyFont="1" applyFill="1" applyBorder="1" applyAlignment="1">
      <alignment horizontal="center"/>
    </xf>
    <xf numFmtId="168" fontId="81" fillId="6" borderId="7" xfId="52068" applyNumberFormat="1" applyFont="1" applyFill="1" applyBorder="1" applyAlignment="1">
      <alignment horizontal="center"/>
    </xf>
    <xf numFmtId="168" fontId="0" fillId="6" borderId="7" xfId="0" applyNumberFormat="1" applyFill="1" applyBorder="1" applyAlignment="1">
      <alignment horizontal="center"/>
    </xf>
    <xf numFmtId="168" fontId="68" fillId="5" borderId="7" xfId="52066" applyNumberFormat="1" applyFont="1" applyFill="1" applyBorder="1" applyAlignment="1"/>
    <xf numFmtId="168" fontId="67" fillId="5" borderId="7" xfId="52066" applyNumberFormat="1" applyFont="1" applyFill="1" applyBorder="1" applyAlignment="1">
      <alignment vertical="center" wrapText="1"/>
    </xf>
    <xf numFmtId="168" fontId="44" fillId="3" borderId="7" xfId="32" applyNumberFormat="1" applyFont="1" applyFill="1" applyBorder="1" applyAlignment="1">
      <alignment vertical="center"/>
    </xf>
    <xf numFmtId="168" fontId="75" fillId="5" borderId="7" xfId="17361" applyNumberFormat="1" applyFont="1" applyFill="1" applyBorder="1"/>
    <xf numFmtId="168" fontId="74" fillId="5" borderId="7" xfId="17361" applyNumberFormat="1" applyFont="1" applyFill="1" applyBorder="1" applyAlignment="1">
      <alignment horizontal="center" vertical="center"/>
    </xf>
    <xf numFmtId="168" fontId="74" fillId="5" borderId="7" xfId="32" applyNumberFormat="1" applyFont="1" applyFill="1" applyBorder="1" applyAlignment="1">
      <alignment horizontal="center" vertical="center" wrapText="1"/>
    </xf>
    <xf numFmtId="168" fontId="74" fillId="5" borderId="7" xfId="32" applyNumberFormat="1" applyFont="1" applyFill="1" applyBorder="1" applyAlignment="1">
      <alignment horizontal="center" vertical="center"/>
    </xf>
    <xf numFmtId="168" fontId="68" fillId="6" borderId="7" xfId="52066" applyNumberFormat="1" applyFont="1" applyFill="1" applyBorder="1" applyAlignment="1">
      <alignment horizontal="center" wrapText="1"/>
    </xf>
    <xf numFmtId="168" fontId="68" fillId="7" borderId="7" xfId="52066" applyNumberFormat="1" applyFont="1" applyFill="1" applyBorder="1" applyAlignment="1">
      <alignment horizontal="center"/>
    </xf>
    <xf numFmtId="168" fontId="24" fillId="6" borderId="7" xfId="52061" applyNumberFormat="1" applyFont="1" applyFill="1" applyBorder="1" applyAlignment="1">
      <alignment horizontal="center"/>
    </xf>
    <xf numFmtId="168" fontId="82" fillId="6" borderId="7" xfId="52055" applyNumberFormat="1" applyFont="1" applyFill="1" applyBorder="1" applyAlignment="1">
      <alignment horizontal="center"/>
    </xf>
    <xf numFmtId="168" fontId="73" fillId="0" borderId="7" xfId="17360" applyNumberFormat="1" applyFill="1" applyBorder="1"/>
    <xf numFmtId="168" fontId="24" fillId="5" borderId="7" xfId="32" applyNumberFormat="1" applyFont="1" applyFill="1" applyBorder="1" applyAlignment="1">
      <alignment horizontal="left"/>
    </xf>
    <xf numFmtId="168" fontId="84" fillId="5" borderId="7" xfId="32" applyNumberFormat="1" applyFont="1" applyFill="1" applyBorder="1" applyAlignment="1">
      <alignment horizontal="left"/>
    </xf>
    <xf numFmtId="168" fontId="73" fillId="0" borderId="0" xfId="17360" applyNumberFormat="1"/>
    <xf numFmtId="168" fontId="23" fillId="6" borderId="7" xfId="0" applyNumberFormat="1" applyFont="1" applyFill="1" applyBorder="1" applyAlignment="1">
      <alignment horizontal="center"/>
    </xf>
    <xf numFmtId="168" fontId="69" fillId="5" borderId="0" xfId="17355" applyNumberFormat="1" applyFont="1" applyFill="1"/>
    <xf numFmtId="168" fontId="0" fillId="0" borderId="0" xfId="0" applyNumberFormat="1" applyFont="1" applyFill="1"/>
    <xf numFmtId="168" fontId="35" fillId="5" borderId="0" xfId="32" applyNumberFormat="1" applyFont="1" applyFill="1" applyAlignment="1">
      <alignment vertical="center"/>
    </xf>
    <xf numFmtId="168" fontId="67" fillId="5" borderId="41" xfId="17360" applyNumberFormat="1" applyFont="1" applyFill="1" applyBorder="1" applyAlignment="1">
      <alignment horizontal="center" vertical="center" wrapText="1"/>
    </xf>
    <xf numFmtId="168" fontId="67" fillId="5" borderId="14" xfId="17360" applyNumberFormat="1" applyFont="1" applyFill="1" applyBorder="1" applyAlignment="1">
      <alignment horizontal="center" vertical="center" wrapText="1"/>
    </xf>
    <xf numFmtId="168" fontId="67" fillId="9" borderId="12" xfId="17360" applyNumberFormat="1" applyFont="1" applyFill="1" applyBorder="1" applyAlignment="1">
      <alignment vertical="center" wrapText="1"/>
    </xf>
    <xf numFmtId="168" fontId="67" fillId="6" borderId="22" xfId="17360" applyNumberFormat="1" applyFont="1" applyFill="1" applyBorder="1" applyAlignment="1">
      <alignment horizontal="left"/>
    </xf>
    <xf numFmtId="168" fontId="68" fillId="6" borderId="22" xfId="17360" applyNumberFormat="1" applyFont="1" applyFill="1" applyBorder="1"/>
    <xf numFmtId="168" fontId="67" fillId="6" borderId="7" xfId="17360" applyNumberFormat="1" applyFont="1" applyFill="1" applyBorder="1" applyAlignment="1">
      <alignment horizontal="left"/>
    </xf>
    <xf numFmtId="168" fontId="67" fillId="7" borderId="7" xfId="17360" applyNumberFormat="1" applyFont="1" applyFill="1" applyBorder="1"/>
    <xf numFmtId="168" fontId="68" fillId="12" borderId="22" xfId="17355" applyNumberFormat="1" applyFont="1" applyFill="1" applyBorder="1"/>
    <xf numFmtId="168" fontId="68" fillId="6" borderId="22" xfId="17355" applyNumberFormat="1" applyFont="1" applyFill="1" applyBorder="1"/>
    <xf numFmtId="168" fontId="24" fillId="5" borderId="0" xfId="17355" applyNumberFormat="1" applyFont="1" applyFill="1"/>
    <xf numFmtId="168" fontId="29" fillId="5" borderId="0" xfId="17355" applyNumberFormat="1" applyFont="1" applyFill="1"/>
    <xf numFmtId="168" fontId="24" fillId="0" borderId="0" xfId="32" applyNumberFormat="1" applyFont="1" applyAlignment="1">
      <alignment horizontal="left"/>
    </xf>
    <xf numFmtId="168" fontId="24" fillId="0" borderId="0" xfId="32" applyNumberFormat="1" applyFont="1"/>
    <xf numFmtId="168" fontId="68" fillId="6" borderId="7" xfId="52060" applyNumberFormat="1" applyFont="1" applyFill="1" applyBorder="1" applyAlignment="1">
      <alignment horizontal="center"/>
    </xf>
    <xf numFmtId="168" fontId="67" fillId="7" borderId="7" xfId="17360" applyNumberFormat="1" applyFont="1" applyFill="1" applyBorder="1" applyAlignment="1">
      <alignment horizontal="left" vertical="top"/>
    </xf>
    <xf numFmtId="168" fontId="24" fillId="0" borderId="0" xfId="17363" applyNumberFormat="1" applyFont="1" applyAlignment="1">
      <alignment horizontal="left"/>
    </xf>
    <xf numFmtId="168" fontId="29" fillId="0" borderId="0" xfId="17363" applyNumberFormat="1" applyFont="1"/>
    <xf numFmtId="168" fontId="29" fillId="0" borderId="0" xfId="17363" applyNumberFormat="1" applyFont="1" applyAlignment="1">
      <alignment horizontal="left"/>
    </xf>
    <xf numFmtId="168" fontId="26" fillId="0" borderId="0" xfId="17363" applyNumberFormat="1" applyFont="1"/>
    <xf numFmtId="168" fontId="82" fillId="5" borderId="7" xfId="52060" applyNumberFormat="1" applyFont="1" applyFill="1" applyBorder="1" applyAlignment="1">
      <alignment horizontal="center"/>
    </xf>
    <xf numFmtId="168" fontId="82" fillId="6" borderId="7" xfId="52060" applyNumberFormat="1" applyFont="1" applyFill="1" applyBorder="1" applyAlignment="1">
      <alignment horizontal="center"/>
    </xf>
    <xf numFmtId="168" fontId="24" fillId="0" borderId="0" xfId="17363" applyNumberFormat="1" applyFont="1"/>
    <xf numFmtId="168" fontId="29" fillId="0" borderId="0" xfId="17364" applyNumberFormat="1" applyFont="1"/>
    <xf numFmtId="168" fontId="29" fillId="0" borderId="0" xfId="32" applyNumberFormat="1" applyFont="1" applyAlignment="1">
      <alignment horizontal="left"/>
    </xf>
    <xf numFmtId="168" fontId="24" fillId="5" borderId="1" xfId="32" applyNumberFormat="1" applyFont="1" applyFill="1" applyBorder="1" applyAlignment="1">
      <alignment vertical="center"/>
    </xf>
    <xf numFmtId="168" fontId="67" fillId="5" borderId="26" xfId="17360" applyNumberFormat="1" applyFont="1" applyFill="1" applyBorder="1" applyAlignment="1">
      <alignment horizontal="left" vertical="center" wrapText="1"/>
    </xf>
    <xf numFmtId="168" fontId="67" fillId="5" borderId="0" xfId="17360" applyNumberFormat="1" applyFont="1" applyFill="1" applyBorder="1" applyAlignment="1">
      <alignment horizontal="left" vertical="center" wrapText="1"/>
    </xf>
    <xf numFmtId="168" fontId="67" fillId="7" borderId="7" xfId="17355" applyNumberFormat="1" applyFont="1" applyFill="1" applyBorder="1" applyAlignment="1">
      <alignment horizontal="center" vertical="center"/>
    </xf>
    <xf numFmtId="168" fontId="22" fillId="6" borderId="7" xfId="32" applyNumberFormat="1" applyFill="1" applyBorder="1"/>
    <xf numFmtId="168" fontId="67" fillId="5" borderId="14" xfId="17360" applyNumberFormat="1" applyFont="1" applyFill="1" applyBorder="1" applyAlignment="1">
      <alignment horizontal="left" vertical="center" wrapText="1"/>
    </xf>
    <xf numFmtId="168" fontId="67" fillId="5" borderId="12" xfId="17360" applyNumberFormat="1" applyFont="1" applyFill="1" applyBorder="1" applyAlignment="1">
      <alignment horizontal="left" vertical="center" wrapText="1"/>
    </xf>
    <xf numFmtId="168" fontId="22" fillId="6" borderId="7" xfId="17355" applyNumberFormat="1" applyFont="1" applyFill="1" applyBorder="1"/>
    <xf numFmtId="168" fontId="67" fillId="5" borderId="8" xfId="17360" applyNumberFormat="1" applyFont="1" applyFill="1" applyBorder="1" applyAlignment="1">
      <alignment horizontal="left" vertical="center"/>
    </xf>
    <xf numFmtId="168" fontId="67" fillId="5" borderId="11" xfId="17360" applyNumberFormat="1" applyFont="1" applyFill="1" applyBorder="1" applyAlignment="1">
      <alignment horizontal="left" vertical="center" wrapText="1"/>
    </xf>
    <xf numFmtId="168" fontId="67" fillId="5" borderId="11" xfId="17360" applyNumberFormat="1" applyFont="1" applyFill="1" applyBorder="1" applyAlignment="1">
      <alignment horizontal="center" vertical="center" wrapText="1"/>
    </xf>
    <xf numFmtId="168" fontId="67" fillId="5" borderId="0" xfId="17360" applyNumberFormat="1" applyFont="1" applyFill="1" applyBorder="1" applyAlignment="1">
      <alignment vertical="center" wrapText="1"/>
    </xf>
    <xf numFmtId="168" fontId="67" fillId="6" borderId="7" xfId="17355" applyNumberFormat="1" applyFont="1" applyFill="1" applyBorder="1" applyAlignment="1">
      <alignment vertical="center" wrapText="1"/>
    </xf>
    <xf numFmtId="168" fontId="67" fillId="5" borderId="25" xfId="17355" applyNumberFormat="1" applyFont="1" applyFill="1" applyBorder="1" applyAlignment="1">
      <alignment horizontal="center" vertical="center" wrapText="1"/>
    </xf>
    <xf numFmtId="168" fontId="67" fillId="5" borderId="14" xfId="17355" applyNumberFormat="1" applyFont="1" applyFill="1" applyBorder="1" applyAlignment="1">
      <alignment vertical="center" wrapText="1"/>
    </xf>
    <xf numFmtId="168" fontId="24" fillId="5" borderId="0" xfId="17355" applyNumberFormat="1" applyFont="1" applyFill="1" applyAlignment="1">
      <alignment vertical="center"/>
    </xf>
    <xf numFmtId="168" fontId="14" fillId="5" borderId="0" xfId="17355" applyNumberFormat="1" applyFont="1" applyFill="1" applyAlignment="1">
      <alignment vertical="center"/>
    </xf>
    <xf numFmtId="168" fontId="64" fillId="5" borderId="1" xfId="17355" applyNumberFormat="1" applyFont="1" applyFill="1" applyBorder="1" applyAlignment="1">
      <alignment horizontal="left"/>
    </xf>
    <xf numFmtId="168" fontId="29" fillId="5" borderId="1" xfId="17355" applyNumberFormat="1" applyFont="1" applyFill="1" applyBorder="1" applyAlignment="1">
      <alignment horizontal="center"/>
    </xf>
    <xf numFmtId="168" fontId="29" fillId="5" borderId="1" xfId="17355" applyNumberFormat="1" applyFont="1" applyFill="1" applyBorder="1"/>
    <xf numFmtId="168" fontId="73" fillId="0" borderId="0" xfId="17360" applyNumberFormat="1" applyFill="1"/>
    <xf numFmtId="168" fontId="67" fillId="5" borderId="26" xfId="17355" applyNumberFormat="1" applyFont="1" applyFill="1" applyBorder="1" applyAlignment="1">
      <alignment horizontal="center" vertical="center" wrapText="1"/>
    </xf>
    <xf numFmtId="168" fontId="40" fillId="5" borderId="0" xfId="17360" applyNumberFormat="1" applyFont="1" applyFill="1"/>
    <xf numFmtId="168" fontId="67" fillId="10" borderId="0" xfId="17355" applyNumberFormat="1" applyFont="1" applyFill="1" applyBorder="1" applyAlignment="1">
      <alignment horizontal="left" wrapText="1"/>
    </xf>
    <xf numFmtId="168" fontId="68" fillId="10" borderId="0" xfId="17355" applyNumberFormat="1" applyFont="1" applyFill="1" applyBorder="1"/>
    <xf numFmtId="168" fontId="67" fillId="10" borderId="7" xfId="17355" applyNumberFormat="1" applyFont="1" applyFill="1" applyBorder="1" applyAlignment="1">
      <alignment horizontal="center"/>
    </xf>
    <xf numFmtId="168" fontId="40" fillId="7" borderId="0" xfId="17360" applyNumberFormat="1" applyFont="1" applyFill="1" applyAlignment="1">
      <alignment horizontal="left" wrapText="1"/>
    </xf>
    <xf numFmtId="168" fontId="69" fillId="7" borderId="7" xfId="17355" applyNumberFormat="1" applyFont="1" applyFill="1" applyBorder="1" applyAlignment="1">
      <alignment horizontal="left" wrapText="1"/>
    </xf>
    <xf numFmtId="168" fontId="68" fillId="5" borderId="14" xfId="17355" applyNumberFormat="1" applyFont="1" applyFill="1" applyBorder="1"/>
    <xf numFmtId="168" fontId="67" fillId="3" borderId="14" xfId="17355" applyNumberFormat="1" applyFont="1" applyFill="1" applyBorder="1" applyAlignment="1">
      <alignment horizontal="center" vertical="center" wrapText="1"/>
    </xf>
    <xf numFmtId="168" fontId="68" fillId="3" borderId="7" xfId="17355" applyNumberFormat="1" applyFont="1" applyFill="1" applyBorder="1"/>
    <xf numFmtId="168" fontId="0" fillId="0" borderId="0" xfId="0" applyNumberFormat="1"/>
    <xf numFmtId="168" fontId="0" fillId="0" borderId="0" xfId="17360" applyNumberFormat="1" applyFont="1"/>
    <xf numFmtId="168" fontId="14" fillId="0" borderId="0" xfId="32" applyNumberFormat="1" applyFont="1" applyAlignment="1">
      <alignment vertical="center"/>
    </xf>
    <xf numFmtId="168" fontId="64" fillId="5" borderId="1" xfId="32" applyNumberFormat="1" applyFont="1" applyFill="1" applyBorder="1" applyAlignment="1">
      <alignment horizontal="left"/>
    </xf>
    <xf numFmtId="168" fontId="33" fillId="0" borderId="0" xfId="32" applyNumberFormat="1" applyFont="1"/>
    <xf numFmtId="168" fontId="24" fillId="0" borderId="0" xfId="2" applyNumberFormat="1" applyFont="1" applyAlignment="1">
      <alignment vertical="center"/>
    </xf>
    <xf numFmtId="168" fontId="28" fillId="0" borderId="0" xfId="2" applyNumberFormat="1" applyFont="1" applyAlignment="1">
      <alignment vertical="center"/>
    </xf>
    <xf numFmtId="168" fontId="69" fillId="3" borderId="52" xfId="2" applyNumberFormat="1" applyFont="1" applyFill="1" applyBorder="1" applyAlignment="1">
      <alignment horizontal="center" vertical="center" wrapText="1"/>
    </xf>
    <xf numFmtId="168" fontId="82" fillId="6" borderId="52" xfId="2" applyNumberFormat="1" applyFont="1" applyFill="1" applyBorder="1" applyAlignment="1">
      <alignment horizontal="left" vertical="top"/>
    </xf>
    <xf numFmtId="168" fontId="82" fillId="6" borderId="52" xfId="2" applyNumberFormat="1" applyFont="1" applyFill="1" applyBorder="1" applyAlignment="1">
      <alignment horizontal="left"/>
    </xf>
    <xf numFmtId="168" fontId="82" fillId="6" borderId="7" xfId="2" applyNumberFormat="1" applyFont="1" applyFill="1" applyBorder="1" applyAlignment="1">
      <alignment horizontal="center"/>
    </xf>
    <xf numFmtId="168" fontId="29" fillId="6" borderId="0" xfId="2" applyNumberFormat="1" applyFont="1" applyFill="1" applyAlignment="1">
      <alignment vertical="center"/>
    </xf>
    <xf numFmtId="168" fontId="33" fillId="6" borderId="0" xfId="2" applyNumberFormat="1" applyFont="1" applyFill="1" applyAlignment="1">
      <alignment vertical="center"/>
    </xf>
    <xf numFmtId="168" fontId="82" fillId="6" borderId="52" xfId="2" applyNumberFormat="1" applyFont="1" applyFill="1" applyBorder="1" applyAlignment="1">
      <alignment horizontal="left" wrapText="1"/>
    </xf>
    <xf numFmtId="168" fontId="88" fillId="6" borderId="52" xfId="2" applyNumberFormat="1" applyFont="1" applyFill="1" applyBorder="1" applyAlignment="1">
      <alignment horizontal="left" wrapText="1" indent="1"/>
    </xf>
    <xf numFmtId="168" fontId="82" fillId="6" borderId="52" xfId="17360" applyNumberFormat="1" applyFont="1" applyFill="1" applyBorder="1" applyAlignment="1"/>
    <xf numFmtId="168" fontId="88" fillId="6" borderId="52" xfId="17360" applyNumberFormat="1" applyFont="1" applyFill="1" applyBorder="1" applyAlignment="1">
      <alignment horizontal="left" indent="1"/>
    </xf>
    <xf numFmtId="168" fontId="82" fillId="6" borderId="52" xfId="2" applyNumberFormat="1" applyFont="1" applyFill="1" applyBorder="1" applyAlignment="1">
      <alignment vertical="center"/>
    </xf>
    <xf numFmtId="168" fontId="82" fillId="6" borderId="52" xfId="2" applyNumberFormat="1" applyFont="1" applyFill="1" applyBorder="1" applyAlignment="1">
      <alignment horizontal="left" indent="1"/>
    </xf>
    <xf numFmtId="168" fontId="24" fillId="6" borderId="0" xfId="2" applyNumberFormat="1" applyFont="1" applyFill="1" applyBorder="1" applyAlignment="1">
      <alignment horizontal="left" vertical="top"/>
    </xf>
    <xf numFmtId="168" fontId="29" fillId="6" borderId="0" xfId="2" applyNumberFormat="1" applyFont="1" applyFill="1" applyBorder="1" applyAlignment="1">
      <alignment horizontal="left" indent="2"/>
    </xf>
    <xf numFmtId="168" fontId="29" fillId="6" borderId="0" xfId="2" applyNumberFormat="1" applyFont="1" applyFill="1" applyBorder="1" applyAlignment="1">
      <alignment horizontal="center" vertical="center"/>
    </xf>
    <xf numFmtId="168" fontId="29" fillId="6" borderId="0" xfId="2" applyNumberFormat="1" applyFont="1" applyFill="1" applyBorder="1" applyAlignment="1">
      <alignment vertical="center" wrapText="1"/>
    </xf>
    <xf numFmtId="168" fontId="33" fillId="6" borderId="0" xfId="2" applyNumberFormat="1" applyFont="1" applyFill="1" applyBorder="1" applyAlignment="1">
      <alignment horizontal="center" vertical="center"/>
    </xf>
    <xf numFmtId="168" fontId="29" fillId="0" borderId="0" xfId="2" applyNumberFormat="1" applyFont="1" applyAlignment="1">
      <alignment vertical="center"/>
    </xf>
    <xf numFmtId="168" fontId="33" fillId="0" borderId="0" xfId="2" applyNumberFormat="1" applyFont="1" applyAlignment="1">
      <alignment vertical="center"/>
    </xf>
    <xf numFmtId="168" fontId="29" fillId="0" borderId="0" xfId="2" applyNumberFormat="1" applyFont="1" applyBorder="1" applyAlignment="1">
      <alignment vertical="center"/>
    </xf>
    <xf numFmtId="168" fontId="82" fillId="6" borderId="52" xfId="2" applyNumberFormat="1" applyFont="1" applyFill="1" applyBorder="1" applyAlignment="1">
      <alignment horizontal="left" vertical="center" indent="1"/>
    </xf>
    <xf numFmtId="168" fontId="82" fillId="6" borderId="52" xfId="2" applyNumberFormat="1" applyFont="1" applyFill="1" applyBorder="1" applyAlignment="1">
      <alignment horizontal="left" indent="2"/>
    </xf>
    <xf numFmtId="168" fontId="23" fillId="0" borderId="0" xfId="0" applyNumberFormat="1" applyFont="1"/>
    <xf numFmtId="168" fontId="24" fillId="5" borderId="1" xfId="32" applyNumberFormat="1" applyFont="1" applyFill="1" applyBorder="1" applyAlignment="1">
      <alignment horizontal="left"/>
    </xf>
    <xf numFmtId="168" fontId="29" fillId="5" borderId="0" xfId="32" applyNumberFormat="1" applyFont="1" applyFill="1" applyBorder="1" applyAlignment="1">
      <alignment horizontal="left"/>
    </xf>
    <xf numFmtId="168" fontId="24" fillId="5" borderId="0" xfId="32" applyNumberFormat="1" applyFont="1" applyFill="1" applyBorder="1" applyAlignment="1">
      <alignment horizontal="left"/>
    </xf>
    <xf numFmtId="168" fontId="67" fillId="5" borderId="26" xfId="0" applyNumberFormat="1" applyFont="1" applyFill="1" applyBorder="1" applyAlignment="1">
      <alignment horizontal="center" vertical="center" wrapText="1"/>
    </xf>
    <xf numFmtId="168" fontId="67" fillId="5" borderId="20" xfId="0" applyNumberFormat="1" applyFont="1" applyFill="1" applyBorder="1" applyAlignment="1">
      <alignment horizontal="center" vertical="center" wrapText="1"/>
    </xf>
    <xf numFmtId="168" fontId="24" fillId="5" borderId="0" xfId="32" applyNumberFormat="1" applyFont="1" applyFill="1" applyAlignment="1">
      <alignment horizontal="left" vertical="center"/>
    </xf>
    <xf numFmtId="168" fontId="62" fillId="5" borderId="0" xfId="32" applyNumberFormat="1" applyFont="1" applyFill="1"/>
    <xf numFmtId="168" fontId="68" fillId="6" borderId="7" xfId="0" applyNumberFormat="1" applyFont="1" applyFill="1" applyBorder="1" applyAlignment="1">
      <alignment wrapText="1"/>
    </xf>
    <xf numFmtId="168" fontId="68" fillId="9" borderId="7" xfId="0" applyNumberFormat="1" applyFont="1" applyFill="1" applyBorder="1"/>
    <xf numFmtId="168" fontId="67" fillId="11" borderId="7" xfId="17355" applyNumberFormat="1" applyFont="1" applyFill="1" applyBorder="1" applyAlignment="1">
      <alignment horizontal="left"/>
    </xf>
    <xf numFmtId="168" fontId="68" fillId="11" borderId="0" xfId="0" applyNumberFormat="1" applyFont="1" applyFill="1" applyBorder="1"/>
    <xf numFmtId="168" fontId="67" fillId="11" borderId="7" xfId="0" applyNumberFormat="1" applyFont="1" applyFill="1" applyBorder="1" applyAlignment="1">
      <alignment horizontal="center"/>
    </xf>
    <xf numFmtId="168" fontId="40" fillId="5" borderId="0" xfId="32" applyNumberFormat="1" applyFont="1" applyFill="1" applyAlignment="1">
      <alignment horizontal="left" vertical="center"/>
    </xf>
    <xf numFmtId="168" fontId="68" fillId="6" borderId="7" xfId="0" applyNumberFormat="1" applyFont="1" applyFill="1" applyBorder="1" applyAlignment="1">
      <alignment horizontal="center" wrapText="1"/>
    </xf>
    <xf numFmtId="168" fontId="29" fillId="0" borderId="0" xfId="3" applyNumberFormat="1" applyFont="1" applyAlignment="1">
      <alignment horizontal="left" vertical="center"/>
    </xf>
    <xf numFmtId="168" fontId="29" fillId="0" borderId="0" xfId="3" applyNumberFormat="1" applyFont="1" applyAlignment="1">
      <alignment vertical="center"/>
    </xf>
    <xf numFmtId="168" fontId="67" fillId="5" borderId="20" xfId="0" applyNumberFormat="1" applyFont="1" applyFill="1" applyBorder="1" applyAlignment="1">
      <alignment wrapText="1"/>
    </xf>
    <xf numFmtId="168" fontId="67" fillId="5" borderId="0" xfId="0" applyNumberFormat="1" applyFont="1" applyFill="1" applyAlignment="1">
      <alignment wrapText="1"/>
    </xf>
    <xf numFmtId="168" fontId="69" fillId="0" borderId="7" xfId="0" applyNumberFormat="1" applyFont="1" applyFill="1" applyBorder="1" applyAlignment="1">
      <alignment horizontal="left"/>
    </xf>
    <xf numFmtId="168" fontId="82" fillId="0" borderId="7" xfId="0" applyNumberFormat="1" applyFont="1" applyFill="1" applyBorder="1"/>
    <xf numFmtId="168" fontId="67" fillId="7" borderId="8" xfId="0" applyNumberFormat="1" applyFont="1" applyFill="1" applyBorder="1"/>
    <xf numFmtId="168" fontId="67" fillId="6" borderId="7" xfId="0" applyNumberFormat="1" applyFont="1" applyFill="1" applyBorder="1" applyAlignment="1">
      <alignment horizontal="left"/>
    </xf>
    <xf numFmtId="168" fontId="68" fillId="6" borderId="7" xfId="0" applyNumberFormat="1" applyFont="1" applyFill="1" applyBorder="1"/>
    <xf numFmtId="168" fontId="24" fillId="0" borderId="0" xfId="3" applyNumberFormat="1" applyFont="1" applyAlignment="1">
      <alignment vertical="center"/>
    </xf>
    <xf numFmtId="168" fontId="24" fillId="0" borderId="0" xfId="3" applyNumberFormat="1" applyFont="1" applyAlignment="1">
      <alignment horizontal="left" vertical="center"/>
    </xf>
    <xf numFmtId="168" fontId="22" fillId="6" borderId="7" xfId="52061" applyNumberFormat="1" applyFill="1" applyBorder="1"/>
    <xf numFmtId="168" fontId="24" fillId="0" borderId="0" xfId="32" applyNumberFormat="1" applyFont="1" applyAlignment="1">
      <alignment horizontal="center"/>
    </xf>
    <xf numFmtId="168" fontId="29" fillId="0" borderId="0" xfId="32" applyNumberFormat="1" applyFont="1" applyAlignment="1">
      <alignment horizontal="center" vertical="center"/>
    </xf>
    <xf numFmtId="168" fontId="67" fillId="5" borderId="20" xfId="0" applyNumberFormat="1" applyFont="1" applyFill="1" applyBorder="1" applyAlignment="1">
      <alignment vertical="center" wrapText="1"/>
    </xf>
    <xf numFmtId="168" fontId="29" fillId="0" borderId="0" xfId="32" applyNumberFormat="1" applyFont="1" applyAlignment="1">
      <alignment horizontal="center" vertical="center" wrapText="1"/>
    </xf>
    <xf numFmtId="168" fontId="67" fillId="7" borderId="7" xfId="0" applyNumberFormat="1" applyFont="1" applyFill="1" applyBorder="1" applyAlignment="1">
      <alignment horizontal="left"/>
    </xf>
    <xf numFmtId="168" fontId="68" fillId="6" borderId="7" xfId="52061" applyNumberFormat="1" applyFont="1" applyFill="1" applyBorder="1" applyAlignment="1">
      <alignment horizontal="left"/>
    </xf>
    <xf numFmtId="168" fontId="29" fillId="6" borderId="7" xfId="52061" applyNumberFormat="1" applyFont="1" applyFill="1" applyBorder="1" applyAlignment="1">
      <alignment horizontal="center" vertical="center"/>
    </xf>
    <xf numFmtId="168" fontId="29" fillId="0" borderId="0" xfId="17355" applyNumberFormat="1" applyFont="1" applyAlignment="1">
      <alignment vertical="center"/>
    </xf>
    <xf numFmtId="168" fontId="29" fillId="2" borderId="0" xfId="32" applyNumberFormat="1" applyFont="1" applyFill="1"/>
    <xf numFmtId="168" fontId="43" fillId="0" borderId="0" xfId="32" applyNumberFormat="1" applyFont="1" applyAlignment="1">
      <alignment vertical="center"/>
    </xf>
    <xf numFmtId="168" fontId="29" fillId="2" borderId="0" xfId="32" applyNumberFormat="1" applyFont="1" applyFill="1" applyAlignment="1">
      <alignment vertical="center"/>
    </xf>
    <xf numFmtId="168" fontId="33" fillId="2" borderId="0" xfId="32" applyNumberFormat="1" applyFont="1" applyFill="1" applyAlignment="1">
      <alignment vertical="center"/>
    </xf>
    <xf numFmtId="168" fontId="29" fillId="5" borderId="1" xfId="32" applyNumberFormat="1" applyFont="1" applyFill="1" applyBorder="1"/>
    <xf numFmtId="168" fontId="22" fillId="2" borderId="0" xfId="32" applyNumberFormat="1" applyFill="1"/>
    <xf numFmtId="168" fontId="23" fillId="2" borderId="0" xfId="32" applyNumberFormat="1" applyFont="1" applyFill="1"/>
    <xf numFmtId="168" fontId="24" fillId="5" borderId="52" xfId="32" applyNumberFormat="1" applyFont="1" applyFill="1" applyBorder="1" applyAlignment="1">
      <alignment vertical="center"/>
    </xf>
    <xf numFmtId="168" fontId="69" fillId="3" borderId="52" xfId="0" applyNumberFormat="1" applyFont="1" applyFill="1" applyBorder="1" applyAlignment="1">
      <alignment horizontal="center" vertical="center"/>
    </xf>
    <xf numFmtId="168" fontId="69" fillId="3" borderId="52" xfId="0" applyNumberFormat="1" applyFont="1" applyFill="1" applyBorder="1" applyAlignment="1">
      <alignment horizontal="center" vertical="center" wrapText="1"/>
    </xf>
    <xf numFmtId="168" fontId="69" fillId="3" borderId="52" xfId="0" quotePrefix="1" applyNumberFormat="1" applyFont="1" applyFill="1" applyBorder="1" applyAlignment="1">
      <alignment horizontal="center" vertical="center" wrapText="1"/>
    </xf>
    <xf numFmtId="168" fontId="68" fillId="6" borderId="52" xfId="17355" applyNumberFormat="1" applyFont="1" applyFill="1" applyBorder="1"/>
    <xf numFmtId="168" fontId="67" fillId="12" borderId="55" xfId="17355" applyNumberFormat="1" applyFont="1" applyFill="1" applyBorder="1" applyAlignment="1">
      <alignment horizontal="center"/>
    </xf>
    <xf numFmtId="168" fontId="67" fillId="12" borderId="24" xfId="17355" applyNumberFormat="1" applyFont="1" applyFill="1" applyBorder="1" applyAlignment="1">
      <alignment horizontal="center"/>
    </xf>
    <xf numFmtId="168" fontId="67" fillId="12" borderId="22" xfId="17355" applyNumberFormat="1" applyFont="1" applyFill="1" applyBorder="1" applyAlignment="1">
      <alignment horizontal="center"/>
    </xf>
    <xf numFmtId="168" fontId="68" fillId="6" borderId="52" xfId="52060" applyNumberFormat="1" applyFont="1" applyFill="1" applyBorder="1" applyAlignment="1">
      <alignment horizontal="center"/>
    </xf>
    <xf numFmtId="168" fontId="68" fillId="12" borderId="52" xfId="52060" applyNumberFormat="1" applyFont="1" applyFill="1" applyBorder="1"/>
    <xf numFmtId="168" fontId="67" fillId="7" borderId="9" xfId="17355" applyNumberFormat="1" applyFont="1" applyFill="1" applyBorder="1" applyAlignment="1">
      <alignment horizontal="center"/>
    </xf>
    <xf numFmtId="168" fontId="68" fillId="12" borderId="52" xfId="17355" applyNumberFormat="1" applyFont="1" applyFill="1" applyBorder="1"/>
    <xf numFmtId="168" fontId="67" fillId="9" borderId="9" xfId="17355" applyNumberFormat="1" applyFont="1" applyFill="1" applyBorder="1" applyAlignment="1">
      <alignment horizontal="center"/>
    </xf>
    <xf numFmtId="168" fontId="68" fillId="12" borderId="52" xfId="52060" applyNumberFormat="1" applyFont="1" applyFill="1" applyBorder="1" applyAlignment="1">
      <alignment horizontal="center"/>
    </xf>
    <xf numFmtId="168" fontId="68" fillId="12" borderId="53" xfId="17355" applyNumberFormat="1" applyFont="1" applyFill="1" applyBorder="1"/>
    <xf numFmtId="168" fontId="68" fillId="12" borderId="61" xfId="17355" applyNumberFormat="1" applyFont="1" applyFill="1" applyBorder="1"/>
    <xf numFmtId="168" fontId="68" fillId="12" borderId="62" xfId="17355" applyNumberFormat="1" applyFont="1" applyFill="1" applyBorder="1"/>
    <xf numFmtId="168" fontId="67" fillId="7" borderId="63" xfId="17355" applyNumberFormat="1" applyFont="1" applyFill="1" applyBorder="1" applyAlignment="1">
      <alignment horizontal="center"/>
    </xf>
    <xf numFmtId="168" fontId="68" fillId="12" borderId="64" xfId="17355" applyNumberFormat="1" applyFont="1" applyFill="1" applyBorder="1"/>
    <xf numFmtId="168" fontId="68" fillId="0" borderId="52" xfId="17355" applyNumberFormat="1" applyFont="1" applyFill="1" applyBorder="1"/>
    <xf numFmtId="168" fontId="67" fillId="7" borderId="65" xfId="17355" applyNumberFormat="1" applyFont="1" applyFill="1" applyBorder="1" applyAlignment="1">
      <alignment horizontal="center"/>
    </xf>
    <xf numFmtId="168" fontId="29" fillId="2" borderId="0" xfId="2" applyNumberFormat="1" applyFont="1" applyFill="1"/>
    <xf numFmtId="168" fontId="33" fillId="2" borderId="0" xfId="2" applyNumberFormat="1" applyFont="1" applyFill="1"/>
    <xf numFmtId="168" fontId="24" fillId="3" borderId="0" xfId="32" applyNumberFormat="1" applyFont="1" applyFill="1" applyAlignment="1">
      <alignment vertical="center"/>
    </xf>
    <xf numFmtId="168" fontId="29" fillId="3" borderId="0" xfId="2" applyNumberFormat="1" applyFont="1" applyFill="1" applyAlignment="1">
      <alignment vertical="center"/>
    </xf>
    <xf numFmtId="168" fontId="29" fillId="2" borderId="0" xfId="2" applyNumberFormat="1" applyFont="1" applyFill="1" applyAlignment="1">
      <alignment vertical="center"/>
    </xf>
    <xf numFmtId="168" fontId="33" fillId="2" borderId="0" xfId="2" applyNumberFormat="1" applyFont="1" applyFill="1" applyAlignment="1">
      <alignment vertical="center"/>
    </xf>
    <xf numFmtId="168" fontId="24" fillId="3" borderId="1" xfId="0" applyNumberFormat="1" applyFont="1" applyFill="1" applyBorder="1" applyAlignment="1">
      <alignment vertical="center"/>
    </xf>
    <xf numFmtId="168" fontId="29" fillId="3" borderId="1" xfId="0" applyNumberFormat="1" applyFont="1" applyFill="1" applyBorder="1" applyAlignment="1">
      <alignment vertical="center"/>
    </xf>
    <xf numFmtId="168" fontId="24" fillId="3" borderId="1" xfId="0" applyNumberFormat="1" applyFont="1" applyFill="1" applyBorder="1" applyAlignment="1">
      <alignment horizontal="right" vertical="center"/>
    </xf>
    <xf numFmtId="168" fontId="24" fillId="3" borderId="0" xfId="0" applyNumberFormat="1" applyFont="1" applyFill="1" applyBorder="1" applyAlignment="1">
      <alignment vertical="center"/>
    </xf>
    <xf numFmtId="168" fontId="29" fillId="3" borderId="0" xfId="0" applyNumberFormat="1" applyFont="1" applyFill="1" applyBorder="1" applyAlignment="1">
      <alignment vertical="center"/>
    </xf>
    <xf numFmtId="168" fontId="29" fillId="3" borderId="0" xfId="0" applyNumberFormat="1" applyFont="1" applyFill="1" applyBorder="1" applyAlignment="1">
      <alignment horizontal="right" vertical="center"/>
    </xf>
    <xf numFmtId="168" fontId="29" fillId="2" borderId="52" xfId="0" quotePrefix="1" applyNumberFormat="1" applyFont="1" applyFill="1" applyBorder="1" applyAlignment="1">
      <alignment horizontal="left" vertical="center" indent="1"/>
    </xf>
    <xf numFmtId="168" fontId="47" fillId="6" borderId="7" xfId="2" applyNumberFormat="1" applyFont="1" applyFill="1" applyBorder="1" applyAlignment="1">
      <alignment horizontal="center"/>
    </xf>
    <xf numFmtId="168" fontId="29" fillId="2" borderId="52" xfId="0" applyNumberFormat="1" applyFont="1" applyFill="1" applyBorder="1" applyAlignment="1">
      <alignment horizontal="left" vertical="center" indent="1"/>
    </xf>
    <xf numFmtId="168" fontId="14" fillId="2" borderId="0" xfId="32" applyNumberFormat="1" applyFont="1" applyFill="1"/>
    <xf numFmtId="168" fontId="33" fillId="2" borderId="0" xfId="32" applyNumberFormat="1" applyFont="1" applyFill="1"/>
    <xf numFmtId="168" fontId="67" fillId="6" borderId="7" xfId="0" applyNumberFormat="1" applyFont="1" applyFill="1" applyBorder="1"/>
    <xf numFmtId="168" fontId="14" fillId="5" borderId="0" xfId="32" applyNumberFormat="1" applyFont="1" applyFill="1"/>
    <xf numFmtId="168" fontId="67" fillId="5" borderId="7" xfId="0" applyNumberFormat="1" applyFont="1" applyFill="1" applyBorder="1"/>
    <xf numFmtId="168" fontId="24" fillId="5" borderId="0" xfId="32" applyNumberFormat="1" applyFont="1" applyFill="1" applyAlignment="1">
      <alignment horizontal="center" vertical="center" wrapText="1"/>
    </xf>
    <xf numFmtId="168" fontId="67" fillId="5" borderId="8" xfId="0" applyNumberFormat="1" applyFont="1" applyFill="1" applyBorder="1" applyAlignment="1">
      <alignment horizontal="center"/>
    </xf>
    <xf numFmtId="168" fontId="67" fillId="5" borderId="11" xfId="0" applyNumberFormat="1" applyFont="1" applyFill="1" applyBorder="1"/>
    <xf numFmtId="168" fontId="14" fillId="5" borderId="0" xfId="32" applyNumberFormat="1" applyFont="1" applyFill="1" applyAlignment="1">
      <alignment horizontal="center"/>
    </xf>
    <xf numFmtId="168" fontId="24" fillId="5" borderId="0" xfId="32" applyNumberFormat="1" applyFont="1" applyFill="1" applyAlignment="1">
      <alignment horizontal="center" vertical="center"/>
    </xf>
    <xf numFmtId="168" fontId="67" fillId="5" borderId="14" xfId="0" applyNumberFormat="1" applyFont="1" applyFill="1" applyBorder="1" applyAlignment="1">
      <alignment horizontal="center" vertical="center" wrapText="1"/>
    </xf>
    <xf numFmtId="168" fontId="82" fillId="6" borderId="7" xfId="0" applyNumberFormat="1" applyFont="1" applyFill="1" applyBorder="1"/>
    <xf numFmtId="170" fontId="68" fillId="6" borderId="7" xfId="52060" applyNumberFormat="1" applyFont="1" applyFill="1" applyBorder="1" applyAlignment="1">
      <alignment horizontal="center"/>
    </xf>
    <xf numFmtId="168" fontId="82" fillId="6" borderId="7" xfId="52061" applyNumberFormat="1" applyFont="1" applyFill="1" applyBorder="1" applyAlignment="1">
      <alignment horizontal="center"/>
    </xf>
    <xf numFmtId="168" fontId="24" fillId="5" borderId="0" xfId="32" applyNumberFormat="1" applyFont="1" applyFill="1" applyBorder="1"/>
    <xf numFmtId="170" fontId="24" fillId="5" borderId="0" xfId="17355" applyNumberFormat="1" applyFont="1" applyFill="1" applyAlignment="1">
      <alignment vertical="center"/>
    </xf>
    <xf numFmtId="0" fontId="98" fillId="13" borderId="2" xfId="0" applyFont="1" applyFill="1" applyBorder="1" applyAlignment="1">
      <alignment horizontal="left" vertical="center" wrapText="1"/>
    </xf>
    <xf numFmtId="0" fontId="98" fillId="13" borderId="3" xfId="0" applyFont="1" applyFill="1" applyBorder="1" applyAlignment="1">
      <alignment horizontal="left" vertical="center" wrapText="1"/>
    </xf>
    <xf numFmtId="0" fontId="98" fillId="13" borderId="80" xfId="0" applyFont="1" applyFill="1" applyBorder="1" applyAlignment="1">
      <alignment horizontal="left" vertical="center" wrapText="1"/>
    </xf>
    <xf numFmtId="0" fontId="98" fillId="13" borderId="69" xfId="0" applyFont="1" applyFill="1" applyBorder="1" applyAlignment="1">
      <alignment horizontal="center" vertical="center" wrapText="1"/>
    </xf>
    <xf numFmtId="0" fontId="98" fillId="13" borderId="74" xfId="0" applyFont="1" applyFill="1" applyBorder="1" applyAlignment="1">
      <alignment horizontal="center" vertical="center" wrapText="1"/>
    </xf>
    <xf numFmtId="0" fontId="98" fillId="13" borderId="81" xfId="0" applyFont="1" applyFill="1" applyBorder="1" applyAlignment="1">
      <alignment horizontal="center" vertical="center" wrapText="1"/>
    </xf>
    <xf numFmtId="0" fontId="98" fillId="13" borderId="70" xfId="0" applyFont="1" applyFill="1" applyBorder="1" applyAlignment="1">
      <alignment horizontal="center" vertical="center" wrapText="1"/>
    </xf>
    <xf numFmtId="0" fontId="98" fillId="13" borderId="75" xfId="0" applyFont="1" applyFill="1" applyBorder="1" applyAlignment="1">
      <alignment horizontal="center" vertical="center" wrapText="1"/>
    </xf>
    <xf numFmtId="0" fontId="98" fillId="13" borderId="82" xfId="0" applyFont="1" applyFill="1" applyBorder="1" applyAlignment="1">
      <alignment horizontal="center" vertical="center" wrapText="1"/>
    </xf>
    <xf numFmtId="0" fontId="98" fillId="13" borderId="71" xfId="0" applyFont="1" applyFill="1" applyBorder="1" applyAlignment="1">
      <alignment horizontal="center"/>
    </xf>
    <xf numFmtId="0" fontId="98" fillId="13" borderId="72" xfId="0" applyFont="1" applyFill="1" applyBorder="1" applyAlignment="1">
      <alignment horizontal="center"/>
    </xf>
    <xf numFmtId="0" fontId="98" fillId="13" borderId="73" xfId="0" applyFont="1" applyFill="1" applyBorder="1" applyAlignment="1">
      <alignment horizontal="center"/>
    </xf>
    <xf numFmtId="0" fontId="98" fillId="13" borderId="76" xfId="0" applyFont="1" applyFill="1" applyBorder="1" applyAlignment="1">
      <alignment horizontal="center" vertical="center" wrapText="1"/>
    </xf>
    <xf numFmtId="0" fontId="98" fillId="13" borderId="83" xfId="0" applyFont="1" applyFill="1" applyBorder="1" applyAlignment="1">
      <alignment horizontal="center" vertical="center" wrapText="1"/>
    </xf>
    <xf numFmtId="0" fontId="98" fillId="0" borderId="77" xfId="0" applyFont="1" applyFill="1" applyBorder="1" applyAlignment="1">
      <alignment horizontal="center" vertical="center" wrapText="1"/>
    </xf>
    <xf numFmtId="0" fontId="98" fillId="0" borderId="78" xfId="0" applyFont="1" applyFill="1" applyBorder="1" applyAlignment="1">
      <alignment horizontal="center" vertical="center" wrapText="1"/>
    </xf>
    <xf numFmtId="0" fontId="98" fillId="0" borderId="79" xfId="0" applyFont="1" applyFill="1" applyBorder="1" applyAlignment="1">
      <alignment horizontal="center" vertical="center" wrapText="1"/>
    </xf>
    <xf numFmtId="0" fontId="98" fillId="13" borderId="97" xfId="0" applyFont="1" applyFill="1" applyBorder="1" applyAlignment="1">
      <alignment horizontal="left" vertical="center" wrapText="1"/>
    </xf>
    <xf numFmtId="0" fontId="98" fillId="13" borderId="60" xfId="0" applyFont="1" applyFill="1" applyBorder="1" applyAlignment="1">
      <alignment horizontal="center" vertical="center" wrapText="1"/>
    </xf>
    <xf numFmtId="0" fontId="98" fillId="13" borderId="98" xfId="0" applyFont="1" applyFill="1" applyBorder="1" applyAlignment="1">
      <alignment horizontal="center" vertical="center" wrapText="1"/>
    </xf>
    <xf numFmtId="0" fontId="98" fillId="13" borderId="60" xfId="0" applyFont="1" applyFill="1" applyBorder="1" applyAlignment="1">
      <alignment horizontal="center"/>
    </xf>
    <xf numFmtId="0" fontId="98" fillId="13" borderId="5" xfId="0" applyFont="1" applyFill="1" applyBorder="1" applyAlignment="1">
      <alignment horizontal="center" vertical="center" wrapText="1"/>
    </xf>
    <xf numFmtId="0" fontId="98" fillId="13" borderId="102" xfId="0" applyFont="1" applyFill="1" applyBorder="1" applyAlignment="1">
      <alignment horizontal="center" vertical="center" wrapText="1"/>
    </xf>
    <xf numFmtId="0" fontId="98" fillId="13" borderId="99" xfId="0" applyFont="1" applyFill="1" applyBorder="1" applyAlignment="1">
      <alignment horizontal="center" vertical="center" wrapText="1"/>
    </xf>
    <xf numFmtId="0" fontId="98" fillId="13" borderId="100" xfId="0" applyFont="1" applyFill="1" applyBorder="1" applyAlignment="1">
      <alignment horizontal="center" vertical="center" wrapText="1"/>
    </xf>
    <xf numFmtId="0" fontId="98" fillId="13" borderId="101" xfId="0" applyFont="1" applyFill="1" applyBorder="1" applyAlignment="1">
      <alignment horizontal="center" vertical="center" wrapText="1"/>
    </xf>
    <xf numFmtId="0" fontId="98" fillId="13" borderId="111" xfId="0" applyFont="1" applyFill="1" applyBorder="1" applyAlignment="1">
      <alignment horizontal="left" vertical="center" wrapText="1"/>
    </xf>
    <xf numFmtId="0" fontId="98" fillId="13" borderId="113" xfId="0" applyFont="1" applyFill="1" applyBorder="1" applyAlignment="1">
      <alignment horizontal="left" vertical="center" wrapText="1"/>
    </xf>
    <xf numFmtId="0" fontId="98" fillId="13" borderId="112" xfId="0" applyFont="1" applyFill="1" applyBorder="1" applyAlignment="1">
      <alignment horizontal="center" vertical="center" wrapText="1"/>
    </xf>
    <xf numFmtId="0" fontId="98" fillId="13" borderId="114" xfId="0" applyFont="1" applyFill="1" applyBorder="1" applyAlignment="1">
      <alignment horizontal="center" vertical="center" wrapText="1"/>
    </xf>
    <xf numFmtId="0" fontId="98" fillId="13" borderId="71" xfId="0" applyFont="1" applyFill="1" applyBorder="1" applyAlignment="1">
      <alignment horizontal="center" vertical="center"/>
    </xf>
    <xf numFmtId="0" fontId="98" fillId="13" borderId="72" xfId="0" applyFont="1" applyFill="1" applyBorder="1" applyAlignment="1">
      <alignment horizontal="center" vertical="center"/>
    </xf>
    <xf numFmtId="0" fontId="98" fillId="13" borderId="73" xfId="0" applyFont="1" applyFill="1" applyBorder="1" applyAlignment="1">
      <alignment horizontal="center" vertical="center"/>
    </xf>
    <xf numFmtId="0" fontId="40" fillId="5" borderId="6" xfId="9" applyFont="1" applyFill="1" applyBorder="1" applyAlignment="1">
      <alignment horizontal="left"/>
    </xf>
    <xf numFmtId="0" fontId="70" fillId="8" borderId="7" xfId="0" applyFont="1" applyFill="1" applyBorder="1" applyAlignment="1">
      <alignment horizontal="left" vertical="center" wrapText="1"/>
    </xf>
    <xf numFmtId="0" fontId="67" fillId="5" borderId="7" xfId="0" applyFont="1" applyFill="1" applyBorder="1" applyAlignment="1" applyProtection="1">
      <alignment horizontal="left" wrapText="1"/>
      <protection locked="0"/>
    </xf>
    <xf numFmtId="0" fontId="67" fillId="5" borderId="8" xfId="0" applyFont="1" applyFill="1" applyBorder="1" applyAlignment="1" applyProtection="1">
      <alignment horizontal="left" wrapText="1"/>
      <protection locked="0"/>
    </xf>
    <xf numFmtId="0" fontId="67" fillId="5" borderId="9" xfId="0" applyFont="1" applyFill="1" applyBorder="1" applyAlignment="1" applyProtection="1">
      <alignment horizontal="left" wrapText="1"/>
      <protection locked="0"/>
    </xf>
    <xf numFmtId="0" fontId="71" fillId="5" borderId="10" xfId="0" applyFont="1" applyFill="1" applyBorder="1" applyAlignment="1">
      <alignment horizontal="left"/>
    </xf>
    <xf numFmtId="0" fontId="71" fillId="5" borderId="11" xfId="0" applyFont="1" applyFill="1" applyBorder="1" applyAlignment="1">
      <alignment horizontal="left"/>
    </xf>
    <xf numFmtId="0" fontId="114" fillId="16" borderId="8" xfId="52064" applyFont="1" applyFill="1" applyBorder="1" applyAlignment="1">
      <alignment horizontal="left" vertical="center"/>
    </xf>
    <xf numFmtId="0" fontId="114" fillId="16" borderId="11" xfId="52064" applyFont="1" applyFill="1" applyBorder="1" applyAlignment="1">
      <alignment horizontal="left" vertical="center"/>
    </xf>
    <xf numFmtId="0" fontId="114" fillId="16" borderId="9" xfId="52064" applyFont="1" applyFill="1" applyBorder="1" applyAlignment="1">
      <alignment horizontal="left" vertical="center"/>
    </xf>
    <xf numFmtId="0" fontId="111" fillId="16" borderId="120" xfId="52064" applyFont="1" applyFill="1" applyBorder="1" applyAlignment="1">
      <alignment horizontal="right"/>
    </xf>
    <xf numFmtId="0" fontId="111" fillId="16" borderId="121" xfId="52064" applyFont="1" applyFill="1" applyBorder="1" applyAlignment="1">
      <alignment horizontal="right"/>
    </xf>
    <xf numFmtId="0" fontId="111" fillId="16" borderId="122" xfId="52064" applyFont="1" applyFill="1" applyBorder="1" applyAlignment="1">
      <alignment horizontal="right"/>
    </xf>
    <xf numFmtId="1" fontId="67" fillId="5" borderId="8" xfId="0" applyNumberFormat="1" applyFont="1" applyFill="1" applyBorder="1" applyAlignment="1">
      <alignment horizontal="center" wrapText="1"/>
    </xf>
    <xf numFmtId="1" fontId="67" fillId="5" borderId="9" xfId="0" applyNumberFormat="1" applyFont="1" applyFill="1" applyBorder="1" applyAlignment="1">
      <alignment horizontal="center" wrapText="1"/>
    </xf>
    <xf numFmtId="169" fontId="68" fillId="5" borderId="14" xfId="0" applyNumberFormat="1" applyFont="1" applyFill="1" applyBorder="1" applyAlignment="1">
      <alignment horizontal="center"/>
    </xf>
    <xf numFmtId="169" fontId="68" fillId="5" borderId="12" xfId="0" applyNumberFormat="1" applyFont="1" applyFill="1" applyBorder="1" applyAlignment="1">
      <alignment horizontal="center"/>
    </xf>
    <xf numFmtId="169" fontId="68" fillId="5" borderId="15" xfId="0" applyNumberFormat="1" applyFont="1" applyFill="1" applyBorder="1" applyAlignment="1">
      <alignment horizontal="center"/>
    </xf>
    <xf numFmtId="169" fontId="68" fillId="5" borderId="16" xfId="0" applyNumberFormat="1" applyFont="1" applyFill="1" applyBorder="1" applyAlignment="1">
      <alignment horizontal="center"/>
    </xf>
    <xf numFmtId="169" fontId="68" fillId="5" borderId="17" xfId="0" applyNumberFormat="1" applyFont="1" applyFill="1" applyBorder="1" applyAlignment="1">
      <alignment horizontal="center"/>
    </xf>
    <xf numFmtId="169" fontId="68" fillId="5" borderId="18" xfId="0" applyNumberFormat="1" applyFont="1" applyFill="1" applyBorder="1" applyAlignment="1">
      <alignment horizontal="center"/>
    </xf>
    <xf numFmtId="43" fontId="67" fillId="5" borderId="20" xfId="17355" applyFont="1" applyFill="1" applyBorder="1" applyAlignment="1">
      <alignment horizontal="center" wrapText="1"/>
    </xf>
    <xf numFmtId="43" fontId="67" fillId="5" borderId="22" xfId="17355" applyFont="1" applyFill="1" applyBorder="1" applyAlignment="1">
      <alignment horizontal="center" wrapText="1"/>
    </xf>
    <xf numFmtId="168" fontId="67" fillId="5" borderId="20" xfId="17355" applyNumberFormat="1" applyFont="1" applyFill="1" applyBorder="1" applyAlignment="1">
      <alignment horizontal="center" wrapText="1"/>
    </xf>
    <xf numFmtId="168" fontId="67" fillId="5" borderId="22" xfId="17355" applyNumberFormat="1" applyFont="1" applyFill="1" applyBorder="1" applyAlignment="1">
      <alignment horizontal="center" wrapText="1"/>
    </xf>
    <xf numFmtId="168" fontId="67" fillId="5" borderId="8" xfId="17355" applyNumberFormat="1" applyFont="1" applyFill="1" applyBorder="1" applyAlignment="1">
      <alignment horizontal="center" wrapText="1"/>
    </xf>
    <xf numFmtId="168" fontId="67" fillId="5" borderId="9" xfId="17355" applyNumberFormat="1" applyFont="1" applyFill="1" applyBorder="1" applyAlignment="1">
      <alignment horizontal="center" wrapText="1"/>
    </xf>
    <xf numFmtId="43" fontId="67" fillId="5" borderId="8" xfId="17355" applyFont="1" applyFill="1" applyBorder="1" applyAlignment="1">
      <alignment horizontal="center" wrapText="1"/>
    </xf>
    <xf numFmtId="43" fontId="67" fillId="5" borderId="9" xfId="17355" applyFont="1" applyFill="1" applyBorder="1" applyAlignment="1">
      <alignment horizontal="center" wrapText="1"/>
    </xf>
    <xf numFmtId="43" fontId="67" fillId="5" borderId="20" xfId="17355" applyFont="1" applyFill="1" applyBorder="1" applyAlignment="1">
      <alignment horizontal="right" wrapText="1"/>
    </xf>
    <xf numFmtId="43" fontId="67" fillId="5" borderId="22" xfId="17355" applyFont="1" applyFill="1" applyBorder="1" applyAlignment="1">
      <alignment horizontal="right" wrapText="1"/>
    </xf>
    <xf numFmtId="169" fontId="67" fillId="5" borderId="0" xfId="0" applyNumberFormat="1" applyFont="1" applyFill="1" applyAlignment="1">
      <alignment horizontal="center"/>
    </xf>
    <xf numFmtId="0" fontId="68" fillId="6" borderId="16" xfId="0" applyFont="1" applyFill="1" applyBorder="1" applyAlignment="1">
      <alignment horizontal="center"/>
    </xf>
    <xf numFmtId="0" fontId="68" fillId="6" borderId="24" xfId="0" applyFont="1" applyFill="1" applyBorder="1" applyAlignment="1">
      <alignment horizontal="center"/>
    </xf>
    <xf numFmtId="0" fontId="24" fillId="5" borderId="0" xfId="9" applyFont="1" applyFill="1" applyAlignment="1">
      <alignment horizontal="center" vertical="center" wrapText="1"/>
    </xf>
    <xf numFmtId="0" fontId="24" fillId="5" borderId="17" xfId="9" applyFont="1" applyFill="1" applyBorder="1" applyAlignment="1">
      <alignment horizontal="center" vertical="center" wrapText="1"/>
    </xf>
    <xf numFmtId="0" fontId="29" fillId="5" borderId="0" xfId="9" applyFont="1" applyFill="1" applyAlignment="1">
      <alignment horizontal="center" wrapText="1"/>
    </xf>
    <xf numFmtId="0" fontId="29" fillId="5" borderId="17" xfId="9" applyFont="1" applyFill="1" applyBorder="1" applyAlignment="1">
      <alignment horizontal="center" wrapText="1"/>
    </xf>
    <xf numFmtId="0" fontId="69" fillId="5" borderId="0" xfId="0" applyFont="1" applyFill="1" applyBorder="1" applyAlignment="1">
      <alignment horizontal="center" vertical="center" wrapText="1"/>
    </xf>
    <xf numFmtId="0" fontId="67" fillId="5" borderId="23" xfId="0" applyFont="1" applyFill="1" applyBorder="1" applyAlignment="1">
      <alignment horizontal="center" vertical="center" wrapText="1"/>
    </xf>
    <xf numFmtId="0" fontId="67" fillId="5" borderId="26" xfId="0" applyFont="1" applyFill="1" applyBorder="1" applyAlignment="1">
      <alignment horizontal="center" vertical="center" wrapText="1"/>
    </xf>
    <xf numFmtId="0" fontId="69" fillId="5" borderId="0" xfId="0" applyFont="1" applyFill="1" applyBorder="1" applyAlignment="1">
      <alignment horizontal="center" wrapText="1"/>
    </xf>
    <xf numFmtId="169" fontId="67" fillId="7" borderId="14" xfId="0" applyNumberFormat="1" applyFont="1" applyFill="1" applyBorder="1" applyAlignment="1">
      <alignment horizontal="center"/>
    </xf>
    <xf numFmtId="169" fontId="67" fillId="7" borderId="25" xfId="0" applyNumberFormat="1" applyFont="1" applyFill="1" applyBorder="1" applyAlignment="1">
      <alignment horizontal="center"/>
    </xf>
    <xf numFmtId="169" fontId="67" fillId="7" borderId="26" xfId="0" applyNumberFormat="1" applyFont="1" applyFill="1" applyBorder="1" applyAlignment="1">
      <alignment horizontal="center"/>
    </xf>
    <xf numFmtId="169" fontId="67" fillId="7" borderId="27" xfId="0" applyNumberFormat="1" applyFont="1" applyFill="1" applyBorder="1" applyAlignment="1">
      <alignment horizontal="center"/>
    </xf>
    <xf numFmtId="169" fontId="67" fillId="7" borderId="16" xfId="0" applyNumberFormat="1" applyFont="1" applyFill="1" applyBorder="1" applyAlignment="1">
      <alignment horizontal="center"/>
    </xf>
    <xf numFmtId="169" fontId="67" fillId="7" borderId="24" xfId="0" applyNumberFormat="1" applyFont="1" applyFill="1" applyBorder="1" applyAlignment="1">
      <alignment horizontal="center"/>
    </xf>
    <xf numFmtId="169" fontId="68" fillId="6" borderId="14" xfId="0" applyNumberFormat="1" applyFont="1" applyFill="1" applyBorder="1" applyAlignment="1">
      <alignment horizontal="center"/>
    </xf>
    <xf numFmtId="169" fontId="68" fillId="6" borderId="25" xfId="0" applyNumberFormat="1" applyFont="1" applyFill="1" applyBorder="1" applyAlignment="1">
      <alignment horizontal="center"/>
    </xf>
    <xf numFmtId="169" fontId="68" fillId="6" borderId="26" xfId="0" applyNumberFormat="1" applyFont="1" applyFill="1" applyBorder="1" applyAlignment="1">
      <alignment horizontal="center"/>
    </xf>
    <xf numFmtId="169" fontId="68" fillId="6" borderId="27" xfId="0" applyNumberFormat="1" applyFont="1" applyFill="1" applyBorder="1" applyAlignment="1">
      <alignment horizontal="center"/>
    </xf>
    <xf numFmtId="169" fontId="68" fillId="6" borderId="16" xfId="0" applyNumberFormat="1" applyFont="1" applyFill="1" applyBorder="1" applyAlignment="1">
      <alignment horizontal="center"/>
    </xf>
    <xf numFmtId="169" fontId="68" fillId="6" borderId="24" xfId="0" applyNumberFormat="1" applyFont="1" applyFill="1" applyBorder="1" applyAlignment="1">
      <alignment horizontal="center"/>
    </xf>
    <xf numFmtId="169" fontId="69" fillId="5" borderId="6" xfId="32" applyNumberFormat="1" applyFont="1" applyFill="1" applyBorder="1" applyAlignment="1">
      <alignment horizontal="center"/>
    </xf>
    <xf numFmtId="169" fontId="67" fillId="5" borderId="20" xfId="0" applyNumberFormat="1" applyFont="1" applyFill="1" applyBorder="1" applyAlignment="1">
      <alignment horizontal="center" vertical="center" wrapText="1"/>
    </xf>
    <xf numFmtId="169" fontId="67" fillId="5" borderId="23" xfId="0" applyNumberFormat="1" applyFont="1" applyFill="1" applyBorder="1" applyAlignment="1">
      <alignment horizontal="center" vertical="center" wrapText="1"/>
    </xf>
    <xf numFmtId="169" fontId="67" fillId="5" borderId="22" xfId="0" applyNumberFormat="1" applyFont="1" applyFill="1" applyBorder="1" applyAlignment="1">
      <alignment horizontal="center" vertical="center" wrapText="1"/>
    </xf>
    <xf numFmtId="169" fontId="67" fillId="5" borderId="0" xfId="0" applyNumberFormat="1" applyFont="1" applyFill="1" applyAlignment="1">
      <alignment horizontal="center" vertical="center" wrapText="1"/>
    </xf>
    <xf numFmtId="169" fontId="67" fillId="5" borderId="12" xfId="0" applyNumberFormat="1" applyFont="1" applyFill="1" applyBorder="1" applyAlignment="1">
      <alignment horizontal="center" vertical="center" wrapText="1"/>
    </xf>
    <xf numFmtId="169" fontId="67" fillId="5" borderId="33" xfId="0" applyNumberFormat="1" applyFont="1" applyFill="1" applyBorder="1" applyAlignment="1">
      <alignment horizontal="center" vertical="center" wrapText="1"/>
    </xf>
    <xf numFmtId="169" fontId="24" fillId="5" borderId="0" xfId="32" applyNumberFormat="1" applyFont="1" applyFill="1" applyBorder="1" applyAlignment="1">
      <alignment horizontal="center"/>
    </xf>
    <xf numFmtId="169" fontId="67" fillId="5" borderId="20" xfId="0" applyNumberFormat="1" applyFont="1" applyFill="1" applyBorder="1" applyAlignment="1">
      <alignment horizontal="center" wrapText="1"/>
    </xf>
    <xf numFmtId="169" fontId="67" fillId="5" borderId="23" xfId="0" applyNumberFormat="1" applyFont="1" applyFill="1" applyBorder="1" applyAlignment="1">
      <alignment horizontal="center" wrapText="1"/>
    </xf>
    <xf numFmtId="169" fontId="67" fillId="5" borderId="22" xfId="0" applyNumberFormat="1" applyFont="1" applyFill="1" applyBorder="1" applyAlignment="1">
      <alignment horizontal="center" wrapText="1"/>
    </xf>
    <xf numFmtId="169" fontId="69" fillId="5" borderId="29" xfId="32" applyNumberFormat="1" applyFont="1" applyFill="1" applyBorder="1" applyAlignment="1">
      <alignment horizontal="center"/>
    </xf>
    <xf numFmtId="169" fontId="69" fillId="5" borderId="30" xfId="32" applyNumberFormat="1" applyFont="1" applyFill="1" applyBorder="1" applyAlignment="1">
      <alignment horizontal="center"/>
    </xf>
    <xf numFmtId="169" fontId="69" fillId="5" borderId="31" xfId="32" applyNumberFormat="1" applyFont="1" applyFill="1" applyBorder="1" applyAlignment="1">
      <alignment horizontal="center"/>
    </xf>
    <xf numFmtId="169" fontId="67" fillId="5" borderId="8" xfId="0" applyNumberFormat="1" applyFont="1" applyFill="1" applyBorder="1" applyAlignment="1">
      <alignment horizontal="center" vertical="center" wrapText="1"/>
    </xf>
    <xf numFmtId="169" fontId="67" fillId="5" borderId="9" xfId="0" applyNumberFormat="1" applyFont="1" applyFill="1" applyBorder="1" applyAlignment="1">
      <alignment horizontal="center" vertical="center" wrapText="1"/>
    </xf>
    <xf numFmtId="169" fontId="67" fillId="5" borderId="14" xfId="0" applyNumberFormat="1" applyFont="1" applyFill="1" applyBorder="1" applyAlignment="1">
      <alignment horizontal="center" vertical="center" wrapText="1"/>
    </xf>
    <xf numFmtId="169" fontId="67" fillId="5" borderId="32" xfId="0" applyNumberFormat="1" applyFont="1" applyFill="1" applyBorder="1" applyAlignment="1">
      <alignment horizontal="center" vertical="center" wrapText="1"/>
    </xf>
    <xf numFmtId="169" fontId="24" fillId="5" borderId="1" xfId="32" applyNumberFormat="1" applyFont="1" applyFill="1" applyBorder="1" applyAlignment="1">
      <alignment horizontal="center"/>
    </xf>
    <xf numFmtId="169" fontId="67" fillId="5" borderId="25" xfId="0" applyNumberFormat="1" applyFont="1" applyFill="1" applyBorder="1" applyAlignment="1">
      <alignment horizontal="center" wrapText="1"/>
    </xf>
    <xf numFmtId="169" fontId="67" fillId="5" borderId="27" xfId="0" applyNumberFormat="1" applyFont="1" applyFill="1" applyBorder="1" applyAlignment="1">
      <alignment horizontal="center" wrapText="1"/>
    </xf>
    <xf numFmtId="169" fontId="67" fillId="5" borderId="37" xfId="0" applyNumberFormat="1" applyFont="1" applyFill="1" applyBorder="1" applyAlignment="1">
      <alignment horizontal="center" wrapText="1"/>
    </xf>
    <xf numFmtId="169" fontId="67" fillId="5" borderId="8" xfId="0" applyNumberFormat="1" applyFont="1" applyFill="1" applyBorder="1" applyAlignment="1">
      <alignment horizontal="center" wrapText="1"/>
    </xf>
    <xf numFmtId="169" fontId="67" fillId="5" borderId="11" xfId="0" applyNumberFormat="1" applyFont="1" applyFill="1" applyBorder="1" applyAlignment="1">
      <alignment horizontal="center" wrapText="1"/>
    </xf>
    <xf numFmtId="169" fontId="67" fillId="5" borderId="9" xfId="0" applyNumberFormat="1" applyFont="1" applyFill="1" applyBorder="1" applyAlignment="1">
      <alignment horizontal="center" wrapText="1"/>
    </xf>
    <xf numFmtId="169" fontId="67" fillId="5" borderId="17" xfId="0" applyNumberFormat="1" applyFont="1" applyFill="1" applyBorder="1" applyAlignment="1">
      <alignment horizontal="center" vertical="center" wrapText="1"/>
    </xf>
    <xf numFmtId="169" fontId="67" fillId="5" borderId="25" xfId="0" applyNumberFormat="1" applyFont="1" applyFill="1" applyBorder="1" applyAlignment="1">
      <alignment horizontal="center" vertical="center" wrapText="1"/>
    </xf>
    <xf numFmtId="169" fontId="67" fillId="5" borderId="27" xfId="0" applyNumberFormat="1" applyFont="1" applyFill="1" applyBorder="1" applyAlignment="1">
      <alignment horizontal="center" vertical="center" wrapText="1"/>
    </xf>
    <xf numFmtId="169" fontId="67" fillId="5" borderId="24" xfId="0" applyNumberFormat="1" applyFont="1" applyFill="1" applyBorder="1" applyAlignment="1">
      <alignment horizontal="center" vertical="center" wrapText="1"/>
    </xf>
    <xf numFmtId="169" fontId="67" fillId="7" borderId="12" xfId="0" applyNumberFormat="1" applyFont="1" applyFill="1" applyBorder="1" applyAlignment="1">
      <alignment horizontal="center"/>
    </xf>
    <xf numFmtId="169" fontId="67" fillId="7" borderId="0" xfId="0" applyNumberFormat="1" applyFont="1" applyFill="1" applyAlignment="1">
      <alignment horizontal="center"/>
    </xf>
    <xf numFmtId="169" fontId="67" fillId="7" borderId="17" xfId="0" applyNumberFormat="1" applyFont="1" applyFill="1" applyBorder="1" applyAlignment="1">
      <alignment horizontal="center"/>
    </xf>
    <xf numFmtId="169" fontId="67" fillId="5" borderId="8" xfId="17355" applyNumberFormat="1" applyFont="1" applyFill="1" applyBorder="1" applyAlignment="1">
      <alignment horizontal="center" wrapText="1"/>
    </xf>
    <xf numFmtId="169" fontId="67" fillId="5" borderId="11" xfId="17355" applyNumberFormat="1" applyFont="1" applyFill="1" applyBorder="1" applyAlignment="1">
      <alignment horizontal="center" wrapText="1"/>
    </xf>
    <xf numFmtId="169" fontId="67" fillId="5" borderId="9" xfId="17355" applyNumberFormat="1" applyFont="1" applyFill="1" applyBorder="1" applyAlignment="1">
      <alignment horizontal="center" wrapText="1"/>
    </xf>
    <xf numFmtId="169" fontId="67" fillId="5" borderId="20" xfId="17355" applyNumberFormat="1" applyFont="1" applyFill="1" applyBorder="1" applyAlignment="1">
      <alignment horizontal="center" wrapText="1"/>
    </xf>
    <xf numFmtId="169" fontId="67" fillId="5" borderId="23" xfId="17355" applyNumberFormat="1" applyFont="1" applyFill="1" applyBorder="1" applyAlignment="1">
      <alignment horizontal="center" wrapText="1"/>
    </xf>
    <xf numFmtId="169" fontId="67" fillId="5" borderId="14" xfId="17355" applyNumberFormat="1" applyFont="1" applyFill="1" applyBorder="1" applyAlignment="1">
      <alignment horizontal="center" wrapText="1"/>
    </xf>
    <xf numFmtId="169" fontId="67" fillId="5" borderId="25" xfId="17355" applyNumberFormat="1" applyFont="1" applyFill="1" applyBorder="1" applyAlignment="1">
      <alignment horizontal="center" wrapText="1"/>
    </xf>
    <xf numFmtId="169" fontId="67" fillId="5" borderId="8" xfId="0" applyNumberFormat="1" applyFont="1" applyFill="1" applyBorder="1" applyAlignment="1">
      <alignment horizontal="left" vertical="top" wrapText="1"/>
    </xf>
    <xf numFmtId="169" fontId="67" fillId="5" borderId="9" xfId="0" applyNumberFormat="1" applyFont="1" applyFill="1" applyBorder="1" applyAlignment="1">
      <alignment horizontal="left" vertical="top" wrapText="1"/>
    </xf>
    <xf numFmtId="169" fontId="24" fillId="5" borderId="11" xfId="2" applyNumberFormat="1" applyFont="1" applyFill="1" applyBorder="1" applyAlignment="1">
      <alignment horizontal="left"/>
    </xf>
    <xf numFmtId="169" fontId="67" fillId="5" borderId="12" xfId="17355" applyNumberFormat="1" applyFont="1" applyFill="1" applyBorder="1" applyAlignment="1">
      <alignment horizontal="center" wrapText="1"/>
    </xf>
    <xf numFmtId="169" fontId="67" fillId="5" borderId="0" xfId="17355" applyNumberFormat="1" applyFont="1" applyFill="1" applyAlignment="1">
      <alignment horizontal="center" wrapText="1"/>
    </xf>
    <xf numFmtId="169" fontId="67" fillId="5" borderId="17" xfId="17355" applyNumberFormat="1" applyFont="1" applyFill="1" applyBorder="1" applyAlignment="1">
      <alignment horizontal="center" wrapText="1"/>
    </xf>
    <xf numFmtId="169" fontId="69" fillId="5" borderId="8" xfId="0" applyNumberFormat="1" applyFont="1" applyFill="1" applyBorder="1" applyAlignment="1">
      <alignment horizontal="left"/>
    </xf>
    <xf numFmtId="169" fontId="69" fillId="5" borderId="11" xfId="0" applyNumberFormat="1" applyFont="1" applyFill="1" applyBorder="1" applyAlignment="1">
      <alignment horizontal="left"/>
    </xf>
    <xf numFmtId="169" fontId="69" fillId="5" borderId="8" xfId="0" applyNumberFormat="1" applyFont="1" applyFill="1" applyBorder="1" applyAlignment="1">
      <alignment horizontal="left" vertical="top"/>
    </xf>
    <xf numFmtId="169" fontId="69" fillId="5" borderId="11" xfId="0" applyNumberFormat="1" applyFont="1" applyFill="1" applyBorder="1" applyAlignment="1">
      <alignment horizontal="left" vertical="top"/>
    </xf>
    <xf numFmtId="169" fontId="67" fillId="5" borderId="14" xfId="0" applyNumberFormat="1" applyFont="1" applyFill="1" applyBorder="1" applyAlignment="1">
      <alignment horizontal="left" wrapText="1"/>
    </xf>
    <xf numFmtId="169" fontId="67" fillId="5" borderId="25" xfId="0" applyNumberFormat="1" applyFont="1" applyFill="1" applyBorder="1" applyAlignment="1">
      <alignment horizontal="left" wrapText="1"/>
    </xf>
    <xf numFmtId="169" fontId="67" fillId="5" borderId="16" xfId="0" applyNumberFormat="1" applyFont="1" applyFill="1" applyBorder="1" applyAlignment="1">
      <alignment horizontal="left" wrapText="1"/>
    </xf>
    <xf numFmtId="169" fontId="67" fillId="5" borderId="24" xfId="0" applyNumberFormat="1" applyFont="1" applyFill="1" applyBorder="1" applyAlignment="1">
      <alignment horizontal="left" wrapText="1"/>
    </xf>
    <xf numFmtId="0" fontId="43" fillId="0" borderId="0" xfId="32" applyFont="1" applyAlignment="1">
      <alignment horizontal="left" vertical="top" wrapText="1"/>
    </xf>
    <xf numFmtId="0" fontId="68" fillId="5" borderId="38" xfId="0" applyFont="1" applyFill="1" applyBorder="1" applyAlignment="1">
      <alignment horizontal="center"/>
    </xf>
    <xf numFmtId="0" fontId="68" fillId="5" borderId="39" xfId="0" applyFont="1" applyFill="1" applyBorder="1" applyAlignment="1">
      <alignment horizontal="center"/>
    </xf>
    <xf numFmtId="0" fontId="68" fillId="5" borderId="16" xfId="0" applyFont="1" applyFill="1" applyBorder="1" applyAlignment="1">
      <alignment horizontal="center"/>
    </xf>
    <xf numFmtId="0" fontId="68" fillId="5" borderId="24" xfId="0" applyFont="1" applyFill="1" applyBorder="1" applyAlignment="1">
      <alignment horizontal="center"/>
    </xf>
    <xf numFmtId="0" fontId="84" fillId="5" borderId="20" xfId="0" applyFont="1" applyFill="1" applyBorder="1" applyAlignment="1">
      <alignment horizontal="center" wrapText="1"/>
    </xf>
    <xf numFmtId="0" fontId="84" fillId="5" borderId="22" xfId="0" applyFont="1" applyFill="1" applyBorder="1" applyAlignment="1">
      <alignment horizontal="center" wrapText="1"/>
    </xf>
    <xf numFmtId="0" fontId="67" fillId="5" borderId="20" xfId="0" applyFont="1" applyFill="1" applyBorder="1" applyAlignment="1">
      <alignment horizontal="center" wrapText="1"/>
    </xf>
    <xf numFmtId="0" fontId="67" fillId="5" borderId="22" xfId="0" applyFont="1" applyFill="1" applyBorder="1" applyAlignment="1">
      <alignment horizontal="center" wrapText="1"/>
    </xf>
    <xf numFmtId="169" fontId="67" fillId="5" borderId="41" xfId="0" applyNumberFormat="1" applyFont="1" applyFill="1" applyBorder="1" applyAlignment="1">
      <alignment horizontal="center" wrapText="1"/>
    </xf>
    <xf numFmtId="169" fontId="67" fillId="5" borderId="6" xfId="0" applyNumberFormat="1" applyFont="1" applyFill="1" applyBorder="1" applyAlignment="1">
      <alignment horizontal="center" wrapText="1"/>
    </xf>
    <xf numFmtId="169" fontId="67" fillId="5" borderId="12" xfId="0" applyNumberFormat="1" applyFont="1" applyFill="1" applyBorder="1" applyAlignment="1">
      <alignment horizontal="center" wrapText="1"/>
    </xf>
    <xf numFmtId="169" fontId="67" fillId="5" borderId="16" xfId="0" applyNumberFormat="1" applyFont="1" applyFill="1" applyBorder="1" applyAlignment="1">
      <alignment horizontal="center" vertical="center" wrapText="1"/>
    </xf>
    <xf numFmtId="169" fontId="67" fillId="5" borderId="26" xfId="0" applyNumberFormat="1" applyFont="1" applyFill="1" applyBorder="1" applyAlignment="1">
      <alignment horizontal="center" vertical="center" wrapText="1"/>
    </xf>
    <xf numFmtId="0" fontId="67" fillId="5" borderId="8" xfId="0" applyFont="1" applyFill="1" applyBorder="1" applyAlignment="1">
      <alignment horizontal="center" vertical="center" wrapText="1"/>
    </xf>
    <xf numFmtId="0" fontId="67" fillId="5" borderId="9" xfId="0" applyFont="1" applyFill="1" applyBorder="1" applyAlignment="1">
      <alignment horizontal="center" vertical="center" wrapText="1"/>
    </xf>
    <xf numFmtId="165" fontId="67" fillId="7" borderId="16" xfId="0" applyNumberFormat="1" applyFont="1" applyFill="1" applyBorder="1" applyAlignment="1">
      <alignment horizontal="left" vertical="top"/>
    </xf>
    <xf numFmtId="165" fontId="67" fillId="7" borderId="24" xfId="0" applyNumberFormat="1" applyFont="1" applyFill="1" applyBorder="1" applyAlignment="1">
      <alignment horizontal="left" vertical="top"/>
    </xf>
    <xf numFmtId="0" fontId="67" fillId="5" borderId="22" xfId="0" applyFont="1" applyFill="1" applyBorder="1" applyAlignment="1">
      <alignment horizontal="center" vertical="center" wrapText="1"/>
    </xf>
    <xf numFmtId="0" fontId="67" fillId="5" borderId="7" xfId="0" applyFont="1" applyFill="1" applyBorder="1" applyAlignment="1">
      <alignment horizontal="center" vertical="center" wrapText="1"/>
    </xf>
    <xf numFmtId="0" fontId="67" fillId="5" borderId="106" xfId="0" applyFont="1" applyFill="1" applyBorder="1" applyAlignment="1">
      <alignment horizontal="center" wrapText="1"/>
    </xf>
    <xf numFmtId="0" fontId="67" fillId="5" borderId="107" xfId="0" applyFont="1" applyFill="1" applyBorder="1" applyAlignment="1">
      <alignment horizontal="center" wrapText="1"/>
    </xf>
    <xf numFmtId="0" fontId="67" fillId="5" borderId="108" xfId="0" applyFont="1" applyFill="1" applyBorder="1" applyAlignment="1">
      <alignment horizontal="center" wrapText="1"/>
    </xf>
    <xf numFmtId="169" fontId="67" fillId="5" borderId="41" xfId="0" applyNumberFormat="1" applyFont="1" applyFill="1" applyBorder="1" applyAlignment="1">
      <alignment horizontal="center" vertical="center" wrapText="1"/>
    </xf>
    <xf numFmtId="169" fontId="67" fillId="5" borderId="6" xfId="0" applyNumberFormat="1" applyFont="1" applyFill="1" applyBorder="1" applyAlignment="1">
      <alignment horizontal="center" vertical="center" wrapText="1"/>
    </xf>
    <xf numFmtId="169" fontId="67" fillId="5" borderId="16" xfId="0" applyNumberFormat="1" applyFont="1" applyFill="1" applyBorder="1" applyAlignment="1">
      <alignment horizontal="left" vertical="center" wrapText="1"/>
    </xf>
    <xf numFmtId="169" fontId="67" fillId="5" borderId="17" xfId="0" applyNumberFormat="1" applyFont="1" applyFill="1" applyBorder="1" applyAlignment="1">
      <alignment horizontal="left" vertical="center" wrapText="1"/>
    </xf>
    <xf numFmtId="169" fontId="67" fillId="7" borderId="8" xfId="0" applyNumberFormat="1" applyFont="1" applyFill="1" applyBorder="1" applyAlignment="1">
      <alignment horizontal="center"/>
    </xf>
    <xf numFmtId="169" fontId="67" fillId="7" borderId="9" xfId="0" applyNumberFormat="1" applyFont="1" applyFill="1" applyBorder="1" applyAlignment="1">
      <alignment horizontal="center"/>
    </xf>
    <xf numFmtId="169" fontId="67" fillId="5" borderId="0" xfId="0" applyNumberFormat="1" applyFont="1" applyFill="1" applyBorder="1" applyAlignment="1">
      <alignment horizontal="center" vertical="center" wrapText="1"/>
    </xf>
    <xf numFmtId="169" fontId="67" fillId="3" borderId="8" xfId="0" applyNumberFormat="1" applyFont="1" applyFill="1" applyBorder="1" applyAlignment="1">
      <alignment horizontal="center"/>
    </xf>
    <xf numFmtId="169" fontId="67" fillId="3" borderId="11" xfId="0" applyNumberFormat="1" applyFont="1" applyFill="1" applyBorder="1" applyAlignment="1">
      <alignment horizontal="center"/>
    </xf>
    <xf numFmtId="169" fontId="67" fillId="3" borderId="9" xfId="0" applyNumberFormat="1" applyFont="1" applyFill="1" applyBorder="1" applyAlignment="1">
      <alignment horizontal="center"/>
    </xf>
    <xf numFmtId="169" fontId="67" fillId="5" borderId="11" xfId="0" applyNumberFormat="1" applyFont="1" applyFill="1" applyBorder="1" applyAlignment="1">
      <alignment horizontal="center" vertical="center" wrapText="1"/>
    </xf>
    <xf numFmtId="165" fontId="67" fillId="7" borderId="0" xfId="0" applyNumberFormat="1" applyFont="1" applyFill="1" applyBorder="1" applyAlignment="1">
      <alignment horizontal="center"/>
    </xf>
    <xf numFmtId="0" fontId="68" fillId="6" borderId="8" xfId="0" applyFont="1" applyFill="1" applyBorder="1" applyAlignment="1">
      <alignment horizontal="right"/>
    </xf>
    <xf numFmtId="0" fontId="68" fillId="6" borderId="9" xfId="0" applyFont="1" applyFill="1" applyBorder="1" applyAlignment="1">
      <alignment horizontal="right"/>
    </xf>
    <xf numFmtId="165" fontId="67" fillId="7" borderId="17" xfId="0" applyNumberFormat="1" applyFont="1" applyFill="1" applyBorder="1" applyAlignment="1">
      <alignment horizontal="right"/>
    </xf>
    <xf numFmtId="165" fontId="67" fillId="7" borderId="24" xfId="0" applyNumberFormat="1" applyFont="1" applyFill="1" applyBorder="1" applyAlignment="1">
      <alignment horizontal="right"/>
    </xf>
    <xf numFmtId="165" fontId="67" fillId="7" borderId="11" xfId="0" applyNumberFormat="1" applyFont="1" applyFill="1" applyBorder="1" applyAlignment="1">
      <alignment horizontal="center"/>
    </xf>
    <xf numFmtId="165" fontId="67" fillId="7" borderId="9" xfId="0" applyNumberFormat="1" applyFont="1" applyFill="1" applyBorder="1" applyAlignment="1">
      <alignment horizontal="center"/>
    </xf>
    <xf numFmtId="0" fontId="67" fillId="5" borderId="39" xfId="0" applyFont="1" applyFill="1" applyBorder="1" applyAlignment="1">
      <alignment horizontal="center" vertical="center" wrapText="1"/>
    </xf>
    <xf numFmtId="0" fontId="67" fillId="5" borderId="27" xfId="0" applyFont="1" applyFill="1" applyBorder="1" applyAlignment="1">
      <alignment horizontal="center" vertical="center" wrapText="1"/>
    </xf>
    <xf numFmtId="0" fontId="67" fillId="5" borderId="12" xfId="0" applyFont="1" applyFill="1" applyBorder="1" applyAlignment="1">
      <alignment horizontal="center" vertical="center" wrapText="1"/>
    </xf>
    <xf numFmtId="0" fontId="67" fillId="5" borderId="25" xfId="0" applyFont="1" applyFill="1" applyBorder="1" applyAlignment="1">
      <alignment horizontal="center" vertical="center" wrapText="1"/>
    </xf>
    <xf numFmtId="0" fontId="67" fillId="5" borderId="41" xfId="0" applyFont="1" applyFill="1" applyBorder="1" applyAlignment="1">
      <alignment horizontal="center" vertical="center" wrapText="1"/>
    </xf>
    <xf numFmtId="0" fontId="67" fillId="5" borderId="6" xfId="0" applyFont="1" applyFill="1" applyBorder="1" applyAlignment="1">
      <alignment horizontal="center" vertical="center" wrapText="1"/>
    </xf>
    <xf numFmtId="43" fontId="67" fillId="5" borderId="8" xfId="17355" applyFont="1" applyFill="1" applyBorder="1" applyAlignment="1">
      <alignment horizontal="center" vertical="center" wrapText="1"/>
    </xf>
    <xf numFmtId="43" fontId="67" fillId="5" borderId="11" xfId="17355" applyFont="1" applyFill="1" applyBorder="1" applyAlignment="1">
      <alignment horizontal="center" vertical="center" wrapText="1"/>
    </xf>
    <xf numFmtId="43" fontId="67" fillId="5" borderId="9" xfId="17355" applyFont="1" applyFill="1" applyBorder="1" applyAlignment="1">
      <alignment horizontal="center" vertical="center" wrapText="1"/>
    </xf>
    <xf numFmtId="43" fontId="67" fillId="7" borderId="11" xfId="17355" applyFont="1" applyFill="1" applyBorder="1" applyAlignment="1">
      <alignment horizontal="center"/>
    </xf>
    <xf numFmtId="43" fontId="67" fillId="7" borderId="9" xfId="17355" applyFont="1" applyFill="1" applyBorder="1" applyAlignment="1">
      <alignment horizontal="center"/>
    </xf>
    <xf numFmtId="43" fontId="67" fillId="5" borderId="26" xfId="17355" applyFont="1" applyFill="1" applyBorder="1" applyAlignment="1">
      <alignment horizontal="center" vertical="center" wrapText="1"/>
    </xf>
    <xf numFmtId="43" fontId="67" fillId="5" borderId="0" xfId="17355" applyFont="1" applyFill="1" applyBorder="1" applyAlignment="1">
      <alignment horizontal="center" vertical="center" wrapText="1"/>
    </xf>
    <xf numFmtId="43" fontId="67" fillId="5" borderId="12" xfId="17355" applyFont="1" applyFill="1" applyBorder="1" applyAlignment="1">
      <alignment horizontal="center" vertical="center" wrapText="1"/>
    </xf>
    <xf numFmtId="43" fontId="67" fillId="5" borderId="25" xfId="17355" applyFont="1" applyFill="1" applyBorder="1" applyAlignment="1">
      <alignment horizontal="center" vertical="center" wrapText="1"/>
    </xf>
    <xf numFmtId="43" fontId="67" fillId="5" borderId="8" xfId="17355" applyFont="1" applyFill="1" applyBorder="1" applyAlignment="1">
      <alignment horizontal="left" vertical="center" wrapText="1"/>
    </xf>
    <xf numFmtId="43" fontId="67" fillId="5" borderId="11" xfId="17355" applyFont="1" applyFill="1" applyBorder="1" applyAlignment="1">
      <alignment horizontal="left" vertical="center" wrapText="1"/>
    </xf>
    <xf numFmtId="43" fontId="67" fillId="5" borderId="9" xfId="17355" applyFont="1" applyFill="1" applyBorder="1" applyAlignment="1">
      <alignment horizontal="left" vertical="center" wrapText="1"/>
    </xf>
    <xf numFmtId="0" fontId="67" fillId="5" borderId="44" xfId="0" applyFont="1" applyFill="1" applyBorder="1" applyAlignment="1">
      <alignment horizontal="center" vertical="center" wrapText="1"/>
    </xf>
    <xf numFmtId="0" fontId="67" fillId="5" borderId="20" xfId="0" applyFont="1" applyFill="1" applyBorder="1" applyAlignment="1">
      <alignment horizontal="center" vertical="center" wrapText="1"/>
    </xf>
    <xf numFmtId="0" fontId="67" fillId="5" borderId="42" xfId="0" applyFont="1" applyFill="1" applyBorder="1" applyAlignment="1">
      <alignment horizontal="center" vertical="center" wrapText="1"/>
    </xf>
    <xf numFmtId="3" fontId="67" fillId="5" borderId="8" xfId="0" applyNumberFormat="1" applyFont="1" applyFill="1" applyBorder="1" applyAlignment="1">
      <alignment horizontal="center" vertical="center" wrapText="1"/>
    </xf>
    <xf numFmtId="3" fontId="67" fillId="5" borderId="11" xfId="0" applyNumberFormat="1" applyFont="1" applyFill="1" applyBorder="1" applyAlignment="1">
      <alignment horizontal="center" vertical="center" wrapText="1"/>
    </xf>
    <xf numFmtId="3" fontId="67" fillId="5" borderId="20" xfId="0" applyNumberFormat="1" applyFont="1" applyFill="1" applyBorder="1" applyAlignment="1">
      <alignment horizontal="center" vertical="center" wrapText="1"/>
    </xf>
    <xf numFmtId="3" fontId="67" fillId="5" borderId="22" xfId="0" applyNumberFormat="1" applyFont="1" applyFill="1" applyBorder="1" applyAlignment="1">
      <alignment horizontal="center" vertical="center" wrapText="1"/>
    </xf>
    <xf numFmtId="0" fontId="67" fillId="5" borderId="11" xfId="0" applyFont="1" applyFill="1" applyBorder="1" applyAlignment="1">
      <alignment horizontal="center" vertical="center" wrapText="1"/>
    </xf>
    <xf numFmtId="168" fontId="67" fillId="11" borderId="8" xfId="17355" applyNumberFormat="1" applyFont="1" applyFill="1" applyBorder="1" applyAlignment="1">
      <alignment horizontal="center" wrapText="1"/>
    </xf>
    <xf numFmtId="168" fontId="67" fillId="11" borderId="11" xfId="17355" applyNumberFormat="1" applyFont="1" applyFill="1" applyBorder="1" applyAlignment="1">
      <alignment horizontal="center" wrapText="1"/>
    </xf>
    <xf numFmtId="168" fontId="67" fillId="11" borderId="9" xfId="17355" applyNumberFormat="1" applyFont="1" applyFill="1" applyBorder="1" applyAlignment="1">
      <alignment horizontal="center" wrapText="1"/>
    </xf>
    <xf numFmtId="168" fontId="67" fillId="11" borderId="14" xfId="17355" applyNumberFormat="1" applyFont="1" applyFill="1" applyBorder="1" applyAlignment="1">
      <alignment horizontal="center" wrapText="1"/>
    </xf>
    <xf numFmtId="168" fontId="67" fillId="11" borderId="12" xfId="17355" applyNumberFormat="1" applyFont="1" applyFill="1" applyBorder="1" applyAlignment="1">
      <alignment horizontal="center" wrapText="1"/>
    </xf>
    <xf numFmtId="168" fontId="67" fillId="11" borderId="16" xfId="17355" applyNumberFormat="1" applyFont="1" applyFill="1" applyBorder="1" applyAlignment="1">
      <alignment horizontal="center" wrapText="1"/>
    </xf>
    <xf numFmtId="168" fontId="67" fillId="11" borderId="17" xfId="17355" applyNumberFormat="1" applyFont="1" applyFill="1" applyBorder="1" applyAlignment="1">
      <alignment horizontal="center" wrapText="1"/>
    </xf>
    <xf numFmtId="0" fontId="67" fillId="5" borderId="8" xfId="17360" applyFont="1" applyFill="1" applyBorder="1" applyAlignment="1">
      <alignment horizontal="center" vertical="center" wrapText="1"/>
    </xf>
    <xf numFmtId="0" fontId="67" fillId="5" borderId="11" xfId="17360" applyFont="1" applyFill="1" applyBorder="1" applyAlignment="1">
      <alignment horizontal="center" vertical="center" wrapText="1"/>
    </xf>
    <xf numFmtId="0" fontId="67" fillId="5" borderId="20" xfId="17360" applyFont="1" applyFill="1" applyBorder="1" applyAlignment="1">
      <alignment horizontal="center" vertical="center" wrapText="1"/>
    </xf>
    <xf numFmtId="0" fontId="67" fillId="5" borderId="23" xfId="17360" applyFont="1" applyFill="1" applyBorder="1" applyAlignment="1">
      <alignment horizontal="center" vertical="center" wrapText="1"/>
    </xf>
    <xf numFmtId="0" fontId="67" fillId="5" borderId="22" xfId="17360" applyFont="1" applyFill="1" applyBorder="1" applyAlignment="1">
      <alignment horizontal="center" vertical="center" wrapText="1"/>
    </xf>
    <xf numFmtId="168" fontId="67" fillId="10" borderId="12" xfId="17355" applyNumberFormat="1" applyFont="1" applyFill="1" applyBorder="1" applyAlignment="1">
      <alignment horizontal="center"/>
    </xf>
    <xf numFmtId="168" fontId="67" fillId="10" borderId="0" xfId="17355" applyNumberFormat="1" applyFont="1" applyFill="1" applyBorder="1" applyAlignment="1">
      <alignment horizontal="center"/>
    </xf>
    <xf numFmtId="43" fontId="67" fillId="5" borderId="16" xfId="17355" applyFont="1" applyFill="1" applyBorder="1" applyAlignment="1">
      <alignment horizontal="center" vertical="center" wrapText="1"/>
    </xf>
    <xf numFmtId="0" fontId="67" fillId="5" borderId="16" xfId="17360" applyFont="1" applyFill="1" applyBorder="1" applyAlignment="1">
      <alignment horizontal="center" vertical="center" wrapText="1"/>
    </xf>
    <xf numFmtId="0" fontId="67" fillId="5" borderId="17" xfId="17360" applyFont="1" applyFill="1" applyBorder="1" applyAlignment="1">
      <alignment horizontal="center" vertical="center" wrapText="1"/>
    </xf>
    <xf numFmtId="168" fontId="67" fillId="5" borderId="22" xfId="17355" applyNumberFormat="1" applyFont="1" applyFill="1" applyBorder="1" applyAlignment="1">
      <alignment horizontal="center" vertical="center" wrapText="1"/>
    </xf>
    <xf numFmtId="168" fontId="67" fillId="5" borderId="7" xfId="17355" applyNumberFormat="1" applyFont="1" applyFill="1" applyBorder="1" applyAlignment="1">
      <alignment horizontal="center" vertical="center" wrapText="1"/>
    </xf>
    <xf numFmtId="168" fontId="83" fillId="3" borderId="22" xfId="32" applyNumberFormat="1" applyFont="1" applyFill="1" applyBorder="1" applyAlignment="1">
      <alignment horizontal="center"/>
    </xf>
    <xf numFmtId="168" fontId="67" fillId="10" borderId="7" xfId="17355" applyNumberFormat="1" applyFont="1" applyFill="1" applyBorder="1" applyAlignment="1">
      <alignment horizontal="center" wrapText="1"/>
    </xf>
    <xf numFmtId="168" fontId="24" fillId="5" borderId="0" xfId="17355" applyNumberFormat="1" applyFont="1" applyFill="1" applyBorder="1" applyAlignment="1">
      <alignment horizontal="left" vertical="center"/>
    </xf>
    <xf numFmtId="43" fontId="67" fillId="5" borderId="44" xfId="17355" applyFont="1" applyFill="1" applyBorder="1" applyAlignment="1">
      <alignment horizontal="center" vertical="center" wrapText="1"/>
    </xf>
    <xf numFmtId="43" fontId="67" fillId="5" borderId="23" xfId="17355" applyFont="1" applyFill="1" applyBorder="1" applyAlignment="1">
      <alignment horizontal="center" vertical="center" wrapText="1"/>
    </xf>
    <xf numFmtId="43" fontId="67" fillId="5" borderId="38" xfId="17355" applyFont="1" applyFill="1" applyBorder="1" applyAlignment="1">
      <alignment horizontal="center" vertical="center" wrapText="1"/>
    </xf>
    <xf numFmtId="43" fontId="67" fillId="5" borderId="6" xfId="17355" applyFont="1" applyFill="1" applyBorder="1" applyAlignment="1">
      <alignment horizontal="center" vertical="center" wrapText="1"/>
    </xf>
    <xf numFmtId="43" fontId="67" fillId="5" borderId="45" xfId="17355" applyFont="1" applyFill="1" applyBorder="1" applyAlignment="1">
      <alignment horizontal="center" vertical="center" wrapText="1"/>
    </xf>
    <xf numFmtId="43" fontId="67" fillId="5" borderId="46" xfId="17355" applyFont="1" applyFill="1" applyBorder="1" applyAlignment="1">
      <alignment horizontal="center" vertical="center" wrapText="1"/>
    </xf>
    <xf numFmtId="43" fontId="67" fillId="5" borderId="22" xfId="17355" applyFont="1" applyFill="1" applyBorder="1" applyAlignment="1">
      <alignment horizontal="center" vertical="center" wrapText="1"/>
    </xf>
    <xf numFmtId="43" fontId="67" fillId="5" borderId="20" xfId="17355" applyFont="1" applyFill="1" applyBorder="1" applyAlignment="1">
      <alignment horizontal="center" vertical="center" wrapText="1"/>
    </xf>
    <xf numFmtId="43" fontId="67" fillId="5" borderId="30" xfId="17355" applyFont="1" applyFill="1" applyBorder="1" applyAlignment="1">
      <alignment horizontal="center" vertical="center" wrapText="1"/>
    </xf>
    <xf numFmtId="43" fontId="67" fillId="5" borderId="17" xfId="17355" applyFont="1" applyFill="1" applyBorder="1" applyAlignment="1">
      <alignment horizontal="center" vertical="center" wrapText="1"/>
    </xf>
    <xf numFmtId="168" fontId="67" fillId="5" borderId="16" xfId="17355" applyNumberFormat="1" applyFont="1" applyFill="1" applyBorder="1" applyAlignment="1">
      <alignment horizontal="center" wrapText="1"/>
    </xf>
    <xf numFmtId="168" fontId="67" fillId="5" borderId="17" xfId="17355" applyNumberFormat="1" applyFont="1" applyFill="1" applyBorder="1" applyAlignment="1">
      <alignment horizontal="center" wrapText="1"/>
    </xf>
    <xf numFmtId="168" fontId="67" fillId="5" borderId="24" xfId="17355" applyNumberFormat="1" applyFont="1" applyFill="1" applyBorder="1" applyAlignment="1">
      <alignment horizontal="center" wrapText="1"/>
    </xf>
    <xf numFmtId="168" fontId="67" fillId="5" borderId="20" xfId="17355" applyNumberFormat="1" applyFont="1" applyFill="1" applyBorder="1" applyAlignment="1">
      <alignment horizontal="center" vertical="center" wrapText="1"/>
    </xf>
    <xf numFmtId="168" fontId="67" fillId="5" borderId="8" xfId="17355" applyNumberFormat="1" applyFont="1" applyFill="1" applyBorder="1" applyAlignment="1">
      <alignment horizontal="center" vertical="center" wrapText="1"/>
    </xf>
    <xf numFmtId="168" fontId="67" fillId="5" borderId="11" xfId="17355" applyNumberFormat="1" applyFont="1" applyFill="1" applyBorder="1" applyAlignment="1">
      <alignment horizontal="center" vertical="center" wrapText="1"/>
    </xf>
    <xf numFmtId="168" fontId="67" fillId="5" borderId="38" xfId="17355" applyNumberFormat="1" applyFont="1" applyFill="1" applyBorder="1" applyAlignment="1">
      <alignment horizontal="left" wrapText="1"/>
    </xf>
    <xf numFmtId="168" fontId="67" fillId="5" borderId="6" xfId="17355" applyNumberFormat="1" applyFont="1" applyFill="1" applyBorder="1" applyAlignment="1">
      <alignment horizontal="left" wrapText="1"/>
    </xf>
    <xf numFmtId="168" fontId="67" fillId="5" borderId="39" xfId="17355" applyNumberFormat="1" applyFont="1" applyFill="1" applyBorder="1" applyAlignment="1">
      <alignment horizontal="left" wrapText="1"/>
    </xf>
    <xf numFmtId="0" fontId="69" fillId="5" borderId="39" xfId="17360" applyFont="1" applyFill="1" applyBorder="1" applyAlignment="1">
      <alignment horizontal="center" vertical="center" wrapText="1"/>
    </xf>
    <xf numFmtId="0" fontId="69" fillId="5" borderId="27" xfId="17360" applyFont="1" applyFill="1" applyBorder="1" applyAlignment="1">
      <alignment horizontal="center" vertical="center" wrapText="1"/>
    </xf>
    <xf numFmtId="0" fontId="69" fillId="5" borderId="24" xfId="17360" applyFont="1" applyFill="1" applyBorder="1" applyAlignment="1">
      <alignment horizontal="center" vertical="center" wrapText="1"/>
    </xf>
    <xf numFmtId="0" fontId="24" fillId="5" borderId="1" xfId="32" applyFont="1" applyFill="1" applyBorder="1" applyAlignment="1">
      <alignment horizontal="right"/>
    </xf>
    <xf numFmtId="0" fontId="67" fillId="5" borderId="44" xfId="17360" applyFont="1" applyFill="1" applyBorder="1" applyAlignment="1">
      <alignment horizontal="center" wrapText="1"/>
    </xf>
    <xf numFmtId="0" fontId="67" fillId="5" borderId="23" xfId="17360" applyFont="1" applyFill="1" applyBorder="1" applyAlignment="1">
      <alignment horizontal="center" wrapText="1"/>
    </xf>
    <xf numFmtId="0" fontId="67" fillId="5" borderId="22" xfId="17360" applyFont="1" applyFill="1" applyBorder="1" applyAlignment="1">
      <alignment horizontal="center" wrapText="1"/>
    </xf>
    <xf numFmtId="0" fontId="67" fillId="5" borderId="44" xfId="17360" applyFont="1" applyFill="1" applyBorder="1" applyAlignment="1">
      <alignment horizontal="center" vertical="center" wrapText="1"/>
    </xf>
    <xf numFmtId="0" fontId="67" fillId="5" borderId="38" xfId="17360" applyFont="1" applyFill="1" applyBorder="1" applyAlignment="1">
      <alignment horizontal="center" vertical="center" wrapText="1"/>
    </xf>
    <xf numFmtId="0" fontId="67" fillId="5" borderId="39" xfId="17360" applyFont="1" applyFill="1" applyBorder="1" applyAlignment="1">
      <alignment horizontal="center" vertical="center" wrapText="1"/>
    </xf>
    <xf numFmtId="0" fontId="67" fillId="5" borderId="9" xfId="17360" applyFont="1" applyFill="1" applyBorder="1" applyAlignment="1">
      <alignment horizontal="center" vertical="center" wrapText="1"/>
    </xf>
    <xf numFmtId="0" fontId="67" fillId="5" borderId="42" xfId="17360" applyFont="1" applyFill="1" applyBorder="1" applyAlignment="1">
      <alignment horizontal="center" vertical="center" wrapText="1"/>
    </xf>
    <xf numFmtId="0" fontId="67" fillId="5" borderId="41" xfId="17360" applyFont="1" applyFill="1" applyBorder="1" applyAlignment="1">
      <alignment horizontal="center" vertical="center" wrapText="1"/>
    </xf>
    <xf numFmtId="168" fontId="67" fillId="5" borderId="14" xfId="17360" applyNumberFormat="1" applyFont="1" applyFill="1" applyBorder="1" applyAlignment="1">
      <alignment horizontal="left" wrapText="1"/>
    </xf>
    <xf numFmtId="168" fontId="67" fillId="5" borderId="12" xfId="17360" applyNumberFormat="1" applyFont="1" applyFill="1" applyBorder="1" applyAlignment="1">
      <alignment horizontal="left" wrapText="1"/>
    </xf>
    <xf numFmtId="168" fontId="67" fillId="5" borderId="25" xfId="17360" applyNumberFormat="1" applyFont="1" applyFill="1" applyBorder="1" applyAlignment="1">
      <alignment horizontal="left" wrapText="1"/>
    </xf>
    <xf numFmtId="168" fontId="67" fillId="5" borderId="14" xfId="17360" applyNumberFormat="1" applyFont="1" applyFill="1" applyBorder="1" applyAlignment="1">
      <alignment horizontal="center" wrapText="1"/>
    </xf>
    <xf numFmtId="168" fontId="67" fillId="5" borderId="25" xfId="17360" applyNumberFormat="1" applyFont="1" applyFill="1" applyBorder="1" applyAlignment="1">
      <alignment horizontal="center" wrapText="1"/>
    </xf>
    <xf numFmtId="168" fontId="67" fillId="5" borderId="26" xfId="17360" applyNumberFormat="1" applyFont="1" applyFill="1" applyBorder="1" applyAlignment="1">
      <alignment horizontal="center" wrapText="1"/>
    </xf>
    <xf numFmtId="168" fontId="67" fillId="5" borderId="27" xfId="17360" applyNumberFormat="1" applyFont="1" applyFill="1" applyBorder="1" applyAlignment="1">
      <alignment horizontal="center" wrapText="1"/>
    </xf>
    <xf numFmtId="168" fontId="67" fillId="5" borderId="16" xfId="17360" applyNumberFormat="1" applyFont="1" applyFill="1" applyBorder="1" applyAlignment="1">
      <alignment horizontal="center" wrapText="1"/>
    </xf>
    <xf numFmtId="168" fontId="67" fillId="5" borderId="24" xfId="17360" applyNumberFormat="1" applyFont="1" applyFill="1" applyBorder="1" applyAlignment="1">
      <alignment horizontal="center" wrapText="1"/>
    </xf>
    <xf numFmtId="168" fontId="67" fillId="5" borderId="16" xfId="17360" applyNumberFormat="1" applyFont="1" applyFill="1" applyBorder="1" applyAlignment="1">
      <alignment horizontal="center" vertical="center" wrapText="1"/>
    </xf>
    <xf numFmtId="168" fontId="67" fillId="5" borderId="17" xfId="17360" applyNumberFormat="1" applyFont="1" applyFill="1" applyBorder="1" applyAlignment="1">
      <alignment horizontal="center" vertical="center" wrapText="1"/>
    </xf>
    <xf numFmtId="168" fontId="67" fillId="5" borderId="24" xfId="17360" applyNumberFormat="1" applyFont="1" applyFill="1" applyBorder="1" applyAlignment="1">
      <alignment horizontal="center" vertical="center" wrapText="1"/>
    </xf>
    <xf numFmtId="168" fontId="67" fillId="5" borderId="20" xfId="17360" applyNumberFormat="1" applyFont="1" applyFill="1" applyBorder="1" applyAlignment="1">
      <alignment horizontal="center" vertical="center" wrapText="1"/>
    </xf>
    <xf numFmtId="168" fontId="67" fillId="5" borderId="23" xfId="17360" applyNumberFormat="1" applyFont="1" applyFill="1" applyBorder="1" applyAlignment="1">
      <alignment horizontal="center" vertical="center" wrapText="1"/>
    </xf>
    <xf numFmtId="168" fontId="67" fillId="5" borderId="22" xfId="17360" applyNumberFormat="1" applyFont="1" applyFill="1" applyBorder="1" applyAlignment="1">
      <alignment horizontal="center" vertical="center" wrapText="1"/>
    </xf>
    <xf numFmtId="168" fontId="67" fillId="5" borderId="8" xfId="17360" applyNumberFormat="1" applyFont="1" applyFill="1" applyBorder="1" applyAlignment="1">
      <alignment horizontal="center" vertical="center" wrapText="1"/>
    </xf>
    <xf numFmtId="168" fontId="67" fillId="5" borderId="9" xfId="17360" applyNumberFormat="1" applyFont="1" applyFill="1" applyBorder="1" applyAlignment="1">
      <alignment horizontal="center" vertical="center" wrapText="1"/>
    </xf>
    <xf numFmtId="168" fontId="67" fillId="5" borderId="26" xfId="17360" applyNumberFormat="1" applyFont="1" applyFill="1" applyBorder="1" applyAlignment="1">
      <alignment horizontal="left" wrapText="1"/>
    </xf>
    <xf numFmtId="168" fontId="67" fillId="5" borderId="0" xfId="17360" applyNumberFormat="1" applyFont="1" applyFill="1" applyAlignment="1">
      <alignment horizontal="left" wrapText="1"/>
    </xf>
    <xf numFmtId="168" fontId="67" fillId="5" borderId="20" xfId="17360" applyNumberFormat="1" applyFont="1" applyFill="1" applyBorder="1" applyAlignment="1">
      <alignment horizontal="center" wrapText="1"/>
    </xf>
    <xf numFmtId="168" fontId="67" fillId="5" borderId="23" xfId="17360" applyNumberFormat="1" applyFont="1" applyFill="1" applyBorder="1" applyAlignment="1">
      <alignment horizontal="center" wrapText="1"/>
    </xf>
    <xf numFmtId="168" fontId="67" fillId="5" borderId="17" xfId="17360" applyNumberFormat="1" applyFont="1" applyFill="1" applyBorder="1" applyAlignment="1">
      <alignment horizontal="center" wrapText="1"/>
    </xf>
    <xf numFmtId="168" fontId="67" fillId="5" borderId="42" xfId="17360" applyNumberFormat="1" applyFont="1" applyFill="1" applyBorder="1" applyAlignment="1">
      <alignment horizontal="left" wrapText="1"/>
    </xf>
    <xf numFmtId="168" fontId="67" fillId="5" borderId="41" xfId="17360" applyNumberFormat="1" applyFont="1" applyFill="1" applyBorder="1" applyAlignment="1">
      <alignment horizontal="left" wrapText="1"/>
    </xf>
    <xf numFmtId="168" fontId="67" fillId="5" borderId="16" xfId="17360" applyNumberFormat="1" applyFont="1" applyFill="1" applyBorder="1" applyAlignment="1">
      <alignment horizontal="left" wrapText="1"/>
    </xf>
    <xf numFmtId="168" fontId="67" fillId="5" borderId="17" xfId="17360" applyNumberFormat="1" applyFont="1" applyFill="1" applyBorder="1" applyAlignment="1">
      <alignment horizontal="left" wrapText="1"/>
    </xf>
    <xf numFmtId="168" fontId="67" fillId="5" borderId="12" xfId="17360" applyNumberFormat="1" applyFont="1" applyFill="1" applyBorder="1" applyAlignment="1">
      <alignment horizontal="center" wrapText="1"/>
    </xf>
    <xf numFmtId="168" fontId="69" fillId="5" borderId="20" xfId="17360" applyNumberFormat="1" applyFont="1" applyFill="1" applyBorder="1" applyAlignment="1">
      <alignment horizontal="center" wrapText="1"/>
    </xf>
    <xf numFmtId="168" fontId="69" fillId="5" borderId="23" xfId="17360" applyNumberFormat="1" applyFont="1" applyFill="1" applyBorder="1" applyAlignment="1">
      <alignment horizontal="center" wrapText="1"/>
    </xf>
    <xf numFmtId="168" fontId="67" fillId="5" borderId="22" xfId="17360" applyNumberFormat="1" applyFont="1" applyFill="1" applyBorder="1" applyAlignment="1">
      <alignment horizontal="center" wrapText="1"/>
    </xf>
    <xf numFmtId="168" fontId="67" fillId="5" borderId="14" xfId="17360" applyNumberFormat="1" applyFont="1" applyFill="1" applyBorder="1" applyAlignment="1">
      <alignment horizontal="left" vertical="top" wrapText="1"/>
    </xf>
    <xf numFmtId="168" fontId="67" fillId="5" borderId="12" xfId="17360" applyNumberFormat="1" applyFont="1" applyFill="1" applyBorder="1" applyAlignment="1">
      <alignment horizontal="left" vertical="top" wrapText="1"/>
    </xf>
    <xf numFmtId="168" fontId="24" fillId="5" borderId="1" xfId="32" applyNumberFormat="1" applyFont="1" applyFill="1" applyBorder="1" applyAlignment="1">
      <alignment horizontal="left" wrapText="1"/>
    </xf>
    <xf numFmtId="168" fontId="67" fillId="5" borderId="8" xfId="17360" applyNumberFormat="1" applyFont="1" applyFill="1" applyBorder="1" applyAlignment="1">
      <alignment horizontal="center" wrapText="1"/>
    </xf>
    <xf numFmtId="168" fontId="67" fillId="5" borderId="11" xfId="17360" applyNumberFormat="1" applyFont="1" applyFill="1" applyBorder="1" applyAlignment="1">
      <alignment horizontal="center" wrapText="1"/>
    </xf>
    <xf numFmtId="168" fontId="67" fillId="5" borderId="9" xfId="17360" applyNumberFormat="1" applyFont="1" applyFill="1" applyBorder="1" applyAlignment="1">
      <alignment horizontal="center" wrapText="1"/>
    </xf>
    <xf numFmtId="168" fontId="74" fillId="5" borderId="7" xfId="32" applyNumberFormat="1" applyFont="1" applyFill="1" applyBorder="1" applyAlignment="1">
      <alignment horizontal="center" vertical="center" wrapText="1"/>
    </xf>
    <xf numFmtId="168" fontId="67" fillId="11" borderId="7" xfId="17361" applyNumberFormat="1" applyFont="1" applyFill="1" applyBorder="1" applyAlignment="1">
      <alignment horizontal="center"/>
    </xf>
    <xf numFmtId="168" fontId="74" fillId="5" borderId="7" xfId="32" applyNumberFormat="1" applyFont="1" applyFill="1" applyBorder="1" applyAlignment="1">
      <alignment horizontal="center" vertical="center"/>
    </xf>
    <xf numFmtId="168" fontId="74" fillId="5" borderId="8" xfId="32" applyNumberFormat="1" applyFont="1" applyFill="1" applyBorder="1" applyAlignment="1">
      <alignment horizontal="center" vertical="center" wrapText="1"/>
    </xf>
    <xf numFmtId="168" fontId="67" fillId="10" borderId="7" xfId="17355" applyNumberFormat="1" applyFont="1" applyFill="1" applyBorder="1" applyAlignment="1">
      <alignment horizontal="center"/>
    </xf>
    <xf numFmtId="168" fontId="24" fillId="5" borderId="8" xfId="17361" applyNumberFormat="1" applyFont="1" applyFill="1" applyBorder="1" applyAlignment="1">
      <alignment horizontal="left"/>
    </xf>
    <xf numFmtId="168" fontId="24" fillId="5" borderId="11" xfId="17361" applyNumberFormat="1" applyFont="1" applyFill="1" applyBorder="1" applyAlignment="1">
      <alignment horizontal="left"/>
    </xf>
    <xf numFmtId="168" fontId="67" fillId="5" borderId="8" xfId="17361" applyNumberFormat="1" applyFont="1" applyFill="1" applyBorder="1" applyAlignment="1">
      <alignment horizontal="right"/>
    </xf>
    <xf numFmtId="168" fontId="67" fillId="5" borderId="11" xfId="17361" applyNumberFormat="1" applyFont="1" applyFill="1" applyBorder="1" applyAlignment="1">
      <alignment horizontal="right"/>
    </xf>
    <xf numFmtId="168" fontId="84" fillId="5" borderId="7" xfId="32" applyNumberFormat="1" applyFont="1" applyFill="1" applyBorder="1" applyAlignment="1">
      <alignment horizontal="center" vertical="center"/>
    </xf>
    <xf numFmtId="168" fontId="84" fillId="5" borderId="7" xfId="32" applyNumberFormat="1" applyFont="1" applyFill="1" applyBorder="1" applyAlignment="1">
      <alignment horizontal="center" vertical="center" wrapText="1"/>
    </xf>
    <xf numFmtId="0" fontId="29" fillId="0" borderId="14" xfId="52061" applyFont="1" applyBorder="1" applyAlignment="1">
      <alignment horizontal="center" vertical="center" wrapText="1"/>
    </xf>
    <xf numFmtId="0" fontId="29" fillId="0" borderId="12" xfId="52061" applyFont="1" applyBorder="1" applyAlignment="1">
      <alignment horizontal="center" vertical="center" wrapText="1"/>
    </xf>
    <xf numFmtId="0" fontId="29" fillId="0" borderId="25" xfId="52061" applyFont="1" applyBorder="1" applyAlignment="1">
      <alignment horizontal="center" vertical="center" wrapText="1"/>
    </xf>
    <xf numFmtId="168" fontId="67" fillId="5" borderId="8" xfId="17360" applyNumberFormat="1" applyFont="1" applyFill="1" applyBorder="1" applyAlignment="1">
      <alignment horizontal="left" vertical="center" wrapText="1"/>
    </xf>
    <xf numFmtId="168" fontId="67" fillId="5" borderId="11" xfId="17360" applyNumberFormat="1" applyFont="1" applyFill="1" applyBorder="1" applyAlignment="1">
      <alignment horizontal="left" vertical="center" wrapText="1"/>
    </xf>
    <xf numFmtId="168" fontId="67" fillId="5" borderId="42" xfId="17360" applyNumberFormat="1" applyFont="1" applyFill="1" applyBorder="1" applyAlignment="1">
      <alignment horizontal="center" vertical="center" wrapText="1"/>
    </xf>
    <xf numFmtId="168" fontId="67" fillId="5" borderId="41" xfId="17360" applyNumberFormat="1" applyFont="1" applyFill="1" applyBorder="1" applyAlignment="1">
      <alignment horizontal="center" vertical="center" wrapText="1"/>
    </xf>
    <xf numFmtId="168" fontId="67" fillId="5" borderId="51" xfId="17360" applyNumberFormat="1" applyFont="1" applyFill="1" applyBorder="1" applyAlignment="1">
      <alignment horizontal="center" vertical="center" wrapText="1"/>
    </xf>
    <xf numFmtId="168" fontId="67" fillId="5" borderId="11" xfId="17360" applyNumberFormat="1" applyFont="1" applyFill="1" applyBorder="1" applyAlignment="1">
      <alignment horizontal="center" vertical="center" wrapText="1"/>
    </xf>
    <xf numFmtId="168" fontId="67" fillId="5" borderId="50" xfId="17360" applyNumberFormat="1" applyFont="1" applyFill="1" applyBorder="1" applyAlignment="1">
      <alignment horizontal="center" vertical="center" wrapText="1"/>
    </xf>
    <xf numFmtId="168" fontId="67" fillId="5" borderId="49" xfId="17360" applyNumberFormat="1" applyFont="1" applyFill="1" applyBorder="1" applyAlignment="1">
      <alignment horizontal="left" vertical="center" wrapText="1"/>
    </xf>
    <xf numFmtId="168" fontId="67" fillId="5" borderId="48" xfId="17360" applyNumberFormat="1" applyFont="1" applyFill="1" applyBorder="1" applyAlignment="1">
      <alignment horizontal="left" vertical="center" wrapText="1"/>
    </xf>
    <xf numFmtId="168" fontId="67" fillId="5" borderId="47" xfId="17360" applyNumberFormat="1" applyFont="1" applyFill="1" applyBorder="1" applyAlignment="1">
      <alignment horizontal="left" vertical="center" wrapText="1"/>
    </xf>
    <xf numFmtId="168" fontId="67" fillId="5" borderId="43" xfId="17360" applyNumberFormat="1" applyFont="1" applyFill="1" applyBorder="1" applyAlignment="1">
      <alignment horizontal="center" vertical="center" wrapText="1"/>
    </xf>
    <xf numFmtId="168" fontId="67" fillId="5" borderId="38" xfId="17360" applyNumberFormat="1" applyFont="1" applyFill="1" applyBorder="1" applyAlignment="1">
      <alignment horizontal="left" vertical="center" wrapText="1"/>
    </xf>
    <xf numFmtId="168" fontId="67" fillId="5" borderId="6" xfId="17360" applyNumberFormat="1" applyFont="1" applyFill="1" applyBorder="1" applyAlignment="1">
      <alignment horizontal="left" vertical="center" wrapText="1"/>
    </xf>
    <xf numFmtId="168" fontId="67" fillId="5" borderId="14" xfId="17355" applyNumberFormat="1" applyFont="1" applyFill="1" applyBorder="1" applyAlignment="1">
      <alignment horizontal="center" vertical="center" wrapText="1"/>
    </xf>
    <xf numFmtId="168" fontId="67" fillId="5" borderId="25" xfId="17355" applyNumberFormat="1" applyFont="1" applyFill="1" applyBorder="1" applyAlignment="1">
      <alignment horizontal="center" vertical="center" wrapText="1"/>
    </xf>
    <xf numFmtId="168" fontId="67" fillId="5" borderId="14" xfId="17360" applyNumberFormat="1" applyFont="1" applyFill="1" applyBorder="1" applyAlignment="1">
      <alignment horizontal="center" vertical="center" wrapText="1"/>
    </xf>
    <xf numFmtId="168" fontId="67" fillId="5" borderId="25" xfId="17360" applyNumberFormat="1" applyFont="1" applyFill="1" applyBorder="1" applyAlignment="1">
      <alignment horizontal="center" vertical="center" wrapText="1"/>
    </xf>
    <xf numFmtId="168" fontId="67" fillId="5" borderId="12" xfId="17360" applyNumberFormat="1" applyFont="1" applyFill="1" applyBorder="1" applyAlignment="1">
      <alignment horizontal="center" vertical="center"/>
    </xf>
    <xf numFmtId="168" fontId="67" fillId="5" borderId="0" xfId="17360" applyNumberFormat="1" applyFont="1" applyFill="1" applyBorder="1" applyAlignment="1">
      <alignment horizontal="center" vertical="center"/>
    </xf>
    <xf numFmtId="168" fontId="67" fillId="5" borderId="0" xfId="17360" applyNumberFormat="1" applyFont="1" applyFill="1" applyAlignment="1">
      <alignment horizontal="center" vertical="center"/>
    </xf>
    <xf numFmtId="168" fontId="67" fillId="5" borderId="17" xfId="17360" applyNumberFormat="1" applyFont="1" applyFill="1" applyBorder="1" applyAlignment="1">
      <alignment horizontal="center" vertical="center"/>
    </xf>
    <xf numFmtId="168" fontId="67" fillId="3" borderId="20" xfId="17360" applyNumberFormat="1" applyFont="1" applyFill="1" applyBorder="1" applyAlignment="1">
      <alignment horizontal="center" vertical="center" wrapText="1"/>
    </xf>
    <xf numFmtId="168" fontId="67" fillId="3" borderId="22" xfId="17360" applyNumberFormat="1" applyFont="1" applyFill="1" applyBorder="1" applyAlignment="1">
      <alignment horizontal="center" vertical="center" wrapText="1"/>
    </xf>
    <xf numFmtId="168" fontId="67" fillId="3" borderId="11" xfId="17360" applyNumberFormat="1" applyFont="1" applyFill="1" applyBorder="1" applyAlignment="1">
      <alignment horizontal="center" vertical="center" wrapText="1"/>
    </xf>
    <xf numFmtId="168" fontId="67" fillId="5" borderId="6" xfId="17360" applyNumberFormat="1" applyFont="1" applyFill="1" applyBorder="1" applyAlignment="1">
      <alignment horizontal="center" vertical="center"/>
    </xf>
    <xf numFmtId="168" fontId="67" fillId="5" borderId="16" xfId="17360" applyNumberFormat="1" applyFont="1" applyFill="1" applyBorder="1" applyAlignment="1">
      <alignment horizontal="left" vertical="center" wrapText="1"/>
    </xf>
    <xf numFmtId="168" fontId="67" fillId="5" borderId="17" xfId="17360" applyNumberFormat="1" applyFont="1" applyFill="1" applyBorder="1" applyAlignment="1">
      <alignment horizontal="left" vertical="center" wrapText="1"/>
    </xf>
    <xf numFmtId="168" fontId="67" fillId="5" borderId="0" xfId="17360" applyNumberFormat="1" applyFont="1" applyFill="1" applyBorder="1" applyAlignment="1">
      <alignment horizontal="left" vertical="center" wrapText="1"/>
    </xf>
    <xf numFmtId="168" fontId="67" fillId="5" borderId="0" xfId="17360" applyNumberFormat="1" applyFont="1" applyFill="1" applyBorder="1" applyAlignment="1">
      <alignment horizontal="center" vertical="center" wrapText="1"/>
    </xf>
    <xf numFmtId="168" fontId="67" fillId="3" borderId="27" xfId="17360" applyNumberFormat="1" applyFont="1" applyFill="1" applyBorder="1" applyAlignment="1">
      <alignment horizontal="center" vertical="center" wrapText="1"/>
    </xf>
    <xf numFmtId="168" fontId="67" fillId="3" borderId="24" xfId="17360" applyNumberFormat="1" applyFont="1" applyFill="1" applyBorder="1" applyAlignment="1">
      <alignment horizontal="center" vertical="center" wrapText="1"/>
    </xf>
    <xf numFmtId="168" fontId="67" fillId="5" borderId="9" xfId="17355" applyNumberFormat="1" applyFont="1" applyFill="1" applyBorder="1" applyAlignment="1">
      <alignment horizontal="center" vertical="center" wrapText="1"/>
    </xf>
    <xf numFmtId="168" fontId="67" fillId="5" borderId="12" xfId="17355" applyNumberFormat="1" applyFont="1" applyFill="1" applyBorder="1" applyAlignment="1">
      <alignment horizontal="center" vertical="center" wrapText="1"/>
    </xf>
    <xf numFmtId="168" fontId="67" fillId="5" borderId="16" xfId="17355" applyNumberFormat="1" applyFont="1" applyFill="1" applyBorder="1" applyAlignment="1">
      <alignment horizontal="center" vertical="center" wrapText="1"/>
    </xf>
    <xf numFmtId="168" fontId="67" fillId="5" borderId="17" xfId="17355" applyNumberFormat="1" applyFont="1" applyFill="1" applyBorder="1" applyAlignment="1">
      <alignment horizontal="center" vertical="center" wrapText="1"/>
    </xf>
    <xf numFmtId="168" fontId="69" fillId="5" borderId="14" xfId="17355" applyNumberFormat="1" applyFont="1" applyFill="1" applyBorder="1" applyAlignment="1">
      <alignment horizontal="center" vertical="center" wrapText="1"/>
    </xf>
    <xf numFmtId="168" fontId="69" fillId="5" borderId="12" xfId="17355" applyNumberFormat="1" applyFont="1" applyFill="1" applyBorder="1" applyAlignment="1">
      <alignment horizontal="center" vertical="center" wrapText="1"/>
    </xf>
    <xf numFmtId="168" fontId="69" fillId="5" borderId="16" xfId="17355" applyNumberFormat="1" applyFont="1" applyFill="1" applyBorder="1" applyAlignment="1">
      <alignment horizontal="center" vertical="center" wrapText="1"/>
    </xf>
    <xf numFmtId="168" fontId="69" fillId="5" borderId="17" xfId="17355" applyNumberFormat="1" applyFont="1" applyFill="1" applyBorder="1" applyAlignment="1">
      <alignment horizontal="center" vertical="center" wrapText="1"/>
    </xf>
    <xf numFmtId="168" fontId="67" fillId="5" borderId="23" xfId="17355" applyNumberFormat="1" applyFont="1" applyFill="1" applyBorder="1" applyAlignment="1">
      <alignment horizontal="center" vertical="center" wrapText="1"/>
    </xf>
    <xf numFmtId="168" fontId="24" fillId="5" borderId="6" xfId="17355" applyNumberFormat="1" applyFont="1" applyFill="1" applyBorder="1" applyAlignment="1">
      <alignment horizontal="left" vertical="center"/>
    </xf>
    <xf numFmtId="168" fontId="69" fillId="3" borderId="52" xfId="2" applyNumberFormat="1" applyFont="1" applyFill="1" applyBorder="1" applyAlignment="1">
      <alignment horizontal="center" vertical="center" wrapText="1"/>
    </xf>
    <xf numFmtId="168" fontId="69" fillId="3" borderId="52" xfId="2" applyNumberFormat="1" applyFont="1" applyFill="1" applyBorder="1" applyAlignment="1">
      <alignment horizontal="center" vertical="center"/>
    </xf>
    <xf numFmtId="168" fontId="24" fillId="3" borderId="56" xfId="2" applyNumberFormat="1" applyFont="1" applyFill="1" applyBorder="1" applyAlignment="1">
      <alignment horizontal="left" vertical="center" wrapText="1"/>
    </xf>
    <xf numFmtId="168" fontId="24" fillId="3" borderId="57" xfId="2" applyNumberFormat="1" applyFont="1" applyFill="1" applyBorder="1" applyAlignment="1">
      <alignment horizontal="left" vertical="center" wrapText="1"/>
    </xf>
    <xf numFmtId="168" fontId="24" fillId="3" borderId="58" xfId="2" applyNumberFormat="1" applyFont="1" applyFill="1" applyBorder="1" applyAlignment="1">
      <alignment horizontal="left" vertical="center" wrapText="1"/>
    </xf>
    <xf numFmtId="168" fontId="67" fillId="5" borderId="39" xfId="17360" applyNumberFormat="1" applyFont="1" applyFill="1" applyBorder="1" applyAlignment="1">
      <alignment horizontal="left" vertical="center" wrapText="1"/>
    </xf>
    <xf numFmtId="168" fontId="69" fillId="3" borderId="53" xfId="2" applyNumberFormat="1" applyFont="1" applyFill="1" applyBorder="1" applyAlignment="1">
      <alignment horizontal="center" vertical="center" wrapText="1"/>
    </xf>
    <xf numFmtId="168" fontId="69" fillId="3" borderId="54" xfId="2" applyNumberFormat="1" applyFont="1" applyFill="1" applyBorder="1" applyAlignment="1">
      <alignment horizontal="center" vertical="center" wrapText="1"/>
    </xf>
    <xf numFmtId="168" fontId="69" fillId="3" borderId="55" xfId="2" applyNumberFormat="1" applyFont="1" applyFill="1" applyBorder="1" applyAlignment="1">
      <alignment horizontal="center" vertical="center" wrapText="1"/>
    </xf>
    <xf numFmtId="168" fontId="43" fillId="0" borderId="0" xfId="32" applyNumberFormat="1" applyFont="1" applyAlignment="1">
      <alignment horizontal="left" vertical="top" wrapText="1"/>
    </xf>
    <xf numFmtId="168" fontId="67" fillId="5" borderId="38" xfId="0" applyNumberFormat="1" applyFont="1" applyFill="1" applyBorder="1" applyAlignment="1">
      <alignment horizontal="center" wrapText="1"/>
    </xf>
    <xf numFmtId="168" fontId="67" fillId="5" borderId="39" xfId="0" applyNumberFormat="1" applyFont="1" applyFill="1" applyBorder="1" applyAlignment="1">
      <alignment horizontal="center" wrapText="1"/>
    </xf>
    <xf numFmtId="168" fontId="67" fillId="5" borderId="26" xfId="0" applyNumberFormat="1" applyFont="1" applyFill="1" applyBorder="1" applyAlignment="1">
      <alignment horizontal="left" wrapText="1"/>
    </xf>
    <xf numFmtId="168" fontId="67" fillId="5" borderId="0" xfId="0" applyNumberFormat="1" applyFont="1" applyFill="1" applyAlignment="1">
      <alignment horizontal="left" wrapText="1"/>
    </xf>
    <xf numFmtId="168" fontId="67" fillId="5" borderId="16" xfId="0" applyNumberFormat="1" applyFont="1" applyFill="1" applyBorder="1" applyAlignment="1">
      <alignment horizontal="left" wrapText="1"/>
    </xf>
    <xf numFmtId="168" fontId="67" fillId="5" borderId="17" xfId="0" applyNumberFormat="1" applyFont="1" applyFill="1" applyBorder="1" applyAlignment="1">
      <alignment horizontal="left" wrapText="1"/>
    </xf>
    <xf numFmtId="168" fontId="67" fillId="3" borderId="44" xfId="17355" applyNumberFormat="1" applyFont="1" applyFill="1" applyBorder="1" applyAlignment="1">
      <alignment horizontal="center" vertical="center"/>
    </xf>
    <xf numFmtId="168" fontId="67" fillId="3" borderId="22" xfId="17355" applyNumberFormat="1" applyFont="1" applyFill="1" applyBorder="1" applyAlignment="1">
      <alignment horizontal="center" vertical="center"/>
    </xf>
    <xf numFmtId="168" fontId="67" fillId="5" borderId="8" xfId="0" applyNumberFormat="1" applyFont="1" applyFill="1" applyBorder="1" applyAlignment="1">
      <alignment horizontal="center" vertical="center" wrapText="1"/>
    </xf>
    <xf numFmtId="168" fontId="67" fillId="5" borderId="9" xfId="0" applyNumberFormat="1" applyFont="1" applyFill="1" applyBorder="1" applyAlignment="1">
      <alignment horizontal="center" vertical="center" wrapText="1"/>
    </xf>
    <xf numFmtId="168" fontId="67" fillId="5" borderId="42" xfId="0" applyNumberFormat="1" applyFont="1" applyFill="1" applyBorder="1" applyAlignment="1">
      <alignment horizontal="center" wrapText="1"/>
    </xf>
    <xf numFmtId="168" fontId="67" fillId="5" borderId="41" xfId="0" applyNumberFormat="1" applyFont="1" applyFill="1" applyBorder="1" applyAlignment="1">
      <alignment horizontal="center" wrapText="1"/>
    </xf>
    <xf numFmtId="168" fontId="67" fillId="5" borderId="43" xfId="0" applyNumberFormat="1" applyFont="1" applyFill="1" applyBorder="1" applyAlignment="1">
      <alignment horizontal="center" wrapText="1"/>
    </xf>
    <xf numFmtId="168" fontId="69" fillId="3" borderId="52" xfId="0" applyNumberFormat="1" applyFont="1" applyFill="1" applyBorder="1" applyAlignment="1">
      <alignment horizontal="center" vertical="center" wrapText="1"/>
    </xf>
    <xf numFmtId="168" fontId="69" fillId="3" borderId="52" xfId="0" applyNumberFormat="1" applyFont="1" applyFill="1" applyBorder="1" applyAlignment="1">
      <alignment horizontal="center" vertical="center"/>
    </xf>
    <xf numFmtId="168" fontId="69" fillId="3" borderId="53" xfId="0" applyNumberFormat="1" applyFont="1" applyFill="1" applyBorder="1" applyAlignment="1">
      <alignment horizontal="center" vertical="center" wrapText="1"/>
    </xf>
    <xf numFmtId="168" fontId="69" fillId="3" borderId="54" xfId="0" applyNumberFormat="1" applyFont="1" applyFill="1" applyBorder="1" applyAlignment="1">
      <alignment horizontal="center" vertical="center" wrapText="1"/>
    </xf>
    <xf numFmtId="168" fontId="69" fillId="3" borderId="55" xfId="0" applyNumberFormat="1" applyFont="1" applyFill="1" applyBorder="1" applyAlignment="1">
      <alignment horizontal="center" vertical="center" wrapText="1"/>
    </xf>
    <xf numFmtId="168" fontId="67" fillId="5" borderId="14" xfId="0" applyNumberFormat="1" applyFont="1" applyFill="1" applyBorder="1" applyAlignment="1">
      <alignment horizontal="center" vertical="center" wrapText="1"/>
    </xf>
    <xf numFmtId="168" fontId="67" fillId="5" borderId="12" xfId="0" applyNumberFormat="1" applyFont="1" applyFill="1" applyBorder="1" applyAlignment="1">
      <alignment horizontal="center" vertical="center" wrapText="1"/>
    </xf>
    <xf numFmtId="168" fontId="67" fillId="5" borderId="26" xfId="0" applyNumberFormat="1" applyFont="1" applyFill="1" applyBorder="1" applyAlignment="1">
      <alignment horizontal="center" vertical="center" wrapText="1"/>
    </xf>
    <xf numFmtId="168" fontId="67" fillId="5" borderId="0" xfId="0" applyNumberFormat="1" applyFont="1" applyFill="1" applyAlignment="1">
      <alignment horizontal="center" vertical="center" wrapText="1"/>
    </xf>
    <xf numFmtId="168" fontId="67" fillId="5" borderId="16" xfId="0" applyNumberFormat="1" applyFont="1" applyFill="1" applyBorder="1" applyAlignment="1">
      <alignment horizontal="center" vertical="center" wrapText="1"/>
    </xf>
    <xf numFmtId="168" fontId="67" fillId="5" borderId="17" xfId="0" applyNumberFormat="1" applyFont="1" applyFill="1" applyBorder="1" applyAlignment="1">
      <alignment horizontal="center" vertical="center" wrapText="1"/>
    </xf>
    <xf numFmtId="168" fontId="67" fillId="5" borderId="25" xfId="0" applyNumberFormat="1" applyFont="1" applyFill="1" applyBorder="1" applyAlignment="1">
      <alignment horizontal="center" vertical="center" wrapText="1"/>
    </xf>
    <xf numFmtId="168" fontId="67" fillId="5" borderId="27" xfId="0" applyNumberFormat="1" applyFont="1" applyFill="1" applyBorder="1" applyAlignment="1">
      <alignment horizontal="center" vertical="center" wrapText="1"/>
    </xf>
    <xf numFmtId="168" fontId="67" fillId="5" borderId="24" xfId="0" applyNumberFormat="1" applyFont="1" applyFill="1" applyBorder="1" applyAlignment="1">
      <alignment horizontal="center" vertical="center" wrapText="1"/>
    </xf>
    <xf numFmtId="168" fontId="67" fillId="5" borderId="11" xfId="0" applyNumberFormat="1" applyFont="1" applyFill="1" applyBorder="1" applyAlignment="1">
      <alignment horizontal="center" vertical="center" wrapText="1"/>
    </xf>
    <xf numFmtId="168" fontId="68" fillId="6" borderId="7" xfId="0" applyNumberFormat="1" applyFont="1" applyFill="1" applyBorder="1" applyAlignment="1">
      <alignment horizontal="center"/>
    </xf>
    <xf numFmtId="168" fontId="24" fillId="5" borderId="12" xfId="32" applyNumberFormat="1" applyFont="1" applyFill="1" applyBorder="1" applyAlignment="1">
      <alignment horizontal="center" vertical="center" wrapText="1"/>
    </xf>
    <xf numFmtId="168" fontId="24" fillId="5" borderId="17" xfId="32" applyNumberFormat="1" applyFont="1" applyFill="1" applyBorder="1" applyAlignment="1">
      <alignment horizontal="center" vertical="center" wrapText="1"/>
    </xf>
    <xf numFmtId="168" fontId="24" fillId="5" borderId="24" xfId="32" applyNumberFormat="1" applyFont="1" applyFill="1" applyBorder="1" applyAlignment="1">
      <alignment horizontal="center" vertical="center" wrapText="1"/>
    </xf>
    <xf numFmtId="168" fontId="67" fillId="5" borderId="8" xfId="0" applyNumberFormat="1" applyFont="1" applyFill="1" applyBorder="1" applyAlignment="1">
      <alignment horizontal="center"/>
    </xf>
    <xf numFmtId="168" fontId="67" fillId="5" borderId="11" xfId="0" applyNumberFormat="1" applyFont="1" applyFill="1" applyBorder="1" applyAlignment="1">
      <alignment horizontal="center"/>
    </xf>
    <xf numFmtId="168" fontId="67" fillId="5" borderId="9" xfId="0" applyNumberFormat="1" applyFont="1" applyFill="1" applyBorder="1" applyAlignment="1">
      <alignment horizontal="center"/>
    </xf>
    <xf numFmtId="0" fontId="24" fillId="3" borderId="56" xfId="32" applyFont="1" applyFill="1" applyBorder="1" applyAlignment="1">
      <alignment horizontal="left"/>
    </xf>
    <xf numFmtId="0" fontId="24" fillId="3" borderId="57" xfId="32" applyFont="1" applyFill="1" applyBorder="1" applyAlignment="1">
      <alignment horizontal="left"/>
    </xf>
    <xf numFmtId="0" fontId="24" fillId="3" borderId="58" xfId="32" applyFont="1" applyFill="1" applyBorder="1" applyAlignment="1">
      <alignment horizontal="left"/>
    </xf>
    <xf numFmtId="43" fontId="68" fillId="6" borderId="7" xfId="52060" applyFont="1" applyFill="1" applyBorder="1" applyAlignment="1">
      <alignment horizontal="center" vertical="top" wrapText="1"/>
    </xf>
    <xf numFmtId="43" fontId="68" fillId="6" borderId="0" xfId="17355" applyFont="1" applyFill="1" applyBorder="1" applyAlignment="1">
      <alignment horizontal="left" vertical="top" wrapText="1"/>
    </xf>
    <xf numFmtId="0" fontId="68" fillId="6" borderId="8" xfId="0" applyFont="1" applyFill="1" applyBorder="1" applyAlignment="1">
      <alignment horizontal="left"/>
    </xf>
    <xf numFmtId="0" fontId="68" fillId="6" borderId="11" xfId="0" applyFont="1" applyFill="1" applyBorder="1" applyAlignment="1">
      <alignment horizontal="left"/>
    </xf>
    <xf numFmtId="0" fontId="68" fillId="6" borderId="9" xfId="0" applyFont="1" applyFill="1" applyBorder="1" applyAlignment="1">
      <alignment horizontal="left"/>
    </xf>
    <xf numFmtId="43" fontId="68" fillId="6" borderId="8" xfId="17355" applyFont="1" applyFill="1" applyBorder="1" applyAlignment="1">
      <alignment horizontal="left" vertical="top" wrapText="1"/>
    </xf>
    <xf numFmtId="43" fontId="68" fillId="6" borderId="11" xfId="17355" applyFont="1" applyFill="1" applyBorder="1" applyAlignment="1">
      <alignment horizontal="left" vertical="top" wrapText="1"/>
    </xf>
    <xf numFmtId="43" fontId="68" fillId="6" borderId="9" xfId="17355" applyFont="1" applyFill="1" applyBorder="1" applyAlignment="1">
      <alignment horizontal="left" vertical="top" wrapText="1"/>
    </xf>
  </cellXfs>
  <cellStyles count="52077">
    <cellStyle name="Comma" xfId="17355" builtinId="3"/>
    <cellStyle name="Comma 2" xfId="17361" xr:uid="{00000000-0005-0000-0000-000001000000}"/>
    <cellStyle name="Comma 2 2" xfId="52060" xr:uid="{00000000-0005-0000-0000-000002000000}"/>
    <cellStyle name="Comma 2 2 2" xfId="52074" xr:uid="{00000000-0005-0000-0000-000003000000}"/>
    <cellStyle name="Comma 2 3" xfId="52066" xr:uid="{00000000-0005-0000-0000-000004000000}"/>
    <cellStyle name="Comma 3" xfId="52057" xr:uid="{00000000-0005-0000-0000-000005000000}"/>
    <cellStyle name="Comma 4" xfId="52063" xr:uid="{00000000-0005-0000-0000-000006000000}"/>
    <cellStyle name="Currency" xfId="52059" builtinId="4"/>
    <cellStyle name="Normal" xfId="0" builtinId="0"/>
    <cellStyle name="Normal 10" xfId="32" xr:uid="{00000000-0005-0000-0000-000009000000}"/>
    <cellStyle name="Normal 10 2" xfId="52061" xr:uid="{00000000-0005-0000-0000-00000A000000}"/>
    <cellStyle name="Normal 10 3" xfId="52068" xr:uid="{00000000-0005-0000-0000-00000B000000}"/>
    <cellStyle name="Normal 11" xfId="33" xr:uid="{00000000-0005-0000-0000-00000C000000}"/>
    <cellStyle name="Normal 11 10" xfId="5815" xr:uid="{00000000-0005-0000-0000-00000D000000}"/>
    <cellStyle name="Normal 11 10 2" xfId="14488" xr:uid="{00000000-0005-0000-0000-00000E000000}"/>
    <cellStyle name="Normal 11 10 2 2" xfId="31841" xr:uid="{00000000-0005-0000-0000-00000F000000}"/>
    <cellStyle name="Normal 11 10 2 3" xfId="49187" xr:uid="{00000000-0005-0000-0000-000010000000}"/>
    <cellStyle name="Normal 11 10 3" xfId="23168" xr:uid="{00000000-0005-0000-0000-000011000000}"/>
    <cellStyle name="Normal 11 10 4" xfId="40514" xr:uid="{00000000-0005-0000-0000-000012000000}"/>
    <cellStyle name="Normal 11 11" xfId="2924" xr:uid="{00000000-0005-0000-0000-000013000000}"/>
    <cellStyle name="Normal 11 11 2" xfId="11597" xr:uid="{00000000-0005-0000-0000-000014000000}"/>
    <cellStyle name="Normal 11 11 2 2" xfId="28950" xr:uid="{00000000-0005-0000-0000-000015000000}"/>
    <cellStyle name="Normal 11 11 2 3" xfId="46296" xr:uid="{00000000-0005-0000-0000-000016000000}"/>
    <cellStyle name="Normal 11 11 3" xfId="20277" xr:uid="{00000000-0005-0000-0000-000017000000}"/>
    <cellStyle name="Normal 11 11 4" xfId="37623" xr:uid="{00000000-0005-0000-0000-000018000000}"/>
    <cellStyle name="Normal 11 12" xfId="8706" xr:uid="{00000000-0005-0000-0000-000019000000}"/>
    <cellStyle name="Normal 11 12 2" xfId="26059" xr:uid="{00000000-0005-0000-0000-00001A000000}"/>
    <cellStyle name="Normal 11 12 3" xfId="43405" xr:uid="{00000000-0005-0000-0000-00001B000000}"/>
    <cellStyle name="Normal 11 13" xfId="17362" xr:uid="{00000000-0005-0000-0000-00001C000000}"/>
    <cellStyle name="Normal 11 13 2" xfId="52070" xr:uid="{00000000-0005-0000-0000-00001D000000}"/>
    <cellStyle name="Normal 11 14" xfId="34732" xr:uid="{00000000-0005-0000-0000-00001E000000}"/>
    <cellStyle name="Normal 11 2" xfId="82" xr:uid="{00000000-0005-0000-0000-00001F000000}"/>
    <cellStyle name="Normal 11 2 10" xfId="8755" xr:uid="{00000000-0005-0000-0000-000020000000}"/>
    <cellStyle name="Normal 11 2 10 2" xfId="26108" xr:uid="{00000000-0005-0000-0000-000021000000}"/>
    <cellStyle name="Normal 11 2 10 3" xfId="43454" xr:uid="{00000000-0005-0000-0000-000022000000}"/>
    <cellStyle name="Normal 11 2 11" xfId="17435" xr:uid="{00000000-0005-0000-0000-000023000000}"/>
    <cellStyle name="Normal 11 2 12" xfId="34781" xr:uid="{00000000-0005-0000-0000-000024000000}"/>
    <cellStyle name="Normal 11 2 2" xfId="327" xr:uid="{00000000-0005-0000-0000-000025000000}"/>
    <cellStyle name="Normal 11 2 2 10" xfId="35026" xr:uid="{00000000-0005-0000-0000-000026000000}"/>
    <cellStyle name="Normal 11 2 2 2" xfId="1062" xr:uid="{00000000-0005-0000-0000-000027000000}"/>
    <cellStyle name="Normal 11 2 2 2 2" xfId="2875" xr:uid="{00000000-0005-0000-0000-000028000000}"/>
    <cellStyle name="Normal 11 2 2 2 2 2" xfId="8657" xr:uid="{00000000-0005-0000-0000-000029000000}"/>
    <cellStyle name="Normal 11 2 2 2 2 2 2" xfId="17330" xr:uid="{00000000-0005-0000-0000-00002A000000}"/>
    <cellStyle name="Normal 11 2 2 2 2 2 2 2" xfId="34683" xr:uid="{00000000-0005-0000-0000-00002B000000}"/>
    <cellStyle name="Normal 11 2 2 2 2 2 2 3" xfId="52029" xr:uid="{00000000-0005-0000-0000-00002C000000}"/>
    <cellStyle name="Normal 11 2 2 2 2 2 3" xfId="26010" xr:uid="{00000000-0005-0000-0000-00002D000000}"/>
    <cellStyle name="Normal 11 2 2 2 2 2 4" xfId="43356" xr:uid="{00000000-0005-0000-0000-00002E000000}"/>
    <cellStyle name="Normal 11 2 2 2 2 3" xfId="4688" xr:uid="{00000000-0005-0000-0000-00002F000000}"/>
    <cellStyle name="Normal 11 2 2 2 2 3 2" xfId="13361" xr:uid="{00000000-0005-0000-0000-000030000000}"/>
    <cellStyle name="Normal 11 2 2 2 2 3 2 2" xfId="30714" xr:uid="{00000000-0005-0000-0000-000031000000}"/>
    <cellStyle name="Normal 11 2 2 2 2 3 2 3" xfId="48060" xr:uid="{00000000-0005-0000-0000-000032000000}"/>
    <cellStyle name="Normal 11 2 2 2 2 3 3" xfId="22041" xr:uid="{00000000-0005-0000-0000-000033000000}"/>
    <cellStyle name="Normal 11 2 2 2 2 3 4" xfId="39387" xr:uid="{00000000-0005-0000-0000-000034000000}"/>
    <cellStyle name="Normal 11 2 2 2 2 4" xfId="11548" xr:uid="{00000000-0005-0000-0000-000035000000}"/>
    <cellStyle name="Normal 11 2 2 2 2 4 2" xfId="28901" xr:uid="{00000000-0005-0000-0000-000036000000}"/>
    <cellStyle name="Normal 11 2 2 2 2 4 3" xfId="46247" xr:uid="{00000000-0005-0000-0000-000037000000}"/>
    <cellStyle name="Normal 11 2 2 2 2 5" xfId="20228" xr:uid="{00000000-0005-0000-0000-000038000000}"/>
    <cellStyle name="Normal 11 2 2 2 2 6" xfId="37574" xr:uid="{00000000-0005-0000-0000-000039000000}"/>
    <cellStyle name="Normal 11 2 2 2 3" xfId="1797" xr:uid="{00000000-0005-0000-0000-00003A000000}"/>
    <cellStyle name="Normal 11 2 2 2 3 2" xfId="7579" xr:uid="{00000000-0005-0000-0000-00003B000000}"/>
    <cellStyle name="Normal 11 2 2 2 3 2 2" xfId="16252" xr:uid="{00000000-0005-0000-0000-00003C000000}"/>
    <cellStyle name="Normal 11 2 2 2 3 2 2 2" xfId="33605" xr:uid="{00000000-0005-0000-0000-00003D000000}"/>
    <cellStyle name="Normal 11 2 2 2 3 2 2 3" xfId="50951" xr:uid="{00000000-0005-0000-0000-00003E000000}"/>
    <cellStyle name="Normal 11 2 2 2 3 2 3" xfId="24932" xr:uid="{00000000-0005-0000-0000-00003F000000}"/>
    <cellStyle name="Normal 11 2 2 2 3 2 4" xfId="42278" xr:uid="{00000000-0005-0000-0000-000040000000}"/>
    <cellStyle name="Normal 11 2 2 2 3 3" xfId="5423" xr:uid="{00000000-0005-0000-0000-000041000000}"/>
    <cellStyle name="Normal 11 2 2 2 3 3 2" xfId="14096" xr:uid="{00000000-0005-0000-0000-000042000000}"/>
    <cellStyle name="Normal 11 2 2 2 3 3 2 2" xfId="31449" xr:uid="{00000000-0005-0000-0000-000043000000}"/>
    <cellStyle name="Normal 11 2 2 2 3 3 2 3" xfId="48795" xr:uid="{00000000-0005-0000-0000-000044000000}"/>
    <cellStyle name="Normal 11 2 2 2 3 3 3" xfId="22776" xr:uid="{00000000-0005-0000-0000-000045000000}"/>
    <cellStyle name="Normal 11 2 2 2 3 3 4" xfId="40122" xr:uid="{00000000-0005-0000-0000-000046000000}"/>
    <cellStyle name="Normal 11 2 2 2 3 4" xfId="10470" xr:uid="{00000000-0005-0000-0000-000047000000}"/>
    <cellStyle name="Normal 11 2 2 2 3 4 2" xfId="27823" xr:uid="{00000000-0005-0000-0000-000048000000}"/>
    <cellStyle name="Normal 11 2 2 2 3 4 3" xfId="45169" xr:uid="{00000000-0005-0000-0000-000049000000}"/>
    <cellStyle name="Normal 11 2 2 2 3 5" xfId="19150" xr:uid="{00000000-0005-0000-0000-00004A000000}"/>
    <cellStyle name="Normal 11 2 2 2 3 6" xfId="36496" xr:uid="{00000000-0005-0000-0000-00004B000000}"/>
    <cellStyle name="Normal 11 2 2 2 4" xfId="6844" xr:uid="{00000000-0005-0000-0000-00004C000000}"/>
    <cellStyle name="Normal 11 2 2 2 4 2" xfId="15517" xr:uid="{00000000-0005-0000-0000-00004D000000}"/>
    <cellStyle name="Normal 11 2 2 2 4 2 2" xfId="32870" xr:uid="{00000000-0005-0000-0000-00004E000000}"/>
    <cellStyle name="Normal 11 2 2 2 4 2 3" xfId="50216" xr:uid="{00000000-0005-0000-0000-00004F000000}"/>
    <cellStyle name="Normal 11 2 2 2 4 3" xfId="24197" xr:uid="{00000000-0005-0000-0000-000050000000}"/>
    <cellStyle name="Normal 11 2 2 2 4 4" xfId="41543" xr:uid="{00000000-0005-0000-0000-000051000000}"/>
    <cellStyle name="Normal 11 2 2 2 5" xfId="3610" xr:uid="{00000000-0005-0000-0000-000052000000}"/>
    <cellStyle name="Normal 11 2 2 2 5 2" xfId="12283" xr:uid="{00000000-0005-0000-0000-000053000000}"/>
    <cellStyle name="Normal 11 2 2 2 5 2 2" xfId="29636" xr:uid="{00000000-0005-0000-0000-000054000000}"/>
    <cellStyle name="Normal 11 2 2 2 5 2 3" xfId="46982" xr:uid="{00000000-0005-0000-0000-000055000000}"/>
    <cellStyle name="Normal 11 2 2 2 5 3" xfId="20963" xr:uid="{00000000-0005-0000-0000-000056000000}"/>
    <cellStyle name="Normal 11 2 2 2 5 4" xfId="38309" xr:uid="{00000000-0005-0000-0000-000057000000}"/>
    <cellStyle name="Normal 11 2 2 2 6" xfId="9735" xr:uid="{00000000-0005-0000-0000-000058000000}"/>
    <cellStyle name="Normal 11 2 2 2 6 2" xfId="27088" xr:uid="{00000000-0005-0000-0000-000059000000}"/>
    <cellStyle name="Normal 11 2 2 2 6 3" xfId="44434" xr:uid="{00000000-0005-0000-0000-00005A000000}"/>
    <cellStyle name="Normal 11 2 2 2 7" xfId="18415" xr:uid="{00000000-0005-0000-0000-00005B000000}"/>
    <cellStyle name="Normal 11 2 2 2 8" xfId="35761" xr:uid="{00000000-0005-0000-0000-00005C000000}"/>
    <cellStyle name="Normal 11 2 2 3" xfId="572" xr:uid="{00000000-0005-0000-0000-00005D000000}"/>
    <cellStyle name="Normal 11 2 2 3 2" xfId="2385" xr:uid="{00000000-0005-0000-0000-00005E000000}"/>
    <cellStyle name="Normal 11 2 2 3 2 2" xfId="8167" xr:uid="{00000000-0005-0000-0000-00005F000000}"/>
    <cellStyle name="Normal 11 2 2 3 2 2 2" xfId="16840" xr:uid="{00000000-0005-0000-0000-000060000000}"/>
    <cellStyle name="Normal 11 2 2 3 2 2 2 2" xfId="34193" xr:uid="{00000000-0005-0000-0000-000061000000}"/>
    <cellStyle name="Normal 11 2 2 3 2 2 2 3" xfId="51539" xr:uid="{00000000-0005-0000-0000-000062000000}"/>
    <cellStyle name="Normal 11 2 2 3 2 2 3" xfId="25520" xr:uid="{00000000-0005-0000-0000-000063000000}"/>
    <cellStyle name="Normal 11 2 2 3 2 2 4" xfId="42866" xr:uid="{00000000-0005-0000-0000-000064000000}"/>
    <cellStyle name="Normal 11 2 2 3 2 3" xfId="5668" xr:uid="{00000000-0005-0000-0000-000065000000}"/>
    <cellStyle name="Normal 11 2 2 3 2 3 2" xfId="14341" xr:uid="{00000000-0005-0000-0000-000066000000}"/>
    <cellStyle name="Normal 11 2 2 3 2 3 2 2" xfId="31694" xr:uid="{00000000-0005-0000-0000-000067000000}"/>
    <cellStyle name="Normal 11 2 2 3 2 3 2 3" xfId="49040" xr:uid="{00000000-0005-0000-0000-000068000000}"/>
    <cellStyle name="Normal 11 2 2 3 2 3 3" xfId="23021" xr:uid="{00000000-0005-0000-0000-000069000000}"/>
    <cellStyle name="Normal 11 2 2 3 2 3 4" xfId="40367" xr:uid="{00000000-0005-0000-0000-00006A000000}"/>
    <cellStyle name="Normal 11 2 2 3 2 4" xfId="11058" xr:uid="{00000000-0005-0000-0000-00006B000000}"/>
    <cellStyle name="Normal 11 2 2 3 2 4 2" xfId="28411" xr:uid="{00000000-0005-0000-0000-00006C000000}"/>
    <cellStyle name="Normal 11 2 2 3 2 4 3" xfId="45757" xr:uid="{00000000-0005-0000-0000-00006D000000}"/>
    <cellStyle name="Normal 11 2 2 3 2 5" xfId="19738" xr:uid="{00000000-0005-0000-0000-00006E000000}"/>
    <cellStyle name="Normal 11 2 2 3 2 6" xfId="37084" xr:uid="{00000000-0005-0000-0000-00006F000000}"/>
    <cellStyle name="Normal 11 2 2 3 3" xfId="6354" xr:uid="{00000000-0005-0000-0000-000070000000}"/>
    <cellStyle name="Normal 11 2 2 3 3 2" xfId="15027" xr:uid="{00000000-0005-0000-0000-000071000000}"/>
    <cellStyle name="Normal 11 2 2 3 3 2 2" xfId="32380" xr:uid="{00000000-0005-0000-0000-000072000000}"/>
    <cellStyle name="Normal 11 2 2 3 3 2 3" xfId="49726" xr:uid="{00000000-0005-0000-0000-000073000000}"/>
    <cellStyle name="Normal 11 2 2 3 3 3" xfId="23707" xr:uid="{00000000-0005-0000-0000-000074000000}"/>
    <cellStyle name="Normal 11 2 2 3 3 4" xfId="41053" xr:uid="{00000000-0005-0000-0000-000075000000}"/>
    <cellStyle name="Normal 11 2 2 3 4" xfId="4198" xr:uid="{00000000-0005-0000-0000-000076000000}"/>
    <cellStyle name="Normal 11 2 2 3 4 2" xfId="12871" xr:uid="{00000000-0005-0000-0000-000077000000}"/>
    <cellStyle name="Normal 11 2 2 3 4 2 2" xfId="30224" xr:uid="{00000000-0005-0000-0000-000078000000}"/>
    <cellStyle name="Normal 11 2 2 3 4 2 3" xfId="47570" xr:uid="{00000000-0005-0000-0000-000079000000}"/>
    <cellStyle name="Normal 11 2 2 3 4 3" xfId="21551" xr:uid="{00000000-0005-0000-0000-00007A000000}"/>
    <cellStyle name="Normal 11 2 2 3 4 4" xfId="38897" xr:uid="{00000000-0005-0000-0000-00007B000000}"/>
    <cellStyle name="Normal 11 2 2 3 5" xfId="9245" xr:uid="{00000000-0005-0000-0000-00007C000000}"/>
    <cellStyle name="Normal 11 2 2 3 5 2" xfId="26598" xr:uid="{00000000-0005-0000-0000-00007D000000}"/>
    <cellStyle name="Normal 11 2 2 3 5 3" xfId="43944" xr:uid="{00000000-0005-0000-0000-00007E000000}"/>
    <cellStyle name="Normal 11 2 2 3 6" xfId="17925" xr:uid="{00000000-0005-0000-0000-00007F000000}"/>
    <cellStyle name="Normal 11 2 2 3 7" xfId="35271" xr:uid="{00000000-0005-0000-0000-000080000000}"/>
    <cellStyle name="Normal 11 2 2 4" xfId="2140" xr:uid="{00000000-0005-0000-0000-000081000000}"/>
    <cellStyle name="Normal 11 2 2 4 2" xfId="7922" xr:uid="{00000000-0005-0000-0000-000082000000}"/>
    <cellStyle name="Normal 11 2 2 4 2 2" xfId="16595" xr:uid="{00000000-0005-0000-0000-000083000000}"/>
    <cellStyle name="Normal 11 2 2 4 2 2 2" xfId="33948" xr:uid="{00000000-0005-0000-0000-000084000000}"/>
    <cellStyle name="Normal 11 2 2 4 2 2 3" xfId="51294" xr:uid="{00000000-0005-0000-0000-000085000000}"/>
    <cellStyle name="Normal 11 2 2 4 2 3" xfId="25275" xr:uid="{00000000-0005-0000-0000-000086000000}"/>
    <cellStyle name="Normal 11 2 2 4 2 4" xfId="42621" xr:uid="{00000000-0005-0000-0000-000087000000}"/>
    <cellStyle name="Normal 11 2 2 4 3" xfId="3953" xr:uid="{00000000-0005-0000-0000-000088000000}"/>
    <cellStyle name="Normal 11 2 2 4 3 2" xfId="12626" xr:uid="{00000000-0005-0000-0000-000089000000}"/>
    <cellStyle name="Normal 11 2 2 4 3 2 2" xfId="29979" xr:uid="{00000000-0005-0000-0000-00008A000000}"/>
    <cellStyle name="Normal 11 2 2 4 3 2 3" xfId="47325" xr:uid="{00000000-0005-0000-0000-00008B000000}"/>
    <cellStyle name="Normal 11 2 2 4 3 3" xfId="21306" xr:uid="{00000000-0005-0000-0000-00008C000000}"/>
    <cellStyle name="Normal 11 2 2 4 3 4" xfId="38652" xr:uid="{00000000-0005-0000-0000-00008D000000}"/>
    <cellStyle name="Normal 11 2 2 4 4" xfId="10813" xr:uid="{00000000-0005-0000-0000-00008E000000}"/>
    <cellStyle name="Normal 11 2 2 4 4 2" xfId="28166" xr:uid="{00000000-0005-0000-0000-00008F000000}"/>
    <cellStyle name="Normal 11 2 2 4 4 3" xfId="45512" xr:uid="{00000000-0005-0000-0000-000090000000}"/>
    <cellStyle name="Normal 11 2 2 4 5" xfId="19493" xr:uid="{00000000-0005-0000-0000-000091000000}"/>
    <cellStyle name="Normal 11 2 2 4 6" xfId="36839" xr:uid="{00000000-0005-0000-0000-000092000000}"/>
    <cellStyle name="Normal 11 2 2 5" xfId="1307" xr:uid="{00000000-0005-0000-0000-000093000000}"/>
    <cellStyle name="Normal 11 2 2 5 2" xfId="7089" xr:uid="{00000000-0005-0000-0000-000094000000}"/>
    <cellStyle name="Normal 11 2 2 5 2 2" xfId="15762" xr:uid="{00000000-0005-0000-0000-000095000000}"/>
    <cellStyle name="Normal 11 2 2 5 2 2 2" xfId="33115" xr:uid="{00000000-0005-0000-0000-000096000000}"/>
    <cellStyle name="Normal 11 2 2 5 2 2 3" xfId="50461" xr:uid="{00000000-0005-0000-0000-000097000000}"/>
    <cellStyle name="Normal 11 2 2 5 2 3" xfId="24442" xr:uid="{00000000-0005-0000-0000-000098000000}"/>
    <cellStyle name="Normal 11 2 2 5 2 4" xfId="41788" xr:uid="{00000000-0005-0000-0000-000099000000}"/>
    <cellStyle name="Normal 11 2 2 5 3" xfId="4933" xr:uid="{00000000-0005-0000-0000-00009A000000}"/>
    <cellStyle name="Normal 11 2 2 5 3 2" xfId="13606" xr:uid="{00000000-0005-0000-0000-00009B000000}"/>
    <cellStyle name="Normal 11 2 2 5 3 2 2" xfId="30959" xr:uid="{00000000-0005-0000-0000-00009C000000}"/>
    <cellStyle name="Normal 11 2 2 5 3 2 3" xfId="48305" xr:uid="{00000000-0005-0000-0000-00009D000000}"/>
    <cellStyle name="Normal 11 2 2 5 3 3" xfId="22286" xr:uid="{00000000-0005-0000-0000-00009E000000}"/>
    <cellStyle name="Normal 11 2 2 5 3 4" xfId="39632" xr:uid="{00000000-0005-0000-0000-00009F000000}"/>
    <cellStyle name="Normal 11 2 2 5 4" xfId="9980" xr:uid="{00000000-0005-0000-0000-0000A0000000}"/>
    <cellStyle name="Normal 11 2 2 5 4 2" xfId="27333" xr:uid="{00000000-0005-0000-0000-0000A1000000}"/>
    <cellStyle name="Normal 11 2 2 5 4 3" xfId="44679" xr:uid="{00000000-0005-0000-0000-0000A2000000}"/>
    <cellStyle name="Normal 11 2 2 5 5" xfId="18660" xr:uid="{00000000-0005-0000-0000-0000A3000000}"/>
    <cellStyle name="Normal 11 2 2 5 6" xfId="36006" xr:uid="{00000000-0005-0000-0000-0000A4000000}"/>
    <cellStyle name="Normal 11 2 2 6" xfId="6109" xr:uid="{00000000-0005-0000-0000-0000A5000000}"/>
    <cellStyle name="Normal 11 2 2 6 2" xfId="14782" xr:uid="{00000000-0005-0000-0000-0000A6000000}"/>
    <cellStyle name="Normal 11 2 2 6 2 2" xfId="32135" xr:uid="{00000000-0005-0000-0000-0000A7000000}"/>
    <cellStyle name="Normal 11 2 2 6 2 3" xfId="49481" xr:uid="{00000000-0005-0000-0000-0000A8000000}"/>
    <cellStyle name="Normal 11 2 2 6 3" xfId="23462" xr:uid="{00000000-0005-0000-0000-0000A9000000}"/>
    <cellStyle name="Normal 11 2 2 6 4" xfId="40808" xr:uid="{00000000-0005-0000-0000-0000AA000000}"/>
    <cellStyle name="Normal 11 2 2 7" xfId="3120" xr:uid="{00000000-0005-0000-0000-0000AB000000}"/>
    <cellStyle name="Normal 11 2 2 7 2" xfId="11793" xr:uid="{00000000-0005-0000-0000-0000AC000000}"/>
    <cellStyle name="Normal 11 2 2 7 2 2" xfId="29146" xr:uid="{00000000-0005-0000-0000-0000AD000000}"/>
    <cellStyle name="Normal 11 2 2 7 2 3" xfId="46492" xr:uid="{00000000-0005-0000-0000-0000AE000000}"/>
    <cellStyle name="Normal 11 2 2 7 3" xfId="20473" xr:uid="{00000000-0005-0000-0000-0000AF000000}"/>
    <cellStyle name="Normal 11 2 2 7 4" xfId="37819" xr:uid="{00000000-0005-0000-0000-0000B0000000}"/>
    <cellStyle name="Normal 11 2 2 8" xfId="9000" xr:uid="{00000000-0005-0000-0000-0000B1000000}"/>
    <cellStyle name="Normal 11 2 2 8 2" xfId="26353" xr:uid="{00000000-0005-0000-0000-0000B2000000}"/>
    <cellStyle name="Normal 11 2 2 8 3" xfId="43699" xr:uid="{00000000-0005-0000-0000-0000B3000000}"/>
    <cellStyle name="Normal 11 2 2 9" xfId="17680" xr:uid="{00000000-0005-0000-0000-0000B4000000}"/>
    <cellStyle name="Normal 11 2 3" xfId="229" xr:uid="{00000000-0005-0000-0000-0000B5000000}"/>
    <cellStyle name="Normal 11 2 3 10" xfId="34928" xr:uid="{00000000-0005-0000-0000-0000B6000000}"/>
    <cellStyle name="Normal 11 2 3 2" xfId="964" xr:uid="{00000000-0005-0000-0000-0000B7000000}"/>
    <cellStyle name="Normal 11 2 3 2 2" xfId="2777" xr:uid="{00000000-0005-0000-0000-0000B8000000}"/>
    <cellStyle name="Normal 11 2 3 2 2 2" xfId="8559" xr:uid="{00000000-0005-0000-0000-0000B9000000}"/>
    <cellStyle name="Normal 11 2 3 2 2 2 2" xfId="17232" xr:uid="{00000000-0005-0000-0000-0000BA000000}"/>
    <cellStyle name="Normal 11 2 3 2 2 2 2 2" xfId="34585" xr:uid="{00000000-0005-0000-0000-0000BB000000}"/>
    <cellStyle name="Normal 11 2 3 2 2 2 2 3" xfId="51931" xr:uid="{00000000-0005-0000-0000-0000BC000000}"/>
    <cellStyle name="Normal 11 2 3 2 2 2 3" xfId="25912" xr:uid="{00000000-0005-0000-0000-0000BD000000}"/>
    <cellStyle name="Normal 11 2 3 2 2 2 4" xfId="43258" xr:uid="{00000000-0005-0000-0000-0000BE000000}"/>
    <cellStyle name="Normal 11 2 3 2 2 3" xfId="4590" xr:uid="{00000000-0005-0000-0000-0000BF000000}"/>
    <cellStyle name="Normal 11 2 3 2 2 3 2" xfId="13263" xr:uid="{00000000-0005-0000-0000-0000C0000000}"/>
    <cellStyle name="Normal 11 2 3 2 2 3 2 2" xfId="30616" xr:uid="{00000000-0005-0000-0000-0000C1000000}"/>
    <cellStyle name="Normal 11 2 3 2 2 3 2 3" xfId="47962" xr:uid="{00000000-0005-0000-0000-0000C2000000}"/>
    <cellStyle name="Normal 11 2 3 2 2 3 3" xfId="21943" xr:uid="{00000000-0005-0000-0000-0000C3000000}"/>
    <cellStyle name="Normal 11 2 3 2 2 3 4" xfId="39289" xr:uid="{00000000-0005-0000-0000-0000C4000000}"/>
    <cellStyle name="Normal 11 2 3 2 2 4" xfId="11450" xr:uid="{00000000-0005-0000-0000-0000C5000000}"/>
    <cellStyle name="Normal 11 2 3 2 2 4 2" xfId="28803" xr:uid="{00000000-0005-0000-0000-0000C6000000}"/>
    <cellStyle name="Normal 11 2 3 2 2 4 3" xfId="46149" xr:uid="{00000000-0005-0000-0000-0000C7000000}"/>
    <cellStyle name="Normal 11 2 3 2 2 5" xfId="20130" xr:uid="{00000000-0005-0000-0000-0000C8000000}"/>
    <cellStyle name="Normal 11 2 3 2 2 6" xfId="37476" xr:uid="{00000000-0005-0000-0000-0000C9000000}"/>
    <cellStyle name="Normal 11 2 3 2 3" xfId="1699" xr:uid="{00000000-0005-0000-0000-0000CA000000}"/>
    <cellStyle name="Normal 11 2 3 2 3 2" xfId="7481" xr:uid="{00000000-0005-0000-0000-0000CB000000}"/>
    <cellStyle name="Normal 11 2 3 2 3 2 2" xfId="16154" xr:uid="{00000000-0005-0000-0000-0000CC000000}"/>
    <cellStyle name="Normal 11 2 3 2 3 2 2 2" xfId="33507" xr:uid="{00000000-0005-0000-0000-0000CD000000}"/>
    <cellStyle name="Normal 11 2 3 2 3 2 2 3" xfId="50853" xr:uid="{00000000-0005-0000-0000-0000CE000000}"/>
    <cellStyle name="Normal 11 2 3 2 3 2 3" xfId="24834" xr:uid="{00000000-0005-0000-0000-0000CF000000}"/>
    <cellStyle name="Normal 11 2 3 2 3 2 4" xfId="42180" xr:uid="{00000000-0005-0000-0000-0000D0000000}"/>
    <cellStyle name="Normal 11 2 3 2 3 3" xfId="5325" xr:uid="{00000000-0005-0000-0000-0000D1000000}"/>
    <cellStyle name="Normal 11 2 3 2 3 3 2" xfId="13998" xr:uid="{00000000-0005-0000-0000-0000D2000000}"/>
    <cellStyle name="Normal 11 2 3 2 3 3 2 2" xfId="31351" xr:uid="{00000000-0005-0000-0000-0000D3000000}"/>
    <cellStyle name="Normal 11 2 3 2 3 3 2 3" xfId="48697" xr:uid="{00000000-0005-0000-0000-0000D4000000}"/>
    <cellStyle name="Normal 11 2 3 2 3 3 3" xfId="22678" xr:uid="{00000000-0005-0000-0000-0000D5000000}"/>
    <cellStyle name="Normal 11 2 3 2 3 3 4" xfId="40024" xr:uid="{00000000-0005-0000-0000-0000D6000000}"/>
    <cellStyle name="Normal 11 2 3 2 3 4" xfId="10372" xr:uid="{00000000-0005-0000-0000-0000D7000000}"/>
    <cellStyle name="Normal 11 2 3 2 3 4 2" xfId="27725" xr:uid="{00000000-0005-0000-0000-0000D8000000}"/>
    <cellStyle name="Normal 11 2 3 2 3 4 3" xfId="45071" xr:uid="{00000000-0005-0000-0000-0000D9000000}"/>
    <cellStyle name="Normal 11 2 3 2 3 5" xfId="19052" xr:uid="{00000000-0005-0000-0000-0000DA000000}"/>
    <cellStyle name="Normal 11 2 3 2 3 6" xfId="36398" xr:uid="{00000000-0005-0000-0000-0000DB000000}"/>
    <cellStyle name="Normal 11 2 3 2 4" xfId="6746" xr:uid="{00000000-0005-0000-0000-0000DC000000}"/>
    <cellStyle name="Normal 11 2 3 2 4 2" xfId="15419" xr:uid="{00000000-0005-0000-0000-0000DD000000}"/>
    <cellStyle name="Normal 11 2 3 2 4 2 2" xfId="32772" xr:uid="{00000000-0005-0000-0000-0000DE000000}"/>
    <cellStyle name="Normal 11 2 3 2 4 2 3" xfId="50118" xr:uid="{00000000-0005-0000-0000-0000DF000000}"/>
    <cellStyle name="Normal 11 2 3 2 4 3" xfId="24099" xr:uid="{00000000-0005-0000-0000-0000E0000000}"/>
    <cellStyle name="Normal 11 2 3 2 4 4" xfId="41445" xr:uid="{00000000-0005-0000-0000-0000E1000000}"/>
    <cellStyle name="Normal 11 2 3 2 5" xfId="3512" xr:uid="{00000000-0005-0000-0000-0000E2000000}"/>
    <cellStyle name="Normal 11 2 3 2 5 2" xfId="12185" xr:uid="{00000000-0005-0000-0000-0000E3000000}"/>
    <cellStyle name="Normal 11 2 3 2 5 2 2" xfId="29538" xr:uid="{00000000-0005-0000-0000-0000E4000000}"/>
    <cellStyle name="Normal 11 2 3 2 5 2 3" xfId="46884" xr:uid="{00000000-0005-0000-0000-0000E5000000}"/>
    <cellStyle name="Normal 11 2 3 2 5 3" xfId="20865" xr:uid="{00000000-0005-0000-0000-0000E6000000}"/>
    <cellStyle name="Normal 11 2 3 2 5 4" xfId="38211" xr:uid="{00000000-0005-0000-0000-0000E7000000}"/>
    <cellStyle name="Normal 11 2 3 2 6" xfId="9637" xr:uid="{00000000-0005-0000-0000-0000E8000000}"/>
    <cellStyle name="Normal 11 2 3 2 6 2" xfId="26990" xr:uid="{00000000-0005-0000-0000-0000E9000000}"/>
    <cellStyle name="Normal 11 2 3 2 6 3" xfId="44336" xr:uid="{00000000-0005-0000-0000-0000EA000000}"/>
    <cellStyle name="Normal 11 2 3 2 7" xfId="18317" xr:uid="{00000000-0005-0000-0000-0000EB000000}"/>
    <cellStyle name="Normal 11 2 3 2 8" xfId="35663" xr:uid="{00000000-0005-0000-0000-0000EC000000}"/>
    <cellStyle name="Normal 11 2 3 3" xfId="719" xr:uid="{00000000-0005-0000-0000-0000ED000000}"/>
    <cellStyle name="Normal 11 2 3 3 2" xfId="2532" xr:uid="{00000000-0005-0000-0000-0000EE000000}"/>
    <cellStyle name="Normal 11 2 3 3 2 2" xfId="8314" xr:uid="{00000000-0005-0000-0000-0000EF000000}"/>
    <cellStyle name="Normal 11 2 3 3 2 2 2" xfId="16987" xr:uid="{00000000-0005-0000-0000-0000F0000000}"/>
    <cellStyle name="Normal 11 2 3 3 2 2 2 2" xfId="34340" xr:uid="{00000000-0005-0000-0000-0000F1000000}"/>
    <cellStyle name="Normal 11 2 3 3 2 2 2 3" xfId="51686" xr:uid="{00000000-0005-0000-0000-0000F2000000}"/>
    <cellStyle name="Normal 11 2 3 3 2 2 3" xfId="25667" xr:uid="{00000000-0005-0000-0000-0000F3000000}"/>
    <cellStyle name="Normal 11 2 3 3 2 2 4" xfId="43013" xr:uid="{00000000-0005-0000-0000-0000F4000000}"/>
    <cellStyle name="Normal 11 2 3 3 2 3" xfId="5766" xr:uid="{00000000-0005-0000-0000-0000F5000000}"/>
    <cellStyle name="Normal 11 2 3 3 2 3 2" xfId="14439" xr:uid="{00000000-0005-0000-0000-0000F6000000}"/>
    <cellStyle name="Normal 11 2 3 3 2 3 2 2" xfId="31792" xr:uid="{00000000-0005-0000-0000-0000F7000000}"/>
    <cellStyle name="Normal 11 2 3 3 2 3 2 3" xfId="49138" xr:uid="{00000000-0005-0000-0000-0000F8000000}"/>
    <cellStyle name="Normal 11 2 3 3 2 3 3" xfId="23119" xr:uid="{00000000-0005-0000-0000-0000F9000000}"/>
    <cellStyle name="Normal 11 2 3 3 2 3 4" xfId="40465" xr:uid="{00000000-0005-0000-0000-0000FA000000}"/>
    <cellStyle name="Normal 11 2 3 3 2 4" xfId="11205" xr:uid="{00000000-0005-0000-0000-0000FB000000}"/>
    <cellStyle name="Normal 11 2 3 3 2 4 2" xfId="28558" xr:uid="{00000000-0005-0000-0000-0000FC000000}"/>
    <cellStyle name="Normal 11 2 3 3 2 4 3" xfId="45904" xr:uid="{00000000-0005-0000-0000-0000FD000000}"/>
    <cellStyle name="Normal 11 2 3 3 2 5" xfId="19885" xr:uid="{00000000-0005-0000-0000-0000FE000000}"/>
    <cellStyle name="Normal 11 2 3 3 2 6" xfId="37231" xr:uid="{00000000-0005-0000-0000-0000FF000000}"/>
    <cellStyle name="Normal 11 2 3 3 3" xfId="6501" xr:uid="{00000000-0005-0000-0000-000000010000}"/>
    <cellStyle name="Normal 11 2 3 3 3 2" xfId="15174" xr:uid="{00000000-0005-0000-0000-000001010000}"/>
    <cellStyle name="Normal 11 2 3 3 3 2 2" xfId="32527" xr:uid="{00000000-0005-0000-0000-000002010000}"/>
    <cellStyle name="Normal 11 2 3 3 3 2 3" xfId="49873" xr:uid="{00000000-0005-0000-0000-000003010000}"/>
    <cellStyle name="Normal 11 2 3 3 3 3" xfId="23854" xr:uid="{00000000-0005-0000-0000-000004010000}"/>
    <cellStyle name="Normal 11 2 3 3 3 4" xfId="41200" xr:uid="{00000000-0005-0000-0000-000005010000}"/>
    <cellStyle name="Normal 11 2 3 3 4" xfId="4345" xr:uid="{00000000-0005-0000-0000-000006010000}"/>
    <cellStyle name="Normal 11 2 3 3 4 2" xfId="13018" xr:uid="{00000000-0005-0000-0000-000007010000}"/>
    <cellStyle name="Normal 11 2 3 3 4 2 2" xfId="30371" xr:uid="{00000000-0005-0000-0000-000008010000}"/>
    <cellStyle name="Normal 11 2 3 3 4 2 3" xfId="47717" xr:uid="{00000000-0005-0000-0000-000009010000}"/>
    <cellStyle name="Normal 11 2 3 3 4 3" xfId="21698" xr:uid="{00000000-0005-0000-0000-00000A010000}"/>
    <cellStyle name="Normal 11 2 3 3 4 4" xfId="39044" xr:uid="{00000000-0005-0000-0000-00000B010000}"/>
    <cellStyle name="Normal 11 2 3 3 5" xfId="9392" xr:uid="{00000000-0005-0000-0000-00000C010000}"/>
    <cellStyle name="Normal 11 2 3 3 5 2" xfId="26745" xr:uid="{00000000-0005-0000-0000-00000D010000}"/>
    <cellStyle name="Normal 11 2 3 3 5 3" xfId="44091" xr:uid="{00000000-0005-0000-0000-00000E010000}"/>
    <cellStyle name="Normal 11 2 3 3 6" xfId="18072" xr:uid="{00000000-0005-0000-0000-00000F010000}"/>
    <cellStyle name="Normal 11 2 3 3 7" xfId="35418" xr:uid="{00000000-0005-0000-0000-000010010000}"/>
    <cellStyle name="Normal 11 2 3 4" xfId="2042" xr:uid="{00000000-0005-0000-0000-000011010000}"/>
    <cellStyle name="Normal 11 2 3 4 2" xfId="7824" xr:uid="{00000000-0005-0000-0000-000012010000}"/>
    <cellStyle name="Normal 11 2 3 4 2 2" xfId="16497" xr:uid="{00000000-0005-0000-0000-000013010000}"/>
    <cellStyle name="Normal 11 2 3 4 2 2 2" xfId="33850" xr:uid="{00000000-0005-0000-0000-000014010000}"/>
    <cellStyle name="Normal 11 2 3 4 2 2 3" xfId="51196" xr:uid="{00000000-0005-0000-0000-000015010000}"/>
    <cellStyle name="Normal 11 2 3 4 2 3" xfId="25177" xr:uid="{00000000-0005-0000-0000-000016010000}"/>
    <cellStyle name="Normal 11 2 3 4 2 4" xfId="42523" xr:uid="{00000000-0005-0000-0000-000017010000}"/>
    <cellStyle name="Normal 11 2 3 4 3" xfId="3855" xr:uid="{00000000-0005-0000-0000-000018010000}"/>
    <cellStyle name="Normal 11 2 3 4 3 2" xfId="12528" xr:uid="{00000000-0005-0000-0000-000019010000}"/>
    <cellStyle name="Normal 11 2 3 4 3 2 2" xfId="29881" xr:uid="{00000000-0005-0000-0000-00001A010000}"/>
    <cellStyle name="Normal 11 2 3 4 3 2 3" xfId="47227" xr:uid="{00000000-0005-0000-0000-00001B010000}"/>
    <cellStyle name="Normal 11 2 3 4 3 3" xfId="21208" xr:uid="{00000000-0005-0000-0000-00001C010000}"/>
    <cellStyle name="Normal 11 2 3 4 3 4" xfId="38554" xr:uid="{00000000-0005-0000-0000-00001D010000}"/>
    <cellStyle name="Normal 11 2 3 4 4" xfId="10715" xr:uid="{00000000-0005-0000-0000-00001E010000}"/>
    <cellStyle name="Normal 11 2 3 4 4 2" xfId="28068" xr:uid="{00000000-0005-0000-0000-00001F010000}"/>
    <cellStyle name="Normal 11 2 3 4 4 3" xfId="45414" xr:uid="{00000000-0005-0000-0000-000020010000}"/>
    <cellStyle name="Normal 11 2 3 4 5" xfId="19395" xr:uid="{00000000-0005-0000-0000-000021010000}"/>
    <cellStyle name="Normal 11 2 3 4 6" xfId="36741" xr:uid="{00000000-0005-0000-0000-000022010000}"/>
    <cellStyle name="Normal 11 2 3 5" xfId="1454" xr:uid="{00000000-0005-0000-0000-000023010000}"/>
    <cellStyle name="Normal 11 2 3 5 2" xfId="7236" xr:uid="{00000000-0005-0000-0000-000024010000}"/>
    <cellStyle name="Normal 11 2 3 5 2 2" xfId="15909" xr:uid="{00000000-0005-0000-0000-000025010000}"/>
    <cellStyle name="Normal 11 2 3 5 2 2 2" xfId="33262" xr:uid="{00000000-0005-0000-0000-000026010000}"/>
    <cellStyle name="Normal 11 2 3 5 2 2 3" xfId="50608" xr:uid="{00000000-0005-0000-0000-000027010000}"/>
    <cellStyle name="Normal 11 2 3 5 2 3" xfId="24589" xr:uid="{00000000-0005-0000-0000-000028010000}"/>
    <cellStyle name="Normal 11 2 3 5 2 4" xfId="41935" xr:uid="{00000000-0005-0000-0000-000029010000}"/>
    <cellStyle name="Normal 11 2 3 5 3" xfId="5080" xr:uid="{00000000-0005-0000-0000-00002A010000}"/>
    <cellStyle name="Normal 11 2 3 5 3 2" xfId="13753" xr:uid="{00000000-0005-0000-0000-00002B010000}"/>
    <cellStyle name="Normal 11 2 3 5 3 2 2" xfId="31106" xr:uid="{00000000-0005-0000-0000-00002C010000}"/>
    <cellStyle name="Normal 11 2 3 5 3 2 3" xfId="48452" xr:uid="{00000000-0005-0000-0000-00002D010000}"/>
    <cellStyle name="Normal 11 2 3 5 3 3" xfId="22433" xr:uid="{00000000-0005-0000-0000-00002E010000}"/>
    <cellStyle name="Normal 11 2 3 5 3 4" xfId="39779" xr:uid="{00000000-0005-0000-0000-00002F010000}"/>
    <cellStyle name="Normal 11 2 3 5 4" xfId="10127" xr:uid="{00000000-0005-0000-0000-000030010000}"/>
    <cellStyle name="Normal 11 2 3 5 4 2" xfId="27480" xr:uid="{00000000-0005-0000-0000-000031010000}"/>
    <cellStyle name="Normal 11 2 3 5 4 3" xfId="44826" xr:uid="{00000000-0005-0000-0000-000032010000}"/>
    <cellStyle name="Normal 11 2 3 5 5" xfId="18807" xr:uid="{00000000-0005-0000-0000-000033010000}"/>
    <cellStyle name="Normal 11 2 3 5 6" xfId="36153" xr:uid="{00000000-0005-0000-0000-000034010000}"/>
    <cellStyle name="Normal 11 2 3 6" xfId="6011" xr:uid="{00000000-0005-0000-0000-000035010000}"/>
    <cellStyle name="Normal 11 2 3 6 2" xfId="14684" xr:uid="{00000000-0005-0000-0000-000036010000}"/>
    <cellStyle name="Normal 11 2 3 6 2 2" xfId="32037" xr:uid="{00000000-0005-0000-0000-000037010000}"/>
    <cellStyle name="Normal 11 2 3 6 2 3" xfId="49383" xr:uid="{00000000-0005-0000-0000-000038010000}"/>
    <cellStyle name="Normal 11 2 3 6 3" xfId="23364" xr:uid="{00000000-0005-0000-0000-000039010000}"/>
    <cellStyle name="Normal 11 2 3 6 4" xfId="40710" xr:uid="{00000000-0005-0000-0000-00003A010000}"/>
    <cellStyle name="Normal 11 2 3 7" xfId="3267" xr:uid="{00000000-0005-0000-0000-00003B010000}"/>
    <cellStyle name="Normal 11 2 3 7 2" xfId="11940" xr:uid="{00000000-0005-0000-0000-00003C010000}"/>
    <cellStyle name="Normal 11 2 3 7 2 2" xfId="29293" xr:uid="{00000000-0005-0000-0000-00003D010000}"/>
    <cellStyle name="Normal 11 2 3 7 2 3" xfId="46639" xr:uid="{00000000-0005-0000-0000-00003E010000}"/>
    <cellStyle name="Normal 11 2 3 7 3" xfId="20620" xr:uid="{00000000-0005-0000-0000-00003F010000}"/>
    <cellStyle name="Normal 11 2 3 7 4" xfId="37966" xr:uid="{00000000-0005-0000-0000-000040010000}"/>
    <cellStyle name="Normal 11 2 3 8" xfId="8902" xr:uid="{00000000-0005-0000-0000-000041010000}"/>
    <cellStyle name="Normal 11 2 3 8 2" xfId="26255" xr:uid="{00000000-0005-0000-0000-000042010000}"/>
    <cellStyle name="Normal 11 2 3 8 3" xfId="43601" xr:uid="{00000000-0005-0000-0000-000043010000}"/>
    <cellStyle name="Normal 11 2 3 9" xfId="17582" xr:uid="{00000000-0005-0000-0000-000044010000}"/>
    <cellStyle name="Normal 11 2 4" xfId="817" xr:uid="{00000000-0005-0000-0000-000045010000}"/>
    <cellStyle name="Normal 11 2 4 2" xfId="2630" xr:uid="{00000000-0005-0000-0000-000046010000}"/>
    <cellStyle name="Normal 11 2 4 2 2" xfId="8412" xr:uid="{00000000-0005-0000-0000-000047010000}"/>
    <cellStyle name="Normal 11 2 4 2 2 2" xfId="17085" xr:uid="{00000000-0005-0000-0000-000048010000}"/>
    <cellStyle name="Normal 11 2 4 2 2 2 2" xfId="34438" xr:uid="{00000000-0005-0000-0000-000049010000}"/>
    <cellStyle name="Normal 11 2 4 2 2 2 3" xfId="51784" xr:uid="{00000000-0005-0000-0000-00004A010000}"/>
    <cellStyle name="Normal 11 2 4 2 2 3" xfId="25765" xr:uid="{00000000-0005-0000-0000-00004B010000}"/>
    <cellStyle name="Normal 11 2 4 2 2 4" xfId="43111" xr:uid="{00000000-0005-0000-0000-00004C010000}"/>
    <cellStyle name="Normal 11 2 4 2 3" xfId="4443" xr:uid="{00000000-0005-0000-0000-00004D010000}"/>
    <cellStyle name="Normal 11 2 4 2 3 2" xfId="13116" xr:uid="{00000000-0005-0000-0000-00004E010000}"/>
    <cellStyle name="Normal 11 2 4 2 3 2 2" xfId="30469" xr:uid="{00000000-0005-0000-0000-00004F010000}"/>
    <cellStyle name="Normal 11 2 4 2 3 2 3" xfId="47815" xr:uid="{00000000-0005-0000-0000-000050010000}"/>
    <cellStyle name="Normal 11 2 4 2 3 3" xfId="21796" xr:uid="{00000000-0005-0000-0000-000051010000}"/>
    <cellStyle name="Normal 11 2 4 2 3 4" xfId="39142" xr:uid="{00000000-0005-0000-0000-000052010000}"/>
    <cellStyle name="Normal 11 2 4 2 4" xfId="11303" xr:uid="{00000000-0005-0000-0000-000053010000}"/>
    <cellStyle name="Normal 11 2 4 2 4 2" xfId="28656" xr:uid="{00000000-0005-0000-0000-000054010000}"/>
    <cellStyle name="Normal 11 2 4 2 4 3" xfId="46002" xr:uid="{00000000-0005-0000-0000-000055010000}"/>
    <cellStyle name="Normal 11 2 4 2 5" xfId="19983" xr:uid="{00000000-0005-0000-0000-000056010000}"/>
    <cellStyle name="Normal 11 2 4 2 6" xfId="37329" xr:uid="{00000000-0005-0000-0000-000057010000}"/>
    <cellStyle name="Normal 11 2 4 3" xfId="1552" xr:uid="{00000000-0005-0000-0000-000058010000}"/>
    <cellStyle name="Normal 11 2 4 3 2" xfId="7334" xr:uid="{00000000-0005-0000-0000-000059010000}"/>
    <cellStyle name="Normal 11 2 4 3 2 2" xfId="16007" xr:uid="{00000000-0005-0000-0000-00005A010000}"/>
    <cellStyle name="Normal 11 2 4 3 2 2 2" xfId="33360" xr:uid="{00000000-0005-0000-0000-00005B010000}"/>
    <cellStyle name="Normal 11 2 4 3 2 2 3" xfId="50706" xr:uid="{00000000-0005-0000-0000-00005C010000}"/>
    <cellStyle name="Normal 11 2 4 3 2 3" xfId="24687" xr:uid="{00000000-0005-0000-0000-00005D010000}"/>
    <cellStyle name="Normal 11 2 4 3 2 4" xfId="42033" xr:uid="{00000000-0005-0000-0000-00005E010000}"/>
    <cellStyle name="Normal 11 2 4 3 3" xfId="5178" xr:uid="{00000000-0005-0000-0000-00005F010000}"/>
    <cellStyle name="Normal 11 2 4 3 3 2" xfId="13851" xr:uid="{00000000-0005-0000-0000-000060010000}"/>
    <cellStyle name="Normal 11 2 4 3 3 2 2" xfId="31204" xr:uid="{00000000-0005-0000-0000-000061010000}"/>
    <cellStyle name="Normal 11 2 4 3 3 2 3" xfId="48550" xr:uid="{00000000-0005-0000-0000-000062010000}"/>
    <cellStyle name="Normal 11 2 4 3 3 3" xfId="22531" xr:uid="{00000000-0005-0000-0000-000063010000}"/>
    <cellStyle name="Normal 11 2 4 3 3 4" xfId="39877" xr:uid="{00000000-0005-0000-0000-000064010000}"/>
    <cellStyle name="Normal 11 2 4 3 4" xfId="10225" xr:uid="{00000000-0005-0000-0000-000065010000}"/>
    <cellStyle name="Normal 11 2 4 3 4 2" xfId="27578" xr:uid="{00000000-0005-0000-0000-000066010000}"/>
    <cellStyle name="Normal 11 2 4 3 4 3" xfId="44924" xr:uid="{00000000-0005-0000-0000-000067010000}"/>
    <cellStyle name="Normal 11 2 4 3 5" xfId="18905" xr:uid="{00000000-0005-0000-0000-000068010000}"/>
    <cellStyle name="Normal 11 2 4 3 6" xfId="36251" xr:uid="{00000000-0005-0000-0000-000069010000}"/>
    <cellStyle name="Normal 11 2 4 4" xfId="6599" xr:uid="{00000000-0005-0000-0000-00006A010000}"/>
    <cellStyle name="Normal 11 2 4 4 2" xfId="15272" xr:uid="{00000000-0005-0000-0000-00006B010000}"/>
    <cellStyle name="Normal 11 2 4 4 2 2" xfId="32625" xr:uid="{00000000-0005-0000-0000-00006C010000}"/>
    <cellStyle name="Normal 11 2 4 4 2 3" xfId="49971" xr:uid="{00000000-0005-0000-0000-00006D010000}"/>
    <cellStyle name="Normal 11 2 4 4 3" xfId="23952" xr:uid="{00000000-0005-0000-0000-00006E010000}"/>
    <cellStyle name="Normal 11 2 4 4 4" xfId="41298" xr:uid="{00000000-0005-0000-0000-00006F010000}"/>
    <cellStyle name="Normal 11 2 4 5" xfId="3365" xr:uid="{00000000-0005-0000-0000-000070010000}"/>
    <cellStyle name="Normal 11 2 4 5 2" xfId="12038" xr:uid="{00000000-0005-0000-0000-000071010000}"/>
    <cellStyle name="Normal 11 2 4 5 2 2" xfId="29391" xr:uid="{00000000-0005-0000-0000-000072010000}"/>
    <cellStyle name="Normal 11 2 4 5 2 3" xfId="46737" xr:uid="{00000000-0005-0000-0000-000073010000}"/>
    <cellStyle name="Normal 11 2 4 5 3" xfId="20718" xr:uid="{00000000-0005-0000-0000-000074010000}"/>
    <cellStyle name="Normal 11 2 4 5 4" xfId="38064" xr:uid="{00000000-0005-0000-0000-000075010000}"/>
    <cellStyle name="Normal 11 2 4 6" xfId="9490" xr:uid="{00000000-0005-0000-0000-000076010000}"/>
    <cellStyle name="Normal 11 2 4 6 2" xfId="26843" xr:uid="{00000000-0005-0000-0000-000077010000}"/>
    <cellStyle name="Normal 11 2 4 6 3" xfId="44189" xr:uid="{00000000-0005-0000-0000-000078010000}"/>
    <cellStyle name="Normal 11 2 4 7" xfId="18170" xr:uid="{00000000-0005-0000-0000-000079010000}"/>
    <cellStyle name="Normal 11 2 4 8" xfId="35516" xr:uid="{00000000-0005-0000-0000-00007A010000}"/>
    <cellStyle name="Normal 11 2 5" xfId="474" xr:uid="{00000000-0005-0000-0000-00007B010000}"/>
    <cellStyle name="Normal 11 2 5 2" xfId="2287" xr:uid="{00000000-0005-0000-0000-00007C010000}"/>
    <cellStyle name="Normal 11 2 5 2 2" xfId="8069" xr:uid="{00000000-0005-0000-0000-00007D010000}"/>
    <cellStyle name="Normal 11 2 5 2 2 2" xfId="16742" xr:uid="{00000000-0005-0000-0000-00007E010000}"/>
    <cellStyle name="Normal 11 2 5 2 2 2 2" xfId="34095" xr:uid="{00000000-0005-0000-0000-00007F010000}"/>
    <cellStyle name="Normal 11 2 5 2 2 2 3" xfId="51441" xr:uid="{00000000-0005-0000-0000-000080010000}"/>
    <cellStyle name="Normal 11 2 5 2 2 3" xfId="25422" xr:uid="{00000000-0005-0000-0000-000081010000}"/>
    <cellStyle name="Normal 11 2 5 2 2 4" xfId="42768" xr:uid="{00000000-0005-0000-0000-000082010000}"/>
    <cellStyle name="Normal 11 2 5 2 3" xfId="5570" xr:uid="{00000000-0005-0000-0000-000083010000}"/>
    <cellStyle name="Normal 11 2 5 2 3 2" xfId="14243" xr:uid="{00000000-0005-0000-0000-000084010000}"/>
    <cellStyle name="Normal 11 2 5 2 3 2 2" xfId="31596" xr:uid="{00000000-0005-0000-0000-000085010000}"/>
    <cellStyle name="Normal 11 2 5 2 3 2 3" xfId="48942" xr:uid="{00000000-0005-0000-0000-000086010000}"/>
    <cellStyle name="Normal 11 2 5 2 3 3" xfId="22923" xr:uid="{00000000-0005-0000-0000-000087010000}"/>
    <cellStyle name="Normal 11 2 5 2 3 4" xfId="40269" xr:uid="{00000000-0005-0000-0000-000088010000}"/>
    <cellStyle name="Normal 11 2 5 2 4" xfId="10960" xr:uid="{00000000-0005-0000-0000-000089010000}"/>
    <cellStyle name="Normal 11 2 5 2 4 2" xfId="28313" xr:uid="{00000000-0005-0000-0000-00008A010000}"/>
    <cellStyle name="Normal 11 2 5 2 4 3" xfId="45659" xr:uid="{00000000-0005-0000-0000-00008B010000}"/>
    <cellStyle name="Normal 11 2 5 2 5" xfId="19640" xr:uid="{00000000-0005-0000-0000-00008C010000}"/>
    <cellStyle name="Normal 11 2 5 2 6" xfId="36986" xr:uid="{00000000-0005-0000-0000-00008D010000}"/>
    <cellStyle name="Normal 11 2 5 3" xfId="6256" xr:uid="{00000000-0005-0000-0000-00008E010000}"/>
    <cellStyle name="Normal 11 2 5 3 2" xfId="14929" xr:uid="{00000000-0005-0000-0000-00008F010000}"/>
    <cellStyle name="Normal 11 2 5 3 2 2" xfId="32282" xr:uid="{00000000-0005-0000-0000-000090010000}"/>
    <cellStyle name="Normal 11 2 5 3 2 3" xfId="49628" xr:uid="{00000000-0005-0000-0000-000091010000}"/>
    <cellStyle name="Normal 11 2 5 3 3" xfId="23609" xr:uid="{00000000-0005-0000-0000-000092010000}"/>
    <cellStyle name="Normal 11 2 5 3 4" xfId="40955" xr:uid="{00000000-0005-0000-0000-000093010000}"/>
    <cellStyle name="Normal 11 2 5 4" xfId="4100" xr:uid="{00000000-0005-0000-0000-000094010000}"/>
    <cellStyle name="Normal 11 2 5 4 2" xfId="12773" xr:uid="{00000000-0005-0000-0000-000095010000}"/>
    <cellStyle name="Normal 11 2 5 4 2 2" xfId="30126" xr:uid="{00000000-0005-0000-0000-000096010000}"/>
    <cellStyle name="Normal 11 2 5 4 2 3" xfId="47472" xr:uid="{00000000-0005-0000-0000-000097010000}"/>
    <cellStyle name="Normal 11 2 5 4 3" xfId="21453" xr:uid="{00000000-0005-0000-0000-000098010000}"/>
    <cellStyle name="Normal 11 2 5 4 4" xfId="38799" xr:uid="{00000000-0005-0000-0000-000099010000}"/>
    <cellStyle name="Normal 11 2 5 5" xfId="9147" xr:uid="{00000000-0005-0000-0000-00009A010000}"/>
    <cellStyle name="Normal 11 2 5 5 2" xfId="26500" xr:uid="{00000000-0005-0000-0000-00009B010000}"/>
    <cellStyle name="Normal 11 2 5 5 3" xfId="43846" xr:uid="{00000000-0005-0000-0000-00009C010000}"/>
    <cellStyle name="Normal 11 2 5 6" xfId="17827" xr:uid="{00000000-0005-0000-0000-00009D010000}"/>
    <cellStyle name="Normal 11 2 5 7" xfId="35173" xr:uid="{00000000-0005-0000-0000-00009E010000}"/>
    <cellStyle name="Normal 11 2 6" xfId="1895" xr:uid="{00000000-0005-0000-0000-00009F010000}"/>
    <cellStyle name="Normal 11 2 6 2" xfId="7677" xr:uid="{00000000-0005-0000-0000-0000A0010000}"/>
    <cellStyle name="Normal 11 2 6 2 2" xfId="16350" xr:uid="{00000000-0005-0000-0000-0000A1010000}"/>
    <cellStyle name="Normal 11 2 6 2 2 2" xfId="33703" xr:uid="{00000000-0005-0000-0000-0000A2010000}"/>
    <cellStyle name="Normal 11 2 6 2 2 3" xfId="51049" xr:uid="{00000000-0005-0000-0000-0000A3010000}"/>
    <cellStyle name="Normal 11 2 6 2 3" xfId="25030" xr:uid="{00000000-0005-0000-0000-0000A4010000}"/>
    <cellStyle name="Normal 11 2 6 2 4" xfId="42376" xr:uid="{00000000-0005-0000-0000-0000A5010000}"/>
    <cellStyle name="Normal 11 2 6 3" xfId="3708" xr:uid="{00000000-0005-0000-0000-0000A6010000}"/>
    <cellStyle name="Normal 11 2 6 3 2" xfId="12381" xr:uid="{00000000-0005-0000-0000-0000A7010000}"/>
    <cellStyle name="Normal 11 2 6 3 2 2" xfId="29734" xr:uid="{00000000-0005-0000-0000-0000A8010000}"/>
    <cellStyle name="Normal 11 2 6 3 2 3" xfId="47080" xr:uid="{00000000-0005-0000-0000-0000A9010000}"/>
    <cellStyle name="Normal 11 2 6 3 3" xfId="21061" xr:uid="{00000000-0005-0000-0000-0000AA010000}"/>
    <cellStyle name="Normal 11 2 6 3 4" xfId="38407" xr:uid="{00000000-0005-0000-0000-0000AB010000}"/>
    <cellStyle name="Normal 11 2 6 4" xfId="10568" xr:uid="{00000000-0005-0000-0000-0000AC010000}"/>
    <cellStyle name="Normal 11 2 6 4 2" xfId="27921" xr:uid="{00000000-0005-0000-0000-0000AD010000}"/>
    <cellStyle name="Normal 11 2 6 4 3" xfId="45267" xr:uid="{00000000-0005-0000-0000-0000AE010000}"/>
    <cellStyle name="Normal 11 2 6 5" xfId="19248" xr:uid="{00000000-0005-0000-0000-0000AF010000}"/>
    <cellStyle name="Normal 11 2 6 6" xfId="36594" xr:uid="{00000000-0005-0000-0000-0000B0010000}"/>
    <cellStyle name="Normal 11 2 7" xfId="1209" xr:uid="{00000000-0005-0000-0000-0000B1010000}"/>
    <cellStyle name="Normal 11 2 7 2" xfId="6991" xr:uid="{00000000-0005-0000-0000-0000B2010000}"/>
    <cellStyle name="Normal 11 2 7 2 2" xfId="15664" xr:uid="{00000000-0005-0000-0000-0000B3010000}"/>
    <cellStyle name="Normal 11 2 7 2 2 2" xfId="33017" xr:uid="{00000000-0005-0000-0000-0000B4010000}"/>
    <cellStyle name="Normal 11 2 7 2 2 3" xfId="50363" xr:uid="{00000000-0005-0000-0000-0000B5010000}"/>
    <cellStyle name="Normal 11 2 7 2 3" xfId="24344" xr:uid="{00000000-0005-0000-0000-0000B6010000}"/>
    <cellStyle name="Normal 11 2 7 2 4" xfId="41690" xr:uid="{00000000-0005-0000-0000-0000B7010000}"/>
    <cellStyle name="Normal 11 2 7 3" xfId="4835" xr:uid="{00000000-0005-0000-0000-0000B8010000}"/>
    <cellStyle name="Normal 11 2 7 3 2" xfId="13508" xr:uid="{00000000-0005-0000-0000-0000B9010000}"/>
    <cellStyle name="Normal 11 2 7 3 2 2" xfId="30861" xr:uid="{00000000-0005-0000-0000-0000BA010000}"/>
    <cellStyle name="Normal 11 2 7 3 2 3" xfId="48207" xr:uid="{00000000-0005-0000-0000-0000BB010000}"/>
    <cellStyle name="Normal 11 2 7 3 3" xfId="22188" xr:uid="{00000000-0005-0000-0000-0000BC010000}"/>
    <cellStyle name="Normal 11 2 7 3 4" xfId="39534" xr:uid="{00000000-0005-0000-0000-0000BD010000}"/>
    <cellStyle name="Normal 11 2 7 4" xfId="9882" xr:uid="{00000000-0005-0000-0000-0000BE010000}"/>
    <cellStyle name="Normal 11 2 7 4 2" xfId="27235" xr:uid="{00000000-0005-0000-0000-0000BF010000}"/>
    <cellStyle name="Normal 11 2 7 4 3" xfId="44581" xr:uid="{00000000-0005-0000-0000-0000C0010000}"/>
    <cellStyle name="Normal 11 2 7 5" xfId="18562" xr:uid="{00000000-0005-0000-0000-0000C1010000}"/>
    <cellStyle name="Normal 11 2 7 6" xfId="35908" xr:uid="{00000000-0005-0000-0000-0000C2010000}"/>
    <cellStyle name="Normal 11 2 8" xfId="5864" xr:uid="{00000000-0005-0000-0000-0000C3010000}"/>
    <cellStyle name="Normal 11 2 8 2" xfId="14537" xr:uid="{00000000-0005-0000-0000-0000C4010000}"/>
    <cellStyle name="Normal 11 2 8 2 2" xfId="31890" xr:uid="{00000000-0005-0000-0000-0000C5010000}"/>
    <cellStyle name="Normal 11 2 8 2 3" xfId="49236" xr:uid="{00000000-0005-0000-0000-0000C6010000}"/>
    <cellStyle name="Normal 11 2 8 3" xfId="23217" xr:uid="{00000000-0005-0000-0000-0000C7010000}"/>
    <cellStyle name="Normal 11 2 8 4" xfId="40563" xr:uid="{00000000-0005-0000-0000-0000C8010000}"/>
    <cellStyle name="Normal 11 2 9" xfId="3022" xr:uid="{00000000-0005-0000-0000-0000C9010000}"/>
    <cellStyle name="Normal 11 2 9 2" xfId="11695" xr:uid="{00000000-0005-0000-0000-0000CA010000}"/>
    <cellStyle name="Normal 11 2 9 2 2" xfId="29048" xr:uid="{00000000-0005-0000-0000-0000CB010000}"/>
    <cellStyle name="Normal 11 2 9 2 3" xfId="46394" xr:uid="{00000000-0005-0000-0000-0000CC010000}"/>
    <cellStyle name="Normal 11 2 9 3" xfId="20375" xr:uid="{00000000-0005-0000-0000-0000CD010000}"/>
    <cellStyle name="Normal 11 2 9 4" xfId="37721" xr:uid="{00000000-0005-0000-0000-0000CE010000}"/>
    <cellStyle name="Normal 11 3" xfId="180" xr:uid="{00000000-0005-0000-0000-0000CF010000}"/>
    <cellStyle name="Normal 11 3 10" xfId="17533" xr:uid="{00000000-0005-0000-0000-0000D0010000}"/>
    <cellStyle name="Normal 11 3 11" xfId="34879" xr:uid="{00000000-0005-0000-0000-0000D1010000}"/>
    <cellStyle name="Normal 11 3 2" xfId="670" xr:uid="{00000000-0005-0000-0000-0000D2010000}"/>
    <cellStyle name="Normal 11 3 2 2" xfId="2483" xr:uid="{00000000-0005-0000-0000-0000D3010000}"/>
    <cellStyle name="Normal 11 3 2 2 2" xfId="8265" xr:uid="{00000000-0005-0000-0000-0000D4010000}"/>
    <cellStyle name="Normal 11 3 2 2 2 2" xfId="16938" xr:uid="{00000000-0005-0000-0000-0000D5010000}"/>
    <cellStyle name="Normal 11 3 2 2 2 2 2" xfId="34291" xr:uid="{00000000-0005-0000-0000-0000D6010000}"/>
    <cellStyle name="Normal 11 3 2 2 2 2 3" xfId="51637" xr:uid="{00000000-0005-0000-0000-0000D7010000}"/>
    <cellStyle name="Normal 11 3 2 2 2 3" xfId="25618" xr:uid="{00000000-0005-0000-0000-0000D8010000}"/>
    <cellStyle name="Normal 11 3 2 2 2 4" xfId="42964" xr:uid="{00000000-0005-0000-0000-0000D9010000}"/>
    <cellStyle name="Normal 11 3 2 2 3" xfId="4296" xr:uid="{00000000-0005-0000-0000-0000DA010000}"/>
    <cellStyle name="Normal 11 3 2 2 3 2" xfId="12969" xr:uid="{00000000-0005-0000-0000-0000DB010000}"/>
    <cellStyle name="Normal 11 3 2 2 3 2 2" xfId="30322" xr:uid="{00000000-0005-0000-0000-0000DC010000}"/>
    <cellStyle name="Normal 11 3 2 2 3 2 3" xfId="47668" xr:uid="{00000000-0005-0000-0000-0000DD010000}"/>
    <cellStyle name="Normal 11 3 2 2 3 3" xfId="21649" xr:uid="{00000000-0005-0000-0000-0000DE010000}"/>
    <cellStyle name="Normal 11 3 2 2 3 4" xfId="38995" xr:uid="{00000000-0005-0000-0000-0000DF010000}"/>
    <cellStyle name="Normal 11 3 2 2 4" xfId="11156" xr:uid="{00000000-0005-0000-0000-0000E0010000}"/>
    <cellStyle name="Normal 11 3 2 2 4 2" xfId="28509" xr:uid="{00000000-0005-0000-0000-0000E1010000}"/>
    <cellStyle name="Normal 11 3 2 2 4 3" xfId="45855" xr:uid="{00000000-0005-0000-0000-0000E2010000}"/>
    <cellStyle name="Normal 11 3 2 2 5" xfId="19836" xr:uid="{00000000-0005-0000-0000-0000E3010000}"/>
    <cellStyle name="Normal 11 3 2 2 6" xfId="37182" xr:uid="{00000000-0005-0000-0000-0000E4010000}"/>
    <cellStyle name="Normal 11 3 2 3" xfId="1405" xr:uid="{00000000-0005-0000-0000-0000E5010000}"/>
    <cellStyle name="Normal 11 3 2 3 2" xfId="7187" xr:uid="{00000000-0005-0000-0000-0000E6010000}"/>
    <cellStyle name="Normal 11 3 2 3 2 2" xfId="15860" xr:uid="{00000000-0005-0000-0000-0000E7010000}"/>
    <cellStyle name="Normal 11 3 2 3 2 2 2" xfId="33213" xr:uid="{00000000-0005-0000-0000-0000E8010000}"/>
    <cellStyle name="Normal 11 3 2 3 2 2 3" xfId="50559" xr:uid="{00000000-0005-0000-0000-0000E9010000}"/>
    <cellStyle name="Normal 11 3 2 3 2 3" xfId="24540" xr:uid="{00000000-0005-0000-0000-0000EA010000}"/>
    <cellStyle name="Normal 11 3 2 3 2 4" xfId="41886" xr:uid="{00000000-0005-0000-0000-0000EB010000}"/>
    <cellStyle name="Normal 11 3 2 3 3" xfId="5031" xr:uid="{00000000-0005-0000-0000-0000EC010000}"/>
    <cellStyle name="Normal 11 3 2 3 3 2" xfId="13704" xr:uid="{00000000-0005-0000-0000-0000ED010000}"/>
    <cellStyle name="Normal 11 3 2 3 3 2 2" xfId="31057" xr:uid="{00000000-0005-0000-0000-0000EE010000}"/>
    <cellStyle name="Normal 11 3 2 3 3 2 3" xfId="48403" xr:uid="{00000000-0005-0000-0000-0000EF010000}"/>
    <cellStyle name="Normal 11 3 2 3 3 3" xfId="22384" xr:uid="{00000000-0005-0000-0000-0000F0010000}"/>
    <cellStyle name="Normal 11 3 2 3 3 4" xfId="39730" xr:uid="{00000000-0005-0000-0000-0000F1010000}"/>
    <cellStyle name="Normal 11 3 2 3 4" xfId="10078" xr:uid="{00000000-0005-0000-0000-0000F2010000}"/>
    <cellStyle name="Normal 11 3 2 3 4 2" xfId="27431" xr:uid="{00000000-0005-0000-0000-0000F3010000}"/>
    <cellStyle name="Normal 11 3 2 3 4 3" xfId="44777" xr:uid="{00000000-0005-0000-0000-0000F4010000}"/>
    <cellStyle name="Normal 11 3 2 3 5" xfId="18758" xr:uid="{00000000-0005-0000-0000-0000F5010000}"/>
    <cellStyle name="Normal 11 3 2 3 6" xfId="36104" xr:uid="{00000000-0005-0000-0000-0000F6010000}"/>
    <cellStyle name="Normal 11 3 2 4" xfId="6452" xr:uid="{00000000-0005-0000-0000-0000F7010000}"/>
    <cellStyle name="Normal 11 3 2 4 2" xfId="15125" xr:uid="{00000000-0005-0000-0000-0000F8010000}"/>
    <cellStyle name="Normal 11 3 2 4 2 2" xfId="32478" xr:uid="{00000000-0005-0000-0000-0000F9010000}"/>
    <cellStyle name="Normal 11 3 2 4 2 3" xfId="49824" xr:uid="{00000000-0005-0000-0000-0000FA010000}"/>
    <cellStyle name="Normal 11 3 2 4 3" xfId="23805" xr:uid="{00000000-0005-0000-0000-0000FB010000}"/>
    <cellStyle name="Normal 11 3 2 4 4" xfId="41151" xr:uid="{00000000-0005-0000-0000-0000FC010000}"/>
    <cellStyle name="Normal 11 3 2 5" xfId="3218" xr:uid="{00000000-0005-0000-0000-0000FD010000}"/>
    <cellStyle name="Normal 11 3 2 5 2" xfId="11891" xr:uid="{00000000-0005-0000-0000-0000FE010000}"/>
    <cellStyle name="Normal 11 3 2 5 2 2" xfId="29244" xr:uid="{00000000-0005-0000-0000-0000FF010000}"/>
    <cellStyle name="Normal 11 3 2 5 2 3" xfId="46590" xr:uid="{00000000-0005-0000-0000-000000020000}"/>
    <cellStyle name="Normal 11 3 2 5 3" xfId="20571" xr:uid="{00000000-0005-0000-0000-000001020000}"/>
    <cellStyle name="Normal 11 3 2 5 4" xfId="37917" xr:uid="{00000000-0005-0000-0000-000002020000}"/>
    <cellStyle name="Normal 11 3 2 6" xfId="9343" xr:uid="{00000000-0005-0000-0000-000003020000}"/>
    <cellStyle name="Normal 11 3 2 6 2" xfId="26696" xr:uid="{00000000-0005-0000-0000-000004020000}"/>
    <cellStyle name="Normal 11 3 2 6 3" xfId="44042" xr:uid="{00000000-0005-0000-0000-000005020000}"/>
    <cellStyle name="Normal 11 3 2 7" xfId="18023" xr:uid="{00000000-0005-0000-0000-000006020000}"/>
    <cellStyle name="Normal 11 3 2 8" xfId="35369" xr:uid="{00000000-0005-0000-0000-000007020000}"/>
    <cellStyle name="Normal 11 3 3" xfId="915" xr:uid="{00000000-0005-0000-0000-000008020000}"/>
    <cellStyle name="Normal 11 3 3 2" xfId="2728" xr:uid="{00000000-0005-0000-0000-000009020000}"/>
    <cellStyle name="Normal 11 3 3 2 2" xfId="8510" xr:uid="{00000000-0005-0000-0000-00000A020000}"/>
    <cellStyle name="Normal 11 3 3 2 2 2" xfId="17183" xr:uid="{00000000-0005-0000-0000-00000B020000}"/>
    <cellStyle name="Normal 11 3 3 2 2 2 2" xfId="34536" xr:uid="{00000000-0005-0000-0000-00000C020000}"/>
    <cellStyle name="Normal 11 3 3 2 2 2 3" xfId="51882" xr:uid="{00000000-0005-0000-0000-00000D020000}"/>
    <cellStyle name="Normal 11 3 3 2 2 3" xfId="25863" xr:uid="{00000000-0005-0000-0000-00000E020000}"/>
    <cellStyle name="Normal 11 3 3 2 2 4" xfId="43209" xr:uid="{00000000-0005-0000-0000-00000F020000}"/>
    <cellStyle name="Normal 11 3 3 2 3" xfId="4541" xr:uid="{00000000-0005-0000-0000-000010020000}"/>
    <cellStyle name="Normal 11 3 3 2 3 2" xfId="13214" xr:uid="{00000000-0005-0000-0000-000011020000}"/>
    <cellStyle name="Normal 11 3 3 2 3 2 2" xfId="30567" xr:uid="{00000000-0005-0000-0000-000012020000}"/>
    <cellStyle name="Normal 11 3 3 2 3 2 3" xfId="47913" xr:uid="{00000000-0005-0000-0000-000013020000}"/>
    <cellStyle name="Normal 11 3 3 2 3 3" xfId="21894" xr:uid="{00000000-0005-0000-0000-000014020000}"/>
    <cellStyle name="Normal 11 3 3 2 3 4" xfId="39240" xr:uid="{00000000-0005-0000-0000-000015020000}"/>
    <cellStyle name="Normal 11 3 3 2 4" xfId="11401" xr:uid="{00000000-0005-0000-0000-000016020000}"/>
    <cellStyle name="Normal 11 3 3 2 4 2" xfId="28754" xr:uid="{00000000-0005-0000-0000-000017020000}"/>
    <cellStyle name="Normal 11 3 3 2 4 3" xfId="46100" xr:uid="{00000000-0005-0000-0000-000018020000}"/>
    <cellStyle name="Normal 11 3 3 2 5" xfId="20081" xr:uid="{00000000-0005-0000-0000-000019020000}"/>
    <cellStyle name="Normal 11 3 3 2 6" xfId="37427" xr:uid="{00000000-0005-0000-0000-00001A020000}"/>
    <cellStyle name="Normal 11 3 3 3" xfId="1650" xr:uid="{00000000-0005-0000-0000-00001B020000}"/>
    <cellStyle name="Normal 11 3 3 3 2" xfId="7432" xr:uid="{00000000-0005-0000-0000-00001C020000}"/>
    <cellStyle name="Normal 11 3 3 3 2 2" xfId="16105" xr:uid="{00000000-0005-0000-0000-00001D020000}"/>
    <cellStyle name="Normal 11 3 3 3 2 2 2" xfId="33458" xr:uid="{00000000-0005-0000-0000-00001E020000}"/>
    <cellStyle name="Normal 11 3 3 3 2 2 3" xfId="50804" xr:uid="{00000000-0005-0000-0000-00001F020000}"/>
    <cellStyle name="Normal 11 3 3 3 2 3" xfId="24785" xr:uid="{00000000-0005-0000-0000-000020020000}"/>
    <cellStyle name="Normal 11 3 3 3 2 4" xfId="42131" xr:uid="{00000000-0005-0000-0000-000021020000}"/>
    <cellStyle name="Normal 11 3 3 3 3" xfId="5276" xr:uid="{00000000-0005-0000-0000-000022020000}"/>
    <cellStyle name="Normal 11 3 3 3 3 2" xfId="13949" xr:uid="{00000000-0005-0000-0000-000023020000}"/>
    <cellStyle name="Normal 11 3 3 3 3 2 2" xfId="31302" xr:uid="{00000000-0005-0000-0000-000024020000}"/>
    <cellStyle name="Normal 11 3 3 3 3 2 3" xfId="48648" xr:uid="{00000000-0005-0000-0000-000025020000}"/>
    <cellStyle name="Normal 11 3 3 3 3 3" xfId="22629" xr:uid="{00000000-0005-0000-0000-000026020000}"/>
    <cellStyle name="Normal 11 3 3 3 3 4" xfId="39975" xr:uid="{00000000-0005-0000-0000-000027020000}"/>
    <cellStyle name="Normal 11 3 3 3 4" xfId="10323" xr:uid="{00000000-0005-0000-0000-000028020000}"/>
    <cellStyle name="Normal 11 3 3 3 4 2" xfId="27676" xr:uid="{00000000-0005-0000-0000-000029020000}"/>
    <cellStyle name="Normal 11 3 3 3 4 3" xfId="45022" xr:uid="{00000000-0005-0000-0000-00002A020000}"/>
    <cellStyle name="Normal 11 3 3 3 5" xfId="19003" xr:uid="{00000000-0005-0000-0000-00002B020000}"/>
    <cellStyle name="Normal 11 3 3 3 6" xfId="36349" xr:uid="{00000000-0005-0000-0000-00002C020000}"/>
    <cellStyle name="Normal 11 3 3 4" xfId="6697" xr:uid="{00000000-0005-0000-0000-00002D020000}"/>
    <cellStyle name="Normal 11 3 3 4 2" xfId="15370" xr:uid="{00000000-0005-0000-0000-00002E020000}"/>
    <cellStyle name="Normal 11 3 3 4 2 2" xfId="32723" xr:uid="{00000000-0005-0000-0000-00002F020000}"/>
    <cellStyle name="Normal 11 3 3 4 2 3" xfId="50069" xr:uid="{00000000-0005-0000-0000-000030020000}"/>
    <cellStyle name="Normal 11 3 3 4 3" xfId="24050" xr:uid="{00000000-0005-0000-0000-000031020000}"/>
    <cellStyle name="Normal 11 3 3 4 4" xfId="41396" xr:uid="{00000000-0005-0000-0000-000032020000}"/>
    <cellStyle name="Normal 11 3 3 5" xfId="3463" xr:uid="{00000000-0005-0000-0000-000033020000}"/>
    <cellStyle name="Normal 11 3 3 5 2" xfId="12136" xr:uid="{00000000-0005-0000-0000-000034020000}"/>
    <cellStyle name="Normal 11 3 3 5 2 2" xfId="29489" xr:uid="{00000000-0005-0000-0000-000035020000}"/>
    <cellStyle name="Normal 11 3 3 5 2 3" xfId="46835" xr:uid="{00000000-0005-0000-0000-000036020000}"/>
    <cellStyle name="Normal 11 3 3 5 3" xfId="20816" xr:uid="{00000000-0005-0000-0000-000037020000}"/>
    <cellStyle name="Normal 11 3 3 5 4" xfId="38162" xr:uid="{00000000-0005-0000-0000-000038020000}"/>
    <cellStyle name="Normal 11 3 3 6" xfId="9588" xr:uid="{00000000-0005-0000-0000-000039020000}"/>
    <cellStyle name="Normal 11 3 3 6 2" xfId="26941" xr:uid="{00000000-0005-0000-0000-00003A020000}"/>
    <cellStyle name="Normal 11 3 3 6 3" xfId="44287" xr:uid="{00000000-0005-0000-0000-00003B020000}"/>
    <cellStyle name="Normal 11 3 3 7" xfId="18268" xr:uid="{00000000-0005-0000-0000-00003C020000}"/>
    <cellStyle name="Normal 11 3 3 8" xfId="35614" xr:uid="{00000000-0005-0000-0000-00003D020000}"/>
    <cellStyle name="Normal 11 3 4" xfId="425" xr:uid="{00000000-0005-0000-0000-00003E020000}"/>
    <cellStyle name="Normal 11 3 4 2" xfId="2238" xr:uid="{00000000-0005-0000-0000-00003F020000}"/>
    <cellStyle name="Normal 11 3 4 2 2" xfId="8020" xr:uid="{00000000-0005-0000-0000-000040020000}"/>
    <cellStyle name="Normal 11 3 4 2 2 2" xfId="16693" xr:uid="{00000000-0005-0000-0000-000041020000}"/>
    <cellStyle name="Normal 11 3 4 2 2 2 2" xfId="34046" xr:uid="{00000000-0005-0000-0000-000042020000}"/>
    <cellStyle name="Normal 11 3 4 2 2 2 3" xfId="51392" xr:uid="{00000000-0005-0000-0000-000043020000}"/>
    <cellStyle name="Normal 11 3 4 2 2 3" xfId="25373" xr:uid="{00000000-0005-0000-0000-000044020000}"/>
    <cellStyle name="Normal 11 3 4 2 2 4" xfId="42719" xr:uid="{00000000-0005-0000-0000-000045020000}"/>
    <cellStyle name="Normal 11 3 4 2 3" xfId="5521" xr:uid="{00000000-0005-0000-0000-000046020000}"/>
    <cellStyle name="Normal 11 3 4 2 3 2" xfId="14194" xr:uid="{00000000-0005-0000-0000-000047020000}"/>
    <cellStyle name="Normal 11 3 4 2 3 2 2" xfId="31547" xr:uid="{00000000-0005-0000-0000-000048020000}"/>
    <cellStyle name="Normal 11 3 4 2 3 2 3" xfId="48893" xr:uid="{00000000-0005-0000-0000-000049020000}"/>
    <cellStyle name="Normal 11 3 4 2 3 3" xfId="22874" xr:uid="{00000000-0005-0000-0000-00004A020000}"/>
    <cellStyle name="Normal 11 3 4 2 3 4" xfId="40220" xr:uid="{00000000-0005-0000-0000-00004B020000}"/>
    <cellStyle name="Normal 11 3 4 2 4" xfId="10911" xr:uid="{00000000-0005-0000-0000-00004C020000}"/>
    <cellStyle name="Normal 11 3 4 2 4 2" xfId="28264" xr:uid="{00000000-0005-0000-0000-00004D020000}"/>
    <cellStyle name="Normal 11 3 4 2 4 3" xfId="45610" xr:uid="{00000000-0005-0000-0000-00004E020000}"/>
    <cellStyle name="Normal 11 3 4 2 5" xfId="19591" xr:uid="{00000000-0005-0000-0000-00004F020000}"/>
    <cellStyle name="Normal 11 3 4 2 6" xfId="36937" xr:uid="{00000000-0005-0000-0000-000050020000}"/>
    <cellStyle name="Normal 11 3 4 3" xfId="6207" xr:uid="{00000000-0005-0000-0000-000051020000}"/>
    <cellStyle name="Normal 11 3 4 3 2" xfId="14880" xr:uid="{00000000-0005-0000-0000-000052020000}"/>
    <cellStyle name="Normal 11 3 4 3 2 2" xfId="32233" xr:uid="{00000000-0005-0000-0000-000053020000}"/>
    <cellStyle name="Normal 11 3 4 3 2 3" xfId="49579" xr:uid="{00000000-0005-0000-0000-000054020000}"/>
    <cellStyle name="Normal 11 3 4 3 3" xfId="23560" xr:uid="{00000000-0005-0000-0000-000055020000}"/>
    <cellStyle name="Normal 11 3 4 3 4" xfId="40906" xr:uid="{00000000-0005-0000-0000-000056020000}"/>
    <cellStyle name="Normal 11 3 4 4" xfId="4051" xr:uid="{00000000-0005-0000-0000-000057020000}"/>
    <cellStyle name="Normal 11 3 4 4 2" xfId="12724" xr:uid="{00000000-0005-0000-0000-000058020000}"/>
    <cellStyle name="Normal 11 3 4 4 2 2" xfId="30077" xr:uid="{00000000-0005-0000-0000-000059020000}"/>
    <cellStyle name="Normal 11 3 4 4 2 3" xfId="47423" xr:uid="{00000000-0005-0000-0000-00005A020000}"/>
    <cellStyle name="Normal 11 3 4 4 3" xfId="21404" xr:uid="{00000000-0005-0000-0000-00005B020000}"/>
    <cellStyle name="Normal 11 3 4 4 4" xfId="38750" xr:uid="{00000000-0005-0000-0000-00005C020000}"/>
    <cellStyle name="Normal 11 3 4 5" xfId="9098" xr:uid="{00000000-0005-0000-0000-00005D020000}"/>
    <cellStyle name="Normal 11 3 4 5 2" xfId="26451" xr:uid="{00000000-0005-0000-0000-00005E020000}"/>
    <cellStyle name="Normal 11 3 4 5 3" xfId="43797" xr:uid="{00000000-0005-0000-0000-00005F020000}"/>
    <cellStyle name="Normal 11 3 4 6" xfId="17778" xr:uid="{00000000-0005-0000-0000-000060020000}"/>
    <cellStyle name="Normal 11 3 4 7" xfId="35124" xr:uid="{00000000-0005-0000-0000-000061020000}"/>
    <cellStyle name="Normal 11 3 5" xfId="1993" xr:uid="{00000000-0005-0000-0000-000062020000}"/>
    <cellStyle name="Normal 11 3 5 2" xfId="7775" xr:uid="{00000000-0005-0000-0000-000063020000}"/>
    <cellStyle name="Normal 11 3 5 2 2" xfId="16448" xr:uid="{00000000-0005-0000-0000-000064020000}"/>
    <cellStyle name="Normal 11 3 5 2 2 2" xfId="33801" xr:uid="{00000000-0005-0000-0000-000065020000}"/>
    <cellStyle name="Normal 11 3 5 2 2 3" xfId="51147" xr:uid="{00000000-0005-0000-0000-000066020000}"/>
    <cellStyle name="Normal 11 3 5 2 3" xfId="25128" xr:uid="{00000000-0005-0000-0000-000067020000}"/>
    <cellStyle name="Normal 11 3 5 2 4" xfId="42474" xr:uid="{00000000-0005-0000-0000-000068020000}"/>
    <cellStyle name="Normal 11 3 5 3" xfId="3806" xr:uid="{00000000-0005-0000-0000-000069020000}"/>
    <cellStyle name="Normal 11 3 5 3 2" xfId="12479" xr:uid="{00000000-0005-0000-0000-00006A020000}"/>
    <cellStyle name="Normal 11 3 5 3 2 2" xfId="29832" xr:uid="{00000000-0005-0000-0000-00006B020000}"/>
    <cellStyle name="Normal 11 3 5 3 2 3" xfId="47178" xr:uid="{00000000-0005-0000-0000-00006C020000}"/>
    <cellStyle name="Normal 11 3 5 3 3" xfId="21159" xr:uid="{00000000-0005-0000-0000-00006D020000}"/>
    <cellStyle name="Normal 11 3 5 3 4" xfId="38505" xr:uid="{00000000-0005-0000-0000-00006E020000}"/>
    <cellStyle name="Normal 11 3 5 4" xfId="10666" xr:uid="{00000000-0005-0000-0000-00006F020000}"/>
    <cellStyle name="Normal 11 3 5 4 2" xfId="28019" xr:uid="{00000000-0005-0000-0000-000070020000}"/>
    <cellStyle name="Normal 11 3 5 4 3" xfId="45365" xr:uid="{00000000-0005-0000-0000-000071020000}"/>
    <cellStyle name="Normal 11 3 5 5" xfId="19346" xr:uid="{00000000-0005-0000-0000-000072020000}"/>
    <cellStyle name="Normal 11 3 5 6" xfId="36692" xr:uid="{00000000-0005-0000-0000-000073020000}"/>
    <cellStyle name="Normal 11 3 6" xfId="1160" xr:uid="{00000000-0005-0000-0000-000074020000}"/>
    <cellStyle name="Normal 11 3 6 2" xfId="6942" xr:uid="{00000000-0005-0000-0000-000075020000}"/>
    <cellStyle name="Normal 11 3 6 2 2" xfId="15615" xr:uid="{00000000-0005-0000-0000-000076020000}"/>
    <cellStyle name="Normal 11 3 6 2 2 2" xfId="32968" xr:uid="{00000000-0005-0000-0000-000077020000}"/>
    <cellStyle name="Normal 11 3 6 2 2 3" xfId="50314" xr:uid="{00000000-0005-0000-0000-000078020000}"/>
    <cellStyle name="Normal 11 3 6 2 3" xfId="24295" xr:uid="{00000000-0005-0000-0000-000079020000}"/>
    <cellStyle name="Normal 11 3 6 2 4" xfId="41641" xr:uid="{00000000-0005-0000-0000-00007A020000}"/>
    <cellStyle name="Normal 11 3 6 3" xfId="4786" xr:uid="{00000000-0005-0000-0000-00007B020000}"/>
    <cellStyle name="Normal 11 3 6 3 2" xfId="13459" xr:uid="{00000000-0005-0000-0000-00007C020000}"/>
    <cellStyle name="Normal 11 3 6 3 2 2" xfId="30812" xr:uid="{00000000-0005-0000-0000-00007D020000}"/>
    <cellStyle name="Normal 11 3 6 3 2 3" xfId="48158" xr:uid="{00000000-0005-0000-0000-00007E020000}"/>
    <cellStyle name="Normal 11 3 6 3 3" xfId="22139" xr:uid="{00000000-0005-0000-0000-00007F020000}"/>
    <cellStyle name="Normal 11 3 6 3 4" xfId="39485" xr:uid="{00000000-0005-0000-0000-000080020000}"/>
    <cellStyle name="Normal 11 3 6 4" xfId="9833" xr:uid="{00000000-0005-0000-0000-000081020000}"/>
    <cellStyle name="Normal 11 3 6 4 2" xfId="27186" xr:uid="{00000000-0005-0000-0000-000082020000}"/>
    <cellStyle name="Normal 11 3 6 4 3" xfId="44532" xr:uid="{00000000-0005-0000-0000-000083020000}"/>
    <cellStyle name="Normal 11 3 6 5" xfId="18513" xr:uid="{00000000-0005-0000-0000-000084020000}"/>
    <cellStyle name="Normal 11 3 6 6" xfId="35859" xr:uid="{00000000-0005-0000-0000-000085020000}"/>
    <cellStyle name="Normal 11 3 7" xfId="5962" xr:uid="{00000000-0005-0000-0000-000086020000}"/>
    <cellStyle name="Normal 11 3 7 2" xfId="14635" xr:uid="{00000000-0005-0000-0000-000087020000}"/>
    <cellStyle name="Normal 11 3 7 2 2" xfId="31988" xr:uid="{00000000-0005-0000-0000-000088020000}"/>
    <cellStyle name="Normal 11 3 7 2 3" xfId="49334" xr:uid="{00000000-0005-0000-0000-000089020000}"/>
    <cellStyle name="Normal 11 3 7 3" xfId="23315" xr:uid="{00000000-0005-0000-0000-00008A020000}"/>
    <cellStyle name="Normal 11 3 7 4" xfId="40661" xr:uid="{00000000-0005-0000-0000-00008B020000}"/>
    <cellStyle name="Normal 11 3 8" xfId="2973" xr:uid="{00000000-0005-0000-0000-00008C020000}"/>
    <cellStyle name="Normal 11 3 8 2" xfId="11646" xr:uid="{00000000-0005-0000-0000-00008D020000}"/>
    <cellStyle name="Normal 11 3 8 2 2" xfId="28999" xr:uid="{00000000-0005-0000-0000-00008E020000}"/>
    <cellStyle name="Normal 11 3 8 2 3" xfId="46345" xr:uid="{00000000-0005-0000-0000-00008F020000}"/>
    <cellStyle name="Normal 11 3 8 3" xfId="20326" xr:uid="{00000000-0005-0000-0000-000090020000}"/>
    <cellStyle name="Normal 11 3 8 4" xfId="37672" xr:uid="{00000000-0005-0000-0000-000091020000}"/>
    <cellStyle name="Normal 11 3 9" xfId="8853" xr:uid="{00000000-0005-0000-0000-000092020000}"/>
    <cellStyle name="Normal 11 3 9 2" xfId="26206" xr:uid="{00000000-0005-0000-0000-000093020000}"/>
    <cellStyle name="Normal 11 3 9 3" xfId="43552" xr:uid="{00000000-0005-0000-0000-000094020000}"/>
    <cellStyle name="Normal 11 4" xfId="278" xr:uid="{00000000-0005-0000-0000-000095020000}"/>
    <cellStyle name="Normal 11 4 10" xfId="34977" xr:uid="{00000000-0005-0000-0000-000096020000}"/>
    <cellStyle name="Normal 11 4 2" xfId="1013" xr:uid="{00000000-0005-0000-0000-000097020000}"/>
    <cellStyle name="Normal 11 4 2 2" xfId="2826" xr:uid="{00000000-0005-0000-0000-000098020000}"/>
    <cellStyle name="Normal 11 4 2 2 2" xfId="8608" xr:uid="{00000000-0005-0000-0000-000099020000}"/>
    <cellStyle name="Normal 11 4 2 2 2 2" xfId="17281" xr:uid="{00000000-0005-0000-0000-00009A020000}"/>
    <cellStyle name="Normal 11 4 2 2 2 2 2" xfId="34634" xr:uid="{00000000-0005-0000-0000-00009B020000}"/>
    <cellStyle name="Normal 11 4 2 2 2 2 3" xfId="51980" xr:uid="{00000000-0005-0000-0000-00009C020000}"/>
    <cellStyle name="Normal 11 4 2 2 2 3" xfId="25961" xr:uid="{00000000-0005-0000-0000-00009D020000}"/>
    <cellStyle name="Normal 11 4 2 2 2 4" xfId="43307" xr:uid="{00000000-0005-0000-0000-00009E020000}"/>
    <cellStyle name="Normal 11 4 2 2 3" xfId="4639" xr:uid="{00000000-0005-0000-0000-00009F020000}"/>
    <cellStyle name="Normal 11 4 2 2 3 2" xfId="13312" xr:uid="{00000000-0005-0000-0000-0000A0020000}"/>
    <cellStyle name="Normal 11 4 2 2 3 2 2" xfId="30665" xr:uid="{00000000-0005-0000-0000-0000A1020000}"/>
    <cellStyle name="Normal 11 4 2 2 3 2 3" xfId="48011" xr:uid="{00000000-0005-0000-0000-0000A2020000}"/>
    <cellStyle name="Normal 11 4 2 2 3 3" xfId="21992" xr:uid="{00000000-0005-0000-0000-0000A3020000}"/>
    <cellStyle name="Normal 11 4 2 2 3 4" xfId="39338" xr:uid="{00000000-0005-0000-0000-0000A4020000}"/>
    <cellStyle name="Normal 11 4 2 2 4" xfId="11499" xr:uid="{00000000-0005-0000-0000-0000A5020000}"/>
    <cellStyle name="Normal 11 4 2 2 4 2" xfId="28852" xr:uid="{00000000-0005-0000-0000-0000A6020000}"/>
    <cellStyle name="Normal 11 4 2 2 4 3" xfId="46198" xr:uid="{00000000-0005-0000-0000-0000A7020000}"/>
    <cellStyle name="Normal 11 4 2 2 5" xfId="20179" xr:uid="{00000000-0005-0000-0000-0000A8020000}"/>
    <cellStyle name="Normal 11 4 2 2 6" xfId="37525" xr:uid="{00000000-0005-0000-0000-0000A9020000}"/>
    <cellStyle name="Normal 11 4 2 3" xfId="1748" xr:uid="{00000000-0005-0000-0000-0000AA020000}"/>
    <cellStyle name="Normal 11 4 2 3 2" xfId="7530" xr:uid="{00000000-0005-0000-0000-0000AB020000}"/>
    <cellStyle name="Normal 11 4 2 3 2 2" xfId="16203" xr:uid="{00000000-0005-0000-0000-0000AC020000}"/>
    <cellStyle name="Normal 11 4 2 3 2 2 2" xfId="33556" xr:uid="{00000000-0005-0000-0000-0000AD020000}"/>
    <cellStyle name="Normal 11 4 2 3 2 2 3" xfId="50902" xr:uid="{00000000-0005-0000-0000-0000AE020000}"/>
    <cellStyle name="Normal 11 4 2 3 2 3" xfId="24883" xr:uid="{00000000-0005-0000-0000-0000AF020000}"/>
    <cellStyle name="Normal 11 4 2 3 2 4" xfId="42229" xr:uid="{00000000-0005-0000-0000-0000B0020000}"/>
    <cellStyle name="Normal 11 4 2 3 3" xfId="5374" xr:uid="{00000000-0005-0000-0000-0000B1020000}"/>
    <cellStyle name="Normal 11 4 2 3 3 2" xfId="14047" xr:uid="{00000000-0005-0000-0000-0000B2020000}"/>
    <cellStyle name="Normal 11 4 2 3 3 2 2" xfId="31400" xr:uid="{00000000-0005-0000-0000-0000B3020000}"/>
    <cellStyle name="Normal 11 4 2 3 3 2 3" xfId="48746" xr:uid="{00000000-0005-0000-0000-0000B4020000}"/>
    <cellStyle name="Normal 11 4 2 3 3 3" xfId="22727" xr:uid="{00000000-0005-0000-0000-0000B5020000}"/>
    <cellStyle name="Normal 11 4 2 3 3 4" xfId="40073" xr:uid="{00000000-0005-0000-0000-0000B6020000}"/>
    <cellStyle name="Normal 11 4 2 3 4" xfId="10421" xr:uid="{00000000-0005-0000-0000-0000B7020000}"/>
    <cellStyle name="Normal 11 4 2 3 4 2" xfId="27774" xr:uid="{00000000-0005-0000-0000-0000B8020000}"/>
    <cellStyle name="Normal 11 4 2 3 4 3" xfId="45120" xr:uid="{00000000-0005-0000-0000-0000B9020000}"/>
    <cellStyle name="Normal 11 4 2 3 5" xfId="19101" xr:uid="{00000000-0005-0000-0000-0000BA020000}"/>
    <cellStyle name="Normal 11 4 2 3 6" xfId="36447" xr:uid="{00000000-0005-0000-0000-0000BB020000}"/>
    <cellStyle name="Normal 11 4 2 4" xfId="6795" xr:uid="{00000000-0005-0000-0000-0000BC020000}"/>
    <cellStyle name="Normal 11 4 2 4 2" xfId="15468" xr:uid="{00000000-0005-0000-0000-0000BD020000}"/>
    <cellStyle name="Normal 11 4 2 4 2 2" xfId="32821" xr:uid="{00000000-0005-0000-0000-0000BE020000}"/>
    <cellStyle name="Normal 11 4 2 4 2 3" xfId="50167" xr:uid="{00000000-0005-0000-0000-0000BF020000}"/>
    <cellStyle name="Normal 11 4 2 4 3" xfId="24148" xr:uid="{00000000-0005-0000-0000-0000C0020000}"/>
    <cellStyle name="Normal 11 4 2 4 4" xfId="41494" xr:uid="{00000000-0005-0000-0000-0000C1020000}"/>
    <cellStyle name="Normal 11 4 2 5" xfId="3561" xr:uid="{00000000-0005-0000-0000-0000C2020000}"/>
    <cellStyle name="Normal 11 4 2 5 2" xfId="12234" xr:uid="{00000000-0005-0000-0000-0000C3020000}"/>
    <cellStyle name="Normal 11 4 2 5 2 2" xfId="29587" xr:uid="{00000000-0005-0000-0000-0000C4020000}"/>
    <cellStyle name="Normal 11 4 2 5 2 3" xfId="46933" xr:uid="{00000000-0005-0000-0000-0000C5020000}"/>
    <cellStyle name="Normal 11 4 2 5 3" xfId="20914" xr:uid="{00000000-0005-0000-0000-0000C6020000}"/>
    <cellStyle name="Normal 11 4 2 5 4" xfId="38260" xr:uid="{00000000-0005-0000-0000-0000C7020000}"/>
    <cellStyle name="Normal 11 4 2 6" xfId="9686" xr:uid="{00000000-0005-0000-0000-0000C8020000}"/>
    <cellStyle name="Normal 11 4 2 6 2" xfId="27039" xr:uid="{00000000-0005-0000-0000-0000C9020000}"/>
    <cellStyle name="Normal 11 4 2 6 3" xfId="44385" xr:uid="{00000000-0005-0000-0000-0000CA020000}"/>
    <cellStyle name="Normal 11 4 2 7" xfId="18366" xr:uid="{00000000-0005-0000-0000-0000CB020000}"/>
    <cellStyle name="Normal 11 4 2 8" xfId="35712" xr:uid="{00000000-0005-0000-0000-0000CC020000}"/>
    <cellStyle name="Normal 11 4 3" xfId="523" xr:uid="{00000000-0005-0000-0000-0000CD020000}"/>
    <cellStyle name="Normal 11 4 3 2" xfId="2336" xr:uid="{00000000-0005-0000-0000-0000CE020000}"/>
    <cellStyle name="Normal 11 4 3 2 2" xfId="8118" xr:uid="{00000000-0005-0000-0000-0000CF020000}"/>
    <cellStyle name="Normal 11 4 3 2 2 2" xfId="16791" xr:uid="{00000000-0005-0000-0000-0000D0020000}"/>
    <cellStyle name="Normal 11 4 3 2 2 2 2" xfId="34144" xr:uid="{00000000-0005-0000-0000-0000D1020000}"/>
    <cellStyle name="Normal 11 4 3 2 2 2 3" xfId="51490" xr:uid="{00000000-0005-0000-0000-0000D2020000}"/>
    <cellStyle name="Normal 11 4 3 2 2 3" xfId="25471" xr:uid="{00000000-0005-0000-0000-0000D3020000}"/>
    <cellStyle name="Normal 11 4 3 2 2 4" xfId="42817" xr:uid="{00000000-0005-0000-0000-0000D4020000}"/>
    <cellStyle name="Normal 11 4 3 2 3" xfId="5619" xr:uid="{00000000-0005-0000-0000-0000D5020000}"/>
    <cellStyle name="Normal 11 4 3 2 3 2" xfId="14292" xr:uid="{00000000-0005-0000-0000-0000D6020000}"/>
    <cellStyle name="Normal 11 4 3 2 3 2 2" xfId="31645" xr:uid="{00000000-0005-0000-0000-0000D7020000}"/>
    <cellStyle name="Normal 11 4 3 2 3 2 3" xfId="48991" xr:uid="{00000000-0005-0000-0000-0000D8020000}"/>
    <cellStyle name="Normal 11 4 3 2 3 3" xfId="22972" xr:uid="{00000000-0005-0000-0000-0000D9020000}"/>
    <cellStyle name="Normal 11 4 3 2 3 4" xfId="40318" xr:uid="{00000000-0005-0000-0000-0000DA020000}"/>
    <cellStyle name="Normal 11 4 3 2 4" xfId="11009" xr:uid="{00000000-0005-0000-0000-0000DB020000}"/>
    <cellStyle name="Normal 11 4 3 2 4 2" xfId="28362" xr:uid="{00000000-0005-0000-0000-0000DC020000}"/>
    <cellStyle name="Normal 11 4 3 2 4 3" xfId="45708" xr:uid="{00000000-0005-0000-0000-0000DD020000}"/>
    <cellStyle name="Normal 11 4 3 2 5" xfId="19689" xr:uid="{00000000-0005-0000-0000-0000DE020000}"/>
    <cellStyle name="Normal 11 4 3 2 6" xfId="37035" xr:uid="{00000000-0005-0000-0000-0000DF020000}"/>
    <cellStyle name="Normal 11 4 3 3" xfId="6305" xr:uid="{00000000-0005-0000-0000-0000E0020000}"/>
    <cellStyle name="Normal 11 4 3 3 2" xfId="14978" xr:uid="{00000000-0005-0000-0000-0000E1020000}"/>
    <cellStyle name="Normal 11 4 3 3 2 2" xfId="32331" xr:uid="{00000000-0005-0000-0000-0000E2020000}"/>
    <cellStyle name="Normal 11 4 3 3 2 3" xfId="49677" xr:uid="{00000000-0005-0000-0000-0000E3020000}"/>
    <cellStyle name="Normal 11 4 3 3 3" xfId="23658" xr:uid="{00000000-0005-0000-0000-0000E4020000}"/>
    <cellStyle name="Normal 11 4 3 3 4" xfId="41004" xr:uid="{00000000-0005-0000-0000-0000E5020000}"/>
    <cellStyle name="Normal 11 4 3 4" xfId="4149" xr:uid="{00000000-0005-0000-0000-0000E6020000}"/>
    <cellStyle name="Normal 11 4 3 4 2" xfId="12822" xr:uid="{00000000-0005-0000-0000-0000E7020000}"/>
    <cellStyle name="Normal 11 4 3 4 2 2" xfId="30175" xr:uid="{00000000-0005-0000-0000-0000E8020000}"/>
    <cellStyle name="Normal 11 4 3 4 2 3" xfId="47521" xr:uid="{00000000-0005-0000-0000-0000E9020000}"/>
    <cellStyle name="Normal 11 4 3 4 3" xfId="21502" xr:uid="{00000000-0005-0000-0000-0000EA020000}"/>
    <cellStyle name="Normal 11 4 3 4 4" xfId="38848" xr:uid="{00000000-0005-0000-0000-0000EB020000}"/>
    <cellStyle name="Normal 11 4 3 5" xfId="9196" xr:uid="{00000000-0005-0000-0000-0000EC020000}"/>
    <cellStyle name="Normal 11 4 3 5 2" xfId="26549" xr:uid="{00000000-0005-0000-0000-0000ED020000}"/>
    <cellStyle name="Normal 11 4 3 5 3" xfId="43895" xr:uid="{00000000-0005-0000-0000-0000EE020000}"/>
    <cellStyle name="Normal 11 4 3 6" xfId="17876" xr:uid="{00000000-0005-0000-0000-0000EF020000}"/>
    <cellStyle name="Normal 11 4 3 7" xfId="35222" xr:uid="{00000000-0005-0000-0000-0000F0020000}"/>
    <cellStyle name="Normal 11 4 4" xfId="2091" xr:uid="{00000000-0005-0000-0000-0000F1020000}"/>
    <cellStyle name="Normal 11 4 4 2" xfId="7873" xr:uid="{00000000-0005-0000-0000-0000F2020000}"/>
    <cellStyle name="Normal 11 4 4 2 2" xfId="16546" xr:uid="{00000000-0005-0000-0000-0000F3020000}"/>
    <cellStyle name="Normal 11 4 4 2 2 2" xfId="33899" xr:uid="{00000000-0005-0000-0000-0000F4020000}"/>
    <cellStyle name="Normal 11 4 4 2 2 3" xfId="51245" xr:uid="{00000000-0005-0000-0000-0000F5020000}"/>
    <cellStyle name="Normal 11 4 4 2 3" xfId="25226" xr:uid="{00000000-0005-0000-0000-0000F6020000}"/>
    <cellStyle name="Normal 11 4 4 2 4" xfId="42572" xr:uid="{00000000-0005-0000-0000-0000F7020000}"/>
    <cellStyle name="Normal 11 4 4 3" xfId="3904" xr:uid="{00000000-0005-0000-0000-0000F8020000}"/>
    <cellStyle name="Normal 11 4 4 3 2" xfId="12577" xr:uid="{00000000-0005-0000-0000-0000F9020000}"/>
    <cellStyle name="Normal 11 4 4 3 2 2" xfId="29930" xr:uid="{00000000-0005-0000-0000-0000FA020000}"/>
    <cellStyle name="Normal 11 4 4 3 2 3" xfId="47276" xr:uid="{00000000-0005-0000-0000-0000FB020000}"/>
    <cellStyle name="Normal 11 4 4 3 3" xfId="21257" xr:uid="{00000000-0005-0000-0000-0000FC020000}"/>
    <cellStyle name="Normal 11 4 4 3 4" xfId="38603" xr:uid="{00000000-0005-0000-0000-0000FD020000}"/>
    <cellStyle name="Normal 11 4 4 4" xfId="10764" xr:uid="{00000000-0005-0000-0000-0000FE020000}"/>
    <cellStyle name="Normal 11 4 4 4 2" xfId="28117" xr:uid="{00000000-0005-0000-0000-0000FF020000}"/>
    <cellStyle name="Normal 11 4 4 4 3" xfId="45463" xr:uid="{00000000-0005-0000-0000-000000030000}"/>
    <cellStyle name="Normal 11 4 4 5" xfId="19444" xr:uid="{00000000-0005-0000-0000-000001030000}"/>
    <cellStyle name="Normal 11 4 4 6" xfId="36790" xr:uid="{00000000-0005-0000-0000-000002030000}"/>
    <cellStyle name="Normal 11 4 5" xfId="1258" xr:uid="{00000000-0005-0000-0000-000003030000}"/>
    <cellStyle name="Normal 11 4 5 2" xfId="7040" xr:uid="{00000000-0005-0000-0000-000004030000}"/>
    <cellStyle name="Normal 11 4 5 2 2" xfId="15713" xr:uid="{00000000-0005-0000-0000-000005030000}"/>
    <cellStyle name="Normal 11 4 5 2 2 2" xfId="33066" xr:uid="{00000000-0005-0000-0000-000006030000}"/>
    <cellStyle name="Normal 11 4 5 2 2 3" xfId="50412" xr:uid="{00000000-0005-0000-0000-000007030000}"/>
    <cellStyle name="Normal 11 4 5 2 3" xfId="24393" xr:uid="{00000000-0005-0000-0000-000008030000}"/>
    <cellStyle name="Normal 11 4 5 2 4" xfId="41739" xr:uid="{00000000-0005-0000-0000-000009030000}"/>
    <cellStyle name="Normal 11 4 5 3" xfId="4884" xr:uid="{00000000-0005-0000-0000-00000A030000}"/>
    <cellStyle name="Normal 11 4 5 3 2" xfId="13557" xr:uid="{00000000-0005-0000-0000-00000B030000}"/>
    <cellStyle name="Normal 11 4 5 3 2 2" xfId="30910" xr:uid="{00000000-0005-0000-0000-00000C030000}"/>
    <cellStyle name="Normal 11 4 5 3 2 3" xfId="48256" xr:uid="{00000000-0005-0000-0000-00000D030000}"/>
    <cellStyle name="Normal 11 4 5 3 3" xfId="22237" xr:uid="{00000000-0005-0000-0000-00000E030000}"/>
    <cellStyle name="Normal 11 4 5 3 4" xfId="39583" xr:uid="{00000000-0005-0000-0000-00000F030000}"/>
    <cellStyle name="Normal 11 4 5 4" xfId="9931" xr:uid="{00000000-0005-0000-0000-000010030000}"/>
    <cellStyle name="Normal 11 4 5 4 2" xfId="27284" xr:uid="{00000000-0005-0000-0000-000011030000}"/>
    <cellStyle name="Normal 11 4 5 4 3" xfId="44630" xr:uid="{00000000-0005-0000-0000-000012030000}"/>
    <cellStyle name="Normal 11 4 5 5" xfId="18611" xr:uid="{00000000-0005-0000-0000-000013030000}"/>
    <cellStyle name="Normal 11 4 5 6" xfId="35957" xr:uid="{00000000-0005-0000-0000-000014030000}"/>
    <cellStyle name="Normal 11 4 6" xfId="6060" xr:uid="{00000000-0005-0000-0000-000015030000}"/>
    <cellStyle name="Normal 11 4 6 2" xfId="14733" xr:uid="{00000000-0005-0000-0000-000016030000}"/>
    <cellStyle name="Normal 11 4 6 2 2" xfId="32086" xr:uid="{00000000-0005-0000-0000-000017030000}"/>
    <cellStyle name="Normal 11 4 6 2 3" xfId="49432" xr:uid="{00000000-0005-0000-0000-000018030000}"/>
    <cellStyle name="Normal 11 4 6 3" xfId="23413" xr:uid="{00000000-0005-0000-0000-000019030000}"/>
    <cellStyle name="Normal 11 4 6 4" xfId="40759" xr:uid="{00000000-0005-0000-0000-00001A030000}"/>
    <cellStyle name="Normal 11 4 7" xfId="3071" xr:uid="{00000000-0005-0000-0000-00001B030000}"/>
    <cellStyle name="Normal 11 4 7 2" xfId="11744" xr:uid="{00000000-0005-0000-0000-00001C030000}"/>
    <cellStyle name="Normal 11 4 7 2 2" xfId="29097" xr:uid="{00000000-0005-0000-0000-00001D030000}"/>
    <cellStyle name="Normal 11 4 7 2 3" xfId="46443" xr:uid="{00000000-0005-0000-0000-00001E030000}"/>
    <cellStyle name="Normal 11 4 7 3" xfId="20424" xr:uid="{00000000-0005-0000-0000-00001F030000}"/>
    <cellStyle name="Normal 11 4 7 4" xfId="37770" xr:uid="{00000000-0005-0000-0000-000020030000}"/>
    <cellStyle name="Normal 11 4 8" xfId="8951" xr:uid="{00000000-0005-0000-0000-000021030000}"/>
    <cellStyle name="Normal 11 4 8 2" xfId="26304" xr:uid="{00000000-0005-0000-0000-000022030000}"/>
    <cellStyle name="Normal 11 4 8 3" xfId="43650" xr:uid="{00000000-0005-0000-0000-000023030000}"/>
    <cellStyle name="Normal 11 4 9" xfId="17631" xr:uid="{00000000-0005-0000-0000-000024030000}"/>
    <cellStyle name="Normal 11 5" xfId="131" xr:uid="{00000000-0005-0000-0000-000025030000}"/>
    <cellStyle name="Normal 11 5 10" xfId="34830" xr:uid="{00000000-0005-0000-0000-000026030000}"/>
    <cellStyle name="Normal 11 5 2" xfId="866" xr:uid="{00000000-0005-0000-0000-000027030000}"/>
    <cellStyle name="Normal 11 5 2 2" xfId="2679" xr:uid="{00000000-0005-0000-0000-000028030000}"/>
    <cellStyle name="Normal 11 5 2 2 2" xfId="8461" xr:uid="{00000000-0005-0000-0000-000029030000}"/>
    <cellStyle name="Normal 11 5 2 2 2 2" xfId="17134" xr:uid="{00000000-0005-0000-0000-00002A030000}"/>
    <cellStyle name="Normal 11 5 2 2 2 2 2" xfId="34487" xr:uid="{00000000-0005-0000-0000-00002B030000}"/>
    <cellStyle name="Normal 11 5 2 2 2 2 3" xfId="51833" xr:uid="{00000000-0005-0000-0000-00002C030000}"/>
    <cellStyle name="Normal 11 5 2 2 2 3" xfId="25814" xr:uid="{00000000-0005-0000-0000-00002D030000}"/>
    <cellStyle name="Normal 11 5 2 2 2 4" xfId="43160" xr:uid="{00000000-0005-0000-0000-00002E030000}"/>
    <cellStyle name="Normal 11 5 2 2 3" xfId="4492" xr:uid="{00000000-0005-0000-0000-00002F030000}"/>
    <cellStyle name="Normal 11 5 2 2 3 2" xfId="13165" xr:uid="{00000000-0005-0000-0000-000030030000}"/>
    <cellStyle name="Normal 11 5 2 2 3 2 2" xfId="30518" xr:uid="{00000000-0005-0000-0000-000031030000}"/>
    <cellStyle name="Normal 11 5 2 2 3 2 3" xfId="47864" xr:uid="{00000000-0005-0000-0000-000032030000}"/>
    <cellStyle name="Normal 11 5 2 2 3 3" xfId="21845" xr:uid="{00000000-0005-0000-0000-000033030000}"/>
    <cellStyle name="Normal 11 5 2 2 3 4" xfId="39191" xr:uid="{00000000-0005-0000-0000-000034030000}"/>
    <cellStyle name="Normal 11 5 2 2 4" xfId="11352" xr:uid="{00000000-0005-0000-0000-000035030000}"/>
    <cellStyle name="Normal 11 5 2 2 4 2" xfId="28705" xr:uid="{00000000-0005-0000-0000-000036030000}"/>
    <cellStyle name="Normal 11 5 2 2 4 3" xfId="46051" xr:uid="{00000000-0005-0000-0000-000037030000}"/>
    <cellStyle name="Normal 11 5 2 2 5" xfId="20032" xr:uid="{00000000-0005-0000-0000-000038030000}"/>
    <cellStyle name="Normal 11 5 2 2 6" xfId="37378" xr:uid="{00000000-0005-0000-0000-000039030000}"/>
    <cellStyle name="Normal 11 5 2 3" xfId="1601" xr:uid="{00000000-0005-0000-0000-00003A030000}"/>
    <cellStyle name="Normal 11 5 2 3 2" xfId="7383" xr:uid="{00000000-0005-0000-0000-00003B030000}"/>
    <cellStyle name="Normal 11 5 2 3 2 2" xfId="16056" xr:uid="{00000000-0005-0000-0000-00003C030000}"/>
    <cellStyle name="Normal 11 5 2 3 2 2 2" xfId="33409" xr:uid="{00000000-0005-0000-0000-00003D030000}"/>
    <cellStyle name="Normal 11 5 2 3 2 2 3" xfId="50755" xr:uid="{00000000-0005-0000-0000-00003E030000}"/>
    <cellStyle name="Normal 11 5 2 3 2 3" xfId="24736" xr:uid="{00000000-0005-0000-0000-00003F030000}"/>
    <cellStyle name="Normal 11 5 2 3 2 4" xfId="42082" xr:uid="{00000000-0005-0000-0000-000040030000}"/>
    <cellStyle name="Normal 11 5 2 3 3" xfId="5227" xr:uid="{00000000-0005-0000-0000-000041030000}"/>
    <cellStyle name="Normal 11 5 2 3 3 2" xfId="13900" xr:uid="{00000000-0005-0000-0000-000042030000}"/>
    <cellStyle name="Normal 11 5 2 3 3 2 2" xfId="31253" xr:uid="{00000000-0005-0000-0000-000043030000}"/>
    <cellStyle name="Normal 11 5 2 3 3 2 3" xfId="48599" xr:uid="{00000000-0005-0000-0000-000044030000}"/>
    <cellStyle name="Normal 11 5 2 3 3 3" xfId="22580" xr:uid="{00000000-0005-0000-0000-000045030000}"/>
    <cellStyle name="Normal 11 5 2 3 3 4" xfId="39926" xr:uid="{00000000-0005-0000-0000-000046030000}"/>
    <cellStyle name="Normal 11 5 2 3 4" xfId="10274" xr:uid="{00000000-0005-0000-0000-000047030000}"/>
    <cellStyle name="Normal 11 5 2 3 4 2" xfId="27627" xr:uid="{00000000-0005-0000-0000-000048030000}"/>
    <cellStyle name="Normal 11 5 2 3 4 3" xfId="44973" xr:uid="{00000000-0005-0000-0000-000049030000}"/>
    <cellStyle name="Normal 11 5 2 3 5" xfId="18954" xr:uid="{00000000-0005-0000-0000-00004A030000}"/>
    <cellStyle name="Normal 11 5 2 3 6" xfId="36300" xr:uid="{00000000-0005-0000-0000-00004B030000}"/>
    <cellStyle name="Normal 11 5 2 4" xfId="6648" xr:uid="{00000000-0005-0000-0000-00004C030000}"/>
    <cellStyle name="Normal 11 5 2 4 2" xfId="15321" xr:uid="{00000000-0005-0000-0000-00004D030000}"/>
    <cellStyle name="Normal 11 5 2 4 2 2" xfId="32674" xr:uid="{00000000-0005-0000-0000-00004E030000}"/>
    <cellStyle name="Normal 11 5 2 4 2 3" xfId="50020" xr:uid="{00000000-0005-0000-0000-00004F030000}"/>
    <cellStyle name="Normal 11 5 2 4 3" xfId="24001" xr:uid="{00000000-0005-0000-0000-000050030000}"/>
    <cellStyle name="Normal 11 5 2 4 4" xfId="41347" xr:uid="{00000000-0005-0000-0000-000051030000}"/>
    <cellStyle name="Normal 11 5 2 5" xfId="3414" xr:uid="{00000000-0005-0000-0000-000052030000}"/>
    <cellStyle name="Normal 11 5 2 5 2" xfId="12087" xr:uid="{00000000-0005-0000-0000-000053030000}"/>
    <cellStyle name="Normal 11 5 2 5 2 2" xfId="29440" xr:uid="{00000000-0005-0000-0000-000054030000}"/>
    <cellStyle name="Normal 11 5 2 5 2 3" xfId="46786" xr:uid="{00000000-0005-0000-0000-000055030000}"/>
    <cellStyle name="Normal 11 5 2 5 3" xfId="20767" xr:uid="{00000000-0005-0000-0000-000056030000}"/>
    <cellStyle name="Normal 11 5 2 5 4" xfId="38113" xr:uid="{00000000-0005-0000-0000-000057030000}"/>
    <cellStyle name="Normal 11 5 2 6" xfId="9539" xr:uid="{00000000-0005-0000-0000-000058030000}"/>
    <cellStyle name="Normal 11 5 2 6 2" xfId="26892" xr:uid="{00000000-0005-0000-0000-000059030000}"/>
    <cellStyle name="Normal 11 5 2 6 3" xfId="44238" xr:uid="{00000000-0005-0000-0000-00005A030000}"/>
    <cellStyle name="Normal 11 5 2 7" xfId="18219" xr:uid="{00000000-0005-0000-0000-00005B030000}"/>
    <cellStyle name="Normal 11 5 2 8" xfId="35565" xr:uid="{00000000-0005-0000-0000-00005C030000}"/>
    <cellStyle name="Normal 11 5 3" xfId="621" xr:uid="{00000000-0005-0000-0000-00005D030000}"/>
    <cellStyle name="Normal 11 5 3 2" xfId="2434" xr:uid="{00000000-0005-0000-0000-00005E030000}"/>
    <cellStyle name="Normal 11 5 3 2 2" xfId="8216" xr:uid="{00000000-0005-0000-0000-00005F030000}"/>
    <cellStyle name="Normal 11 5 3 2 2 2" xfId="16889" xr:uid="{00000000-0005-0000-0000-000060030000}"/>
    <cellStyle name="Normal 11 5 3 2 2 2 2" xfId="34242" xr:uid="{00000000-0005-0000-0000-000061030000}"/>
    <cellStyle name="Normal 11 5 3 2 2 2 3" xfId="51588" xr:uid="{00000000-0005-0000-0000-000062030000}"/>
    <cellStyle name="Normal 11 5 3 2 2 3" xfId="25569" xr:uid="{00000000-0005-0000-0000-000063030000}"/>
    <cellStyle name="Normal 11 5 3 2 2 4" xfId="42915" xr:uid="{00000000-0005-0000-0000-000064030000}"/>
    <cellStyle name="Normal 11 5 3 2 3" xfId="5717" xr:uid="{00000000-0005-0000-0000-000065030000}"/>
    <cellStyle name="Normal 11 5 3 2 3 2" xfId="14390" xr:uid="{00000000-0005-0000-0000-000066030000}"/>
    <cellStyle name="Normal 11 5 3 2 3 2 2" xfId="31743" xr:uid="{00000000-0005-0000-0000-000067030000}"/>
    <cellStyle name="Normal 11 5 3 2 3 2 3" xfId="49089" xr:uid="{00000000-0005-0000-0000-000068030000}"/>
    <cellStyle name="Normal 11 5 3 2 3 3" xfId="23070" xr:uid="{00000000-0005-0000-0000-000069030000}"/>
    <cellStyle name="Normal 11 5 3 2 3 4" xfId="40416" xr:uid="{00000000-0005-0000-0000-00006A030000}"/>
    <cellStyle name="Normal 11 5 3 2 4" xfId="11107" xr:uid="{00000000-0005-0000-0000-00006B030000}"/>
    <cellStyle name="Normal 11 5 3 2 4 2" xfId="28460" xr:uid="{00000000-0005-0000-0000-00006C030000}"/>
    <cellStyle name="Normal 11 5 3 2 4 3" xfId="45806" xr:uid="{00000000-0005-0000-0000-00006D030000}"/>
    <cellStyle name="Normal 11 5 3 2 5" xfId="19787" xr:uid="{00000000-0005-0000-0000-00006E030000}"/>
    <cellStyle name="Normal 11 5 3 2 6" xfId="37133" xr:uid="{00000000-0005-0000-0000-00006F030000}"/>
    <cellStyle name="Normal 11 5 3 3" xfId="6403" xr:uid="{00000000-0005-0000-0000-000070030000}"/>
    <cellStyle name="Normal 11 5 3 3 2" xfId="15076" xr:uid="{00000000-0005-0000-0000-000071030000}"/>
    <cellStyle name="Normal 11 5 3 3 2 2" xfId="32429" xr:uid="{00000000-0005-0000-0000-000072030000}"/>
    <cellStyle name="Normal 11 5 3 3 2 3" xfId="49775" xr:uid="{00000000-0005-0000-0000-000073030000}"/>
    <cellStyle name="Normal 11 5 3 3 3" xfId="23756" xr:uid="{00000000-0005-0000-0000-000074030000}"/>
    <cellStyle name="Normal 11 5 3 3 4" xfId="41102" xr:uid="{00000000-0005-0000-0000-000075030000}"/>
    <cellStyle name="Normal 11 5 3 4" xfId="4247" xr:uid="{00000000-0005-0000-0000-000076030000}"/>
    <cellStyle name="Normal 11 5 3 4 2" xfId="12920" xr:uid="{00000000-0005-0000-0000-000077030000}"/>
    <cellStyle name="Normal 11 5 3 4 2 2" xfId="30273" xr:uid="{00000000-0005-0000-0000-000078030000}"/>
    <cellStyle name="Normal 11 5 3 4 2 3" xfId="47619" xr:uid="{00000000-0005-0000-0000-000079030000}"/>
    <cellStyle name="Normal 11 5 3 4 3" xfId="21600" xr:uid="{00000000-0005-0000-0000-00007A030000}"/>
    <cellStyle name="Normal 11 5 3 4 4" xfId="38946" xr:uid="{00000000-0005-0000-0000-00007B030000}"/>
    <cellStyle name="Normal 11 5 3 5" xfId="9294" xr:uid="{00000000-0005-0000-0000-00007C030000}"/>
    <cellStyle name="Normal 11 5 3 5 2" xfId="26647" xr:uid="{00000000-0005-0000-0000-00007D030000}"/>
    <cellStyle name="Normal 11 5 3 5 3" xfId="43993" xr:uid="{00000000-0005-0000-0000-00007E030000}"/>
    <cellStyle name="Normal 11 5 3 6" xfId="17974" xr:uid="{00000000-0005-0000-0000-00007F030000}"/>
    <cellStyle name="Normal 11 5 3 7" xfId="35320" xr:uid="{00000000-0005-0000-0000-000080030000}"/>
    <cellStyle name="Normal 11 5 4" xfId="1944" xr:uid="{00000000-0005-0000-0000-000081030000}"/>
    <cellStyle name="Normal 11 5 4 2" xfId="7726" xr:uid="{00000000-0005-0000-0000-000082030000}"/>
    <cellStyle name="Normal 11 5 4 2 2" xfId="16399" xr:uid="{00000000-0005-0000-0000-000083030000}"/>
    <cellStyle name="Normal 11 5 4 2 2 2" xfId="33752" xr:uid="{00000000-0005-0000-0000-000084030000}"/>
    <cellStyle name="Normal 11 5 4 2 2 3" xfId="51098" xr:uid="{00000000-0005-0000-0000-000085030000}"/>
    <cellStyle name="Normal 11 5 4 2 3" xfId="25079" xr:uid="{00000000-0005-0000-0000-000086030000}"/>
    <cellStyle name="Normal 11 5 4 2 4" xfId="42425" xr:uid="{00000000-0005-0000-0000-000087030000}"/>
    <cellStyle name="Normal 11 5 4 3" xfId="3757" xr:uid="{00000000-0005-0000-0000-000088030000}"/>
    <cellStyle name="Normal 11 5 4 3 2" xfId="12430" xr:uid="{00000000-0005-0000-0000-000089030000}"/>
    <cellStyle name="Normal 11 5 4 3 2 2" xfId="29783" xr:uid="{00000000-0005-0000-0000-00008A030000}"/>
    <cellStyle name="Normal 11 5 4 3 2 3" xfId="47129" xr:uid="{00000000-0005-0000-0000-00008B030000}"/>
    <cellStyle name="Normal 11 5 4 3 3" xfId="21110" xr:uid="{00000000-0005-0000-0000-00008C030000}"/>
    <cellStyle name="Normal 11 5 4 3 4" xfId="38456" xr:uid="{00000000-0005-0000-0000-00008D030000}"/>
    <cellStyle name="Normal 11 5 4 4" xfId="10617" xr:uid="{00000000-0005-0000-0000-00008E030000}"/>
    <cellStyle name="Normal 11 5 4 4 2" xfId="27970" xr:uid="{00000000-0005-0000-0000-00008F030000}"/>
    <cellStyle name="Normal 11 5 4 4 3" xfId="45316" xr:uid="{00000000-0005-0000-0000-000090030000}"/>
    <cellStyle name="Normal 11 5 4 5" xfId="19297" xr:uid="{00000000-0005-0000-0000-000091030000}"/>
    <cellStyle name="Normal 11 5 4 6" xfId="36643" xr:uid="{00000000-0005-0000-0000-000092030000}"/>
    <cellStyle name="Normal 11 5 5" xfId="1356" xr:uid="{00000000-0005-0000-0000-000093030000}"/>
    <cellStyle name="Normal 11 5 5 2" xfId="7138" xr:uid="{00000000-0005-0000-0000-000094030000}"/>
    <cellStyle name="Normal 11 5 5 2 2" xfId="15811" xr:uid="{00000000-0005-0000-0000-000095030000}"/>
    <cellStyle name="Normal 11 5 5 2 2 2" xfId="33164" xr:uid="{00000000-0005-0000-0000-000096030000}"/>
    <cellStyle name="Normal 11 5 5 2 2 3" xfId="50510" xr:uid="{00000000-0005-0000-0000-000097030000}"/>
    <cellStyle name="Normal 11 5 5 2 3" xfId="24491" xr:uid="{00000000-0005-0000-0000-000098030000}"/>
    <cellStyle name="Normal 11 5 5 2 4" xfId="41837" xr:uid="{00000000-0005-0000-0000-000099030000}"/>
    <cellStyle name="Normal 11 5 5 3" xfId="4982" xr:uid="{00000000-0005-0000-0000-00009A030000}"/>
    <cellStyle name="Normal 11 5 5 3 2" xfId="13655" xr:uid="{00000000-0005-0000-0000-00009B030000}"/>
    <cellStyle name="Normal 11 5 5 3 2 2" xfId="31008" xr:uid="{00000000-0005-0000-0000-00009C030000}"/>
    <cellStyle name="Normal 11 5 5 3 2 3" xfId="48354" xr:uid="{00000000-0005-0000-0000-00009D030000}"/>
    <cellStyle name="Normal 11 5 5 3 3" xfId="22335" xr:uid="{00000000-0005-0000-0000-00009E030000}"/>
    <cellStyle name="Normal 11 5 5 3 4" xfId="39681" xr:uid="{00000000-0005-0000-0000-00009F030000}"/>
    <cellStyle name="Normal 11 5 5 4" xfId="10029" xr:uid="{00000000-0005-0000-0000-0000A0030000}"/>
    <cellStyle name="Normal 11 5 5 4 2" xfId="27382" xr:uid="{00000000-0005-0000-0000-0000A1030000}"/>
    <cellStyle name="Normal 11 5 5 4 3" xfId="44728" xr:uid="{00000000-0005-0000-0000-0000A2030000}"/>
    <cellStyle name="Normal 11 5 5 5" xfId="18709" xr:uid="{00000000-0005-0000-0000-0000A3030000}"/>
    <cellStyle name="Normal 11 5 5 6" xfId="36055" xr:uid="{00000000-0005-0000-0000-0000A4030000}"/>
    <cellStyle name="Normal 11 5 6" xfId="5913" xr:uid="{00000000-0005-0000-0000-0000A5030000}"/>
    <cellStyle name="Normal 11 5 6 2" xfId="14586" xr:uid="{00000000-0005-0000-0000-0000A6030000}"/>
    <cellStyle name="Normal 11 5 6 2 2" xfId="31939" xr:uid="{00000000-0005-0000-0000-0000A7030000}"/>
    <cellStyle name="Normal 11 5 6 2 3" xfId="49285" xr:uid="{00000000-0005-0000-0000-0000A8030000}"/>
    <cellStyle name="Normal 11 5 6 3" xfId="23266" xr:uid="{00000000-0005-0000-0000-0000A9030000}"/>
    <cellStyle name="Normal 11 5 6 4" xfId="40612" xr:uid="{00000000-0005-0000-0000-0000AA030000}"/>
    <cellStyle name="Normal 11 5 7" xfId="3169" xr:uid="{00000000-0005-0000-0000-0000AB030000}"/>
    <cellStyle name="Normal 11 5 7 2" xfId="11842" xr:uid="{00000000-0005-0000-0000-0000AC030000}"/>
    <cellStyle name="Normal 11 5 7 2 2" xfId="29195" xr:uid="{00000000-0005-0000-0000-0000AD030000}"/>
    <cellStyle name="Normal 11 5 7 2 3" xfId="46541" xr:uid="{00000000-0005-0000-0000-0000AE030000}"/>
    <cellStyle name="Normal 11 5 7 3" xfId="20522" xr:uid="{00000000-0005-0000-0000-0000AF030000}"/>
    <cellStyle name="Normal 11 5 7 4" xfId="37868" xr:uid="{00000000-0005-0000-0000-0000B0030000}"/>
    <cellStyle name="Normal 11 5 8" xfId="8804" xr:uid="{00000000-0005-0000-0000-0000B1030000}"/>
    <cellStyle name="Normal 11 5 8 2" xfId="26157" xr:uid="{00000000-0005-0000-0000-0000B2030000}"/>
    <cellStyle name="Normal 11 5 8 3" xfId="43503" xr:uid="{00000000-0005-0000-0000-0000B3030000}"/>
    <cellStyle name="Normal 11 5 9" xfId="17484" xr:uid="{00000000-0005-0000-0000-0000B4030000}"/>
    <cellStyle name="Normal 11 6" xfId="768" xr:uid="{00000000-0005-0000-0000-0000B5030000}"/>
    <cellStyle name="Normal 11 6 2" xfId="2581" xr:uid="{00000000-0005-0000-0000-0000B6030000}"/>
    <cellStyle name="Normal 11 6 2 2" xfId="8363" xr:uid="{00000000-0005-0000-0000-0000B7030000}"/>
    <cellStyle name="Normal 11 6 2 2 2" xfId="17036" xr:uid="{00000000-0005-0000-0000-0000B8030000}"/>
    <cellStyle name="Normal 11 6 2 2 2 2" xfId="34389" xr:uid="{00000000-0005-0000-0000-0000B9030000}"/>
    <cellStyle name="Normal 11 6 2 2 2 3" xfId="51735" xr:uid="{00000000-0005-0000-0000-0000BA030000}"/>
    <cellStyle name="Normal 11 6 2 2 3" xfId="25716" xr:uid="{00000000-0005-0000-0000-0000BB030000}"/>
    <cellStyle name="Normal 11 6 2 2 4" xfId="43062" xr:uid="{00000000-0005-0000-0000-0000BC030000}"/>
    <cellStyle name="Normal 11 6 2 3" xfId="4394" xr:uid="{00000000-0005-0000-0000-0000BD030000}"/>
    <cellStyle name="Normal 11 6 2 3 2" xfId="13067" xr:uid="{00000000-0005-0000-0000-0000BE030000}"/>
    <cellStyle name="Normal 11 6 2 3 2 2" xfId="30420" xr:uid="{00000000-0005-0000-0000-0000BF030000}"/>
    <cellStyle name="Normal 11 6 2 3 2 3" xfId="47766" xr:uid="{00000000-0005-0000-0000-0000C0030000}"/>
    <cellStyle name="Normal 11 6 2 3 3" xfId="21747" xr:uid="{00000000-0005-0000-0000-0000C1030000}"/>
    <cellStyle name="Normal 11 6 2 3 4" xfId="39093" xr:uid="{00000000-0005-0000-0000-0000C2030000}"/>
    <cellStyle name="Normal 11 6 2 4" xfId="11254" xr:uid="{00000000-0005-0000-0000-0000C3030000}"/>
    <cellStyle name="Normal 11 6 2 4 2" xfId="28607" xr:uid="{00000000-0005-0000-0000-0000C4030000}"/>
    <cellStyle name="Normal 11 6 2 4 3" xfId="45953" xr:uid="{00000000-0005-0000-0000-0000C5030000}"/>
    <cellStyle name="Normal 11 6 2 5" xfId="19934" xr:uid="{00000000-0005-0000-0000-0000C6030000}"/>
    <cellStyle name="Normal 11 6 2 6" xfId="37280" xr:uid="{00000000-0005-0000-0000-0000C7030000}"/>
    <cellStyle name="Normal 11 6 3" xfId="1503" xr:uid="{00000000-0005-0000-0000-0000C8030000}"/>
    <cellStyle name="Normal 11 6 3 2" xfId="7285" xr:uid="{00000000-0005-0000-0000-0000C9030000}"/>
    <cellStyle name="Normal 11 6 3 2 2" xfId="15958" xr:uid="{00000000-0005-0000-0000-0000CA030000}"/>
    <cellStyle name="Normal 11 6 3 2 2 2" xfId="33311" xr:uid="{00000000-0005-0000-0000-0000CB030000}"/>
    <cellStyle name="Normal 11 6 3 2 2 3" xfId="50657" xr:uid="{00000000-0005-0000-0000-0000CC030000}"/>
    <cellStyle name="Normal 11 6 3 2 3" xfId="24638" xr:uid="{00000000-0005-0000-0000-0000CD030000}"/>
    <cellStyle name="Normal 11 6 3 2 4" xfId="41984" xr:uid="{00000000-0005-0000-0000-0000CE030000}"/>
    <cellStyle name="Normal 11 6 3 3" xfId="5129" xr:uid="{00000000-0005-0000-0000-0000CF030000}"/>
    <cellStyle name="Normal 11 6 3 3 2" xfId="13802" xr:uid="{00000000-0005-0000-0000-0000D0030000}"/>
    <cellStyle name="Normal 11 6 3 3 2 2" xfId="31155" xr:uid="{00000000-0005-0000-0000-0000D1030000}"/>
    <cellStyle name="Normal 11 6 3 3 2 3" xfId="48501" xr:uid="{00000000-0005-0000-0000-0000D2030000}"/>
    <cellStyle name="Normal 11 6 3 3 3" xfId="22482" xr:uid="{00000000-0005-0000-0000-0000D3030000}"/>
    <cellStyle name="Normal 11 6 3 3 4" xfId="39828" xr:uid="{00000000-0005-0000-0000-0000D4030000}"/>
    <cellStyle name="Normal 11 6 3 4" xfId="10176" xr:uid="{00000000-0005-0000-0000-0000D5030000}"/>
    <cellStyle name="Normal 11 6 3 4 2" xfId="27529" xr:uid="{00000000-0005-0000-0000-0000D6030000}"/>
    <cellStyle name="Normal 11 6 3 4 3" xfId="44875" xr:uid="{00000000-0005-0000-0000-0000D7030000}"/>
    <cellStyle name="Normal 11 6 3 5" xfId="18856" xr:uid="{00000000-0005-0000-0000-0000D8030000}"/>
    <cellStyle name="Normal 11 6 3 6" xfId="36202" xr:uid="{00000000-0005-0000-0000-0000D9030000}"/>
    <cellStyle name="Normal 11 6 4" xfId="6550" xr:uid="{00000000-0005-0000-0000-0000DA030000}"/>
    <cellStyle name="Normal 11 6 4 2" xfId="15223" xr:uid="{00000000-0005-0000-0000-0000DB030000}"/>
    <cellStyle name="Normal 11 6 4 2 2" xfId="32576" xr:uid="{00000000-0005-0000-0000-0000DC030000}"/>
    <cellStyle name="Normal 11 6 4 2 3" xfId="49922" xr:uid="{00000000-0005-0000-0000-0000DD030000}"/>
    <cellStyle name="Normal 11 6 4 3" xfId="23903" xr:uid="{00000000-0005-0000-0000-0000DE030000}"/>
    <cellStyle name="Normal 11 6 4 4" xfId="41249" xr:uid="{00000000-0005-0000-0000-0000DF030000}"/>
    <cellStyle name="Normal 11 6 5" xfId="3316" xr:uid="{00000000-0005-0000-0000-0000E0030000}"/>
    <cellStyle name="Normal 11 6 5 2" xfId="11989" xr:uid="{00000000-0005-0000-0000-0000E1030000}"/>
    <cellStyle name="Normal 11 6 5 2 2" xfId="29342" xr:uid="{00000000-0005-0000-0000-0000E2030000}"/>
    <cellStyle name="Normal 11 6 5 2 3" xfId="46688" xr:uid="{00000000-0005-0000-0000-0000E3030000}"/>
    <cellStyle name="Normal 11 6 5 3" xfId="20669" xr:uid="{00000000-0005-0000-0000-0000E4030000}"/>
    <cellStyle name="Normal 11 6 5 4" xfId="38015" xr:uid="{00000000-0005-0000-0000-0000E5030000}"/>
    <cellStyle name="Normal 11 6 6" xfId="9441" xr:uid="{00000000-0005-0000-0000-0000E6030000}"/>
    <cellStyle name="Normal 11 6 6 2" xfId="26794" xr:uid="{00000000-0005-0000-0000-0000E7030000}"/>
    <cellStyle name="Normal 11 6 6 3" xfId="44140" xr:uid="{00000000-0005-0000-0000-0000E8030000}"/>
    <cellStyle name="Normal 11 6 7" xfId="18121" xr:uid="{00000000-0005-0000-0000-0000E9030000}"/>
    <cellStyle name="Normal 11 6 8" xfId="35467" xr:uid="{00000000-0005-0000-0000-0000EA030000}"/>
    <cellStyle name="Normal 11 7" xfId="376" xr:uid="{00000000-0005-0000-0000-0000EB030000}"/>
    <cellStyle name="Normal 11 7 2" xfId="2189" xr:uid="{00000000-0005-0000-0000-0000EC030000}"/>
    <cellStyle name="Normal 11 7 2 2" xfId="7971" xr:uid="{00000000-0005-0000-0000-0000ED030000}"/>
    <cellStyle name="Normal 11 7 2 2 2" xfId="16644" xr:uid="{00000000-0005-0000-0000-0000EE030000}"/>
    <cellStyle name="Normal 11 7 2 2 2 2" xfId="33997" xr:uid="{00000000-0005-0000-0000-0000EF030000}"/>
    <cellStyle name="Normal 11 7 2 2 2 3" xfId="51343" xr:uid="{00000000-0005-0000-0000-0000F0030000}"/>
    <cellStyle name="Normal 11 7 2 2 3" xfId="25324" xr:uid="{00000000-0005-0000-0000-0000F1030000}"/>
    <cellStyle name="Normal 11 7 2 2 4" xfId="42670" xr:uid="{00000000-0005-0000-0000-0000F2030000}"/>
    <cellStyle name="Normal 11 7 2 3" xfId="5472" xr:uid="{00000000-0005-0000-0000-0000F3030000}"/>
    <cellStyle name="Normal 11 7 2 3 2" xfId="14145" xr:uid="{00000000-0005-0000-0000-0000F4030000}"/>
    <cellStyle name="Normal 11 7 2 3 2 2" xfId="31498" xr:uid="{00000000-0005-0000-0000-0000F5030000}"/>
    <cellStyle name="Normal 11 7 2 3 2 3" xfId="48844" xr:uid="{00000000-0005-0000-0000-0000F6030000}"/>
    <cellStyle name="Normal 11 7 2 3 3" xfId="22825" xr:uid="{00000000-0005-0000-0000-0000F7030000}"/>
    <cellStyle name="Normal 11 7 2 3 4" xfId="40171" xr:uid="{00000000-0005-0000-0000-0000F8030000}"/>
    <cellStyle name="Normal 11 7 2 4" xfId="10862" xr:uid="{00000000-0005-0000-0000-0000F9030000}"/>
    <cellStyle name="Normal 11 7 2 4 2" xfId="28215" xr:uid="{00000000-0005-0000-0000-0000FA030000}"/>
    <cellStyle name="Normal 11 7 2 4 3" xfId="45561" xr:uid="{00000000-0005-0000-0000-0000FB030000}"/>
    <cellStyle name="Normal 11 7 2 5" xfId="19542" xr:uid="{00000000-0005-0000-0000-0000FC030000}"/>
    <cellStyle name="Normal 11 7 2 6" xfId="36888" xr:uid="{00000000-0005-0000-0000-0000FD030000}"/>
    <cellStyle name="Normal 11 7 3" xfId="6158" xr:uid="{00000000-0005-0000-0000-0000FE030000}"/>
    <cellStyle name="Normal 11 7 3 2" xfId="14831" xr:uid="{00000000-0005-0000-0000-0000FF030000}"/>
    <cellStyle name="Normal 11 7 3 2 2" xfId="32184" xr:uid="{00000000-0005-0000-0000-000000040000}"/>
    <cellStyle name="Normal 11 7 3 2 3" xfId="49530" xr:uid="{00000000-0005-0000-0000-000001040000}"/>
    <cellStyle name="Normal 11 7 3 3" xfId="23511" xr:uid="{00000000-0005-0000-0000-000002040000}"/>
    <cellStyle name="Normal 11 7 3 4" xfId="40857" xr:uid="{00000000-0005-0000-0000-000003040000}"/>
    <cellStyle name="Normal 11 7 4" xfId="4002" xr:uid="{00000000-0005-0000-0000-000004040000}"/>
    <cellStyle name="Normal 11 7 4 2" xfId="12675" xr:uid="{00000000-0005-0000-0000-000005040000}"/>
    <cellStyle name="Normal 11 7 4 2 2" xfId="30028" xr:uid="{00000000-0005-0000-0000-000006040000}"/>
    <cellStyle name="Normal 11 7 4 2 3" xfId="47374" xr:uid="{00000000-0005-0000-0000-000007040000}"/>
    <cellStyle name="Normal 11 7 4 3" xfId="21355" xr:uid="{00000000-0005-0000-0000-000008040000}"/>
    <cellStyle name="Normal 11 7 4 4" xfId="38701" xr:uid="{00000000-0005-0000-0000-000009040000}"/>
    <cellStyle name="Normal 11 7 5" xfId="9049" xr:uid="{00000000-0005-0000-0000-00000A040000}"/>
    <cellStyle name="Normal 11 7 5 2" xfId="26402" xr:uid="{00000000-0005-0000-0000-00000B040000}"/>
    <cellStyle name="Normal 11 7 5 3" xfId="43748" xr:uid="{00000000-0005-0000-0000-00000C040000}"/>
    <cellStyle name="Normal 11 7 6" xfId="17729" xr:uid="{00000000-0005-0000-0000-00000D040000}"/>
    <cellStyle name="Normal 11 7 7" xfId="35075" xr:uid="{00000000-0005-0000-0000-00000E040000}"/>
    <cellStyle name="Normal 11 8" xfId="1846" xr:uid="{00000000-0005-0000-0000-00000F040000}"/>
    <cellStyle name="Normal 11 8 2" xfId="7628" xr:uid="{00000000-0005-0000-0000-000010040000}"/>
    <cellStyle name="Normal 11 8 2 2" xfId="16301" xr:uid="{00000000-0005-0000-0000-000011040000}"/>
    <cellStyle name="Normal 11 8 2 2 2" xfId="33654" xr:uid="{00000000-0005-0000-0000-000012040000}"/>
    <cellStyle name="Normal 11 8 2 2 3" xfId="51000" xr:uid="{00000000-0005-0000-0000-000013040000}"/>
    <cellStyle name="Normal 11 8 2 3" xfId="24981" xr:uid="{00000000-0005-0000-0000-000014040000}"/>
    <cellStyle name="Normal 11 8 2 4" xfId="42327" xr:uid="{00000000-0005-0000-0000-000015040000}"/>
    <cellStyle name="Normal 11 8 3" xfId="3659" xr:uid="{00000000-0005-0000-0000-000016040000}"/>
    <cellStyle name="Normal 11 8 3 2" xfId="12332" xr:uid="{00000000-0005-0000-0000-000017040000}"/>
    <cellStyle name="Normal 11 8 3 2 2" xfId="29685" xr:uid="{00000000-0005-0000-0000-000018040000}"/>
    <cellStyle name="Normal 11 8 3 2 3" xfId="47031" xr:uid="{00000000-0005-0000-0000-000019040000}"/>
    <cellStyle name="Normal 11 8 3 3" xfId="21012" xr:uid="{00000000-0005-0000-0000-00001A040000}"/>
    <cellStyle name="Normal 11 8 3 4" xfId="38358" xr:uid="{00000000-0005-0000-0000-00001B040000}"/>
    <cellStyle name="Normal 11 8 4" xfId="10519" xr:uid="{00000000-0005-0000-0000-00001C040000}"/>
    <cellStyle name="Normal 11 8 4 2" xfId="27872" xr:uid="{00000000-0005-0000-0000-00001D040000}"/>
    <cellStyle name="Normal 11 8 4 3" xfId="45218" xr:uid="{00000000-0005-0000-0000-00001E040000}"/>
    <cellStyle name="Normal 11 8 5" xfId="19199" xr:uid="{00000000-0005-0000-0000-00001F040000}"/>
    <cellStyle name="Normal 11 8 6" xfId="36545" xr:uid="{00000000-0005-0000-0000-000020040000}"/>
    <cellStyle name="Normal 11 9" xfId="1111" xr:uid="{00000000-0005-0000-0000-000021040000}"/>
    <cellStyle name="Normal 11 9 2" xfId="6893" xr:uid="{00000000-0005-0000-0000-000022040000}"/>
    <cellStyle name="Normal 11 9 2 2" xfId="15566" xr:uid="{00000000-0005-0000-0000-000023040000}"/>
    <cellStyle name="Normal 11 9 2 2 2" xfId="32919" xr:uid="{00000000-0005-0000-0000-000024040000}"/>
    <cellStyle name="Normal 11 9 2 2 3" xfId="50265" xr:uid="{00000000-0005-0000-0000-000025040000}"/>
    <cellStyle name="Normal 11 9 2 3" xfId="24246" xr:uid="{00000000-0005-0000-0000-000026040000}"/>
    <cellStyle name="Normal 11 9 2 4" xfId="41592" xr:uid="{00000000-0005-0000-0000-000027040000}"/>
    <cellStyle name="Normal 11 9 3" xfId="4737" xr:uid="{00000000-0005-0000-0000-000028040000}"/>
    <cellStyle name="Normal 11 9 3 2" xfId="13410" xr:uid="{00000000-0005-0000-0000-000029040000}"/>
    <cellStyle name="Normal 11 9 3 2 2" xfId="30763" xr:uid="{00000000-0005-0000-0000-00002A040000}"/>
    <cellStyle name="Normal 11 9 3 2 3" xfId="48109" xr:uid="{00000000-0005-0000-0000-00002B040000}"/>
    <cellStyle name="Normal 11 9 3 3" xfId="22090" xr:uid="{00000000-0005-0000-0000-00002C040000}"/>
    <cellStyle name="Normal 11 9 3 4" xfId="39436" xr:uid="{00000000-0005-0000-0000-00002D040000}"/>
    <cellStyle name="Normal 11 9 4" xfId="9784" xr:uid="{00000000-0005-0000-0000-00002E040000}"/>
    <cellStyle name="Normal 11 9 4 2" xfId="27137" xr:uid="{00000000-0005-0000-0000-00002F040000}"/>
    <cellStyle name="Normal 11 9 4 3" xfId="44483" xr:uid="{00000000-0005-0000-0000-000030040000}"/>
    <cellStyle name="Normal 11 9 5" xfId="18464" xr:uid="{00000000-0005-0000-0000-000031040000}"/>
    <cellStyle name="Normal 11 9 6" xfId="35810" xr:uid="{00000000-0005-0000-0000-000032040000}"/>
    <cellStyle name="Normal 12" xfId="17360" xr:uid="{00000000-0005-0000-0000-000033040000}"/>
    <cellStyle name="Normal 12 2" xfId="52055" xr:uid="{00000000-0005-0000-0000-000034040000}"/>
    <cellStyle name="Normal 13" xfId="52054" xr:uid="{00000000-0005-0000-0000-000035040000}"/>
    <cellStyle name="Normal 13 2" xfId="52071" xr:uid="{00000000-0005-0000-0000-000036040000}"/>
    <cellStyle name="Normal 14" xfId="52058" xr:uid="{00000000-0005-0000-0000-000037040000}"/>
    <cellStyle name="Normal 15" xfId="52056" xr:uid="{00000000-0005-0000-0000-000038040000}"/>
    <cellStyle name="Normal 16" xfId="52062" xr:uid="{00000000-0005-0000-0000-000039040000}"/>
    <cellStyle name="Normal 2" xfId="1" xr:uid="{00000000-0005-0000-0000-00003A040000}"/>
    <cellStyle name="Normal 2 2" xfId="9" xr:uid="{00000000-0005-0000-0000-00003B040000}"/>
    <cellStyle name="Normal 2 2 2" xfId="52064" xr:uid="{00000000-0005-0000-0000-00003C040000}"/>
    <cellStyle name="Normal 2 2 4" xfId="52073" xr:uid="{00000000-0005-0000-0000-00003D040000}"/>
    <cellStyle name="Normal 2 3" xfId="52065" xr:uid="{00000000-0005-0000-0000-00003E040000}"/>
    <cellStyle name="Normal 3" xfId="2" xr:uid="{00000000-0005-0000-0000-00003F040000}"/>
    <cellStyle name="Normal 3 2" xfId="7" xr:uid="{00000000-0005-0000-0000-000040040000}"/>
    <cellStyle name="Normal 3 3" xfId="52069" xr:uid="{00000000-0005-0000-0000-000041040000}"/>
    <cellStyle name="Normal 3 4" xfId="52072" xr:uid="{00000000-0005-0000-0000-000042040000}"/>
    <cellStyle name="Normal 4" xfId="3" xr:uid="{00000000-0005-0000-0000-000043040000}"/>
    <cellStyle name="Normal 4 5" xfId="17356" xr:uid="{00000000-0005-0000-0000-000044040000}"/>
    <cellStyle name="Normal 5" xfId="4" xr:uid="{00000000-0005-0000-0000-000045040000}"/>
    <cellStyle name="Normal 5 2" xfId="5" xr:uid="{00000000-0005-0000-0000-000046040000}"/>
    <cellStyle name="Normal 5 2 2" xfId="52067" xr:uid="{00000000-0005-0000-0000-000047040000}"/>
    <cellStyle name="Normal 6" xfId="6" xr:uid="{00000000-0005-0000-0000-000048040000}"/>
    <cellStyle name="Normal 6 10" xfId="744" xr:uid="{00000000-0005-0000-0000-000049040000}"/>
    <cellStyle name="Normal 6 10 2" xfId="2557" xr:uid="{00000000-0005-0000-0000-00004A040000}"/>
    <cellStyle name="Normal 6 10 2 2" xfId="8339" xr:uid="{00000000-0005-0000-0000-00004B040000}"/>
    <cellStyle name="Normal 6 10 2 2 2" xfId="17012" xr:uid="{00000000-0005-0000-0000-00004C040000}"/>
    <cellStyle name="Normal 6 10 2 2 2 2" xfId="34365" xr:uid="{00000000-0005-0000-0000-00004D040000}"/>
    <cellStyle name="Normal 6 10 2 2 2 3" xfId="51711" xr:uid="{00000000-0005-0000-0000-00004E040000}"/>
    <cellStyle name="Normal 6 10 2 2 3" xfId="25692" xr:uid="{00000000-0005-0000-0000-00004F040000}"/>
    <cellStyle name="Normal 6 10 2 2 4" xfId="43038" xr:uid="{00000000-0005-0000-0000-000050040000}"/>
    <cellStyle name="Normal 6 10 2 3" xfId="4370" xr:uid="{00000000-0005-0000-0000-000051040000}"/>
    <cellStyle name="Normal 6 10 2 3 2" xfId="13043" xr:uid="{00000000-0005-0000-0000-000052040000}"/>
    <cellStyle name="Normal 6 10 2 3 2 2" xfId="30396" xr:uid="{00000000-0005-0000-0000-000053040000}"/>
    <cellStyle name="Normal 6 10 2 3 2 3" xfId="47742" xr:uid="{00000000-0005-0000-0000-000054040000}"/>
    <cellStyle name="Normal 6 10 2 3 3" xfId="21723" xr:uid="{00000000-0005-0000-0000-000055040000}"/>
    <cellStyle name="Normal 6 10 2 3 4" xfId="39069" xr:uid="{00000000-0005-0000-0000-000056040000}"/>
    <cellStyle name="Normal 6 10 2 4" xfId="11230" xr:uid="{00000000-0005-0000-0000-000057040000}"/>
    <cellStyle name="Normal 6 10 2 4 2" xfId="28583" xr:uid="{00000000-0005-0000-0000-000058040000}"/>
    <cellStyle name="Normal 6 10 2 4 3" xfId="45929" xr:uid="{00000000-0005-0000-0000-000059040000}"/>
    <cellStyle name="Normal 6 10 2 5" xfId="19910" xr:uid="{00000000-0005-0000-0000-00005A040000}"/>
    <cellStyle name="Normal 6 10 2 6" xfId="37256" xr:uid="{00000000-0005-0000-0000-00005B040000}"/>
    <cellStyle name="Normal 6 10 3" xfId="1479" xr:uid="{00000000-0005-0000-0000-00005C040000}"/>
    <cellStyle name="Normal 6 10 3 2" xfId="7261" xr:uid="{00000000-0005-0000-0000-00005D040000}"/>
    <cellStyle name="Normal 6 10 3 2 2" xfId="15934" xr:uid="{00000000-0005-0000-0000-00005E040000}"/>
    <cellStyle name="Normal 6 10 3 2 2 2" xfId="33287" xr:uid="{00000000-0005-0000-0000-00005F040000}"/>
    <cellStyle name="Normal 6 10 3 2 2 3" xfId="50633" xr:uid="{00000000-0005-0000-0000-000060040000}"/>
    <cellStyle name="Normal 6 10 3 2 3" xfId="24614" xr:uid="{00000000-0005-0000-0000-000061040000}"/>
    <cellStyle name="Normal 6 10 3 2 4" xfId="41960" xr:uid="{00000000-0005-0000-0000-000062040000}"/>
    <cellStyle name="Normal 6 10 3 3" xfId="5105" xr:uid="{00000000-0005-0000-0000-000063040000}"/>
    <cellStyle name="Normal 6 10 3 3 2" xfId="13778" xr:uid="{00000000-0005-0000-0000-000064040000}"/>
    <cellStyle name="Normal 6 10 3 3 2 2" xfId="31131" xr:uid="{00000000-0005-0000-0000-000065040000}"/>
    <cellStyle name="Normal 6 10 3 3 2 3" xfId="48477" xr:uid="{00000000-0005-0000-0000-000066040000}"/>
    <cellStyle name="Normal 6 10 3 3 3" xfId="22458" xr:uid="{00000000-0005-0000-0000-000067040000}"/>
    <cellStyle name="Normal 6 10 3 3 4" xfId="39804" xr:uid="{00000000-0005-0000-0000-000068040000}"/>
    <cellStyle name="Normal 6 10 3 4" xfId="10152" xr:uid="{00000000-0005-0000-0000-000069040000}"/>
    <cellStyle name="Normal 6 10 3 4 2" xfId="27505" xr:uid="{00000000-0005-0000-0000-00006A040000}"/>
    <cellStyle name="Normal 6 10 3 4 3" xfId="44851" xr:uid="{00000000-0005-0000-0000-00006B040000}"/>
    <cellStyle name="Normal 6 10 3 5" xfId="18832" xr:uid="{00000000-0005-0000-0000-00006C040000}"/>
    <cellStyle name="Normal 6 10 3 6" xfId="36178" xr:uid="{00000000-0005-0000-0000-00006D040000}"/>
    <cellStyle name="Normal 6 10 4" xfId="6526" xr:uid="{00000000-0005-0000-0000-00006E040000}"/>
    <cellStyle name="Normal 6 10 4 2" xfId="15199" xr:uid="{00000000-0005-0000-0000-00006F040000}"/>
    <cellStyle name="Normal 6 10 4 2 2" xfId="32552" xr:uid="{00000000-0005-0000-0000-000070040000}"/>
    <cellStyle name="Normal 6 10 4 2 3" xfId="49898" xr:uid="{00000000-0005-0000-0000-000071040000}"/>
    <cellStyle name="Normal 6 10 4 3" xfId="23879" xr:uid="{00000000-0005-0000-0000-000072040000}"/>
    <cellStyle name="Normal 6 10 4 4" xfId="41225" xr:uid="{00000000-0005-0000-0000-000073040000}"/>
    <cellStyle name="Normal 6 10 5" xfId="3292" xr:uid="{00000000-0005-0000-0000-000074040000}"/>
    <cellStyle name="Normal 6 10 5 2" xfId="11965" xr:uid="{00000000-0005-0000-0000-000075040000}"/>
    <cellStyle name="Normal 6 10 5 2 2" xfId="29318" xr:uid="{00000000-0005-0000-0000-000076040000}"/>
    <cellStyle name="Normal 6 10 5 2 3" xfId="46664" xr:uid="{00000000-0005-0000-0000-000077040000}"/>
    <cellStyle name="Normal 6 10 5 3" xfId="20645" xr:uid="{00000000-0005-0000-0000-000078040000}"/>
    <cellStyle name="Normal 6 10 5 4" xfId="37991" xr:uid="{00000000-0005-0000-0000-000079040000}"/>
    <cellStyle name="Normal 6 10 6" xfId="9417" xr:uid="{00000000-0005-0000-0000-00007A040000}"/>
    <cellStyle name="Normal 6 10 6 2" xfId="26770" xr:uid="{00000000-0005-0000-0000-00007B040000}"/>
    <cellStyle name="Normal 6 10 6 3" xfId="44116" xr:uid="{00000000-0005-0000-0000-00007C040000}"/>
    <cellStyle name="Normal 6 10 7" xfId="18097" xr:uid="{00000000-0005-0000-0000-00007D040000}"/>
    <cellStyle name="Normal 6 10 8" xfId="35443" xr:uid="{00000000-0005-0000-0000-00007E040000}"/>
    <cellStyle name="Normal 6 11" xfId="352" xr:uid="{00000000-0005-0000-0000-00007F040000}"/>
    <cellStyle name="Normal 6 11 2" xfId="2165" xr:uid="{00000000-0005-0000-0000-000080040000}"/>
    <cellStyle name="Normal 6 11 2 2" xfId="7947" xr:uid="{00000000-0005-0000-0000-000081040000}"/>
    <cellStyle name="Normal 6 11 2 2 2" xfId="16620" xr:uid="{00000000-0005-0000-0000-000082040000}"/>
    <cellStyle name="Normal 6 11 2 2 2 2" xfId="33973" xr:uid="{00000000-0005-0000-0000-000083040000}"/>
    <cellStyle name="Normal 6 11 2 2 2 3" xfId="51319" xr:uid="{00000000-0005-0000-0000-000084040000}"/>
    <cellStyle name="Normal 6 11 2 2 3" xfId="25300" xr:uid="{00000000-0005-0000-0000-000085040000}"/>
    <cellStyle name="Normal 6 11 2 2 4" xfId="42646" xr:uid="{00000000-0005-0000-0000-000086040000}"/>
    <cellStyle name="Normal 6 11 2 3" xfId="5448" xr:uid="{00000000-0005-0000-0000-000087040000}"/>
    <cellStyle name="Normal 6 11 2 3 2" xfId="14121" xr:uid="{00000000-0005-0000-0000-000088040000}"/>
    <cellStyle name="Normal 6 11 2 3 2 2" xfId="31474" xr:uid="{00000000-0005-0000-0000-000089040000}"/>
    <cellStyle name="Normal 6 11 2 3 2 3" xfId="48820" xr:uid="{00000000-0005-0000-0000-00008A040000}"/>
    <cellStyle name="Normal 6 11 2 3 3" xfId="22801" xr:uid="{00000000-0005-0000-0000-00008B040000}"/>
    <cellStyle name="Normal 6 11 2 3 4" xfId="40147" xr:uid="{00000000-0005-0000-0000-00008C040000}"/>
    <cellStyle name="Normal 6 11 2 4" xfId="10838" xr:uid="{00000000-0005-0000-0000-00008D040000}"/>
    <cellStyle name="Normal 6 11 2 4 2" xfId="28191" xr:uid="{00000000-0005-0000-0000-00008E040000}"/>
    <cellStyle name="Normal 6 11 2 4 3" xfId="45537" xr:uid="{00000000-0005-0000-0000-00008F040000}"/>
    <cellStyle name="Normal 6 11 2 5" xfId="19518" xr:uid="{00000000-0005-0000-0000-000090040000}"/>
    <cellStyle name="Normal 6 11 2 6" xfId="36864" xr:uid="{00000000-0005-0000-0000-000091040000}"/>
    <cellStyle name="Normal 6 11 3" xfId="6134" xr:uid="{00000000-0005-0000-0000-000092040000}"/>
    <cellStyle name="Normal 6 11 3 2" xfId="14807" xr:uid="{00000000-0005-0000-0000-000093040000}"/>
    <cellStyle name="Normal 6 11 3 2 2" xfId="32160" xr:uid="{00000000-0005-0000-0000-000094040000}"/>
    <cellStyle name="Normal 6 11 3 2 3" xfId="49506" xr:uid="{00000000-0005-0000-0000-000095040000}"/>
    <cellStyle name="Normal 6 11 3 3" xfId="23487" xr:uid="{00000000-0005-0000-0000-000096040000}"/>
    <cellStyle name="Normal 6 11 3 4" xfId="40833" xr:uid="{00000000-0005-0000-0000-000097040000}"/>
    <cellStyle name="Normal 6 11 4" xfId="3978" xr:uid="{00000000-0005-0000-0000-000098040000}"/>
    <cellStyle name="Normal 6 11 4 2" xfId="12651" xr:uid="{00000000-0005-0000-0000-000099040000}"/>
    <cellStyle name="Normal 6 11 4 2 2" xfId="30004" xr:uid="{00000000-0005-0000-0000-00009A040000}"/>
    <cellStyle name="Normal 6 11 4 2 3" xfId="47350" xr:uid="{00000000-0005-0000-0000-00009B040000}"/>
    <cellStyle name="Normal 6 11 4 3" xfId="21331" xr:uid="{00000000-0005-0000-0000-00009C040000}"/>
    <cellStyle name="Normal 6 11 4 4" xfId="38677" xr:uid="{00000000-0005-0000-0000-00009D040000}"/>
    <cellStyle name="Normal 6 11 5" xfId="9025" xr:uid="{00000000-0005-0000-0000-00009E040000}"/>
    <cellStyle name="Normal 6 11 5 2" xfId="26378" xr:uid="{00000000-0005-0000-0000-00009F040000}"/>
    <cellStyle name="Normal 6 11 5 3" xfId="43724" xr:uid="{00000000-0005-0000-0000-0000A0040000}"/>
    <cellStyle name="Normal 6 11 6" xfId="17705" xr:uid="{00000000-0005-0000-0000-0000A1040000}"/>
    <cellStyle name="Normal 6 11 7" xfId="35051" xr:uid="{00000000-0005-0000-0000-0000A2040000}"/>
    <cellStyle name="Normal 6 12" xfId="1822" xr:uid="{00000000-0005-0000-0000-0000A3040000}"/>
    <cellStyle name="Normal 6 12 2" xfId="7604" xr:uid="{00000000-0005-0000-0000-0000A4040000}"/>
    <cellStyle name="Normal 6 12 2 2" xfId="16277" xr:uid="{00000000-0005-0000-0000-0000A5040000}"/>
    <cellStyle name="Normal 6 12 2 2 2" xfId="33630" xr:uid="{00000000-0005-0000-0000-0000A6040000}"/>
    <cellStyle name="Normal 6 12 2 2 3" xfId="50976" xr:uid="{00000000-0005-0000-0000-0000A7040000}"/>
    <cellStyle name="Normal 6 12 2 3" xfId="24957" xr:uid="{00000000-0005-0000-0000-0000A8040000}"/>
    <cellStyle name="Normal 6 12 2 4" xfId="42303" xr:uid="{00000000-0005-0000-0000-0000A9040000}"/>
    <cellStyle name="Normal 6 12 3" xfId="3635" xr:uid="{00000000-0005-0000-0000-0000AA040000}"/>
    <cellStyle name="Normal 6 12 3 2" xfId="12308" xr:uid="{00000000-0005-0000-0000-0000AB040000}"/>
    <cellStyle name="Normal 6 12 3 2 2" xfId="29661" xr:uid="{00000000-0005-0000-0000-0000AC040000}"/>
    <cellStyle name="Normal 6 12 3 2 3" xfId="47007" xr:uid="{00000000-0005-0000-0000-0000AD040000}"/>
    <cellStyle name="Normal 6 12 3 3" xfId="20988" xr:uid="{00000000-0005-0000-0000-0000AE040000}"/>
    <cellStyle name="Normal 6 12 3 4" xfId="38334" xr:uid="{00000000-0005-0000-0000-0000AF040000}"/>
    <cellStyle name="Normal 6 12 4" xfId="10495" xr:uid="{00000000-0005-0000-0000-0000B0040000}"/>
    <cellStyle name="Normal 6 12 4 2" xfId="27848" xr:uid="{00000000-0005-0000-0000-0000B1040000}"/>
    <cellStyle name="Normal 6 12 4 3" xfId="45194" xr:uid="{00000000-0005-0000-0000-0000B2040000}"/>
    <cellStyle name="Normal 6 12 5" xfId="19175" xr:uid="{00000000-0005-0000-0000-0000B3040000}"/>
    <cellStyle name="Normal 6 12 6" xfId="36521" xr:uid="{00000000-0005-0000-0000-0000B4040000}"/>
    <cellStyle name="Normal 6 13" xfId="1087" xr:uid="{00000000-0005-0000-0000-0000B5040000}"/>
    <cellStyle name="Normal 6 13 2" xfId="6869" xr:uid="{00000000-0005-0000-0000-0000B6040000}"/>
    <cellStyle name="Normal 6 13 2 2" xfId="15542" xr:uid="{00000000-0005-0000-0000-0000B7040000}"/>
    <cellStyle name="Normal 6 13 2 2 2" xfId="32895" xr:uid="{00000000-0005-0000-0000-0000B8040000}"/>
    <cellStyle name="Normal 6 13 2 2 3" xfId="50241" xr:uid="{00000000-0005-0000-0000-0000B9040000}"/>
    <cellStyle name="Normal 6 13 2 3" xfId="24222" xr:uid="{00000000-0005-0000-0000-0000BA040000}"/>
    <cellStyle name="Normal 6 13 2 4" xfId="41568" xr:uid="{00000000-0005-0000-0000-0000BB040000}"/>
    <cellStyle name="Normal 6 13 3" xfId="4713" xr:uid="{00000000-0005-0000-0000-0000BC040000}"/>
    <cellStyle name="Normal 6 13 3 2" xfId="13386" xr:uid="{00000000-0005-0000-0000-0000BD040000}"/>
    <cellStyle name="Normal 6 13 3 2 2" xfId="30739" xr:uid="{00000000-0005-0000-0000-0000BE040000}"/>
    <cellStyle name="Normal 6 13 3 2 3" xfId="48085" xr:uid="{00000000-0005-0000-0000-0000BF040000}"/>
    <cellStyle name="Normal 6 13 3 3" xfId="22066" xr:uid="{00000000-0005-0000-0000-0000C0040000}"/>
    <cellStyle name="Normal 6 13 3 4" xfId="39412" xr:uid="{00000000-0005-0000-0000-0000C1040000}"/>
    <cellStyle name="Normal 6 13 4" xfId="9760" xr:uid="{00000000-0005-0000-0000-0000C2040000}"/>
    <cellStyle name="Normal 6 13 4 2" xfId="27113" xr:uid="{00000000-0005-0000-0000-0000C3040000}"/>
    <cellStyle name="Normal 6 13 4 3" xfId="44459" xr:uid="{00000000-0005-0000-0000-0000C4040000}"/>
    <cellStyle name="Normal 6 13 5" xfId="18440" xr:uid="{00000000-0005-0000-0000-0000C5040000}"/>
    <cellStyle name="Normal 6 13 6" xfId="35786" xr:uid="{00000000-0005-0000-0000-0000C6040000}"/>
    <cellStyle name="Normal 6 14" xfId="5791" xr:uid="{00000000-0005-0000-0000-0000C7040000}"/>
    <cellStyle name="Normal 6 14 2" xfId="14464" xr:uid="{00000000-0005-0000-0000-0000C8040000}"/>
    <cellStyle name="Normal 6 14 2 2" xfId="31817" xr:uid="{00000000-0005-0000-0000-0000C9040000}"/>
    <cellStyle name="Normal 6 14 2 3" xfId="49163" xr:uid="{00000000-0005-0000-0000-0000CA040000}"/>
    <cellStyle name="Normal 6 14 3" xfId="23144" xr:uid="{00000000-0005-0000-0000-0000CB040000}"/>
    <cellStyle name="Normal 6 14 4" xfId="40490" xr:uid="{00000000-0005-0000-0000-0000CC040000}"/>
    <cellStyle name="Normal 6 15" xfId="2900" xr:uid="{00000000-0005-0000-0000-0000CD040000}"/>
    <cellStyle name="Normal 6 15 2" xfId="11573" xr:uid="{00000000-0005-0000-0000-0000CE040000}"/>
    <cellStyle name="Normal 6 15 2 2" xfId="28926" xr:uid="{00000000-0005-0000-0000-0000CF040000}"/>
    <cellStyle name="Normal 6 15 2 3" xfId="46272" xr:uid="{00000000-0005-0000-0000-0000D0040000}"/>
    <cellStyle name="Normal 6 15 3" xfId="20253" xr:uid="{00000000-0005-0000-0000-0000D1040000}"/>
    <cellStyle name="Normal 6 15 4" xfId="37599" xr:uid="{00000000-0005-0000-0000-0000D2040000}"/>
    <cellStyle name="Normal 6 16" xfId="8682" xr:uid="{00000000-0005-0000-0000-0000D3040000}"/>
    <cellStyle name="Normal 6 16 2" xfId="26035" xr:uid="{00000000-0005-0000-0000-0000D4040000}"/>
    <cellStyle name="Normal 6 16 3" xfId="43381" xr:uid="{00000000-0005-0000-0000-0000D5040000}"/>
    <cellStyle name="Normal 6 17" xfId="17365" xr:uid="{00000000-0005-0000-0000-0000D6040000}"/>
    <cellStyle name="Normal 6 18" xfId="34708" xr:uid="{00000000-0005-0000-0000-0000D7040000}"/>
    <cellStyle name="Normal 6 2" xfId="8" xr:uid="{00000000-0005-0000-0000-0000D8040000}"/>
    <cellStyle name="Normal 6 2 10" xfId="353" xr:uid="{00000000-0005-0000-0000-0000D9040000}"/>
    <cellStyle name="Normal 6 2 10 2" xfId="2166" xr:uid="{00000000-0005-0000-0000-0000DA040000}"/>
    <cellStyle name="Normal 6 2 10 2 2" xfId="7948" xr:uid="{00000000-0005-0000-0000-0000DB040000}"/>
    <cellStyle name="Normal 6 2 10 2 2 2" xfId="16621" xr:uid="{00000000-0005-0000-0000-0000DC040000}"/>
    <cellStyle name="Normal 6 2 10 2 2 2 2" xfId="33974" xr:uid="{00000000-0005-0000-0000-0000DD040000}"/>
    <cellStyle name="Normal 6 2 10 2 2 2 3" xfId="51320" xr:uid="{00000000-0005-0000-0000-0000DE040000}"/>
    <cellStyle name="Normal 6 2 10 2 2 3" xfId="25301" xr:uid="{00000000-0005-0000-0000-0000DF040000}"/>
    <cellStyle name="Normal 6 2 10 2 2 4" xfId="42647" xr:uid="{00000000-0005-0000-0000-0000E0040000}"/>
    <cellStyle name="Normal 6 2 10 2 3" xfId="5449" xr:uid="{00000000-0005-0000-0000-0000E1040000}"/>
    <cellStyle name="Normal 6 2 10 2 3 2" xfId="14122" xr:uid="{00000000-0005-0000-0000-0000E2040000}"/>
    <cellStyle name="Normal 6 2 10 2 3 2 2" xfId="31475" xr:uid="{00000000-0005-0000-0000-0000E3040000}"/>
    <cellStyle name="Normal 6 2 10 2 3 2 3" xfId="48821" xr:uid="{00000000-0005-0000-0000-0000E4040000}"/>
    <cellStyle name="Normal 6 2 10 2 3 3" xfId="22802" xr:uid="{00000000-0005-0000-0000-0000E5040000}"/>
    <cellStyle name="Normal 6 2 10 2 3 4" xfId="40148" xr:uid="{00000000-0005-0000-0000-0000E6040000}"/>
    <cellStyle name="Normal 6 2 10 2 4" xfId="10839" xr:uid="{00000000-0005-0000-0000-0000E7040000}"/>
    <cellStyle name="Normal 6 2 10 2 4 2" xfId="28192" xr:uid="{00000000-0005-0000-0000-0000E8040000}"/>
    <cellStyle name="Normal 6 2 10 2 4 3" xfId="45538" xr:uid="{00000000-0005-0000-0000-0000E9040000}"/>
    <cellStyle name="Normal 6 2 10 2 5" xfId="19519" xr:uid="{00000000-0005-0000-0000-0000EA040000}"/>
    <cellStyle name="Normal 6 2 10 2 6" xfId="36865" xr:uid="{00000000-0005-0000-0000-0000EB040000}"/>
    <cellStyle name="Normal 6 2 10 3" xfId="6135" xr:uid="{00000000-0005-0000-0000-0000EC040000}"/>
    <cellStyle name="Normal 6 2 10 3 2" xfId="14808" xr:uid="{00000000-0005-0000-0000-0000ED040000}"/>
    <cellStyle name="Normal 6 2 10 3 2 2" xfId="32161" xr:uid="{00000000-0005-0000-0000-0000EE040000}"/>
    <cellStyle name="Normal 6 2 10 3 2 3" xfId="49507" xr:uid="{00000000-0005-0000-0000-0000EF040000}"/>
    <cellStyle name="Normal 6 2 10 3 3" xfId="23488" xr:uid="{00000000-0005-0000-0000-0000F0040000}"/>
    <cellStyle name="Normal 6 2 10 3 4" xfId="40834" xr:uid="{00000000-0005-0000-0000-0000F1040000}"/>
    <cellStyle name="Normal 6 2 10 4" xfId="3979" xr:uid="{00000000-0005-0000-0000-0000F2040000}"/>
    <cellStyle name="Normal 6 2 10 4 2" xfId="12652" xr:uid="{00000000-0005-0000-0000-0000F3040000}"/>
    <cellStyle name="Normal 6 2 10 4 2 2" xfId="30005" xr:uid="{00000000-0005-0000-0000-0000F4040000}"/>
    <cellStyle name="Normal 6 2 10 4 2 3" xfId="47351" xr:uid="{00000000-0005-0000-0000-0000F5040000}"/>
    <cellStyle name="Normal 6 2 10 4 3" xfId="21332" xr:uid="{00000000-0005-0000-0000-0000F6040000}"/>
    <cellStyle name="Normal 6 2 10 4 4" xfId="38678" xr:uid="{00000000-0005-0000-0000-0000F7040000}"/>
    <cellStyle name="Normal 6 2 10 5" xfId="9026" xr:uid="{00000000-0005-0000-0000-0000F8040000}"/>
    <cellStyle name="Normal 6 2 10 5 2" xfId="26379" xr:uid="{00000000-0005-0000-0000-0000F9040000}"/>
    <cellStyle name="Normal 6 2 10 5 3" xfId="43725" xr:uid="{00000000-0005-0000-0000-0000FA040000}"/>
    <cellStyle name="Normal 6 2 10 6" xfId="17706" xr:uid="{00000000-0005-0000-0000-0000FB040000}"/>
    <cellStyle name="Normal 6 2 10 7" xfId="35052" xr:uid="{00000000-0005-0000-0000-0000FC040000}"/>
    <cellStyle name="Normal 6 2 11" xfId="1823" xr:uid="{00000000-0005-0000-0000-0000FD040000}"/>
    <cellStyle name="Normal 6 2 11 2" xfId="7605" xr:uid="{00000000-0005-0000-0000-0000FE040000}"/>
    <cellStyle name="Normal 6 2 11 2 2" xfId="16278" xr:uid="{00000000-0005-0000-0000-0000FF040000}"/>
    <cellStyle name="Normal 6 2 11 2 2 2" xfId="33631" xr:uid="{00000000-0005-0000-0000-000000050000}"/>
    <cellStyle name="Normal 6 2 11 2 2 3" xfId="50977" xr:uid="{00000000-0005-0000-0000-000001050000}"/>
    <cellStyle name="Normal 6 2 11 2 3" xfId="24958" xr:uid="{00000000-0005-0000-0000-000002050000}"/>
    <cellStyle name="Normal 6 2 11 2 4" xfId="42304" xr:uid="{00000000-0005-0000-0000-000003050000}"/>
    <cellStyle name="Normal 6 2 11 3" xfId="3636" xr:uid="{00000000-0005-0000-0000-000004050000}"/>
    <cellStyle name="Normal 6 2 11 3 2" xfId="12309" xr:uid="{00000000-0005-0000-0000-000005050000}"/>
    <cellStyle name="Normal 6 2 11 3 2 2" xfId="29662" xr:uid="{00000000-0005-0000-0000-000006050000}"/>
    <cellStyle name="Normal 6 2 11 3 2 3" xfId="47008" xr:uid="{00000000-0005-0000-0000-000007050000}"/>
    <cellStyle name="Normal 6 2 11 3 3" xfId="20989" xr:uid="{00000000-0005-0000-0000-000008050000}"/>
    <cellStyle name="Normal 6 2 11 3 4" xfId="38335" xr:uid="{00000000-0005-0000-0000-000009050000}"/>
    <cellStyle name="Normal 6 2 11 4" xfId="10496" xr:uid="{00000000-0005-0000-0000-00000A050000}"/>
    <cellStyle name="Normal 6 2 11 4 2" xfId="27849" xr:uid="{00000000-0005-0000-0000-00000B050000}"/>
    <cellStyle name="Normal 6 2 11 4 3" xfId="45195" xr:uid="{00000000-0005-0000-0000-00000C050000}"/>
    <cellStyle name="Normal 6 2 11 5" xfId="19176" xr:uid="{00000000-0005-0000-0000-00000D050000}"/>
    <cellStyle name="Normal 6 2 11 6" xfId="36522" xr:uid="{00000000-0005-0000-0000-00000E050000}"/>
    <cellStyle name="Normal 6 2 12" xfId="1088" xr:uid="{00000000-0005-0000-0000-00000F050000}"/>
    <cellStyle name="Normal 6 2 12 2" xfId="6870" xr:uid="{00000000-0005-0000-0000-000010050000}"/>
    <cellStyle name="Normal 6 2 12 2 2" xfId="15543" xr:uid="{00000000-0005-0000-0000-000011050000}"/>
    <cellStyle name="Normal 6 2 12 2 2 2" xfId="32896" xr:uid="{00000000-0005-0000-0000-000012050000}"/>
    <cellStyle name="Normal 6 2 12 2 2 3" xfId="50242" xr:uid="{00000000-0005-0000-0000-000013050000}"/>
    <cellStyle name="Normal 6 2 12 2 3" xfId="24223" xr:uid="{00000000-0005-0000-0000-000014050000}"/>
    <cellStyle name="Normal 6 2 12 2 4" xfId="41569" xr:uid="{00000000-0005-0000-0000-000015050000}"/>
    <cellStyle name="Normal 6 2 12 3" xfId="4714" xr:uid="{00000000-0005-0000-0000-000016050000}"/>
    <cellStyle name="Normal 6 2 12 3 2" xfId="13387" xr:uid="{00000000-0005-0000-0000-000017050000}"/>
    <cellStyle name="Normal 6 2 12 3 2 2" xfId="30740" xr:uid="{00000000-0005-0000-0000-000018050000}"/>
    <cellStyle name="Normal 6 2 12 3 2 3" xfId="48086" xr:uid="{00000000-0005-0000-0000-000019050000}"/>
    <cellStyle name="Normal 6 2 12 3 3" xfId="22067" xr:uid="{00000000-0005-0000-0000-00001A050000}"/>
    <cellStyle name="Normal 6 2 12 3 4" xfId="39413" xr:uid="{00000000-0005-0000-0000-00001B050000}"/>
    <cellStyle name="Normal 6 2 12 4" xfId="9761" xr:uid="{00000000-0005-0000-0000-00001C050000}"/>
    <cellStyle name="Normal 6 2 12 4 2" xfId="27114" xr:uid="{00000000-0005-0000-0000-00001D050000}"/>
    <cellStyle name="Normal 6 2 12 4 3" xfId="44460" xr:uid="{00000000-0005-0000-0000-00001E050000}"/>
    <cellStyle name="Normal 6 2 12 5" xfId="18441" xr:uid="{00000000-0005-0000-0000-00001F050000}"/>
    <cellStyle name="Normal 6 2 12 6" xfId="35787" xr:uid="{00000000-0005-0000-0000-000020050000}"/>
    <cellStyle name="Normal 6 2 13" xfId="5792" xr:uid="{00000000-0005-0000-0000-000021050000}"/>
    <cellStyle name="Normal 6 2 13 2" xfId="14465" xr:uid="{00000000-0005-0000-0000-000022050000}"/>
    <cellStyle name="Normal 6 2 13 2 2" xfId="31818" xr:uid="{00000000-0005-0000-0000-000023050000}"/>
    <cellStyle name="Normal 6 2 13 2 3" xfId="49164" xr:uid="{00000000-0005-0000-0000-000024050000}"/>
    <cellStyle name="Normal 6 2 13 3" xfId="23145" xr:uid="{00000000-0005-0000-0000-000025050000}"/>
    <cellStyle name="Normal 6 2 13 4" xfId="40491" xr:uid="{00000000-0005-0000-0000-000026050000}"/>
    <cellStyle name="Normal 6 2 14" xfId="2901" xr:uid="{00000000-0005-0000-0000-000027050000}"/>
    <cellStyle name="Normal 6 2 14 2" xfId="11574" xr:uid="{00000000-0005-0000-0000-000028050000}"/>
    <cellStyle name="Normal 6 2 14 2 2" xfId="28927" xr:uid="{00000000-0005-0000-0000-000029050000}"/>
    <cellStyle name="Normal 6 2 14 2 3" xfId="46273" xr:uid="{00000000-0005-0000-0000-00002A050000}"/>
    <cellStyle name="Normal 6 2 14 3" xfId="20254" xr:uid="{00000000-0005-0000-0000-00002B050000}"/>
    <cellStyle name="Normal 6 2 14 4" xfId="37600" xr:uid="{00000000-0005-0000-0000-00002C050000}"/>
    <cellStyle name="Normal 6 2 15" xfId="8683" xr:uid="{00000000-0005-0000-0000-00002D050000}"/>
    <cellStyle name="Normal 6 2 15 2" xfId="26036" xr:uid="{00000000-0005-0000-0000-00002E050000}"/>
    <cellStyle name="Normal 6 2 15 3" xfId="43382" xr:uid="{00000000-0005-0000-0000-00002F050000}"/>
    <cellStyle name="Normal 6 2 16" xfId="17359" xr:uid="{00000000-0005-0000-0000-000030050000}"/>
    <cellStyle name="Normal 6 2 17" xfId="17366" xr:uid="{00000000-0005-0000-0000-000031050000}"/>
    <cellStyle name="Normal 6 2 18" xfId="34709" xr:uid="{00000000-0005-0000-0000-000032050000}"/>
    <cellStyle name="Normal 6 2 2" xfId="14" xr:uid="{00000000-0005-0000-0000-000033050000}"/>
    <cellStyle name="Normal 6 2 2 10" xfId="1828" xr:uid="{00000000-0005-0000-0000-000034050000}"/>
    <cellStyle name="Normal 6 2 2 10 2" xfId="7610" xr:uid="{00000000-0005-0000-0000-000035050000}"/>
    <cellStyle name="Normal 6 2 2 10 2 2" xfId="16283" xr:uid="{00000000-0005-0000-0000-000036050000}"/>
    <cellStyle name="Normal 6 2 2 10 2 2 2" xfId="33636" xr:uid="{00000000-0005-0000-0000-000037050000}"/>
    <cellStyle name="Normal 6 2 2 10 2 2 3" xfId="50982" xr:uid="{00000000-0005-0000-0000-000038050000}"/>
    <cellStyle name="Normal 6 2 2 10 2 3" xfId="24963" xr:uid="{00000000-0005-0000-0000-000039050000}"/>
    <cellStyle name="Normal 6 2 2 10 2 4" xfId="42309" xr:uid="{00000000-0005-0000-0000-00003A050000}"/>
    <cellStyle name="Normal 6 2 2 10 3" xfId="3641" xr:uid="{00000000-0005-0000-0000-00003B050000}"/>
    <cellStyle name="Normal 6 2 2 10 3 2" xfId="12314" xr:uid="{00000000-0005-0000-0000-00003C050000}"/>
    <cellStyle name="Normal 6 2 2 10 3 2 2" xfId="29667" xr:uid="{00000000-0005-0000-0000-00003D050000}"/>
    <cellStyle name="Normal 6 2 2 10 3 2 3" xfId="47013" xr:uid="{00000000-0005-0000-0000-00003E050000}"/>
    <cellStyle name="Normal 6 2 2 10 3 3" xfId="20994" xr:uid="{00000000-0005-0000-0000-00003F050000}"/>
    <cellStyle name="Normal 6 2 2 10 3 4" xfId="38340" xr:uid="{00000000-0005-0000-0000-000040050000}"/>
    <cellStyle name="Normal 6 2 2 10 4" xfId="10501" xr:uid="{00000000-0005-0000-0000-000041050000}"/>
    <cellStyle name="Normal 6 2 2 10 4 2" xfId="27854" xr:uid="{00000000-0005-0000-0000-000042050000}"/>
    <cellStyle name="Normal 6 2 2 10 4 3" xfId="45200" xr:uid="{00000000-0005-0000-0000-000043050000}"/>
    <cellStyle name="Normal 6 2 2 10 5" xfId="19181" xr:uid="{00000000-0005-0000-0000-000044050000}"/>
    <cellStyle name="Normal 6 2 2 10 6" xfId="36527" xr:uid="{00000000-0005-0000-0000-000045050000}"/>
    <cellStyle name="Normal 6 2 2 11" xfId="1093" xr:uid="{00000000-0005-0000-0000-000046050000}"/>
    <cellStyle name="Normal 6 2 2 11 2" xfId="6875" xr:uid="{00000000-0005-0000-0000-000047050000}"/>
    <cellStyle name="Normal 6 2 2 11 2 2" xfId="15548" xr:uid="{00000000-0005-0000-0000-000048050000}"/>
    <cellStyle name="Normal 6 2 2 11 2 2 2" xfId="32901" xr:uid="{00000000-0005-0000-0000-000049050000}"/>
    <cellStyle name="Normal 6 2 2 11 2 2 3" xfId="50247" xr:uid="{00000000-0005-0000-0000-00004A050000}"/>
    <cellStyle name="Normal 6 2 2 11 2 3" xfId="24228" xr:uid="{00000000-0005-0000-0000-00004B050000}"/>
    <cellStyle name="Normal 6 2 2 11 2 4" xfId="41574" xr:uid="{00000000-0005-0000-0000-00004C050000}"/>
    <cellStyle name="Normal 6 2 2 11 3" xfId="4719" xr:uid="{00000000-0005-0000-0000-00004D050000}"/>
    <cellStyle name="Normal 6 2 2 11 3 2" xfId="13392" xr:uid="{00000000-0005-0000-0000-00004E050000}"/>
    <cellStyle name="Normal 6 2 2 11 3 2 2" xfId="30745" xr:uid="{00000000-0005-0000-0000-00004F050000}"/>
    <cellStyle name="Normal 6 2 2 11 3 2 3" xfId="48091" xr:uid="{00000000-0005-0000-0000-000050050000}"/>
    <cellStyle name="Normal 6 2 2 11 3 3" xfId="22072" xr:uid="{00000000-0005-0000-0000-000051050000}"/>
    <cellStyle name="Normal 6 2 2 11 3 4" xfId="39418" xr:uid="{00000000-0005-0000-0000-000052050000}"/>
    <cellStyle name="Normal 6 2 2 11 4" xfId="9766" xr:uid="{00000000-0005-0000-0000-000053050000}"/>
    <cellStyle name="Normal 6 2 2 11 4 2" xfId="27119" xr:uid="{00000000-0005-0000-0000-000054050000}"/>
    <cellStyle name="Normal 6 2 2 11 4 3" xfId="44465" xr:uid="{00000000-0005-0000-0000-000055050000}"/>
    <cellStyle name="Normal 6 2 2 11 5" xfId="18446" xr:uid="{00000000-0005-0000-0000-000056050000}"/>
    <cellStyle name="Normal 6 2 2 11 6" xfId="35792" xr:uid="{00000000-0005-0000-0000-000057050000}"/>
    <cellStyle name="Normal 6 2 2 12" xfId="5797" xr:uid="{00000000-0005-0000-0000-000058050000}"/>
    <cellStyle name="Normal 6 2 2 12 2" xfId="14470" xr:uid="{00000000-0005-0000-0000-000059050000}"/>
    <cellStyle name="Normal 6 2 2 12 2 2" xfId="31823" xr:uid="{00000000-0005-0000-0000-00005A050000}"/>
    <cellStyle name="Normal 6 2 2 12 2 3" xfId="49169" xr:uid="{00000000-0005-0000-0000-00005B050000}"/>
    <cellStyle name="Normal 6 2 2 12 3" xfId="23150" xr:uid="{00000000-0005-0000-0000-00005C050000}"/>
    <cellStyle name="Normal 6 2 2 12 4" xfId="40496" xr:uid="{00000000-0005-0000-0000-00005D050000}"/>
    <cellStyle name="Normal 6 2 2 13" xfId="2906" xr:uid="{00000000-0005-0000-0000-00005E050000}"/>
    <cellStyle name="Normal 6 2 2 13 2" xfId="11579" xr:uid="{00000000-0005-0000-0000-00005F050000}"/>
    <cellStyle name="Normal 6 2 2 13 2 2" xfId="28932" xr:uid="{00000000-0005-0000-0000-000060050000}"/>
    <cellStyle name="Normal 6 2 2 13 2 3" xfId="46278" xr:uid="{00000000-0005-0000-0000-000061050000}"/>
    <cellStyle name="Normal 6 2 2 13 3" xfId="20259" xr:uid="{00000000-0005-0000-0000-000062050000}"/>
    <cellStyle name="Normal 6 2 2 13 4" xfId="37605" xr:uid="{00000000-0005-0000-0000-000063050000}"/>
    <cellStyle name="Normal 6 2 2 14" xfId="8688" xr:uid="{00000000-0005-0000-0000-000064050000}"/>
    <cellStyle name="Normal 6 2 2 14 2" xfId="26041" xr:uid="{00000000-0005-0000-0000-000065050000}"/>
    <cellStyle name="Normal 6 2 2 14 3" xfId="43387" xr:uid="{00000000-0005-0000-0000-000066050000}"/>
    <cellStyle name="Normal 6 2 2 15" xfId="17369" xr:uid="{00000000-0005-0000-0000-000067050000}"/>
    <cellStyle name="Normal 6 2 2 16" xfId="34714" xr:uid="{00000000-0005-0000-0000-000068050000}"/>
    <cellStyle name="Normal 6 2 2 2" xfId="26" xr:uid="{00000000-0005-0000-0000-000069050000}"/>
    <cellStyle name="Normal 6 2 2 2 10" xfId="1105" xr:uid="{00000000-0005-0000-0000-00006A050000}"/>
    <cellStyle name="Normal 6 2 2 2 10 2" xfId="6887" xr:uid="{00000000-0005-0000-0000-00006B050000}"/>
    <cellStyle name="Normal 6 2 2 2 10 2 2" xfId="15560" xr:uid="{00000000-0005-0000-0000-00006C050000}"/>
    <cellStyle name="Normal 6 2 2 2 10 2 2 2" xfId="32913" xr:uid="{00000000-0005-0000-0000-00006D050000}"/>
    <cellStyle name="Normal 6 2 2 2 10 2 2 3" xfId="50259" xr:uid="{00000000-0005-0000-0000-00006E050000}"/>
    <cellStyle name="Normal 6 2 2 2 10 2 3" xfId="24240" xr:uid="{00000000-0005-0000-0000-00006F050000}"/>
    <cellStyle name="Normal 6 2 2 2 10 2 4" xfId="41586" xr:uid="{00000000-0005-0000-0000-000070050000}"/>
    <cellStyle name="Normal 6 2 2 2 10 3" xfId="4731" xr:uid="{00000000-0005-0000-0000-000071050000}"/>
    <cellStyle name="Normal 6 2 2 2 10 3 2" xfId="13404" xr:uid="{00000000-0005-0000-0000-000072050000}"/>
    <cellStyle name="Normal 6 2 2 2 10 3 2 2" xfId="30757" xr:uid="{00000000-0005-0000-0000-000073050000}"/>
    <cellStyle name="Normal 6 2 2 2 10 3 2 3" xfId="48103" xr:uid="{00000000-0005-0000-0000-000074050000}"/>
    <cellStyle name="Normal 6 2 2 2 10 3 3" xfId="22084" xr:uid="{00000000-0005-0000-0000-000075050000}"/>
    <cellStyle name="Normal 6 2 2 2 10 3 4" xfId="39430" xr:uid="{00000000-0005-0000-0000-000076050000}"/>
    <cellStyle name="Normal 6 2 2 2 10 4" xfId="9778" xr:uid="{00000000-0005-0000-0000-000077050000}"/>
    <cellStyle name="Normal 6 2 2 2 10 4 2" xfId="27131" xr:uid="{00000000-0005-0000-0000-000078050000}"/>
    <cellStyle name="Normal 6 2 2 2 10 4 3" xfId="44477" xr:uid="{00000000-0005-0000-0000-000079050000}"/>
    <cellStyle name="Normal 6 2 2 2 10 5" xfId="18458" xr:uid="{00000000-0005-0000-0000-00007A050000}"/>
    <cellStyle name="Normal 6 2 2 2 10 6" xfId="35804" xr:uid="{00000000-0005-0000-0000-00007B050000}"/>
    <cellStyle name="Normal 6 2 2 2 11" xfId="5809" xr:uid="{00000000-0005-0000-0000-00007C050000}"/>
    <cellStyle name="Normal 6 2 2 2 11 2" xfId="14482" xr:uid="{00000000-0005-0000-0000-00007D050000}"/>
    <cellStyle name="Normal 6 2 2 2 11 2 2" xfId="31835" xr:uid="{00000000-0005-0000-0000-00007E050000}"/>
    <cellStyle name="Normal 6 2 2 2 11 2 3" xfId="49181" xr:uid="{00000000-0005-0000-0000-00007F050000}"/>
    <cellStyle name="Normal 6 2 2 2 11 3" xfId="23162" xr:uid="{00000000-0005-0000-0000-000080050000}"/>
    <cellStyle name="Normal 6 2 2 2 11 4" xfId="40508" xr:uid="{00000000-0005-0000-0000-000081050000}"/>
    <cellStyle name="Normal 6 2 2 2 12" xfId="2918" xr:uid="{00000000-0005-0000-0000-000082050000}"/>
    <cellStyle name="Normal 6 2 2 2 12 2" xfId="11591" xr:uid="{00000000-0005-0000-0000-000083050000}"/>
    <cellStyle name="Normal 6 2 2 2 12 2 2" xfId="28944" xr:uid="{00000000-0005-0000-0000-000084050000}"/>
    <cellStyle name="Normal 6 2 2 2 12 2 3" xfId="46290" xr:uid="{00000000-0005-0000-0000-000085050000}"/>
    <cellStyle name="Normal 6 2 2 2 12 3" xfId="20271" xr:uid="{00000000-0005-0000-0000-000086050000}"/>
    <cellStyle name="Normal 6 2 2 2 12 4" xfId="37617" xr:uid="{00000000-0005-0000-0000-000087050000}"/>
    <cellStyle name="Normal 6 2 2 2 13" xfId="8700" xr:uid="{00000000-0005-0000-0000-000088050000}"/>
    <cellStyle name="Normal 6 2 2 2 13 2" xfId="26053" xr:uid="{00000000-0005-0000-0000-000089050000}"/>
    <cellStyle name="Normal 6 2 2 2 13 3" xfId="43399" xr:uid="{00000000-0005-0000-0000-00008A050000}"/>
    <cellStyle name="Normal 6 2 2 2 14" xfId="17381" xr:uid="{00000000-0005-0000-0000-00008B050000}"/>
    <cellStyle name="Normal 6 2 2 2 15" xfId="34726" xr:uid="{00000000-0005-0000-0000-00008C050000}"/>
    <cellStyle name="Normal 6 2 2 2 2" xfId="37" xr:uid="{00000000-0005-0000-0000-00008D050000}"/>
    <cellStyle name="Normal 6 2 2 2 2 10" xfId="5819" xr:uid="{00000000-0005-0000-0000-00008E050000}"/>
    <cellStyle name="Normal 6 2 2 2 2 10 2" xfId="14492" xr:uid="{00000000-0005-0000-0000-00008F050000}"/>
    <cellStyle name="Normal 6 2 2 2 2 10 2 2" xfId="31845" xr:uid="{00000000-0005-0000-0000-000090050000}"/>
    <cellStyle name="Normal 6 2 2 2 2 10 2 3" xfId="49191" xr:uid="{00000000-0005-0000-0000-000091050000}"/>
    <cellStyle name="Normal 6 2 2 2 2 10 3" xfId="23172" xr:uid="{00000000-0005-0000-0000-000092050000}"/>
    <cellStyle name="Normal 6 2 2 2 2 10 4" xfId="40518" xr:uid="{00000000-0005-0000-0000-000093050000}"/>
    <cellStyle name="Normal 6 2 2 2 2 11" xfId="2928" xr:uid="{00000000-0005-0000-0000-000094050000}"/>
    <cellStyle name="Normal 6 2 2 2 2 11 2" xfId="11601" xr:uid="{00000000-0005-0000-0000-000095050000}"/>
    <cellStyle name="Normal 6 2 2 2 2 11 2 2" xfId="28954" xr:uid="{00000000-0005-0000-0000-000096050000}"/>
    <cellStyle name="Normal 6 2 2 2 2 11 2 3" xfId="46300" xr:uid="{00000000-0005-0000-0000-000097050000}"/>
    <cellStyle name="Normal 6 2 2 2 2 11 3" xfId="20281" xr:uid="{00000000-0005-0000-0000-000098050000}"/>
    <cellStyle name="Normal 6 2 2 2 2 11 4" xfId="37627" xr:uid="{00000000-0005-0000-0000-000099050000}"/>
    <cellStyle name="Normal 6 2 2 2 2 12" xfId="8710" xr:uid="{00000000-0005-0000-0000-00009A050000}"/>
    <cellStyle name="Normal 6 2 2 2 2 12 2" xfId="26063" xr:uid="{00000000-0005-0000-0000-00009B050000}"/>
    <cellStyle name="Normal 6 2 2 2 2 12 3" xfId="43409" xr:uid="{00000000-0005-0000-0000-00009C050000}"/>
    <cellStyle name="Normal 6 2 2 2 2 13" xfId="17390" xr:uid="{00000000-0005-0000-0000-00009D050000}"/>
    <cellStyle name="Normal 6 2 2 2 2 14" xfId="34736" xr:uid="{00000000-0005-0000-0000-00009E050000}"/>
    <cellStyle name="Normal 6 2 2 2 2 2" xfId="86" xr:uid="{00000000-0005-0000-0000-00009F050000}"/>
    <cellStyle name="Normal 6 2 2 2 2 2 10" xfId="8759" xr:uid="{00000000-0005-0000-0000-0000A0050000}"/>
    <cellStyle name="Normal 6 2 2 2 2 2 10 2" xfId="26112" xr:uid="{00000000-0005-0000-0000-0000A1050000}"/>
    <cellStyle name="Normal 6 2 2 2 2 2 10 3" xfId="43458" xr:uid="{00000000-0005-0000-0000-0000A2050000}"/>
    <cellStyle name="Normal 6 2 2 2 2 2 11" xfId="17439" xr:uid="{00000000-0005-0000-0000-0000A3050000}"/>
    <cellStyle name="Normal 6 2 2 2 2 2 12" xfId="34785" xr:uid="{00000000-0005-0000-0000-0000A4050000}"/>
    <cellStyle name="Normal 6 2 2 2 2 2 2" xfId="331" xr:uid="{00000000-0005-0000-0000-0000A5050000}"/>
    <cellStyle name="Normal 6 2 2 2 2 2 2 10" xfId="35030" xr:uid="{00000000-0005-0000-0000-0000A6050000}"/>
    <cellStyle name="Normal 6 2 2 2 2 2 2 2" xfId="1066" xr:uid="{00000000-0005-0000-0000-0000A7050000}"/>
    <cellStyle name="Normal 6 2 2 2 2 2 2 2 2" xfId="2879" xr:uid="{00000000-0005-0000-0000-0000A8050000}"/>
    <cellStyle name="Normal 6 2 2 2 2 2 2 2 2 2" xfId="8661" xr:uid="{00000000-0005-0000-0000-0000A9050000}"/>
    <cellStyle name="Normal 6 2 2 2 2 2 2 2 2 2 2" xfId="17334" xr:uid="{00000000-0005-0000-0000-0000AA050000}"/>
    <cellStyle name="Normal 6 2 2 2 2 2 2 2 2 2 2 2" xfId="34687" xr:uid="{00000000-0005-0000-0000-0000AB050000}"/>
    <cellStyle name="Normal 6 2 2 2 2 2 2 2 2 2 2 3" xfId="52033" xr:uid="{00000000-0005-0000-0000-0000AC050000}"/>
    <cellStyle name="Normal 6 2 2 2 2 2 2 2 2 2 3" xfId="26014" xr:uid="{00000000-0005-0000-0000-0000AD050000}"/>
    <cellStyle name="Normal 6 2 2 2 2 2 2 2 2 2 4" xfId="43360" xr:uid="{00000000-0005-0000-0000-0000AE050000}"/>
    <cellStyle name="Normal 6 2 2 2 2 2 2 2 2 3" xfId="4692" xr:uid="{00000000-0005-0000-0000-0000AF050000}"/>
    <cellStyle name="Normal 6 2 2 2 2 2 2 2 2 3 2" xfId="13365" xr:uid="{00000000-0005-0000-0000-0000B0050000}"/>
    <cellStyle name="Normal 6 2 2 2 2 2 2 2 2 3 2 2" xfId="30718" xr:uid="{00000000-0005-0000-0000-0000B1050000}"/>
    <cellStyle name="Normal 6 2 2 2 2 2 2 2 2 3 2 3" xfId="48064" xr:uid="{00000000-0005-0000-0000-0000B2050000}"/>
    <cellStyle name="Normal 6 2 2 2 2 2 2 2 2 3 3" xfId="22045" xr:uid="{00000000-0005-0000-0000-0000B3050000}"/>
    <cellStyle name="Normal 6 2 2 2 2 2 2 2 2 3 4" xfId="39391" xr:uid="{00000000-0005-0000-0000-0000B4050000}"/>
    <cellStyle name="Normal 6 2 2 2 2 2 2 2 2 4" xfId="11552" xr:uid="{00000000-0005-0000-0000-0000B5050000}"/>
    <cellStyle name="Normal 6 2 2 2 2 2 2 2 2 4 2" xfId="28905" xr:uid="{00000000-0005-0000-0000-0000B6050000}"/>
    <cellStyle name="Normal 6 2 2 2 2 2 2 2 2 4 3" xfId="46251" xr:uid="{00000000-0005-0000-0000-0000B7050000}"/>
    <cellStyle name="Normal 6 2 2 2 2 2 2 2 2 5" xfId="20232" xr:uid="{00000000-0005-0000-0000-0000B8050000}"/>
    <cellStyle name="Normal 6 2 2 2 2 2 2 2 2 6" xfId="37578" xr:uid="{00000000-0005-0000-0000-0000B9050000}"/>
    <cellStyle name="Normal 6 2 2 2 2 2 2 2 3" xfId="1801" xr:uid="{00000000-0005-0000-0000-0000BA050000}"/>
    <cellStyle name="Normal 6 2 2 2 2 2 2 2 3 2" xfId="7583" xr:uid="{00000000-0005-0000-0000-0000BB050000}"/>
    <cellStyle name="Normal 6 2 2 2 2 2 2 2 3 2 2" xfId="16256" xr:uid="{00000000-0005-0000-0000-0000BC050000}"/>
    <cellStyle name="Normal 6 2 2 2 2 2 2 2 3 2 2 2" xfId="33609" xr:uid="{00000000-0005-0000-0000-0000BD050000}"/>
    <cellStyle name="Normal 6 2 2 2 2 2 2 2 3 2 2 3" xfId="50955" xr:uid="{00000000-0005-0000-0000-0000BE050000}"/>
    <cellStyle name="Normal 6 2 2 2 2 2 2 2 3 2 3" xfId="24936" xr:uid="{00000000-0005-0000-0000-0000BF050000}"/>
    <cellStyle name="Normal 6 2 2 2 2 2 2 2 3 2 4" xfId="42282" xr:uid="{00000000-0005-0000-0000-0000C0050000}"/>
    <cellStyle name="Normal 6 2 2 2 2 2 2 2 3 3" xfId="5427" xr:uid="{00000000-0005-0000-0000-0000C1050000}"/>
    <cellStyle name="Normal 6 2 2 2 2 2 2 2 3 3 2" xfId="14100" xr:uid="{00000000-0005-0000-0000-0000C2050000}"/>
    <cellStyle name="Normal 6 2 2 2 2 2 2 2 3 3 2 2" xfId="31453" xr:uid="{00000000-0005-0000-0000-0000C3050000}"/>
    <cellStyle name="Normal 6 2 2 2 2 2 2 2 3 3 2 3" xfId="48799" xr:uid="{00000000-0005-0000-0000-0000C4050000}"/>
    <cellStyle name="Normal 6 2 2 2 2 2 2 2 3 3 3" xfId="22780" xr:uid="{00000000-0005-0000-0000-0000C5050000}"/>
    <cellStyle name="Normal 6 2 2 2 2 2 2 2 3 3 4" xfId="40126" xr:uid="{00000000-0005-0000-0000-0000C6050000}"/>
    <cellStyle name="Normal 6 2 2 2 2 2 2 2 3 4" xfId="10474" xr:uid="{00000000-0005-0000-0000-0000C7050000}"/>
    <cellStyle name="Normal 6 2 2 2 2 2 2 2 3 4 2" xfId="27827" xr:uid="{00000000-0005-0000-0000-0000C8050000}"/>
    <cellStyle name="Normal 6 2 2 2 2 2 2 2 3 4 3" xfId="45173" xr:uid="{00000000-0005-0000-0000-0000C9050000}"/>
    <cellStyle name="Normal 6 2 2 2 2 2 2 2 3 5" xfId="19154" xr:uid="{00000000-0005-0000-0000-0000CA050000}"/>
    <cellStyle name="Normal 6 2 2 2 2 2 2 2 3 6" xfId="36500" xr:uid="{00000000-0005-0000-0000-0000CB050000}"/>
    <cellStyle name="Normal 6 2 2 2 2 2 2 2 4" xfId="6848" xr:uid="{00000000-0005-0000-0000-0000CC050000}"/>
    <cellStyle name="Normal 6 2 2 2 2 2 2 2 4 2" xfId="15521" xr:uid="{00000000-0005-0000-0000-0000CD050000}"/>
    <cellStyle name="Normal 6 2 2 2 2 2 2 2 4 2 2" xfId="32874" xr:uid="{00000000-0005-0000-0000-0000CE050000}"/>
    <cellStyle name="Normal 6 2 2 2 2 2 2 2 4 2 3" xfId="50220" xr:uid="{00000000-0005-0000-0000-0000CF050000}"/>
    <cellStyle name="Normal 6 2 2 2 2 2 2 2 4 3" xfId="24201" xr:uid="{00000000-0005-0000-0000-0000D0050000}"/>
    <cellStyle name="Normal 6 2 2 2 2 2 2 2 4 4" xfId="41547" xr:uid="{00000000-0005-0000-0000-0000D1050000}"/>
    <cellStyle name="Normal 6 2 2 2 2 2 2 2 5" xfId="3614" xr:uid="{00000000-0005-0000-0000-0000D2050000}"/>
    <cellStyle name="Normal 6 2 2 2 2 2 2 2 5 2" xfId="12287" xr:uid="{00000000-0005-0000-0000-0000D3050000}"/>
    <cellStyle name="Normal 6 2 2 2 2 2 2 2 5 2 2" xfId="29640" xr:uid="{00000000-0005-0000-0000-0000D4050000}"/>
    <cellStyle name="Normal 6 2 2 2 2 2 2 2 5 2 3" xfId="46986" xr:uid="{00000000-0005-0000-0000-0000D5050000}"/>
    <cellStyle name="Normal 6 2 2 2 2 2 2 2 5 3" xfId="20967" xr:uid="{00000000-0005-0000-0000-0000D6050000}"/>
    <cellStyle name="Normal 6 2 2 2 2 2 2 2 5 4" xfId="38313" xr:uid="{00000000-0005-0000-0000-0000D7050000}"/>
    <cellStyle name="Normal 6 2 2 2 2 2 2 2 6" xfId="9739" xr:uid="{00000000-0005-0000-0000-0000D8050000}"/>
    <cellStyle name="Normal 6 2 2 2 2 2 2 2 6 2" xfId="27092" xr:uid="{00000000-0005-0000-0000-0000D9050000}"/>
    <cellStyle name="Normal 6 2 2 2 2 2 2 2 6 3" xfId="44438" xr:uid="{00000000-0005-0000-0000-0000DA050000}"/>
    <cellStyle name="Normal 6 2 2 2 2 2 2 2 7" xfId="18419" xr:uid="{00000000-0005-0000-0000-0000DB050000}"/>
    <cellStyle name="Normal 6 2 2 2 2 2 2 2 8" xfId="35765" xr:uid="{00000000-0005-0000-0000-0000DC050000}"/>
    <cellStyle name="Normal 6 2 2 2 2 2 2 3" xfId="576" xr:uid="{00000000-0005-0000-0000-0000DD050000}"/>
    <cellStyle name="Normal 6 2 2 2 2 2 2 3 2" xfId="2389" xr:uid="{00000000-0005-0000-0000-0000DE050000}"/>
    <cellStyle name="Normal 6 2 2 2 2 2 2 3 2 2" xfId="8171" xr:uid="{00000000-0005-0000-0000-0000DF050000}"/>
    <cellStyle name="Normal 6 2 2 2 2 2 2 3 2 2 2" xfId="16844" xr:uid="{00000000-0005-0000-0000-0000E0050000}"/>
    <cellStyle name="Normal 6 2 2 2 2 2 2 3 2 2 2 2" xfId="34197" xr:uid="{00000000-0005-0000-0000-0000E1050000}"/>
    <cellStyle name="Normal 6 2 2 2 2 2 2 3 2 2 2 3" xfId="51543" xr:uid="{00000000-0005-0000-0000-0000E2050000}"/>
    <cellStyle name="Normal 6 2 2 2 2 2 2 3 2 2 3" xfId="25524" xr:uid="{00000000-0005-0000-0000-0000E3050000}"/>
    <cellStyle name="Normal 6 2 2 2 2 2 2 3 2 2 4" xfId="42870" xr:uid="{00000000-0005-0000-0000-0000E4050000}"/>
    <cellStyle name="Normal 6 2 2 2 2 2 2 3 2 3" xfId="5672" xr:uid="{00000000-0005-0000-0000-0000E5050000}"/>
    <cellStyle name="Normal 6 2 2 2 2 2 2 3 2 3 2" xfId="14345" xr:uid="{00000000-0005-0000-0000-0000E6050000}"/>
    <cellStyle name="Normal 6 2 2 2 2 2 2 3 2 3 2 2" xfId="31698" xr:uid="{00000000-0005-0000-0000-0000E7050000}"/>
    <cellStyle name="Normal 6 2 2 2 2 2 2 3 2 3 2 3" xfId="49044" xr:uid="{00000000-0005-0000-0000-0000E8050000}"/>
    <cellStyle name="Normal 6 2 2 2 2 2 2 3 2 3 3" xfId="23025" xr:uid="{00000000-0005-0000-0000-0000E9050000}"/>
    <cellStyle name="Normal 6 2 2 2 2 2 2 3 2 3 4" xfId="40371" xr:uid="{00000000-0005-0000-0000-0000EA050000}"/>
    <cellStyle name="Normal 6 2 2 2 2 2 2 3 2 4" xfId="11062" xr:uid="{00000000-0005-0000-0000-0000EB050000}"/>
    <cellStyle name="Normal 6 2 2 2 2 2 2 3 2 4 2" xfId="28415" xr:uid="{00000000-0005-0000-0000-0000EC050000}"/>
    <cellStyle name="Normal 6 2 2 2 2 2 2 3 2 4 3" xfId="45761" xr:uid="{00000000-0005-0000-0000-0000ED050000}"/>
    <cellStyle name="Normal 6 2 2 2 2 2 2 3 2 5" xfId="19742" xr:uid="{00000000-0005-0000-0000-0000EE050000}"/>
    <cellStyle name="Normal 6 2 2 2 2 2 2 3 2 6" xfId="37088" xr:uid="{00000000-0005-0000-0000-0000EF050000}"/>
    <cellStyle name="Normal 6 2 2 2 2 2 2 3 3" xfId="6358" xr:uid="{00000000-0005-0000-0000-0000F0050000}"/>
    <cellStyle name="Normal 6 2 2 2 2 2 2 3 3 2" xfId="15031" xr:uid="{00000000-0005-0000-0000-0000F1050000}"/>
    <cellStyle name="Normal 6 2 2 2 2 2 2 3 3 2 2" xfId="32384" xr:uid="{00000000-0005-0000-0000-0000F2050000}"/>
    <cellStyle name="Normal 6 2 2 2 2 2 2 3 3 2 3" xfId="49730" xr:uid="{00000000-0005-0000-0000-0000F3050000}"/>
    <cellStyle name="Normal 6 2 2 2 2 2 2 3 3 3" xfId="23711" xr:uid="{00000000-0005-0000-0000-0000F4050000}"/>
    <cellStyle name="Normal 6 2 2 2 2 2 2 3 3 4" xfId="41057" xr:uid="{00000000-0005-0000-0000-0000F5050000}"/>
    <cellStyle name="Normal 6 2 2 2 2 2 2 3 4" xfId="4202" xr:uid="{00000000-0005-0000-0000-0000F6050000}"/>
    <cellStyle name="Normal 6 2 2 2 2 2 2 3 4 2" xfId="12875" xr:uid="{00000000-0005-0000-0000-0000F7050000}"/>
    <cellStyle name="Normal 6 2 2 2 2 2 2 3 4 2 2" xfId="30228" xr:uid="{00000000-0005-0000-0000-0000F8050000}"/>
    <cellStyle name="Normal 6 2 2 2 2 2 2 3 4 2 3" xfId="47574" xr:uid="{00000000-0005-0000-0000-0000F9050000}"/>
    <cellStyle name="Normal 6 2 2 2 2 2 2 3 4 3" xfId="21555" xr:uid="{00000000-0005-0000-0000-0000FA050000}"/>
    <cellStyle name="Normal 6 2 2 2 2 2 2 3 4 4" xfId="38901" xr:uid="{00000000-0005-0000-0000-0000FB050000}"/>
    <cellStyle name="Normal 6 2 2 2 2 2 2 3 5" xfId="9249" xr:uid="{00000000-0005-0000-0000-0000FC050000}"/>
    <cellStyle name="Normal 6 2 2 2 2 2 2 3 5 2" xfId="26602" xr:uid="{00000000-0005-0000-0000-0000FD050000}"/>
    <cellStyle name="Normal 6 2 2 2 2 2 2 3 5 3" xfId="43948" xr:uid="{00000000-0005-0000-0000-0000FE050000}"/>
    <cellStyle name="Normal 6 2 2 2 2 2 2 3 6" xfId="17929" xr:uid="{00000000-0005-0000-0000-0000FF050000}"/>
    <cellStyle name="Normal 6 2 2 2 2 2 2 3 7" xfId="35275" xr:uid="{00000000-0005-0000-0000-000000060000}"/>
    <cellStyle name="Normal 6 2 2 2 2 2 2 4" xfId="2144" xr:uid="{00000000-0005-0000-0000-000001060000}"/>
    <cellStyle name="Normal 6 2 2 2 2 2 2 4 2" xfId="7926" xr:uid="{00000000-0005-0000-0000-000002060000}"/>
    <cellStyle name="Normal 6 2 2 2 2 2 2 4 2 2" xfId="16599" xr:uid="{00000000-0005-0000-0000-000003060000}"/>
    <cellStyle name="Normal 6 2 2 2 2 2 2 4 2 2 2" xfId="33952" xr:uid="{00000000-0005-0000-0000-000004060000}"/>
    <cellStyle name="Normal 6 2 2 2 2 2 2 4 2 2 3" xfId="51298" xr:uid="{00000000-0005-0000-0000-000005060000}"/>
    <cellStyle name="Normal 6 2 2 2 2 2 2 4 2 3" xfId="25279" xr:uid="{00000000-0005-0000-0000-000006060000}"/>
    <cellStyle name="Normal 6 2 2 2 2 2 2 4 2 4" xfId="42625" xr:uid="{00000000-0005-0000-0000-000007060000}"/>
    <cellStyle name="Normal 6 2 2 2 2 2 2 4 3" xfId="3957" xr:uid="{00000000-0005-0000-0000-000008060000}"/>
    <cellStyle name="Normal 6 2 2 2 2 2 2 4 3 2" xfId="12630" xr:uid="{00000000-0005-0000-0000-000009060000}"/>
    <cellStyle name="Normal 6 2 2 2 2 2 2 4 3 2 2" xfId="29983" xr:uid="{00000000-0005-0000-0000-00000A060000}"/>
    <cellStyle name="Normal 6 2 2 2 2 2 2 4 3 2 3" xfId="47329" xr:uid="{00000000-0005-0000-0000-00000B060000}"/>
    <cellStyle name="Normal 6 2 2 2 2 2 2 4 3 3" xfId="21310" xr:uid="{00000000-0005-0000-0000-00000C060000}"/>
    <cellStyle name="Normal 6 2 2 2 2 2 2 4 3 4" xfId="38656" xr:uid="{00000000-0005-0000-0000-00000D060000}"/>
    <cellStyle name="Normal 6 2 2 2 2 2 2 4 4" xfId="10817" xr:uid="{00000000-0005-0000-0000-00000E060000}"/>
    <cellStyle name="Normal 6 2 2 2 2 2 2 4 4 2" xfId="28170" xr:uid="{00000000-0005-0000-0000-00000F060000}"/>
    <cellStyle name="Normal 6 2 2 2 2 2 2 4 4 3" xfId="45516" xr:uid="{00000000-0005-0000-0000-000010060000}"/>
    <cellStyle name="Normal 6 2 2 2 2 2 2 4 5" xfId="19497" xr:uid="{00000000-0005-0000-0000-000011060000}"/>
    <cellStyle name="Normal 6 2 2 2 2 2 2 4 6" xfId="36843" xr:uid="{00000000-0005-0000-0000-000012060000}"/>
    <cellStyle name="Normal 6 2 2 2 2 2 2 5" xfId="1311" xr:uid="{00000000-0005-0000-0000-000013060000}"/>
    <cellStyle name="Normal 6 2 2 2 2 2 2 5 2" xfId="7093" xr:uid="{00000000-0005-0000-0000-000014060000}"/>
    <cellStyle name="Normal 6 2 2 2 2 2 2 5 2 2" xfId="15766" xr:uid="{00000000-0005-0000-0000-000015060000}"/>
    <cellStyle name="Normal 6 2 2 2 2 2 2 5 2 2 2" xfId="33119" xr:uid="{00000000-0005-0000-0000-000016060000}"/>
    <cellStyle name="Normal 6 2 2 2 2 2 2 5 2 2 3" xfId="50465" xr:uid="{00000000-0005-0000-0000-000017060000}"/>
    <cellStyle name="Normal 6 2 2 2 2 2 2 5 2 3" xfId="24446" xr:uid="{00000000-0005-0000-0000-000018060000}"/>
    <cellStyle name="Normal 6 2 2 2 2 2 2 5 2 4" xfId="41792" xr:uid="{00000000-0005-0000-0000-000019060000}"/>
    <cellStyle name="Normal 6 2 2 2 2 2 2 5 3" xfId="4937" xr:uid="{00000000-0005-0000-0000-00001A060000}"/>
    <cellStyle name="Normal 6 2 2 2 2 2 2 5 3 2" xfId="13610" xr:uid="{00000000-0005-0000-0000-00001B060000}"/>
    <cellStyle name="Normal 6 2 2 2 2 2 2 5 3 2 2" xfId="30963" xr:uid="{00000000-0005-0000-0000-00001C060000}"/>
    <cellStyle name="Normal 6 2 2 2 2 2 2 5 3 2 3" xfId="48309" xr:uid="{00000000-0005-0000-0000-00001D060000}"/>
    <cellStyle name="Normal 6 2 2 2 2 2 2 5 3 3" xfId="22290" xr:uid="{00000000-0005-0000-0000-00001E060000}"/>
    <cellStyle name="Normal 6 2 2 2 2 2 2 5 3 4" xfId="39636" xr:uid="{00000000-0005-0000-0000-00001F060000}"/>
    <cellStyle name="Normal 6 2 2 2 2 2 2 5 4" xfId="9984" xr:uid="{00000000-0005-0000-0000-000020060000}"/>
    <cellStyle name="Normal 6 2 2 2 2 2 2 5 4 2" xfId="27337" xr:uid="{00000000-0005-0000-0000-000021060000}"/>
    <cellStyle name="Normal 6 2 2 2 2 2 2 5 4 3" xfId="44683" xr:uid="{00000000-0005-0000-0000-000022060000}"/>
    <cellStyle name="Normal 6 2 2 2 2 2 2 5 5" xfId="18664" xr:uid="{00000000-0005-0000-0000-000023060000}"/>
    <cellStyle name="Normal 6 2 2 2 2 2 2 5 6" xfId="36010" xr:uid="{00000000-0005-0000-0000-000024060000}"/>
    <cellStyle name="Normal 6 2 2 2 2 2 2 6" xfId="6113" xr:uid="{00000000-0005-0000-0000-000025060000}"/>
    <cellStyle name="Normal 6 2 2 2 2 2 2 6 2" xfId="14786" xr:uid="{00000000-0005-0000-0000-000026060000}"/>
    <cellStyle name="Normal 6 2 2 2 2 2 2 6 2 2" xfId="32139" xr:uid="{00000000-0005-0000-0000-000027060000}"/>
    <cellStyle name="Normal 6 2 2 2 2 2 2 6 2 3" xfId="49485" xr:uid="{00000000-0005-0000-0000-000028060000}"/>
    <cellStyle name="Normal 6 2 2 2 2 2 2 6 3" xfId="23466" xr:uid="{00000000-0005-0000-0000-000029060000}"/>
    <cellStyle name="Normal 6 2 2 2 2 2 2 6 4" xfId="40812" xr:uid="{00000000-0005-0000-0000-00002A060000}"/>
    <cellStyle name="Normal 6 2 2 2 2 2 2 7" xfId="3124" xr:uid="{00000000-0005-0000-0000-00002B060000}"/>
    <cellStyle name="Normal 6 2 2 2 2 2 2 7 2" xfId="11797" xr:uid="{00000000-0005-0000-0000-00002C060000}"/>
    <cellStyle name="Normal 6 2 2 2 2 2 2 7 2 2" xfId="29150" xr:uid="{00000000-0005-0000-0000-00002D060000}"/>
    <cellStyle name="Normal 6 2 2 2 2 2 2 7 2 3" xfId="46496" xr:uid="{00000000-0005-0000-0000-00002E060000}"/>
    <cellStyle name="Normal 6 2 2 2 2 2 2 7 3" xfId="20477" xr:uid="{00000000-0005-0000-0000-00002F060000}"/>
    <cellStyle name="Normal 6 2 2 2 2 2 2 7 4" xfId="37823" xr:uid="{00000000-0005-0000-0000-000030060000}"/>
    <cellStyle name="Normal 6 2 2 2 2 2 2 8" xfId="9004" xr:uid="{00000000-0005-0000-0000-000031060000}"/>
    <cellStyle name="Normal 6 2 2 2 2 2 2 8 2" xfId="26357" xr:uid="{00000000-0005-0000-0000-000032060000}"/>
    <cellStyle name="Normal 6 2 2 2 2 2 2 8 3" xfId="43703" xr:uid="{00000000-0005-0000-0000-000033060000}"/>
    <cellStyle name="Normal 6 2 2 2 2 2 2 9" xfId="17684" xr:uid="{00000000-0005-0000-0000-000034060000}"/>
    <cellStyle name="Normal 6 2 2 2 2 2 3" xfId="233" xr:uid="{00000000-0005-0000-0000-000035060000}"/>
    <cellStyle name="Normal 6 2 2 2 2 2 3 10" xfId="34932" xr:uid="{00000000-0005-0000-0000-000036060000}"/>
    <cellStyle name="Normal 6 2 2 2 2 2 3 2" xfId="968" xr:uid="{00000000-0005-0000-0000-000037060000}"/>
    <cellStyle name="Normal 6 2 2 2 2 2 3 2 2" xfId="2781" xr:uid="{00000000-0005-0000-0000-000038060000}"/>
    <cellStyle name="Normal 6 2 2 2 2 2 3 2 2 2" xfId="8563" xr:uid="{00000000-0005-0000-0000-000039060000}"/>
    <cellStyle name="Normal 6 2 2 2 2 2 3 2 2 2 2" xfId="17236" xr:uid="{00000000-0005-0000-0000-00003A060000}"/>
    <cellStyle name="Normal 6 2 2 2 2 2 3 2 2 2 2 2" xfId="34589" xr:uid="{00000000-0005-0000-0000-00003B060000}"/>
    <cellStyle name="Normal 6 2 2 2 2 2 3 2 2 2 2 3" xfId="51935" xr:uid="{00000000-0005-0000-0000-00003C060000}"/>
    <cellStyle name="Normal 6 2 2 2 2 2 3 2 2 2 3" xfId="25916" xr:uid="{00000000-0005-0000-0000-00003D060000}"/>
    <cellStyle name="Normal 6 2 2 2 2 2 3 2 2 2 4" xfId="43262" xr:uid="{00000000-0005-0000-0000-00003E060000}"/>
    <cellStyle name="Normal 6 2 2 2 2 2 3 2 2 3" xfId="4594" xr:uid="{00000000-0005-0000-0000-00003F060000}"/>
    <cellStyle name="Normal 6 2 2 2 2 2 3 2 2 3 2" xfId="13267" xr:uid="{00000000-0005-0000-0000-000040060000}"/>
    <cellStyle name="Normal 6 2 2 2 2 2 3 2 2 3 2 2" xfId="30620" xr:uid="{00000000-0005-0000-0000-000041060000}"/>
    <cellStyle name="Normal 6 2 2 2 2 2 3 2 2 3 2 3" xfId="47966" xr:uid="{00000000-0005-0000-0000-000042060000}"/>
    <cellStyle name="Normal 6 2 2 2 2 2 3 2 2 3 3" xfId="21947" xr:uid="{00000000-0005-0000-0000-000043060000}"/>
    <cellStyle name="Normal 6 2 2 2 2 2 3 2 2 3 4" xfId="39293" xr:uid="{00000000-0005-0000-0000-000044060000}"/>
    <cellStyle name="Normal 6 2 2 2 2 2 3 2 2 4" xfId="11454" xr:uid="{00000000-0005-0000-0000-000045060000}"/>
    <cellStyle name="Normal 6 2 2 2 2 2 3 2 2 4 2" xfId="28807" xr:uid="{00000000-0005-0000-0000-000046060000}"/>
    <cellStyle name="Normal 6 2 2 2 2 2 3 2 2 4 3" xfId="46153" xr:uid="{00000000-0005-0000-0000-000047060000}"/>
    <cellStyle name="Normal 6 2 2 2 2 2 3 2 2 5" xfId="20134" xr:uid="{00000000-0005-0000-0000-000048060000}"/>
    <cellStyle name="Normal 6 2 2 2 2 2 3 2 2 6" xfId="37480" xr:uid="{00000000-0005-0000-0000-000049060000}"/>
    <cellStyle name="Normal 6 2 2 2 2 2 3 2 3" xfId="1703" xr:uid="{00000000-0005-0000-0000-00004A060000}"/>
    <cellStyle name="Normal 6 2 2 2 2 2 3 2 3 2" xfId="7485" xr:uid="{00000000-0005-0000-0000-00004B060000}"/>
    <cellStyle name="Normal 6 2 2 2 2 2 3 2 3 2 2" xfId="16158" xr:uid="{00000000-0005-0000-0000-00004C060000}"/>
    <cellStyle name="Normal 6 2 2 2 2 2 3 2 3 2 2 2" xfId="33511" xr:uid="{00000000-0005-0000-0000-00004D060000}"/>
    <cellStyle name="Normal 6 2 2 2 2 2 3 2 3 2 2 3" xfId="50857" xr:uid="{00000000-0005-0000-0000-00004E060000}"/>
    <cellStyle name="Normal 6 2 2 2 2 2 3 2 3 2 3" xfId="24838" xr:uid="{00000000-0005-0000-0000-00004F060000}"/>
    <cellStyle name="Normal 6 2 2 2 2 2 3 2 3 2 4" xfId="42184" xr:uid="{00000000-0005-0000-0000-000050060000}"/>
    <cellStyle name="Normal 6 2 2 2 2 2 3 2 3 3" xfId="5329" xr:uid="{00000000-0005-0000-0000-000051060000}"/>
    <cellStyle name="Normal 6 2 2 2 2 2 3 2 3 3 2" xfId="14002" xr:uid="{00000000-0005-0000-0000-000052060000}"/>
    <cellStyle name="Normal 6 2 2 2 2 2 3 2 3 3 2 2" xfId="31355" xr:uid="{00000000-0005-0000-0000-000053060000}"/>
    <cellStyle name="Normal 6 2 2 2 2 2 3 2 3 3 2 3" xfId="48701" xr:uid="{00000000-0005-0000-0000-000054060000}"/>
    <cellStyle name="Normal 6 2 2 2 2 2 3 2 3 3 3" xfId="22682" xr:uid="{00000000-0005-0000-0000-000055060000}"/>
    <cellStyle name="Normal 6 2 2 2 2 2 3 2 3 3 4" xfId="40028" xr:uid="{00000000-0005-0000-0000-000056060000}"/>
    <cellStyle name="Normal 6 2 2 2 2 2 3 2 3 4" xfId="10376" xr:uid="{00000000-0005-0000-0000-000057060000}"/>
    <cellStyle name="Normal 6 2 2 2 2 2 3 2 3 4 2" xfId="27729" xr:uid="{00000000-0005-0000-0000-000058060000}"/>
    <cellStyle name="Normal 6 2 2 2 2 2 3 2 3 4 3" xfId="45075" xr:uid="{00000000-0005-0000-0000-000059060000}"/>
    <cellStyle name="Normal 6 2 2 2 2 2 3 2 3 5" xfId="19056" xr:uid="{00000000-0005-0000-0000-00005A060000}"/>
    <cellStyle name="Normal 6 2 2 2 2 2 3 2 3 6" xfId="36402" xr:uid="{00000000-0005-0000-0000-00005B060000}"/>
    <cellStyle name="Normal 6 2 2 2 2 2 3 2 4" xfId="6750" xr:uid="{00000000-0005-0000-0000-00005C060000}"/>
    <cellStyle name="Normal 6 2 2 2 2 2 3 2 4 2" xfId="15423" xr:uid="{00000000-0005-0000-0000-00005D060000}"/>
    <cellStyle name="Normal 6 2 2 2 2 2 3 2 4 2 2" xfId="32776" xr:uid="{00000000-0005-0000-0000-00005E060000}"/>
    <cellStyle name="Normal 6 2 2 2 2 2 3 2 4 2 3" xfId="50122" xr:uid="{00000000-0005-0000-0000-00005F060000}"/>
    <cellStyle name="Normal 6 2 2 2 2 2 3 2 4 3" xfId="24103" xr:uid="{00000000-0005-0000-0000-000060060000}"/>
    <cellStyle name="Normal 6 2 2 2 2 2 3 2 4 4" xfId="41449" xr:uid="{00000000-0005-0000-0000-000061060000}"/>
    <cellStyle name="Normal 6 2 2 2 2 2 3 2 5" xfId="3516" xr:uid="{00000000-0005-0000-0000-000062060000}"/>
    <cellStyle name="Normal 6 2 2 2 2 2 3 2 5 2" xfId="12189" xr:uid="{00000000-0005-0000-0000-000063060000}"/>
    <cellStyle name="Normal 6 2 2 2 2 2 3 2 5 2 2" xfId="29542" xr:uid="{00000000-0005-0000-0000-000064060000}"/>
    <cellStyle name="Normal 6 2 2 2 2 2 3 2 5 2 3" xfId="46888" xr:uid="{00000000-0005-0000-0000-000065060000}"/>
    <cellStyle name="Normal 6 2 2 2 2 2 3 2 5 3" xfId="20869" xr:uid="{00000000-0005-0000-0000-000066060000}"/>
    <cellStyle name="Normal 6 2 2 2 2 2 3 2 5 4" xfId="38215" xr:uid="{00000000-0005-0000-0000-000067060000}"/>
    <cellStyle name="Normal 6 2 2 2 2 2 3 2 6" xfId="9641" xr:uid="{00000000-0005-0000-0000-000068060000}"/>
    <cellStyle name="Normal 6 2 2 2 2 2 3 2 6 2" xfId="26994" xr:uid="{00000000-0005-0000-0000-000069060000}"/>
    <cellStyle name="Normal 6 2 2 2 2 2 3 2 6 3" xfId="44340" xr:uid="{00000000-0005-0000-0000-00006A060000}"/>
    <cellStyle name="Normal 6 2 2 2 2 2 3 2 7" xfId="18321" xr:uid="{00000000-0005-0000-0000-00006B060000}"/>
    <cellStyle name="Normal 6 2 2 2 2 2 3 2 8" xfId="35667" xr:uid="{00000000-0005-0000-0000-00006C060000}"/>
    <cellStyle name="Normal 6 2 2 2 2 2 3 3" xfId="723" xr:uid="{00000000-0005-0000-0000-00006D060000}"/>
    <cellStyle name="Normal 6 2 2 2 2 2 3 3 2" xfId="2536" xr:uid="{00000000-0005-0000-0000-00006E060000}"/>
    <cellStyle name="Normal 6 2 2 2 2 2 3 3 2 2" xfId="8318" xr:uid="{00000000-0005-0000-0000-00006F060000}"/>
    <cellStyle name="Normal 6 2 2 2 2 2 3 3 2 2 2" xfId="16991" xr:uid="{00000000-0005-0000-0000-000070060000}"/>
    <cellStyle name="Normal 6 2 2 2 2 2 3 3 2 2 2 2" xfId="34344" xr:uid="{00000000-0005-0000-0000-000071060000}"/>
    <cellStyle name="Normal 6 2 2 2 2 2 3 3 2 2 2 3" xfId="51690" xr:uid="{00000000-0005-0000-0000-000072060000}"/>
    <cellStyle name="Normal 6 2 2 2 2 2 3 3 2 2 3" xfId="25671" xr:uid="{00000000-0005-0000-0000-000073060000}"/>
    <cellStyle name="Normal 6 2 2 2 2 2 3 3 2 2 4" xfId="43017" xr:uid="{00000000-0005-0000-0000-000074060000}"/>
    <cellStyle name="Normal 6 2 2 2 2 2 3 3 2 3" xfId="5770" xr:uid="{00000000-0005-0000-0000-000075060000}"/>
    <cellStyle name="Normal 6 2 2 2 2 2 3 3 2 3 2" xfId="14443" xr:uid="{00000000-0005-0000-0000-000076060000}"/>
    <cellStyle name="Normal 6 2 2 2 2 2 3 3 2 3 2 2" xfId="31796" xr:uid="{00000000-0005-0000-0000-000077060000}"/>
    <cellStyle name="Normal 6 2 2 2 2 2 3 3 2 3 2 3" xfId="49142" xr:uid="{00000000-0005-0000-0000-000078060000}"/>
    <cellStyle name="Normal 6 2 2 2 2 2 3 3 2 3 3" xfId="23123" xr:uid="{00000000-0005-0000-0000-000079060000}"/>
    <cellStyle name="Normal 6 2 2 2 2 2 3 3 2 3 4" xfId="40469" xr:uid="{00000000-0005-0000-0000-00007A060000}"/>
    <cellStyle name="Normal 6 2 2 2 2 2 3 3 2 4" xfId="11209" xr:uid="{00000000-0005-0000-0000-00007B060000}"/>
    <cellStyle name="Normal 6 2 2 2 2 2 3 3 2 4 2" xfId="28562" xr:uid="{00000000-0005-0000-0000-00007C060000}"/>
    <cellStyle name="Normal 6 2 2 2 2 2 3 3 2 4 3" xfId="45908" xr:uid="{00000000-0005-0000-0000-00007D060000}"/>
    <cellStyle name="Normal 6 2 2 2 2 2 3 3 2 5" xfId="19889" xr:uid="{00000000-0005-0000-0000-00007E060000}"/>
    <cellStyle name="Normal 6 2 2 2 2 2 3 3 2 6" xfId="37235" xr:uid="{00000000-0005-0000-0000-00007F060000}"/>
    <cellStyle name="Normal 6 2 2 2 2 2 3 3 3" xfId="6505" xr:uid="{00000000-0005-0000-0000-000080060000}"/>
    <cellStyle name="Normal 6 2 2 2 2 2 3 3 3 2" xfId="15178" xr:uid="{00000000-0005-0000-0000-000081060000}"/>
    <cellStyle name="Normal 6 2 2 2 2 2 3 3 3 2 2" xfId="32531" xr:uid="{00000000-0005-0000-0000-000082060000}"/>
    <cellStyle name="Normal 6 2 2 2 2 2 3 3 3 2 3" xfId="49877" xr:uid="{00000000-0005-0000-0000-000083060000}"/>
    <cellStyle name="Normal 6 2 2 2 2 2 3 3 3 3" xfId="23858" xr:uid="{00000000-0005-0000-0000-000084060000}"/>
    <cellStyle name="Normal 6 2 2 2 2 2 3 3 3 4" xfId="41204" xr:uid="{00000000-0005-0000-0000-000085060000}"/>
    <cellStyle name="Normal 6 2 2 2 2 2 3 3 4" xfId="4349" xr:uid="{00000000-0005-0000-0000-000086060000}"/>
    <cellStyle name="Normal 6 2 2 2 2 2 3 3 4 2" xfId="13022" xr:uid="{00000000-0005-0000-0000-000087060000}"/>
    <cellStyle name="Normal 6 2 2 2 2 2 3 3 4 2 2" xfId="30375" xr:uid="{00000000-0005-0000-0000-000088060000}"/>
    <cellStyle name="Normal 6 2 2 2 2 2 3 3 4 2 3" xfId="47721" xr:uid="{00000000-0005-0000-0000-000089060000}"/>
    <cellStyle name="Normal 6 2 2 2 2 2 3 3 4 3" xfId="21702" xr:uid="{00000000-0005-0000-0000-00008A060000}"/>
    <cellStyle name="Normal 6 2 2 2 2 2 3 3 4 4" xfId="39048" xr:uid="{00000000-0005-0000-0000-00008B060000}"/>
    <cellStyle name="Normal 6 2 2 2 2 2 3 3 5" xfId="9396" xr:uid="{00000000-0005-0000-0000-00008C060000}"/>
    <cellStyle name="Normal 6 2 2 2 2 2 3 3 5 2" xfId="26749" xr:uid="{00000000-0005-0000-0000-00008D060000}"/>
    <cellStyle name="Normal 6 2 2 2 2 2 3 3 5 3" xfId="44095" xr:uid="{00000000-0005-0000-0000-00008E060000}"/>
    <cellStyle name="Normal 6 2 2 2 2 2 3 3 6" xfId="18076" xr:uid="{00000000-0005-0000-0000-00008F060000}"/>
    <cellStyle name="Normal 6 2 2 2 2 2 3 3 7" xfId="35422" xr:uid="{00000000-0005-0000-0000-000090060000}"/>
    <cellStyle name="Normal 6 2 2 2 2 2 3 4" xfId="2046" xr:uid="{00000000-0005-0000-0000-000091060000}"/>
    <cellStyle name="Normal 6 2 2 2 2 2 3 4 2" xfId="7828" xr:uid="{00000000-0005-0000-0000-000092060000}"/>
    <cellStyle name="Normal 6 2 2 2 2 2 3 4 2 2" xfId="16501" xr:uid="{00000000-0005-0000-0000-000093060000}"/>
    <cellStyle name="Normal 6 2 2 2 2 2 3 4 2 2 2" xfId="33854" xr:uid="{00000000-0005-0000-0000-000094060000}"/>
    <cellStyle name="Normal 6 2 2 2 2 2 3 4 2 2 3" xfId="51200" xr:uid="{00000000-0005-0000-0000-000095060000}"/>
    <cellStyle name="Normal 6 2 2 2 2 2 3 4 2 3" xfId="25181" xr:uid="{00000000-0005-0000-0000-000096060000}"/>
    <cellStyle name="Normal 6 2 2 2 2 2 3 4 2 4" xfId="42527" xr:uid="{00000000-0005-0000-0000-000097060000}"/>
    <cellStyle name="Normal 6 2 2 2 2 2 3 4 3" xfId="3859" xr:uid="{00000000-0005-0000-0000-000098060000}"/>
    <cellStyle name="Normal 6 2 2 2 2 2 3 4 3 2" xfId="12532" xr:uid="{00000000-0005-0000-0000-000099060000}"/>
    <cellStyle name="Normal 6 2 2 2 2 2 3 4 3 2 2" xfId="29885" xr:uid="{00000000-0005-0000-0000-00009A060000}"/>
    <cellStyle name="Normal 6 2 2 2 2 2 3 4 3 2 3" xfId="47231" xr:uid="{00000000-0005-0000-0000-00009B060000}"/>
    <cellStyle name="Normal 6 2 2 2 2 2 3 4 3 3" xfId="21212" xr:uid="{00000000-0005-0000-0000-00009C060000}"/>
    <cellStyle name="Normal 6 2 2 2 2 2 3 4 3 4" xfId="38558" xr:uid="{00000000-0005-0000-0000-00009D060000}"/>
    <cellStyle name="Normal 6 2 2 2 2 2 3 4 4" xfId="10719" xr:uid="{00000000-0005-0000-0000-00009E060000}"/>
    <cellStyle name="Normal 6 2 2 2 2 2 3 4 4 2" xfId="28072" xr:uid="{00000000-0005-0000-0000-00009F060000}"/>
    <cellStyle name="Normal 6 2 2 2 2 2 3 4 4 3" xfId="45418" xr:uid="{00000000-0005-0000-0000-0000A0060000}"/>
    <cellStyle name="Normal 6 2 2 2 2 2 3 4 5" xfId="19399" xr:uid="{00000000-0005-0000-0000-0000A1060000}"/>
    <cellStyle name="Normal 6 2 2 2 2 2 3 4 6" xfId="36745" xr:uid="{00000000-0005-0000-0000-0000A2060000}"/>
    <cellStyle name="Normal 6 2 2 2 2 2 3 5" xfId="1458" xr:uid="{00000000-0005-0000-0000-0000A3060000}"/>
    <cellStyle name="Normal 6 2 2 2 2 2 3 5 2" xfId="7240" xr:uid="{00000000-0005-0000-0000-0000A4060000}"/>
    <cellStyle name="Normal 6 2 2 2 2 2 3 5 2 2" xfId="15913" xr:uid="{00000000-0005-0000-0000-0000A5060000}"/>
    <cellStyle name="Normal 6 2 2 2 2 2 3 5 2 2 2" xfId="33266" xr:uid="{00000000-0005-0000-0000-0000A6060000}"/>
    <cellStyle name="Normal 6 2 2 2 2 2 3 5 2 2 3" xfId="50612" xr:uid="{00000000-0005-0000-0000-0000A7060000}"/>
    <cellStyle name="Normal 6 2 2 2 2 2 3 5 2 3" xfId="24593" xr:uid="{00000000-0005-0000-0000-0000A8060000}"/>
    <cellStyle name="Normal 6 2 2 2 2 2 3 5 2 4" xfId="41939" xr:uid="{00000000-0005-0000-0000-0000A9060000}"/>
    <cellStyle name="Normal 6 2 2 2 2 2 3 5 3" xfId="5084" xr:uid="{00000000-0005-0000-0000-0000AA060000}"/>
    <cellStyle name="Normal 6 2 2 2 2 2 3 5 3 2" xfId="13757" xr:uid="{00000000-0005-0000-0000-0000AB060000}"/>
    <cellStyle name="Normal 6 2 2 2 2 2 3 5 3 2 2" xfId="31110" xr:uid="{00000000-0005-0000-0000-0000AC060000}"/>
    <cellStyle name="Normal 6 2 2 2 2 2 3 5 3 2 3" xfId="48456" xr:uid="{00000000-0005-0000-0000-0000AD060000}"/>
    <cellStyle name="Normal 6 2 2 2 2 2 3 5 3 3" xfId="22437" xr:uid="{00000000-0005-0000-0000-0000AE060000}"/>
    <cellStyle name="Normal 6 2 2 2 2 2 3 5 3 4" xfId="39783" xr:uid="{00000000-0005-0000-0000-0000AF060000}"/>
    <cellStyle name="Normal 6 2 2 2 2 2 3 5 4" xfId="10131" xr:uid="{00000000-0005-0000-0000-0000B0060000}"/>
    <cellStyle name="Normal 6 2 2 2 2 2 3 5 4 2" xfId="27484" xr:uid="{00000000-0005-0000-0000-0000B1060000}"/>
    <cellStyle name="Normal 6 2 2 2 2 2 3 5 4 3" xfId="44830" xr:uid="{00000000-0005-0000-0000-0000B2060000}"/>
    <cellStyle name="Normal 6 2 2 2 2 2 3 5 5" xfId="18811" xr:uid="{00000000-0005-0000-0000-0000B3060000}"/>
    <cellStyle name="Normal 6 2 2 2 2 2 3 5 6" xfId="36157" xr:uid="{00000000-0005-0000-0000-0000B4060000}"/>
    <cellStyle name="Normal 6 2 2 2 2 2 3 6" xfId="6015" xr:uid="{00000000-0005-0000-0000-0000B5060000}"/>
    <cellStyle name="Normal 6 2 2 2 2 2 3 6 2" xfId="14688" xr:uid="{00000000-0005-0000-0000-0000B6060000}"/>
    <cellStyle name="Normal 6 2 2 2 2 2 3 6 2 2" xfId="32041" xr:uid="{00000000-0005-0000-0000-0000B7060000}"/>
    <cellStyle name="Normal 6 2 2 2 2 2 3 6 2 3" xfId="49387" xr:uid="{00000000-0005-0000-0000-0000B8060000}"/>
    <cellStyle name="Normal 6 2 2 2 2 2 3 6 3" xfId="23368" xr:uid="{00000000-0005-0000-0000-0000B9060000}"/>
    <cellStyle name="Normal 6 2 2 2 2 2 3 6 4" xfId="40714" xr:uid="{00000000-0005-0000-0000-0000BA060000}"/>
    <cellStyle name="Normal 6 2 2 2 2 2 3 7" xfId="3271" xr:uid="{00000000-0005-0000-0000-0000BB060000}"/>
    <cellStyle name="Normal 6 2 2 2 2 2 3 7 2" xfId="11944" xr:uid="{00000000-0005-0000-0000-0000BC060000}"/>
    <cellStyle name="Normal 6 2 2 2 2 2 3 7 2 2" xfId="29297" xr:uid="{00000000-0005-0000-0000-0000BD060000}"/>
    <cellStyle name="Normal 6 2 2 2 2 2 3 7 2 3" xfId="46643" xr:uid="{00000000-0005-0000-0000-0000BE060000}"/>
    <cellStyle name="Normal 6 2 2 2 2 2 3 7 3" xfId="20624" xr:uid="{00000000-0005-0000-0000-0000BF060000}"/>
    <cellStyle name="Normal 6 2 2 2 2 2 3 7 4" xfId="37970" xr:uid="{00000000-0005-0000-0000-0000C0060000}"/>
    <cellStyle name="Normal 6 2 2 2 2 2 3 8" xfId="8906" xr:uid="{00000000-0005-0000-0000-0000C1060000}"/>
    <cellStyle name="Normal 6 2 2 2 2 2 3 8 2" xfId="26259" xr:uid="{00000000-0005-0000-0000-0000C2060000}"/>
    <cellStyle name="Normal 6 2 2 2 2 2 3 8 3" xfId="43605" xr:uid="{00000000-0005-0000-0000-0000C3060000}"/>
    <cellStyle name="Normal 6 2 2 2 2 2 3 9" xfId="17586" xr:uid="{00000000-0005-0000-0000-0000C4060000}"/>
    <cellStyle name="Normal 6 2 2 2 2 2 4" xfId="821" xr:uid="{00000000-0005-0000-0000-0000C5060000}"/>
    <cellStyle name="Normal 6 2 2 2 2 2 4 2" xfId="2634" xr:uid="{00000000-0005-0000-0000-0000C6060000}"/>
    <cellStyle name="Normal 6 2 2 2 2 2 4 2 2" xfId="8416" xr:uid="{00000000-0005-0000-0000-0000C7060000}"/>
    <cellStyle name="Normal 6 2 2 2 2 2 4 2 2 2" xfId="17089" xr:uid="{00000000-0005-0000-0000-0000C8060000}"/>
    <cellStyle name="Normal 6 2 2 2 2 2 4 2 2 2 2" xfId="34442" xr:uid="{00000000-0005-0000-0000-0000C9060000}"/>
    <cellStyle name="Normal 6 2 2 2 2 2 4 2 2 2 3" xfId="51788" xr:uid="{00000000-0005-0000-0000-0000CA060000}"/>
    <cellStyle name="Normal 6 2 2 2 2 2 4 2 2 3" xfId="25769" xr:uid="{00000000-0005-0000-0000-0000CB060000}"/>
    <cellStyle name="Normal 6 2 2 2 2 2 4 2 2 4" xfId="43115" xr:uid="{00000000-0005-0000-0000-0000CC060000}"/>
    <cellStyle name="Normal 6 2 2 2 2 2 4 2 3" xfId="4447" xr:uid="{00000000-0005-0000-0000-0000CD060000}"/>
    <cellStyle name="Normal 6 2 2 2 2 2 4 2 3 2" xfId="13120" xr:uid="{00000000-0005-0000-0000-0000CE060000}"/>
    <cellStyle name="Normal 6 2 2 2 2 2 4 2 3 2 2" xfId="30473" xr:uid="{00000000-0005-0000-0000-0000CF060000}"/>
    <cellStyle name="Normal 6 2 2 2 2 2 4 2 3 2 3" xfId="47819" xr:uid="{00000000-0005-0000-0000-0000D0060000}"/>
    <cellStyle name="Normal 6 2 2 2 2 2 4 2 3 3" xfId="21800" xr:uid="{00000000-0005-0000-0000-0000D1060000}"/>
    <cellStyle name="Normal 6 2 2 2 2 2 4 2 3 4" xfId="39146" xr:uid="{00000000-0005-0000-0000-0000D2060000}"/>
    <cellStyle name="Normal 6 2 2 2 2 2 4 2 4" xfId="11307" xr:uid="{00000000-0005-0000-0000-0000D3060000}"/>
    <cellStyle name="Normal 6 2 2 2 2 2 4 2 4 2" xfId="28660" xr:uid="{00000000-0005-0000-0000-0000D4060000}"/>
    <cellStyle name="Normal 6 2 2 2 2 2 4 2 4 3" xfId="46006" xr:uid="{00000000-0005-0000-0000-0000D5060000}"/>
    <cellStyle name="Normal 6 2 2 2 2 2 4 2 5" xfId="19987" xr:uid="{00000000-0005-0000-0000-0000D6060000}"/>
    <cellStyle name="Normal 6 2 2 2 2 2 4 2 6" xfId="37333" xr:uid="{00000000-0005-0000-0000-0000D7060000}"/>
    <cellStyle name="Normal 6 2 2 2 2 2 4 3" xfId="1556" xr:uid="{00000000-0005-0000-0000-0000D8060000}"/>
    <cellStyle name="Normal 6 2 2 2 2 2 4 3 2" xfId="7338" xr:uid="{00000000-0005-0000-0000-0000D9060000}"/>
    <cellStyle name="Normal 6 2 2 2 2 2 4 3 2 2" xfId="16011" xr:uid="{00000000-0005-0000-0000-0000DA060000}"/>
    <cellStyle name="Normal 6 2 2 2 2 2 4 3 2 2 2" xfId="33364" xr:uid="{00000000-0005-0000-0000-0000DB060000}"/>
    <cellStyle name="Normal 6 2 2 2 2 2 4 3 2 2 3" xfId="50710" xr:uid="{00000000-0005-0000-0000-0000DC060000}"/>
    <cellStyle name="Normal 6 2 2 2 2 2 4 3 2 3" xfId="24691" xr:uid="{00000000-0005-0000-0000-0000DD060000}"/>
    <cellStyle name="Normal 6 2 2 2 2 2 4 3 2 4" xfId="42037" xr:uid="{00000000-0005-0000-0000-0000DE060000}"/>
    <cellStyle name="Normal 6 2 2 2 2 2 4 3 3" xfId="5182" xr:uid="{00000000-0005-0000-0000-0000DF060000}"/>
    <cellStyle name="Normal 6 2 2 2 2 2 4 3 3 2" xfId="13855" xr:uid="{00000000-0005-0000-0000-0000E0060000}"/>
    <cellStyle name="Normal 6 2 2 2 2 2 4 3 3 2 2" xfId="31208" xr:uid="{00000000-0005-0000-0000-0000E1060000}"/>
    <cellStyle name="Normal 6 2 2 2 2 2 4 3 3 2 3" xfId="48554" xr:uid="{00000000-0005-0000-0000-0000E2060000}"/>
    <cellStyle name="Normal 6 2 2 2 2 2 4 3 3 3" xfId="22535" xr:uid="{00000000-0005-0000-0000-0000E3060000}"/>
    <cellStyle name="Normal 6 2 2 2 2 2 4 3 3 4" xfId="39881" xr:uid="{00000000-0005-0000-0000-0000E4060000}"/>
    <cellStyle name="Normal 6 2 2 2 2 2 4 3 4" xfId="10229" xr:uid="{00000000-0005-0000-0000-0000E5060000}"/>
    <cellStyle name="Normal 6 2 2 2 2 2 4 3 4 2" xfId="27582" xr:uid="{00000000-0005-0000-0000-0000E6060000}"/>
    <cellStyle name="Normal 6 2 2 2 2 2 4 3 4 3" xfId="44928" xr:uid="{00000000-0005-0000-0000-0000E7060000}"/>
    <cellStyle name="Normal 6 2 2 2 2 2 4 3 5" xfId="18909" xr:uid="{00000000-0005-0000-0000-0000E8060000}"/>
    <cellStyle name="Normal 6 2 2 2 2 2 4 3 6" xfId="36255" xr:uid="{00000000-0005-0000-0000-0000E9060000}"/>
    <cellStyle name="Normal 6 2 2 2 2 2 4 4" xfId="6603" xr:uid="{00000000-0005-0000-0000-0000EA060000}"/>
    <cellStyle name="Normal 6 2 2 2 2 2 4 4 2" xfId="15276" xr:uid="{00000000-0005-0000-0000-0000EB060000}"/>
    <cellStyle name="Normal 6 2 2 2 2 2 4 4 2 2" xfId="32629" xr:uid="{00000000-0005-0000-0000-0000EC060000}"/>
    <cellStyle name="Normal 6 2 2 2 2 2 4 4 2 3" xfId="49975" xr:uid="{00000000-0005-0000-0000-0000ED060000}"/>
    <cellStyle name="Normal 6 2 2 2 2 2 4 4 3" xfId="23956" xr:uid="{00000000-0005-0000-0000-0000EE060000}"/>
    <cellStyle name="Normal 6 2 2 2 2 2 4 4 4" xfId="41302" xr:uid="{00000000-0005-0000-0000-0000EF060000}"/>
    <cellStyle name="Normal 6 2 2 2 2 2 4 5" xfId="3369" xr:uid="{00000000-0005-0000-0000-0000F0060000}"/>
    <cellStyle name="Normal 6 2 2 2 2 2 4 5 2" xfId="12042" xr:uid="{00000000-0005-0000-0000-0000F1060000}"/>
    <cellStyle name="Normal 6 2 2 2 2 2 4 5 2 2" xfId="29395" xr:uid="{00000000-0005-0000-0000-0000F2060000}"/>
    <cellStyle name="Normal 6 2 2 2 2 2 4 5 2 3" xfId="46741" xr:uid="{00000000-0005-0000-0000-0000F3060000}"/>
    <cellStyle name="Normal 6 2 2 2 2 2 4 5 3" xfId="20722" xr:uid="{00000000-0005-0000-0000-0000F4060000}"/>
    <cellStyle name="Normal 6 2 2 2 2 2 4 5 4" xfId="38068" xr:uid="{00000000-0005-0000-0000-0000F5060000}"/>
    <cellStyle name="Normal 6 2 2 2 2 2 4 6" xfId="9494" xr:uid="{00000000-0005-0000-0000-0000F6060000}"/>
    <cellStyle name="Normal 6 2 2 2 2 2 4 6 2" xfId="26847" xr:uid="{00000000-0005-0000-0000-0000F7060000}"/>
    <cellStyle name="Normal 6 2 2 2 2 2 4 6 3" xfId="44193" xr:uid="{00000000-0005-0000-0000-0000F8060000}"/>
    <cellStyle name="Normal 6 2 2 2 2 2 4 7" xfId="18174" xr:uid="{00000000-0005-0000-0000-0000F9060000}"/>
    <cellStyle name="Normal 6 2 2 2 2 2 4 8" xfId="35520" xr:uid="{00000000-0005-0000-0000-0000FA060000}"/>
    <cellStyle name="Normal 6 2 2 2 2 2 5" xfId="478" xr:uid="{00000000-0005-0000-0000-0000FB060000}"/>
    <cellStyle name="Normal 6 2 2 2 2 2 5 2" xfId="2291" xr:uid="{00000000-0005-0000-0000-0000FC060000}"/>
    <cellStyle name="Normal 6 2 2 2 2 2 5 2 2" xfId="8073" xr:uid="{00000000-0005-0000-0000-0000FD060000}"/>
    <cellStyle name="Normal 6 2 2 2 2 2 5 2 2 2" xfId="16746" xr:uid="{00000000-0005-0000-0000-0000FE060000}"/>
    <cellStyle name="Normal 6 2 2 2 2 2 5 2 2 2 2" xfId="34099" xr:uid="{00000000-0005-0000-0000-0000FF060000}"/>
    <cellStyle name="Normal 6 2 2 2 2 2 5 2 2 2 3" xfId="51445" xr:uid="{00000000-0005-0000-0000-000000070000}"/>
    <cellStyle name="Normal 6 2 2 2 2 2 5 2 2 3" xfId="25426" xr:uid="{00000000-0005-0000-0000-000001070000}"/>
    <cellStyle name="Normal 6 2 2 2 2 2 5 2 2 4" xfId="42772" xr:uid="{00000000-0005-0000-0000-000002070000}"/>
    <cellStyle name="Normal 6 2 2 2 2 2 5 2 3" xfId="5574" xr:uid="{00000000-0005-0000-0000-000003070000}"/>
    <cellStyle name="Normal 6 2 2 2 2 2 5 2 3 2" xfId="14247" xr:uid="{00000000-0005-0000-0000-000004070000}"/>
    <cellStyle name="Normal 6 2 2 2 2 2 5 2 3 2 2" xfId="31600" xr:uid="{00000000-0005-0000-0000-000005070000}"/>
    <cellStyle name="Normal 6 2 2 2 2 2 5 2 3 2 3" xfId="48946" xr:uid="{00000000-0005-0000-0000-000006070000}"/>
    <cellStyle name="Normal 6 2 2 2 2 2 5 2 3 3" xfId="22927" xr:uid="{00000000-0005-0000-0000-000007070000}"/>
    <cellStyle name="Normal 6 2 2 2 2 2 5 2 3 4" xfId="40273" xr:uid="{00000000-0005-0000-0000-000008070000}"/>
    <cellStyle name="Normal 6 2 2 2 2 2 5 2 4" xfId="10964" xr:uid="{00000000-0005-0000-0000-000009070000}"/>
    <cellStyle name="Normal 6 2 2 2 2 2 5 2 4 2" xfId="28317" xr:uid="{00000000-0005-0000-0000-00000A070000}"/>
    <cellStyle name="Normal 6 2 2 2 2 2 5 2 4 3" xfId="45663" xr:uid="{00000000-0005-0000-0000-00000B070000}"/>
    <cellStyle name="Normal 6 2 2 2 2 2 5 2 5" xfId="19644" xr:uid="{00000000-0005-0000-0000-00000C070000}"/>
    <cellStyle name="Normal 6 2 2 2 2 2 5 2 6" xfId="36990" xr:uid="{00000000-0005-0000-0000-00000D070000}"/>
    <cellStyle name="Normal 6 2 2 2 2 2 5 3" xfId="6260" xr:uid="{00000000-0005-0000-0000-00000E070000}"/>
    <cellStyle name="Normal 6 2 2 2 2 2 5 3 2" xfId="14933" xr:uid="{00000000-0005-0000-0000-00000F070000}"/>
    <cellStyle name="Normal 6 2 2 2 2 2 5 3 2 2" xfId="32286" xr:uid="{00000000-0005-0000-0000-000010070000}"/>
    <cellStyle name="Normal 6 2 2 2 2 2 5 3 2 3" xfId="49632" xr:uid="{00000000-0005-0000-0000-000011070000}"/>
    <cellStyle name="Normal 6 2 2 2 2 2 5 3 3" xfId="23613" xr:uid="{00000000-0005-0000-0000-000012070000}"/>
    <cellStyle name="Normal 6 2 2 2 2 2 5 3 4" xfId="40959" xr:uid="{00000000-0005-0000-0000-000013070000}"/>
    <cellStyle name="Normal 6 2 2 2 2 2 5 4" xfId="4104" xr:uid="{00000000-0005-0000-0000-000014070000}"/>
    <cellStyle name="Normal 6 2 2 2 2 2 5 4 2" xfId="12777" xr:uid="{00000000-0005-0000-0000-000015070000}"/>
    <cellStyle name="Normal 6 2 2 2 2 2 5 4 2 2" xfId="30130" xr:uid="{00000000-0005-0000-0000-000016070000}"/>
    <cellStyle name="Normal 6 2 2 2 2 2 5 4 2 3" xfId="47476" xr:uid="{00000000-0005-0000-0000-000017070000}"/>
    <cellStyle name="Normal 6 2 2 2 2 2 5 4 3" xfId="21457" xr:uid="{00000000-0005-0000-0000-000018070000}"/>
    <cellStyle name="Normal 6 2 2 2 2 2 5 4 4" xfId="38803" xr:uid="{00000000-0005-0000-0000-000019070000}"/>
    <cellStyle name="Normal 6 2 2 2 2 2 5 5" xfId="9151" xr:uid="{00000000-0005-0000-0000-00001A070000}"/>
    <cellStyle name="Normal 6 2 2 2 2 2 5 5 2" xfId="26504" xr:uid="{00000000-0005-0000-0000-00001B070000}"/>
    <cellStyle name="Normal 6 2 2 2 2 2 5 5 3" xfId="43850" xr:uid="{00000000-0005-0000-0000-00001C070000}"/>
    <cellStyle name="Normal 6 2 2 2 2 2 5 6" xfId="17831" xr:uid="{00000000-0005-0000-0000-00001D070000}"/>
    <cellStyle name="Normal 6 2 2 2 2 2 5 7" xfId="35177" xr:uid="{00000000-0005-0000-0000-00001E070000}"/>
    <cellStyle name="Normal 6 2 2 2 2 2 6" xfId="1899" xr:uid="{00000000-0005-0000-0000-00001F070000}"/>
    <cellStyle name="Normal 6 2 2 2 2 2 6 2" xfId="7681" xr:uid="{00000000-0005-0000-0000-000020070000}"/>
    <cellStyle name="Normal 6 2 2 2 2 2 6 2 2" xfId="16354" xr:uid="{00000000-0005-0000-0000-000021070000}"/>
    <cellStyle name="Normal 6 2 2 2 2 2 6 2 2 2" xfId="33707" xr:uid="{00000000-0005-0000-0000-000022070000}"/>
    <cellStyle name="Normal 6 2 2 2 2 2 6 2 2 3" xfId="51053" xr:uid="{00000000-0005-0000-0000-000023070000}"/>
    <cellStyle name="Normal 6 2 2 2 2 2 6 2 3" xfId="25034" xr:uid="{00000000-0005-0000-0000-000024070000}"/>
    <cellStyle name="Normal 6 2 2 2 2 2 6 2 4" xfId="42380" xr:uid="{00000000-0005-0000-0000-000025070000}"/>
    <cellStyle name="Normal 6 2 2 2 2 2 6 3" xfId="3712" xr:uid="{00000000-0005-0000-0000-000026070000}"/>
    <cellStyle name="Normal 6 2 2 2 2 2 6 3 2" xfId="12385" xr:uid="{00000000-0005-0000-0000-000027070000}"/>
    <cellStyle name="Normal 6 2 2 2 2 2 6 3 2 2" xfId="29738" xr:uid="{00000000-0005-0000-0000-000028070000}"/>
    <cellStyle name="Normal 6 2 2 2 2 2 6 3 2 3" xfId="47084" xr:uid="{00000000-0005-0000-0000-000029070000}"/>
    <cellStyle name="Normal 6 2 2 2 2 2 6 3 3" xfId="21065" xr:uid="{00000000-0005-0000-0000-00002A070000}"/>
    <cellStyle name="Normal 6 2 2 2 2 2 6 3 4" xfId="38411" xr:uid="{00000000-0005-0000-0000-00002B070000}"/>
    <cellStyle name="Normal 6 2 2 2 2 2 6 4" xfId="10572" xr:uid="{00000000-0005-0000-0000-00002C070000}"/>
    <cellStyle name="Normal 6 2 2 2 2 2 6 4 2" xfId="27925" xr:uid="{00000000-0005-0000-0000-00002D070000}"/>
    <cellStyle name="Normal 6 2 2 2 2 2 6 4 3" xfId="45271" xr:uid="{00000000-0005-0000-0000-00002E070000}"/>
    <cellStyle name="Normal 6 2 2 2 2 2 6 5" xfId="19252" xr:uid="{00000000-0005-0000-0000-00002F070000}"/>
    <cellStyle name="Normal 6 2 2 2 2 2 6 6" xfId="36598" xr:uid="{00000000-0005-0000-0000-000030070000}"/>
    <cellStyle name="Normal 6 2 2 2 2 2 7" xfId="1213" xr:uid="{00000000-0005-0000-0000-000031070000}"/>
    <cellStyle name="Normal 6 2 2 2 2 2 7 2" xfId="6995" xr:uid="{00000000-0005-0000-0000-000032070000}"/>
    <cellStyle name="Normal 6 2 2 2 2 2 7 2 2" xfId="15668" xr:uid="{00000000-0005-0000-0000-000033070000}"/>
    <cellStyle name="Normal 6 2 2 2 2 2 7 2 2 2" xfId="33021" xr:uid="{00000000-0005-0000-0000-000034070000}"/>
    <cellStyle name="Normal 6 2 2 2 2 2 7 2 2 3" xfId="50367" xr:uid="{00000000-0005-0000-0000-000035070000}"/>
    <cellStyle name="Normal 6 2 2 2 2 2 7 2 3" xfId="24348" xr:uid="{00000000-0005-0000-0000-000036070000}"/>
    <cellStyle name="Normal 6 2 2 2 2 2 7 2 4" xfId="41694" xr:uid="{00000000-0005-0000-0000-000037070000}"/>
    <cellStyle name="Normal 6 2 2 2 2 2 7 3" xfId="4839" xr:uid="{00000000-0005-0000-0000-000038070000}"/>
    <cellStyle name="Normal 6 2 2 2 2 2 7 3 2" xfId="13512" xr:uid="{00000000-0005-0000-0000-000039070000}"/>
    <cellStyle name="Normal 6 2 2 2 2 2 7 3 2 2" xfId="30865" xr:uid="{00000000-0005-0000-0000-00003A070000}"/>
    <cellStyle name="Normal 6 2 2 2 2 2 7 3 2 3" xfId="48211" xr:uid="{00000000-0005-0000-0000-00003B070000}"/>
    <cellStyle name="Normal 6 2 2 2 2 2 7 3 3" xfId="22192" xr:uid="{00000000-0005-0000-0000-00003C070000}"/>
    <cellStyle name="Normal 6 2 2 2 2 2 7 3 4" xfId="39538" xr:uid="{00000000-0005-0000-0000-00003D070000}"/>
    <cellStyle name="Normal 6 2 2 2 2 2 7 4" xfId="9886" xr:uid="{00000000-0005-0000-0000-00003E070000}"/>
    <cellStyle name="Normal 6 2 2 2 2 2 7 4 2" xfId="27239" xr:uid="{00000000-0005-0000-0000-00003F070000}"/>
    <cellStyle name="Normal 6 2 2 2 2 2 7 4 3" xfId="44585" xr:uid="{00000000-0005-0000-0000-000040070000}"/>
    <cellStyle name="Normal 6 2 2 2 2 2 7 5" xfId="18566" xr:uid="{00000000-0005-0000-0000-000041070000}"/>
    <cellStyle name="Normal 6 2 2 2 2 2 7 6" xfId="35912" xr:uid="{00000000-0005-0000-0000-000042070000}"/>
    <cellStyle name="Normal 6 2 2 2 2 2 8" xfId="5868" xr:uid="{00000000-0005-0000-0000-000043070000}"/>
    <cellStyle name="Normal 6 2 2 2 2 2 8 2" xfId="14541" xr:uid="{00000000-0005-0000-0000-000044070000}"/>
    <cellStyle name="Normal 6 2 2 2 2 2 8 2 2" xfId="31894" xr:uid="{00000000-0005-0000-0000-000045070000}"/>
    <cellStyle name="Normal 6 2 2 2 2 2 8 2 3" xfId="49240" xr:uid="{00000000-0005-0000-0000-000046070000}"/>
    <cellStyle name="Normal 6 2 2 2 2 2 8 3" xfId="23221" xr:uid="{00000000-0005-0000-0000-000047070000}"/>
    <cellStyle name="Normal 6 2 2 2 2 2 8 4" xfId="40567" xr:uid="{00000000-0005-0000-0000-000048070000}"/>
    <cellStyle name="Normal 6 2 2 2 2 2 9" xfId="3026" xr:uid="{00000000-0005-0000-0000-000049070000}"/>
    <cellStyle name="Normal 6 2 2 2 2 2 9 2" xfId="11699" xr:uid="{00000000-0005-0000-0000-00004A070000}"/>
    <cellStyle name="Normal 6 2 2 2 2 2 9 2 2" xfId="29052" xr:uid="{00000000-0005-0000-0000-00004B070000}"/>
    <cellStyle name="Normal 6 2 2 2 2 2 9 2 3" xfId="46398" xr:uid="{00000000-0005-0000-0000-00004C070000}"/>
    <cellStyle name="Normal 6 2 2 2 2 2 9 3" xfId="20379" xr:uid="{00000000-0005-0000-0000-00004D070000}"/>
    <cellStyle name="Normal 6 2 2 2 2 2 9 4" xfId="37725" xr:uid="{00000000-0005-0000-0000-00004E070000}"/>
    <cellStyle name="Normal 6 2 2 2 2 3" xfId="184" xr:uid="{00000000-0005-0000-0000-00004F070000}"/>
    <cellStyle name="Normal 6 2 2 2 2 3 10" xfId="17537" xr:uid="{00000000-0005-0000-0000-000050070000}"/>
    <cellStyle name="Normal 6 2 2 2 2 3 11" xfId="34883" xr:uid="{00000000-0005-0000-0000-000051070000}"/>
    <cellStyle name="Normal 6 2 2 2 2 3 2" xfId="674" xr:uid="{00000000-0005-0000-0000-000052070000}"/>
    <cellStyle name="Normal 6 2 2 2 2 3 2 2" xfId="2487" xr:uid="{00000000-0005-0000-0000-000053070000}"/>
    <cellStyle name="Normal 6 2 2 2 2 3 2 2 2" xfId="8269" xr:uid="{00000000-0005-0000-0000-000054070000}"/>
    <cellStyle name="Normal 6 2 2 2 2 3 2 2 2 2" xfId="16942" xr:uid="{00000000-0005-0000-0000-000055070000}"/>
    <cellStyle name="Normal 6 2 2 2 2 3 2 2 2 2 2" xfId="34295" xr:uid="{00000000-0005-0000-0000-000056070000}"/>
    <cellStyle name="Normal 6 2 2 2 2 3 2 2 2 2 3" xfId="51641" xr:uid="{00000000-0005-0000-0000-000057070000}"/>
    <cellStyle name="Normal 6 2 2 2 2 3 2 2 2 3" xfId="25622" xr:uid="{00000000-0005-0000-0000-000058070000}"/>
    <cellStyle name="Normal 6 2 2 2 2 3 2 2 2 4" xfId="42968" xr:uid="{00000000-0005-0000-0000-000059070000}"/>
    <cellStyle name="Normal 6 2 2 2 2 3 2 2 3" xfId="4300" xr:uid="{00000000-0005-0000-0000-00005A070000}"/>
    <cellStyle name="Normal 6 2 2 2 2 3 2 2 3 2" xfId="12973" xr:uid="{00000000-0005-0000-0000-00005B070000}"/>
    <cellStyle name="Normal 6 2 2 2 2 3 2 2 3 2 2" xfId="30326" xr:uid="{00000000-0005-0000-0000-00005C070000}"/>
    <cellStyle name="Normal 6 2 2 2 2 3 2 2 3 2 3" xfId="47672" xr:uid="{00000000-0005-0000-0000-00005D070000}"/>
    <cellStyle name="Normal 6 2 2 2 2 3 2 2 3 3" xfId="21653" xr:uid="{00000000-0005-0000-0000-00005E070000}"/>
    <cellStyle name="Normal 6 2 2 2 2 3 2 2 3 4" xfId="38999" xr:uid="{00000000-0005-0000-0000-00005F070000}"/>
    <cellStyle name="Normal 6 2 2 2 2 3 2 2 4" xfId="11160" xr:uid="{00000000-0005-0000-0000-000060070000}"/>
    <cellStyle name="Normal 6 2 2 2 2 3 2 2 4 2" xfId="28513" xr:uid="{00000000-0005-0000-0000-000061070000}"/>
    <cellStyle name="Normal 6 2 2 2 2 3 2 2 4 3" xfId="45859" xr:uid="{00000000-0005-0000-0000-000062070000}"/>
    <cellStyle name="Normal 6 2 2 2 2 3 2 2 5" xfId="19840" xr:uid="{00000000-0005-0000-0000-000063070000}"/>
    <cellStyle name="Normal 6 2 2 2 2 3 2 2 6" xfId="37186" xr:uid="{00000000-0005-0000-0000-000064070000}"/>
    <cellStyle name="Normal 6 2 2 2 2 3 2 3" xfId="1409" xr:uid="{00000000-0005-0000-0000-000065070000}"/>
    <cellStyle name="Normal 6 2 2 2 2 3 2 3 2" xfId="7191" xr:uid="{00000000-0005-0000-0000-000066070000}"/>
    <cellStyle name="Normal 6 2 2 2 2 3 2 3 2 2" xfId="15864" xr:uid="{00000000-0005-0000-0000-000067070000}"/>
    <cellStyle name="Normal 6 2 2 2 2 3 2 3 2 2 2" xfId="33217" xr:uid="{00000000-0005-0000-0000-000068070000}"/>
    <cellStyle name="Normal 6 2 2 2 2 3 2 3 2 2 3" xfId="50563" xr:uid="{00000000-0005-0000-0000-000069070000}"/>
    <cellStyle name="Normal 6 2 2 2 2 3 2 3 2 3" xfId="24544" xr:uid="{00000000-0005-0000-0000-00006A070000}"/>
    <cellStyle name="Normal 6 2 2 2 2 3 2 3 2 4" xfId="41890" xr:uid="{00000000-0005-0000-0000-00006B070000}"/>
    <cellStyle name="Normal 6 2 2 2 2 3 2 3 3" xfId="5035" xr:uid="{00000000-0005-0000-0000-00006C070000}"/>
    <cellStyle name="Normal 6 2 2 2 2 3 2 3 3 2" xfId="13708" xr:uid="{00000000-0005-0000-0000-00006D070000}"/>
    <cellStyle name="Normal 6 2 2 2 2 3 2 3 3 2 2" xfId="31061" xr:uid="{00000000-0005-0000-0000-00006E070000}"/>
    <cellStyle name="Normal 6 2 2 2 2 3 2 3 3 2 3" xfId="48407" xr:uid="{00000000-0005-0000-0000-00006F070000}"/>
    <cellStyle name="Normal 6 2 2 2 2 3 2 3 3 3" xfId="22388" xr:uid="{00000000-0005-0000-0000-000070070000}"/>
    <cellStyle name="Normal 6 2 2 2 2 3 2 3 3 4" xfId="39734" xr:uid="{00000000-0005-0000-0000-000071070000}"/>
    <cellStyle name="Normal 6 2 2 2 2 3 2 3 4" xfId="10082" xr:uid="{00000000-0005-0000-0000-000072070000}"/>
    <cellStyle name="Normal 6 2 2 2 2 3 2 3 4 2" xfId="27435" xr:uid="{00000000-0005-0000-0000-000073070000}"/>
    <cellStyle name="Normal 6 2 2 2 2 3 2 3 4 3" xfId="44781" xr:uid="{00000000-0005-0000-0000-000074070000}"/>
    <cellStyle name="Normal 6 2 2 2 2 3 2 3 5" xfId="18762" xr:uid="{00000000-0005-0000-0000-000075070000}"/>
    <cellStyle name="Normal 6 2 2 2 2 3 2 3 6" xfId="36108" xr:uid="{00000000-0005-0000-0000-000076070000}"/>
    <cellStyle name="Normal 6 2 2 2 2 3 2 4" xfId="6456" xr:uid="{00000000-0005-0000-0000-000077070000}"/>
    <cellStyle name="Normal 6 2 2 2 2 3 2 4 2" xfId="15129" xr:uid="{00000000-0005-0000-0000-000078070000}"/>
    <cellStyle name="Normal 6 2 2 2 2 3 2 4 2 2" xfId="32482" xr:uid="{00000000-0005-0000-0000-000079070000}"/>
    <cellStyle name="Normal 6 2 2 2 2 3 2 4 2 3" xfId="49828" xr:uid="{00000000-0005-0000-0000-00007A070000}"/>
    <cellStyle name="Normal 6 2 2 2 2 3 2 4 3" xfId="23809" xr:uid="{00000000-0005-0000-0000-00007B070000}"/>
    <cellStyle name="Normal 6 2 2 2 2 3 2 4 4" xfId="41155" xr:uid="{00000000-0005-0000-0000-00007C070000}"/>
    <cellStyle name="Normal 6 2 2 2 2 3 2 5" xfId="3222" xr:uid="{00000000-0005-0000-0000-00007D070000}"/>
    <cellStyle name="Normal 6 2 2 2 2 3 2 5 2" xfId="11895" xr:uid="{00000000-0005-0000-0000-00007E070000}"/>
    <cellStyle name="Normal 6 2 2 2 2 3 2 5 2 2" xfId="29248" xr:uid="{00000000-0005-0000-0000-00007F070000}"/>
    <cellStyle name="Normal 6 2 2 2 2 3 2 5 2 3" xfId="46594" xr:uid="{00000000-0005-0000-0000-000080070000}"/>
    <cellStyle name="Normal 6 2 2 2 2 3 2 5 3" xfId="20575" xr:uid="{00000000-0005-0000-0000-000081070000}"/>
    <cellStyle name="Normal 6 2 2 2 2 3 2 5 4" xfId="37921" xr:uid="{00000000-0005-0000-0000-000082070000}"/>
    <cellStyle name="Normal 6 2 2 2 2 3 2 6" xfId="9347" xr:uid="{00000000-0005-0000-0000-000083070000}"/>
    <cellStyle name="Normal 6 2 2 2 2 3 2 6 2" xfId="26700" xr:uid="{00000000-0005-0000-0000-000084070000}"/>
    <cellStyle name="Normal 6 2 2 2 2 3 2 6 3" xfId="44046" xr:uid="{00000000-0005-0000-0000-000085070000}"/>
    <cellStyle name="Normal 6 2 2 2 2 3 2 7" xfId="18027" xr:uid="{00000000-0005-0000-0000-000086070000}"/>
    <cellStyle name="Normal 6 2 2 2 2 3 2 8" xfId="35373" xr:uid="{00000000-0005-0000-0000-000087070000}"/>
    <cellStyle name="Normal 6 2 2 2 2 3 3" xfId="919" xr:uid="{00000000-0005-0000-0000-000088070000}"/>
    <cellStyle name="Normal 6 2 2 2 2 3 3 2" xfId="2732" xr:uid="{00000000-0005-0000-0000-000089070000}"/>
    <cellStyle name="Normal 6 2 2 2 2 3 3 2 2" xfId="8514" xr:uid="{00000000-0005-0000-0000-00008A070000}"/>
    <cellStyle name="Normal 6 2 2 2 2 3 3 2 2 2" xfId="17187" xr:uid="{00000000-0005-0000-0000-00008B070000}"/>
    <cellStyle name="Normal 6 2 2 2 2 3 3 2 2 2 2" xfId="34540" xr:uid="{00000000-0005-0000-0000-00008C070000}"/>
    <cellStyle name="Normal 6 2 2 2 2 3 3 2 2 2 3" xfId="51886" xr:uid="{00000000-0005-0000-0000-00008D070000}"/>
    <cellStyle name="Normal 6 2 2 2 2 3 3 2 2 3" xfId="25867" xr:uid="{00000000-0005-0000-0000-00008E070000}"/>
    <cellStyle name="Normal 6 2 2 2 2 3 3 2 2 4" xfId="43213" xr:uid="{00000000-0005-0000-0000-00008F070000}"/>
    <cellStyle name="Normal 6 2 2 2 2 3 3 2 3" xfId="4545" xr:uid="{00000000-0005-0000-0000-000090070000}"/>
    <cellStyle name="Normal 6 2 2 2 2 3 3 2 3 2" xfId="13218" xr:uid="{00000000-0005-0000-0000-000091070000}"/>
    <cellStyle name="Normal 6 2 2 2 2 3 3 2 3 2 2" xfId="30571" xr:uid="{00000000-0005-0000-0000-000092070000}"/>
    <cellStyle name="Normal 6 2 2 2 2 3 3 2 3 2 3" xfId="47917" xr:uid="{00000000-0005-0000-0000-000093070000}"/>
    <cellStyle name="Normal 6 2 2 2 2 3 3 2 3 3" xfId="21898" xr:uid="{00000000-0005-0000-0000-000094070000}"/>
    <cellStyle name="Normal 6 2 2 2 2 3 3 2 3 4" xfId="39244" xr:uid="{00000000-0005-0000-0000-000095070000}"/>
    <cellStyle name="Normal 6 2 2 2 2 3 3 2 4" xfId="11405" xr:uid="{00000000-0005-0000-0000-000096070000}"/>
    <cellStyle name="Normal 6 2 2 2 2 3 3 2 4 2" xfId="28758" xr:uid="{00000000-0005-0000-0000-000097070000}"/>
    <cellStyle name="Normal 6 2 2 2 2 3 3 2 4 3" xfId="46104" xr:uid="{00000000-0005-0000-0000-000098070000}"/>
    <cellStyle name="Normal 6 2 2 2 2 3 3 2 5" xfId="20085" xr:uid="{00000000-0005-0000-0000-000099070000}"/>
    <cellStyle name="Normal 6 2 2 2 2 3 3 2 6" xfId="37431" xr:uid="{00000000-0005-0000-0000-00009A070000}"/>
    <cellStyle name="Normal 6 2 2 2 2 3 3 3" xfId="1654" xr:uid="{00000000-0005-0000-0000-00009B070000}"/>
    <cellStyle name="Normal 6 2 2 2 2 3 3 3 2" xfId="7436" xr:uid="{00000000-0005-0000-0000-00009C070000}"/>
    <cellStyle name="Normal 6 2 2 2 2 3 3 3 2 2" xfId="16109" xr:uid="{00000000-0005-0000-0000-00009D070000}"/>
    <cellStyle name="Normal 6 2 2 2 2 3 3 3 2 2 2" xfId="33462" xr:uid="{00000000-0005-0000-0000-00009E070000}"/>
    <cellStyle name="Normal 6 2 2 2 2 3 3 3 2 2 3" xfId="50808" xr:uid="{00000000-0005-0000-0000-00009F070000}"/>
    <cellStyle name="Normal 6 2 2 2 2 3 3 3 2 3" xfId="24789" xr:uid="{00000000-0005-0000-0000-0000A0070000}"/>
    <cellStyle name="Normal 6 2 2 2 2 3 3 3 2 4" xfId="42135" xr:uid="{00000000-0005-0000-0000-0000A1070000}"/>
    <cellStyle name="Normal 6 2 2 2 2 3 3 3 3" xfId="5280" xr:uid="{00000000-0005-0000-0000-0000A2070000}"/>
    <cellStyle name="Normal 6 2 2 2 2 3 3 3 3 2" xfId="13953" xr:uid="{00000000-0005-0000-0000-0000A3070000}"/>
    <cellStyle name="Normal 6 2 2 2 2 3 3 3 3 2 2" xfId="31306" xr:uid="{00000000-0005-0000-0000-0000A4070000}"/>
    <cellStyle name="Normal 6 2 2 2 2 3 3 3 3 2 3" xfId="48652" xr:uid="{00000000-0005-0000-0000-0000A5070000}"/>
    <cellStyle name="Normal 6 2 2 2 2 3 3 3 3 3" xfId="22633" xr:uid="{00000000-0005-0000-0000-0000A6070000}"/>
    <cellStyle name="Normal 6 2 2 2 2 3 3 3 3 4" xfId="39979" xr:uid="{00000000-0005-0000-0000-0000A7070000}"/>
    <cellStyle name="Normal 6 2 2 2 2 3 3 3 4" xfId="10327" xr:uid="{00000000-0005-0000-0000-0000A8070000}"/>
    <cellStyle name="Normal 6 2 2 2 2 3 3 3 4 2" xfId="27680" xr:uid="{00000000-0005-0000-0000-0000A9070000}"/>
    <cellStyle name="Normal 6 2 2 2 2 3 3 3 4 3" xfId="45026" xr:uid="{00000000-0005-0000-0000-0000AA070000}"/>
    <cellStyle name="Normal 6 2 2 2 2 3 3 3 5" xfId="19007" xr:uid="{00000000-0005-0000-0000-0000AB070000}"/>
    <cellStyle name="Normal 6 2 2 2 2 3 3 3 6" xfId="36353" xr:uid="{00000000-0005-0000-0000-0000AC070000}"/>
    <cellStyle name="Normal 6 2 2 2 2 3 3 4" xfId="6701" xr:uid="{00000000-0005-0000-0000-0000AD070000}"/>
    <cellStyle name="Normal 6 2 2 2 2 3 3 4 2" xfId="15374" xr:uid="{00000000-0005-0000-0000-0000AE070000}"/>
    <cellStyle name="Normal 6 2 2 2 2 3 3 4 2 2" xfId="32727" xr:uid="{00000000-0005-0000-0000-0000AF070000}"/>
    <cellStyle name="Normal 6 2 2 2 2 3 3 4 2 3" xfId="50073" xr:uid="{00000000-0005-0000-0000-0000B0070000}"/>
    <cellStyle name="Normal 6 2 2 2 2 3 3 4 3" xfId="24054" xr:uid="{00000000-0005-0000-0000-0000B1070000}"/>
    <cellStyle name="Normal 6 2 2 2 2 3 3 4 4" xfId="41400" xr:uid="{00000000-0005-0000-0000-0000B2070000}"/>
    <cellStyle name="Normal 6 2 2 2 2 3 3 5" xfId="3467" xr:uid="{00000000-0005-0000-0000-0000B3070000}"/>
    <cellStyle name="Normal 6 2 2 2 2 3 3 5 2" xfId="12140" xr:uid="{00000000-0005-0000-0000-0000B4070000}"/>
    <cellStyle name="Normal 6 2 2 2 2 3 3 5 2 2" xfId="29493" xr:uid="{00000000-0005-0000-0000-0000B5070000}"/>
    <cellStyle name="Normal 6 2 2 2 2 3 3 5 2 3" xfId="46839" xr:uid="{00000000-0005-0000-0000-0000B6070000}"/>
    <cellStyle name="Normal 6 2 2 2 2 3 3 5 3" xfId="20820" xr:uid="{00000000-0005-0000-0000-0000B7070000}"/>
    <cellStyle name="Normal 6 2 2 2 2 3 3 5 4" xfId="38166" xr:uid="{00000000-0005-0000-0000-0000B8070000}"/>
    <cellStyle name="Normal 6 2 2 2 2 3 3 6" xfId="9592" xr:uid="{00000000-0005-0000-0000-0000B9070000}"/>
    <cellStyle name="Normal 6 2 2 2 2 3 3 6 2" xfId="26945" xr:uid="{00000000-0005-0000-0000-0000BA070000}"/>
    <cellStyle name="Normal 6 2 2 2 2 3 3 6 3" xfId="44291" xr:uid="{00000000-0005-0000-0000-0000BB070000}"/>
    <cellStyle name="Normal 6 2 2 2 2 3 3 7" xfId="18272" xr:uid="{00000000-0005-0000-0000-0000BC070000}"/>
    <cellStyle name="Normal 6 2 2 2 2 3 3 8" xfId="35618" xr:uid="{00000000-0005-0000-0000-0000BD070000}"/>
    <cellStyle name="Normal 6 2 2 2 2 3 4" xfId="429" xr:uid="{00000000-0005-0000-0000-0000BE070000}"/>
    <cellStyle name="Normal 6 2 2 2 2 3 4 2" xfId="2242" xr:uid="{00000000-0005-0000-0000-0000BF070000}"/>
    <cellStyle name="Normal 6 2 2 2 2 3 4 2 2" xfId="8024" xr:uid="{00000000-0005-0000-0000-0000C0070000}"/>
    <cellStyle name="Normal 6 2 2 2 2 3 4 2 2 2" xfId="16697" xr:uid="{00000000-0005-0000-0000-0000C1070000}"/>
    <cellStyle name="Normal 6 2 2 2 2 3 4 2 2 2 2" xfId="34050" xr:uid="{00000000-0005-0000-0000-0000C2070000}"/>
    <cellStyle name="Normal 6 2 2 2 2 3 4 2 2 2 3" xfId="51396" xr:uid="{00000000-0005-0000-0000-0000C3070000}"/>
    <cellStyle name="Normal 6 2 2 2 2 3 4 2 2 3" xfId="25377" xr:uid="{00000000-0005-0000-0000-0000C4070000}"/>
    <cellStyle name="Normal 6 2 2 2 2 3 4 2 2 4" xfId="42723" xr:uid="{00000000-0005-0000-0000-0000C5070000}"/>
    <cellStyle name="Normal 6 2 2 2 2 3 4 2 3" xfId="5525" xr:uid="{00000000-0005-0000-0000-0000C6070000}"/>
    <cellStyle name="Normal 6 2 2 2 2 3 4 2 3 2" xfId="14198" xr:uid="{00000000-0005-0000-0000-0000C7070000}"/>
    <cellStyle name="Normal 6 2 2 2 2 3 4 2 3 2 2" xfId="31551" xr:uid="{00000000-0005-0000-0000-0000C8070000}"/>
    <cellStyle name="Normal 6 2 2 2 2 3 4 2 3 2 3" xfId="48897" xr:uid="{00000000-0005-0000-0000-0000C9070000}"/>
    <cellStyle name="Normal 6 2 2 2 2 3 4 2 3 3" xfId="22878" xr:uid="{00000000-0005-0000-0000-0000CA070000}"/>
    <cellStyle name="Normal 6 2 2 2 2 3 4 2 3 4" xfId="40224" xr:uid="{00000000-0005-0000-0000-0000CB070000}"/>
    <cellStyle name="Normal 6 2 2 2 2 3 4 2 4" xfId="10915" xr:uid="{00000000-0005-0000-0000-0000CC070000}"/>
    <cellStyle name="Normal 6 2 2 2 2 3 4 2 4 2" xfId="28268" xr:uid="{00000000-0005-0000-0000-0000CD070000}"/>
    <cellStyle name="Normal 6 2 2 2 2 3 4 2 4 3" xfId="45614" xr:uid="{00000000-0005-0000-0000-0000CE070000}"/>
    <cellStyle name="Normal 6 2 2 2 2 3 4 2 5" xfId="19595" xr:uid="{00000000-0005-0000-0000-0000CF070000}"/>
    <cellStyle name="Normal 6 2 2 2 2 3 4 2 6" xfId="36941" xr:uid="{00000000-0005-0000-0000-0000D0070000}"/>
    <cellStyle name="Normal 6 2 2 2 2 3 4 3" xfId="6211" xr:uid="{00000000-0005-0000-0000-0000D1070000}"/>
    <cellStyle name="Normal 6 2 2 2 2 3 4 3 2" xfId="14884" xr:uid="{00000000-0005-0000-0000-0000D2070000}"/>
    <cellStyle name="Normal 6 2 2 2 2 3 4 3 2 2" xfId="32237" xr:uid="{00000000-0005-0000-0000-0000D3070000}"/>
    <cellStyle name="Normal 6 2 2 2 2 3 4 3 2 3" xfId="49583" xr:uid="{00000000-0005-0000-0000-0000D4070000}"/>
    <cellStyle name="Normal 6 2 2 2 2 3 4 3 3" xfId="23564" xr:uid="{00000000-0005-0000-0000-0000D5070000}"/>
    <cellStyle name="Normal 6 2 2 2 2 3 4 3 4" xfId="40910" xr:uid="{00000000-0005-0000-0000-0000D6070000}"/>
    <cellStyle name="Normal 6 2 2 2 2 3 4 4" xfId="4055" xr:uid="{00000000-0005-0000-0000-0000D7070000}"/>
    <cellStyle name="Normal 6 2 2 2 2 3 4 4 2" xfId="12728" xr:uid="{00000000-0005-0000-0000-0000D8070000}"/>
    <cellStyle name="Normal 6 2 2 2 2 3 4 4 2 2" xfId="30081" xr:uid="{00000000-0005-0000-0000-0000D9070000}"/>
    <cellStyle name="Normal 6 2 2 2 2 3 4 4 2 3" xfId="47427" xr:uid="{00000000-0005-0000-0000-0000DA070000}"/>
    <cellStyle name="Normal 6 2 2 2 2 3 4 4 3" xfId="21408" xr:uid="{00000000-0005-0000-0000-0000DB070000}"/>
    <cellStyle name="Normal 6 2 2 2 2 3 4 4 4" xfId="38754" xr:uid="{00000000-0005-0000-0000-0000DC070000}"/>
    <cellStyle name="Normal 6 2 2 2 2 3 4 5" xfId="9102" xr:uid="{00000000-0005-0000-0000-0000DD070000}"/>
    <cellStyle name="Normal 6 2 2 2 2 3 4 5 2" xfId="26455" xr:uid="{00000000-0005-0000-0000-0000DE070000}"/>
    <cellStyle name="Normal 6 2 2 2 2 3 4 5 3" xfId="43801" xr:uid="{00000000-0005-0000-0000-0000DF070000}"/>
    <cellStyle name="Normal 6 2 2 2 2 3 4 6" xfId="17782" xr:uid="{00000000-0005-0000-0000-0000E0070000}"/>
    <cellStyle name="Normal 6 2 2 2 2 3 4 7" xfId="35128" xr:uid="{00000000-0005-0000-0000-0000E1070000}"/>
    <cellStyle name="Normal 6 2 2 2 2 3 5" xfId="1997" xr:uid="{00000000-0005-0000-0000-0000E2070000}"/>
    <cellStyle name="Normal 6 2 2 2 2 3 5 2" xfId="7779" xr:uid="{00000000-0005-0000-0000-0000E3070000}"/>
    <cellStyle name="Normal 6 2 2 2 2 3 5 2 2" xfId="16452" xr:uid="{00000000-0005-0000-0000-0000E4070000}"/>
    <cellStyle name="Normal 6 2 2 2 2 3 5 2 2 2" xfId="33805" xr:uid="{00000000-0005-0000-0000-0000E5070000}"/>
    <cellStyle name="Normal 6 2 2 2 2 3 5 2 2 3" xfId="51151" xr:uid="{00000000-0005-0000-0000-0000E6070000}"/>
    <cellStyle name="Normal 6 2 2 2 2 3 5 2 3" xfId="25132" xr:uid="{00000000-0005-0000-0000-0000E7070000}"/>
    <cellStyle name="Normal 6 2 2 2 2 3 5 2 4" xfId="42478" xr:uid="{00000000-0005-0000-0000-0000E8070000}"/>
    <cellStyle name="Normal 6 2 2 2 2 3 5 3" xfId="3810" xr:uid="{00000000-0005-0000-0000-0000E9070000}"/>
    <cellStyle name="Normal 6 2 2 2 2 3 5 3 2" xfId="12483" xr:uid="{00000000-0005-0000-0000-0000EA070000}"/>
    <cellStyle name="Normal 6 2 2 2 2 3 5 3 2 2" xfId="29836" xr:uid="{00000000-0005-0000-0000-0000EB070000}"/>
    <cellStyle name="Normal 6 2 2 2 2 3 5 3 2 3" xfId="47182" xr:uid="{00000000-0005-0000-0000-0000EC070000}"/>
    <cellStyle name="Normal 6 2 2 2 2 3 5 3 3" xfId="21163" xr:uid="{00000000-0005-0000-0000-0000ED070000}"/>
    <cellStyle name="Normal 6 2 2 2 2 3 5 3 4" xfId="38509" xr:uid="{00000000-0005-0000-0000-0000EE070000}"/>
    <cellStyle name="Normal 6 2 2 2 2 3 5 4" xfId="10670" xr:uid="{00000000-0005-0000-0000-0000EF070000}"/>
    <cellStyle name="Normal 6 2 2 2 2 3 5 4 2" xfId="28023" xr:uid="{00000000-0005-0000-0000-0000F0070000}"/>
    <cellStyle name="Normal 6 2 2 2 2 3 5 4 3" xfId="45369" xr:uid="{00000000-0005-0000-0000-0000F1070000}"/>
    <cellStyle name="Normal 6 2 2 2 2 3 5 5" xfId="19350" xr:uid="{00000000-0005-0000-0000-0000F2070000}"/>
    <cellStyle name="Normal 6 2 2 2 2 3 5 6" xfId="36696" xr:uid="{00000000-0005-0000-0000-0000F3070000}"/>
    <cellStyle name="Normal 6 2 2 2 2 3 6" xfId="1164" xr:uid="{00000000-0005-0000-0000-0000F4070000}"/>
    <cellStyle name="Normal 6 2 2 2 2 3 6 2" xfId="6946" xr:uid="{00000000-0005-0000-0000-0000F5070000}"/>
    <cellStyle name="Normal 6 2 2 2 2 3 6 2 2" xfId="15619" xr:uid="{00000000-0005-0000-0000-0000F6070000}"/>
    <cellStyle name="Normal 6 2 2 2 2 3 6 2 2 2" xfId="32972" xr:uid="{00000000-0005-0000-0000-0000F7070000}"/>
    <cellStyle name="Normal 6 2 2 2 2 3 6 2 2 3" xfId="50318" xr:uid="{00000000-0005-0000-0000-0000F8070000}"/>
    <cellStyle name="Normal 6 2 2 2 2 3 6 2 3" xfId="24299" xr:uid="{00000000-0005-0000-0000-0000F9070000}"/>
    <cellStyle name="Normal 6 2 2 2 2 3 6 2 4" xfId="41645" xr:uid="{00000000-0005-0000-0000-0000FA070000}"/>
    <cellStyle name="Normal 6 2 2 2 2 3 6 3" xfId="4790" xr:uid="{00000000-0005-0000-0000-0000FB070000}"/>
    <cellStyle name="Normal 6 2 2 2 2 3 6 3 2" xfId="13463" xr:uid="{00000000-0005-0000-0000-0000FC070000}"/>
    <cellStyle name="Normal 6 2 2 2 2 3 6 3 2 2" xfId="30816" xr:uid="{00000000-0005-0000-0000-0000FD070000}"/>
    <cellStyle name="Normal 6 2 2 2 2 3 6 3 2 3" xfId="48162" xr:uid="{00000000-0005-0000-0000-0000FE070000}"/>
    <cellStyle name="Normal 6 2 2 2 2 3 6 3 3" xfId="22143" xr:uid="{00000000-0005-0000-0000-0000FF070000}"/>
    <cellStyle name="Normal 6 2 2 2 2 3 6 3 4" xfId="39489" xr:uid="{00000000-0005-0000-0000-000000080000}"/>
    <cellStyle name="Normal 6 2 2 2 2 3 6 4" xfId="9837" xr:uid="{00000000-0005-0000-0000-000001080000}"/>
    <cellStyle name="Normal 6 2 2 2 2 3 6 4 2" xfId="27190" xr:uid="{00000000-0005-0000-0000-000002080000}"/>
    <cellStyle name="Normal 6 2 2 2 2 3 6 4 3" xfId="44536" xr:uid="{00000000-0005-0000-0000-000003080000}"/>
    <cellStyle name="Normal 6 2 2 2 2 3 6 5" xfId="18517" xr:uid="{00000000-0005-0000-0000-000004080000}"/>
    <cellStyle name="Normal 6 2 2 2 2 3 6 6" xfId="35863" xr:uid="{00000000-0005-0000-0000-000005080000}"/>
    <cellStyle name="Normal 6 2 2 2 2 3 7" xfId="5966" xr:uid="{00000000-0005-0000-0000-000006080000}"/>
    <cellStyle name="Normal 6 2 2 2 2 3 7 2" xfId="14639" xr:uid="{00000000-0005-0000-0000-000007080000}"/>
    <cellStyle name="Normal 6 2 2 2 2 3 7 2 2" xfId="31992" xr:uid="{00000000-0005-0000-0000-000008080000}"/>
    <cellStyle name="Normal 6 2 2 2 2 3 7 2 3" xfId="49338" xr:uid="{00000000-0005-0000-0000-000009080000}"/>
    <cellStyle name="Normal 6 2 2 2 2 3 7 3" xfId="23319" xr:uid="{00000000-0005-0000-0000-00000A080000}"/>
    <cellStyle name="Normal 6 2 2 2 2 3 7 4" xfId="40665" xr:uid="{00000000-0005-0000-0000-00000B080000}"/>
    <cellStyle name="Normal 6 2 2 2 2 3 8" xfId="2977" xr:uid="{00000000-0005-0000-0000-00000C080000}"/>
    <cellStyle name="Normal 6 2 2 2 2 3 8 2" xfId="11650" xr:uid="{00000000-0005-0000-0000-00000D080000}"/>
    <cellStyle name="Normal 6 2 2 2 2 3 8 2 2" xfId="29003" xr:uid="{00000000-0005-0000-0000-00000E080000}"/>
    <cellStyle name="Normal 6 2 2 2 2 3 8 2 3" xfId="46349" xr:uid="{00000000-0005-0000-0000-00000F080000}"/>
    <cellStyle name="Normal 6 2 2 2 2 3 8 3" xfId="20330" xr:uid="{00000000-0005-0000-0000-000010080000}"/>
    <cellStyle name="Normal 6 2 2 2 2 3 8 4" xfId="37676" xr:uid="{00000000-0005-0000-0000-000011080000}"/>
    <cellStyle name="Normal 6 2 2 2 2 3 9" xfId="8857" xr:uid="{00000000-0005-0000-0000-000012080000}"/>
    <cellStyle name="Normal 6 2 2 2 2 3 9 2" xfId="26210" xr:uid="{00000000-0005-0000-0000-000013080000}"/>
    <cellStyle name="Normal 6 2 2 2 2 3 9 3" xfId="43556" xr:uid="{00000000-0005-0000-0000-000014080000}"/>
    <cellStyle name="Normal 6 2 2 2 2 4" xfId="282" xr:uid="{00000000-0005-0000-0000-000015080000}"/>
    <cellStyle name="Normal 6 2 2 2 2 4 10" xfId="34981" xr:uid="{00000000-0005-0000-0000-000016080000}"/>
    <cellStyle name="Normal 6 2 2 2 2 4 2" xfId="1017" xr:uid="{00000000-0005-0000-0000-000017080000}"/>
    <cellStyle name="Normal 6 2 2 2 2 4 2 2" xfId="2830" xr:uid="{00000000-0005-0000-0000-000018080000}"/>
    <cellStyle name="Normal 6 2 2 2 2 4 2 2 2" xfId="8612" xr:uid="{00000000-0005-0000-0000-000019080000}"/>
    <cellStyle name="Normal 6 2 2 2 2 4 2 2 2 2" xfId="17285" xr:uid="{00000000-0005-0000-0000-00001A080000}"/>
    <cellStyle name="Normal 6 2 2 2 2 4 2 2 2 2 2" xfId="34638" xr:uid="{00000000-0005-0000-0000-00001B080000}"/>
    <cellStyle name="Normal 6 2 2 2 2 4 2 2 2 2 3" xfId="51984" xr:uid="{00000000-0005-0000-0000-00001C080000}"/>
    <cellStyle name="Normal 6 2 2 2 2 4 2 2 2 3" xfId="25965" xr:uid="{00000000-0005-0000-0000-00001D080000}"/>
    <cellStyle name="Normal 6 2 2 2 2 4 2 2 2 4" xfId="43311" xr:uid="{00000000-0005-0000-0000-00001E080000}"/>
    <cellStyle name="Normal 6 2 2 2 2 4 2 2 3" xfId="4643" xr:uid="{00000000-0005-0000-0000-00001F080000}"/>
    <cellStyle name="Normal 6 2 2 2 2 4 2 2 3 2" xfId="13316" xr:uid="{00000000-0005-0000-0000-000020080000}"/>
    <cellStyle name="Normal 6 2 2 2 2 4 2 2 3 2 2" xfId="30669" xr:uid="{00000000-0005-0000-0000-000021080000}"/>
    <cellStyle name="Normal 6 2 2 2 2 4 2 2 3 2 3" xfId="48015" xr:uid="{00000000-0005-0000-0000-000022080000}"/>
    <cellStyle name="Normal 6 2 2 2 2 4 2 2 3 3" xfId="21996" xr:uid="{00000000-0005-0000-0000-000023080000}"/>
    <cellStyle name="Normal 6 2 2 2 2 4 2 2 3 4" xfId="39342" xr:uid="{00000000-0005-0000-0000-000024080000}"/>
    <cellStyle name="Normal 6 2 2 2 2 4 2 2 4" xfId="11503" xr:uid="{00000000-0005-0000-0000-000025080000}"/>
    <cellStyle name="Normal 6 2 2 2 2 4 2 2 4 2" xfId="28856" xr:uid="{00000000-0005-0000-0000-000026080000}"/>
    <cellStyle name="Normal 6 2 2 2 2 4 2 2 4 3" xfId="46202" xr:uid="{00000000-0005-0000-0000-000027080000}"/>
    <cellStyle name="Normal 6 2 2 2 2 4 2 2 5" xfId="20183" xr:uid="{00000000-0005-0000-0000-000028080000}"/>
    <cellStyle name="Normal 6 2 2 2 2 4 2 2 6" xfId="37529" xr:uid="{00000000-0005-0000-0000-000029080000}"/>
    <cellStyle name="Normal 6 2 2 2 2 4 2 3" xfId="1752" xr:uid="{00000000-0005-0000-0000-00002A080000}"/>
    <cellStyle name="Normal 6 2 2 2 2 4 2 3 2" xfId="7534" xr:uid="{00000000-0005-0000-0000-00002B080000}"/>
    <cellStyle name="Normal 6 2 2 2 2 4 2 3 2 2" xfId="16207" xr:uid="{00000000-0005-0000-0000-00002C080000}"/>
    <cellStyle name="Normal 6 2 2 2 2 4 2 3 2 2 2" xfId="33560" xr:uid="{00000000-0005-0000-0000-00002D080000}"/>
    <cellStyle name="Normal 6 2 2 2 2 4 2 3 2 2 3" xfId="50906" xr:uid="{00000000-0005-0000-0000-00002E080000}"/>
    <cellStyle name="Normal 6 2 2 2 2 4 2 3 2 3" xfId="24887" xr:uid="{00000000-0005-0000-0000-00002F080000}"/>
    <cellStyle name="Normal 6 2 2 2 2 4 2 3 2 4" xfId="42233" xr:uid="{00000000-0005-0000-0000-000030080000}"/>
    <cellStyle name="Normal 6 2 2 2 2 4 2 3 3" xfId="5378" xr:uid="{00000000-0005-0000-0000-000031080000}"/>
    <cellStyle name="Normal 6 2 2 2 2 4 2 3 3 2" xfId="14051" xr:uid="{00000000-0005-0000-0000-000032080000}"/>
    <cellStyle name="Normal 6 2 2 2 2 4 2 3 3 2 2" xfId="31404" xr:uid="{00000000-0005-0000-0000-000033080000}"/>
    <cellStyle name="Normal 6 2 2 2 2 4 2 3 3 2 3" xfId="48750" xr:uid="{00000000-0005-0000-0000-000034080000}"/>
    <cellStyle name="Normal 6 2 2 2 2 4 2 3 3 3" xfId="22731" xr:uid="{00000000-0005-0000-0000-000035080000}"/>
    <cellStyle name="Normal 6 2 2 2 2 4 2 3 3 4" xfId="40077" xr:uid="{00000000-0005-0000-0000-000036080000}"/>
    <cellStyle name="Normal 6 2 2 2 2 4 2 3 4" xfId="10425" xr:uid="{00000000-0005-0000-0000-000037080000}"/>
    <cellStyle name="Normal 6 2 2 2 2 4 2 3 4 2" xfId="27778" xr:uid="{00000000-0005-0000-0000-000038080000}"/>
    <cellStyle name="Normal 6 2 2 2 2 4 2 3 4 3" xfId="45124" xr:uid="{00000000-0005-0000-0000-000039080000}"/>
    <cellStyle name="Normal 6 2 2 2 2 4 2 3 5" xfId="19105" xr:uid="{00000000-0005-0000-0000-00003A080000}"/>
    <cellStyle name="Normal 6 2 2 2 2 4 2 3 6" xfId="36451" xr:uid="{00000000-0005-0000-0000-00003B080000}"/>
    <cellStyle name="Normal 6 2 2 2 2 4 2 4" xfId="6799" xr:uid="{00000000-0005-0000-0000-00003C080000}"/>
    <cellStyle name="Normal 6 2 2 2 2 4 2 4 2" xfId="15472" xr:uid="{00000000-0005-0000-0000-00003D080000}"/>
    <cellStyle name="Normal 6 2 2 2 2 4 2 4 2 2" xfId="32825" xr:uid="{00000000-0005-0000-0000-00003E080000}"/>
    <cellStyle name="Normal 6 2 2 2 2 4 2 4 2 3" xfId="50171" xr:uid="{00000000-0005-0000-0000-00003F080000}"/>
    <cellStyle name="Normal 6 2 2 2 2 4 2 4 3" xfId="24152" xr:uid="{00000000-0005-0000-0000-000040080000}"/>
    <cellStyle name="Normal 6 2 2 2 2 4 2 4 4" xfId="41498" xr:uid="{00000000-0005-0000-0000-000041080000}"/>
    <cellStyle name="Normal 6 2 2 2 2 4 2 5" xfId="3565" xr:uid="{00000000-0005-0000-0000-000042080000}"/>
    <cellStyle name="Normal 6 2 2 2 2 4 2 5 2" xfId="12238" xr:uid="{00000000-0005-0000-0000-000043080000}"/>
    <cellStyle name="Normal 6 2 2 2 2 4 2 5 2 2" xfId="29591" xr:uid="{00000000-0005-0000-0000-000044080000}"/>
    <cellStyle name="Normal 6 2 2 2 2 4 2 5 2 3" xfId="46937" xr:uid="{00000000-0005-0000-0000-000045080000}"/>
    <cellStyle name="Normal 6 2 2 2 2 4 2 5 3" xfId="20918" xr:uid="{00000000-0005-0000-0000-000046080000}"/>
    <cellStyle name="Normal 6 2 2 2 2 4 2 5 4" xfId="38264" xr:uid="{00000000-0005-0000-0000-000047080000}"/>
    <cellStyle name="Normal 6 2 2 2 2 4 2 6" xfId="9690" xr:uid="{00000000-0005-0000-0000-000048080000}"/>
    <cellStyle name="Normal 6 2 2 2 2 4 2 6 2" xfId="27043" xr:uid="{00000000-0005-0000-0000-000049080000}"/>
    <cellStyle name="Normal 6 2 2 2 2 4 2 6 3" xfId="44389" xr:uid="{00000000-0005-0000-0000-00004A080000}"/>
    <cellStyle name="Normal 6 2 2 2 2 4 2 7" xfId="18370" xr:uid="{00000000-0005-0000-0000-00004B080000}"/>
    <cellStyle name="Normal 6 2 2 2 2 4 2 8" xfId="35716" xr:uid="{00000000-0005-0000-0000-00004C080000}"/>
    <cellStyle name="Normal 6 2 2 2 2 4 3" xfId="527" xr:uid="{00000000-0005-0000-0000-00004D080000}"/>
    <cellStyle name="Normal 6 2 2 2 2 4 3 2" xfId="2340" xr:uid="{00000000-0005-0000-0000-00004E080000}"/>
    <cellStyle name="Normal 6 2 2 2 2 4 3 2 2" xfId="8122" xr:uid="{00000000-0005-0000-0000-00004F080000}"/>
    <cellStyle name="Normal 6 2 2 2 2 4 3 2 2 2" xfId="16795" xr:uid="{00000000-0005-0000-0000-000050080000}"/>
    <cellStyle name="Normal 6 2 2 2 2 4 3 2 2 2 2" xfId="34148" xr:uid="{00000000-0005-0000-0000-000051080000}"/>
    <cellStyle name="Normal 6 2 2 2 2 4 3 2 2 2 3" xfId="51494" xr:uid="{00000000-0005-0000-0000-000052080000}"/>
    <cellStyle name="Normal 6 2 2 2 2 4 3 2 2 3" xfId="25475" xr:uid="{00000000-0005-0000-0000-000053080000}"/>
    <cellStyle name="Normal 6 2 2 2 2 4 3 2 2 4" xfId="42821" xr:uid="{00000000-0005-0000-0000-000054080000}"/>
    <cellStyle name="Normal 6 2 2 2 2 4 3 2 3" xfId="5623" xr:uid="{00000000-0005-0000-0000-000055080000}"/>
    <cellStyle name="Normal 6 2 2 2 2 4 3 2 3 2" xfId="14296" xr:uid="{00000000-0005-0000-0000-000056080000}"/>
    <cellStyle name="Normal 6 2 2 2 2 4 3 2 3 2 2" xfId="31649" xr:uid="{00000000-0005-0000-0000-000057080000}"/>
    <cellStyle name="Normal 6 2 2 2 2 4 3 2 3 2 3" xfId="48995" xr:uid="{00000000-0005-0000-0000-000058080000}"/>
    <cellStyle name="Normal 6 2 2 2 2 4 3 2 3 3" xfId="22976" xr:uid="{00000000-0005-0000-0000-000059080000}"/>
    <cellStyle name="Normal 6 2 2 2 2 4 3 2 3 4" xfId="40322" xr:uid="{00000000-0005-0000-0000-00005A080000}"/>
    <cellStyle name="Normal 6 2 2 2 2 4 3 2 4" xfId="11013" xr:uid="{00000000-0005-0000-0000-00005B080000}"/>
    <cellStyle name="Normal 6 2 2 2 2 4 3 2 4 2" xfId="28366" xr:uid="{00000000-0005-0000-0000-00005C080000}"/>
    <cellStyle name="Normal 6 2 2 2 2 4 3 2 4 3" xfId="45712" xr:uid="{00000000-0005-0000-0000-00005D080000}"/>
    <cellStyle name="Normal 6 2 2 2 2 4 3 2 5" xfId="19693" xr:uid="{00000000-0005-0000-0000-00005E080000}"/>
    <cellStyle name="Normal 6 2 2 2 2 4 3 2 6" xfId="37039" xr:uid="{00000000-0005-0000-0000-00005F080000}"/>
    <cellStyle name="Normal 6 2 2 2 2 4 3 3" xfId="6309" xr:uid="{00000000-0005-0000-0000-000060080000}"/>
    <cellStyle name="Normal 6 2 2 2 2 4 3 3 2" xfId="14982" xr:uid="{00000000-0005-0000-0000-000061080000}"/>
    <cellStyle name="Normal 6 2 2 2 2 4 3 3 2 2" xfId="32335" xr:uid="{00000000-0005-0000-0000-000062080000}"/>
    <cellStyle name="Normal 6 2 2 2 2 4 3 3 2 3" xfId="49681" xr:uid="{00000000-0005-0000-0000-000063080000}"/>
    <cellStyle name="Normal 6 2 2 2 2 4 3 3 3" xfId="23662" xr:uid="{00000000-0005-0000-0000-000064080000}"/>
    <cellStyle name="Normal 6 2 2 2 2 4 3 3 4" xfId="41008" xr:uid="{00000000-0005-0000-0000-000065080000}"/>
    <cellStyle name="Normal 6 2 2 2 2 4 3 4" xfId="4153" xr:uid="{00000000-0005-0000-0000-000066080000}"/>
    <cellStyle name="Normal 6 2 2 2 2 4 3 4 2" xfId="12826" xr:uid="{00000000-0005-0000-0000-000067080000}"/>
    <cellStyle name="Normal 6 2 2 2 2 4 3 4 2 2" xfId="30179" xr:uid="{00000000-0005-0000-0000-000068080000}"/>
    <cellStyle name="Normal 6 2 2 2 2 4 3 4 2 3" xfId="47525" xr:uid="{00000000-0005-0000-0000-000069080000}"/>
    <cellStyle name="Normal 6 2 2 2 2 4 3 4 3" xfId="21506" xr:uid="{00000000-0005-0000-0000-00006A080000}"/>
    <cellStyle name="Normal 6 2 2 2 2 4 3 4 4" xfId="38852" xr:uid="{00000000-0005-0000-0000-00006B080000}"/>
    <cellStyle name="Normal 6 2 2 2 2 4 3 5" xfId="9200" xr:uid="{00000000-0005-0000-0000-00006C080000}"/>
    <cellStyle name="Normal 6 2 2 2 2 4 3 5 2" xfId="26553" xr:uid="{00000000-0005-0000-0000-00006D080000}"/>
    <cellStyle name="Normal 6 2 2 2 2 4 3 5 3" xfId="43899" xr:uid="{00000000-0005-0000-0000-00006E080000}"/>
    <cellStyle name="Normal 6 2 2 2 2 4 3 6" xfId="17880" xr:uid="{00000000-0005-0000-0000-00006F080000}"/>
    <cellStyle name="Normal 6 2 2 2 2 4 3 7" xfId="35226" xr:uid="{00000000-0005-0000-0000-000070080000}"/>
    <cellStyle name="Normal 6 2 2 2 2 4 4" xfId="2095" xr:uid="{00000000-0005-0000-0000-000071080000}"/>
    <cellStyle name="Normal 6 2 2 2 2 4 4 2" xfId="7877" xr:uid="{00000000-0005-0000-0000-000072080000}"/>
    <cellStyle name="Normal 6 2 2 2 2 4 4 2 2" xfId="16550" xr:uid="{00000000-0005-0000-0000-000073080000}"/>
    <cellStyle name="Normal 6 2 2 2 2 4 4 2 2 2" xfId="33903" xr:uid="{00000000-0005-0000-0000-000074080000}"/>
    <cellStyle name="Normal 6 2 2 2 2 4 4 2 2 3" xfId="51249" xr:uid="{00000000-0005-0000-0000-000075080000}"/>
    <cellStyle name="Normal 6 2 2 2 2 4 4 2 3" xfId="25230" xr:uid="{00000000-0005-0000-0000-000076080000}"/>
    <cellStyle name="Normal 6 2 2 2 2 4 4 2 4" xfId="42576" xr:uid="{00000000-0005-0000-0000-000077080000}"/>
    <cellStyle name="Normal 6 2 2 2 2 4 4 3" xfId="3908" xr:uid="{00000000-0005-0000-0000-000078080000}"/>
    <cellStyle name="Normal 6 2 2 2 2 4 4 3 2" xfId="12581" xr:uid="{00000000-0005-0000-0000-000079080000}"/>
    <cellStyle name="Normal 6 2 2 2 2 4 4 3 2 2" xfId="29934" xr:uid="{00000000-0005-0000-0000-00007A080000}"/>
    <cellStyle name="Normal 6 2 2 2 2 4 4 3 2 3" xfId="47280" xr:uid="{00000000-0005-0000-0000-00007B080000}"/>
    <cellStyle name="Normal 6 2 2 2 2 4 4 3 3" xfId="21261" xr:uid="{00000000-0005-0000-0000-00007C080000}"/>
    <cellStyle name="Normal 6 2 2 2 2 4 4 3 4" xfId="38607" xr:uid="{00000000-0005-0000-0000-00007D080000}"/>
    <cellStyle name="Normal 6 2 2 2 2 4 4 4" xfId="10768" xr:uid="{00000000-0005-0000-0000-00007E080000}"/>
    <cellStyle name="Normal 6 2 2 2 2 4 4 4 2" xfId="28121" xr:uid="{00000000-0005-0000-0000-00007F080000}"/>
    <cellStyle name="Normal 6 2 2 2 2 4 4 4 3" xfId="45467" xr:uid="{00000000-0005-0000-0000-000080080000}"/>
    <cellStyle name="Normal 6 2 2 2 2 4 4 5" xfId="19448" xr:uid="{00000000-0005-0000-0000-000081080000}"/>
    <cellStyle name="Normal 6 2 2 2 2 4 4 6" xfId="36794" xr:uid="{00000000-0005-0000-0000-000082080000}"/>
    <cellStyle name="Normal 6 2 2 2 2 4 5" xfId="1262" xr:uid="{00000000-0005-0000-0000-000083080000}"/>
    <cellStyle name="Normal 6 2 2 2 2 4 5 2" xfId="7044" xr:uid="{00000000-0005-0000-0000-000084080000}"/>
    <cellStyle name="Normal 6 2 2 2 2 4 5 2 2" xfId="15717" xr:uid="{00000000-0005-0000-0000-000085080000}"/>
    <cellStyle name="Normal 6 2 2 2 2 4 5 2 2 2" xfId="33070" xr:uid="{00000000-0005-0000-0000-000086080000}"/>
    <cellStyle name="Normal 6 2 2 2 2 4 5 2 2 3" xfId="50416" xr:uid="{00000000-0005-0000-0000-000087080000}"/>
    <cellStyle name="Normal 6 2 2 2 2 4 5 2 3" xfId="24397" xr:uid="{00000000-0005-0000-0000-000088080000}"/>
    <cellStyle name="Normal 6 2 2 2 2 4 5 2 4" xfId="41743" xr:uid="{00000000-0005-0000-0000-000089080000}"/>
    <cellStyle name="Normal 6 2 2 2 2 4 5 3" xfId="4888" xr:uid="{00000000-0005-0000-0000-00008A080000}"/>
    <cellStyle name="Normal 6 2 2 2 2 4 5 3 2" xfId="13561" xr:uid="{00000000-0005-0000-0000-00008B080000}"/>
    <cellStyle name="Normal 6 2 2 2 2 4 5 3 2 2" xfId="30914" xr:uid="{00000000-0005-0000-0000-00008C080000}"/>
    <cellStyle name="Normal 6 2 2 2 2 4 5 3 2 3" xfId="48260" xr:uid="{00000000-0005-0000-0000-00008D080000}"/>
    <cellStyle name="Normal 6 2 2 2 2 4 5 3 3" xfId="22241" xr:uid="{00000000-0005-0000-0000-00008E080000}"/>
    <cellStyle name="Normal 6 2 2 2 2 4 5 3 4" xfId="39587" xr:uid="{00000000-0005-0000-0000-00008F080000}"/>
    <cellStyle name="Normal 6 2 2 2 2 4 5 4" xfId="9935" xr:uid="{00000000-0005-0000-0000-000090080000}"/>
    <cellStyle name="Normal 6 2 2 2 2 4 5 4 2" xfId="27288" xr:uid="{00000000-0005-0000-0000-000091080000}"/>
    <cellStyle name="Normal 6 2 2 2 2 4 5 4 3" xfId="44634" xr:uid="{00000000-0005-0000-0000-000092080000}"/>
    <cellStyle name="Normal 6 2 2 2 2 4 5 5" xfId="18615" xr:uid="{00000000-0005-0000-0000-000093080000}"/>
    <cellStyle name="Normal 6 2 2 2 2 4 5 6" xfId="35961" xr:uid="{00000000-0005-0000-0000-000094080000}"/>
    <cellStyle name="Normal 6 2 2 2 2 4 6" xfId="6064" xr:uid="{00000000-0005-0000-0000-000095080000}"/>
    <cellStyle name="Normal 6 2 2 2 2 4 6 2" xfId="14737" xr:uid="{00000000-0005-0000-0000-000096080000}"/>
    <cellStyle name="Normal 6 2 2 2 2 4 6 2 2" xfId="32090" xr:uid="{00000000-0005-0000-0000-000097080000}"/>
    <cellStyle name="Normal 6 2 2 2 2 4 6 2 3" xfId="49436" xr:uid="{00000000-0005-0000-0000-000098080000}"/>
    <cellStyle name="Normal 6 2 2 2 2 4 6 3" xfId="23417" xr:uid="{00000000-0005-0000-0000-000099080000}"/>
    <cellStyle name="Normal 6 2 2 2 2 4 6 4" xfId="40763" xr:uid="{00000000-0005-0000-0000-00009A080000}"/>
    <cellStyle name="Normal 6 2 2 2 2 4 7" xfId="3075" xr:uid="{00000000-0005-0000-0000-00009B080000}"/>
    <cellStyle name="Normal 6 2 2 2 2 4 7 2" xfId="11748" xr:uid="{00000000-0005-0000-0000-00009C080000}"/>
    <cellStyle name="Normal 6 2 2 2 2 4 7 2 2" xfId="29101" xr:uid="{00000000-0005-0000-0000-00009D080000}"/>
    <cellStyle name="Normal 6 2 2 2 2 4 7 2 3" xfId="46447" xr:uid="{00000000-0005-0000-0000-00009E080000}"/>
    <cellStyle name="Normal 6 2 2 2 2 4 7 3" xfId="20428" xr:uid="{00000000-0005-0000-0000-00009F080000}"/>
    <cellStyle name="Normal 6 2 2 2 2 4 7 4" xfId="37774" xr:uid="{00000000-0005-0000-0000-0000A0080000}"/>
    <cellStyle name="Normal 6 2 2 2 2 4 8" xfId="8955" xr:uid="{00000000-0005-0000-0000-0000A1080000}"/>
    <cellStyle name="Normal 6 2 2 2 2 4 8 2" xfId="26308" xr:uid="{00000000-0005-0000-0000-0000A2080000}"/>
    <cellStyle name="Normal 6 2 2 2 2 4 8 3" xfId="43654" xr:uid="{00000000-0005-0000-0000-0000A3080000}"/>
    <cellStyle name="Normal 6 2 2 2 2 4 9" xfId="17635" xr:uid="{00000000-0005-0000-0000-0000A4080000}"/>
    <cellStyle name="Normal 6 2 2 2 2 5" xfId="135" xr:uid="{00000000-0005-0000-0000-0000A5080000}"/>
    <cellStyle name="Normal 6 2 2 2 2 5 10" xfId="34834" xr:uid="{00000000-0005-0000-0000-0000A6080000}"/>
    <cellStyle name="Normal 6 2 2 2 2 5 2" xfId="870" xr:uid="{00000000-0005-0000-0000-0000A7080000}"/>
    <cellStyle name="Normal 6 2 2 2 2 5 2 2" xfId="2683" xr:uid="{00000000-0005-0000-0000-0000A8080000}"/>
    <cellStyle name="Normal 6 2 2 2 2 5 2 2 2" xfId="8465" xr:uid="{00000000-0005-0000-0000-0000A9080000}"/>
    <cellStyle name="Normal 6 2 2 2 2 5 2 2 2 2" xfId="17138" xr:uid="{00000000-0005-0000-0000-0000AA080000}"/>
    <cellStyle name="Normal 6 2 2 2 2 5 2 2 2 2 2" xfId="34491" xr:uid="{00000000-0005-0000-0000-0000AB080000}"/>
    <cellStyle name="Normal 6 2 2 2 2 5 2 2 2 2 3" xfId="51837" xr:uid="{00000000-0005-0000-0000-0000AC080000}"/>
    <cellStyle name="Normal 6 2 2 2 2 5 2 2 2 3" xfId="25818" xr:uid="{00000000-0005-0000-0000-0000AD080000}"/>
    <cellStyle name="Normal 6 2 2 2 2 5 2 2 2 4" xfId="43164" xr:uid="{00000000-0005-0000-0000-0000AE080000}"/>
    <cellStyle name="Normal 6 2 2 2 2 5 2 2 3" xfId="4496" xr:uid="{00000000-0005-0000-0000-0000AF080000}"/>
    <cellStyle name="Normal 6 2 2 2 2 5 2 2 3 2" xfId="13169" xr:uid="{00000000-0005-0000-0000-0000B0080000}"/>
    <cellStyle name="Normal 6 2 2 2 2 5 2 2 3 2 2" xfId="30522" xr:uid="{00000000-0005-0000-0000-0000B1080000}"/>
    <cellStyle name="Normal 6 2 2 2 2 5 2 2 3 2 3" xfId="47868" xr:uid="{00000000-0005-0000-0000-0000B2080000}"/>
    <cellStyle name="Normal 6 2 2 2 2 5 2 2 3 3" xfId="21849" xr:uid="{00000000-0005-0000-0000-0000B3080000}"/>
    <cellStyle name="Normal 6 2 2 2 2 5 2 2 3 4" xfId="39195" xr:uid="{00000000-0005-0000-0000-0000B4080000}"/>
    <cellStyle name="Normal 6 2 2 2 2 5 2 2 4" xfId="11356" xr:uid="{00000000-0005-0000-0000-0000B5080000}"/>
    <cellStyle name="Normal 6 2 2 2 2 5 2 2 4 2" xfId="28709" xr:uid="{00000000-0005-0000-0000-0000B6080000}"/>
    <cellStyle name="Normal 6 2 2 2 2 5 2 2 4 3" xfId="46055" xr:uid="{00000000-0005-0000-0000-0000B7080000}"/>
    <cellStyle name="Normal 6 2 2 2 2 5 2 2 5" xfId="20036" xr:uid="{00000000-0005-0000-0000-0000B8080000}"/>
    <cellStyle name="Normal 6 2 2 2 2 5 2 2 6" xfId="37382" xr:uid="{00000000-0005-0000-0000-0000B9080000}"/>
    <cellStyle name="Normal 6 2 2 2 2 5 2 3" xfId="1605" xr:uid="{00000000-0005-0000-0000-0000BA080000}"/>
    <cellStyle name="Normal 6 2 2 2 2 5 2 3 2" xfId="7387" xr:uid="{00000000-0005-0000-0000-0000BB080000}"/>
    <cellStyle name="Normal 6 2 2 2 2 5 2 3 2 2" xfId="16060" xr:uid="{00000000-0005-0000-0000-0000BC080000}"/>
    <cellStyle name="Normal 6 2 2 2 2 5 2 3 2 2 2" xfId="33413" xr:uid="{00000000-0005-0000-0000-0000BD080000}"/>
    <cellStyle name="Normal 6 2 2 2 2 5 2 3 2 2 3" xfId="50759" xr:uid="{00000000-0005-0000-0000-0000BE080000}"/>
    <cellStyle name="Normal 6 2 2 2 2 5 2 3 2 3" xfId="24740" xr:uid="{00000000-0005-0000-0000-0000BF080000}"/>
    <cellStyle name="Normal 6 2 2 2 2 5 2 3 2 4" xfId="42086" xr:uid="{00000000-0005-0000-0000-0000C0080000}"/>
    <cellStyle name="Normal 6 2 2 2 2 5 2 3 3" xfId="5231" xr:uid="{00000000-0005-0000-0000-0000C1080000}"/>
    <cellStyle name="Normal 6 2 2 2 2 5 2 3 3 2" xfId="13904" xr:uid="{00000000-0005-0000-0000-0000C2080000}"/>
    <cellStyle name="Normal 6 2 2 2 2 5 2 3 3 2 2" xfId="31257" xr:uid="{00000000-0005-0000-0000-0000C3080000}"/>
    <cellStyle name="Normal 6 2 2 2 2 5 2 3 3 2 3" xfId="48603" xr:uid="{00000000-0005-0000-0000-0000C4080000}"/>
    <cellStyle name="Normal 6 2 2 2 2 5 2 3 3 3" xfId="22584" xr:uid="{00000000-0005-0000-0000-0000C5080000}"/>
    <cellStyle name="Normal 6 2 2 2 2 5 2 3 3 4" xfId="39930" xr:uid="{00000000-0005-0000-0000-0000C6080000}"/>
    <cellStyle name="Normal 6 2 2 2 2 5 2 3 4" xfId="10278" xr:uid="{00000000-0005-0000-0000-0000C7080000}"/>
    <cellStyle name="Normal 6 2 2 2 2 5 2 3 4 2" xfId="27631" xr:uid="{00000000-0005-0000-0000-0000C8080000}"/>
    <cellStyle name="Normal 6 2 2 2 2 5 2 3 4 3" xfId="44977" xr:uid="{00000000-0005-0000-0000-0000C9080000}"/>
    <cellStyle name="Normal 6 2 2 2 2 5 2 3 5" xfId="18958" xr:uid="{00000000-0005-0000-0000-0000CA080000}"/>
    <cellStyle name="Normal 6 2 2 2 2 5 2 3 6" xfId="36304" xr:uid="{00000000-0005-0000-0000-0000CB080000}"/>
    <cellStyle name="Normal 6 2 2 2 2 5 2 4" xfId="6652" xr:uid="{00000000-0005-0000-0000-0000CC080000}"/>
    <cellStyle name="Normal 6 2 2 2 2 5 2 4 2" xfId="15325" xr:uid="{00000000-0005-0000-0000-0000CD080000}"/>
    <cellStyle name="Normal 6 2 2 2 2 5 2 4 2 2" xfId="32678" xr:uid="{00000000-0005-0000-0000-0000CE080000}"/>
    <cellStyle name="Normal 6 2 2 2 2 5 2 4 2 3" xfId="50024" xr:uid="{00000000-0005-0000-0000-0000CF080000}"/>
    <cellStyle name="Normal 6 2 2 2 2 5 2 4 3" xfId="24005" xr:uid="{00000000-0005-0000-0000-0000D0080000}"/>
    <cellStyle name="Normal 6 2 2 2 2 5 2 4 4" xfId="41351" xr:uid="{00000000-0005-0000-0000-0000D1080000}"/>
    <cellStyle name="Normal 6 2 2 2 2 5 2 5" xfId="3418" xr:uid="{00000000-0005-0000-0000-0000D2080000}"/>
    <cellStyle name="Normal 6 2 2 2 2 5 2 5 2" xfId="12091" xr:uid="{00000000-0005-0000-0000-0000D3080000}"/>
    <cellStyle name="Normal 6 2 2 2 2 5 2 5 2 2" xfId="29444" xr:uid="{00000000-0005-0000-0000-0000D4080000}"/>
    <cellStyle name="Normal 6 2 2 2 2 5 2 5 2 3" xfId="46790" xr:uid="{00000000-0005-0000-0000-0000D5080000}"/>
    <cellStyle name="Normal 6 2 2 2 2 5 2 5 3" xfId="20771" xr:uid="{00000000-0005-0000-0000-0000D6080000}"/>
    <cellStyle name="Normal 6 2 2 2 2 5 2 5 4" xfId="38117" xr:uid="{00000000-0005-0000-0000-0000D7080000}"/>
    <cellStyle name="Normal 6 2 2 2 2 5 2 6" xfId="9543" xr:uid="{00000000-0005-0000-0000-0000D8080000}"/>
    <cellStyle name="Normal 6 2 2 2 2 5 2 6 2" xfId="26896" xr:uid="{00000000-0005-0000-0000-0000D9080000}"/>
    <cellStyle name="Normal 6 2 2 2 2 5 2 6 3" xfId="44242" xr:uid="{00000000-0005-0000-0000-0000DA080000}"/>
    <cellStyle name="Normal 6 2 2 2 2 5 2 7" xfId="18223" xr:uid="{00000000-0005-0000-0000-0000DB080000}"/>
    <cellStyle name="Normal 6 2 2 2 2 5 2 8" xfId="35569" xr:uid="{00000000-0005-0000-0000-0000DC080000}"/>
    <cellStyle name="Normal 6 2 2 2 2 5 3" xfId="625" xr:uid="{00000000-0005-0000-0000-0000DD080000}"/>
    <cellStyle name="Normal 6 2 2 2 2 5 3 2" xfId="2438" xr:uid="{00000000-0005-0000-0000-0000DE080000}"/>
    <cellStyle name="Normal 6 2 2 2 2 5 3 2 2" xfId="8220" xr:uid="{00000000-0005-0000-0000-0000DF080000}"/>
    <cellStyle name="Normal 6 2 2 2 2 5 3 2 2 2" xfId="16893" xr:uid="{00000000-0005-0000-0000-0000E0080000}"/>
    <cellStyle name="Normal 6 2 2 2 2 5 3 2 2 2 2" xfId="34246" xr:uid="{00000000-0005-0000-0000-0000E1080000}"/>
    <cellStyle name="Normal 6 2 2 2 2 5 3 2 2 2 3" xfId="51592" xr:uid="{00000000-0005-0000-0000-0000E2080000}"/>
    <cellStyle name="Normal 6 2 2 2 2 5 3 2 2 3" xfId="25573" xr:uid="{00000000-0005-0000-0000-0000E3080000}"/>
    <cellStyle name="Normal 6 2 2 2 2 5 3 2 2 4" xfId="42919" xr:uid="{00000000-0005-0000-0000-0000E4080000}"/>
    <cellStyle name="Normal 6 2 2 2 2 5 3 2 3" xfId="5721" xr:uid="{00000000-0005-0000-0000-0000E5080000}"/>
    <cellStyle name="Normal 6 2 2 2 2 5 3 2 3 2" xfId="14394" xr:uid="{00000000-0005-0000-0000-0000E6080000}"/>
    <cellStyle name="Normal 6 2 2 2 2 5 3 2 3 2 2" xfId="31747" xr:uid="{00000000-0005-0000-0000-0000E7080000}"/>
    <cellStyle name="Normal 6 2 2 2 2 5 3 2 3 2 3" xfId="49093" xr:uid="{00000000-0005-0000-0000-0000E8080000}"/>
    <cellStyle name="Normal 6 2 2 2 2 5 3 2 3 3" xfId="23074" xr:uid="{00000000-0005-0000-0000-0000E9080000}"/>
    <cellStyle name="Normal 6 2 2 2 2 5 3 2 3 4" xfId="40420" xr:uid="{00000000-0005-0000-0000-0000EA080000}"/>
    <cellStyle name="Normal 6 2 2 2 2 5 3 2 4" xfId="11111" xr:uid="{00000000-0005-0000-0000-0000EB080000}"/>
    <cellStyle name="Normal 6 2 2 2 2 5 3 2 4 2" xfId="28464" xr:uid="{00000000-0005-0000-0000-0000EC080000}"/>
    <cellStyle name="Normal 6 2 2 2 2 5 3 2 4 3" xfId="45810" xr:uid="{00000000-0005-0000-0000-0000ED080000}"/>
    <cellStyle name="Normal 6 2 2 2 2 5 3 2 5" xfId="19791" xr:uid="{00000000-0005-0000-0000-0000EE080000}"/>
    <cellStyle name="Normal 6 2 2 2 2 5 3 2 6" xfId="37137" xr:uid="{00000000-0005-0000-0000-0000EF080000}"/>
    <cellStyle name="Normal 6 2 2 2 2 5 3 3" xfId="6407" xr:uid="{00000000-0005-0000-0000-0000F0080000}"/>
    <cellStyle name="Normal 6 2 2 2 2 5 3 3 2" xfId="15080" xr:uid="{00000000-0005-0000-0000-0000F1080000}"/>
    <cellStyle name="Normal 6 2 2 2 2 5 3 3 2 2" xfId="32433" xr:uid="{00000000-0005-0000-0000-0000F2080000}"/>
    <cellStyle name="Normal 6 2 2 2 2 5 3 3 2 3" xfId="49779" xr:uid="{00000000-0005-0000-0000-0000F3080000}"/>
    <cellStyle name="Normal 6 2 2 2 2 5 3 3 3" xfId="23760" xr:uid="{00000000-0005-0000-0000-0000F4080000}"/>
    <cellStyle name="Normal 6 2 2 2 2 5 3 3 4" xfId="41106" xr:uid="{00000000-0005-0000-0000-0000F5080000}"/>
    <cellStyle name="Normal 6 2 2 2 2 5 3 4" xfId="4251" xr:uid="{00000000-0005-0000-0000-0000F6080000}"/>
    <cellStyle name="Normal 6 2 2 2 2 5 3 4 2" xfId="12924" xr:uid="{00000000-0005-0000-0000-0000F7080000}"/>
    <cellStyle name="Normal 6 2 2 2 2 5 3 4 2 2" xfId="30277" xr:uid="{00000000-0005-0000-0000-0000F8080000}"/>
    <cellStyle name="Normal 6 2 2 2 2 5 3 4 2 3" xfId="47623" xr:uid="{00000000-0005-0000-0000-0000F9080000}"/>
    <cellStyle name="Normal 6 2 2 2 2 5 3 4 3" xfId="21604" xr:uid="{00000000-0005-0000-0000-0000FA080000}"/>
    <cellStyle name="Normal 6 2 2 2 2 5 3 4 4" xfId="38950" xr:uid="{00000000-0005-0000-0000-0000FB080000}"/>
    <cellStyle name="Normal 6 2 2 2 2 5 3 5" xfId="9298" xr:uid="{00000000-0005-0000-0000-0000FC080000}"/>
    <cellStyle name="Normal 6 2 2 2 2 5 3 5 2" xfId="26651" xr:uid="{00000000-0005-0000-0000-0000FD080000}"/>
    <cellStyle name="Normal 6 2 2 2 2 5 3 5 3" xfId="43997" xr:uid="{00000000-0005-0000-0000-0000FE080000}"/>
    <cellStyle name="Normal 6 2 2 2 2 5 3 6" xfId="17978" xr:uid="{00000000-0005-0000-0000-0000FF080000}"/>
    <cellStyle name="Normal 6 2 2 2 2 5 3 7" xfId="35324" xr:uid="{00000000-0005-0000-0000-000000090000}"/>
    <cellStyle name="Normal 6 2 2 2 2 5 4" xfId="1948" xr:uid="{00000000-0005-0000-0000-000001090000}"/>
    <cellStyle name="Normal 6 2 2 2 2 5 4 2" xfId="7730" xr:uid="{00000000-0005-0000-0000-000002090000}"/>
    <cellStyle name="Normal 6 2 2 2 2 5 4 2 2" xfId="16403" xr:uid="{00000000-0005-0000-0000-000003090000}"/>
    <cellStyle name="Normal 6 2 2 2 2 5 4 2 2 2" xfId="33756" xr:uid="{00000000-0005-0000-0000-000004090000}"/>
    <cellStyle name="Normal 6 2 2 2 2 5 4 2 2 3" xfId="51102" xr:uid="{00000000-0005-0000-0000-000005090000}"/>
    <cellStyle name="Normal 6 2 2 2 2 5 4 2 3" xfId="25083" xr:uid="{00000000-0005-0000-0000-000006090000}"/>
    <cellStyle name="Normal 6 2 2 2 2 5 4 2 4" xfId="42429" xr:uid="{00000000-0005-0000-0000-000007090000}"/>
    <cellStyle name="Normal 6 2 2 2 2 5 4 3" xfId="3761" xr:uid="{00000000-0005-0000-0000-000008090000}"/>
    <cellStyle name="Normal 6 2 2 2 2 5 4 3 2" xfId="12434" xr:uid="{00000000-0005-0000-0000-000009090000}"/>
    <cellStyle name="Normal 6 2 2 2 2 5 4 3 2 2" xfId="29787" xr:uid="{00000000-0005-0000-0000-00000A090000}"/>
    <cellStyle name="Normal 6 2 2 2 2 5 4 3 2 3" xfId="47133" xr:uid="{00000000-0005-0000-0000-00000B090000}"/>
    <cellStyle name="Normal 6 2 2 2 2 5 4 3 3" xfId="21114" xr:uid="{00000000-0005-0000-0000-00000C090000}"/>
    <cellStyle name="Normal 6 2 2 2 2 5 4 3 4" xfId="38460" xr:uid="{00000000-0005-0000-0000-00000D090000}"/>
    <cellStyle name="Normal 6 2 2 2 2 5 4 4" xfId="10621" xr:uid="{00000000-0005-0000-0000-00000E090000}"/>
    <cellStyle name="Normal 6 2 2 2 2 5 4 4 2" xfId="27974" xr:uid="{00000000-0005-0000-0000-00000F090000}"/>
    <cellStyle name="Normal 6 2 2 2 2 5 4 4 3" xfId="45320" xr:uid="{00000000-0005-0000-0000-000010090000}"/>
    <cellStyle name="Normal 6 2 2 2 2 5 4 5" xfId="19301" xr:uid="{00000000-0005-0000-0000-000011090000}"/>
    <cellStyle name="Normal 6 2 2 2 2 5 4 6" xfId="36647" xr:uid="{00000000-0005-0000-0000-000012090000}"/>
    <cellStyle name="Normal 6 2 2 2 2 5 5" xfId="1360" xr:uid="{00000000-0005-0000-0000-000013090000}"/>
    <cellStyle name="Normal 6 2 2 2 2 5 5 2" xfId="7142" xr:uid="{00000000-0005-0000-0000-000014090000}"/>
    <cellStyle name="Normal 6 2 2 2 2 5 5 2 2" xfId="15815" xr:uid="{00000000-0005-0000-0000-000015090000}"/>
    <cellStyle name="Normal 6 2 2 2 2 5 5 2 2 2" xfId="33168" xr:uid="{00000000-0005-0000-0000-000016090000}"/>
    <cellStyle name="Normal 6 2 2 2 2 5 5 2 2 3" xfId="50514" xr:uid="{00000000-0005-0000-0000-000017090000}"/>
    <cellStyle name="Normal 6 2 2 2 2 5 5 2 3" xfId="24495" xr:uid="{00000000-0005-0000-0000-000018090000}"/>
    <cellStyle name="Normal 6 2 2 2 2 5 5 2 4" xfId="41841" xr:uid="{00000000-0005-0000-0000-000019090000}"/>
    <cellStyle name="Normal 6 2 2 2 2 5 5 3" xfId="4986" xr:uid="{00000000-0005-0000-0000-00001A090000}"/>
    <cellStyle name="Normal 6 2 2 2 2 5 5 3 2" xfId="13659" xr:uid="{00000000-0005-0000-0000-00001B090000}"/>
    <cellStyle name="Normal 6 2 2 2 2 5 5 3 2 2" xfId="31012" xr:uid="{00000000-0005-0000-0000-00001C090000}"/>
    <cellStyle name="Normal 6 2 2 2 2 5 5 3 2 3" xfId="48358" xr:uid="{00000000-0005-0000-0000-00001D090000}"/>
    <cellStyle name="Normal 6 2 2 2 2 5 5 3 3" xfId="22339" xr:uid="{00000000-0005-0000-0000-00001E090000}"/>
    <cellStyle name="Normal 6 2 2 2 2 5 5 3 4" xfId="39685" xr:uid="{00000000-0005-0000-0000-00001F090000}"/>
    <cellStyle name="Normal 6 2 2 2 2 5 5 4" xfId="10033" xr:uid="{00000000-0005-0000-0000-000020090000}"/>
    <cellStyle name="Normal 6 2 2 2 2 5 5 4 2" xfId="27386" xr:uid="{00000000-0005-0000-0000-000021090000}"/>
    <cellStyle name="Normal 6 2 2 2 2 5 5 4 3" xfId="44732" xr:uid="{00000000-0005-0000-0000-000022090000}"/>
    <cellStyle name="Normal 6 2 2 2 2 5 5 5" xfId="18713" xr:uid="{00000000-0005-0000-0000-000023090000}"/>
    <cellStyle name="Normal 6 2 2 2 2 5 5 6" xfId="36059" xr:uid="{00000000-0005-0000-0000-000024090000}"/>
    <cellStyle name="Normal 6 2 2 2 2 5 6" xfId="5917" xr:uid="{00000000-0005-0000-0000-000025090000}"/>
    <cellStyle name="Normal 6 2 2 2 2 5 6 2" xfId="14590" xr:uid="{00000000-0005-0000-0000-000026090000}"/>
    <cellStyle name="Normal 6 2 2 2 2 5 6 2 2" xfId="31943" xr:uid="{00000000-0005-0000-0000-000027090000}"/>
    <cellStyle name="Normal 6 2 2 2 2 5 6 2 3" xfId="49289" xr:uid="{00000000-0005-0000-0000-000028090000}"/>
    <cellStyle name="Normal 6 2 2 2 2 5 6 3" xfId="23270" xr:uid="{00000000-0005-0000-0000-000029090000}"/>
    <cellStyle name="Normal 6 2 2 2 2 5 6 4" xfId="40616" xr:uid="{00000000-0005-0000-0000-00002A090000}"/>
    <cellStyle name="Normal 6 2 2 2 2 5 7" xfId="3173" xr:uid="{00000000-0005-0000-0000-00002B090000}"/>
    <cellStyle name="Normal 6 2 2 2 2 5 7 2" xfId="11846" xr:uid="{00000000-0005-0000-0000-00002C090000}"/>
    <cellStyle name="Normal 6 2 2 2 2 5 7 2 2" xfId="29199" xr:uid="{00000000-0005-0000-0000-00002D090000}"/>
    <cellStyle name="Normal 6 2 2 2 2 5 7 2 3" xfId="46545" xr:uid="{00000000-0005-0000-0000-00002E090000}"/>
    <cellStyle name="Normal 6 2 2 2 2 5 7 3" xfId="20526" xr:uid="{00000000-0005-0000-0000-00002F090000}"/>
    <cellStyle name="Normal 6 2 2 2 2 5 7 4" xfId="37872" xr:uid="{00000000-0005-0000-0000-000030090000}"/>
    <cellStyle name="Normal 6 2 2 2 2 5 8" xfId="8808" xr:uid="{00000000-0005-0000-0000-000031090000}"/>
    <cellStyle name="Normal 6 2 2 2 2 5 8 2" xfId="26161" xr:uid="{00000000-0005-0000-0000-000032090000}"/>
    <cellStyle name="Normal 6 2 2 2 2 5 8 3" xfId="43507" xr:uid="{00000000-0005-0000-0000-000033090000}"/>
    <cellStyle name="Normal 6 2 2 2 2 5 9" xfId="17488" xr:uid="{00000000-0005-0000-0000-000034090000}"/>
    <cellStyle name="Normal 6 2 2 2 2 6" xfId="772" xr:uid="{00000000-0005-0000-0000-000035090000}"/>
    <cellStyle name="Normal 6 2 2 2 2 6 2" xfId="2585" xr:uid="{00000000-0005-0000-0000-000036090000}"/>
    <cellStyle name="Normal 6 2 2 2 2 6 2 2" xfId="8367" xr:uid="{00000000-0005-0000-0000-000037090000}"/>
    <cellStyle name="Normal 6 2 2 2 2 6 2 2 2" xfId="17040" xr:uid="{00000000-0005-0000-0000-000038090000}"/>
    <cellStyle name="Normal 6 2 2 2 2 6 2 2 2 2" xfId="34393" xr:uid="{00000000-0005-0000-0000-000039090000}"/>
    <cellStyle name="Normal 6 2 2 2 2 6 2 2 2 3" xfId="51739" xr:uid="{00000000-0005-0000-0000-00003A090000}"/>
    <cellStyle name="Normal 6 2 2 2 2 6 2 2 3" xfId="25720" xr:uid="{00000000-0005-0000-0000-00003B090000}"/>
    <cellStyle name="Normal 6 2 2 2 2 6 2 2 4" xfId="43066" xr:uid="{00000000-0005-0000-0000-00003C090000}"/>
    <cellStyle name="Normal 6 2 2 2 2 6 2 3" xfId="4398" xr:uid="{00000000-0005-0000-0000-00003D090000}"/>
    <cellStyle name="Normal 6 2 2 2 2 6 2 3 2" xfId="13071" xr:uid="{00000000-0005-0000-0000-00003E090000}"/>
    <cellStyle name="Normal 6 2 2 2 2 6 2 3 2 2" xfId="30424" xr:uid="{00000000-0005-0000-0000-00003F090000}"/>
    <cellStyle name="Normal 6 2 2 2 2 6 2 3 2 3" xfId="47770" xr:uid="{00000000-0005-0000-0000-000040090000}"/>
    <cellStyle name="Normal 6 2 2 2 2 6 2 3 3" xfId="21751" xr:uid="{00000000-0005-0000-0000-000041090000}"/>
    <cellStyle name="Normal 6 2 2 2 2 6 2 3 4" xfId="39097" xr:uid="{00000000-0005-0000-0000-000042090000}"/>
    <cellStyle name="Normal 6 2 2 2 2 6 2 4" xfId="11258" xr:uid="{00000000-0005-0000-0000-000043090000}"/>
    <cellStyle name="Normal 6 2 2 2 2 6 2 4 2" xfId="28611" xr:uid="{00000000-0005-0000-0000-000044090000}"/>
    <cellStyle name="Normal 6 2 2 2 2 6 2 4 3" xfId="45957" xr:uid="{00000000-0005-0000-0000-000045090000}"/>
    <cellStyle name="Normal 6 2 2 2 2 6 2 5" xfId="19938" xr:uid="{00000000-0005-0000-0000-000046090000}"/>
    <cellStyle name="Normal 6 2 2 2 2 6 2 6" xfId="37284" xr:uid="{00000000-0005-0000-0000-000047090000}"/>
    <cellStyle name="Normal 6 2 2 2 2 6 3" xfId="1507" xr:uid="{00000000-0005-0000-0000-000048090000}"/>
    <cellStyle name="Normal 6 2 2 2 2 6 3 2" xfId="7289" xr:uid="{00000000-0005-0000-0000-000049090000}"/>
    <cellStyle name="Normal 6 2 2 2 2 6 3 2 2" xfId="15962" xr:uid="{00000000-0005-0000-0000-00004A090000}"/>
    <cellStyle name="Normal 6 2 2 2 2 6 3 2 2 2" xfId="33315" xr:uid="{00000000-0005-0000-0000-00004B090000}"/>
    <cellStyle name="Normal 6 2 2 2 2 6 3 2 2 3" xfId="50661" xr:uid="{00000000-0005-0000-0000-00004C090000}"/>
    <cellStyle name="Normal 6 2 2 2 2 6 3 2 3" xfId="24642" xr:uid="{00000000-0005-0000-0000-00004D090000}"/>
    <cellStyle name="Normal 6 2 2 2 2 6 3 2 4" xfId="41988" xr:uid="{00000000-0005-0000-0000-00004E090000}"/>
    <cellStyle name="Normal 6 2 2 2 2 6 3 3" xfId="5133" xr:uid="{00000000-0005-0000-0000-00004F090000}"/>
    <cellStyle name="Normal 6 2 2 2 2 6 3 3 2" xfId="13806" xr:uid="{00000000-0005-0000-0000-000050090000}"/>
    <cellStyle name="Normal 6 2 2 2 2 6 3 3 2 2" xfId="31159" xr:uid="{00000000-0005-0000-0000-000051090000}"/>
    <cellStyle name="Normal 6 2 2 2 2 6 3 3 2 3" xfId="48505" xr:uid="{00000000-0005-0000-0000-000052090000}"/>
    <cellStyle name="Normal 6 2 2 2 2 6 3 3 3" xfId="22486" xr:uid="{00000000-0005-0000-0000-000053090000}"/>
    <cellStyle name="Normal 6 2 2 2 2 6 3 3 4" xfId="39832" xr:uid="{00000000-0005-0000-0000-000054090000}"/>
    <cellStyle name="Normal 6 2 2 2 2 6 3 4" xfId="10180" xr:uid="{00000000-0005-0000-0000-000055090000}"/>
    <cellStyle name="Normal 6 2 2 2 2 6 3 4 2" xfId="27533" xr:uid="{00000000-0005-0000-0000-000056090000}"/>
    <cellStyle name="Normal 6 2 2 2 2 6 3 4 3" xfId="44879" xr:uid="{00000000-0005-0000-0000-000057090000}"/>
    <cellStyle name="Normal 6 2 2 2 2 6 3 5" xfId="18860" xr:uid="{00000000-0005-0000-0000-000058090000}"/>
    <cellStyle name="Normal 6 2 2 2 2 6 3 6" xfId="36206" xr:uid="{00000000-0005-0000-0000-000059090000}"/>
    <cellStyle name="Normal 6 2 2 2 2 6 4" xfId="6554" xr:uid="{00000000-0005-0000-0000-00005A090000}"/>
    <cellStyle name="Normal 6 2 2 2 2 6 4 2" xfId="15227" xr:uid="{00000000-0005-0000-0000-00005B090000}"/>
    <cellStyle name="Normal 6 2 2 2 2 6 4 2 2" xfId="32580" xr:uid="{00000000-0005-0000-0000-00005C090000}"/>
    <cellStyle name="Normal 6 2 2 2 2 6 4 2 3" xfId="49926" xr:uid="{00000000-0005-0000-0000-00005D090000}"/>
    <cellStyle name="Normal 6 2 2 2 2 6 4 3" xfId="23907" xr:uid="{00000000-0005-0000-0000-00005E090000}"/>
    <cellStyle name="Normal 6 2 2 2 2 6 4 4" xfId="41253" xr:uid="{00000000-0005-0000-0000-00005F090000}"/>
    <cellStyle name="Normal 6 2 2 2 2 6 5" xfId="3320" xr:uid="{00000000-0005-0000-0000-000060090000}"/>
    <cellStyle name="Normal 6 2 2 2 2 6 5 2" xfId="11993" xr:uid="{00000000-0005-0000-0000-000061090000}"/>
    <cellStyle name="Normal 6 2 2 2 2 6 5 2 2" xfId="29346" xr:uid="{00000000-0005-0000-0000-000062090000}"/>
    <cellStyle name="Normal 6 2 2 2 2 6 5 2 3" xfId="46692" xr:uid="{00000000-0005-0000-0000-000063090000}"/>
    <cellStyle name="Normal 6 2 2 2 2 6 5 3" xfId="20673" xr:uid="{00000000-0005-0000-0000-000064090000}"/>
    <cellStyle name="Normal 6 2 2 2 2 6 5 4" xfId="38019" xr:uid="{00000000-0005-0000-0000-000065090000}"/>
    <cellStyle name="Normal 6 2 2 2 2 6 6" xfId="9445" xr:uid="{00000000-0005-0000-0000-000066090000}"/>
    <cellStyle name="Normal 6 2 2 2 2 6 6 2" xfId="26798" xr:uid="{00000000-0005-0000-0000-000067090000}"/>
    <cellStyle name="Normal 6 2 2 2 2 6 6 3" xfId="44144" xr:uid="{00000000-0005-0000-0000-000068090000}"/>
    <cellStyle name="Normal 6 2 2 2 2 6 7" xfId="18125" xr:uid="{00000000-0005-0000-0000-000069090000}"/>
    <cellStyle name="Normal 6 2 2 2 2 6 8" xfId="35471" xr:uid="{00000000-0005-0000-0000-00006A090000}"/>
    <cellStyle name="Normal 6 2 2 2 2 7" xfId="380" xr:uid="{00000000-0005-0000-0000-00006B090000}"/>
    <cellStyle name="Normal 6 2 2 2 2 7 2" xfId="2193" xr:uid="{00000000-0005-0000-0000-00006C090000}"/>
    <cellStyle name="Normal 6 2 2 2 2 7 2 2" xfId="7975" xr:uid="{00000000-0005-0000-0000-00006D090000}"/>
    <cellStyle name="Normal 6 2 2 2 2 7 2 2 2" xfId="16648" xr:uid="{00000000-0005-0000-0000-00006E090000}"/>
    <cellStyle name="Normal 6 2 2 2 2 7 2 2 2 2" xfId="34001" xr:uid="{00000000-0005-0000-0000-00006F090000}"/>
    <cellStyle name="Normal 6 2 2 2 2 7 2 2 2 3" xfId="51347" xr:uid="{00000000-0005-0000-0000-000070090000}"/>
    <cellStyle name="Normal 6 2 2 2 2 7 2 2 3" xfId="25328" xr:uid="{00000000-0005-0000-0000-000071090000}"/>
    <cellStyle name="Normal 6 2 2 2 2 7 2 2 4" xfId="42674" xr:uid="{00000000-0005-0000-0000-000072090000}"/>
    <cellStyle name="Normal 6 2 2 2 2 7 2 3" xfId="5476" xr:uid="{00000000-0005-0000-0000-000073090000}"/>
    <cellStyle name="Normal 6 2 2 2 2 7 2 3 2" xfId="14149" xr:uid="{00000000-0005-0000-0000-000074090000}"/>
    <cellStyle name="Normal 6 2 2 2 2 7 2 3 2 2" xfId="31502" xr:uid="{00000000-0005-0000-0000-000075090000}"/>
    <cellStyle name="Normal 6 2 2 2 2 7 2 3 2 3" xfId="48848" xr:uid="{00000000-0005-0000-0000-000076090000}"/>
    <cellStyle name="Normal 6 2 2 2 2 7 2 3 3" xfId="22829" xr:uid="{00000000-0005-0000-0000-000077090000}"/>
    <cellStyle name="Normal 6 2 2 2 2 7 2 3 4" xfId="40175" xr:uid="{00000000-0005-0000-0000-000078090000}"/>
    <cellStyle name="Normal 6 2 2 2 2 7 2 4" xfId="10866" xr:uid="{00000000-0005-0000-0000-000079090000}"/>
    <cellStyle name="Normal 6 2 2 2 2 7 2 4 2" xfId="28219" xr:uid="{00000000-0005-0000-0000-00007A090000}"/>
    <cellStyle name="Normal 6 2 2 2 2 7 2 4 3" xfId="45565" xr:uid="{00000000-0005-0000-0000-00007B090000}"/>
    <cellStyle name="Normal 6 2 2 2 2 7 2 5" xfId="19546" xr:uid="{00000000-0005-0000-0000-00007C090000}"/>
    <cellStyle name="Normal 6 2 2 2 2 7 2 6" xfId="36892" xr:uid="{00000000-0005-0000-0000-00007D090000}"/>
    <cellStyle name="Normal 6 2 2 2 2 7 3" xfId="6162" xr:uid="{00000000-0005-0000-0000-00007E090000}"/>
    <cellStyle name="Normal 6 2 2 2 2 7 3 2" xfId="14835" xr:uid="{00000000-0005-0000-0000-00007F090000}"/>
    <cellStyle name="Normal 6 2 2 2 2 7 3 2 2" xfId="32188" xr:uid="{00000000-0005-0000-0000-000080090000}"/>
    <cellStyle name="Normal 6 2 2 2 2 7 3 2 3" xfId="49534" xr:uid="{00000000-0005-0000-0000-000081090000}"/>
    <cellStyle name="Normal 6 2 2 2 2 7 3 3" xfId="23515" xr:uid="{00000000-0005-0000-0000-000082090000}"/>
    <cellStyle name="Normal 6 2 2 2 2 7 3 4" xfId="40861" xr:uid="{00000000-0005-0000-0000-000083090000}"/>
    <cellStyle name="Normal 6 2 2 2 2 7 4" xfId="4006" xr:uid="{00000000-0005-0000-0000-000084090000}"/>
    <cellStyle name="Normal 6 2 2 2 2 7 4 2" xfId="12679" xr:uid="{00000000-0005-0000-0000-000085090000}"/>
    <cellStyle name="Normal 6 2 2 2 2 7 4 2 2" xfId="30032" xr:uid="{00000000-0005-0000-0000-000086090000}"/>
    <cellStyle name="Normal 6 2 2 2 2 7 4 2 3" xfId="47378" xr:uid="{00000000-0005-0000-0000-000087090000}"/>
    <cellStyle name="Normal 6 2 2 2 2 7 4 3" xfId="21359" xr:uid="{00000000-0005-0000-0000-000088090000}"/>
    <cellStyle name="Normal 6 2 2 2 2 7 4 4" xfId="38705" xr:uid="{00000000-0005-0000-0000-000089090000}"/>
    <cellStyle name="Normal 6 2 2 2 2 7 5" xfId="9053" xr:uid="{00000000-0005-0000-0000-00008A090000}"/>
    <cellStyle name="Normal 6 2 2 2 2 7 5 2" xfId="26406" xr:uid="{00000000-0005-0000-0000-00008B090000}"/>
    <cellStyle name="Normal 6 2 2 2 2 7 5 3" xfId="43752" xr:uid="{00000000-0005-0000-0000-00008C090000}"/>
    <cellStyle name="Normal 6 2 2 2 2 7 6" xfId="17733" xr:uid="{00000000-0005-0000-0000-00008D090000}"/>
    <cellStyle name="Normal 6 2 2 2 2 7 7" xfId="35079" xr:uid="{00000000-0005-0000-0000-00008E090000}"/>
    <cellStyle name="Normal 6 2 2 2 2 8" xfId="1850" xr:uid="{00000000-0005-0000-0000-00008F090000}"/>
    <cellStyle name="Normal 6 2 2 2 2 8 2" xfId="7632" xr:uid="{00000000-0005-0000-0000-000090090000}"/>
    <cellStyle name="Normal 6 2 2 2 2 8 2 2" xfId="16305" xr:uid="{00000000-0005-0000-0000-000091090000}"/>
    <cellStyle name="Normal 6 2 2 2 2 8 2 2 2" xfId="33658" xr:uid="{00000000-0005-0000-0000-000092090000}"/>
    <cellStyle name="Normal 6 2 2 2 2 8 2 2 3" xfId="51004" xr:uid="{00000000-0005-0000-0000-000093090000}"/>
    <cellStyle name="Normal 6 2 2 2 2 8 2 3" xfId="24985" xr:uid="{00000000-0005-0000-0000-000094090000}"/>
    <cellStyle name="Normal 6 2 2 2 2 8 2 4" xfId="42331" xr:uid="{00000000-0005-0000-0000-000095090000}"/>
    <cellStyle name="Normal 6 2 2 2 2 8 3" xfId="3663" xr:uid="{00000000-0005-0000-0000-000096090000}"/>
    <cellStyle name="Normal 6 2 2 2 2 8 3 2" xfId="12336" xr:uid="{00000000-0005-0000-0000-000097090000}"/>
    <cellStyle name="Normal 6 2 2 2 2 8 3 2 2" xfId="29689" xr:uid="{00000000-0005-0000-0000-000098090000}"/>
    <cellStyle name="Normal 6 2 2 2 2 8 3 2 3" xfId="47035" xr:uid="{00000000-0005-0000-0000-000099090000}"/>
    <cellStyle name="Normal 6 2 2 2 2 8 3 3" xfId="21016" xr:uid="{00000000-0005-0000-0000-00009A090000}"/>
    <cellStyle name="Normal 6 2 2 2 2 8 3 4" xfId="38362" xr:uid="{00000000-0005-0000-0000-00009B090000}"/>
    <cellStyle name="Normal 6 2 2 2 2 8 4" xfId="10523" xr:uid="{00000000-0005-0000-0000-00009C090000}"/>
    <cellStyle name="Normal 6 2 2 2 2 8 4 2" xfId="27876" xr:uid="{00000000-0005-0000-0000-00009D090000}"/>
    <cellStyle name="Normal 6 2 2 2 2 8 4 3" xfId="45222" xr:uid="{00000000-0005-0000-0000-00009E090000}"/>
    <cellStyle name="Normal 6 2 2 2 2 8 5" xfId="19203" xr:uid="{00000000-0005-0000-0000-00009F090000}"/>
    <cellStyle name="Normal 6 2 2 2 2 8 6" xfId="36549" xr:uid="{00000000-0005-0000-0000-0000A0090000}"/>
    <cellStyle name="Normal 6 2 2 2 2 9" xfId="1115" xr:uid="{00000000-0005-0000-0000-0000A1090000}"/>
    <cellStyle name="Normal 6 2 2 2 2 9 2" xfId="6897" xr:uid="{00000000-0005-0000-0000-0000A2090000}"/>
    <cellStyle name="Normal 6 2 2 2 2 9 2 2" xfId="15570" xr:uid="{00000000-0005-0000-0000-0000A3090000}"/>
    <cellStyle name="Normal 6 2 2 2 2 9 2 2 2" xfId="32923" xr:uid="{00000000-0005-0000-0000-0000A4090000}"/>
    <cellStyle name="Normal 6 2 2 2 2 9 2 2 3" xfId="50269" xr:uid="{00000000-0005-0000-0000-0000A5090000}"/>
    <cellStyle name="Normal 6 2 2 2 2 9 2 3" xfId="24250" xr:uid="{00000000-0005-0000-0000-0000A6090000}"/>
    <cellStyle name="Normal 6 2 2 2 2 9 2 4" xfId="41596" xr:uid="{00000000-0005-0000-0000-0000A7090000}"/>
    <cellStyle name="Normal 6 2 2 2 2 9 3" xfId="4741" xr:uid="{00000000-0005-0000-0000-0000A8090000}"/>
    <cellStyle name="Normal 6 2 2 2 2 9 3 2" xfId="13414" xr:uid="{00000000-0005-0000-0000-0000A9090000}"/>
    <cellStyle name="Normal 6 2 2 2 2 9 3 2 2" xfId="30767" xr:uid="{00000000-0005-0000-0000-0000AA090000}"/>
    <cellStyle name="Normal 6 2 2 2 2 9 3 2 3" xfId="48113" xr:uid="{00000000-0005-0000-0000-0000AB090000}"/>
    <cellStyle name="Normal 6 2 2 2 2 9 3 3" xfId="22094" xr:uid="{00000000-0005-0000-0000-0000AC090000}"/>
    <cellStyle name="Normal 6 2 2 2 2 9 3 4" xfId="39440" xr:uid="{00000000-0005-0000-0000-0000AD090000}"/>
    <cellStyle name="Normal 6 2 2 2 2 9 4" xfId="9788" xr:uid="{00000000-0005-0000-0000-0000AE090000}"/>
    <cellStyle name="Normal 6 2 2 2 2 9 4 2" xfId="27141" xr:uid="{00000000-0005-0000-0000-0000AF090000}"/>
    <cellStyle name="Normal 6 2 2 2 2 9 4 3" xfId="44487" xr:uid="{00000000-0005-0000-0000-0000B0090000}"/>
    <cellStyle name="Normal 6 2 2 2 2 9 5" xfId="18468" xr:uid="{00000000-0005-0000-0000-0000B1090000}"/>
    <cellStyle name="Normal 6 2 2 2 2 9 6" xfId="35814" xr:uid="{00000000-0005-0000-0000-0000B2090000}"/>
    <cellStyle name="Normal 6 2 2 2 3" xfId="76" xr:uid="{00000000-0005-0000-0000-0000B3090000}"/>
    <cellStyle name="Normal 6 2 2 2 3 10" xfId="8749" xr:uid="{00000000-0005-0000-0000-0000B4090000}"/>
    <cellStyle name="Normal 6 2 2 2 3 10 2" xfId="26102" xr:uid="{00000000-0005-0000-0000-0000B5090000}"/>
    <cellStyle name="Normal 6 2 2 2 3 10 3" xfId="43448" xr:uid="{00000000-0005-0000-0000-0000B6090000}"/>
    <cellStyle name="Normal 6 2 2 2 3 11" xfId="17429" xr:uid="{00000000-0005-0000-0000-0000B7090000}"/>
    <cellStyle name="Normal 6 2 2 2 3 12" xfId="34775" xr:uid="{00000000-0005-0000-0000-0000B8090000}"/>
    <cellStyle name="Normal 6 2 2 2 3 2" xfId="321" xr:uid="{00000000-0005-0000-0000-0000B9090000}"/>
    <cellStyle name="Normal 6 2 2 2 3 2 10" xfId="35020" xr:uid="{00000000-0005-0000-0000-0000BA090000}"/>
    <cellStyle name="Normal 6 2 2 2 3 2 2" xfId="1056" xr:uid="{00000000-0005-0000-0000-0000BB090000}"/>
    <cellStyle name="Normal 6 2 2 2 3 2 2 2" xfId="2869" xr:uid="{00000000-0005-0000-0000-0000BC090000}"/>
    <cellStyle name="Normal 6 2 2 2 3 2 2 2 2" xfId="8651" xr:uid="{00000000-0005-0000-0000-0000BD090000}"/>
    <cellStyle name="Normal 6 2 2 2 3 2 2 2 2 2" xfId="17324" xr:uid="{00000000-0005-0000-0000-0000BE090000}"/>
    <cellStyle name="Normal 6 2 2 2 3 2 2 2 2 2 2" xfId="34677" xr:uid="{00000000-0005-0000-0000-0000BF090000}"/>
    <cellStyle name="Normal 6 2 2 2 3 2 2 2 2 2 3" xfId="52023" xr:uid="{00000000-0005-0000-0000-0000C0090000}"/>
    <cellStyle name="Normal 6 2 2 2 3 2 2 2 2 3" xfId="26004" xr:uid="{00000000-0005-0000-0000-0000C1090000}"/>
    <cellStyle name="Normal 6 2 2 2 3 2 2 2 2 4" xfId="43350" xr:uid="{00000000-0005-0000-0000-0000C2090000}"/>
    <cellStyle name="Normal 6 2 2 2 3 2 2 2 3" xfId="4682" xr:uid="{00000000-0005-0000-0000-0000C3090000}"/>
    <cellStyle name="Normal 6 2 2 2 3 2 2 2 3 2" xfId="13355" xr:uid="{00000000-0005-0000-0000-0000C4090000}"/>
    <cellStyle name="Normal 6 2 2 2 3 2 2 2 3 2 2" xfId="30708" xr:uid="{00000000-0005-0000-0000-0000C5090000}"/>
    <cellStyle name="Normal 6 2 2 2 3 2 2 2 3 2 3" xfId="48054" xr:uid="{00000000-0005-0000-0000-0000C6090000}"/>
    <cellStyle name="Normal 6 2 2 2 3 2 2 2 3 3" xfId="22035" xr:uid="{00000000-0005-0000-0000-0000C7090000}"/>
    <cellStyle name="Normal 6 2 2 2 3 2 2 2 3 4" xfId="39381" xr:uid="{00000000-0005-0000-0000-0000C8090000}"/>
    <cellStyle name="Normal 6 2 2 2 3 2 2 2 4" xfId="11542" xr:uid="{00000000-0005-0000-0000-0000C9090000}"/>
    <cellStyle name="Normal 6 2 2 2 3 2 2 2 4 2" xfId="28895" xr:uid="{00000000-0005-0000-0000-0000CA090000}"/>
    <cellStyle name="Normal 6 2 2 2 3 2 2 2 4 3" xfId="46241" xr:uid="{00000000-0005-0000-0000-0000CB090000}"/>
    <cellStyle name="Normal 6 2 2 2 3 2 2 2 5" xfId="20222" xr:uid="{00000000-0005-0000-0000-0000CC090000}"/>
    <cellStyle name="Normal 6 2 2 2 3 2 2 2 6" xfId="37568" xr:uid="{00000000-0005-0000-0000-0000CD090000}"/>
    <cellStyle name="Normal 6 2 2 2 3 2 2 3" xfId="1791" xr:uid="{00000000-0005-0000-0000-0000CE090000}"/>
    <cellStyle name="Normal 6 2 2 2 3 2 2 3 2" xfId="7573" xr:uid="{00000000-0005-0000-0000-0000CF090000}"/>
    <cellStyle name="Normal 6 2 2 2 3 2 2 3 2 2" xfId="16246" xr:uid="{00000000-0005-0000-0000-0000D0090000}"/>
    <cellStyle name="Normal 6 2 2 2 3 2 2 3 2 2 2" xfId="33599" xr:uid="{00000000-0005-0000-0000-0000D1090000}"/>
    <cellStyle name="Normal 6 2 2 2 3 2 2 3 2 2 3" xfId="50945" xr:uid="{00000000-0005-0000-0000-0000D2090000}"/>
    <cellStyle name="Normal 6 2 2 2 3 2 2 3 2 3" xfId="24926" xr:uid="{00000000-0005-0000-0000-0000D3090000}"/>
    <cellStyle name="Normal 6 2 2 2 3 2 2 3 2 4" xfId="42272" xr:uid="{00000000-0005-0000-0000-0000D4090000}"/>
    <cellStyle name="Normal 6 2 2 2 3 2 2 3 3" xfId="5417" xr:uid="{00000000-0005-0000-0000-0000D5090000}"/>
    <cellStyle name="Normal 6 2 2 2 3 2 2 3 3 2" xfId="14090" xr:uid="{00000000-0005-0000-0000-0000D6090000}"/>
    <cellStyle name="Normal 6 2 2 2 3 2 2 3 3 2 2" xfId="31443" xr:uid="{00000000-0005-0000-0000-0000D7090000}"/>
    <cellStyle name="Normal 6 2 2 2 3 2 2 3 3 2 3" xfId="48789" xr:uid="{00000000-0005-0000-0000-0000D8090000}"/>
    <cellStyle name="Normal 6 2 2 2 3 2 2 3 3 3" xfId="22770" xr:uid="{00000000-0005-0000-0000-0000D9090000}"/>
    <cellStyle name="Normal 6 2 2 2 3 2 2 3 3 4" xfId="40116" xr:uid="{00000000-0005-0000-0000-0000DA090000}"/>
    <cellStyle name="Normal 6 2 2 2 3 2 2 3 4" xfId="10464" xr:uid="{00000000-0005-0000-0000-0000DB090000}"/>
    <cellStyle name="Normal 6 2 2 2 3 2 2 3 4 2" xfId="27817" xr:uid="{00000000-0005-0000-0000-0000DC090000}"/>
    <cellStyle name="Normal 6 2 2 2 3 2 2 3 4 3" xfId="45163" xr:uid="{00000000-0005-0000-0000-0000DD090000}"/>
    <cellStyle name="Normal 6 2 2 2 3 2 2 3 5" xfId="19144" xr:uid="{00000000-0005-0000-0000-0000DE090000}"/>
    <cellStyle name="Normal 6 2 2 2 3 2 2 3 6" xfId="36490" xr:uid="{00000000-0005-0000-0000-0000DF090000}"/>
    <cellStyle name="Normal 6 2 2 2 3 2 2 4" xfId="6838" xr:uid="{00000000-0005-0000-0000-0000E0090000}"/>
    <cellStyle name="Normal 6 2 2 2 3 2 2 4 2" xfId="15511" xr:uid="{00000000-0005-0000-0000-0000E1090000}"/>
    <cellStyle name="Normal 6 2 2 2 3 2 2 4 2 2" xfId="32864" xr:uid="{00000000-0005-0000-0000-0000E2090000}"/>
    <cellStyle name="Normal 6 2 2 2 3 2 2 4 2 3" xfId="50210" xr:uid="{00000000-0005-0000-0000-0000E3090000}"/>
    <cellStyle name="Normal 6 2 2 2 3 2 2 4 3" xfId="24191" xr:uid="{00000000-0005-0000-0000-0000E4090000}"/>
    <cellStyle name="Normal 6 2 2 2 3 2 2 4 4" xfId="41537" xr:uid="{00000000-0005-0000-0000-0000E5090000}"/>
    <cellStyle name="Normal 6 2 2 2 3 2 2 5" xfId="3604" xr:uid="{00000000-0005-0000-0000-0000E6090000}"/>
    <cellStyle name="Normal 6 2 2 2 3 2 2 5 2" xfId="12277" xr:uid="{00000000-0005-0000-0000-0000E7090000}"/>
    <cellStyle name="Normal 6 2 2 2 3 2 2 5 2 2" xfId="29630" xr:uid="{00000000-0005-0000-0000-0000E8090000}"/>
    <cellStyle name="Normal 6 2 2 2 3 2 2 5 2 3" xfId="46976" xr:uid="{00000000-0005-0000-0000-0000E9090000}"/>
    <cellStyle name="Normal 6 2 2 2 3 2 2 5 3" xfId="20957" xr:uid="{00000000-0005-0000-0000-0000EA090000}"/>
    <cellStyle name="Normal 6 2 2 2 3 2 2 5 4" xfId="38303" xr:uid="{00000000-0005-0000-0000-0000EB090000}"/>
    <cellStyle name="Normal 6 2 2 2 3 2 2 6" xfId="9729" xr:uid="{00000000-0005-0000-0000-0000EC090000}"/>
    <cellStyle name="Normal 6 2 2 2 3 2 2 6 2" xfId="27082" xr:uid="{00000000-0005-0000-0000-0000ED090000}"/>
    <cellStyle name="Normal 6 2 2 2 3 2 2 6 3" xfId="44428" xr:uid="{00000000-0005-0000-0000-0000EE090000}"/>
    <cellStyle name="Normal 6 2 2 2 3 2 2 7" xfId="18409" xr:uid="{00000000-0005-0000-0000-0000EF090000}"/>
    <cellStyle name="Normal 6 2 2 2 3 2 2 8" xfId="35755" xr:uid="{00000000-0005-0000-0000-0000F0090000}"/>
    <cellStyle name="Normal 6 2 2 2 3 2 3" xfId="566" xr:uid="{00000000-0005-0000-0000-0000F1090000}"/>
    <cellStyle name="Normal 6 2 2 2 3 2 3 2" xfId="2379" xr:uid="{00000000-0005-0000-0000-0000F2090000}"/>
    <cellStyle name="Normal 6 2 2 2 3 2 3 2 2" xfId="8161" xr:uid="{00000000-0005-0000-0000-0000F3090000}"/>
    <cellStyle name="Normal 6 2 2 2 3 2 3 2 2 2" xfId="16834" xr:uid="{00000000-0005-0000-0000-0000F4090000}"/>
    <cellStyle name="Normal 6 2 2 2 3 2 3 2 2 2 2" xfId="34187" xr:uid="{00000000-0005-0000-0000-0000F5090000}"/>
    <cellStyle name="Normal 6 2 2 2 3 2 3 2 2 2 3" xfId="51533" xr:uid="{00000000-0005-0000-0000-0000F6090000}"/>
    <cellStyle name="Normal 6 2 2 2 3 2 3 2 2 3" xfId="25514" xr:uid="{00000000-0005-0000-0000-0000F7090000}"/>
    <cellStyle name="Normal 6 2 2 2 3 2 3 2 2 4" xfId="42860" xr:uid="{00000000-0005-0000-0000-0000F8090000}"/>
    <cellStyle name="Normal 6 2 2 2 3 2 3 2 3" xfId="5662" xr:uid="{00000000-0005-0000-0000-0000F9090000}"/>
    <cellStyle name="Normal 6 2 2 2 3 2 3 2 3 2" xfId="14335" xr:uid="{00000000-0005-0000-0000-0000FA090000}"/>
    <cellStyle name="Normal 6 2 2 2 3 2 3 2 3 2 2" xfId="31688" xr:uid="{00000000-0005-0000-0000-0000FB090000}"/>
    <cellStyle name="Normal 6 2 2 2 3 2 3 2 3 2 3" xfId="49034" xr:uid="{00000000-0005-0000-0000-0000FC090000}"/>
    <cellStyle name="Normal 6 2 2 2 3 2 3 2 3 3" xfId="23015" xr:uid="{00000000-0005-0000-0000-0000FD090000}"/>
    <cellStyle name="Normal 6 2 2 2 3 2 3 2 3 4" xfId="40361" xr:uid="{00000000-0005-0000-0000-0000FE090000}"/>
    <cellStyle name="Normal 6 2 2 2 3 2 3 2 4" xfId="11052" xr:uid="{00000000-0005-0000-0000-0000FF090000}"/>
    <cellStyle name="Normal 6 2 2 2 3 2 3 2 4 2" xfId="28405" xr:uid="{00000000-0005-0000-0000-0000000A0000}"/>
    <cellStyle name="Normal 6 2 2 2 3 2 3 2 4 3" xfId="45751" xr:uid="{00000000-0005-0000-0000-0000010A0000}"/>
    <cellStyle name="Normal 6 2 2 2 3 2 3 2 5" xfId="19732" xr:uid="{00000000-0005-0000-0000-0000020A0000}"/>
    <cellStyle name="Normal 6 2 2 2 3 2 3 2 6" xfId="37078" xr:uid="{00000000-0005-0000-0000-0000030A0000}"/>
    <cellStyle name="Normal 6 2 2 2 3 2 3 3" xfId="6348" xr:uid="{00000000-0005-0000-0000-0000040A0000}"/>
    <cellStyle name="Normal 6 2 2 2 3 2 3 3 2" xfId="15021" xr:uid="{00000000-0005-0000-0000-0000050A0000}"/>
    <cellStyle name="Normal 6 2 2 2 3 2 3 3 2 2" xfId="32374" xr:uid="{00000000-0005-0000-0000-0000060A0000}"/>
    <cellStyle name="Normal 6 2 2 2 3 2 3 3 2 3" xfId="49720" xr:uid="{00000000-0005-0000-0000-0000070A0000}"/>
    <cellStyle name="Normal 6 2 2 2 3 2 3 3 3" xfId="23701" xr:uid="{00000000-0005-0000-0000-0000080A0000}"/>
    <cellStyle name="Normal 6 2 2 2 3 2 3 3 4" xfId="41047" xr:uid="{00000000-0005-0000-0000-0000090A0000}"/>
    <cellStyle name="Normal 6 2 2 2 3 2 3 4" xfId="4192" xr:uid="{00000000-0005-0000-0000-00000A0A0000}"/>
    <cellStyle name="Normal 6 2 2 2 3 2 3 4 2" xfId="12865" xr:uid="{00000000-0005-0000-0000-00000B0A0000}"/>
    <cellStyle name="Normal 6 2 2 2 3 2 3 4 2 2" xfId="30218" xr:uid="{00000000-0005-0000-0000-00000C0A0000}"/>
    <cellStyle name="Normal 6 2 2 2 3 2 3 4 2 3" xfId="47564" xr:uid="{00000000-0005-0000-0000-00000D0A0000}"/>
    <cellStyle name="Normal 6 2 2 2 3 2 3 4 3" xfId="21545" xr:uid="{00000000-0005-0000-0000-00000E0A0000}"/>
    <cellStyle name="Normal 6 2 2 2 3 2 3 4 4" xfId="38891" xr:uid="{00000000-0005-0000-0000-00000F0A0000}"/>
    <cellStyle name="Normal 6 2 2 2 3 2 3 5" xfId="9239" xr:uid="{00000000-0005-0000-0000-0000100A0000}"/>
    <cellStyle name="Normal 6 2 2 2 3 2 3 5 2" xfId="26592" xr:uid="{00000000-0005-0000-0000-0000110A0000}"/>
    <cellStyle name="Normal 6 2 2 2 3 2 3 5 3" xfId="43938" xr:uid="{00000000-0005-0000-0000-0000120A0000}"/>
    <cellStyle name="Normal 6 2 2 2 3 2 3 6" xfId="17919" xr:uid="{00000000-0005-0000-0000-0000130A0000}"/>
    <cellStyle name="Normal 6 2 2 2 3 2 3 7" xfId="35265" xr:uid="{00000000-0005-0000-0000-0000140A0000}"/>
    <cellStyle name="Normal 6 2 2 2 3 2 4" xfId="2134" xr:uid="{00000000-0005-0000-0000-0000150A0000}"/>
    <cellStyle name="Normal 6 2 2 2 3 2 4 2" xfId="7916" xr:uid="{00000000-0005-0000-0000-0000160A0000}"/>
    <cellStyle name="Normal 6 2 2 2 3 2 4 2 2" xfId="16589" xr:uid="{00000000-0005-0000-0000-0000170A0000}"/>
    <cellStyle name="Normal 6 2 2 2 3 2 4 2 2 2" xfId="33942" xr:uid="{00000000-0005-0000-0000-0000180A0000}"/>
    <cellStyle name="Normal 6 2 2 2 3 2 4 2 2 3" xfId="51288" xr:uid="{00000000-0005-0000-0000-0000190A0000}"/>
    <cellStyle name="Normal 6 2 2 2 3 2 4 2 3" xfId="25269" xr:uid="{00000000-0005-0000-0000-00001A0A0000}"/>
    <cellStyle name="Normal 6 2 2 2 3 2 4 2 4" xfId="42615" xr:uid="{00000000-0005-0000-0000-00001B0A0000}"/>
    <cellStyle name="Normal 6 2 2 2 3 2 4 3" xfId="3947" xr:uid="{00000000-0005-0000-0000-00001C0A0000}"/>
    <cellStyle name="Normal 6 2 2 2 3 2 4 3 2" xfId="12620" xr:uid="{00000000-0005-0000-0000-00001D0A0000}"/>
    <cellStyle name="Normal 6 2 2 2 3 2 4 3 2 2" xfId="29973" xr:uid="{00000000-0005-0000-0000-00001E0A0000}"/>
    <cellStyle name="Normal 6 2 2 2 3 2 4 3 2 3" xfId="47319" xr:uid="{00000000-0005-0000-0000-00001F0A0000}"/>
    <cellStyle name="Normal 6 2 2 2 3 2 4 3 3" xfId="21300" xr:uid="{00000000-0005-0000-0000-0000200A0000}"/>
    <cellStyle name="Normal 6 2 2 2 3 2 4 3 4" xfId="38646" xr:uid="{00000000-0005-0000-0000-0000210A0000}"/>
    <cellStyle name="Normal 6 2 2 2 3 2 4 4" xfId="10807" xr:uid="{00000000-0005-0000-0000-0000220A0000}"/>
    <cellStyle name="Normal 6 2 2 2 3 2 4 4 2" xfId="28160" xr:uid="{00000000-0005-0000-0000-0000230A0000}"/>
    <cellStyle name="Normal 6 2 2 2 3 2 4 4 3" xfId="45506" xr:uid="{00000000-0005-0000-0000-0000240A0000}"/>
    <cellStyle name="Normal 6 2 2 2 3 2 4 5" xfId="19487" xr:uid="{00000000-0005-0000-0000-0000250A0000}"/>
    <cellStyle name="Normal 6 2 2 2 3 2 4 6" xfId="36833" xr:uid="{00000000-0005-0000-0000-0000260A0000}"/>
    <cellStyle name="Normal 6 2 2 2 3 2 5" xfId="1301" xr:uid="{00000000-0005-0000-0000-0000270A0000}"/>
    <cellStyle name="Normal 6 2 2 2 3 2 5 2" xfId="7083" xr:uid="{00000000-0005-0000-0000-0000280A0000}"/>
    <cellStyle name="Normal 6 2 2 2 3 2 5 2 2" xfId="15756" xr:uid="{00000000-0005-0000-0000-0000290A0000}"/>
    <cellStyle name="Normal 6 2 2 2 3 2 5 2 2 2" xfId="33109" xr:uid="{00000000-0005-0000-0000-00002A0A0000}"/>
    <cellStyle name="Normal 6 2 2 2 3 2 5 2 2 3" xfId="50455" xr:uid="{00000000-0005-0000-0000-00002B0A0000}"/>
    <cellStyle name="Normal 6 2 2 2 3 2 5 2 3" xfId="24436" xr:uid="{00000000-0005-0000-0000-00002C0A0000}"/>
    <cellStyle name="Normal 6 2 2 2 3 2 5 2 4" xfId="41782" xr:uid="{00000000-0005-0000-0000-00002D0A0000}"/>
    <cellStyle name="Normal 6 2 2 2 3 2 5 3" xfId="4927" xr:uid="{00000000-0005-0000-0000-00002E0A0000}"/>
    <cellStyle name="Normal 6 2 2 2 3 2 5 3 2" xfId="13600" xr:uid="{00000000-0005-0000-0000-00002F0A0000}"/>
    <cellStyle name="Normal 6 2 2 2 3 2 5 3 2 2" xfId="30953" xr:uid="{00000000-0005-0000-0000-0000300A0000}"/>
    <cellStyle name="Normal 6 2 2 2 3 2 5 3 2 3" xfId="48299" xr:uid="{00000000-0005-0000-0000-0000310A0000}"/>
    <cellStyle name="Normal 6 2 2 2 3 2 5 3 3" xfId="22280" xr:uid="{00000000-0005-0000-0000-0000320A0000}"/>
    <cellStyle name="Normal 6 2 2 2 3 2 5 3 4" xfId="39626" xr:uid="{00000000-0005-0000-0000-0000330A0000}"/>
    <cellStyle name="Normal 6 2 2 2 3 2 5 4" xfId="9974" xr:uid="{00000000-0005-0000-0000-0000340A0000}"/>
    <cellStyle name="Normal 6 2 2 2 3 2 5 4 2" xfId="27327" xr:uid="{00000000-0005-0000-0000-0000350A0000}"/>
    <cellStyle name="Normal 6 2 2 2 3 2 5 4 3" xfId="44673" xr:uid="{00000000-0005-0000-0000-0000360A0000}"/>
    <cellStyle name="Normal 6 2 2 2 3 2 5 5" xfId="18654" xr:uid="{00000000-0005-0000-0000-0000370A0000}"/>
    <cellStyle name="Normal 6 2 2 2 3 2 5 6" xfId="36000" xr:uid="{00000000-0005-0000-0000-0000380A0000}"/>
    <cellStyle name="Normal 6 2 2 2 3 2 6" xfId="6103" xr:uid="{00000000-0005-0000-0000-0000390A0000}"/>
    <cellStyle name="Normal 6 2 2 2 3 2 6 2" xfId="14776" xr:uid="{00000000-0005-0000-0000-00003A0A0000}"/>
    <cellStyle name="Normal 6 2 2 2 3 2 6 2 2" xfId="32129" xr:uid="{00000000-0005-0000-0000-00003B0A0000}"/>
    <cellStyle name="Normal 6 2 2 2 3 2 6 2 3" xfId="49475" xr:uid="{00000000-0005-0000-0000-00003C0A0000}"/>
    <cellStyle name="Normal 6 2 2 2 3 2 6 3" xfId="23456" xr:uid="{00000000-0005-0000-0000-00003D0A0000}"/>
    <cellStyle name="Normal 6 2 2 2 3 2 6 4" xfId="40802" xr:uid="{00000000-0005-0000-0000-00003E0A0000}"/>
    <cellStyle name="Normal 6 2 2 2 3 2 7" xfId="3114" xr:uid="{00000000-0005-0000-0000-00003F0A0000}"/>
    <cellStyle name="Normal 6 2 2 2 3 2 7 2" xfId="11787" xr:uid="{00000000-0005-0000-0000-0000400A0000}"/>
    <cellStyle name="Normal 6 2 2 2 3 2 7 2 2" xfId="29140" xr:uid="{00000000-0005-0000-0000-0000410A0000}"/>
    <cellStyle name="Normal 6 2 2 2 3 2 7 2 3" xfId="46486" xr:uid="{00000000-0005-0000-0000-0000420A0000}"/>
    <cellStyle name="Normal 6 2 2 2 3 2 7 3" xfId="20467" xr:uid="{00000000-0005-0000-0000-0000430A0000}"/>
    <cellStyle name="Normal 6 2 2 2 3 2 7 4" xfId="37813" xr:uid="{00000000-0005-0000-0000-0000440A0000}"/>
    <cellStyle name="Normal 6 2 2 2 3 2 8" xfId="8994" xr:uid="{00000000-0005-0000-0000-0000450A0000}"/>
    <cellStyle name="Normal 6 2 2 2 3 2 8 2" xfId="26347" xr:uid="{00000000-0005-0000-0000-0000460A0000}"/>
    <cellStyle name="Normal 6 2 2 2 3 2 8 3" xfId="43693" xr:uid="{00000000-0005-0000-0000-0000470A0000}"/>
    <cellStyle name="Normal 6 2 2 2 3 2 9" xfId="17674" xr:uid="{00000000-0005-0000-0000-0000480A0000}"/>
    <cellStyle name="Normal 6 2 2 2 3 3" xfId="223" xr:uid="{00000000-0005-0000-0000-0000490A0000}"/>
    <cellStyle name="Normal 6 2 2 2 3 3 10" xfId="34922" xr:uid="{00000000-0005-0000-0000-00004A0A0000}"/>
    <cellStyle name="Normal 6 2 2 2 3 3 2" xfId="958" xr:uid="{00000000-0005-0000-0000-00004B0A0000}"/>
    <cellStyle name="Normal 6 2 2 2 3 3 2 2" xfId="2771" xr:uid="{00000000-0005-0000-0000-00004C0A0000}"/>
    <cellStyle name="Normal 6 2 2 2 3 3 2 2 2" xfId="8553" xr:uid="{00000000-0005-0000-0000-00004D0A0000}"/>
    <cellStyle name="Normal 6 2 2 2 3 3 2 2 2 2" xfId="17226" xr:uid="{00000000-0005-0000-0000-00004E0A0000}"/>
    <cellStyle name="Normal 6 2 2 2 3 3 2 2 2 2 2" xfId="34579" xr:uid="{00000000-0005-0000-0000-00004F0A0000}"/>
    <cellStyle name="Normal 6 2 2 2 3 3 2 2 2 2 3" xfId="51925" xr:uid="{00000000-0005-0000-0000-0000500A0000}"/>
    <cellStyle name="Normal 6 2 2 2 3 3 2 2 2 3" xfId="25906" xr:uid="{00000000-0005-0000-0000-0000510A0000}"/>
    <cellStyle name="Normal 6 2 2 2 3 3 2 2 2 4" xfId="43252" xr:uid="{00000000-0005-0000-0000-0000520A0000}"/>
    <cellStyle name="Normal 6 2 2 2 3 3 2 2 3" xfId="4584" xr:uid="{00000000-0005-0000-0000-0000530A0000}"/>
    <cellStyle name="Normal 6 2 2 2 3 3 2 2 3 2" xfId="13257" xr:uid="{00000000-0005-0000-0000-0000540A0000}"/>
    <cellStyle name="Normal 6 2 2 2 3 3 2 2 3 2 2" xfId="30610" xr:uid="{00000000-0005-0000-0000-0000550A0000}"/>
    <cellStyle name="Normal 6 2 2 2 3 3 2 2 3 2 3" xfId="47956" xr:uid="{00000000-0005-0000-0000-0000560A0000}"/>
    <cellStyle name="Normal 6 2 2 2 3 3 2 2 3 3" xfId="21937" xr:uid="{00000000-0005-0000-0000-0000570A0000}"/>
    <cellStyle name="Normal 6 2 2 2 3 3 2 2 3 4" xfId="39283" xr:uid="{00000000-0005-0000-0000-0000580A0000}"/>
    <cellStyle name="Normal 6 2 2 2 3 3 2 2 4" xfId="11444" xr:uid="{00000000-0005-0000-0000-0000590A0000}"/>
    <cellStyle name="Normal 6 2 2 2 3 3 2 2 4 2" xfId="28797" xr:uid="{00000000-0005-0000-0000-00005A0A0000}"/>
    <cellStyle name="Normal 6 2 2 2 3 3 2 2 4 3" xfId="46143" xr:uid="{00000000-0005-0000-0000-00005B0A0000}"/>
    <cellStyle name="Normal 6 2 2 2 3 3 2 2 5" xfId="20124" xr:uid="{00000000-0005-0000-0000-00005C0A0000}"/>
    <cellStyle name="Normal 6 2 2 2 3 3 2 2 6" xfId="37470" xr:uid="{00000000-0005-0000-0000-00005D0A0000}"/>
    <cellStyle name="Normal 6 2 2 2 3 3 2 3" xfId="1693" xr:uid="{00000000-0005-0000-0000-00005E0A0000}"/>
    <cellStyle name="Normal 6 2 2 2 3 3 2 3 2" xfId="7475" xr:uid="{00000000-0005-0000-0000-00005F0A0000}"/>
    <cellStyle name="Normal 6 2 2 2 3 3 2 3 2 2" xfId="16148" xr:uid="{00000000-0005-0000-0000-0000600A0000}"/>
    <cellStyle name="Normal 6 2 2 2 3 3 2 3 2 2 2" xfId="33501" xr:uid="{00000000-0005-0000-0000-0000610A0000}"/>
    <cellStyle name="Normal 6 2 2 2 3 3 2 3 2 2 3" xfId="50847" xr:uid="{00000000-0005-0000-0000-0000620A0000}"/>
    <cellStyle name="Normal 6 2 2 2 3 3 2 3 2 3" xfId="24828" xr:uid="{00000000-0005-0000-0000-0000630A0000}"/>
    <cellStyle name="Normal 6 2 2 2 3 3 2 3 2 4" xfId="42174" xr:uid="{00000000-0005-0000-0000-0000640A0000}"/>
    <cellStyle name="Normal 6 2 2 2 3 3 2 3 3" xfId="5319" xr:uid="{00000000-0005-0000-0000-0000650A0000}"/>
    <cellStyle name="Normal 6 2 2 2 3 3 2 3 3 2" xfId="13992" xr:uid="{00000000-0005-0000-0000-0000660A0000}"/>
    <cellStyle name="Normal 6 2 2 2 3 3 2 3 3 2 2" xfId="31345" xr:uid="{00000000-0005-0000-0000-0000670A0000}"/>
    <cellStyle name="Normal 6 2 2 2 3 3 2 3 3 2 3" xfId="48691" xr:uid="{00000000-0005-0000-0000-0000680A0000}"/>
    <cellStyle name="Normal 6 2 2 2 3 3 2 3 3 3" xfId="22672" xr:uid="{00000000-0005-0000-0000-0000690A0000}"/>
    <cellStyle name="Normal 6 2 2 2 3 3 2 3 3 4" xfId="40018" xr:uid="{00000000-0005-0000-0000-00006A0A0000}"/>
    <cellStyle name="Normal 6 2 2 2 3 3 2 3 4" xfId="10366" xr:uid="{00000000-0005-0000-0000-00006B0A0000}"/>
    <cellStyle name="Normal 6 2 2 2 3 3 2 3 4 2" xfId="27719" xr:uid="{00000000-0005-0000-0000-00006C0A0000}"/>
    <cellStyle name="Normal 6 2 2 2 3 3 2 3 4 3" xfId="45065" xr:uid="{00000000-0005-0000-0000-00006D0A0000}"/>
    <cellStyle name="Normal 6 2 2 2 3 3 2 3 5" xfId="19046" xr:uid="{00000000-0005-0000-0000-00006E0A0000}"/>
    <cellStyle name="Normal 6 2 2 2 3 3 2 3 6" xfId="36392" xr:uid="{00000000-0005-0000-0000-00006F0A0000}"/>
    <cellStyle name="Normal 6 2 2 2 3 3 2 4" xfId="6740" xr:uid="{00000000-0005-0000-0000-0000700A0000}"/>
    <cellStyle name="Normal 6 2 2 2 3 3 2 4 2" xfId="15413" xr:uid="{00000000-0005-0000-0000-0000710A0000}"/>
    <cellStyle name="Normal 6 2 2 2 3 3 2 4 2 2" xfId="32766" xr:uid="{00000000-0005-0000-0000-0000720A0000}"/>
    <cellStyle name="Normal 6 2 2 2 3 3 2 4 2 3" xfId="50112" xr:uid="{00000000-0005-0000-0000-0000730A0000}"/>
    <cellStyle name="Normal 6 2 2 2 3 3 2 4 3" xfId="24093" xr:uid="{00000000-0005-0000-0000-0000740A0000}"/>
    <cellStyle name="Normal 6 2 2 2 3 3 2 4 4" xfId="41439" xr:uid="{00000000-0005-0000-0000-0000750A0000}"/>
    <cellStyle name="Normal 6 2 2 2 3 3 2 5" xfId="3506" xr:uid="{00000000-0005-0000-0000-0000760A0000}"/>
    <cellStyle name="Normal 6 2 2 2 3 3 2 5 2" xfId="12179" xr:uid="{00000000-0005-0000-0000-0000770A0000}"/>
    <cellStyle name="Normal 6 2 2 2 3 3 2 5 2 2" xfId="29532" xr:uid="{00000000-0005-0000-0000-0000780A0000}"/>
    <cellStyle name="Normal 6 2 2 2 3 3 2 5 2 3" xfId="46878" xr:uid="{00000000-0005-0000-0000-0000790A0000}"/>
    <cellStyle name="Normal 6 2 2 2 3 3 2 5 3" xfId="20859" xr:uid="{00000000-0005-0000-0000-00007A0A0000}"/>
    <cellStyle name="Normal 6 2 2 2 3 3 2 5 4" xfId="38205" xr:uid="{00000000-0005-0000-0000-00007B0A0000}"/>
    <cellStyle name="Normal 6 2 2 2 3 3 2 6" xfId="9631" xr:uid="{00000000-0005-0000-0000-00007C0A0000}"/>
    <cellStyle name="Normal 6 2 2 2 3 3 2 6 2" xfId="26984" xr:uid="{00000000-0005-0000-0000-00007D0A0000}"/>
    <cellStyle name="Normal 6 2 2 2 3 3 2 6 3" xfId="44330" xr:uid="{00000000-0005-0000-0000-00007E0A0000}"/>
    <cellStyle name="Normal 6 2 2 2 3 3 2 7" xfId="18311" xr:uid="{00000000-0005-0000-0000-00007F0A0000}"/>
    <cellStyle name="Normal 6 2 2 2 3 3 2 8" xfId="35657" xr:uid="{00000000-0005-0000-0000-0000800A0000}"/>
    <cellStyle name="Normal 6 2 2 2 3 3 3" xfId="713" xr:uid="{00000000-0005-0000-0000-0000810A0000}"/>
    <cellStyle name="Normal 6 2 2 2 3 3 3 2" xfId="2526" xr:uid="{00000000-0005-0000-0000-0000820A0000}"/>
    <cellStyle name="Normal 6 2 2 2 3 3 3 2 2" xfId="8308" xr:uid="{00000000-0005-0000-0000-0000830A0000}"/>
    <cellStyle name="Normal 6 2 2 2 3 3 3 2 2 2" xfId="16981" xr:uid="{00000000-0005-0000-0000-0000840A0000}"/>
    <cellStyle name="Normal 6 2 2 2 3 3 3 2 2 2 2" xfId="34334" xr:uid="{00000000-0005-0000-0000-0000850A0000}"/>
    <cellStyle name="Normal 6 2 2 2 3 3 3 2 2 2 3" xfId="51680" xr:uid="{00000000-0005-0000-0000-0000860A0000}"/>
    <cellStyle name="Normal 6 2 2 2 3 3 3 2 2 3" xfId="25661" xr:uid="{00000000-0005-0000-0000-0000870A0000}"/>
    <cellStyle name="Normal 6 2 2 2 3 3 3 2 2 4" xfId="43007" xr:uid="{00000000-0005-0000-0000-0000880A0000}"/>
    <cellStyle name="Normal 6 2 2 2 3 3 3 2 3" xfId="5760" xr:uid="{00000000-0005-0000-0000-0000890A0000}"/>
    <cellStyle name="Normal 6 2 2 2 3 3 3 2 3 2" xfId="14433" xr:uid="{00000000-0005-0000-0000-00008A0A0000}"/>
    <cellStyle name="Normal 6 2 2 2 3 3 3 2 3 2 2" xfId="31786" xr:uid="{00000000-0005-0000-0000-00008B0A0000}"/>
    <cellStyle name="Normal 6 2 2 2 3 3 3 2 3 2 3" xfId="49132" xr:uid="{00000000-0005-0000-0000-00008C0A0000}"/>
    <cellStyle name="Normal 6 2 2 2 3 3 3 2 3 3" xfId="23113" xr:uid="{00000000-0005-0000-0000-00008D0A0000}"/>
    <cellStyle name="Normal 6 2 2 2 3 3 3 2 3 4" xfId="40459" xr:uid="{00000000-0005-0000-0000-00008E0A0000}"/>
    <cellStyle name="Normal 6 2 2 2 3 3 3 2 4" xfId="11199" xr:uid="{00000000-0005-0000-0000-00008F0A0000}"/>
    <cellStyle name="Normal 6 2 2 2 3 3 3 2 4 2" xfId="28552" xr:uid="{00000000-0005-0000-0000-0000900A0000}"/>
    <cellStyle name="Normal 6 2 2 2 3 3 3 2 4 3" xfId="45898" xr:uid="{00000000-0005-0000-0000-0000910A0000}"/>
    <cellStyle name="Normal 6 2 2 2 3 3 3 2 5" xfId="19879" xr:uid="{00000000-0005-0000-0000-0000920A0000}"/>
    <cellStyle name="Normal 6 2 2 2 3 3 3 2 6" xfId="37225" xr:uid="{00000000-0005-0000-0000-0000930A0000}"/>
    <cellStyle name="Normal 6 2 2 2 3 3 3 3" xfId="6495" xr:uid="{00000000-0005-0000-0000-0000940A0000}"/>
    <cellStyle name="Normal 6 2 2 2 3 3 3 3 2" xfId="15168" xr:uid="{00000000-0005-0000-0000-0000950A0000}"/>
    <cellStyle name="Normal 6 2 2 2 3 3 3 3 2 2" xfId="32521" xr:uid="{00000000-0005-0000-0000-0000960A0000}"/>
    <cellStyle name="Normal 6 2 2 2 3 3 3 3 2 3" xfId="49867" xr:uid="{00000000-0005-0000-0000-0000970A0000}"/>
    <cellStyle name="Normal 6 2 2 2 3 3 3 3 3" xfId="23848" xr:uid="{00000000-0005-0000-0000-0000980A0000}"/>
    <cellStyle name="Normal 6 2 2 2 3 3 3 3 4" xfId="41194" xr:uid="{00000000-0005-0000-0000-0000990A0000}"/>
    <cellStyle name="Normal 6 2 2 2 3 3 3 4" xfId="4339" xr:uid="{00000000-0005-0000-0000-00009A0A0000}"/>
    <cellStyle name="Normal 6 2 2 2 3 3 3 4 2" xfId="13012" xr:uid="{00000000-0005-0000-0000-00009B0A0000}"/>
    <cellStyle name="Normal 6 2 2 2 3 3 3 4 2 2" xfId="30365" xr:uid="{00000000-0005-0000-0000-00009C0A0000}"/>
    <cellStyle name="Normal 6 2 2 2 3 3 3 4 2 3" xfId="47711" xr:uid="{00000000-0005-0000-0000-00009D0A0000}"/>
    <cellStyle name="Normal 6 2 2 2 3 3 3 4 3" xfId="21692" xr:uid="{00000000-0005-0000-0000-00009E0A0000}"/>
    <cellStyle name="Normal 6 2 2 2 3 3 3 4 4" xfId="39038" xr:uid="{00000000-0005-0000-0000-00009F0A0000}"/>
    <cellStyle name="Normal 6 2 2 2 3 3 3 5" xfId="9386" xr:uid="{00000000-0005-0000-0000-0000A00A0000}"/>
    <cellStyle name="Normal 6 2 2 2 3 3 3 5 2" xfId="26739" xr:uid="{00000000-0005-0000-0000-0000A10A0000}"/>
    <cellStyle name="Normal 6 2 2 2 3 3 3 5 3" xfId="44085" xr:uid="{00000000-0005-0000-0000-0000A20A0000}"/>
    <cellStyle name="Normal 6 2 2 2 3 3 3 6" xfId="18066" xr:uid="{00000000-0005-0000-0000-0000A30A0000}"/>
    <cellStyle name="Normal 6 2 2 2 3 3 3 7" xfId="35412" xr:uid="{00000000-0005-0000-0000-0000A40A0000}"/>
    <cellStyle name="Normal 6 2 2 2 3 3 4" xfId="2036" xr:uid="{00000000-0005-0000-0000-0000A50A0000}"/>
    <cellStyle name="Normal 6 2 2 2 3 3 4 2" xfId="7818" xr:uid="{00000000-0005-0000-0000-0000A60A0000}"/>
    <cellStyle name="Normal 6 2 2 2 3 3 4 2 2" xfId="16491" xr:uid="{00000000-0005-0000-0000-0000A70A0000}"/>
    <cellStyle name="Normal 6 2 2 2 3 3 4 2 2 2" xfId="33844" xr:uid="{00000000-0005-0000-0000-0000A80A0000}"/>
    <cellStyle name="Normal 6 2 2 2 3 3 4 2 2 3" xfId="51190" xr:uid="{00000000-0005-0000-0000-0000A90A0000}"/>
    <cellStyle name="Normal 6 2 2 2 3 3 4 2 3" xfId="25171" xr:uid="{00000000-0005-0000-0000-0000AA0A0000}"/>
    <cellStyle name="Normal 6 2 2 2 3 3 4 2 4" xfId="42517" xr:uid="{00000000-0005-0000-0000-0000AB0A0000}"/>
    <cellStyle name="Normal 6 2 2 2 3 3 4 3" xfId="3849" xr:uid="{00000000-0005-0000-0000-0000AC0A0000}"/>
    <cellStyle name="Normal 6 2 2 2 3 3 4 3 2" xfId="12522" xr:uid="{00000000-0005-0000-0000-0000AD0A0000}"/>
    <cellStyle name="Normal 6 2 2 2 3 3 4 3 2 2" xfId="29875" xr:uid="{00000000-0005-0000-0000-0000AE0A0000}"/>
    <cellStyle name="Normal 6 2 2 2 3 3 4 3 2 3" xfId="47221" xr:uid="{00000000-0005-0000-0000-0000AF0A0000}"/>
    <cellStyle name="Normal 6 2 2 2 3 3 4 3 3" xfId="21202" xr:uid="{00000000-0005-0000-0000-0000B00A0000}"/>
    <cellStyle name="Normal 6 2 2 2 3 3 4 3 4" xfId="38548" xr:uid="{00000000-0005-0000-0000-0000B10A0000}"/>
    <cellStyle name="Normal 6 2 2 2 3 3 4 4" xfId="10709" xr:uid="{00000000-0005-0000-0000-0000B20A0000}"/>
    <cellStyle name="Normal 6 2 2 2 3 3 4 4 2" xfId="28062" xr:uid="{00000000-0005-0000-0000-0000B30A0000}"/>
    <cellStyle name="Normal 6 2 2 2 3 3 4 4 3" xfId="45408" xr:uid="{00000000-0005-0000-0000-0000B40A0000}"/>
    <cellStyle name="Normal 6 2 2 2 3 3 4 5" xfId="19389" xr:uid="{00000000-0005-0000-0000-0000B50A0000}"/>
    <cellStyle name="Normal 6 2 2 2 3 3 4 6" xfId="36735" xr:uid="{00000000-0005-0000-0000-0000B60A0000}"/>
    <cellStyle name="Normal 6 2 2 2 3 3 5" xfId="1448" xr:uid="{00000000-0005-0000-0000-0000B70A0000}"/>
    <cellStyle name="Normal 6 2 2 2 3 3 5 2" xfId="7230" xr:uid="{00000000-0005-0000-0000-0000B80A0000}"/>
    <cellStyle name="Normal 6 2 2 2 3 3 5 2 2" xfId="15903" xr:uid="{00000000-0005-0000-0000-0000B90A0000}"/>
    <cellStyle name="Normal 6 2 2 2 3 3 5 2 2 2" xfId="33256" xr:uid="{00000000-0005-0000-0000-0000BA0A0000}"/>
    <cellStyle name="Normal 6 2 2 2 3 3 5 2 2 3" xfId="50602" xr:uid="{00000000-0005-0000-0000-0000BB0A0000}"/>
    <cellStyle name="Normal 6 2 2 2 3 3 5 2 3" xfId="24583" xr:uid="{00000000-0005-0000-0000-0000BC0A0000}"/>
    <cellStyle name="Normal 6 2 2 2 3 3 5 2 4" xfId="41929" xr:uid="{00000000-0005-0000-0000-0000BD0A0000}"/>
    <cellStyle name="Normal 6 2 2 2 3 3 5 3" xfId="5074" xr:uid="{00000000-0005-0000-0000-0000BE0A0000}"/>
    <cellStyle name="Normal 6 2 2 2 3 3 5 3 2" xfId="13747" xr:uid="{00000000-0005-0000-0000-0000BF0A0000}"/>
    <cellStyle name="Normal 6 2 2 2 3 3 5 3 2 2" xfId="31100" xr:uid="{00000000-0005-0000-0000-0000C00A0000}"/>
    <cellStyle name="Normal 6 2 2 2 3 3 5 3 2 3" xfId="48446" xr:uid="{00000000-0005-0000-0000-0000C10A0000}"/>
    <cellStyle name="Normal 6 2 2 2 3 3 5 3 3" xfId="22427" xr:uid="{00000000-0005-0000-0000-0000C20A0000}"/>
    <cellStyle name="Normal 6 2 2 2 3 3 5 3 4" xfId="39773" xr:uid="{00000000-0005-0000-0000-0000C30A0000}"/>
    <cellStyle name="Normal 6 2 2 2 3 3 5 4" xfId="10121" xr:uid="{00000000-0005-0000-0000-0000C40A0000}"/>
    <cellStyle name="Normal 6 2 2 2 3 3 5 4 2" xfId="27474" xr:uid="{00000000-0005-0000-0000-0000C50A0000}"/>
    <cellStyle name="Normal 6 2 2 2 3 3 5 4 3" xfId="44820" xr:uid="{00000000-0005-0000-0000-0000C60A0000}"/>
    <cellStyle name="Normal 6 2 2 2 3 3 5 5" xfId="18801" xr:uid="{00000000-0005-0000-0000-0000C70A0000}"/>
    <cellStyle name="Normal 6 2 2 2 3 3 5 6" xfId="36147" xr:uid="{00000000-0005-0000-0000-0000C80A0000}"/>
    <cellStyle name="Normal 6 2 2 2 3 3 6" xfId="6005" xr:uid="{00000000-0005-0000-0000-0000C90A0000}"/>
    <cellStyle name="Normal 6 2 2 2 3 3 6 2" xfId="14678" xr:uid="{00000000-0005-0000-0000-0000CA0A0000}"/>
    <cellStyle name="Normal 6 2 2 2 3 3 6 2 2" xfId="32031" xr:uid="{00000000-0005-0000-0000-0000CB0A0000}"/>
    <cellStyle name="Normal 6 2 2 2 3 3 6 2 3" xfId="49377" xr:uid="{00000000-0005-0000-0000-0000CC0A0000}"/>
    <cellStyle name="Normal 6 2 2 2 3 3 6 3" xfId="23358" xr:uid="{00000000-0005-0000-0000-0000CD0A0000}"/>
    <cellStyle name="Normal 6 2 2 2 3 3 6 4" xfId="40704" xr:uid="{00000000-0005-0000-0000-0000CE0A0000}"/>
    <cellStyle name="Normal 6 2 2 2 3 3 7" xfId="3261" xr:uid="{00000000-0005-0000-0000-0000CF0A0000}"/>
    <cellStyle name="Normal 6 2 2 2 3 3 7 2" xfId="11934" xr:uid="{00000000-0005-0000-0000-0000D00A0000}"/>
    <cellStyle name="Normal 6 2 2 2 3 3 7 2 2" xfId="29287" xr:uid="{00000000-0005-0000-0000-0000D10A0000}"/>
    <cellStyle name="Normal 6 2 2 2 3 3 7 2 3" xfId="46633" xr:uid="{00000000-0005-0000-0000-0000D20A0000}"/>
    <cellStyle name="Normal 6 2 2 2 3 3 7 3" xfId="20614" xr:uid="{00000000-0005-0000-0000-0000D30A0000}"/>
    <cellStyle name="Normal 6 2 2 2 3 3 7 4" xfId="37960" xr:uid="{00000000-0005-0000-0000-0000D40A0000}"/>
    <cellStyle name="Normal 6 2 2 2 3 3 8" xfId="8896" xr:uid="{00000000-0005-0000-0000-0000D50A0000}"/>
    <cellStyle name="Normal 6 2 2 2 3 3 8 2" xfId="26249" xr:uid="{00000000-0005-0000-0000-0000D60A0000}"/>
    <cellStyle name="Normal 6 2 2 2 3 3 8 3" xfId="43595" xr:uid="{00000000-0005-0000-0000-0000D70A0000}"/>
    <cellStyle name="Normal 6 2 2 2 3 3 9" xfId="17576" xr:uid="{00000000-0005-0000-0000-0000D80A0000}"/>
    <cellStyle name="Normal 6 2 2 2 3 4" xfId="811" xr:uid="{00000000-0005-0000-0000-0000D90A0000}"/>
    <cellStyle name="Normal 6 2 2 2 3 4 2" xfId="2624" xr:uid="{00000000-0005-0000-0000-0000DA0A0000}"/>
    <cellStyle name="Normal 6 2 2 2 3 4 2 2" xfId="8406" xr:uid="{00000000-0005-0000-0000-0000DB0A0000}"/>
    <cellStyle name="Normal 6 2 2 2 3 4 2 2 2" xfId="17079" xr:uid="{00000000-0005-0000-0000-0000DC0A0000}"/>
    <cellStyle name="Normal 6 2 2 2 3 4 2 2 2 2" xfId="34432" xr:uid="{00000000-0005-0000-0000-0000DD0A0000}"/>
    <cellStyle name="Normal 6 2 2 2 3 4 2 2 2 3" xfId="51778" xr:uid="{00000000-0005-0000-0000-0000DE0A0000}"/>
    <cellStyle name="Normal 6 2 2 2 3 4 2 2 3" xfId="25759" xr:uid="{00000000-0005-0000-0000-0000DF0A0000}"/>
    <cellStyle name="Normal 6 2 2 2 3 4 2 2 4" xfId="43105" xr:uid="{00000000-0005-0000-0000-0000E00A0000}"/>
    <cellStyle name="Normal 6 2 2 2 3 4 2 3" xfId="4437" xr:uid="{00000000-0005-0000-0000-0000E10A0000}"/>
    <cellStyle name="Normal 6 2 2 2 3 4 2 3 2" xfId="13110" xr:uid="{00000000-0005-0000-0000-0000E20A0000}"/>
    <cellStyle name="Normal 6 2 2 2 3 4 2 3 2 2" xfId="30463" xr:uid="{00000000-0005-0000-0000-0000E30A0000}"/>
    <cellStyle name="Normal 6 2 2 2 3 4 2 3 2 3" xfId="47809" xr:uid="{00000000-0005-0000-0000-0000E40A0000}"/>
    <cellStyle name="Normal 6 2 2 2 3 4 2 3 3" xfId="21790" xr:uid="{00000000-0005-0000-0000-0000E50A0000}"/>
    <cellStyle name="Normal 6 2 2 2 3 4 2 3 4" xfId="39136" xr:uid="{00000000-0005-0000-0000-0000E60A0000}"/>
    <cellStyle name="Normal 6 2 2 2 3 4 2 4" xfId="11297" xr:uid="{00000000-0005-0000-0000-0000E70A0000}"/>
    <cellStyle name="Normal 6 2 2 2 3 4 2 4 2" xfId="28650" xr:uid="{00000000-0005-0000-0000-0000E80A0000}"/>
    <cellStyle name="Normal 6 2 2 2 3 4 2 4 3" xfId="45996" xr:uid="{00000000-0005-0000-0000-0000E90A0000}"/>
    <cellStyle name="Normal 6 2 2 2 3 4 2 5" xfId="19977" xr:uid="{00000000-0005-0000-0000-0000EA0A0000}"/>
    <cellStyle name="Normal 6 2 2 2 3 4 2 6" xfId="37323" xr:uid="{00000000-0005-0000-0000-0000EB0A0000}"/>
    <cellStyle name="Normal 6 2 2 2 3 4 3" xfId="1546" xr:uid="{00000000-0005-0000-0000-0000EC0A0000}"/>
    <cellStyle name="Normal 6 2 2 2 3 4 3 2" xfId="7328" xr:uid="{00000000-0005-0000-0000-0000ED0A0000}"/>
    <cellStyle name="Normal 6 2 2 2 3 4 3 2 2" xfId="16001" xr:uid="{00000000-0005-0000-0000-0000EE0A0000}"/>
    <cellStyle name="Normal 6 2 2 2 3 4 3 2 2 2" xfId="33354" xr:uid="{00000000-0005-0000-0000-0000EF0A0000}"/>
    <cellStyle name="Normal 6 2 2 2 3 4 3 2 2 3" xfId="50700" xr:uid="{00000000-0005-0000-0000-0000F00A0000}"/>
    <cellStyle name="Normal 6 2 2 2 3 4 3 2 3" xfId="24681" xr:uid="{00000000-0005-0000-0000-0000F10A0000}"/>
    <cellStyle name="Normal 6 2 2 2 3 4 3 2 4" xfId="42027" xr:uid="{00000000-0005-0000-0000-0000F20A0000}"/>
    <cellStyle name="Normal 6 2 2 2 3 4 3 3" xfId="5172" xr:uid="{00000000-0005-0000-0000-0000F30A0000}"/>
    <cellStyle name="Normal 6 2 2 2 3 4 3 3 2" xfId="13845" xr:uid="{00000000-0005-0000-0000-0000F40A0000}"/>
    <cellStyle name="Normal 6 2 2 2 3 4 3 3 2 2" xfId="31198" xr:uid="{00000000-0005-0000-0000-0000F50A0000}"/>
    <cellStyle name="Normal 6 2 2 2 3 4 3 3 2 3" xfId="48544" xr:uid="{00000000-0005-0000-0000-0000F60A0000}"/>
    <cellStyle name="Normal 6 2 2 2 3 4 3 3 3" xfId="22525" xr:uid="{00000000-0005-0000-0000-0000F70A0000}"/>
    <cellStyle name="Normal 6 2 2 2 3 4 3 3 4" xfId="39871" xr:uid="{00000000-0005-0000-0000-0000F80A0000}"/>
    <cellStyle name="Normal 6 2 2 2 3 4 3 4" xfId="10219" xr:uid="{00000000-0005-0000-0000-0000F90A0000}"/>
    <cellStyle name="Normal 6 2 2 2 3 4 3 4 2" xfId="27572" xr:uid="{00000000-0005-0000-0000-0000FA0A0000}"/>
    <cellStyle name="Normal 6 2 2 2 3 4 3 4 3" xfId="44918" xr:uid="{00000000-0005-0000-0000-0000FB0A0000}"/>
    <cellStyle name="Normal 6 2 2 2 3 4 3 5" xfId="18899" xr:uid="{00000000-0005-0000-0000-0000FC0A0000}"/>
    <cellStyle name="Normal 6 2 2 2 3 4 3 6" xfId="36245" xr:uid="{00000000-0005-0000-0000-0000FD0A0000}"/>
    <cellStyle name="Normal 6 2 2 2 3 4 4" xfId="6593" xr:uid="{00000000-0005-0000-0000-0000FE0A0000}"/>
    <cellStyle name="Normal 6 2 2 2 3 4 4 2" xfId="15266" xr:uid="{00000000-0005-0000-0000-0000FF0A0000}"/>
    <cellStyle name="Normal 6 2 2 2 3 4 4 2 2" xfId="32619" xr:uid="{00000000-0005-0000-0000-0000000B0000}"/>
    <cellStyle name="Normal 6 2 2 2 3 4 4 2 3" xfId="49965" xr:uid="{00000000-0005-0000-0000-0000010B0000}"/>
    <cellStyle name="Normal 6 2 2 2 3 4 4 3" xfId="23946" xr:uid="{00000000-0005-0000-0000-0000020B0000}"/>
    <cellStyle name="Normal 6 2 2 2 3 4 4 4" xfId="41292" xr:uid="{00000000-0005-0000-0000-0000030B0000}"/>
    <cellStyle name="Normal 6 2 2 2 3 4 5" xfId="3359" xr:uid="{00000000-0005-0000-0000-0000040B0000}"/>
    <cellStyle name="Normal 6 2 2 2 3 4 5 2" xfId="12032" xr:uid="{00000000-0005-0000-0000-0000050B0000}"/>
    <cellStyle name="Normal 6 2 2 2 3 4 5 2 2" xfId="29385" xr:uid="{00000000-0005-0000-0000-0000060B0000}"/>
    <cellStyle name="Normal 6 2 2 2 3 4 5 2 3" xfId="46731" xr:uid="{00000000-0005-0000-0000-0000070B0000}"/>
    <cellStyle name="Normal 6 2 2 2 3 4 5 3" xfId="20712" xr:uid="{00000000-0005-0000-0000-0000080B0000}"/>
    <cellStyle name="Normal 6 2 2 2 3 4 5 4" xfId="38058" xr:uid="{00000000-0005-0000-0000-0000090B0000}"/>
    <cellStyle name="Normal 6 2 2 2 3 4 6" xfId="9484" xr:uid="{00000000-0005-0000-0000-00000A0B0000}"/>
    <cellStyle name="Normal 6 2 2 2 3 4 6 2" xfId="26837" xr:uid="{00000000-0005-0000-0000-00000B0B0000}"/>
    <cellStyle name="Normal 6 2 2 2 3 4 6 3" xfId="44183" xr:uid="{00000000-0005-0000-0000-00000C0B0000}"/>
    <cellStyle name="Normal 6 2 2 2 3 4 7" xfId="18164" xr:uid="{00000000-0005-0000-0000-00000D0B0000}"/>
    <cellStyle name="Normal 6 2 2 2 3 4 8" xfId="35510" xr:uid="{00000000-0005-0000-0000-00000E0B0000}"/>
    <cellStyle name="Normal 6 2 2 2 3 5" xfId="468" xr:uid="{00000000-0005-0000-0000-00000F0B0000}"/>
    <cellStyle name="Normal 6 2 2 2 3 5 2" xfId="2281" xr:uid="{00000000-0005-0000-0000-0000100B0000}"/>
    <cellStyle name="Normal 6 2 2 2 3 5 2 2" xfId="8063" xr:uid="{00000000-0005-0000-0000-0000110B0000}"/>
    <cellStyle name="Normal 6 2 2 2 3 5 2 2 2" xfId="16736" xr:uid="{00000000-0005-0000-0000-0000120B0000}"/>
    <cellStyle name="Normal 6 2 2 2 3 5 2 2 2 2" xfId="34089" xr:uid="{00000000-0005-0000-0000-0000130B0000}"/>
    <cellStyle name="Normal 6 2 2 2 3 5 2 2 2 3" xfId="51435" xr:uid="{00000000-0005-0000-0000-0000140B0000}"/>
    <cellStyle name="Normal 6 2 2 2 3 5 2 2 3" xfId="25416" xr:uid="{00000000-0005-0000-0000-0000150B0000}"/>
    <cellStyle name="Normal 6 2 2 2 3 5 2 2 4" xfId="42762" xr:uid="{00000000-0005-0000-0000-0000160B0000}"/>
    <cellStyle name="Normal 6 2 2 2 3 5 2 3" xfId="5564" xr:uid="{00000000-0005-0000-0000-0000170B0000}"/>
    <cellStyle name="Normal 6 2 2 2 3 5 2 3 2" xfId="14237" xr:uid="{00000000-0005-0000-0000-0000180B0000}"/>
    <cellStyle name="Normal 6 2 2 2 3 5 2 3 2 2" xfId="31590" xr:uid="{00000000-0005-0000-0000-0000190B0000}"/>
    <cellStyle name="Normal 6 2 2 2 3 5 2 3 2 3" xfId="48936" xr:uid="{00000000-0005-0000-0000-00001A0B0000}"/>
    <cellStyle name="Normal 6 2 2 2 3 5 2 3 3" xfId="22917" xr:uid="{00000000-0005-0000-0000-00001B0B0000}"/>
    <cellStyle name="Normal 6 2 2 2 3 5 2 3 4" xfId="40263" xr:uid="{00000000-0005-0000-0000-00001C0B0000}"/>
    <cellStyle name="Normal 6 2 2 2 3 5 2 4" xfId="10954" xr:uid="{00000000-0005-0000-0000-00001D0B0000}"/>
    <cellStyle name="Normal 6 2 2 2 3 5 2 4 2" xfId="28307" xr:uid="{00000000-0005-0000-0000-00001E0B0000}"/>
    <cellStyle name="Normal 6 2 2 2 3 5 2 4 3" xfId="45653" xr:uid="{00000000-0005-0000-0000-00001F0B0000}"/>
    <cellStyle name="Normal 6 2 2 2 3 5 2 5" xfId="19634" xr:uid="{00000000-0005-0000-0000-0000200B0000}"/>
    <cellStyle name="Normal 6 2 2 2 3 5 2 6" xfId="36980" xr:uid="{00000000-0005-0000-0000-0000210B0000}"/>
    <cellStyle name="Normal 6 2 2 2 3 5 3" xfId="6250" xr:uid="{00000000-0005-0000-0000-0000220B0000}"/>
    <cellStyle name="Normal 6 2 2 2 3 5 3 2" xfId="14923" xr:uid="{00000000-0005-0000-0000-0000230B0000}"/>
    <cellStyle name="Normal 6 2 2 2 3 5 3 2 2" xfId="32276" xr:uid="{00000000-0005-0000-0000-0000240B0000}"/>
    <cellStyle name="Normal 6 2 2 2 3 5 3 2 3" xfId="49622" xr:uid="{00000000-0005-0000-0000-0000250B0000}"/>
    <cellStyle name="Normal 6 2 2 2 3 5 3 3" xfId="23603" xr:uid="{00000000-0005-0000-0000-0000260B0000}"/>
    <cellStyle name="Normal 6 2 2 2 3 5 3 4" xfId="40949" xr:uid="{00000000-0005-0000-0000-0000270B0000}"/>
    <cellStyle name="Normal 6 2 2 2 3 5 4" xfId="4094" xr:uid="{00000000-0005-0000-0000-0000280B0000}"/>
    <cellStyle name="Normal 6 2 2 2 3 5 4 2" xfId="12767" xr:uid="{00000000-0005-0000-0000-0000290B0000}"/>
    <cellStyle name="Normal 6 2 2 2 3 5 4 2 2" xfId="30120" xr:uid="{00000000-0005-0000-0000-00002A0B0000}"/>
    <cellStyle name="Normal 6 2 2 2 3 5 4 2 3" xfId="47466" xr:uid="{00000000-0005-0000-0000-00002B0B0000}"/>
    <cellStyle name="Normal 6 2 2 2 3 5 4 3" xfId="21447" xr:uid="{00000000-0005-0000-0000-00002C0B0000}"/>
    <cellStyle name="Normal 6 2 2 2 3 5 4 4" xfId="38793" xr:uid="{00000000-0005-0000-0000-00002D0B0000}"/>
    <cellStyle name="Normal 6 2 2 2 3 5 5" xfId="9141" xr:uid="{00000000-0005-0000-0000-00002E0B0000}"/>
    <cellStyle name="Normal 6 2 2 2 3 5 5 2" xfId="26494" xr:uid="{00000000-0005-0000-0000-00002F0B0000}"/>
    <cellStyle name="Normal 6 2 2 2 3 5 5 3" xfId="43840" xr:uid="{00000000-0005-0000-0000-0000300B0000}"/>
    <cellStyle name="Normal 6 2 2 2 3 5 6" xfId="17821" xr:uid="{00000000-0005-0000-0000-0000310B0000}"/>
    <cellStyle name="Normal 6 2 2 2 3 5 7" xfId="35167" xr:uid="{00000000-0005-0000-0000-0000320B0000}"/>
    <cellStyle name="Normal 6 2 2 2 3 6" xfId="1889" xr:uid="{00000000-0005-0000-0000-0000330B0000}"/>
    <cellStyle name="Normal 6 2 2 2 3 6 2" xfId="7671" xr:uid="{00000000-0005-0000-0000-0000340B0000}"/>
    <cellStyle name="Normal 6 2 2 2 3 6 2 2" xfId="16344" xr:uid="{00000000-0005-0000-0000-0000350B0000}"/>
    <cellStyle name="Normal 6 2 2 2 3 6 2 2 2" xfId="33697" xr:uid="{00000000-0005-0000-0000-0000360B0000}"/>
    <cellStyle name="Normal 6 2 2 2 3 6 2 2 3" xfId="51043" xr:uid="{00000000-0005-0000-0000-0000370B0000}"/>
    <cellStyle name="Normal 6 2 2 2 3 6 2 3" xfId="25024" xr:uid="{00000000-0005-0000-0000-0000380B0000}"/>
    <cellStyle name="Normal 6 2 2 2 3 6 2 4" xfId="42370" xr:uid="{00000000-0005-0000-0000-0000390B0000}"/>
    <cellStyle name="Normal 6 2 2 2 3 6 3" xfId="3702" xr:uid="{00000000-0005-0000-0000-00003A0B0000}"/>
    <cellStyle name="Normal 6 2 2 2 3 6 3 2" xfId="12375" xr:uid="{00000000-0005-0000-0000-00003B0B0000}"/>
    <cellStyle name="Normal 6 2 2 2 3 6 3 2 2" xfId="29728" xr:uid="{00000000-0005-0000-0000-00003C0B0000}"/>
    <cellStyle name="Normal 6 2 2 2 3 6 3 2 3" xfId="47074" xr:uid="{00000000-0005-0000-0000-00003D0B0000}"/>
    <cellStyle name="Normal 6 2 2 2 3 6 3 3" xfId="21055" xr:uid="{00000000-0005-0000-0000-00003E0B0000}"/>
    <cellStyle name="Normal 6 2 2 2 3 6 3 4" xfId="38401" xr:uid="{00000000-0005-0000-0000-00003F0B0000}"/>
    <cellStyle name="Normal 6 2 2 2 3 6 4" xfId="10562" xr:uid="{00000000-0005-0000-0000-0000400B0000}"/>
    <cellStyle name="Normal 6 2 2 2 3 6 4 2" xfId="27915" xr:uid="{00000000-0005-0000-0000-0000410B0000}"/>
    <cellStyle name="Normal 6 2 2 2 3 6 4 3" xfId="45261" xr:uid="{00000000-0005-0000-0000-0000420B0000}"/>
    <cellStyle name="Normal 6 2 2 2 3 6 5" xfId="19242" xr:uid="{00000000-0005-0000-0000-0000430B0000}"/>
    <cellStyle name="Normal 6 2 2 2 3 6 6" xfId="36588" xr:uid="{00000000-0005-0000-0000-0000440B0000}"/>
    <cellStyle name="Normal 6 2 2 2 3 7" xfId="1203" xr:uid="{00000000-0005-0000-0000-0000450B0000}"/>
    <cellStyle name="Normal 6 2 2 2 3 7 2" xfId="6985" xr:uid="{00000000-0005-0000-0000-0000460B0000}"/>
    <cellStyle name="Normal 6 2 2 2 3 7 2 2" xfId="15658" xr:uid="{00000000-0005-0000-0000-0000470B0000}"/>
    <cellStyle name="Normal 6 2 2 2 3 7 2 2 2" xfId="33011" xr:uid="{00000000-0005-0000-0000-0000480B0000}"/>
    <cellStyle name="Normal 6 2 2 2 3 7 2 2 3" xfId="50357" xr:uid="{00000000-0005-0000-0000-0000490B0000}"/>
    <cellStyle name="Normal 6 2 2 2 3 7 2 3" xfId="24338" xr:uid="{00000000-0005-0000-0000-00004A0B0000}"/>
    <cellStyle name="Normal 6 2 2 2 3 7 2 4" xfId="41684" xr:uid="{00000000-0005-0000-0000-00004B0B0000}"/>
    <cellStyle name="Normal 6 2 2 2 3 7 3" xfId="4829" xr:uid="{00000000-0005-0000-0000-00004C0B0000}"/>
    <cellStyle name="Normal 6 2 2 2 3 7 3 2" xfId="13502" xr:uid="{00000000-0005-0000-0000-00004D0B0000}"/>
    <cellStyle name="Normal 6 2 2 2 3 7 3 2 2" xfId="30855" xr:uid="{00000000-0005-0000-0000-00004E0B0000}"/>
    <cellStyle name="Normal 6 2 2 2 3 7 3 2 3" xfId="48201" xr:uid="{00000000-0005-0000-0000-00004F0B0000}"/>
    <cellStyle name="Normal 6 2 2 2 3 7 3 3" xfId="22182" xr:uid="{00000000-0005-0000-0000-0000500B0000}"/>
    <cellStyle name="Normal 6 2 2 2 3 7 3 4" xfId="39528" xr:uid="{00000000-0005-0000-0000-0000510B0000}"/>
    <cellStyle name="Normal 6 2 2 2 3 7 4" xfId="9876" xr:uid="{00000000-0005-0000-0000-0000520B0000}"/>
    <cellStyle name="Normal 6 2 2 2 3 7 4 2" xfId="27229" xr:uid="{00000000-0005-0000-0000-0000530B0000}"/>
    <cellStyle name="Normal 6 2 2 2 3 7 4 3" xfId="44575" xr:uid="{00000000-0005-0000-0000-0000540B0000}"/>
    <cellStyle name="Normal 6 2 2 2 3 7 5" xfId="18556" xr:uid="{00000000-0005-0000-0000-0000550B0000}"/>
    <cellStyle name="Normal 6 2 2 2 3 7 6" xfId="35902" xr:uid="{00000000-0005-0000-0000-0000560B0000}"/>
    <cellStyle name="Normal 6 2 2 2 3 8" xfId="5858" xr:uid="{00000000-0005-0000-0000-0000570B0000}"/>
    <cellStyle name="Normal 6 2 2 2 3 8 2" xfId="14531" xr:uid="{00000000-0005-0000-0000-0000580B0000}"/>
    <cellStyle name="Normal 6 2 2 2 3 8 2 2" xfId="31884" xr:uid="{00000000-0005-0000-0000-0000590B0000}"/>
    <cellStyle name="Normal 6 2 2 2 3 8 2 3" xfId="49230" xr:uid="{00000000-0005-0000-0000-00005A0B0000}"/>
    <cellStyle name="Normal 6 2 2 2 3 8 3" xfId="23211" xr:uid="{00000000-0005-0000-0000-00005B0B0000}"/>
    <cellStyle name="Normal 6 2 2 2 3 8 4" xfId="40557" xr:uid="{00000000-0005-0000-0000-00005C0B0000}"/>
    <cellStyle name="Normal 6 2 2 2 3 9" xfId="3016" xr:uid="{00000000-0005-0000-0000-00005D0B0000}"/>
    <cellStyle name="Normal 6 2 2 2 3 9 2" xfId="11689" xr:uid="{00000000-0005-0000-0000-00005E0B0000}"/>
    <cellStyle name="Normal 6 2 2 2 3 9 2 2" xfId="29042" xr:uid="{00000000-0005-0000-0000-00005F0B0000}"/>
    <cellStyle name="Normal 6 2 2 2 3 9 2 3" xfId="46388" xr:uid="{00000000-0005-0000-0000-0000600B0000}"/>
    <cellStyle name="Normal 6 2 2 2 3 9 3" xfId="20369" xr:uid="{00000000-0005-0000-0000-0000610B0000}"/>
    <cellStyle name="Normal 6 2 2 2 3 9 4" xfId="37715" xr:uid="{00000000-0005-0000-0000-0000620B0000}"/>
    <cellStyle name="Normal 6 2 2 2 4" xfId="174" xr:uid="{00000000-0005-0000-0000-0000630B0000}"/>
    <cellStyle name="Normal 6 2 2 2 4 10" xfId="17527" xr:uid="{00000000-0005-0000-0000-0000640B0000}"/>
    <cellStyle name="Normal 6 2 2 2 4 11" xfId="34873" xr:uid="{00000000-0005-0000-0000-0000650B0000}"/>
    <cellStyle name="Normal 6 2 2 2 4 2" xfId="664" xr:uid="{00000000-0005-0000-0000-0000660B0000}"/>
    <cellStyle name="Normal 6 2 2 2 4 2 2" xfId="2477" xr:uid="{00000000-0005-0000-0000-0000670B0000}"/>
    <cellStyle name="Normal 6 2 2 2 4 2 2 2" xfId="8259" xr:uid="{00000000-0005-0000-0000-0000680B0000}"/>
    <cellStyle name="Normal 6 2 2 2 4 2 2 2 2" xfId="16932" xr:uid="{00000000-0005-0000-0000-0000690B0000}"/>
    <cellStyle name="Normal 6 2 2 2 4 2 2 2 2 2" xfId="34285" xr:uid="{00000000-0005-0000-0000-00006A0B0000}"/>
    <cellStyle name="Normal 6 2 2 2 4 2 2 2 2 3" xfId="51631" xr:uid="{00000000-0005-0000-0000-00006B0B0000}"/>
    <cellStyle name="Normal 6 2 2 2 4 2 2 2 3" xfId="25612" xr:uid="{00000000-0005-0000-0000-00006C0B0000}"/>
    <cellStyle name="Normal 6 2 2 2 4 2 2 2 4" xfId="42958" xr:uid="{00000000-0005-0000-0000-00006D0B0000}"/>
    <cellStyle name="Normal 6 2 2 2 4 2 2 3" xfId="4290" xr:uid="{00000000-0005-0000-0000-00006E0B0000}"/>
    <cellStyle name="Normal 6 2 2 2 4 2 2 3 2" xfId="12963" xr:uid="{00000000-0005-0000-0000-00006F0B0000}"/>
    <cellStyle name="Normal 6 2 2 2 4 2 2 3 2 2" xfId="30316" xr:uid="{00000000-0005-0000-0000-0000700B0000}"/>
    <cellStyle name="Normal 6 2 2 2 4 2 2 3 2 3" xfId="47662" xr:uid="{00000000-0005-0000-0000-0000710B0000}"/>
    <cellStyle name="Normal 6 2 2 2 4 2 2 3 3" xfId="21643" xr:uid="{00000000-0005-0000-0000-0000720B0000}"/>
    <cellStyle name="Normal 6 2 2 2 4 2 2 3 4" xfId="38989" xr:uid="{00000000-0005-0000-0000-0000730B0000}"/>
    <cellStyle name="Normal 6 2 2 2 4 2 2 4" xfId="11150" xr:uid="{00000000-0005-0000-0000-0000740B0000}"/>
    <cellStyle name="Normal 6 2 2 2 4 2 2 4 2" xfId="28503" xr:uid="{00000000-0005-0000-0000-0000750B0000}"/>
    <cellStyle name="Normal 6 2 2 2 4 2 2 4 3" xfId="45849" xr:uid="{00000000-0005-0000-0000-0000760B0000}"/>
    <cellStyle name="Normal 6 2 2 2 4 2 2 5" xfId="19830" xr:uid="{00000000-0005-0000-0000-0000770B0000}"/>
    <cellStyle name="Normal 6 2 2 2 4 2 2 6" xfId="37176" xr:uid="{00000000-0005-0000-0000-0000780B0000}"/>
    <cellStyle name="Normal 6 2 2 2 4 2 3" xfId="1399" xr:uid="{00000000-0005-0000-0000-0000790B0000}"/>
    <cellStyle name="Normal 6 2 2 2 4 2 3 2" xfId="7181" xr:uid="{00000000-0005-0000-0000-00007A0B0000}"/>
    <cellStyle name="Normal 6 2 2 2 4 2 3 2 2" xfId="15854" xr:uid="{00000000-0005-0000-0000-00007B0B0000}"/>
    <cellStyle name="Normal 6 2 2 2 4 2 3 2 2 2" xfId="33207" xr:uid="{00000000-0005-0000-0000-00007C0B0000}"/>
    <cellStyle name="Normal 6 2 2 2 4 2 3 2 2 3" xfId="50553" xr:uid="{00000000-0005-0000-0000-00007D0B0000}"/>
    <cellStyle name="Normal 6 2 2 2 4 2 3 2 3" xfId="24534" xr:uid="{00000000-0005-0000-0000-00007E0B0000}"/>
    <cellStyle name="Normal 6 2 2 2 4 2 3 2 4" xfId="41880" xr:uid="{00000000-0005-0000-0000-00007F0B0000}"/>
    <cellStyle name="Normal 6 2 2 2 4 2 3 3" xfId="5025" xr:uid="{00000000-0005-0000-0000-0000800B0000}"/>
    <cellStyle name="Normal 6 2 2 2 4 2 3 3 2" xfId="13698" xr:uid="{00000000-0005-0000-0000-0000810B0000}"/>
    <cellStyle name="Normal 6 2 2 2 4 2 3 3 2 2" xfId="31051" xr:uid="{00000000-0005-0000-0000-0000820B0000}"/>
    <cellStyle name="Normal 6 2 2 2 4 2 3 3 2 3" xfId="48397" xr:uid="{00000000-0005-0000-0000-0000830B0000}"/>
    <cellStyle name="Normal 6 2 2 2 4 2 3 3 3" xfId="22378" xr:uid="{00000000-0005-0000-0000-0000840B0000}"/>
    <cellStyle name="Normal 6 2 2 2 4 2 3 3 4" xfId="39724" xr:uid="{00000000-0005-0000-0000-0000850B0000}"/>
    <cellStyle name="Normal 6 2 2 2 4 2 3 4" xfId="10072" xr:uid="{00000000-0005-0000-0000-0000860B0000}"/>
    <cellStyle name="Normal 6 2 2 2 4 2 3 4 2" xfId="27425" xr:uid="{00000000-0005-0000-0000-0000870B0000}"/>
    <cellStyle name="Normal 6 2 2 2 4 2 3 4 3" xfId="44771" xr:uid="{00000000-0005-0000-0000-0000880B0000}"/>
    <cellStyle name="Normal 6 2 2 2 4 2 3 5" xfId="18752" xr:uid="{00000000-0005-0000-0000-0000890B0000}"/>
    <cellStyle name="Normal 6 2 2 2 4 2 3 6" xfId="36098" xr:uid="{00000000-0005-0000-0000-00008A0B0000}"/>
    <cellStyle name="Normal 6 2 2 2 4 2 4" xfId="6446" xr:uid="{00000000-0005-0000-0000-00008B0B0000}"/>
    <cellStyle name="Normal 6 2 2 2 4 2 4 2" xfId="15119" xr:uid="{00000000-0005-0000-0000-00008C0B0000}"/>
    <cellStyle name="Normal 6 2 2 2 4 2 4 2 2" xfId="32472" xr:uid="{00000000-0005-0000-0000-00008D0B0000}"/>
    <cellStyle name="Normal 6 2 2 2 4 2 4 2 3" xfId="49818" xr:uid="{00000000-0005-0000-0000-00008E0B0000}"/>
    <cellStyle name="Normal 6 2 2 2 4 2 4 3" xfId="23799" xr:uid="{00000000-0005-0000-0000-00008F0B0000}"/>
    <cellStyle name="Normal 6 2 2 2 4 2 4 4" xfId="41145" xr:uid="{00000000-0005-0000-0000-0000900B0000}"/>
    <cellStyle name="Normal 6 2 2 2 4 2 5" xfId="3212" xr:uid="{00000000-0005-0000-0000-0000910B0000}"/>
    <cellStyle name="Normal 6 2 2 2 4 2 5 2" xfId="11885" xr:uid="{00000000-0005-0000-0000-0000920B0000}"/>
    <cellStyle name="Normal 6 2 2 2 4 2 5 2 2" xfId="29238" xr:uid="{00000000-0005-0000-0000-0000930B0000}"/>
    <cellStyle name="Normal 6 2 2 2 4 2 5 2 3" xfId="46584" xr:uid="{00000000-0005-0000-0000-0000940B0000}"/>
    <cellStyle name="Normal 6 2 2 2 4 2 5 3" xfId="20565" xr:uid="{00000000-0005-0000-0000-0000950B0000}"/>
    <cellStyle name="Normal 6 2 2 2 4 2 5 4" xfId="37911" xr:uid="{00000000-0005-0000-0000-0000960B0000}"/>
    <cellStyle name="Normal 6 2 2 2 4 2 6" xfId="9337" xr:uid="{00000000-0005-0000-0000-0000970B0000}"/>
    <cellStyle name="Normal 6 2 2 2 4 2 6 2" xfId="26690" xr:uid="{00000000-0005-0000-0000-0000980B0000}"/>
    <cellStyle name="Normal 6 2 2 2 4 2 6 3" xfId="44036" xr:uid="{00000000-0005-0000-0000-0000990B0000}"/>
    <cellStyle name="Normal 6 2 2 2 4 2 7" xfId="18017" xr:uid="{00000000-0005-0000-0000-00009A0B0000}"/>
    <cellStyle name="Normal 6 2 2 2 4 2 8" xfId="35363" xr:uid="{00000000-0005-0000-0000-00009B0B0000}"/>
    <cellStyle name="Normal 6 2 2 2 4 3" xfId="909" xr:uid="{00000000-0005-0000-0000-00009C0B0000}"/>
    <cellStyle name="Normal 6 2 2 2 4 3 2" xfId="2722" xr:uid="{00000000-0005-0000-0000-00009D0B0000}"/>
    <cellStyle name="Normal 6 2 2 2 4 3 2 2" xfId="8504" xr:uid="{00000000-0005-0000-0000-00009E0B0000}"/>
    <cellStyle name="Normal 6 2 2 2 4 3 2 2 2" xfId="17177" xr:uid="{00000000-0005-0000-0000-00009F0B0000}"/>
    <cellStyle name="Normal 6 2 2 2 4 3 2 2 2 2" xfId="34530" xr:uid="{00000000-0005-0000-0000-0000A00B0000}"/>
    <cellStyle name="Normal 6 2 2 2 4 3 2 2 2 3" xfId="51876" xr:uid="{00000000-0005-0000-0000-0000A10B0000}"/>
    <cellStyle name="Normal 6 2 2 2 4 3 2 2 3" xfId="25857" xr:uid="{00000000-0005-0000-0000-0000A20B0000}"/>
    <cellStyle name="Normal 6 2 2 2 4 3 2 2 4" xfId="43203" xr:uid="{00000000-0005-0000-0000-0000A30B0000}"/>
    <cellStyle name="Normal 6 2 2 2 4 3 2 3" xfId="4535" xr:uid="{00000000-0005-0000-0000-0000A40B0000}"/>
    <cellStyle name="Normal 6 2 2 2 4 3 2 3 2" xfId="13208" xr:uid="{00000000-0005-0000-0000-0000A50B0000}"/>
    <cellStyle name="Normal 6 2 2 2 4 3 2 3 2 2" xfId="30561" xr:uid="{00000000-0005-0000-0000-0000A60B0000}"/>
    <cellStyle name="Normal 6 2 2 2 4 3 2 3 2 3" xfId="47907" xr:uid="{00000000-0005-0000-0000-0000A70B0000}"/>
    <cellStyle name="Normal 6 2 2 2 4 3 2 3 3" xfId="21888" xr:uid="{00000000-0005-0000-0000-0000A80B0000}"/>
    <cellStyle name="Normal 6 2 2 2 4 3 2 3 4" xfId="39234" xr:uid="{00000000-0005-0000-0000-0000A90B0000}"/>
    <cellStyle name="Normal 6 2 2 2 4 3 2 4" xfId="11395" xr:uid="{00000000-0005-0000-0000-0000AA0B0000}"/>
    <cellStyle name="Normal 6 2 2 2 4 3 2 4 2" xfId="28748" xr:uid="{00000000-0005-0000-0000-0000AB0B0000}"/>
    <cellStyle name="Normal 6 2 2 2 4 3 2 4 3" xfId="46094" xr:uid="{00000000-0005-0000-0000-0000AC0B0000}"/>
    <cellStyle name="Normal 6 2 2 2 4 3 2 5" xfId="20075" xr:uid="{00000000-0005-0000-0000-0000AD0B0000}"/>
    <cellStyle name="Normal 6 2 2 2 4 3 2 6" xfId="37421" xr:uid="{00000000-0005-0000-0000-0000AE0B0000}"/>
    <cellStyle name="Normal 6 2 2 2 4 3 3" xfId="1644" xr:uid="{00000000-0005-0000-0000-0000AF0B0000}"/>
    <cellStyle name="Normal 6 2 2 2 4 3 3 2" xfId="7426" xr:uid="{00000000-0005-0000-0000-0000B00B0000}"/>
    <cellStyle name="Normal 6 2 2 2 4 3 3 2 2" xfId="16099" xr:uid="{00000000-0005-0000-0000-0000B10B0000}"/>
    <cellStyle name="Normal 6 2 2 2 4 3 3 2 2 2" xfId="33452" xr:uid="{00000000-0005-0000-0000-0000B20B0000}"/>
    <cellStyle name="Normal 6 2 2 2 4 3 3 2 2 3" xfId="50798" xr:uid="{00000000-0005-0000-0000-0000B30B0000}"/>
    <cellStyle name="Normal 6 2 2 2 4 3 3 2 3" xfId="24779" xr:uid="{00000000-0005-0000-0000-0000B40B0000}"/>
    <cellStyle name="Normal 6 2 2 2 4 3 3 2 4" xfId="42125" xr:uid="{00000000-0005-0000-0000-0000B50B0000}"/>
    <cellStyle name="Normal 6 2 2 2 4 3 3 3" xfId="5270" xr:uid="{00000000-0005-0000-0000-0000B60B0000}"/>
    <cellStyle name="Normal 6 2 2 2 4 3 3 3 2" xfId="13943" xr:uid="{00000000-0005-0000-0000-0000B70B0000}"/>
    <cellStyle name="Normal 6 2 2 2 4 3 3 3 2 2" xfId="31296" xr:uid="{00000000-0005-0000-0000-0000B80B0000}"/>
    <cellStyle name="Normal 6 2 2 2 4 3 3 3 2 3" xfId="48642" xr:uid="{00000000-0005-0000-0000-0000B90B0000}"/>
    <cellStyle name="Normal 6 2 2 2 4 3 3 3 3" xfId="22623" xr:uid="{00000000-0005-0000-0000-0000BA0B0000}"/>
    <cellStyle name="Normal 6 2 2 2 4 3 3 3 4" xfId="39969" xr:uid="{00000000-0005-0000-0000-0000BB0B0000}"/>
    <cellStyle name="Normal 6 2 2 2 4 3 3 4" xfId="10317" xr:uid="{00000000-0005-0000-0000-0000BC0B0000}"/>
    <cellStyle name="Normal 6 2 2 2 4 3 3 4 2" xfId="27670" xr:uid="{00000000-0005-0000-0000-0000BD0B0000}"/>
    <cellStyle name="Normal 6 2 2 2 4 3 3 4 3" xfId="45016" xr:uid="{00000000-0005-0000-0000-0000BE0B0000}"/>
    <cellStyle name="Normal 6 2 2 2 4 3 3 5" xfId="18997" xr:uid="{00000000-0005-0000-0000-0000BF0B0000}"/>
    <cellStyle name="Normal 6 2 2 2 4 3 3 6" xfId="36343" xr:uid="{00000000-0005-0000-0000-0000C00B0000}"/>
    <cellStyle name="Normal 6 2 2 2 4 3 4" xfId="6691" xr:uid="{00000000-0005-0000-0000-0000C10B0000}"/>
    <cellStyle name="Normal 6 2 2 2 4 3 4 2" xfId="15364" xr:uid="{00000000-0005-0000-0000-0000C20B0000}"/>
    <cellStyle name="Normal 6 2 2 2 4 3 4 2 2" xfId="32717" xr:uid="{00000000-0005-0000-0000-0000C30B0000}"/>
    <cellStyle name="Normal 6 2 2 2 4 3 4 2 3" xfId="50063" xr:uid="{00000000-0005-0000-0000-0000C40B0000}"/>
    <cellStyle name="Normal 6 2 2 2 4 3 4 3" xfId="24044" xr:uid="{00000000-0005-0000-0000-0000C50B0000}"/>
    <cellStyle name="Normal 6 2 2 2 4 3 4 4" xfId="41390" xr:uid="{00000000-0005-0000-0000-0000C60B0000}"/>
    <cellStyle name="Normal 6 2 2 2 4 3 5" xfId="3457" xr:uid="{00000000-0005-0000-0000-0000C70B0000}"/>
    <cellStyle name="Normal 6 2 2 2 4 3 5 2" xfId="12130" xr:uid="{00000000-0005-0000-0000-0000C80B0000}"/>
    <cellStyle name="Normal 6 2 2 2 4 3 5 2 2" xfId="29483" xr:uid="{00000000-0005-0000-0000-0000C90B0000}"/>
    <cellStyle name="Normal 6 2 2 2 4 3 5 2 3" xfId="46829" xr:uid="{00000000-0005-0000-0000-0000CA0B0000}"/>
    <cellStyle name="Normal 6 2 2 2 4 3 5 3" xfId="20810" xr:uid="{00000000-0005-0000-0000-0000CB0B0000}"/>
    <cellStyle name="Normal 6 2 2 2 4 3 5 4" xfId="38156" xr:uid="{00000000-0005-0000-0000-0000CC0B0000}"/>
    <cellStyle name="Normal 6 2 2 2 4 3 6" xfId="9582" xr:uid="{00000000-0005-0000-0000-0000CD0B0000}"/>
    <cellStyle name="Normal 6 2 2 2 4 3 6 2" xfId="26935" xr:uid="{00000000-0005-0000-0000-0000CE0B0000}"/>
    <cellStyle name="Normal 6 2 2 2 4 3 6 3" xfId="44281" xr:uid="{00000000-0005-0000-0000-0000CF0B0000}"/>
    <cellStyle name="Normal 6 2 2 2 4 3 7" xfId="18262" xr:uid="{00000000-0005-0000-0000-0000D00B0000}"/>
    <cellStyle name="Normal 6 2 2 2 4 3 8" xfId="35608" xr:uid="{00000000-0005-0000-0000-0000D10B0000}"/>
    <cellStyle name="Normal 6 2 2 2 4 4" xfId="419" xr:uid="{00000000-0005-0000-0000-0000D20B0000}"/>
    <cellStyle name="Normal 6 2 2 2 4 4 2" xfId="2232" xr:uid="{00000000-0005-0000-0000-0000D30B0000}"/>
    <cellStyle name="Normal 6 2 2 2 4 4 2 2" xfId="8014" xr:uid="{00000000-0005-0000-0000-0000D40B0000}"/>
    <cellStyle name="Normal 6 2 2 2 4 4 2 2 2" xfId="16687" xr:uid="{00000000-0005-0000-0000-0000D50B0000}"/>
    <cellStyle name="Normal 6 2 2 2 4 4 2 2 2 2" xfId="34040" xr:uid="{00000000-0005-0000-0000-0000D60B0000}"/>
    <cellStyle name="Normal 6 2 2 2 4 4 2 2 2 3" xfId="51386" xr:uid="{00000000-0005-0000-0000-0000D70B0000}"/>
    <cellStyle name="Normal 6 2 2 2 4 4 2 2 3" xfId="25367" xr:uid="{00000000-0005-0000-0000-0000D80B0000}"/>
    <cellStyle name="Normal 6 2 2 2 4 4 2 2 4" xfId="42713" xr:uid="{00000000-0005-0000-0000-0000D90B0000}"/>
    <cellStyle name="Normal 6 2 2 2 4 4 2 3" xfId="5515" xr:uid="{00000000-0005-0000-0000-0000DA0B0000}"/>
    <cellStyle name="Normal 6 2 2 2 4 4 2 3 2" xfId="14188" xr:uid="{00000000-0005-0000-0000-0000DB0B0000}"/>
    <cellStyle name="Normal 6 2 2 2 4 4 2 3 2 2" xfId="31541" xr:uid="{00000000-0005-0000-0000-0000DC0B0000}"/>
    <cellStyle name="Normal 6 2 2 2 4 4 2 3 2 3" xfId="48887" xr:uid="{00000000-0005-0000-0000-0000DD0B0000}"/>
    <cellStyle name="Normal 6 2 2 2 4 4 2 3 3" xfId="22868" xr:uid="{00000000-0005-0000-0000-0000DE0B0000}"/>
    <cellStyle name="Normal 6 2 2 2 4 4 2 3 4" xfId="40214" xr:uid="{00000000-0005-0000-0000-0000DF0B0000}"/>
    <cellStyle name="Normal 6 2 2 2 4 4 2 4" xfId="10905" xr:uid="{00000000-0005-0000-0000-0000E00B0000}"/>
    <cellStyle name="Normal 6 2 2 2 4 4 2 4 2" xfId="28258" xr:uid="{00000000-0005-0000-0000-0000E10B0000}"/>
    <cellStyle name="Normal 6 2 2 2 4 4 2 4 3" xfId="45604" xr:uid="{00000000-0005-0000-0000-0000E20B0000}"/>
    <cellStyle name="Normal 6 2 2 2 4 4 2 5" xfId="19585" xr:uid="{00000000-0005-0000-0000-0000E30B0000}"/>
    <cellStyle name="Normal 6 2 2 2 4 4 2 6" xfId="36931" xr:uid="{00000000-0005-0000-0000-0000E40B0000}"/>
    <cellStyle name="Normal 6 2 2 2 4 4 3" xfId="6201" xr:uid="{00000000-0005-0000-0000-0000E50B0000}"/>
    <cellStyle name="Normal 6 2 2 2 4 4 3 2" xfId="14874" xr:uid="{00000000-0005-0000-0000-0000E60B0000}"/>
    <cellStyle name="Normal 6 2 2 2 4 4 3 2 2" xfId="32227" xr:uid="{00000000-0005-0000-0000-0000E70B0000}"/>
    <cellStyle name="Normal 6 2 2 2 4 4 3 2 3" xfId="49573" xr:uid="{00000000-0005-0000-0000-0000E80B0000}"/>
    <cellStyle name="Normal 6 2 2 2 4 4 3 3" xfId="23554" xr:uid="{00000000-0005-0000-0000-0000E90B0000}"/>
    <cellStyle name="Normal 6 2 2 2 4 4 3 4" xfId="40900" xr:uid="{00000000-0005-0000-0000-0000EA0B0000}"/>
    <cellStyle name="Normal 6 2 2 2 4 4 4" xfId="4045" xr:uid="{00000000-0005-0000-0000-0000EB0B0000}"/>
    <cellStyle name="Normal 6 2 2 2 4 4 4 2" xfId="12718" xr:uid="{00000000-0005-0000-0000-0000EC0B0000}"/>
    <cellStyle name="Normal 6 2 2 2 4 4 4 2 2" xfId="30071" xr:uid="{00000000-0005-0000-0000-0000ED0B0000}"/>
    <cellStyle name="Normal 6 2 2 2 4 4 4 2 3" xfId="47417" xr:uid="{00000000-0005-0000-0000-0000EE0B0000}"/>
    <cellStyle name="Normal 6 2 2 2 4 4 4 3" xfId="21398" xr:uid="{00000000-0005-0000-0000-0000EF0B0000}"/>
    <cellStyle name="Normal 6 2 2 2 4 4 4 4" xfId="38744" xr:uid="{00000000-0005-0000-0000-0000F00B0000}"/>
    <cellStyle name="Normal 6 2 2 2 4 4 5" xfId="9092" xr:uid="{00000000-0005-0000-0000-0000F10B0000}"/>
    <cellStyle name="Normal 6 2 2 2 4 4 5 2" xfId="26445" xr:uid="{00000000-0005-0000-0000-0000F20B0000}"/>
    <cellStyle name="Normal 6 2 2 2 4 4 5 3" xfId="43791" xr:uid="{00000000-0005-0000-0000-0000F30B0000}"/>
    <cellStyle name="Normal 6 2 2 2 4 4 6" xfId="17772" xr:uid="{00000000-0005-0000-0000-0000F40B0000}"/>
    <cellStyle name="Normal 6 2 2 2 4 4 7" xfId="35118" xr:uid="{00000000-0005-0000-0000-0000F50B0000}"/>
    <cellStyle name="Normal 6 2 2 2 4 5" xfId="1987" xr:uid="{00000000-0005-0000-0000-0000F60B0000}"/>
    <cellStyle name="Normal 6 2 2 2 4 5 2" xfId="7769" xr:uid="{00000000-0005-0000-0000-0000F70B0000}"/>
    <cellStyle name="Normal 6 2 2 2 4 5 2 2" xfId="16442" xr:uid="{00000000-0005-0000-0000-0000F80B0000}"/>
    <cellStyle name="Normal 6 2 2 2 4 5 2 2 2" xfId="33795" xr:uid="{00000000-0005-0000-0000-0000F90B0000}"/>
    <cellStyle name="Normal 6 2 2 2 4 5 2 2 3" xfId="51141" xr:uid="{00000000-0005-0000-0000-0000FA0B0000}"/>
    <cellStyle name="Normal 6 2 2 2 4 5 2 3" xfId="25122" xr:uid="{00000000-0005-0000-0000-0000FB0B0000}"/>
    <cellStyle name="Normal 6 2 2 2 4 5 2 4" xfId="42468" xr:uid="{00000000-0005-0000-0000-0000FC0B0000}"/>
    <cellStyle name="Normal 6 2 2 2 4 5 3" xfId="3800" xr:uid="{00000000-0005-0000-0000-0000FD0B0000}"/>
    <cellStyle name="Normal 6 2 2 2 4 5 3 2" xfId="12473" xr:uid="{00000000-0005-0000-0000-0000FE0B0000}"/>
    <cellStyle name="Normal 6 2 2 2 4 5 3 2 2" xfId="29826" xr:uid="{00000000-0005-0000-0000-0000FF0B0000}"/>
    <cellStyle name="Normal 6 2 2 2 4 5 3 2 3" xfId="47172" xr:uid="{00000000-0005-0000-0000-0000000C0000}"/>
    <cellStyle name="Normal 6 2 2 2 4 5 3 3" xfId="21153" xr:uid="{00000000-0005-0000-0000-0000010C0000}"/>
    <cellStyle name="Normal 6 2 2 2 4 5 3 4" xfId="38499" xr:uid="{00000000-0005-0000-0000-0000020C0000}"/>
    <cellStyle name="Normal 6 2 2 2 4 5 4" xfId="10660" xr:uid="{00000000-0005-0000-0000-0000030C0000}"/>
    <cellStyle name="Normal 6 2 2 2 4 5 4 2" xfId="28013" xr:uid="{00000000-0005-0000-0000-0000040C0000}"/>
    <cellStyle name="Normal 6 2 2 2 4 5 4 3" xfId="45359" xr:uid="{00000000-0005-0000-0000-0000050C0000}"/>
    <cellStyle name="Normal 6 2 2 2 4 5 5" xfId="19340" xr:uid="{00000000-0005-0000-0000-0000060C0000}"/>
    <cellStyle name="Normal 6 2 2 2 4 5 6" xfId="36686" xr:uid="{00000000-0005-0000-0000-0000070C0000}"/>
    <cellStyle name="Normal 6 2 2 2 4 6" xfId="1154" xr:uid="{00000000-0005-0000-0000-0000080C0000}"/>
    <cellStyle name="Normal 6 2 2 2 4 6 2" xfId="6936" xr:uid="{00000000-0005-0000-0000-0000090C0000}"/>
    <cellStyle name="Normal 6 2 2 2 4 6 2 2" xfId="15609" xr:uid="{00000000-0005-0000-0000-00000A0C0000}"/>
    <cellStyle name="Normal 6 2 2 2 4 6 2 2 2" xfId="32962" xr:uid="{00000000-0005-0000-0000-00000B0C0000}"/>
    <cellStyle name="Normal 6 2 2 2 4 6 2 2 3" xfId="50308" xr:uid="{00000000-0005-0000-0000-00000C0C0000}"/>
    <cellStyle name="Normal 6 2 2 2 4 6 2 3" xfId="24289" xr:uid="{00000000-0005-0000-0000-00000D0C0000}"/>
    <cellStyle name="Normal 6 2 2 2 4 6 2 4" xfId="41635" xr:uid="{00000000-0005-0000-0000-00000E0C0000}"/>
    <cellStyle name="Normal 6 2 2 2 4 6 3" xfId="4780" xr:uid="{00000000-0005-0000-0000-00000F0C0000}"/>
    <cellStyle name="Normal 6 2 2 2 4 6 3 2" xfId="13453" xr:uid="{00000000-0005-0000-0000-0000100C0000}"/>
    <cellStyle name="Normal 6 2 2 2 4 6 3 2 2" xfId="30806" xr:uid="{00000000-0005-0000-0000-0000110C0000}"/>
    <cellStyle name="Normal 6 2 2 2 4 6 3 2 3" xfId="48152" xr:uid="{00000000-0005-0000-0000-0000120C0000}"/>
    <cellStyle name="Normal 6 2 2 2 4 6 3 3" xfId="22133" xr:uid="{00000000-0005-0000-0000-0000130C0000}"/>
    <cellStyle name="Normal 6 2 2 2 4 6 3 4" xfId="39479" xr:uid="{00000000-0005-0000-0000-0000140C0000}"/>
    <cellStyle name="Normal 6 2 2 2 4 6 4" xfId="9827" xr:uid="{00000000-0005-0000-0000-0000150C0000}"/>
    <cellStyle name="Normal 6 2 2 2 4 6 4 2" xfId="27180" xr:uid="{00000000-0005-0000-0000-0000160C0000}"/>
    <cellStyle name="Normal 6 2 2 2 4 6 4 3" xfId="44526" xr:uid="{00000000-0005-0000-0000-0000170C0000}"/>
    <cellStyle name="Normal 6 2 2 2 4 6 5" xfId="18507" xr:uid="{00000000-0005-0000-0000-0000180C0000}"/>
    <cellStyle name="Normal 6 2 2 2 4 6 6" xfId="35853" xr:uid="{00000000-0005-0000-0000-0000190C0000}"/>
    <cellStyle name="Normal 6 2 2 2 4 7" xfId="5956" xr:uid="{00000000-0005-0000-0000-00001A0C0000}"/>
    <cellStyle name="Normal 6 2 2 2 4 7 2" xfId="14629" xr:uid="{00000000-0005-0000-0000-00001B0C0000}"/>
    <cellStyle name="Normal 6 2 2 2 4 7 2 2" xfId="31982" xr:uid="{00000000-0005-0000-0000-00001C0C0000}"/>
    <cellStyle name="Normal 6 2 2 2 4 7 2 3" xfId="49328" xr:uid="{00000000-0005-0000-0000-00001D0C0000}"/>
    <cellStyle name="Normal 6 2 2 2 4 7 3" xfId="23309" xr:uid="{00000000-0005-0000-0000-00001E0C0000}"/>
    <cellStyle name="Normal 6 2 2 2 4 7 4" xfId="40655" xr:uid="{00000000-0005-0000-0000-00001F0C0000}"/>
    <cellStyle name="Normal 6 2 2 2 4 8" xfId="2967" xr:uid="{00000000-0005-0000-0000-0000200C0000}"/>
    <cellStyle name="Normal 6 2 2 2 4 8 2" xfId="11640" xr:uid="{00000000-0005-0000-0000-0000210C0000}"/>
    <cellStyle name="Normal 6 2 2 2 4 8 2 2" xfId="28993" xr:uid="{00000000-0005-0000-0000-0000220C0000}"/>
    <cellStyle name="Normal 6 2 2 2 4 8 2 3" xfId="46339" xr:uid="{00000000-0005-0000-0000-0000230C0000}"/>
    <cellStyle name="Normal 6 2 2 2 4 8 3" xfId="20320" xr:uid="{00000000-0005-0000-0000-0000240C0000}"/>
    <cellStyle name="Normal 6 2 2 2 4 8 4" xfId="37666" xr:uid="{00000000-0005-0000-0000-0000250C0000}"/>
    <cellStyle name="Normal 6 2 2 2 4 9" xfId="8847" xr:uid="{00000000-0005-0000-0000-0000260C0000}"/>
    <cellStyle name="Normal 6 2 2 2 4 9 2" xfId="26200" xr:uid="{00000000-0005-0000-0000-0000270C0000}"/>
    <cellStyle name="Normal 6 2 2 2 4 9 3" xfId="43546" xr:uid="{00000000-0005-0000-0000-0000280C0000}"/>
    <cellStyle name="Normal 6 2 2 2 5" xfId="272" xr:uid="{00000000-0005-0000-0000-0000290C0000}"/>
    <cellStyle name="Normal 6 2 2 2 5 10" xfId="34971" xr:uid="{00000000-0005-0000-0000-00002A0C0000}"/>
    <cellStyle name="Normal 6 2 2 2 5 2" xfId="1007" xr:uid="{00000000-0005-0000-0000-00002B0C0000}"/>
    <cellStyle name="Normal 6 2 2 2 5 2 2" xfId="2820" xr:uid="{00000000-0005-0000-0000-00002C0C0000}"/>
    <cellStyle name="Normal 6 2 2 2 5 2 2 2" xfId="8602" xr:uid="{00000000-0005-0000-0000-00002D0C0000}"/>
    <cellStyle name="Normal 6 2 2 2 5 2 2 2 2" xfId="17275" xr:uid="{00000000-0005-0000-0000-00002E0C0000}"/>
    <cellStyle name="Normal 6 2 2 2 5 2 2 2 2 2" xfId="34628" xr:uid="{00000000-0005-0000-0000-00002F0C0000}"/>
    <cellStyle name="Normal 6 2 2 2 5 2 2 2 2 3" xfId="51974" xr:uid="{00000000-0005-0000-0000-0000300C0000}"/>
    <cellStyle name="Normal 6 2 2 2 5 2 2 2 3" xfId="25955" xr:uid="{00000000-0005-0000-0000-0000310C0000}"/>
    <cellStyle name="Normal 6 2 2 2 5 2 2 2 4" xfId="43301" xr:uid="{00000000-0005-0000-0000-0000320C0000}"/>
    <cellStyle name="Normal 6 2 2 2 5 2 2 3" xfId="4633" xr:uid="{00000000-0005-0000-0000-0000330C0000}"/>
    <cellStyle name="Normal 6 2 2 2 5 2 2 3 2" xfId="13306" xr:uid="{00000000-0005-0000-0000-0000340C0000}"/>
    <cellStyle name="Normal 6 2 2 2 5 2 2 3 2 2" xfId="30659" xr:uid="{00000000-0005-0000-0000-0000350C0000}"/>
    <cellStyle name="Normal 6 2 2 2 5 2 2 3 2 3" xfId="48005" xr:uid="{00000000-0005-0000-0000-0000360C0000}"/>
    <cellStyle name="Normal 6 2 2 2 5 2 2 3 3" xfId="21986" xr:uid="{00000000-0005-0000-0000-0000370C0000}"/>
    <cellStyle name="Normal 6 2 2 2 5 2 2 3 4" xfId="39332" xr:uid="{00000000-0005-0000-0000-0000380C0000}"/>
    <cellStyle name="Normal 6 2 2 2 5 2 2 4" xfId="11493" xr:uid="{00000000-0005-0000-0000-0000390C0000}"/>
    <cellStyle name="Normal 6 2 2 2 5 2 2 4 2" xfId="28846" xr:uid="{00000000-0005-0000-0000-00003A0C0000}"/>
    <cellStyle name="Normal 6 2 2 2 5 2 2 4 3" xfId="46192" xr:uid="{00000000-0005-0000-0000-00003B0C0000}"/>
    <cellStyle name="Normal 6 2 2 2 5 2 2 5" xfId="20173" xr:uid="{00000000-0005-0000-0000-00003C0C0000}"/>
    <cellStyle name="Normal 6 2 2 2 5 2 2 6" xfId="37519" xr:uid="{00000000-0005-0000-0000-00003D0C0000}"/>
    <cellStyle name="Normal 6 2 2 2 5 2 3" xfId="1742" xr:uid="{00000000-0005-0000-0000-00003E0C0000}"/>
    <cellStyle name="Normal 6 2 2 2 5 2 3 2" xfId="7524" xr:uid="{00000000-0005-0000-0000-00003F0C0000}"/>
    <cellStyle name="Normal 6 2 2 2 5 2 3 2 2" xfId="16197" xr:uid="{00000000-0005-0000-0000-0000400C0000}"/>
    <cellStyle name="Normal 6 2 2 2 5 2 3 2 2 2" xfId="33550" xr:uid="{00000000-0005-0000-0000-0000410C0000}"/>
    <cellStyle name="Normal 6 2 2 2 5 2 3 2 2 3" xfId="50896" xr:uid="{00000000-0005-0000-0000-0000420C0000}"/>
    <cellStyle name="Normal 6 2 2 2 5 2 3 2 3" xfId="24877" xr:uid="{00000000-0005-0000-0000-0000430C0000}"/>
    <cellStyle name="Normal 6 2 2 2 5 2 3 2 4" xfId="42223" xr:uid="{00000000-0005-0000-0000-0000440C0000}"/>
    <cellStyle name="Normal 6 2 2 2 5 2 3 3" xfId="5368" xr:uid="{00000000-0005-0000-0000-0000450C0000}"/>
    <cellStyle name="Normal 6 2 2 2 5 2 3 3 2" xfId="14041" xr:uid="{00000000-0005-0000-0000-0000460C0000}"/>
    <cellStyle name="Normal 6 2 2 2 5 2 3 3 2 2" xfId="31394" xr:uid="{00000000-0005-0000-0000-0000470C0000}"/>
    <cellStyle name="Normal 6 2 2 2 5 2 3 3 2 3" xfId="48740" xr:uid="{00000000-0005-0000-0000-0000480C0000}"/>
    <cellStyle name="Normal 6 2 2 2 5 2 3 3 3" xfId="22721" xr:uid="{00000000-0005-0000-0000-0000490C0000}"/>
    <cellStyle name="Normal 6 2 2 2 5 2 3 3 4" xfId="40067" xr:uid="{00000000-0005-0000-0000-00004A0C0000}"/>
    <cellStyle name="Normal 6 2 2 2 5 2 3 4" xfId="10415" xr:uid="{00000000-0005-0000-0000-00004B0C0000}"/>
    <cellStyle name="Normal 6 2 2 2 5 2 3 4 2" xfId="27768" xr:uid="{00000000-0005-0000-0000-00004C0C0000}"/>
    <cellStyle name="Normal 6 2 2 2 5 2 3 4 3" xfId="45114" xr:uid="{00000000-0005-0000-0000-00004D0C0000}"/>
    <cellStyle name="Normal 6 2 2 2 5 2 3 5" xfId="19095" xr:uid="{00000000-0005-0000-0000-00004E0C0000}"/>
    <cellStyle name="Normal 6 2 2 2 5 2 3 6" xfId="36441" xr:uid="{00000000-0005-0000-0000-00004F0C0000}"/>
    <cellStyle name="Normal 6 2 2 2 5 2 4" xfId="6789" xr:uid="{00000000-0005-0000-0000-0000500C0000}"/>
    <cellStyle name="Normal 6 2 2 2 5 2 4 2" xfId="15462" xr:uid="{00000000-0005-0000-0000-0000510C0000}"/>
    <cellStyle name="Normal 6 2 2 2 5 2 4 2 2" xfId="32815" xr:uid="{00000000-0005-0000-0000-0000520C0000}"/>
    <cellStyle name="Normal 6 2 2 2 5 2 4 2 3" xfId="50161" xr:uid="{00000000-0005-0000-0000-0000530C0000}"/>
    <cellStyle name="Normal 6 2 2 2 5 2 4 3" xfId="24142" xr:uid="{00000000-0005-0000-0000-0000540C0000}"/>
    <cellStyle name="Normal 6 2 2 2 5 2 4 4" xfId="41488" xr:uid="{00000000-0005-0000-0000-0000550C0000}"/>
    <cellStyle name="Normal 6 2 2 2 5 2 5" xfId="3555" xr:uid="{00000000-0005-0000-0000-0000560C0000}"/>
    <cellStyle name="Normal 6 2 2 2 5 2 5 2" xfId="12228" xr:uid="{00000000-0005-0000-0000-0000570C0000}"/>
    <cellStyle name="Normal 6 2 2 2 5 2 5 2 2" xfId="29581" xr:uid="{00000000-0005-0000-0000-0000580C0000}"/>
    <cellStyle name="Normal 6 2 2 2 5 2 5 2 3" xfId="46927" xr:uid="{00000000-0005-0000-0000-0000590C0000}"/>
    <cellStyle name="Normal 6 2 2 2 5 2 5 3" xfId="20908" xr:uid="{00000000-0005-0000-0000-00005A0C0000}"/>
    <cellStyle name="Normal 6 2 2 2 5 2 5 4" xfId="38254" xr:uid="{00000000-0005-0000-0000-00005B0C0000}"/>
    <cellStyle name="Normal 6 2 2 2 5 2 6" xfId="9680" xr:uid="{00000000-0005-0000-0000-00005C0C0000}"/>
    <cellStyle name="Normal 6 2 2 2 5 2 6 2" xfId="27033" xr:uid="{00000000-0005-0000-0000-00005D0C0000}"/>
    <cellStyle name="Normal 6 2 2 2 5 2 6 3" xfId="44379" xr:uid="{00000000-0005-0000-0000-00005E0C0000}"/>
    <cellStyle name="Normal 6 2 2 2 5 2 7" xfId="18360" xr:uid="{00000000-0005-0000-0000-00005F0C0000}"/>
    <cellStyle name="Normal 6 2 2 2 5 2 8" xfId="35706" xr:uid="{00000000-0005-0000-0000-0000600C0000}"/>
    <cellStyle name="Normal 6 2 2 2 5 3" xfId="517" xr:uid="{00000000-0005-0000-0000-0000610C0000}"/>
    <cellStyle name="Normal 6 2 2 2 5 3 2" xfId="2330" xr:uid="{00000000-0005-0000-0000-0000620C0000}"/>
    <cellStyle name="Normal 6 2 2 2 5 3 2 2" xfId="8112" xr:uid="{00000000-0005-0000-0000-0000630C0000}"/>
    <cellStyle name="Normal 6 2 2 2 5 3 2 2 2" xfId="16785" xr:uid="{00000000-0005-0000-0000-0000640C0000}"/>
    <cellStyle name="Normal 6 2 2 2 5 3 2 2 2 2" xfId="34138" xr:uid="{00000000-0005-0000-0000-0000650C0000}"/>
    <cellStyle name="Normal 6 2 2 2 5 3 2 2 2 3" xfId="51484" xr:uid="{00000000-0005-0000-0000-0000660C0000}"/>
    <cellStyle name="Normal 6 2 2 2 5 3 2 2 3" xfId="25465" xr:uid="{00000000-0005-0000-0000-0000670C0000}"/>
    <cellStyle name="Normal 6 2 2 2 5 3 2 2 4" xfId="42811" xr:uid="{00000000-0005-0000-0000-0000680C0000}"/>
    <cellStyle name="Normal 6 2 2 2 5 3 2 3" xfId="5613" xr:uid="{00000000-0005-0000-0000-0000690C0000}"/>
    <cellStyle name="Normal 6 2 2 2 5 3 2 3 2" xfId="14286" xr:uid="{00000000-0005-0000-0000-00006A0C0000}"/>
    <cellStyle name="Normal 6 2 2 2 5 3 2 3 2 2" xfId="31639" xr:uid="{00000000-0005-0000-0000-00006B0C0000}"/>
    <cellStyle name="Normal 6 2 2 2 5 3 2 3 2 3" xfId="48985" xr:uid="{00000000-0005-0000-0000-00006C0C0000}"/>
    <cellStyle name="Normal 6 2 2 2 5 3 2 3 3" xfId="22966" xr:uid="{00000000-0005-0000-0000-00006D0C0000}"/>
    <cellStyle name="Normal 6 2 2 2 5 3 2 3 4" xfId="40312" xr:uid="{00000000-0005-0000-0000-00006E0C0000}"/>
    <cellStyle name="Normal 6 2 2 2 5 3 2 4" xfId="11003" xr:uid="{00000000-0005-0000-0000-00006F0C0000}"/>
    <cellStyle name="Normal 6 2 2 2 5 3 2 4 2" xfId="28356" xr:uid="{00000000-0005-0000-0000-0000700C0000}"/>
    <cellStyle name="Normal 6 2 2 2 5 3 2 4 3" xfId="45702" xr:uid="{00000000-0005-0000-0000-0000710C0000}"/>
    <cellStyle name="Normal 6 2 2 2 5 3 2 5" xfId="19683" xr:uid="{00000000-0005-0000-0000-0000720C0000}"/>
    <cellStyle name="Normal 6 2 2 2 5 3 2 6" xfId="37029" xr:uid="{00000000-0005-0000-0000-0000730C0000}"/>
    <cellStyle name="Normal 6 2 2 2 5 3 3" xfId="6299" xr:uid="{00000000-0005-0000-0000-0000740C0000}"/>
    <cellStyle name="Normal 6 2 2 2 5 3 3 2" xfId="14972" xr:uid="{00000000-0005-0000-0000-0000750C0000}"/>
    <cellStyle name="Normal 6 2 2 2 5 3 3 2 2" xfId="32325" xr:uid="{00000000-0005-0000-0000-0000760C0000}"/>
    <cellStyle name="Normal 6 2 2 2 5 3 3 2 3" xfId="49671" xr:uid="{00000000-0005-0000-0000-0000770C0000}"/>
    <cellStyle name="Normal 6 2 2 2 5 3 3 3" xfId="23652" xr:uid="{00000000-0005-0000-0000-0000780C0000}"/>
    <cellStyle name="Normal 6 2 2 2 5 3 3 4" xfId="40998" xr:uid="{00000000-0005-0000-0000-0000790C0000}"/>
    <cellStyle name="Normal 6 2 2 2 5 3 4" xfId="4143" xr:uid="{00000000-0005-0000-0000-00007A0C0000}"/>
    <cellStyle name="Normal 6 2 2 2 5 3 4 2" xfId="12816" xr:uid="{00000000-0005-0000-0000-00007B0C0000}"/>
    <cellStyle name="Normal 6 2 2 2 5 3 4 2 2" xfId="30169" xr:uid="{00000000-0005-0000-0000-00007C0C0000}"/>
    <cellStyle name="Normal 6 2 2 2 5 3 4 2 3" xfId="47515" xr:uid="{00000000-0005-0000-0000-00007D0C0000}"/>
    <cellStyle name="Normal 6 2 2 2 5 3 4 3" xfId="21496" xr:uid="{00000000-0005-0000-0000-00007E0C0000}"/>
    <cellStyle name="Normal 6 2 2 2 5 3 4 4" xfId="38842" xr:uid="{00000000-0005-0000-0000-00007F0C0000}"/>
    <cellStyle name="Normal 6 2 2 2 5 3 5" xfId="9190" xr:uid="{00000000-0005-0000-0000-0000800C0000}"/>
    <cellStyle name="Normal 6 2 2 2 5 3 5 2" xfId="26543" xr:uid="{00000000-0005-0000-0000-0000810C0000}"/>
    <cellStyle name="Normal 6 2 2 2 5 3 5 3" xfId="43889" xr:uid="{00000000-0005-0000-0000-0000820C0000}"/>
    <cellStyle name="Normal 6 2 2 2 5 3 6" xfId="17870" xr:uid="{00000000-0005-0000-0000-0000830C0000}"/>
    <cellStyle name="Normal 6 2 2 2 5 3 7" xfId="35216" xr:uid="{00000000-0005-0000-0000-0000840C0000}"/>
    <cellStyle name="Normal 6 2 2 2 5 4" xfId="2085" xr:uid="{00000000-0005-0000-0000-0000850C0000}"/>
    <cellStyle name="Normal 6 2 2 2 5 4 2" xfId="7867" xr:uid="{00000000-0005-0000-0000-0000860C0000}"/>
    <cellStyle name="Normal 6 2 2 2 5 4 2 2" xfId="16540" xr:uid="{00000000-0005-0000-0000-0000870C0000}"/>
    <cellStyle name="Normal 6 2 2 2 5 4 2 2 2" xfId="33893" xr:uid="{00000000-0005-0000-0000-0000880C0000}"/>
    <cellStyle name="Normal 6 2 2 2 5 4 2 2 3" xfId="51239" xr:uid="{00000000-0005-0000-0000-0000890C0000}"/>
    <cellStyle name="Normal 6 2 2 2 5 4 2 3" xfId="25220" xr:uid="{00000000-0005-0000-0000-00008A0C0000}"/>
    <cellStyle name="Normal 6 2 2 2 5 4 2 4" xfId="42566" xr:uid="{00000000-0005-0000-0000-00008B0C0000}"/>
    <cellStyle name="Normal 6 2 2 2 5 4 3" xfId="3898" xr:uid="{00000000-0005-0000-0000-00008C0C0000}"/>
    <cellStyle name="Normal 6 2 2 2 5 4 3 2" xfId="12571" xr:uid="{00000000-0005-0000-0000-00008D0C0000}"/>
    <cellStyle name="Normal 6 2 2 2 5 4 3 2 2" xfId="29924" xr:uid="{00000000-0005-0000-0000-00008E0C0000}"/>
    <cellStyle name="Normal 6 2 2 2 5 4 3 2 3" xfId="47270" xr:uid="{00000000-0005-0000-0000-00008F0C0000}"/>
    <cellStyle name="Normal 6 2 2 2 5 4 3 3" xfId="21251" xr:uid="{00000000-0005-0000-0000-0000900C0000}"/>
    <cellStyle name="Normal 6 2 2 2 5 4 3 4" xfId="38597" xr:uid="{00000000-0005-0000-0000-0000910C0000}"/>
    <cellStyle name="Normal 6 2 2 2 5 4 4" xfId="10758" xr:uid="{00000000-0005-0000-0000-0000920C0000}"/>
    <cellStyle name="Normal 6 2 2 2 5 4 4 2" xfId="28111" xr:uid="{00000000-0005-0000-0000-0000930C0000}"/>
    <cellStyle name="Normal 6 2 2 2 5 4 4 3" xfId="45457" xr:uid="{00000000-0005-0000-0000-0000940C0000}"/>
    <cellStyle name="Normal 6 2 2 2 5 4 5" xfId="19438" xr:uid="{00000000-0005-0000-0000-0000950C0000}"/>
    <cellStyle name="Normal 6 2 2 2 5 4 6" xfId="36784" xr:uid="{00000000-0005-0000-0000-0000960C0000}"/>
    <cellStyle name="Normal 6 2 2 2 5 5" xfId="1252" xr:uid="{00000000-0005-0000-0000-0000970C0000}"/>
    <cellStyle name="Normal 6 2 2 2 5 5 2" xfId="7034" xr:uid="{00000000-0005-0000-0000-0000980C0000}"/>
    <cellStyle name="Normal 6 2 2 2 5 5 2 2" xfId="15707" xr:uid="{00000000-0005-0000-0000-0000990C0000}"/>
    <cellStyle name="Normal 6 2 2 2 5 5 2 2 2" xfId="33060" xr:uid="{00000000-0005-0000-0000-00009A0C0000}"/>
    <cellStyle name="Normal 6 2 2 2 5 5 2 2 3" xfId="50406" xr:uid="{00000000-0005-0000-0000-00009B0C0000}"/>
    <cellStyle name="Normal 6 2 2 2 5 5 2 3" xfId="24387" xr:uid="{00000000-0005-0000-0000-00009C0C0000}"/>
    <cellStyle name="Normal 6 2 2 2 5 5 2 4" xfId="41733" xr:uid="{00000000-0005-0000-0000-00009D0C0000}"/>
    <cellStyle name="Normal 6 2 2 2 5 5 3" xfId="4878" xr:uid="{00000000-0005-0000-0000-00009E0C0000}"/>
    <cellStyle name="Normal 6 2 2 2 5 5 3 2" xfId="13551" xr:uid="{00000000-0005-0000-0000-00009F0C0000}"/>
    <cellStyle name="Normal 6 2 2 2 5 5 3 2 2" xfId="30904" xr:uid="{00000000-0005-0000-0000-0000A00C0000}"/>
    <cellStyle name="Normal 6 2 2 2 5 5 3 2 3" xfId="48250" xr:uid="{00000000-0005-0000-0000-0000A10C0000}"/>
    <cellStyle name="Normal 6 2 2 2 5 5 3 3" xfId="22231" xr:uid="{00000000-0005-0000-0000-0000A20C0000}"/>
    <cellStyle name="Normal 6 2 2 2 5 5 3 4" xfId="39577" xr:uid="{00000000-0005-0000-0000-0000A30C0000}"/>
    <cellStyle name="Normal 6 2 2 2 5 5 4" xfId="9925" xr:uid="{00000000-0005-0000-0000-0000A40C0000}"/>
    <cellStyle name="Normal 6 2 2 2 5 5 4 2" xfId="27278" xr:uid="{00000000-0005-0000-0000-0000A50C0000}"/>
    <cellStyle name="Normal 6 2 2 2 5 5 4 3" xfId="44624" xr:uid="{00000000-0005-0000-0000-0000A60C0000}"/>
    <cellStyle name="Normal 6 2 2 2 5 5 5" xfId="18605" xr:uid="{00000000-0005-0000-0000-0000A70C0000}"/>
    <cellStyle name="Normal 6 2 2 2 5 5 6" xfId="35951" xr:uid="{00000000-0005-0000-0000-0000A80C0000}"/>
    <cellStyle name="Normal 6 2 2 2 5 6" xfId="6054" xr:uid="{00000000-0005-0000-0000-0000A90C0000}"/>
    <cellStyle name="Normal 6 2 2 2 5 6 2" xfId="14727" xr:uid="{00000000-0005-0000-0000-0000AA0C0000}"/>
    <cellStyle name="Normal 6 2 2 2 5 6 2 2" xfId="32080" xr:uid="{00000000-0005-0000-0000-0000AB0C0000}"/>
    <cellStyle name="Normal 6 2 2 2 5 6 2 3" xfId="49426" xr:uid="{00000000-0005-0000-0000-0000AC0C0000}"/>
    <cellStyle name="Normal 6 2 2 2 5 6 3" xfId="23407" xr:uid="{00000000-0005-0000-0000-0000AD0C0000}"/>
    <cellStyle name="Normal 6 2 2 2 5 6 4" xfId="40753" xr:uid="{00000000-0005-0000-0000-0000AE0C0000}"/>
    <cellStyle name="Normal 6 2 2 2 5 7" xfId="3065" xr:uid="{00000000-0005-0000-0000-0000AF0C0000}"/>
    <cellStyle name="Normal 6 2 2 2 5 7 2" xfId="11738" xr:uid="{00000000-0005-0000-0000-0000B00C0000}"/>
    <cellStyle name="Normal 6 2 2 2 5 7 2 2" xfId="29091" xr:uid="{00000000-0005-0000-0000-0000B10C0000}"/>
    <cellStyle name="Normal 6 2 2 2 5 7 2 3" xfId="46437" xr:uid="{00000000-0005-0000-0000-0000B20C0000}"/>
    <cellStyle name="Normal 6 2 2 2 5 7 3" xfId="20418" xr:uid="{00000000-0005-0000-0000-0000B30C0000}"/>
    <cellStyle name="Normal 6 2 2 2 5 7 4" xfId="37764" xr:uid="{00000000-0005-0000-0000-0000B40C0000}"/>
    <cellStyle name="Normal 6 2 2 2 5 8" xfId="8945" xr:uid="{00000000-0005-0000-0000-0000B50C0000}"/>
    <cellStyle name="Normal 6 2 2 2 5 8 2" xfId="26298" xr:uid="{00000000-0005-0000-0000-0000B60C0000}"/>
    <cellStyle name="Normal 6 2 2 2 5 8 3" xfId="43644" xr:uid="{00000000-0005-0000-0000-0000B70C0000}"/>
    <cellStyle name="Normal 6 2 2 2 5 9" xfId="17625" xr:uid="{00000000-0005-0000-0000-0000B80C0000}"/>
    <cellStyle name="Normal 6 2 2 2 6" xfId="125" xr:uid="{00000000-0005-0000-0000-0000B90C0000}"/>
    <cellStyle name="Normal 6 2 2 2 6 10" xfId="34824" xr:uid="{00000000-0005-0000-0000-0000BA0C0000}"/>
    <cellStyle name="Normal 6 2 2 2 6 2" xfId="860" xr:uid="{00000000-0005-0000-0000-0000BB0C0000}"/>
    <cellStyle name="Normal 6 2 2 2 6 2 2" xfId="2673" xr:uid="{00000000-0005-0000-0000-0000BC0C0000}"/>
    <cellStyle name="Normal 6 2 2 2 6 2 2 2" xfId="8455" xr:uid="{00000000-0005-0000-0000-0000BD0C0000}"/>
    <cellStyle name="Normal 6 2 2 2 6 2 2 2 2" xfId="17128" xr:uid="{00000000-0005-0000-0000-0000BE0C0000}"/>
    <cellStyle name="Normal 6 2 2 2 6 2 2 2 2 2" xfId="34481" xr:uid="{00000000-0005-0000-0000-0000BF0C0000}"/>
    <cellStyle name="Normal 6 2 2 2 6 2 2 2 2 3" xfId="51827" xr:uid="{00000000-0005-0000-0000-0000C00C0000}"/>
    <cellStyle name="Normal 6 2 2 2 6 2 2 2 3" xfId="25808" xr:uid="{00000000-0005-0000-0000-0000C10C0000}"/>
    <cellStyle name="Normal 6 2 2 2 6 2 2 2 4" xfId="43154" xr:uid="{00000000-0005-0000-0000-0000C20C0000}"/>
    <cellStyle name="Normal 6 2 2 2 6 2 2 3" xfId="4486" xr:uid="{00000000-0005-0000-0000-0000C30C0000}"/>
    <cellStyle name="Normal 6 2 2 2 6 2 2 3 2" xfId="13159" xr:uid="{00000000-0005-0000-0000-0000C40C0000}"/>
    <cellStyle name="Normal 6 2 2 2 6 2 2 3 2 2" xfId="30512" xr:uid="{00000000-0005-0000-0000-0000C50C0000}"/>
    <cellStyle name="Normal 6 2 2 2 6 2 2 3 2 3" xfId="47858" xr:uid="{00000000-0005-0000-0000-0000C60C0000}"/>
    <cellStyle name="Normal 6 2 2 2 6 2 2 3 3" xfId="21839" xr:uid="{00000000-0005-0000-0000-0000C70C0000}"/>
    <cellStyle name="Normal 6 2 2 2 6 2 2 3 4" xfId="39185" xr:uid="{00000000-0005-0000-0000-0000C80C0000}"/>
    <cellStyle name="Normal 6 2 2 2 6 2 2 4" xfId="11346" xr:uid="{00000000-0005-0000-0000-0000C90C0000}"/>
    <cellStyle name="Normal 6 2 2 2 6 2 2 4 2" xfId="28699" xr:uid="{00000000-0005-0000-0000-0000CA0C0000}"/>
    <cellStyle name="Normal 6 2 2 2 6 2 2 4 3" xfId="46045" xr:uid="{00000000-0005-0000-0000-0000CB0C0000}"/>
    <cellStyle name="Normal 6 2 2 2 6 2 2 5" xfId="20026" xr:uid="{00000000-0005-0000-0000-0000CC0C0000}"/>
    <cellStyle name="Normal 6 2 2 2 6 2 2 6" xfId="37372" xr:uid="{00000000-0005-0000-0000-0000CD0C0000}"/>
    <cellStyle name="Normal 6 2 2 2 6 2 3" xfId="1595" xr:uid="{00000000-0005-0000-0000-0000CE0C0000}"/>
    <cellStyle name="Normal 6 2 2 2 6 2 3 2" xfId="7377" xr:uid="{00000000-0005-0000-0000-0000CF0C0000}"/>
    <cellStyle name="Normal 6 2 2 2 6 2 3 2 2" xfId="16050" xr:uid="{00000000-0005-0000-0000-0000D00C0000}"/>
    <cellStyle name="Normal 6 2 2 2 6 2 3 2 2 2" xfId="33403" xr:uid="{00000000-0005-0000-0000-0000D10C0000}"/>
    <cellStyle name="Normal 6 2 2 2 6 2 3 2 2 3" xfId="50749" xr:uid="{00000000-0005-0000-0000-0000D20C0000}"/>
    <cellStyle name="Normal 6 2 2 2 6 2 3 2 3" xfId="24730" xr:uid="{00000000-0005-0000-0000-0000D30C0000}"/>
    <cellStyle name="Normal 6 2 2 2 6 2 3 2 4" xfId="42076" xr:uid="{00000000-0005-0000-0000-0000D40C0000}"/>
    <cellStyle name="Normal 6 2 2 2 6 2 3 3" xfId="5221" xr:uid="{00000000-0005-0000-0000-0000D50C0000}"/>
    <cellStyle name="Normal 6 2 2 2 6 2 3 3 2" xfId="13894" xr:uid="{00000000-0005-0000-0000-0000D60C0000}"/>
    <cellStyle name="Normal 6 2 2 2 6 2 3 3 2 2" xfId="31247" xr:uid="{00000000-0005-0000-0000-0000D70C0000}"/>
    <cellStyle name="Normal 6 2 2 2 6 2 3 3 2 3" xfId="48593" xr:uid="{00000000-0005-0000-0000-0000D80C0000}"/>
    <cellStyle name="Normal 6 2 2 2 6 2 3 3 3" xfId="22574" xr:uid="{00000000-0005-0000-0000-0000D90C0000}"/>
    <cellStyle name="Normal 6 2 2 2 6 2 3 3 4" xfId="39920" xr:uid="{00000000-0005-0000-0000-0000DA0C0000}"/>
    <cellStyle name="Normal 6 2 2 2 6 2 3 4" xfId="10268" xr:uid="{00000000-0005-0000-0000-0000DB0C0000}"/>
    <cellStyle name="Normal 6 2 2 2 6 2 3 4 2" xfId="27621" xr:uid="{00000000-0005-0000-0000-0000DC0C0000}"/>
    <cellStyle name="Normal 6 2 2 2 6 2 3 4 3" xfId="44967" xr:uid="{00000000-0005-0000-0000-0000DD0C0000}"/>
    <cellStyle name="Normal 6 2 2 2 6 2 3 5" xfId="18948" xr:uid="{00000000-0005-0000-0000-0000DE0C0000}"/>
    <cellStyle name="Normal 6 2 2 2 6 2 3 6" xfId="36294" xr:uid="{00000000-0005-0000-0000-0000DF0C0000}"/>
    <cellStyle name="Normal 6 2 2 2 6 2 4" xfId="6642" xr:uid="{00000000-0005-0000-0000-0000E00C0000}"/>
    <cellStyle name="Normal 6 2 2 2 6 2 4 2" xfId="15315" xr:uid="{00000000-0005-0000-0000-0000E10C0000}"/>
    <cellStyle name="Normal 6 2 2 2 6 2 4 2 2" xfId="32668" xr:uid="{00000000-0005-0000-0000-0000E20C0000}"/>
    <cellStyle name="Normal 6 2 2 2 6 2 4 2 3" xfId="50014" xr:uid="{00000000-0005-0000-0000-0000E30C0000}"/>
    <cellStyle name="Normal 6 2 2 2 6 2 4 3" xfId="23995" xr:uid="{00000000-0005-0000-0000-0000E40C0000}"/>
    <cellStyle name="Normal 6 2 2 2 6 2 4 4" xfId="41341" xr:uid="{00000000-0005-0000-0000-0000E50C0000}"/>
    <cellStyle name="Normal 6 2 2 2 6 2 5" xfId="3408" xr:uid="{00000000-0005-0000-0000-0000E60C0000}"/>
    <cellStyle name="Normal 6 2 2 2 6 2 5 2" xfId="12081" xr:uid="{00000000-0005-0000-0000-0000E70C0000}"/>
    <cellStyle name="Normal 6 2 2 2 6 2 5 2 2" xfId="29434" xr:uid="{00000000-0005-0000-0000-0000E80C0000}"/>
    <cellStyle name="Normal 6 2 2 2 6 2 5 2 3" xfId="46780" xr:uid="{00000000-0005-0000-0000-0000E90C0000}"/>
    <cellStyle name="Normal 6 2 2 2 6 2 5 3" xfId="20761" xr:uid="{00000000-0005-0000-0000-0000EA0C0000}"/>
    <cellStyle name="Normal 6 2 2 2 6 2 5 4" xfId="38107" xr:uid="{00000000-0005-0000-0000-0000EB0C0000}"/>
    <cellStyle name="Normal 6 2 2 2 6 2 6" xfId="9533" xr:uid="{00000000-0005-0000-0000-0000EC0C0000}"/>
    <cellStyle name="Normal 6 2 2 2 6 2 6 2" xfId="26886" xr:uid="{00000000-0005-0000-0000-0000ED0C0000}"/>
    <cellStyle name="Normal 6 2 2 2 6 2 6 3" xfId="44232" xr:uid="{00000000-0005-0000-0000-0000EE0C0000}"/>
    <cellStyle name="Normal 6 2 2 2 6 2 7" xfId="18213" xr:uid="{00000000-0005-0000-0000-0000EF0C0000}"/>
    <cellStyle name="Normal 6 2 2 2 6 2 8" xfId="35559" xr:uid="{00000000-0005-0000-0000-0000F00C0000}"/>
    <cellStyle name="Normal 6 2 2 2 6 3" xfId="615" xr:uid="{00000000-0005-0000-0000-0000F10C0000}"/>
    <cellStyle name="Normal 6 2 2 2 6 3 2" xfId="2428" xr:uid="{00000000-0005-0000-0000-0000F20C0000}"/>
    <cellStyle name="Normal 6 2 2 2 6 3 2 2" xfId="8210" xr:uid="{00000000-0005-0000-0000-0000F30C0000}"/>
    <cellStyle name="Normal 6 2 2 2 6 3 2 2 2" xfId="16883" xr:uid="{00000000-0005-0000-0000-0000F40C0000}"/>
    <cellStyle name="Normal 6 2 2 2 6 3 2 2 2 2" xfId="34236" xr:uid="{00000000-0005-0000-0000-0000F50C0000}"/>
    <cellStyle name="Normal 6 2 2 2 6 3 2 2 2 3" xfId="51582" xr:uid="{00000000-0005-0000-0000-0000F60C0000}"/>
    <cellStyle name="Normal 6 2 2 2 6 3 2 2 3" xfId="25563" xr:uid="{00000000-0005-0000-0000-0000F70C0000}"/>
    <cellStyle name="Normal 6 2 2 2 6 3 2 2 4" xfId="42909" xr:uid="{00000000-0005-0000-0000-0000F80C0000}"/>
    <cellStyle name="Normal 6 2 2 2 6 3 2 3" xfId="5711" xr:uid="{00000000-0005-0000-0000-0000F90C0000}"/>
    <cellStyle name="Normal 6 2 2 2 6 3 2 3 2" xfId="14384" xr:uid="{00000000-0005-0000-0000-0000FA0C0000}"/>
    <cellStyle name="Normal 6 2 2 2 6 3 2 3 2 2" xfId="31737" xr:uid="{00000000-0005-0000-0000-0000FB0C0000}"/>
    <cellStyle name="Normal 6 2 2 2 6 3 2 3 2 3" xfId="49083" xr:uid="{00000000-0005-0000-0000-0000FC0C0000}"/>
    <cellStyle name="Normal 6 2 2 2 6 3 2 3 3" xfId="23064" xr:uid="{00000000-0005-0000-0000-0000FD0C0000}"/>
    <cellStyle name="Normal 6 2 2 2 6 3 2 3 4" xfId="40410" xr:uid="{00000000-0005-0000-0000-0000FE0C0000}"/>
    <cellStyle name="Normal 6 2 2 2 6 3 2 4" xfId="11101" xr:uid="{00000000-0005-0000-0000-0000FF0C0000}"/>
    <cellStyle name="Normal 6 2 2 2 6 3 2 4 2" xfId="28454" xr:uid="{00000000-0005-0000-0000-0000000D0000}"/>
    <cellStyle name="Normal 6 2 2 2 6 3 2 4 3" xfId="45800" xr:uid="{00000000-0005-0000-0000-0000010D0000}"/>
    <cellStyle name="Normal 6 2 2 2 6 3 2 5" xfId="19781" xr:uid="{00000000-0005-0000-0000-0000020D0000}"/>
    <cellStyle name="Normal 6 2 2 2 6 3 2 6" xfId="37127" xr:uid="{00000000-0005-0000-0000-0000030D0000}"/>
    <cellStyle name="Normal 6 2 2 2 6 3 3" xfId="6397" xr:uid="{00000000-0005-0000-0000-0000040D0000}"/>
    <cellStyle name="Normal 6 2 2 2 6 3 3 2" xfId="15070" xr:uid="{00000000-0005-0000-0000-0000050D0000}"/>
    <cellStyle name="Normal 6 2 2 2 6 3 3 2 2" xfId="32423" xr:uid="{00000000-0005-0000-0000-0000060D0000}"/>
    <cellStyle name="Normal 6 2 2 2 6 3 3 2 3" xfId="49769" xr:uid="{00000000-0005-0000-0000-0000070D0000}"/>
    <cellStyle name="Normal 6 2 2 2 6 3 3 3" xfId="23750" xr:uid="{00000000-0005-0000-0000-0000080D0000}"/>
    <cellStyle name="Normal 6 2 2 2 6 3 3 4" xfId="41096" xr:uid="{00000000-0005-0000-0000-0000090D0000}"/>
    <cellStyle name="Normal 6 2 2 2 6 3 4" xfId="4241" xr:uid="{00000000-0005-0000-0000-00000A0D0000}"/>
    <cellStyle name="Normal 6 2 2 2 6 3 4 2" xfId="12914" xr:uid="{00000000-0005-0000-0000-00000B0D0000}"/>
    <cellStyle name="Normal 6 2 2 2 6 3 4 2 2" xfId="30267" xr:uid="{00000000-0005-0000-0000-00000C0D0000}"/>
    <cellStyle name="Normal 6 2 2 2 6 3 4 2 3" xfId="47613" xr:uid="{00000000-0005-0000-0000-00000D0D0000}"/>
    <cellStyle name="Normal 6 2 2 2 6 3 4 3" xfId="21594" xr:uid="{00000000-0005-0000-0000-00000E0D0000}"/>
    <cellStyle name="Normal 6 2 2 2 6 3 4 4" xfId="38940" xr:uid="{00000000-0005-0000-0000-00000F0D0000}"/>
    <cellStyle name="Normal 6 2 2 2 6 3 5" xfId="9288" xr:uid="{00000000-0005-0000-0000-0000100D0000}"/>
    <cellStyle name="Normal 6 2 2 2 6 3 5 2" xfId="26641" xr:uid="{00000000-0005-0000-0000-0000110D0000}"/>
    <cellStyle name="Normal 6 2 2 2 6 3 5 3" xfId="43987" xr:uid="{00000000-0005-0000-0000-0000120D0000}"/>
    <cellStyle name="Normal 6 2 2 2 6 3 6" xfId="17968" xr:uid="{00000000-0005-0000-0000-0000130D0000}"/>
    <cellStyle name="Normal 6 2 2 2 6 3 7" xfId="35314" xr:uid="{00000000-0005-0000-0000-0000140D0000}"/>
    <cellStyle name="Normal 6 2 2 2 6 4" xfId="1938" xr:uid="{00000000-0005-0000-0000-0000150D0000}"/>
    <cellStyle name="Normal 6 2 2 2 6 4 2" xfId="7720" xr:uid="{00000000-0005-0000-0000-0000160D0000}"/>
    <cellStyle name="Normal 6 2 2 2 6 4 2 2" xfId="16393" xr:uid="{00000000-0005-0000-0000-0000170D0000}"/>
    <cellStyle name="Normal 6 2 2 2 6 4 2 2 2" xfId="33746" xr:uid="{00000000-0005-0000-0000-0000180D0000}"/>
    <cellStyle name="Normal 6 2 2 2 6 4 2 2 3" xfId="51092" xr:uid="{00000000-0005-0000-0000-0000190D0000}"/>
    <cellStyle name="Normal 6 2 2 2 6 4 2 3" xfId="25073" xr:uid="{00000000-0005-0000-0000-00001A0D0000}"/>
    <cellStyle name="Normal 6 2 2 2 6 4 2 4" xfId="42419" xr:uid="{00000000-0005-0000-0000-00001B0D0000}"/>
    <cellStyle name="Normal 6 2 2 2 6 4 3" xfId="3751" xr:uid="{00000000-0005-0000-0000-00001C0D0000}"/>
    <cellStyle name="Normal 6 2 2 2 6 4 3 2" xfId="12424" xr:uid="{00000000-0005-0000-0000-00001D0D0000}"/>
    <cellStyle name="Normal 6 2 2 2 6 4 3 2 2" xfId="29777" xr:uid="{00000000-0005-0000-0000-00001E0D0000}"/>
    <cellStyle name="Normal 6 2 2 2 6 4 3 2 3" xfId="47123" xr:uid="{00000000-0005-0000-0000-00001F0D0000}"/>
    <cellStyle name="Normal 6 2 2 2 6 4 3 3" xfId="21104" xr:uid="{00000000-0005-0000-0000-0000200D0000}"/>
    <cellStyle name="Normal 6 2 2 2 6 4 3 4" xfId="38450" xr:uid="{00000000-0005-0000-0000-0000210D0000}"/>
    <cellStyle name="Normal 6 2 2 2 6 4 4" xfId="10611" xr:uid="{00000000-0005-0000-0000-0000220D0000}"/>
    <cellStyle name="Normal 6 2 2 2 6 4 4 2" xfId="27964" xr:uid="{00000000-0005-0000-0000-0000230D0000}"/>
    <cellStyle name="Normal 6 2 2 2 6 4 4 3" xfId="45310" xr:uid="{00000000-0005-0000-0000-0000240D0000}"/>
    <cellStyle name="Normal 6 2 2 2 6 4 5" xfId="19291" xr:uid="{00000000-0005-0000-0000-0000250D0000}"/>
    <cellStyle name="Normal 6 2 2 2 6 4 6" xfId="36637" xr:uid="{00000000-0005-0000-0000-0000260D0000}"/>
    <cellStyle name="Normal 6 2 2 2 6 5" xfId="1350" xr:uid="{00000000-0005-0000-0000-0000270D0000}"/>
    <cellStyle name="Normal 6 2 2 2 6 5 2" xfId="7132" xr:uid="{00000000-0005-0000-0000-0000280D0000}"/>
    <cellStyle name="Normal 6 2 2 2 6 5 2 2" xfId="15805" xr:uid="{00000000-0005-0000-0000-0000290D0000}"/>
    <cellStyle name="Normal 6 2 2 2 6 5 2 2 2" xfId="33158" xr:uid="{00000000-0005-0000-0000-00002A0D0000}"/>
    <cellStyle name="Normal 6 2 2 2 6 5 2 2 3" xfId="50504" xr:uid="{00000000-0005-0000-0000-00002B0D0000}"/>
    <cellStyle name="Normal 6 2 2 2 6 5 2 3" xfId="24485" xr:uid="{00000000-0005-0000-0000-00002C0D0000}"/>
    <cellStyle name="Normal 6 2 2 2 6 5 2 4" xfId="41831" xr:uid="{00000000-0005-0000-0000-00002D0D0000}"/>
    <cellStyle name="Normal 6 2 2 2 6 5 3" xfId="4976" xr:uid="{00000000-0005-0000-0000-00002E0D0000}"/>
    <cellStyle name="Normal 6 2 2 2 6 5 3 2" xfId="13649" xr:uid="{00000000-0005-0000-0000-00002F0D0000}"/>
    <cellStyle name="Normal 6 2 2 2 6 5 3 2 2" xfId="31002" xr:uid="{00000000-0005-0000-0000-0000300D0000}"/>
    <cellStyle name="Normal 6 2 2 2 6 5 3 2 3" xfId="48348" xr:uid="{00000000-0005-0000-0000-0000310D0000}"/>
    <cellStyle name="Normal 6 2 2 2 6 5 3 3" xfId="22329" xr:uid="{00000000-0005-0000-0000-0000320D0000}"/>
    <cellStyle name="Normal 6 2 2 2 6 5 3 4" xfId="39675" xr:uid="{00000000-0005-0000-0000-0000330D0000}"/>
    <cellStyle name="Normal 6 2 2 2 6 5 4" xfId="10023" xr:uid="{00000000-0005-0000-0000-0000340D0000}"/>
    <cellStyle name="Normal 6 2 2 2 6 5 4 2" xfId="27376" xr:uid="{00000000-0005-0000-0000-0000350D0000}"/>
    <cellStyle name="Normal 6 2 2 2 6 5 4 3" xfId="44722" xr:uid="{00000000-0005-0000-0000-0000360D0000}"/>
    <cellStyle name="Normal 6 2 2 2 6 5 5" xfId="18703" xr:uid="{00000000-0005-0000-0000-0000370D0000}"/>
    <cellStyle name="Normal 6 2 2 2 6 5 6" xfId="36049" xr:uid="{00000000-0005-0000-0000-0000380D0000}"/>
    <cellStyle name="Normal 6 2 2 2 6 6" xfId="5907" xr:uid="{00000000-0005-0000-0000-0000390D0000}"/>
    <cellStyle name="Normal 6 2 2 2 6 6 2" xfId="14580" xr:uid="{00000000-0005-0000-0000-00003A0D0000}"/>
    <cellStyle name="Normal 6 2 2 2 6 6 2 2" xfId="31933" xr:uid="{00000000-0005-0000-0000-00003B0D0000}"/>
    <cellStyle name="Normal 6 2 2 2 6 6 2 3" xfId="49279" xr:uid="{00000000-0005-0000-0000-00003C0D0000}"/>
    <cellStyle name="Normal 6 2 2 2 6 6 3" xfId="23260" xr:uid="{00000000-0005-0000-0000-00003D0D0000}"/>
    <cellStyle name="Normal 6 2 2 2 6 6 4" xfId="40606" xr:uid="{00000000-0005-0000-0000-00003E0D0000}"/>
    <cellStyle name="Normal 6 2 2 2 6 7" xfId="3163" xr:uid="{00000000-0005-0000-0000-00003F0D0000}"/>
    <cellStyle name="Normal 6 2 2 2 6 7 2" xfId="11836" xr:uid="{00000000-0005-0000-0000-0000400D0000}"/>
    <cellStyle name="Normal 6 2 2 2 6 7 2 2" xfId="29189" xr:uid="{00000000-0005-0000-0000-0000410D0000}"/>
    <cellStyle name="Normal 6 2 2 2 6 7 2 3" xfId="46535" xr:uid="{00000000-0005-0000-0000-0000420D0000}"/>
    <cellStyle name="Normal 6 2 2 2 6 7 3" xfId="20516" xr:uid="{00000000-0005-0000-0000-0000430D0000}"/>
    <cellStyle name="Normal 6 2 2 2 6 7 4" xfId="37862" xr:uid="{00000000-0005-0000-0000-0000440D0000}"/>
    <cellStyle name="Normal 6 2 2 2 6 8" xfId="8798" xr:uid="{00000000-0005-0000-0000-0000450D0000}"/>
    <cellStyle name="Normal 6 2 2 2 6 8 2" xfId="26151" xr:uid="{00000000-0005-0000-0000-0000460D0000}"/>
    <cellStyle name="Normal 6 2 2 2 6 8 3" xfId="43497" xr:uid="{00000000-0005-0000-0000-0000470D0000}"/>
    <cellStyle name="Normal 6 2 2 2 6 9" xfId="17478" xr:uid="{00000000-0005-0000-0000-0000480D0000}"/>
    <cellStyle name="Normal 6 2 2 2 7" xfId="762" xr:uid="{00000000-0005-0000-0000-0000490D0000}"/>
    <cellStyle name="Normal 6 2 2 2 7 2" xfId="2575" xr:uid="{00000000-0005-0000-0000-00004A0D0000}"/>
    <cellStyle name="Normal 6 2 2 2 7 2 2" xfId="8357" xr:uid="{00000000-0005-0000-0000-00004B0D0000}"/>
    <cellStyle name="Normal 6 2 2 2 7 2 2 2" xfId="17030" xr:uid="{00000000-0005-0000-0000-00004C0D0000}"/>
    <cellStyle name="Normal 6 2 2 2 7 2 2 2 2" xfId="34383" xr:uid="{00000000-0005-0000-0000-00004D0D0000}"/>
    <cellStyle name="Normal 6 2 2 2 7 2 2 2 3" xfId="51729" xr:uid="{00000000-0005-0000-0000-00004E0D0000}"/>
    <cellStyle name="Normal 6 2 2 2 7 2 2 3" xfId="25710" xr:uid="{00000000-0005-0000-0000-00004F0D0000}"/>
    <cellStyle name="Normal 6 2 2 2 7 2 2 4" xfId="43056" xr:uid="{00000000-0005-0000-0000-0000500D0000}"/>
    <cellStyle name="Normal 6 2 2 2 7 2 3" xfId="4388" xr:uid="{00000000-0005-0000-0000-0000510D0000}"/>
    <cellStyle name="Normal 6 2 2 2 7 2 3 2" xfId="13061" xr:uid="{00000000-0005-0000-0000-0000520D0000}"/>
    <cellStyle name="Normal 6 2 2 2 7 2 3 2 2" xfId="30414" xr:uid="{00000000-0005-0000-0000-0000530D0000}"/>
    <cellStyle name="Normal 6 2 2 2 7 2 3 2 3" xfId="47760" xr:uid="{00000000-0005-0000-0000-0000540D0000}"/>
    <cellStyle name="Normal 6 2 2 2 7 2 3 3" xfId="21741" xr:uid="{00000000-0005-0000-0000-0000550D0000}"/>
    <cellStyle name="Normal 6 2 2 2 7 2 3 4" xfId="39087" xr:uid="{00000000-0005-0000-0000-0000560D0000}"/>
    <cellStyle name="Normal 6 2 2 2 7 2 4" xfId="11248" xr:uid="{00000000-0005-0000-0000-0000570D0000}"/>
    <cellStyle name="Normal 6 2 2 2 7 2 4 2" xfId="28601" xr:uid="{00000000-0005-0000-0000-0000580D0000}"/>
    <cellStyle name="Normal 6 2 2 2 7 2 4 3" xfId="45947" xr:uid="{00000000-0005-0000-0000-0000590D0000}"/>
    <cellStyle name="Normal 6 2 2 2 7 2 5" xfId="19928" xr:uid="{00000000-0005-0000-0000-00005A0D0000}"/>
    <cellStyle name="Normal 6 2 2 2 7 2 6" xfId="37274" xr:uid="{00000000-0005-0000-0000-00005B0D0000}"/>
    <cellStyle name="Normal 6 2 2 2 7 3" xfId="1497" xr:uid="{00000000-0005-0000-0000-00005C0D0000}"/>
    <cellStyle name="Normal 6 2 2 2 7 3 2" xfId="7279" xr:uid="{00000000-0005-0000-0000-00005D0D0000}"/>
    <cellStyle name="Normal 6 2 2 2 7 3 2 2" xfId="15952" xr:uid="{00000000-0005-0000-0000-00005E0D0000}"/>
    <cellStyle name="Normal 6 2 2 2 7 3 2 2 2" xfId="33305" xr:uid="{00000000-0005-0000-0000-00005F0D0000}"/>
    <cellStyle name="Normal 6 2 2 2 7 3 2 2 3" xfId="50651" xr:uid="{00000000-0005-0000-0000-0000600D0000}"/>
    <cellStyle name="Normal 6 2 2 2 7 3 2 3" xfId="24632" xr:uid="{00000000-0005-0000-0000-0000610D0000}"/>
    <cellStyle name="Normal 6 2 2 2 7 3 2 4" xfId="41978" xr:uid="{00000000-0005-0000-0000-0000620D0000}"/>
    <cellStyle name="Normal 6 2 2 2 7 3 3" xfId="5123" xr:uid="{00000000-0005-0000-0000-0000630D0000}"/>
    <cellStyle name="Normal 6 2 2 2 7 3 3 2" xfId="13796" xr:uid="{00000000-0005-0000-0000-0000640D0000}"/>
    <cellStyle name="Normal 6 2 2 2 7 3 3 2 2" xfId="31149" xr:uid="{00000000-0005-0000-0000-0000650D0000}"/>
    <cellStyle name="Normal 6 2 2 2 7 3 3 2 3" xfId="48495" xr:uid="{00000000-0005-0000-0000-0000660D0000}"/>
    <cellStyle name="Normal 6 2 2 2 7 3 3 3" xfId="22476" xr:uid="{00000000-0005-0000-0000-0000670D0000}"/>
    <cellStyle name="Normal 6 2 2 2 7 3 3 4" xfId="39822" xr:uid="{00000000-0005-0000-0000-0000680D0000}"/>
    <cellStyle name="Normal 6 2 2 2 7 3 4" xfId="10170" xr:uid="{00000000-0005-0000-0000-0000690D0000}"/>
    <cellStyle name="Normal 6 2 2 2 7 3 4 2" xfId="27523" xr:uid="{00000000-0005-0000-0000-00006A0D0000}"/>
    <cellStyle name="Normal 6 2 2 2 7 3 4 3" xfId="44869" xr:uid="{00000000-0005-0000-0000-00006B0D0000}"/>
    <cellStyle name="Normal 6 2 2 2 7 3 5" xfId="18850" xr:uid="{00000000-0005-0000-0000-00006C0D0000}"/>
    <cellStyle name="Normal 6 2 2 2 7 3 6" xfId="36196" xr:uid="{00000000-0005-0000-0000-00006D0D0000}"/>
    <cellStyle name="Normal 6 2 2 2 7 4" xfId="6544" xr:uid="{00000000-0005-0000-0000-00006E0D0000}"/>
    <cellStyle name="Normal 6 2 2 2 7 4 2" xfId="15217" xr:uid="{00000000-0005-0000-0000-00006F0D0000}"/>
    <cellStyle name="Normal 6 2 2 2 7 4 2 2" xfId="32570" xr:uid="{00000000-0005-0000-0000-0000700D0000}"/>
    <cellStyle name="Normal 6 2 2 2 7 4 2 3" xfId="49916" xr:uid="{00000000-0005-0000-0000-0000710D0000}"/>
    <cellStyle name="Normal 6 2 2 2 7 4 3" xfId="23897" xr:uid="{00000000-0005-0000-0000-0000720D0000}"/>
    <cellStyle name="Normal 6 2 2 2 7 4 4" xfId="41243" xr:uid="{00000000-0005-0000-0000-0000730D0000}"/>
    <cellStyle name="Normal 6 2 2 2 7 5" xfId="3310" xr:uid="{00000000-0005-0000-0000-0000740D0000}"/>
    <cellStyle name="Normal 6 2 2 2 7 5 2" xfId="11983" xr:uid="{00000000-0005-0000-0000-0000750D0000}"/>
    <cellStyle name="Normal 6 2 2 2 7 5 2 2" xfId="29336" xr:uid="{00000000-0005-0000-0000-0000760D0000}"/>
    <cellStyle name="Normal 6 2 2 2 7 5 2 3" xfId="46682" xr:uid="{00000000-0005-0000-0000-0000770D0000}"/>
    <cellStyle name="Normal 6 2 2 2 7 5 3" xfId="20663" xr:uid="{00000000-0005-0000-0000-0000780D0000}"/>
    <cellStyle name="Normal 6 2 2 2 7 5 4" xfId="38009" xr:uid="{00000000-0005-0000-0000-0000790D0000}"/>
    <cellStyle name="Normal 6 2 2 2 7 6" xfId="9435" xr:uid="{00000000-0005-0000-0000-00007A0D0000}"/>
    <cellStyle name="Normal 6 2 2 2 7 6 2" xfId="26788" xr:uid="{00000000-0005-0000-0000-00007B0D0000}"/>
    <cellStyle name="Normal 6 2 2 2 7 6 3" xfId="44134" xr:uid="{00000000-0005-0000-0000-00007C0D0000}"/>
    <cellStyle name="Normal 6 2 2 2 7 7" xfId="18115" xr:uid="{00000000-0005-0000-0000-00007D0D0000}"/>
    <cellStyle name="Normal 6 2 2 2 7 8" xfId="35461" xr:uid="{00000000-0005-0000-0000-00007E0D0000}"/>
    <cellStyle name="Normal 6 2 2 2 8" xfId="370" xr:uid="{00000000-0005-0000-0000-00007F0D0000}"/>
    <cellStyle name="Normal 6 2 2 2 8 2" xfId="2183" xr:uid="{00000000-0005-0000-0000-0000800D0000}"/>
    <cellStyle name="Normal 6 2 2 2 8 2 2" xfId="7965" xr:uid="{00000000-0005-0000-0000-0000810D0000}"/>
    <cellStyle name="Normal 6 2 2 2 8 2 2 2" xfId="16638" xr:uid="{00000000-0005-0000-0000-0000820D0000}"/>
    <cellStyle name="Normal 6 2 2 2 8 2 2 2 2" xfId="33991" xr:uid="{00000000-0005-0000-0000-0000830D0000}"/>
    <cellStyle name="Normal 6 2 2 2 8 2 2 2 3" xfId="51337" xr:uid="{00000000-0005-0000-0000-0000840D0000}"/>
    <cellStyle name="Normal 6 2 2 2 8 2 2 3" xfId="25318" xr:uid="{00000000-0005-0000-0000-0000850D0000}"/>
    <cellStyle name="Normal 6 2 2 2 8 2 2 4" xfId="42664" xr:uid="{00000000-0005-0000-0000-0000860D0000}"/>
    <cellStyle name="Normal 6 2 2 2 8 2 3" xfId="5466" xr:uid="{00000000-0005-0000-0000-0000870D0000}"/>
    <cellStyle name="Normal 6 2 2 2 8 2 3 2" xfId="14139" xr:uid="{00000000-0005-0000-0000-0000880D0000}"/>
    <cellStyle name="Normal 6 2 2 2 8 2 3 2 2" xfId="31492" xr:uid="{00000000-0005-0000-0000-0000890D0000}"/>
    <cellStyle name="Normal 6 2 2 2 8 2 3 2 3" xfId="48838" xr:uid="{00000000-0005-0000-0000-00008A0D0000}"/>
    <cellStyle name="Normal 6 2 2 2 8 2 3 3" xfId="22819" xr:uid="{00000000-0005-0000-0000-00008B0D0000}"/>
    <cellStyle name="Normal 6 2 2 2 8 2 3 4" xfId="40165" xr:uid="{00000000-0005-0000-0000-00008C0D0000}"/>
    <cellStyle name="Normal 6 2 2 2 8 2 4" xfId="10856" xr:uid="{00000000-0005-0000-0000-00008D0D0000}"/>
    <cellStyle name="Normal 6 2 2 2 8 2 4 2" xfId="28209" xr:uid="{00000000-0005-0000-0000-00008E0D0000}"/>
    <cellStyle name="Normal 6 2 2 2 8 2 4 3" xfId="45555" xr:uid="{00000000-0005-0000-0000-00008F0D0000}"/>
    <cellStyle name="Normal 6 2 2 2 8 2 5" xfId="19536" xr:uid="{00000000-0005-0000-0000-0000900D0000}"/>
    <cellStyle name="Normal 6 2 2 2 8 2 6" xfId="36882" xr:uid="{00000000-0005-0000-0000-0000910D0000}"/>
    <cellStyle name="Normal 6 2 2 2 8 3" xfId="6152" xr:uid="{00000000-0005-0000-0000-0000920D0000}"/>
    <cellStyle name="Normal 6 2 2 2 8 3 2" xfId="14825" xr:uid="{00000000-0005-0000-0000-0000930D0000}"/>
    <cellStyle name="Normal 6 2 2 2 8 3 2 2" xfId="32178" xr:uid="{00000000-0005-0000-0000-0000940D0000}"/>
    <cellStyle name="Normal 6 2 2 2 8 3 2 3" xfId="49524" xr:uid="{00000000-0005-0000-0000-0000950D0000}"/>
    <cellStyle name="Normal 6 2 2 2 8 3 3" xfId="23505" xr:uid="{00000000-0005-0000-0000-0000960D0000}"/>
    <cellStyle name="Normal 6 2 2 2 8 3 4" xfId="40851" xr:uid="{00000000-0005-0000-0000-0000970D0000}"/>
    <cellStyle name="Normal 6 2 2 2 8 4" xfId="3996" xr:uid="{00000000-0005-0000-0000-0000980D0000}"/>
    <cellStyle name="Normal 6 2 2 2 8 4 2" xfId="12669" xr:uid="{00000000-0005-0000-0000-0000990D0000}"/>
    <cellStyle name="Normal 6 2 2 2 8 4 2 2" xfId="30022" xr:uid="{00000000-0005-0000-0000-00009A0D0000}"/>
    <cellStyle name="Normal 6 2 2 2 8 4 2 3" xfId="47368" xr:uid="{00000000-0005-0000-0000-00009B0D0000}"/>
    <cellStyle name="Normal 6 2 2 2 8 4 3" xfId="21349" xr:uid="{00000000-0005-0000-0000-00009C0D0000}"/>
    <cellStyle name="Normal 6 2 2 2 8 4 4" xfId="38695" xr:uid="{00000000-0005-0000-0000-00009D0D0000}"/>
    <cellStyle name="Normal 6 2 2 2 8 5" xfId="9043" xr:uid="{00000000-0005-0000-0000-00009E0D0000}"/>
    <cellStyle name="Normal 6 2 2 2 8 5 2" xfId="26396" xr:uid="{00000000-0005-0000-0000-00009F0D0000}"/>
    <cellStyle name="Normal 6 2 2 2 8 5 3" xfId="43742" xr:uid="{00000000-0005-0000-0000-0000A00D0000}"/>
    <cellStyle name="Normal 6 2 2 2 8 6" xfId="17723" xr:uid="{00000000-0005-0000-0000-0000A10D0000}"/>
    <cellStyle name="Normal 6 2 2 2 8 7" xfId="35069" xr:uid="{00000000-0005-0000-0000-0000A20D0000}"/>
    <cellStyle name="Normal 6 2 2 2 9" xfId="1840" xr:uid="{00000000-0005-0000-0000-0000A30D0000}"/>
    <cellStyle name="Normal 6 2 2 2 9 2" xfId="7622" xr:uid="{00000000-0005-0000-0000-0000A40D0000}"/>
    <cellStyle name="Normal 6 2 2 2 9 2 2" xfId="16295" xr:uid="{00000000-0005-0000-0000-0000A50D0000}"/>
    <cellStyle name="Normal 6 2 2 2 9 2 2 2" xfId="33648" xr:uid="{00000000-0005-0000-0000-0000A60D0000}"/>
    <cellStyle name="Normal 6 2 2 2 9 2 2 3" xfId="50994" xr:uid="{00000000-0005-0000-0000-0000A70D0000}"/>
    <cellStyle name="Normal 6 2 2 2 9 2 3" xfId="24975" xr:uid="{00000000-0005-0000-0000-0000A80D0000}"/>
    <cellStyle name="Normal 6 2 2 2 9 2 4" xfId="42321" xr:uid="{00000000-0005-0000-0000-0000A90D0000}"/>
    <cellStyle name="Normal 6 2 2 2 9 3" xfId="3653" xr:uid="{00000000-0005-0000-0000-0000AA0D0000}"/>
    <cellStyle name="Normal 6 2 2 2 9 3 2" xfId="12326" xr:uid="{00000000-0005-0000-0000-0000AB0D0000}"/>
    <cellStyle name="Normal 6 2 2 2 9 3 2 2" xfId="29679" xr:uid="{00000000-0005-0000-0000-0000AC0D0000}"/>
    <cellStyle name="Normal 6 2 2 2 9 3 2 3" xfId="47025" xr:uid="{00000000-0005-0000-0000-0000AD0D0000}"/>
    <cellStyle name="Normal 6 2 2 2 9 3 3" xfId="21006" xr:uid="{00000000-0005-0000-0000-0000AE0D0000}"/>
    <cellStyle name="Normal 6 2 2 2 9 3 4" xfId="38352" xr:uid="{00000000-0005-0000-0000-0000AF0D0000}"/>
    <cellStyle name="Normal 6 2 2 2 9 4" xfId="10513" xr:uid="{00000000-0005-0000-0000-0000B00D0000}"/>
    <cellStyle name="Normal 6 2 2 2 9 4 2" xfId="27866" xr:uid="{00000000-0005-0000-0000-0000B10D0000}"/>
    <cellStyle name="Normal 6 2 2 2 9 4 3" xfId="45212" xr:uid="{00000000-0005-0000-0000-0000B20D0000}"/>
    <cellStyle name="Normal 6 2 2 2 9 5" xfId="19193" xr:uid="{00000000-0005-0000-0000-0000B30D0000}"/>
    <cellStyle name="Normal 6 2 2 2 9 6" xfId="36539" xr:uid="{00000000-0005-0000-0000-0000B40D0000}"/>
    <cellStyle name="Normal 6 2 2 3" xfId="36" xr:uid="{00000000-0005-0000-0000-0000B50D0000}"/>
    <cellStyle name="Normal 6 2 2 3 10" xfId="5818" xr:uid="{00000000-0005-0000-0000-0000B60D0000}"/>
    <cellStyle name="Normal 6 2 2 3 10 2" xfId="14491" xr:uid="{00000000-0005-0000-0000-0000B70D0000}"/>
    <cellStyle name="Normal 6 2 2 3 10 2 2" xfId="31844" xr:uid="{00000000-0005-0000-0000-0000B80D0000}"/>
    <cellStyle name="Normal 6 2 2 3 10 2 3" xfId="49190" xr:uid="{00000000-0005-0000-0000-0000B90D0000}"/>
    <cellStyle name="Normal 6 2 2 3 10 3" xfId="23171" xr:uid="{00000000-0005-0000-0000-0000BA0D0000}"/>
    <cellStyle name="Normal 6 2 2 3 10 4" xfId="40517" xr:uid="{00000000-0005-0000-0000-0000BB0D0000}"/>
    <cellStyle name="Normal 6 2 2 3 11" xfId="2927" xr:uid="{00000000-0005-0000-0000-0000BC0D0000}"/>
    <cellStyle name="Normal 6 2 2 3 11 2" xfId="11600" xr:uid="{00000000-0005-0000-0000-0000BD0D0000}"/>
    <cellStyle name="Normal 6 2 2 3 11 2 2" xfId="28953" xr:uid="{00000000-0005-0000-0000-0000BE0D0000}"/>
    <cellStyle name="Normal 6 2 2 3 11 2 3" xfId="46299" xr:uid="{00000000-0005-0000-0000-0000BF0D0000}"/>
    <cellStyle name="Normal 6 2 2 3 11 3" xfId="20280" xr:uid="{00000000-0005-0000-0000-0000C00D0000}"/>
    <cellStyle name="Normal 6 2 2 3 11 4" xfId="37626" xr:uid="{00000000-0005-0000-0000-0000C10D0000}"/>
    <cellStyle name="Normal 6 2 2 3 12" xfId="8709" xr:uid="{00000000-0005-0000-0000-0000C20D0000}"/>
    <cellStyle name="Normal 6 2 2 3 12 2" xfId="26062" xr:uid="{00000000-0005-0000-0000-0000C30D0000}"/>
    <cellStyle name="Normal 6 2 2 3 12 3" xfId="43408" xr:uid="{00000000-0005-0000-0000-0000C40D0000}"/>
    <cellStyle name="Normal 6 2 2 3 13" xfId="17389" xr:uid="{00000000-0005-0000-0000-0000C50D0000}"/>
    <cellStyle name="Normal 6 2 2 3 14" xfId="34735" xr:uid="{00000000-0005-0000-0000-0000C60D0000}"/>
    <cellStyle name="Normal 6 2 2 3 2" xfId="85" xr:uid="{00000000-0005-0000-0000-0000C70D0000}"/>
    <cellStyle name="Normal 6 2 2 3 2 10" xfId="8758" xr:uid="{00000000-0005-0000-0000-0000C80D0000}"/>
    <cellStyle name="Normal 6 2 2 3 2 10 2" xfId="26111" xr:uid="{00000000-0005-0000-0000-0000C90D0000}"/>
    <cellStyle name="Normal 6 2 2 3 2 10 3" xfId="43457" xr:uid="{00000000-0005-0000-0000-0000CA0D0000}"/>
    <cellStyle name="Normal 6 2 2 3 2 11" xfId="17438" xr:uid="{00000000-0005-0000-0000-0000CB0D0000}"/>
    <cellStyle name="Normal 6 2 2 3 2 12" xfId="34784" xr:uid="{00000000-0005-0000-0000-0000CC0D0000}"/>
    <cellStyle name="Normal 6 2 2 3 2 2" xfId="330" xr:uid="{00000000-0005-0000-0000-0000CD0D0000}"/>
    <cellStyle name="Normal 6 2 2 3 2 2 10" xfId="35029" xr:uid="{00000000-0005-0000-0000-0000CE0D0000}"/>
    <cellStyle name="Normal 6 2 2 3 2 2 2" xfId="1065" xr:uid="{00000000-0005-0000-0000-0000CF0D0000}"/>
    <cellStyle name="Normal 6 2 2 3 2 2 2 2" xfId="2878" xr:uid="{00000000-0005-0000-0000-0000D00D0000}"/>
    <cellStyle name="Normal 6 2 2 3 2 2 2 2 2" xfId="8660" xr:uid="{00000000-0005-0000-0000-0000D10D0000}"/>
    <cellStyle name="Normal 6 2 2 3 2 2 2 2 2 2" xfId="17333" xr:uid="{00000000-0005-0000-0000-0000D20D0000}"/>
    <cellStyle name="Normal 6 2 2 3 2 2 2 2 2 2 2" xfId="34686" xr:uid="{00000000-0005-0000-0000-0000D30D0000}"/>
    <cellStyle name="Normal 6 2 2 3 2 2 2 2 2 2 3" xfId="52032" xr:uid="{00000000-0005-0000-0000-0000D40D0000}"/>
    <cellStyle name="Normal 6 2 2 3 2 2 2 2 2 3" xfId="26013" xr:uid="{00000000-0005-0000-0000-0000D50D0000}"/>
    <cellStyle name="Normal 6 2 2 3 2 2 2 2 2 4" xfId="43359" xr:uid="{00000000-0005-0000-0000-0000D60D0000}"/>
    <cellStyle name="Normal 6 2 2 3 2 2 2 2 3" xfId="4691" xr:uid="{00000000-0005-0000-0000-0000D70D0000}"/>
    <cellStyle name="Normal 6 2 2 3 2 2 2 2 3 2" xfId="13364" xr:uid="{00000000-0005-0000-0000-0000D80D0000}"/>
    <cellStyle name="Normal 6 2 2 3 2 2 2 2 3 2 2" xfId="30717" xr:uid="{00000000-0005-0000-0000-0000D90D0000}"/>
    <cellStyle name="Normal 6 2 2 3 2 2 2 2 3 2 3" xfId="48063" xr:uid="{00000000-0005-0000-0000-0000DA0D0000}"/>
    <cellStyle name="Normal 6 2 2 3 2 2 2 2 3 3" xfId="22044" xr:uid="{00000000-0005-0000-0000-0000DB0D0000}"/>
    <cellStyle name="Normal 6 2 2 3 2 2 2 2 3 4" xfId="39390" xr:uid="{00000000-0005-0000-0000-0000DC0D0000}"/>
    <cellStyle name="Normal 6 2 2 3 2 2 2 2 4" xfId="11551" xr:uid="{00000000-0005-0000-0000-0000DD0D0000}"/>
    <cellStyle name="Normal 6 2 2 3 2 2 2 2 4 2" xfId="28904" xr:uid="{00000000-0005-0000-0000-0000DE0D0000}"/>
    <cellStyle name="Normal 6 2 2 3 2 2 2 2 4 3" xfId="46250" xr:uid="{00000000-0005-0000-0000-0000DF0D0000}"/>
    <cellStyle name="Normal 6 2 2 3 2 2 2 2 5" xfId="20231" xr:uid="{00000000-0005-0000-0000-0000E00D0000}"/>
    <cellStyle name="Normal 6 2 2 3 2 2 2 2 6" xfId="37577" xr:uid="{00000000-0005-0000-0000-0000E10D0000}"/>
    <cellStyle name="Normal 6 2 2 3 2 2 2 3" xfId="1800" xr:uid="{00000000-0005-0000-0000-0000E20D0000}"/>
    <cellStyle name="Normal 6 2 2 3 2 2 2 3 2" xfId="7582" xr:uid="{00000000-0005-0000-0000-0000E30D0000}"/>
    <cellStyle name="Normal 6 2 2 3 2 2 2 3 2 2" xfId="16255" xr:uid="{00000000-0005-0000-0000-0000E40D0000}"/>
    <cellStyle name="Normal 6 2 2 3 2 2 2 3 2 2 2" xfId="33608" xr:uid="{00000000-0005-0000-0000-0000E50D0000}"/>
    <cellStyle name="Normal 6 2 2 3 2 2 2 3 2 2 3" xfId="50954" xr:uid="{00000000-0005-0000-0000-0000E60D0000}"/>
    <cellStyle name="Normal 6 2 2 3 2 2 2 3 2 3" xfId="24935" xr:uid="{00000000-0005-0000-0000-0000E70D0000}"/>
    <cellStyle name="Normal 6 2 2 3 2 2 2 3 2 4" xfId="42281" xr:uid="{00000000-0005-0000-0000-0000E80D0000}"/>
    <cellStyle name="Normal 6 2 2 3 2 2 2 3 3" xfId="5426" xr:uid="{00000000-0005-0000-0000-0000E90D0000}"/>
    <cellStyle name="Normal 6 2 2 3 2 2 2 3 3 2" xfId="14099" xr:uid="{00000000-0005-0000-0000-0000EA0D0000}"/>
    <cellStyle name="Normal 6 2 2 3 2 2 2 3 3 2 2" xfId="31452" xr:uid="{00000000-0005-0000-0000-0000EB0D0000}"/>
    <cellStyle name="Normal 6 2 2 3 2 2 2 3 3 2 3" xfId="48798" xr:uid="{00000000-0005-0000-0000-0000EC0D0000}"/>
    <cellStyle name="Normal 6 2 2 3 2 2 2 3 3 3" xfId="22779" xr:uid="{00000000-0005-0000-0000-0000ED0D0000}"/>
    <cellStyle name="Normal 6 2 2 3 2 2 2 3 3 4" xfId="40125" xr:uid="{00000000-0005-0000-0000-0000EE0D0000}"/>
    <cellStyle name="Normal 6 2 2 3 2 2 2 3 4" xfId="10473" xr:uid="{00000000-0005-0000-0000-0000EF0D0000}"/>
    <cellStyle name="Normal 6 2 2 3 2 2 2 3 4 2" xfId="27826" xr:uid="{00000000-0005-0000-0000-0000F00D0000}"/>
    <cellStyle name="Normal 6 2 2 3 2 2 2 3 4 3" xfId="45172" xr:uid="{00000000-0005-0000-0000-0000F10D0000}"/>
    <cellStyle name="Normal 6 2 2 3 2 2 2 3 5" xfId="19153" xr:uid="{00000000-0005-0000-0000-0000F20D0000}"/>
    <cellStyle name="Normal 6 2 2 3 2 2 2 3 6" xfId="36499" xr:uid="{00000000-0005-0000-0000-0000F30D0000}"/>
    <cellStyle name="Normal 6 2 2 3 2 2 2 4" xfId="6847" xr:uid="{00000000-0005-0000-0000-0000F40D0000}"/>
    <cellStyle name="Normal 6 2 2 3 2 2 2 4 2" xfId="15520" xr:uid="{00000000-0005-0000-0000-0000F50D0000}"/>
    <cellStyle name="Normal 6 2 2 3 2 2 2 4 2 2" xfId="32873" xr:uid="{00000000-0005-0000-0000-0000F60D0000}"/>
    <cellStyle name="Normal 6 2 2 3 2 2 2 4 2 3" xfId="50219" xr:uid="{00000000-0005-0000-0000-0000F70D0000}"/>
    <cellStyle name="Normal 6 2 2 3 2 2 2 4 3" xfId="24200" xr:uid="{00000000-0005-0000-0000-0000F80D0000}"/>
    <cellStyle name="Normal 6 2 2 3 2 2 2 4 4" xfId="41546" xr:uid="{00000000-0005-0000-0000-0000F90D0000}"/>
    <cellStyle name="Normal 6 2 2 3 2 2 2 5" xfId="3613" xr:uid="{00000000-0005-0000-0000-0000FA0D0000}"/>
    <cellStyle name="Normal 6 2 2 3 2 2 2 5 2" xfId="12286" xr:uid="{00000000-0005-0000-0000-0000FB0D0000}"/>
    <cellStyle name="Normal 6 2 2 3 2 2 2 5 2 2" xfId="29639" xr:uid="{00000000-0005-0000-0000-0000FC0D0000}"/>
    <cellStyle name="Normal 6 2 2 3 2 2 2 5 2 3" xfId="46985" xr:uid="{00000000-0005-0000-0000-0000FD0D0000}"/>
    <cellStyle name="Normal 6 2 2 3 2 2 2 5 3" xfId="20966" xr:uid="{00000000-0005-0000-0000-0000FE0D0000}"/>
    <cellStyle name="Normal 6 2 2 3 2 2 2 5 4" xfId="38312" xr:uid="{00000000-0005-0000-0000-0000FF0D0000}"/>
    <cellStyle name="Normal 6 2 2 3 2 2 2 6" xfId="9738" xr:uid="{00000000-0005-0000-0000-0000000E0000}"/>
    <cellStyle name="Normal 6 2 2 3 2 2 2 6 2" xfId="27091" xr:uid="{00000000-0005-0000-0000-0000010E0000}"/>
    <cellStyle name="Normal 6 2 2 3 2 2 2 6 3" xfId="44437" xr:uid="{00000000-0005-0000-0000-0000020E0000}"/>
    <cellStyle name="Normal 6 2 2 3 2 2 2 7" xfId="18418" xr:uid="{00000000-0005-0000-0000-0000030E0000}"/>
    <cellStyle name="Normal 6 2 2 3 2 2 2 8" xfId="35764" xr:uid="{00000000-0005-0000-0000-0000040E0000}"/>
    <cellStyle name="Normal 6 2 2 3 2 2 3" xfId="575" xr:uid="{00000000-0005-0000-0000-0000050E0000}"/>
    <cellStyle name="Normal 6 2 2 3 2 2 3 2" xfId="2388" xr:uid="{00000000-0005-0000-0000-0000060E0000}"/>
    <cellStyle name="Normal 6 2 2 3 2 2 3 2 2" xfId="8170" xr:uid="{00000000-0005-0000-0000-0000070E0000}"/>
    <cellStyle name="Normal 6 2 2 3 2 2 3 2 2 2" xfId="16843" xr:uid="{00000000-0005-0000-0000-0000080E0000}"/>
    <cellStyle name="Normal 6 2 2 3 2 2 3 2 2 2 2" xfId="34196" xr:uid="{00000000-0005-0000-0000-0000090E0000}"/>
    <cellStyle name="Normal 6 2 2 3 2 2 3 2 2 2 3" xfId="51542" xr:uid="{00000000-0005-0000-0000-00000A0E0000}"/>
    <cellStyle name="Normal 6 2 2 3 2 2 3 2 2 3" xfId="25523" xr:uid="{00000000-0005-0000-0000-00000B0E0000}"/>
    <cellStyle name="Normal 6 2 2 3 2 2 3 2 2 4" xfId="42869" xr:uid="{00000000-0005-0000-0000-00000C0E0000}"/>
    <cellStyle name="Normal 6 2 2 3 2 2 3 2 3" xfId="5671" xr:uid="{00000000-0005-0000-0000-00000D0E0000}"/>
    <cellStyle name="Normal 6 2 2 3 2 2 3 2 3 2" xfId="14344" xr:uid="{00000000-0005-0000-0000-00000E0E0000}"/>
    <cellStyle name="Normal 6 2 2 3 2 2 3 2 3 2 2" xfId="31697" xr:uid="{00000000-0005-0000-0000-00000F0E0000}"/>
    <cellStyle name="Normal 6 2 2 3 2 2 3 2 3 2 3" xfId="49043" xr:uid="{00000000-0005-0000-0000-0000100E0000}"/>
    <cellStyle name="Normal 6 2 2 3 2 2 3 2 3 3" xfId="23024" xr:uid="{00000000-0005-0000-0000-0000110E0000}"/>
    <cellStyle name="Normal 6 2 2 3 2 2 3 2 3 4" xfId="40370" xr:uid="{00000000-0005-0000-0000-0000120E0000}"/>
    <cellStyle name="Normal 6 2 2 3 2 2 3 2 4" xfId="11061" xr:uid="{00000000-0005-0000-0000-0000130E0000}"/>
    <cellStyle name="Normal 6 2 2 3 2 2 3 2 4 2" xfId="28414" xr:uid="{00000000-0005-0000-0000-0000140E0000}"/>
    <cellStyle name="Normal 6 2 2 3 2 2 3 2 4 3" xfId="45760" xr:uid="{00000000-0005-0000-0000-0000150E0000}"/>
    <cellStyle name="Normal 6 2 2 3 2 2 3 2 5" xfId="19741" xr:uid="{00000000-0005-0000-0000-0000160E0000}"/>
    <cellStyle name="Normal 6 2 2 3 2 2 3 2 6" xfId="37087" xr:uid="{00000000-0005-0000-0000-0000170E0000}"/>
    <cellStyle name="Normal 6 2 2 3 2 2 3 3" xfId="6357" xr:uid="{00000000-0005-0000-0000-0000180E0000}"/>
    <cellStyle name="Normal 6 2 2 3 2 2 3 3 2" xfId="15030" xr:uid="{00000000-0005-0000-0000-0000190E0000}"/>
    <cellStyle name="Normal 6 2 2 3 2 2 3 3 2 2" xfId="32383" xr:uid="{00000000-0005-0000-0000-00001A0E0000}"/>
    <cellStyle name="Normal 6 2 2 3 2 2 3 3 2 3" xfId="49729" xr:uid="{00000000-0005-0000-0000-00001B0E0000}"/>
    <cellStyle name="Normal 6 2 2 3 2 2 3 3 3" xfId="23710" xr:uid="{00000000-0005-0000-0000-00001C0E0000}"/>
    <cellStyle name="Normal 6 2 2 3 2 2 3 3 4" xfId="41056" xr:uid="{00000000-0005-0000-0000-00001D0E0000}"/>
    <cellStyle name="Normal 6 2 2 3 2 2 3 4" xfId="4201" xr:uid="{00000000-0005-0000-0000-00001E0E0000}"/>
    <cellStyle name="Normal 6 2 2 3 2 2 3 4 2" xfId="12874" xr:uid="{00000000-0005-0000-0000-00001F0E0000}"/>
    <cellStyle name="Normal 6 2 2 3 2 2 3 4 2 2" xfId="30227" xr:uid="{00000000-0005-0000-0000-0000200E0000}"/>
    <cellStyle name="Normal 6 2 2 3 2 2 3 4 2 3" xfId="47573" xr:uid="{00000000-0005-0000-0000-0000210E0000}"/>
    <cellStyle name="Normal 6 2 2 3 2 2 3 4 3" xfId="21554" xr:uid="{00000000-0005-0000-0000-0000220E0000}"/>
    <cellStyle name="Normal 6 2 2 3 2 2 3 4 4" xfId="38900" xr:uid="{00000000-0005-0000-0000-0000230E0000}"/>
    <cellStyle name="Normal 6 2 2 3 2 2 3 5" xfId="9248" xr:uid="{00000000-0005-0000-0000-0000240E0000}"/>
    <cellStyle name="Normal 6 2 2 3 2 2 3 5 2" xfId="26601" xr:uid="{00000000-0005-0000-0000-0000250E0000}"/>
    <cellStyle name="Normal 6 2 2 3 2 2 3 5 3" xfId="43947" xr:uid="{00000000-0005-0000-0000-0000260E0000}"/>
    <cellStyle name="Normal 6 2 2 3 2 2 3 6" xfId="17928" xr:uid="{00000000-0005-0000-0000-0000270E0000}"/>
    <cellStyle name="Normal 6 2 2 3 2 2 3 7" xfId="35274" xr:uid="{00000000-0005-0000-0000-0000280E0000}"/>
    <cellStyle name="Normal 6 2 2 3 2 2 4" xfId="2143" xr:uid="{00000000-0005-0000-0000-0000290E0000}"/>
    <cellStyle name="Normal 6 2 2 3 2 2 4 2" xfId="7925" xr:uid="{00000000-0005-0000-0000-00002A0E0000}"/>
    <cellStyle name="Normal 6 2 2 3 2 2 4 2 2" xfId="16598" xr:uid="{00000000-0005-0000-0000-00002B0E0000}"/>
    <cellStyle name="Normal 6 2 2 3 2 2 4 2 2 2" xfId="33951" xr:uid="{00000000-0005-0000-0000-00002C0E0000}"/>
    <cellStyle name="Normal 6 2 2 3 2 2 4 2 2 3" xfId="51297" xr:uid="{00000000-0005-0000-0000-00002D0E0000}"/>
    <cellStyle name="Normal 6 2 2 3 2 2 4 2 3" xfId="25278" xr:uid="{00000000-0005-0000-0000-00002E0E0000}"/>
    <cellStyle name="Normal 6 2 2 3 2 2 4 2 4" xfId="42624" xr:uid="{00000000-0005-0000-0000-00002F0E0000}"/>
    <cellStyle name="Normal 6 2 2 3 2 2 4 3" xfId="3956" xr:uid="{00000000-0005-0000-0000-0000300E0000}"/>
    <cellStyle name="Normal 6 2 2 3 2 2 4 3 2" xfId="12629" xr:uid="{00000000-0005-0000-0000-0000310E0000}"/>
    <cellStyle name="Normal 6 2 2 3 2 2 4 3 2 2" xfId="29982" xr:uid="{00000000-0005-0000-0000-0000320E0000}"/>
    <cellStyle name="Normal 6 2 2 3 2 2 4 3 2 3" xfId="47328" xr:uid="{00000000-0005-0000-0000-0000330E0000}"/>
    <cellStyle name="Normal 6 2 2 3 2 2 4 3 3" xfId="21309" xr:uid="{00000000-0005-0000-0000-0000340E0000}"/>
    <cellStyle name="Normal 6 2 2 3 2 2 4 3 4" xfId="38655" xr:uid="{00000000-0005-0000-0000-0000350E0000}"/>
    <cellStyle name="Normal 6 2 2 3 2 2 4 4" xfId="10816" xr:uid="{00000000-0005-0000-0000-0000360E0000}"/>
    <cellStyle name="Normal 6 2 2 3 2 2 4 4 2" xfId="28169" xr:uid="{00000000-0005-0000-0000-0000370E0000}"/>
    <cellStyle name="Normal 6 2 2 3 2 2 4 4 3" xfId="45515" xr:uid="{00000000-0005-0000-0000-0000380E0000}"/>
    <cellStyle name="Normal 6 2 2 3 2 2 4 5" xfId="19496" xr:uid="{00000000-0005-0000-0000-0000390E0000}"/>
    <cellStyle name="Normal 6 2 2 3 2 2 4 6" xfId="36842" xr:uid="{00000000-0005-0000-0000-00003A0E0000}"/>
    <cellStyle name="Normal 6 2 2 3 2 2 5" xfId="1310" xr:uid="{00000000-0005-0000-0000-00003B0E0000}"/>
    <cellStyle name="Normal 6 2 2 3 2 2 5 2" xfId="7092" xr:uid="{00000000-0005-0000-0000-00003C0E0000}"/>
    <cellStyle name="Normal 6 2 2 3 2 2 5 2 2" xfId="15765" xr:uid="{00000000-0005-0000-0000-00003D0E0000}"/>
    <cellStyle name="Normal 6 2 2 3 2 2 5 2 2 2" xfId="33118" xr:uid="{00000000-0005-0000-0000-00003E0E0000}"/>
    <cellStyle name="Normal 6 2 2 3 2 2 5 2 2 3" xfId="50464" xr:uid="{00000000-0005-0000-0000-00003F0E0000}"/>
    <cellStyle name="Normal 6 2 2 3 2 2 5 2 3" xfId="24445" xr:uid="{00000000-0005-0000-0000-0000400E0000}"/>
    <cellStyle name="Normal 6 2 2 3 2 2 5 2 4" xfId="41791" xr:uid="{00000000-0005-0000-0000-0000410E0000}"/>
    <cellStyle name="Normal 6 2 2 3 2 2 5 3" xfId="4936" xr:uid="{00000000-0005-0000-0000-0000420E0000}"/>
    <cellStyle name="Normal 6 2 2 3 2 2 5 3 2" xfId="13609" xr:uid="{00000000-0005-0000-0000-0000430E0000}"/>
    <cellStyle name="Normal 6 2 2 3 2 2 5 3 2 2" xfId="30962" xr:uid="{00000000-0005-0000-0000-0000440E0000}"/>
    <cellStyle name="Normal 6 2 2 3 2 2 5 3 2 3" xfId="48308" xr:uid="{00000000-0005-0000-0000-0000450E0000}"/>
    <cellStyle name="Normal 6 2 2 3 2 2 5 3 3" xfId="22289" xr:uid="{00000000-0005-0000-0000-0000460E0000}"/>
    <cellStyle name="Normal 6 2 2 3 2 2 5 3 4" xfId="39635" xr:uid="{00000000-0005-0000-0000-0000470E0000}"/>
    <cellStyle name="Normal 6 2 2 3 2 2 5 4" xfId="9983" xr:uid="{00000000-0005-0000-0000-0000480E0000}"/>
    <cellStyle name="Normal 6 2 2 3 2 2 5 4 2" xfId="27336" xr:uid="{00000000-0005-0000-0000-0000490E0000}"/>
    <cellStyle name="Normal 6 2 2 3 2 2 5 4 3" xfId="44682" xr:uid="{00000000-0005-0000-0000-00004A0E0000}"/>
    <cellStyle name="Normal 6 2 2 3 2 2 5 5" xfId="18663" xr:uid="{00000000-0005-0000-0000-00004B0E0000}"/>
    <cellStyle name="Normal 6 2 2 3 2 2 5 6" xfId="36009" xr:uid="{00000000-0005-0000-0000-00004C0E0000}"/>
    <cellStyle name="Normal 6 2 2 3 2 2 6" xfId="6112" xr:uid="{00000000-0005-0000-0000-00004D0E0000}"/>
    <cellStyle name="Normal 6 2 2 3 2 2 6 2" xfId="14785" xr:uid="{00000000-0005-0000-0000-00004E0E0000}"/>
    <cellStyle name="Normal 6 2 2 3 2 2 6 2 2" xfId="32138" xr:uid="{00000000-0005-0000-0000-00004F0E0000}"/>
    <cellStyle name="Normal 6 2 2 3 2 2 6 2 3" xfId="49484" xr:uid="{00000000-0005-0000-0000-0000500E0000}"/>
    <cellStyle name="Normal 6 2 2 3 2 2 6 3" xfId="23465" xr:uid="{00000000-0005-0000-0000-0000510E0000}"/>
    <cellStyle name="Normal 6 2 2 3 2 2 6 4" xfId="40811" xr:uid="{00000000-0005-0000-0000-0000520E0000}"/>
    <cellStyle name="Normal 6 2 2 3 2 2 7" xfId="3123" xr:uid="{00000000-0005-0000-0000-0000530E0000}"/>
    <cellStyle name="Normal 6 2 2 3 2 2 7 2" xfId="11796" xr:uid="{00000000-0005-0000-0000-0000540E0000}"/>
    <cellStyle name="Normal 6 2 2 3 2 2 7 2 2" xfId="29149" xr:uid="{00000000-0005-0000-0000-0000550E0000}"/>
    <cellStyle name="Normal 6 2 2 3 2 2 7 2 3" xfId="46495" xr:uid="{00000000-0005-0000-0000-0000560E0000}"/>
    <cellStyle name="Normal 6 2 2 3 2 2 7 3" xfId="20476" xr:uid="{00000000-0005-0000-0000-0000570E0000}"/>
    <cellStyle name="Normal 6 2 2 3 2 2 7 4" xfId="37822" xr:uid="{00000000-0005-0000-0000-0000580E0000}"/>
    <cellStyle name="Normal 6 2 2 3 2 2 8" xfId="9003" xr:uid="{00000000-0005-0000-0000-0000590E0000}"/>
    <cellStyle name="Normal 6 2 2 3 2 2 8 2" xfId="26356" xr:uid="{00000000-0005-0000-0000-00005A0E0000}"/>
    <cellStyle name="Normal 6 2 2 3 2 2 8 3" xfId="43702" xr:uid="{00000000-0005-0000-0000-00005B0E0000}"/>
    <cellStyle name="Normal 6 2 2 3 2 2 9" xfId="17683" xr:uid="{00000000-0005-0000-0000-00005C0E0000}"/>
    <cellStyle name="Normal 6 2 2 3 2 3" xfId="232" xr:uid="{00000000-0005-0000-0000-00005D0E0000}"/>
    <cellStyle name="Normal 6 2 2 3 2 3 10" xfId="34931" xr:uid="{00000000-0005-0000-0000-00005E0E0000}"/>
    <cellStyle name="Normal 6 2 2 3 2 3 2" xfId="967" xr:uid="{00000000-0005-0000-0000-00005F0E0000}"/>
    <cellStyle name="Normal 6 2 2 3 2 3 2 2" xfId="2780" xr:uid="{00000000-0005-0000-0000-0000600E0000}"/>
    <cellStyle name="Normal 6 2 2 3 2 3 2 2 2" xfId="8562" xr:uid="{00000000-0005-0000-0000-0000610E0000}"/>
    <cellStyle name="Normal 6 2 2 3 2 3 2 2 2 2" xfId="17235" xr:uid="{00000000-0005-0000-0000-0000620E0000}"/>
    <cellStyle name="Normal 6 2 2 3 2 3 2 2 2 2 2" xfId="34588" xr:uid="{00000000-0005-0000-0000-0000630E0000}"/>
    <cellStyle name="Normal 6 2 2 3 2 3 2 2 2 2 3" xfId="51934" xr:uid="{00000000-0005-0000-0000-0000640E0000}"/>
    <cellStyle name="Normal 6 2 2 3 2 3 2 2 2 3" xfId="25915" xr:uid="{00000000-0005-0000-0000-0000650E0000}"/>
    <cellStyle name="Normal 6 2 2 3 2 3 2 2 2 4" xfId="43261" xr:uid="{00000000-0005-0000-0000-0000660E0000}"/>
    <cellStyle name="Normal 6 2 2 3 2 3 2 2 3" xfId="4593" xr:uid="{00000000-0005-0000-0000-0000670E0000}"/>
    <cellStyle name="Normal 6 2 2 3 2 3 2 2 3 2" xfId="13266" xr:uid="{00000000-0005-0000-0000-0000680E0000}"/>
    <cellStyle name="Normal 6 2 2 3 2 3 2 2 3 2 2" xfId="30619" xr:uid="{00000000-0005-0000-0000-0000690E0000}"/>
    <cellStyle name="Normal 6 2 2 3 2 3 2 2 3 2 3" xfId="47965" xr:uid="{00000000-0005-0000-0000-00006A0E0000}"/>
    <cellStyle name="Normal 6 2 2 3 2 3 2 2 3 3" xfId="21946" xr:uid="{00000000-0005-0000-0000-00006B0E0000}"/>
    <cellStyle name="Normal 6 2 2 3 2 3 2 2 3 4" xfId="39292" xr:uid="{00000000-0005-0000-0000-00006C0E0000}"/>
    <cellStyle name="Normal 6 2 2 3 2 3 2 2 4" xfId="11453" xr:uid="{00000000-0005-0000-0000-00006D0E0000}"/>
    <cellStyle name="Normal 6 2 2 3 2 3 2 2 4 2" xfId="28806" xr:uid="{00000000-0005-0000-0000-00006E0E0000}"/>
    <cellStyle name="Normal 6 2 2 3 2 3 2 2 4 3" xfId="46152" xr:uid="{00000000-0005-0000-0000-00006F0E0000}"/>
    <cellStyle name="Normal 6 2 2 3 2 3 2 2 5" xfId="20133" xr:uid="{00000000-0005-0000-0000-0000700E0000}"/>
    <cellStyle name="Normal 6 2 2 3 2 3 2 2 6" xfId="37479" xr:uid="{00000000-0005-0000-0000-0000710E0000}"/>
    <cellStyle name="Normal 6 2 2 3 2 3 2 3" xfId="1702" xr:uid="{00000000-0005-0000-0000-0000720E0000}"/>
    <cellStyle name="Normal 6 2 2 3 2 3 2 3 2" xfId="7484" xr:uid="{00000000-0005-0000-0000-0000730E0000}"/>
    <cellStyle name="Normal 6 2 2 3 2 3 2 3 2 2" xfId="16157" xr:uid="{00000000-0005-0000-0000-0000740E0000}"/>
    <cellStyle name="Normal 6 2 2 3 2 3 2 3 2 2 2" xfId="33510" xr:uid="{00000000-0005-0000-0000-0000750E0000}"/>
    <cellStyle name="Normal 6 2 2 3 2 3 2 3 2 2 3" xfId="50856" xr:uid="{00000000-0005-0000-0000-0000760E0000}"/>
    <cellStyle name="Normal 6 2 2 3 2 3 2 3 2 3" xfId="24837" xr:uid="{00000000-0005-0000-0000-0000770E0000}"/>
    <cellStyle name="Normal 6 2 2 3 2 3 2 3 2 4" xfId="42183" xr:uid="{00000000-0005-0000-0000-0000780E0000}"/>
    <cellStyle name="Normal 6 2 2 3 2 3 2 3 3" xfId="5328" xr:uid="{00000000-0005-0000-0000-0000790E0000}"/>
    <cellStyle name="Normal 6 2 2 3 2 3 2 3 3 2" xfId="14001" xr:uid="{00000000-0005-0000-0000-00007A0E0000}"/>
    <cellStyle name="Normal 6 2 2 3 2 3 2 3 3 2 2" xfId="31354" xr:uid="{00000000-0005-0000-0000-00007B0E0000}"/>
    <cellStyle name="Normal 6 2 2 3 2 3 2 3 3 2 3" xfId="48700" xr:uid="{00000000-0005-0000-0000-00007C0E0000}"/>
    <cellStyle name="Normal 6 2 2 3 2 3 2 3 3 3" xfId="22681" xr:uid="{00000000-0005-0000-0000-00007D0E0000}"/>
    <cellStyle name="Normal 6 2 2 3 2 3 2 3 3 4" xfId="40027" xr:uid="{00000000-0005-0000-0000-00007E0E0000}"/>
    <cellStyle name="Normal 6 2 2 3 2 3 2 3 4" xfId="10375" xr:uid="{00000000-0005-0000-0000-00007F0E0000}"/>
    <cellStyle name="Normal 6 2 2 3 2 3 2 3 4 2" xfId="27728" xr:uid="{00000000-0005-0000-0000-0000800E0000}"/>
    <cellStyle name="Normal 6 2 2 3 2 3 2 3 4 3" xfId="45074" xr:uid="{00000000-0005-0000-0000-0000810E0000}"/>
    <cellStyle name="Normal 6 2 2 3 2 3 2 3 5" xfId="19055" xr:uid="{00000000-0005-0000-0000-0000820E0000}"/>
    <cellStyle name="Normal 6 2 2 3 2 3 2 3 6" xfId="36401" xr:uid="{00000000-0005-0000-0000-0000830E0000}"/>
    <cellStyle name="Normal 6 2 2 3 2 3 2 4" xfId="6749" xr:uid="{00000000-0005-0000-0000-0000840E0000}"/>
    <cellStyle name="Normal 6 2 2 3 2 3 2 4 2" xfId="15422" xr:uid="{00000000-0005-0000-0000-0000850E0000}"/>
    <cellStyle name="Normal 6 2 2 3 2 3 2 4 2 2" xfId="32775" xr:uid="{00000000-0005-0000-0000-0000860E0000}"/>
    <cellStyle name="Normal 6 2 2 3 2 3 2 4 2 3" xfId="50121" xr:uid="{00000000-0005-0000-0000-0000870E0000}"/>
    <cellStyle name="Normal 6 2 2 3 2 3 2 4 3" xfId="24102" xr:uid="{00000000-0005-0000-0000-0000880E0000}"/>
    <cellStyle name="Normal 6 2 2 3 2 3 2 4 4" xfId="41448" xr:uid="{00000000-0005-0000-0000-0000890E0000}"/>
    <cellStyle name="Normal 6 2 2 3 2 3 2 5" xfId="3515" xr:uid="{00000000-0005-0000-0000-00008A0E0000}"/>
    <cellStyle name="Normal 6 2 2 3 2 3 2 5 2" xfId="12188" xr:uid="{00000000-0005-0000-0000-00008B0E0000}"/>
    <cellStyle name="Normal 6 2 2 3 2 3 2 5 2 2" xfId="29541" xr:uid="{00000000-0005-0000-0000-00008C0E0000}"/>
    <cellStyle name="Normal 6 2 2 3 2 3 2 5 2 3" xfId="46887" xr:uid="{00000000-0005-0000-0000-00008D0E0000}"/>
    <cellStyle name="Normal 6 2 2 3 2 3 2 5 3" xfId="20868" xr:uid="{00000000-0005-0000-0000-00008E0E0000}"/>
    <cellStyle name="Normal 6 2 2 3 2 3 2 5 4" xfId="38214" xr:uid="{00000000-0005-0000-0000-00008F0E0000}"/>
    <cellStyle name="Normal 6 2 2 3 2 3 2 6" xfId="9640" xr:uid="{00000000-0005-0000-0000-0000900E0000}"/>
    <cellStyle name="Normal 6 2 2 3 2 3 2 6 2" xfId="26993" xr:uid="{00000000-0005-0000-0000-0000910E0000}"/>
    <cellStyle name="Normal 6 2 2 3 2 3 2 6 3" xfId="44339" xr:uid="{00000000-0005-0000-0000-0000920E0000}"/>
    <cellStyle name="Normal 6 2 2 3 2 3 2 7" xfId="18320" xr:uid="{00000000-0005-0000-0000-0000930E0000}"/>
    <cellStyle name="Normal 6 2 2 3 2 3 2 8" xfId="35666" xr:uid="{00000000-0005-0000-0000-0000940E0000}"/>
    <cellStyle name="Normal 6 2 2 3 2 3 3" xfId="722" xr:uid="{00000000-0005-0000-0000-0000950E0000}"/>
    <cellStyle name="Normal 6 2 2 3 2 3 3 2" xfId="2535" xr:uid="{00000000-0005-0000-0000-0000960E0000}"/>
    <cellStyle name="Normal 6 2 2 3 2 3 3 2 2" xfId="8317" xr:uid="{00000000-0005-0000-0000-0000970E0000}"/>
    <cellStyle name="Normal 6 2 2 3 2 3 3 2 2 2" xfId="16990" xr:uid="{00000000-0005-0000-0000-0000980E0000}"/>
    <cellStyle name="Normal 6 2 2 3 2 3 3 2 2 2 2" xfId="34343" xr:uid="{00000000-0005-0000-0000-0000990E0000}"/>
    <cellStyle name="Normal 6 2 2 3 2 3 3 2 2 2 3" xfId="51689" xr:uid="{00000000-0005-0000-0000-00009A0E0000}"/>
    <cellStyle name="Normal 6 2 2 3 2 3 3 2 2 3" xfId="25670" xr:uid="{00000000-0005-0000-0000-00009B0E0000}"/>
    <cellStyle name="Normal 6 2 2 3 2 3 3 2 2 4" xfId="43016" xr:uid="{00000000-0005-0000-0000-00009C0E0000}"/>
    <cellStyle name="Normal 6 2 2 3 2 3 3 2 3" xfId="5769" xr:uid="{00000000-0005-0000-0000-00009D0E0000}"/>
    <cellStyle name="Normal 6 2 2 3 2 3 3 2 3 2" xfId="14442" xr:uid="{00000000-0005-0000-0000-00009E0E0000}"/>
    <cellStyle name="Normal 6 2 2 3 2 3 3 2 3 2 2" xfId="31795" xr:uid="{00000000-0005-0000-0000-00009F0E0000}"/>
    <cellStyle name="Normal 6 2 2 3 2 3 3 2 3 2 3" xfId="49141" xr:uid="{00000000-0005-0000-0000-0000A00E0000}"/>
    <cellStyle name="Normal 6 2 2 3 2 3 3 2 3 3" xfId="23122" xr:uid="{00000000-0005-0000-0000-0000A10E0000}"/>
    <cellStyle name="Normal 6 2 2 3 2 3 3 2 3 4" xfId="40468" xr:uid="{00000000-0005-0000-0000-0000A20E0000}"/>
    <cellStyle name="Normal 6 2 2 3 2 3 3 2 4" xfId="11208" xr:uid="{00000000-0005-0000-0000-0000A30E0000}"/>
    <cellStyle name="Normal 6 2 2 3 2 3 3 2 4 2" xfId="28561" xr:uid="{00000000-0005-0000-0000-0000A40E0000}"/>
    <cellStyle name="Normal 6 2 2 3 2 3 3 2 4 3" xfId="45907" xr:uid="{00000000-0005-0000-0000-0000A50E0000}"/>
    <cellStyle name="Normal 6 2 2 3 2 3 3 2 5" xfId="19888" xr:uid="{00000000-0005-0000-0000-0000A60E0000}"/>
    <cellStyle name="Normal 6 2 2 3 2 3 3 2 6" xfId="37234" xr:uid="{00000000-0005-0000-0000-0000A70E0000}"/>
    <cellStyle name="Normal 6 2 2 3 2 3 3 3" xfId="6504" xr:uid="{00000000-0005-0000-0000-0000A80E0000}"/>
    <cellStyle name="Normal 6 2 2 3 2 3 3 3 2" xfId="15177" xr:uid="{00000000-0005-0000-0000-0000A90E0000}"/>
    <cellStyle name="Normal 6 2 2 3 2 3 3 3 2 2" xfId="32530" xr:uid="{00000000-0005-0000-0000-0000AA0E0000}"/>
    <cellStyle name="Normal 6 2 2 3 2 3 3 3 2 3" xfId="49876" xr:uid="{00000000-0005-0000-0000-0000AB0E0000}"/>
    <cellStyle name="Normal 6 2 2 3 2 3 3 3 3" xfId="23857" xr:uid="{00000000-0005-0000-0000-0000AC0E0000}"/>
    <cellStyle name="Normal 6 2 2 3 2 3 3 3 4" xfId="41203" xr:uid="{00000000-0005-0000-0000-0000AD0E0000}"/>
    <cellStyle name="Normal 6 2 2 3 2 3 3 4" xfId="4348" xr:uid="{00000000-0005-0000-0000-0000AE0E0000}"/>
    <cellStyle name="Normal 6 2 2 3 2 3 3 4 2" xfId="13021" xr:uid="{00000000-0005-0000-0000-0000AF0E0000}"/>
    <cellStyle name="Normal 6 2 2 3 2 3 3 4 2 2" xfId="30374" xr:uid="{00000000-0005-0000-0000-0000B00E0000}"/>
    <cellStyle name="Normal 6 2 2 3 2 3 3 4 2 3" xfId="47720" xr:uid="{00000000-0005-0000-0000-0000B10E0000}"/>
    <cellStyle name="Normal 6 2 2 3 2 3 3 4 3" xfId="21701" xr:uid="{00000000-0005-0000-0000-0000B20E0000}"/>
    <cellStyle name="Normal 6 2 2 3 2 3 3 4 4" xfId="39047" xr:uid="{00000000-0005-0000-0000-0000B30E0000}"/>
    <cellStyle name="Normal 6 2 2 3 2 3 3 5" xfId="9395" xr:uid="{00000000-0005-0000-0000-0000B40E0000}"/>
    <cellStyle name="Normal 6 2 2 3 2 3 3 5 2" xfId="26748" xr:uid="{00000000-0005-0000-0000-0000B50E0000}"/>
    <cellStyle name="Normal 6 2 2 3 2 3 3 5 3" xfId="44094" xr:uid="{00000000-0005-0000-0000-0000B60E0000}"/>
    <cellStyle name="Normal 6 2 2 3 2 3 3 6" xfId="18075" xr:uid="{00000000-0005-0000-0000-0000B70E0000}"/>
    <cellStyle name="Normal 6 2 2 3 2 3 3 7" xfId="35421" xr:uid="{00000000-0005-0000-0000-0000B80E0000}"/>
    <cellStyle name="Normal 6 2 2 3 2 3 4" xfId="2045" xr:uid="{00000000-0005-0000-0000-0000B90E0000}"/>
    <cellStyle name="Normal 6 2 2 3 2 3 4 2" xfId="7827" xr:uid="{00000000-0005-0000-0000-0000BA0E0000}"/>
    <cellStyle name="Normal 6 2 2 3 2 3 4 2 2" xfId="16500" xr:uid="{00000000-0005-0000-0000-0000BB0E0000}"/>
    <cellStyle name="Normal 6 2 2 3 2 3 4 2 2 2" xfId="33853" xr:uid="{00000000-0005-0000-0000-0000BC0E0000}"/>
    <cellStyle name="Normal 6 2 2 3 2 3 4 2 2 3" xfId="51199" xr:uid="{00000000-0005-0000-0000-0000BD0E0000}"/>
    <cellStyle name="Normal 6 2 2 3 2 3 4 2 3" xfId="25180" xr:uid="{00000000-0005-0000-0000-0000BE0E0000}"/>
    <cellStyle name="Normal 6 2 2 3 2 3 4 2 4" xfId="42526" xr:uid="{00000000-0005-0000-0000-0000BF0E0000}"/>
    <cellStyle name="Normal 6 2 2 3 2 3 4 3" xfId="3858" xr:uid="{00000000-0005-0000-0000-0000C00E0000}"/>
    <cellStyle name="Normal 6 2 2 3 2 3 4 3 2" xfId="12531" xr:uid="{00000000-0005-0000-0000-0000C10E0000}"/>
    <cellStyle name="Normal 6 2 2 3 2 3 4 3 2 2" xfId="29884" xr:uid="{00000000-0005-0000-0000-0000C20E0000}"/>
    <cellStyle name="Normal 6 2 2 3 2 3 4 3 2 3" xfId="47230" xr:uid="{00000000-0005-0000-0000-0000C30E0000}"/>
    <cellStyle name="Normal 6 2 2 3 2 3 4 3 3" xfId="21211" xr:uid="{00000000-0005-0000-0000-0000C40E0000}"/>
    <cellStyle name="Normal 6 2 2 3 2 3 4 3 4" xfId="38557" xr:uid="{00000000-0005-0000-0000-0000C50E0000}"/>
    <cellStyle name="Normal 6 2 2 3 2 3 4 4" xfId="10718" xr:uid="{00000000-0005-0000-0000-0000C60E0000}"/>
    <cellStyle name="Normal 6 2 2 3 2 3 4 4 2" xfId="28071" xr:uid="{00000000-0005-0000-0000-0000C70E0000}"/>
    <cellStyle name="Normal 6 2 2 3 2 3 4 4 3" xfId="45417" xr:uid="{00000000-0005-0000-0000-0000C80E0000}"/>
    <cellStyle name="Normal 6 2 2 3 2 3 4 5" xfId="19398" xr:uid="{00000000-0005-0000-0000-0000C90E0000}"/>
    <cellStyle name="Normal 6 2 2 3 2 3 4 6" xfId="36744" xr:uid="{00000000-0005-0000-0000-0000CA0E0000}"/>
    <cellStyle name="Normal 6 2 2 3 2 3 5" xfId="1457" xr:uid="{00000000-0005-0000-0000-0000CB0E0000}"/>
    <cellStyle name="Normal 6 2 2 3 2 3 5 2" xfId="7239" xr:uid="{00000000-0005-0000-0000-0000CC0E0000}"/>
    <cellStyle name="Normal 6 2 2 3 2 3 5 2 2" xfId="15912" xr:uid="{00000000-0005-0000-0000-0000CD0E0000}"/>
    <cellStyle name="Normal 6 2 2 3 2 3 5 2 2 2" xfId="33265" xr:uid="{00000000-0005-0000-0000-0000CE0E0000}"/>
    <cellStyle name="Normal 6 2 2 3 2 3 5 2 2 3" xfId="50611" xr:uid="{00000000-0005-0000-0000-0000CF0E0000}"/>
    <cellStyle name="Normal 6 2 2 3 2 3 5 2 3" xfId="24592" xr:uid="{00000000-0005-0000-0000-0000D00E0000}"/>
    <cellStyle name="Normal 6 2 2 3 2 3 5 2 4" xfId="41938" xr:uid="{00000000-0005-0000-0000-0000D10E0000}"/>
    <cellStyle name="Normal 6 2 2 3 2 3 5 3" xfId="5083" xr:uid="{00000000-0005-0000-0000-0000D20E0000}"/>
    <cellStyle name="Normal 6 2 2 3 2 3 5 3 2" xfId="13756" xr:uid="{00000000-0005-0000-0000-0000D30E0000}"/>
    <cellStyle name="Normal 6 2 2 3 2 3 5 3 2 2" xfId="31109" xr:uid="{00000000-0005-0000-0000-0000D40E0000}"/>
    <cellStyle name="Normal 6 2 2 3 2 3 5 3 2 3" xfId="48455" xr:uid="{00000000-0005-0000-0000-0000D50E0000}"/>
    <cellStyle name="Normal 6 2 2 3 2 3 5 3 3" xfId="22436" xr:uid="{00000000-0005-0000-0000-0000D60E0000}"/>
    <cellStyle name="Normal 6 2 2 3 2 3 5 3 4" xfId="39782" xr:uid="{00000000-0005-0000-0000-0000D70E0000}"/>
    <cellStyle name="Normal 6 2 2 3 2 3 5 4" xfId="10130" xr:uid="{00000000-0005-0000-0000-0000D80E0000}"/>
    <cellStyle name="Normal 6 2 2 3 2 3 5 4 2" xfId="27483" xr:uid="{00000000-0005-0000-0000-0000D90E0000}"/>
    <cellStyle name="Normal 6 2 2 3 2 3 5 4 3" xfId="44829" xr:uid="{00000000-0005-0000-0000-0000DA0E0000}"/>
    <cellStyle name="Normal 6 2 2 3 2 3 5 5" xfId="18810" xr:uid="{00000000-0005-0000-0000-0000DB0E0000}"/>
    <cellStyle name="Normal 6 2 2 3 2 3 5 6" xfId="36156" xr:uid="{00000000-0005-0000-0000-0000DC0E0000}"/>
    <cellStyle name="Normal 6 2 2 3 2 3 6" xfId="6014" xr:uid="{00000000-0005-0000-0000-0000DD0E0000}"/>
    <cellStyle name="Normal 6 2 2 3 2 3 6 2" xfId="14687" xr:uid="{00000000-0005-0000-0000-0000DE0E0000}"/>
    <cellStyle name="Normal 6 2 2 3 2 3 6 2 2" xfId="32040" xr:uid="{00000000-0005-0000-0000-0000DF0E0000}"/>
    <cellStyle name="Normal 6 2 2 3 2 3 6 2 3" xfId="49386" xr:uid="{00000000-0005-0000-0000-0000E00E0000}"/>
    <cellStyle name="Normal 6 2 2 3 2 3 6 3" xfId="23367" xr:uid="{00000000-0005-0000-0000-0000E10E0000}"/>
    <cellStyle name="Normal 6 2 2 3 2 3 6 4" xfId="40713" xr:uid="{00000000-0005-0000-0000-0000E20E0000}"/>
    <cellStyle name="Normal 6 2 2 3 2 3 7" xfId="3270" xr:uid="{00000000-0005-0000-0000-0000E30E0000}"/>
    <cellStyle name="Normal 6 2 2 3 2 3 7 2" xfId="11943" xr:uid="{00000000-0005-0000-0000-0000E40E0000}"/>
    <cellStyle name="Normal 6 2 2 3 2 3 7 2 2" xfId="29296" xr:uid="{00000000-0005-0000-0000-0000E50E0000}"/>
    <cellStyle name="Normal 6 2 2 3 2 3 7 2 3" xfId="46642" xr:uid="{00000000-0005-0000-0000-0000E60E0000}"/>
    <cellStyle name="Normal 6 2 2 3 2 3 7 3" xfId="20623" xr:uid="{00000000-0005-0000-0000-0000E70E0000}"/>
    <cellStyle name="Normal 6 2 2 3 2 3 7 4" xfId="37969" xr:uid="{00000000-0005-0000-0000-0000E80E0000}"/>
    <cellStyle name="Normal 6 2 2 3 2 3 8" xfId="8905" xr:uid="{00000000-0005-0000-0000-0000E90E0000}"/>
    <cellStyle name="Normal 6 2 2 3 2 3 8 2" xfId="26258" xr:uid="{00000000-0005-0000-0000-0000EA0E0000}"/>
    <cellStyle name="Normal 6 2 2 3 2 3 8 3" xfId="43604" xr:uid="{00000000-0005-0000-0000-0000EB0E0000}"/>
    <cellStyle name="Normal 6 2 2 3 2 3 9" xfId="17585" xr:uid="{00000000-0005-0000-0000-0000EC0E0000}"/>
    <cellStyle name="Normal 6 2 2 3 2 4" xfId="820" xr:uid="{00000000-0005-0000-0000-0000ED0E0000}"/>
    <cellStyle name="Normal 6 2 2 3 2 4 2" xfId="2633" xr:uid="{00000000-0005-0000-0000-0000EE0E0000}"/>
    <cellStyle name="Normal 6 2 2 3 2 4 2 2" xfId="8415" xr:uid="{00000000-0005-0000-0000-0000EF0E0000}"/>
    <cellStyle name="Normal 6 2 2 3 2 4 2 2 2" xfId="17088" xr:uid="{00000000-0005-0000-0000-0000F00E0000}"/>
    <cellStyle name="Normal 6 2 2 3 2 4 2 2 2 2" xfId="34441" xr:uid="{00000000-0005-0000-0000-0000F10E0000}"/>
    <cellStyle name="Normal 6 2 2 3 2 4 2 2 2 3" xfId="51787" xr:uid="{00000000-0005-0000-0000-0000F20E0000}"/>
    <cellStyle name="Normal 6 2 2 3 2 4 2 2 3" xfId="25768" xr:uid="{00000000-0005-0000-0000-0000F30E0000}"/>
    <cellStyle name="Normal 6 2 2 3 2 4 2 2 4" xfId="43114" xr:uid="{00000000-0005-0000-0000-0000F40E0000}"/>
    <cellStyle name="Normal 6 2 2 3 2 4 2 3" xfId="4446" xr:uid="{00000000-0005-0000-0000-0000F50E0000}"/>
    <cellStyle name="Normal 6 2 2 3 2 4 2 3 2" xfId="13119" xr:uid="{00000000-0005-0000-0000-0000F60E0000}"/>
    <cellStyle name="Normal 6 2 2 3 2 4 2 3 2 2" xfId="30472" xr:uid="{00000000-0005-0000-0000-0000F70E0000}"/>
    <cellStyle name="Normal 6 2 2 3 2 4 2 3 2 3" xfId="47818" xr:uid="{00000000-0005-0000-0000-0000F80E0000}"/>
    <cellStyle name="Normal 6 2 2 3 2 4 2 3 3" xfId="21799" xr:uid="{00000000-0005-0000-0000-0000F90E0000}"/>
    <cellStyle name="Normal 6 2 2 3 2 4 2 3 4" xfId="39145" xr:uid="{00000000-0005-0000-0000-0000FA0E0000}"/>
    <cellStyle name="Normal 6 2 2 3 2 4 2 4" xfId="11306" xr:uid="{00000000-0005-0000-0000-0000FB0E0000}"/>
    <cellStyle name="Normal 6 2 2 3 2 4 2 4 2" xfId="28659" xr:uid="{00000000-0005-0000-0000-0000FC0E0000}"/>
    <cellStyle name="Normal 6 2 2 3 2 4 2 4 3" xfId="46005" xr:uid="{00000000-0005-0000-0000-0000FD0E0000}"/>
    <cellStyle name="Normal 6 2 2 3 2 4 2 5" xfId="19986" xr:uid="{00000000-0005-0000-0000-0000FE0E0000}"/>
    <cellStyle name="Normal 6 2 2 3 2 4 2 6" xfId="37332" xr:uid="{00000000-0005-0000-0000-0000FF0E0000}"/>
    <cellStyle name="Normal 6 2 2 3 2 4 3" xfId="1555" xr:uid="{00000000-0005-0000-0000-0000000F0000}"/>
    <cellStyle name="Normal 6 2 2 3 2 4 3 2" xfId="7337" xr:uid="{00000000-0005-0000-0000-0000010F0000}"/>
    <cellStyle name="Normal 6 2 2 3 2 4 3 2 2" xfId="16010" xr:uid="{00000000-0005-0000-0000-0000020F0000}"/>
    <cellStyle name="Normal 6 2 2 3 2 4 3 2 2 2" xfId="33363" xr:uid="{00000000-0005-0000-0000-0000030F0000}"/>
    <cellStyle name="Normal 6 2 2 3 2 4 3 2 2 3" xfId="50709" xr:uid="{00000000-0005-0000-0000-0000040F0000}"/>
    <cellStyle name="Normal 6 2 2 3 2 4 3 2 3" xfId="24690" xr:uid="{00000000-0005-0000-0000-0000050F0000}"/>
    <cellStyle name="Normal 6 2 2 3 2 4 3 2 4" xfId="42036" xr:uid="{00000000-0005-0000-0000-0000060F0000}"/>
    <cellStyle name="Normal 6 2 2 3 2 4 3 3" xfId="5181" xr:uid="{00000000-0005-0000-0000-0000070F0000}"/>
    <cellStyle name="Normal 6 2 2 3 2 4 3 3 2" xfId="13854" xr:uid="{00000000-0005-0000-0000-0000080F0000}"/>
    <cellStyle name="Normal 6 2 2 3 2 4 3 3 2 2" xfId="31207" xr:uid="{00000000-0005-0000-0000-0000090F0000}"/>
    <cellStyle name="Normal 6 2 2 3 2 4 3 3 2 3" xfId="48553" xr:uid="{00000000-0005-0000-0000-00000A0F0000}"/>
    <cellStyle name="Normal 6 2 2 3 2 4 3 3 3" xfId="22534" xr:uid="{00000000-0005-0000-0000-00000B0F0000}"/>
    <cellStyle name="Normal 6 2 2 3 2 4 3 3 4" xfId="39880" xr:uid="{00000000-0005-0000-0000-00000C0F0000}"/>
    <cellStyle name="Normal 6 2 2 3 2 4 3 4" xfId="10228" xr:uid="{00000000-0005-0000-0000-00000D0F0000}"/>
    <cellStyle name="Normal 6 2 2 3 2 4 3 4 2" xfId="27581" xr:uid="{00000000-0005-0000-0000-00000E0F0000}"/>
    <cellStyle name="Normal 6 2 2 3 2 4 3 4 3" xfId="44927" xr:uid="{00000000-0005-0000-0000-00000F0F0000}"/>
    <cellStyle name="Normal 6 2 2 3 2 4 3 5" xfId="18908" xr:uid="{00000000-0005-0000-0000-0000100F0000}"/>
    <cellStyle name="Normal 6 2 2 3 2 4 3 6" xfId="36254" xr:uid="{00000000-0005-0000-0000-0000110F0000}"/>
    <cellStyle name="Normal 6 2 2 3 2 4 4" xfId="6602" xr:uid="{00000000-0005-0000-0000-0000120F0000}"/>
    <cellStyle name="Normal 6 2 2 3 2 4 4 2" xfId="15275" xr:uid="{00000000-0005-0000-0000-0000130F0000}"/>
    <cellStyle name="Normal 6 2 2 3 2 4 4 2 2" xfId="32628" xr:uid="{00000000-0005-0000-0000-0000140F0000}"/>
    <cellStyle name="Normal 6 2 2 3 2 4 4 2 3" xfId="49974" xr:uid="{00000000-0005-0000-0000-0000150F0000}"/>
    <cellStyle name="Normal 6 2 2 3 2 4 4 3" xfId="23955" xr:uid="{00000000-0005-0000-0000-0000160F0000}"/>
    <cellStyle name="Normal 6 2 2 3 2 4 4 4" xfId="41301" xr:uid="{00000000-0005-0000-0000-0000170F0000}"/>
    <cellStyle name="Normal 6 2 2 3 2 4 5" xfId="3368" xr:uid="{00000000-0005-0000-0000-0000180F0000}"/>
    <cellStyle name="Normal 6 2 2 3 2 4 5 2" xfId="12041" xr:uid="{00000000-0005-0000-0000-0000190F0000}"/>
    <cellStyle name="Normal 6 2 2 3 2 4 5 2 2" xfId="29394" xr:uid="{00000000-0005-0000-0000-00001A0F0000}"/>
    <cellStyle name="Normal 6 2 2 3 2 4 5 2 3" xfId="46740" xr:uid="{00000000-0005-0000-0000-00001B0F0000}"/>
    <cellStyle name="Normal 6 2 2 3 2 4 5 3" xfId="20721" xr:uid="{00000000-0005-0000-0000-00001C0F0000}"/>
    <cellStyle name="Normal 6 2 2 3 2 4 5 4" xfId="38067" xr:uid="{00000000-0005-0000-0000-00001D0F0000}"/>
    <cellStyle name="Normal 6 2 2 3 2 4 6" xfId="9493" xr:uid="{00000000-0005-0000-0000-00001E0F0000}"/>
    <cellStyle name="Normal 6 2 2 3 2 4 6 2" xfId="26846" xr:uid="{00000000-0005-0000-0000-00001F0F0000}"/>
    <cellStyle name="Normal 6 2 2 3 2 4 6 3" xfId="44192" xr:uid="{00000000-0005-0000-0000-0000200F0000}"/>
    <cellStyle name="Normal 6 2 2 3 2 4 7" xfId="18173" xr:uid="{00000000-0005-0000-0000-0000210F0000}"/>
    <cellStyle name="Normal 6 2 2 3 2 4 8" xfId="35519" xr:uid="{00000000-0005-0000-0000-0000220F0000}"/>
    <cellStyle name="Normal 6 2 2 3 2 5" xfId="477" xr:uid="{00000000-0005-0000-0000-0000230F0000}"/>
    <cellStyle name="Normal 6 2 2 3 2 5 2" xfId="2290" xr:uid="{00000000-0005-0000-0000-0000240F0000}"/>
    <cellStyle name="Normal 6 2 2 3 2 5 2 2" xfId="8072" xr:uid="{00000000-0005-0000-0000-0000250F0000}"/>
    <cellStyle name="Normal 6 2 2 3 2 5 2 2 2" xfId="16745" xr:uid="{00000000-0005-0000-0000-0000260F0000}"/>
    <cellStyle name="Normal 6 2 2 3 2 5 2 2 2 2" xfId="34098" xr:uid="{00000000-0005-0000-0000-0000270F0000}"/>
    <cellStyle name="Normal 6 2 2 3 2 5 2 2 2 3" xfId="51444" xr:uid="{00000000-0005-0000-0000-0000280F0000}"/>
    <cellStyle name="Normal 6 2 2 3 2 5 2 2 3" xfId="25425" xr:uid="{00000000-0005-0000-0000-0000290F0000}"/>
    <cellStyle name="Normal 6 2 2 3 2 5 2 2 4" xfId="42771" xr:uid="{00000000-0005-0000-0000-00002A0F0000}"/>
    <cellStyle name="Normal 6 2 2 3 2 5 2 3" xfId="5573" xr:uid="{00000000-0005-0000-0000-00002B0F0000}"/>
    <cellStyle name="Normal 6 2 2 3 2 5 2 3 2" xfId="14246" xr:uid="{00000000-0005-0000-0000-00002C0F0000}"/>
    <cellStyle name="Normal 6 2 2 3 2 5 2 3 2 2" xfId="31599" xr:uid="{00000000-0005-0000-0000-00002D0F0000}"/>
    <cellStyle name="Normal 6 2 2 3 2 5 2 3 2 3" xfId="48945" xr:uid="{00000000-0005-0000-0000-00002E0F0000}"/>
    <cellStyle name="Normal 6 2 2 3 2 5 2 3 3" xfId="22926" xr:uid="{00000000-0005-0000-0000-00002F0F0000}"/>
    <cellStyle name="Normal 6 2 2 3 2 5 2 3 4" xfId="40272" xr:uid="{00000000-0005-0000-0000-0000300F0000}"/>
    <cellStyle name="Normal 6 2 2 3 2 5 2 4" xfId="10963" xr:uid="{00000000-0005-0000-0000-0000310F0000}"/>
    <cellStyle name="Normal 6 2 2 3 2 5 2 4 2" xfId="28316" xr:uid="{00000000-0005-0000-0000-0000320F0000}"/>
    <cellStyle name="Normal 6 2 2 3 2 5 2 4 3" xfId="45662" xr:uid="{00000000-0005-0000-0000-0000330F0000}"/>
    <cellStyle name="Normal 6 2 2 3 2 5 2 5" xfId="19643" xr:uid="{00000000-0005-0000-0000-0000340F0000}"/>
    <cellStyle name="Normal 6 2 2 3 2 5 2 6" xfId="36989" xr:uid="{00000000-0005-0000-0000-0000350F0000}"/>
    <cellStyle name="Normal 6 2 2 3 2 5 3" xfId="6259" xr:uid="{00000000-0005-0000-0000-0000360F0000}"/>
    <cellStyle name="Normal 6 2 2 3 2 5 3 2" xfId="14932" xr:uid="{00000000-0005-0000-0000-0000370F0000}"/>
    <cellStyle name="Normal 6 2 2 3 2 5 3 2 2" xfId="32285" xr:uid="{00000000-0005-0000-0000-0000380F0000}"/>
    <cellStyle name="Normal 6 2 2 3 2 5 3 2 3" xfId="49631" xr:uid="{00000000-0005-0000-0000-0000390F0000}"/>
    <cellStyle name="Normal 6 2 2 3 2 5 3 3" xfId="23612" xr:uid="{00000000-0005-0000-0000-00003A0F0000}"/>
    <cellStyle name="Normal 6 2 2 3 2 5 3 4" xfId="40958" xr:uid="{00000000-0005-0000-0000-00003B0F0000}"/>
    <cellStyle name="Normal 6 2 2 3 2 5 4" xfId="4103" xr:uid="{00000000-0005-0000-0000-00003C0F0000}"/>
    <cellStyle name="Normal 6 2 2 3 2 5 4 2" xfId="12776" xr:uid="{00000000-0005-0000-0000-00003D0F0000}"/>
    <cellStyle name="Normal 6 2 2 3 2 5 4 2 2" xfId="30129" xr:uid="{00000000-0005-0000-0000-00003E0F0000}"/>
    <cellStyle name="Normal 6 2 2 3 2 5 4 2 3" xfId="47475" xr:uid="{00000000-0005-0000-0000-00003F0F0000}"/>
    <cellStyle name="Normal 6 2 2 3 2 5 4 3" xfId="21456" xr:uid="{00000000-0005-0000-0000-0000400F0000}"/>
    <cellStyle name="Normal 6 2 2 3 2 5 4 4" xfId="38802" xr:uid="{00000000-0005-0000-0000-0000410F0000}"/>
    <cellStyle name="Normal 6 2 2 3 2 5 5" xfId="9150" xr:uid="{00000000-0005-0000-0000-0000420F0000}"/>
    <cellStyle name="Normal 6 2 2 3 2 5 5 2" xfId="26503" xr:uid="{00000000-0005-0000-0000-0000430F0000}"/>
    <cellStyle name="Normal 6 2 2 3 2 5 5 3" xfId="43849" xr:uid="{00000000-0005-0000-0000-0000440F0000}"/>
    <cellStyle name="Normal 6 2 2 3 2 5 6" xfId="17830" xr:uid="{00000000-0005-0000-0000-0000450F0000}"/>
    <cellStyle name="Normal 6 2 2 3 2 5 7" xfId="35176" xr:uid="{00000000-0005-0000-0000-0000460F0000}"/>
    <cellStyle name="Normal 6 2 2 3 2 6" xfId="1898" xr:uid="{00000000-0005-0000-0000-0000470F0000}"/>
    <cellStyle name="Normal 6 2 2 3 2 6 2" xfId="7680" xr:uid="{00000000-0005-0000-0000-0000480F0000}"/>
    <cellStyle name="Normal 6 2 2 3 2 6 2 2" xfId="16353" xr:uid="{00000000-0005-0000-0000-0000490F0000}"/>
    <cellStyle name="Normal 6 2 2 3 2 6 2 2 2" xfId="33706" xr:uid="{00000000-0005-0000-0000-00004A0F0000}"/>
    <cellStyle name="Normal 6 2 2 3 2 6 2 2 3" xfId="51052" xr:uid="{00000000-0005-0000-0000-00004B0F0000}"/>
    <cellStyle name="Normal 6 2 2 3 2 6 2 3" xfId="25033" xr:uid="{00000000-0005-0000-0000-00004C0F0000}"/>
    <cellStyle name="Normal 6 2 2 3 2 6 2 4" xfId="42379" xr:uid="{00000000-0005-0000-0000-00004D0F0000}"/>
    <cellStyle name="Normal 6 2 2 3 2 6 3" xfId="3711" xr:uid="{00000000-0005-0000-0000-00004E0F0000}"/>
    <cellStyle name="Normal 6 2 2 3 2 6 3 2" xfId="12384" xr:uid="{00000000-0005-0000-0000-00004F0F0000}"/>
    <cellStyle name="Normal 6 2 2 3 2 6 3 2 2" xfId="29737" xr:uid="{00000000-0005-0000-0000-0000500F0000}"/>
    <cellStyle name="Normal 6 2 2 3 2 6 3 2 3" xfId="47083" xr:uid="{00000000-0005-0000-0000-0000510F0000}"/>
    <cellStyle name="Normal 6 2 2 3 2 6 3 3" xfId="21064" xr:uid="{00000000-0005-0000-0000-0000520F0000}"/>
    <cellStyle name="Normal 6 2 2 3 2 6 3 4" xfId="38410" xr:uid="{00000000-0005-0000-0000-0000530F0000}"/>
    <cellStyle name="Normal 6 2 2 3 2 6 4" xfId="10571" xr:uid="{00000000-0005-0000-0000-0000540F0000}"/>
    <cellStyle name="Normal 6 2 2 3 2 6 4 2" xfId="27924" xr:uid="{00000000-0005-0000-0000-0000550F0000}"/>
    <cellStyle name="Normal 6 2 2 3 2 6 4 3" xfId="45270" xr:uid="{00000000-0005-0000-0000-0000560F0000}"/>
    <cellStyle name="Normal 6 2 2 3 2 6 5" xfId="19251" xr:uid="{00000000-0005-0000-0000-0000570F0000}"/>
    <cellStyle name="Normal 6 2 2 3 2 6 6" xfId="36597" xr:uid="{00000000-0005-0000-0000-0000580F0000}"/>
    <cellStyle name="Normal 6 2 2 3 2 7" xfId="1212" xr:uid="{00000000-0005-0000-0000-0000590F0000}"/>
    <cellStyle name="Normal 6 2 2 3 2 7 2" xfId="6994" xr:uid="{00000000-0005-0000-0000-00005A0F0000}"/>
    <cellStyle name="Normal 6 2 2 3 2 7 2 2" xfId="15667" xr:uid="{00000000-0005-0000-0000-00005B0F0000}"/>
    <cellStyle name="Normal 6 2 2 3 2 7 2 2 2" xfId="33020" xr:uid="{00000000-0005-0000-0000-00005C0F0000}"/>
    <cellStyle name="Normal 6 2 2 3 2 7 2 2 3" xfId="50366" xr:uid="{00000000-0005-0000-0000-00005D0F0000}"/>
    <cellStyle name="Normal 6 2 2 3 2 7 2 3" xfId="24347" xr:uid="{00000000-0005-0000-0000-00005E0F0000}"/>
    <cellStyle name="Normal 6 2 2 3 2 7 2 4" xfId="41693" xr:uid="{00000000-0005-0000-0000-00005F0F0000}"/>
    <cellStyle name="Normal 6 2 2 3 2 7 3" xfId="4838" xr:uid="{00000000-0005-0000-0000-0000600F0000}"/>
    <cellStyle name="Normal 6 2 2 3 2 7 3 2" xfId="13511" xr:uid="{00000000-0005-0000-0000-0000610F0000}"/>
    <cellStyle name="Normal 6 2 2 3 2 7 3 2 2" xfId="30864" xr:uid="{00000000-0005-0000-0000-0000620F0000}"/>
    <cellStyle name="Normal 6 2 2 3 2 7 3 2 3" xfId="48210" xr:uid="{00000000-0005-0000-0000-0000630F0000}"/>
    <cellStyle name="Normal 6 2 2 3 2 7 3 3" xfId="22191" xr:uid="{00000000-0005-0000-0000-0000640F0000}"/>
    <cellStyle name="Normal 6 2 2 3 2 7 3 4" xfId="39537" xr:uid="{00000000-0005-0000-0000-0000650F0000}"/>
    <cellStyle name="Normal 6 2 2 3 2 7 4" xfId="9885" xr:uid="{00000000-0005-0000-0000-0000660F0000}"/>
    <cellStyle name="Normal 6 2 2 3 2 7 4 2" xfId="27238" xr:uid="{00000000-0005-0000-0000-0000670F0000}"/>
    <cellStyle name="Normal 6 2 2 3 2 7 4 3" xfId="44584" xr:uid="{00000000-0005-0000-0000-0000680F0000}"/>
    <cellStyle name="Normal 6 2 2 3 2 7 5" xfId="18565" xr:uid="{00000000-0005-0000-0000-0000690F0000}"/>
    <cellStyle name="Normal 6 2 2 3 2 7 6" xfId="35911" xr:uid="{00000000-0005-0000-0000-00006A0F0000}"/>
    <cellStyle name="Normal 6 2 2 3 2 8" xfId="5867" xr:uid="{00000000-0005-0000-0000-00006B0F0000}"/>
    <cellStyle name="Normal 6 2 2 3 2 8 2" xfId="14540" xr:uid="{00000000-0005-0000-0000-00006C0F0000}"/>
    <cellStyle name="Normal 6 2 2 3 2 8 2 2" xfId="31893" xr:uid="{00000000-0005-0000-0000-00006D0F0000}"/>
    <cellStyle name="Normal 6 2 2 3 2 8 2 3" xfId="49239" xr:uid="{00000000-0005-0000-0000-00006E0F0000}"/>
    <cellStyle name="Normal 6 2 2 3 2 8 3" xfId="23220" xr:uid="{00000000-0005-0000-0000-00006F0F0000}"/>
    <cellStyle name="Normal 6 2 2 3 2 8 4" xfId="40566" xr:uid="{00000000-0005-0000-0000-0000700F0000}"/>
    <cellStyle name="Normal 6 2 2 3 2 9" xfId="3025" xr:uid="{00000000-0005-0000-0000-0000710F0000}"/>
    <cellStyle name="Normal 6 2 2 3 2 9 2" xfId="11698" xr:uid="{00000000-0005-0000-0000-0000720F0000}"/>
    <cellStyle name="Normal 6 2 2 3 2 9 2 2" xfId="29051" xr:uid="{00000000-0005-0000-0000-0000730F0000}"/>
    <cellStyle name="Normal 6 2 2 3 2 9 2 3" xfId="46397" xr:uid="{00000000-0005-0000-0000-0000740F0000}"/>
    <cellStyle name="Normal 6 2 2 3 2 9 3" xfId="20378" xr:uid="{00000000-0005-0000-0000-0000750F0000}"/>
    <cellStyle name="Normal 6 2 2 3 2 9 4" xfId="37724" xr:uid="{00000000-0005-0000-0000-0000760F0000}"/>
    <cellStyle name="Normal 6 2 2 3 3" xfId="183" xr:uid="{00000000-0005-0000-0000-0000770F0000}"/>
    <cellStyle name="Normal 6 2 2 3 3 10" xfId="17536" xr:uid="{00000000-0005-0000-0000-0000780F0000}"/>
    <cellStyle name="Normal 6 2 2 3 3 11" xfId="34882" xr:uid="{00000000-0005-0000-0000-0000790F0000}"/>
    <cellStyle name="Normal 6 2 2 3 3 2" xfId="673" xr:uid="{00000000-0005-0000-0000-00007A0F0000}"/>
    <cellStyle name="Normal 6 2 2 3 3 2 2" xfId="2486" xr:uid="{00000000-0005-0000-0000-00007B0F0000}"/>
    <cellStyle name="Normal 6 2 2 3 3 2 2 2" xfId="8268" xr:uid="{00000000-0005-0000-0000-00007C0F0000}"/>
    <cellStyle name="Normal 6 2 2 3 3 2 2 2 2" xfId="16941" xr:uid="{00000000-0005-0000-0000-00007D0F0000}"/>
    <cellStyle name="Normal 6 2 2 3 3 2 2 2 2 2" xfId="34294" xr:uid="{00000000-0005-0000-0000-00007E0F0000}"/>
    <cellStyle name="Normal 6 2 2 3 3 2 2 2 2 3" xfId="51640" xr:uid="{00000000-0005-0000-0000-00007F0F0000}"/>
    <cellStyle name="Normal 6 2 2 3 3 2 2 2 3" xfId="25621" xr:uid="{00000000-0005-0000-0000-0000800F0000}"/>
    <cellStyle name="Normal 6 2 2 3 3 2 2 2 4" xfId="42967" xr:uid="{00000000-0005-0000-0000-0000810F0000}"/>
    <cellStyle name="Normal 6 2 2 3 3 2 2 3" xfId="4299" xr:uid="{00000000-0005-0000-0000-0000820F0000}"/>
    <cellStyle name="Normal 6 2 2 3 3 2 2 3 2" xfId="12972" xr:uid="{00000000-0005-0000-0000-0000830F0000}"/>
    <cellStyle name="Normal 6 2 2 3 3 2 2 3 2 2" xfId="30325" xr:uid="{00000000-0005-0000-0000-0000840F0000}"/>
    <cellStyle name="Normal 6 2 2 3 3 2 2 3 2 3" xfId="47671" xr:uid="{00000000-0005-0000-0000-0000850F0000}"/>
    <cellStyle name="Normal 6 2 2 3 3 2 2 3 3" xfId="21652" xr:uid="{00000000-0005-0000-0000-0000860F0000}"/>
    <cellStyle name="Normal 6 2 2 3 3 2 2 3 4" xfId="38998" xr:uid="{00000000-0005-0000-0000-0000870F0000}"/>
    <cellStyle name="Normal 6 2 2 3 3 2 2 4" xfId="11159" xr:uid="{00000000-0005-0000-0000-0000880F0000}"/>
    <cellStyle name="Normal 6 2 2 3 3 2 2 4 2" xfId="28512" xr:uid="{00000000-0005-0000-0000-0000890F0000}"/>
    <cellStyle name="Normal 6 2 2 3 3 2 2 4 3" xfId="45858" xr:uid="{00000000-0005-0000-0000-00008A0F0000}"/>
    <cellStyle name="Normal 6 2 2 3 3 2 2 5" xfId="19839" xr:uid="{00000000-0005-0000-0000-00008B0F0000}"/>
    <cellStyle name="Normal 6 2 2 3 3 2 2 6" xfId="37185" xr:uid="{00000000-0005-0000-0000-00008C0F0000}"/>
    <cellStyle name="Normal 6 2 2 3 3 2 3" xfId="1408" xr:uid="{00000000-0005-0000-0000-00008D0F0000}"/>
    <cellStyle name="Normal 6 2 2 3 3 2 3 2" xfId="7190" xr:uid="{00000000-0005-0000-0000-00008E0F0000}"/>
    <cellStyle name="Normal 6 2 2 3 3 2 3 2 2" xfId="15863" xr:uid="{00000000-0005-0000-0000-00008F0F0000}"/>
    <cellStyle name="Normal 6 2 2 3 3 2 3 2 2 2" xfId="33216" xr:uid="{00000000-0005-0000-0000-0000900F0000}"/>
    <cellStyle name="Normal 6 2 2 3 3 2 3 2 2 3" xfId="50562" xr:uid="{00000000-0005-0000-0000-0000910F0000}"/>
    <cellStyle name="Normal 6 2 2 3 3 2 3 2 3" xfId="24543" xr:uid="{00000000-0005-0000-0000-0000920F0000}"/>
    <cellStyle name="Normal 6 2 2 3 3 2 3 2 4" xfId="41889" xr:uid="{00000000-0005-0000-0000-0000930F0000}"/>
    <cellStyle name="Normal 6 2 2 3 3 2 3 3" xfId="5034" xr:uid="{00000000-0005-0000-0000-0000940F0000}"/>
    <cellStyle name="Normal 6 2 2 3 3 2 3 3 2" xfId="13707" xr:uid="{00000000-0005-0000-0000-0000950F0000}"/>
    <cellStyle name="Normal 6 2 2 3 3 2 3 3 2 2" xfId="31060" xr:uid="{00000000-0005-0000-0000-0000960F0000}"/>
    <cellStyle name="Normal 6 2 2 3 3 2 3 3 2 3" xfId="48406" xr:uid="{00000000-0005-0000-0000-0000970F0000}"/>
    <cellStyle name="Normal 6 2 2 3 3 2 3 3 3" xfId="22387" xr:uid="{00000000-0005-0000-0000-0000980F0000}"/>
    <cellStyle name="Normal 6 2 2 3 3 2 3 3 4" xfId="39733" xr:uid="{00000000-0005-0000-0000-0000990F0000}"/>
    <cellStyle name="Normal 6 2 2 3 3 2 3 4" xfId="10081" xr:uid="{00000000-0005-0000-0000-00009A0F0000}"/>
    <cellStyle name="Normal 6 2 2 3 3 2 3 4 2" xfId="27434" xr:uid="{00000000-0005-0000-0000-00009B0F0000}"/>
    <cellStyle name="Normal 6 2 2 3 3 2 3 4 3" xfId="44780" xr:uid="{00000000-0005-0000-0000-00009C0F0000}"/>
    <cellStyle name="Normal 6 2 2 3 3 2 3 5" xfId="18761" xr:uid="{00000000-0005-0000-0000-00009D0F0000}"/>
    <cellStyle name="Normal 6 2 2 3 3 2 3 6" xfId="36107" xr:uid="{00000000-0005-0000-0000-00009E0F0000}"/>
    <cellStyle name="Normal 6 2 2 3 3 2 4" xfId="6455" xr:uid="{00000000-0005-0000-0000-00009F0F0000}"/>
    <cellStyle name="Normal 6 2 2 3 3 2 4 2" xfId="15128" xr:uid="{00000000-0005-0000-0000-0000A00F0000}"/>
    <cellStyle name="Normal 6 2 2 3 3 2 4 2 2" xfId="32481" xr:uid="{00000000-0005-0000-0000-0000A10F0000}"/>
    <cellStyle name="Normal 6 2 2 3 3 2 4 2 3" xfId="49827" xr:uid="{00000000-0005-0000-0000-0000A20F0000}"/>
    <cellStyle name="Normal 6 2 2 3 3 2 4 3" xfId="23808" xr:uid="{00000000-0005-0000-0000-0000A30F0000}"/>
    <cellStyle name="Normal 6 2 2 3 3 2 4 4" xfId="41154" xr:uid="{00000000-0005-0000-0000-0000A40F0000}"/>
    <cellStyle name="Normal 6 2 2 3 3 2 5" xfId="3221" xr:uid="{00000000-0005-0000-0000-0000A50F0000}"/>
    <cellStyle name="Normal 6 2 2 3 3 2 5 2" xfId="11894" xr:uid="{00000000-0005-0000-0000-0000A60F0000}"/>
    <cellStyle name="Normal 6 2 2 3 3 2 5 2 2" xfId="29247" xr:uid="{00000000-0005-0000-0000-0000A70F0000}"/>
    <cellStyle name="Normal 6 2 2 3 3 2 5 2 3" xfId="46593" xr:uid="{00000000-0005-0000-0000-0000A80F0000}"/>
    <cellStyle name="Normal 6 2 2 3 3 2 5 3" xfId="20574" xr:uid="{00000000-0005-0000-0000-0000A90F0000}"/>
    <cellStyle name="Normal 6 2 2 3 3 2 5 4" xfId="37920" xr:uid="{00000000-0005-0000-0000-0000AA0F0000}"/>
    <cellStyle name="Normal 6 2 2 3 3 2 6" xfId="9346" xr:uid="{00000000-0005-0000-0000-0000AB0F0000}"/>
    <cellStyle name="Normal 6 2 2 3 3 2 6 2" xfId="26699" xr:uid="{00000000-0005-0000-0000-0000AC0F0000}"/>
    <cellStyle name="Normal 6 2 2 3 3 2 6 3" xfId="44045" xr:uid="{00000000-0005-0000-0000-0000AD0F0000}"/>
    <cellStyle name="Normal 6 2 2 3 3 2 7" xfId="18026" xr:uid="{00000000-0005-0000-0000-0000AE0F0000}"/>
    <cellStyle name="Normal 6 2 2 3 3 2 8" xfId="35372" xr:uid="{00000000-0005-0000-0000-0000AF0F0000}"/>
    <cellStyle name="Normal 6 2 2 3 3 3" xfId="918" xr:uid="{00000000-0005-0000-0000-0000B00F0000}"/>
    <cellStyle name="Normal 6 2 2 3 3 3 2" xfId="2731" xr:uid="{00000000-0005-0000-0000-0000B10F0000}"/>
    <cellStyle name="Normal 6 2 2 3 3 3 2 2" xfId="8513" xr:uid="{00000000-0005-0000-0000-0000B20F0000}"/>
    <cellStyle name="Normal 6 2 2 3 3 3 2 2 2" xfId="17186" xr:uid="{00000000-0005-0000-0000-0000B30F0000}"/>
    <cellStyle name="Normal 6 2 2 3 3 3 2 2 2 2" xfId="34539" xr:uid="{00000000-0005-0000-0000-0000B40F0000}"/>
    <cellStyle name="Normal 6 2 2 3 3 3 2 2 2 3" xfId="51885" xr:uid="{00000000-0005-0000-0000-0000B50F0000}"/>
    <cellStyle name="Normal 6 2 2 3 3 3 2 2 3" xfId="25866" xr:uid="{00000000-0005-0000-0000-0000B60F0000}"/>
    <cellStyle name="Normal 6 2 2 3 3 3 2 2 4" xfId="43212" xr:uid="{00000000-0005-0000-0000-0000B70F0000}"/>
    <cellStyle name="Normal 6 2 2 3 3 3 2 3" xfId="4544" xr:uid="{00000000-0005-0000-0000-0000B80F0000}"/>
    <cellStyle name="Normal 6 2 2 3 3 3 2 3 2" xfId="13217" xr:uid="{00000000-0005-0000-0000-0000B90F0000}"/>
    <cellStyle name="Normal 6 2 2 3 3 3 2 3 2 2" xfId="30570" xr:uid="{00000000-0005-0000-0000-0000BA0F0000}"/>
    <cellStyle name="Normal 6 2 2 3 3 3 2 3 2 3" xfId="47916" xr:uid="{00000000-0005-0000-0000-0000BB0F0000}"/>
    <cellStyle name="Normal 6 2 2 3 3 3 2 3 3" xfId="21897" xr:uid="{00000000-0005-0000-0000-0000BC0F0000}"/>
    <cellStyle name="Normal 6 2 2 3 3 3 2 3 4" xfId="39243" xr:uid="{00000000-0005-0000-0000-0000BD0F0000}"/>
    <cellStyle name="Normal 6 2 2 3 3 3 2 4" xfId="11404" xr:uid="{00000000-0005-0000-0000-0000BE0F0000}"/>
    <cellStyle name="Normal 6 2 2 3 3 3 2 4 2" xfId="28757" xr:uid="{00000000-0005-0000-0000-0000BF0F0000}"/>
    <cellStyle name="Normal 6 2 2 3 3 3 2 4 3" xfId="46103" xr:uid="{00000000-0005-0000-0000-0000C00F0000}"/>
    <cellStyle name="Normal 6 2 2 3 3 3 2 5" xfId="20084" xr:uid="{00000000-0005-0000-0000-0000C10F0000}"/>
    <cellStyle name="Normal 6 2 2 3 3 3 2 6" xfId="37430" xr:uid="{00000000-0005-0000-0000-0000C20F0000}"/>
    <cellStyle name="Normal 6 2 2 3 3 3 3" xfId="1653" xr:uid="{00000000-0005-0000-0000-0000C30F0000}"/>
    <cellStyle name="Normal 6 2 2 3 3 3 3 2" xfId="7435" xr:uid="{00000000-0005-0000-0000-0000C40F0000}"/>
    <cellStyle name="Normal 6 2 2 3 3 3 3 2 2" xfId="16108" xr:uid="{00000000-0005-0000-0000-0000C50F0000}"/>
    <cellStyle name="Normal 6 2 2 3 3 3 3 2 2 2" xfId="33461" xr:uid="{00000000-0005-0000-0000-0000C60F0000}"/>
    <cellStyle name="Normal 6 2 2 3 3 3 3 2 2 3" xfId="50807" xr:uid="{00000000-0005-0000-0000-0000C70F0000}"/>
    <cellStyle name="Normal 6 2 2 3 3 3 3 2 3" xfId="24788" xr:uid="{00000000-0005-0000-0000-0000C80F0000}"/>
    <cellStyle name="Normal 6 2 2 3 3 3 3 2 4" xfId="42134" xr:uid="{00000000-0005-0000-0000-0000C90F0000}"/>
    <cellStyle name="Normal 6 2 2 3 3 3 3 3" xfId="5279" xr:uid="{00000000-0005-0000-0000-0000CA0F0000}"/>
    <cellStyle name="Normal 6 2 2 3 3 3 3 3 2" xfId="13952" xr:uid="{00000000-0005-0000-0000-0000CB0F0000}"/>
    <cellStyle name="Normal 6 2 2 3 3 3 3 3 2 2" xfId="31305" xr:uid="{00000000-0005-0000-0000-0000CC0F0000}"/>
    <cellStyle name="Normal 6 2 2 3 3 3 3 3 2 3" xfId="48651" xr:uid="{00000000-0005-0000-0000-0000CD0F0000}"/>
    <cellStyle name="Normal 6 2 2 3 3 3 3 3 3" xfId="22632" xr:uid="{00000000-0005-0000-0000-0000CE0F0000}"/>
    <cellStyle name="Normal 6 2 2 3 3 3 3 3 4" xfId="39978" xr:uid="{00000000-0005-0000-0000-0000CF0F0000}"/>
    <cellStyle name="Normal 6 2 2 3 3 3 3 4" xfId="10326" xr:uid="{00000000-0005-0000-0000-0000D00F0000}"/>
    <cellStyle name="Normal 6 2 2 3 3 3 3 4 2" xfId="27679" xr:uid="{00000000-0005-0000-0000-0000D10F0000}"/>
    <cellStyle name="Normal 6 2 2 3 3 3 3 4 3" xfId="45025" xr:uid="{00000000-0005-0000-0000-0000D20F0000}"/>
    <cellStyle name="Normal 6 2 2 3 3 3 3 5" xfId="19006" xr:uid="{00000000-0005-0000-0000-0000D30F0000}"/>
    <cellStyle name="Normal 6 2 2 3 3 3 3 6" xfId="36352" xr:uid="{00000000-0005-0000-0000-0000D40F0000}"/>
    <cellStyle name="Normal 6 2 2 3 3 3 4" xfId="6700" xr:uid="{00000000-0005-0000-0000-0000D50F0000}"/>
    <cellStyle name="Normal 6 2 2 3 3 3 4 2" xfId="15373" xr:uid="{00000000-0005-0000-0000-0000D60F0000}"/>
    <cellStyle name="Normal 6 2 2 3 3 3 4 2 2" xfId="32726" xr:uid="{00000000-0005-0000-0000-0000D70F0000}"/>
    <cellStyle name="Normal 6 2 2 3 3 3 4 2 3" xfId="50072" xr:uid="{00000000-0005-0000-0000-0000D80F0000}"/>
    <cellStyle name="Normal 6 2 2 3 3 3 4 3" xfId="24053" xr:uid="{00000000-0005-0000-0000-0000D90F0000}"/>
    <cellStyle name="Normal 6 2 2 3 3 3 4 4" xfId="41399" xr:uid="{00000000-0005-0000-0000-0000DA0F0000}"/>
    <cellStyle name="Normal 6 2 2 3 3 3 5" xfId="3466" xr:uid="{00000000-0005-0000-0000-0000DB0F0000}"/>
    <cellStyle name="Normal 6 2 2 3 3 3 5 2" xfId="12139" xr:uid="{00000000-0005-0000-0000-0000DC0F0000}"/>
    <cellStyle name="Normal 6 2 2 3 3 3 5 2 2" xfId="29492" xr:uid="{00000000-0005-0000-0000-0000DD0F0000}"/>
    <cellStyle name="Normal 6 2 2 3 3 3 5 2 3" xfId="46838" xr:uid="{00000000-0005-0000-0000-0000DE0F0000}"/>
    <cellStyle name="Normal 6 2 2 3 3 3 5 3" xfId="20819" xr:uid="{00000000-0005-0000-0000-0000DF0F0000}"/>
    <cellStyle name="Normal 6 2 2 3 3 3 5 4" xfId="38165" xr:uid="{00000000-0005-0000-0000-0000E00F0000}"/>
    <cellStyle name="Normal 6 2 2 3 3 3 6" xfId="9591" xr:uid="{00000000-0005-0000-0000-0000E10F0000}"/>
    <cellStyle name="Normal 6 2 2 3 3 3 6 2" xfId="26944" xr:uid="{00000000-0005-0000-0000-0000E20F0000}"/>
    <cellStyle name="Normal 6 2 2 3 3 3 6 3" xfId="44290" xr:uid="{00000000-0005-0000-0000-0000E30F0000}"/>
    <cellStyle name="Normal 6 2 2 3 3 3 7" xfId="18271" xr:uid="{00000000-0005-0000-0000-0000E40F0000}"/>
    <cellStyle name="Normal 6 2 2 3 3 3 8" xfId="35617" xr:uid="{00000000-0005-0000-0000-0000E50F0000}"/>
    <cellStyle name="Normal 6 2 2 3 3 4" xfId="428" xr:uid="{00000000-0005-0000-0000-0000E60F0000}"/>
    <cellStyle name="Normal 6 2 2 3 3 4 2" xfId="2241" xr:uid="{00000000-0005-0000-0000-0000E70F0000}"/>
    <cellStyle name="Normal 6 2 2 3 3 4 2 2" xfId="8023" xr:uid="{00000000-0005-0000-0000-0000E80F0000}"/>
    <cellStyle name="Normal 6 2 2 3 3 4 2 2 2" xfId="16696" xr:uid="{00000000-0005-0000-0000-0000E90F0000}"/>
    <cellStyle name="Normal 6 2 2 3 3 4 2 2 2 2" xfId="34049" xr:uid="{00000000-0005-0000-0000-0000EA0F0000}"/>
    <cellStyle name="Normal 6 2 2 3 3 4 2 2 2 3" xfId="51395" xr:uid="{00000000-0005-0000-0000-0000EB0F0000}"/>
    <cellStyle name="Normal 6 2 2 3 3 4 2 2 3" xfId="25376" xr:uid="{00000000-0005-0000-0000-0000EC0F0000}"/>
    <cellStyle name="Normal 6 2 2 3 3 4 2 2 4" xfId="42722" xr:uid="{00000000-0005-0000-0000-0000ED0F0000}"/>
    <cellStyle name="Normal 6 2 2 3 3 4 2 3" xfId="5524" xr:uid="{00000000-0005-0000-0000-0000EE0F0000}"/>
    <cellStyle name="Normal 6 2 2 3 3 4 2 3 2" xfId="14197" xr:uid="{00000000-0005-0000-0000-0000EF0F0000}"/>
    <cellStyle name="Normal 6 2 2 3 3 4 2 3 2 2" xfId="31550" xr:uid="{00000000-0005-0000-0000-0000F00F0000}"/>
    <cellStyle name="Normal 6 2 2 3 3 4 2 3 2 3" xfId="48896" xr:uid="{00000000-0005-0000-0000-0000F10F0000}"/>
    <cellStyle name="Normal 6 2 2 3 3 4 2 3 3" xfId="22877" xr:uid="{00000000-0005-0000-0000-0000F20F0000}"/>
    <cellStyle name="Normal 6 2 2 3 3 4 2 3 4" xfId="40223" xr:uid="{00000000-0005-0000-0000-0000F30F0000}"/>
    <cellStyle name="Normal 6 2 2 3 3 4 2 4" xfId="10914" xr:uid="{00000000-0005-0000-0000-0000F40F0000}"/>
    <cellStyle name="Normal 6 2 2 3 3 4 2 4 2" xfId="28267" xr:uid="{00000000-0005-0000-0000-0000F50F0000}"/>
    <cellStyle name="Normal 6 2 2 3 3 4 2 4 3" xfId="45613" xr:uid="{00000000-0005-0000-0000-0000F60F0000}"/>
    <cellStyle name="Normal 6 2 2 3 3 4 2 5" xfId="19594" xr:uid="{00000000-0005-0000-0000-0000F70F0000}"/>
    <cellStyle name="Normal 6 2 2 3 3 4 2 6" xfId="36940" xr:uid="{00000000-0005-0000-0000-0000F80F0000}"/>
    <cellStyle name="Normal 6 2 2 3 3 4 3" xfId="6210" xr:uid="{00000000-0005-0000-0000-0000F90F0000}"/>
    <cellStyle name="Normal 6 2 2 3 3 4 3 2" xfId="14883" xr:uid="{00000000-0005-0000-0000-0000FA0F0000}"/>
    <cellStyle name="Normal 6 2 2 3 3 4 3 2 2" xfId="32236" xr:uid="{00000000-0005-0000-0000-0000FB0F0000}"/>
    <cellStyle name="Normal 6 2 2 3 3 4 3 2 3" xfId="49582" xr:uid="{00000000-0005-0000-0000-0000FC0F0000}"/>
    <cellStyle name="Normal 6 2 2 3 3 4 3 3" xfId="23563" xr:uid="{00000000-0005-0000-0000-0000FD0F0000}"/>
    <cellStyle name="Normal 6 2 2 3 3 4 3 4" xfId="40909" xr:uid="{00000000-0005-0000-0000-0000FE0F0000}"/>
    <cellStyle name="Normal 6 2 2 3 3 4 4" xfId="4054" xr:uid="{00000000-0005-0000-0000-0000FF0F0000}"/>
    <cellStyle name="Normal 6 2 2 3 3 4 4 2" xfId="12727" xr:uid="{00000000-0005-0000-0000-000000100000}"/>
    <cellStyle name="Normal 6 2 2 3 3 4 4 2 2" xfId="30080" xr:uid="{00000000-0005-0000-0000-000001100000}"/>
    <cellStyle name="Normal 6 2 2 3 3 4 4 2 3" xfId="47426" xr:uid="{00000000-0005-0000-0000-000002100000}"/>
    <cellStyle name="Normal 6 2 2 3 3 4 4 3" xfId="21407" xr:uid="{00000000-0005-0000-0000-000003100000}"/>
    <cellStyle name="Normal 6 2 2 3 3 4 4 4" xfId="38753" xr:uid="{00000000-0005-0000-0000-000004100000}"/>
    <cellStyle name="Normal 6 2 2 3 3 4 5" xfId="9101" xr:uid="{00000000-0005-0000-0000-000005100000}"/>
    <cellStyle name="Normal 6 2 2 3 3 4 5 2" xfId="26454" xr:uid="{00000000-0005-0000-0000-000006100000}"/>
    <cellStyle name="Normal 6 2 2 3 3 4 5 3" xfId="43800" xr:uid="{00000000-0005-0000-0000-000007100000}"/>
    <cellStyle name="Normal 6 2 2 3 3 4 6" xfId="17781" xr:uid="{00000000-0005-0000-0000-000008100000}"/>
    <cellStyle name="Normal 6 2 2 3 3 4 7" xfId="35127" xr:uid="{00000000-0005-0000-0000-000009100000}"/>
    <cellStyle name="Normal 6 2 2 3 3 5" xfId="1996" xr:uid="{00000000-0005-0000-0000-00000A100000}"/>
    <cellStyle name="Normal 6 2 2 3 3 5 2" xfId="7778" xr:uid="{00000000-0005-0000-0000-00000B100000}"/>
    <cellStyle name="Normal 6 2 2 3 3 5 2 2" xfId="16451" xr:uid="{00000000-0005-0000-0000-00000C100000}"/>
    <cellStyle name="Normal 6 2 2 3 3 5 2 2 2" xfId="33804" xr:uid="{00000000-0005-0000-0000-00000D100000}"/>
    <cellStyle name="Normal 6 2 2 3 3 5 2 2 3" xfId="51150" xr:uid="{00000000-0005-0000-0000-00000E100000}"/>
    <cellStyle name="Normal 6 2 2 3 3 5 2 3" xfId="25131" xr:uid="{00000000-0005-0000-0000-00000F100000}"/>
    <cellStyle name="Normal 6 2 2 3 3 5 2 4" xfId="42477" xr:uid="{00000000-0005-0000-0000-000010100000}"/>
    <cellStyle name="Normal 6 2 2 3 3 5 3" xfId="3809" xr:uid="{00000000-0005-0000-0000-000011100000}"/>
    <cellStyle name="Normal 6 2 2 3 3 5 3 2" xfId="12482" xr:uid="{00000000-0005-0000-0000-000012100000}"/>
    <cellStyle name="Normal 6 2 2 3 3 5 3 2 2" xfId="29835" xr:uid="{00000000-0005-0000-0000-000013100000}"/>
    <cellStyle name="Normal 6 2 2 3 3 5 3 2 3" xfId="47181" xr:uid="{00000000-0005-0000-0000-000014100000}"/>
    <cellStyle name="Normal 6 2 2 3 3 5 3 3" xfId="21162" xr:uid="{00000000-0005-0000-0000-000015100000}"/>
    <cellStyle name="Normal 6 2 2 3 3 5 3 4" xfId="38508" xr:uid="{00000000-0005-0000-0000-000016100000}"/>
    <cellStyle name="Normal 6 2 2 3 3 5 4" xfId="10669" xr:uid="{00000000-0005-0000-0000-000017100000}"/>
    <cellStyle name="Normal 6 2 2 3 3 5 4 2" xfId="28022" xr:uid="{00000000-0005-0000-0000-000018100000}"/>
    <cellStyle name="Normal 6 2 2 3 3 5 4 3" xfId="45368" xr:uid="{00000000-0005-0000-0000-000019100000}"/>
    <cellStyle name="Normal 6 2 2 3 3 5 5" xfId="19349" xr:uid="{00000000-0005-0000-0000-00001A100000}"/>
    <cellStyle name="Normal 6 2 2 3 3 5 6" xfId="36695" xr:uid="{00000000-0005-0000-0000-00001B100000}"/>
    <cellStyle name="Normal 6 2 2 3 3 6" xfId="1163" xr:uid="{00000000-0005-0000-0000-00001C100000}"/>
    <cellStyle name="Normal 6 2 2 3 3 6 2" xfId="6945" xr:uid="{00000000-0005-0000-0000-00001D100000}"/>
    <cellStyle name="Normal 6 2 2 3 3 6 2 2" xfId="15618" xr:uid="{00000000-0005-0000-0000-00001E100000}"/>
    <cellStyle name="Normal 6 2 2 3 3 6 2 2 2" xfId="32971" xr:uid="{00000000-0005-0000-0000-00001F100000}"/>
    <cellStyle name="Normal 6 2 2 3 3 6 2 2 3" xfId="50317" xr:uid="{00000000-0005-0000-0000-000020100000}"/>
    <cellStyle name="Normal 6 2 2 3 3 6 2 3" xfId="24298" xr:uid="{00000000-0005-0000-0000-000021100000}"/>
    <cellStyle name="Normal 6 2 2 3 3 6 2 4" xfId="41644" xr:uid="{00000000-0005-0000-0000-000022100000}"/>
    <cellStyle name="Normal 6 2 2 3 3 6 3" xfId="4789" xr:uid="{00000000-0005-0000-0000-000023100000}"/>
    <cellStyle name="Normal 6 2 2 3 3 6 3 2" xfId="13462" xr:uid="{00000000-0005-0000-0000-000024100000}"/>
    <cellStyle name="Normal 6 2 2 3 3 6 3 2 2" xfId="30815" xr:uid="{00000000-0005-0000-0000-000025100000}"/>
    <cellStyle name="Normal 6 2 2 3 3 6 3 2 3" xfId="48161" xr:uid="{00000000-0005-0000-0000-000026100000}"/>
    <cellStyle name="Normal 6 2 2 3 3 6 3 3" xfId="22142" xr:uid="{00000000-0005-0000-0000-000027100000}"/>
    <cellStyle name="Normal 6 2 2 3 3 6 3 4" xfId="39488" xr:uid="{00000000-0005-0000-0000-000028100000}"/>
    <cellStyle name="Normal 6 2 2 3 3 6 4" xfId="9836" xr:uid="{00000000-0005-0000-0000-000029100000}"/>
    <cellStyle name="Normal 6 2 2 3 3 6 4 2" xfId="27189" xr:uid="{00000000-0005-0000-0000-00002A100000}"/>
    <cellStyle name="Normal 6 2 2 3 3 6 4 3" xfId="44535" xr:uid="{00000000-0005-0000-0000-00002B100000}"/>
    <cellStyle name="Normal 6 2 2 3 3 6 5" xfId="18516" xr:uid="{00000000-0005-0000-0000-00002C100000}"/>
    <cellStyle name="Normal 6 2 2 3 3 6 6" xfId="35862" xr:uid="{00000000-0005-0000-0000-00002D100000}"/>
    <cellStyle name="Normal 6 2 2 3 3 7" xfId="5965" xr:uid="{00000000-0005-0000-0000-00002E100000}"/>
    <cellStyle name="Normal 6 2 2 3 3 7 2" xfId="14638" xr:uid="{00000000-0005-0000-0000-00002F100000}"/>
    <cellStyle name="Normal 6 2 2 3 3 7 2 2" xfId="31991" xr:uid="{00000000-0005-0000-0000-000030100000}"/>
    <cellStyle name="Normal 6 2 2 3 3 7 2 3" xfId="49337" xr:uid="{00000000-0005-0000-0000-000031100000}"/>
    <cellStyle name="Normal 6 2 2 3 3 7 3" xfId="23318" xr:uid="{00000000-0005-0000-0000-000032100000}"/>
    <cellStyle name="Normal 6 2 2 3 3 7 4" xfId="40664" xr:uid="{00000000-0005-0000-0000-000033100000}"/>
    <cellStyle name="Normal 6 2 2 3 3 8" xfId="2976" xr:uid="{00000000-0005-0000-0000-000034100000}"/>
    <cellStyle name="Normal 6 2 2 3 3 8 2" xfId="11649" xr:uid="{00000000-0005-0000-0000-000035100000}"/>
    <cellStyle name="Normal 6 2 2 3 3 8 2 2" xfId="29002" xr:uid="{00000000-0005-0000-0000-000036100000}"/>
    <cellStyle name="Normal 6 2 2 3 3 8 2 3" xfId="46348" xr:uid="{00000000-0005-0000-0000-000037100000}"/>
    <cellStyle name="Normal 6 2 2 3 3 8 3" xfId="20329" xr:uid="{00000000-0005-0000-0000-000038100000}"/>
    <cellStyle name="Normal 6 2 2 3 3 8 4" xfId="37675" xr:uid="{00000000-0005-0000-0000-000039100000}"/>
    <cellStyle name="Normal 6 2 2 3 3 9" xfId="8856" xr:uid="{00000000-0005-0000-0000-00003A100000}"/>
    <cellStyle name="Normal 6 2 2 3 3 9 2" xfId="26209" xr:uid="{00000000-0005-0000-0000-00003B100000}"/>
    <cellStyle name="Normal 6 2 2 3 3 9 3" xfId="43555" xr:uid="{00000000-0005-0000-0000-00003C100000}"/>
    <cellStyle name="Normal 6 2 2 3 4" xfId="281" xr:uid="{00000000-0005-0000-0000-00003D100000}"/>
    <cellStyle name="Normal 6 2 2 3 4 10" xfId="34980" xr:uid="{00000000-0005-0000-0000-00003E100000}"/>
    <cellStyle name="Normal 6 2 2 3 4 2" xfId="1016" xr:uid="{00000000-0005-0000-0000-00003F100000}"/>
    <cellStyle name="Normal 6 2 2 3 4 2 2" xfId="2829" xr:uid="{00000000-0005-0000-0000-000040100000}"/>
    <cellStyle name="Normal 6 2 2 3 4 2 2 2" xfId="8611" xr:uid="{00000000-0005-0000-0000-000041100000}"/>
    <cellStyle name="Normal 6 2 2 3 4 2 2 2 2" xfId="17284" xr:uid="{00000000-0005-0000-0000-000042100000}"/>
    <cellStyle name="Normal 6 2 2 3 4 2 2 2 2 2" xfId="34637" xr:uid="{00000000-0005-0000-0000-000043100000}"/>
    <cellStyle name="Normal 6 2 2 3 4 2 2 2 2 3" xfId="51983" xr:uid="{00000000-0005-0000-0000-000044100000}"/>
    <cellStyle name="Normal 6 2 2 3 4 2 2 2 3" xfId="25964" xr:uid="{00000000-0005-0000-0000-000045100000}"/>
    <cellStyle name="Normal 6 2 2 3 4 2 2 2 4" xfId="43310" xr:uid="{00000000-0005-0000-0000-000046100000}"/>
    <cellStyle name="Normal 6 2 2 3 4 2 2 3" xfId="4642" xr:uid="{00000000-0005-0000-0000-000047100000}"/>
    <cellStyle name="Normal 6 2 2 3 4 2 2 3 2" xfId="13315" xr:uid="{00000000-0005-0000-0000-000048100000}"/>
    <cellStyle name="Normal 6 2 2 3 4 2 2 3 2 2" xfId="30668" xr:uid="{00000000-0005-0000-0000-000049100000}"/>
    <cellStyle name="Normal 6 2 2 3 4 2 2 3 2 3" xfId="48014" xr:uid="{00000000-0005-0000-0000-00004A100000}"/>
    <cellStyle name="Normal 6 2 2 3 4 2 2 3 3" xfId="21995" xr:uid="{00000000-0005-0000-0000-00004B100000}"/>
    <cellStyle name="Normal 6 2 2 3 4 2 2 3 4" xfId="39341" xr:uid="{00000000-0005-0000-0000-00004C100000}"/>
    <cellStyle name="Normal 6 2 2 3 4 2 2 4" xfId="11502" xr:uid="{00000000-0005-0000-0000-00004D100000}"/>
    <cellStyle name="Normal 6 2 2 3 4 2 2 4 2" xfId="28855" xr:uid="{00000000-0005-0000-0000-00004E100000}"/>
    <cellStyle name="Normal 6 2 2 3 4 2 2 4 3" xfId="46201" xr:uid="{00000000-0005-0000-0000-00004F100000}"/>
    <cellStyle name="Normal 6 2 2 3 4 2 2 5" xfId="20182" xr:uid="{00000000-0005-0000-0000-000050100000}"/>
    <cellStyle name="Normal 6 2 2 3 4 2 2 6" xfId="37528" xr:uid="{00000000-0005-0000-0000-000051100000}"/>
    <cellStyle name="Normal 6 2 2 3 4 2 3" xfId="1751" xr:uid="{00000000-0005-0000-0000-000052100000}"/>
    <cellStyle name="Normal 6 2 2 3 4 2 3 2" xfId="7533" xr:uid="{00000000-0005-0000-0000-000053100000}"/>
    <cellStyle name="Normal 6 2 2 3 4 2 3 2 2" xfId="16206" xr:uid="{00000000-0005-0000-0000-000054100000}"/>
    <cellStyle name="Normal 6 2 2 3 4 2 3 2 2 2" xfId="33559" xr:uid="{00000000-0005-0000-0000-000055100000}"/>
    <cellStyle name="Normal 6 2 2 3 4 2 3 2 2 3" xfId="50905" xr:uid="{00000000-0005-0000-0000-000056100000}"/>
    <cellStyle name="Normal 6 2 2 3 4 2 3 2 3" xfId="24886" xr:uid="{00000000-0005-0000-0000-000057100000}"/>
    <cellStyle name="Normal 6 2 2 3 4 2 3 2 4" xfId="42232" xr:uid="{00000000-0005-0000-0000-000058100000}"/>
    <cellStyle name="Normal 6 2 2 3 4 2 3 3" xfId="5377" xr:uid="{00000000-0005-0000-0000-000059100000}"/>
    <cellStyle name="Normal 6 2 2 3 4 2 3 3 2" xfId="14050" xr:uid="{00000000-0005-0000-0000-00005A100000}"/>
    <cellStyle name="Normal 6 2 2 3 4 2 3 3 2 2" xfId="31403" xr:uid="{00000000-0005-0000-0000-00005B100000}"/>
    <cellStyle name="Normal 6 2 2 3 4 2 3 3 2 3" xfId="48749" xr:uid="{00000000-0005-0000-0000-00005C100000}"/>
    <cellStyle name="Normal 6 2 2 3 4 2 3 3 3" xfId="22730" xr:uid="{00000000-0005-0000-0000-00005D100000}"/>
    <cellStyle name="Normal 6 2 2 3 4 2 3 3 4" xfId="40076" xr:uid="{00000000-0005-0000-0000-00005E100000}"/>
    <cellStyle name="Normal 6 2 2 3 4 2 3 4" xfId="10424" xr:uid="{00000000-0005-0000-0000-00005F100000}"/>
    <cellStyle name="Normal 6 2 2 3 4 2 3 4 2" xfId="27777" xr:uid="{00000000-0005-0000-0000-000060100000}"/>
    <cellStyle name="Normal 6 2 2 3 4 2 3 4 3" xfId="45123" xr:uid="{00000000-0005-0000-0000-000061100000}"/>
    <cellStyle name="Normal 6 2 2 3 4 2 3 5" xfId="19104" xr:uid="{00000000-0005-0000-0000-000062100000}"/>
    <cellStyle name="Normal 6 2 2 3 4 2 3 6" xfId="36450" xr:uid="{00000000-0005-0000-0000-000063100000}"/>
    <cellStyle name="Normal 6 2 2 3 4 2 4" xfId="6798" xr:uid="{00000000-0005-0000-0000-000064100000}"/>
    <cellStyle name="Normal 6 2 2 3 4 2 4 2" xfId="15471" xr:uid="{00000000-0005-0000-0000-000065100000}"/>
    <cellStyle name="Normal 6 2 2 3 4 2 4 2 2" xfId="32824" xr:uid="{00000000-0005-0000-0000-000066100000}"/>
    <cellStyle name="Normal 6 2 2 3 4 2 4 2 3" xfId="50170" xr:uid="{00000000-0005-0000-0000-000067100000}"/>
    <cellStyle name="Normal 6 2 2 3 4 2 4 3" xfId="24151" xr:uid="{00000000-0005-0000-0000-000068100000}"/>
    <cellStyle name="Normal 6 2 2 3 4 2 4 4" xfId="41497" xr:uid="{00000000-0005-0000-0000-000069100000}"/>
    <cellStyle name="Normal 6 2 2 3 4 2 5" xfId="3564" xr:uid="{00000000-0005-0000-0000-00006A100000}"/>
    <cellStyle name="Normal 6 2 2 3 4 2 5 2" xfId="12237" xr:uid="{00000000-0005-0000-0000-00006B100000}"/>
    <cellStyle name="Normal 6 2 2 3 4 2 5 2 2" xfId="29590" xr:uid="{00000000-0005-0000-0000-00006C100000}"/>
    <cellStyle name="Normal 6 2 2 3 4 2 5 2 3" xfId="46936" xr:uid="{00000000-0005-0000-0000-00006D100000}"/>
    <cellStyle name="Normal 6 2 2 3 4 2 5 3" xfId="20917" xr:uid="{00000000-0005-0000-0000-00006E100000}"/>
    <cellStyle name="Normal 6 2 2 3 4 2 5 4" xfId="38263" xr:uid="{00000000-0005-0000-0000-00006F100000}"/>
    <cellStyle name="Normal 6 2 2 3 4 2 6" xfId="9689" xr:uid="{00000000-0005-0000-0000-000070100000}"/>
    <cellStyle name="Normal 6 2 2 3 4 2 6 2" xfId="27042" xr:uid="{00000000-0005-0000-0000-000071100000}"/>
    <cellStyle name="Normal 6 2 2 3 4 2 6 3" xfId="44388" xr:uid="{00000000-0005-0000-0000-000072100000}"/>
    <cellStyle name="Normal 6 2 2 3 4 2 7" xfId="18369" xr:uid="{00000000-0005-0000-0000-000073100000}"/>
    <cellStyle name="Normal 6 2 2 3 4 2 8" xfId="35715" xr:uid="{00000000-0005-0000-0000-000074100000}"/>
    <cellStyle name="Normal 6 2 2 3 4 3" xfId="526" xr:uid="{00000000-0005-0000-0000-000075100000}"/>
    <cellStyle name="Normal 6 2 2 3 4 3 2" xfId="2339" xr:uid="{00000000-0005-0000-0000-000076100000}"/>
    <cellStyle name="Normal 6 2 2 3 4 3 2 2" xfId="8121" xr:uid="{00000000-0005-0000-0000-000077100000}"/>
    <cellStyle name="Normal 6 2 2 3 4 3 2 2 2" xfId="16794" xr:uid="{00000000-0005-0000-0000-000078100000}"/>
    <cellStyle name="Normal 6 2 2 3 4 3 2 2 2 2" xfId="34147" xr:uid="{00000000-0005-0000-0000-000079100000}"/>
    <cellStyle name="Normal 6 2 2 3 4 3 2 2 2 3" xfId="51493" xr:uid="{00000000-0005-0000-0000-00007A100000}"/>
    <cellStyle name="Normal 6 2 2 3 4 3 2 2 3" xfId="25474" xr:uid="{00000000-0005-0000-0000-00007B100000}"/>
    <cellStyle name="Normal 6 2 2 3 4 3 2 2 4" xfId="42820" xr:uid="{00000000-0005-0000-0000-00007C100000}"/>
    <cellStyle name="Normal 6 2 2 3 4 3 2 3" xfId="5622" xr:uid="{00000000-0005-0000-0000-00007D100000}"/>
    <cellStyle name="Normal 6 2 2 3 4 3 2 3 2" xfId="14295" xr:uid="{00000000-0005-0000-0000-00007E100000}"/>
    <cellStyle name="Normal 6 2 2 3 4 3 2 3 2 2" xfId="31648" xr:uid="{00000000-0005-0000-0000-00007F100000}"/>
    <cellStyle name="Normal 6 2 2 3 4 3 2 3 2 3" xfId="48994" xr:uid="{00000000-0005-0000-0000-000080100000}"/>
    <cellStyle name="Normal 6 2 2 3 4 3 2 3 3" xfId="22975" xr:uid="{00000000-0005-0000-0000-000081100000}"/>
    <cellStyle name="Normal 6 2 2 3 4 3 2 3 4" xfId="40321" xr:uid="{00000000-0005-0000-0000-000082100000}"/>
    <cellStyle name="Normal 6 2 2 3 4 3 2 4" xfId="11012" xr:uid="{00000000-0005-0000-0000-000083100000}"/>
    <cellStyle name="Normal 6 2 2 3 4 3 2 4 2" xfId="28365" xr:uid="{00000000-0005-0000-0000-000084100000}"/>
    <cellStyle name="Normal 6 2 2 3 4 3 2 4 3" xfId="45711" xr:uid="{00000000-0005-0000-0000-000085100000}"/>
    <cellStyle name="Normal 6 2 2 3 4 3 2 5" xfId="19692" xr:uid="{00000000-0005-0000-0000-000086100000}"/>
    <cellStyle name="Normal 6 2 2 3 4 3 2 6" xfId="37038" xr:uid="{00000000-0005-0000-0000-000087100000}"/>
    <cellStyle name="Normal 6 2 2 3 4 3 3" xfId="6308" xr:uid="{00000000-0005-0000-0000-000088100000}"/>
    <cellStyle name="Normal 6 2 2 3 4 3 3 2" xfId="14981" xr:uid="{00000000-0005-0000-0000-000089100000}"/>
    <cellStyle name="Normal 6 2 2 3 4 3 3 2 2" xfId="32334" xr:uid="{00000000-0005-0000-0000-00008A100000}"/>
    <cellStyle name="Normal 6 2 2 3 4 3 3 2 3" xfId="49680" xr:uid="{00000000-0005-0000-0000-00008B100000}"/>
    <cellStyle name="Normal 6 2 2 3 4 3 3 3" xfId="23661" xr:uid="{00000000-0005-0000-0000-00008C100000}"/>
    <cellStyle name="Normal 6 2 2 3 4 3 3 4" xfId="41007" xr:uid="{00000000-0005-0000-0000-00008D100000}"/>
    <cellStyle name="Normal 6 2 2 3 4 3 4" xfId="4152" xr:uid="{00000000-0005-0000-0000-00008E100000}"/>
    <cellStyle name="Normal 6 2 2 3 4 3 4 2" xfId="12825" xr:uid="{00000000-0005-0000-0000-00008F100000}"/>
    <cellStyle name="Normal 6 2 2 3 4 3 4 2 2" xfId="30178" xr:uid="{00000000-0005-0000-0000-000090100000}"/>
    <cellStyle name="Normal 6 2 2 3 4 3 4 2 3" xfId="47524" xr:uid="{00000000-0005-0000-0000-000091100000}"/>
    <cellStyle name="Normal 6 2 2 3 4 3 4 3" xfId="21505" xr:uid="{00000000-0005-0000-0000-000092100000}"/>
    <cellStyle name="Normal 6 2 2 3 4 3 4 4" xfId="38851" xr:uid="{00000000-0005-0000-0000-000093100000}"/>
    <cellStyle name="Normal 6 2 2 3 4 3 5" xfId="9199" xr:uid="{00000000-0005-0000-0000-000094100000}"/>
    <cellStyle name="Normal 6 2 2 3 4 3 5 2" xfId="26552" xr:uid="{00000000-0005-0000-0000-000095100000}"/>
    <cellStyle name="Normal 6 2 2 3 4 3 5 3" xfId="43898" xr:uid="{00000000-0005-0000-0000-000096100000}"/>
    <cellStyle name="Normal 6 2 2 3 4 3 6" xfId="17879" xr:uid="{00000000-0005-0000-0000-000097100000}"/>
    <cellStyle name="Normal 6 2 2 3 4 3 7" xfId="35225" xr:uid="{00000000-0005-0000-0000-000098100000}"/>
    <cellStyle name="Normal 6 2 2 3 4 4" xfId="2094" xr:uid="{00000000-0005-0000-0000-000099100000}"/>
    <cellStyle name="Normal 6 2 2 3 4 4 2" xfId="7876" xr:uid="{00000000-0005-0000-0000-00009A100000}"/>
    <cellStyle name="Normal 6 2 2 3 4 4 2 2" xfId="16549" xr:uid="{00000000-0005-0000-0000-00009B100000}"/>
    <cellStyle name="Normal 6 2 2 3 4 4 2 2 2" xfId="33902" xr:uid="{00000000-0005-0000-0000-00009C100000}"/>
    <cellStyle name="Normal 6 2 2 3 4 4 2 2 3" xfId="51248" xr:uid="{00000000-0005-0000-0000-00009D100000}"/>
    <cellStyle name="Normal 6 2 2 3 4 4 2 3" xfId="25229" xr:uid="{00000000-0005-0000-0000-00009E100000}"/>
    <cellStyle name="Normal 6 2 2 3 4 4 2 4" xfId="42575" xr:uid="{00000000-0005-0000-0000-00009F100000}"/>
    <cellStyle name="Normal 6 2 2 3 4 4 3" xfId="3907" xr:uid="{00000000-0005-0000-0000-0000A0100000}"/>
    <cellStyle name="Normal 6 2 2 3 4 4 3 2" xfId="12580" xr:uid="{00000000-0005-0000-0000-0000A1100000}"/>
    <cellStyle name="Normal 6 2 2 3 4 4 3 2 2" xfId="29933" xr:uid="{00000000-0005-0000-0000-0000A2100000}"/>
    <cellStyle name="Normal 6 2 2 3 4 4 3 2 3" xfId="47279" xr:uid="{00000000-0005-0000-0000-0000A3100000}"/>
    <cellStyle name="Normal 6 2 2 3 4 4 3 3" xfId="21260" xr:uid="{00000000-0005-0000-0000-0000A4100000}"/>
    <cellStyle name="Normal 6 2 2 3 4 4 3 4" xfId="38606" xr:uid="{00000000-0005-0000-0000-0000A5100000}"/>
    <cellStyle name="Normal 6 2 2 3 4 4 4" xfId="10767" xr:uid="{00000000-0005-0000-0000-0000A6100000}"/>
    <cellStyle name="Normal 6 2 2 3 4 4 4 2" xfId="28120" xr:uid="{00000000-0005-0000-0000-0000A7100000}"/>
    <cellStyle name="Normal 6 2 2 3 4 4 4 3" xfId="45466" xr:uid="{00000000-0005-0000-0000-0000A8100000}"/>
    <cellStyle name="Normal 6 2 2 3 4 4 5" xfId="19447" xr:uid="{00000000-0005-0000-0000-0000A9100000}"/>
    <cellStyle name="Normal 6 2 2 3 4 4 6" xfId="36793" xr:uid="{00000000-0005-0000-0000-0000AA100000}"/>
    <cellStyle name="Normal 6 2 2 3 4 5" xfId="1261" xr:uid="{00000000-0005-0000-0000-0000AB100000}"/>
    <cellStyle name="Normal 6 2 2 3 4 5 2" xfId="7043" xr:uid="{00000000-0005-0000-0000-0000AC100000}"/>
    <cellStyle name="Normal 6 2 2 3 4 5 2 2" xfId="15716" xr:uid="{00000000-0005-0000-0000-0000AD100000}"/>
    <cellStyle name="Normal 6 2 2 3 4 5 2 2 2" xfId="33069" xr:uid="{00000000-0005-0000-0000-0000AE100000}"/>
    <cellStyle name="Normal 6 2 2 3 4 5 2 2 3" xfId="50415" xr:uid="{00000000-0005-0000-0000-0000AF100000}"/>
    <cellStyle name="Normal 6 2 2 3 4 5 2 3" xfId="24396" xr:uid="{00000000-0005-0000-0000-0000B0100000}"/>
    <cellStyle name="Normal 6 2 2 3 4 5 2 4" xfId="41742" xr:uid="{00000000-0005-0000-0000-0000B1100000}"/>
    <cellStyle name="Normal 6 2 2 3 4 5 3" xfId="4887" xr:uid="{00000000-0005-0000-0000-0000B2100000}"/>
    <cellStyle name="Normal 6 2 2 3 4 5 3 2" xfId="13560" xr:uid="{00000000-0005-0000-0000-0000B3100000}"/>
    <cellStyle name="Normal 6 2 2 3 4 5 3 2 2" xfId="30913" xr:uid="{00000000-0005-0000-0000-0000B4100000}"/>
    <cellStyle name="Normal 6 2 2 3 4 5 3 2 3" xfId="48259" xr:uid="{00000000-0005-0000-0000-0000B5100000}"/>
    <cellStyle name="Normal 6 2 2 3 4 5 3 3" xfId="22240" xr:uid="{00000000-0005-0000-0000-0000B6100000}"/>
    <cellStyle name="Normal 6 2 2 3 4 5 3 4" xfId="39586" xr:uid="{00000000-0005-0000-0000-0000B7100000}"/>
    <cellStyle name="Normal 6 2 2 3 4 5 4" xfId="9934" xr:uid="{00000000-0005-0000-0000-0000B8100000}"/>
    <cellStyle name="Normal 6 2 2 3 4 5 4 2" xfId="27287" xr:uid="{00000000-0005-0000-0000-0000B9100000}"/>
    <cellStyle name="Normal 6 2 2 3 4 5 4 3" xfId="44633" xr:uid="{00000000-0005-0000-0000-0000BA100000}"/>
    <cellStyle name="Normal 6 2 2 3 4 5 5" xfId="18614" xr:uid="{00000000-0005-0000-0000-0000BB100000}"/>
    <cellStyle name="Normal 6 2 2 3 4 5 6" xfId="35960" xr:uid="{00000000-0005-0000-0000-0000BC100000}"/>
    <cellStyle name="Normal 6 2 2 3 4 6" xfId="6063" xr:uid="{00000000-0005-0000-0000-0000BD100000}"/>
    <cellStyle name="Normal 6 2 2 3 4 6 2" xfId="14736" xr:uid="{00000000-0005-0000-0000-0000BE100000}"/>
    <cellStyle name="Normal 6 2 2 3 4 6 2 2" xfId="32089" xr:uid="{00000000-0005-0000-0000-0000BF100000}"/>
    <cellStyle name="Normal 6 2 2 3 4 6 2 3" xfId="49435" xr:uid="{00000000-0005-0000-0000-0000C0100000}"/>
    <cellStyle name="Normal 6 2 2 3 4 6 3" xfId="23416" xr:uid="{00000000-0005-0000-0000-0000C1100000}"/>
    <cellStyle name="Normal 6 2 2 3 4 6 4" xfId="40762" xr:uid="{00000000-0005-0000-0000-0000C2100000}"/>
    <cellStyle name="Normal 6 2 2 3 4 7" xfId="3074" xr:uid="{00000000-0005-0000-0000-0000C3100000}"/>
    <cellStyle name="Normal 6 2 2 3 4 7 2" xfId="11747" xr:uid="{00000000-0005-0000-0000-0000C4100000}"/>
    <cellStyle name="Normal 6 2 2 3 4 7 2 2" xfId="29100" xr:uid="{00000000-0005-0000-0000-0000C5100000}"/>
    <cellStyle name="Normal 6 2 2 3 4 7 2 3" xfId="46446" xr:uid="{00000000-0005-0000-0000-0000C6100000}"/>
    <cellStyle name="Normal 6 2 2 3 4 7 3" xfId="20427" xr:uid="{00000000-0005-0000-0000-0000C7100000}"/>
    <cellStyle name="Normal 6 2 2 3 4 7 4" xfId="37773" xr:uid="{00000000-0005-0000-0000-0000C8100000}"/>
    <cellStyle name="Normal 6 2 2 3 4 8" xfId="8954" xr:uid="{00000000-0005-0000-0000-0000C9100000}"/>
    <cellStyle name="Normal 6 2 2 3 4 8 2" xfId="26307" xr:uid="{00000000-0005-0000-0000-0000CA100000}"/>
    <cellStyle name="Normal 6 2 2 3 4 8 3" xfId="43653" xr:uid="{00000000-0005-0000-0000-0000CB100000}"/>
    <cellStyle name="Normal 6 2 2 3 4 9" xfId="17634" xr:uid="{00000000-0005-0000-0000-0000CC100000}"/>
    <cellStyle name="Normal 6 2 2 3 5" xfId="134" xr:uid="{00000000-0005-0000-0000-0000CD100000}"/>
    <cellStyle name="Normal 6 2 2 3 5 10" xfId="34833" xr:uid="{00000000-0005-0000-0000-0000CE100000}"/>
    <cellStyle name="Normal 6 2 2 3 5 2" xfId="869" xr:uid="{00000000-0005-0000-0000-0000CF100000}"/>
    <cellStyle name="Normal 6 2 2 3 5 2 2" xfId="2682" xr:uid="{00000000-0005-0000-0000-0000D0100000}"/>
    <cellStyle name="Normal 6 2 2 3 5 2 2 2" xfId="8464" xr:uid="{00000000-0005-0000-0000-0000D1100000}"/>
    <cellStyle name="Normal 6 2 2 3 5 2 2 2 2" xfId="17137" xr:uid="{00000000-0005-0000-0000-0000D2100000}"/>
    <cellStyle name="Normal 6 2 2 3 5 2 2 2 2 2" xfId="34490" xr:uid="{00000000-0005-0000-0000-0000D3100000}"/>
    <cellStyle name="Normal 6 2 2 3 5 2 2 2 2 3" xfId="51836" xr:uid="{00000000-0005-0000-0000-0000D4100000}"/>
    <cellStyle name="Normal 6 2 2 3 5 2 2 2 3" xfId="25817" xr:uid="{00000000-0005-0000-0000-0000D5100000}"/>
    <cellStyle name="Normal 6 2 2 3 5 2 2 2 4" xfId="43163" xr:uid="{00000000-0005-0000-0000-0000D6100000}"/>
    <cellStyle name="Normal 6 2 2 3 5 2 2 3" xfId="4495" xr:uid="{00000000-0005-0000-0000-0000D7100000}"/>
    <cellStyle name="Normal 6 2 2 3 5 2 2 3 2" xfId="13168" xr:uid="{00000000-0005-0000-0000-0000D8100000}"/>
    <cellStyle name="Normal 6 2 2 3 5 2 2 3 2 2" xfId="30521" xr:uid="{00000000-0005-0000-0000-0000D9100000}"/>
    <cellStyle name="Normal 6 2 2 3 5 2 2 3 2 3" xfId="47867" xr:uid="{00000000-0005-0000-0000-0000DA100000}"/>
    <cellStyle name="Normal 6 2 2 3 5 2 2 3 3" xfId="21848" xr:uid="{00000000-0005-0000-0000-0000DB100000}"/>
    <cellStyle name="Normal 6 2 2 3 5 2 2 3 4" xfId="39194" xr:uid="{00000000-0005-0000-0000-0000DC100000}"/>
    <cellStyle name="Normal 6 2 2 3 5 2 2 4" xfId="11355" xr:uid="{00000000-0005-0000-0000-0000DD100000}"/>
    <cellStyle name="Normal 6 2 2 3 5 2 2 4 2" xfId="28708" xr:uid="{00000000-0005-0000-0000-0000DE100000}"/>
    <cellStyle name="Normal 6 2 2 3 5 2 2 4 3" xfId="46054" xr:uid="{00000000-0005-0000-0000-0000DF100000}"/>
    <cellStyle name="Normal 6 2 2 3 5 2 2 5" xfId="20035" xr:uid="{00000000-0005-0000-0000-0000E0100000}"/>
    <cellStyle name="Normal 6 2 2 3 5 2 2 6" xfId="37381" xr:uid="{00000000-0005-0000-0000-0000E1100000}"/>
    <cellStyle name="Normal 6 2 2 3 5 2 3" xfId="1604" xr:uid="{00000000-0005-0000-0000-0000E2100000}"/>
    <cellStyle name="Normal 6 2 2 3 5 2 3 2" xfId="7386" xr:uid="{00000000-0005-0000-0000-0000E3100000}"/>
    <cellStyle name="Normal 6 2 2 3 5 2 3 2 2" xfId="16059" xr:uid="{00000000-0005-0000-0000-0000E4100000}"/>
    <cellStyle name="Normal 6 2 2 3 5 2 3 2 2 2" xfId="33412" xr:uid="{00000000-0005-0000-0000-0000E5100000}"/>
    <cellStyle name="Normal 6 2 2 3 5 2 3 2 2 3" xfId="50758" xr:uid="{00000000-0005-0000-0000-0000E6100000}"/>
    <cellStyle name="Normal 6 2 2 3 5 2 3 2 3" xfId="24739" xr:uid="{00000000-0005-0000-0000-0000E7100000}"/>
    <cellStyle name="Normal 6 2 2 3 5 2 3 2 4" xfId="42085" xr:uid="{00000000-0005-0000-0000-0000E8100000}"/>
    <cellStyle name="Normal 6 2 2 3 5 2 3 3" xfId="5230" xr:uid="{00000000-0005-0000-0000-0000E9100000}"/>
    <cellStyle name="Normal 6 2 2 3 5 2 3 3 2" xfId="13903" xr:uid="{00000000-0005-0000-0000-0000EA100000}"/>
    <cellStyle name="Normal 6 2 2 3 5 2 3 3 2 2" xfId="31256" xr:uid="{00000000-0005-0000-0000-0000EB100000}"/>
    <cellStyle name="Normal 6 2 2 3 5 2 3 3 2 3" xfId="48602" xr:uid="{00000000-0005-0000-0000-0000EC100000}"/>
    <cellStyle name="Normal 6 2 2 3 5 2 3 3 3" xfId="22583" xr:uid="{00000000-0005-0000-0000-0000ED100000}"/>
    <cellStyle name="Normal 6 2 2 3 5 2 3 3 4" xfId="39929" xr:uid="{00000000-0005-0000-0000-0000EE100000}"/>
    <cellStyle name="Normal 6 2 2 3 5 2 3 4" xfId="10277" xr:uid="{00000000-0005-0000-0000-0000EF100000}"/>
    <cellStyle name="Normal 6 2 2 3 5 2 3 4 2" xfId="27630" xr:uid="{00000000-0005-0000-0000-0000F0100000}"/>
    <cellStyle name="Normal 6 2 2 3 5 2 3 4 3" xfId="44976" xr:uid="{00000000-0005-0000-0000-0000F1100000}"/>
    <cellStyle name="Normal 6 2 2 3 5 2 3 5" xfId="18957" xr:uid="{00000000-0005-0000-0000-0000F2100000}"/>
    <cellStyle name="Normal 6 2 2 3 5 2 3 6" xfId="36303" xr:uid="{00000000-0005-0000-0000-0000F3100000}"/>
    <cellStyle name="Normal 6 2 2 3 5 2 4" xfId="6651" xr:uid="{00000000-0005-0000-0000-0000F4100000}"/>
    <cellStyle name="Normal 6 2 2 3 5 2 4 2" xfId="15324" xr:uid="{00000000-0005-0000-0000-0000F5100000}"/>
    <cellStyle name="Normal 6 2 2 3 5 2 4 2 2" xfId="32677" xr:uid="{00000000-0005-0000-0000-0000F6100000}"/>
    <cellStyle name="Normal 6 2 2 3 5 2 4 2 3" xfId="50023" xr:uid="{00000000-0005-0000-0000-0000F7100000}"/>
    <cellStyle name="Normal 6 2 2 3 5 2 4 3" xfId="24004" xr:uid="{00000000-0005-0000-0000-0000F8100000}"/>
    <cellStyle name="Normal 6 2 2 3 5 2 4 4" xfId="41350" xr:uid="{00000000-0005-0000-0000-0000F9100000}"/>
    <cellStyle name="Normal 6 2 2 3 5 2 5" xfId="3417" xr:uid="{00000000-0005-0000-0000-0000FA100000}"/>
    <cellStyle name="Normal 6 2 2 3 5 2 5 2" xfId="12090" xr:uid="{00000000-0005-0000-0000-0000FB100000}"/>
    <cellStyle name="Normal 6 2 2 3 5 2 5 2 2" xfId="29443" xr:uid="{00000000-0005-0000-0000-0000FC100000}"/>
    <cellStyle name="Normal 6 2 2 3 5 2 5 2 3" xfId="46789" xr:uid="{00000000-0005-0000-0000-0000FD100000}"/>
    <cellStyle name="Normal 6 2 2 3 5 2 5 3" xfId="20770" xr:uid="{00000000-0005-0000-0000-0000FE100000}"/>
    <cellStyle name="Normal 6 2 2 3 5 2 5 4" xfId="38116" xr:uid="{00000000-0005-0000-0000-0000FF100000}"/>
    <cellStyle name="Normal 6 2 2 3 5 2 6" xfId="9542" xr:uid="{00000000-0005-0000-0000-000000110000}"/>
    <cellStyle name="Normal 6 2 2 3 5 2 6 2" xfId="26895" xr:uid="{00000000-0005-0000-0000-000001110000}"/>
    <cellStyle name="Normal 6 2 2 3 5 2 6 3" xfId="44241" xr:uid="{00000000-0005-0000-0000-000002110000}"/>
    <cellStyle name="Normal 6 2 2 3 5 2 7" xfId="18222" xr:uid="{00000000-0005-0000-0000-000003110000}"/>
    <cellStyle name="Normal 6 2 2 3 5 2 8" xfId="35568" xr:uid="{00000000-0005-0000-0000-000004110000}"/>
    <cellStyle name="Normal 6 2 2 3 5 3" xfId="624" xr:uid="{00000000-0005-0000-0000-000005110000}"/>
    <cellStyle name="Normal 6 2 2 3 5 3 2" xfId="2437" xr:uid="{00000000-0005-0000-0000-000006110000}"/>
    <cellStyle name="Normal 6 2 2 3 5 3 2 2" xfId="8219" xr:uid="{00000000-0005-0000-0000-000007110000}"/>
    <cellStyle name="Normal 6 2 2 3 5 3 2 2 2" xfId="16892" xr:uid="{00000000-0005-0000-0000-000008110000}"/>
    <cellStyle name="Normal 6 2 2 3 5 3 2 2 2 2" xfId="34245" xr:uid="{00000000-0005-0000-0000-000009110000}"/>
    <cellStyle name="Normal 6 2 2 3 5 3 2 2 2 3" xfId="51591" xr:uid="{00000000-0005-0000-0000-00000A110000}"/>
    <cellStyle name="Normal 6 2 2 3 5 3 2 2 3" xfId="25572" xr:uid="{00000000-0005-0000-0000-00000B110000}"/>
    <cellStyle name="Normal 6 2 2 3 5 3 2 2 4" xfId="42918" xr:uid="{00000000-0005-0000-0000-00000C110000}"/>
    <cellStyle name="Normal 6 2 2 3 5 3 2 3" xfId="5720" xr:uid="{00000000-0005-0000-0000-00000D110000}"/>
    <cellStyle name="Normal 6 2 2 3 5 3 2 3 2" xfId="14393" xr:uid="{00000000-0005-0000-0000-00000E110000}"/>
    <cellStyle name="Normal 6 2 2 3 5 3 2 3 2 2" xfId="31746" xr:uid="{00000000-0005-0000-0000-00000F110000}"/>
    <cellStyle name="Normal 6 2 2 3 5 3 2 3 2 3" xfId="49092" xr:uid="{00000000-0005-0000-0000-000010110000}"/>
    <cellStyle name="Normal 6 2 2 3 5 3 2 3 3" xfId="23073" xr:uid="{00000000-0005-0000-0000-000011110000}"/>
    <cellStyle name="Normal 6 2 2 3 5 3 2 3 4" xfId="40419" xr:uid="{00000000-0005-0000-0000-000012110000}"/>
    <cellStyle name="Normal 6 2 2 3 5 3 2 4" xfId="11110" xr:uid="{00000000-0005-0000-0000-000013110000}"/>
    <cellStyle name="Normal 6 2 2 3 5 3 2 4 2" xfId="28463" xr:uid="{00000000-0005-0000-0000-000014110000}"/>
    <cellStyle name="Normal 6 2 2 3 5 3 2 4 3" xfId="45809" xr:uid="{00000000-0005-0000-0000-000015110000}"/>
    <cellStyle name="Normal 6 2 2 3 5 3 2 5" xfId="19790" xr:uid="{00000000-0005-0000-0000-000016110000}"/>
    <cellStyle name="Normal 6 2 2 3 5 3 2 6" xfId="37136" xr:uid="{00000000-0005-0000-0000-000017110000}"/>
    <cellStyle name="Normal 6 2 2 3 5 3 3" xfId="6406" xr:uid="{00000000-0005-0000-0000-000018110000}"/>
    <cellStyle name="Normal 6 2 2 3 5 3 3 2" xfId="15079" xr:uid="{00000000-0005-0000-0000-000019110000}"/>
    <cellStyle name="Normal 6 2 2 3 5 3 3 2 2" xfId="32432" xr:uid="{00000000-0005-0000-0000-00001A110000}"/>
    <cellStyle name="Normal 6 2 2 3 5 3 3 2 3" xfId="49778" xr:uid="{00000000-0005-0000-0000-00001B110000}"/>
    <cellStyle name="Normal 6 2 2 3 5 3 3 3" xfId="23759" xr:uid="{00000000-0005-0000-0000-00001C110000}"/>
    <cellStyle name="Normal 6 2 2 3 5 3 3 4" xfId="41105" xr:uid="{00000000-0005-0000-0000-00001D110000}"/>
    <cellStyle name="Normal 6 2 2 3 5 3 4" xfId="4250" xr:uid="{00000000-0005-0000-0000-00001E110000}"/>
    <cellStyle name="Normal 6 2 2 3 5 3 4 2" xfId="12923" xr:uid="{00000000-0005-0000-0000-00001F110000}"/>
    <cellStyle name="Normal 6 2 2 3 5 3 4 2 2" xfId="30276" xr:uid="{00000000-0005-0000-0000-000020110000}"/>
    <cellStyle name="Normal 6 2 2 3 5 3 4 2 3" xfId="47622" xr:uid="{00000000-0005-0000-0000-000021110000}"/>
    <cellStyle name="Normal 6 2 2 3 5 3 4 3" xfId="21603" xr:uid="{00000000-0005-0000-0000-000022110000}"/>
    <cellStyle name="Normal 6 2 2 3 5 3 4 4" xfId="38949" xr:uid="{00000000-0005-0000-0000-000023110000}"/>
    <cellStyle name="Normal 6 2 2 3 5 3 5" xfId="9297" xr:uid="{00000000-0005-0000-0000-000024110000}"/>
    <cellStyle name="Normal 6 2 2 3 5 3 5 2" xfId="26650" xr:uid="{00000000-0005-0000-0000-000025110000}"/>
    <cellStyle name="Normal 6 2 2 3 5 3 5 3" xfId="43996" xr:uid="{00000000-0005-0000-0000-000026110000}"/>
    <cellStyle name="Normal 6 2 2 3 5 3 6" xfId="17977" xr:uid="{00000000-0005-0000-0000-000027110000}"/>
    <cellStyle name="Normal 6 2 2 3 5 3 7" xfId="35323" xr:uid="{00000000-0005-0000-0000-000028110000}"/>
    <cellStyle name="Normal 6 2 2 3 5 4" xfId="1947" xr:uid="{00000000-0005-0000-0000-000029110000}"/>
    <cellStyle name="Normal 6 2 2 3 5 4 2" xfId="7729" xr:uid="{00000000-0005-0000-0000-00002A110000}"/>
    <cellStyle name="Normal 6 2 2 3 5 4 2 2" xfId="16402" xr:uid="{00000000-0005-0000-0000-00002B110000}"/>
    <cellStyle name="Normal 6 2 2 3 5 4 2 2 2" xfId="33755" xr:uid="{00000000-0005-0000-0000-00002C110000}"/>
    <cellStyle name="Normal 6 2 2 3 5 4 2 2 3" xfId="51101" xr:uid="{00000000-0005-0000-0000-00002D110000}"/>
    <cellStyle name="Normal 6 2 2 3 5 4 2 3" xfId="25082" xr:uid="{00000000-0005-0000-0000-00002E110000}"/>
    <cellStyle name="Normal 6 2 2 3 5 4 2 4" xfId="42428" xr:uid="{00000000-0005-0000-0000-00002F110000}"/>
    <cellStyle name="Normal 6 2 2 3 5 4 3" xfId="3760" xr:uid="{00000000-0005-0000-0000-000030110000}"/>
    <cellStyle name="Normal 6 2 2 3 5 4 3 2" xfId="12433" xr:uid="{00000000-0005-0000-0000-000031110000}"/>
    <cellStyle name="Normal 6 2 2 3 5 4 3 2 2" xfId="29786" xr:uid="{00000000-0005-0000-0000-000032110000}"/>
    <cellStyle name="Normal 6 2 2 3 5 4 3 2 3" xfId="47132" xr:uid="{00000000-0005-0000-0000-000033110000}"/>
    <cellStyle name="Normal 6 2 2 3 5 4 3 3" xfId="21113" xr:uid="{00000000-0005-0000-0000-000034110000}"/>
    <cellStyle name="Normal 6 2 2 3 5 4 3 4" xfId="38459" xr:uid="{00000000-0005-0000-0000-000035110000}"/>
    <cellStyle name="Normal 6 2 2 3 5 4 4" xfId="10620" xr:uid="{00000000-0005-0000-0000-000036110000}"/>
    <cellStyle name="Normal 6 2 2 3 5 4 4 2" xfId="27973" xr:uid="{00000000-0005-0000-0000-000037110000}"/>
    <cellStyle name="Normal 6 2 2 3 5 4 4 3" xfId="45319" xr:uid="{00000000-0005-0000-0000-000038110000}"/>
    <cellStyle name="Normal 6 2 2 3 5 4 5" xfId="19300" xr:uid="{00000000-0005-0000-0000-000039110000}"/>
    <cellStyle name="Normal 6 2 2 3 5 4 6" xfId="36646" xr:uid="{00000000-0005-0000-0000-00003A110000}"/>
    <cellStyle name="Normal 6 2 2 3 5 5" xfId="1359" xr:uid="{00000000-0005-0000-0000-00003B110000}"/>
    <cellStyle name="Normal 6 2 2 3 5 5 2" xfId="7141" xr:uid="{00000000-0005-0000-0000-00003C110000}"/>
    <cellStyle name="Normal 6 2 2 3 5 5 2 2" xfId="15814" xr:uid="{00000000-0005-0000-0000-00003D110000}"/>
    <cellStyle name="Normal 6 2 2 3 5 5 2 2 2" xfId="33167" xr:uid="{00000000-0005-0000-0000-00003E110000}"/>
    <cellStyle name="Normal 6 2 2 3 5 5 2 2 3" xfId="50513" xr:uid="{00000000-0005-0000-0000-00003F110000}"/>
    <cellStyle name="Normal 6 2 2 3 5 5 2 3" xfId="24494" xr:uid="{00000000-0005-0000-0000-000040110000}"/>
    <cellStyle name="Normal 6 2 2 3 5 5 2 4" xfId="41840" xr:uid="{00000000-0005-0000-0000-000041110000}"/>
    <cellStyle name="Normal 6 2 2 3 5 5 3" xfId="4985" xr:uid="{00000000-0005-0000-0000-000042110000}"/>
    <cellStyle name="Normal 6 2 2 3 5 5 3 2" xfId="13658" xr:uid="{00000000-0005-0000-0000-000043110000}"/>
    <cellStyle name="Normal 6 2 2 3 5 5 3 2 2" xfId="31011" xr:uid="{00000000-0005-0000-0000-000044110000}"/>
    <cellStyle name="Normal 6 2 2 3 5 5 3 2 3" xfId="48357" xr:uid="{00000000-0005-0000-0000-000045110000}"/>
    <cellStyle name="Normal 6 2 2 3 5 5 3 3" xfId="22338" xr:uid="{00000000-0005-0000-0000-000046110000}"/>
    <cellStyle name="Normal 6 2 2 3 5 5 3 4" xfId="39684" xr:uid="{00000000-0005-0000-0000-000047110000}"/>
    <cellStyle name="Normal 6 2 2 3 5 5 4" xfId="10032" xr:uid="{00000000-0005-0000-0000-000048110000}"/>
    <cellStyle name="Normal 6 2 2 3 5 5 4 2" xfId="27385" xr:uid="{00000000-0005-0000-0000-000049110000}"/>
    <cellStyle name="Normal 6 2 2 3 5 5 4 3" xfId="44731" xr:uid="{00000000-0005-0000-0000-00004A110000}"/>
    <cellStyle name="Normal 6 2 2 3 5 5 5" xfId="18712" xr:uid="{00000000-0005-0000-0000-00004B110000}"/>
    <cellStyle name="Normal 6 2 2 3 5 5 6" xfId="36058" xr:uid="{00000000-0005-0000-0000-00004C110000}"/>
    <cellStyle name="Normal 6 2 2 3 5 6" xfId="5916" xr:uid="{00000000-0005-0000-0000-00004D110000}"/>
    <cellStyle name="Normal 6 2 2 3 5 6 2" xfId="14589" xr:uid="{00000000-0005-0000-0000-00004E110000}"/>
    <cellStyle name="Normal 6 2 2 3 5 6 2 2" xfId="31942" xr:uid="{00000000-0005-0000-0000-00004F110000}"/>
    <cellStyle name="Normal 6 2 2 3 5 6 2 3" xfId="49288" xr:uid="{00000000-0005-0000-0000-000050110000}"/>
    <cellStyle name="Normal 6 2 2 3 5 6 3" xfId="23269" xr:uid="{00000000-0005-0000-0000-000051110000}"/>
    <cellStyle name="Normal 6 2 2 3 5 6 4" xfId="40615" xr:uid="{00000000-0005-0000-0000-000052110000}"/>
    <cellStyle name="Normal 6 2 2 3 5 7" xfId="3172" xr:uid="{00000000-0005-0000-0000-000053110000}"/>
    <cellStyle name="Normal 6 2 2 3 5 7 2" xfId="11845" xr:uid="{00000000-0005-0000-0000-000054110000}"/>
    <cellStyle name="Normal 6 2 2 3 5 7 2 2" xfId="29198" xr:uid="{00000000-0005-0000-0000-000055110000}"/>
    <cellStyle name="Normal 6 2 2 3 5 7 2 3" xfId="46544" xr:uid="{00000000-0005-0000-0000-000056110000}"/>
    <cellStyle name="Normal 6 2 2 3 5 7 3" xfId="20525" xr:uid="{00000000-0005-0000-0000-000057110000}"/>
    <cellStyle name="Normal 6 2 2 3 5 7 4" xfId="37871" xr:uid="{00000000-0005-0000-0000-000058110000}"/>
    <cellStyle name="Normal 6 2 2 3 5 8" xfId="8807" xr:uid="{00000000-0005-0000-0000-000059110000}"/>
    <cellStyle name="Normal 6 2 2 3 5 8 2" xfId="26160" xr:uid="{00000000-0005-0000-0000-00005A110000}"/>
    <cellStyle name="Normal 6 2 2 3 5 8 3" xfId="43506" xr:uid="{00000000-0005-0000-0000-00005B110000}"/>
    <cellStyle name="Normal 6 2 2 3 5 9" xfId="17487" xr:uid="{00000000-0005-0000-0000-00005C110000}"/>
    <cellStyle name="Normal 6 2 2 3 6" xfId="771" xr:uid="{00000000-0005-0000-0000-00005D110000}"/>
    <cellStyle name="Normal 6 2 2 3 6 2" xfId="2584" xr:uid="{00000000-0005-0000-0000-00005E110000}"/>
    <cellStyle name="Normal 6 2 2 3 6 2 2" xfId="8366" xr:uid="{00000000-0005-0000-0000-00005F110000}"/>
    <cellStyle name="Normal 6 2 2 3 6 2 2 2" xfId="17039" xr:uid="{00000000-0005-0000-0000-000060110000}"/>
    <cellStyle name="Normal 6 2 2 3 6 2 2 2 2" xfId="34392" xr:uid="{00000000-0005-0000-0000-000061110000}"/>
    <cellStyle name="Normal 6 2 2 3 6 2 2 2 3" xfId="51738" xr:uid="{00000000-0005-0000-0000-000062110000}"/>
    <cellStyle name="Normal 6 2 2 3 6 2 2 3" xfId="25719" xr:uid="{00000000-0005-0000-0000-000063110000}"/>
    <cellStyle name="Normal 6 2 2 3 6 2 2 4" xfId="43065" xr:uid="{00000000-0005-0000-0000-000064110000}"/>
    <cellStyle name="Normal 6 2 2 3 6 2 3" xfId="4397" xr:uid="{00000000-0005-0000-0000-000065110000}"/>
    <cellStyle name="Normal 6 2 2 3 6 2 3 2" xfId="13070" xr:uid="{00000000-0005-0000-0000-000066110000}"/>
    <cellStyle name="Normal 6 2 2 3 6 2 3 2 2" xfId="30423" xr:uid="{00000000-0005-0000-0000-000067110000}"/>
    <cellStyle name="Normal 6 2 2 3 6 2 3 2 3" xfId="47769" xr:uid="{00000000-0005-0000-0000-000068110000}"/>
    <cellStyle name="Normal 6 2 2 3 6 2 3 3" xfId="21750" xr:uid="{00000000-0005-0000-0000-000069110000}"/>
    <cellStyle name="Normal 6 2 2 3 6 2 3 4" xfId="39096" xr:uid="{00000000-0005-0000-0000-00006A110000}"/>
    <cellStyle name="Normal 6 2 2 3 6 2 4" xfId="11257" xr:uid="{00000000-0005-0000-0000-00006B110000}"/>
    <cellStyle name="Normal 6 2 2 3 6 2 4 2" xfId="28610" xr:uid="{00000000-0005-0000-0000-00006C110000}"/>
    <cellStyle name="Normal 6 2 2 3 6 2 4 3" xfId="45956" xr:uid="{00000000-0005-0000-0000-00006D110000}"/>
    <cellStyle name="Normal 6 2 2 3 6 2 5" xfId="19937" xr:uid="{00000000-0005-0000-0000-00006E110000}"/>
    <cellStyle name="Normal 6 2 2 3 6 2 6" xfId="37283" xr:uid="{00000000-0005-0000-0000-00006F110000}"/>
    <cellStyle name="Normal 6 2 2 3 6 3" xfId="1506" xr:uid="{00000000-0005-0000-0000-000070110000}"/>
    <cellStyle name="Normal 6 2 2 3 6 3 2" xfId="7288" xr:uid="{00000000-0005-0000-0000-000071110000}"/>
    <cellStyle name="Normal 6 2 2 3 6 3 2 2" xfId="15961" xr:uid="{00000000-0005-0000-0000-000072110000}"/>
    <cellStyle name="Normal 6 2 2 3 6 3 2 2 2" xfId="33314" xr:uid="{00000000-0005-0000-0000-000073110000}"/>
    <cellStyle name="Normal 6 2 2 3 6 3 2 2 3" xfId="50660" xr:uid="{00000000-0005-0000-0000-000074110000}"/>
    <cellStyle name="Normal 6 2 2 3 6 3 2 3" xfId="24641" xr:uid="{00000000-0005-0000-0000-000075110000}"/>
    <cellStyle name="Normal 6 2 2 3 6 3 2 4" xfId="41987" xr:uid="{00000000-0005-0000-0000-000076110000}"/>
    <cellStyle name="Normal 6 2 2 3 6 3 3" xfId="5132" xr:uid="{00000000-0005-0000-0000-000077110000}"/>
    <cellStyle name="Normal 6 2 2 3 6 3 3 2" xfId="13805" xr:uid="{00000000-0005-0000-0000-000078110000}"/>
    <cellStyle name="Normal 6 2 2 3 6 3 3 2 2" xfId="31158" xr:uid="{00000000-0005-0000-0000-000079110000}"/>
    <cellStyle name="Normal 6 2 2 3 6 3 3 2 3" xfId="48504" xr:uid="{00000000-0005-0000-0000-00007A110000}"/>
    <cellStyle name="Normal 6 2 2 3 6 3 3 3" xfId="22485" xr:uid="{00000000-0005-0000-0000-00007B110000}"/>
    <cellStyle name="Normal 6 2 2 3 6 3 3 4" xfId="39831" xr:uid="{00000000-0005-0000-0000-00007C110000}"/>
    <cellStyle name="Normal 6 2 2 3 6 3 4" xfId="10179" xr:uid="{00000000-0005-0000-0000-00007D110000}"/>
    <cellStyle name="Normal 6 2 2 3 6 3 4 2" xfId="27532" xr:uid="{00000000-0005-0000-0000-00007E110000}"/>
    <cellStyle name="Normal 6 2 2 3 6 3 4 3" xfId="44878" xr:uid="{00000000-0005-0000-0000-00007F110000}"/>
    <cellStyle name="Normal 6 2 2 3 6 3 5" xfId="18859" xr:uid="{00000000-0005-0000-0000-000080110000}"/>
    <cellStyle name="Normal 6 2 2 3 6 3 6" xfId="36205" xr:uid="{00000000-0005-0000-0000-000081110000}"/>
    <cellStyle name="Normal 6 2 2 3 6 4" xfId="6553" xr:uid="{00000000-0005-0000-0000-000082110000}"/>
    <cellStyle name="Normal 6 2 2 3 6 4 2" xfId="15226" xr:uid="{00000000-0005-0000-0000-000083110000}"/>
    <cellStyle name="Normal 6 2 2 3 6 4 2 2" xfId="32579" xr:uid="{00000000-0005-0000-0000-000084110000}"/>
    <cellStyle name="Normal 6 2 2 3 6 4 2 3" xfId="49925" xr:uid="{00000000-0005-0000-0000-000085110000}"/>
    <cellStyle name="Normal 6 2 2 3 6 4 3" xfId="23906" xr:uid="{00000000-0005-0000-0000-000086110000}"/>
    <cellStyle name="Normal 6 2 2 3 6 4 4" xfId="41252" xr:uid="{00000000-0005-0000-0000-000087110000}"/>
    <cellStyle name="Normal 6 2 2 3 6 5" xfId="3319" xr:uid="{00000000-0005-0000-0000-000088110000}"/>
    <cellStyle name="Normal 6 2 2 3 6 5 2" xfId="11992" xr:uid="{00000000-0005-0000-0000-000089110000}"/>
    <cellStyle name="Normal 6 2 2 3 6 5 2 2" xfId="29345" xr:uid="{00000000-0005-0000-0000-00008A110000}"/>
    <cellStyle name="Normal 6 2 2 3 6 5 2 3" xfId="46691" xr:uid="{00000000-0005-0000-0000-00008B110000}"/>
    <cellStyle name="Normal 6 2 2 3 6 5 3" xfId="20672" xr:uid="{00000000-0005-0000-0000-00008C110000}"/>
    <cellStyle name="Normal 6 2 2 3 6 5 4" xfId="38018" xr:uid="{00000000-0005-0000-0000-00008D110000}"/>
    <cellStyle name="Normal 6 2 2 3 6 6" xfId="9444" xr:uid="{00000000-0005-0000-0000-00008E110000}"/>
    <cellStyle name="Normal 6 2 2 3 6 6 2" xfId="26797" xr:uid="{00000000-0005-0000-0000-00008F110000}"/>
    <cellStyle name="Normal 6 2 2 3 6 6 3" xfId="44143" xr:uid="{00000000-0005-0000-0000-000090110000}"/>
    <cellStyle name="Normal 6 2 2 3 6 7" xfId="18124" xr:uid="{00000000-0005-0000-0000-000091110000}"/>
    <cellStyle name="Normal 6 2 2 3 6 8" xfId="35470" xr:uid="{00000000-0005-0000-0000-000092110000}"/>
    <cellStyle name="Normal 6 2 2 3 7" xfId="379" xr:uid="{00000000-0005-0000-0000-000093110000}"/>
    <cellStyle name="Normal 6 2 2 3 7 2" xfId="2192" xr:uid="{00000000-0005-0000-0000-000094110000}"/>
    <cellStyle name="Normal 6 2 2 3 7 2 2" xfId="7974" xr:uid="{00000000-0005-0000-0000-000095110000}"/>
    <cellStyle name="Normal 6 2 2 3 7 2 2 2" xfId="16647" xr:uid="{00000000-0005-0000-0000-000096110000}"/>
    <cellStyle name="Normal 6 2 2 3 7 2 2 2 2" xfId="34000" xr:uid="{00000000-0005-0000-0000-000097110000}"/>
    <cellStyle name="Normal 6 2 2 3 7 2 2 2 3" xfId="51346" xr:uid="{00000000-0005-0000-0000-000098110000}"/>
    <cellStyle name="Normal 6 2 2 3 7 2 2 3" xfId="25327" xr:uid="{00000000-0005-0000-0000-000099110000}"/>
    <cellStyle name="Normal 6 2 2 3 7 2 2 4" xfId="42673" xr:uid="{00000000-0005-0000-0000-00009A110000}"/>
    <cellStyle name="Normal 6 2 2 3 7 2 3" xfId="5475" xr:uid="{00000000-0005-0000-0000-00009B110000}"/>
    <cellStyle name="Normal 6 2 2 3 7 2 3 2" xfId="14148" xr:uid="{00000000-0005-0000-0000-00009C110000}"/>
    <cellStyle name="Normal 6 2 2 3 7 2 3 2 2" xfId="31501" xr:uid="{00000000-0005-0000-0000-00009D110000}"/>
    <cellStyle name="Normal 6 2 2 3 7 2 3 2 3" xfId="48847" xr:uid="{00000000-0005-0000-0000-00009E110000}"/>
    <cellStyle name="Normal 6 2 2 3 7 2 3 3" xfId="22828" xr:uid="{00000000-0005-0000-0000-00009F110000}"/>
    <cellStyle name="Normal 6 2 2 3 7 2 3 4" xfId="40174" xr:uid="{00000000-0005-0000-0000-0000A0110000}"/>
    <cellStyle name="Normal 6 2 2 3 7 2 4" xfId="10865" xr:uid="{00000000-0005-0000-0000-0000A1110000}"/>
    <cellStyle name="Normal 6 2 2 3 7 2 4 2" xfId="28218" xr:uid="{00000000-0005-0000-0000-0000A2110000}"/>
    <cellStyle name="Normal 6 2 2 3 7 2 4 3" xfId="45564" xr:uid="{00000000-0005-0000-0000-0000A3110000}"/>
    <cellStyle name="Normal 6 2 2 3 7 2 5" xfId="19545" xr:uid="{00000000-0005-0000-0000-0000A4110000}"/>
    <cellStyle name="Normal 6 2 2 3 7 2 6" xfId="36891" xr:uid="{00000000-0005-0000-0000-0000A5110000}"/>
    <cellStyle name="Normal 6 2 2 3 7 3" xfId="6161" xr:uid="{00000000-0005-0000-0000-0000A6110000}"/>
    <cellStyle name="Normal 6 2 2 3 7 3 2" xfId="14834" xr:uid="{00000000-0005-0000-0000-0000A7110000}"/>
    <cellStyle name="Normal 6 2 2 3 7 3 2 2" xfId="32187" xr:uid="{00000000-0005-0000-0000-0000A8110000}"/>
    <cellStyle name="Normal 6 2 2 3 7 3 2 3" xfId="49533" xr:uid="{00000000-0005-0000-0000-0000A9110000}"/>
    <cellStyle name="Normal 6 2 2 3 7 3 3" xfId="23514" xr:uid="{00000000-0005-0000-0000-0000AA110000}"/>
    <cellStyle name="Normal 6 2 2 3 7 3 4" xfId="40860" xr:uid="{00000000-0005-0000-0000-0000AB110000}"/>
    <cellStyle name="Normal 6 2 2 3 7 4" xfId="4005" xr:uid="{00000000-0005-0000-0000-0000AC110000}"/>
    <cellStyle name="Normal 6 2 2 3 7 4 2" xfId="12678" xr:uid="{00000000-0005-0000-0000-0000AD110000}"/>
    <cellStyle name="Normal 6 2 2 3 7 4 2 2" xfId="30031" xr:uid="{00000000-0005-0000-0000-0000AE110000}"/>
    <cellStyle name="Normal 6 2 2 3 7 4 2 3" xfId="47377" xr:uid="{00000000-0005-0000-0000-0000AF110000}"/>
    <cellStyle name="Normal 6 2 2 3 7 4 3" xfId="21358" xr:uid="{00000000-0005-0000-0000-0000B0110000}"/>
    <cellStyle name="Normal 6 2 2 3 7 4 4" xfId="38704" xr:uid="{00000000-0005-0000-0000-0000B1110000}"/>
    <cellStyle name="Normal 6 2 2 3 7 5" xfId="9052" xr:uid="{00000000-0005-0000-0000-0000B2110000}"/>
    <cellStyle name="Normal 6 2 2 3 7 5 2" xfId="26405" xr:uid="{00000000-0005-0000-0000-0000B3110000}"/>
    <cellStyle name="Normal 6 2 2 3 7 5 3" xfId="43751" xr:uid="{00000000-0005-0000-0000-0000B4110000}"/>
    <cellStyle name="Normal 6 2 2 3 7 6" xfId="17732" xr:uid="{00000000-0005-0000-0000-0000B5110000}"/>
    <cellStyle name="Normal 6 2 2 3 7 7" xfId="35078" xr:uid="{00000000-0005-0000-0000-0000B6110000}"/>
    <cellStyle name="Normal 6 2 2 3 8" xfId="1849" xr:uid="{00000000-0005-0000-0000-0000B7110000}"/>
    <cellStyle name="Normal 6 2 2 3 8 2" xfId="7631" xr:uid="{00000000-0005-0000-0000-0000B8110000}"/>
    <cellStyle name="Normal 6 2 2 3 8 2 2" xfId="16304" xr:uid="{00000000-0005-0000-0000-0000B9110000}"/>
    <cellStyle name="Normal 6 2 2 3 8 2 2 2" xfId="33657" xr:uid="{00000000-0005-0000-0000-0000BA110000}"/>
    <cellStyle name="Normal 6 2 2 3 8 2 2 3" xfId="51003" xr:uid="{00000000-0005-0000-0000-0000BB110000}"/>
    <cellStyle name="Normal 6 2 2 3 8 2 3" xfId="24984" xr:uid="{00000000-0005-0000-0000-0000BC110000}"/>
    <cellStyle name="Normal 6 2 2 3 8 2 4" xfId="42330" xr:uid="{00000000-0005-0000-0000-0000BD110000}"/>
    <cellStyle name="Normal 6 2 2 3 8 3" xfId="3662" xr:uid="{00000000-0005-0000-0000-0000BE110000}"/>
    <cellStyle name="Normal 6 2 2 3 8 3 2" xfId="12335" xr:uid="{00000000-0005-0000-0000-0000BF110000}"/>
    <cellStyle name="Normal 6 2 2 3 8 3 2 2" xfId="29688" xr:uid="{00000000-0005-0000-0000-0000C0110000}"/>
    <cellStyle name="Normal 6 2 2 3 8 3 2 3" xfId="47034" xr:uid="{00000000-0005-0000-0000-0000C1110000}"/>
    <cellStyle name="Normal 6 2 2 3 8 3 3" xfId="21015" xr:uid="{00000000-0005-0000-0000-0000C2110000}"/>
    <cellStyle name="Normal 6 2 2 3 8 3 4" xfId="38361" xr:uid="{00000000-0005-0000-0000-0000C3110000}"/>
    <cellStyle name="Normal 6 2 2 3 8 4" xfId="10522" xr:uid="{00000000-0005-0000-0000-0000C4110000}"/>
    <cellStyle name="Normal 6 2 2 3 8 4 2" xfId="27875" xr:uid="{00000000-0005-0000-0000-0000C5110000}"/>
    <cellStyle name="Normal 6 2 2 3 8 4 3" xfId="45221" xr:uid="{00000000-0005-0000-0000-0000C6110000}"/>
    <cellStyle name="Normal 6 2 2 3 8 5" xfId="19202" xr:uid="{00000000-0005-0000-0000-0000C7110000}"/>
    <cellStyle name="Normal 6 2 2 3 8 6" xfId="36548" xr:uid="{00000000-0005-0000-0000-0000C8110000}"/>
    <cellStyle name="Normal 6 2 2 3 9" xfId="1114" xr:uid="{00000000-0005-0000-0000-0000C9110000}"/>
    <cellStyle name="Normal 6 2 2 3 9 2" xfId="6896" xr:uid="{00000000-0005-0000-0000-0000CA110000}"/>
    <cellStyle name="Normal 6 2 2 3 9 2 2" xfId="15569" xr:uid="{00000000-0005-0000-0000-0000CB110000}"/>
    <cellStyle name="Normal 6 2 2 3 9 2 2 2" xfId="32922" xr:uid="{00000000-0005-0000-0000-0000CC110000}"/>
    <cellStyle name="Normal 6 2 2 3 9 2 2 3" xfId="50268" xr:uid="{00000000-0005-0000-0000-0000CD110000}"/>
    <cellStyle name="Normal 6 2 2 3 9 2 3" xfId="24249" xr:uid="{00000000-0005-0000-0000-0000CE110000}"/>
    <cellStyle name="Normal 6 2 2 3 9 2 4" xfId="41595" xr:uid="{00000000-0005-0000-0000-0000CF110000}"/>
    <cellStyle name="Normal 6 2 2 3 9 3" xfId="4740" xr:uid="{00000000-0005-0000-0000-0000D0110000}"/>
    <cellStyle name="Normal 6 2 2 3 9 3 2" xfId="13413" xr:uid="{00000000-0005-0000-0000-0000D1110000}"/>
    <cellStyle name="Normal 6 2 2 3 9 3 2 2" xfId="30766" xr:uid="{00000000-0005-0000-0000-0000D2110000}"/>
    <cellStyle name="Normal 6 2 2 3 9 3 2 3" xfId="48112" xr:uid="{00000000-0005-0000-0000-0000D3110000}"/>
    <cellStyle name="Normal 6 2 2 3 9 3 3" xfId="22093" xr:uid="{00000000-0005-0000-0000-0000D4110000}"/>
    <cellStyle name="Normal 6 2 2 3 9 3 4" xfId="39439" xr:uid="{00000000-0005-0000-0000-0000D5110000}"/>
    <cellStyle name="Normal 6 2 2 3 9 4" xfId="9787" xr:uid="{00000000-0005-0000-0000-0000D6110000}"/>
    <cellStyle name="Normal 6 2 2 3 9 4 2" xfId="27140" xr:uid="{00000000-0005-0000-0000-0000D7110000}"/>
    <cellStyle name="Normal 6 2 2 3 9 4 3" xfId="44486" xr:uid="{00000000-0005-0000-0000-0000D8110000}"/>
    <cellStyle name="Normal 6 2 2 3 9 5" xfId="18467" xr:uid="{00000000-0005-0000-0000-0000D9110000}"/>
    <cellStyle name="Normal 6 2 2 3 9 6" xfId="35813" xr:uid="{00000000-0005-0000-0000-0000DA110000}"/>
    <cellStyle name="Normal 6 2 2 4" xfId="64" xr:uid="{00000000-0005-0000-0000-0000DB110000}"/>
    <cellStyle name="Normal 6 2 2 4 10" xfId="8737" xr:uid="{00000000-0005-0000-0000-0000DC110000}"/>
    <cellStyle name="Normal 6 2 2 4 10 2" xfId="26090" xr:uid="{00000000-0005-0000-0000-0000DD110000}"/>
    <cellStyle name="Normal 6 2 2 4 10 3" xfId="43436" xr:uid="{00000000-0005-0000-0000-0000DE110000}"/>
    <cellStyle name="Normal 6 2 2 4 11" xfId="17417" xr:uid="{00000000-0005-0000-0000-0000DF110000}"/>
    <cellStyle name="Normal 6 2 2 4 12" xfId="34763" xr:uid="{00000000-0005-0000-0000-0000E0110000}"/>
    <cellStyle name="Normal 6 2 2 4 2" xfId="309" xr:uid="{00000000-0005-0000-0000-0000E1110000}"/>
    <cellStyle name="Normal 6 2 2 4 2 10" xfId="35008" xr:uid="{00000000-0005-0000-0000-0000E2110000}"/>
    <cellStyle name="Normal 6 2 2 4 2 2" xfId="1044" xr:uid="{00000000-0005-0000-0000-0000E3110000}"/>
    <cellStyle name="Normal 6 2 2 4 2 2 2" xfId="2857" xr:uid="{00000000-0005-0000-0000-0000E4110000}"/>
    <cellStyle name="Normal 6 2 2 4 2 2 2 2" xfId="8639" xr:uid="{00000000-0005-0000-0000-0000E5110000}"/>
    <cellStyle name="Normal 6 2 2 4 2 2 2 2 2" xfId="17312" xr:uid="{00000000-0005-0000-0000-0000E6110000}"/>
    <cellStyle name="Normal 6 2 2 4 2 2 2 2 2 2" xfId="34665" xr:uid="{00000000-0005-0000-0000-0000E7110000}"/>
    <cellStyle name="Normal 6 2 2 4 2 2 2 2 2 3" xfId="52011" xr:uid="{00000000-0005-0000-0000-0000E8110000}"/>
    <cellStyle name="Normal 6 2 2 4 2 2 2 2 3" xfId="25992" xr:uid="{00000000-0005-0000-0000-0000E9110000}"/>
    <cellStyle name="Normal 6 2 2 4 2 2 2 2 4" xfId="43338" xr:uid="{00000000-0005-0000-0000-0000EA110000}"/>
    <cellStyle name="Normal 6 2 2 4 2 2 2 3" xfId="4670" xr:uid="{00000000-0005-0000-0000-0000EB110000}"/>
    <cellStyle name="Normal 6 2 2 4 2 2 2 3 2" xfId="13343" xr:uid="{00000000-0005-0000-0000-0000EC110000}"/>
    <cellStyle name="Normal 6 2 2 4 2 2 2 3 2 2" xfId="30696" xr:uid="{00000000-0005-0000-0000-0000ED110000}"/>
    <cellStyle name="Normal 6 2 2 4 2 2 2 3 2 3" xfId="48042" xr:uid="{00000000-0005-0000-0000-0000EE110000}"/>
    <cellStyle name="Normal 6 2 2 4 2 2 2 3 3" xfId="22023" xr:uid="{00000000-0005-0000-0000-0000EF110000}"/>
    <cellStyle name="Normal 6 2 2 4 2 2 2 3 4" xfId="39369" xr:uid="{00000000-0005-0000-0000-0000F0110000}"/>
    <cellStyle name="Normal 6 2 2 4 2 2 2 4" xfId="11530" xr:uid="{00000000-0005-0000-0000-0000F1110000}"/>
    <cellStyle name="Normal 6 2 2 4 2 2 2 4 2" xfId="28883" xr:uid="{00000000-0005-0000-0000-0000F2110000}"/>
    <cellStyle name="Normal 6 2 2 4 2 2 2 4 3" xfId="46229" xr:uid="{00000000-0005-0000-0000-0000F3110000}"/>
    <cellStyle name="Normal 6 2 2 4 2 2 2 5" xfId="20210" xr:uid="{00000000-0005-0000-0000-0000F4110000}"/>
    <cellStyle name="Normal 6 2 2 4 2 2 2 6" xfId="37556" xr:uid="{00000000-0005-0000-0000-0000F5110000}"/>
    <cellStyle name="Normal 6 2 2 4 2 2 3" xfId="1779" xr:uid="{00000000-0005-0000-0000-0000F6110000}"/>
    <cellStyle name="Normal 6 2 2 4 2 2 3 2" xfId="7561" xr:uid="{00000000-0005-0000-0000-0000F7110000}"/>
    <cellStyle name="Normal 6 2 2 4 2 2 3 2 2" xfId="16234" xr:uid="{00000000-0005-0000-0000-0000F8110000}"/>
    <cellStyle name="Normal 6 2 2 4 2 2 3 2 2 2" xfId="33587" xr:uid="{00000000-0005-0000-0000-0000F9110000}"/>
    <cellStyle name="Normal 6 2 2 4 2 2 3 2 2 3" xfId="50933" xr:uid="{00000000-0005-0000-0000-0000FA110000}"/>
    <cellStyle name="Normal 6 2 2 4 2 2 3 2 3" xfId="24914" xr:uid="{00000000-0005-0000-0000-0000FB110000}"/>
    <cellStyle name="Normal 6 2 2 4 2 2 3 2 4" xfId="42260" xr:uid="{00000000-0005-0000-0000-0000FC110000}"/>
    <cellStyle name="Normal 6 2 2 4 2 2 3 3" xfId="5405" xr:uid="{00000000-0005-0000-0000-0000FD110000}"/>
    <cellStyle name="Normal 6 2 2 4 2 2 3 3 2" xfId="14078" xr:uid="{00000000-0005-0000-0000-0000FE110000}"/>
    <cellStyle name="Normal 6 2 2 4 2 2 3 3 2 2" xfId="31431" xr:uid="{00000000-0005-0000-0000-0000FF110000}"/>
    <cellStyle name="Normal 6 2 2 4 2 2 3 3 2 3" xfId="48777" xr:uid="{00000000-0005-0000-0000-000000120000}"/>
    <cellStyle name="Normal 6 2 2 4 2 2 3 3 3" xfId="22758" xr:uid="{00000000-0005-0000-0000-000001120000}"/>
    <cellStyle name="Normal 6 2 2 4 2 2 3 3 4" xfId="40104" xr:uid="{00000000-0005-0000-0000-000002120000}"/>
    <cellStyle name="Normal 6 2 2 4 2 2 3 4" xfId="10452" xr:uid="{00000000-0005-0000-0000-000003120000}"/>
    <cellStyle name="Normal 6 2 2 4 2 2 3 4 2" xfId="27805" xr:uid="{00000000-0005-0000-0000-000004120000}"/>
    <cellStyle name="Normal 6 2 2 4 2 2 3 4 3" xfId="45151" xr:uid="{00000000-0005-0000-0000-000005120000}"/>
    <cellStyle name="Normal 6 2 2 4 2 2 3 5" xfId="19132" xr:uid="{00000000-0005-0000-0000-000006120000}"/>
    <cellStyle name="Normal 6 2 2 4 2 2 3 6" xfId="36478" xr:uid="{00000000-0005-0000-0000-000007120000}"/>
    <cellStyle name="Normal 6 2 2 4 2 2 4" xfId="6826" xr:uid="{00000000-0005-0000-0000-000008120000}"/>
    <cellStyle name="Normal 6 2 2 4 2 2 4 2" xfId="15499" xr:uid="{00000000-0005-0000-0000-000009120000}"/>
    <cellStyle name="Normal 6 2 2 4 2 2 4 2 2" xfId="32852" xr:uid="{00000000-0005-0000-0000-00000A120000}"/>
    <cellStyle name="Normal 6 2 2 4 2 2 4 2 3" xfId="50198" xr:uid="{00000000-0005-0000-0000-00000B120000}"/>
    <cellStyle name="Normal 6 2 2 4 2 2 4 3" xfId="24179" xr:uid="{00000000-0005-0000-0000-00000C120000}"/>
    <cellStyle name="Normal 6 2 2 4 2 2 4 4" xfId="41525" xr:uid="{00000000-0005-0000-0000-00000D120000}"/>
    <cellStyle name="Normal 6 2 2 4 2 2 5" xfId="3592" xr:uid="{00000000-0005-0000-0000-00000E120000}"/>
    <cellStyle name="Normal 6 2 2 4 2 2 5 2" xfId="12265" xr:uid="{00000000-0005-0000-0000-00000F120000}"/>
    <cellStyle name="Normal 6 2 2 4 2 2 5 2 2" xfId="29618" xr:uid="{00000000-0005-0000-0000-000010120000}"/>
    <cellStyle name="Normal 6 2 2 4 2 2 5 2 3" xfId="46964" xr:uid="{00000000-0005-0000-0000-000011120000}"/>
    <cellStyle name="Normal 6 2 2 4 2 2 5 3" xfId="20945" xr:uid="{00000000-0005-0000-0000-000012120000}"/>
    <cellStyle name="Normal 6 2 2 4 2 2 5 4" xfId="38291" xr:uid="{00000000-0005-0000-0000-000013120000}"/>
    <cellStyle name="Normal 6 2 2 4 2 2 6" xfId="9717" xr:uid="{00000000-0005-0000-0000-000014120000}"/>
    <cellStyle name="Normal 6 2 2 4 2 2 6 2" xfId="27070" xr:uid="{00000000-0005-0000-0000-000015120000}"/>
    <cellStyle name="Normal 6 2 2 4 2 2 6 3" xfId="44416" xr:uid="{00000000-0005-0000-0000-000016120000}"/>
    <cellStyle name="Normal 6 2 2 4 2 2 7" xfId="18397" xr:uid="{00000000-0005-0000-0000-000017120000}"/>
    <cellStyle name="Normal 6 2 2 4 2 2 8" xfId="35743" xr:uid="{00000000-0005-0000-0000-000018120000}"/>
    <cellStyle name="Normal 6 2 2 4 2 3" xfId="554" xr:uid="{00000000-0005-0000-0000-000019120000}"/>
    <cellStyle name="Normal 6 2 2 4 2 3 2" xfId="2367" xr:uid="{00000000-0005-0000-0000-00001A120000}"/>
    <cellStyle name="Normal 6 2 2 4 2 3 2 2" xfId="8149" xr:uid="{00000000-0005-0000-0000-00001B120000}"/>
    <cellStyle name="Normal 6 2 2 4 2 3 2 2 2" xfId="16822" xr:uid="{00000000-0005-0000-0000-00001C120000}"/>
    <cellStyle name="Normal 6 2 2 4 2 3 2 2 2 2" xfId="34175" xr:uid="{00000000-0005-0000-0000-00001D120000}"/>
    <cellStyle name="Normal 6 2 2 4 2 3 2 2 2 3" xfId="51521" xr:uid="{00000000-0005-0000-0000-00001E120000}"/>
    <cellStyle name="Normal 6 2 2 4 2 3 2 2 3" xfId="25502" xr:uid="{00000000-0005-0000-0000-00001F120000}"/>
    <cellStyle name="Normal 6 2 2 4 2 3 2 2 4" xfId="42848" xr:uid="{00000000-0005-0000-0000-000020120000}"/>
    <cellStyle name="Normal 6 2 2 4 2 3 2 3" xfId="5650" xr:uid="{00000000-0005-0000-0000-000021120000}"/>
    <cellStyle name="Normal 6 2 2 4 2 3 2 3 2" xfId="14323" xr:uid="{00000000-0005-0000-0000-000022120000}"/>
    <cellStyle name="Normal 6 2 2 4 2 3 2 3 2 2" xfId="31676" xr:uid="{00000000-0005-0000-0000-000023120000}"/>
    <cellStyle name="Normal 6 2 2 4 2 3 2 3 2 3" xfId="49022" xr:uid="{00000000-0005-0000-0000-000024120000}"/>
    <cellStyle name="Normal 6 2 2 4 2 3 2 3 3" xfId="23003" xr:uid="{00000000-0005-0000-0000-000025120000}"/>
    <cellStyle name="Normal 6 2 2 4 2 3 2 3 4" xfId="40349" xr:uid="{00000000-0005-0000-0000-000026120000}"/>
    <cellStyle name="Normal 6 2 2 4 2 3 2 4" xfId="11040" xr:uid="{00000000-0005-0000-0000-000027120000}"/>
    <cellStyle name="Normal 6 2 2 4 2 3 2 4 2" xfId="28393" xr:uid="{00000000-0005-0000-0000-000028120000}"/>
    <cellStyle name="Normal 6 2 2 4 2 3 2 4 3" xfId="45739" xr:uid="{00000000-0005-0000-0000-000029120000}"/>
    <cellStyle name="Normal 6 2 2 4 2 3 2 5" xfId="19720" xr:uid="{00000000-0005-0000-0000-00002A120000}"/>
    <cellStyle name="Normal 6 2 2 4 2 3 2 6" xfId="37066" xr:uid="{00000000-0005-0000-0000-00002B120000}"/>
    <cellStyle name="Normal 6 2 2 4 2 3 3" xfId="6336" xr:uid="{00000000-0005-0000-0000-00002C120000}"/>
    <cellStyle name="Normal 6 2 2 4 2 3 3 2" xfId="15009" xr:uid="{00000000-0005-0000-0000-00002D120000}"/>
    <cellStyle name="Normal 6 2 2 4 2 3 3 2 2" xfId="32362" xr:uid="{00000000-0005-0000-0000-00002E120000}"/>
    <cellStyle name="Normal 6 2 2 4 2 3 3 2 3" xfId="49708" xr:uid="{00000000-0005-0000-0000-00002F120000}"/>
    <cellStyle name="Normal 6 2 2 4 2 3 3 3" xfId="23689" xr:uid="{00000000-0005-0000-0000-000030120000}"/>
    <cellStyle name="Normal 6 2 2 4 2 3 3 4" xfId="41035" xr:uid="{00000000-0005-0000-0000-000031120000}"/>
    <cellStyle name="Normal 6 2 2 4 2 3 4" xfId="4180" xr:uid="{00000000-0005-0000-0000-000032120000}"/>
    <cellStyle name="Normal 6 2 2 4 2 3 4 2" xfId="12853" xr:uid="{00000000-0005-0000-0000-000033120000}"/>
    <cellStyle name="Normal 6 2 2 4 2 3 4 2 2" xfId="30206" xr:uid="{00000000-0005-0000-0000-000034120000}"/>
    <cellStyle name="Normal 6 2 2 4 2 3 4 2 3" xfId="47552" xr:uid="{00000000-0005-0000-0000-000035120000}"/>
    <cellStyle name="Normal 6 2 2 4 2 3 4 3" xfId="21533" xr:uid="{00000000-0005-0000-0000-000036120000}"/>
    <cellStyle name="Normal 6 2 2 4 2 3 4 4" xfId="38879" xr:uid="{00000000-0005-0000-0000-000037120000}"/>
    <cellStyle name="Normal 6 2 2 4 2 3 5" xfId="9227" xr:uid="{00000000-0005-0000-0000-000038120000}"/>
    <cellStyle name="Normal 6 2 2 4 2 3 5 2" xfId="26580" xr:uid="{00000000-0005-0000-0000-000039120000}"/>
    <cellStyle name="Normal 6 2 2 4 2 3 5 3" xfId="43926" xr:uid="{00000000-0005-0000-0000-00003A120000}"/>
    <cellStyle name="Normal 6 2 2 4 2 3 6" xfId="17907" xr:uid="{00000000-0005-0000-0000-00003B120000}"/>
    <cellStyle name="Normal 6 2 2 4 2 3 7" xfId="35253" xr:uid="{00000000-0005-0000-0000-00003C120000}"/>
    <cellStyle name="Normal 6 2 2 4 2 4" xfId="2122" xr:uid="{00000000-0005-0000-0000-00003D120000}"/>
    <cellStyle name="Normal 6 2 2 4 2 4 2" xfId="7904" xr:uid="{00000000-0005-0000-0000-00003E120000}"/>
    <cellStyle name="Normal 6 2 2 4 2 4 2 2" xfId="16577" xr:uid="{00000000-0005-0000-0000-00003F120000}"/>
    <cellStyle name="Normal 6 2 2 4 2 4 2 2 2" xfId="33930" xr:uid="{00000000-0005-0000-0000-000040120000}"/>
    <cellStyle name="Normal 6 2 2 4 2 4 2 2 3" xfId="51276" xr:uid="{00000000-0005-0000-0000-000041120000}"/>
    <cellStyle name="Normal 6 2 2 4 2 4 2 3" xfId="25257" xr:uid="{00000000-0005-0000-0000-000042120000}"/>
    <cellStyle name="Normal 6 2 2 4 2 4 2 4" xfId="42603" xr:uid="{00000000-0005-0000-0000-000043120000}"/>
    <cellStyle name="Normal 6 2 2 4 2 4 3" xfId="3935" xr:uid="{00000000-0005-0000-0000-000044120000}"/>
    <cellStyle name="Normal 6 2 2 4 2 4 3 2" xfId="12608" xr:uid="{00000000-0005-0000-0000-000045120000}"/>
    <cellStyle name="Normal 6 2 2 4 2 4 3 2 2" xfId="29961" xr:uid="{00000000-0005-0000-0000-000046120000}"/>
    <cellStyle name="Normal 6 2 2 4 2 4 3 2 3" xfId="47307" xr:uid="{00000000-0005-0000-0000-000047120000}"/>
    <cellStyle name="Normal 6 2 2 4 2 4 3 3" xfId="21288" xr:uid="{00000000-0005-0000-0000-000048120000}"/>
    <cellStyle name="Normal 6 2 2 4 2 4 3 4" xfId="38634" xr:uid="{00000000-0005-0000-0000-000049120000}"/>
    <cellStyle name="Normal 6 2 2 4 2 4 4" xfId="10795" xr:uid="{00000000-0005-0000-0000-00004A120000}"/>
    <cellStyle name="Normal 6 2 2 4 2 4 4 2" xfId="28148" xr:uid="{00000000-0005-0000-0000-00004B120000}"/>
    <cellStyle name="Normal 6 2 2 4 2 4 4 3" xfId="45494" xr:uid="{00000000-0005-0000-0000-00004C120000}"/>
    <cellStyle name="Normal 6 2 2 4 2 4 5" xfId="19475" xr:uid="{00000000-0005-0000-0000-00004D120000}"/>
    <cellStyle name="Normal 6 2 2 4 2 4 6" xfId="36821" xr:uid="{00000000-0005-0000-0000-00004E120000}"/>
    <cellStyle name="Normal 6 2 2 4 2 5" xfId="1289" xr:uid="{00000000-0005-0000-0000-00004F120000}"/>
    <cellStyle name="Normal 6 2 2 4 2 5 2" xfId="7071" xr:uid="{00000000-0005-0000-0000-000050120000}"/>
    <cellStyle name="Normal 6 2 2 4 2 5 2 2" xfId="15744" xr:uid="{00000000-0005-0000-0000-000051120000}"/>
    <cellStyle name="Normal 6 2 2 4 2 5 2 2 2" xfId="33097" xr:uid="{00000000-0005-0000-0000-000052120000}"/>
    <cellStyle name="Normal 6 2 2 4 2 5 2 2 3" xfId="50443" xr:uid="{00000000-0005-0000-0000-000053120000}"/>
    <cellStyle name="Normal 6 2 2 4 2 5 2 3" xfId="24424" xr:uid="{00000000-0005-0000-0000-000054120000}"/>
    <cellStyle name="Normal 6 2 2 4 2 5 2 4" xfId="41770" xr:uid="{00000000-0005-0000-0000-000055120000}"/>
    <cellStyle name="Normal 6 2 2 4 2 5 3" xfId="4915" xr:uid="{00000000-0005-0000-0000-000056120000}"/>
    <cellStyle name="Normal 6 2 2 4 2 5 3 2" xfId="13588" xr:uid="{00000000-0005-0000-0000-000057120000}"/>
    <cellStyle name="Normal 6 2 2 4 2 5 3 2 2" xfId="30941" xr:uid="{00000000-0005-0000-0000-000058120000}"/>
    <cellStyle name="Normal 6 2 2 4 2 5 3 2 3" xfId="48287" xr:uid="{00000000-0005-0000-0000-000059120000}"/>
    <cellStyle name="Normal 6 2 2 4 2 5 3 3" xfId="22268" xr:uid="{00000000-0005-0000-0000-00005A120000}"/>
    <cellStyle name="Normal 6 2 2 4 2 5 3 4" xfId="39614" xr:uid="{00000000-0005-0000-0000-00005B120000}"/>
    <cellStyle name="Normal 6 2 2 4 2 5 4" xfId="9962" xr:uid="{00000000-0005-0000-0000-00005C120000}"/>
    <cellStyle name="Normal 6 2 2 4 2 5 4 2" xfId="27315" xr:uid="{00000000-0005-0000-0000-00005D120000}"/>
    <cellStyle name="Normal 6 2 2 4 2 5 4 3" xfId="44661" xr:uid="{00000000-0005-0000-0000-00005E120000}"/>
    <cellStyle name="Normal 6 2 2 4 2 5 5" xfId="18642" xr:uid="{00000000-0005-0000-0000-00005F120000}"/>
    <cellStyle name="Normal 6 2 2 4 2 5 6" xfId="35988" xr:uid="{00000000-0005-0000-0000-000060120000}"/>
    <cellStyle name="Normal 6 2 2 4 2 6" xfId="6091" xr:uid="{00000000-0005-0000-0000-000061120000}"/>
    <cellStyle name="Normal 6 2 2 4 2 6 2" xfId="14764" xr:uid="{00000000-0005-0000-0000-000062120000}"/>
    <cellStyle name="Normal 6 2 2 4 2 6 2 2" xfId="32117" xr:uid="{00000000-0005-0000-0000-000063120000}"/>
    <cellStyle name="Normal 6 2 2 4 2 6 2 3" xfId="49463" xr:uid="{00000000-0005-0000-0000-000064120000}"/>
    <cellStyle name="Normal 6 2 2 4 2 6 3" xfId="23444" xr:uid="{00000000-0005-0000-0000-000065120000}"/>
    <cellStyle name="Normal 6 2 2 4 2 6 4" xfId="40790" xr:uid="{00000000-0005-0000-0000-000066120000}"/>
    <cellStyle name="Normal 6 2 2 4 2 7" xfId="3102" xr:uid="{00000000-0005-0000-0000-000067120000}"/>
    <cellStyle name="Normal 6 2 2 4 2 7 2" xfId="11775" xr:uid="{00000000-0005-0000-0000-000068120000}"/>
    <cellStyle name="Normal 6 2 2 4 2 7 2 2" xfId="29128" xr:uid="{00000000-0005-0000-0000-000069120000}"/>
    <cellStyle name="Normal 6 2 2 4 2 7 2 3" xfId="46474" xr:uid="{00000000-0005-0000-0000-00006A120000}"/>
    <cellStyle name="Normal 6 2 2 4 2 7 3" xfId="20455" xr:uid="{00000000-0005-0000-0000-00006B120000}"/>
    <cellStyle name="Normal 6 2 2 4 2 7 4" xfId="37801" xr:uid="{00000000-0005-0000-0000-00006C120000}"/>
    <cellStyle name="Normal 6 2 2 4 2 8" xfId="8982" xr:uid="{00000000-0005-0000-0000-00006D120000}"/>
    <cellStyle name="Normal 6 2 2 4 2 8 2" xfId="26335" xr:uid="{00000000-0005-0000-0000-00006E120000}"/>
    <cellStyle name="Normal 6 2 2 4 2 8 3" xfId="43681" xr:uid="{00000000-0005-0000-0000-00006F120000}"/>
    <cellStyle name="Normal 6 2 2 4 2 9" xfId="17662" xr:uid="{00000000-0005-0000-0000-000070120000}"/>
    <cellStyle name="Normal 6 2 2 4 3" xfId="211" xr:uid="{00000000-0005-0000-0000-000071120000}"/>
    <cellStyle name="Normal 6 2 2 4 3 10" xfId="34910" xr:uid="{00000000-0005-0000-0000-000072120000}"/>
    <cellStyle name="Normal 6 2 2 4 3 2" xfId="946" xr:uid="{00000000-0005-0000-0000-000073120000}"/>
    <cellStyle name="Normal 6 2 2 4 3 2 2" xfId="2759" xr:uid="{00000000-0005-0000-0000-000074120000}"/>
    <cellStyle name="Normal 6 2 2 4 3 2 2 2" xfId="8541" xr:uid="{00000000-0005-0000-0000-000075120000}"/>
    <cellStyle name="Normal 6 2 2 4 3 2 2 2 2" xfId="17214" xr:uid="{00000000-0005-0000-0000-000076120000}"/>
    <cellStyle name="Normal 6 2 2 4 3 2 2 2 2 2" xfId="34567" xr:uid="{00000000-0005-0000-0000-000077120000}"/>
    <cellStyle name="Normal 6 2 2 4 3 2 2 2 2 3" xfId="51913" xr:uid="{00000000-0005-0000-0000-000078120000}"/>
    <cellStyle name="Normal 6 2 2 4 3 2 2 2 3" xfId="25894" xr:uid="{00000000-0005-0000-0000-000079120000}"/>
    <cellStyle name="Normal 6 2 2 4 3 2 2 2 4" xfId="43240" xr:uid="{00000000-0005-0000-0000-00007A120000}"/>
    <cellStyle name="Normal 6 2 2 4 3 2 2 3" xfId="4572" xr:uid="{00000000-0005-0000-0000-00007B120000}"/>
    <cellStyle name="Normal 6 2 2 4 3 2 2 3 2" xfId="13245" xr:uid="{00000000-0005-0000-0000-00007C120000}"/>
    <cellStyle name="Normal 6 2 2 4 3 2 2 3 2 2" xfId="30598" xr:uid="{00000000-0005-0000-0000-00007D120000}"/>
    <cellStyle name="Normal 6 2 2 4 3 2 2 3 2 3" xfId="47944" xr:uid="{00000000-0005-0000-0000-00007E120000}"/>
    <cellStyle name="Normal 6 2 2 4 3 2 2 3 3" xfId="21925" xr:uid="{00000000-0005-0000-0000-00007F120000}"/>
    <cellStyle name="Normal 6 2 2 4 3 2 2 3 4" xfId="39271" xr:uid="{00000000-0005-0000-0000-000080120000}"/>
    <cellStyle name="Normal 6 2 2 4 3 2 2 4" xfId="11432" xr:uid="{00000000-0005-0000-0000-000081120000}"/>
    <cellStyle name="Normal 6 2 2 4 3 2 2 4 2" xfId="28785" xr:uid="{00000000-0005-0000-0000-000082120000}"/>
    <cellStyle name="Normal 6 2 2 4 3 2 2 4 3" xfId="46131" xr:uid="{00000000-0005-0000-0000-000083120000}"/>
    <cellStyle name="Normal 6 2 2 4 3 2 2 5" xfId="20112" xr:uid="{00000000-0005-0000-0000-000084120000}"/>
    <cellStyle name="Normal 6 2 2 4 3 2 2 6" xfId="37458" xr:uid="{00000000-0005-0000-0000-000085120000}"/>
    <cellStyle name="Normal 6 2 2 4 3 2 3" xfId="1681" xr:uid="{00000000-0005-0000-0000-000086120000}"/>
    <cellStyle name="Normal 6 2 2 4 3 2 3 2" xfId="7463" xr:uid="{00000000-0005-0000-0000-000087120000}"/>
    <cellStyle name="Normal 6 2 2 4 3 2 3 2 2" xfId="16136" xr:uid="{00000000-0005-0000-0000-000088120000}"/>
    <cellStyle name="Normal 6 2 2 4 3 2 3 2 2 2" xfId="33489" xr:uid="{00000000-0005-0000-0000-000089120000}"/>
    <cellStyle name="Normal 6 2 2 4 3 2 3 2 2 3" xfId="50835" xr:uid="{00000000-0005-0000-0000-00008A120000}"/>
    <cellStyle name="Normal 6 2 2 4 3 2 3 2 3" xfId="24816" xr:uid="{00000000-0005-0000-0000-00008B120000}"/>
    <cellStyle name="Normal 6 2 2 4 3 2 3 2 4" xfId="42162" xr:uid="{00000000-0005-0000-0000-00008C120000}"/>
    <cellStyle name="Normal 6 2 2 4 3 2 3 3" xfId="5307" xr:uid="{00000000-0005-0000-0000-00008D120000}"/>
    <cellStyle name="Normal 6 2 2 4 3 2 3 3 2" xfId="13980" xr:uid="{00000000-0005-0000-0000-00008E120000}"/>
    <cellStyle name="Normal 6 2 2 4 3 2 3 3 2 2" xfId="31333" xr:uid="{00000000-0005-0000-0000-00008F120000}"/>
    <cellStyle name="Normal 6 2 2 4 3 2 3 3 2 3" xfId="48679" xr:uid="{00000000-0005-0000-0000-000090120000}"/>
    <cellStyle name="Normal 6 2 2 4 3 2 3 3 3" xfId="22660" xr:uid="{00000000-0005-0000-0000-000091120000}"/>
    <cellStyle name="Normal 6 2 2 4 3 2 3 3 4" xfId="40006" xr:uid="{00000000-0005-0000-0000-000092120000}"/>
    <cellStyle name="Normal 6 2 2 4 3 2 3 4" xfId="10354" xr:uid="{00000000-0005-0000-0000-000093120000}"/>
    <cellStyle name="Normal 6 2 2 4 3 2 3 4 2" xfId="27707" xr:uid="{00000000-0005-0000-0000-000094120000}"/>
    <cellStyle name="Normal 6 2 2 4 3 2 3 4 3" xfId="45053" xr:uid="{00000000-0005-0000-0000-000095120000}"/>
    <cellStyle name="Normal 6 2 2 4 3 2 3 5" xfId="19034" xr:uid="{00000000-0005-0000-0000-000096120000}"/>
    <cellStyle name="Normal 6 2 2 4 3 2 3 6" xfId="36380" xr:uid="{00000000-0005-0000-0000-000097120000}"/>
    <cellStyle name="Normal 6 2 2 4 3 2 4" xfId="6728" xr:uid="{00000000-0005-0000-0000-000098120000}"/>
    <cellStyle name="Normal 6 2 2 4 3 2 4 2" xfId="15401" xr:uid="{00000000-0005-0000-0000-000099120000}"/>
    <cellStyle name="Normal 6 2 2 4 3 2 4 2 2" xfId="32754" xr:uid="{00000000-0005-0000-0000-00009A120000}"/>
    <cellStyle name="Normal 6 2 2 4 3 2 4 2 3" xfId="50100" xr:uid="{00000000-0005-0000-0000-00009B120000}"/>
    <cellStyle name="Normal 6 2 2 4 3 2 4 3" xfId="24081" xr:uid="{00000000-0005-0000-0000-00009C120000}"/>
    <cellStyle name="Normal 6 2 2 4 3 2 4 4" xfId="41427" xr:uid="{00000000-0005-0000-0000-00009D120000}"/>
    <cellStyle name="Normal 6 2 2 4 3 2 5" xfId="3494" xr:uid="{00000000-0005-0000-0000-00009E120000}"/>
    <cellStyle name="Normal 6 2 2 4 3 2 5 2" xfId="12167" xr:uid="{00000000-0005-0000-0000-00009F120000}"/>
    <cellStyle name="Normal 6 2 2 4 3 2 5 2 2" xfId="29520" xr:uid="{00000000-0005-0000-0000-0000A0120000}"/>
    <cellStyle name="Normal 6 2 2 4 3 2 5 2 3" xfId="46866" xr:uid="{00000000-0005-0000-0000-0000A1120000}"/>
    <cellStyle name="Normal 6 2 2 4 3 2 5 3" xfId="20847" xr:uid="{00000000-0005-0000-0000-0000A2120000}"/>
    <cellStyle name="Normal 6 2 2 4 3 2 5 4" xfId="38193" xr:uid="{00000000-0005-0000-0000-0000A3120000}"/>
    <cellStyle name="Normal 6 2 2 4 3 2 6" xfId="9619" xr:uid="{00000000-0005-0000-0000-0000A4120000}"/>
    <cellStyle name="Normal 6 2 2 4 3 2 6 2" xfId="26972" xr:uid="{00000000-0005-0000-0000-0000A5120000}"/>
    <cellStyle name="Normal 6 2 2 4 3 2 6 3" xfId="44318" xr:uid="{00000000-0005-0000-0000-0000A6120000}"/>
    <cellStyle name="Normal 6 2 2 4 3 2 7" xfId="18299" xr:uid="{00000000-0005-0000-0000-0000A7120000}"/>
    <cellStyle name="Normal 6 2 2 4 3 2 8" xfId="35645" xr:uid="{00000000-0005-0000-0000-0000A8120000}"/>
    <cellStyle name="Normal 6 2 2 4 3 3" xfId="701" xr:uid="{00000000-0005-0000-0000-0000A9120000}"/>
    <cellStyle name="Normal 6 2 2 4 3 3 2" xfId="2514" xr:uid="{00000000-0005-0000-0000-0000AA120000}"/>
    <cellStyle name="Normal 6 2 2 4 3 3 2 2" xfId="8296" xr:uid="{00000000-0005-0000-0000-0000AB120000}"/>
    <cellStyle name="Normal 6 2 2 4 3 3 2 2 2" xfId="16969" xr:uid="{00000000-0005-0000-0000-0000AC120000}"/>
    <cellStyle name="Normal 6 2 2 4 3 3 2 2 2 2" xfId="34322" xr:uid="{00000000-0005-0000-0000-0000AD120000}"/>
    <cellStyle name="Normal 6 2 2 4 3 3 2 2 2 3" xfId="51668" xr:uid="{00000000-0005-0000-0000-0000AE120000}"/>
    <cellStyle name="Normal 6 2 2 4 3 3 2 2 3" xfId="25649" xr:uid="{00000000-0005-0000-0000-0000AF120000}"/>
    <cellStyle name="Normal 6 2 2 4 3 3 2 2 4" xfId="42995" xr:uid="{00000000-0005-0000-0000-0000B0120000}"/>
    <cellStyle name="Normal 6 2 2 4 3 3 2 3" xfId="5748" xr:uid="{00000000-0005-0000-0000-0000B1120000}"/>
    <cellStyle name="Normal 6 2 2 4 3 3 2 3 2" xfId="14421" xr:uid="{00000000-0005-0000-0000-0000B2120000}"/>
    <cellStyle name="Normal 6 2 2 4 3 3 2 3 2 2" xfId="31774" xr:uid="{00000000-0005-0000-0000-0000B3120000}"/>
    <cellStyle name="Normal 6 2 2 4 3 3 2 3 2 3" xfId="49120" xr:uid="{00000000-0005-0000-0000-0000B4120000}"/>
    <cellStyle name="Normal 6 2 2 4 3 3 2 3 3" xfId="23101" xr:uid="{00000000-0005-0000-0000-0000B5120000}"/>
    <cellStyle name="Normal 6 2 2 4 3 3 2 3 4" xfId="40447" xr:uid="{00000000-0005-0000-0000-0000B6120000}"/>
    <cellStyle name="Normal 6 2 2 4 3 3 2 4" xfId="11187" xr:uid="{00000000-0005-0000-0000-0000B7120000}"/>
    <cellStyle name="Normal 6 2 2 4 3 3 2 4 2" xfId="28540" xr:uid="{00000000-0005-0000-0000-0000B8120000}"/>
    <cellStyle name="Normal 6 2 2 4 3 3 2 4 3" xfId="45886" xr:uid="{00000000-0005-0000-0000-0000B9120000}"/>
    <cellStyle name="Normal 6 2 2 4 3 3 2 5" xfId="19867" xr:uid="{00000000-0005-0000-0000-0000BA120000}"/>
    <cellStyle name="Normal 6 2 2 4 3 3 2 6" xfId="37213" xr:uid="{00000000-0005-0000-0000-0000BB120000}"/>
    <cellStyle name="Normal 6 2 2 4 3 3 3" xfId="6483" xr:uid="{00000000-0005-0000-0000-0000BC120000}"/>
    <cellStyle name="Normal 6 2 2 4 3 3 3 2" xfId="15156" xr:uid="{00000000-0005-0000-0000-0000BD120000}"/>
    <cellStyle name="Normal 6 2 2 4 3 3 3 2 2" xfId="32509" xr:uid="{00000000-0005-0000-0000-0000BE120000}"/>
    <cellStyle name="Normal 6 2 2 4 3 3 3 2 3" xfId="49855" xr:uid="{00000000-0005-0000-0000-0000BF120000}"/>
    <cellStyle name="Normal 6 2 2 4 3 3 3 3" xfId="23836" xr:uid="{00000000-0005-0000-0000-0000C0120000}"/>
    <cellStyle name="Normal 6 2 2 4 3 3 3 4" xfId="41182" xr:uid="{00000000-0005-0000-0000-0000C1120000}"/>
    <cellStyle name="Normal 6 2 2 4 3 3 4" xfId="4327" xr:uid="{00000000-0005-0000-0000-0000C2120000}"/>
    <cellStyle name="Normal 6 2 2 4 3 3 4 2" xfId="13000" xr:uid="{00000000-0005-0000-0000-0000C3120000}"/>
    <cellStyle name="Normal 6 2 2 4 3 3 4 2 2" xfId="30353" xr:uid="{00000000-0005-0000-0000-0000C4120000}"/>
    <cellStyle name="Normal 6 2 2 4 3 3 4 2 3" xfId="47699" xr:uid="{00000000-0005-0000-0000-0000C5120000}"/>
    <cellStyle name="Normal 6 2 2 4 3 3 4 3" xfId="21680" xr:uid="{00000000-0005-0000-0000-0000C6120000}"/>
    <cellStyle name="Normal 6 2 2 4 3 3 4 4" xfId="39026" xr:uid="{00000000-0005-0000-0000-0000C7120000}"/>
    <cellStyle name="Normal 6 2 2 4 3 3 5" xfId="9374" xr:uid="{00000000-0005-0000-0000-0000C8120000}"/>
    <cellStyle name="Normal 6 2 2 4 3 3 5 2" xfId="26727" xr:uid="{00000000-0005-0000-0000-0000C9120000}"/>
    <cellStyle name="Normal 6 2 2 4 3 3 5 3" xfId="44073" xr:uid="{00000000-0005-0000-0000-0000CA120000}"/>
    <cellStyle name="Normal 6 2 2 4 3 3 6" xfId="18054" xr:uid="{00000000-0005-0000-0000-0000CB120000}"/>
    <cellStyle name="Normal 6 2 2 4 3 3 7" xfId="35400" xr:uid="{00000000-0005-0000-0000-0000CC120000}"/>
    <cellStyle name="Normal 6 2 2 4 3 4" xfId="2024" xr:uid="{00000000-0005-0000-0000-0000CD120000}"/>
    <cellStyle name="Normal 6 2 2 4 3 4 2" xfId="7806" xr:uid="{00000000-0005-0000-0000-0000CE120000}"/>
    <cellStyle name="Normal 6 2 2 4 3 4 2 2" xfId="16479" xr:uid="{00000000-0005-0000-0000-0000CF120000}"/>
    <cellStyle name="Normal 6 2 2 4 3 4 2 2 2" xfId="33832" xr:uid="{00000000-0005-0000-0000-0000D0120000}"/>
    <cellStyle name="Normal 6 2 2 4 3 4 2 2 3" xfId="51178" xr:uid="{00000000-0005-0000-0000-0000D1120000}"/>
    <cellStyle name="Normal 6 2 2 4 3 4 2 3" xfId="25159" xr:uid="{00000000-0005-0000-0000-0000D2120000}"/>
    <cellStyle name="Normal 6 2 2 4 3 4 2 4" xfId="42505" xr:uid="{00000000-0005-0000-0000-0000D3120000}"/>
    <cellStyle name="Normal 6 2 2 4 3 4 3" xfId="3837" xr:uid="{00000000-0005-0000-0000-0000D4120000}"/>
    <cellStyle name="Normal 6 2 2 4 3 4 3 2" xfId="12510" xr:uid="{00000000-0005-0000-0000-0000D5120000}"/>
    <cellStyle name="Normal 6 2 2 4 3 4 3 2 2" xfId="29863" xr:uid="{00000000-0005-0000-0000-0000D6120000}"/>
    <cellStyle name="Normal 6 2 2 4 3 4 3 2 3" xfId="47209" xr:uid="{00000000-0005-0000-0000-0000D7120000}"/>
    <cellStyle name="Normal 6 2 2 4 3 4 3 3" xfId="21190" xr:uid="{00000000-0005-0000-0000-0000D8120000}"/>
    <cellStyle name="Normal 6 2 2 4 3 4 3 4" xfId="38536" xr:uid="{00000000-0005-0000-0000-0000D9120000}"/>
    <cellStyle name="Normal 6 2 2 4 3 4 4" xfId="10697" xr:uid="{00000000-0005-0000-0000-0000DA120000}"/>
    <cellStyle name="Normal 6 2 2 4 3 4 4 2" xfId="28050" xr:uid="{00000000-0005-0000-0000-0000DB120000}"/>
    <cellStyle name="Normal 6 2 2 4 3 4 4 3" xfId="45396" xr:uid="{00000000-0005-0000-0000-0000DC120000}"/>
    <cellStyle name="Normal 6 2 2 4 3 4 5" xfId="19377" xr:uid="{00000000-0005-0000-0000-0000DD120000}"/>
    <cellStyle name="Normal 6 2 2 4 3 4 6" xfId="36723" xr:uid="{00000000-0005-0000-0000-0000DE120000}"/>
    <cellStyle name="Normal 6 2 2 4 3 5" xfId="1436" xr:uid="{00000000-0005-0000-0000-0000DF120000}"/>
    <cellStyle name="Normal 6 2 2 4 3 5 2" xfId="7218" xr:uid="{00000000-0005-0000-0000-0000E0120000}"/>
    <cellStyle name="Normal 6 2 2 4 3 5 2 2" xfId="15891" xr:uid="{00000000-0005-0000-0000-0000E1120000}"/>
    <cellStyle name="Normal 6 2 2 4 3 5 2 2 2" xfId="33244" xr:uid="{00000000-0005-0000-0000-0000E2120000}"/>
    <cellStyle name="Normal 6 2 2 4 3 5 2 2 3" xfId="50590" xr:uid="{00000000-0005-0000-0000-0000E3120000}"/>
    <cellStyle name="Normal 6 2 2 4 3 5 2 3" xfId="24571" xr:uid="{00000000-0005-0000-0000-0000E4120000}"/>
    <cellStyle name="Normal 6 2 2 4 3 5 2 4" xfId="41917" xr:uid="{00000000-0005-0000-0000-0000E5120000}"/>
    <cellStyle name="Normal 6 2 2 4 3 5 3" xfId="5062" xr:uid="{00000000-0005-0000-0000-0000E6120000}"/>
    <cellStyle name="Normal 6 2 2 4 3 5 3 2" xfId="13735" xr:uid="{00000000-0005-0000-0000-0000E7120000}"/>
    <cellStyle name="Normal 6 2 2 4 3 5 3 2 2" xfId="31088" xr:uid="{00000000-0005-0000-0000-0000E8120000}"/>
    <cellStyle name="Normal 6 2 2 4 3 5 3 2 3" xfId="48434" xr:uid="{00000000-0005-0000-0000-0000E9120000}"/>
    <cellStyle name="Normal 6 2 2 4 3 5 3 3" xfId="22415" xr:uid="{00000000-0005-0000-0000-0000EA120000}"/>
    <cellStyle name="Normal 6 2 2 4 3 5 3 4" xfId="39761" xr:uid="{00000000-0005-0000-0000-0000EB120000}"/>
    <cellStyle name="Normal 6 2 2 4 3 5 4" xfId="10109" xr:uid="{00000000-0005-0000-0000-0000EC120000}"/>
    <cellStyle name="Normal 6 2 2 4 3 5 4 2" xfId="27462" xr:uid="{00000000-0005-0000-0000-0000ED120000}"/>
    <cellStyle name="Normal 6 2 2 4 3 5 4 3" xfId="44808" xr:uid="{00000000-0005-0000-0000-0000EE120000}"/>
    <cellStyle name="Normal 6 2 2 4 3 5 5" xfId="18789" xr:uid="{00000000-0005-0000-0000-0000EF120000}"/>
    <cellStyle name="Normal 6 2 2 4 3 5 6" xfId="36135" xr:uid="{00000000-0005-0000-0000-0000F0120000}"/>
    <cellStyle name="Normal 6 2 2 4 3 6" xfId="5993" xr:uid="{00000000-0005-0000-0000-0000F1120000}"/>
    <cellStyle name="Normal 6 2 2 4 3 6 2" xfId="14666" xr:uid="{00000000-0005-0000-0000-0000F2120000}"/>
    <cellStyle name="Normal 6 2 2 4 3 6 2 2" xfId="32019" xr:uid="{00000000-0005-0000-0000-0000F3120000}"/>
    <cellStyle name="Normal 6 2 2 4 3 6 2 3" xfId="49365" xr:uid="{00000000-0005-0000-0000-0000F4120000}"/>
    <cellStyle name="Normal 6 2 2 4 3 6 3" xfId="23346" xr:uid="{00000000-0005-0000-0000-0000F5120000}"/>
    <cellStyle name="Normal 6 2 2 4 3 6 4" xfId="40692" xr:uid="{00000000-0005-0000-0000-0000F6120000}"/>
    <cellStyle name="Normal 6 2 2 4 3 7" xfId="3249" xr:uid="{00000000-0005-0000-0000-0000F7120000}"/>
    <cellStyle name="Normal 6 2 2 4 3 7 2" xfId="11922" xr:uid="{00000000-0005-0000-0000-0000F8120000}"/>
    <cellStyle name="Normal 6 2 2 4 3 7 2 2" xfId="29275" xr:uid="{00000000-0005-0000-0000-0000F9120000}"/>
    <cellStyle name="Normal 6 2 2 4 3 7 2 3" xfId="46621" xr:uid="{00000000-0005-0000-0000-0000FA120000}"/>
    <cellStyle name="Normal 6 2 2 4 3 7 3" xfId="20602" xr:uid="{00000000-0005-0000-0000-0000FB120000}"/>
    <cellStyle name="Normal 6 2 2 4 3 7 4" xfId="37948" xr:uid="{00000000-0005-0000-0000-0000FC120000}"/>
    <cellStyle name="Normal 6 2 2 4 3 8" xfId="8884" xr:uid="{00000000-0005-0000-0000-0000FD120000}"/>
    <cellStyle name="Normal 6 2 2 4 3 8 2" xfId="26237" xr:uid="{00000000-0005-0000-0000-0000FE120000}"/>
    <cellStyle name="Normal 6 2 2 4 3 8 3" xfId="43583" xr:uid="{00000000-0005-0000-0000-0000FF120000}"/>
    <cellStyle name="Normal 6 2 2 4 3 9" xfId="17564" xr:uid="{00000000-0005-0000-0000-000000130000}"/>
    <cellStyle name="Normal 6 2 2 4 4" xfId="799" xr:uid="{00000000-0005-0000-0000-000001130000}"/>
    <cellStyle name="Normal 6 2 2 4 4 2" xfId="2612" xr:uid="{00000000-0005-0000-0000-000002130000}"/>
    <cellStyle name="Normal 6 2 2 4 4 2 2" xfId="8394" xr:uid="{00000000-0005-0000-0000-000003130000}"/>
    <cellStyle name="Normal 6 2 2 4 4 2 2 2" xfId="17067" xr:uid="{00000000-0005-0000-0000-000004130000}"/>
    <cellStyle name="Normal 6 2 2 4 4 2 2 2 2" xfId="34420" xr:uid="{00000000-0005-0000-0000-000005130000}"/>
    <cellStyle name="Normal 6 2 2 4 4 2 2 2 3" xfId="51766" xr:uid="{00000000-0005-0000-0000-000006130000}"/>
    <cellStyle name="Normal 6 2 2 4 4 2 2 3" xfId="25747" xr:uid="{00000000-0005-0000-0000-000007130000}"/>
    <cellStyle name="Normal 6 2 2 4 4 2 2 4" xfId="43093" xr:uid="{00000000-0005-0000-0000-000008130000}"/>
    <cellStyle name="Normal 6 2 2 4 4 2 3" xfId="4425" xr:uid="{00000000-0005-0000-0000-000009130000}"/>
    <cellStyle name="Normal 6 2 2 4 4 2 3 2" xfId="13098" xr:uid="{00000000-0005-0000-0000-00000A130000}"/>
    <cellStyle name="Normal 6 2 2 4 4 2 3 2 2" xfId="30451" xr:uid="{00000000-0005-0000-0000-00000B130000}"/>
    <cellStyle name="Normal 6 2 2 4 4 2 3 2 3" xfId="47797" xr:uid="{00000000-0005-0000-0000-00000C130000}"/>
    <cellStyle name="Normal 6 2 2 4 4 2 3 3" xfId="21778" xr:uid="{00000000-0005-0000-0000-00000D130000}"/>
    <cellStyle name="Normal 6 2 2 4 4 2 3 4" xfId="39124" xr:uid="{00000000-0005-0000-0000-00000E130000}"/>
    <cellStyle name="Normal 6 2 2 4 4 2 4" xfId="11285" xr:uid="{00000000-0005-0000-0000-00000F130000}"/>
    <cellStyle name="Normal 6 2 2 4 4 2 4 2" xfId="28638" xr:uid="{00000000-0005-0000-0000-000010130000}"/>
    <cellStyle name="Normal 6 2 2 4 4 2 4 3" xfId="45984" xr:uid="{00000000-0005-0000-0000-000011130000}"/>
    <cellStyle name="Normal 6 2 2 4 4 2 5" xfId="19965" xr:uid="{00000000-0005-0000-0000-000012130000}"/>
    <cellStyle name="Normal 6 2 2 4 4 2 6" xfId="37311" xr:uid="{00000000-0005-0000-0000-000013130000}"/>
    <cellStyle name="Normal 6 2 2 4 4 3" xfId="1534" xr:uid="{00000000-0005-0000-0000-000014130000}"/>
    <cellStyle name="Normal 6 2 2 4 4 3 2" xfId="7316" xr:uid="{00000000-0005-0000-0000-000015130000}"/>
    <cellStyle name="Normal 6 2 2 4 4 3 2 2" xfId="15989" xr:uid="{00000000-0005-0000-0000-000016130000}"/>
    <cellStyle name="Normal 6 2 2 4 4 3 2 2 2" xfId="33342" xr:uid="{00000000-0005-0000-0000-000017130000}"/>
    <cellStyle name="Normal 6 2 2 4 4 3 2 2 3" xfId="50688" xr:uid="{00000000-0005-0000-0000-000018130000}"/>
    <cellStyle name="Normal 6 2 2 4 4 3 2 3" xfId="24669" xr:uid="{00000000-0005-0000-0000-000019130000}"/>
    <cellStyle name="Normal 6 2 2 4 4 3 2 4" xfId="42015" xr:uid="{00000000-0005-0000-0000-00001A130000}"/>
    <cellStyle name="Normal 6 2 2 4 4 3 3" xfId="5160" xr:uid="{00000000-0005-0000-0000-00001B130000}"/>
    <cellStyle name="Normal 6 2 2 4 4 3 3 2" xfId="13833" xr:uid="{00000000-0005-0000-0000-00001C130000}"/>
    <cellStyle name="Normal 6 2 2 4 4 3 3 2 2" xfId="31186" xr:uid="{00000000-0005-0000-0000-00001D130000}"/>
    <cellStyle name="Normal 6 2 2 4 4 3 3 2 3" xfId="48532" xr:uid="{00000000-0005-0000-0000-00001E130000}"/>
    <cellStyle name="Normal 6 2 2 4 4 3 3 3" xfId="22513" xr:uid="{00000000-0005-0000-0000-00001F130000}"/>
    <cellStyle name="Normal 6 2 2 4 4 3 3 4" xfId="39859" xr:uid="{00000000-0005-0000-0000-000020130000}"/>
    <cellStyle name="Normal 6 2 2 4 4 3 4" xfId="10207" xr:uid="{00000000-0005-0000-0000-000021130000}"/>
    <cellStyle name="Normal 6 2 2 4 4 3 4 2" xfId="27560" xr:uid="{00000000-0005-0000-0000-000022130000}"/>
    <cellStyle name="Normal 6 2 2 4 4 3 4 3" xfId="44906" xr:uid="{00000000-0005-0000-0000-000023130000}"/>
    <cellStyle name="Normal 6 2 2 4 4 3 5" xfId="18887" xr:uid="{00000000-0005-0000-0000-000024130000}"/>
    <cellStyle name="Normal 6 2 2 4 4 3 6" xfId="36233" xr:uid="{00000000-0005-0000-0000-000025130000}"/>
    <cellStyle name="Normal 6 2 2 4 4 4" xfId="6581" xr:uid="{00000000-0005-0000-0000-000026130000}"/>
    <cellStyle name="Normal 6 2 2 4 4 4 2" xfId="15254" xr:uid="{00000000-0005-0000-0000-000027130000}"/>
    <cellStyle name="Normal 6 2 2 4 4 4 2 2" xfId="32607" xr:uid="{00000000-0005-0000-0000-000028130000}"/>
    <cellStyle name="Normal 6 2 2 4 4 4 2 3" xfId="49953" xr:uid="{00000000-0005-0000-0000-000029130000}"/>
    <cellStyle name="Normal 6 2 2 4 4 4 3" xfId="23934" xr:uid="{00000000-0005-0000-0000-00002A130000}"/>
    <cellStyle name="Normal 6 2 2 4 4 4 4" xfId="41280" xr:uid="{00000000-0005-0000-0000-00002B130000}"/>
    <cellStyle name="Normal 6 2 2 4 4 5" xfId="3347" xr:uid="{00000000-0005-0000-0000-00002C130000}"/>
    <cellStyle name="Normal 6 2 2 4 4 5 2" xfId="12020" xr:uid="{00000000-0005-0000-0000-00002D130000}"/>
    <cellStyle name="Normal 6 2 2 4 4 5 2 2" xfId="29373" xr:uid="{00000000-0005-0000-0000-00002E130000}"/>
    <cellStyle name="Normal 6 2 2 4 4 5 2 3" xfId="46719" xr:uid="{00000000-0005-0000-0000-00002F130000}"/>
    <cellStyle name="Normal 6 2 2 4 4 5 3" xfId="20700" xr:uid="{00000000-0005-0000-0000-000030130000}"/>
    <cellStyle name="Normal 6 2 2 4 4 5 4" xfId="38046" xr:uid="{00000000-0005-0000-0000-000031130000}"/>
    <cellStyle name="Normal 6 2 2 4 4 6" xfId="9472" xr:uid="{00000000-0005-0000-0000-000032130000}"/>
    <cellStyle name="Normal 6 2 2 4 4 6 2" xfId="26825" xr:uid="{00000000-0005-0000-0000-000033130000}"/>
    <cellStyle name="Normal 6 2 2 4 4 6 3" xfId="44171" xr:uid="{00000000-0005-0000-0000-000034130000}"/>
    <cellStyle name="Normal 6 2 2 4 4 7" xfId="18152" xr:uid="{00000000-0005-0000-0000-000035130000}"/>
    <cellStyle name="Normal 6 2 2 4 4 8" xfId="35498" xr:uid="{00000000-0005-0000-0000-000036130000}"/>
    <cellStyle name="Normal 6 2 2 4 5" xfId="456" xr:uid="{00000000-0005-0000-0000-000037130000}"/>
    <cellStyle name="Normal 6 2 2 4 5 2" xfId="2269" xr:uid="{00000000-0005-0000-0000-000038130000}"/>
    <cellStyle name="Normal 6 2 2 4 5 2 2" xfId="8051" xr:uid="{00000000-0005-0000-0000-000039130000}"/>
    <cellStyle name="Normal 6 2 2 4 5 2 2 2" xfId="16724" xr:uid="{00000000-0005-0000-0000-00003A130000}"/>
    <cellStyle name="Normal 6 2 2 4 5 2 2 2 2" xfId="34077" xr:uid="{00000000-0005-0000-0000-00003B130000}"/>
    <cellStyle name="Normal 6 2 2 4 5 2 2 2 3" xfId="51423" xr:uid="{00000000-0005-0000-0000-00003C130000}"/>
    <cellStyle name="Normal 6 2 2 4 5 2 2 3" xfId="25404" xr:uid="{00000000-0005-0000-0000-00003D130000}"/>
    <cellStyle name="Normal 6 2 2 4 5 2 2 4" xfId="42750" xr:uid="{00000000-0005-0000-0000-00003E130000}"/>
    <cellStyle name="Normal 6 2 2 4 5 2 3" xfId="5552" xr:uid="{00000000-0005-0000-0000-00003F130000}"/>
    <cellStyle name="Normal 6 2 2 4 5 2 3 2" xfId="14225" xr:uid="{00000000-0005-0000-0000-000040130000}"/>
    <cellStyle name="Normal 6 2 2 4 5 2 3 2 2" xfId="31578" xr:uid="{00000000-0005-0000-0000-000041130000}"/>
    <cellStyle name="Normal 6 2 2 4 5 2 3 2 3" xfId="48924" xr:uid="{00000000-0005-0000-0000-000042130000}"/>
    <cellStyle name="Normal 6 2 2 4 5 2 3 3" xfId="22905" xr:uid="{00000000-0005-0000-0000-000043130000}"/>
    <cellStyle name="Normal 6 2 2 4 5 2 3 4" xfId="40251" xr:uid="{00000000-0005-0000-0000-000044130000}"/>
    <cellStyle name="Normal 6 2 2 4 5 2 4" xfId="10942" xr:uid="{00000000-0005-0000-0000-000045130000}"/>
    <cellStyle name="Normal 6 2 2 4 5 2 4 2" xfId="28295" xr:uid="{00000000-0005-0000-0000-000046130000}"/>
    <cellStyle name="Normal 6 2 2 4 5 2 4 3" xfId="45641" xr:uid="{00000000-0005-0000-0000-000047130000}"/>
    <cellStyle name="Normal 6 2 2 4 5 2 5" xfId="19622" xr:uid="{00000000-0005-0000-0000-000048130000}"/>
    <cellStyle name="Normal 6 2 2 4 5 2 6" xfId="36968" xr:uid="{00000000-0005-0000-0000-000049130000}"/>
    <cellStyle name="Normal 6 2 2 4 5 3" xfId="6238" xr:uid="{00000000-0005-0000-0000-00004A130000}"/>
    <cellStyle name="Normal 6 2 2 4 5 3 2" xfId="14911" xr:uid="{00000000-0005-0000-0000-00004B130000}"/>
    <cellStyle name="Normal 6 2 2 4 5 3 2 2" xfId="32264" xr:uid="{00000000-0005-0000-0000-00004C130000}"/>
    <cellStyle name="Normal 6 2 2 4 5 3 2 3" xfId="49610" xr:uid="{00000000-0005-0000-0000-00004D130000}"/>
    <cellStyle name="Normal 6 2 2 4 5 3 3" xfId="23591" xr:uid="{00000000-0005-0000-0000-00004E130000}"/>
    <cellStyle name="Normal 6 2 2 4 5 3 4" xfId="40937" xr:uid="{00000000-0005-0000-0000-00004F130000}"/>
    <cellStyle name="Normal 6 2 2 4 5 4" xfId="4082" xr:uid="{00000000-0005-0000-0000-000050130000}"/>
    <cellStyle name="Normal 6 2 2 4 5 4 2" xfId="12755" xr:uid="{00000000-0005-0000-0000-000051130000}"/>
    <cellStyle name="Normal 6 2 2 4 5 4 2 2" xfId="30108" xr:uid="{00000000-0005-0000-0000-000052130000}"/>
    <cellStyle name="Normal 6 2 2 4 5 4 2 3" xfId="47454" xr:uid="{00000000-0005-0000-0000-000053130000}"/>
    <cellStyle name="Normal 6 2 2 4 5 4 3" xfId="21435" xr:uid="{00000000-0005-0000-0000-000054130000}"/>
    <cellStyle name="Normal 6 2 2 4 5 4 4" xfId="38781" xr:uid="{00000000-0005-0000-0000-000055130000}"/>
    <cellStyle name="Normal 6 2 2 4 5 5" xfId="9129" xr:uid="{00000000-0005-0000-0000-000056130000}"/>
    <cellStyle name="Normal 6 2 2 4 5 5 2" xfId="26482" xr:uid="{00000000-0005-0000-0000-000057130000}"/>
    <cellStyle name="Normal 6 2 2 4 5 5 3" xfId="43828" xr:uid="{00000000-0005-0000-0000-000058130000}"/>
    <cellStyle name="Normal 6 2 2 4 5 6" xfId="17809" xr:uid="{00000000-0005-0000-0000-000059130000}"/>
    <cellStyle name="Normal 6 2 2 4 5 7" xfId="35155" xr:uid="{00000000-0005-0000-0000-00005A130000}"/>
    <cellStyle name="Normal 6 2 2 4 6" xfId="1877" xr:uid="{00000000-0005-0000-0000-00005B130000}"/>
    <cellStyle name="Normal 6 2 2 4 6 2" xfId="7659" xr:uid="{00000000-0005-0000-0000-00005C130000}"/>
    <cellStyle name="Normal 6 2 2 4 6 2 2" xfId="16332" xr:uid="{00000000-0005-0000-0000-00005D130000}"/>
    <cellStyle name="Normal 6 2 2 4 6 2 2 2" xfId="33685" xr:uid="{00000000-0005-0000-0000-00005E130000}"/>
    <cellStyle name="Normal 6 2 2 4 6 2 2 3" xfId="51031" xr:uid="{00000000-0005-0000-0000-00005F130000}"/>
    <cellStyle name="Normal 6 2 2 4 6 2 3" xfId="25012" xr:uid="{00000000-0005-0000-0000-000060130000}"/>
    <cellStyle name="Normal 6 2 2 4 6 2 4" xfId="42358" xr:uid="{00000000-0005-0000-0000-000061130000}"/>
    <cellStyle name="Normal 6 2 2 4 6 3" xfId="3690" xr:uid="{00000000-0005-0000-0000-000062130000}"/>
    <cellStyle name="Normal 6 2 2 4 6 3 2" xfId="12363" xr:uid="{00000000-0005-0000-0000-000063130000}"/>
    <cellStyle name="Normal 6 2 2 4 6 3 2 2" xfId="29716" xr:uid="{00000000-0005-0000-0000-000064130000}"/>
    <cellStyle name="Normal 6 2 2 4 6 3 2 3" xfId="47062" xr:uid="{00000000-0005-0000-0000-000065130000}"/>
    <cellStyle name="Normal 6 2 2 4 6 3 3" xfId="21043" xr:uid="{00000000-0005-0000-0000-000066130000}"/>
    <cellStyle name="Normal 6 2 2 4 6 3 4" xfId="38389" xr:uid="{00000000-0005-0000-0000-000067130000}"/>
    <cellStyle name="Normal 6 2 2 4 6 4" xfId="10550" xr:uid="{00000000-0005-0000-0000-000068130000}"/>
    <cellStyle name="Normal 6 2 2 4 6 4 2" xfId="27903" xr:uid="{00000000-0005-0000-0000-000069130000}"/>
    <cellStyle name="Normal 6 2 2 4 6 4 3" xfId="45249" xr:uid="{00000000-0005-0000-0000-00006A130000}"/>
    <cellStyle name="Normal 6 2 2 4 6 5" xfId="19230" xr:uid="{00000000-0005-0000-0000-00006B130000}"/>
    <cellStyle name="Normal 6 2 2 4 6 6" xfId="36576" xr:uid="{00000000-0005-0000-0000-00006C130000}"/>
    <cellStyle name="Normal 6 2 2 4 7" xfId="1191" xr:uid="{00000000-0005-0000-0000-00006D130000}"/>
    <cellStyle name="Normal 6 2 2 4 7 2" xfId="6973" xr:uid="{00000000-0005-0000-0000-00006E130000}"/>
    <cellStyle name="Normal 6 2 2 4 7 2 2" xfId="15646" xr:uid="{00000000-0005-0000-0000-00006F130000}"/>
    <cellStyle name="Normal 6 2 2 4 7 2 2 2" xfId="32999" xr:uid="{00000000-0005-0000-0000-000070130000}"/>
    <cellStyle name="Normal 6 2 2 4 7 2 2 3" xfId="50345" xr:uid="{00000000-0005-0000-0000-000071130000}"/>
    <cellStyle name="Normal 6 2 2 4 7 2 3" xfId="24326" xr:uid="{00000000-0005-0000-0000-000072130000}"/>
    <cellStyle name="Normal 6 2 2 4 7 2 4" xfId="41672" xr:uid="{00000000-0005-0000-0000-000073130000}"/>
    <cellStyle name="Normal 6 2 2 4 7 3" xfId="4817" xr:uid="{00000000-0005-0000-0000-000074130000}"/>
    <cellStyle name="Normal 6 2 2 4 7 3 2" xfId="13490" xr:uid="{00000000-0005-0000-0000-000075130000}"/>
    <cellStyle name="Normal 6 2 2 4 7 3 2 2" xfId="30843" xr:uid="{00000000-0005-0000-0000-000076130000}"/>
    <cellStyle name="Normal 6 2 2 4 7 3 2 3" xfId="48189" xr:uid="{00000000-0005-0000-0000-000077130000}"/>
    <cellStyle name="Normal 6 2 2 4 7 3 3" xfId="22170" xr:uid="{00000000-0005-0000-0000-000078130000}"/>
    <cellStyle name="Normal 6 2 2 4 7 3 4" xfId="39516" xr:uid="{00000000-0005-0000-0000-000079130000}"/>
    <cellStyle name="Normal 6 2 2 4 7 4" xfId="9864" xr:uid="{00000000-0005-0000-0000-00007A130000}"/>
    <cellStyle name="Normal 6 2 2 4 7 4 2" xfId="27217" xr:uid="{00000000-0005-0000-0000-00007B130000}"/>
    <cellStyle name="Normal 6 2 2 4 7 4 3" xfId="44563" xr:uid="{00000000-0005-0000-0000-00007C130000}"/>
    <cellStyle name="Normal 6 2 2 4 7 5" xfId="18544" xr:uid="{00000000-0005-0000-0000-00007D130000}"/>
    <cellStyle name="Normal 6 2 2 4 7 6" xfId="35890" xr:uid="{00000000-0005-0000-0000-00007E130000}"/>
    <cellStyle name="Normal 6 2 2 4 8" xfId="5846" xr:uid="{00000000-0005-0000-0000-00007F130000}"/>
    <cellStyle name="Normal 6 2 2 4 8 2" xfId="14519" xr:uid="{00000000-0005-0000-0000-000080130000}"/>
    <cellStyle name="Normal 6 2 2 4 8 2 2" xfId="31872" xr:uid="{00000000-0005-0000-0000-000081130000}"/>
    <cellStyle name="Normal 6 2 2 4 8 2 3" xfId="49218" xr:uid="{00000000-0005-0000-0000-000082130000}"/>
    <cellStyle name="Normal 6 2 2 4 8 3" xfId="23199" xr:uid="{00000000-0005-0000-0000-000083130000}"/>
    <cellStyle name="Normal 6 2 2 4 8 4" xfId="40545" xr:uid="{00000000-0005-0000-0000-000084130000}"/>
    <cellStyle name="Normal 6 2 2 4 9" xfId="3004" xr:uid="{00000000-0005-0000-0000-000085130000}"/>
    <cellStyle name="Normal 6 2 2 4 9 2" xfId="11677" xr:uid="{00000000-0005-0000-0000-000086130000}"/>
    <cellStyle name="Normal 6 2 2 4 9 2 2" xfId="29030" xr:uid="{00000000-0005-0000-0000-000087130000}"/>
    <cellStyle name="Normal 6 2 2 4 9 2 3" xfId="46376" xr:uid="{00000000-0005-0000-0000-000088130000}"/>
    <cellStyle name="Normal 6 2 2 4 9 3" xfId="20357" xr:uid="{00000000-0005-0000-0000-000089130000}"/>
    <cellStyle name="Normal 6 2 2 4 9 4" xfId="37703" xr:uid="{00000000-0005-0000-0000-00008A130000}"/>
    <cellStyle name="Normal 6 2 2 5" xfId="162" xr:uid="{00000000-0005-0000-0000-00008B130000}"/>
    <cellStyle name="Normal 6 2 2 5 10" xfId="17515" xr:uid="{00000000-0005-0000-0000-00008C130000}"/>
    <cellStyle name="Normal 6 2 2 5 11" xfId="34861" xr:uid="{00000000-0005-0000-0000-00008D130000}"/>
    <cellStyle name="Normal 6 2 2 5 2" xfId="652" xr:uid="{00000000-0005-0000-0000-00008E130000}"/>
    <cellStyle name="Normal 6 2 2 5 2 2" xfId="2465" xr:uid="{00000000-0005-0000-0000-00008F130000}"/>
    <cellStyle name="Normal 6 2 2 5 2 2 2" xfId="8247" xr:uid="{00000000-0005-0000-0000-000090130000}"/>
    <cellStyle name="Normal 6 2 2 5 2 2 2 2" xfId="16920" xr:uid="{00000000-0005-0000-0000-000091130000}"/>
    <cellStyle name="Normal 6 2 2 5 2 2 2 2 2" xfId="34273" xr:uid="{00000000-0005-0000-0000-000092130000}"/>
    <cellStyle name="Normal 6 2 2 5 2 2 2 2 3" xfId="51619" xr:uid="{00000000-0005-0000-0000-000093130000}"/>
    <cellStyle name="Normal 6 2 2 5 2 2 2 3" xfId="25600" xr:uid="{00000000-0005-0000-0000-000094130000}"/>
    <cellStyle name="Normal 6 2 2 5 2 2 2 4" xfId="42946" xr:uid="{00000000-0005-0000-0000-000095130000}"/>
    <cellStyle name="Normal 6 2 2 5 2 2 3" xfId="4278" xr:uid="{00000000-0005-0000-0000-000096130000}"/>
    <cellStyle name="Normal 6 2 2 5 2 2 3 2" xfId="12951" xr:uid="{00000000-0005-0000-0000-000097130000}"/>
    <cellStyle name="Normal 6 2 2 5 2 2 3 2 2" xfId="30304" xr:uid="{00000000-0005-0000-0000-000098130000}"/>
    <cellStyle name="Normal 6 2 2 5 2 2 3 2 3" xfId="47650" xr:uid="{00000000-0005-0000-0000-000099130000}"/>
    <cellStyle name="Normal 6 2 2 5 2 2 3 3" xfId="21631" xr:uid="{00000000-0005-0000-0000-00009A130000}"/>
    <cellStyle name="Normal 6 2 2 5 2 2 3 4" xfId="38977" xr:uid="{00000000-0005-0000-0000-00009B130000}"/>
    <cellStyle name="Normal 6 2 2 5 2 2 4" xfId="11138" xr:uid="{00000000-0005-0000-0000-00009C130000}"/>
    <cellStyle name="Normal 6 2 2 5 2 2 4 2" xfId="28491" xr:uid="{00000000-0005-0000-0000-00009D130000}"/>
    <cellStyle name="Normal 6 2 2 5 2 2 4 3" xfId="45837" xr:uid="{00000000-0005-0000-0000-00009E130000}"/>
    <cellStyle name="Normal 6 2 2 5 2 2 5" xfId="19818" xr:uid="{00000000-0005-0000-0000-00009F130000}"/>
    <cellStyle name="Normal 6 2 2 5 2 2 6" xfId="37164" xr:uid="{00000000-0005-0000-0000-0000A0130000}"/>
    <cellStyle name="Normal 6 2 2 5 2 3" xfId="1387" xr:uid="{00000000-0005-0000-0000-0000A1130000}"/>
    <cellStyle name="Normal 6 2 2 5 2 3 2" xfId="7169" xr:uid="{00000000-0005-0000-0000-0000A2130000}"/>
    <cellStyle name="Normal 6 2 2 5 2 3 2 2" xfId="15842" xr:uid="{00000000-0005-0000-0000-0000A3130000}"/>
    <cellStyle name="Normal 6 2 2 5 2 3 2 2 2" xfId="33195" xr:uid="{00000000-0005-0000-0000-0000A4130000}"/>
    <cellStyle name="Normal 6 2 2 5 2 3 2 2 3" xfId="50541" xr:uid="{00000000-0005-0000-0000-0000A5130000}"/>
    <cellStyle name="Normal 6 2 2 5 2 3 2 3" xfId="24522" xr:uid="{00000000-0005-0000-0000-0000A6130000}"/>
    <cellStyle name="Normal 6 2 2 5 2 3 2 4" xfId="41868" xr:uid="{00000000-0005-0000-0000-0000A7130000}"/>
    <cellStyle name="Normal 6 2 2 5 2 3 3" xfId="5013" xr:uid="{00000000-0005-0000-0000-0000A8130000}"/>
    <cellStyle name="Normal 6 2 2 5 2 3 3 2" xfId="13686" xr:uid="{00000000-0005-0000-0000-0000A9130000}"/>
    <cellStyle name="Normal 6 2 2 5 2 3 3 2 2" xfId="31039" xr:uid="{00000000-0005-0000-0000-0000AA130000}"/>
    <cellStyle name="Normal 6 2 2 5 2 3 3 2 3" xfId="48385" xr:uid="{00000000-0005-0000-0000-0000AB130000}"/>
    <cellStyle name="Normal 6 2 2 5 2 3 3 3" xfId="22366" xr:uid="{00000000-0005-0000-0000-0000AC130000}"/>
    <cellStyle name="Normal 6 2 2 5 2 3 3 4" xfId="39712" xr:uid="{00000000-0005-0000-0000-0000AD130000}"/>
    <cellStyle name="Normal 6 2 2 5 2 3 4" xfId="10060" xr:uid="{00000000-0005-0000-0000-0000AE130000}"/>
    <cellStyle name="Normal 6 2 2 5 2 3 4 2" xfId="27413" xr:uid="{00000000-0005-0000-0000-0000AF130000}"/>
    <cellStyle name="Normal 6 2 2 5 2 3 4 3" xfId="44759" xr:uid="{00000000-0005-0000-0000-0000B0130000}"/>
    <cellStyle name="Normal 6 2 2 5 2 3 5" xfId="18740" xr:uid="{00000000-0005-0000-0000-0000B1130000}"/>
    <cellStyle name="Normal 6 2 2 5 2 3 6" xfId="36086" xr:uid="{00000000-0005-0000-0000-0000B2130000}"/>
    <cellStyle name="Normal 6 2 2 5 2 4" xfId="6434" xr:uid="{00000000-0005-0000-0000-0000B3130000}"/>
    <cellStyle name="Normal 6 2 2 5 2 4 2" xfId="15107" xr:uid="{00000000-0005-0000-0000-0000B4130000}"/>
    <cellStyle name="Normal 6 2 2 5 2 4 2 2" xfId="32460" xr:uid="{00000000-0005-0000-0000-0000B5130000}"/>
    <cellStyle name="Normal 6 2 2 5 2 4 2 3" xfId="49806" xr:uid="{00000000-0005-0000-0000-0000B6130000}"/>
    <cellStyle name="Normal 6 2 2 5 2 4 3" xfId="23787" xr:uid="{00000000-0005-0000-0000-0000B7130000}"/>
    <cellStyle name="Normal 6 2 2 5 2 4 4" xfId="41133" xr:uid="{00000000-0005-0000-0000-0000B8130000}"/>
    <cellStyle name="Normal 6 2 2 5 2 5" xfId="3200" xr:uid="{00000000-0005-0000-0000-0000B9130000}"/>
    <cellStyle name="Normal 6 2 2 5 2 5 2" xfId="11873" xr:uid="{00000000-0005-0000-0000-0000BA130000}"/>
    <cellStyle name="Normal 6 2 2 5 2 5 2 2" xfId="29226" xr:uid="{00000000-0005-0000-0000-0000BB130000}"/>
    <cellStyle name="Normal 6 2 2 5 2 5 2 3" xfId="46572" xr:uid="{00000000-0005-0000-0000-0000BC130000}"/>
    <cellStyle name="Normal 6 2 2 5 2 5 3" xfId="20553" xr:uid="{00000000-0005-0000-0000-0000BD130000}"/>
    <cellStyle name="Normal 6 2 2 5 2 5 4" xfId="37899" xr:uid="{00000000-0005-0000-0000-0000BE130000}"/>
    <cellStyle name="Normal 6 2 2 5 2 6" xfId="9325" xr:uid="{00000000-0005-0000-0000-0000BF130000}"/>
    <cellStyle name="Normal 6 2 2 5 2 6 2" xfId="26678" xr:uid="{00000000-0005-0000-0000-0000C0130000}"/>
    <cellStyle name="Normal 6 2 2 5 2 6 3" xfId="44024" xr:uid="{00000000-0005-0000-0000-0000C1130000}"/>
    <cellStyle name="Normal 6 2 2 5 2 7" xfId="18005" xr:uid="{00000000-0005-0000-0000-0000C2130000}"/>
    <cellStyle name="Normal 6 2 2 5 2 8" xfId="35351" xr:uid="{00000000-0005-0000-0000-0000C3130000}"/>
    <cellStyle name="Normal 6 2 2 5 3" xfId="897" xr:uid="{00000000-0005-0000-0000-0000C4130000}"/>
    <cellStyle name="Normal 6 2 2 5 3 2" xfId="2710" xr:uid="{00000000-0005-0000-0000-0000C5130000}"/>
    <cellStyle name="Normal 6 2 2 5 3 2 2" xfId="8492" xr:uid="{00000000-0005-0000-0000-0000C6130000}"/>
    <cellStyle name="Normal 6 2 2 5 3 2 2 2" xfId="17165" xr:uid="{00000000-0005-0000-0000-0000C7130000}"/>
    <cellStyle name="Normal 6 2 2 5 3 2 2 2 2" xfId="34518" xr:uid="{00000000-0005-0000-0000-0000C8130000}"/>
    <cellStyle name="Normal 6 2 2 5 3 2 2 2 3" xfId="51864" xr:uid="{00000000-0005-0000-0000-0000C9130000}"/>
    <cellStyle name="Normal 6 2 2 5 3 2 2 3" xfId="25845" xr:uid="{00000000-0005-0000-0000-0000CA130000}"/>
    <cellStyle name="Normal 6 2 2 5 3 2 2 4" xfId="43191" xr:uid="{00000000-0005-0000-0000-0000CB130000}"/>
    <cellStyle name="Normal 6 2 2 5 3 2 3" xfId="4523" xr:uid="{00000000-0005-0000-0000-0000CC130000}"/>
    <cellStyle name="Normal 6 2 2 5 3 2 3 2" xfId="13196" xr:uid="{00000000-0005-0000-0000-0000CD130000}"/>
    <cellStyle name="Normal 6 2 2 5 3 2 3 2 2" xfId="30549" xr:uid="{00000000-0005-0000-0000-0000CE130000}"/>
    <cellStyle name="Normal 6 2 2 5 3 2 3 2 3" xfId="47895" xr:uid="{00000000-0005-0000-0000-0000CF130000}"/>
    <cellStyle name="Normal 6 2 2 5 3 2 3 3" xfId="21876" xr:uid="{00000000-0005-0000-0000-0000D0130000}"/>
    <cellStyle name="Normal 6 2 2 5 3 2 3 4" xfId="39222" xr:uid="{00000000-0005-0000-0000-0000D1130000}"/>
    <cellStyle name="Normal 6 2 2 5 3 2 4" xfId="11383" xr:uid="{00000000-0005-0000-0000-0000D2130000}"/>
    <cellStyle name="Normal 6 2 2 5 3 2 4 2" xfId="28736" xr:uid="{00000000-0005-0000-0000-0000D3130000}"/>
    <cellStyle name="Normal 6 2 2 5 3 2 4 3" xfId="46082" xr:uid="{00000000-0005-0000-0000-0000D4130000}"/>
    <cellStyle name="Normal 6 2 2 5 3 2 5" xfId="20063" xr:uid="{00000000-0005-0000-0000-0000D5130000}"/>
    <cellStyle name="Normal 6 2 2 5 3 2 6" xfId="37409" xr:uid="{00000000-0005-0000-0000-0000D6130000}"/>
    <cellStyle name="Normal 6 2 2 5 3 3" xfId="1632" xr:uid="{00000000-0005-0000-0000-0000D7130000}"/>
    <cellStyle name="Normal 6 2 2 5 3 3 2" xfId="7414" xr:uid="{00000000-0005-0000-0000-0000D8130000}"/>
    <cellStyle name="Normal 6 2 2 5 3 3 2 2" xfId="16087" xr:uid="{00000000-0005-0000-0000-0000D9130000}"/>
    <cellStyle name="Normal 6 2 2 5 3 3 2 2 2" xfId="33440" xr:uid="{00000000-0005-0000-0000-0000DA130000}"/>
    <cellStyle name="Normal 6 2 2 5 3 3 2 2 3" xfId="50786" xr:uid="{00000000-0005-0000-0000-0000DB130000}"/>
    <cellStyle name="Normal 6 2 2 5 3 3 2 3" xfId="24767" xr:uid="{00000000-0005-0000-0000-0000DC130000}"/>
    <cellStyle name="Normal 6 2 2 5 3 3 2 4" xfId="42113" xr:uid="{00000000-0005-0000-0000-0000DD130000}"/>
    <cellStyle name="Normal 6 2 2 5 3 3 3" xfId="5258" xr:uid="{00000000-0005-0000-0000-0000DE130000}"/>
    <cellStyle name="Normal 6 2 2 5 3 3 3 2" xfId="13931" xr:uid="{00000000-0005-0000-0000-0000DF130000}"/>
    <cellStyle name="Normal 6 2 2 5 3 3 3 2 2" xfId="31284" xr:uid="{00000000-0005-0000-0000-0000E0130000}"/>
    <cellStyle name="Normal 6 2 2 5 3 3 3 2 3" xfId="48630" xr:uid="{00000000-0005-0000-0000-0000E1130000}"/>
    <cellStyle name="Normal 6 2 2 5 3 3 3 3" xfId="22611" xr:uid="{00000000-0005-0000-0000-0000E2130000}"/>
    <cellStyle name="Normal 6 2 2 5 3 3 3 4" xfId="39957" xr:uid="{00000000-0005-0000-0000-0000E3130000}"/>
    <cellStyle name="Normal 6 2 2 5 3 3 4" xfId="10305" xr:uid="{00000000-0005-0000-0000-0000E4130000}"/>
    <cellStyle name="Normal 6 2 2 5 3 3 4 2" xfId="27658" xr:uid="{00000000-0005-0000-0000-0000E5130000}"/>
    <cellStyle name="Normal 6 2 2 5 3 3 4 3" xfId="45004" xr:uid="{00000000-0005-0000-0000-0000E6130000}"/>
    <cellStyle name="Normal 6 2 2 5 3 3 5" xfId="18985" xr:uid="{00000000-0005-0000-0000-0000E7130000}"/>
    <cellStyle name="Normal 6 2 2 5 3 3 6" xfId="36331" xr:uid="{00000000-0005-0000-0000-0000E8130000}"/>
    <cellStyle name="Normal 6 2 2 5 3 4" xfId="6679" xr:uid="{00000000-0005-0000-0000-0000E9130000}"/>
    <cellStyle name="Normal 6 2 2 5 3 4 2" xfId="15352" xr:uid="{00000000-0005-0000-0000-0000EA130000}"/>
    <cellStyle name="Normal 6 2 2 5 3 4 2 2" xfId="32705" xr:uid="{00000000-0005-0000-0000-0000EB130000}"/>
    <cellStyle name="Normal 6 2 2 5 3 4 2 3" xfId="50051" xr:uid="{00000000-0005-0000-0000-0000EC130000}"/>
    <cellStyle name="Normal 6 2 2 5 3 4 3" xfId="24032" xr:uid="{00000000-0005-0000-0000-0000ED130000}"/>
    <cellStyle name="Normal 6 2 2 5 3 4 4" xfId="41378" xr:uid="{00000000-0005-0000-0000-0000EE130000}"/>
    <cellStyle name="Normal 6 2 2 5 3 5" xfId="3445" xr:uid="{00000000-0005-0000-0000-0000EF130000}"/>
    <cellStyle name="Normal 6 2 2 5 3 5 2" xfId="12118" xr:uid="{00000000-0005-0000-0000-0000F0130000}"/>
    <cellStyle name="Normal 6 2 2 5 3 5 2 2" xfId="29471" xr:uid="{00000000-0005-0000-0000-0000F1130000}"/>
    <cellStyle name="Normal 6 2 2 5 3 5 2 3" xfId="46817" xr:uid="{00000000-0005-0000-0000-0000F2130000}"/>
    <cellStyle name="Normal 6 2 2 5 3 5 3" xfId="20798" xr:uid="{00000000-0005-0000-0000-0000F3130000}"/>
    <cellStyle name="Normal 6 2 2 5 3 5 4" xfId="38144" xr:uid="{00000000-0005-0000-0000-0000F4130000}"/>
    <cellStyle name="Normal 6 2 2 5 3 6" xfId="9570" xr:uid="{00000000-0005-0000-0000-0000F5130000}"/>
    <cellStyle name="Normal 6 2 2 5 3 6 2" xfId="26923" xr:uid="{00000000-0005-0000-0000-0000F6130000}"/>
    <cellStyle name="Normal 6 2 2 5 3 6 3" xfId="44269" xr:uid="{00000000-0005-0000-0000-0000F7130000}"/>
    <cellStyle name="Normal 6 2 2 5 3 7" xfId="18250" xr:uid="{00000000-0005-0000-0000-0000F8130000}"/>
    <cellStyle name="Normal 6 2 2 5 3 8" xfId="35596" xr:uid="{00000000-0005-0000-0000-0000F9130000}"/>
    <cellStyle name="Normal 6 2 2 5 4" xfId="407" xr:uid="{00000000-0005-0000-0000-0000FA130000}"/>
    <cellStyle name="Normal 6 2 2 5 4 2" xfId="2220" xr:uid="{00000000-0005-0000-0000-0000FB130000}"/>
    <cellStyle name="Normal 6 2 2 5 4 2 2" xfId="8002" xr:uid="{00000000-0005-0000-0000-0000FC130000}"/>
    <cellStyle name="Normal 6 2 2 5 4 2 2 2" xfId="16675" xr:uid="{00000000-0005-0000-0000-0000FD130000}"/>
    <cellStyle name="Normal 6 2 2 5 4 2 2 2 2" xfId="34028" xr:uid="{00000000-0005-0000-0000-0000FE130000}"/>
    <cellStyle name="Normal 6 2 2 5 4 2 2 2 3" xfId="51374" xr:uid="{00000000-0005-0000-0000-0000FF130000}"/>
    <cellStyle name="Normal 6 2 2 5 4 2 2 3" xfId="25355" xr:uid="{00000000-0005-0000-0000-000000140000}"/>
    <cellStyle name="Normal 6 2 2 5 4 2 2 4" xfId="42701" xr:uid="{00000000-0005-0000-0000-000001140000}"/>
    <cellStyle name="Normal 6 2 2 5 4 2 3" xfId="5503" xr:uid="{00000000-0005-0000-0000-000002140000}"/>
    <cellStyle name="Normal 6 2 2 5 4 2 3 2" xfId="14176" xr:uid="{00000000-0005-0000-0000-000003140000}"/>
    <cellStyle name="Normal 6 2 2 5 4 2 3 2 2" xfId="31529" xr:uid="{00000000-0005-0000-0000-000004140000}"/>
    <cellStyle name="Normal 6 2 2 5 4 2 3 2 3" xfId="48875" xr:uid="{00000000-0005-0000-0000-000005140000}"/>
    <cellStyle name="Normal 6 2 2 5 4 2 3 3" xfId="22856" xr:uid="{00000000-0005-0000-0000-000006140000}"/>
    <cellStyle name="Normal 6 2 2 5 4 2 3 4" xfId="40202" xr:uid="{00000000-0005-0000-0000-000007140000}"/>
    <cellStyle name="Normal 6 2 2 5 4 2 4" xfId="10893" xr:uid="{00000000-0005-0000-0000-000008140000}"/>
    <cellStyle name="Normal 6 2 2 5 4 2 4 2" xfId="28246" xr:uid="{00000000-0005-0000-0000-000009140000}"/>
    <cellStyle name="Normal 6 2 2 5 4 2 4 3" xfId="45592" xr:uid="{00000000-0005-0000-0000-00000A140000}"/>
    <cellStyle name="Normal 6 2 2 5 4 2 5" xfId="19573" xr:uid="{00000000-0005-0000-0000-00000B140000}"/>
    <cellStyle name="Normal 6 2 2 5 4 2 6" xfId="36919" xr:uid="{00000000-0005-0000-0000-00000C140000}"/>
    <cellStyle name="Normal 6 2 2 5 4 3" xfId="6189" xr:uid="{00000000-0005-0000-0000-00000D140000}"/>
    <cellStyle name="Normal 6 2 2 5 4 3 2" xfId="14862" xr:uid="{00000000-0005-0000-0000-00000E140000}"/>
    <cellStyle name="Normal 6 2 2 5 4 3 2 2" xfId="32215" xr:uid="{00000000-0005-0000-0000-00000F140000}"/>
    <cellStyle name="Normal 6 2 2 5 4 3 2 3" xfId="49561" xr:uid="{00000000-0005-0000-0000-000010140000}"/>
    <cellStyle name="Normal 6 2 2 5 4 3 3" xfId="23542" xr:uid="{00000000-0005-0000-0000-000011140000}"/>
    <cellStyle name="Normal 6 2 2 5 4 3 4" xfId="40888" xr:uid="{00000000-0005-0000-0000-000012140000}"/>
    <cellStyle name="Normal 6 2 2 5 4 4" xfId="4033" xr:uid="{00000000-0005-0000-0000-000013140000}"/>
    <cellStyle name="Normal 6 2 2 5 4 4 2" xfId="12706" xr:uid="{00000000-0005-0000-0000-000014140000}"/>
    <cellStyle name="Normal 6 2 2 5 4 4 2 2" xfId="30059" xr:uid="{00000000-0005-0000-0000-000015140000}"/>
    <cellStyle name="Normal 6 2 2 5 4 4 2 3" xfId="47405" xr:uid="{00000000-0005-0000-0000-000016140000}"/>
    <cellStyle name="Normal 6 2 2 5 4 4 3" xfId="21386" xr:uid="{00000000-0005-0000-0000-000017140000}"/>
    <cellStyle name="Normal 6 2 2 5 4 4 4" xfId="38732" xr:uid="{00000000-0005-0000-0000-000018140000}"/>
    <cellStyle name="Normal 6 2 2 5 4 5" xfId="9080" xr:uid="{00000000-0005-0000-0000-000019140000}"/>
    <cellStyle name="Normal 6 2 2 5 4 5 2" xfId="26433" xr:uid="{00000000-0005-0000-0000-00001A140000}"/>
    <cellStyle name="Normal 6 2 2 5 4 5 3" xfId="43779" xr:uid="{00000000-0005-0000-0000-00001B140000}"/>
    <cellStyle name="Normal 6 2 2 5 4 6" xfId="17760" xr:uid="{00000000-0005-0000-0000-00001C140000}"/>
    <cellStyle name="Normal 6 2 2 5 4 7" xfId="35106" xr:uid="{00000000-0005-0000-0000-00001D140000}"/>
    <cellStyle name="Normal 6 2 2 5 5" xfId="1975" xr:uid="{00000000-0005-0000-0000-00001E140000}"/>
    <cellStyle name="Normal 6 2 2 5 5 2" xfId="7757" xr:uid="{00000000-0005-0000-0000-00001F140000}"/>
    <cellStyle name="Normal 6 2 2 5 5 2 2" xfId="16430" xr:uid="{00000000-0005-0000-0000-000020140000}"/>
    <cellStyle name="Normal 6 2 2 5 5 2 2 2" xfId="33783" xr:uid="{00000000-0005-0000-0000-000021140000}"/>
    <cellStyle name="Normal 6 2 2 5 5 2 2 3" xfId="51129" xr:uid="{00000000-0005-0000-0000-000022140000}"/>
    <cellStyle name="Normal 6 2 2 5 5 2 3" xfId="25110" xr:uid="{00000000-0005-0000-0000-000023140000}"/>
    <cellStyle name="Normal 6 2 2 5 5 2 4" xfId="42456" xr:uid="{00000000-0005-0000-0000-000024140000}"/>
    <cellStyle name="Normal 6 2 2 5 5 3" xfId="3788" xr:uid="{00000000-0005-0000-0000-000025140000}"/>
    <cellStyle name="Normal 6 2 2 5 5 3 2" xfId="12461" xr:uid="{00000000-0005-0000-0000-000026140000}"/>
    <cellStyle name="Normal 6 2 2 5 5 3 2 2" xfId="29814" xr:uid="{00000000-0005-0000-0000-000027140000}"/>
    <cellStyle name="Normal 6 2 2 5 5 3 2 3" xfId="47160" xr:uid="{00000000-0005-0000-0000-000028140000}"/>
    <cellStyle name="Normal 6 2 2 5 5 3 3" xfId="21141" xr:uid="{00000000-0005-0000-0000-000029140000}"/>
    <cellStyle name="Normal 6 2 2 5 5 3 4" xfId="38487" xr:uid="{00000000-0005-0000-0000-00002A140000}"/>
    <cellStyle name="Normal 6 2 2 5 5 4" xfId="10648" xr:uid="{00000000-0005-0000-0000-00002B140000}"/>
    <cellStyle name="Normal 6 2 2 5 5 4 2" xfId="28001" xr:uid="{00000000-0005-0000-0000-00002C140000}"/>
    <cellStyle name="Normal 6 2 2 5 5 4 3" xfId="45347" xr:uid="{00000000-0005-0000-0000-00002D140000}"/>
    <cellStyle name="Normal 6 2 2 5 5 5" xfId="19328" xr:uid="{00000000-0005-0000-0000-00002E140000}"/>
    <cellStyle name="Normal 6 2 2 5 5 6" xfId="36674" xr:uid="{00000000-0005-0000-0000-00002F140000}"/>
    <cellStyle name="Normal 6 2 2 5 6" xfId="1142" xr:uid="{00000000-0005-0000-0000-000030140000}"/>
    <cellStyle name="Normal 6 2 2 5 6 2" xfId="6924" xr:uid="{00000000-0005-0000-0000-000031140000}"/>
    <cellStyle name="Normal 6 2 2 5 6 2 2" xfId="15597" xr:uid="{00000000-0005-0000-0000-000032140000}"/>
    <cellStyle name="Normal 6 2 2 5 6 2 2 2" xfId="32950" xr:uid="{00000000-0005-0000-0000-000033140000}"/>
    <cellStyle name="Normal 6 2 2 5 6 2 2 3" xfId="50296" xr:uid="{00000000-0005-0000-0000-000034140000}"/>
    <cellStyle name="Normal 6 2 2 5 6 2 3" xfId="24277" xr:uid="{00000000-0005-0000-0000-000035140000}"/>
    <cellStyle name="Normal 6 2 2 5 6 2 4" xfId="41623" xr:uid="{00000000-0005-0000-0000-000036140000}"/>
    <cellStyle name="Normal 6 2 2 5 6 3" xfId="4768" xr:uid="{00000000-0005-0000-0000-000037140000}"/>
    <cellStyle name="Normal 6 2 2 5 6 3 2" xfId="13441" xr:uid="{00000000-0005-0000-0000-000038140000}"/>
    <cellStyle name="Normal 6 2 2 5 6 3 2 2" xfId="30794" xr:uid="{00000000-0005-0000-0000-000039140000}"/>
    <cellStyle name="Normal 6 2 2 5 6 3 2 3" xfId="48140" xr:uid="{00000000-0005-0000-0000-00003A140000}"/>
    <cellStyle name="Normal 6 2 2 5 6 3 3" xfId="22121" xr:uid="{00000000-0005-0000-0000-00003B140000}"/>
    <cellStyle name="Normal 6 2 2 5 6 3 4" xfId="39467" xr:uid="{00000000-0005-0000-0000-00003C140000}"/>
    <cellStyle name="Normal 6 2 2 5 6 4" xfId="9815" xr:uid="{00000000-0005-0000-0000-00003D140000}"/>
    <cellStyle name="Normal 6 2 2 5 6 4 2" xfId="27168" xr:uid="{00000000-0005-0000-0000-00003E140000}"/>
    <cellStyle name="Normal 6 2 2 5 6 4 3" xfId="44514" xr:uid="{00000000-0005-0000-0000-00003F140000}"/>
    <cellStyle name="Normal 6 2 2 5 6 5" xfId="18495" xr:uid="{00000000-0005-0000-0000-000040140000}"/>
    <cellStyle name="Normal 6 2 2 5 6 6" xfId="35841" xr:uid="{00000000-0005-0000-0000-000041140000}"/>
    <cellStyle name="Normal 6 2 2 5 7" xfId="5944" xr:uid="{00000000-0005-0000-0000-000042140000}"/>
    <cellStyle name="Normal 6 2 2 5 7 2" xfId="14617" xr:uid="{00000000-0005-0000-0000-000043140000}"/>
    <cellStyle name="Normal 6 2 2 5 7 2 2" xfId="31970" xr:uid="{00000000-0005-0000-0000-000044140000}"/>
    <cellStyle name="Normal 6 2 2 5 7 2 3" xfId="49316" xr:uid="{00000000-0005-0000-0000-000045140000}"/>
    <cellStyle name="Normal 6 2 2 5 7 3" xfId="23297" xr:uid="{00000000-0005-0000-0000-000046140000}"/>
    <cellStyle name="Normal 6 2 2 5 7 4" xfId="40643" xr:uid="{00000000-0005-0000-0000-000047140000}"/>
    <cellStyle name="Normal 6 2 2 5 8" xfId="2955" xr:uid="{00000000-0005-0000-0000-000048140000}"/>
    <cellStyle name="Normal 6 2 2 5 8 2" xfId="11628" xr:uid="{00000000-0005-0000-0000-000049140000}"/>
    <cellStyle name="Normal 6 2 2 5 8 2 2" xfId="28981" xr:uid="{00000000-0005-0000-0000-00004A140000}"/>
    <cellStyle name="Normal 6 2 2 5 8 2 3" xfId="46327" xr:uid="{00000000-0005-0000-0000-00004B140000}"/>
    <cellStyle name="Normal 6 2 2 5 8 3" xfId="20308" xr:uid="{00000000-0005-0000-0000-00004C140000}"/>
    <cellStyle name="Normal 6 2 2 5 8 4" xfId="37654" xr:uid="{00000000-0005-0000-0000-00004D140000}"/>
    <cellStyle name="Normal 6 2 2 5 9" xfId="8835" xr:uid="{00000000-0005-0000-0000-00004E140000}"/>
    <cellStyle name="Normal 6 2 2 5 9 2" xfId="26188" xr:uid="{00000000-0005-0000-0000-00004F140000}"/>
    <cellStyle name="Normal 6 2 2 5 9 3" xfId="43534" xr:uid="{00000000-0005-0000-0000-000050140000}"/>
    <cellStyle name="Normal 6 2 2 6" xfId="260" xr:uid="{00000000-0005-0000-0000-000051140000}"/>
    <cellStyle name="Normal 6 2 2 6 10" xfId="34959" xr:uid="{00000000-0005-0000-0000-000052140000}"/>
    <cellStyle name="Normal 6 2 2 6 2" xfId="995" xr:uid="{00000000-0005-0000-0000-000053140000}"/>
    <cellStyle name="Normal 6 2 2 6 2 2" xfId="2808" xr:uid="{00000000-0005-0000-0000-000054140000}"/>
    <cellStyle name="Normal 6 2 2 6 2 2 2" xfId="8590" xr:uid="{00000000-0005-0000-0000-000055140000}"/>
    <cellStyle name="Normal 6 2 2 6 2 2 2 2" xfId="17263" xr:uid="{00000000-0005-0000-0000-000056140000}"/>
    <cellStyle name="Normal 6 2 2 6 2 2 2 2 2" xfId="34616" xr:uid="{00000000-0005-0000-0000-000057140000}"/>
    <cellStyle name="Normal 6 2 2 6 2 2 2 2 3" xfId="51962" xr:uid="{00000000-0005-0000-0000-000058140000}"/>
    <cellStyle name="Normal 6 2 2 6 2 2 2 3" xfId="25943" xr:uid="{00000000-0005-0000-0000-000059140000}"/>
    <cellStyle name="Normal 6 2 2 6 2 2 2 4" xfId="43289" xr:uid="{00000000-0005-0000-0000-00005A140000}"/>
    <cellStyle name="Normal 6 2 2 6 2 2 3" xfId="4621" xr:uid="{00000000-0005-0000-0000-00005B140000}"/>
    <cellStyle name="Normal 6 2 2 6 2 2 3 2" xfId="13294" xr:uid="{00000000-0005-0000-0000-00005C140000}"/>
    <cellStyle name="Normal 6 2 2 6 2 2 3 2 2" xfId="30647" xr:uid="{00000000-0005-0000-0000-00005D140000}"/>
    <cellStyle name="Normal 6 2 2 6 2 2 3 2 3" xfId="47993" xr:uid="{00000000-0005-0000-0000-00005E140000}"/>
    <cellStyle name="Normal 6 2 2 6 2 2 3 3" xfId="21974" xr:uid="{00000000-0005-0000-0000-00005F140000}"/>
    <cellStyle name="Normal 6 2 2 6 2 2 3 4" xfId="39320" xr:uid="{00000000-0005-0000-0000-000060140000}"/>
    <cellStyle name="Normal 6 2 2 6 2 2 4" xfId="11481" xr:uid="{00000000-0005-0000-0000-000061140000}"/>
    <cellStyle name="Normal 6 2 2 6 2 2 4 2" xfId="28834" xr:uid="{00000000-0005-0000-0000-000062140000}"/>
    <cellStyle name="Normal 6 2 2 6 2 2 4 3" xfId="46180" xr:uid="{00000000-0005-0000-0000-000063140000}"/>
    <cellStyle name="Normal 6 2 2 6 2 2 5" xfId="20161" xr:uid="{00000000-0005-0000-0000-000064140000}"/>
    <cellStyle name="Normal 6 2 2 6 2 2 6" xfId="37507" xr:uid="{00000000-0005-0000-0000-000065140000}"/>
    <cellStyle name="Normal 6 2 2 6 2 3" xfId="1730" xr:uid="{00000000-0005-0000-0000-000066140000}"/>
    <cellStyle name="Normal 6 2 2 6 2 3 2" xfId="7512" xr:uid="{00000000-0005-0000-0000-000067140000}"/>
    <cellStyle name="Normal 6 2 2 6 2 3 2 2" xfId="16185" xr:uid="{00000000-0005-0000-0000-000068140000}"/>
    <cellStyle name="Normal 6 2 2 6 2 3 2 2 2" xfId="33538" xr:uid="{00000000-0005-0000-0000-000069140000}"/>
    <cellStyle name="Normal 6 2 2 6 2 3 2 2 3" xfId="50884" xr:uid="{00000000-0005-0000-0000-00006A140000}"/>
    <cellStyle name="Normal 6 2 2 6 2 3 2 3" xfId="24865" xr:uid="{00000000-0005-0000-0000-00006B140000}"/>
    <cellStyle name="Normal 6 2 2 6 2 3 2 4" xfId="42211" xr:uid="{00000000-0005-0000-0000-00006C140000}"/>
    <cellStyle name="Normal 6 2 2 6 2 3 3" xfId="5356" xr:uid="{00000000-0005-0000-0000-00006D140000}"/>
    <cellStyle name="Normal 6 2 2 6 2 3 3 2" xfId="14029" xr:uid="{00000000-0005-0000-0000-00006E140000}"/>
    <cellStyle name="Normal 6 2 2 6 2 3 3 2 2" xfId="31382" xr:uid="{00000000-0005-0000-0000-00006F140000}"/>
    <cellStyle name="Normal 6 2 2 6 2 3 3 2 3" xfId="48728" xr:uid="{00000000-0005-0000-0000-000070140000}"/>
    <cellStyle name="Normal 6 2 2 6 2 3 3 3" xfId="22709" xr:uid="{00000000-0005-0000-0000-000071140000}"/>
    <cellStyle name="Normal 6 2 2 6 2 3 3 4" xfId="40055" xr:uid="{00000000-0005-0000-0000-000072140000}"/>
    <cellStyle name="Normal 6 2 2 6 2 3 4" xfId="10403" xr:uid="{00000000-0005-0000-0000-000073140000}"/>
    <cellStyle name="Normal 6 2 2 6 2 3 4 2" xfId="27756" xr:uid="{00000000-0005-0000-0000-000074140000}"/>
    <cellStyle name="Normal 6 2 2 6 2 3 4 3" xfId="45102" xr:uid="{00000000-0005-0000-0000-000075140000}"/>
    <cellStyle name="Normal 6 2 2 6 2 3 5" xfId="19083" xr:uid="{00000000-0005-0000-0000-000076140000}"/>
    <cellStyle name="Normal 6 2 2 6 2 3 6" xfId="36429" xr:uid="{00000000-0005-0000-0000-000077140000}"/>
    <cellStyle name="Normal 6 2 2 6 2 4" xfId="6777" xr:uid="{00000000-0005-0000-0000-000078140000}"/>
    <cellStyle name="Normal 6 2 2 6 2 4 2" xfId="15450" xr:uid="{00000000-0005-0000-0000-000079140000}"/>
    <cellStyle name="Normal 6 2 2 6 2 4 2 2" xfId="32803" xr:uid="{00000000-0005-0000-0000-00007A140000}"/>
    <cellStyle name="Normal 6 2 2 6 2 4 2 3" xfId="50149" xr:uid="{00000000-0005-0000-0000-00007B140000}"/>
    <cellStyle name="Normal 6 2 2 6 2 4 3" xfId="24130" xr:uid="{00000000-0005-0000-0000-00007C140000}"/>
    <cellStyle name="Normal 6 2 2 6 2 4 4" xfId="41476" xr:uid="{00000000-0005-0000-0000-00007D140000}"/>
    <cellStyle name="Normal 6 2 2 6 2 5" xfId="3543" xr:uid="{00000000-0005-0000-0000-00007E140000}"/>
    <cellStyle name="Normal 6 2 2 6 2 5 2" xfId="12216" xr:uid="{00000000-0005-0000-0000-00007F140000}"/>
    <cellStyle name="Normal 6 2 2 6 2 5 2 2" xfId="29569" xr:uid="{00000000-0005-0000-0000-000080140000}"/>
    <cellStyle name="Normal 6 2 2 6 2 5 2 3" xfId="46915" xr:uid="{00000000-0005-0000-0000-000081140000}"/>
    <cellStyle name="Normal 6 2 2 6 2 5 3" xfId="20896" xr:uid="{00000000-0005-0000-0000-000082140000}"/>
    <cellStyle name="Normal 6 2 2 6 2 5 4" xfId="38242" xr:uid="{00000000-0005-0000-0000-000083140000}"/>
    <cellStyle name="Normal 6 2 2 6 2 6" xfId="9668" xr:uid="{00000000-0005-0000-0000-000084140000}"/>
    <cellStyle name="Normal 6 2 2 6 2 6 2" xfId="27021" xr:uid="{00000000-0005-0000-0000-000085140000}"/>
    <cellStyle name="Normal 6 2 2 6 2 6 3" xfId="44367" xr:uid="{00000000-0005-0000-0000-000086140000}"/>
    <cellStyle name="Normal 6 2 2 6 2 7" xfId="18348" xr:uid="{00000000-0005-0000-0000-000087140000}"/>
    <cellStyle name="Normal 6 2 2 6 2 8" xfId="35694" xr:uid="{00000000-0005-0000-0000-000088140000}"/>
    <cellStyle name="Normal 6 2 2 6 3" xfId="505" xr:uid="{00000000-0005-0000-0000-000089140000}"/>
    <cellStyle name="Normal 6 2 2 6 3 2" xfId="2318" xr:uid="{00000000-0005-0000-0000-00008A140000}"/>
    <cellStyle name="Normal 6 2 2 6 3 2 2" xfId="8100" xr:uid="{00000000-0005-0000-0000-00008B140000}"/>
    <cellStyle name="Normal 6 2 2 6 3 2 2 2" xfId="16773" xr:uid="{00000000-0005-0000-0000-00008C140000}"/>
    <cellStyle name="Normal 6 2 2 6 3 2 2 2 2" xfId="34126" xr:uid="{00000000-0005-0000-0000-00008D140000}"/>
    <cellStyle name="Normal 6 2 2 6 3 2 2 2 3" xfId="51472" xr:uid="{00000000-0005-0000-0000-00008E140000}"/>
    <cellStyle name="Normal 6 2 2 6 3 2 2 3" xfId="25453" xr:uid="{00000000-0005-0000-0000-00008F140000}"/>
    <cellStyle name="Normal 6 2 2 6 3 2 2 4" xfId="42799" xr:uid="{00000000-0005-0000-0000-000090140000}"/>
    <cellStyle name="Normal 6 2 2 6 3 2 3" xfId="5601" xr:uid="{00000000-0005-0000-0000-000091140000}"/>
    <cellStyle name="Normal 6 2 2 6 3 2 3 2" xfId="14274" xr:uid="{00000000-0005-0000-0000-000092140000}"/>
    <cellStyle name="Normal 6 2 2 6 3 2 3 2 2" xfId="31627" xr:uid="{00000000-0005-0000-0000-000093140000}"/>
    <cellStyle name="Normal 6 2 2 6 3 2 3 2 3" xfId="48973" xr:uid="{00000000-0005-0000-0000-000094140000}"/>
    <cellStyle name="Normal 6 2 2 6 3 2 3 3" xfId="22954" xr:uid="{00000000-0005-0000-0000-000095140000}"/>
    <cellStyle name="Normal 6 2 2 6 3 2 3 4" xfId="40300" xr:uid="{00000000-0005-0000-0000-000096140000}"/>
    <cellStyle name="Normal 6 2 2 6 3 2 4" xfId="10991" xr:uid="{00000000-0005-0000-0000-000097140000}"/>
    <cellStyle name="Normal 6 2 2 6 3 2 4 2" xfId="28344" xr:uid="{00000000-0005-0000-0000-000098140000}"/>
    <cellStyle name="Normal 6 2 2 6 3 2 4 3" xfId="45690" xr:uid="{00000000-0005-0000-0000-000099140000}"/>
    <cellStyle name="Normal 6 2 2 6 3 2 5" xfId="19671" xr:uid="{00000000-0005-0000-0000-00009A140000}"/>
    <cellStyle name="Normal 6 2 2 6 3 2 6" xfId="37017" xr:uid="{00000000-0005-0000-0000-00009B140000}"/>
    <cellStyle name="Normal 6 2 2 6 3 3" xfId="6287" xr:uid="{00000000-0005-0000-0000-00009C140000}"/>
    <cellStyle name="Normal 6 2 2 6 3 3 2" xfId="14960" xr:uid="{00000000-0005-0000-0000-00009D140000}"/>
    <cellStyle name="Normal 6 2 2 6 3 3 2 2" xfId="32313" xr:uid="{00000000-0005-0000-0000-00009E140000}"/>
    <cellStyle name="Normal 6 2 2 6 3 3 2 3" xfId="49659" xr:uid="{00000000-0005-0000-0000-00009F140000}"/>
    <cellStyle name="Normal 6 2 2 6 3 3 3" xfId="23640" xr:uid="{00000000-0005-0000-0000-0000A0140000}"/>
    <cellStyle name="Normal 6 2 2 6 3 3 4" xfId="40986" xr:uid="{00000000-0005-0000-0000-0000A1140000}"/>
    <cellStyle name="Normal 6 2 2 6 3 4" xfId="4131" xr:uid="{00000000-0005-0000-0000-0000A2140000}"/>
    <cellStyle name="Normal 6 2 2 6 3 4 2" xfId="12804" xr:uid="{00000000-0005-0000-0000-0000A3140000}"/>
    <cellStyle name="Normal 6 2 2 6 3 4 2 2" xfId="30157" xr:uid="{00000000-0005-0000-0000-0000A4140000}"/>
    <cellStyle name="Normal 6 2 2 6 3 4 2 3" xfId="47503" xr:uid="{00000000-0005-0000-0000-0000A5140000}"/>
    <cellStyle name="Normal 6 2 2 6 3 4 3" xfId="21484" xr:uid="{00000000-0005-0000-0000-0000A6140000}"/>
    <cellStyle name="Normal 6 2 2 6 3 4 4" xfId="38830" xr:uid="{00000000-0005-0000-0000-0000A7140000}"/>
    <cellStyle name="Normal 6 2 2 6 3 5" xfId="9178" xr:uid="{00000000-0005-0000-0000-0000A8140000}"/>
    <cellStyle name="Normal 6 2 2 6 3 5 2" xfId="26531" xr:uid="{00000000-0005-0000-0000-0000A9140000}"/>
    <cellStyle name="Normal 6 2 2 6 3 5 3" xfId="43877" xr:uid="{00000000-0005-0000-0000-0000AA140000}"/>
    <cellStyle name="Normal 6 2 2 6 3 6" xfId="17858" xr:uid="{00000000-0005-0000-0000-0000AB140000}"/>
    <cellStyle name="Normal 6 2 2 6 3 7" xfId="35204" xr:uid="{00000000-0005-0000-0000-0000AC140000}"/>
    <cellStyle name="Normal 6 2 2 6 4" xfId="2073" xr:uid="{00000000-0005-0000-0000-0000AD140000}"/>
    <cellStyle name="Normal 6 2 2 6 4 2" xfId="7855" xr:uid="{00000000-0005-0000-0000-0000AE140000}"/>
    <cellStyle name="Normal 6 2 2 6 4 2 2" xfId="16528" xr:uid="{00000000-0005-0000-0000-0000AF140000}"/>
    <cellStyle name="Normal 6 2 2 6 4 2 2 2" xfId="33881" xr:uid="{00000000-0005-0000-0000-0000B0140000}"/>
    <cellStyle name="Normal 6 2 2 6 4 2 2 3" xfId="51227" xr:uid="{00000000-0005-0000-0000-0000B1140000}"/>
    <cellStyle name="Normal 6 2 2 6 4 2 3" xfId="25208" xr:uid="{00000000-0005-0000-0000-0000B2140000}"/>
    <cellStyle name="Normal 6 2 2 6 4 2 4" xfId="42554" xr:uid="{00000000-0005-0000-0000-0000B3140000}"/>
    <cellStyle name="Normal 6 2 2 6 4 3" xfId="3886" xr:uid="{00000000-0005-0000-0000-0000B4140000}"/>
    <cellStyle name="Normal 6 2 2 6 4 3 2" xfId="12559" xr:uid="{00000000-0005-0000-0000-0000B5140000}"/>
    <cellStyle name="Normal 6 2 2 6 4 3 2 2" xfId="29912" xr:uid="{00000000-0005-0000-0000-0000B6140000}"/>
    <cellStyle name="Normal 6 2 2 6 4 3 2 3" xfId="47258" xr:uid="{00000000-0005-0000-0000-0000B7140000}"/>
    <cellStyle name="Normal 6 2 2 6 4 3 3" xfId="21239" xr:uid="{00000000-0005-0000-0000-0000B8140000}"/>
    <cellStyle name="Normal 6 2 2 6 4 3 4" xfId="38585" xr:uid="{00000000-0005-0000-0000-0000B9140000}"/>
    <cellStyle name="Normal 6 2 2 6 4 4" xfId="10746" xr:uid="{00000000-0005-0000-0000-0000BA140000}"/>
    <cellStyle name="Normal 6 2 2 6 4 4 2" xfId="28099" xr:uid="{00000000-0005-0000-0000-0000BB140000}"/>
    <cellStyle name="Normal 6 2 2 6 4 4 3" xfId="45445" xr:uid="{00000000-0005-0000-0000-0000BC140000}"/>
    <cellStyle name="Normal 6 2 2 6 4 5" xfId="19426" xr:uid="{00000000-0005-0000-0000-0000BD140000}"/>
    <cellStyle name="Normal 6 2 2 6 4 6" xfId="36772" xr:uid="{00000000-0005-0000-0000-0000BE140000}"/>
    <cellStyle name="Normal 6 2 2 6 5" xfId="1240" xr:uid="{00000000-0005-0000-0000-0000BF140000}"/>
    <cellStyle name="Normal 6 2 2 6 5 2" xfId="7022" xr:uid="{00000000-0005-0000-0000-0000C0140000}"/>
    <cellStyle name="Normal 6 2 2 6 5 2 2" xfId="15695" xr:uid="{00000000-0005-0000-0000-0000C1140000}"/>
    <cellStyle name="Normal 6 2 2 6 5 2 2 2" xfId="33048" xr:uid="{00000000-0005-0000-0000-0000C2140000}"/>
    <cellStyle name="Normal 6 2 2 6 5 2 2 3" xfId="50394" xr:uid="{00000000-0005-0000-0000-0000C3140000}"/>
    <cellStyle name="Normal 6 2 2 6 5 2 3" xfId="24375" xr:uid="{00000000-0005-0000-0000-0000C4140000}"/>
    <cellStyle name="Normal 6 2 2 6 5 2 4" xfId="41721" xr:uid="{00000000-0005-0000-0000-0000C5140000}"/>
    <cellStyle name="Normal 6 2 2 6 5 3" xfId="4866" xr:uid="{00000000-0005-0000-0000-0000C6140000}"/>
    <cellStyle name="Normal 6 2 2 6 5 3 2" xfId="13539" xr:uid="{00000000-0005-0000-0000-0000C7140000}"/>
    <cellStyle name="Normal 6 2 2 6 5 3 2 2" xfId="30892" xr:uid="{00000000-0005-0000-0000-0000C8140000}"/>
    <cellStyle name="Normal 6 2 2 6 5 3 2 3" xfId="48238" xr:uid="{00000000-0005-0000-0000-0000C9140000}"/>
    <cellStyle name="Normal 6 2 2 6 5 3 3" xfId="22219" xr:uid="{00000000-0005-0000-0000-0000CA140000}"/>
    <cellStyle name="Normal 6 2 2 6 5 3 4" xfId="39565" xr:uid="{00000000-0005-0000-0000-0000CB140000}"/>
    <cellStyle name="Normal 6 2 2 6 5 4" xfId="9913" xr:uid="{00000000-0005-0000-0000-0000CC140000}"/>
    <cellStyle name="Normal 6 2 2 6 5 4 2" xfId="27266" xr:uid="{00000000-0005-0000-0000-0000CD140000}"/>
    <cellStyle name="Normal 6 2 2 6 5 4 3" xfId="44612" xr:uid="{00000000-0005-0000-0000-0000CE140000}"/>
    <cellStyle name="Normal 6 2 2 6 5 5" xfId="18593" xr:uid="{00000000-0005-0000-0000-0000CF140000}"/>
    <cellStyle name="Normal 6 2 2 6 5 6" xfId="35939" xr:uid="{00000000-0005-0000-0000-0000D0140000}"/>
    <cellStyle name="Normal 6 2 2 6 6" xfId="6042" xr:uid="{00000000-0005-0000-0000-0000D1140000}"/>
    <cellStyle name="Normal 6 2 2 6 6 2" xfId="14715" xr:uid="{00000000-0005-0000-0000-0000D2140000}"/>
    <cellStyle name="Normal 6 2 2 6 6 2 2" xfId="32068" xr:uid="{00000000-0005-0000-0000-0000D3140000}"/>
    <cellStyle name="Normal 6 2 2 6 6 2 3" xfId="49414" xr:uid="{00000000-0005-0000-0000-0000D4140000}"/>
    <cellStyle name="Normal 6 2 2 6 6 3" xfId="23395" xr:uid="{00000000-0005-0000-0000-0000D5140000}"/>
    <cellStyle name="Normal 6 2 2 6 6 4" xfId="40741" xr:uid="{00000000-0005-0000-0000-0000D6140000}"/>
    <cellStyle name="Normal 6 2 2 6 7" xfId="3053" xr:uid="{00000000-0005-0000-0000-0000D7140000}"/>
    <cellStyle name="Normal 6 2 2 6 7 2" xfId="11726" xr:uid="{00000000-0005-0000-0000-0000D8140000}"/>
    <cellStyle name="Normal 6 2 2 6 7 2 2" xfId="29079" xr:uid="{00000000-0005-0000-0000-0000D9140000}"/>
    <cellStyle name="Normal 6 2 2 6 7 2 3" xfId="46425" xr:uid="{00000000-0005-0000-0000-0000DA140000}"/>
    <cellStyle name="Normal 6 2 2 6 7 3" xfId="20406" xr:uid="{00000000-0005-0000-0000-0000DB140000}"/>
    <cellStyle name="Normal 6 2 2 6 7 4" xfId="37752" xr:uid="{00000000-0005-0000-0000-0000DC140000}"/>
    <cellStyle name="Normal 6 2 2 6 8" xfId="8933" xr:uid="{00000000-0005-0000-0000-0000DD140000}"/>
    <cellStyle name="Normal 6 2 2 6 8 2" xfId="26286" xr:uid="{00000000-0005-0000-0000-0000DE140000}"/>
    <cellStyle name="Normal 6 2 2 6 8 3" xfId="43632" xr:uid="{00000000-0005-0000-0000-0000DF140000}"/>
    <cellStyle name="Normal 6 2 2 6 9" xfId="17613" xr:uid="{00000000-0005-0000-0000-0000E0140000}"/>
    <cellStyle name="Normal 6 2 2 7" xfId="113" xr:uid="{00000000-0005-0000-0000-0000E1140000}"/>
    <cellStyle name="Normal 6 2 2 7 10" xfId="34812" xr:uid="{00000000-0005-0000-0000-0000E2140000}"/>
    <cellStyle name="Normal 6 2 2 7 2" xfId="848" xr:uid="{00000000-0005-0000-0000-0000E3140000}"/>
    <cellStyle name="Normal 6 2 2 7 2 2" xfId="2661" xr:uid="{00000000-0005-0000-0000-0000E4140000}"/>
    <cellStyle name="Normal 6 2 2 7 2 2 2" xfId="8443" xr:uid="{00000000-0005-0000-0000-0000E5140000}"/>
    <cellStyle name="Normal 6 2 2 7 2 2 2 2" xfId="17116" xr:uid="{00000000-0005-0000-0000-0000E6140000}"/>
    <cellStyle name="Normal 6 2 2 7 2 2 2 2 2" xfId="34469" xr:uid="{00000000-0005-0000-0000-0000E7140000}"/>
    <cellStyle name="Normal 6 2 2 7 2 2 2 2 3" xfId="51815" xr:uid="{00000000-0005-0000-0000-0000E8140000}"/>
    <cellStyle name="Normal 6 2 2 7 2 2 2 3" xfId="25796" xr:uid="{00000000-0005-0000-0000-0000E9140000}"/>
    <cellStyle name="Normal 6 2 2 7 2 2 2 4" xfId="43142" xr:uid="{00000000-0005-0000-0000-0000EA140000}"/>
    <cellStyle name="Normal 6 2 2 7 2 2 3" xfId="4474" xr:uid="{00000000-0005-0000-0000-0000EB140000}"/>
    <cellStyle name="Normal 6 2 2 7 2 2 3 2" xfId="13147" xr:uid="{00000000-0005-0000-0000-0000EC140000}"/>
    <cellStyle name="Normal 6 2 2 7 2 2 3 2 2" xfId="30500" xr:uid="{00000000-0005-0000-0000-0000ED140000}"/>
    <cellStyle name="Normal 6 2 2 7 2 2 3 2 3" xfId="47846" xr:uid="{00000000-0005-0000-0000-0000EE140000}"/>
    <cellStyle name="Normal 6 2 2 7 2 2 3 3" xfId="21827" xr:uid="{00000000-0005-0000-0000-0000EF140000}"/>
    <cellStyle name="Normal 6 2 2 7 2 2 3 4" xfId="39173" xr:uid="{00000000-0005-0000-0000-0000F0140000}"/>
    <cellStyle name="Normal 6 2 2 7 2 2 4" xfId="11334" xr:uid="{00000000-0005-0000-0000-0000F1140000}"/>
    <cellStyle name="Normal 6 2 2 7 2 2 4 2" xfId="28687" xr:uid="{00000000-0005-0000-0000-0000F2140000}"/>
    <cellStyle name="Normal 6 2 2 7 2 2 4 3" xfId="46033" xr:uid="{00000000-0005-0000-0000-0000F3140000}"/>
    <cellStyle name="Normal 6 2 2 7 2 2 5" xfId="20014" xr:uid="{00000000-0005-0000-0000-0000F4140000}"/>
    <cellStyle name="Normal 6 2 2 7 2 2 6" xfId="37360" xr:uid="{00000000-0005-0000-0000-0000F5140000}"/>
    <cellStyle name="Normal 6 2 2 7 2 3" xfId="1583" xr:uid="{00000000-0005-0000-0000-0000F6140000}"/>
    <cellStyle name="Normal 6 2 2 7 2 3 2" xfId="7365" xr:uid="{00000000-0005-0000-0000-0000F7140000}"/>
    <cellStyle name="Normal 6 2 2 7 2 3 2 2" xfId="16038" xr:uid="{00000000-0005-0000-0000-0000F8140000}"/>
    <cellStyle name="Normal 6 2 2 7 2 3 2 2 2" xfId="33391" xr:uid="{00000000-0005-0000-0000-0000F9140000}"/>
    <cellStyle name="Normal 6 2 2 7 2 3 2 2 3" xfId="50737" xr:uid="{00000000-0005-0000-0000-0000FA140000}"/>
    <cellStyle name="Normal 6 2 2 7 2 3 2 3" xfId="24718" xr:uid="{00000000-0005-0000-0000-0000FB140000}"/>
    <cellStyle name="Normal 6 2 2 7 2 3 2 4" xfId="42064" xr:uid="{00000000-0005-0000-0000-0000FC140000}"/>
    <cellStyle name="Normal 6 2 2 7 2 3 3" xfId="5209" xr:uid="{00000000-0005-0000-0000-0000FD140000}"/>
    <cellStyle name="Normal 6 2 2 7 2 3 3 2" xfId="13882" xr:uid="{00000000-0005-0000-0000-0000FE140000}"/>
    <cellStyle name="Normal 6 2 2 7 2 3 3 2 2" xfId="31235" xr:uid="{00000000-0005-0000-0000-0000FF140000}"/>
    <cellStyle name="Normal 6 2 2 7 2 3 3 2 3" xfId="48581" xr:uid="{00000000-0005-0000-0000-000000150000}"/>
    <cellStyle name="Normal 6 2 2 7 2 3 3 3" xfId="22562" xr:uid="{00000000-0005-0000-0000-000001150000}"/>
    <cellStyle name="Normal 6 2 2 7 2 3 3 4" xfId="39908" xr:uid="{00000000-0005-0000-0000-000002150000}"/>
    <cellStyle name="Normal 6 2 2 7 2 3 4" xfId="10256" xr:uid="{00000000-0005-0000-0000-000003150000}"/>
    <cellStyle name="Normal 6 2 2 7 2 3 4 2" xfId="27609" xr:uid="{00000000-0005-0000-0000-000004150000}"/>
    <cellStyle name="Normal 6 2 2 7 2 3 4 3" xfId="44955" xr:uid="{00000000-0005-0000-0000-000005150000}"/>
    <cellStyle name="Normal 6 2 2 7 2 3 5" xfId="18936" xr:uid="{00000000-0005-0000-0000-000006150000}"/>
    <cellStyle name="Normal 6 2 2 7 2 3 6" xfId="36282" xr:uid="{00000000-0005-0000-0000-000007150000}"/>
    <cellStyle name="Normal 6 2 2 7 2 4" xfId="6630" xr:uid="{00000000-0005-0000-0000-000008150000}"/>
    <cellStyle name="Normal 6 2 2 7 2 4 2" xfId="15303" xr:uid="{00000000-0005-0000-0000-000009150000}"/>
    <cellStyle name="Normal 6 2 2 7 2 4 2 2" xfId="32656" xr:uid="{00000000-0005-0000-0000-00000A150000}"/>
    <cellStyle name="Normal 6 2 2 7 2 4 2 3" xfId="50002" xr:uid="{00000000-0005-0000-0000-00000B150000}"/>
    <cellStyle name="Normal 6 2 2 7 2 4 3" xfId="23983" xr:uid="{00000000-0005-0000-0000-00000C150000}"/>
    <cellStyle name="Normal 6 2 2 7 2 4 4" xfId="41329" xr:uid="{00000000-0005-0000-0000-00000D150000}"/>
    <cellStyle name="Normal 6 2 2 7 2 5" xfId="3396" xr:uid="{00000000-0005-0000-0000-00000E150000}"/>
    <cellStyle name="Normal 6 2 2 7 2 5 2" xfId="12069" xr:uid="{00000000-0005-0000-0000-00000F150000}"/>
    <cellStyle name="Normal 6 2 2 7 2 5 2 2" xfId="29422" xr:uid="{00000000-0005-0000-0000-000010150000}"/>
    <cellStyle name="Normal 6 2 2 7 2 5 2 3" xfId="46768" xr:uid="{00000000-0005-0000-0000-000011150000}"/>
    <cellStyle name="Normal 6 2 2 7 2 5 3" xfId="20749" xr:uid="{00000000-0005-0000-0000-000012150000}"/>
    <cellStyle name="Normal 6 2 2 7 2 5 4" xfId="38095" xr:uid="{00000000-0005-0000-0000-000013150000}"/>
    <cellStyle name="Normal 6 2 2 7 2 6" xfId="9521" xr:uid="{00000000-0005-0000-0000-000014150000}"/>
    <cellStyle name="Normal 6 2 2 7 2 6 2" xfId="26874" xr:uid="{00000000-0005-0000-0000-000015150000}"/>
    <cellStyle name="Normal 6 2 2 7 2 6 3" xfId="44220" xr:uid="{00000000-0005-0000-0000-000016150000}"/>
    <cellStyle name="Normal 6 2 2 7 2 7" xfId="18201" xr:uid="{00000000-0005-0000-0000-000017150000}"/>
    <cellStyle name="Normal 6 2 2 7 2 8" xfId="35547" xr:uid="{00000000-0005-0000-0000-000018150000}"/>
    <cellStyle name="Normal 6 2 2 7 3" xfId="603" xr:uid="{00000000-0005-0000-0000-000019150000}"/>
    <cellStyle name="Normal 6 2 2 7 3 2" xfId="2416" xr:uid="{00000000-0005-0000-0000-00001A150000}"/>
    <cellStyle name="Normal 6 2 2 7 3 2 2" xfId="8198" xr:uid="{00000000-0005-0000-0000-00001B150000}"/>
    <cellStyle name="Normal 6 2 2 7 3 2 2 2" xfId="16871" xr:uid="{00000000-0005-0000-0000-00001C150000}"/>
    <cellStyle name="Normal 6 2 2 7 3 2 2 2 2" xfId="34224" xr:uid="{00000000-0005-0000-0000-00001D150000}"/>
    <cellStyle name="Normal 6 2 2 7 3 2 2 2 3" xfId="51570" xr:uid="{00000000-0005-0000-0000-00001E150000}"/>
    <cellStyle name="Normal 6 2 2 7 3 2 2 3" xfId="25551" xr:uid="{00000000-0005-0000-0000-00001F150000}"/>
    <cellStyle name="Normal 6 2 2 7 3 2 2 4" xfId="42897" xr:uid="{00000000-0005-0000-0000-000020150000}"/>
    <cellStyle name="Normal 6 2 2 7 3 2 3" xfId="5699" xr:uid="{00000000-0005-0000-0000-000021150000}"/>
    <cellStyle name="Normal 6 2 2 7 3 2 3 2" xfId="14372" xr:uid="{00000000-0005-0000-0000-000022150000}"/>
    <cellStyle name="Normal 6 2 2 7 3 2 3 2 2" xfId="31725" xr:uid="{00000000-0005-0000-0000-000023150000}"/>
    <cellStyle name="Normal 6 2 2 7 3 2 3 2 3" xfId="49071" xr:uid="{00000000-0005-0000-0000-000024150000}"/>
    <cellStyle name="Normal 6 2 2 7 3 2 3 3" xfId="23052" xr:uid="{00000000-0005-0000-0000-000025150000}"/>
    <cellStyle name="Normal 6 2 2 7 3 2 3 4" xfId="40398" xr:uid="{00000000-0005-0000-0000-000026150000}"/>
    <cellStyle name="Normal 6 2 2 7 3 2 4" xfId="11089" xr:uid="{00000000-0005-0000-0000-000027150000}"/>
    <cellStyle name="Normal 6 2 2 7 3 2 4 2" xfId="28442" xr:uid="{00000000-0005-0000-0000-000028150000}"/>
    <cellStyle name="Normal 6 2 2 7 3 2 4 3" xfId="45788" xr:uid="{00000000-0005-0000-0000-000029150000}"/>
    <cellStyle name="Normal 6 2 2 7 3 2 5" xfId="19769" xr:uid="{00000000-0005-0000-0000-00002A150000}"/>
    <cellStyle name="Normal 6 2 2 7 3 2 6" xfId="37115" xr:uid="{00000000-0005-0000-0000-00002B150000}"/>
    <cellStyle name="Normal 6 2 2 7 3 3" xfId="6385" xr:uid="{00000000-0005-0000-0000-00002C150000}"/>
    <cellStyle name="Normal 6 2 2 7 3 3 2" xfId="15058" xr:uid="{00000000-0005-0000-0000-00002D150000}"/>
    <cellStyle name="Normal 6 2 2 7 3 3 2 2" xfId="32411" xr:uid="{00000000-0005-0000-0000-00002E150000}"/>
    <cellStyle name="Normal 6 2 2 7 3 3 2 3" xfId="49757" xr:uid="{00000000-0005-0000-0000-00002F150000}"/>
    <cellStyle name="Normal 6 2 2 7 3 3 3" xfId="23738" xr:uid="{00000000-0005-0000-0000-000030150000}"/>
    <cellStyle name="Normal 6 2 2 7 3 3 4" xfId="41084" xr:uid="{00000000-0005-0000-0000-000031150000}"/>
    <cellStyle name="Normal 6 2 2 7 3 4" xfId="4229" xr:uid="{00000000-0005-0000-0000-000032150000}"/>
    <cellStyle name="Normal 6 2 2 7 3 4 2" xfId="12902" xr:uid="{00000000-0005-0000-0000-000033150000}"/>
    <cellStyle name="Normal 6 2 2 7 3 4 2 2" xfId="30255" xr:uid="{00000000-0005-0000-0000-000034150000}"/>
    <cellStyle name="Normal 6 2 2 7 3 4 2 3" xfId="47601" xr:uid="{00000000-0005-0000-0000-000035150000}"/>
    <cellStyle name="Normal 6 2 2 7 3 4 3" xfId="21582" xr:uid="{00000000-0005-0000-0000-000036150000}"/>
    <cellStyle name="Normal 6 2 2 7 3 4 4" xfId="38928" xr:uid="{00000000-0005-0000-0000-000037150000}"/>
    <cellStyle name="Normal 6 2 2 7 3 5" xfId="9276" xr:uid="{00000000-0005-0000-0000-000038150000}"/>
    <cellStyle name="Normal 6 2 2 7 3 5 2" xfId="26629" xr:uid="{00000000-0005-0000-0000-000039150000}"/>
    <cellStyle name="Normal 6 2 2 7 3 5 3" xfId="43975" xr:uid="{00000000-0005-0000-0000-00003A150000}"/>
    <cellStyle name="Normal 6 2 2 7 3 6" xfId="17956" xr:uid="{00000000-0005-0000-0000-00003B150000}"/>
    <cellStyle name="Normal 6 2 2 7 3 7" xfId="35302" xr:uid="{00000000-0005-0000-0000-00003C150000}"/>
    <cellStyle name="Normal 6 2 2 7 4" xfId="1926" xr:uid="{00000000-0005-0000-0000-00003D150000}"/>
    <cellStyle name="Normal 6 2 2 7 4 2" xfId="7708" xr:uid="{00000000-0005-0000-0000-00003E150000}"/>
    <cellStyle name="Normal 6 2 2 7 4 2 2" xfId="16381" xr:uid="{00000000-0005-0000-0000-00003F150000}"/>
    <cellStyle name="Normal 6 2 2 7 4 2 2 2" xfId="33734" xr:uid="{00000000-0005-0000-0000-000040150000}"/>
    <cellStyle name="Normal 6 2 2 7 4 2 2 3" xfId="51080" xr:uid="{00000000-0005-0000-0000-000041150000}"/>
    <cellStyle name="Normal 6 2 2 7 4 2 3" xfId="25061" xr:uid="{00000000-0005-0000-0000-000042150000}"/>
    <cellStyle name="Normal 6 2 2 7 4 2 4" xfId="42407" xr:uid="{00000000-0005-0000-0000-000043150000}"/>
    <cellStyle name="Normal 6 2 2 7 4 3" xfId="3739" xr:uid="{00000000-0005-0000-0000-000044150000}"/>
    <cellStyle name="Normal 6 2 2 7 4 3 2" xfId="12412" xr:uid="{00000000-0005-0000-0000-000045150000}"/>
    <cellStyle name="Normal 6 2 2 7 4 3 2 2" xfId="29765" xr:uid="{00000000-0005-0000-0000-000046150000}"/>
    <cellStyle name="Normal 6 2 2 7 4 3 2 3" xfId="47111" xr:uid="{00000000-0005-0000-0000-000047150000}"/>
    <cellStyle name="Normal 6 2 2 7 4 3 3" xfId="21092" xr:uid="{00000000-0005-0000-0000-000048150000}"/>
    <cellStyle name="Normal 6 2 2 7 4 3 4" xfId="38438" xr:uid="{00000000-0005-0000-0000-000049150000}"/>
    <cellStyle name="Normal 6 2 2 7 4 4" xfId="10599" xr:uid="{00000000-0005-0000-0000-00004A150000}"/>
    <cellStyle name="Normal 6 2 2 7 4 4 2" xfId="27952" xr:uid="{00000000-0005-0000-0000-00004B150000}"/>
    <cellStyle name="Normal 6 2 2 7 4 4 3" xfId="45298" xr:uid="{00000000-0005-0000-0000-00004C150000}"/>
    <cellStyle name="Normal 6 2 2 7 4 5" xfId="19279" xr:uid="{00000000-0005-0000-0000-00004D150000}"/>
    <cellStyle name="Normal 6 2 2 7 4 6" xfId="36625" xr:uid="{00000000-0005-0000-0000-00004E150000}"/>
    <cellStyle name="Normal 6 2 2 7 5" xfId="1338" xr:uid="{00000000-0005-0000-0000-00004F150000}"/>
    <cellStyle name="Normal 6 2 2 7 5 2" xfId="7120" xr:uid="{00000000-0005-0000-0000-000050150000}"/>
    <cellStyle name="Normal 6 2 2 7 5 2 2" xfId="15793" xr:uid="{00000000-0005-0000-0000-000051150000}"/>
    <cellStyle name="Normal 6 2 2 7 5 2 2 2" xfId="33146" xr:uid="{00000000-0005-0000-0000-000052150000}"/>
    <cellStyle name="Normal 6 2 2 7 5 2 2 3" xfId="50492" xr:uid="{00000000-0005-0000-0000-000053150000}"/>
    <cellStyle name="Normal 6 2 2 7 5 2 3" xfId="24473" xr:uid="{00000000-0005-0000-0000-000054150000}"/>
    <cellStyle name="Normal 6 2 2 7 5 2 4" xfId="41819" xr:uid="{00000000-0005-0000-0000-000055150000}"/>
    <cellStyle name="Normal 6 2 2 7 5 3" xfId="4964" xr:uid="{00000000-0005-0000-0000-000056150000}"/>
    <cellStyle name="Normal 6 2 2 7 5 3 2" xfId="13637" xr:uid="{00000000-0005-0000-0000-000057150000}"/>
    <cellStyle name="Normal 6 2 2 7 5 3 2 2" xfId="30990" xr:uid="{00000000-0005-0000-0000-000058150000}"/>
    <cellStyle name="Normal 6 2 2 7 5 3 2 3" xfId="48336" xr:uid="{00000000-0005-0000-0000-000059150000}"/>
    <cellStyle name="Normal 6 2 2 7 5 3 3" xfId="22317" xr:uid="{00000000-0005-0000-0000-00005A150000}"/>
    <cellStyle name="Normal 6 2 2 7 5 3 4" xfId="39663" xr:uid="{00000000-0005-0000-0000-00005B150000}"/>
    <cellStyle name="Normal 6 2 2 7 5 4" xfId="10011" xr:uid="{00000000-0005-0000-0000-00005C150000}"/>
    <cellStyle name="Normal 6 2 2 7 5 4 2" xfId="27364" xr:uid="{00000000-0005-0000-0000-00005D150000}"/>
    <cellStyle name="Normal 6 2 2 7 5 4 3" xfId="44710" xr:uid="{00000000-0005-0000-0000-00005E150000}"/>
    <cellStyle name="Normal 6 2 2 7 5 5" xfId="18691" xr:uid="{00000000-0005-0000-0000-00005F150000}"/>
    <cellStyle name="Normal 6 2 2 7 5 6" xfId="36037" xr:uid="{00000000-0005-0000-0000-000060150000}"/>
    <cellStyle name="Normal 6 2 2 7 6" xfId="5895" xr:uid="{00000000-0005-0000-0000-000061150000}"/>
    <cellStyle name="Normal 6 2 2 7 6 2" xfId="14568" xr:uid="{00000000-0005-0000-0000-000062150000}"/>
    <cellStyle name="Normal 6 2 2 7 6 2 2" xfId="31921" xr:uid="{00000000-0005-0000-0000-000063150000}"/>
    <cellStyle name="Normal 6 2 2 7 6 2 3" xfId="49267" xr:uid="{00000000-0005-0000-0000-000064150000}"/>
    <cellStyle name="Normal 6 2 2 7 6 3" xfId="23248" xr:uid="{00000000-0005-0000-0000-000065150000}"/>
    <cellStyle name="Normal 6 2 2 7 6 4" xfId="40594" xr:uid="{00000000-0005-0000-0000-000066150000}"/>
    <cellStyle name="Normal 6 2 2 7 7" xfId="3151" xr:uid="{00000000-0005-0000-0000-000067150000}"/>
    <cellStyle name="Normal 6 2 2 7 7 2" xfId="11824" xr:uid="{00000000-0005-0000-0000-000068150000}"/>
    <cellStyle name="Normal 6 2 2 7 7 2 2" xfId="29177" xr:uid="{00000000-0005-0000-0000-000069150000}"/>
    <cellStyle name="Normal 6 2 2 7 7 2 3" xfId="46523" xr:uid="{00000000-0005-0000-0000-00006A150000}"/>
    <cellStyle name="Normal 6 2 2 7 7 3" xfId="20504" xr:uid="{00000000-0005-0000-0000-00006B150000}"/>
    <cellStyle name="Normal 6 2 2 7 7 4" xfId="37850" xr:uid="{00000000-0005-0000-0000-00006C150000}"/>
    <cellStyle name="Normal 6 2 2 7 8" xfId="8786" xr:uid="{00000000-0005-0000-0000-00006D150000}"/>
    <cellStyle name="Normal 6 2 2 7 8 2" xfId="26139" xr:uid="{00000000-0005-0000-0000-00006E150000}"/>
    <cellStyle name="Normal 6 2 2 7 8 3" xfId="43485" xr:uid="{00000000-0005-0000-0000-00006F150000}"/>
    <cellStyle name="Normal 6 2 2 7 9" xfId="17466" xr:uid="{00000000-0005-0000-0000-000070150000}"/>
    <cellStyle name="Normal 6 2 2 8" xfId="750" xr:uid="{00000000-0005-0000-0000-000071150000}"/>
    <cellStyle name="Normal 6 2 2 8 2" xfId="2563" xr:uid="{00000000-0005-0000-0000-000072150000}"/>
    <cellStyle name="Normal 6 2 2 8 2 2" xfId="8345" xr:uid="{00000000-0005-0000-0000-000073150000}"/>
    <cellStyle name="Normal 6 2 2 8 2 2 2" xfId="17018" xr:uid="{00000000-0005-0000-0000-000074150000}"/>
    <cellStyle name="Normal 6 2 2 8 2 2 2 2" xfId="34371" xr:uid="{00000000-0005-0000-0000-000075150000}"/>
    <cellStyle name="Normal 6 2 2 8 2 2 2 3" xfId="51717" xr:uid="{00000000-0005-0000-0000-000076150000}"/>
    <cellStyle name="Normal 6 2 2 8 2 2 3" xfId="25698" xr:uid="{00000000-0005-0000-0000-000077150000}"/>
    <cellStyle name="Normal 6 2 2 8 2 2 4" xfId="43044" xr:uid="{00000000-0005-0000-0000-000078150000}"/>
    <cellStyle name="Normal 6 2 2 8 2 3" xfId="4376" xr:uid="{00000000-0005-0000-0000-000079150000}"/>
    <cellStyle name="Normal 6 2 2 8 2 3 2" xfId="13049" xr:uid="{00000000-0005-0000-0000-00007A150000}"/>
    <cellStyle name="Normal 6 2 2 8 2 3 2 2" xfId="30402" xr:uid="{00000000-0005-0000-0000-00007B150000}"/>
    <cellStyle name="Normal 6 2 2 8 2 3 2 3" xfId="47748" xr:uid="{00000000-0005-0000-0000-00007C150000}"/>
    <cellStyle name="Normal 6 2 2 8 2 3 3" xfId="21729" xr:uid="{00000000-0005-0000-0000-00007D150000}"/>
    <cellStyle name="Normal 6 2 2 8 2 3 4" xfId="39075" xr:uid="{00000000-0005-0000-0000-00007E150000}"/>
    <cellStyle name="Normal 6 2 2 8 2 4" xfId="11236" xr:uid="{00000000-0005-0000-0000-00007F150000}"/>
    <cellStyle name="Normal 6 2 2 8 2 4 2" xfId="28589" xr:uid="{00000000-0005-0000-0000-000080150000}"/>
    <cellStyle name="Normal 6 2 2 8 2 4 3" xfId="45935" xr:uid="{00000000-0005-0000-0000-000081150000}"/>
    <cellStyle name="Normal 6 2 2 8 2 5" xfId="19916" xr:uid="{00000000-0005-0000-0000-000082150000}"/>
    <cellStyle name="Normal 6 2 2 8 2 6" xfId="37262" xr:uid="{00000000-0005-0000-0000-000083150000}"/>
    <cellStyle name="Normal 6 2 2 8 3" xfId="1485" xr:uid="{00000000-0005-0000-0000-000084150000}"/>
    <cellStyle name="Normal 6 2 2 8 3 2" xfId="7267" xr:uid="{00000000-0005-0000-0000-000085150000}"/>
    <cellStyle name="Normal 6 2 2 8 3 2 2" xfId="15940" xr:uid="{00000000-0005-0000-0000-000086150000}"/>
    <cellStyle name="Normal 6 2 2 8 3 2 2 2" xfId="33293" xr:uid="{00000000-0005-0000-0000-000087150000}"/>
    <cellStyle name="Normal 6 2 2 8 3 2 2 3" xfId="50639" xr:uid="{00000000-0005-0000-0000-000088150000}"/>
    <cellStyle name="Normal 6 2 2 8 3 2 3" xfId="24620" xr:uid="{00000000-0005-0000-0000-000089150000}"/>
    <cellStyle name="Normal 6 2 2 8 3 2 4" xfId="41966" xr:uid="{00000000-0005-0000-0000-00008A150000}"/>
    <cellStyle name="Normal 6 2 2 8 3 3" xfId="5111" xr:uid="{00000000-0005-0000-0000-00008B150000}"/>
    <cellStyle name="Normal 6 2 2 8 3 3 2" xfId="13784" xr:uid="{00000000-0005-0000-0000-00008C150000}"/>
    <cellStyle name="Normal 6 2 2 8 3 3 2 2" xfId="31137" xr:uid="{00000000-0005-0000-0000-00008D150000}"/>
    <cellStyle name="Normal 6 2 2 8 3 3 2 3" xfId="48483" xr:uid="{00000000-0005-0000-0000-00008E150000}"/>
    <cellStyle name="Normal 6 2 2 8 3 3 3" xfId="22464" xr:uid="{00000000-0005-0000-0000-00008F150000}"/>
    <cellStyle name="Normal 6 2 2 8 3 3 4" xfId="39810" xr:uid="{00000000-0005-0000-0000-000090150000}"/>
    <cellStyle name="Normal 6 2 2 8 3 4" xfId="10158" xr:uid="{00000000-0005-0000-0000-000091150000}"/>
    <cellStyle name="Normal 6 2 2 8 3 4 2" xfId="27511" xr:uid="{00000000-0005-0000-0000-000092150000}"/>
    <cellStyle name="Normal 6 2 2 8 3 4 3" xfId="44857" xr:uid="{00000000-0005-0000-0000-000093150000}"/>
    <cellStyle name="Normal 6 2 2 8 3 5" xfId="18838" xr:uid="{00000000-0005-0000-0000-000094150000}"/>
    <cellStyle name="Normal 6 2 2 8 3 6" xfId="36184" xr:uid="{00000000-0005-0000-0000-000095150000}"/>
    <cellStyle name="Normal 6 2 2 8 4" xfId="6532" xr:uid="{00000000-0005-0000-0000-000096150000}"/>
    <cellStyle name="Normal 6 2 2 8 4 2" xfId="15205" xr:uid="{00000000-0005-0000-0000-000097150000}"/>
    <cellStyle name="Normal 6 2 2 8 4 2 2" xfId="32558" xr:uid="{00000000-0005-0000-0000-000098150000}"/>
    <cellStyle name="Normal 6 2 2 8 4 2 3" xfId="49904" xr:uid="{00000000-0005-0000-0000-000099150000}"/>
    <cellStyle name="Normal 6 2 2 8 4 3" xfId="23885" xr:uid="{00000000-0005-0000-0000-00009A150000}"/>
    <cellStyle name="Normal 6 2 2 8 4 4" xfId="41231" xr:uid="{00000000-0005-0000-0000-00009B150000}"/>
    <cellStyle name="Normal 6 2 2 8 5" xfId="3298" xr:uid="{00000000-0005-0000-0000-00009C150000}"/>
    <cellStyle name="Normal 6 2 2 8 5 2" xfId="11971" xr:uid="{00000000-0005-0000-0000-00009D150000}"/>
    <cellStyle name="Normal 6 2 2 8 5 2 2" xfId="29324" xr:uid="{00000000-0005-0000-0000-00009E150000}"/>
    <cellStyle name="Normal 6 2 2 8 5 2 3" xfId="46670" xr:uid="{00000000-0005-0000-0000-00009F150000}"/>
    <cellStyle name="Normal 6 2 2 8 5 3" xfId="20651" xr:uid="{00000000-0005-0000-0000-0000A0150000}"/>
    <cellStyle name="Normal 6 2 2 8 5 4" xfId="37997" xr:uid="{00000000-0005-0000-0000-0000A1150000}"/>
    <cellStyle name="Normal 6 2 2 8 6" xfId="9423" xr:uid="{00000000-0005-0000-0000-0000A2150000}"/>
    <cellStyle name="Normal 6 2 2 8 6 2" xfId="26776" xr:uid="{00000000-0005-0000-0000-0000A3150000}"/>
    <cellStyle name="Normal 6 2 2 8 6 3" xfId="44122" xr:uid="{00000000-0005-0000-0000-0000A4150000}"/>
    <cellStyle name="Normal 6 2 2 8 7" xfId="18103" xr:uid="{00000000-0005-0000-0000-0000A5150000}"/>
    <cellStyle name="Normal 6 2 2 8 8" xfId="35449" xr:uid="{00000000-0005-0000-0000-0000A6150000}"/>
    <cellStyle name="Normal 6 2 2 9" xfId="358" xr:uid="{00000000-0005-0000-0000-0000A7150000}"/>
    <cellStyle name="Normal 6 2 2 9 2" xfId="2171" xr:uid="{00000000-0005-0000-0000-0000A8150000}"/>
    <cellStyle name="Normal 6 2 2 9 2 2" xfId="7953" xr:uid="{00000000-0005-0000-0000-0000A9150000}"/>
    <cellStyle name="Normal 6 2 2 9 2 2 2" xfId="16626" xr:uid="{00000000-0005-0000-0000-0000AA150000}"/>
    <cellStyle name="Normal 6 2 2 9 2 2 2 2" xfId="33979" xr:uid="{00000000-0005-0000-0000-0000AB150000}"/>
    <cellStyle name="Normal 6 2 2 9 2 2 2 3" xfId="51325" xr:uid="{00000000-0005-0000-0000-0000AC150000}"/>
    <cellStyle name="Normal 6 2 2 9 2 2 3" xfId="25306" xr:uid="{00000000-0005-0000-0000-0000AD150000}"/>
    <cellStyle name="Normal 6 2 2 9 2 2 4" xfId="42652" xr:uid="{00000000-0005-0000-0000-0000AE150000}"/>
    <cellStyle name="Normal 6 2 2 9 2 3" xfId="5454" xr:uid="{00000000-0005-0000-0000-0000AF150000}"/>
    <cellStyle name="Normal 6 2 2 9 2 3 2" xfId="14127" xr:uid="{00000000-0005-0000-0000-0000B0150000}"/>
    <cellStyle name="Normal 6 2 2 9 2 3 2 2" xfId="31480" xr:uid="{00000000-0005-0000-0000-0000B1150000}"/>
    <cellStyle name="Normal 6 2 2 9 2 3 2 3" xfId="48826" xr:uid="{00000000-0005-0000-0000-0000B2150000}"/>
    <cellStyle name="Normal 6 2 2 9 2 3 3" xfId="22807" xr:uid="{00000000-0005-0000-0000-0000B3150000}"/>
    <cellStyle name="Normal 6 2 2 9 2 3 4" xfId="40153" xr:uid="{00000000-0005-0000-0000-0000B4150000}"/>
    <cellStyle name="Normal 6 2 2 9 2 4" xfId="10844" xr:uid="{00000000-0005-0000-0000-0000B5150000}"/>
    <cellStyle name="Normal 6 2 2 9 2 4 2" xfId="28197" xr:uid="{00000000-0005-0000-0000-0000B6150000}"/>
    <cellStyle name="Normal 6 2 2 9 2 4 3" xfId="45543" xr:uid="{00000000-0005-0000-0000-0000B7150000}"/>
    <cellStyle name="Normal 6 2 2 9 2 5" xfId="19524" xr:uid="{00000000-0005-0000-0000-0000B8150000}"/>
    <cellStyle name="Normal 6 2 2 9 2 6" xfId="36870" xr:uid="{00000000-0005-0000-0000-0000B9150000}"/>
    <cellStyle name="Normal 6 2 2 9 3" xfId="6140" xr:uid="{00000000-0005-0000-0000-0000BA150000}"/>
    <cellStyle name="Normal 6 2 2 9 3 2" xfId="14813" xr:uid="{00000000-0005-0000-0000-0000BB150000}"/>
    <cellStyle name="Normal 6 2 2 9 3 2 2" xfId="32166" xr:uid="{00000000-0005-0000-0000-0000BC150000}"/>
    <cellStyle name="Normal 6 2 2 9 3 2 3" xfId="49512" xr:uid="{00000000-0005-0000-0000-0000BD150000}"/>
    <cellStyle name="Normal 6 2 2 9 3 3" xfId="23493" xr:uid="{00000000-0005-0000-0000-0000BE150000}"/>
    <cellStyle name="Normal 6 2 2 9 3 4" xfId="40839" xr:uid="{00000000-0005-0000-0000-0000BF150000}"/>
    <cellStyle name="Normal 6 2 2 9 4" xfId="3984" xr:uid="{00000000-0005-0000-0000-0000C0150000}"/>
    <cellStyle name="Normal 6 2 2 9 4 2" xfId="12657" xr:uid="{00000000-0005-0000-0000-0000C1150000}"/>
    <cellStyle name="Normal 6 2 2 9 4 2 2" xfId="30010" xr:uid="{00000000-0005-0000-0000-0000C2150000}"/>
    <cellStyle name="Normal 6 2 2 9 4 2 3" xfId="47356" xr:uid="{00000000-0005-0000-0000-0000C3150000}"/>
    <cellStyle name="Normal 6 2 2 9 4 3" xfId="21337" xr:uid="{00000000-0005-0000-0000-0000C4150000}"/>
    <cellStyle name="Normal 6 2 2 9 4 4" xfId="38683" xr:uid="{00000000-0005-0000-0000-0000C5150000}"/>
    <cellStyle name="Normal 6 2 2 9 5" xfId="9031" xr:uid="{00000000-0005-0000-0000-0000C6150000}"/>
    <cellStyle name="Normal 6 2 2 9 5 2" xfId="26384" xr:uid="{00000000-0005-0000-0000-0000C7150000}"/>
    <cellStyle name="Normal 6 2 2 9 5 3" xfId="43730" xr:uid="{00000000-0005-0000-0000-0000C8150000}"/>
    <cellStyle name="Normal 6 2 2 9 6" xfId="17711" xr:uid="{00000000-0005-0000-0000-0000C9150000}"/>
    <cellStyle name="Normal 6 2 2 9 7" xfId="35057" xr:uid="{00000000-0005-0000-0000-0000CA150000}"/>
    <cellStyle name="Normal 6 2 3" xfId="21" xr:uid="{00000000-0005-0000-0000-0000CB150000}"/>
    <cellStyle name="Normal 6 2 3 10" xfId="1100" xr:uid="{00000000-0005-0000-0000-0000CC150000}"/>
    <cellStyle name="Normal 6 2 3 10 2" xfId="6882" xr:uid="{00000000-0005-0000-0000-0000CD150000}"/>
    <cellStyle name="Normal 6 2 3 10 2 2" xfId="15555" xr:uid="{00000000-0005-0000-0000-0000CE150000}"/>
    <cellStyle name="Normal 6 2 3 10 2 2 2" xfId="32908" xr:uid="{00000000-0005-0000-0000-0000CF150000}"/>
    <cellStyle name="Normal 6 2 3 10 2 2 3" xfId="50254" xr:uid="{00000000-0005-0000-0000-0000D0150000}"/>
    <cellStyle name="Normal 6 2 3 10 2 3" xfId="24235" xr:uid="{00000000-0005-0000-0000-0000D1150000}"/>
    <cellStyle name="Normal 6 2 3 10 2 4" xfId="41581" xr:uid="{00000000-0005-0000-0000-0000D2150000}"/>
    <cellStyle name="Normal 6 2 3 10 3" xfId="4726" xr:uid="{00000000-0005-0000-0000-0000D3150000}"/>
    <cellStyle name="Normal 6 2 3 10 3 2" xfId="13399" xr:uid="{00000000-0005-0000-0000-0000D4150000}"/>
    <cellStyle name="Normal 6 2 3 10 3 2 2" xfId="30752" xr:uid="{00000000-0005-0000-0000-0000D5150000}"/>
    <cellStyle name="Normal 6 2 3 10 3 2 3" xfId="48098" xr:uid="{00000000-0005-0000-0000-0000D6150000}"/>
    <cellStyle name="Normal 6 2 3 10 3 3" xfId="22079" xr:uid="{00000000-0005-0000-0000-0000D7150000}"/>
    <cellStyle name="Normal 6 2 3 10 3 4" xfId="39425" xr:uid="{00000000-0005-0000-0000-0000D8150000}"/>
    <cellStyle name="Normal 6 2 3 10 4" xfId="9773" xr:uid="{00000000-0005-0000-0000-0000D9150000}"/>
    <cellStyle name="Normal 6 2 3 10 4 2" xfId="27126" xr:uid="{00000000-0005-0000-0000-0000DA150000}"/>
    <cellStyle name="Normal 6 2 3 10 4 3" xfId="44472" xr:uid="{00000000-0005-0000-0000-0000DB150000}"/>
    <cellStyle name="Normal 6 2 3 10 5" xfId="18453" xr:uid="{00000000-0005-0000-0000-0000DC150000}"/>
    <cellStyle name="Normal 6 2 3 10 6" xfId="35799" xr:uid="{00000000-0005-0000-0000-0000DD150000}"/>
    <cellStyle name="Normal 6 2 3 11" xfId="5804" xr:uid="{00000000-0005-0000-0000-0000DE150000}"/>
    <cellStyle name="Normal 6 2 3 11 2" xfId="14477" xr:uid="{00000000-0005-0000-0000-0000DF150000}"/>
    <cellStyle name="Normal 6 2 3 11 2 2" xfId="31830" xr:uid="{00000000-0005-0000-0000-0000E0150000}"/>
    <cellStyle name="Normal 6 2 3 11 2 3" xfId="49176" xr:uid="{00000000-0005-0000-0000-0000E1150000}"/>
    <cellStyle name="Normal 6 2 3 11 3" xfId="23157" xr:uid="{00000000-0005-0000-0000-0000E2150000}"/>
    <cellStyle name="Normal 6 2 3 11 4" xfId="40503" xr:uid="{00000000-0005-0000-0000-0000E3150000}"/>
    <cellStyle name="Normal 6 2 3 12" xfId="2913" xr:uid="{00000000-0005-0000-0000-0000E4150000}"/>
    <cellStyle name="Normal 6 2 3 12 2" xfId="11586" xr:uid="{00000000-0005-0000-0000-0000E5150000}"/>
    <cellStyle name="Normal 6 2 3 12 2 2" xfId="28939" xr:uid="{00000000-0005-0000-0000-0000E6150000}"/>
    <cellStyle name="Normal 6 2 3 12 2 3" xfId="46285" xr:uid="{00000000-0005-0000-0000-0000E7150000}"/>
    <cellStyle name="Normal 6 2 3 12 3" xfId="20266" xr:uid="{00000000-0005-0000-0000-0000E8150000}"/>
    <cellStyle name="Normal 6 2 3 12 4" xfId="37612" xr:uid="{00000000-0005-0000-0000-0000E9150000}"/>
    <cellStyle name="Normal 6 2 3 13" xfId="8695" xr:uid="{00000000-0005-0000-0000-0000EA150000}"/>
    <cellStyle name="Normal 6 2 3 13 2" xfId="26048" xr:uid="{00000000-0005-0000-0000-0000EB150000}"/>
    <cellStyle name="Normal 6 2 3 13 3" xfId="43394" xr:uid="{00000000-0005-0000-0000-0000EC150000}"/>
    <cellStyle name="Normal 6 2 3 14" xfId="17376" xr:uid="{00000000-0005-0000-0000-0000ED150000}"/>
    <cellStyle name="Normal 6 2 3 15" xfId="34721" xr:uid="{00000000-0005-0000-0000-0000EE150000}"/>
    <cellStyle name="Normal 6 2 3 2" xfId="38" xr:uid="{00000000-0005-0000-0000-0000EF150000}"/>
    <cellStyle name="Normal 6 2 3 2 10" xfId="5820" xr:uid="{00000000-0005-0000-0000-0000F0150000}"/>
    <cellStyle name="Normal 6 2 3 2 10 2" xfId="14493" xr:uid="{00000000-0005-0000-0000-0000F1150000}"/>
    <cellStyle name="Normal 6 2 3 2 10 2 2" xfId="31846" xr:uid="{00000000-0005-0000-0000-0000F2150000}"/>
    <cellStyle name="Normal 6 2 3 2 10 2 3" xfId="49192" xr:uid="{00000000-0005-0000-0000-0000F3150000}"/>
    <cellStyle name="Normal 6 2 3 2 10 3" xfId="23173" xr:uid="{00000000-0005-0000-0000-0000F4150000}"/>
    <cellStyle name="Normal 6 2 3 2 10 4" xfId="40519" xr:uid="{00000000-0005-0000-0000-0000F5150000}"/>
    <cellStyle name="Normal 6 2 3 2 11" xfId="2929" xr:uid="{00000000-0005-0000-0000-0000F6150000}"/>
    <cellStyle name="Normal 6 2 3 2 11 2" xfId="11602" xr:uid="{00000000-0005-0000-0000-0000F7150000}"/>
    <cellStyle name="Normal 6 2 3 2 11 2 2" xfId="28955" xr:uid="{00000000-0005-0000-0000-0000F8150000}"/>
    <cellStyle name="Normal 6 2 3 2 11 2 3" xfId="46301" xr:uid="{00000000-0005-0000-0000-0000F9150000}"/>
    <cellStyle name="Normal 6 2 3 2 11 3" xfId="20282" xr:uid="{00000000-0005-0000-0000-0000FA150000}"/>
    <cellStyle name="Normal 6 2 3 2 11 4" xfId="37628" xr:uid="{00000000-0005-0000-0000-0000FB150000}"/>
    <cellStyle name="Normal 6 2 3 2 12" xfId="8711" xr:uid="{00000000-0005-0000-0000-0000FC150000}"/>
    <cellStyle name="Normal 6 2 3 2 12 2" xfId="26064" xr:uid="{00000000-0005-0000-0000-0000FD150000}"/>
    <cellStyle name="Normal 6 2 3 2 12 3" xfId="43410" xr:uid="{00000000-0005-0000-0000-0000FE150000}"/>
    <cellStyle name="Normal 6 2 3 2 13" xfId="17391" xr:uid="{00000000-0005-0000-0000-0000FF150000}"/>
    <cellStyle name="Normal 6 2 3 2 14" xfId="34737" xr:uid="{00000000-0005-0000-0000-000000160000}"/>
    <cellStyle name="Normal 6 2 3 2 2" xfId="87" xr:uid="{00000000-0005-0000-0000-000001160000}"/>
    <cellStyle name="Normal 6 2 3 2 2 10" xfId="8760" xr:uid="{00000000-0005-0000-0000-000002160000}"/>
    <cellStyle name="Normal 6 2 3 2 2 10 2" xfId="26113" xr:uid="{00000000-0005-0000-0000-000003160000}"/>
    <cellStyle name="Normal 6 2 3 2 2 10 3" xfId="43459" xr:uid="{00000000-0005-0000-0000-000004160000}"/>
    <cellStyle name="Normal 6 2 3 2 2 11" xfId="17440" xr:uid="{00000000-0005-0000-0000-000005160000}"/>
    <cellStyle name="Normal 6 2 3 2 2 12" xfId="34786" xr:uid="{00000000-0005-0000-0000-000006160000}"/>
    <cellStyle name="Normal 6 2 3 2 2 2" xfId="332" xr:uid="{00000000-0005-0000-0000-000007160000}"/>
    <cellStyle name="Normal 6 2 3 2 2 2 10" xfId="35031" xr:uid="{00000000-0005-0000-0000-000008160000}"/>
    <cellStyle name="Normal 6 2 3 2 2 2 2" xfId="1067" xr:uid="{00000000-0005-0000-0000-000009160000}"/>
    <cellStyle name="Normal 6 2 3 2 2 2 2 2" xfId="2880" xr:uid="{00000000-0005-0000-0000-00000A160000}"/>
    <cellStyle name="Normal 6 2 3 2 2 2 2 2 2" xfId="8662" xr:uid="{00000000-0005-0000-0000-00000B160000}"/>
    <cellStyle name="Normal 6 2 3 2 2 2 2 2 2 2" xfId="17335" xr:uid="{00000000-0005-0000-0000-00000C160000}"/>
    <cellStyle name="Normal 6 2 3 2 2 2 2 2 2 2 2" xfId="34688" xr:uid="{00000000-0005-0000-0000-00000D160000}"/>
    <cellStyle name="Normal 6 2 3 2 2 2 2 2 2 2 3" xfId="52034" xr:uid="{00000000-0005-0000-0000-00000E160000}"/>
    <cellStyle name="Normal 6 2 3 2 2 2 2 2 2 3" xfId="26015" xr:uid="{00000000-0005-0000-0000-00000F160000}"/>
    <cellStyle name="Normal 6 2 3 2 2 2 2 2 2 4" xfId="43361" xr:uid="{00000000-0005-0000-0000-000010160000}"/>
    <cellStyle name="Normal 6 2 3 2 2 2 2 2 3" xfId="4693" xr:uid="{00000000-0005-0000-0000-000011160000}"/>
    <cellStyle name="Normal 6 2 3 2 2 2 2 2 3 2" xfId="13366" xr:uid="{00000000-0005-0000-0000-000012160000}"/>
    <cellStyle name="Normal 6 2 3 2 2 2 2 2 3 2 2" xfId="30719" xr:uid="{00000000-0005-0000-0000-000013160000}"/>
    <cellStyle name="Normal 6 2 3 2 2 2 2 2 3 2 3" xfId="48065" xr:uid="{00000000-0005-0000-0000-000014160000}"/>
    <cellStyle name="Normal 6 2 3 2 2 2 2 2 3 3" xfId="22046" xr:uid="{00000000-0005-0000-0000-000015160000}"/>
    <cellStyle name="Normal 6 2 3 2 2 2 2 2 3 4" xfId="39392" xr:uid="{00000000-0005-0000-0000-000016160000}"/>
    <cellStyle name="Normal 6 2 3 2 2 2 2 2 4" xfId="11553" xr:uid="{00000000-0005-0000-0000-000017160000}"/>
    <cellStyle name="Normal 6 2 3 2 2 2 2 2 4 2" xfId="28906" xr:uid="{00000000-0005-0000-0000-000018160000}"/>
    <cellStyle name="Normal 6 2 3 2 2 2 2 2 4 3" xfId="46252" xr:uid="{00000000-0005-0000-0000-000019160000}"/>
    <cellStyle name="Normal 6 2 3 2 2 2 2 2 5" xfId="20233" xr:uid="{00000000-0005-0000-0000-00001A160000}"/>
    <cellStyle name="Normal 6 2 3 2 2 2 2 2 6" xfId="37579" xr:uid="{00000000-0005-0000-0000-00001B160000}"/>
    <cellStyle name="Normal 6 2 3 2 2 2 2 3" xfId="1802" xr:uid="{00000000-0005-0000-0000-00001C160000}"/>
    <cellStyle name="Normal 6 2 3 2 2 2 2 3 2" xfId="7584" xr:uid="{00000000-0005-0000-0000-00001D160000}"/>
    <cellStyle name="Normal 6 2 3 2 2 2 2 3 2 2" xfId="16257" xr:uid="{00000000-0005-0000-0000-00001E160000}"/>
    <cellStyle name="Normal 6 2 3 2 2 2 2 3 2 2 2" xfId="33610" xr:uid="{00000000-0005-0000-0000-00001F160000}"/>
    <cellStyle name="Normal 6 2 3 2 2 2 2 3 2 2 3" xfId="50956" xr:uid="{00000000-0005-0000-0000-000020160000}"/>
    <cellStyle name="Normal 6 2 3 2 2 2 2 3 2 3" xfId="24937" xr:uid="{00000000-0005-0000-0000-000021160000}"/>
    <cellStyle name="Normal 6 2 3 2 2 2 2 3 2 4" xfId="42283" xr:uid="{00000000-0005-0000-0000-000022160000}"/>
    <cellStyle name="Normal 6 2 3 2 2 2 2 3 3" xfId="5428" xr:uid="{00000000-0005-0000-0000-000023160000}"/>
    <cellStyle name="Normal 6 2 3 2 2 2 2 3 3 2" xfId="14101" xr:uid="{00000000-0005-0000-0000-000024160000}"/>
    <cellStyle name="Normal 6 2 3 2 2 2 2 3 3 2 2" xfId="31454" xr:uid="{00000000-0005-0000-0000-000025160000}"/>
    <cellStyle name="Normal 6 2 3 2 2 2 2 3 3 2 3" xfId="48800" xr:uid="{00000000-0005-0000-0000-000026160000}"/>
    <cellStyle name="Normal 6 2 3 2 2 2 2 3 3 3" xfId="22781" xr:uid="{00000000-0005-0000-0000-000027160000}"/>
    <cellStyle name="Normal 6 2 3 2 2 2 2 3 3 4" xfId="40127" xr:uid="{00000000-0005-0000-0000-000028160000}"/>
    <cellStyle name="Normal 6 2 3 2 2 2 2 3 4" xfId="10475" xr:uid="{00000000-0005-0000-0000-000029160000}"/>
    <cellStyle name="Normal 6 2 3 2 2 2 2 3 4 2" xfId="27828" xr:uid="{00000000-0005-0000-0000-00002A160000}"/>
    <cellStyle name="Normal 6 2 3 2 2 2 2 3 4 3" xfId="45174" xr:uid="{00000000-0005-0000-0000-00002B160000}"/>
    <cellStyle name="Normal 6 2 3 2 2 2 2 3 5" xfId="19155" xr:uid="{00000000-0005-0000-0000-00002C160000}"/>
    <cellStyle name="Normal 6 2 3 2 2 2 2 3 6" xfId="36501" xr:uid="{00000000-0005-0000-0000-00002D160000}"/>
    <cellStyle name="Normal 6 2 3 2 2 2 2 4" xfId="6849" xr:uid="{00000000-0005-0000-0000-00002E160000}"/>
    <cellStyle name="Normal 6 2 3 2 2 2 2 4 2" xfId="15522" xr:uid="{00000000-0005-0000-0000-00002F160000}"/>
    <cellStyle name="Normal 6 2 3 2 2 2 2 4 2 2" xfId="32875" xr:uid="{00000000-0005-0000-0000-000030160000}"/>
    <cellStyle name="Normal 6 2 3 2 2 2 2 4 2 3" xfId="50221" xr:uid="{00000000-0005-0000-0000-000031160000}"/>
    <cellStyle name="Normal 6 2 3 2 2 2 2 4 3" xfId="24202" xr:uid="{00000000-0005-0000-0000-000032160000}"/>
    <cellStyle name="Normal 6 2 3 2 2 2 2 4 4" xfId="41548" xr:uid="{00000000-0005-0000-0000-000033160000}"/>
    <cellStyle name="Normal 6 2 3 2 2 2 2 5" xfId="3615" xr:uid="{00000000-0005-0000-0000-000034160000}"/>
    <cellStyle name="Normal 6 2 3 2 2 2 2 5 2" xfId="12288" xr:uid="{00000000-0005-0000-0000-000035160000}"/>
    <cellStyle name="Normal 6 2 3 2 2 2 2 5 2 2" xfId="29641" xr:uid="{00000000-0005-0000-0000-000036160000}"/>
    <cellStyle name="Normal 6 2 3 2 2 2 2 5 2 3" xfId="46987" xr:uid="{00000000-0005-0000-0000-000037160000}"/>
    <cellStyle name="Normal 6 2 3 2 2 2 2 5 3" xfId="20968" xr:uid="{00000000-0005-0000-0000-000038160000}"/>
    <cellStyle name="Normal 6 2 3 2 2 2 2 5 4" xfId="38314" xr:uid="{00000000-0005-0000-0000-000039160000}"/>
    <cellStyle name="Normal 6 2 3 2 2 2 2 6" xfId="9740" xr:uid="{00000000-0005-0000-0000-00003A160000}"/>
    <cellStyle name="Normal 6 2 3 2 2 2 2 6 2" xfId="27093" xr:uid="{00000000-0005-0000-0000-00003B160000}"/>
    <cellStyle name="Normal 6 2 3 2 2 2 2 6 3" xfId="44439" xr:uid="{00000000-0005-0000-0000-00003C160000}"/>
    <cellStyle name="Normal 6 2 3 2 2 2 2 7" xfId="18420" xr:uid="{00000000-0005-0000-0000-00003D160000}"/>
    <cellStyle name="Normal 6 2 3 2 2 2 2 8" xfId="35766" xr:uid="{00000000-0005-0000-0000-00003E160000}"/>
    <cellStyle name="Normal 6 2 3 2 2 2 3" xfId="577" xr:uid="{00000000-0005-0000-0000-00003F160000}"/>
    <cellStyle name="Normal 6 2 3 2 2 2 3 2" xfId="2390" xr:uid="{00000000-0005-0000-0000-000040160000}"/>
    <cellStyle name="Normal 6 2 3 2 2 2 3 2 2" xfId="8172" xr:uid="{00000000-0005-0000-0000-000041160000}"/>
    <cellStyle name="Normal 6 2 3 2 2 2 3 2 2 2" xfId="16845" xr:uid="{00000000-0005-0000-0000-000042160000}"/>
    <cellStyle name="Normal 6 2 3 2 2 2 3 2 2 2 2" xfId="34198" xr:uid="{00000000-0005-0000-0000-000043160000}"/>
    <cellStyle name="Normal 6 2 3 2 2 2 3 2 2 2 3" xfId="51544" xr:uid="{00000000-0005-0000-0000-000044160000}"/>
    <cellStyle name="Normal 6 2 3 2 2 2 3 2 2 3" xfId="25525" xr:uid="{00000000-0005-0000-0000-000045160000}"/>
    <cellStyle name="Normal 6 2 3 2 2 2 3 2 2 4" xfId="42871" xr:uid="{00000000-0005-0000-0000-000046160000}"/>
    <cellStyle name="Normal 6 2 3 2 2 2 3 2 3" xfId="5673" xr:uid="{00000000-0005-0000-0000-000047160000}"/>
    <cellStyle name="Normal 6 2 3 2 2 2 3 2 3 2" xfId="14346" xr:uid="{00000000-0005-0000-0000-000048160000}"/>
    <cellStyle name="Normal 6 2 3 2 2 2 3 2 3 2 2" xfId="31699" xr:uid="{00000000-0005-0000-0000-000049160000}"/>
    <cellStyle name="Normal 6 2 3 2 2 2 3 2 3 2 3" xfId="49045" xr:uid="{00000000-0005-0000-0000-00004A160000}"/>
    <cellStyle name="Normal 6 2 3 2 2 2 3 2 3 3" xfId="23026" xr:uid="{00000000-0005-0000-0000-00004B160000}"/>
    <cellStyle name="Normal 6 2 3 2 2 2 3 2 3 4" xfId="40372" xr:uid="{00000000-0005-0000-0000-00004C160000}"/>
    <cellStyle name="Normal 6 2 3 2 2 2 3 2 4" xfId="11063" xr:uid="{00000000-0005-0000-0000-00004D160000}"/>
    <cellStyle name="Normal 6 2 3 2 2 2 3 2 4 2" xfId="28416" xr:uid="{00000000-0005-0000-0000-00004E160000}"/>
    <cellStyle name="Normal 6 2 3 2 2 2 3 2 4 3" xfId="45762" xr:uid="{00000000-0005-0000-0000-00004F160000}"/>
    <cellStyle name="Normal 6 2 3 2 2 2 3 2 5" xfId="19743" xr:uid="{00000000-0005-0000-0000-000050160000}"/>
    <cellStyle name="Normal 6 2 3 2 2 2 3 2 6" xfId="37089" xr:uid="{00000000-0005-0000-0000-000051160000}"/>
    <cellStyle name="Normal 6 2 3 2 2 2 3 3" xfId="6359" xr:uid="{00000000-0005-0000-0000-000052160000}"/>
    <cellStyle name="Normal 6 2 3 2 2 2 3 3 2" xfId="15032" xr:uid="{00000000-0005-0000-0000-000053160000}"/>
    <cellStyle name="Normal 6 2 3 2 2 2 3 3 2 2" xfId="32385" xr:uid="{00000000-0005-0000-0000-000054160000}"/>
    <cellStyle name="Normal 6 2 3 2 2 2 3 3 2 3" xfId="49731" xr:uid="{00000000-0005-0000-0000-000055160000}"/>
    <cellStyle name="Normal 6 2 3 2 2 2 3 3 3" xfId="23712" xr:uid="{00000000-0005-0000-0000-000056160000}"/>
    <cellStyle name="Normal 6 2 3 2 2 2 3 3 4" xfId="41058" xr:uid="{00000000-0005-0000-0000-000057160000}"/>
    <cellStyle name="Normal 6 2 3 2 2 2 3 4" xfId="4203" xr:uid="{00000000-0005-0000-0000-000058160000}"/>
    <cellStyle name="Normal 6 2 3 2 2 2 3 4 2" xfId="12876" xr:uid="{00000000-0005-0000-0000-000059160000}"/>
    <cellStyle name="Normal 6 2 3 2 2 2 3 4 2 2" xfId="30229" xr:uid="{00000000-0005-0000-0000-00005A160000}"/>
    <cellStyle name="Normal 6 2 3 2 2 2 3 4 2 3" xfId="47575" xr:uid="{00000000-0005-0000-0000-00005B160000}"/>
    <cellStyle name="Normal 6 2 3 2 2 2 3 4 3" xfId="21556" xr:uid="{00000000-0005-0000-0000-00005C160000}"/>
    <cellStyle name="Normal 6 2 3 2 2 2 3 4 4" xfId="38902" xr:uid="{00000000-0005-0000-0000-00005D160000}"/>
    <cellStyle name="Normal 6 2 3 2 2 2 3 5" xfId="9250" xr:uid="{00000000-0005-0000-0000-00005E160000}"/>
    <cellStyle name="Normal 6 2 3 2 2 2 3 5 2" xfId="26603" xr:uid="{00000000-0005-0000-0000-00005F160000}"/>
    <cellStyle name="Normal 6 2 3 2 2 2 3 5 3" xfId="43949" xr:uid="{00000000-0005-0000-0000-000060160000}"/>
    <cellStyle name="Normal 6 2 3 2 2 2 3 6" xfId="17930" xr:uid="{00000000-0005-0000-0000-000061160000}"/>
    <cellStyle name="Normal 6 2 3 2 2 2 3 7" xfId="35276" xr:uid="{00000000-0005-0000-0000-000062160000}"/>
    <cellStyle name="Normal 6 2 3 2 2 2 4" xfId="2145" xr:uid="{00000000-0005-0000-0000-000063160000}"/>
    <cellStyle name="Normal 6 2 3 2 2 2 4 2" xfId="7927" xr:uid="{00000000-0005-0000-0000-000064160000}"/>
    <cellStyle name="Normal 6 2 3 2 2 2 4 2 2" xfId="16600" xr:uid="{00000000-0005-0000-0000-000065160000}"/>
    <cellStyle name="Normal 6 2 3 2 2 2 4 2 2 2" xfId="33953" xr:uid="{00000000-0005-0000-0000-000066160000}"/>
    <cellStyle name="Normal 6 2 3 2 2 2 4 2 2 3" xfId="51299" xr:uid="{00000000-0005-0000-0000-000067160000}"/>
    <cellStyle name="Normal 6 2 3 2 2 2 4 2 3" xfId="25280" xr:uid="{00000000-0005-0000-0000-000068160000}"/>
    <cellStyle name="Normal 6 2 3 2 2 2 4 2 4" xfId="42626" xr:uid="{00000000-0005-0000-0000-000069160000}"/>
    <cellStyle name="Normal 6 2 3 2 2 2 4 3" xfId="3958" xr:uid="{00000000-0005-0000-0000-00006A160000}"/>
    <cellStyle name="Normal 6 2 3 2 2 2 4 3 2" xfId="12631" xr:uid="{00000000-0005-0000-0000-00006B160000}"/>
    <cellStyle name="Normal 6 2 3 2 2 2 4 3 2 2" xfId="29984" xr:uid="{00000000-0005-0000-0000-00006C160000}"/>
    <cellStyle name="Normal 6 2 3 2 2 2 4 3 2 3" xfId="47330" xr:uid="{00000000-0005-0000-0000-00006D160000}"/>
    <cellStyle name="Normal 6 2 3 2 2 2 4 3 3" xfId="21311" xr:uid="{00000000-0005-0000-0000-00006E160000}"/>
    <cellStyle name="Normal 6 2 3 2 2 2 4 3 4" xfId="38657" xr:uid="{00000000-0005-0000-0000-00006F160000}"/>
    <cellStyle name="Normal 6 2 3 2 2 2 4 4" xfId="10818" xr:uid="{00000000-0005-0000-0000-000070160000}"/>
    <cellStyle name="Normal 6 2 3 2 2 2 4 4 2" xfId="28171" xr:uid="{00000000-0005-0000-0000-000071160000}"/>
    <cellStyle name="Normal 6 2 3 2 2 2 4 4 3" xfId="45517" xr:uid="{00000000-0005-0000-0000-000072160000}"/>
    <cellStyle name="Normal 6 2 3 2 2 2 4 5" xfId="19498" xr:uid="{00000000-0005-0000-0000-000073160000}"/>
    <cellStyle name="Normal 6 2 3 2 2 2 4 6" xfId="36844" xr:uid="{00000000-0005-0000-0000-000074160000}"/>
    <cellStyle name="Normal 6 2 3 2 2 2 5" xfId="1312" xr:uid="{00000000-0005-0000-0000-000075160000}"/>
    <cellStyle name="Normal 6 2 3 2 2 2 5 2" xfId="7094" xr:uid="{00000000-0005-0000-0000-000076160000}"/>
    <cellStyle name="Normal 6 2 3 2 2 2 5 2 2" xfId="15767" xr:uid="{00000000-0005-0000-0000-000077160000}"/>
    <cellStyle name="Normal 6 2 3 2 2 2 5 2 2 2" xfId="33120" xr:uid="{00000000-0005-0000-0000-000078160000}"/>
    <cellStyle name="Normal 6 2 3 2 2 2 5 2 2 3" xfId="50466" xr:uid="{00000000-0005-0000-0000-000079160000}"/>
    <cellStyle name="Normal 6 2 3 2 2 2 5 2 3" xfId="24447" xr:uid="{00000000-0005-0000-0000-00007A160000}"/>
    <cellStyle name="Normal 6 2 3 2 2 2 5 2 4" xfId="41793" xr:uid="{00000000-0005-0000-0000-00007B160000}"/>
    <cellStyle name="Normal 6 2 3 2 2 2 5 3" xfId="4938" xr:uid="{00000000-0005-0000-0000-00007C160000}"/>
    <cellStyle name="Normal 6 2 3 2 2 2 5 3 2" xfId="13611" xr:uid="{00000000-0005-0000-0000-00007D160000}"/>
    <cellStyle name="Normal 6 2 3 2 2 2 5 3 2 2" xfId="30964" xr:uid="{00000000-0005-0000-0000-00007E160000}"/>
    <cellStyle name="Normal 6 2 3 2 2 2 5 3 2 3" xfId="48310" xr:uid="{00000000-0005-0000-0000-00007F160000}"/>
    <cellStyle name="Normal 6 2 3 2 2 2 5 3 3" xfId="22291" xr:uid="{00000000-0005-0000-0000-000080160000}"/>
    <cellStyle name="Normal 6 2 3 2 2 2 5 3 4" xfId="39637" xr:uid="{00000000-0005-0000-0000-000081160000}"/>
    <cellStyle name="Normal 6 2 3 2 2 2 5 4" xfId="9985" xr:uid="{00000000-0005-0000-0000-000082160000}"/>
    <cellStyle name="Normal 6 2 3 2 2 2 5 4 2" xfId="27338" xr:uid="{00000000-0005-0000-0000-000083160000}"/>
    <cellStyle name="Normal 6 2 3 2 2 2 5 4 3" xfId="44684" xr:uid="{00000000-0005-0000-0000-000084160000}"/>
    <cellStyle name="Normal 6 2 3 2 2 2 5 5" xfId="18665" xr:uid="{00000000-0005-0000-0000-000085160000}"/>
    <cellStyle name="Normal 6 2 3 2 2 2 5 6" xfId="36011" xr:uid="{00000000-0005-0000-0000-000086160000}"/>
    <cellStyle name="Normal 6 2 3 2 2 2 6" xfId="6114" xr:uid="{00000000-0005-0000-0000-000087160000}"/>
    <cellStyle name="Normal 6 2 3 2 2 2 6 2" xfId="14787" xr:uid="{00000000-0005-0000-0000-000088160000}"/>
    <cellStyle name="Normal 6 2 3 2 2 2 6 2 2" xfId="32140" xr:uid="{00000000-0005-0000-0000-000089160000}"/>
    <cellStyle name="Normal 6 2 3 2 2 2 6 2 3" xfId="49486" xr:uid="{00000000-0005-0000-0000-00008A160000}"/>
    <cellStyle name="Normal 6 2 3 2 2 2 6 3" xfId="23467" xr:uid="{00000000-0005-0000-0000-00008B160000}"/>
    <cellStyle name="Normal 6 2 3 2 2 2 6 4" xfId="40813" xr:uid="{00000000-0005-0000-0000-00008C160000}"/>
    <cellStyle name="Normal 6 2 3 2 2 2 7" xfId="3125" xr:uid="{00000000-0005-0000-0000-00008D160000}"/>
    <cellStyle name="Normal 6 2 3 2 2 2 7 2" xfId="11798" xr:uid="{00000000-0005-0000-0000-00008E160000}"/>
    <cellStyle name="Normal 6 2 3 2 2 2 7 2 2" xfId="29151" xr:uid="{00000000-0005-0000-0000-00008F160000}"/>
    <cellStyle name="Normal 6 2 3 2 2 2 7 2 3" xfId="46497" xr:uid="{00000000-0005-0000-0000-000090160000}"/>
    <cellStyle name="Normal 6 2 3 2 2 2 7 3" xfId="20478" xr:uid="{00000000-0005-0000-0000-000091160000}"/>
    <cellStyle name="Normal 6 2 3 2 2 2 7 4" xfId="37824" xr:uid="{00000000-0005-0000-0000-000092160000}"/>
    <cellStyle name="Normal 6 2 3 2 2 2 8" xfId="9005" xr:uid="{00000000-0005-0000-0000-000093160000}"/>
    <cellStyle name="Normal 6 2 3 2 2 2 8 2" xfId="26358" xr:uid="{00000000-0005-0000-0000-000094160000}"/>
    <cellStyle name="Normal 6 2 3 2 2 2 8 3" xfId="43704" xr:uid="{00000000-0005-0000-0000-000095160000}"/>
    <cellStyle name="Normal 6 2 3 2 2 2 9" xfId="17685" xr:uid="{00000000-0005-0000-0000-000096160000}"/>
    <cellStyle name="Normal 6 2 3 2 2 3" xfId="234" xr:uid="{00000000-0005-0000-0000-000097160000}"/>
    <cellStyle name="Normal 6 2 3 2 2 3 10" xfId="34933" xr:uid="{00000000-0005-0000-0000-000098160000}"/>
    <cellStyle name="Normal 6 2 3 2 2 3 2" xfId="969" xr:uid="{00000000-0005-0000-0000-000099160000}"/>
    <cellStyle name="Normal 6 2 3 2 2 3 2 2" xfId="2782" xr:uid="{00000000-0005-0000-0000-00009A160000}"/>
    <cellStyle name="Normal 6 2 3 2 2 3 2 2 2" xfId="8564" xr:uid="{00000000-0005-0000-0000-00009B160000}"/>
    <cellStyle name="Normal 6 2 3 2 2 3 2 2 2 2" xfId="17237" xr:uid="{00000000-0005-0000-0000-00009C160000}"/>
    <cellStyle name="Normal 6 2 3 2 2 3 2 2 2 2 2" xfId="34590" xr:uid="{00000000-0005-0000-0000-00009D160000}"/>
    <cellStyle name="Normal 6 2 3 2 2 3 2 2 2 2 3" xfId="51936" xr:uid="{00000000-0005-0000-0000-00009E160000}"/>
    <cellStyle name="Normal 6 2 3 2 2 3 2 2 2 3" xfId="25917" xr:uid="{00000000-0005-0000-0000-00009F160000}"/>
    <cellStyle name="Normal 6 2 3 2 2 3 2 2 2 4" xfId="43263" xr:uid="{00000000-0005-0000-0000-0000A0160000}"/>
    <cellStyle name="Normal 6 2 3 2 2 3 2 2 3" xfId="4595" xr:uid="{00000000-0005-0000-0000-0000A1160000}"/>
    <cellStyle name="Normal 6 2 3 2 2 3 2 2 3 2" xfId="13268" xr:uid="{00000000-0005-0000-0000-0000A2160000}"/>
    <cellStyle name="Normal 6 2 3 2 2 3 2 2 3 2 2" xfId="30621" xr:uid="{00000000-0005-0000-0000-0000A3160000}"/>
    <cellStyle name="Normal 6 2 3 2 2 3 2 2 3 2 3" xfId="47967" xr:uid="{00000000-0005-0000-0000-0000A4160000}"/>
    <cellStyle name="Normal 6 2 3 2 2 3 2 2 3 3" xfId="21948" xr:uid="{00000000-0005-0000-0000-0000A5160000}"/>
    <cellStyle name="Normal 6 2 3 2 2 3 2 2 3 4" xfId="39294" xr:uid="{00000000-0005-0000-0000-0000A6160000}"/>
    <cellStyle name="Normal 6 2 3 2 2 3 2 2 4" xfId="11455" xr:uid="{00000000-0005-0000-0000-0000A7160000}"/>
    <cellStyle name="Normal 6 2 3 2 2 3 2 2 4 2" xfId="28808" xr:uid="{00000000-0005-0000-0000-0000A8160000}"/>
    <cellStyle name="Normal 6 2 3 2 2 3 2 2 4 3" xfId="46154" xr:uid="{00000000-0005-0000-0000-0000A9160000}"/>
    <cellStyle name="Normal 6 2 3 2 2 3 2 2 5" xfId="20135" xr:uid="{00000000-0005-0000-0000-0000AA160000}"/>
    <cellStyle name="Normal 6 2 3 2 2 3 2 2 6" xfId="37481" xr:uid="{00000000-0005-0000-0000-0000AB160000}"/>
    <cellStyle name="Normal 6 2 3 2 2 3 2 3" xfId="1704" xr:uid="{00000000-0005-0000-0000-0000AC160000}"/>
    <cellStyle name="Normal 6 2 3 2 2 3 2 3 2" xfId="7486" xr:uid="{00000000-0005-0000-0000-0000AD160000}"/>
    <cellStyle name="Normal 6 2 3 2 2 3 2 3 2 2" xfId="16159" xr:uid="{00000000-0005-0000-0000-0000AE160000}"/>
    <cellStyle name="Normal 6 2 3 2 2 3 2 3 2 2 2" xfId="33512" xr:uid="{00000000-0005-0000-0000-0000AF160000}"/>
    <cellStyle name="Normal 6 2 3 2 2 3 2 3 2 2 3" xfId="50858" xr:uid="{00000000-0005-0000-0000-0000B0160000}"/>
    <cellStyle name="Normal 6 2 3 2 2 3 2 3 2 3" xfId="24839" xr:uid="{00000000-0005-0000-0000-0000B1160000}"/>
    <cellStyle name="Normal 6 2 3 2 2 3 2 3 2 4" xfId="42185" xr:uid="{00000000-0005-0000-0000-0000B2160000}"/>
    <cellStyle name="Normal 6 2 3 2 2 3 2 3 3" xfId="5330" xr:uid="{00000000-0005-0000-0000-0000B3160000}"/>
    <cellStyle name="Normal 6 2 3 2 2 3 2 3 3 2" xfId="14003" xr:uid="{00000000-0005-0000-0000-0000B4160000}"/>
    <cellStyle name="Normal 6 2 3 2 2 3 2 3 3 2 2" xfId="31356" xr:uid="{00000000-0005-0000-0000-0000B5160000}"/>
    <cellStyle name="Normal 6 2 3 2 2 3 2 3 3 2 3" xfId="48702" xr:uid="{00000000-0005-0000-0000-0000B6160000}"/>
    <cellStyle name="Normal 6 2 3 2 2 3 2 3 3 3" xfId="22683" xr:uid="{00000000-0005-0000-0000-0000B7160000}"/>
    <cellStyle name="Normal 6 2 3 2 2 3 2 3 3 4" xfId="40029" xr:uid="{00000000-0005-0000-0000-0000B8160000}"/>
    <cellStyle name="Normal 6 2 3 2 2 3 2 3 4" xfId="10377" xr:uid="{00000000-0005-0000-0000-0000B9160000}"/>
    <cellStyle name="Normal 6 2 3 2 2 3 2 3 4 2" xfId="27730" xr:uid="{00000000-0005-0000-0000-0000BA160000}"/>
    <cellStyle name="Normal 6 2 3 2 2 3 2 3 4 3" xfId="45076" xr:uid="{00000000-0005-0000-0000-0000BB160000}"/>
    <cellStyle name="Normal 6 2 3 2 2 3 2 3 5" xfId="19057" xr:uid="{00000000-0005-0000-0000-0000BC160000}"/>
    <cellStyle name="Normal 6 2 3 2 2 3 2 3 6" xfId="36403" xr:uid="{00000000-0005-0000-0000-0000BD160000}"/>
    <cellStyle name="Normal 6 2 3 2 2 3 2 4" xfId="6751" xr:uid="{00000000-0005-0000-0000-0000BE160000}"/>
    <cellStyle name="Normal 6 2 3 2 2 3 2 4 2" xfId="15424" xr:uid="{00000000-0005-0000-0000-0000BF160000}"/>
    <cellStyle name="Normal 6 2 3 2 2 3 2 4 2 2" xfId="32777" xr:uid="{00000000-0005-0000-0000-0000C0160000}"/>
    <cellStyle name="Normal 6 2 3 2 2 3 2 4 2 3" xfId="50123" xr:uid="{00000000-0005-0000-0000-0000C1160000}"/>
    <cellStyle name="Normal 6 2 3 2 2 3 2 4 3" xfId="24104" xr:uid="{00000000-0005-0000-0000-0000C2160000}"/>
    <cellStyle name="Normal 6 2 3 2 2 3 2 4 4" xfId="41450" xr:uid="{00000000-0005-0000-0000-0000C3160000}"/>
    <cellStyle name="Normal 6 2 3 2 2 3 2 5" xfId="3517" xr:uid="{00000000-0005-0000-0000-0000C4160000}"/>
    <cellStyle name="Normal 6 2 3 2 2 3 2 5 2" xfId="12190" xr:uid="{00000000-0005-0000-0000-0000C5160000}"/>
    <cellStyle name="Normal 6 2 3 2 2 3 2 5 2 2" xfId="29543" xr:uid="{00000000-0005-0000-0000-0000C6160000}"/>
    <cellStyle name="Normal 6 2 3 2 2 3 2 5 2 3" xfId="46889" xr:uid="{00000000-0005-0000-0000-0000C7160000}"/>
    <cellStyle name="Normal 6 2 3 2 2 3 2 5 3" xfId="20870" xr:uid="{00000000-0005-0000-0000-0000C8160000}"/>
    <cellStyle name="Normal 6 2 3 2 2 3 2 5 4" xfId="38216" xr:uid="{00000000-0005-0000-0000-0000C9160000}"/>
    <cellStyle name="Normal 6 2 3 2 2 3 2 6" xfId="9642" xr:uid="{00000000-0005-0000-0000-0000CA160000}"/>
    <cellStyle name="Normal 6 2 3 2 2 3 2 6 2" xfId="26995" xr:uid="{00000000-0005-0000-0000-0000CB160000}"/>
    <cellStyle name="Normal 6 2 3 2 2 3 2 6 3" xfId="44341" xr:uid="{00000000-0005-0000-0000-0000CC160000}"/>
    <cellStyle name="Normal 6 2 3 2 2 3 2 7" xfId="18322" xr:uid="{00000000-0005-0000-0000-0000CD160000}"/>
    <cellStyle name="Normal 6 2 3 2 2 3 2 8" xfId="35668" xr:uid="{00000000-0005-0000-0000-0000CE160000}"/>
    <cellStyle name="Normal 6 2 3 2 2 3 3" xfId="724" xr:uid="{00000000-0005-0000-0000-0000CF160000}"/>
    <cellStyle name="Normal 6 2 3 2 2 3 3 2" xfId="2537" xr:uid="{00000000-0005-0000-0000-0000D0160000}"/>
    <cellStyle name="Normal 6 2 3 2 2 3 3 2 2" xfId="8319" xr:uid="{00000000-0005-0000-0000-0000D1160000}"/>
    <cellStyle name="Normal 6 2 3 2 2 3 3 2 2 2" xfId="16992" xr:uid="{00000000-0005-0000-0000-0000D2160000}"/>
    <cellStyle name="Normal 6 2 3 2 2 3 3 2 2 2 2" xfId="34345" xr:uid="{00000000-0005-0000-0000-0000D3160000}"/>
    <cellStyle name="Normal 6 2 3 2 2 3 3 2 2 2 3" xfId="51691" xr:uid="{00000000-0005-0000-0000-0000D4160000}"/>
    <cellStyle name="Normal 6 2 3 2 2 3 3 2 2 3" xfId="25672" xr:uid="{00000000-0005-0000-0000-0000D5160000}"/>
    <cellStyle name="Normal 6 2 3 2 2 3 3 2 2 4" xfId="43018" xr:uid="{00000000-0005-0000-0000-0000D6160000}"/>
    <cellStyle name="Normal 6 2 3 2 2 3 3 2 3" xfId="5771" xr:uid="{00000000-0005-0000-0000-0000D7160000}"/>
    <cellStyle name="Normal 6 2 3 2 2 3 3 2 3 2" xfId="14444" xr:uid="{00000000-0005-0000-0000-0000D8160000}"/>
    <cellStyle name="Normal 6 2 3 2 2 3 3 2 3 2 2" xfId="31797" xr:uid="{00000000-0005-0000-0000-0000D9160000}"/>
    <cellStyle name="Normal 6 2 3 2 2 3 3 2 3 2 3" xfId="49143" xr:uid="{00000000-0005-0000-0000-0000DA160000}"/>
    <cellStyle name="Normal 6 2 3 2 2 3 3 2 3 3" xfId="23124" xr:uid="{00000000-0005-0000-0000-0000DB160000}"/>
    <cellStyle name="Normal 6 2 3 2 2 3 3 2 3 4" xfId="40470" xr:uid="{00000000-0005-0000-0000-0000DC160000}"/>
    <cellStyle name="Normal 6 2 3 2 2 3 3 2 4" xfId="11210" xr:uid="{00000000-0005-0000-0000-0000DD160000}"/>
    <cellStyle name="Normal 6 2 3 2 2 3 3 2 4 2" xfId="28563" xr:uid="{00000000-0005-0000-0000-0000DE160000}"/>
    <cellStyle name="Normal 6 2 3 2 2 3 3 2 4 3" xfId="45909" xr:uid="{00000000-0005-0000-0000-0000DF160000}"/>
    <cellStyle name="Normal 6 2 3 2 2 3 3 2 5" xfId="19890" xr:uid="{00000000-0005-0000-0000-0000E0160000}"/>
    <cellStyle name="Normal 6 2 3 2 2 3 3 2 6" xfId="37236" xr:uid="{00000000-0005-0000-0000-0000E1160000}"/>
    <cellStyle name="Normal 6 2 3 2 2 3 3 3" xfId="6506" xr:uid="{00000000-0005-0000-0000-0000E2160000}"/>
    <cellStyle name="Normal 6 2 3 2 2 3 3 3 2" xfId="15179" xr:uid="{00000000-0005-0000-0000-0000E3160000}"/>
    <cellStyle name="Normal 6 2 3 2 2 3 3 3 2 2" xfId="32532" xr:uid="{00000000-0005-0000-0000-0000E4160000}"/>
    <cellStyle name="Normal 6 2 3 2 2 3 3 3 2 3" xfId="49878" xr:uid="{00000000-0005-0000-0000-0000E5160000}"/>
    <cellStyle name="Normal 6 2 3 2 2 3 3 3 3" xfId="23859" xr:uid="{00000000-0005-0000-0000-0000E6160000}"/>
    <cellStyle name="Normal 6 2 3 2 2 3 3 3 4" xfId="41205" xr:uid="{00000000-0005-0000-0000-0000E7160000}"/>
    <cellStyle name="Normal 6 2 3 2 2 3 3 4" xfId="4350" xr:uid="{00000000-0005-0000-0000-0000E8160000}"/>
    <cellStyle name="Normal 6 2 3 2 2 3 3 4 2" xfId="13023" xr:uid="{00000000-0005-0000-0000-0000E9160000}"/>
    <cellStyle name="Normal 6 2 3 2 2 3 3 4 2 2" xfId="30376" xr:uid="{00000000-0005-0000-0000-0000EA160000}"/>
    <cellStyle name="Normal 6 2 3 2 2 3 3 4 2 3" xfId="47722" xr:uid="{00000000-0005-0000-0000-0000EB160000}"/>
    <cellStyle name="Normal 6 2 3 2 2 3 3 4 3" xfId="21703" xr:uid="{00000000-0005-0000-0000-0000EC160000}"/>
    <cellStyle name="Normal 6 2 3 2 2 3 3 4 4" xfId="39049" xr:uid="{00000000-0005-0000-0000-0000ED160000}"/>
    <cellStyle name="Normal 6 2 3 2 2 3 3 5" xfId="9397" xr:uid="{00000000-0005-0000-0000-0000EE160000}"/>
    <cellStyle name="Normal 6 2 3 2 2 3 3 5 2" xfId="26750" xr:uid="{00000000-0005-0000-0000-0000EF160000}"/>
    <cellStyle name="Normal 6 2 3 2 2 3 3 5 3" xfId="44096" xr:uid="{00000000-0005-0000-0000-0000F0160000}"/>
    <cellStyle name="Normal 6 2 3 2 2 3 3 6" xfId="18077" xr:uid="{00000000-0005-0000-0000-0000F1160000}"/>
    <cellStyle name="Normal 6 2 3 2 2 3 3 7" xfId="35423" xr:uid="{00000000-0005-0000-0000-0000F2160000}"/>
    <cellStyle name="Normal 6 2 3 2 2 3 4" xfId="2047" xr:uid="{00000000-0005-0000-0000-0000F3160000}"/>
    <cellStyle name="Normal 6 2 3 2 2 3 4 2" xfId="7829" xr:uid="{00000000-0005-0000-0000-0000F4160000}"/>
    <cellStyle name="Normal 6 2 3 2 2 3 4 2 2" xfId="16502" xr:uid="{00000000-0005-0000-0000-0000F5160000}"/>
    <cellStyle name="Normal 6 2 3 2 2 3 4 2 2 2" xfId="33855" xr:uid="{00000000-0005-0000-0000-0000F6160000}"/>
    <cellStyle name="Normal 6 2 3 2 2 3 4 2 2 3" xfId="51201" xr:uid="{00000000-0005-0000-0000-0000F7160000}"/>
    <cellStyle name="Normal 6 2 3 2 2 3 4 2 3" xfId="25182" xr:uid="{00000000-0005-0000-0000-0000F8160000}"/>
    <cellStyle name="Normal 6 2 3 2 2 3 4 2 4" xfId="42528" xr:uid="{00000000-0005-0000-0000-0000F9160000}"/>
    <cellStyle name="Normal 6 2 3 2 2 3 4 3" xfId="3860" xr:uid="{00000000-0005-0000-0000-0000FA160000}"/>
    <cellStyle name="Normal 6 2 3 2 2 3 4 3 2" xfId="12533" xr:uid="{00000000-0005-0000-0000-0000FB160000}"/>
    <cellStyle name="Normal 6 2 3 2 2 3 4 3 2 2" xfId="29886" xr:uid="{00000000-0005-0000-0000-0000FC160000}"/>
    <cellStyle name="Normal 6 2 3 2 2 3 4 3 2 3" xfId="47232" xr:uid="{00000000-0005-0000-0000-0000FD160000}"/>
    <cellStyle name="Normal 6 2 3 2 2 3 4 3 3" xfId="21213" xr:uid="{00000000-0005-0000-0000-0000FE160000}"/>
    <cellStyle name="Normal 6 2 3 2 2 3 4 3 4" xfId="38559" xr:uid="{00000000-0005-0000-0000-0000FF160000}"/>
    <cellStyle name="Normal 6 2 3 2 2 3 4 4" xfId="10720" xr:uid="{00000000-0005-0000-0000-000000170000}"/>
    <cellStyle name="Normal 6 2 3 2 2 3 4 4 2" xfId="28073" xr:uid="{00000000-0005-0000-0000-000001170000}"/>
    <cellStyle name="Normal 6 2 3 2 2 3 4 4 3" xfId="45419" xr:uid="{00000000-0005-0000-0000-000002170000}"/>
    <cellStyle name="Normal 6 2 3 2 2 3 4 5" xfId="19400" xr:uid="{00000000-0005-0000-0000-000003170000}"/>
    <cellStyle name="Normal 6 2 3 2 2 3 4 6" xfId="36746" xr:uid="{00000000-0005-0000-0000-000004170000}"/>
    <cellStyle name="Normal 6 2 3 2 2 3 5" xfId="1459" xr:uid="{00000000-0005-0000-0000-000005170000}"/>
    <cellStyle name="Normal 6 2 3 2 2 3 5 2" xfId="7241" xr:uid="{00000000-0005-0000-0000-000006170000}"/>
    <cellStyle name="Normal 6 2 3 2 2 3 5 2 2" xfId="15914" xr:uid="{00000000-0005-0000-0000-000007170000}"/>
    <cellStyle name="Normal 6 2 3 2 2 3 5 2 2 2" xfId="33267" xr:uid="{00000000-0005-0000-0000-000008170000}"/>
    <cellStyle name="Normal 6 2 3 2 2 3 5 2 2 3" xfId="50613" xr:uid="{00000000-0005-0000-0000-000009170000}"/>
    <cellStyle name="Normal 6 2 3 2 2 3 5 2 3" xfId="24594" xr:uid="{00000000-0005-0000-0000-00000A170000}"/>
    <cellStyle name="Normal 6 2 3 2 2 3 5 2 4" xfId="41940" xr:uid="{00000000-0005-0000-0000-00000B170000}"/>
    <cellStyle name="Normal 6 2 3 2 2 3 5 3" xfId="5085" xr:uid="{00000000-0005-0000-0000-00000C170000}"/>
    <cellStyle name="Normal 6 2 3 2 2 3 5 3 2" xfId="13758" xr:uid="{00000000-0005-0000-0000-00000D170000}"/>
    <cellStyle name="Normal 6 2 3 2 2 3 5 3 2 2" xfId="31111" xr:uid="{00000000-0005-0000-0000-00000E170000}"/>
    <cellStyle name="Normal 6 2 3 2 2 3 5 3 2 3" xfId="48457" xr:uid="{00000000-0005-0000-0000-00000F170000}"/>
    <cellStyle name="Normal 6 2 3 2 2 3 5 3 3" xfId="22438" xr:uid="{00000000-0005-0000-0000-000010170000}"/>
    <cellStyle name="Normal 6 2 3 2 2 3 5 3 4" xfId="39784" xr:uid="{00000000-0005-0000-0000-000011170000}"/>
    <cellStyle name="Normal 6 2 3 2 2 3 5 4" xfId="10132" xr:uid="{00000000-0005-0000-0000-000012170000}"/>
    <cellStyle name="Normal 6 2 3 2 2 3 5 4 2" xfId="27485" xr:uid="{00000000-0005-0000-0000-000013170000}"/>
    <cellStyle name="Normal 6 2 3 2 2 3 5 4 3" xfId="44831" xr:uid="{00000000-0005-0000-0000-000014170000}"/>
    <cellStyle name="Normal 6 2 3 2 2 3 5 5" xfId="18812" xr:uid="{00000000-0005-0000-0000-000015170000}"/>
    <cellStyle name="Normal 6 2 3 2 2 3 5 6" xfId="36158" xr:uid="{00000000-0005-0000-0000-000016170000}"/>
    <cellStyle name="Normal 6 2 3 2 2 3 6" xfId="6016" xr:uid="{00000000-0005-0000-0000-000017170000}"/>
    <cellStyle name="Normal 6 2 3 2 2 3 6 2" xfId="14689" xr:uid="{00000000-0005-0000-0000-000018170000}"/>
    <cellStyle name="Normal 6 2 3 2 2 3 6 2 2" xfId="32042" xr:uid="{00000000-0005-0000-0000-000019170000}"/>
    <cellStyle name="Normal 6 2 3 2 2 3 6 2 3" xfId="49388" xr:uid="{00000000-0005-0000-0000-00001A170000}"/>
    <cellStyle name="Normal 6 2 3 2 2 3 6 3" xfId="23369" xr:uid="{00000000-0005-0000-0000-00001B170000}"/>
    <cellStyle name="Normal 6 2 3 2 2 3 6 4" xfId="40715" xr:uid="{00000000-0005-0000-0000-00001C170000}"/>
    <cellStyle name="Normal 6 2 3 2 2 3 7" xfId="3272" xr:uid="{00000000-0005-0000-0000-00001D170000}"/>
    <cellStyle name="Normal 6 2 3 2 2 3 7 2" xfId="11945" xr:uid="{00000000-0005-0000-0000-00001E170000}"/>
    <cellStyle name="Normal 6 2 3 2 2 3 7 2 2" xfId="29298" xr:uid="{00000000-0005-0000-0000-00001F170000}"/>
    <cellStyle name="Normal 6 2 3 2 2 3 7 2 3" xfId="46644" xr:uid="{00000000-0005-0000-0000-000020170000}"/>
    <cellStyle name="Normal 6 2 3 2 2 3 7 3" xfId="20625" xr:uid="{00000000-0005-0000-0000-000021170000}"/>
    <cellStyle name="Normal 6 2 3 2 2 3 7 4" xfId="37971" xr:uid="{00000000-0005-0000-0000-000022170000}"/>
    <cellStyle name="Normal 6 2 3 2 2 3 8" xfId="8907" xr:uid="{00000000-0005-0000-0000-000023170000}"/>
    <cellStyle name="Normal 6 2 3 2 2 3 8 2" xfId="26260" xr:uid="{00000000-0005-0000-0000-000024170000}"/>
    <cellStyle name="Normal 6 2 3 2 2 3 8 3" xfId="43606" xr:uid="{00000000-0005-0000-0000-000025170000}"/>
    <cellStyle name="Normal 6 2 3 2 2 3 9" xfId="17587" xr:uid="{00000000-0005-0000-0000-000026170000}"/>
    <cellStyle name="Normal 6 2 3 2 2 4" xfId="822" xr:uid="{00000000-0005-0000-0000-000027170000}"/>
    <cellStyle name="Normal 6 2 3 2 2 4 2" xfId="2635" xr:uid="{00000000-0005-0000-0000-000028170000}"/>
    <cellStyle name="Normal 6 2 3 2 2 4 2 2" xfId="8417" xr:uid="{00000000-0005-0000-0000-000029170000}"/>
    <cellStyle name="Normal 6 2 3 2 2 4 2 2 2" xfId="17090" xr:uid="{00000000-0005-0000-0000-00002A170000}"/>
    <cellStyle name="Normal 6 2 3 2 2 4 2 2 2 2" xfId="34443" xr:uid="{00000000-0005-0000-0000-00002B170000}"/>
    <cellStyle name="Normal 6 2 3 2 2 4 2 2 2 3" xfId="51789" xr:uid="{00000000-0005-0000-0000-00002C170000}"/>
    <cellStyle name="Normal 6 2 3 2 2 4 2 2 3" xfId="25770" xr:uid="{00000000-0005-0000-0000-00002D170000}"/>
    <cellStyle name="Normal 6 2 3 2 2 4 2 2 4" xfId="43116" xr:uid="{00000000-0005-0000-0000-00002E170000}"/>
    <cellStyle name="Normal 6 2 3 2 2 4 2 3" xfId="4448" xr:uid="{00000000-0005-0000-0000-00002F170000}"/>
    <cellStyle name="Normal 6 2 3 2 2 4 2 3 2" xfId="13121" xr:uid="{00000000-0005-0000-0000-000030170000}"/>
    <cellStyle name="Normal 6 2 3 2 2 4 2 3 2 2" xfId="30474" xr:uid="{00000000-0005-0000-0000-000031170000}"/>
    <cellStyle name="Normal 6 2 3 2 2 4 2 3 2 3" xfId="47820" xr:uid="{00000000-0005-0000-0000-000032170000}"/>
    <cellStyle name="Normal 6 2 3 2 2 4 2 3 3" xfId="21801" xr:uid="{00000000-0005-0000-0000-000033170000}"/>
    <cellStyle name="Normal 6 2 3 2 2 4 2 3 4" xfId="39147" xr:uid="{00000000-0005-0000-0000-000034170000}"/>
    <cellStyle name="Normal 6 2 3 2 2 4 2 4" xfId="11308" xr:uid="{00000000-0005-0000-0000-000035170000}"/>
    <cellStyle name="Normal 6 2 3 2 2 4 2 4 2" xfId="28661" xr:uid="{00000000-0005-0000-0000-000036170000}"/>
    <cellStyle name="Normal 6 2 3 2 2 4 2 4 3" xfId="46007" xr:uid="{00000000-0005-0000-0000-000037170000}"/>
    <cellStyle name="Normal 6 2 3 2 2 4 2 5" xfId="19988" xr:uid="{00000000-0005-0000-0000-000038170000}"/>
    <cellStyle name="Normal 6 2 3 2 2 4 2 6" xfId="37334" xr:uid="{00000000-0005-0000-0000-000039170000}"/>
    <cellStyle name="Normal 6 2 3 2 2 4 3" xfId="1557" xr:uid="{00000000-0005-0000-0000-00003A170000}"/>
    <cellStyle name="Normal 6 2 3 2 2 4 3 2" xfId="7339" xr:uid="{00000000-0005-0000-0000-00003B170000}"/>
    <cellStyle name="Normal 6 2 3 2 2 4 3 2 2" xfId="16012" xr:uid="{00000000-0005-0000-0000-00003C170000}"/>
    <cellStyle name="Normal 6 2 3 2 2 4 3 2 2 2" xfId="33365" xr:uid="{00000000-0005-0000-0000-00003D170000}"/>
    <cellStyle name="Normal 6 2 3 2 2 4 3 2 2 3" xfId="50711" xr:uid="{00000000-0005-0000-0000-00003E170000}"/>
    <cellStyle name="Normal 6 2 3 2 2 4 3 2 3" xfId="24692" xr:uid="{00000000-0005-0000-0000-00003F170000}"/>
    <cellStyle name="Normal 6 2 3 2 2 4 3 2 4" xfId="42038" xr:uid="{00000000-0005-0000-0000-000040170000}"/>
    <cellStyle name="Normal 6 2 3 2 2 4 3 3" xfId="5183" xr:uid="{00000000-0005-0000-0000-000041170000}"/>
    <cellStyle name="Normal 6 2 3 2 2 4 3 3 2" xfId="13856" xr:uid="{00000000-0005-0000-0000-000042170000}"/>
    <cellStyle name="Normal 6 2 3 2 2 4 3 3 2 2" xfId="31209" xr:uid="{00000000-0005-0000-0000-000043170000}"/>
    <cellStyle name="Normal 6 2 3 2 2 4 3 3 2 3" xfId="48555" xr:uid="{00000000-0005-0000-0000-000044170000}"/>
    <cellStyle name="Normal 6 2 3 2 2 4 3 3 3" xfId="22536" xr:uid="{00000000-0005-0000-0000-000045170000}"/>
    <cellStyle name="Normal 6 2 3 2 2 4 3 3 4" xfId="39882" xr:uid="{00000000-0005-0000-0000-000046170000}"/>
    <cellStyle name="Normal 6 2 3 2 2 4 3 4" xfId="10230" xr:uid="{00000000-0005-0000-0000-000047170000}"/>
    <cellStyle name="Normal 6 2 3 2 2 4 3 4 2" xfId="27583" xr:uid="{00000000-0005-0000-0000-000048170000}"/>
    <cellStyle name="Normal 6 2 3 2 2 4 3 4 3" xfId="44929" xr:uid="{00000000-0005-0000-0000-000049170000}"/>
    <cellStyle name="Normal 6 2 3 2 2 4 3 5" xfId="18910" xr:uid="{00000000-0005-0000-0000-00004A170000}"/>
    <cellStyle name="Normal 6 2 3 2 2 4 3 6" xfId="36256" xr:uid="{00000000-0005-0000-0000-00004B170000}"/>
    <cellStyle name="Normal 6 2 3 2 2 4 4" xfId="6604" xr:uid="{00000000-0005-0000-0000-00004C170000}"/>
    <cellStyle name="Normal 6 2 3 2 2 4 4 2" xfId="15277" xr:uid="{00000000-0005-0000-0000-00004D170000}"/>
    <cellStyle name="Normal 6 2 3 2 2 4 4 2 2" xfId="32630" xr:uid="{00000000-0005-0000-0000-00004E170000}"/>
    <cellStyle name="Normal 6 2 3 2 2 4 4 2 3" xfId="49976" xr:uid="{00000000-0005-0000-0000-00004F170000}"/>
    <cellStyle name="Normal 6 2 3 2 2 4 4 3" xfId="23957" xr:uid="{00000000-0005-0000-0000-000050170000}"/>
    <cellStyle name="Normal 6 2 3 2 2 4 4 4" xfId="41303" xr:uid="{00000000-0005-0000-0000-000051170000}"/>
    <cellStyle name="Normal 6 2 3 2 2 4 5" xfId="3370" xr:uid="{00000000-0005-0000-0000-000052170000}"/>
    <cellStyle name="Normal 6 2 3 2 2 4 5 2" xfId="12043" xr:uid="{00000000-0005-0000-0000-000053170000}"/>
    <cellStyle name="Normal 6 2 3 2 2 4 5 2 2" xfId="29396" xr:uid="{00000000-0005-0000-0000-000054170000}"/>
    <cellStyle name="Normal 6 2 3 2 2 4 5 2 3" xfId="46742" xr:uid="{00000000-0005-0000-0000-000055170000}"/>
    <cellStyle name="Normal 6 2 3 2 2 4 5 3" xfId="20723" xr:uid="{00000000-0005-0000-0000-000056170000}"/>
    <cellStyle name="Normal 6 2 3 2 2 4 5 4" xfId="38069" xr:uid="{00000000-0005-0000-0000-000057170000}"/>
    <cellStyle name="Normal 6 2 3 2 2 4 6" xfId="9495" xr:uid="{00000000-0005-0000-0000-000058170000}"/>
    <cellStyle name="Normal 6 2 3 2 2 4 6 2" xfId="26848" xr:uid="{00000000-0005-0000-0000-000059170000}"/>
    <cellStyle name="Normal 6 2 3 2 2 4 6 3" xfId="44194" xr:uid="{00000000-0005-0000-0000-00005A170000}"/>
    <cellStyle name="Normal 6 2 3 2 2 4 7" xfId="18175" xr:uid="{00000000-0005-0000-0000-00005B170000}"/>
    <cellStyle name="Normal 6 2 3 2 2 4 8" xfId="35521" xr:uid="{00000000-0005-0000-0000-00005C170000}"/>
    <cellStyle name="Normal 6 2 3 2 2 5" xfId="479" xr:uid="{00000000-0005-0000-0000-00005D170000}"/>
    <cellStyle name="Normal 6 2 3 2 2 5 2" xfId="2292" xr:uid="{00000000-0005-0000-0000-00005E170000}"/>
    <cellStyle name="Normal 6 2 3 2 2 5 2 2" xfId="8074" xr:uid="{00000000-0005-0000-0000-00005F170000}"/>
    <cellStyle name="Normal 6 2 3 2 2 5 2 2 2" xfId="16747" xr:uid="{00000000-0005-0000-0000-000060170000}"/>
    <cellStyle name="Normal 6 2 3 2 2 5 2 2 2 2" xfId="34100" xr:uid="{00000000-0005-0000-0000-000061170000}"/>
    <cellStyle name="Normal 6 2 3 2 2 5 2 2 2 3" xfId="51446" xr:uid="{00000000-0005-0000-0000-000062170000}"/>
    <cellStyle name="Normal 6 2 3 2 2 5 2 2 3" xfId="25427" xr:uid="{00000000-0005-0000-0000-000063170000}"/>
    <cellStyle name="Normal 6 2 3 2 2 5 2 2 4" xfId="42773" xr:uid="{00000000-0005-0000-0000-000064170000}"/>
    <cellStyle name="Normal 6 2 3 2 2 5 2 3" xfId="5575" xr:uid="{00000000-0005-0000-0000-000065170000}"/>
    <cellStyle name="Normal 6 2 3 2 2 5 2 3 2" xfId="14248" xr:uid="{00000000-0005-0000-0000-000066170000}"/>
    <cellStyle name="Normal 6 2 3 2 2 5 2 3 2 2" xfId="31601" xr:uid="{00000000-0005-0000-0000-000067170000}"/>
    <cellStyle name="Normal 6 2 3 2 2 5 2 3 2 3" xfId="48947" xr:uid="{00000000-0005-0000-0000-000068170000}"/>
    <cellStyle name="Normal 6 2 3 2 2 5 2 3 3" xfId="22928" xr:uid="{00000000-0005-0000-0000-000069170000}"/>
    <cellStyle name="Normal 6 2 3 2 2 5 2 3 4" xfId="40274" xr:uid="{00000000-0005-0000-0000-00006A170000}"/>
    <cellStyle name="Normal 6 2 3 2 2 5 2 4" xfId="10965" xr:uid="{00000000-0005-0000-0000-00006B170000}"/>
    <cellStyle name="Normal 6 2 3 2 2 5 2 4 2" xfId="28318" xr:uid="{00000000-0005-0000-0000-00006C170000}"/>
    <cellStyle name="Normal 6 2 3 2 2 5 2 4 3" xfId="45664" xr:uid="{00000000-0005-0000-0000-00006D170000}"/>
    <cellStyle name="Normal 6 2 3 2 2 5 2 5" xfId="19645" xr:uid="{00000000-0005-0000-0000-00006E170000}"/>
    <cellStyle name="Normal 6 2 3 2 2 5 2 6" xfId="36991" xr:uid="{00000000-0005-0000-0000-00006F170000}"/>
    <cellStyle name="Normal 6 2 3 2 2 5 3" xfId="6261" xr:uid="{00000000-0005-0000-0000-000070170000}"/>
    <cellStyle name="Normal 6 2 3 2 2 5 3 2" xfId="14934" xr:uid="{00000000-0005-0000-0000-000071170000}"/>
    <cellStyle name="Normal 6 2 3 2 2 5 3 2 2" xfId="32287" xr:uid="{00000000-0005-0000-0000-000072170000}"/>
    <cellStyle name="Normal 6 2 3 2 2 5 3 2 3" xfId="49633" xr:uid="{00000000-0005-0000-0000-000073170000}"/>
    <cellStyle name="Normal 6 2 3 2 2 5 3 3" xfId="23614" xr:uid="{00000000-0005-0000-0000-000074170000}"/>
    <cellStyle name="Normal 6 2 3 2 2 5 3 4" xfId="40960" xr:uid="{00000000-0005-0000-0000-000075170000}"/>
    <cellStyle name="Normal 6 2 3 2 2 5 4" xfId="4105" xr:uid="{00000000-0005-0000-0000-000076170000}"/>
    <cellStyle name="Normal 6 2 3 2 2 5 4 2" xfId="12778" xr:uid="{00000000-0005-0000-0000-000077170000}"/>
    <cellStyle name="Normal 6 2 3 2 2 5 4 2 2" xfId="30131" xr:uid="{00000000-0005-0000-0000-000078170000}"/>
    <cellStyle name="Normal 6 2 3 2 2 5 4 2 3" xfId="47477" xr:uid="{00000000-0005-0000-0000-000079170000}"/>
    <cellStyle name="Normal 6 2 3 2 2 5 4 3" xfId="21458" xr:uid="{00000000-0005-0000-0000-00007A170000}"/>
    <cellStyle name="Normal 6 2 3 2 2 5 4 4" xfId="38804" xr:uid="{00000000-0005-0000-0000-00007B170000}"/>
    <cellStyle name="Normal 6 2 3 2 2 5 5" xfId="9152" xr:uid="{00000000-0005-0000-0000-00007C170000}"/>
    <cellStyle name="Normal 6 2 3 2 2 5 5 2" xfId="26505" xr:uid="{00000000-0005-0000-0000-00007D170000}"/>
    <cellStyle name="Normal 6 2 3 2 2 5 5 3" xfId="43851" xr:uid="{00000000-0005-0000-0000-00007E170000}"/>
    <cellStyle name="Normal 6 2 3 2 2 5 6" xfId="17832" xr:uid="{00000000-0005-0000-0000-00007F170000}"/>
    <cellStyle name="Normal 6 2 3 2 2 5 7" xfId="35178" xr:uid="{00000000-0005-0000-0000-000080170000}"/>
    <cellStyle name="Normal 6 2 3 2 2 6" xfId="1900" xr:uid="{00000000-0005-0000-0000-000081170000}"/>
    <cellStyle name="Normal 6 2 3 2 2 6 2" xfId="7682" xr:uid="{00000000-0005-0000-0000-000082170000}"/>
    <cellStyle name="Normal 6 2 3 2 2 6 2 2" xfId="16355" xr:uid="{00000000-0005-0000-0000-000083170000}"/>
    <cellStyle name="Normal 6 2 3 2 2 6 2 2 2" xfId="33708" xr:uid="{00000000-0005-0000-0000-000084170000}"/>
    <cellStyle name="Normal 6 2 3 2 2 6 2 2 3" xfId="51054" xr:uid="{00000000-0005-0000-0000-000085170000}"/>
    <cellStyle name="Normal 6 2 3 2 2 6 2 3" xfId="25035" xr:uid="{00000000-0005-0000-0000-000086170000}"/>
    <cellStyle name="Normal 6 2 3 2 2 6 2 4" xfId="42381" xr:uid="{00000000-0005-0000-0000-000087170000}"/>
    <cellStyle name="Normal 6 2 3 2 2 6 3" xfId="3713" xr:uid="{00000000-0005-0000-0000-000088170000}"/>
    <cellStyle name="Normal 6 2 3 2 2 6 3 2" xfId="12386" xr:uid="{00000000-0005-0000-0000-000089170000}"/>
    <cellStyle name="Normal 6 2 3 2 2 6 3 2 2" xfId="29739" xr:uid="{00000000-0005-0000-0000-00008A170000}"/>
    <cellStyle name="Normal 6 2 3 2 2 6 3 2 3" xfId="47085" xr:uid="{00000000-0005-0000-0000-00008B170000}"/>
    <cellStyle name="Normal 6 2 3 2 2 6 3 3" xfId="21066" xr:uid="{00000000-0005-0000-0000-00008C170000}"/>
    <cellStyle name="Normal 6 2 3 2 2 6 3 4" xfId="38412" xr:uid="{00000000-0005-0000-0000-00008D170000}"/>
    <cellStyle name="Normal 6 2 3 2 2 6 4" xfId="10573" xr:uid="{00000000-0005-0000-0000-00008E170000}"/>
    <cellStyle name="Normal 6 2 3 2 2 6 4 2" xfId="27926" xr:uid="{00000000-0005-0000-0000-00008F170000}"/>
    <cellStyle name="Normal 6 2 3 2 2 6 4 3" xfId="45272" xr:uid="{00000000-0005-0000-0000-000090170000}"/>
    <cellStyle name="Normal 6 2 3 2 2 6 5" xfId="19253" xr:uid="{00000000-0005-0000-0000-000091170000}"/>
    <cellStyle name="Normal 6 2 3 2 2 6 6" xfId="36599" xr:uid="{00000000-0005-0000-0000-000092170000}"/>
    <cellStyle name="Normal 6 2 3 2 2 7" xfId="1214" xr:uid="{00000000-0005-0000-0000-000093170000}"/>
    <cellStyle name="Normal 6 2 3 2 2 7 2" xfId="6996" xr:uid="{00000000-0005-0000-0000-000094170000}"/>
    <cellStyle name="Normal 6 2 3 2 2 7 2 2" xfId="15669" xr:uid="{00000000-0005-0000-0000-000095170000}"/>
    <cellStyle name="Normal 6 2 3 2 2 7 2 2 2" xfId="33022" xr:uid="{00000000-0005-0000-0000-000096170000}"/>
    <cellStyle name="Normal 6 2 3 2 2 7 2 2 3" xfId="50368" xr:uid="{00000000-0005-0000-0000-000097170000}"/>
    <cellStyle name="Normal 6 2 3 2 2 7 2 3" xfId="24349" xr:uid="{00000000-0005-0000-0000-000098170000}"/>
    <cellStyle name="Normal 6 2 3 2 2 7 2 4" xfId="41695" xr:uid="{00000000-0005-0000-0000-000099170000}"/>
    <cellStyle name="Normal 6 2 3 2 2 7 3" xfId="4840" xr:uid="{00000000-0005-0000-0000-00009A170000}"/>
    <cellStyle name="Normal 6 2 3 2 2 7 3 2" xfId="13513" xr:uid="{00000000-0005-0000-0000-00009B170000}"/>
    <cellStyle name="Normal 6 2 3 2 2 7 3 2 2" xfId="30866" xr:uid="{00000000-0005-0000-0000-00009C170000}"/>
    <cellStyle name="Normal 6 2 3 2 2 7 3 2 3" xfId="48212" xr:uid="{00000000-0005-0000-0000-00009D170000}"/>
    <cellStyle name="Normal 6 2 3 2 2 7 3 3" xfId="22193" xr:uid="{00000000-0005-0000-0000-00009E170000}"/>
    <cellStyle name="Normal 6 2 3 2 2 7 3 4" xfId="39539" xr:uid="{00000000-0005-0000-0000-00009F170000}"/>
    <cellStyle name="Normal 6 2 3 2 2 7 4" xfId="9887" xr:uid="{00000000-0005-0000-0000-0000A0170000}"/>
    <cellStyle name="Normal 6 2 3 2 2 7 4 2" xfId="27240" xr:uid="{00000000-0005-0000-0000-0000A1170000}"/>
    <cellStyle name="Normal 6 2 3 2 2 7 4 3" xfId="44586" xr:uid="{00000000-0005-0000-0000-0000A2170000}"/>
    <cellStyle name="Normal 6 2 3 2 2 7 5" xfId="18567" xr:uid="{00000000-0005-0000-0000-0000A3170000}"/>
    <cellStyle name="Normal 6 2 3 2 2 7 6" xfId="35913" xr:uid="{00000000-0005-0000-0000-0000A4170000}"/>
    <cellStyle name="Normal 6 2 3 2 2 8" xfId="5869" xr:uid="{00000000-0005-0000-0000-0000A5170000}"/>
    <cellStyle name="Normal 6 2 3 2 2 8 2" xfId="14542" xr:uid="{00000000-0005-0000-0000-0000A6170000}"/>
    <cellStyle name="Normal 6 2 3 2 2 8 2 2" xfId="31895" xr:uid="{00000000-0005-0000-0000-0000A7170000}"/>
    <cellStyle name="Normal 6 2 3 2 2 8 2 3" xfId="49241" xr:uid="{00000000-0005-0000-0000-0000A8170000}"/>
    <cellStyle name="Normal 6 2 3 2 2 8 3" xfId="23222" xr:uid="{00000000-0005-0000-0000-0000A9170000}"/>
    <cellStyle name="Normal 6 2 3 2 2 8 4" xfId="40568" xr:uid="{00000000-0005-0000-0000-0000AA170000}"/>
    <cellStyle name="Normal 6 2 3 2 2 9" xfId="3027" xr:uid="{00000000-0005-0000-0000-0000AB170000}"/>
    <cellStyle name="Normal 6 2 3 2 2 9 2" xfId="11700" xr:uid="{00000000-0005-0000-0000-0000AC170000}"/>
    <cellStyle name="Normal 6 2 3 2 2 9 2 2" xfId="29053" xr:uid="{00000000-0005-0000-0000-0000AD170000}"/>
    <cellStyle name="Normal 6 2 3 2 2 9 2 3" xfId="46399" xr:uid="{00000000-0005-0000-0000-0000AE170000}"/>
    <cellStyle name="Normal 6 2 3 2 2 9 3" xfId="20380" xr:uid="{00000000-0005-0000-0000-0000AF170000}"/>
    <cellStyle name="Normal 6 2 3 2 2 9 4" xfId="37726" xr:uid="{00000000-0005-0000-0000-0000B0170000}"/>
    <cellStyle name="Normal 6 2 3 2 3" xfId="185" xr:uid="{00000000-0005-0000-0000-0000B1170000}"/>
    <cellStyle name="Normal 6 2 3 2 3 10" xfId="17538" xr:uid="{00000000-0005-0000-0000-0000B2170000}"/>
    <cellStyle name="Normal 6 2 3 2 3 11" xfId="34884" xr:uid="{00000000-0005-0000-0000-0000B3170000}"/>
    <cellStyle name="Normal 6 2 3 2 3 2" xfId="675" xr:uid="{00000000-0005-0000-0000-0000B4170000}"/>
    <cellStyle name="Normal 6 2 3 2 3 2 2" xfId="2488" xr:uid="{00000000-0005-0000-0000-0000B5170000}"/>
    <cellStyle name="Normal 6 2 3 2 3 2 2 2" xfId="8270" xr:uid="{00000000-0005-0000-0000-0000B6170000}"/>
    <cellStyle name="Normal 6 2 3 2 3 2 2 2 2" xfId="16943" xr:uid="{00000000-0005-0000-0000-0000B7170000}"/>
    <cellStyle name="Normal 6 2 3 2 3 2 2 2 2 2" xfId="34296" xr:uid="{00000000-0005-0000-0000-0000B8170000}"/>
    <cellStyle name="Normal 6 2 3 2 3 2 2 2 2 3" xfId="51642" xr:uid="{00000000-0005-0000-0000-0000B9170000}"/>
    <cellStyle name="Normal 6 2 3 2 3 2 2 2 3" xfId="25623" xr:uid="{00000000-0005-0000-0000-0000BA170000}"/>
    <cellStyle name="Normal 6 2 3 2 3 2 2 2 4" xfId="42969" xr:uid="{00000000-0005-0000-0000-0000BB170000}"/>
    <cellStyle name="Normal 6 2 3 2 3 2 2 3" xfId="4301" xr:uid="{00000000-0005-0000-0000-0000BC170000}"/>
    <cellStyle name="Normal 6 2 3 2 3 2 2 3 2" xfId="12974" xr:uid="{00000000-0005-0000-0000-0000BD170000}"/>
    <cellStyle name="Normal 6 2 3 2 3 2 2 3 2 2" xfId="30327" xr:uid="{00000000-0005-0000-0000-0000BE170000}"/>
    <cellStyle name="Normal 6 2 3 2 3 2 2 3 2 3" xfId="47673" xr:uid="{00000000-0005-0000-0000-0000BF170000}"/>
    <cellStyle name="Normal 6 2 3 2 3 2 2 3 3" xfId="21654" xr:uid="{00000000-0005-0000-0000-0000C0170000}"/>
    <cellStyle name="Normal 6 2 3 2 3 2 2 3 4" xfId="39000" xr:uid="{00000000-0005-0000-0000-0000C1170000}"/>
    <cellStyle name="Normal 6 2 3 2 3 2 2 4" xfId="11161" xr:uid="{00000000-0005-0000-0000-0000C2170000}"/>
    <cellStyle name="Normal 6 2 3 2 3 2 2 4 2" xfId="28514" xr:uid="{00000000-0005-0000-0000-0000C3170000}"/>
    <cellStyle name="Normal 6 2 3 2 3 2 2 4 3" xfId="45860" xr:uid="{00000000-0005-0000-0000-0000C4170000}"/>
    <cellStyle name="Normal 6 2 3 2 3 2 2 5" xfId="19841" xr:uid="{00000000-0005-0000-0000-0000C5170000}"/>
    <cellStyle name="Normal 6 2 3 2 3 2 2 6" xfId="37187" xr:uid="{00000000-0005-0000-0000-0000C6170000}"/>
    <cellStyle name="Normal 6 2 3 2 3 2 3" xfId="1410" xr:uid="{00000000-0005-0000-0000-0000C7170000}"/>
    <cellStyle name="Normal 6 2 3 2 3 2 3 2" xfId="7192" xr:uid="{00000000-0005-0000-0000-0000C8170000}"/>
    <cellStyle name="Normal 6 2 3 2 3 2 3 2 2" xfId="15865" xr:uid="{00000000-0005-0000-0000-0000C9170000}"/>
    <cellStyle name="Normal 6 2 3 2 3 2 3 2 2 2" xfId="33218" xr:uid="{00000000-0005-0000-0000-0000CA170000}"/>
    <cellStyle name="Normal 6 2 3 2 3 2 3 2 2 3" xfId="50564" xr:uid="{00000000-0005-0000-0000-0000CB170000}"/>
    <cellStyle name="Normal 6 2 3 2 3 2 3 2 3" xfId="24545" xr:uid="{00000000-0005-0000-0000-0000CC170000}"/>
    <cellStyle name="Normal 6 2 3 2 3 2 3 2 4" xfId="41891" xr:uid="{00000000-0005-0000-0000-0000CD170000}"/>
    <cellStyle name="Normal 6 2 3 2 3 2 3 3" xfId="5036" xr:uid="{00000000-0005-0000-0000-0000CE170000}"/>
    <cellStyle name="Normal 6 2 3 2 3 2 3 3 2" xfId="13709" xr:uid="{00000000-0005-0000-0000-0000CF170000}"/>
    <cellStyle name="Normal 6 2 3 2 3 2 3 3 2 2" xfId="31062" xr:uid="{00000000-0005-0000-0000-0000D0170000}"/>
    <cellStyle name="Normal 6 2 3 2 3 2 3 3 2 3" xfId="48408" xr:uid="{00000000-0005-0000-0000-0000D1170000}"/>
    <cellStyle name="Normal 6 2 3 2 3 2 3 3 3" xfId="22389" xr:uid="{00000000-0005-0000-0000-0000D2170000}"/>
    <cellStyle name="Normal 6 2 3 2 3 2 3 3 4" xfId="39735" xr:uid="{00000000-0005-0000-0000-0000D3170000}"/>
    <cellStyle name="Normal 6 2 3 2 3 2 3 4" xfId="10083" xr:uid="{00000000-0005-0000-0000-0000D4170000}"/>
    <cellStyle name="Normal 6 2 3 2 3 2 3 4 2" xfId="27436" xr:uid="{00000000-0005-0000-0000-0000D5170000}"/>
    <cellStyle name="Normal 6 2 3 2 3 2 3 4 3" xfId="44782" xr:uid="{00000000-0005-0000-0000-0000D6170000}"/>
    <cellStyle name="Normal 6 2 3 2 3 2 3 5" xfId="18763" xr:uid="{00000000-0005-0000-0000-0000D7170000}"/>
    <cellStyle name="Normal 6 2 3 2 3 2 3 6" xfId="36109" xr:uid="{00000000-0005-0000-0000-0000D8170000}"/>
    <cellStyle name="Normal 6 2 3 2 3 2 4" xfId="6457" xr:uid="{00000000-0005-0000-0000-0000D9170000}"/>
    <cellStyle name="Normal 6 2 3 2 3 2 4 2" xfId="15130" xr:uid="{00000000-0005-0000-0000-0000DA170000}"/>
    <cellStyle name="Normal 6 2 3 2 3 2 4 2 2" xfId="32483" xr:uid="{00000000-0005-0000-0000-0000DB170000}"/>
    <cellStyle name="Normal 6 2 3 2 3 2 4 2 3" xfId="49829" xr:uid="{00000000-0005-0000-0000-0000DC170000}"/>
    <cellStyle name="Normal 6 2 3 2 3 2 4 3" xfId="23810" xr:uid="{00000000-0005-0000-0000-0000DD170000}"/>
    <cellStyle name="Normal 6 2 3 2 3 2 4 4" xfId="41156" xr:uid="{00000000-0005-0000-0000-0000DE170000}"/>
    <cellStyle name="Normal 6 2 3 2 3 2 5" xfId="3223" xr:uid="{00000000-0005-0000-0000-0000DF170000}"/>
    <cellStyle name="Normal 6 2 3 2 3 2 5 2" xfId="11896" xr:uid="{00000000-0005-0000-0000-0000E0170000}"/>
    <cellStyle name="Normal 6 2 3 2 3 2 5 2 2" xfId="29249" xr:uid="{00000000-0005-0000-0000-0000E1170000}"/>
    <cellStyle name="Normal 6 2 3 2 3 2 5 2 3" xfId="46595" xr:uid="{00000000-0005-0000-0000-0000E2170000}"/>
    <cellStyle name="Normal 6 2 3 2 3 2 5 3" xfId="20576" xr:uid="{00000000-0005-0000-0000-0000E3170000}"/>
    <cellStyle name="Normal 6 2 3 2 3 2 5 4" xfId="37922" xr:uid="{00000000-0005-0000-0000-0000E4170000}"/>
    <cellStyle name="Normal 6 2 3 2 3 2 6" xfId="9348" xr:uid="{00000000-0005-0000-0000-0000E5170000}"/>
    <cellStyle name="Normal 6 2 3 2 3 2 6 2" xfId="26701" xr:uid="{00000000-0005-0000-0000-0000E6170000}"/>
    <cellStyle name="Normal 6 2 3 2 3 2 6 3" xfId="44047" xr:uid="{00000000-0005-0000-0000-0000E7170000}"/>
    <cellStyle name="Normal 6 2 3 2 3 2 7" xfId="18028" xr:uid="{00000000-0005-0000-0000-0000E8170000}"/>
    <cellStyle name="Normal 6 2 3 2 3 2 8" xfId="35374" xr:uid="{00000000-0005-0000-0000-0000E9170000}"/>
    <cellStyle name="Normal 6 2 3 2 3 3" xfId="920" xr:uid="{00000000-0005-0000-0000-0000EA170000}"/>
    <cellStyle name="Normal 6 2 3 2 3 3 2" xfId="2733" xr:uid="{00000000-0005-0000-0000-0000EB170000}"/>
    <cellStyle name="Normal 6 2 3 2 3 3 2 2" xfId="8515" xr:uid="{00000000-0005-0000-0000-0000EC170000}"/>
    <cellStyle name="Normal 6 2 3 2 3 3 2 2 2" xfId="17188" xr:uid="{00000000-0005-0000-0000-0000ED170000}"/>
    <cellStyle name="Normal 6 2 3 2 3 3 2 2 2 2" xfId="34541" xr:uid="{00000000-0005-0000-0000-0000EE170000}"/>
    <cellStyle name="Normal 6 2 3 2 3 3 2 2 2 3" xfId="51887" xr:uid="{00000000-0005-0000-0000-0000EF170000}"/>
    <cellStyle name="Normal 6 2 3 2 3 3 2 2 3" xfId="25868" xr:uid="{00000000-0005-0000-0000-0000F0170000}"/>
    <cellStyle name="Normal 6 2 3 2 3 3 2 2 4" xfId="43214" xr:uid="{00000000-0005-0000-0000-0000F1170000}"/>
    <cellStyle name="Normal 6 2 3 2 3 3 2 3" xfId="4546" xr:uid="{00000000-0005-0000-0000-0000F2170000}"/>
    <cellStyle name="Normal 6 2 3 2 3 3 2 3 2" xfId="13219" xr:uid="{00000000-0005-0000-0000-0000F3170000}"/>
    <cellStyle name="Normal 6 2 3 2 3 3 2 3 2 2" xfId="30572" xr:uid="{00000000-0005-0000-0000-0000F4170000}"/>
    <cellStyle name="Normal 6 2 3 2 3 3 2 3 2 3" xfId="47918" xr:uid="{00000000-0005-0000-0000-0000F5170000}"/>
    <cellStyle name="Normal 6 2 3 2 3 3 2 3 3" xfId="21899" xr:uid="{00000000-0005-0000-0000-0000F6170000}"/>
    <cellStyle name="Normal 6 2 3 2 3 3 2 3 4" xfId="39245" xr:uid="{00000000-0005-0000-0000-0000F7170000}"/>
    <cellStyle name="Normal 6 2 3 2 3 3 2 4" xfId="11406" xr:uid="{00000000-0005-0000-0000-0000F8170000}"/>
    <cellStyle name="Normal 6 2 3 2 3 3 2 4 2" xfId="28759" xr:uid="{00000000-0005-0000-0000-0000F9170000}"/>
    <cellStyle name="Normal 6 2 3 2 3 3 2 4 3" xfId="46105" xr:uid="{00000000-0005-0000-0000-0000FA170000}"/>
    <cellStyle name="Normal 6 2 3 2 3 3 2 5" xfId="20086" xr:uid="{00000000-0005-0000-0000-0000FB170000}"/>
    <cellStyle name="Normal 6 2 3 2 3 3 2 6" xfId="37432" xr:uid="{00000000-0005-0000-0000-0000FC170000}"/>
    <cellStyle name="Normal 6 2 3 2 3 3 3" xfId="1655" xr:uid="{00000000-0005-0000-0000-0000FD170000}"/>
    <cellStyle name="Normal 6 2 3 2 3 3 3 2" xfId="7437" xr:uid="{00000000-0005-0000-0000-0000FE170000}"/>
    <cellStyle name="Normal 6 2 3 2 3 3 3 2 2" xfId="16110" xr:uid="{00000000-0005-0000-0000-0000FF170000}"/>
    <cellStyle name="Normal 6 2 3 2 3 3 3 2 2 2" xfId="33463" xr:uid="{00000000-0005-0000-0000-000000180000}"/>
    <cellStyle name="Normal 6 2 3 2 3 3 3 2 2 3" xfId="50809" xr:uid="{00000000-0005-0000-0000-000001180000}"/>
    <cellStyle name="Normal 6 2 3 2 3 3 3 2 3" xfId="24790" xr:uid="{00000000-0005-0000-0000-000002180000}"/>
    <cellStyle name="Normal 6 2 3 2 3 3 3 2 4" xfId="42136" xr:uid="{00000000-0005-0000-0000-000003180000}"/>
    <cellStyle name="Normal 6 2 3 2 3 3 3 3" xfId="5281" xr:uid="{00000000-0005-0000-0000-000004180000}"/>
    <cellStyle name="Normal 6 2 3 2 3 3 3 3 2" xfId="13954" xr:uid="{00000000-0005-0000-0000-000005180000}"/>
    <cellStyle name="Normal 6 2 3 2 3 3 3 3 2 2" xfId="31307" xr:uid="{00000000-0005-0000-0000-000006180000}"/>
    <cellStyle name="Normal 6 2 3 2 3 3 3 3 2 3" xfId="48653" xr:uid="{00000000-0005-0000-0000-000007180000}"/>
    <cellStyle name="Normal 6 2 3 2 3 3 3 3 3" xfId="22634" xr:uid="{00000000-0005-0000-0000-000008180000}"/>
    <cellStyle name="Normal 6 2 3 2 3 3 3 3 4" xfId="39980" xr:uid="{00000000-0005-0000-0000-000009180000}"/>
    <cellStyle name="Normal 6 2 3 2 3 3 3 4" xfId="10328" xr:uid="{00000000-0005-0000-0000-00000A180000}"/>
    <cellStyle name="Normal 6 2 3 2 3 3 3 4 2" xfId="27681" xr:uid="{00000000-0005-0000-0000-00000B180000}"/>
    <cellStyle name="Normal 6 2 3 2 3 3 3 4 3" xfId="45027" xr:uid="{00000000-0005-0000-0000-00000C180000}"/>
    <cellStyle name="Normal 6 2 3 2 3 3 3 5" xfId="19008" xr:uid="{00000000-0005-0000-0000-00000D180000}"/>
    <cellStyle name="Normal 6 2 3 2 3 3 3 6" xfId="36354" xr:uid="{00000000-0005-0000-0000-00000E180000}"/>
    <cellStyle name="Normal 6 2 3 2 3 3 4" xfId="6702" xr:uid="{00000000-0005-0000-0000-00000F180000}"/>
    <cellStyle name="Normal 6 2 3 2 3 3 4 2" xfId="15375" xr:uid="{00000000-0005-0000-0000-000010180000}"/>
    <cellStyle name="Normal 6 2 3 2 3 3 4 2 2" xfId="32728" xr:uid="{00000000-0005-0000-0000-000011180000}"/>
    <cellStyle name="Normal 6 2 3 2 3 3 4 2 3" xfId="50074" xr:uid="{00000000-0005-0000-0000-000012180000}"/>
    <cellStyle name="Normal 6 2 3 2 3 3 4 3" xfId="24055" xr:uid="{00000000-0005-0000-0000-000013180000}"/>
    <cellStyle name="Normal 6 2 3 2 3 3 4 4" xfId="41401" xr:uid="{00000000-0005-0000-0000-000014180000}"/>
    <cellStyle name="Normal 6 2 3 2 3 3 5" xfId="3468" xr:uid="{00000000-0005-0000-0000-000015180000}"/>
    <cellStyle name="Normal 6 2 3 2 3 3 5 2" xfId="12141" xr:uid="{00000000-0005-0000-0000-000016180000}"/>
    <cellStyle name="Normal 6 2 3 2 3 3 5 2 2" xfId="29494" xr:uid="{00000000-0005-0000-0000-000017180000}"/>
    <cellStyle name="Normal 6 2 3 2 3 3 5 2 3" xfId="46840" xr:uid="{00000000-0005-0000-0000-000018180000}"/>
    <cellStyle name="Normal 6 2 3 2 3 3 5 3" xfId="20821" xr:uid="{00000000-0005-0000-0000-000019180000}"/>
    <cellStyle name="Normal 6 2 3 2 3 3 5 4" xfId="38167" xr:uid="{00000000-0005-0000-0000-00001A180000}"/>
    <cellStyle name="Normal 6 2 3 2 3 3 6" xfId="9593" xr:uid="{00000000-0005-0000-0000-00001B180000}"/>
    <cellStyle name="Normal 6 2 3 2 3 3 6 2" xfId="26946" xr:uid="{00000000-0005-0000-0000-00001C180000}"/>
    <cellStyle name="Normal 6 2 3 2 3 3 6 3" xfId="44292" xr:uid="{00000000-0005-0000-0000-00001D180000}"/>
    <cellStyle name="Normal 6 2 3 2 3 3 7" xfId="18273" xr:uid="{00000000-0005-0000-0000-00001E180000}"/>
    <cellStyle name="Normal 6 2 3 2 3 3 8" xfId="35619" xr:uid="{00000000-0005-0000-0000-00001F180000}"/>
    <cellStyle name="Normal 6 2 3 2 3 4" xfId="430" xr:uid="{00000000-0005-0000-0000-000020180000}"/>
    <cellStyle name="Normal 6 2 3 2 3 4 2" xfId="2243" xr:uid="{00000000-0005-0000-0000-000021180000}"/>
    <cellStyle name="Normal 6 2 3 2 3 4 2 2" xfId="8025" xr:uid="{00000000-0005-0000-0000-000022180000}"/>
    <cellStyle name="Normal 6 2 3 2 3 4 2 2 2" xfId="16698" xr:uid="{00000000-0005-0000-0000-000023180000}"/>
    <cellStyle name="Normal 6 2 3 2 3 4 2 2 2 2" xfId="34051" xr:uid="{00000000-0005-0000-0000-000024180000}"/>
    <cellStyle name="Normal 6 2 3 2 3 4 2 2 2 3" xfId="51397" xr:uid="{00000000-0005-0000-0000-000025180000}"/>
    <cellStyle name="Normal 6 2 3 2 3 4 2 2 3" xfId="25378" xr:uid="{00000000-0005-0000-0000-000026180000}"/>
    <cellStyle name="Normal 6 2 3 2 3 4 2 2 4" xfId="42724" xr:uid="{00000000-0005-0000-0000-000027180000}"/>
    <cellStyle name="Normal 6 2 3 2 3 4 2 3" xfId="5526" xr:uid="{00000000-0005-0000-0000-000028180000}"/>
    <cellStyle name="Normal 6 2 3 2 3 4 2 3 2" xfId="14199" xr:uid="{00000000-0005-0000-0000-000029180000}"/>
    <cellStyle name="Normal 6 2 3 2 3 4 2 3 2 2" xfId="31552" xr:uid="{00000000-0005-0000-0000-00002A180000}"/>
    <cellStyle name="Normal 6 2 3 2 3 4 2 3 2 3" xfId="48898" xr:uid="{00000000-0005-0000-0000-00002B180000}"/>
    <cellStyle name="Normal 6 2 3 2 3 4 2 3 3" xfId="22879" xr:uid="{00000000-0005-0000-0000-00002C180000}"/>
    <cellStyle name="Normal 6 2 3 2 3 4 2 3 4" xfId="40225" xr:uid="{00000000-0005-0000-0000-00002D180000}"/>
    <cellStyle name="Normal 6 2 3 2 3 4 2 4" xfId="10916" xr:uid="{00000000-0005-0000-0000-00002E180000}"/>
    <cellStyle name="Normal 6 2 3 2 3 4 2 4 2" xfId="28269" xr:uid="{00000000-0005-0000-0000-00002F180000}"/>
    <cellStyle name="Normal 6 2 3 2 3 4 2 4 3" xfId="45615" xr:uid="{00000000-0005-0000-0000-000030180000}"/>
    <cellStyle name="Normal 6 2 3 2 3 4 2 5" xfId="19596" xr:uid="{00000000-0005-0000-0000-000031180000}"/>
    <cellStyle name="Normal 6 2 3 2 3 4 2 6" xfId="36942" xr:uid="{00000000-0005-0000-0000-000032180000}"/>
    <cellStyle name="Normal 6 2 3 2 3 4 3" xfId="6212" xr:uid="{00000000-0005-0000-0000-000033180000}"/>
    <cellStyle name="Normal 6 2 3 2 3 4 3 2" xfId="14885" xr:uid="{00000000-0005-0000-0000-000034180000}"/>
    <cellStyle name="Normal 6 2 3 2 3 4 3 2 2" xfId="32238" xr:uid="{00000000-0005-0000-0000-000035180000}"/>
    <cellStyle name="Normal 6 2 3 2 3 4 3 2 3" xfId="49584" xr:uid="{00000000-0005-0000-0000-000036180000}"/>
    <cellStyle name="Normal 6 2 3 2 3 4 3 3" xfId="23565" xr:uid="{00000000-0005-0000-0000-000037180000}"/>
    <cellStyle name="Normal 6 2 3 2 3 4 3 4" xfId="40911" xr:uid="{00000000-0005-0000-0000-000038180000}"/>
    <cellStyle name="Normal 6 2 3 2 3 4 4" xfId="4056" xr:uid="{00000000-0005-0000-0000-000039180000}"/>
    <cellStyle name="Normal 6 2 3 2 3 4 4 2" xfId="12729" xr:uid="{00000000-0005-0000-0000-00003A180000}"/>
    <cellStyle name="Normal 6 2 3 2 3 4 4 2 2" xfId="30082" xr:uid="{00000000-0005-0000-0000-00003B180000}"/>
    <cellStyle name="Normal 6 2 3 2 3 4 4 2 3" xfId="47428" xr:uid="{00000000-0005-0000-0000-00003C180000}"/>
    <cellStyle name="Normal 6 2 3 2 3 4 4 3" xfId="21409" xr:uid="{00000000-0005-0000-0000-00003D180000}"/>
    <cellStyle name="Normal 6 2 3 2 3 4 4 4" xfId="38755" xr:uid="{00000000-0005-0000-0000-00003E180000}"/>
    <cellStyle name="Normal 6 2 3 2 3 4 5" xfId="9103" xr:uid="{00000000-0005-0000-0000-00003F180000}"/>
    <cellStyle name="Normal 6 2 3 2 3 4 5 2" xfId="26456" xr:uid="{00000000-0005-0000-0000-000040180000}"/>
    <cellStyle name="Normal 6 2 3 2 3 4 5 3" xfId="43802" xr:uid="{00000000-0005-0000-0000-000041180000}"/>
    <cellStyle name="Normal 6 2 3 2 3 4 6" xfId="17783" xr:uid="{00000000-0005-0000-0000-000042180000}"/>
    <cellStyle name="Normal 6 2 3 2 3 4 7" xfId="35129" xr:uid="{00000000-0005-0000-0000-000043180000}"/>
    <cellStyle name="Normal 6 2 3 2 3 5" xfId="1998" xr:uid="{00000000-0005-0000-0000-000044180000}"/>
    <cellStyle name="Normal 6 2 3 2 3 5 2" xfId="7780" xr:uid="{00000000-0005-0000-0000-000045180000}"/>
    <cellStyle name="Normal 6 2 3 2 3 5 2 2" xfId="16453" xr:uid="{00000000-0005-0000-0000-000046180000}"/>
    <cellStyle name="Normal 6 2 3 2 3 5 2 2 2" xfId="33806" xr:uid="{00000000-0005-0000-0000-000047180000}"/>
    <cellStyle name="Normal 6 2 3 2 3 5 2 2 3" xfId="51152" xr:uid="{00000000-0005-0000-0000-000048180000}"/>
    <cellStyle name="Normal 6 2 3 2 3 5 2 3" xfId="25133" xr:uid="{00000000-0005-0000-0000-000049180000}"/>
    <cellStyle name="Normal 6 2 3 2 3 5 2 4" xfId="42479" xr:uid="{00000000-0005-0000-0000-00004A180000}"/>
    <cellStyle name="Normal 6 2 3 2 3 5 3" xfId="3811" xr:uid="{00000000-0005-0000-0000-00004B180000}"/>
    <cellStyle name="Normal 6 2 3 2 3 5 3 2" xfId="12484" xr:uid="{00000000-0005-0000-0000-00004C180000}"/>
    <cellStyle name="Normal 6 2 3 2 3 5 3 2 2" xfId="29837" xr:uid="{00000000-0005-0000-0000-00004D180000}"/>
    <cellStyle name="Normal 6 2 3 2 3 5 3 2 3" xfId="47183" xr:uid="{00000000-0005-0000-0000-00004E180000}"/>
    <cellStyle name="Normal 6 2 3 2 3 5 3 3" xfId="21164" xr:uid="{00000000-0005-0000-0000-00004F180000}"/>
    <cellStyle name="Normal 6 2 3 2 3 5 3 4" xfId="38510" xr:uid="{00000000-0005-0000-0000-000050180000}"/>
    <cellStyle name="Normal 6 2 3 2 3 5 4" xfId="10671" xr:uid="{00000000-0005-0000-0000-000051180000}"/>
    <cellStyle name="Normal 6 2 3 2 3 5 4 2" xfId="28024" xr:uid="{00000000-0005-0000-0000-000052180000}"/>
    <cellStyle name="Normal 6 2 3 2 3 5 4 3" xfId="45370" xr:uid="{00000000-0005-0000-0000-000053180000}"/>
    <cellStyle name="Normal 6 2 3 2 3 5 5" xfId="19351" xr:uid="{00000000-0005-0000-0000-000054180000}"/>
    <cellStyle name="Normal 6 2 3 2 3 5 6" xfId="36697" xr:uid="{00000000-0005-0000-0000-000055180000}"/>
    <cellStyle name="Normal 6 2 3 2 3 6" xfId="1165" xr:uid="{00000000-0005-0000-0000-000056180000}"/>
    <cellStyle name="Normal 6 2 3 2 3 6 2" xfId="6947" xr:uid="{00000000-0005-0000-0000-000057180000}"/>
    <cellStyle name="Normal 6 2 3 2 3 6 2 2" xfId="15620" xr:uid="{00000000-0005-0000-0000-000058180000}"/>
    <cellStyle name="Normal 6 2 3 2 3 6 2 2 2" xfId="32973" xr:uid="{00000000-0005-0000-0000-000059180000}"/>
    <cellStyle name="Normal 6 2 3 2 3 6 2 2 3" xfId="50319" xr:uid="{00000000-0005-0000-0000-00005A180000}"/>
    <cellStyle name="Normal 6 2 3 2 3 6 2 3" xfId="24300" xr:uid="{00000000-0005-0000-0000-00005B180000}"/>
    <cellStyle name="Normal 6 2 3 2 3 6 2 4" xfId="41646" xr:uid="{00000000-0005-0000-0000-00005C180000}"/>
    <cellStyle name="Normal 6 2 3 2 3 6 3" xfId="4791" xr:uid="{00000000-0005-0000-0000-00005D180000}"/>
    <cellStyle name="Normal 6 2 3 2 3 6 3 2" xfId="13464" xr:uid="{00000000-0005-0000-0000-00005E180000}"/>
    <cellStyle name="Normal 6 2 3 2 3 6 3 2 2" xfId="30817" xr:uid="{00000000-0005-0000-0000-00005F180000}"/>
    <cellStyle name="Normal 6 2 3 2 3 6 3 2 3" xfId="48163" xr:uid="{00000000-0005-0000-0000-000060180000}"/>
    <cellStyle name="Normal 6 2 3 2 3 6 3 3" xfId="22144" xr:uid="{00000000-0005-0000-0000-000061180000}"/>
    <cellStyle name="Normal 6 2 3 2 3 6 3 4" xfId="39490" xr:uid="{00000000-0005-0000-0000-000062180000}"/>
    <cellStyle name="Normal 6 2 3 2 3 6 4" xfId="9838" xr:uid="{00000000-0005-0000-0000-000063180000}"/>
    <cellStyle name="Normal 6 2 3 2 3 6 4 2" xfId="27191" xr:uid="{00000000-0005-0000-0000-000064180000}"/>
    <cellStyle name="Normal 6 2 3 2 3 6 4 3" xfId="44537" xr:uid="{00000000-0005-0000-0000-000065180000}"/>
    <cellStyle name="Normal 6 2 3 2 3 6 5" xfId="18518" xr:uid="{00000000-0005-0000-0000-000066180000}"/>
    <cellStyle name="Normal 6 2 3 2 3 6 6" xfId="35864" xr:uid="{00000000-0005-0000-0000-000067180000}"/>
    <cellStyle name="Normal 6 2 3 2 3 7" xfId="5967" xr:uid="{00000000-0005-0000-0000-000068180000}"/>
    <cellStyle name="Normal 6 2 3 2 3 7 2" xfId="14640" xr:uid="{00000000-0005-0000-0000-000069180000}"/>
    <cellStyle name="Normal 6 2 3 2 3 7 2 2" xfId="31993" xr:uid="{00000000-0005-0000-0000-00006A180000}"/>
    <cellStyle name="Normal 6 2 3 2 3 7 2 3" xfId="49339" xr:uid="{00000000-0005-0000-0000-00006B180000}"/>
    <cellStyle name="Normal 6 2 3 2 3 7 3" xfId="23320" xr:uid="{00000000-0005-0000-0000-00006C180000}"/>
    <cellStyle name="Normal 6 2 3 2 3 7 4" xfId="40666" xr:uid="{00000000-0005-0000-0000-00006D180000}"/>
    <cellStyle name="Normal 6 2 3 2 3 8" xfId="2978" xr:uid="{00000000-0005-0000-0000-00006E180000}"/>
    <cellStyle name="Normal 6 2 3 2 3 8 2" xfId="11651" xr:uid="{00000000-0005-0000-0000-00006F180000}"/>
    <cellStyle name="Normal 6 2 3 2 3 8 2 2" xfId="29004" xr:uid="{00000000-0005-0000-0000-000070180000}"/>
    <cellStyle name="Normal 6 2 3 2 3 8 2 3" xfId="46350" xr:uid="{00000000-0005-0000-0000-000071180000}"/>
    <cellStyle name="Normal 6 2 3 2 3 8 3" xfId="20331" xr:uid="{00000000-0005-0000-0000-000072180000}"/>
    <cellStyle name="Normal 6 2 3 2 3 8 4" xfId="37677" xr:uid="{00000000-0005-0000-0000-000073180000}"/>
    <cellStyle name="Normal 6 2 3 2 3 9" xfId="8858" xr:uid="{00000000-0005-0000-0000-000074180000}"/>
    <cellStyle name="Normal 6 2 3 2 3 9 2" xfId="26211" xr:uid="{00000000-0005-0000-0000-000075180000}"/>
    <cellStyle name="Normal 6 2 3 2 3 9 3" xfId="43557" xr:uid="{00000000-0005-0000-0000-000076180000}"/>
    <cellStyle name="Normal 6 2 3 2 4" xfId="283" xr:uid="{00000000-0005-0000-0000-000077180000}"/>
    <cellStyle name="Normal 6 2 3 2 4 10" xfId="34982" xr:uid="{00000000-0005-0000-0000-000078180000}"/>
    <cellStyle name="Normal 6 2 3 2 4 2" xfId="1018" xr:uid="{00000000-0005-0000-0000-000079180000}"/>
    <cellStyle name="Normal 6 2 3 2 4 2 2" xfId="2831" xr:uid="{00000000-0005-0000-0000-00007A180000}"/>
    <cellStyle name="Normal 6 2 3 2 4 2 2 2" xfId="8613" xr:uid="{00000000-0005-0000-0000-00007B180000}"/>
    <cellStyle name="Normal 6 2 3 2 4 2 2 2 2" xfId="17286" xr:uid="{00000000-0005-0000-0000-00007C180000}"/>
    <cellStyle name="Normal 6 2 3 2 4 2 2 2 2 2" xfId="34639" xr:uid="{00000000-0005-0000-0000-00007D180000}"/>
    <cellStyle name="Normal 6 2 3 2 4 2 2 2 2 3" xfId="51985" xr:uid="{00000000-0005-0000-0000-00007E180000}"/>
    <cellStyle name="Normal 6 2 3 2 4 2 2 2 3" xfId="25966" xr:uid="{00000000-0005-0000-0000-00007F180000}"/>
    <cellStyle name="Normal 6 2 3 2 4 2 2 2 4" xfId="43312" xr:uid="{00000000-0005-0000-0000-000080180000}"/>
    <cellStyle name="Normal 6 2 3 2 4 2 2 3" xfId="4644" xr:uid="{00000000-0005-0000-0000-000081180000}"/>
    <cellStyle name="Normal 6 2 3 2 4 2 2 3 2" xfId="13317" xr:uid="{00000000-0005-0000-0000-000082180000}"/>
    <cellStyle name="Normal 6 2 3 2 4 2 2 3 2 2" xfId="30670" xr:uid="{00000000-0005-0000-0000-000083180000}"/>
    <cellStyle name="Normal 6 2 3 2 4 2 2 3 2 3" xfId="48016" xr:uid="{00000000-0005-0000-0000-000084180000}"/>
    <cellStyle name="Normal 6 2 3 2 4 2 2 3 3" xfId="21997" xr:uid="{00000000-0005-0000-0000-000085180000}"/>
    <cellStyle name="Normal 6 2 3 2 4 2 2 3 4" xfId="39343" xr:uid="{00000000-0005-0000-0000-000086180000}"/>
    <cellStyle name="Normal 6 2 3 2 4 2 2 4" xfId="11504" xr:uid="{00000000-0005-0000-0000-000087180000}"/>
    <cellStyle name="Normal 6 2 3 2 4 2 2 4 2" xfId="28857" xr:uid="{00000000-0005-0000-0000-000088180000}"/>
    <cellStyle name="Normal 6 2 3 2 4 2 2 4 3" xfId="46203" xr:uid="{00000000-0005-0000-0000-000089180000}"/>
    <cellStyle name="Normal 6 2 3 2 4 2 2 5" xfId="20184" xr:uid="{00000000-0005-0000-0000-00008A180000}"/>
    <cellStyle name="Normal 6 2 3 2 4 2 2 6" xfId="37530" xr:uid="{00000000-0005-0000-0000-00008B180000}"/>
    <cellStyle name="Normal 6 2 3 2 4 2 3" xfId="1753" xr:uid="{00000000-0005-0000-0000-00008C180000}"/>
    <cellStyle name="Normal 6 2 3 2 4 2 3 2" xfId="7535" xr:uid="{00000000-0005-0000-0000-00008D180000}"/>
    <cellStyle name="Normal 6 2 3 2 4 2 3 2 2" xfId="16208" xr:uid="{00000000-0005-0000-0000-00008E180000}"/>
    <cellStyle name="Normal 6 2 3 2 4 2 3 2 2 2" xfId="33561" xr:uid="{00000000-0005-0000-0000-00008F180000}"/>
    <cellStyle name="Normal 6 2 3 2 4 2 3 2 2 3" xfId="50907" xr:uid="{00000000-0005-0000-0000-000090180000}"/>
    <cellStyle name="Normal 6 2 3 2 4 2 3 2 3" xfId="24888" xr:uid="{00000000-0005-0000-0000-000091180000}"/>
    <cellStyle name="Normal 6 2 3 2 4 2 3 2 4" xfId="42234" xr:uid="{00000000-0005-0000-0000-000092180000}"/>
    <cellStyle name="Normal 6 2 3 2 4 2 3 3" xfId="5379" xr:uid="{00000000-0005-0000-0000-000093180000}"/>
    <cellStyle name="Normal 6 2 3 2 4 2 3 3 2" xfId="14052" xr:uid="{00000000-0005-0000-0000-000094180000}"/>
    <cellStyle name="Normal 6 2 3 2 4 2 3 3 2 2" xfId="31405" xr:uid="{00000000-0005-0000-0000-000095180000}"/>
    <cellStyle name="Normal 6 2 3 2 4 2 3 3 2 3" xfId="48751" xr:uid="{00000000-0005-0000-0000-000096180000}"/>
    <cellStyle name="Normal 6 2 3 2 4 2 3 3 3" xfId="22732" xr:uid="{00000000-0005-0000-0000-000097180000}"/>
    <cellStyle name="Normal 6 2 3 2 4 2 3 3 4" xfId="40078" xr:uid="{00000000-0005-0000-0000-000098180000}"/>
    <cellStyle name="Normal 6 2 3 2 4 2 3 4" xfId="10426" xr:uid="{00000000-0005-0000-0000-000099180000}"/>
    <cellStyle name="Normal 6 2 3 2 4 2 3 4 2" xfId="27779" xr:uid="{00000000-0005-0000-0000-00009A180000}"/>
    <cellStyle name="Normal 6 2 3 2 4 2 3 4 3" xfId="45125" xr:uid="{00000000-0005-0000-0000-00009B180000}"/>
    <cellStyle name="Normal 6 2 3 2 4 2 3 5" xfId="19106" xr:uid="{00000000-0005-0000-0000-00009C180000}"/>
    <cellStyle name="Normal 6 2 3 2 4 2 3 6" xfId="36452" xr:uid="{00000000-0005-0000-0000-00009D180000}"/>
    <cellStyle name="Normal 6 2 3 2 4 2 4" xfId="6800" xr:uid="{00000000-0005-0000-0000-00009E180000}"/>
    <cellStyle name="Normal 6 2 3 2 4 2 4 2" xfId="15473" xr:uid="{00000000-0005-0000-0000-00009F180000}"/>
    <cellStyle name="Normal 6 2 3 2 4 2 4 2 2" xfId="32826" xr:uid="{00000000-0005-0000-0000-0000A0180000}"/>
    <cellStyle name="Normal 6 2 3 2 4 2 4 2 3" xfId="50172" xr:uid="{00000000-0005-0000-0000-0000A1180000}"/>
    <cellStyle name="Normal 6 2 3 2 4 2 4 3" xfId="24153" xr:uid="{00000000-0005-0000-0000-0000A2180000}"/>
    <cellStyle name="Normal 6 2 3 2 4 2 4 4" xfId="41499" xr:uid="{00000000-0005-0000-0000-0000A3180000}"/>
    <cellStyle name="Normal 6 2 3 2 4 2 5" xfId="3566" xr:uid="{00000000-0005-0000-0000-0000A4180000}"/>
    <cellStyle name="Normal 6 2 3 2 4 2 5 2" xfId="12239" xr:uid="{00000000-0005-0000-0000-0000A5180000}"/>
    <cellStyle name="Normal 6 2 3 2 4 2 5 2 2" xfId="29592" xr:uid="{00000000-0005-0000-0000-0000A6180000}"/>
    <cellStyle name="Normal 6 2 3 2 4 2 5 2 3" xfId="46938" xr:uid="{00000000-0005-0000-0000-0000A7180000}"/>
    <cellStyle name="Normal 6 2 3 2 4 2 5 3" xfId="20919" xr:uid="{00000000-0005-0000-0000-0000A8180000}"/>
    <cellStyle name="Normal 6 2 3 2 4 2 5 4" xfId="38265" xr:uid="{00000000-0005-0000-0000-0000A9180000}"/>
    <cellStyle name="Normal 6 2 3 2 4 2 6" xfId="9691" xr:uid="{00000000-0005-0000-0000-0000AA180000}"/>
    <cellStyle name="Normal 6 2 3 2 4 2 6 2" xfId="27044" xr:uid="{00000000-0005-0000-0000-0000AB180000}"/>
    <cellStyle name="Normal 6 2 3 2 4 2 6 3" xfId="44390" xr:uid="{00000000-0005-0000-0000-0000AC180000}"/>
    <cellStyle name="Normal 6 2 3 2 4 2 7" xfId="18371" xr:uid="{00000000-0005-0000-0000-0000AD180000}"/>
    <cellStyle name="Normal 6 2 3 2 4 2 8" xfId="35717" xr:uid="{00000000-0005-0000-0000-0000AE180000}"/>
    <cellStyle name="Normal 6 2 3 2 4 3" xfId="528" xr:uid="{00000000-0005-0000-0000-0000AF180000}"/>
    <cellStyle name="Normal 6 2 3 2 4 3 2" xfId="2341" xr:uid="{00000000-0005-0000-0000-0000B0180000}"/>
    <cellStyle name="Normal 6 2 3 2 4 3 2 2" xfId="8123" xr:uid="{00000000-0005-0000-0000-0000B1180000}"/>
    <cellStyle name="Normal 6 2 3 2 4 3 2 2 2" xfId="16796" xr:uid="{00000000-0005-0000-0000-0000B2180000}"/>
    <cellStyle name="Normal 6 2 3 2 4 3 2 2 2 2" xfId="34149" xr:uid="{00000000-0005-0000-0000-0000B3180000}"/>
    <cellStyle name="Normal 6 2 3 2 4 3 2 2 2 3" xfId="51495" xr:uid="{00000000-0005-0000-0000-0000B4180000}"/>
    <cellStyle name="Normal 6 2 3 2 4 3 2 2 3" xfId="25476" xr:uid="{00000000-0005-0000-0000-0000B5180000}"/>
    <cellStyle name="Normal 6 2 3 2 4 3 2 2 4" xfId="42822" xr:uid="{00000000-0005-0000-0000-0000B6180000}"/>
    <cellStyle name="Normal 6 2 3 2 4 3 2 3" xfId="5624" xr:uid="{00000000-0005-0000-0000-0000B7180000}"/>
    <cellStyle name="Normal 6 2 3 2 4 3 2 3 2" xfId="14297" xr:uid="{00000000-0005-0000-0000-0000B8180000}"/>
    <cellStyle name="Normal 6 2 3 2 4 3 2 3 2 2" xfId="31650" xr:uid="{00000000-0005-0000-0000-0000B9180000}"/>
    <cellStyle name="Normal 6 2 3 2 4 3 2 3 2 3" xfId="48996" xr:uid="{00000000-0005-0000-0000-0000BA180000}"/>
    <cellStyle name="Normal 6 2 3 2 4 3 2 3 3" xfId="22977" xr:uid="{00000000-0005-0000-0000-0000BB180000}"/>
    <cellStyle name="Normal 6 2 3 2 4 3 2 3 4" xfId="40323" xr:uid="{00000000-0005-0000-0000-0000BC180000}"/>
    <cellStyle name="Normal 6 2 3 2 4 3 2 4" xfId="11014" xr:uid="{00000000-0005-0000-0000-0000BD180000}"/>
    <cellStyle name="Normal 6 2 3 2 4 3 2 4 2" xfId="28367" xr:uid="{00000000-0005-0000-0000-0000BE180000}"/>
    <cellStyle name="Normal 6 2 3 2 4 3 2 4 3" xfId="45713" xr:uid="{00000000-0005-0000-0000-0000BF180000}"/>
    <cellStyle name="Normal 6 2 3 2 4 3 2 5" xfId="19694" xr:uid="{00000000-0005-0000-0000-0000C0180000}"/>
    <cellStyle name="Normal 6 2 3 2 4 3 2 6" xfId="37040" xr:uid="{00000000-0005-0000-0000-0000C1180000}"/>
    <cellStyle name="Normal 6 2 3 2 4 3 3" xfId="6310" xr:uid="{00000000-0005-0000-0000-0000C2180000}"/>
    <cellStyle name="Normal 6 2 3 2 4 3 3 2" xfId="14983" xr:uid="{00000000-0005-0000-0000-0000C3180000}"/>
    <cellStyle name="Normal 6 2 3 2 4 3 3 2 2" xfId="32336" xr:uid="{00000000-0005-0000-0000-0000C4180000}"/>
    <cellStyle name="Normal 6 2 3 2 4 3 3 2 3" xfId="49682" xr:uid="{00000000-0005-0000-0000-0000C5180000}"/>
    <cellStyle name="Normal 6 2 3 2 4 3 3 3" xfId="23663" xr:uid="{00000000-0005-0000-0000-0000C6180000}"/>
    <cellStyle name="Normal 6 2 3 2 4 3 3 4" xfId="41009" xr:uid="{00000000-0005-0000-0000-0000C7180000}"/>
    <cellStyle name="Normal 6 2 3 2 4 3 4" xfId="4154" xr:uid="{00000000-0005-0000-0000-0000C8180000}"/>
    <cellStyle name="Normal 6 2 3 2 4 3 4 2" xfId="12827" xr:uid="{00000000-0005-0000-0000-0000C9180000}"/>
    <cellStyle name="Normal 6 2 3 2 4 3 4 2 2" xfId="30180" xr:uid="{00000000-0005-0000-0000-0000CA180000}"/>
    <cellStyle name="Normal 6 2 3 2 4 3 4 2 3" xfId="47526" xr:uid="{00000000-0005-0000-0000-0000CB180000}"/>
    <cellStyle name="Normal 6 2 3 2 4 3 4 3" xfId="21507" xr:uid="{00000000-0005-0000-0000-0000CC180000}"/>
    <cellStyle name="Normal 6 2 3 2 4 3 4 4" xfId="38853" xr:uid="{00000000-0005-0000-0000-0000CD180000}"/>
    <cellStyle name="Normal 6 2 3 2 4 3 5" xfId="9201" xr:uid="{00000000-0005-0000-0000-0000CE180000}"/>
    <cellStyle name="Normal 6 2 3 2 4 3 5 2" xfId="26554" xr:uid="{00000000-0005-0000-0000-0000CF180000}"/>
    <cellStyle name="Normal 6 2 3 2 4 3 5 3" xfId="43900" xr:uid="{00000000-0005-0000-0000-0000D0180000}"/>
    <cellStyle name="Normal 6 2 3 2 4 3 6" xfId="17881" xr:uid="{00000000-0005-0000-0000-0000D1180000}"/>
    <cellStyle name="Normal 6 2 3 2 4 3 7" xfId="35227" xr:uid="{00000000-0005-0000-0000-0000D2180000}"/>
    <cellStyle name="Normal 6 2 3 2 4 4" xfId="2096" xr:uid="{00000000-0005-0000-0000-0000D3180000}"/>
    <cellStyle name="Normal 6 2 3 2 4 4 2" xfId="7878" xr:uid="{00000000-0005-0000-0000-0000D4180000}"/>
    <cellStyle name="Normal 6 2 3 2 4 4 2 2" xfId="16551" xr:uid="{00000000-0005-0000-0000-0000D5180000}"/>
    <cellStyle name="Normal 6 2 3 2 4 4 2 2 2" xfId="33904" xr:uid="{00000000-0005-0000-0000-0000D6180000}"/>
    <cellStyle name="Normal 6 2 3 2 4 4 2 2 3" xfId="51250" xr:uid="{00000000-0005-0000-0000-0000D7180000}"/>
    <cellStyle name="Normal 6 2 3 2 4 4 2 3" xfId="25231" xr:uid="{00000000-0005-0000-0000-0000D8180000}"/>
    <cellStyle name="Normal 6 2 3 2 4 4 2 4" xfId="42577" xr:uid="{00000000-0005-0000-0000-0000D9180000}"/>
    <cellStyle name="Normal 6 2 3 2 4 4 3" xfId="3909" xr:uid="{00000000-0005-0000-0000-0000DA180000}"/>
    <cellStyle name="Normal 6 2 3 2 4 4 3 2" xfId="12582" xr:uid="{00000000-0005-0000-0000-0000DB180000}"/>
    <cellStyle name="Normal 6 2 3 2 4 4 3 2 2" xfId="29935" xr:uid="{00000000-0005-0000-0000-0000DC180000}"/>
    <cellStyle name="Normal 6 2 3 2 4 4 3 2 3" xfId="47281" xr:uid="{00000000-0005-0000-0000-0000DD180000}"/>
    <cellStyle name="Normal 6 2 3 2 4 4 3 3" xfId="21262" xr:uid="{00000000-0005-0000-0000-0000DE180000}"/>
    <cellStyle name="Normal 6 2 3 2 4 4 3 4" xfId="38608" xr:uid="{00000000-0005-0000-0000-0000DF180000}"/>
    <cellStyle name="Normal 6 2 3 2 4 4 4" xfId="10769" xr:uid="{00000000-0005-0000-0000-0000E0180000}"/>
    <cellStyle name="Normal 6 2 3 2 4 4 4 2" xfId="28122" xr:uid="{00000000-0005-0000-0000-0000E1180000}"/>
    <cellStyle name="Normal 6 2 3 2 4 4 4 3" xfId="45468" xr:uid="{00000000-0005-0000-0000-0000E2180000}"/>
    <cellStyle name="Normal 6 2 3 2 4 4 5" xfId="19449" xr:uid="{00000000-0005-0000-0000-0000E3180000}"/>
    <cellStyle name="Normal 6 2 3 2 4 4 6" xfId="36795" xr:uid="{00000000-0005-0000-0000-0000E4180000}"/>
    <cellStyle name="Normal 6 2 3 2 4 5" xfId="1263" xr:uid="{00000000-0005-0000-0000-0000E5180000}"/>
    <cellStyle name="Normal 6 2 3 2 4 5 2" xfId="7045" xr:uid="{00000000-0005-0000-0000-0000E6180000}"/>
    <cellStyle name="Normal 6 2 3 2 4 5 2 2" xfId="15718" xr:uid="{00000000-0005-0000-0000-0000E7180000}"/>
    <cellStyle name="Normal 6 2 3 2 4 5 2 2 2" xfId="33071" xr:uid="{00000000-0005-0000-0000-0000E8180000}"/>
    <cellStyle name="Normal 6 2 3 2 4 5 2 2 3" xfId="50417" xr:uid="{00000000-0005-0000-0000-0000E9180000}"/>
    <cellStyle name="Normal 6 2 3 2 4 5 2 3" xfId="24398" xr:uid="{00000000-0005-0000-0000-0000EA180000}"/>
    <cellStyle name="Normal 6 2 3 2 4 5 2 4" xfId="41744" xr:uid="{00000000-0005-0000-0000-0000EB180000}"/>
    <cellStyle name="Normal 6 2 3 2 4 5 3" xfId="4889" xr:uid="{00000000-0005-0000-0000-0000EC180000}"/>
    <cellStyle name="Normal 6 2 3 2 4 5 3 2" xfId="13562" xr:uid="{00000000-0005-0000-0000-0000ED180000}"/>
    <cellStyle name="Normal 6 2 3 2 4 5 3 2 2" xfId="30915" xr:uid="{00000000-0005-0000-0000-0000EE180000}"/>
    <cellStyle name="Normal 6 2 3 2 4 5 3 2 3" xfId="48261" xr:uid="{00000000-0005-0000-0000-0000EF180000}"/>
    <cellStyle name="Normal 6 2 3 2 4 5 3 3" xfId="22242" xr:uid="{00000000-0005-0000-0000-0000F0180000}"/>
    <cellStyle name="Normal 6 2 3 2 4 5 3 4" xfId="39588" xr:uid="{00000000-0005-0000-0000-0000F1180000}"/>
    <cellStyle name="Normal 6 2 3 2 4 5 4" xfId="9936" xr:uid="{00000000-0005-0000-0000-0000F2180000}"/>
    <cellStyle name="Normal 6 2 3 2 4 5 4 2" xfId="27289" xr:uid="{00000000-0005-0000-0000-0000F3180000}"/>
    <cellStyle name="Normal 6 2 3 2 4 5 4 3" xfId="44635" xr:uid="{00000000-0005-0000-0000-0000F4180000}"/>
    <cellStyle name="Normal 6 2 3 2 4 5 5" xfId="18616" xr:uid="{00000000-0005-0000-0000-0000F5180000}"/>
    <cellStyle name="Normal 6 2 3 2 4 5 6" xfId="35962" xr:uid="{00000000-0005-0000-0000-0000F6180000}"/>
    <cellStyle name="Normal 6 2 3 2 4 6" xfId="6065" xr:uid="{00000000-0005-0000-0000-0000F7180000}"/>
    <cellStyle name="Normal 6 2 3 2 4 6 2" xfId="14738" xr:uid="{00000000-0005-0000-0000-0000F8180000}"/>
    <cellStyle name="Normal 6 2 3 2 4 6 2 2" xfId="32091" xr:uid="{00000000-0005-0000-0000-0000F9180000}"/>
    <cellStyle name="Normal 6 2 3 2 4 6 2 3" xfId="49437" xr:uid="{00000000-0005-0000-0000-0000FA180000}"/>
    <cellStyle name="Normal 6 2 3 2 4 6 3" xfId="23418" xr:uid="{00000000-0005-0000-0000-0000FB180000}"/>
    <cellStyle name="Normal 6 2 3 2 4 6 4" xfId="40764" xr:uid="{00000000-0005-0000-0000-0000FC180000}"/>
    <cellStyle name="Normal 6 2 3 2 4 7" xfId="3076" xr:uid="{00000000-0005-0000-0000-0000FD180000}"/>
    <cellStyle name="Normal 6 2 3 2 4 7 2" xfId="11749" xr:uid="{00000000-0005-0000-0000-0000FE180000}"/>
    <cellStyle name="Normal 6 2 3 2 4 7 2 2" xfId="29102" xr:uid="{00000000-0005-0000-0000-0000FF180000}"/>
    <cellStyle name="Normal 6 2 3 2 4 7 2 3" xfId="46448" xr:uid="{00000000-0005-0000-0000-000000190000}"/>
    <cellStyle name="Normal 6 2 3 2 4 7 3" xfId="20429" xr:uid="{00000000-0005-0000-0000-000001190000}"/>
    <cellStyle name="Normal 6 2 3 2 4 7 4" xfId="37775" xr:uid="{00000000-0005-0000-0000-000002190000}"/>
    <cellStyle name="Normal 6 2 3 2 4 8" xfId="8956" xr:uid="{00000000-0005-0000-0000-000003190000}"/>
    <cellStyle name="Normal 6 2 3 2 4 8 2" xfId="26309" xr:uid="{00000000-0005-0000-0000-000004190000}"/>
    <cellStyle name="Normal 6 2 3 2 4 8 3" xfId="43655" xr:uid="{00000000-0005-0000-0000-000005190000}"/>
    <cellStyle name="Normal 6 2 3 2 4 9" xfId="17636" xr:uid="{00000000-0005-0000-0000-000006190000}"/>
    <cellStyle name="Normal 6 2 3 2 5" xfId="136" xr:uid="{00000000-0005-0000-0000-000007190000}"/>
    <cellStyle name="Normal 6 2 3 2 5 10" xfId="34835" xr:uid="{00000000-0005-0000-0000-000008190000}"/>
    <cellStyle name="Normal 6 2 3 2 5 2" xfId="871" xr:uid="{00000000-0005-0000-0000-000009190000}"/>
    <cellStyle name="Normal 6 2 3 2 5 2 2" xfId="2684" xr:uid="{00000000-0005-0000-0000-00000A190000}"/>
    <cellStyle name="Normal 6 2 3 2 5 2 2 2" xfId="8466" xr:uid="{00000000-0005-0000-0000-00000B190000}"/>
    <cellStyle name="Normal 6 2 3 2 5 2 2 2 2" xfId="17139" xr:uid="{00000000-0005-0000-0000-00000C190000}"/>
    <cellStyle name="Normal 6 2 3 2 5 2 2 2 2 2" xfId="34492" xr:uid="{00000000-0005-0000-0000-00000D190000}"/>
    <cellStyle name="Normal 6 2 3 2 5 2 2 2 2 3" xfId="51838" xr:uid="{00000000-0005-0000-0000-00000E190000}"/>
    <cellStyle name="Normal 6 2 3 2 5 2 2 2 3" xfId="25819" xr:uid="{00000000-0005-0000-0000-00000F190000}"/>
    <cellStyle name="Normal 6 2 3 2 5 2 2 2 4" xfId="43165" xr:uid="{00000000-0005-0000-0000-000010190000}"/>
    <cellStyle name="Normal 6 2 3 2 5 2 2 3" xfId="4497" xr:uid="{00000000-0005-0000-0000-000011190000}"/>
    <cellStyle name="Normal 6 2 3 2 5 2 2 3 2" xfId="13170" xr:uid="{00000000-0005-0000-0000-000012190000}"/>
    <cellStyle name="Normal 6 2 3 2 5 2 2 3 2 2" xfId="30523" xr:uid="{00000000-0005-0000-0000-000013190000}"/>
    <cellStyle name="Normal 6 2 3 2 5 2 2 3 2 3" xfId="47869" xr:uid="{00000000-0005-0000-0000-000014190000}"/>
    <cellStyle name="Normal 6 2 3 2 5 2 2 3 3" xfId="21850" xr:uid="{00000000-0005-0000-0000-000015190000}"/>
    <cellStyle name="Normal 6 2 3 2 5 2 2 3 4" xfId="39196" xr:uid="{00000000-0005-0000-0000-000016190000}"/>
    <cellStyle name="Normal 6 2 3 2 5 2 2 4" xfId="11357" xr:uid="{00000000-0005-0000-0000-000017190000}"/>
    <cellStyle name="Normal 6 2 3 2 5 2 2 4 2" xfId="28710" xr:uid="{00000000-0005-0000-0000-000018190000}"/>
    <cellStyle name="Normal 6 2 3 2 5 2 2 4 3" xfId="46056" xr:uid="{00000000-0005-0000-0000-000019190000}"/>
    <cellStyle name="Normal 6 2 3 2 5 2 2 5" xfId="20037" xr:uid="{00000000-0005-0000-0000-00001A190000}"/>
    <cellStyle name="Normal 6 2 3 2 5 2 2 6" xfId="37383" xr:uid="{00000000-0005-0000-0000-00001B190000}"/>
    <cellStyle name="Normal 6 2 3 2 5 2 3" xfId="1606" xr:uid="{00000000-0005-0000-0000-00001C190000}"/>
    <cellStyle name="Normal 6 2 3 2 5 2 3 2" xfId="7388" xr:uid="{00000000-0005-0000-0000-00001D190000}"/>
    <cellStyle name="Normal 6 2 3 2 5 2 3 2 2" xfId="16061" xr:uid="{00000000-0005-0000-0000-00001E190000}"/>
    <cellStyle name="Normal 6 2 3 2 5 2 3 2 2 2" xfId="33414" xr:uid="{00000000-0005-0000-0000-00001F190000}"/>
    <cellStyle name="Normal 6 2 3 2 5 2 3 2 2 3" xfId="50760" xr:uid="{00000000-0005-0000-0000-000020190000}"/>
    <cellStyle name="Normal 6 2 3 2 5 2 3 2 3" xfId="24741" xr:uid="{00000000-0005-0000-0000-000021190000}"/>
    <cellStyle name="Normal 6 2 3 2 5 2 3 2 4" xfId="42087" xr:uid="{00000000-0005-0000-0000-000022190000}"/>
    <cellStyle name="Normal 6 2 3 2 5 2 3 3" xfId="5232" xr:uid="{00000000-0005-0000-0000-000023190000}"/>
    <cellStyle name="Normal 6 2 3 2 5 2 3 3 2" xfId="13905" xr:uid="{00000000-0005-0000-0000-000024190000}"/>
    <cellStyle name="Normal 6 2 3 2 5 2 3 3 2 2" xfId="31258" xr:uid="{00000000-0005-0000-0000-000025190000}"/>
    <cellStyle name="Normal 6 2 3 2 5 2 3 3 2 3" xfId="48604" xr:uid="{00000000-0005-0000-0000-000026190000}"/>
    <cellStyle name="Normal 6 2 3 2 5 2 3 3 3" xfId="22585" xr:uid="{00000000-0005-0000-0000-000027190000}"/>
    <cellStyle name="Normal 6 2 3 2 5 2 3 3 4" xfId="39931" xr:uid="{00000000-0005-0000-0000-000028190000}"/>
    <cellStyle name="Normal 6 2 3 2 5 2 3 4" xfId="10279" xr:uid="{00000000-0005-0000-0000-000029190000}"/>
    <cellStyle name="Normal 6 2 3 2 5 2 3 4 2" xfId="27632" xr:uid="{00000000-0005-0000-0000-00002A190000}"/>
    <cellStyle name="Normal 6 2 3 2 5 2 3 4 3" xfId="44978" xr:uid="{00000000-0005-0000-0000-00002B190000}"/>
    <cellStyle name="Normal 6 2 3 2 5 2 3 5" xfId="18959" xr:uid="{00000000-0005-0000-0000-00002C190000}"/>
    <cellStyle name="Normal 6 2 3 2 5 2 3 6" xfId="36305" xr:uid="{00000000-0005-0000-0000-00002D190000}"/>
    <cellStyle name="Normal 6 2 3 2 5 2 4" xfId="6653" xr:uid="{00000000-0005-0000-0000-00002E190000}"/>
    <cellStyle name="Normal 6 2 3 2 5 2 4 2" xfId="15326" xr:uid="{00000000-0005-0000-0000-00002F190000}"/>
    <cellStyle name="Normal 6 2 3 2 5 2 4 2 2" xfId="32679" xr:uid="{00000000-0005-0000-0000-000030190000}"/>
    <cellStyle name="Normal 6 2 3 2 5 2 4 2 3" xfId="50025" xr:uid="{00000000-0005-0000-0000-000031190000}"/>
    <cellStyle name="Normal 6 2 3 2 5 2 4 3" xfId="24006" xr:uid="{00000000-0005-0000-0000-000032190000}"/>
    <cellStyle name="Normal 6 2 3 2 5 2 4 4" xfId="41352" xr:uid="{00000000-0005-0000-0000-000033190000}"/>
    <cellStyle name="Normal 6 2 3 2 5 2 5" xfId="3419" xr:uid="{00000000-0005-0000-0000-000034190000}"/>
    <cellStyle name="Normal 6 2 3 2 5 2 5 2" xfId="12092" xr:uid="{00000000-0005-0000-0000-000035190000}"/>
    <cellStyle name="Normal 6 2 3 2 5 2 5 2 2" xfId="29445" xr:uid="{00000000-0005-0000-0000-000036190000}"/>
    <cellStyle name="Normal 6 2 3 2 5 2 5 2 3" xfId="46791" xr:uid="{00000000-0005-0000-0000-000037190000}"/>
    <cellStyle name="Normal 6 2 3 2 5 2 5 3" xfId="20772" xr:uid="{00000000-0005-0000-0000-000038190000}"/>
    <cellStyle name="Normal 6 2 3 2 5 2 5 4" xfId="38118" xr:uid="{00000000-0005-0000-0000-000039190000}"/>
    <cellStyle name="Normal 6 2 3 2 5 2 6" xfId="9544" xr:uid="{00000000-0005-0000-0000-00003A190000}"/>
    <cellStyle name="Normal 6 2 3 2 5 2 6 2" xfId="26897" xr:uid="{00000000-0005-0000-0000-00003B190000}"/>
    <cellStyle name="Normal 6 2 3 2 5 2 6 3" xfId="44243" xr:uid="{00000000-0005-0000-0000-00003C190000}"/>
    <cellStyle name="Normal 6 2 3 2 5 2 7" xfId="18224" xr:uid="{00000000-0005-0000-0000-00003D190000}"/>
    <cellStyle name="Normal 6 2 3 2 5 2 8" xfId="35570" xr:uid="{00000000-0005-0000-0000-00003E190000}"/>
    <cellStyle name="Normal 6 2 3 2 5 3" xfId="626" xr:uid="{00000000-0005-0000-0000-00003F190000}"/>
    <cellStyle name="Normal 6 2 3 2 5 3 2" xfId="2439" xr:uid="{00000000-0005-0000-0000-000040190000}"/>
    <cellStyle name="Normal 6 2 3 2 5 3 2 2" xfId="8221" xr:uid="{00000000-0005-0000-0000-000041190000}"/>
    <cellStyle name="Normal 6 2 3 2 5 3 2 2 2" xfId="16894" xr:uid="{00000000-0005-0000-0000-000042190000}"/>
    <cellStyle name="Normal 6 2 3 2 5 3 2 2 2 2" xfId="34247" xr:uid="{00000000-0005-0000-0000-000043190000}"/>
    <cellStyle name="Normal 6 2 3 2 5 3 2 2 2 3" xfId="51593" xr:uid="{00000000-0005-0000-0000-000044190000}"/>
    <cellStyle name="Normal 6 2 3 2 5 3 2 2 3" xfId="25574" xr:uid="{00000000-0005-0000-0000-000045190000}"/>
    <cellStyle name="Normal 6 2 3 2 5 3 2 2 4" xfId="42920" xr:uid="{00000000-0005-0000-0000-000046190000}"/>
    <cellStyle name="Normal 6 2 3 2 5 3 2 3" xfId="5722" xr:uid="{00000000-0005-0000-0000-000047190000}"/>
    <cellStyle name="Normal 6 2 3 2 5 3 2 3 2" xfId="14395" xr:uid="{00000000-0005-0000-0000-000048190000}"/>
    <cellStyle name="Normal 6 2 3 2 5 3 2 3 2 2" xfId="31748" xr:uid="{00000000-0005-0000-0000-000049190000}"/>
    <cellStyle name="Normal 6 2 3 2 5 3 2 3 2 3" xfId="49094" xr:uid="{00000000-0005-0000-0000-00004A190000}"/>
    <cellStyle name="Normal 6 2 3 2 5 3 2 3 3" xfId="23075" xr:uid="{00000000-0005-0000-0000-00004B190000}"/>
    <cellStyle name="Normal 6 2 3 2 5 3 2 3 4" xfId="40421" xr:uid="{00000000-0005-0000-0000-00004C190000}"/>
    <cellStyle name="Normal 6 2 3 2 5 3 2 4" xfId="11112" xr:uid="{00000000-0005-0000-0000-00004D190000}"/>
    <cellStyle name="Normal 6 2 3 2 5 3 2 4 2" xfId="28465" xr:uid="{00000000-0005-0000-0000-00004E190000}"/>
    <cellStyle name="Normal 6 2 3 2 5 3 2 4 3" xfId="45811" xr:uid="{00000000-0005-0000-0000-00004F190000}"/>
    <cellStyle name="Normal 6 2 3 2 5 3 2 5" xfId="19792" xr:uid="{00000000-0005-0000-0000-000050190000}"/>
    <cellStyle name="Normal 6 2 3 2 5 3 2 6" xfId="37138" xr:uid="{00000000-0005-0000-0000-000051190000}"/>
    <cellStyle name="Normal 6 2 3 2 5 3 3" xfId="6408" xr:uid="{00000000-0005-0000-0000-000052190000}"/>
    <cellStyle name="Normal 6 2 3 2 5 3 3 2" xfId="15081" xr:uid="{00000000-0005-0000-0000-000053190000}"/>
    <cellStyle name="Normal 6 2 3 2 5 3 3 2 2" xfId="32434" xr:uid="{00000000-0005-0000-0000-000054190000}"/>
    <cellStyle name="Normal 6 2 3 2 5 3 3 2 3" xfId="49780" xr:uid="{00000000-0005-0000-0000-000055190000}"/>
    <cellStyle name="Normal 6 2 3 2 5 3 3 3" xfId="23761" xr:uid="{00000000-0005-0000-0000-000056190000}"/>
    <cellStyle name="Normal 6 2 3 2 5 3 3 4" xfId="41107" xr:uid="{00000000-0005-0000-0000-000057190000}"/>
    <cellStyle name="Normal 6 2 3 2 5 3 4" xfId="4252" xr:uid="{00000000-0005-0000-0000-000058190000}"/>
    <cellStyle name="Normal 6 2 3 2 5 3 4 2" xfId="12925" xr:uid="{00000000-0005-0000-0000-000059190000}"/>
    <cellStyle name="Normal 6 2 3 2 5 3 4 2 2" xfId="30278" xr:uid="{00000000-0005-0000-0000-00005A190000}"/>
    <cellStyle name="Normal 6 2 3 2 5 3 4 2 3" xfId="47624" xr:uid="{00000000-0005-0000-0000-00005B190000}"/>
    <cellStyle name="Normal 6 2 3 2 5 3 4 3" xfId="21605" xr:uid="{00000000-0005-0000-0000-00005C190000}"/>
    <cellStyle name="Normal 6 2 3 2 5 3 4 4" xfId="38951" xr:uid="{00000000-0005-0000-0000-00005D190000}"/>
    <cellStyle name="Normal 6 2 3 2 5 3 5" xfId="9299" xr:uid="{00000000-0005-0000-0000-00005E190000}"/>
    <cellStyle name="Normal 6 2 3 2 5 3 5 2" xfId="26652" xr:uid="{00000000-0005-0000-0000-00005F190000}"/>
    <cellStyle name="Normal 6 2 3 2 5 3 5 3" xfId="43998" xr:uid="{00000000-0005-0000-0000-000060190000}"/>
    <cellStyle name="Normal 6 2 3 2 5 3 6" xfId="17979" xr:uid="{00000000-0005-0000-0000-000061190000}"/>
    <cellStyle name="Normal 6 2 3 2 5 3 7" xfId="35325" xr:uid="{00000000-0005-0000-0000-000062190000}"/>
    <cellStyle name="Normal 6 2 3 2 5 4" xfId="1949" xr:uid="{00000000-0005-0000-0000-000063190000}"/>
    <cellStyle name="Normal 6 2 3 2 5 4 2" xfId="7731" xr:uid="{00000000-0005-0000-0000-000064190000}"/>
    <cellStyle name="Normal 6 2 3 2 5 4 2 2" xfId="16404" xr:uid="{00000000-0005-0000-0000-000065190000}"/>
    <cellStyle name="Normal 6 2 3 2 5 4 2 2 2" xfId="33757" xr:uid="{00000000-0005-0000-0000-000066190000}"/>
    <cellStyle name="Normal 6 2 3 2 5 4 2 2 3" xfId="51103" xr:uid="{00000000-0005-0000-0000-000067190000}"/>
    <cellStyle name="Normal 6 2 3 2 5 4 2 3" xfId="25084" xr:uid="{00000000-0005-0000-0000-000068190000}"/>
    <cellStyle name="Normal 6 2 3 2 5 4 2 4" xfId="42430" xr:uid="{00000000-0005-0000-0000-000069190000}"/>
    <cellStyle name="Normal 6 2 3 2 5 4 3" xfId="3762" xr:uid="{00000000-0005-0000-0000-00006A190000}"/>
    <cellStyle name="Normal 6 2 3 2 5 4 3 2" xfId="12435" xr:uid="{00000000-0005-0000-0000-00006B190000}"/>
    <cellStyle name="Normal 6 2 3 2 5 4 3 2 2" xfId="29788" xr:uid="{00000000-0005-0000-0000-00006C190000}"/>
    <cellStyle name="Normal 6 2 3 2 5 4 3 2 3" xfId="47134" xr:uid="{00000000-0005-0000-0000-00006D190000}"/>
    <cellStyle name="Normal 6 2 3 2 5 4 3 3" xfId="21115" xr:uid="{00000000-0005-0000-0000-00006E190000}"/>
    <cellStyle name="Normal 6 2 3 2 5 4 3 4" xfId="38461" xr:uid="{00000000-0005-0000-0000-00006F190000}"/>
    <cellStyle name="Normal 6 2 3 2 5 4 4" xfId="10622" xr:uid="{00000000-0005-0000-0000-000070190000}"/>
    <cellStyle name="Normal 6 2 3 2 5 4 4 2" xfId="27975" xr:uid="{00000000-0005-0000-0000-000071190000}"/>
    <cellStyle name="Normal 6 2 3 2 5 4 4 3" xfId="45321" xr:uid="{00000000-0005-0000-0000-000072190000}"/>
    <cellStyle name="Normal 6 2 3 2 5 4 5" xfId="19302" xr:uid="{00000000-0005-0000-0000-000073190000}"/>
    <cellStyle name="Normal 6 2 3 2 5 4 6" xfId="36648" xr:uid="{00000000-0005-0000-0000-000074190000}"/>
    <cellStyle name="Normal 6 2 3 2 5 5" xfId="1361" xr:uid="{00000000-0005-0000-0000-000075190000}"/>
    <cellStyle name="Normal 6 2 3 2 5 5 2" xfId="7143" xr:uid="{00000000-0005-0000-0000-000076190000}"/>
    <cellStyle name="Normal 6 2 3 2 5 5 2 2" xfId="15816" xr:uid="{00000000-0005-0000-0000-000077190000}"/>
    <cellStyle name="Normal 6 2 3 2 5 5 2 2 2" xfId="33169" xr:uid="{00000000-0005-0000-0000-000078190000}"/>
    <cellStyle name="Normal 6 2 3 2 5 5 2 2 3" xfId="50515" xr:uid="{00000000-0005-0000-0000-000079190000}"/>
    <cellStyle name="Normal 6 2 3 2 5 5 2 3" xfId="24496" xr:uid="{00000000-0005-0000-0000-00007A190000}"/>
    <cellStyle name="Normal 6 2 3 2 5 5 2 4" xfId="41842" xr:uid="{00000000-0005-0000-0000-00007B190000}"/>
    <cellStyle name="Normal 6 2 3 2 5 5 3" xfId="4987" xr:uid="{00000000-0005-0000-0000-00007C190000}"/>
    <cellStyle name="Normal 6 2 3 2 5 5 3 2" xfId="13660" xr:uid="{00000000-0005-0000-0000-00007D190000}"/>
    <cellStyle name="Normal 6 2 3 2 5 5 3 2 2" xfId="31013" xr:uid="{00000000-0005-0000-0000-00007E190000}"/>
    <cellStyle name="Normal 6 2 3 2 5 5 3 2 3" xfId="48359" xr:uid="{00000000-0005-0000-0000-00007F190000}"/>
    <cellStyle name="Normal 6 2 3 2 5 5 3 3" xfId="22340" xr:uid="{00000000-0005-0000-0000-000080190000}"/>
    <cellStyle name="Normal 6 2 3 2 5 5 3 4" xfId="39686" xr:uid="{00000000-0005-0000-0000-000081190000}"/>
    <cellStyle name="Normal 6 2 3 2 5 5 4" xfId="10034" xr:uid="{00000000-0005-0000-0000-000082190000}"/>
    <cellStyle name="Normal 6 2 3 2 5 5 4 2" xfId="27387" xr:uid="{00000000-0005-0000-0000-000083190000}"/>
    <cellStyle name="Normal 6 2 3 2 5 5 4 3" xfId="44733" xr:uid="{00000000-0005-0000-0000-000084190000}"/>
    <cellStyle name="Normal 6 2 3 2 5 5 5" xfId="18714" xr:uid="{00000000-0005-0000-0000-000085190000}"/>
    <cellStyle name="Normal 6 2 3 2 5 5 6" xfId="36060" xr:uid="{00000000-0005-0000-0000-000086190000}"/>
    <cellStyle name="Normal 6 2 3 2 5 6" xfId="5918" xr:uid="{00000000-0005-0000-0000-000087190000}"/>
    <cellStyle name="Normal 6 2 3 2 5 6 2" xfId="14591" xr:uid="{00000000-0005-0000-0000-000088190000}"/>
    <cellStyle name="Normal 6 2 3 2 5 6 2 2" xfId="31944" xr:uid="{00000000-0005-0000-0000-000089190000}"/>
    <cellStyle name="Normal 6 2 3 2 5 6 2 3" xfId="49290" xr:uid="{00000000-0005-0000-0000-00008A190000}"/>
    <cellStyle name="Normal 6 2 3 2 5 6 3" xfId="23271" xr:uid="{00000000-0005-0000-0000-00008B190000}"/>
    <cellStyle name="Normal 6 2 3 2 5 6 4" xfId="40617" xr:uid="{00000000-0005-0000-0000-00008C190000}"/>
    <cellStyle name="Normal 6 2 3 2 5 7" xfId="3174" xr:uid="{00000000-0005-0000-0000-00008D190000}"/>
    <cellStyle name="Normal 6 2 3 2 5 7 2" xfId="11847" xr:uid="{00000000-0005-0000-0000-00008E190000}"/>
    <cellStyle name="Normal 6 2 3 2 5 7 2 2" xfId="29200" xr:uid="{00000000-0005-0000-0000-00008F190000}"/>
    <cellStyle name="Normal 6 2 3 2 5 7 2 3" xfId="46546" xr:uid="{00000000-0005-0000-0000-000090190000}"/>
    <cellStyle name="Normal 6 2 3 2 5 7 3" xfId="20527" xr:uid="{00000000-0005-0000-0000-000091190000}"/>
    <cellStyle name="Normal 6 2 3 2 5 7 4" xfId="37873" xr:uid="{00000000-0005-0000-0000-000092190000}"/>
    <cellStyle name="Normal 6 2 3 2 5 8" xfId="8809" xr:uid="{00000000-0005-0000-0000-000093190000}"/>
    <cellStyle name="Normal 6 2 3 2 5 8 2" xfId="26162" xr:uid="{00000000-0005-0000-0000-000094190000}"/>
    <cellStyle name="Normal 6 2 3 2 5 8 3" xfId="43508" xr:uid="{00000000-0005-0000-0000-000095190000}"/>
    <cellStyle name="Normal 6 2 3 2 5 9" xfId="17489" xr:uid="{00000000-0005-0000-0000-000096190000}"/>
    <cellStyle name="Normal 6 2 3 2 6" xfId="773" xr:uid="{00000000-0005-0000-0000-000097190000}"/>
    <cellStyle name="Normal 6 2 3 2 6 2" xfId="2586" xr:uid="{00000000-0005-0000-0000-000098190000}"/>
    <cellStyle name="Normal 6 2 3 2 6 2 2" xfId="8368" xr:uid="{00000000-0005-0000-0000-000099190000}"/>
    <cellStyle name="Normal 6 2 3 2 6 2 2 2" xfId="17041" xr:uid="{00000000-0005-0000-0000-00009A190000}"/>
    <cellStyle name="Normal 6 2 3 2 6 2 2 2 2" xfId="34394" xr:uid="{00000000-0005-0000-0000-00009B190000}"/>
    <cellStyle name="Normal 6 2 3 2 6 2 2 2 3" xfId="51740" xr:uid="{00000000-0005-0000-0000-00009C190000}"/>
    <cellStyle name="Normal 6 2 3 2 6 2 2 3" xfId="25721" xr:uid="{00000000-0005-0000-0000-00009D190000}"/>
    <cellStyle name="Normal 6 2 3 2 6 2 2 4" xfId="43067" xr:uid="{00000000-0005-0000-0000-00009E190000}"/>
    <cellStyle name="Normal 6 2 3 2 6 2 3" xfId="4399" xr:uid="{00000000-0005-0000-0000-00009F190000}"/>
    <cellStyle name="Normal 6 2 3 2 6 2 3 2" xfId="13072" xr:uid="{00000000-0005-0000-0000-0000A0190000}"/>
    <cellStyle name="Normal 6 2 3 2 6 2 3 2 2" xfId="30425" xr:uid="{00000000-0005-0000-0000-0000A1190000}"/>
    <cellStyle name="Normal 6 2 3 2 6 2 3 2 3" xfId="47771" xr:uid="{00000000-0005-0000-0000-0000A2190000}"/>
    <cellStyle name="Normal 6 2 3 2 6 2 3 3" xfId="21752" xr:uid="{00000000-0005-0000-0000-0000A3190000}"/>
    <cellStyle name="Normal 6 2 3 2 6 2 3 4" xfId="39098" xr:uid="{00000000-0005-0000-0000-0000A4190000}"/>
    <cellStyle name="Normal 6 2 3 2 6 2 4" xfId="11259" xr:uid="{00000000-0005-0000-0000-0000A5190000}"/>
    <cellStyle name="Normal 6 2 3 2 6 2 4 2" xfId="28612" xr:uid="{00000000-0005-0000-0000-0000A6190000}"/>
    <cellStyle name="Normal 6 2 3 2 6 2 4 3" xfId="45958" xr:uid="{00000000-0005-0000-0000-0000A7190000}"/>
    <cellStyle name="Normal 6 2 3 2 6 2 5" xfId="19939" xr:uid="{00000000-0005-0000-0000-0000A8190000}"/>
    <cellStyle name="Normal 6 2 3 2 6 2 6" xfId="37285" xr:uid="{00000000-0005-0000-0000-0000A9190000}"/>
    <cellStyle name="Normal 6 2 3 2 6 3" xfId="1508" xr:uid="{00000000-0005-0000-0000-0000AA190000}"/>
    <cellStyle name="Normal 6 2 3 2 6 3 2" xfId="7290" xr:uid="{00000000-0005-0000-0000-0000AB190000}"/>
    <cellStyle name="Normal 6 2 3 2 6 3 2 2" xfId="15963" xr:uid="{00000000-0005-0000-0000-0000AC190000}"/>
    <cellStyle name="Normal 6 2 3 2 6 3 2 2 2" xfId="33316" xr:uid="{00000000-0005-0000-0000-0000AD190000}"/>
    <cellStyle name="Normal 6 2 3 2 6 3 2 2 3" xfId="50662" xr:uid="{00000000-0005-0000-0000-0000AE190000}"/>
    <cellStyle name="Normal 6 2 3 2 6 3 2 3" xfId="24643" xr:uid="{00000000-0005-0000-0000-0000AF190000}"/>
    <cellStyle name="Normal 6 2 3 2 6 3 2 4" xfId="41989" xr:uid="{00000000-0005-0000-0000-0000B0190000}"/>
    <cellStyle name="Normal 6 2 3 2 6 3 3" xfId="5134" xr:uid="{00000000-0005-0000-0000-0000B1190000}"/>
    <cellStyle name="Normal 6 2 3 2 6 3 3 2" xfId="13807" xr:uid="{00000000-0005-0000-0000-0000B2190000}"/>
    <cellStyle name="Normal 6 2 3 2 6 3 3 2 2" xfId="31160" xr:uid="{00000000-0005-0000-0000-0000B3190000}"/>
    <cellStyle name="Normal 6 2 3 2 6 3 3 2 3" xfId="48506" xr:uid="{00000000-0005-0000-0000-0000B4190000}"/>
    <cellStyle name="Normal 6 2 3 2 6 3 3 3" xfId="22487" xr:uid="{00000000-0005-0000-0000-0000B5190000}"/>
    <cellStyle name="Normal 6 2 3 2 6 3 3 4" xfId="39833" xr:uid="{00000000-0005-0000-0000-0000B6190000}"/>
    <cellStyle name="Normal 6 2 3 2 6 3 4" xfId="10181" xr:uid="{00000000-0005-0000-0000-0000B7190000}"/>
    <cellStyle name="Normal 6 2 3 2 6 3 4 2" xfId="27534" xr:uid="{00000000-0005-0000-0000-0000B8190000}"/>
    <cellStyle name="Normal 6 2 3 2 6 3 4 3" xfId="44880" xr:uid="{00000000-0005-0000-0000-0000B9190000}"/>
    <cellStyle name="Normal 6 2 3 2 6 3 5" xfId="18861" xr:uid="{00000000-0005-0000-0000-0000BA190000}"/>
    <cellStyle name="Normal 6 2 3 2 6 3 6" xfId="36207" xr:uid="{00000000-0005-0000-0000-0000BB190000}"/>
    <cellStyle name="Normal 6 2 3 2 6 4" xfId="6555" xr:uid="{00000000-0005-0000-0000-0000BC190000}"/>
    <cellStyle name="Normal 6 2 3 2 6 4 2" xfId="15228" xr:uid="{00000000-0005-0000-0000-0000BD190000}"/>
    <cellStyle name="Normal 6 2 3 2 6 4 2 2" xfId="32581" xr:uid="{00000000-0005-0000-0000-0000BE190000}"/>
    <cellStyle name="Normal 6 2 3 2 6 4 2 3" xfId="49927" xr:uid="{00000000-0005-0000-0000-0000BF190000}"/>
    <cellStyle name="Normal 6 2 3 2 6 4 3" xfId="23908" xr:uid="{00000000-0005-0000-0000-0000C0190000}"/>
    <cellStyle name="Normal 6 2 3 2 6 4 4" xfId="41254" xr:uid="{00000000-0005-0000-0000-0000C1190000}"/>
    <cellStyle name="Normal 6 2 3 2 6 5" xfId="3321" xr:uid="{00000000-0005-0000-0000-0000C2190000}"/>
    <cellStyle name="Normal 6 2 3 2 6 5 2" xfId="11994" xr:uid="{00000000-0005-0000-0000-0000C3190000}"/>
    <cellStyle name="Normal 6 2 3 2 6 5 2 2" xfId="29347" xr:uid="{00000000-0005-0000-0000-0000C4190000}"/>
    <cellStyle name="Normal 6 2 3 2 6 5 2 3" xfId="46693" xr:uid="{00000000-0005-0000-0000-0000C5190000}"/>
    <cellStyle name="Normal 6 2 3 2 6 5 3" xfId="20674" xr:uid="{00000000-0005-0000-0000-0000C6190000}"/>
    <cellStyle name="Normal 6 2 3 2 6 5 4" xfId="38020" xr:uid="{00000000-0005-0000-0000-0000C7190000}"/>
    <cellStyle name="Normal 6 2 3 2 6 6" xfId="9446" xr:uid="{00000000-0005-0000-0000-0000C8190000}"/>
    <cellStyle name="Normal 6 2 3 2 6 6 2" xfId="26799" xr:uid="{00000000-0005-0000-0000-0000C9190000}"/>
    <cellStyle name="Normal 6 2 3 2 6 6 3" xfId="44145" xr:uid="{00000000-0005-0000-0000-0000CA190000}"/>
    <cellStyle name="Normal 6 2 3 2 6 7" xfId="18126" xr:uid="{00000000-0005-0000-0000-0000CB190000}"/>
    <cellStyle name="Normal 6 2 3 2 6 8" xfId="35472" xr:uid="{00000000-0005-0000-0000-0000CC190000}"/>
    <cellStyle name="Normal 6 2 3 2 7" xfId="381" xr:uid="{00000000-0005-0000-0000-0000CD190000}"/>
    <cellStyle name="Normal 6 2 3 2 7 2" xfId="2194" xr:uid="{00000000-0005-0000-0000-0000CE190000}"/>
    <cellStyle name="Normal 6 2 3 2 7 2 2" xfId="7976" xr:uid="{00000000-0005-0000-0000-0000CF190000}"/>
    <cellStyle name="Normal 6 2 3 2 7 2 2 2" xfId="16649" xr:uid="{00000000-0005-0000-0000-0000D0190000}"/>
    <cellStyle name="Normal 6 2 3 2 7 2 2 2 2" xfId="34002" xr:uid="{00000000-0005-0000-0000-0000D1190000}"/>
    <cellStyle name="Normal 6 2 3 2 7 2 2 2 3" xfId="51348" xr:uid="{00000000-0005-0000-0000-0000D2190000}"/>
    <cellStyle name="Normal 6 2 3 2 7 2 2 3" xfId="25329" xr:uid="{00000000-0005-0000-0000-0000D3190000}"/>
    <cellStyle name="Normal 6 2 3 2 7 2 2 4" xfId="42675" xr:uid="{00000000-0005-0000-0000-0000D4190000}"/>
    <cellStyle name="Normal 6 2 3 2 7 2 3" xfId="5477" xr:uid="{00000000-0005-0000-0000-0000D5190000}"/>
    <cellStyle name="Normal 6 2 3 2 7 2 3 2" xfId="14150" xr:uid="{00000000-0005-0000-0000-0000D6190000}"/>
    <cellStyle name="Normal 6 2 3 2 7 2 3 2 2" xfId="31503" xr:uid="{00000000-0005-0000-0000-0000D7190000}"/>
    <cellStyle name="Normal 6 2 3 2 7 2 3 2 3" xfId="48849" xr:uid="{00000000-0005-0000-0000-0000D8190000}"/>
    <cellStyle name="Normal 6 2 3 2 7 2 3 3" xfId="22830" xr:uid="{00000000-0005-0000-0000-0000D9190000}"/>
    <cellStyle name="Normal 6 2 3 2 7 2 3 4" xfId="40176" xr:uid="{00000000-0005-0000-0000-0000DA190000}"/>
    <cellStyle name="Normal 6 2 3 2 7 2 4" xfId="10867" xr:uid="{00000000-0005-0000-0000-0000DB190000}"/>
    <cellStyle name="Normal 6 2 3 2 7 2 4 2" xfId="28220" xr:uid="{00000000-0005-0000-0000-0000DC190000}"/>
    <cellStyle name="Normal 6 2 3 2 7 2 4 3" xfId="45566" xr:uid="{00000000-0005-0000-0000-0000DD190000}"/>
    <cellStyle name="Normal 6 2 3 2 7 2 5" xfId="19547" xr:uid="{00000000-0005-0000-0000-0000DE190000}"/>
    <cellStyle name="Normal 6 2 3 2 7 2 6" xfId="36893" xr:uid="{00000000-0005-0000-0000-0000DF190000}"/>
    <cellStyle name="Normal 6 2 3 2 7 3" xfId="6163" xr:uid="{00000000-0005-0000-0000-0000E0190000}"/>
    <cellStyle name="Normal 6 2 3 2 7 3 2" xfId="14836" xr:uid="{00000000-0005-0000-0000-0000E1190000}"/>
    <cellStyle name="Normal 6 2 3 2 7 3 2 2" xfId="32189" xr:uid="{00000000-0005-0000-0000-0000E2190000}"/>
    <cellStyle name="Normal 6 2 3 2 7 3 2 3" xfId="49535" xr:uid="{00000000-0005-0000-0000-0000E3190000}"/>
    <cellStyle name="Normal 6 2 3 2 7 3 3" xfId="23516" xr:uid="{00000000-0005-0000-0000-0000E4190000}"/>
    <cellStyle name="Normal 6 2 3 2 7 3 4" xfId="40862" xr:uid="{00000000-0005-0000-0000-0000E5190000}"/>
    <cellStyle name="Normal 6 2 3 2 7 4" xfId="4007" xr:uid="{00000000-0005-0000-0000-0000E6190000}"/>
    <cellStyle name="Normal 6 2 3 2 7 4 2" xfId="12680" xr:uid="{00000000-0005-0000-0000-0000E7190000}"/>
    <cellStyle name="Normal 6 2 3 2 7 4 2 2" xfId="30033" xr:uid="{00000000-0005-0000-0000-0000E8190000}"/>
    <cellStyle name="Normal 6 2 3 2 7 4 2 3" xfId="47379" xr:uid="{00000000-0005-0000-0000-0000E9190000}"/>
    <cellStyle name="Normal 6 2 3 2 7 4 3" xfId="21360" xr:uid="{00000000-0005-0000-0000-0000EA190000}"/>
    <cellStyle name="Normal 6 2 3 2 7 4 4" xfId="38706" xr:uid="{00000000-0005-0000-0000-0000EB190000}"/>
    <cellStyle name="Normal 6 2 3 2 7 5" xfId="9054" xr:uid="{00000000-0005-0000-0000-0000EC190000}"/>
    <cellStyle name="Normal 6 2 3 2 7 5 2" xfId="26407" xr:uid="{00000000-0005-0000-0000-0000ED190000}"/>
    <cellStyle name="Normal 6 2 3 2 7 5 3" xfId="43753" xr:uid="{00000000-0005-0000-0000-0000EE190000}"/>
    <cellStyle name="Normal 6 2 3 2 7 6" xfId="17734" xr:uid="{00000000-0005-0000-0000-0000EF190000}"/>
    <cellStyle name="Normal 6 2 3 2 7 7" xfId="35080" xr:uid="{00000000-0005-0000-0000-0000F0190000}"/>
    <cellStyle name="Normal 6 2 3 2 8" xfId="1851" xr:uid="{00000000-0005-0000-0000-0000F1190000}"/>
    <cellStyle name="Normal 6 2 3 2 8 2" xfId="7633" xr:uid="{00000000-0005-0000-0000-0000F2190000}"/>
    <cellStyle name="Normal 6 2 3 2 8 2 2" xfId="16306" xr:uid="{00000000-0005-0000-0000-0000F3190000}"/>
    <cellStyle name="Normal 6 2 3 2 8 2 2 2" xfId="33659" xr:uid="{00000000-0005-0000-0000-0000F4190000}"/>
    <cellStyle name="Normal 6 2 3 2 8 2 2 3" xfId="51005" xr:uid="{00000000-0005-0000-0000-0000F5190000}"/>
    <cellStyle name="Normal 6 2 3 2 8 2 3" xfId="24986" xr:uid="{00000000-0005-0000-0000-0000F6190000}"/>
    <cellStyle name="Normal 6 2 3 2 8 2 4" xfId="42332" xr:uid="{00000000-0005-0000-0000-0000F7190000}"/>
    <cellStyle name="Normal 6 2 3 2 8 3" xfId="3664" xr:uid="{00000000-0005-0000-0000-0000F8190000}"/>
    <cellStyle name="Normal 6 2 3 2 8 3 2" xfId="12337" xr:uid="{00000000-0005-0000-0000-0000F9190000}"/>
    <cellStyle name="Normal 6 2 3 2 8 3 2 2" xfId="29690" xr:uid="{00000000-0005-0000-0000-0000FA190000}"/>
    <cellStyle name="Normal 6 2 3 2 8 3 2 3" xfId="47036" xr:uid="{00000000-0005-0000-0000-0000FB190000}"/>
    <cellStyle name="Normal 6 2 3 2 8 3 3" xfId="21017" xr:uid="{00000000-0005-0000-0000-0000FC190000}"/>
    <cellStyle name="Normal 6 2 3 2 8 3 4" xfId="38363" xr:uid="{00000000-0005-0000-0000-0000FD190000}"/>
    <cellStyle name="Normal 6 2 3 2 8 4" xfId="10524" xr:uid="{00000000-0005-0000-0000-0000FE190000}"/>
    <cellStyle name="Normal 6 2 3 2 8 4 2" xfId="27877" xr:uid="{00000000-0005-0000-0000-0000FF190000}"/>
    <cellStyle name="Normal 6 2 3 2 8 4 3" xfId="45223" xr:uid="{00000000-0005-0000-0000-0000001A0000}"/>
    <cellStyle name="Normal 6 2 3 2 8 5" xfId="19204" xr:uid="{00000000-0005-0000-0000-0000011A0000}"/>
    <cellStyle name="Normal 6 2 3 2 8 6" xfId="36550" xr:uid="{00000000-0005-0000-0000-0000021A0000}"/>
    <cellStyle name="Normal 6 2 3 2 9" xfId="1116" xr:uid="{00000000-0005-0000-0000-0000031A0000}"/>
    <cellStyle name="Normal 6 2 3 2 9 2" xfId="6898" xr:uid="{00000000-0005-0000-0000-0000041A0000}"/>
    <cellStyle name="Normal 6 2 3 2 9 2 2" xfId="15571" xr:uid="{00000000-0005-0000-0000-0000051A0000}"/>
    <cellStyle name="Normal 6 2 3 2 9 2 2 2" xfId="32924" xr:uid="{00000000-0005-0000-0000-0000061A0000}"/>
    <cellStyle name="Normal 6 2 3 2 9 2 2 3" xfId="50270" xr:uid="{00000000-0005-0000-0000-0000071A0000}"/>
    <cellStyle name="Normal 6 2 3 2 9 2 3" xfId="24251" xr:uid="{00000000-0005-0000-0000-0000081A0000}"/>
    <cellStyle name="Normal 6 2 3 2 9 2 4" xfId="41597" xr:uid="{00000000-0005-0000-0000-0000091A0000}"/>
    <cellStyle name="Normal 6 2 3 2 9 3" xfId="4742" xr:uid="{00000000-0005-0000-0000-00000A1A0000}"/>
    <cellStyle name="Normal 6 2 3 2 9 3 2" xfId="13415" xr:uid="{00000000-0005-0000-0000-00000B1A0000}"/>
    <cellStyle name="Normal 6 2 3 2 9 3 2 2" xfId="30768" xr:uid="{00000000-0005-0000-0000-00000C1A0000}"/>
    <cellStyle name="Normal 6 2 3 2 9 3 2 3" xfId="48114" xr:uid="{00000000-0005-0000-0000-00000D1A0000}"/>
    <cellStyle name="Normal 6 2 3 2 9 3 3" xfId="22095" xr:uid="{00000000-0005-0000-0000-00000E1A0000}"/>
    <cellStyle name="Normal 6 2 3 2 9 3 4" xfId="39441" xr:uid="{00000000-0005-0000-0000-00000F1A0000}"/>
    <cellStyle name="Normal 6 2 3 2 9 4" xfId="9789" xr:uid="{00000000-0005-0000-0000-0000101A0000}"/>
    <cellStyle name="Normal 6 2 3 2 9 4 2" xfId="27142" xr:uid="{00000000-0005-0000-0000-0000111A0000}"/>
    <cellStyle name="Normal 6 2 3 2 9 4 3" xfId="44488" xr:uid="{00000000-0005-0000-0000-0000121A0000}"/>
    <cellStyle name="Normal 6 2 3 2 9 5" xfId="18469" xr:uid="{00000000-0005-0000-0000-0000131A0000}"/>
    <cellStyle name="Normal 6 2 3 2 9 6" xfId="35815" xr:uid="{00000000-0005-0000-0000-0000141A0000}"/>
    <cellStyle name="Normal 6 2 3 3" xfId="71" xr:uid="{00000000-0005-0000-0000-0000151A0000}"/>
    <cellStyle name="Normal 6 2 3 3 10" xfId="8744" xr:uid="{00000000-0005-0000-0000-0000161A0000}"/>
    <cellStyle name="Normal 6 2 3 3 10 2" xfId="26097" xr:uid="{00000000-0005-0000-0000-0000171A0000}"/>
    <cellStyle name="Normal 6 2 3 3 10 3" xfId="43443" xr:uid="{00000000-0005-0000-0000-0000181A0000}"/>
    <cellStyle name="Normal 6 2 3 3 11" xfId="17424" xr:uid="{00000000-0005-0000-0000-0000191A0000}"/>
    <cellStyle name="Normal 6 2 3 3 12" xfId="34770" xr:uid="{00000000-0005-0000-0000-00001A1A0000}"/>
    <cellStyle name="Normal 6 2 3 3 2" xfId="316" xr:uid="{00000000-0005-0000-0000-00001B1A0000}"/>
    <cellStyle name="Normal 6 2 3 3 2 10" xfId="35015" xr:uid="{00000000-0005-0000-0000-00001C1A0000}"/>
    <cellStyle name="Normal 6 2 3 3 2 2" xfId="1051" xr:uid="{00000000-0005-0000-0000-00001D1A0000}"/>
    <cellStyle name="Normal 6 2 3 3 2 2 2" xfId="2864" xr:uid="{00000000-0005-0000-0000-00001E1A0000}"/>
    <cellStyle name="Normal 6 2 3 3 2 2 2 2" xfId="8646" xr:uid="{00000000-0005-0000-0000-00001F1A0000}"/>
    <cellStyle name="Normal 6 2 3 3 2 2 2 2 2" xfId="17319" xr:uid="{00000000-0005-0000-0000-0000201A0000}"/>
    <cellStyle name="Normal 6 2 3 3 2 2 2 2 2 2" xfId="34672" xr:uid="{00000000-0005-0000-0000-0000211A0000}"/>
    <cellStyle name="Normal 6 2 3 3 2 2 2 2 2 3" xfId="52018" xr:uid="{00000000-0005-0000-0000-0000221A0000}"/>
    <cellStyle name="Normal 6 2 3 3 2 2 2 2 3" xfId="25999" xr:uid="{00000000-0005-0000-0000-0000231A0000}"/>
    <cellStyle name="Normal 6 2 3 3 2 2 2 2 4" xfId="43345" xr:uid="{00000000-0005-0000-0000-0000241A0000}"/>
    <cellStyle name="Normal 6 2 3 3 2 2 2 3" xfId="4677" xr:uid="{00000000-0005-0000-0000-0000251A0000}"/>
    <cellStyle name="Normal 6 2 3 3 2 2 2 3 2" xfId="13350" xr:uid="{00000000-0005-0000-0000-0000261A0000}"/>
    <cellStyle name="Normal 6 2 3 3 2 2 2 3 2 2" xfId="30703" xr:uid="{00000000-0005-0000-0000-0000271A0000}"/>
    <cellStyle name="Normal 6 2 3 3 2 2 2 3 2 3" xfId="48049" xr:uid="{00000000-0005-0000-0000-0000281A0000}"/>
    <cellStyle name="Normal 6 2 3 3 2 2 2 3 3" xfId="22030" xr:uid="{00000000-0005-0000-0000-0000291A0000}"/>
    <cellStyle name="Normal 6 2 3 3 2 2 2 3 4" xfId="39376" xr:uid="{00000000-0005-0000-0000-00002A1A0000}"/>
    <cellStyle name="Normal 6 2 3 3 2 2 2 4" xfId="11537" xr:uid="{00000000-0005-0000-0000-00002B1A0000}"/>
    <cellStyle name="Normal 6 2 3 3 2 2 2 4 2" xfId="28890" xr:uid="{00000000-0005-0000-0000-00002C1A0000}"/>
    <cellStyle name="Normal 6 2 3 3 2 2 2 4 3" xfId="46236" xr:uid="{00000000-0005-0000-0000-00002D1A0000}"/>
    <cellStyle name="Normal 6 2 3 3 2 2 2 5" xfId="20217" xr:uid="{00000000-0005-0000-0000-00002E1A0000}"/>
    <cellStyle name="Normal 6 2 3 3 2 2 2 6" xfId="37563" xr:uid="{00000000-0005-0000-0000-00002F1A0000}"/>
    <cellStyle name="Normal 6 2 3 3 2 2 3" xfId="1786" xr:uid="{00000000-0005-0000-0000-0000301A0000}"/>
    <cellStyle name="Normal 6 2 3 3 2 2 3 2" xfId="7568" xr:uid="{00000000-0005-0000-0000-0000311A0000}"/>
    <cellStyle name="Normal 6 2 3 3 2 2 3 2 2" xfId="16241" xr:uid="{00000000-0005-0000-0000-0000321A0000}"/>
    <cellStyle name="Normal 6 2 3 3 2 2 3 2 2 2" xfId="33594" xr:uid="{00000000-0005-0000-0000-0000331A0000}"/>
    <cellStyle name="Normal 6 2 3 3 2 2 3 2 2 3" xfId="50940" xr:uid="{00000000-0005-0000-0000-0000341A0000}"/>
    <cellStyle name="Normal 6 2 3 3 2 2 3 2 3" xfId="24921" xr:uid="{00000000-0005-0000-0000-0000351A0000}"/>
    <cellStyle name="Normal 6 2 3 3 2 2 3 2 4" xfId="42267" xr:uid="{00000000-0005-0000-0000-0000361A0000}"/>
    <cellStyle name="Normal 6 2 3 3 2 2 3 3" xfId="5412" xr:uid="{00000000-0005-0000-0000-0000371A0000}"/>
    <cellStyle name="Normal 6 2 3 3 2 2 3 3 2" xfId="14085" xr:uid="{00000000-0005-0000-0000-0000381A0000}"/>
    <cellStyle name="Normal 6 2 3 3 2 2 3 3 2 2" xfId="31438" xr:uid="{00000000-0005-0000-0000-0000391A0000}"/>
    <cellStyle name="Normal 6 2 3 3 2 2 3 3 2 3" xfId="48784" xr:uid="{00000000-0005-0000-0000-00003A1A0000}"/>
    <cellStyle name="Normal 6 2 3 3 2 2 3 3 3" xfId="22765" xr:uid="{00000000-0005-0000-0000-00003B1A0000}"/>
    <cellStyle name="Normal 6 2 3 3 2 2 3 3 4" xfId="40111" xr:uid="{00000000-0005-0000-0000-00003C1A0000}"/>
    <cellStyle name="Normal 6 2 3 3 2 2 3 4" xfId="10459" xr:uid="{00000000-0005-0000-0000-00003D1A0000}"/>
    <cellStyle name="Normal 6 2 3 3 2 2 3 4 2" xfId="27812" xr:uid="{00000000-0005-0000-0000-00003E1A0000}"/>
    <cellStyle name="Normal 6 2 3 3 2 2 3 4 3" xfId="45158" xr:uid="{00000000-0005-0000-0000-00003F1A0000}"/>
    <cellStyle name="Normal 6 2 3 3 2 2 3 5" xfId="19139" xr:uid="{00000000-0005-0000-0000-0000401A0000}"/>
    <cellStyle name="Normal 6 2 3 3 2 2 3 6" xfId="36485" xr:uid="{00000000-0005-0000-0000-0000411A0000}"/>
    <cellStyle name="Normal 6 2 3 3 2 2 4" xfId="6833" xr:uid="{00000000-0005-0000-0000-0000421A0000}"/>
    <cellStyle name="Normal 6 2 3 3 2 2 4 2" xfId="15506" xr:uid="{00000000-0005-0000-0000-0000431A0000}"/>
    <cellStyle name="Normal 6 2 3 3 2 2 4 2 2" xfId="32859" xr:uid="{00000000-0005-0000-0000-0000441A0000}"/>
    <cellStyle name="Normal 6 2 3 3 2 2 4 2 3" xfId="50205" xr:uid="{00000000-0005-0000-0000-0000451A0000}"/>
    <cellStyle name="Normal 6 2 3 3 2 2 4 3" xfId="24186" xr:uid="{00000000-0005-0000-0000-0000461A0000}"/>
    <cellStyle name="Normal 6 2 3 3 2 2 4 4" xfId="41532" xr:uid="{00000000-0005-0000-0000-0000471A0000}"/>
    <cellStyle name="Normal 6 2 3 3 2 2 5" xfId="3599" xr:uid="{00000000-0005-0000-0000-0000481A0000}"/>
    <cellStyle name="Normal 6 2 3 3 2 2 5 2" xfId="12272" xr:uid="{00000000-0005-0000-0000-0000491A0000}"/>
    <cellStyle name="Normal 6 2 3 3 2 2 5 2 2" xfId="29625" xr:uid="{00000000-0005-0000-0000-00004A1A0000}"/>
    <cellStyle name="Normal 6 2 3 3 2 2 5 2 3" xfId="46971" xr:uid="{00000000-0005-0000-0000-00004B1A0000}"/>
    <cellStyle name="Normal 6 2 3 3 2 2 5 3" xfId="20952" xr:uid="{00000000-0005-0000-0000-00004C1A0000}"/>
    <cellStyle name="Normal 6 2 3 3 2 2 5 4" xfId="38298" xr:uid="{00000000-0005-0000-0000-00004D1A0000}"/>
    <cellStyle name="Normal 6 2 3 3 2 2 6" xfId="9724" xr:uid="{00000000-0005-0000-0000-00004E1A0000}"/>
    <cellStyle name="Normal 6 2 3 3 2 2 6 2" xfId="27077" xr:uid="{00000000-0005-0000-0000-00004F1A0000}"/>
    <cellStyle name="Normal 6 2 3 3 2 2 6 3" xfId="44423" xr:uid="{00000000-0005-0000-0000-0000501A0000}"/>
    <cellStyle name="Normal 6 2 3 3 2 2 7" xfId="18404" xr:uid="{00000000-0005-0000-0000-0000511A0000}"/>
    <cellStyle name="Normal 6 2 3 3 2 2 8" xfId="35750" xr:uid="{00000000-0005-0000-0000-0000521A0000}"/>
    <cellStyle name="Normal 6 2 3 3 2 3" xfId="561" xr:uid="{00000000-0005-0000-0000-0000531A0000}"/>
    <cellStyle name="Normal 6 2 3 3 2 3 2" xfId="2374" xr:uid="{00000000-0005-0000-0000-0000541A0000}"/>
    <cellStyle name="Normal 6 2 3 3 2 3 2 2" xfId="8156" xr:uid="{00000000-0005-0000-0000-0000551A0000}"/>
    <cellStyle name="Normal 6 2 3 3 2 3 2 2 2" xfId="16829" xr:uid="{00000000-0005-0000-0000-0000561A0000}"/>
    <cellStyle name="Normal 6 2 3 3 2 3 2 2 2 2" xfId="34182" xr:uid="{00000000-0005-0000-0000-0000571A0000}"/>
    <cellStyle name="Normal 6 2 3 3 2 3 2 2 2 3" xfId="51528" xr:uid="{00000000-0005-0000-0000-0000581A0000}"/>
    <cellStyle name="Normal 6 2 3 3 2 3 2 2 3" xfId="25509" xr:uid="{00000000-0005-0000-0000-0000591A0000}"/>
    <cellStyle name="Normal 6 2 3 3 2 3 2 2 4" xfId="42855" xr:uid="{00000000-0005-0000-0000-00005A1A0000}"/>
    <cellStyle name="Normal 6 2 3 3 2 3 2 3" xfId="5657" xr:uid="{00000000-0005-0000-0000-00005B1A0000}"/>
    <cellStyle name="Normal 6 2 3 3 2 3 2 3 2" xfId="14330" xr:uid="{00000000-0005-0000-0000-00005C1A0000}"/>
    <cellStyle name="Normal 6 2 3 3 2 3 2 3 2 2" xfId="31683" xr:uid="{00000000-0005-0000-0000-00005D1A0000}"/>
    <cellStyle name="Normal 6 2 3 3 2 3 2 3 2 3" xfId="49029" xr:uid="{00000000-0005-0000-0000-00005E1A0000}"/>
    <cellStyle name="Normal 6 2 3 3 2 3 2 3 3" xfId="23010" xr:uid="{00000000-0005-0000-0000-00005F1A0000}"/>
    <cellStyle name="Normal 6 2 3 3 2 3 2 3 4" xfId="40356" xr:uid="{00000000-0005-0000-0000-0000601A0000}"/>
    <cellStyle name="Normal 6 2 3 3 2 3 2 4" xfId="11047" xr:uid="{00000000-0005-0000-0000-0000611A0000}"/>
    <cellStyle name="Normal 6 2 3 3 2 3 2 4 2" xfId="28400" xr:uid="{00000000-0005-0000-0000-0000621A0000}"/>
    <cellStyle name="Normal 6 2 3 3 2 3 2 4 3" xfId="45746" xr:uid="{00000000-0005-0000-0000-0000631A0000}"/>
    <cellStyle name="Normal 6 2 3 3 2 3 2 5" xfId="19727" xr:uid="{00000000-0005-0000-0000-0000641A0000}"/>
    <cellStyle name="Normal 6 2 3 3 2 3 2 6" xfId="37073" xr:uid="{00000000-0005-0000-0000-0000651A0000}"/>
    <cellStyle name="Normal 6 2 3 3 2 3 3" xfId="6343" xr:uid="{00000000-0005-0000-0000-0000661A0000}"/>
    <cellStyle name="Normal 6 2 3 3 2 3 3 2" xfId="15016" xr:uid="{00000000-0005-0000-0000-0000671A0000}"/>
    <cellStyle name="Normal 6 2 3 3 2 3 3 2 2" xfId="32369" xr:uid="{00000000-0005-0000-0000-0000681A0000}"/>
    <cellStyle name="Normal 6 2 3 3 2 3 3 2 3" xfId="49715" xr:uid="{00000000-0005-0000-0000-0000691A0000}"/>
    <cellStyle name="Normal 6 2 3 3 2 3 3 3" xfId="23696" xr:uid="{00000000-0005-0000-0000-00006A1A0000}"/>
    <cellStyle name="Normal 6 2 3 3 2 3 3 4" xfId="41042" xr:uid="{00000000-0005-0000-0000-00006B1A0000}"/>
    <cellStyle name="Normal 6 2 3 3 2 3 4" xfId="4187" xr:uid="{00000000-0005-0000-0000-00006C1A0000}"/>
    <cellStyle name="Normal 6 2 3 3 2 3 4 2" xfId="12860" xr:uid="{00000000-0005-0000-0000-00006D1A0000}"/>
    <cellStyle name="Normal 6 2 3 3 2 3 4 2 2" xfId="30213" xr:uid="{00000000-0005-0000-0000-00006E1A0000}"/>
    <cellStyle name="Normal 6 2 3 3 2 3 4 2 3" xfId="47559" xr:uid="{00000000-0005-0000-0000-00006F1A0000}"/>
    <cellStyle name="Normal 6 2 3 3 2 3 4 3" xfId="21540" xr:uid="{00000000-0005-0000-0000-0000701A0000}"/>
    <cellStyle name="Normal 6 2 3 3 2 3 4 4" xfId="38886" xr:uid="{00000000-0005-0000-0000-0000711A0000}"/>
    <cellStyle name="Normal 6 2 3 3 2 3 5" xfId="9234" xr:uid="{00000000-0005-0000-0000-0000721A0000}"/>
    <cellStyle name="Normal 6 2 3 3 2 3 5 2" xfId="26587" xr:uid="{00000000-0005-0000-0000-0000731A0000}"/>
    <cellStyle name="Normal 6 2 3 3 2 3 5 3" xfId="43933" xr:uid="{00000000-0005-0000-0000-0000741A0000}"/>
    <cellStyle name="Normal 6 2 3 3 2 3 6" xfId="17914" xr:uid="{00000000-0005-0000-0000-0000751A0000}"/>
    <cellStyle name="Normal 6 2 3 3 2 3 7" xfId="35260" xr:uid="{00000000-0005-0000-0000-0000761A0000}"/>
    <cellStyle name="Normal 6 2 3 3 2 4" xfId="2129" xr:uid="{00000000-0005-0000-0000-0000771A0000}"/>
    <cellStyle name="Normal 6 2 3 3 2 4 2" xfId="7911" xr:uid="{00000000-0005-0000-0000-0000781A0000}"/>
    <cellStyle name="Normal 6 2 3 3 2 4 2 2" xfId="16584" xr:uid="{00000000-0005-0000-0000-0000791A0000}"/>
    <cellStyle name="Normal 6 2 3 3 2 4 2 2 2" xfId="33937" xr:uid="{00000000-0005-0000-0000-00007A1A0000}"/>
    <cellStyle name="Normal 6 2 3 3 2 4 2 2 3" xfId="51283" xr:uid="{00000000-0005-0000-0000-00007B1A0000}"/>
    <cellStyle name="Normal 6 2 3 3 2 4 2 3" xfId="25264" xr:uid="{00000000-0005-0000-0000-00007C1A0000}"/>
    <cellStyle name="Normal 6 2 3 3 2 4 2 4" xfId="42610" xr:uid="{00000000-0005-0000-0000-00007D1A0000}"/>
    <cellStyle name="Normal 6 2 3 3 2 4 3" xfId="3942" xr:uid="{00000000-0005-0000-0000-00007E1A0000}"/>
    <cellStyle name="Normal 6 2 3 3 2 4 3 2" xfId="12615" xr:uid="{00000000-0005-0000-0000-00007F1A0000}"/>
    <cellStyle name="Normal 6 2 3 3 2 4 3 2 2" xfId="29968" xr:uid="{00000000-0005-0000-0000-0000801A0000}"/>
    <cellStyle name="Normal 6 2 3 3 2 4 3 2 3" xfId="47314" xr:uid="{00000000-0005-0000-0000-0000811A0000}"/>
    <cellStyle name="Normal 6 2 3 3 2 4 3 3" xfId="21295" xr:uid="{00000000-0005-0000-0000-0000821A0000}"/>
    <cellStyle name="Normal 6 2 3 3 2 4 3 4" xfId="38641" xr:uid="{00000000-0005-0000-0000-0000831A0000}"/>
    <cellStyle name="Normal 6 2 3 3 2 4 4" xfId="10802" xr:uid="{00000000-0005-0000-0000-0000841A0000}"/>
    <cellStyle name="Normal 6 2 3 3 2 4 4 2" xfId="28155" xr:uid="{00000000-0005-0000-0000-0000851A0000}"/>
    <cellStyle name="Normal 6 2 3 3 2 4 4 3" xfId="45501" xr:uid="{00000000-0005-0000-0000-0000861A0000}"/>
    <cellStyle name="Normal 6 2 3 3 2 4 5" xfId="19482" xr:uid="{00000000-0005-0000-0000-0000871A0000}"/>
    <cellStyle name="Normal 6 2 3 3 2 4 6" xfId="36828" xr:uid="{00000000-0005-0000-0000-0000881A0000}"/>
    <cellStyle name="Normal 6 2 3 3 2 5" xfId="1296" xr:uid="{00000000-0005-0000-0000-0000891A0000}"/>
    <cellStyle name="Normal 6 2 3 3 2 5 2" xfId="7078" xr:uid="{00000000-0005-0000-0000-00008A1A0000}"/>
    <cellStyle name="Normal 6 2 3 3 2 5 2 2" xfId="15751" xr:uid="{00000000-0005-0000-0000-00008B1A0000}"/>
    <cellStyle name="Normal 6 2 3 3 2 5 2 2 2" xfId="33104" xr:uid="{00000000-0005-0000-0000-00008C1A0000}"/>
    <cellStyle name="Normal 6 2 3 3 2 5 2 2 3" xfId="50450" xr:uid="{00000000-0005-0000-0000-00008D1A0000}"/>
    <cellStyle name="Normal 6 2 3 3 2 5 2 3" xfId="24431" xr:uid="{00000000-0005-0000-0000-00008E1A0000}"/>
    <cellStyle name="Normal 6 2 3 3 2 5 2 4" xfId="41777" xr:uid="{00000000-0005-0000-0000-00008F1A0000}"/>
    <cellStyle name="Normal 6 2 3 3 2 5 3" xfId="4922" xr:uid="{00000000-0005-0000-0000-0000901A0000}"/>
    <cellStyle name="Normal 6 2 3 3 2 5 3 2" xfId="13595" xr:uid="{00000000-0005-0000-0000-0000911A0000}"/>
    <cellStyle name="Normal 6 2 3 3 2 5 3 2 2" xfId="30948" xr:uid="{00000000-0005-0000-0000-0000921A0000}"/>
    <cellStyle name="Normal 6 2 3 3 2 5 3 2 3" xfId="48294" xr:uid="{00000000-0005-0000-0000-0000931A0000}"/>
    <cellStyle name="Normal 6 2 3 3 2 5 3 3" xfId="22275" xr:uid="{00000000-0005-0000-0000-0000941A0000}"/>
    <cellStyle name="Normal 6 2 3 3 2 5 3 4" xfId="39621" xr:uid="{00000000-0005-0000-0000-0000951A0000}"/>
    <cellStyle name="Normal 6 2 3 3 2 5 4" xfId="9969" xr:uid="{00000000-0005-0000-0000-0000961A0000}"/>
    <cellStyle name="Normal 6 2 3 3 2 5 4 2" xfId="27322" xr:uid="{00000000-0005-0000-0000-0000971A0000}"/>
    <cellStyle name="Normal 6 2 3 3 2 5 4 3" xfId="44668" xr:uid="{00000000-0005-0000-0000-0000981A0000}"/>
    <cellStyle name="Normal 6 2 3 3 2 5 5" xfId="18649" xr:uid="{00000000-0005-0000-0000-0000991A0000}"/>
    <cellStyle name="Normal 6 2 3 3 2 5 6" xfId="35995" xr:uid="{00000000-0005-0000-0000-00009A1A0000}"/>
    <cellStyle name="Normal 6 2 3 3 2 6" xfId="6098" xr:uid="{00000000-0005-0000-0000-00009B1A0000}"/>
    <cellStyle name="Normal 6 2 3 3 2 6 2" xfId="14771" xr:uid="{00000000-0005-0000-0000-00009C1A0000}"/>
    <cellStyle name="Normal 6 2 3 3 2 6 2 2" xfId="32124" xr:uid="{00000000-0005-0000-0000-00009D1A0000}"/>
    <cellStyle name="Normal 6 2 3 3 2 6 2 3" xfId="49470" xr:uid="{00000000-0005-0000-0000-00009E1A0000}"/>
    <cellStyle name="Normal 6 2 3 3 2 6 3" xfId="23451" xr:uid="{00000000-0005-0000-0000-00009F1A0000}"/>
    <cellStyle name="Normal 6 2 3 3 2 6 4" xfId="40797" xr:uid="{00000000-0005-0000-0000-0000A01A0000}"/>
    <cellStyle name="Normal 6 2 3 3 2 7" xfId="3109" xr:uid="{00000000-0005-0000-0000-0000A11A0000}"/>
    <cellStyle name="Normal 6 2 3 3 2 7 2" xfId="11782" xr:uid="{00000000-0005-0000-0000-0000A21A0000}"/>
    <cellStyle name="Normal 6 2 3 3 2 7 2 2" xfId="29135" xr:uid="{00000000-0005-0000-0000-0000A31A0000}"/>
    <cellStyle name="Normal 6 2 3 3 2 7 2 3" xfId="46481" xr:uid="{00000000-0005-0000-0000-0000A41A0000}"/>
    <cellStyle name="Normal 6 2 3 3 2 7 3" xfId="20462" xr:uid="{00000000-0005-0000-0000-0000A51A0000}"/>
    <cellStyle name="Normal 6 2 3 3 2 7 4" xfId="37808" xr:uid="{00000000-0005-0000-0000-0000A61A0000}"/>
    <cellStyle name="Normal 6 2 3 3 2 8" xfId="8989" xr:uid="{00000000-0005-0000-0000-0000A71A0000}"/>
    <cellStyle name="Normal 6 2 3 3 2 8 2" xfId="26342" xr:uid="{00000000-0005-0000-0000-0000A81A0000}"/>
    <cellStyle name="Normal 6 2 3 3 2 8 3" xfId="43688" xr:uid="{00000000-0005-0000-0000-0000A91A0000}"/>
    <cellStyle name="Normal 6 2 3 3 2 9" xfId="17669" xr:uid="{00000000-0005-0000-0000-0000AA1A0000}"/>
    <cellStyle name="Normal 6 2 3 3 3" xfId="218" xr:uid="{00000000-0005-0000-0000-0000AB1A0000}"/>
    <cellStyle name="Normal 6 2 3 3 3 10" xfId="34917" xr:uid="{00000000-0005-0000-0000-0000AC1A0000}"/>
    <cellStyle name="Normal 6 2 3 3 3 2" xfId="953" xr:uid="{00000000-0005-0000-0000-0000AD1A0000}"/>
    <cellStyle name="Normal 6 2 3 3 3 2 2" xfId="2766" xr:uid="{00000000-0005-0000-0000-0000AE1A0000}"/>
    <cellStyle name="Normal 6 2 3 3 3 2 2 2" xfId="8548" xr:uid="{00000000-0005-0000-0000-0000AF1A0000}"/>
    <cellStyle name="Normal 6 2 3 3 3 2 2 2 2" xfId="17221" xr:uid="{00000000-0005-0000-0000-0000B01A0000}"/>
    <cellStyle name="Normal 6 2 3 3 3 2 2 2 2 2" xfId="34574" xr:uid="{00000000-0005-0000-0000-0000B11A0000}"/>
    <cellStyle name="Normal 6 2 3 3 3 2 2 2 2 3" xfId="51920" xr:uid="{00000000-0005-0000-0000-0000B21A0000}"/>
    <cellStyle name="Normal 6 2 3 3 3 2 2 2 3" xfId="25901" xr:uid="{00000000-0005-0000-0000-0000B31A0000}"/>
    <cellStyle name="Normal 6 2 3 3 3 2 2 2 4" xfId="43247" xr:uid="{00000000-0005-0000-0000-0000B41A0000}"/>
    <cellStyle name="Normal 6 2 3 3 3 2 2 3" xfId="4579" xr:uid="{00000000-0005-0000-0000-0000B51A0000}"/>
    <cellStyle name="Normal 6 2 3 3 3 2 2 3 2" xfId="13252" xr:uid="{00000000-0005-0000-0000-0000B61A0000}"/>
    <cellStyle name="Normal 6 2 3 3 3 2 2 3 2 2" xfId="30605" xr:uid="{00000000-0005-0000-0000-0000B71A0000}"/>
    <cellStyle name="Normal 6 2 3 3 3 2 2 3 2 3" xfId="47951" xr:uid="{00000000-0005-0000-0000-0000B81A0000}"/>
    <cellStyle name="Normal 6 2 3 3 3 2 2 3 3" xfId="21932" xr:uid="{00000000-0005-0000-0000-0000B91A0000}"/>
    <cellStyle name="Normal 6 2 3 3 3 2 2 3 4" xfId="39278" xr:uid="{00000000-0005-0000-0000-0000BA1A0000}"/>
    <cellStyle name="Normal 6 2 3 3 3 2 2 4" xfId="11439" xr:uid="{00000000-0005-0000-0000-0000BB1A0000}"/>
    <cellStyle name="Normal 6 2 3 3 3 2 2 4 2" xfId="28792" xr:uid="{00000000-0005-0000-0000-0000BC1A0000}"/>
    <cellStyle name="Normal 6 2 3 3 3 2 2 4 3" xfId="46138" xr:uid="{00000000-0005-0000-0000-0000BD1A0000}"/>
    <cellStyle name="Normal 6 2 3 3 3 2 2 5" xfId="20119" xr:uid="{00000000-0005-0000-0000-0000BE1A0000}"/>
    <cellStyle name="Normal 6 2 3 3 3 2 2 6" xfId="37465" xr:uid="{00000000-0005-0000-0000-0000BF1A0000}"/>
    <cellStyle name="Normal 6 2 3 3 3 2 3" xfId="1688" xr:uid="{00000000-0005-0000-0000-0000C01A0000}"/>
    <cellStyle name="Normal 6 2 3 3 3 2 3 2" xfId="7470" xr:uid="{00000000-0005-0000-0000-0000C11A0000}"/>
    <cellStyle name="Normal 6 2 3 3 3 2 3 2 2" xfId="16143" xr:uid="{00000000-0005-0000-0000-0000C21A0000}"/>
    <cellStyle name="Normal 6 2 3 3 3 2 3 2 2 2" xfId="33496" xr:uid="{00000000-0005-0000-0000-0000C31A0000}"/>
    <cellStyle name="Normal 6 2 3 3 3 2 3 2 2 3" xfId="50842" xr:uid="{00000000-0005-0000-0000-0000C41A0000}"/>
    <cellStyle name="Normal 6 2 3 3 3 2 3 2 3" xfId="24823" xr:uid="{00000000-0005-0000-0000-0000C51A0000}"/>
    <cellStyle name="Normal 6 2 3 3 3 2 3 2 4" xfId="42169" xr:uid="{00000000-0005-0000-0000-0000C61A0000}"/>
    <cellStyle name="Normal 6 2 3 3 3 2 3 3" xfId="5314" xr:uid="{00000000-0005-0000-0000-0000C71A0000}"/>
    <cellStyle name="Normal 6 2 3 3 3 2 3 3 2" xfId="13987" xr:uid="{00000000-0005-0000-0000-0000C81A0000}"/>
    <cellStyle name="Normal 6 2 3 3 3 2 3 3 2 2" xfId="31340" xr:uid="{00000000-0005-0000-0000-0000C91A0000}"/>
    <cellStyle name="Normal 6 2 3 3 3 2 3 3 2 3" xfId="48686" xr:uid="{00000000-0005-0000-0000-0000CA1A0000}"/>
    <cellStyle name="Normal 6 2 3 3 3 2 3 3 3" xfId="22667" xr:uid="{00000000-0005-0000-0000-0000CB1A0000}"/>
    <cellStyle name="Normal 6 2 3 3 3 2 3 3 4" xfId="40013" xr:uid="{00000000-0005-0000-0000-0000CC1A0000}"/>
    <cellStyle name="Normal 6 2 3 3 3 2 3 4" xfId="10361" xr:uid="{00000000-0005-0000-0000-0000CD1A0000}"/>
    <cellStyle name="Normal 6 2 3 3 3 2 3 4 2" xfId="27714" xr:uid="{00000000-0005-0000-0000-0000CE1A0000}"/>
    <cellStyle name="Normal 6 2 3 3 3 2 3 4 3" xfId="45060" xr:uid="{00000000-0005-0000-0000-0000CF1A0000}"/>
    <cellStyle name="Normal 6 2 3 3 3 2 3 5" xfId="19041" xr:uid="{00000000-0005-0000-0000-0000D01A0000}"/>
    <cellStyle name="Normal 6 2 3 3 3 2 3 6" xfId="36387" xr:uid="{00000000-0005-0000-0000-0000D11A0000}"/>
    <cellStyle name="Normal 6 2 3 3 3 2 4" xfId="6735" xr:uid="{00000000-0005-0000-0000-0000D21A0000}"/>
    <cellStyle name="Normal 6 2 3 3 3 2 4 2" xfId="15408" xr:uid="{00000000-0005-0000-0000-0000D31A0000}"/>
    <cellStyle name="Normal 6 2 3 3 3 2 4 2 2" xfId="32761" xr:uid="{00000000-0005-0000-0000-0000D41A0000}"/>
    <cellStyle name="Normal 6 2 3 3 3 2 4 2 3" xfId="50107" xr:uid="{00000000-0005-0000-0000-0000D51A0000}"/>
    <cellStyle name="Normal 6 2 3 3 3 2 4 3" xfId="24088" xr:uid="{00000000-0005-0000-0000-0000D61A0000}"/>
    <cellStyle name="Normal 6 2 3 3 3 2 4 4" xfId="41434" xr:uid="{00000000-0005-0000-0000-0000D71A0000}"/>
    <cellStyle name="Normal 6 2 3 3 3 2 5" xfId="3501" xr:uid="{00000000-0005-0000-0000-0000D81A0000}"/>
    <cellStyle name="Normal 6 2 3 3 3 2 5 2" xfId="12174" xr:uid="{00000000-0005-0000-0000-0000D91A0000}"/>
    <cellStyle name="Normal 6 2 3 3 3 2 5 2 2" xfId="29527" xr:uid="{00000000-0005-0000-0000-0000DA1A0000}"/>
    <cellStyle name="Normal 6 2 3 3 3 2 5 2 3" xfId="46873" xr:uid="{00000000-0005-0000-0000-0000DB1A0000}"/>
    <cellStyle name="Normal 6 2 3 3 3 2 5 3" xfId="20854" xr:uid="{00000000-0005-0000-0000-0000DC1A0000}"/>
    <cellStyle name="Normal 6 2 3 3 3 2 5 4" xfId="38200" xr:uid="{00000000-0005-0000-0000-0000DD1A0000}"/>
    <cellStyle name="Normal 6 2 3 3 3 2 6" xfId="9626" xr:uid="{00000000-0005-0000-0000-0000DE1A0000}"/>
    <cellStyle name="Normal 6 2 3 3 3 2 6 2" xfId="26979" xr:uid="{00000000-0005-0000-0000-0000DF1A0000}"/>
    <cellStyle name="Normal 6 2 3 3 3 2 6 3" xfId="44325" xr:uid="{00000000-0005-0000-0000-0000E01A0000}"/>
    <cellStyle name="Normal 6 2 3 3 3 2 7" xfId="18306" xr:uid="{00000000-0005-0000-0000-0000E11A0000}"/>
    <cellStyle name="Normal 6 2 3 3 3 2 8" xfId="35652" xr:uid="{00000000-0005-0000-0000-0000E21A0000}"/>
    <cellStyle name="Normal 6 2 3 3 3 3" xfId="708" xr:uid="{00000000-0005-0000-0000-0000E31A0000}"/>
    <cellStyle name="Normal 6 2 3 3 3 3 2" xfId="2521" xr:uid="{00000000-0005-0000-0000-0000E41A0000}"/>
    <cellStyle name="Normal 6 2 3 3 3 3 2 2" xfId="8303" xr:uid="{00000000-0005-0000-0000-0000E51A0000}"/>
    <cellStyle name="Normal 6 2 3 3 3 3 2 2 2" xfId="16976" xr:uid="{00000000-0005-0000-0000-0000E61A0000}"/>
    <cellStyle name="Normal 6 2 3 3 3 3 2 2 2 2" xfId="34329" xr:uid="{00000000-0005-0000-0000-0000E71A0000}"/>
    <cellStyle name="Normal 6 2 3 3 3 3 2 2 2 3" xfId="51675" xr:uid="{00000000-0005-0000-0000-0000E81A0000}"/>
    <cellStyle name="Normal 6 2 3 3 3 3 2 2 3" xfId="25656" xr:uid="{00000000-0005-0000-0000-0000E91A0000}"/>
    <cellStyle name="Normal 6 2 3 3 3 3 2 2 4" xfId="43002" xr:uid="{00000000-0005-0000-0000-0000EA1A0000}"/>
    <cellStyle name="Normal 6 2 3 3 3 3 2 3" xfId="5755" xr:uid="{00000000-0005-0000-0000-0000EB1A0000}"/>
    <cellStyle name="Normal 6 2 3 3 3 3 2 3 2" xfId="14428" xr:uid="{00000000-0005-0000-0000-0000EC1A0000}"/>
    <cellStyle name="Normal 6 2 3 3 3 3 2 3 2 2" xfId="31781" xr:uid="{00000000-0005-0000-0000-0000ED1A0000}"/>
    <cellStyle name="Normal 6 2 3 3 3 3 2 3 2 3" xfId="49127" xr:uid="{00000000-0005-0000-0000-0000EE1A0000}"/>
    <cellStyle name="Normal 6 2 3 3 3 3 2 3 3" xfId="23108" xr:uid="{00000000-0005-0000-0000-0000EF1A0000}"/>
    <cellStyle name="Normal 6 2 3 3 3 3 2 3 4" xfId="40454" xr:uid="{00000000-0005-0000-0000-0000F01A0000}"/>
    <cellStyle name="Normal 6 2 3 3 3 3 2 4" xfId="11194" xr:uid="{00000000-0005-0000-0000-0000F11A0000}"/>
    <cellStyle name="Normal 6 2 3 3 3 3 2 4 2" xfId="28547" xr:uid="{00000000-0005-0000-0000-0000F21A0000}"/>
    <cellStyle name="Normal 6 2 3 3 3 3 2 4 3" xfId="45893" xr:uid="{00000000-0005-0000-0000-0000F31A0000}"/>
    <cellStyle name="Normal 6 2 3 3 3 3 2 5" xfId="19874" xr:uid="{00000000-0005-0000-0000-0000F41A0000}"/>
    <cellStyle name="Normal 6 2 3 3 3 3 2 6" xfId="37220" xr:uid="{00000000-0005-0000-0000-0000F51A0000}"/>
    <cellStyle name="Normal 6 2 3 3 3 3 3" xfId="6490" xr:uid="{00000000-0005-0000-0000-0000F61A0000}"/>
    <cellStyle name="Normal 6 2 3 3 3 3 3 2" xfId="15163" xr:uid="{00000000-0005-0000-0000-0000F71A0000}"/>
    <cellStyle name="Normal 6 2 3 3 3 3 3 2 2" xfId="32516" xr:uid="{00000000-0005-0000-0000-0000F81A0000}"/>
    <cellStyle name="Normal 6 2 3 3 3 3 3 2 3" xfId="49862" xr:uid="{00000000-0005-0000-0000-0000F91A0000}"/>
    <cellStyle name="Normal 6 2 3 3 3 3 3 3" xfId="23843" xr:uid="{00000000-0005-0000-0000-0000FA1A0000}"/>
    <cellStyle name="Normal 6 2 3 3 3 3 3 4" xfId="41189" xr:uid="{00000000-0005-0000-0000-0000FB1A0000}"/>
    <cellStyle name="Normal 6 2 3 3 3 3 4" xfId="4334" xr:uid="{00000000-0005-0000-0000-0000FC1A0000}"/>
    <cellStyle name="Normal 6 2 3 3 3 3 4 2" xfId="13007" xr:uid="{00000000-0005-0000-0000-0000FD1A0000}"/>
    <cellStyle name="Normal 6 2 3 3 3 3 4 2 2" xfId="30360" xr:uid="{00000000-0005-0000-0000-0000FE1A0000}"/>
    <cellStyle name="Normal 6 2 3 3 3 3 4 2 3" xfId="47706" xr:uid="{00000000-0005-0000-0000-0000FF1A0000}"/>
    <cellStyle name="Normal 6 2 3 3 3 3 4 3" xfId="21687" xr:uid="{00000000-0005-0000-0000-0000001B0000}"/>
    <cellStyle name="Normal 6 2 3 3 3 3 4 4" xfId="39033" xr:uid="{00000000-0005-0000-0000-0000011B0000}"/>
    <cellStyle name="Normal 6 2 3 3 3 3 5" xfId="9381" xr:uid="{00000000-0005-0000-0000-0000021B0000}"/>
    <cellStyle name="Normal 6 2 3 3 3 3 5 2" xfId="26734" xr:uid="{00000000-0005-0000-0000-0000031B0000}"/>
    <cellStyle name="Normal 6 2 3 3 3 3 5 3" xfId="44080" xr:uid="{00000000-0005-0000-0000-0000041B0000}"/>
    <cellStyle name="Normal 6 2 3 3 3 3 6" xfId="18061" xr:uid="{00000000-0005-0000-0000-0000051B0000}"/>
    <cellStyle name="Normal 6 2 3 3 3 3 7" xfId="35407" xr:uid="{00000000-0005-0000-0000-0000061B0000}"/>
    <cellStyle name="Normal 6 2 3 3 3 4" xfId="2031" xr:uid="{00000000-0005-0000-0000-0000071B0000}"/>
    <cellStyle name="Normal 6 2 3 3 3 4 2" xfId="7813" xr:uid="{00000000-0005-0000-0000-0000081B0000}"/>
    <cellStyle name="Normal 6 2 3 3 3 4 2 2" xfId="16486" xr:uid="{00000000-0005-0000-0000-0000091B0000}"/>
    <cellStyle name="Normal 6 2 3 3 3 4 2 2 2" xfId="33839" xr:uid="{00000000-0005-0000-0000-00000A1B0000}"/>
    <cellStyle name="Normal 6 2 3 3 3 4 2 2 3" xfId="51185" xr:uid="{00000000-0005-0000-0000-00000B1B0000}"/>
    <cellStyle name="Normal 6 2 3 3 3 4 2 3" xfId="25166" xr:uid="{00000000-0005-0000-0000-00000C1B0000}"/>
    <cellStyle name="Normal 6 2 3 3 3 4 2 4" xfId="42512" xr:uid="{00000000-0005-0000-0000-00000D1B0000}"/>
    <cellStyle name="Normal 6 2 3 3 3 4 3" xfId="3844" xr:uid="{00000000-0005-0000-0000-00000E1B0000}"/>
    <cellStyle name="Normal 6 2 3 3 3 4 3 2" xfId="12517" xr:uid="{00000000-0005-0000-0000-00000F1B0000}"/>
    <cellStyle name="Normal 6 2 3 3 3 4 3 2 2" xfId="29870" xr:uid="{00000000-0005-0000-0000-0000101B0000}"/>
    <cellStyle name="Normal 6 2 3 3 3 4 3 2 3" xfId="47216" xr:uid="{00000000-0005-0000-0000-0000111B0000}"/>
    <cellStyle name="Normal 6 2 3 3 3 4 3 3" xfId="21197" xr:uid="{00000000-0005-0000-0000-0000121B0000}"/>
    <cellStyle name="Normal 6 2 3 3 3 4 3 4" xfId="38543" xr:uid="{00000000-0005-0000-0000-0000131B0000}"/>
    <cellStyle name="Normal 6 2 3 3 3 4 4" xfId="10704" xr:uid="{00000000-0005-0000-0000-0000141B0000}"/>
    <cellStyle name="Normal 6 2 3 3 3 4 4 2" xfId="28057" xr:uid="{00000000-0005-0000-0000-0000151B0000}"/>
    <cellStyle name="Normal 6 2 3 3 3 4 4 3" xfId="45403" xr:uid="{00000000-0005-0000-0000-0000161B0000}"/>
    <cellStyle name="Normal 6 2 3 3 3 4 5" xfId="19384" xr:uid="{00000000-0005-0000-0000-0000171B0000}"/>
    <cellStyle name="Normal 6 2 3 3 3 4 6" xfId="36730" xr:uid="{00000000-0005-0000-0000-0000181B0000}"/>
    <cellStyle name="Normal 6 2 3 3 3 5" xfId="1443" xr:uid="{00000000-0005-0000-0000-0000191B0000}"/>
    <cellStyle name="Normal 6 2 3 3 3 5 2" xfId="7225" xr:uid="{00000000-0005-0000-0000-00001A1B0000}"/>
    <cellStyle name="Normal 6 2 3 3 3 5 2 2" xfId="15898" xr:uid="{00000000-0005-0000-0000-00001B1B0000}"/>
    <cellStyle name="Normal 6 2 3 3 3 5 2 2 2" xfId="33251" xr:uid="{00000000-0005-0000-0000-00001C1B0000}"/>
    <cellStyle name="Normal 6 2 3 3 3 5 2 2 3" xfId="50597" xr:uid="{00000000-0005-0000-0000-00001D1B0000}"/>
    <cellStyle name="Normal 6 2 3 3 3 5 2 3" xfId="24578" xr:uid="{00000000-0005-0000-0000-00001E1B0000}"/>
    <cellStyle name="Normal 6 2 3 3 3 5 2 4" xfId="41924" xr:uid="{00000000-0005-0000-0000-00001F1B0000}"/>
    <cellStyle name="Normal 6 2 3 3 3 5 3" xfId="5069" xr:uid="{00000000-0005-0000-0000-0000201B0000}"/>
    <cellStyle name="Normal 6 2 3 3 3 5 3 2" xfId="13742" xr:uid="{00000000-0005-0000-0000-0000211B0000}"/>
    <cellStyle name="Normal 6 2 3 3 3 5 3 2 2" xfId="31095" xr:uid="{00000000-0005-0000-0000-0000221B0000}"/>
    <cellStyle name="Normal 6 2 3 3 3 5 3 2 3" xfId="48441" xr:uid="{00000000-0005-0000-0000-0000231B0000}"/>
    <cellStyle name="Normal 6 2 3 3 3 5 3 3" xfId="22422" xr:uid="{00000000-0005-0000-0000-0000241B0000}"/>
    <cellStyle name="Normal 6 2 3 3 3 5 3 4" xfId="39768" xr:uid="{00000000-0005-0000-0000-0000251B0000}"/>
    <cellStyle name="Normal 6 2 3 3 3 5 4" xfId="10116" xr:uid="{00000000-0005-0000-0000-0000261B0000}"/>
    <cellStyle name="Normal 6 2 3 3 3 5 4 2" xfId="27469" xr:uid="{00000000-0005-0000-0000-0000271B0000}"/>
    <cellStyle name="Normal 6 2 3 3 3 5 4 3" xfId="44815" xr:uid="{00000000-0005-0000-0000-0000281B0000}"/>
    <cellStyle name="Normal 6 2 3 3 3 5 5" xfId="18796" xr:uid="{00000000-0005-0000-0000-0000291B0000}"/>
    <cellStyle name="Normal 6 2 3 3 3 5 6" xfId="36142" xr:uid="{00000000-0005-0000-0000-00002A1B0000}"/>
    <cellStyle name="Normal 6 2 3 3 3 6" xfId="6000" xr:uid="{00000000-0005-0000-0000-00002B1B0000}"/>
    <cellStyle name="Normal 6 2 3 3 3 6 2" xfId="14673" xr:uid="{00000000-0005-0000-0000-00002C1B0000}"/>
    <cellStyle name="Normal 6 2 3 3 3 6 2 2" xfId="32026" xr:uid="{00000000-0005-0000-0000-00002D1B0000}"/>
    <cellStyle name="Normal 6 2 3 3 3 6 2 3" xfId="49372" xr:uid="{00000000-0005-0000-0000-00002E1B0000}"/>
    <cellStyle name="Normal 6 2 3 3 3 6 3" xfId="23353" xr:uid="{00000000-0005-0000-0000-00002F1B0000}"/>
    <cellStyle name="Normal 6 2 3 3 3 6 4" xfId="40699" xr:uid="{00000000-0005-0000-0000-0000301B0000}"/>
    <cellStyle name="Normal 6 2 3 3 3 7" xfId="3256" xr:uid="{00000000-0005-0000-0000-0000311B0000}"/>
    <cellStyle name="Normal 6 2 3 3 3 7 2" xfId="11929" xr:uid="{00000000-0005-0000-0000-0000321B0000}"/>
    <cellStyle name="Normal 6 2 3 3 3 7 2 2" xfId="29282" xr:uid="{00000000-0005-0000-0000-0000331B0000}"/>
    <cellStyle name="Normal 6 2 3 3 3 7 2 3" xfId="46628" xr:uid="{00000000-0005-0000-0000-0000341B0000}"/>
    <cellStyle name="Normal 6 2 3 3 3 7 3" xfId="20609" xr:uid="{00000000-0005-0000-0000-0000351B0000}"/>
    <cellStyle name="Normal 6 2 3 3 3 7 4" xfId="37955" xr:uid="{00000000-0005-0000-0000-0000361B0000}"/>
    <cellStyle name="Normal 6 2 3 3 3 8" xfId="8891" xr:uid="{00000000-0005-0000-0000-0000371B0000}"/>
    <cellStyle name="Normal 6 2 3 3 3 8 2" xfId="26244" xr:uid="{00000000-0005-0000-0000-0000381B0000}"/>
    <cellStyle name="Normal 6 2 3 3 3 8 3" xfId="43590" xr:uid="{00000000-0005-0000-0000-0000391B0000}"/>
    <cellStyle name="Normal 6 2 3 3 3 9" xfId="17571" xr:uid="{00000000-0005-0000-0000-00003A1B0000}"/>
    <cellStyle name="Normal 6 2 3 3 4" xfId="806" xr:uid="{00000000-0005-0000-0000-00003B1B0000}"/>
    <cellStyle name="Normal 6 2 3 3 4 2" xfId="2619" xr:uid="{00000000-0005-0000-0000-00003C1B0000}"/>
    <cellStyle name="Normal 6 2 3 3 4 2 2" xfId="8401" xr:uid="{00000000-0005-0000-0000-00003D1B0000}"/>
    <cellStyle name="Normal 6 2 3 3 4 2 2 2" xfId="17074" xr:uid="{00000000-0005-0000-0000-00003E1B0000}"/>
    <cellStyle name="Normal 6 2 3 3 4 2 2 2 2" xfId="34427" xr:uid="{00000000-0005-0000-0000-00003F1B0000}"/>
    <cellStyle name="Normal 6 2 3 3 4 2 2 2 3" xfId="51773" xr:uid="{00000000-0005-0000-0000-0000401B0000}"/>
    <cellStyle name="Normal 6 2 3 3 4 2 2 3" xfId="25754" xr:uid="{00000000-0005-0000-0000-0000411B0000}"/>
    <cellStyle name="Normal 6 2 3 3 4 2 2 4" xfId="43100" xr:uid="{00000000-0005-0000-0000-0000421B0000}"/>
    <cellStyle name="Normal 6 2 3 3 4 2 3" xfId="4432" xr:uid="{00000000-0005-0000-0000-0000431B0000}"/>
    <cellStyle name="Normal 6 2 3 3 4 2 3 2" xfId="13105" xr:uid="{00000000-0005-0000-0000-0000441B0000}"/>
    <cellStyle name="Normal 6 2 3 3 4 2 3 2 2" xfId="30458" xr:uid="{00000000-0005-0000-0000-0000451B0000}"/>
    <cellStyle name="Normal 6 2 3 3 4 2 3 2 3" xfId="47804" xr:uid="{00000000-0005-0000-0000-0000461B0000}"/>
    <cellStyle name="Normal 6 2 3 3 4 2 3 3" xfId="21785" xr:uid="{00000000-0005-0000-0000-0000471B0000}"/>
    <cellStyle name="Normal 6 2 3 3 4 2 3 4" xfId="39131" xr:uid="{00000000-0005-0000-0000-0000481B0000}"/>
    <cellStyle name="Normal 6 2 3 3 4 2 4" xfId="11292" xr:uid="{00000000-0005-0000-0000-0000491B0000}"/>
    <cellStyle name="Normal 6 2 3 3 4 2 4 2" xfId="28645" xr:uid="{00000000-0005-0000-0000-00004A1B0000}"/>
    <cellStyle name="Normal 6 2 3 3 4 2 4 3" xfId="45991" xr:uid="{00000000-0005-0000-0000-00004B1B0000}"/>
    <cellStyle name="Normal 6 2 3 3 4 2 5" xfId="19972" xr:uid="{00000000-0005-0000-0000-00004C1B0000}"/>
    <cellStyle name="Normal 6 2 3 3 4 2 6" xfId="37318" xr:uid="{00000000-0005-0000-0000-00004D1B0000}"/>
    <cellStyle name="Normal 6 2 3 3 4 3" xfId="1541" xr:uid="{00000000-0005-0000-0000-00004E1B0000}"/>
    <cellStyle name="Normal 6 2 3 3 4 3 2" xfId="7323" xr:uid="{00000000-0005-0000-0000-00004F1B0000}"/>
    <cellStyle name="Normal 6 2 3 3 4 3 2 2" xfId="15996" xr:uid="{00000000-0005-0000-0000-0000501B0000}"/>
    <cellStyle name="Normal 6 2 3 3 4 3 2 2 2" xfId="33349" xr:uid="{00000000-0005-0000-0000-0000511B0000}"/>
    <cellStyle name="Normal 6 2 3 3 4 3 2 2 3" xfId="50695" xr:uid="{00000000-0005-0000-0000-0000521B0000}"/>
    <cellStyle name="Normal 6 2 3 3 4 3 2 3" xfId="24676" xr:uid="{00000000-0005-0000-0000-0000531B0000}"/>
    <cellStyle name="Normal 6 2 3 3 4 3 2 4" xfId="42022" xr:uid="{00000000-0005-0000-0000-0000541B0000}"/>
    <cellStyle name="Normal 6 2 3 3 4 3 3" xfId="5167" xr:uid="{00000000-0005-0000-0000-0000551B0000}"/>
    <cellStyle name="Normal 6 2 3 3 4 3 3 2" xfId="13840" xr:uid="{00000000-0005-0000-0000-0000561B0000}"/>
    <cellStyle name="Normal 6 2 3 3 4 3 3 2 2" xfId="31193" xr:uid="{00000000-0005-0000-0000-0000571B0000}"/>
    <cellStyle name="Normal 6 2 3 3 4 3 3 2 3" xfId="48539" xr:uid="{00000000-0005-0000-0000-0000581B0000}"/>
    <cellStyle name="Normal 6 2 3 3 4 3 3 3" xfId="22520" xr:uid="{00000000-0005-0000-0000-0000591B0000}"/>
    <cellStyle name="Normal 6 2 3 3 4 3 3 4" xfId="39866" xr:uid="{00000000-0005-0000-0000-00005A1B0000}"/>
    <cellStyle name="Normal 6 2 3 3 4 3 4" xfId="10214" xr:uid="{00000000-0005-0000-0000-00005B1B0000}"/>
    <cellStyle name="Normal 6 2 3 3 4 3 4 2" xfId="27567" xr:uid="{00000000-0005-0000-0000-00005C1B0000}"/>
    <cellStyle name="Normal 6 2 3 3 4 3 4 3" xfId="44913" xr:uid="{00000000-0005-0000-0000-00005D1B0000}"/>
    <cellStyle name="Normal 6 2 3 3 4 3 5" xfId="18894" xr:uid="{00000000-0005-0000-0000-00005E1B0000}"/>
    <cellStyle name="Normal 6 2 3 3 4 3 6" xfId="36240" xr:uid="{00000000-0005-0000-0000-00005F1B0000}"/>
    <cellStyle name="Normal 6 2 3 3 4 4" xfId="6588" xr:uid="{00000000-0005-0000-0000-0000601B0000}"/>
    <cellStyle name="Normal 6 2 3 3 4 4 2" xfId="15261" xr:uid="{00000000-0005-0000-0000-0000611B0000}"/>
    <cellStyle name="Normal 6 2 3 3 4 4 2 2" xfId="32614" xr:uid="{00000000-0005-0000-0000-0000621B0000}"/>
    <cellStyle name="Normal 6 2 3 3 4 4 2 3" xfId="49960" xr:uid="{00000000-0005-0000-0000-0000631B0000}"/>
    <cellStyle name="Normal 6 2 3 3 4 4 3" xfId="23941" xr:uid="{00000000-0005-0000-0000-0000641B0000}"/>
    <cellStyle name="Normal 6 2 3 3 4 4 4" xfId="41287" xr:uid="{00000000-0005-0000-0000-0000651B0000}"/>
    <cellStyle name="Normal 6 2 3 3 4 5" xfId="3354" xr:uid="{00000000-0005-0000-0000-0000661B0000}"/>
    <cellStyle name="Normal 6 2 3 3 4 5 2" xfId="12027" xr:uid="{00000000-0005-0000-0000-0000671B0000}"/>
    <cellStyle name="Normal 6 2 3 3 4 5 2 2" xfId="29380" xr:uid="{00000000-0005-0000-0000-0000681B0000}"/>
    <cellStyle name="Normal 6 2 3 3 4 5 2 3" xfId="46726" xr:uid="{00000000-0005-0000-0000-0000691B0000}"/>
    <cellStyle name="Normal 6 2 3 3 4 5 3" xfId="20707" xr:uid="{00000000-0005-0000-0000-00006A1B0000}"/>
    <cellStyle name="Normal 6 2 3 3 4 5 4" xfId="38053" xr:uid="{00000000-0005-0000-0000-00006B1B0000}"/>
    <cellStyle name="Normal 6 2 3 3 4 6" xfId="9479" xr:uid="{00000000-0005-0000-0000-00006C1B0000}"/>
    <cellStyle name="Normal 6 2 3 3 4 6 2" xfId="26832" xr:uid="{00000000-0005-0000-0000-00006D1B0000}"/>
    <cellStyle name="Normal 6 2 3 3 4 6 3" xfId="44178" xr:uid="{00000000-0005-0000-0000-00006E1B0000}"/>
    <cellStyle name="Normal 6 2 3 3 4 7" xfId="18159" xr:uid="{00000000-0005-0000-0000-00006F1B0000}"/>
    <cellStyle name="Normal 6 2 3 3 4 8" xfId="35505" xr:uid="{00000000-0005-0000-0000-0000701B0000}"/>
    <cellStyle name="Normal 6 2 3 3 5" xfId="463" xr:uid="{00000000-0005-0000-0000-0000711B0000}"/>
    <cellStyle name="Normal 6 2 3 3 5 2" xfId="2276" xr:uid="{00000000-0005-0000-0000-0000721B0000}"/>
    <cellStyle name="Normal 6 2 3 3 5 2 2" xfId="8058" xr:uid="{00000000-0005-0000-0000-0000731B0000}"/>
    <cellStyle name="Normal 6 2 3 3 5 2 2 2" xfId="16731" xr:uid="{00000000-0005-0000-0000-0000741B0000}"/>
    <cellStyle name="Normal 6 2 3 3 5 2 2 2 2" xfId="34084" xr:uid="{00000000-0005-0000-0000-0000751B0000}"/>
    <cellStyle name="Normal 6 2 3 3 5 2 2 2 3" xfId="51430" xr:uid="{00000000-0005-0000-0000-0000761B0000}"/>
    <cellStyle name="Normal 6 2 3 3 5 2 2 3" xfId="25411" xr:uid="{00000000-0005-0000-0000-0000771B0000}"/>
    <cellStyle name="Normal 6 2 3 3 5 2 2 4" xfId="42757" xr:uid="{00000000-0005-0000-0000-0000781B0000}"/>
    <cellStyle name="Normal 6 2 3 3 5 2 3" xfId="5559" xr:uid="{00000000-0005-0000-0000-0000791B0000}"/>
    <cellStyle name="Normal 6 2 3 3 5 2 3 2" xfId="14232" xr:uid="{00000000-0005-0000-0000-00007A1B0000}"/>
    <cellStyle name="Normal 6 2 3 3 5 2 3 2 2" xfId="31585" xr:uid="{00000000-0005-0000-0000-00007B1B0000}"/>
    <cellStyle name="Normal 6 2 3 3 5 2 3 2 3" xfId="48931" xr:uid="{00000000-0005-0000-0000-00007C1B0000}"/>
    <cellStyle name="Normal 6 2 3 3 5 2 3 3" xfId="22912" xr:uid="{00000000-0005-0000-0000-00007D1B0000}"/>
    <cellStyle name="Normal 6 2 3 3 5 2 3 4" xfId="40258" xr:uid="{00000000-0005-0000-0000-00007E1B0000}"/>
    <cellStyle name="Normal 6 2 3 3 5 2 4" xfId="10949" xr:uid="{00000000-0005-0000-0000-00007F1B0000}"/>
    <cellStyle name="Normal 6 2 3 3 5 2 4 2" xfId="28302" xr:uid="{00000000-0005-0000-0000-0000801B0000}"/>
    <cellStyle name="Normal 6 2 3 3 5 2 4 3" xfId="45648" xr:uid="{00000000-0005-0000-0000-0000811B0000}"/>
    <cellStyle name="Normal 6 2 3 3 5 2 5" xfId="19629" xr:uid="{00000000-0005-0000-0000-0000821B0000}"/>
    <cellStyle name="Normal 6 2 3 3 5 2 6" xfId="36975" xr:uid="{00000000-0005-0000-0000-0000831B0000}"/>
    <cellStyle name="Normal 6 2 3 3 5 3" xfId="6245" xr:uid="{00000000-0005-0000-0000-0000841B0000}"/>
    <cellStyle name="Normal 6 2 3 3 5 3 2" xfId="14918" xr:uid="{00000000-0005-0000-0000-0000851B0000}"/>
    <cellStyle name="Normal 6 2 3 3 5 3 2 2" xfId="32271" xr:uid="{00000000-0005-0000-0000-0000861B0000}"/>
    <cellStyle name="Normal 6 2 3 3 5 3 2 3" xfId="49617" xr:uid="{00000000-0005-0000-0000-0000871B0000}"/>
    <cellStyle name="Normal 6 2 3 3 5 3 3" xfId="23598" xr:uid="{00000000-0005-0000-0000-0000881B0000}"/>
    <cellStyle name="Normal 6 2 3 3 5 3 4" xfId="40944" xr:uid="{00000000-0005-0000-0000-0000891B0000}"/>
    <cellStyle name="Normal 6 2 3 3 5 4" xfId="4089" xr:uid="{00000000-0005-0000-0000-00008A1B0000}"/>
    <cellStyle name="Normal 6 2 3 3 5 4 2" xfId="12762" xr:uid="{00000000-0005-0000-0000-00008B1B0000}"/>
    <cellStyle name="Normal 6 2 3 3 5 4 2 2" xfId="30115" xr:uid="{00000000-0005-0000-0000-00008C1B0000}"/>
    <cellStyle name="Normal 6 2 3 3 5 4 2 3" xfId="47461" xr:uid="{00000000-0005-0000-0000-00008D1B0000}"/>
    <cellStyle name="Normal 6 2 3 3 5 4 3" xfId="21442" xr:uid="{00000000-0005-0000-0000-00008E1B0000}"/>
    <cellStyle name="Normal 6 2 3 3 5 4 4" xfId="38788" xr:uid="{00000000-0005-0000-0000-00008F1B0000}"/>
    <cellStyle name="Normal 6 2 3 3 5 5" xfId="9136" xr:uid="{00000000-0005-0000-0000-0000901B0000}"/>
    <cellStyle name="Normal 6 2 3 3 5 5 2" xfId="26489" xr:uid="{00000000-0005-0000-0000-0000911B0000}"/>
    <cellStyle name="Normal 6 2 3 3 5 5 3" xfId="43835" xr:uid="{00000000-0005-0000-0000-0000921B0000}"/>
    <cellStyle name="Normal 6 2 3 3 5 6" xfId="17816" xr:uid="{00000000-0005-0000-0000-0000931B0000}"/>
    <cellStyle name="Normal 6 2 3 3 5 7" xfId="35162" xr:uid="{00000000-0005-0000-0000-0000941B0000}"/>
    <cellStyle name="Normal 6 2 3 3 6" xfId="1884" xr:uid="{00000000-0005-0000-0000-0000951B0000}"/>
    <cellStyle name="Normal 6 2 3 3 6 2" xfId="7666" xr:uid="{00000000-0005-0000-0000-0000961B0000}"/>
    <cellStyle name="Normal 6 2 3 3 6 2 2" xfId="16339" xr:uid="{00000000-0005-0000-0000-0000971B0000}"/>
    <cellStyle name="Normal 6 2 3 3 6 2 2 2" xfId="33692" xr:uid="{00000000-0005-0000-0000-0000981B0000}"/>
    <cellStyle name="Normal 6 2 3 3 6 2 2 3" xfId="51038" xr:uid="{00000000-0005-0000-0000-0000991B0000}"/>
    <cellStyle name="Normal 6 2 3 3 6 2 3" xfId="25019" xr:uid="{00000000-0005-0000-0000-00009A1B0000}"/>
    <cellStyle name="Normal 6 2 3 3 6 2 4" xfId="42365" xr:uid="{00000000-0005-0000-0000-00009B1B0000}"/>
    <cellStyle name="Normal 6 2 3 3 6 3" xfId="3697" xr:uid="{00000000-0005-0000-0000-00009C1B0000}"/>
    <cellStyle name="Normal 6 2 3 3 6 3 2" xfId="12370" xr:uid="{00000000-0005-0000-0000-00009D1B0000}"/>
    <cellStyle name="Normal 6 2 3 3 6 3 2 2" xfId="29723" xr:uid="{00000000-0005-0000-0000-00009E1B0000}"/>
    <cellStyle name="Normal 6 2 3 3 6 3 2 3" xfId="47069" xr:uid="{00000000-0005-0000-0000-00009F1B0000}"/>
    <cellStyle name="Normal 6 2 3 3 6 3 3" xfId="21050" xr:uid="{00000000-0005-0000-0000-0000A01B0000}"/>
    <cellStyle name="Normal 6 2 3 3 6 3 4" xfId="38396" xr:uid="{00000000-0005-0000-0000-0000A11B0000}"/>
    <cellStyle name="Normal 6 2 3 3 6 4" xfId="10557" xr:uid="{00000000-0005-0000-0000-0000A21B0000}"/>
    <cellStyle name="Normal 6 2 3 3 6 4 2" xfId="27910" xr:uid="{00000000-0005-0000-0000-0000A31B0000}"/>
    <cellStyle name="Normal 6 2 3 3 6 4 3" xfId="45256" xr:uid="{00000000-0005-0000-0000-0000A41B0000}"/>
    <cellStyle name="Normal 6 2 3 3 6 5" xfId="19237" xr:uid="{00000000-0005-0000-0000-0000A51B0000}"/>
    <cellStyle name="Normal 6 2 3 3 6 6" xfId="36583" xr:uid="{00000000-0005-0000-0000-0000A61B0000}"/>
    <cellStyle name="Normal 6 2 3 3 7" xfId="1198" xr:uid="{00000000-0005-0000-0000-0000A71B0000}"/>
    <cellStyle name="Normal 6 2 3 3 7 2" xfId="6980" xr:uid="{00000000-0005-0000-0000-0000A81B0000}"/>
    <cellStyle name="Normal 6 2 3 3 7 2 2" xfId="15653" xr:uid="{00000000-0005-0000-0000-0000A91B0000}"/>
    <cellStyle name="Normal 6 2 3 3 7 2 2 2" xfId="33006" xr:uid="{00000000-0005-0000-0000-0000AA1B0000}"/>
    <cellStyle name="Normal 6 2 3 3 7 2 2 3" xfId="50352" xr:uid="{00000000-0005-0000-0000-0000AB1B0000}"/>
    <cellStyle name="Normal 6 2 3 3 7 2 3" xfId="24333" xr:uid="{00000000-0005-0000-0000-0000AC1B0000}"/>
    <cellStyle name="Normal 6 2 3 3 7 2 4" xfId="41679" xr:uid="{00000000-0005-0000-0000-0000AD1B0000}"/>
    <cellStyle name="Normal 6 2 3 3 7 3" xfId="4824" xr:uid="{00000000-0005-0000-0000-0000AE1B0000}"/>
    <cellStyle name="Normal 6 2 3 3 7 3 2" xfId="13497" xr:uid="{00000000-0005-0000-0000-0000AF1B0000}"/>
    <cellStyle name="Normal 6 2 3 3 7 3 2 2" xfId="30850" xr:uid="{00000000-0005-0000-0000-0000B01B0000}"/>
    <cellStyle name="Normal 6 2 3 3 7 3 2 3" xfId="48196" xr:uid="{00000000-0005-0000-0000-0000B11B0000}"/>
    <cellStyle name="Normal 6 2 3 3 7 3 3" xfId="22177" xr:uid="{00000000-0005-0000-0000-0000B21B0000}"/>
    <cellStyle name="Normal 6 2 3 3 7 3 4" xfId="39523" xr:uid="{00000000-0005-0000-0000-0000B31B0000}"/>
    <cellStyle name="Normal 6 2 3 3 7 4" xfId="9871" xr:uid="{00000000-0005-0000-0000-0000B41B0000}"/>
    <cellStyle name="Normal 6 2 3 3 7 4 2" xfId="27224" xr:uid="{00000000-0005-0000-0000-0000B51B0000}"/>
    <cellStyle name="Normal 6 2 3 3 7 4 3" xfId="44570" xr:uid="{00000000-0005-0000-0000-0000B61B0000}"/>
    <cellStyle name="Normal 6 2 3 3 7 5" xfId="18551" xr:uid="{00000000-0005-0000-0000-0000B71B0000}"/>
    <cellStyle name="Normal 6 2 3 3 7 6" xfId="35897" xr:uid="{00000000-0005-0000-0000-0000B81B0000}"/>
    <cellStyle name="Normal 6 2 3 3 8" xfId="5853" xr:uid="{00000000-0005-0000-0000-0000B91B0000}"/>
    <cellStyle name="Normal 6 2 3 3 8 2" xfId="14526" xr:uid="{00000000-0005-0000-0000-0000BA1B0000}"/>
    <cellStyle name="Normal 6 2 3 3 8 2 2" xfId="31879" xr:uid="{00000000-0005-0000-0000-0000BB1B0000}"/>
    <cellStyle name="Normal 6 2 3 3 8 2 3" xfId="49225" xr:uid="{00000000-0005-0000-0000-0000BC1B0000}"/>
    <cellStyle name="Normal 6 2 3 3 8 3" xfId="23206" xr:uid="{00000000-0005-0000-0000-0000BD1B0000}"/>
    <cellStyle name="Normal 6 2 3 3 8 4" xfId="40552" xr:uid="{00000000-0005-0000-0000-0000BE1B0000}"/>
    <cellStyle name="Normal 6 2 3 3 9" xfId="3011" xr:uid="{00000000-0005-0000-0000-0000BF1B0000}"/>
    <cellStyle name="Normal 6 2 3 3 9 2" xfId="11684" xr:uid="{00000000-0005-0000-0000-0000C01B0000}"/>
    <cellStyle name="Normal 6 2 3 3 9 2 2" xfId="29037" xr:uid="{00000000-0005-0000-0000-0000C11B0000}"/>
    <cellStyle name="Normal 6 2 3 3 9 2 3" xfId="46383" xr:uid="{00000000-0005-0000-0000-0000C21B0000}"/>
    <cellStyle name="Normal 6 2 3 3 9 3" xfId="20364" xr:uid="{00000000-0005-0000-0000-0000C31B0000}"/>
    <cellStyle name="Normal 6 2 3 3 9 4" xfId="37710" xr:uid="{00000000-0005-0000-0000-0000C41B0000}"/>
    <cellStyle name="Normal 6 2 3 4" xfId="169" xr:uid="{00000000-0005-0000-0000-0000C51B0000}"/>
    <cellStyle name="Normal 6 2 3 4 10" xfId="17522" xr:uid="{00000000-0005-0000-0000-0000C61B0000}"/>
    <cellStyle name="Normal 6 2 3 4 11" xfId="34868" xr:uid="{00000000-0005-0000-0000-0000C71B0000}"/>
    <cellStyle name="Normal 6 2 3 4 2" xfId="659" xr:uid="{00000000-0005-0000-0000-0000C81B0000}"/>
    <cellStyle name="Normal 6 2 3 4 2 2" xfId="2472" xr:uid="{00000000-0005-0000-0000-0000C91B0000}"/>
    <cellStyle name="Normal 6 2 3 4 2 2 2" xfId="8254" xr:uid="{00000000-0005-0000-0000-0000CA1B0000}"/>
    <cellStyle name="Normal 6 2 3 4 2 2 2 2" xfId="16927" xr:uid="{00000000-0005-0000-0000-0000CB1B0000}"/>
    <cellStyle name="Normal 6 2 3 4 2 2 2 2 2" xfId="34280" xr:uid="{00000000-0005-0000-0000-0000CC1B0000}"/>
    <cellStyle name="Normal 6 2 3 4 2 2 2 2 3" xfId="51626" xr:uid="{00000000-0005-0000-0000-0000CD1B0000}"/>
    <cellStyle name="Normal 6 2 3 4 2 2 2 3" xfId="25607" xr:uid="{00000000-0005-0000-0000-0000CE1B0000}"/>
    <cellStyle name="Normal 6 2 3 4 2 2 2 4" xfId="42953" xr:uid="{00000000-0005-0000-0000-0000CF1B0000}"/>
    <cellStyle name="Normal 6 2 3 4 2 2 3" xfId="4285" xr:uid="{00000000-0005-0000-0000-0000D01B0000}"/>
    <cellStyle name="Normal 6 2 3 4 2 2 3 2" xfId="12958" xr:uid="{00000000-0005-0000-0000-0000D11B0000}"/>
    <cellStyle name="Normal 6 2 3 4 2 2 3 2 2" xfId="30311" xr:uid="{00000000-0005-0000-0000-0000D21B0000}"/>
    <cellStyle name="Normal 6 2 3 4 2 2 3 2 3" xfId="47657" xr:uid="{00000000-0005-0000-0000-0000D31B0000}"/>
    <cellStyle name="Normal 6 2 3 4 2 2 3 3" xfId="21638" xr:uid="{00000000-0005-0000-0000-0000D41B0000}"/>
    <cellStyle name="Normal 6 2 3 4 2 2 3 4" xfId="38984" xr:uid="{00000000-0005-0000-0000-0000D51B0000}"/>
    <cellStyle name="Normal 6 2 3 4 2 2 4" xfId="11145" xr:uid="{00000000-0005-0000-0000-0000D61B0000}"/>
    <cellStyle name="Normal 6 2 3 4 2 2 4 2" xfId="28498" xr:uid="{00000000-0005-0000-0000-0000D71B0000}"/>
    <cellStyle name="Normal 6 2 3 4 2 2 4 3" xfId="45844" xr:uid="{00000000-0005-0000-0000-0000D81B0000}"/>
    <cellStyle name="Normal 6 2 3 4 2 2 5" xfId="19825" xr:uid="{00000000-0005-0000-0000-0000D91B0000}"/>
    <cellStyle name="Normal 6 2 3 4 2 2 6" xfId="37171" xr:uid="{00000000-0005-0000-0000-0000DA1B0000}"/>
    <cellStyle name="Normal 6 2 3 4 2 3" xfId="1394" xr:uid="{00000000-0005-0000-0000-0000DB1B0000}"/>
    <cellStyle name="Normal 6 2 3 4 2 3 2" xfId="7176" xr:uid="{00000000-0005-0000-0000-0000DC1B0000}"/>
    <cellStyle name="Normal 6 2 3 4 2 3 2 2" xfId="15849" xr:uid="{00000000-0005-0000-0000-0000DD1B0000}"/>
    <cellStyle name="Normal 6 2 3 4 2 3 2 2 2" xfId="33202" xr:uid="{00000000-0005-0000-0000-0000DE1B0000}"/>
    <cellStyle name="Normal 6 2 3 4 2 3 2 2 3" xfId="50548" xr:uid="{00000000-0005-0000-0000-0000DF1B0000}"/>
    <cellStyle name="Normal 6 2 3 4 2 3 2 3" xfId="24529" xr:uid="{00000000-0005-0000-0000-0000E01B0000}"/>
    <cellStyle name="Normal 6 2 3 4 2 3 2 4" xfId="41875" xr:uid="{00000000-0005-0000-0000-0000E11B0000}"/>
    <cellStyle name="Normal 6 2 3 4 2 3 3" xfId="5020" xr:uid="{00000000-0005-0000-0000-0000E21B0000}"/>
    <cellStyle name="Normal 6 2 3 4 2 3 3 2" xfId="13693" xr:uid="{00000000-0005-0000-0000-0000E31B0000}"/>
    <cellStyle name="Normal 6 2 3 4 2 3 3 2 2" xfId="31046" xr:uid="{00000000-0005-0000-0000-0000E41B0000}"/>
    <cellStyle name="Normal 6 2 3 4 2 3 3 2 3" xfId="48392" xr:uid="{00000000-0005-0000-0000-0000E51B0000}"/>
    <cellStyle name="Normal 6 2 3 4 2 3 3 3" xfId="22373" xr:uid="{00000000-0005-0000-0000-0000E61B0000}"/>
    <cellStyle name="Normal 6 2 3 4 2 3 3 4" xfId="39719" xr:uid="{00000000-0005-0000-0000-0000E71B0000}"/>
    <cellStyle name="Normal 6 2 3 4 2 3 4" xfId="10067" xr:uid="{00000000-0005-0000-0000-0000E81B0000}"/>
    <cellStyle name="Normal 6 2 3 4 2 3 4 2" xfId="27420" xr:uid="{00000000-0005-0000-0000-0000E91B0000}"/>
    <cellStyle name="Normal 6 2 3 4 2 3 4 3" xfId="44766" xr:uid="{00000000-0005-0000-0000-0000EA1B0000}"/>
    <cellStyle name="Normal 6 2 3 4 2 3 5" xfId="18747" xr:uid="{00000000-0005-0000-0000-0000EB1B0000}"/>
    <cellStyle name="Normal 6 2 3 4 2 3 6" xfId="36093" xr:uid="{00000000-0005-0000-0000-0000EC1B0000}"/>
    <cellStyle name="Normal 6 2 3 4 2 4" xfId="6441" xr:uid="{00000000-0005-0000-0000-0000ED1B0000}"/>
    <cellStyle name="Normal 6 2 3 4 2 4 2" xfId="15114" xr:uid="{00000000-0005-0000-0000-0000EE1B0000}"/>
    <cellStyle name="Normal 6 2 3 4 2 4 2 2" xfId="32467" xr:uid="{00000000-0005-0000-0000-0000EF1B0000}"/>
    <cellStyle name="Normal 6 2 3 4 2 4 2 3" xfId="49813" xr:uid="{00000000-0005-0000-0000-0000F01B0000}"/>
    <cellStyle name="Normal 6 2 3 4 2 4 3" xfId="23794" xr:uid="{00000000-0005-0000-0000-0000F11B0000}"/>
    <cellStyle name="Normal 6 2 3 4 2 4 4" xfId="41140" xr:uid="{00000000-0005-0000-0000-0000F21B0000}"/>
    <cellStyle name="Normal 6 2 3 4 2 5" xfId="3207" xr:uid="{00000000-0005-0000-0000-0000F31B0000}"/>
    <cellStyle name="Normal 6 2 3 4 2 5 2" xfId="11880" xr:uid="{00000000-0005-0000-0000-0000F41B0000}"/>
    <cellStyle name="Normal 6 2 3 4 2 5 2 2" xfId="29233" xr:uid="{00000000-0005-0000-0000-0000F51B0000}"/>
    <cellStyle name="Normal 6 2 3 4 2 5 2 3" xfId="46579" xr:uid="{00000000-0005-0000-0000-0000F61B0000}"/>
    <cellStyle name="Normal 6 2 3 4 2 5 3" xfId="20560" xr:uid="{00000000-0005-0000-0000-0000F71B0000}"/>
    <cellStyle name="Normal 6 2 3 4 2 5 4" xfId="37906" xr:uid="{00000000-0005-0000-0000-0000F81B0000}"/>
    <cellStyle name="Normal 6 2 3 4 2 6" xfId="9332" xr:uid="{00000000-0005-0000-0000-0000F91B0000}"/>
    <cellStyle name="Normal 6 2 3 4 2 6 2" xfId="26685" xr:uid="{00000000-0005-0000-0000-0000FA1B0000}"/>
    <cellStyle name="Normal 6 2 3 4 2 6 3" xfId="44031" xr:uid="{00000000-0005-0000-0000-0000FB1B0000}"/>
    <cellStyle name="Normal 6 2 3 4 2 7" xfId="18012" xr:uid="{00000000-0005-0000-0000-0000FC1B0000}"/>
    <cellStyle name="Normal 6 2 3 4 2 8" xfId="35358" xr:uid="{00000000-0005-0000-0000-0000FD1B0000}"/>
    <cellStyle name="Normal 6 2 3 4 3" xfId="904" xr:uid="{00000000-0005-0000-0000-0000FE1B0000}"/>
    <cellStyle name="Normal 6 2 3 4 3 2" xfId="2717" xr:uid="{00000000-0005-0000-0000-0000FF1B0000}"/>
    <cellStyle name="Normal 6 2 3 4 3 2 2" xfId="8499" xr:uid="{00000000-0005-0000-0000-0000001C0000}"/>
    <cellStyle name="Normal 6 2 3 4 3 2 2 2" xfId="17172" xr:uid="{00000000-0005-0000-0000-0000011C0000}"/>
    <cellStyle name="Normal 6 2 3 4 3 2 2 2 2" xfId="34525" xr:uid="{00000000-0005-0000-0000-0000021C0000}"/>
    <cellStyle name="Normal 6 2 3 4 3 2 2 2 3" xfId="51871" xr:uid="{00000000-0005-0000-0000-0000031C0000}"/>
    <cellStyle name="Normal 6 2 3 4 3 2 2 3" xfId="25852" xr:uid="{00000000-0005-0000-0000-0000041C0000}"/>
    <cellStyle name="Normal 6 2 3 4 3 2 2 4" xfId="43198" xr:uid="{00000000-0005-0000-0000-0000051C0000}"/>
    <cellStyle name="Normal 6 2 3 4 3 2 3" xfId="4530" xr:uid="{00000000-0005-0000-0000-0000061C0000}"/>
    <cellStyle name="Normal 6 2 3 4 3 2 3 2" xfId="13203" xr:uid="{00000000-0005-0000-0000-0000071C0000}"/>
    <cellStyle name="Normal 6 2 3 4 3 2 3 2 2" xfId="30556" xr:uid="{00000000-0005-0000-0000-0000081C0000}"/>
    <cellStyle name="Normal 6 2 3 4 3 2 3 2 3" xfId="47902" xr:uid="{00000000-0005-0000-0000-0000091C0000}"/>
    <cellStyle name="Normal 6 2 3 4 3 2 3 3" xfId="21883" xr:uid="{00000000-0005-0000-0000-00000A1C0000}"/>
    <cellStyle name="Normal 6 2 3 4 3 2 3 4" xfId="39229" xr:uid="{00000000-0005-0000-0000-00000B1C0000}"/>
    <cellStyle name="Normal 6 2 3 4 3 2 4" xfId="11390" xr:uid="{00000000-0005-0000-0000-00000C1C0000}"/>
    <cellStyle name="Normal 6 2 3 4 3 2 4 2" xfId="28743" xr:uid="{00000000-0005-0000-0000-00000D1C0000}"/>
    <cellStyle name="Normal 6 2 3 4 3 2 4 3" xfId="46089" xr:uid="{00000000-0005-0000-0000-00000E1C0000}"/>
    <cellStyle name="Normal 6 2 3 4 3 2 5" xfId="20070" xr:uid="{00000000-0005-0000-0000-00000F1C0000}"/>
    <cellStyle name="Normal 6 2 3 4 3 2 6" xfId="37416" xr:uid="{00000000-0005-0000-0000-0000101C0000}"/>
    <cellStyle name="Normal 6 2 3 4 3 3" xfId="1639" xr:uid="{00000000-0005-0000-0000-0000111C0000}"/>
    <cellStyle name="Normal 6 2 3 4 3 3 2" xfId="7421" xr:uid="{00000000-0005-0000-0000-0000121C0000}"/>
    <cellStyle name="Normal 6 2 3 4 3 3 2 2" xfId="16094" xr:uid="{00000000-0005-0000-0000-0000131C0000}"/>
    <cellStyle name="Normal 6 2 3 4 3 3 2 2 2" xfId="33447" xr:uid="{00000000-0005-0000-0000-0000141C0000}"/>
    <cellStyle name="Normal 6 2 3 4 3 3 2 2 3" xfId="50793" xr:uid="{00000000-0005-0000-0000-0000151C0000}"/>
    <cellStyle name="Normal 6 2 3 4 3 3 2 3" xfId="24774" xr:uid="{00000000-0005-0000-0000-0000161C0000}"/>
    <cellStyle name="Normal 6 2 3 4 3 3 2 4" xfId="42120" xr:uid="{00000000-0005-0000-0000-0000171C0000}"/>
    <cellStyle name="Normal 6 2 3 4 3 3 3" xfId="5265" xr:uid="{00000000-0005-0000-0000-0000181C0000}"/>
    <cellStyle name="Normal 6 2 3 4 3 3 3 2" xfId="13938" xr:uid="{00000000-0005-0000-0000-0000191C0000}"/>
    <cellStyle name="Normal 6 2 3 4 3 3 3 2 2" xfId="31291" xr:uid="{00000000-0005-0000-0000-00001A1C0000}"/>
    <cellStyle name="Normal 6 2 3 4 3 3 3 2 3" xfId="48637" xr:uid="{00000000-0005-0000-0000-00001B1C0000}"/>
    <cellStyle name="Normal 6 2 3 4 3 3 3 3" xfId="22618" xr:uid="{00000000-0005-0000-0000-00001C1C0000}"/>
    <cellStyle name="Normal 6 2 3 4 3 3 3 4" xfId="39964" xr:uid="{00000000-0005-0000-0000-00001D1C0000}"/>
    <cellStyle name="Normal 6 2 3 4 3 3 4" xfId="10312" xr:uid="{00000000-0005-0000-0000-00001E1C0000}"/>
    <cellStyle name="Normal 6 2 3 4 3 3 4 2" xfId="27665" xr:uid="{00000000-0005-0000-0000-00001F1C0000}"/>
    <cellStyle name="Normal 6 2 3 4 3 3 4 3" xfId="45011" xr:uid="{00000000-0005-0000-0000-0000201C0000}"/>
    <cellStyle name="Normal 6 2 3 4 3 3 5" xfId="18992" xr:uid="{00000000-0005-0000-0000-0000211C0000}"/>
    <cellStyle name="Normal 6 2 3 4 3 3 6" xfId="36338" xr:uid="{00000000-0005-0000-0000-0000221C0000}"/>
    <cellStyle name="Normal 6 2 3 4 3 4" xfId="6686" xr:uid="{00000000-0005-0000-0000-0000231C0000}"/>
    <cellStyle name="Normal 6 2 3 4 3 4 2" xfId="15359" xr:uid="{00000000-0005-0000-0000-0000241C0000}"/>
    <cellStyle name="Normal 6 2 3 4 3 4 2 2" xfId="32712" xr:uid="{00000000-0005-0000-0000-0000251C0000}"/>
    <cellStyle name="Normal 6 2 3 4 3 4 2 3" xfId="50058" xr:uid="{00000000-0005-0000-0000-0000261C0000}"/>
    <cellStyle name="Normal 6 2 3 4 3 4 3" xfId="24039" xr:uid="{00000000-0005-0000-0000-0000271C0000}"/>
    <cellStyle name="Normal 6 2 3 4 3 4 4" xfId="41385" xr:uid="{00000000-0005-0000-0000-0000281C0000}"/>
    <cellStyle name="Normal 6 2 3 4 3 5" xfId="3452" xr:uid="{00000000-0005-0000-0000-0000291C0000}"/>
    <cellStyle name="Normal 6 2 3 4 3 5 2" xfId="12125" xr:uid="{00000000-0005-0000-0000-00002A1C0000}"/>
    <cellStyle name="Normal 6 2 3 4 3 5 2 2" xfId="29478" xr:uid="{00000000-0005-0000-0000-00002B1C0000}"/>
    <cellStyle name="Normal 6 2 3 4 3 5 2 3" xfId="46824" xr:uid="{00000000-0005-0000-0000-00002C1C0000}"/>
    <cellStyle name="Normal 6 2 3 4 3 5 3" xfId="20805" xr:uid="{00000000-0005-0000-0000-00002D1C0000}"/>
    <cellStyle name="Normal 6 2 3 4 3 5 4" xfId="38151" xr:uid="{00000000-0005-0000-0000-00002E1C0000}"/>
    <cellStyle name="Normal 6 2 3 4 3 6" xfId="9577" xr:uid="{00000000-0005-0000-0000-00002F1C0000}"/>
    <cellStyle name="Normal 6 2 3 4 3 6 2" xfId="26930" xr:uid="{00000000-0005-0000-0000-0000301C0000}"/>
    <cellStyle name="Normal 6 2 3 4 3 6 3" xfId="44276" xr:uid="{00000000-0005-0000-0000-0000311C0000}"/>
    <cellStyle name="Normal 6 2 3 4 3 7" xfId="18257" xr:uid="{00000000-0005-0000-0000-0000321C0000}"/>
    <cellStyle name="Normal 6 2 3 4 3 8" xfId="35603" xr:uid="{00000000-0005-0000-0000-0000331C0000}"/>
    <cellStyle name="Normal 6 2 3 4 4" xfId="414" xr:uid="{00000000-0005-0000-0000-0000341C0000}"/>
    <cellStyle name="Normal 6 2 3 4 4 2" xfId="2227" xr:uid="{00000000-0005-0000-0000-0000351C0000}"/>
    <cellStyle name="Normal 6 2 3 4 4 2 2" xfId="8009" xr:uid="{00000000-0005-0000-0000-0000361C0000}"/>
    <cellStyle name="Normal 6 2 3 4 4 2 2 2" xfId="16682" xr:uid="{00000000-0005-0000-0000-0000371C0000}"/>
    <cellStyle name="Normal 6 2 3 4 4 2 2 2 2" xfId="34035" xr:uid="{00000000-0005-0000-0000-0000381C0000}"/>
    <cellStyle name="Normal 6 2 3 4 4 2 2 2 3" xfId="51381" xr:uid="{00000000-0005-0000-0000-0000391C0000}"/>
    <cellStyle name="Normal 6 2 3 4 4 2 2 3" xfId="25362" xr:uid="{00000000-0005-0000-0000-00003A1C0000}"/>
    <cellStyle name="Normal 6 2 3 4 4 2 2 4" xfId="42708" xr:uid="{00000000-0005-0000-0000-00003B1C0000}"/>
    <cellStyle name="Normal 6 2 3 4 4 2 3" xfId="5510" xr:uid="{00000000-0005-0000-0000-00003C1C0000}"/>
    <cellStyle name="Normal 6 2 3 4 4 2 3 2" xfId="14183" xr:uid="{00000000-0005-0000-0000-00003D1C0000}"/>
    <cellStyle name="Normal 6 2 3 4 4 2 3 2 2" xfId="31536" xr:uid="{00000000-0005-0000-0000-00003E1C0000}"/>
    <cellStyle name="Normal 6 2 3 4 4 2 3 2 3" xfId="48882" xr:uid="{00000000-0005-0000-0000-00003F1C0000}"/>
    <cellStyle name="Normal 6 2 3 4 4 2 3 3" xfId="22863" xr:uid="{00000000-0005-0000-0000-0000401C0000}"/>
    <cellStyle name="Normal 6 2 3 4 4 2 3 4" xfId="40209" xr:uid="{00000000-0005-0000-0000-0000411C0000}"/>
    <cellStyle name="Normal 6 2 3 4 4 2 4" xfId="10900" xr:uid="{00000000-0005-0000-0000-0000421C0000}"/>
    <cellStyle name="Normal 6 2 3 4 4 2 4 2" xfId="28253" xr:uid="{00000000-0005-0000-0000-0000431C0000}"/>
    <cellStyle name="Normal 6 2 3 4 4 2 4 3" xfId="45599" xr:uid="{00000000-0005-0000-0000-0000441C0000}"/>
    <cellStyle name="Normal 6 2 3 4 4 2 5" xfId="19580" xr:uid="{00000000-0005-0000-0000-0000451C0000}"/>
    <cellStyle name="Normal 6 2 3 4 4 2 6" xfId="36926" xr:uid="{00000000-0005-0000-0000-0000461C0000}"/>
    <cellStyle name="Normal 6 2 3 4 4 3" xfId="6196" xr:uid="{00000000-0005-0000-0000-0000471C0000}"/>
    <cellStyle name="Normal 6 2 3 4 4 3 2" xfId="14869" xr:uid="{00000000-0005-0000-0000-0000481C0000}"/>
    <cellStyle name="Normal 6 2 3 4 4 3 2 2" xfId="32222" xr:uid="{00000000-0005-0000-0000-0000491C0000}"/>
    <cellStyle name="Normal 6 2 3 4 4 3 2 3" xfId="49568" xr:uid="{00000000-0005-0000-0000-00004A1C0000}"/>
    <cellStyle name="Normal 6 2 3 4 4 3 3" xfId="23549" xr:uid="{00000000-0005-0000-0000-00004B1C0000}"/>
    <cellStyle name="Normal 6 2 3 4 4 3 4" xfId="40895" xr:uid="{00000000-0005-0000-0000-00004C1C0000}"/>
    <cellStyle name="Normal 6 2 3 4 4 4" xfId="4040" xr:uid="{00000000-0005-0000-0000-00004D1C0000}"/>
    <cellStyle name="Normal 6 2 3 4 4 4 2" xfId="12713" xr:uid="{00000000-0005-0000-0000-00004E1C0000}"/>
    <cellStyle name="Normal 6 2 3 4 4 4 2 2" xfId="30066" xr:uid="{00000000-0005-0000-0000-00004F1C0000}"/>
    <cellStyle name="Normal 6 2 3 4 4 4 2 3" xfId="47412" xr:uid="{00000000-0005-0000-0000-0000501C0000}"/>
    <cellStyle name="Normal 6 2 3 4 4 4 3" xfId="21393" xr:uid="{00000000-0005-0000-0000-0000511C0000}"/>
    <cellStyle name="Normal 6 2 3 4 4 4 4" xfId="38739" xr:uid="{00000000-0005-0000-0000-0000521C0000}"/>
    <cellStyle name="Normal 6 2 3 4 4 5" xfId="9087" xr:uid="{00000000-0005-0000-0000-0000531C0000}"/>
    <cellStyle name="Normal 6 2 3 4 4 5 2" xfId="26440" xr:uid="{00000000-0005-0000-0000-0000541C0000}"/>
    <cellStyle name="Normal 6 2 3 4 4 5 3" xfId="43786" xr:uid="{00000000-0005-0000-0000-0000551C0000}"/>
    <cellStyle name="Normal 6 2 3 4 4 6" xfId="17767" xr:uid="{00000000-0005-0000-0000-0000561C0000}"/>
    <cellStyle name="Normal 6 2 3 4 4 7" xfId="35113" xr:uid="{00000000-0005-0000-0000-0000571C0000}"/>
    <cellStyle name="Normal 6 2 3 4 5" xfId="1982" xr:uid="{00000000-0005-0000-0000-0000581C0000}"/>
    <cellStyle name="Normal 6 2 3 4 5 2" xfId="7764" xr:uid="{00000000-0005-0000-0000-0000591C0000}"/>
    <cellStyle name="Normal 6 2 3 4 5 2 2" xfId="16437" xr:uid="{00000000-0005-0000-0000-00005A1C0000}"/>
    <cellStyle name="Normal 6 2 3 4 5 2 2 2" xfId="33790" xr:uid="{00000000-0005-0000-0000-00005B1C0000}"/>
    <cellStyle name="Normal 6 2 3 4 5 2 2 3" xfId="51136" xr:uid="{00000000-0005-0000-0000-00005C1C0000}"/>
    <cellStyle name="Normal 6 2 3 4 5 2 3" xfId="25117" xr:uid="{00000000-0005-0000-0000-00005D1C0000}"/>
    <cellStyle name="Normal 6 2 3 4 5 2 4" xfId="42463" xr:uid="{00000000-0005-0000-0000-00005E1C0000}"/>
    <cellStyle name="Normal 6 2 3 4 5 3" xfId="3795" xr:uid="{00000000-0005-0000-0000-00005F1C0000}"/>
    <cellStyle name="Normal 6 2 3 4 5 3 2" xfId="12468" xr:uid="{00000000-0005-0000-0000-0000601C0000}"/>
    <cellStyle name="Normal 6 2 3 4 5 3 2 2" xfId="29821" xr:uid="{00000000-0005-0000-0000-0000611C0000}"/>
    <cellStyle name="Normal 6 2 3 4 5 3 2 3" xfId="47167" xr:uid="{00000000-0005-0000-0000-0000621C0000}"/>
    <cellStyle name="Normal 6 2 3 4 5 3 3" xfId="21148" xr:uid="{00000000-0005-0000-0000-0000631C0000}"/>
    <cellStyle name="Normal 6 2 3 4 5 3 4" xfId="38494" xr:uid="{00000000-0005-0000-0000-0000641C0000}"/>
    <cellStyle name="Normal 6 2 3 4 5 4" xfId="10655" xr:uid="{00000000-0005-0000-0000-0000651C0000}"/>
    <cellStyle name="Normal 6 2 3 4 5 4 2" xfId="28008" xr:uid="{00000000-0005-0000-0000-0000661C0000}"/>
    <cellStyle name="Normal 6 2 3 4 5 4 3" xfId="45354" xr:uid="{00000000-0005-0000-0000-0000671C0000}"/>
    <cellStyle name="Normal 6 2 3 4 5 5" xfId="19335" xr:uid="{00000000-0005-0000-0000-0000681C0000}"/>
    <cellStyle name="Normal 6 2 3 4 5 6" xfId="36681" xr:uid="{00000000-0005-0000-0000-0000691C0000}"/>
    <cellStyle name="Normal 6 2 3 4 6" xfId="1149" xr:uid="{00000000-0005-0000-0000-00006A1C0000}"/>
    <cellStyle name="Normal 6 2 3 4 6 2" xfId="6931" xr:uid="{00000000-0005-0000-0000-00006B1C0000}"/>
    <cellStyle name="Normal 6 2 3 4 6 2 2" xfId="15604" xr:uid="{00000000-0005-0000-0000-00006C1C0000}"/>
    <cellStyle name="Normal 6 2 3 4 6 2 2 2" xfId="32957" xr:uid="{00000000-0005-0000-0000-00006D1C0000}"/>
    <cellStyle name="Normal 6 2 3 4 6 2 2 3" xfId="50303" xr:uid="{00000000-0005-0000-0000-00006E1C0000}"/>
    <cellStyle name="Normal 6 2 3 4 6 2 3" xfId="24284" xr:uid="{00000000-0005-0000-0000-00006F1C0000}"/>
    <cellStyle name="Normal 6 2 3 4 6 2 4" xfId="41630" xr:uid="{00000000-0005-0000-0000-0000701C0000}"/>
    <cellStyle name="Normal 6 2 3 4 6 3" xfId="4775" xr:uid="{00000000-0005-0000-0000-0000711C0000}"/>
    <cellStyle name="Normal 6 2 3 4 6 3 2" xfId="13448" xr:uid="{00000000-0005-0000-0000-0000721C0000}"/>
    <cellStyle name="Normal 6 2 3 4 6 3 2 2" xfId="30801" xr:uid="{00000000-0005-0000-0000-0000731C0000}"/>
    <cellStyle name="Normal 6 2 3 4 6 3 2 3" xfId="48147" xr:uid="{00000000-0005-0000-0000-0000741C0000}"/>
    <cellStyle name="Normal 6 2 3 4 6 3 3" xfId="22128" xr:uid="{00000000-0005-0000-0000-0000751C0000}"/>
    <cellStyle name="Normal 6 2 3 4 6 3 4" xfId="39474" xr:uid="{00000000-0005-0000-0000-0000761C0000}"/>
    <cellStyle name="Normal 6 2 3 4 6 4" xfId="9822" xr:uid="{00000000-0005-0000-0000-0000771C0000}"/>
    <cellStyle name="Normal 6 2 3 4 6 4 2" xfId="27175" xr:uid="{00000000-0005-0000-0000-0000781C0000}"/>
    <cellStyle name="Normal 6 2 3 4 6 4 3" xfId="44521" xr:uid="{00000000-0005-0000-0000-0000791C0000}"/>
    <cellStyle name="Normal 6 2 3 4 6 5" xfId="18502" xr:uid="{00000000-0005-0000-0000-00007A1C0000}"/>
    <cellStyle name="Normal 6 2 3 4 6 6" xfId="35848" xr:uid="{00000000-0005-0000-0000-00007B1C0000}"/>
    <cellStyle name="Normal 6 2 3 4 7" xfId="5951" xr:uid="{00000000-0005-0000-0000-00007C1C0000}"/>
    <cellStyle name="Normal 6 2 3 4 7 2" xfId="14624" xr:uid="{00000000-0005-0000-0000-00007D1C0000}"/>
    <cellStyle name="Normal 6 2 3 4 7 2 2" xfId="31977" xr:uid="{00000000-0005-0000-0000-00007E1C0000}"/>
    <cellStyle name="Normal 6 2 3 4 7 2 3" xfId="49323" xr:uid="{00000000-0005-0000-0000-00007F1C0000}"/>
    <cellStyle name="Normal 6 2 3 4 7 3" xfId="23304" xr:uid="{00000000-0005-0000-0000-0000801C0000}"/>
    <cellStyle name="Normal 6 2 3 4 7 4" xfId="40650" xr:uid="{00000000-0005-0000-0000-0000811C0000}"/>
    <cellStyle name="Normal 6 2 3 4 8" xfId="2962" xr:uid="{00000000-0005-0000-0000-0000821C0000}"/>
    <cellStyle name="Normal 6 2 3 4 8 2" xfId="11635" xr:uid="{00000000-0005-0000-0000-0000831C0000}"/>
    <cellStyle name="Normal 6 2 3 4 8 2 2" xfId="28988" xr:uid="{00000000-0005-0000-0000-0000841C0000}"/>
    <cellStyle name="Normal 6 2 3 4 8 2 3" xfId="46334" xr:uid="{00000000-0005-0000-0000-0000851C0000}"/>
    <cellStyle name="Normal 6 2 3 4 8 3" xfId="20315" xr:uid="{00000000-0005-0000-0000-0000861C0000}"/>
    <cellStyle name="Normal 6 2 3 4 8 4" xfId="37661" xr:uid="{00000000-0005-0000-0000-0000871C0000}"/>
    <cellStyle name="Normal 6 2 3 4 9" xfId="8842" xr:uid="{00000000-0005-0000-0000-0000881C0000}"/>
    <cellStyle name="Normal 6 2 3 4 9 2" xfId="26195" xr:uid="{00000000-0005-0000-0000-0000891C0000}"/>
    <cellStyle name="Normal 6 2 3 4 9 3" xfId="43541" xr:uid="{00000000-0005-0000-0000-00008A1C0000}"/>
    <cellStyle name="Normal 6 2 3 5" xfId="267" xr:uid="{00000000-0005-0000-0000-00008B1C0000}"/>
    <cellStyle name="Normal 6 2 3 5 10" xfId="34966" xr:uid="{00000000-0005-0000-0000-00008C1C0000}"/>
    <cellStyle name="Normal 6 2 3 5 2" xfId="1002" xr:uid="{00000000-0005-0000-0000-00008D1C0000}"/>
    <cellStyle name="Normal 6 2 3 5 2 2" xfId="2815" xr:uid="{00000000-0005-0000-0000-00008E1C0000}"/>
    <cellStyle name="Normal 6 2 3 5 2 2 2" xfId="8597" xr:uid="{00000000-0005-0000-0000-00008F1C0000}"/>
    <cellStyle name="Normal 6 2 3 5 2 2 2 2" xfId="17270" xr:uid="{00000000-0005-0000-0000-0000901C0000}"/>
    <cellStyle name="Normal 6 2 3 5 2 2 2 2 2" xfId="34623" xr:uid="{00000000-0005-0000-0000-0000911C0000}"/>
    <cellStyle name="Normal 6 2 3 5 2 2 2 2 3" xfId="51969" xr:uid="{00000000-0005-0000-0000-0000921C0000}"/>
    <cellStyle name="Normal 6 2 3 5 2 2 2 3" xfId="25950" xr:uid="{00000000-0005-0000-0000-0000931C0000}"/>
    <cellStyle name="Normal 6 2 3 5 2 2 2 4" xfId="43296" xr:uid="{00000000-0005-0000-0000-0000941C0000}"/>
    <cellStyle name="Normal 6 2 3 5 2 2 3" xfId="4628" xr:uid="{00000000-0005-0000-0000-0000951C0000}"/>
    <cellStyle name="Normal 6 2 3 5 2 2 3 2" xfId="13301" xr:uid="{00000000-0005-0000-0000-0000961C0000}"/>
    <cellStyle name="Normal 6 2 3 5 2 2 3 2 2" xfId="30654" xr:uid="{00000000-0005-0000-0000-0000971C0000}"/>
    <cellStyle name="Normal 6 2 3 5 2 2 3 2 3" xfId="48000" xr:uid="{00000000-0005-0000-0000-0000981C0000}"/>
    <cellStyle name="Normal 6 2 3 5 2 2 3 3" xfId="21981" xr:uid="{00000000-0005-0000-0000-0000991C0000}"/>
    <cellStyle name="Normal 6 2 3 5 2 2 3 4" xfId="39327" xr:uid="{00000000-0005-0000-0000-00009A1C0000}"/>
    <cellStyle name="Normal 6 2 3 5 2 2 4" xfId="11488" xr:uid="{00000000-0005-0000-0000-00009B1C0000}"/>
    <cellStyle name="Normal 6 2 3 5 2 2 4 2" xfId="28841" xr:uid="{00000000-0005-0000-0000-00009C1C0000}"/>
    <cellStyle name="Normal 6 2 3 5 2 2 4 3" xfId="46187" xr:uid="{00000000-0005-0000-0000-00009D1C0000}"/>
    <cellStyle name="Normal 6 2 3 5 2 2 5" xfId="20168" xr:uid="{00000000-0005-0000-0000-00009E1C0000}"/>
    <cellStyle name="Normal 6 2 3 5 2 2 6" xfId="37514" xr:uid="{00000000-0005-0000-0000-00009F1C0000}"/>
    <cellStyle name="Normal 6 2 3 5 2 3" xfId="1737" xr:uid="{00000000-0005-0000-0000-0000A01C0000}"/>
    <cellStyle name="Normal 6 2 3 5 2 3 2" xfId="7519" xr:uid="{00000000-0005-0000-0000-0000A11C0000}"/>
    <cellStyle name="Normal 6 2 3 5 2 3 2 2" xfId="16192" xr:uid="{00000000-0005-0000-0000-0000A21C0000}"/>
    <cellStyle name="Normal 6 2 3 5 2 3 2 2 2" xfId="33545" xr:uid="{00000000-0005-0000-0000-0000A31C0000}"/>
    <cellStyle name="Normal 6 2 3 5 2 3 2 2 3" xfId="50891" xr:uid="{00000000-0005-0000-0000-0000A41C0000}"/>
    <cellStyle name="Normal 6 2 3 5 2 3 2 3" xfId="24872" xr:uid="{00000000-0005-0000-0000-0000A51C0000}"/>
    <cellStyle name="Normal 6 2 3 5 2 3 2 4" xfId="42218" xr:uid="{00000000-0005-0000-0000-0000A61C0000}"/>
    <cellStyle name="Normal 6 2 3 5 2 3 3" xfId="5363" xr:uid="{00000000-0005-0000-0000-0000A71C0000}"/>
    <cellStyle name="Normal 6 2 3 5 2 3 3 2" xfId="14036" xr:uid="{00000000-0005-0000-0000-0000A81C0000}"/>
    <cellStyle name="Normal 6 2 3 5 2 3 3 2 2" xfId="31389" xr:uid="{00000000-0005-0000-0000-0000A91C0000}"/>
    <cellStyle name="Normal 6 2 3 5 2 3 3 2 3" xfId="48735" xr:uid="{00000000-0005-0000-0000-0000AA1C0000}"/>
    <cellStyle name="Normal 6 2 3 5 2 3 3 3" xfId="22716" xr:uid="{00000000-0005-0000-0000-0000AB1C0000}"/>
    <cellStyle name="Normal 6 2 3 5 2 3 3 4" xfId="40062" xr:uid="{00000000-0005-0000-0000-0000AC1C0000}"/>
    <cellStyle name="Normal 6 2 3 5 2 3 4" xfId="10410" xr:uid="{00000000-0005-0000-0000-0000AD1C0000}"/>
    <cellStyle name="Normal 6 2 3 5 2 3 4 2" xfId="27763" xr:uid="{00000000-0005-0000-0000-0000AE1C0000}"/>
    <cellStyle name="Normal 6 2 3 5 2 3 4 3" xfId="45109" xr:uid="{00000000-0005-0000-0000-0000AF1C0000}"/>
    <cellStyle name="Normal 6 2 3 5 2 3 5" xfId="19090" xr:uid="{00000000-0005-0000-0000-0000B01C0000}"/>
    <cellStyle name="Normal 6 2 3 5 2 3 6" xfId="36436" xr:uid="{00000000-0005-0000-0000-0000B11C0000}"/>
    <cellStyle name="Normal 6 2 3 5 2 4" xfId="6784" xr:uid="{00000000-0005-0000-0000-0000B21C0000}"/>
    <cellStyle name="Normal 6 2 3 5 2 4 2" xfId="15457" xr:uid="{00000000-0005-0000-0000-0000B31C0000}"/>
    <cellStyle name="Normal 6 2 3 5 2 4 2 2" xfId="32810" xr:uid="{00000000-0005-0000-0000-0000B41C0000}"/>
    <cellStyle name="Normal 6 2 3 5 2 4 2 3" xfId="50156" xr:uid="{00000000-0005-0000-0000-0000B51C0000}"/>
    <cellStyle name="Normal 6 2 3 5 2 4 3" xfId="24137" xr:uid="{00000000-0005-0000-0000-0000B61C0000}"/>
    <cellStyle name="Normal 6 2 3 5 2 4 4" xfId="41483" xr:uid="{00000000-0005-0000-0000-0000B71C0000}"/>
    <cellStyle name="Normal 6 2 3 5 2 5" xfId="3550" xr:uid="{00000000-0005-0000-0000-0000B81C0000}"/>
    <cellStyle name="Normal 6 2 3 5 2 5 2" xfId="12223" xr:uid="{00000000-0005-0000-0000-0000B91C0000}"/>
    <cellStyle name="Normal 6 2 3 5 2 5 2 2" xfId="29576" xr:uid="{00000000-0005-0000-0000-0000BA1C0000}"/>
    <cellStyle name="Normal 6 2 3 5 2 5 2 3" xfId="46922" xr:uid="{00000000-0005-0000-0000-0000BB1C0000}"/>
    <cellStyle name="Normal 6 2 3 5 2 5 3" xfId="20903" xr:uid="{00000000-0005-0000-0000-0000BC1C0000}"/>
    <cellStyle name="Normal 6 2 3 5 2 5 4" xfId="38249" xr:uid="{00000000-0005-0000-0000-0000BD1C0000}"/>
    <cellStyle name="Normal 6 2 3 5 2 6" xfId="9675" xr:uid="{00000000-0005-0000-0000-0000BE1C0000}"/>
    <cellStyle name="Normal 6 2 3 5 2 6 2" xfId="27028" xr:uid="{00000000-0005-0000-0000-0000BF1C0000}"/>
    <cellStyle name="Normal 6 2 3 5 2 6 3" xfId="44374" xr:uid="{00000000-0005-0000-0000-0000C01C0000}"/>
    <cellStyle name="Normal 6 2 3 5 2 7" xfId="18355" xr:uid="{00000000-0005-0000-0000-0000C11C0000}"/>
    <cellStyle name="Normal 6 2 3 5 2 8" xfId="35701" xr:uid="{00000000-0005-0000-0000-0000C21C0000}"/>
    <cellStyle name="Normal 6 2 3 5 3" xfId="512" xr:uid="{00000000-0005-0000-0000-0000C31C0000}"/>
    <cellStyle name="Normal 6 2 3 5 3 2" xfId="2325" xr:uid="{00000000-0005-0000-0000-0000C41C0000}"/>
    <cellStyle name="Normal 6 2 3 5 3 2 2" xfId="8107" xr:uid="{00000000-0005-0000-0000-0000C51C0000}"/>
    <cellStyle name="Normal 6 2 3 5 3 2 2 2" xfId="16780" xr:uid="{00000000-0005-0000-0000-0000C61C0000}"/>
    <cellStyle name="Normal 6 2 3 5 3 2 2 2 2" xfId="34133" xr:uid="{00000000-0005-0000-0000-0000C71C0000}"/>
    <cellStyle name="Normal 6 2 3 5 3 2 2 2 3" xfId="51479" xr:uid="{00000000-0005-0000-0000-0000C81C0000}"/>
    <cellStyle name="Normal 6 2 3 5 3 2 2 3" xfId="25460" xr:uid="{00000000-0005-0000-0000-0000C91C0000}"/>
    <cellStyle name="Normal 6 2 3 5 3 2 2 4" xfId="42806" xr:uid="{00000000-0005-0000-0000-0000CA1C0000}"/>
    <cellStyle name="Normal 6 2 3 5 3 2 3" xfId="5608" xr:uid="{00000000-0005-0000-0000-0000CB1C0000}"/>
    <cellStyle name="Normal 6 2 3 5 3 2 3 2" xfId="14281" xr:uid="{00000000-0005-0000-0000-0000CC1C0000}"/>
    <cellStyle name="Normal 6 2 3 5 3 2 3 2 2" xfId="31634" xr:uid="{00000000-0005-0000-0000-0000CD1C0000}"/>
    <cellStyle name="Normal 6 2 3 5 3 2 3 2 3" xfId="48980" xr:uid="{00000000-0005-0000-0000-0000CE1C0000}"/>
    <cellStyle name="Normal 6 2 3 5 3 2 3 3" xfId="22961" xr:uid="{00000000-0005-0000-0000-0000CF1C0000}"/>
    <cellStyle name="Normal 6 2 3 5 3 2 3 4" xfId="40307" xr:uid="{00000000-0005-0000-0000-0000D01C0000}"/>
    <cellStyle name="Normal 6 2 3 5 3 2 4" xfId="10998" xr:uid="{00000000-0005-0000-0000-0000D11C0000}"/>
    <cellStyle name="Normal 6 2 3 5 3 2 4 2" xfId="28351" xr:uid="{00000000-0005-0000-0000-0000D21C0000}"/>
    <cellStyle name="Normal 6 2 3 5 3 2 4 3" xfId="45697" xr:uid="{00000000-0005-0000-0000-0000D31C0000}"/>
    <cellStyle name="Normal 6 2 3 5 3 2 5" xfId="19678" xr:uid="{00000000-0005-0000-0000-0000D41C0000}"/>
    <cellStyle name="Normal 6 2 3 5 3 2 6" xfId="37024" xr:uid="{00000000-0005-0000-0000-0000D51C0000}"/>
    <cellStyle name="Normal 6 2 3 5 3 3" xfId="6294" xr:uid="{00000000-0005-0000-0000-0000D61C0000}"/>
    <cellStyle name="Normal 6 2 3 5 3 3 2" xfId="14967" xr:uid="{00000000-0005-0000-0000-0000D71C0000}"/>
    <cellStyle name="Normal 6 2 3 5 3 3 2 2" xfId="32320" xr:uid="{00000000-0005-0000-0000-0000D81C0000}"/>
    <cellStyle name="Normal 6 2 3 5 3 3 2 3" xfId="49666" xr:uid="{00000000-0005-0000-0000-0000D91C0000}"/>
    <cellStyle name="Normal 6 2 3 5 3 3 3" xfId="23647" xr:uid="{00000000-0005-0000-0000-0000DA1C0000}"/>
    <cellStyle name="Normal 6 2 3 5 3 3 4" xfId="40993" xr:uid="{00000000-0005-0000-0000-0000DB1C0000}"/>
    <cellStyle name="Normal 6 2 3 5 3 4" xfId="4138" xr:uid="{00000000-0005-0000-0000-0000DC1C0000}"/>
    <cellStyle name="Normal 6 2 3 5 3 4 2" xfId="12811" xr:uid="{00000000-0005-0000-0000-0000DD1C0000}"/>
    <cellStyle name="Normal 6 2 3 5 3 4 2 2" xfId="30164" xr:uid="{00000000-0005-0000-0000-0000DE1C0000}"/>
    <cellStyle name="Normal 6 2 3 5 3 4 2 3" xfId="47510" xr:uid="{00000000-0005-0000-0000-0000DF1C0000}"/>
    <cellStyle name="Normal 6 2 3 5 3 4 3" xfId="21491" xr:uid="{00000000-0005-0000-0000-0000E01C0000}"/>
    <cellStyle name="Normal 6 2 3 5 3 4 4" xfId="38837" xr:uid="{00000000-0005-0000-0000-0000E11C0000}"/>
    <cellStyle name="Normal 6 2 3 5 3 5" xfId="9185" xr:uid="{00000000-0005-0000-0000-0000E21C0000}"/>
    <cellStyle name="Normal 6 2 3 5 3 5 2" xfId="26538" xr:uid="{00000000-0005-0000-0000-0000E31C0000}"/>
    <cellStyle name="Normal 6 2 3 5 3 5 3" xfId="43884" xr:uid="{00000000-0005-0000-0000-0000E41C0000}"/>
    <cellStyle name="Normal 6 2 3 5 3 6" xfId="17865" xr:uid="{00000000-0005-0000-0000-0000E51C0000}"/>
    <cellStyle name="Normal 6 2 3 5 3 7" xfId="35211" xr:uid="{00000000-0005-0000-0000-0000E61C0000}"/>
    <cellStyle name="Normal 6 2 3 5 4" xfId="2080" xr:uid="{00000000-0005-0000-0000-0000E71C0000}"/>
    <cellStyle name="Normal 6 2 3 5 4 2" xfId="7862" xr:uid="{00000000-0005-0000-0000-0000E81C0000}"/>
    <cellStyle name="Normal 6 2 3 5 4 2 2" xfId="16535" xr:uid="{00000000-0005-0000-0000-0000E91C0000}"/>
    <cellStyle name="Normal 6 2 3 5 4 2 2 2" xfId="33888" xr:uid="{00000000-0005-0000-0000-0000EA1C0000}"/>
    <cellStyle name="Normal 6 2 3 5 4 2 2 3" xfId="51234" xr:uid="{00000000-0005-0000-0000-0000EB1C0000}"/>
    <cellStyle name="Normal 6 2 3 5 4 2 3" xfId="25215" xr:uid="{00000000-0005-0000-0000-0000EC1C0000}"/>
    <cellStyle name="Normal 6 2 3 5 4 2 4" xfId="42561" xr:uid="{00000000-0005-0000-0000-0000ED1C0000}"/>
    <cellStyle name="Normal 6 2 3 5 4 3" xfId="3893" xr:uid="{00000000-0005-0000-0000-0000EE1C0000}"/>
    <cellStyle name="Normal 6 2 3 5 4 3 2" xfId="12566" xr:uid="{00000000-0005-0000-0000-0000EF1C0000}"/>
    <cellStyle name="Normal 6 2 3 5 4 3 2 2" xfId="29919" xr:uid="{00000000-0005-0000-0000-0000F01C0000}"/>
    <cellStyle name="Normal 6 2 3 5 4 3 2 3" xfId="47265" xr:uid="{00000000-0005-0000-0000-0000F11C0000}"/>
    <cellStyle name="Normal 6 2 3 5 4 3 3" xfId="21246" xr:uid="{00000000-0005-0000-0000-0000F21C0000}"/>
    <cellStyle name="Normal 6 2 3 5 4 3 4" xfId="38592" xr:uid="{00000000-0005-0000-0000-0000F31C0000}"/>
    <cellStyle name="Normal 6 2 3 5 4 4" xfId="10753" xr:uid="{00000000-0005-0000-0000-0000F41C0000}"/>
    <cellStyle name="Normal 6 2 3 5 4 4 2" xfId="28106" xr:uid="{00000000-0005-0000-0000-0000F51C0000}"/>
    <cellStyle name="Normal 6 2 3 5 4 4 3" xfId="45452" xr:uid="{00000000-0005-0000-0000-0000F61C0000}"/>
    <cellStyle name="Normal 6 2 3 5 4 5" xfId="19433" xr:uid="{00000000-0005-0000-0000-0000F71C0000}"/>
    <cellStyle name="Normal 6 2 3 5 4 6" xfId="36779" xr:uid="{00000000-0005-0000-0000-0000F81C0000}"/>
    <cellStyle name="Normal 6 2 3 5 5" xfId="1247" xr:uid="{00000000-0005-0000-0000-0000F91C0000}"/>
    <cellStyle name="Normal 6 2 3 5 5 2" xfId="7029" xr:uid="{00000000-0005-0000-0000-0000FA1C0000}"/>
    <cellStyle name="Normal 6 2 3 5 5 2 2" xfId="15702" xr:uid="{00000000-0005-0000-0000-0000FB1C0000}"/>
    <cellStyle name="Normal 6 2 3 5 5 2 2 2" xfId="33055" xr:uid="{00000000-0005-0000-0000-0000FC1C0000}"/>
    <cellStyle name="Normal 6 2 3 5 5 2 2 3" xfId="50401" xr:uid="{00000000-0005-0000-0000-0000FD1C0000}"/>
    <cellStyle name="Normal 6 2 3 5 5 2 3" xfId="24382" xr:uid="{00000000-0005-0000-0000-0000FE1C0000}"/>
    <cellStyle name="Normal 6 2 3 5 5 2 4" xfId="41728" xr:uid="{00000000-0005-0000-0000-0000FF1C0000}"/>
    <cellStyle name="Normal 6 2 3 5 5 3" xfId="4873" xr:uid="{00000000-0005-0000-0000-0000001D0000}"/>
    <cellStyle name="Normal 6 2 3 5 5 3 2" xfId="13546" xr:uid="{00000000-0005-0000-0000-0000011D0000}"/>
    <cellStyle name="Normal 6 2 3 5 5 3 2 2" xfId="30899" xr:uid="{00000000-0005-0000-0000-0000021D0000}"/>
    <cellStyle name="Normal 6 2 3 5 5 3 2 3" xfId="48245" xr:uid="{00000000-0005-0000-0000-0000031D0000}"/>
    <cellStyle name="Normal 6 2 3 5 5 3 3" xfId="22226" xr:uid="{00000000-0005-0000-0000-0000041D0000}"/>
    <cellStyle name="Normal 6 2 3 5 5 3 4" xfId="39572" xr:uid="{00000000-0005-0000-0000-0000051D0000}"/>
    <cellStyle name="Normal 6 2 3 5 5 4" xfId="9920" xr:uid="{00000000-0005-0000-0000-0000061D0000}"/>
    <cellStyle name="Normal 6 2 3 5 5 4 2" xfId="27273" xr:uid="{00000000-0005-0000-0000-0000071D0000}"/>
    <cellStyle name="Normal 6 2 3 5 5 4 3" xfId="44619" xr:uid="{00000000-0005-0000-0000-0000081D0000}"/>
    <cellStyle name="Normal 6 2 3 5 5 5" xfId="18600" xr:uid="{00000000-0005-0000-0000-0000091D0000}"/>
    <cellStyle name="Normal 6 2 3 5 5 6" xfId="35946" xr:uid="{00000000-0005-0000-0000-00000A1D0000}"/>
    <cellStyle name="Normal 6 2 3 5 6" xfId="6049" xr:uid="{00000000-0005-0000-0000-00000B1D0000}"/>
    <cellStyle name="Normal 6 2 3 5 6 2" xfId="14722" xr:uid="{00000000-0005-0000-0000-00000C1D0000}"/>
    <cellStyle name="Normal 6 2 3 5 6 2 2" xfId="32075" xr:uid="{00000000-0005-0000-0000-00000D1D0000}"/>
    <cellStyle name="Normal 6 2 3 5 6 2 3" xfId="49421" xr:uid="{00000000-0005-0000-0000-00000E1D0000}"/>
    <cellStyle name="Normal 6 2 3 5 6 3" xfId="23402" xr:uid="{00000000-0005-0000-0000-00000F1D0000}"/>
    <cellStyle name="Normal 6 2 3 5 6 4" xfId="40748" xr:uid="{00000000-0005-0000-0000-0000101D0000}"/>
    <cellStyle name="Normal 6 2 3 5 7" xfId="3060" xr:uid="{00000000-0005-0000-0000-0000111D0000}"/>
    <cellStyle name="Normal 6 2 3 5 7 2" xfId="11733" xr:uid="{00000000-0005-0000-0000-0000121D0000}"/>
    <cellStyle name="Normal 6 2 3 5 7 2 2" xfId="29086" xr:uid="{00000000-0005-0000-0000-0000131D0000}"/>
    <cellStyle name="Normal 6 2 3 5 7 2 3" xfId="46432" xr:uid="{00000000-0005-0000-0000-0000141D0000}"/>
    <cellStyle name="Normal 6 2 3 5 7 3" xfId="20413" xr:uid="{00000000-0005-0000-0000-0000151D0000}"/>
    <cellStyle name="Normal 6 2 3 5 7 4" xfId="37759" xr:uid="{00000000-0005-0000-0000-0000161D0000}"/>
    <cellStyle name="Normal 6 2 3 5 8" xfId="8940" xr:uid="{00000000-0005-0000-0000-0000171D0000}"/>
    <cellStyle name="Normal 6 2 3 5 8 2" xfId="26293" xr:uid="{00000000-0005-0000-0000-0000181D0000}"/>
    <cellStyle name="Normal 6 2 3 5 8 3" xfId="43639" xr:uid="{00000000-0005-0000-0000-0000191D0000}"/>
    <cellStyle name="Normal 6 2 3 5 9" xfId="17620" xr:uid="{00000000-0005-0000-0000-00001A1D0000}"/>
    <cellStyle name="Normal 6 2 3 6" xfId="120" xr:uid="{00000000-0005-0000-0000-00001B1D0000}"/>
    <cellStyle name="Normal 6 2 3 6 10" xfId="34819" xr:uid="{00000000-0005-0000-0000-00001C1D0000}"/>
    <cellStyle name="Normal 6 2 3 6 2" xfId="855" xr:uid="{00000000-0005-0000-0000-00001D1D0000}"/>
    <cellStyle name="Normal 6 2 3 6 2 2" xfId="2668" xr:uid="{00000000-0005-0000-0000-00001E1D0000}"/>
    <cellStyle name="Normal 6 2 3 6 2 2 2" xfId="8450" xr:uid="{00000000-0005-0000-0000-00001F1D0000}"/>
    <cellStyle name="Normal 6 2 3 6 2 2 2 2" xfId="17123" xr:uid="{00000000-0005-0000-0000-0000201D0000}"/>
    <cellStyle name="Normal 6 2 3 6 2 2 2 2 2" xfId="34476" xr:uid="{00000000-0005-0000-0000-0000211D0000}"/>
    <cellStyle name="Normal 6 2 3 6 2 2 2 2 3" xfId="51822" xr:uid="{00000000-0005-0000-0000-0000221D0000}"/>
    <cellStyle name="Normal 6 2 3 6 2 2 2 3" xfId="25803" xr:uid="{00000000-0005-0000-0000-0000231D0000}"/>
    <cellStyle name="Normal 6 2 3 6 2 2 2 4" xfId="43149" xr:uid="{00000000-0005-0000-0000-0000241D0000}"/>
    <cellStyle name="Normal 6 2 3 6 2 2 3" xfId="4481" xr:uid="{00000000-0005-0000-0000-0000251D0000}"/>
    <cellStyle name="Normal 6 2 3 6 2 2 3 2" xfId="13154" xr:uid="{00000000-0005-0000-0000-0000261D0000}"/>
    <cellStyle name="Normal 6 2 3 6 2 2 3 2 2" xfId="30507" xr:uid="{00000000-0005-0000-0000-0000271D0000}"/>
    <cellStyle name="Normal 6 2 3 6 2 2 3 2 3" xfId="47853" xr:uid="{00000000-0005-0000-0000-0000281D0000}"/>
    <cellStyle name="Normal 6 2 3 6 2 2 3 3" xfId="21834" xr:uid="{00000000-0005-0000-0000-0000291D0000}"/>
    <cellStyle name="Normal 6 2 3 6 2 2 3 4" xfId="39180" xr:uid="{00000000-0005-0000-0000-00002A1D0000}"/>
    <cellStyle name="Normal 6 2 3 6 2 2 4" xfId="11341" xr:uid="{00000000-0005-0000-0000-00002B1D0000}"/>
    <cellStyle name="Normal 6 2 3 6 2 2 4 2" xfId="28694" xr:uid="{00000000-0005-0000-0000-00002C1D0000}"/>
    <cellStyle name="Normal 6 2 3 6 2 2 4 3" xfId="46040" xr:uid="{00000000-0005-0000-0000-00002D1D0000}"/>
    <cellStyle name="Normal 6 2 3 6 2 2 5" xfId="20021" xr:uid="{00000000-0005-0000-0000-00002E1D0000}"/>
    <cellStyle name="Normal 6 2 3 6 2 2 6" xfId="37367" xr:uid="{00000000-0005-0000-0000-00002F1D0000}"/>
    <cellStyle name="Normal 6 2 3 6 2 3" xfId="1590" xr:uid="{00000000-0005-0000-0000-0000301D0000}"/>
    <cellStyle name="Normal 6 2 3 6 2 3 2" xfId="7372" xr:uid="{00000000-0005-0000-0000-0000311D0000}"/>
    <cellStyle name="Normal 6 2 3 6 2 3 2 2" xfId="16045" xr:uid="{00000000-0005-0000-0000-0000321D0000}"/>
    <cellStyle name="Normal 6 2 3 6 2 3 2 2 2" xfId="33398" xr:uid="{00000000-0005-0000-0000-0000331D0000}"/>
    <cellStyle name="Normal 6 2 3 6 2 3 2 2 3" xfId="50744" xr:uid="{00000000-0005-0000-0000-0000341D0000}"/>
    <cellStyle name="Normal 6 2 3 6 2 3 2 3" xfId="24725" xr:uid="{00000000-0005-0000-0000-0000351D0000}"/>
    <cellStyle name="Normal 6 2 3 6 2 3 2 4" xfId="42071" xr:uid="{00000000-0005-0000-0000-0000361D0000}"/>
    <cellStyle name="Normal 6 2 3 6 2 3 3" xfId="5216" xr:uid="{00000000-0005-0000-0000-0000371D0000}"/>
    <cellStyle name="Normal 6 2 3 6 2 3 3 2" xfId="13889" xr:uid="{00000000-0005-0000-0000-0000381D0000}"/>
    <cellStyle name="Normal 6 2 3 6 2 3 3 2 2" xfId="31242" xr:uid="{00000000-0005-0000-0000-0000391D0000}"/>
    <cellStyle name="Normal 6 2 3 6 2 3 3 2 3" xfId="48588" xr:uid="{00000000-0005-0000-0000-00003A1D0000}"/>
    <cellStyle name="Normal 6 2 3 6 2 3 3 3" xfId="22569" xr:uid="{00000000-0005-0000-0000-00003B1D0000}"/>
    <cellStyle name="Normal 6 2 3 6 2 3 3 4" xfId="39915" xr:uid="{00000000-0005-0000-0000-00003C1D0000}"/>
    <cellStyle name="Normal 6 2 3 6 2 3 4" xfId="10263" xr:uid="{00000000-0005-0000-0000-00003D1D0000}"/>
    <cellStyle name="Normal 6 2 3 6 2 3 4 2" xfId="27616" xr:uid="{00000000-0005-0000-0000-00003E1D0000}"/>
    <cellStyle name="Normal 6 2 3 6 2 3 4 3" xfId="44962" xr:uid="{00000000-0005-0000-0000-00003F1D0000}"/>
    <cellStyle name="Normal 6 2 3 6 2 3 5" xfId="18943" xr:uid="{00000000-0005-0000-0000-0000401D0000}"/>
    <cellStyle name="Normal 6 2 3 6 2 3 6" xfId="36289" xr:uid="{00000000-0005-0000-0000-0000411D0000}"/>
    <cellStyle name="Normal 6 2 3 6 2 4" xfId="6637" xr:uid="{00000000-0005-0000-0000-0000421D0000}"/>
    <cellStyle name="Normal 6 2 3 6 2 4 2" xfId="15310" xr:uid="{00000000-0005-0000-0000-0000431D0000}"/>
    <cellStyle name="Normal 6 2 3 6 2 4 2 2" xfId="32663" xr:uid="{00000000-0005-0000-0000-0000441D0000}"/>
    <cellStyle name="Normal 6 2 3 6 2 4 2 3" xfId="50009" xr:uid="{00000000-0005-0000-0000-0000451D0000}"/>
    <cellStyle name="Normal 6 2 3 6 2 4 3" xfId="23990" xr:uid="{00000000-0005-0000-0000-0000461D0000}"/>
    <cellStyle name="Normal 6 2 3 6 2 4 4" xfId="41336" xr:uid="{00000000-0005-0000-0000-0000471D0000}"/>
    <cellStyle name="Normal 6 2 3 6 2 5" xfId="3403" xr:uid="{00000000-0005-0000-0000-0000481D0000}"/>
    <cellStyle name="Normal 6 2 3 6 2 5 2" xfId="12076" xr:uid="{00000000-0005-0000-0000-0000491D0000}"/>
    <cellStyle name="Normal 6 2 3 6 2 5 2 2" xfId="29429" xr:uid="{00000000-0005-0000-0000-00004A1D0000}"/>
    <cellStyle name="Normal 6 2 3 6 2 5 2 3" xfId="46775" xr:uid="{00000000-0005-0000-0000-00004B1D0000}"/>
    <cellStyle name="Normal 6 2 3 6 2 5 3" xfId="20756" xr:uid="{00000000-0005-0000-0000-00004C1D0000}"/>
    <cellStyle name="Normal 6 2 3 6 2 5 4" xfId="38102" xr:uid="{00000000-0005-0000-0000-00004D1D0000}"/>
    <cellStyle name="Normal 6 2 3 6 2 6" xfId="9528" xr:uid="{00000000-0005-0000-0000-00004E1D0000}"/>
    <cellStyle name="Normal 6 2 3 6 2 6 2" xfId="26881" xr:uid="{00000000-0005-0000-0000-00004F1D0000}"/>
    <cellStyle name="Normal 6 2 3 6 2 6 3" xfId="44227" xr:uid="{00000000-0005-0000-0000-0000501D0000}"/>
    <cellStyle name="Normal 6 2 3 6 2 7" xfId="18208" xr:uid="{00000000-0005-0000-0000-0000511D0000}"/>
    <cellStyle name="Normal 6 2 3 6 2 8" xfId="35554" xr:uid="{00000000-0005-0000-0000-0000521D0000}"/>
    <cellStyle name="Normal 6 2 3 6 3" xfId="610" xr:uid="{00000000-0005-0000-0000-0000531D0000}"/>
    <cellStyle name="Normal 6 2 3 6 3 2" xfId="2423" xr:uid="{00000000-0005-0000-0000-0000541D0000}"/>
    <cellStyle name="Normal 6 2 3 6 3 2 2" xfId="8205" xr:uid="{00000000-0005-0000-0000-0000551D0000}"/>
    <cellStyle name="Normal 6 2 3 6 3 2 2 2" xfId="16878" xr:uid="{00000000-0005-0000-0000-0000561D0000}"/>
    <cellStyle name="Normal 6 2 3 6 3 2 2 2 2" xfId="34231" xr:uid="{00000000-0005-0000-0000-0000571D0000}"/>
    <cellStyle name="Normal 6 2 3 6 3 2 2 2 3" xfId="51577" xr:uid="{00000000-0005-0000-0000-0000581D0000}"/>
    <cellStyle name="Normal 6 2 3 6 3 2 2 3" xfId="25558" xr:uid="{00000000-0005-0000-0000-0000591D0000}"/>
    <cellStyle name="Normal 6 2 3 6 3 2 2 4" xfId="42904" xr:uid="{00000000-0005-0000-0000-00005A1D0000}"/>
    <cellStyle name="Normal 6 2 3 6 3 2 3" xfId="5706" xr:uid="{00000000-0005-0000-0000-00005B1D0000}"/>
    <cellStyle name="Normal 6 2 3 6 3 2 3 2" xfId="14379" xr:uid="{00000000-0005-0000-0000-00005C1D0000}"/>
    <cellStyle name="Normal 6 2 3 6 3 2 3 2 2" xfId="31732" xr:uid="{00000000-0005-0000-0000-00005D1D0000}"/>
    <cellStyle name="Normal 6 2 3 6 3 2 3 2 3" xfId="49078" xr:uid="{00000000-0005-0000-0000-00005E1D0000}"/>
    <cellStyle name="Normal 6 2 3 6 3 2 3 3" xfId="23059" xr:uid="{00000000-0005-0000-0000-00005F1D0000}"/>
    <cellStyle name="Normal 6 2 3 6 3 2 3 4" xfId="40405" xr:uid="{00000000-0005-0000-0000-0000601D0000}"/>
    <cellStyle name="Normal 6 2 3 6 3 2 4" xfId="11096" xr:uid="{00000000-0005-0000-0000-0000611D0000}"/>
    <cellStyle name="Normal 6 2 3 6 3 2 4 2" xfId="28449" xr:uid="{00000000-0005-0000-0000-0000621D0000}"/>
    <cellStyle name="Normal 6 2 3 6 3 2 4 3" xfId="45795" xr:uid="{00000000-0005-0000-0000-0000631D0000}"/>
    <cellStyle name="Normal 6 2 3 6 3 2 5" xfId="19776" xr:uid="{00000000-0005-0000-0000-0000641D0000}"/>
    <cellStyle name="Normal 6 2 3 6 3 2 6" xfId="37122" xr:uid="{00000000-0005-0000-0000-0000651D0000}"/>
    <cellStyle name="Normal 6 2 3 6 3 3" xfId="6392" xr:uid="{00000000-0005-0000-0000-0000661D0000}"/>
    <cellStyle name="Normal 6 2 3 6 3 3 2" xfId="15065" xr:uid="{00000000-0005-0000-0000-0000671D0000}"/>
    <cellStyle name="Normal 6 2 3 6 3 3 2 2" xfId="32418" xr:uid="{00000000-0005-0000-0000-0000681D0000}"/>
    <cellStyle name="Normal 6 2 3 6 3 3 2 3" xfId="49764" xr:uid="{00000000-0005-0000-0000-0000691D0000}"/>
    <cellStyle name="Normal 6 2 3 6 3 3 3" xfId="23745" xr:uid="{00000000-0005-0000-0000-00006A1D0000}"/>
    <cellStyle name="Normal 6 2 3 6 3 3 4" xfId="41091" xr:uid="{00000000-0005-0000-0000-00006B1D0000}"/>
    <cellStyle name="Normal 6 2 3 6 3 4" xfId="4236" xr:uid="{00000000-0005-0000-0000-00006C1D0000}"/>
    <cellStyle name="Normal 6 2 3 6 3 4 2" xfId="12909" xr:uid="{00000000-0005-0000-0000-00006D1D0000}"/>
    <cellStyle name="Normal 6 2 3 6 3 4 2 2" xfId="30262" xr:uid="{00000000-0005-0000-0000-00006E1D0000}"/>
    <cellStyle name="Normal 6 2 3 6 3 4 2 3" xfId="47608" xr:uid="{00000000-0005-0000-0000-00006F1D0000}"/>
    <cellStyle name="Normal 6 2 3 6 3 4 3" xfId="21589" xr:uid="{00000000-0005-0000-0000-0000701D0000}"/>
    <cellStyle name="Normal 6 2 3 6 3 4 4" xfId="38935" xr:uid="{00000000-0005-0000-0000-0000711D0000}"/>
    <cellStyle name="Normal 6 2 3 6 3 5" xfId="9283" xr:uid="{00000000-0005-0000-0000-0000721D0000}"/>
    <cellStyle name="Normal 6 2 3 6 3 5 2" xfId="26636" xr:uid="{00000000-0005-0000-0000-0000731D0000}"/>
    <cellStyle name="Normal 6 2 3 6 3 5 3" xfId="43982" xr:uid="{00000000-0005-0000-0000-0000741D0000}"/>
    <cellStyle name="Normal 6 2 3 6 3 6" xfId="17963" xr:uid="{00000000-0005-0000-0000-0000751D0000}"/>
    <cellStyle name="Normal 6 2 3 6 3 7" xfId="35309" xr:uid="{00000000-0005-0000-0000-0000761D0000}"/>
    <cellStyle name="Normal 6 2 3 6 4" xfId="1933" xr:uid="{00000000-0005-0000-0000-0000771D0000}"/>
    <cellStyle name="Normal 6 2 3 6 4 2" xfId="7715" xr:uid="{00000000-0005-0000-0000-0000781D0000}"/>
    <cellStyle name="Normal 6 2 3 6 4 2 2" xfId="16388" xr:uid="{00000000-0005-0000-0000-0000791D0000}"/>
    <cellStyle name="Normal 6 2 3 6 4 2 2 2" xfId="33741" xr:uid="{00000000-0005-0000-0000-00007A1D0000}"/>
    <cellStyle name="Normal 6 2 3 6 4 2 2 3" xfId="51087" xr:uid="{00000000-0005-0000-0000-00007B1D0000}"/>
    <cellStyle name="Normal 6 2 3 6 4 2 3" xfId="25068" xr:uid="{00000000-0005-0000-0000-00007C1D0000}"/>
    <cellStyle name="Normal 6 2 3 6 4 2 4" xfId="42414" xr:uid="{00000000-0005-0000-0000-00007D1D0000}"/>
    <cellStyle name="Normal 6 2 3 6 4 3" xfId="3746" xr:uid="{00000000-0005-0000-0000-00007E1D0000}"/>
    <cellStyle name="Normal 6 2 3 6 4 3 2" xfId="12419" xr:uid="{00000000-0005-0000-0000-00007F1D0000}"/>
    <cellStyle name="Normal 6 2 3 6 4 3 2 2" xfId="29772" xr:uid="{00000000-0005-0000-0000-0000801D0000}"/>
    <cellStyle name="Normal 6 2 3 6 4 3 2 3" xfId="47118" xr:uid="{00000000-0005-0000-0000-0000811D0000}"/>
    <cellStyle name="Normal 6 2 3 6 4 3 3" xfId="21099" xr:uid="{00000000-0005-0000-0000-0000821D0000}"/>
    <cellStyle name="Normal 6 2 3 6 4 3 4" xfId="38445" xr:uid="{00000000-0005-0000-0000-0000831D0000}"/>
    <cellStyle name="Normal 6 2 3 6 4 4" xfId="10606" xr:uid="{00000000-0005-0000-0000-0000841D0000}"/>
    <cellStyle name="Normal 6 2 3 6 4 4 2" xfId="27959" xr:uid="{00000000-0005-0000-0000-0000851D0000}"/>
    <cellStyle name="Normal 6 2 3 6 4 4 3" xfId="45305" xr:uid="{00000000-0005-0000-0000-0000861D0000}"/>
    <cellStyle name="Normal 6 2 3 6 4 5" xfId="19286" xr:uid="{00000000-0005-0000-0000-0000871D0000}"/>
    <cellStyle name="Normal 6 2 3 6 4 6" xfId="36632" xr:uid="{00000000-0005-0000-0000-0000881D0000}"/>
    <cellStyle name="Normal 6 2 3 6 5" xfId="1345" xr:uid="{00000000-0005-0000-0000-0000891D0000}"/>
    <cellStyle name="Normal 6 2 3 6 5 2" xfId="7127" xr:uid="{00000000-0005-0000-0000-00008A1D0000}"/>
    <cellStyle name="Normal 6 2 3 6 5 2 2" xfId="15800" xr:uid="{00000000-0005-0000-0000-00008B1D0000}"/>
    <cellStyle name="Normal 6 2 3 6 5 2 2 2" xfId="33153" xr:uid="{00000000-0005-0000-0000-00008C1D0000}"/>
    <cellStyle name="Normal 6 2 3 6 5 2 2 3" xfId="50499" xr:uid="{00000000-0005-0000-0000-00008D1D0000}"/>
    <cellStyle name="Normal 6 2 3 6 5 2 3" xfId="24480" xr:uid="{00000000-0005-0000-0000-00008E1D0000}"/>
    <cellStyle name="Normal 6 2 3 6 5 2 4" xfId="41826" xr:uid="{00000000-0005-0000-0000-00008F1D0000}"/>
    <cellStyle name="Normal 6 2 3 6 5 3" xfId="4971" xr:uid="{00000000-0005-0000-0000-0000901D0000}"/>
    <cellStyle name="Normal 6 2 3 6 5 3 2" xfId="13644" xr:uid="{00000000-0005-0000-0000-0000911D0000}"/>
    <cellStyle name="Normal 6 2 3 6 5 3 2 2" xfId="30997" xr:uid="{00000000-0005-0000-0000-0000921D0000}"/>
    <cellStyle name="Normal 6 2 3 6 5 3 2 3" xfId="48343" xr:uid="{00000000-0005-0000-0000-0000931D0000}"/>
    <cellStyle name="Normal 6 2 3 6 5 3 3" xfId="22324" xr:uid="{00000000-0005-0000-0000-0000941D0000}"/>
    <cellStyle name="Normal 6 2 3 6 5 3 4" xfId="39670" xr:uid="{00000000-0005-0000-0000-0000951D0000}"/>
    <cellStyle name="Normal 6 2 3 6 5 4" xfId="10018" xr:uid="{00000000-0005-0000-0000-0000961D0000}"/>
    <cellStyle name="Normal 6 2 3 6 5 4 2" xfId="27371" xr:uid="{00000000-0005-0000-0000-0000971D0000}"/>
    <cellStyle name="Normal 6 2 3 6 5 4 3" xfId="44717" xr:uid="{00000000-0005-0000-0000-0000981D0000}"/>
    <cellStyle name="Normal 6 2 3 6 5 5" xfId="18698" xr:uid="{00000000-0005-0000-0000-0000991D0000}"/>
    <cellStyle name="Normal 6 2 3 6 5 6" xfId="36044" xr:uid="{00000000-0005-0000-0000-00009A1D0000}"/>
    <cellStyle name="Normal 6 2 3 6 6" xfId="5902" xr:uid="{00000000-0005-0000-0000-00009B1D0000}"/>
    <cellStyle name="Normal 6 2 3 6 6 2" xfId="14575" xr:uid="{00000000-0005-0000-0000-00009C1D0000}"/>
    <cellStyle name="Normal 6 2 3 6 6 2 2" xfId="31928" xr:uid="{00000000-0005-0000-0000-00009D1D0000}"/>
    <cellStyle name="Normal 6 2 3 6 6 2 3" xfId="49274" xr:uid="{00000000-0005-0000-0000-00009E1D0000}"/>
    <cellStyle name="Normal 6 2 3 6 6 3" xfId="23255" xr:uid="{00000000-0005-0000-0000-00009F1D0000}"/>
    <cellStyle name="Normal 6 2 3 6 6 4" xfId="40601" xr:uid="{00000000-0005-0000-0000-0000A01D0000}"/>
    <cellStyle name="Normal 6 2 3 6 7" xfId="3158" xr:uid="{00000000-0005-0000-0000-0000A11D0000}"/>
    <cellStyle name="Normal 6 2 3 6 7 2" xfId="11831" xr:uid="{00000000-0005-0000-0000-0000A21D0000}"/>
    <cellStyle name="Normal 6 2 3 6 7 2 2" xfId="29184" xr:uid="{00000000-0005-0000-0000-0000A31D0000}"/>
    <cellStyle name="Normal 6 2 3 6 7 2 3" xfId="46530" xr:uid="{00000000-0005-0000-0000-0000A41D0000}"/>
    <cellStyle name="Normal 6 2 3 6 7 3" xfId="20511" xr:uid="{00000000-0005-0000-0000-0000A51D0000}"/>
    <cellStyle name="Normal 6 2 3 6 7 4" xfId="37857" xr:uid="{00000000-0005-0000-0000-0000A61D0000}"/>
    <cellStyle name="Normal 6 2 3 6 8" xfId="8793" xr:uid="{00000000-0005-0000-0000-0000A71D0000}"/>
    <cellStyle name="Normal 6 2 3 6 8 2" xfId="26146" xr:uid="{00000000-0005-0000-0000-0000A81D0000}"/>
    <cellStyle name="Normal 6 2 3 6 8 3" xfId="43492" xr:uid="{00000000-0005-0000-0000-0000A91D0000}"/>
    <cellStyle name="Normal 6 2 3 6 9" xfId="17473" xr:uid="{00000000-0005-0000-0000-0000AA1D0000}"/>
    <cellStyle name="Normal 6 2 3 7" xfId="757" xr:uid="{00000000-0005-0000-0000-0000AB1D0000}"/>
    <cellStyle name="Normal 6 2 3 7 2" xfId="2570" xr:uid="{00000000-0005-0000-0000-0000AC1D0000}"/>
    <cellStyle name="Normal 6 2 3 7 2 2" xfId="8352" xr:uid="{00000000-0005-0000-0000-0000AD1D0000}"/>
    <cellStyle name="Normal 6 2 3 7 2 2 2" xfId="17025" xr:uid="{00000000-0005-0000-0000-0000AE1D0000}"/>
    <cellStyle name="Normal 6 2 3 7 2 2 2 2" xfId="34378" xr:uid="{00000000-0005-0000-0000-0000AF1D0000}"/>
    <cellStyle name="Normal 6 2 3 7 2 2 2 3" xfId="51724" xr:uid="{00000000-0005-0000-0000-0000B01D0000}"/>
    <cellStyle name="Normal 6 2 3 7 2 2 3" xfId="25705" xr:uid="{00000000-0005-0000-0000-0000B11D0000}"/>
    <cellStyle name="Normal 6 2 3 7 2 2 4" xfId="43051" xr:uid="{00000000-0005-0000-0000-0000B21D0000}"/>
    <cellStyle name="Normal 6 2 3 7 2 3" xfId="4383" xr:uid="{00000000-0005-0000-0000-0000B31D0000}"/>
    <cellStyle name="Normal 6 2 3 7 2 3 2" xfId="13056" xr:uid="{00000000-0005-0000-0000-0000B41D0000}"/>
    <cellStyle name="Normal 6 2 3 7 2 3 2 2" xfId="30409" xr:uid="{00000000-0005-0000-0000-0000B51D0000}"/>
    <cellStyle name="Normal 6 2 3 7 2 3 2 3" xfId="47755" xr:uid="{00000000-0005-0000-0000-0000B61D0000}"/>
    <cellStyle name="Normal 6 2 3 7 2 3 3" xfId="21736" xr:uid="{00000000-0005-0000-0000-0000B71D0000}"/>
    <cellStyle name="Normal 6 2 3 7 2 3 4" xfId="39082" xr:uid="{00000000-0005-0000-0000-0000B81D0000}"/>
    <cellStyle name="Normal 6 2 3 7 2 4" xfId="11243" xr:uid="{00000000-0005-0000-0000-0000B91D0000}"/>
    <cellStyle name="Normal 6 2 3 7 2 4 2" xfId="28596" xr:uid="{00000000-0005-0000-0000-0000BA1D0000}"/>
    <cellStyle name="Normal 6 2 3 7 2 4 3" xfId="45942" xr:uid="{00000000-0005-0000-0000-0000BB1D0000}"/>
    <cellStyle name="Normal 6 2 3 7 2 5" xfId="19923" xr:uid="{00000000-0005-0000-0000-0000BC1D0000}"/>
    <cellStyle name="Normal 6 2 3 7 2 6" xfId="37269" xr:uid="{00000000-0005-0000-0000-0000BD1D0000}"/>
    <cellStyle name="Normal 6 2 3 7 3" xfId="1492" xr:uid="{00000000-0005-0000-0000-0000BE1D0000}"/>
    <cellStyle name="Normal 6 2 3 7 3 2" xfId="7274" xr:uid="{00000000-0005-0000-0000-0000BF1D0000}"/>
    <cellStyle name="Normal 6 2 3 7 3 2 2" xfId="15947" xr:uid="{00000000-0005-0000-0000-0000C01D0000}"/>
    <cellStyle name="Normal 6 2 3 7 3 2 2 2" xfId="33300" xr:uid="{00000000-0005-0000-0000-0000C11D0000}"/>
    <cellStyle name="Normal 6 2 3 7 3 2 2 3" xfId="50646" xr:uid="{00000000-0005-0000-0000-0000C21D0000}"/>
    <cellStyle name="Normal 6 2 3 7 3 2 3" xfId="24627" xr:uid="{00000000-0005-0000-0000-0000C31D0000}"/>
    <cellStyle name="Normal 6 2 3 7 3 2 4" xfId="41973" xr:uid="{00000000-0005-0000-0000-0000C41D0000}"/>
    <cellStyle name="Normal 6 2 3 7 3 3" xfId="5118" xr:uid="{00000000-0005-0000-0000-0000C51D0000}"/>
    <cellStyle name="Normal 6 2 3 7 3 3 2" xfId="13791" xr:uid="{00000000-0005-0000-0000-0000C61D0000}"/>
    <cellStyle name="Normal 6 2 3 7 3 3 2 2" xfId="31144" xr:uid="{00000000-0005-0000-0000-0000C71D0000}"/>
    <cellStyle name="Normal 6 2 3 7 3 3 2 3" xfId="48490" xr:uid="{00000000-0005-0000-0000-0000C81D0000}"/>
    <cellStyle name="Normal 6 2 3 7 3 3 3" xfId="22471" xr:uid="{00000000-0005-0000-0000-0000C91D0000}"/>
    <cellStyle name="Normal 6 2 3 7 3 3 4" xfId="39817" xr:uid="{00000000-0005-0000-0000-0000CA1D0000}"/>
    <cellStyle name="Normal 6 2 3 7 3 4" xfId="10165" xr:uid="{00000000-0005-0000-0000-0000CB1D0000}"/>
    <cellStyle name="Normal 6 2 3 7 3 4 2" xfId="27518" xr:uid="{00000000-0005-0000-0000-0000CC1D0000}"/>
    <cellStyle name="Normal 6 2 3 7 3 4 3" xfId="44864" xr:uid="{00000000-0005-0000-0000-0000CD1D0000}"/>
    <cellStyle name="Normal 6 2 3 7 3 5" xfId="18845" xr:uid="{00000000-0005-0000-0000-0000CE1D0000}"/>
    <cellStyle name="Normal 6 2 3 7 3 6" xfId="36191" xr:uid="{00000000-0005-0000-0000-0000CF1D0000}"/>
    <cellStyle name="Normal 6 2 3 7 4" xfId="6539" xr:uid="{00000000-0005-0000-0000-0000D01D0000}"/>
    <cellStyle name="Normal 6 2 3 7 4 2" xfId="15212" xr:uid="{00000000-0005-0000-0000-0000D11D0000}"/>
    <cellStyle name="Normal 6 2 3 7 4 2 2" xfId="32565" xr:uid="{00000000-0005-0000-0000-0000D21D0000}"/>
    <cellStyle name="Normal 6 2 3 7 4 2 3" xfId="49911" xr:uid="{00000000-0005-0000-0000-0000D31D0000}"/>
    <cellStyle name="Normal 6 2 3 7 4 3" xfId="23892" xr:uid="{00000000-0005-0000-0000-0000D41D0000}"/>
    <cellStyle name="Normal 6 2 3 7 4 4" xfId="41238" xr:uid="{00000000-0005-0000-0000-0000D51D0000}"/>
    <cellStyle name="Normal 6 2 3 7 5" xfId="3305" xr:uid="{00000000-0005-0000-0000-0000D61D0000}"/>
    <cellStyle name="Normal 6 2 3 7 5 2" xfId="11978" xr:uid="{00000000-0005-0000-0000-0000D71D0000}"/>
    <cellStyle name="Normal 6 2 3 7 5 2 2" xfId="29331" xr:uid="{00000000-0005-0000-0000-0000D81D0000}"/>
    <cellStyle name="Normal 6 2 3 7 5 2 3" xfId="46677" xr:uid="{00000000-0005-0000-0000-0000D91D0000}"/>
    <cellStyle name="Normal 6 2 3 7 5 3" xfId="20658" xr:uid="{00000000-0005-0000-0000-0000DA1D0000}"/>
    <cellStyle name="Normal 6 2 3 7 5 4" xfId="38004" xr:uid="{00000000-0005-0000-0000-0000DB1D0000}"/>
    <cellStyle name="Normal 6 2 3 7 6" xfId="9430" xr:uid="{00000000-0005-0000-0000-0000DC1D0000}"/>
    <cellStyle name="Normal 6 2 3 7 6 2" xfId="26783" xr:uid="{00000000-0005-0000-0000-0000DD1D0000}"/>
    <cellStyle name="Normal 6 2 3 7 6 3" xfId="44129" xr:uid="{00000000-0005-0000-0000-0000DE1D0000}"/>
    <cellStyle name="Normal 6 2 3 7 7" xfId="18110" xr:uid="{00000000-0005-0000-0000-0000DF1D0000}"/>
    <cellStyle name="Normal 6 2 3 7 8" xfId="35456" xr:uid="{00000000-0005-0000-0000-0000E01D0000}"/>
    <cellStyle name="Normal 6 2 3 8" xfId="365" xr:uid="{00000000-0005-0000-0000-0000E11D0000}"/>
    <cellStyle name="Normal 6 2 3 8 2" xfId="2178" xr:uid="{00000000-0005-0000-0000-0000E21D0000}"/>
    <cellStyle name="Normal 6 2 3 8 2 2" xfId="7960" xr:uid="{00000000-0005-0000-0000-0000E31D0000}"/>
    <cellStyle name="Normal 6 2 3 8 2 2 2" xfId="16633" xr:uid="{00000000-0005-0000-0000-0000E41D0000}"/>
    <cellStyle name="Normal 6 2 3 8 2 2 2 2" xfId="33986" xr:uid="{00000000-0005-0000-0000-0000E51D0000}"/>
    <cellStyle name="Normal 6 2 3 8 2 2 2 3" xfId="51332" xr:uid="{00000000-0005-0000-0000-0000E61D0000}"/>
    <cellStyle name="Normal 6 2 3 8 2 2 3" xfId="25313" xr:uid="{00000000-0005-0000-0000-0000E71D0000}"/>
    <cellStyle name="Normal 6 2 3 8 2 2 4" xfId="42659" xr:uid="{00000000-0005-0000-0000-0000E81D0000}"/>
    <cellStyle name="Normal 6 2 3 8 2 3" xfId="5461" xr:uid="{00000000-0005-0000-0000-0000E91D0000}"/>
    <cellStyle name="Normal 6 2 3 8 2 3 2" xfId="14134" xr:uid="{00000000-0005-0000-0000-0000EA1D0000}"/>
    <cellStyle name="Normal 6 2 3 8 2 3 2 2" xfId="31487" xr:uid="{00000000-0005-0000-0000-0000EB1D0000}"/>
    <cellStyle name="Normal 6 2 3 8 2 3 2 3" xfId="48833" xr:uid="{00000000-0005-0000-0000-0000EC1D0000}"/>
    <cellStyle name="Normal 6 2 3 8 2 3 3" xfId="22814" xr:uid="{00000000-0005-0000-0000-0000ED1D0000}"/>
    <cellStyle name="Normal 6 2 3 8 2 3 4" xfId="40160" xr:uid="{00000000-0005-0000-0000-0000EE1D0000}"/>
    <cellStyle name="Normal 6 2 3 8 2 4" xfId="10851" xr:uid="{00000000-0005-0000-0000-0000EF1D0000}"/>
    <cellStyle name="Normal 6 2 3 8 2 4 2" xfId="28204" xr:uid="{00000000-0005-0000-0000-0000F01D0000}"/>
    <cellStyle name="Normal 6 2 3 8 2 4 3" xfId="45550" xr:uid="{00000000-0005-0000-0000-0000F11D0000}"/>
    <cellStyle name="Normal 6 2 3 8 2 5" xfId="19531" xr:uid="{00000000-0005-0000-0000-0000F21D0000}"/>
    <cellStyle name="Normal 6 2 3 8 2 6" xfId="36877" xr:uid="{00000000-0005-0000-0000-0000F31D0000}"/>
    <cellStyle name="Normal 6 2 3 8 3" xfId="6147" xr:uid="{00000000-0005-0000-0000-0000F41D0000}"/>
    <cellStyle name="Normal 6 2 3 8 3 2" xfId="14820" xr:uid="{00000000-0005-0000-0000-0000F51D0000}"/>
    <cellStyle name="Normal 6 2 3 8 3 2 2" xfId="32173" xr:uid="{00000000-0005-0000-0000-0000F61D0000}"/>
    <cellStyle name="Normal 6 2 3 8 3 2 3" xfId="49519" xr:uid="{00000000-0005-0000-0000-0000F71D0000}"/>
    <cellStyle name="Normal 6 2 3 8 3 3" xfId="23500" xr:uid="{00000000-0005-0000-0000-0000F81D0000}"/>
    <cellStyle name="Normal 6 2 3 8 3 4" xfId="40846" xr:uid="{00000000-0005-0000-0000-0000F91D0000}"/>
    <cellStyle name="Normal 6 2 3 8 4" xfId="3991" xr:uid="{00000000-0005-0000-0000-0000FA1D0000}"/>
    <cellStyle name="Normal 6 2 3 8 4 2" xfId="12664" xr:uid="{00000000-0005-0000-0000-0000FB1D0000}"/>
    <cellStyle name="Normal 6 2 3 8 4 2 2" xfId="30017" xr:uid="{00000000-0005-0000-0000-0000FC1D0000}"/>
    <cellStyle name="Normal 6 2 3 8 4 2 3" xfId="47363" xr:uid="{00000000-0005-0000-0000-0000FD1D0000}"/>
    <cellStyle name="Normal 6 2 3 8 4 3" xfId="21344" xr:uid="{00000000-0005-0000-0000-0000FE1D0000}"/>
    <cellStyle name="Normal 6 2 3 8 4 4" xfId="38690" xr:uid="{00000000-0005-0000-0000-0000FF1D0000}"/>
    <cellStyle name="Normal 6 2 3 8 5" xfId="9038" xr:uid="{00000000-0005-0000-0000-0000001E0000}"/>
    <cellStyle name="Normal 6 2 3 8 5 2" xfId="26391" xr:uid="{00000000-0005-0000-0000-0000011E0000}"/>
    <cellStyle name="Normal 6 2 3 8 5 3" xfId="43737" xr:uid="{00000000-0005-0000-0000-0000021E0000}"/>
    <cellStyle name="Normal 6 2 3 8 6" xfId="17718" xr:uid="{00000000-0005-0000-0000-0000031E0000}"/>
    <cellStyle name="Normal 6 2 3 8 7" xfId="35064" xr:uid="{00000000-0005-0000-0000-0000041E0000}"/>
    <cellStyle name="Normal 6 2 3 9" xfId="1835" xr:uid="{00000000-0005-0000-0000-0000051E0000}"/>
    <cellStyle name="Normal 6 2 3 9 2" xfId="7617" xr:uid="{00000000-0005-0000-0000-0000061E0000}"/>
    <cellStyle name="Normal 6 2 3 9 2 2" xfId="16290" xr:uid="{00000000-0005-0000-0000-0000071E0000}"/>
    <cellStyle name="Normal 6 2 3 9 2 2 2" xfId="33643" xr:uid="{00000000-0005-0000-0000-0000081E0000}"/>
    <cellStyle name="Normal 6 2 3 9 2 2 3" xfId="50989" xr:uid="{00000000-0005-0000-0000-0000091E0000}"/>
    <cellStyle name="Normal 6 2 3 9 2 3" xfId="24970" xr:uid="{00000000-0005-0000-0000-00000A1E0000}"/>
    <cellStyle name="Normal 6 2 3 9 2 4" xfId="42316" xr:uid="{00000000-0005-0000-0000-00000B1E0000}"/>
    <cellStyle name="Normal 6 2 3 9 3" xfId="3648" xr:uid="{00000000-0005-0000-0000-00000C1E0000}"/>
    <cellStyle name="Normal 6 2 3 9 3 2" xfId="12321" xr:uid="{00000000-0005-0000-0000-00000D1E0000}"/>
    <cellStyle name="Normal 6 2 3 9 3 2 2" xfId="29674" xr:uid="{00000000-0005-0000-0000-00000E1E0000}"/>
    <cellStyle name="Normal 6 2 3 9 3 2 3" xfId="47020" xr:uid="{00000000-0005-0000-0000-00000F1E0000}"/>
    <cellStyle name="Normal 6 2 3 9 3 3" xfId="21001" xr:uid="{00000000-0005-0000-0000-0000101E0000}"/>
    <cellStyle name="Normal 6 2 3 9 3 4" xfId="38347" xr:uid="{00000000-0005-0000-0000-0000111E0000}"/>
    <cellStyle name="Normal 6 2 3 9 4" xfId="10508" xr:uid="{00000000-0005-0000-0000-0000121E0000}"/>
    <cellStyle name="Normal 6 2 3 9 4 2" xfId="27861" xr:uid="{00000000-0005-0000-0000-0000131E0000}"/>
    <cellStyle name="Normal 6 2 3 9 4 3" xfId="45207" xr:uid="{00000000-0005-0000-0000-0000141E0000}"/>
    <cellStyle name="Normal 6 2 3 9 5" xfId="19188" xr:uid="{00000000-0005-0000-0000-0000151E0000}"/>
    <cellStyle name="Normal 6 2 3 9 6" xfId="36534" xr:uid="{00000000-0005-0000-0000-0000161E0000}"/>
    <cellStyle name="Normal 6 2 4" xfId="35" xr:uid="{00000000-0005-0000-0000-0000171E0000}"/>
    <cellStyle name="Normal 6 2 4 10" xfId="5817" xr:uid="{00000000-0005-0000-0000-0000181E0000}"/>
    <cellStyle name="Normal 6 2 4 10 2" xfId="14490" xr:uid="{00000000-0005-0000-0000-0000191E0000}"/>
    <cellStyle name="Normal 6 2 4 10 2 2" xfId="31843" xr:uid="{00000000-0005-0000-0000-00001A1E0000}"/>
    <cellStyle name="Normal 6 2 4 10 2 3" xfId="49189" xr:uid="{00000000-0005-0000-0000-00001B1E0000}"/>
    <cellStyle name="Normal 6 2 4 10 3" xfId="23170" xr:uid="{00000000-0005-0000-0000-00001C1E0000}"/>
    <cellStyle name="Normal 6 2 4 10 4" xfId="40516" xr:uid="{00000000-0005-0000-0000-00001D1E0000}"/>
    <cellStyle name="Normal 6 2 4 11" xfId="2926" xr:uid="{00000000-0005-0000-0000-00001E1E0000}"/>
    <cellStyle name="Normal 6 2 4 11 2" xfId="11599" xr:uid="{00000000-0005-0000-0000-00001F1E0000}"/>
    <cellStyle name="Normal 6 2 4 11 2 2" xfId="28952" xr:uid="{00000000-0005-0000-0000-0000201E0000}"/>
    <cellStyle name="Normal 6 2 4 11 2 3" xfId="46298" xr:uid="{00000000-0005-0000-0000-0000211E0000}"/>
    <cellStyle name="Normal 6 2 4 11 3" xfId="20279" xr:uid="{00000000-0005-0000-0000-0000221E0000}"/>
    <cellStyle name="Normal 6 2 4 11 4" xfId="37625" xr:uid="{00000000-0005-0000-0000-0000231E0000}"/>
    <cellStyle name="Normal 6 2 4 12" xfId="8708" xr:uid="{00000000-0005-0000-0000-0000241E0000}"/>
    <cellStyle name="Normal 6 2 4 12 2" xfId="26061" xr:uid="{00000000-0005-0000-0000-0000251E0000}"/>
    <cellStyle name="Normal 6 2 4 12 3" xfId="43407" xr:uid="{00000000-0005-0000-0000-0000261E0000}"/>
    <cellStyle name="Normal 6 2 4 13" xfId="17388" xr:uid="{00000000-0005-0000-0000-0000271E0000}"/>
    <cellStyle name="Normal 6 2 4 14" xfId="34734" xr:uid="{00000000-0005-0000-0000-0000281E0000}"/>
    <cellStyle name="Normal 6 2 4 2" xfId="84" xr:uid="{00000000-0005-0000-0000-0000291E0000}"/>
    <cellStyle name="Normal 6 2 4 2 10" xfId="8757" xr:uid="{00000000-0005-0000-0000-00002A1E0000}"/>
    <cellStyle name="Normal 6 2 4 2 10 2" xfId="26110" xr:uid="{00000000-0005-0000-0000-00002B1E0000}"/>
    <cellStyle name="Normal 6 2 4 2 10 3" xfId="43456" xr:uid="{00000000-0005-0000-0000-00002C1E0000}"/>
    <cellStyle name="Normal 6 2 4 2 11" xfId="17437" xr:uid="{00000000-0005-0000-0000-00002D1E0000}"/>
    <cellStyle name="Normal 6 2 4 2 12" xfId="34783" xr:uid="{00000000-0005-0000-0000-00002E1E0000}"/>
    <cellStyle name="Normal 6 2 4 2 2" xfId="329" xr:uid="{00000000-0005-0000-0000-00002F1E0000}"/>
    <cellStyle name="Normal 6 2 4 2 2 10" xfId="35028" xr:uid="{00000000-0005-0000-0000-0000301E0000}"/>
    <cellStyle name="Normal 6 2 4 2 2 2" xfId="1064" xr:uid="{00000000-0005-0000-0000-0000311E0000}"/>
    <cellStyle name="Normal 6 2 4 2 2 2 2" xfId="2877" xr:uid="{00000000-0005-0000-0000-0000321E0000}"/>
    <cellStyle name="Normal 6 2 4 2 2 2 2 2" xfId="8659" xr:uid="{00000000-0005-0000-0000-0000331E0000}"/>
    <cellStyle name="Normal 6 2 4 2 2 2 2 2 2" xfId="17332" xr:uid="{00000000-0005-0000-0000-0000341E0000}"/>
    <cellStyle name="Normal 6 2 4 2 2 2 2 2 2 2" xfId="34685" xr:uid="{00000000-0005-0000-0000-0000351E0000}"/>
    <cellStyle name="Normal 6 2 4 2 2 2 2 2 2 3" xfId="52031" xr:uid="{00000000-0005-0000-0000-0000361E0000}"/>
    <cellStyle name="Normal 6 2 4 2 2 2 2 2 3" xfId="26012" xr:uid="{00000000-0005-0000-0000-0000371E0000}"/>
    <cellStyle name="Normal 6 2 4 2 2 2 2 2 4" xfId="43358" xr:uid="{00000000-0005-0000-0000-0000381E0000}"/>
    <cellStyle name="Normal 6 2 4 2 2 2 2 3" xfId="4690" xr:uid="{00000000-0005-0000-0000-0000391E0000}"/>
    <cellStyle name="Normal 6 2 4 2 2 2 2 3 2" xfId="13363" xr:uid="{00000000-0005-0000-0000-00003A1E0000}"/>
    <cellStyle name="Normal 6 2 4 2 2 2 2 3 2 2" xfId="30716" xr:uid="{00000000-0005-0000-0000-00003B1E0000}"/>
    <cellStyle name="Normal 6 2 4 2 2 2 2 3 2 3" xfId="48062" xr:uid="{00000000-0005-0000-0000-00003C1E0000}"/>
    <cellStyle name="Normal 6 2 4 2 2 2 2 3 3" xfId="22043" xr:uid="{00000000-0005-0000-0000-00003D1E0000}"/>
    <cellStyle name="Normal 6 2 4 2 2 2 2 3 4" xfId="39389" xr:uid="{00000000-0005-0000-0000-00003E1E0000}"/>
    <cellStyle name="Normal 6 2 4 2 2 2 2 4" xfId="11550" xr:uid="{00000000-0005-0000-0000-00003F1E0000}"/>
    <cellStyle name="Normal 6 2 4 2 2 2 2 4 2" xfId="28903" xr:uid="{00000000-0005-0000-0000-0000401E0000}"/>
    <cellStyle name="Normal 6 2 4 2 2 2 2 4 3" xfId="46249" xr:uid="{00000000-0005-0000-0000-0000411E0000}"/>
    <cellStyle name="Normal 6 2 4 2 2 2 2 5" xfId="20230" xr:uid="{00000000-0005-0000-0000-0000421E0000}"/>
    <cellStyle name="Normal 6 2 4 2 2 2 2 6" xfId="37576" xr:uid="{00000000-0005-0000-0000-0000431E0000}"/>
    <cellStyle name="Normal 6 2 4 2 2 2 3" xfId="1799" xr:uid="{00000000-0005-0000-0000-0000441E0000}"/>
    <cellStyle name="Normal 6 2 4 2 2 2 3 2" xfId="7581" xr:uid="{00000000-0005-0000-0000-0000451E0000}"/>
    <cellStyle name="Normal 6 2 4 2 2 2 3 2 2" xfId="16254" xr:uid="{00000000-0005-0000-0000-0000461E0000}"/>
    <cellStyle name="Normal 6 2 4 2 2 2 3 2 2 2" xfId="33607" xr:uid="{00000000-0005-0000-0000-0000471E0000}"/>
    <cellStyle name="Normal 6 2 4 2 2 2 3 2 2 3" xfId="50953" xr:uid="{00000000-0005-0000-0000-0000481E0000}"/>
    <cellStyle name="Normal 6 2 4 2 2 2 3 2 3" xfId="24934" xr:uid="{00000000-0005-0000-0000-0000491E0000}"/>
    <cellStyle name="Normal 6 2 4 2 2 2 3 2 4" xfId="42280" xr:uid="{00000000-0005-0000-0000-00004A1E0000}"/>
    <cellStyle name="Normal 6 2 4 2 2 2 3 3" xfId="5425" xr:uid="{00000000-0005-0000-0000-00004B1E0000}"/>
    <cellStyle name="Normal 6 2 4 2 2 2 3 3 2" xfId="14098" xr:uid="{00000000-0005-0000-0000-00004C1E0000}"/>
    <cellStyle name="Normal 6 2 4 2 2 2 3 3 2 2" xfId="31451" xr:uid="{00000000-0005-0000-0000-00004D1E0000}"/>
    <cellStyle name="Normal 6 2 4 2 2 2 3 3 2 3" xfId="48797" xr:uid="{00000000-0005-0000-0000-00004E1E0000}"/>
    <cellStyle name="Normal 6 2 4 2 2 2 3 3 3" xfId="22778" xr:uid="{00000000-0005-0000-0000-00004F1E0000}"/>
    <cellStyle name="Normal 6 2 4 2 2 2 3 3 4" xfId="40124" xr:uid="{00000000-0005-0000-0000-0000501E0000}"/>
    <cellStyle name="Normal 6 2 4 2 2 2 3 4" xfId="10472" xr:uid="{00000000-0005-0000-0000-0000511E0000}"/>
    <cellStyle name="Normal 6 2 4 2 2 2 3 4 2" xfId="27825" xr:uid="{00000000-0005-0000-0000-0000521E0000}"/>
    <cellStyle name="Normal 6 2 4 2 2 2 3 4 3" xfId="45171" xr:uid="{00000000-0005-0000-0000-0000531E0000}"/>
    <cellStyle name="Normal 6 2 4 2 2 2 3 5" xfId="19152" xr:uid="{00000000-0005-0000-0000-0000541E0000}"/>
    <cellStyle name="Normal 6 2 4 2 2 2 3 6" xfId="36498" xr:uid="{00000000-0005-0000-0000-0000551E0000}"/>
    <cellStyle name="Normal 6 2 4 2 2 2 4" xfId="6846" xr:uid="{00000000-0005-0000-0000-0000561E0000}"/>
    <cellStyle name="Normal 6 2 4 2 2 2 4 2" xfId="15519" xr:uid="{00000000-0005-0000-0000-0000571E0000}"/>
    <cellStyle name="Normal 6 2 4 2 2 2 4 2 2" xfId="32872" xr:uid="{00000000-0005-0000-0000-0000581E0000}"/>
    <cellStyle name="Normal 6 2 4 2 2 2 4 2 3" xfId="50218" xr:uid="{00000000-0005-0000-0000-0000591E0000}"/>
    <cellStyle name="Normal 6 2 4 2 2 2 4 3" xfId="24199" xr:uid="{00000000-0005-0000-0000-00005A1E0000}"/>
    <cellStyle name="Normal 6 2 4 2 2 2 4 4" xfId="41545" xr:uid="{00000000-0005-0000-0000-00005B1E0000}"/>
    <cellStyle name="Normal 6 2 4 2 2 2 5" xfId="3612" xr:uid="{00000000-0005-0000-0000-00005C1E0000}"/>
    <cellStyle name="Normal 6 2 4 2 2 2 5 2" xfId="12285" xr:uid="{00000000-0005-0000-0000-00005D1E0000}"/>
    <cellStyle name="Normal 6 2 4 2 2 2 5 2 2" xfId="29638" xr:uid="{00000000-0005-0000-0000-00005E1E0000}"/>
    <cellStyle name="Normal 6 2 4 2 2 2 5 2 3" xfId="46984" xr:uid="{00000000-0005-0000-0000-00005F1E0000}"/>
    <cellStyle name="Normal 6 2 4 2 2 2 5 3" xfId="20965" xr:uid="{00000000-0005-0000-0000-0000601E0000}"/>
    <cellStyle name="Normal 6 2 4 2 2 2 5 4" xfId="38311" xr:uid="{00000000-0005-0000-0000-0000611E0000}"/>
    <cellStyle name="Normal 6 2 4 2 2 2 6" xfId="9737" xr:uid="{00000000-0005-0000-0000-0000621E0000}"/>
    <cellStyle name="Normal 6 2 4 2 2 2 6 2" xfId="27090" xr:uid="{00000000-0005-0000-0000-0000631E0000}"/>
    <cellStyle name="Normal 6 2 4 2 2 2 6 3" xfId="44436" xr:uid="{00000000-0005-0000-0000-0000641E0000}"/>
    <cellStyle name="Normal 6 2 4 2 2 2 7" xfId="18417" xr:uid="{00000000-0005-0000-0000-0000651E0000}"/>
    <cellStyle name="Normal 6 2 4 2 2 2 8" xfId="35763" xr:uid="{00000000-0005-0000-0000-0000661E0000}"/>
    <cellStyle name="Normal 6 2 4 2 2 3" xfId="574" xr:uid="{00000000-0005-0000-0000-0000671E0000}"/>
    <cellStyle name="Normal 6 2 4 2 2 3 2" xfId="2387" xr:uid="{00000000-0005-0000-0000-0000681E0000}"/>
    <cellStyle name="Normal 6 2 4 2 2 3 2 2" xfId="8169" xr:uid="{00000000-0005-0000-0000-0000691E0000}"/>
    <cellStyle name="Normal 6 2 4 2 2 3 2 2 2" xfId="16842" xr:uid="{00000000-0005-0000-0000-00006A1E0000}"/>
    <cellStyle name="Normal 6 2 4 2 2 3 2 2 2 2" xfId="34195" xr:uid="{00000000-0005-0000-0000-00006B1E0000}"/>
    <cellStyle name="Normal 6 2 4 2 2 3 2 2 2 3" xfId="51541" xr:uid="{00000000-0005-0000-0000-00006C1E0000}"/>
    <cellStyle name="Normal 6 2 4 2 2 3 2 2 3" xfId="25522" xr:uid="{00000000-0005-0000-0000-00006D1E0000}"/>
    <cellStyle name="Normal 6 2 4 2 2 3 2 2 4" xfId="42868" xr:uid="{00000000-0005-0000-0000-00006E1E0000}"/>
    <cellStyle name="Normal 6 2 4 2 2 3 2 3" xfId="5670" xr:uid="{00000000-0005-0000-0000-00006F1E0000}"/>
    <cellStyle name="Normal 6 2 4 2 2 3 2 3 2" xfId="14343" xr:uid="{00000000-0005-0000-0000-0000701E0000}"/>
    <cellStyle name="Normal 6 2 4 2 2 3 2 3 2 2" xfId="31696" xr:uid="{00000000-0005-0000-0000-0000711E0000}"/>
    <cellStyle name="Normal 6 2 4 2 2 3 2 3 2 3" xfId="49042" xr:uid="{00000000-0005-0000-0000-0000721E0000}"/>
    <cellStyle name="Normal 6 2 4 2 2 3 2 3 3" xfId="23023" xr:uid="{00000000-0005-0000-0000-0000731E0000}"/>
    <cellStyle name="Normal 6 2 4 2 2 3 2 3 4" xfId="40369" xr:uid="{00000000-0005-0000-0000-0000741E0000}"/>
    <cellStyle name="Normal 6 2 4 2 2 3 2 4" xfId="11060" xr:uid="{00000000-0005-0000-0000-0000751E0000}"/>
    <cellStyle name="Normal 6 2 4 2 2 3 2 4 2" xfId="28413" xr:uid="{00000000-0005-0000-0000-0000761E0000}"/>
    <cellStyle name="Normal 6 2 4 2 2 3 2 4 3" xfId="45759" xr:uid="{00000000-0005-0000-0000-0000771E0000}"/>
    <cellStyle name="Normal 6 2 4 2 2 3 2 5" xfId="19740" xr:uid="{00000000-0005-0000-0000-0000781E0000}"/>
    <cellStyle name="Normal 6 2 4 2 2 3 2 6" xfId="37086" xr:uid="{00000000-0005-0000-0000-0000791E0000}"/>
    <cellStyle name="Normal 6 2 4 2 2 3 3" xfId="6356" xr:uid="{00000000-0005-0000-0000-00007A1E0000}"/>
    <cellStyle name="Normal 6 2 4 2 2 3 3 2" xfId="15029" xr:uid="{00000000-0005-0000-0000-00007B1E0000}"/>
    <cellStyle name="Normal 6 2 4 2 2 3 3 2 2" xfId="32382" xr:uid="{00000000-0005-0000-0000-00007C1E0000}"/>
    <cellStyle name="Normal 6 2 4 2 2 3 3 2 3" xfId="49728" xr:uid="{00000000-0005-0000-0000-00007D1E0000}"/>
    <cellStyle name="Normal 6 2 4 2 2 3 3 3" xfId="23709" xr:uid="{00000000-0005-0000-0000-00007E1E0000}"/>
    <cellStyle name="Normal 6 2 4 2 2 3 3 4" xfId="41055" xr:uid="{00000000-0005-0000-0000-00007F1E0000}"/>
    <cellStyle name="Normal 6 2 4 2 2 3 4" xfId="4200" xr:uid="{00000000-0005-0000-0000-0000801E0000}"/>
    <cellStyle name="Normal 6 2 4 2 2 3 4 2" xfId="12873" xr:uid="{00000000-0005-0000-0000-0000811E0000}"/>
    <cellStyle name="Normal 6 2 4 2 2 3 4 2 2" xfId="30226" xr:uid="{00000000-0005-0000-0000-0000821E0000}"/>
    <cellStyle name="Normal 6 2 4 2 2 3 4 2 3" xfId="47572" xr:uid="{00000000-0005-0000-0000-0000831E0000}"/>
    <cellStyle name="Normal 6 2 4 2 2 3 4 3" xfId="21553" xr:uid="{00000000-0005-0000-0000-0000841E0000}"/>
    <cellStyle name="Normal 6 2 4 2 2 3 4 4" xfId="38899" xr:uid="{00000000-0005-0000-0000-0000851E0000}"/>
    <cellStyle name="Normal 6 2 4 2 2 3 5" xfId="9247" xr:uid="{00000000-0005-0000-0000-0000861E0000}"/>
    <cellStyle name="Normal 6 2 4 2 2 3 5 2" xfId="26600" xr:uid="{00000000-0005-0000-0000-0000871E0000}"/>
    <cellStyle name="Normal 6 2 4 2 2 3 5 3" xfId="43946" xr:uid="{00000000-0005-0000-0000-0000881E0000}"/>
    <cellStyle name="Normal 6 2 4 2 2 3 6" xfId="17927" xr:uid="{00000000-0005-0000-0000-0000891E0000}"/>
    <cellStyle name="Normal 6 2 4 2 2 3 7" xfId="35273" xr:uid="{00000000-0005-0000-0000-00008A1E0000}"/>
    <cellStyle name="Normal 6 2 4 2 2 4" xfId="2142" xr:uid="{00000000-0005-0000-0000-00008B1E0000}"/>
    <cellStyle name="Normal 6 2 4 2 2 4 2" xfId="7924" xr:uid="{00000000-0005-0000-0000-00008C1E0000}"/>
    <cellStyle name="Normal 6 2 4 2 2 4 2 2" xfId="16597" xr:uid="{00000000-0005-0000-0000-00008D1E0000}"/>
    <cellStyle name="Normal 6 2 4 2 2 4 2 2 2" xfId="33950" xr:uid="{00000000-0005-0000-0000-00008E1E0000}"/>
    <cellStyle name="Normal 6 2 4 2 2 4 2 2 3" xfId="51296" xr:uid="{00000000-0005-0000-0000-00008F1E0000}"/>
    <cellStyle name="Normal 6 2 4 2 2 4 2 3" xfId="25277" xr:uid="{00000000-0005-0000-0000-0000901E0000}"/>
    <cellStyle name="Normal 6 2 4 2 2 4 2 4" xfId="42623" xr:uid="{00000000-0005-0000-0000-0000911E0000}"/>
    <cellStyle name="Normal 6 2 4 2 2 4 3" xfId="3955" xr:uid="{00000000-0005-0000-0000-0000921E0000}"/>
    <cellStyle name="Normal 6 2 4 2 2 4 3 2" xfId="12628" xr:uid="{00000000-0005-0000-0000-0000931E0000}"/>
    <cellStyle name="Normal 6 2 4 2 2 4 3 2 2" xfId="29981" xr:uid="{00000000-0005-0000-0000-0000941E0000}"/>
    <cellStyle name="Normal 6 2 4 2 2 4 3 2 3" xfId="47327" xr:uid="{00000000-0005-0000-0000-0000951E0000}"/>
    <cellStyle name="Normal 6 2 4 2 2 4 3 3" xfId="21308" xr:uid="{00000000-0005-0000-0000-0000961E0000}"/>
    <cellStyle name="Normal 6 2 4 2 2 4 3 4" xfId="38654" xr:uid="{00000000-0005-0000-0000-0000971E0000}"/>
    <cellStyle name="Normal 6 2 4 2 2 4 4" xfId="10815" xr:uid="{00000000-0005-0000-0000-0000981E0000}"/>
    <cellStyle name="Normal 6 2 4 2 2 4 4 2" xfId="28168" xr:uid="{00000000-0005-0000-0000-0000991E0000}"/>
    <cellStyle name="Normal 6 2 4 2 2 4 4 3" xfId="45514" xr:uid="{00000000-0005-0000-0000-00009A1E0000}"/>
    <cellStyle name="Normal 6 2 4 2 2 4 5" xfId="19495" xr:uid="{00000000-0005-0000-0000-00009B1E0000}"/>
    <cellStyle name="Normal 6 2 4 2 2 4 6" xfId="36841" xr:uid="{00000000-0005-0000-0000-00009C1E0000}"/>
    <cellStyle name="Normal 6 2 4 2 2 5" xfId="1309" xr:uid="{00000000-0005-0000-0000-00009D1E0000}"/>
    <cellStyle name="Normal 6 2 4 2 2 5 2" xfId="7091" xr:uid="{00000000-0005-0000-0000-00009E1E0000}"/>
    <cellStyle name="Normal 6 2 4 2 2 5 2 2" xfId="15764" xr:uid="{00000000-0005-0000-0000-00009F1E0000}"/>
    <cellStyle name="Normal 6 2 4 2 2 5 2 2 2" xfId="33117" xr:uid="{00000000-0005-0000-0000-0000A01E0000}"/>
    <cellStyle name="Normal 6 2 4 2 2 5 2 2 3" xfId="50463" xr:uid="{00000000-0005-0000-0000-0000A11E0000}"/>
    <cellStyle name="Normal 6 2 4 2 2 5 2 3" xfId="24444" xr:uid="{00000000-0005-0000-0000-0000A21E0000}"/>
    <cellStyle name="Normal 6 2 4 2 2 5 2 4" xfId="41790" xr:uid="{00000000-0005-0000-0000-0000A31E0000}"/>
    <cellStyle name="Normal 6 2 4 2 2 5 3" xfId="4935" xr:uid="{00000000-0005-0000-0000-0000A41E0000}"/>
    <cellStyle name="Normal 6 2 4 2 2 5 3 2" xfId="13608" xr:uid="{00000000-0005-0000-0000-0000A51E0000}"/>
    <cellStyle name="Normal 6 2 4 2 2 5 3 2 2" xfId="30961" xr:uid="{00000000-0005-0000-0000-0000A61E0000}"/>
    <cellStyle name="Normal 6 2 4 2 2 5 3 2 3" xfId="48307" xr:uid="{00000000-0005-0000-0000-0000A71E0000}"/>
    <cellStyle name="Normal 6 2 4 2 2 5 3 3" xfId="22288" xr:uid="{00000000-0005-0000-0000-0000A81E0000}"/>
    <cellStyle name="Normal 6 2 4 2 2 5 3 4" xfId="39634" xr:uid="{00000000-0005-0000-0000-0000A91E0000}"/>
    <cellStyle name="Normal 6 2 4 2 2 5 4" xfId="9982" xr:uid="{00000000-0005-0000-0000-0000AA1E0000}"/>
    <cellStyle name="Normal 6 2 4 2 2 5 4 2" xfId="27335" xr:uid="{00000000-0005-0000-0000-0000AB1E0000}"/>
    <cellStyle name="Normal 6 2 4 2 2 5 4 3" xfId="44681" xr:uid="{00000000-0005-0000-0000-0000AC1E0000}"/>
    <cellStyle name="Normal 6 2 4 2 2 5 5" xfId="18662" xr:uid="{00000000-0005-0000-0000-0000AD1E0000}"/>
    <cellStyle name="Normal 6 2 4 2 2 5 6" xfId="36008" xr:uid="{00000000-0005-0000-0000-0000AE1E0000}"/>
    <cellStyle name="Normal 6 2 4 2 2 6" xfId="6111" xr:uid="{00000000-0005-0000-0000-0000AF1E0000}"/>
    <cellStyle name="Normal 6 2 4 2 2 6 2" xfId="14784" xr:uid="{00000000-0005-0000-0000-0000B01E0000}"/>
    <cellStyle name="Normal 6 2 4 2 2 6 2 2" xfId="32137" xr:uid="{00000000-0005-0000-0000-0000B11E0000}"/>
    <cellStyle name="Normal 6 2 4 2 2 6 2 3" xfId="49483" xr:uid="{00000000-0005-0000-0000-0000B21E0000}"/>
    <cellStyle name="Normal 6 2 4 2 2 6 3" xfId="23464" xr:uid="{00000000-0005-0000-0000-0000B31E0000}"/>
    <cellStyle name="Normal 6 2 4 2 2 6 4" xfId="40810" xr:uid="{00000000-0005-0000-0000-0000B41E0000}"/>
    <cellStyle name="Normal 6 2 4 2 2 7" xfId="3122" xr:uid="{00000000-0005-0000-0000-0000B51E0000}"/>
    <cellStyle name="Normal 6 2 4 2 2 7 2" xfId="11795" xr:uid="{00000000-0005-0000-0000-0000B61E0000}"/>
    <cellStyle name="Normal 6 2 4 2 2 7 2 2" xfId="29148" xr:uid="{00000000-0005-0000-0000-0000B71E0000}"/>
    <cellStyle name="Normal 6 2 4 2 2 7 2 3" xfId="46494" xr:uid="{00000000-0005-0000-0000-0000B81E0000}"/>
    <cellStyle name="Normal 6 2 4 2 2 7 3" xfId="20475" xr:uid="{00000000-0005-0000-0000-0000B91E0000}"/>
    <cellStyle name="Normal 6 2 4 2 2 7 4" xfId="37821" xr:uid="{00000000-0005-0000-0000-0000BA1E0000}"/>
    <cellStyle name="Normal 6 2 4 2 2 8" xfId="9002" xr:uid="{00000000-0005-0000-0000-0000BB1E0000}"/>
    <cellStyle name="Normal 6 2 4 2 2 8 2" xfId="26355" xr:uid="{00000000-0005-0000-0000-0000BC1E0000}"/>
    <cellStyle name="Normal 6 2 4 2 2 8 3" xfId="43701" xr:uid="{00000000-0005-0000-0000-0000BD1E0000}"/>
    <cellStyle name="Normal 6 2 4 2 2 9" xfId="17682" xr:uid="{00000000-0005-0000-0000-0000BE1E0000}"/>
    <cellStyle name="Normal 6 2 4 2 3" xfId="231" xr:uid="{00000000-0005-0000-0000-0000BF1E0000}"/>
    <cellStyle name="Normal 6 2 4 2 3 10" xfId="34930" xr:uid="{00000000-0005-0000-0000-0000C01E0000}"/>
    <cellStyle name="Normal 6 2 4 2 3 2" xfId="966" xr:uid="{00000000-0005-0000-0000-0000C11E0000}"/>
    <cellStyle name="Normal 6 2 4 2 3 2 2" xfId="2779" xr:uid="{00000000-0005-0000-0000-0000C21E0000}"/>
    <cellStyle name="Normal 6 2 4 2 3 2 2 2" xfId="8561" xr:uid="{00000000-0005-0000-0000-0000C31E0000}"/>
    <cellStyle name="Normal 6 2 4 2 3 2 2 2 2" xfId="17234" xr:uid="{00000000-0005-0000-0000-0000C41E0000}"/>
    <cellStyle name="Normal 6 2 4 2 3 2 2 2 2 2" xfId="34587" xr:uid="{00000000-0005-0000-0000-0000C51E0000}"/>
    <cellStyle name="Normal 6 2 4 2 3 2 2 2 2 3" xfId="51933" xr:uid="{00000000-0005-0000-0000-0000C61E0000}"/>
    <cellStyle name="Normal 6 2 4 2 3 2 2 2 3" xfId="25914" xr:uid="{00000000-0005-0000-0000-0000C71E0000}"/>
    <cellStyle name="Normal 6 2 4 2 3 2 2 2 4" xfId="43260" xr:uid="{00000000-0005-0000-0000-0000C81E0000}"/>
    <cellStyle name="Normal 6 2 4 2 3 2 2 3" xfId="4592" xr:uid="{00000000-0005-0000-0000-0000C91E0000}"/>
    <cellStyle name="Normal 6 2 4 2 3 2 2 3 2" xfId="13265" xr:uid="{00000000-0005-0000-0000-0000CA1E0000}"/>
    <cellStyle name="Normal 6 2 4 2 3 2 2 3 2 2" xfId="30618" xr:uid="{00000000-0005-0000-0000-0000CB1E0000}"/>
    <cellStyle name="Normal 6 2 4 2 3 2 2 3 2 3" xfId="47964" xr:uid="{00000000-0005-0000-0000-0000CC1E0000}"/>
    <cellStyle name="Normal 6 2 4 2 3 2 2 3 3" xfId="21945" xr:uid="{00000000-0005-0000-0000-0000CD1E0000}"/>
    <cellStyle name="Normal 6 2 4 2 3 2 2 3 4" xfId="39291" xr:uid="{00000000-0005-0000-0000-0000CE1E0000}"/>
    <cellStyle name="Normal 6 2 4 2 3 2 2 4" xfId="11452" xr:uid="{00000000-0005-0000-0000-0000CF1E0000}"/>
    <cellStyle name="Normal 6 2 4 2 3 2 2 4 2" xfId="28805" xr:uid="{00000000-0005-0000-0000-0000D01E0000}"/>
    <cellStyle name="Normal 6 2 4 2 3 2 2 4 3" xfId="46151" xr:uid="{00000000-0005-0000-0000-0000D11E0000}"/>
    <cellStyle name="Normal 6 2 4 2 3 2 2 5" xfId="20132" xr:uid="{00000000-0005-0000-0000-0000D21E0000}"/>
    <cellStyle name="Normal 6 2 4 2 3 2 2 6" xfId="37478" xr:uid="{00000000-0005-0000-0000-0000D31E0000}"/>
    <cellStyle name="Normal 6 2 4 2 3 2 3" xfId="1701" xr:uid="{00000000-0005-0000-0000-0000D41E0000}"/>
    <cellStyle name="Normal 6 2 4 2 3 2 3 2" xfId="7483" xr:uid="{00000000-0005-0000-0000-0000D51E0000}"/>
    <cellStyle name="Normal 6 2 4 2 3 2 3 2 2" xfId="16156" xr:uid="{00000000-0005-0000-0000-0000D61E0000}"/>
    <cellStyle name="Normal 6 2 4 2 3 2 3 2 2 2" xfId="33509" xr:uid="{00000000-0005-0000-0000-0000D71E0000}"/>
    <cellStyle name="Normal 6 2 4 2 3 2 3 2 2 3" xfId="50855" xr:uid="{00000000-0005-0000-0000-0000D81E0000}"/>
    <cellStyle name="Normal 6 2 4 2 3 2 3 2 3" xfId="24836" xr:uid="{00000000-0005-0000-0000-0000D91E0000}"/>
    <cellStyle name="Normal 6 2 4 2 3 2 3 2 4" xfId="42182" xr:uid="{00000000-0005-0000-0000-0000DA1E0000}"/>
    <cellStyle name="Normal 6 2 4 2 3 2 3 3" xfId="5327" xr:uid="{00000000-0005-0000-0000-0000DB1E0000}"/>
    <cellStyle name="Normal 6 2 4 2 3 2 3 3 2" xfId="14000" xr:uid="{00000000-0005-0000-0000-0000DC1E0000}"/>
    <cellStyle name="Normal 6 2 4 2 3 2 3 3 2 2" xfId="31353" xr:uid="{00000000-0005-0000-0000-0000DD1E0000}"/>
    <cellStyle name="Normal 6 2 4 2 3 2 3 3 2 3" xfId="48699" xr:uid="{00000000-0005-0000-0000-0000DE1E0000}"/>
    <cellStyle name="Normal 6 2 4 2 3 2 3 3 3" xfId="22680" xr:uid="{00000000-0005-0000-0000-0000DF1E0000}"/>
    <cellStyle name="Normal 6 2 4 2 3 2 3 3 4" xfId="40026" xr:uid="{00000000-0005-0000-0000-0000E01E0000}"/>
    <cellStyle name="Normal 6 2 4 2 3 2 3 4" xfId="10374" xr:uid="{00000000-0005-0000-0000-0000E11E0000}"/>
    <cellStyle name="Normal 6 2 4 2 3 2 3 4 2" xfId="27727" xr:uid="{00000000-0005-0000-0000-0000E21E0000}"/>
    <cellStyle name="Normal 6 2 4 2 3 2 3 4 3" xfId="45073" xr:uid="{00000000-0005-0000-0000-0000E31E0000}"/>
    <cellStyle name="Normal 6 2 4 2 3 2 3 5" xfId="19054" xr:uid="{00000000-0005-0000-0000-0000E41E0000}"/>
    <cellStyle name="Normal 6 2 4 2 3 2 3 6" xfId="36400" xr:uid="{00000000-0005-0000-0000-0000E51E0000}"/>
    <cellStyle name="Normal 6 2 4 2 3 2 4" xfId="6748" xr:uid="{00000000-0005-0000-0000-0000E61E0000}"/>
    <cellStyle name="Normal 6 2 4 2 3 2 4 2" xfId="15421" xr:uid="{00000000-0005-0000-0000-0000E71E0000}"/>
    <cellStyle name="Normal 6 2 4 2 3 2 4 2 2" xfId="32774" xr:uid="{00000000-0005-0000-0000-0000E81E0000}"/>
    <cellStyle name="Normal 6 2 4 2 3 2 4 2 3" xfId="50120" xr:uid="{00000000-0005-0000-0000-0000E91E0000}"/>
    <cellStyle name="Normal 6 2 4 2 3 2 4 3" xfId="24101" xr:uid="{00000000-0005-0000-0000-0000EA1E0000}"/>
    <cellStyle name="Normal 6 2 4 2 3 2 4 4" xfId="41447" xr:uid="{00000000-0005-0000-0000-0000EB1E0000}"/>
    <cellStyle name="Normal 6 2 4 2 3 2 5" xfId="3514" xr:uid="{00000000-0005-0000-0000-0000EC1E0000}"/>
    <cellStyle name="Normal 6 2 4 2 3 2 5 2" xfId="12187" xr:uid="{00000000-0005-0000-0000-0000ED1E0000}"/>
    <cellStyle name="Normal 6 2 4 2 3 2 5 2 2" xfId="29540" xr:uid="{00000000-0005-0000-0000-0000EE1E0000}"/>
    <cellStyle name="Normal 6 2 4 2 3 2 5 2 3" xfId="46886" xr:uid="{00000000-0005-0000-0000-0000EF1E0000}"/>
    <cellStyle name="Normal 6 2 4 2 3 2 5 3" xfId="20867" xr:uid="{00000000-0005-0000-0000-0000F01E0000}"/>
    <cellStyle name="Normal 6 2 4 2 3 2 5 4" xfId="38213" xr:uid="{00000000-0005-0000-0000-0000F11E0000}"/>
    <cellStyle name="Normal 6 2 4 2 3 2 6" xfId="9639" xr:uid="{00000000-0005-0000-0000-0000F21E0000}"/>
    <cellStyle name="Normal 6 2 4 2 3 2 6 2" xfId="26992" xr:uid="{00000000-0005-0000-0000-0000F31E0000}"/>
    <cellStyle name="Normal 6 2 4 2 3 2 6 3" xfId="44338" xr:uid="{00000000-0005-0000-0000-0000F41E0000}"/>
    <cellStyle name="Normal 6 2 4 2 3 2 7" xfId="18319" xr:uid="{00000000-0005-0000-0000-0000F51E0000}"/>
    <cellStyle name="Normal 6 2 4 2 3 2 8" xfId="35665" xr:uid="{00000000-0005-0000-0000-0000F61E0000}"/>
    <cellStyle name="Normal 6 2 4 2 3 3" xfId="721" xr:uid="{00000000-0005-0000-0000-0000F71E0000}"/>
    <cellStyle name="Normal 6 2 4 2 3 3 2" xfId="2534" xr:uid="{00000000-0005-0000-0000-0000F81E0000}"/>
    <cellStyle name="Normal 6 2 4 2 3 3 2 2" xfId="8316" xr:uid="{00000000-0005-0000-0000-0000F91E0000}"/>
    <cellStyle name="Normal 6 2 4 2 3 3 2 2 2" xfId="16989" xr:uid="{00000000-0005-0000-0000-0000FA1E0000}"/>
    <cellStyle name="Normal 6 2 4 2 3 3 2 2 2 2" xfId="34342" xr:uid="{00000000-0005-0000-0000-0000FB1E0000}"/>
    <cellStyle name="Normal 6 2 4 2 3 3 2 2 2 3" xfId="51688" xr:uid="{00000000-0005-0000-0000-0000FC1E0000}"/>
    <cellStyle name="Normal 6 2 4 2 3 3 2 2 3" xfId="25669" xr:uid="{00000000-0005-0000-0000-0000FD1E0000}"/>
    <cellStyle name="Normal 6 2 4 2 3 3 2 2 4" xfId="43015" xr:uid="{00000000-0005-0000-0000-0000FE1E0000}"/>
    <cellStyle name="Normal 6 2 4 2 3 3 2 3" xfId="5768" xr:uid="{00000000-0005-0000-0000-0000FF1E0000}"/>
    <cellStyle name="Normal 6 2 4 2 3 3 2 3 2" xfId="14441" xr:uid="{00000000-0005-0000-0000-0000001F0000}"/>
    <cellStyle name="Normal 6 2 4 2 3 3 2 3 2 2" xfId="31794" xr:uid="{00000000-0005-0000-0000-0000011F0000}"/>
    <cellStyle name="Normal 6 2 4 2 3 3 2 3 2 3" xfId="49140" xr:uid="{00000000-0005-0000-0000-0000021F0000}"/>
    <cellStyle name="Normal 6 2 4 2 3 3 2 3 3" xfId="23121" xr:uid="{00000000-0005-0000-0000-0000031F0000}"/>
    <cellStyle name="Normal 6 2 4 2 3 3 2 3 4" xfId="40467" xr:uid="{00000000-0005-0000-0000-0000041F0000}"/>
    <cellStyle name="Normal 6 2 4 2 3 3 2 4" xfId="11207" xr:uid="{00000000-0005-0000-0000-0000051F0000}"/>
    <cellStyle name="Normal 6 2 4 2 3 3 2 4 2" xfId="28560" xr:uid="{00000000-0005-0000-0000-0000061F0000}"/>
    <cellStyle name="Normal 6 2 4 2 3 3 2 4 3" xfId="45906" xr:uid="{00000000-0005-0000-0000-0000071F0000}"/>
    <cellStyle name="Normal 6 2 4 2 3 3 2 5" xfId="19887" xr:uid="{00000000-0005-0000-0000-0000081F0000}"/>
    <cellStyle name="Normal 6 2 4 2 3 3 2 6" xfId="37233" xr:uid="{00000000-0005-0000-0000-0000091F0000}"/>
    <cellStyle name="Normal 6 2 4 2 3 3 3" xfId="6503" xr:uid="{00000000-0005-0000-0000-00000A1F0000}"/>
    <cellStyle name="Normal 6 2 4 2 3 3 3 2" xfId="15176" xr:uid="{00000000-0005-0000-0000-00000B1F0000}"/>
    <cellStyle name="Normal 6 2 4 2 3 3 3 2 2" xfId="32529" xr:uid="{00000000-0005-0000-0000-00000C1F0000}"/>
    <cellStyle name="Normal 6 2 4 2 3 3 3 2 3" xfId="49875" xr:uid="{00000000-0005-0000-0000-00000D1F0000}"/>
    <cellStyle name="Normal 6 2 4 2 3 3 3 3" xfId="23856" xr:uid="{00000000-0005-0000-0000-00000E1F0000}"/>
    <cellStyle name="Normal 6 2 4 2 3 3 3 4" xfId="41202" xr:uid="{00000000-0005-0000-0000-00000F1F0000}"/>
    <cellStyle name="Normal 6 2 4 2 3 3 4" xfId="4347" xr:uid="{00000000-0005-0000-0000-0000101F0000}"/>
    <cellStyle name="Normal 6 2 4 2 3 3 4 2" xfId="13020" xr:uid="{00000000-0005-0000-0000-0000111F0000}"/>
    <cellStyle name="Normal 6 2 4 2 3 3 4 2 2" xfId="30373" xr:uid="{00000000-0005-0000-0000-0000121F0000}"/>
    <cellStyle name="Normal 6 2 4 2 3 3 4 2 3" xfId="47719" xr:uid="{00000000-0005-0000-0000-0000131F0000}"/>
    <cellStyle name="Normal 6 2 4 2 3 3 4 3" xfId="21700" xr:uid="{00000000-0005-0000-0000-0000141F0000}"/>
    <cellStyle name="Normal 6 2 4 2 3 3 4 4" xfId="39046" xr:uid="{00000000-0005-0000-0000-0000151F0000}"/>
    <cellStyle name="Normal 6 2 4 2 3 3 5" xfId="9394" xr:uid="{00000000-0005-0000-0000-0000161F0000}"/>
    <cellStyle name="Normal 6 2 4 2 3 3 5 2" xfId="26747" xr:uid="{00000000-0005-0000-0000-0000171F0000}"/>
    <cellStyle name="Normal 6 2 4 2 3 3 5 3" xfId="44093" xr:uid="{00000000-0005-0000-0000-0000181F0000}"/>
    <cellStyle name="Normal 6 2 4 2 3 3 6" xfId="18074" xr:uid="{00000000-0005-0000-0000-0000191F0000}"/>
    <cellStyle name="Normal 6 2 4 2 3 3 7" xfId="35420" xr:uid="{00000000-0005-0000-0000-00001A1F0000}"/>
    <cellStyle name="Normal 6 2 4 2 3 4" xfId="2044" xr:uid="{00000000-0005-0000-0000-00001B1F0000}"/>
    <cellStyle name="Normal 6 2 4 2 3 4 2" xfId="7826" xr:uid="{00000000-0005-0000-0000-00001C1F0000}"/>
    <cellStyle name="Normal 6 2 4 2 3 4 2 2" xfId="16499" xr:uid="{00000000-0005-0000-0000-00001D1F0000}"/>
    <cellStyle name="Normal 6 2 4 2 3 4 2 2 2" xfId="33852" xr:uid="{00000000-0005-0000-0000-00001E1F0000}"/>
    <cellStyle name="Normal 6 2 4 2 3 4 2 2 3" xfId="51198" xr:uid="{00000000-0005-0000-0000-00001F1F0000}"/>
    <cellStyle name="Normal 6 2 4 2 3 4 2 3" xfId="25179" xr:uid="{00000000-0005-0000-0000-0000201F0000}"/>
    <cellStyle name="Normal 6 2 4 2 3 4 2 4" xfId="42525" xr:uid="{00000000-0005-0000-0000-0000211F0000}"/>
    <cellStyle name="Normal 6 2 4 2 3 4 3" xfId="3857" xr:uid="{00000000-0005-0000-0000-0000221F0000}"/>
    <cellStyle name="Normal 6 2 4 2 3 4 3 2" xfId="12530" xr:uid="{00000000-0005-0000-0000-0000231F0000}"/>
    <cellStyle name="Normal 6 2 4 2 3 4 3 2 2" xfId="29883" xr:uid="{00000000-0005-0000-0000-0000241F0000}"/>
    <cellStyle name="Normal 6 2 4 2 3 4 3 2 3" xfId="47229" xr:uid="{00000000-0005-0000-0000-0000251F0000}"/>
    <cellStyle name="Normal 6 2 4 2 3 4 3 3" xfId="21210" xr:uid="{00000000-0005-0000-0000-0000261F0000}"/>
    <cellStyle name="Normal 6 2 4 2 3 4 3 4" xfId="38556" xr:uid="{00000000-0005-0000-0000-0000271F0000}"/>
    <cellStyle name="Normal 6 2 4 2 3 4 4" xfId="10717" xr:uid="{00000000-0005-0000-0000-0000281F0000}"/>
    <cellStyle name="Normal 6 2 4 2 3 4 4 2" xfId="28070" xr:uid="{00000000-0005-0000-0000-0000291F0000}"/>
    <cellStyle name="Normal 6 2 4 2 3 4 4 3" xfId="45416" xr:uid="{00000000-0005-0000-0000-00002A1F0000}"/>
    <cellStyle name="Normal 6 2 4 2 3 4 5" xfId="19397" xr:uid="{00000000-0005-0000-0000-00002B1F0000}"/>
    <cellStyle name="Normal 6 2 4 2 3 4 6" xfId="36743" xr:uid="{00000000-0005-0000-0000-00002C1F0000}"/>
    <cellStyle name="Normal 6 2 4 2 3 5" xfId="1456" xr:uid="{00000000-0005-0000-0000-00002D1F0000}"/>
    <cellStyle name="Normal 6 2 4 2 3 5 2" xfId="7238" xr:uid="{00000000-0005-0000-0000-00002E1F0000}"/>
    <cellStyle name="Normal 6 2 4 2 3 5 2 2" xfId="15911" xr:uid="{00000000-0005-0000-0000-00002F1F0000}"/>
    <cellStyle name="Normal 6 2 4 2 3 5 2 2 2" xfId="33264" xr:uid="{00000000-0005-0000-0000-0000301F0000}"/>
    <cellStyle name="Normal 6 2 4 2 3 5 2 2 3" xfId="50610" xr:uid="{00000000-0005-0000-0000-0000311F0000}"/>
    <cellStyle name="Normal 6 2 4 2 3 5 2 3" xfId="24591" xr:uid="{00000000-0005-0000-0000-0000321F0000}"/>
    <cellStyle name="Normal 6 2 4 2 3 5 2 4" xfId="41937" xr:uid="{00000000-0005-0000-0000-0000331F0000}"/>
    <cellStyle name="Normal 6 2 4 2 3 5 3" xfId="5082" xr:uid="{00000000-0005-0000-0000-0000341F0000}"/>
    <cellStyle name="Normal 6 2 4 2 3 5 3 2" xfId="13755" xr:uid="{00000000-0005-0000-0000-0000351F0000}"/>
    <cellStyle name="Normal 6 2 4 2 3 5 3 2 2" xfId="31108" xr:uid="{00000000-0005-0000-0000-0000361F0000}"/>
    <cellStyle name="Normal 6 2 4 2 3 5 3 2 3" xfId="48454" xr:uid="{00000000-0005-0000-0000-0000371F0000}"/>
    <cellStyle name="Normal 6 2 4 2 3 5 3 3" xfId="22435" xr:uid="{00000000-0005-0000-0000-0000381F0000}"/>
    <cellStyle name="Normal 6 2 4 2 3 5 3 4" xfId="39781" xr:uid="{00000000-0005-0000-0000-0000391F0000}"/>
    <cellStyle name="Normal 6 2 4 2 3 5 4" xfId="10129" xr:uid="{00000000-0005-0000-0000-00003A1F0000}"/>
    <cellStyle name="Normal 6 2 4 2 3 5 4 2" xfId="27482" xr:uid="{00000000-0005-0000-0000-00003B1F0000}"/>
    <cellStyle name="Normal 6 2 4 2 3 5 4 3" xfId="44828" xr:uid="{00000000-0005-0000-0000-00003C1F0000}"/>
    <cellStyle name="Normal 6 2 4 2 3 5 5" xfId="18809" xr:uid="{00000000-0005-0000-0000-00003D1F0000}"/>
    <cellStyle name="Normal 6 2 4 2 3 5 6" xfId="36155" xr:uid="{00000000-0005-0000-0000-00003E1F0000}"/>
    <cellStyle name="Normal 6 2 4 2 3 6" xfId="6013" xr:uid="{00000000-0005-0000-0000-00003F1F0000}"/>
    <cellStyle name="Normal 6 2 4 2 3 6 2" xfId="14686" xr:uid="{00000000-0005-0000-0000-0000401F0000}"/>
    <cellStyle name="Normal 6 2 4 2 3 6 2 2" xfId="32039" xr:uid="{00000000-0005-0000-0000-0000411F0000}"/>
    <cellStyle name="Normal 6 2 4 2 3 6 2 3" xfId="49385" xr:uid="{00000000-0005-0000-0000-0000421F0000}"/>
    <cellStyle name="Normal 6 2 4 2 3 6 3" xfId="23366" xr:uid="{00000000-0005-0000-0000-0000431F0000}"/>
    <cellStyle name="Normal 6 2 4 2 3 6 4" xfId="40712" xr:uid="{00000000-0005-0000-0000-0000441F0000}"/>
    <cellStyle name="Normal 6 2 4 2 3 7" xfId="3269" xr:uid="{00000000-0005-0000-0000-0000451F0000}"/>
    <cellStyle name="Normal 6 2 4 2 3 7 2" xfId="11942" xr:uid="{00000000-0005-0000-0000-0000461F0000}"/>
    <cellStyle name="Normal 6 2 4 2 3 7 2 2" xfId="29295" xr:uid="{00000000-0005-0000-0000-0000471F0000}"/>
    <cellStyle name="Normal 6 2 4 2 3 7 2 3" xfId="46641" xr:uid="{00000000-0005-0000-0000-0000481F0000}"/>
    <cellStyle name="Normal 6 2 4 2 3 7 3" xfId="20622" xr:uid="{00000000-0005-0000-0000-0000491F0000}"/>
    <cellStyle name="Normal 6 2 4 2 3 7 4" xfId="37968" xr:uid="{00000000-0005-0000-0000-00004A1F0000}"/>
    <cellStyle name="Normal 6 2 4 2 3 8" xfId="8904" xr:uid="{00000000-0005-0000-0000-00004B1F0000}"/>
    <cellStyle name="Normal 6 2 4 2 3 8 2" xfId="26257" xr:uid="{00000000-0005-0000-0000-00004C1F0000}"/>
    <cellStyle name="Normal 6 2 4 2 3 8 3" xfId="43603" xr:uid="{00000000-0005-0000-0000-00004D1F0000}"/>
    <cellStyle name="Normal 6 2 4 2 3 9" xfId="17584" xr:uid="{00000000-0005-0000-0000-00004E1F0000}"/>
    <cellStyle name="Normal 6 2 4 2 4" xfId="819" xr:uid="{00000000-0005-0000-0000-00004F1F0000}"/>
    <cellStyle name="Normal 6 2 4 2 4 2" xfId="2632" xr:uid="{00000000-0005-0000-0000-0000501F0000}"/>
    <cellStyle name="Normal 6 2 4 2 4 2 2" xfId="8414" xr:uid="{00000000-0005-0000-0000-0000511F0000}"/>
    <cellStyle name="Normal 6 2 4 2 4 2 2 2" xfId="17087" xr:uid="{00000000-0005-0000-0000-0000521F0000}"/>
    <cellStyle name="Normal 6 2 4 2 4 2 2 2 2" xfId="34440" xr:uid="{00000000-0005-0000-0000-0000531F0000}"/>
    <cellStyle name="Normal 6 2 4 2 4 2 2 2 3" xfId="51786" xr:uid="{00000000-0005-0000-0000-0000541F0000}"/>
    <cellStyle name="Normal 6 2 4 2 4 2 2 3" xfId="25767" xr:uid="{00000000-0005-0000-0000-0000551F0000}"/>
    <cellStyle name="Normal 6 2 4 2 4 2 2 4" xfId="43113" xr:uid="{00000000-0005-0000-0000-0000561F0000}"/>
    <cellStyle name="Normal 6 2 4 2 4 2 3" xfId="4445" xr:uid="{00000000-0005-0000-0000-0000571F0000}"/>
    <cellStyle name="Normal 6 2 4 2 4 2 3 2" xfId="13118" xr:uid="{00000000-0005-0000-0000-0000581F0000}"/>
    <cellStyle name="Normal 6 2 4 2 4 2 3 2 2" xfId="30471" xr:uid="{00000000-0005-0000-0000-0000591F0000}"/>
    <cellStyle name="Normal 6 2 4 2 4 2 3 2 3" xfId="47817" xr:uid="{00000000-0005-0000-0000-00005A1F0000}"/>
    <cellStyle name="Normal 6 2 4 2 4 2 3 3" xfId="21798" xr:uid="{00000000-0005-0000-0000-00005B1F0000}"/>
    <cellStyle name="Normal 6 2 4 2 4 2 3 4" xfId="39144" xr:uid="{00000000-0005-0000-0000-00005C1F0000}"/>
    <cellStyle name="Normal 6 2 4 2 4 2 4" xfId="11305" xr:uid="{00000000-0005-0000-0000-00005D1F0000}"/>
    <cellStyle name="Normal 6 2 4 2 4 2 4 2" xfId="28658" xr:uid="{00000000-0005-0000-0000-00005E1F0000}"/>
    <cellStyle name="Normal 6 2 4 2 4 2 4 3" xfId="46004" xr:uid="{00000000-0005-0000-0000-00005F1F0000}"/>
    <cellStyle name="Normal 6 2 4 2 4 2 5" xfId="19985" xr:uid="{00000000-0005-0000-0000-0000601F0000}"/>
    <cellStyle name="Normal 6 2 4 2 4 2 6" xfId="37331" xr:uid="{00000000-0005-0000-0000-0000611F0000}"/>
    <cellStyle name="Normal 6 2 4 2 4 3" xfId="1554" xr:uid="{00000000-0005-0000-0000-0000621F0000}"/>
    <cellStyle name="Normal 6 2 4 2 4 3 2" xfId="7336" xr:uid="{00000000-0005-0000-0000-0000631F0000}"/>
    <cellStyle name="Normal 6 2 4 2 4 3 2 2" xfId="16009" xr:uid="{00000000-0005-0000-0000-0000641F0000}"/>
    <cellStyle name="Normal 6 2 4 2 4 3 2 2 2" xfId="33362" xr:uid="{00000000-0005-0000-0000-0000651F0000}"/>
    <cellStyle name="Normal 6 2 4 2 4 3 2 2 3" xfId="50708" xr:uid="{00000000-0005-0000-0000-0000661F0000}"/>
    <cellStyle name="Normal 6 2 4 2 4 3 2 3" xfId="24689" xr:uid="{00000000-0005-0000-0000-0000671F0000}"/>
    <cellStyle name="Normal 6 2 4 2 4 3 2 4" xfId="42035" xr:uid="{00000000-0005-0000-0000-0000681F0000}"/>
    <cellStyle name="Normal 6 2 4 2 4 3 3" xfId="5180" xr:uid="{00000000-0005-0000-0000-0000691F0000}"/>
    <cellStyle name="Normal 6 2 4 2 4 3 3 2" xfId="13853" xr:uid="{00000000-0005-0000-0000-00006A1F0000}"/>
    <cellStyle name="Normal 6 2 4 2 4 3 3 2 2" xfId="31206" xr:uid="{00000000-0005-0000-0000-00006B1F0000}"/>
    <cellStyle name="Normal 6 2 4 2 4 3 3 2 3" xfId="48552" xr:uid="{00000000-0005-0000-0000-00006C1F0000}"/>
    <cellStyle name="Normal 6 2 4 2 4 3 3 3" xfId="22533" xr:uid="{00000000-0005-0000-0000-00006D1F0000}"/>
    <cellStyle name="Normal 6 2 4 2 4 3 3 4" xfId="39879" xr:uid="{00000000-0005-0000-0000-00006E1F0000}"/>
    <cellStyle name="Normal 6 2 4 2 4 3 4" xfId="10227" xr:uid="{00000000-0005-0000-0000-00006F1F0000}"/>
    <cellStyle name="Normal 6 2 4 2 4 3 4 2" xfId="27580" xr:uid="{00000000-0005-0000-0000-0000701F0000}"/>
    <cellStyle name="Normal 6 2 4 2 4 3 4 3" xfId="44926" xr:uid="{00000000-0005-0000-0000-0000711F0000}"/>
    <cellStyle name="Normal 6 2 4 2 4 3 5" xfId="18907" xr:uid="{00000000-0005-0000-0000-0000721F0000}"/>
    <cellStyle name="Normal 6 2 4 2 4 3 6" xfId="36253" xr:uid="{00000000-0005-0000-0000-0000731F0000}"/>
    <cellStyle name="Normal 6 2 4 2 4 4" xfId="6601" xr:uid="{00000000-0005-0000-0000-0000741F0000}"/>
    <cellStyle name="Normal 6 2 4 2 4 4 2" xfId="15274" xr:uid="{00000000-0005-0000-0000-0000751F0000}"/>
    <cellStyle name="Normal 6 2 4 2 4 4 2 2" xfId="32627" xr:uid="{00000000-0005-0000-0000-0000761F0000}"/>
    <cellStyle name="Normal 6 2 4 2 4 4 2 3" xfId="49973" xr:uid="{00000000-0005-0000-0000-0000771F0000}"/>
    <cellStyle name="Normal 6 2 4 2 4 4 3" xfId="23954" xr:uid="{00000000-0005-0000-0000-0000781F0000}"/>
    <cellStyle name="Normal 6 2 4 2 4 4 4" xfId="41300" xr:uid="{00000000-0005-0000-0000-0000791F0000}"/>
    <cellStyle name="Normal 6 2 4 2 4 5" xfId="3367" xr:uid="{00000000-0005-0000-0000-00007A1F0000}"/>
    <cellStyle name="Normal 6 2 4 2 4 5 2" xfId="12040" xr:uid="{00000000-0005-0000-0000-00007B1F0000}"/>
    <cellStyle name="Normal 6 2 4 2 4 5 2 2" xfId="29393" xr:uid="{00000000-0005-0000-0000-00007C1F0000}"/>
    <cellStyle name="Normal 6 2 4 2 4 5 2 3" xfId="46739" xr:uid="{00000000-0005-0000-0000-00007D1F0000}"/>
    <cellStyle name="Normal 6 2 4 2 4 5 3" xfId="20720" xr:uid="{00000000-0005-0000-0000-00007E1F0000}"/>
    <cellStyle name="Normal 6 2 4 2 4 5 4" xfId="38066" xr:uid="{00000000-0005-0000-0000-00007F1F0000}"/>
    <cellStyle name="Normal 6 2 4 2 4 6" xfId="9492" xr:uid="{00000000-0005-0000-0000-0000801F0000}"/>
    <cellStyle name="Normal 6 2 4 2 4 6 2" xfId="26845" xr:uid="{00000000-0005-0000-0000-0000811F0000}"/>
    <cellStyle name="Normal 6 2 4 2 4 6 3" xfId="44191" xr:uid="{00000000-0005-0000-0000-0000821F0000}"/>
    <cellStyle name="Normal 6 2 4 2 4 7" xfId="18172" xr:uid="{00000000-0005-0000-0000-0000831F0000}"/>
    <cellStyle name="Normal 6 2 4 2 4 8" xfId="35518" xr:uid="{00000000-0005-0000-0000-0000841F0000}"/>
    <cellStyle name="Normal 6 2 4 2 5" xfId="476" xr:uid="{00000000-0005-0000-0000-0000851F0000}"/>
    <cellStyle name="Normal 6 2 4 2 5 2" xfId="2289" xr:uid="{00000000-0005-0000-0000-0000861F0000}"/>
    <cellStyle name="Normal 6 2 4 2 5 2 2" xfId="8071" xr:uid="{00000000-0005-0000-0000-0000871F0000}"/>
    <cellStyle name="Normal 6 2 4 2 5 2 2 2" xfId="16744" xr:uid="{00000000-0005-0000-0000-0000881F0000}"/>
    <cellStyle name="Normal 6 2 4 2 5 2 2 2 2" xfId="34097" xr:uid="{00000000-0005-0000-0000-0000891F0000}"/>
    <cellStyle name="Normal 6 2 4 2 5 2 2 2 3" xfId="51443" xr:uid="{00000000-0005-0000-0000-00008A1F0000}"/>
    <cellStyle name="Normal 6 2 4 2 5 2 2 3" xfId="25424" xr:uid="{00000000-0005-0000-0000-00008B1F0000}"/>
    <cellStyle name="Normal 6 2 4 2 5 2 2 4" xfId="42770" xr:uid="{00000000-0005-0000-0000-00008C1F0000}"/>
    <cellStyle name="Normal 6 2 4 2 5 2 3" xfId="5572" xr:uid="{00000000-0005-0000-0000-00008D1F0000}"/>
    <cellStyle name="Normal 6 2 4 2 5 2 3 2" xfId="14245" xr:uid="{00000000-0005-0000-0000-00008E1F0000}"/>
    <cellStyle name="Normal 6 2 4 2 5 2 3 2 2" xfId="31598" xr:uid="{00000000-0005-0000-0000-00008F1F0000}"/>
    <cellStyle name="Normal 6 2 4 2 5 2 3 2 3" xfId="48944" xr:uid="{00000000-0005-0000-0000-0000901F0000}"/>
    <cellStyle name="Normal 6 2 4 2 5 2 3 3" xfId="22925" xr:uid="{00000000-0005-0000-0000-0000911F0000}"/>
    <cellStyle name="Normal 6 2 4 2 5 2 3 4" xfId="40271" xr:uid="{00000000-0005-0000-0000-0000921F0000}"/>
    <cellStyle name="Normal 6 2 4 2 5 2 4" xfId="10962" xr:uid="{00000000-0005-0000-0000-0000931F0000}"/>
    <cellStyle name="Normal 6 2 4 2 5 2 4 2" xfId="28315" xr:uid="{00000000-0005-0000-0000-0000941F0000}"/>
    <cellStyle name="Normal 6 2 4 2 5 2 4 3" xfId="45661" xr:uid="{00000000-0005-0000-0000-0000951F0000}"/>
    <cellStyle name="Normal 6 2 4 2 5 2 5" xfId="19642" xr:uid="{00000000-0005-0000-0000-0000961F0000}"/>
    <cellStyle name="Normal 6 2 4 2 5 2 6" xfId="36988" xr:uid="{00000000-0005-0000-0000-0000971F0000}"/>
    <cellStyle name="Normal 6 2 4 2 5 3" xfId="6258" xr:uid="{00000000-0005-0000-0000-0000981F0000}"/>
    <cellStyle name="Normal 6 2 4 2 5 3 2" xfId="14931" xr:uid="{00000000-0005-0000-0000-0000991F0000}"/>
    <cellStyle name="Normal 6 2 4 2 5 3 2 2" xfId="32284" xr:uid="{00000000-0005-0000-0000-00009A1F0000}"/>
    <cellStyle name="Normal 6 2 4 2 5 3 2 3" xfId="49630" xr:uid="{00000000-0005-0000-0000-00009B1F0000}"/>
    <cellStyle name="Normal 6 2 4 2 5 3 3" xfId="23611" xr:uid="{00000000-0005-0000-0000-00009C1F0000}"/>
    <cellStyle name="Normal 6 2 4 2 5 3 4" xfId="40957" xr:uid="{00000000-0005-0000-0000-00009D1F0000}"/>
    <cellStyle name="Normal 6 2 4 2 5 4" xfId="4102" xr:uid="{00000000-0005-0000-0000-00009E1F0000}"/>
    <cellStyle name="Normal 6 2 4 2 5 4 2" xfId="12775" xr:uid="{00000000-0005-0000-0000-00009F1F0000}"/>
    <cellStyle name="Normal 6 2 4 2 5 4 2 2" xfId="30128" xr:uid="{00000000-0005-0000-0000-0000A01F0000}"/>
    <cellStyle name="Normal 6 2 4 2 5 4 2 3" xfId="47474" xr:uid="{00000000-0005-0000-0000-0000A11F0000}"/>
    <cellStyle name="Normal 6 2 4 2 5 4 3" xfId="21455" xr:uid="{00000000-0005-0000-0000-0000A21F0000}"/>
    <cellStyle name="Normal 6 2 4 2 5 4 4" xfId="38801" xr:uid="{00000000-0005-0000-0000-0000A31F0000}"/>
    <cellStyle name="Normal 6 2 4 2 5 5" xfId="9149" xr:uid="{00000000-0005-0000-0000-0000A41F0000}"/>
    <cellStyle name="Normal 6 2 4 2 5 5 2" xfId="26502" xr:uid="{00000000-0005-0000-0000-0000A51F0000}"/>
    <cellStyle name="Normal 6 2 4 2 5 5 3" xfId="43848" xr:uid="{00000000-0005-0000-0000-0000A61F0000}"/>
    <cellStyle name="Normal 6 2 4 2 5 6" xfId="17829" xr:uid="{00000000-0005-0000-0000-0000A71F0000}"/>
    <cellStyle name="Normal 6 2 4 2 5 7" xfId="35175" xr:uid="{00000000-0005-0000-0000-0000A81F0000}"/>
    <cellStyle name="Normal 6 2 4 2 6" xfId="1897" xr:uid="{00000000-0005-0000-0000-0000A91F0000}"/>
    <cellStyle name="Normal 6 2 4 2 6 2" xfId="7679" xr:uid="{00000000-0005-0000-0000-0000AA1F0000}"/>
    <cellStyle name="Normal 6 2 4 2 6 2 2" xfId="16352" xr:uid="{00000000-0005-0000-0000-0000AB1F0000}"/>
    <cellStyle name="Normal 6 2 4 2 6 2 2 2" xfId="33705" xr:uid="{00000000-0005-0000-0000-0000AC1F0000}"/>
    <cellStyle name="Normal 6 2 4 2 6 2 2 3" xfId="51051" xr:uid="{00000000-0005-0000-0000-0000AD1F0000}"/>
    <cellStyle name="Normal 6 2 4 2 6 2 3" xfId="25032" xr:uid="{00000000-0005-0000-0000-0000AE1F0000}"/>
    <cellStyle name="Normal 6 2 4 2 6 2 4" xfId="42378" xr:uid="{00000000-0005-0000-0000-0000AF1F0000}"/>
    <cellStyle name="Normal 6 2 4 2 6 3" xfId="3710" xr:uid="{00000000-0005-0000-0000-0000B01F0000}"/>
    <cellStyle name="Normal 6 2 4 2 6 3 2" xfId="12383" xr:uid="{00000000-0005-0000-0000-0000B11F0000}"/>
    <cellStyle name="Normal 6 2 4 2 6 3 2 2" xfId="29736" xr:uid="{00000000-0005-0000-0000-0000B21F0000}"/>
    <cellStyle name="Normal 6 2 4 2 6 3 2 3" xfId="47082" xr:uid="{00000000-0005-0000-0000-0000B31F0000}"/>
    <cellStyle name="Normal 6 2 4 2 6 3 3" xfId="21063" xr:uid="{00000000-0005-0000-0000-0000B41F0000}"/>
    <cellStyle name="Normal 6 2 4 2 6 3 4" xfId="38409" xr:uid="{00000000-0005-0000-0000-0000B51F0000}"/>
    <cellStyle name="Normal 6 2 4 2 6 4" xfId="10570" xr:uid="{00000000-0005-0000-0000-0000B61F0000}"/>
    <cellStyle name="Normal 6 2 4 2 6 4 2" xfId="27923" xr:uid="{00000000-0005-0000-0000-0000B71F0000}"/>
    <cellStyle name="Normal 6 2 4 2 6 4 3" xfId="45269" xr:uid="{00000000-0005-0000-0000-0000B81F0000}"/>
    <cellStyle name="Normal 6 2 4 2 6 5" xfId="19250" xr:uid="{00000000-0005-0000-0000-0000B91F0000}"/>
    <cellStyle name="Normal 6 2 4 2 6 6" xfId="36596" xr:uid="{00000000-0005-0000-0000-0000BA1F0000}"/>
    <cellStyle name="Normal 6 2 4 2 7" xfId="1211" xr:uid="{00000000-0005-0000-0000-0000BB1F0000}"/>
    <cellStyle name="Normal 6 2 4 2 7 2" xfId="6993" xr:uid="{00000000-0005-0000-0000-0000BC1F0000}"/>
    <cellStyle name="Normal 6 2 4 2 7 2 2" xfId="15666" xr:uid="{00000000-0005-0000-0000-0000BD1F0000}"/>
    <cellStyle name="Normal 6 2 4 2 7 2 2 2" xfId="33019" xr:uid="{00000000-0005-0000-0000-0000BE1F0000}"/>
    <cellStyle name="Normal 6 2 4 2 7 2 2 3" xfId="50365" xr:uid="{00000000-0005-0000-0000-0000BF1F0000}"/>
    <cellStyle name="Normal 6 2 4 2 7 2 3" xfId="24346" xr:uid="{00000000-0005-0000-0000-0000C01F0000}"/>
    <cellStyle name="Normal 6 2 4 2 7 2 4" xfId="41692" xr:uid="{00000000-0005-0000-0000-0000C11F0000}"/>
    <cellStyle name="Normal 6 2 4 2 7 3" xfId="4837" xr:uid="{00000000-0005-0000-0000-0000C21F0000}"/>
    <cellStyle name="Normal 6 2 4 2 7 3 2" xfId="13510" xr:uid="{00000000-0005-0000-0000-0000C31F0000}"/>
    <cellStyle name="Normal 6 2 4 2 7 3 2 2" xfId="30863" xr:uid="{00000000-0005-0000-0000-0000C41F0000}"/>
    <cellStyle name="Normal 6 2 4 2 7 3 2 3" xfId="48209" xr:uid="{00000000-0005-0000-0000-0000C51F0000}"/>
    <cellStyle name="Normal 6 2 4 2 7 3 3" xfId="22190" xr:uid="{00000000-0005-0000-0000-0000C61F0000}"/>
    <cellStyle name="Normal 6 2 4 2 7 3 4" xfId="39536" xr:uid="{00000000-0005-0000-0000-0000C71F0000}"/>
    <cellStyle name="Normal 6 2 4 2 7 4" xfId="9884" xr:uid="{00000000-0005-0000-0000-0000C81F0000}"/>
    <cellStyle name="Normal 6 2 4 2 7 4 2" xfId="27237" xr:uid="{00000000-0005-0000-0000-0000C91F0000}"/>
    <cellStyle name="Normal 6 2 4 2 7 4 3" xfId="44583" xr:uid="{00000000-0005-0000-0000-0000CA1F0000}"/>
    <cellStyle name="Normal 6 2 4 2 7 5" xfId="18564" xr:uid="{00000000-0005-0000-0000-0000CB1F0000}"/>
    <cellStyle name="Normal 6 2 4 2 7 6" xfId="35910" xr:uid="{00000000-0005-0000-0000-0000CC1F0000}"/>
    <cellStyle name="Normal 6 2 4 2 8" xfId="5866" xr:uid="{00000000-0005-0000-0000-0000CD1F0000}"/>
    <cellStyle name="Normal 6 2 4 2 8 2" xfId="14539" xr:uid="{00000000-0005-0000-0000-0000CE1F0000}"/>
    <cellStyle name="Normal 6 2 4 2 8 2 2" xfId="31892" xr:uid="{00000000-0005-0000-0000-0000CF1F0000}"/>
    <cellStyle name="Normal 6 2 4 2 8 2 3" xfId="49238" xr:uid="{00000000-0005-0000-0000-0000D01F0000}"/>
    <cellStyle name="Normal 6 2 4 2 8 3" xfId="23219" xr:uid="{00000000-0005-0000-0000-0000D11F0000}"/>
    <cellStyle name="Normal 6 2 4 2 8 4" xfId="40565" xr:uid="{00000000-0005-0000-0000-0000D21F0000}"/>
    <cellStyle name="Normal 6 2 4 2 9" xfId="3024" xr:uid="{00000000-0005-0000-0000-0000D31F0000}"/>
    <cellStyle name="Normal 6 2 4 2 9 2" xfId="11697" xr:uid="{00000000-0005-0000-0000-0000D41F0000}"/>
    <cellStyle name="Normal 6 2 4 2 9 2 2" xfId="29050" xr:uid="{00000000-0005-0000-0000-0000D51F0000}"/>
    <cellStyle name="Normal 6 2 4 2 9 2 3" xfId="46396" xr:uid="{00000000-0005-0000-0000-0000D61F0000}"/>
    <cellStyle name="Normal 6 2 4 2 9 3" xfId="20377" xr:uid="{00000000-0005-0000-0000-0000D71F0000}"/>
    <cellStyle name="Normal 6 2 4 2 9 4" xfId="37723" xr:uid="{00000000-0005-0000-0000-0000D81F0000}"/>
    <cellStyle name="Normal 6 2 4 3" xfId="182" xr:uid="{00000000-0005-0000-0000-0000D91F0000}"/>
    <cellStyle name="Normal 6 2 4 3 10" xfId="17535" xr:uid="{00000000-0005-0000-0000-0000DA1F0000}"/>
    <cellStyle name="Normal 6 2 4 3 11" xfId="34881" xr:uid="{00000000-0005-0000-0000-0000DB1F0000}"/>
    <cellStyle name="Normal 6 2 4 3 2" xfId="672" xr:uid="{00000000-0005-0000-0000-0000DC1F0000}"/>
    <cellStyle name="Normal 6 2 4 3 2 2" xfId="2485" xr:uid="{00000000-0005-0000-0000-0000DD1F0000}"/>
    <cellStyle name="Normal 6 2 4 3 2 2 2" xfId="8267" xr:uid="{00000000-0005-0000-0000-0000DE1F0000}"/>
    <cellStyle name="Normal 6 2 4 3 2 2 2 2" xfId="16940" xr:uid="{00000000-0005-0000-0000-0000DF1F0000}"/>
    <cellStyle name="Normal 6 2 4 3 2 2 2 2 2" xfId="34293" xr:uid="{00000000-0005-0000-0000-0000E01F0000}"/>
    <cellStyle name="Normal 6 2 4 3 2 2 2 2 3" xfId="51639" xr:uid="{00000000-0005-0000-0000-0000E11F0000}"/>
    <cellStyle name="Normal 6 2 4 3 2 2 2 3" xfId="25620" xr:uid="{00000000-0005-0000-0000-0000E21F0000}"/>
    <cellStyle name="Normal 6 2 4 3 2 2 2 4" xfId="42966" xr:uid="{00000000-0005-0000-0000-0000E31F0000}"/>
    <cellStyle name="Normal 6 2 4 3 2 2 3" xfId="4298" xr:uid="{00000000-0005-0000-0000-0000E41F0000}"/>
    <cellStyle name="Normal 6 2 4 3 2 2 3 2" xfId="12971" xr:uid="{00000000-0005-0000-0000-0000E51F0000}"/>
    <cellStyle name="Normal 6 2 4 3 2 2 3 2 2" xfId="30324" xr:uid="{00000000-0005-0000-0000-0000E61F0000}"/>
    <cellStyle name="Normal 6 2 4 3 2 2 3 2 3" xfId="47670" xr:uid="{00000000-0005-0000-0000-0000E71F0000}"/>
    <cellStyle name="Normal 6 2 4 3 2 2 3 3" xfId="21651" xr:uid="{00000000-0005-0000-0000-0000E81F0000}"/>
    <cellStyle name="Normal 6 2 4 3 2 2 3 4" xfId="38997" xr:uid="{00000000-0005-0000-0000-0000E91F0000}"/>
    <cellStyle name="Normal 6 2 4 3 2 2 4" xfId="11158" xr:uid="{00000000-0005-0000-0000-0000EA1F0000}"/>
    <cellStyle name="Normal 6 2 4 3 2 2 4 2" xfId="28511" xr:uid="{00000000-0005-0000-0000-0000EB1F0000}"/>
    <cellStyle name="Normal 6 2 4 3 2 2 4 3" xfId="45857" xr:uid="{00000000-0005-0000-0000-0000EC1F0000}"/>
    <cellStyle name="Normal 6 2 4 3 2 2 5" xfId="19838" xr:uid="{00000000-0005-0000-0000-0000ED1F0000}"/>
    <cellStyle name="Normal 6 2 4 3 2 2 6" xfId="37184" xr:uid="{00000000-0005-0000-0000-0000EE1F0000}"/>
    <cellStyle name="Normal 6 2 4 3 2 3" xfId="1407" xr:uid="{00000000-0005-0000-0000-0000EF1F0000}"/>
    <cellStyle name="Normal 6 2 4 3 2 3 2" xfId="7189" xr:uid="{00000000-0005-0000-0000-0000F01F0000}"/>
    <cellStyle name="Normal 6 2 4 3 2 3 2 2" xfId="15862" xr:uid="{00000000-0005-0000-0000-0000F11F0000}"/>
    <cellStyle name="Normal 6 2 4 3 2 3 2 2 2" xfId="33215" xr:uid="{00000000-0005-0000-0000-0000F21F0000}"/>
    <cellStyle name="Normal 6 2 4 3 2 3 2 2 3" xfId="50561" xr:uid="{00000000-0005-0000-0000-0000F31F0000}"/>
    <cellStyle name="Normal 6 2 4 3 2 3 2 3" xfId="24542" xr:uid="{00000000-0005-0000-0000-0000F41F0000}"/>
    <cellStyle name="Normal 6 2 4 3 2 3 2 4" xfId="41888" xr:uid="{00000000-0005-0000-0000-0000F51F0000}"/>
    <cellStyle name="Normal 6 2 4 3 2 3 3" xfId="5033" xr:uid="{00000000-0005-0000-0000-0000F61F0000}"/>
    <cellStyle name="Normal 6 2 4 3 2 3 3 2" xfId="13706" xr:uid="{00000000-0005-0000-0000-0000F71F0000}"/>
    <cellStyle name="Normal 6 2 4 3 2 3 3 2 2" xfId="31059" xr:uid="{00000000-0005-0000-0000-0000F81F0000}"/>
    <cellStyle name="Normal 6 2 4 3 2 3 3 2 3" xfId="48405" xr:uid="{00000000-0005-0000-0000-0000F91F0000}"/>
    <cellStyle name="Normal 6 2 4 3 2 3 3 3" xfId="22386" xr:uid="{00000000-0005-0000-0000-0000FA1F0000}"/>
    <cellStyle name="Normal 6 2 4 3 2 3 3 4" xfId="39732" xr:uid="{00000000-0005-0000-0000-0000FB1F0000}"/>
    <cellStyle name="Normal 6 2 4 3 2 3 4" xfId="10080" xr:uid="{00000000-0005-0000-0000-0000FC1F0000}"/>
    <cellStyle name="Normal 6 2 4 3 2 3 4 2" xfId="27433" xr:uid="{00000000-0005-0000-0000-0000FD1F0000}"/>
    <cellStyle name="Normal 6 2 4 3 2 3 4 3" xfId="44779" xr:uid="{00000000-0005-0000-0000-0000FE1F0000}"/>
    <cellStyle name="Normal 6 2 4 3 2 3 5" xfId="18760" xr:uid="{00000000-0005-0000-0000-0000FF1F0000}"/>
    <cellStyle name="Normal 6 2 4 3 2 3 6" xfId="36106" xr:uid="{00000000-0005-0000-0000-000000200000}"/>
    <cellStyle name="Normal 6 2 4 3 2 4" xfId="6454" xr:uid="{00000000-0005-0000-0000-000001200000}"/>
    <cellStyle name="Normal 6 2 4 3 2 4 2" xfId="15127" xr:uid="{00000000-0005-0000-0000-000002200000}"/>
    <cellStyle name="Normal 6 2 4 3 2 4 2 2" xfId="32480" xr:uid="{00000000-0005-0000-0000-000003200000}"/>
    <cellStyle name="Normal 6 2 4 3 2 4 2 3" xfId="49826" xr:uid="{00000000-0005-0000-0000-000004200000}"/>
    <cellStyle name="Normal 6 2 4 3 2 4 3" xfId="23807" xr:uid="{00000000-0005-0000-0000-000005200000}"/>
    <cellStyle name="Normal 6 2 4 3 2 4 4" xfId="41153" xr:uid="{00000000-0005-0000-0000-000006200000}"/>
    <cellStyle name="Normal 6 2 4 3 2 5" xfId="3220" xr:uid="{00000000-0005-0000-0000-000007200000}"/>
    <cellStyle name="Normal 6 2 4 3 2 5 2" xfId="11893" xr:uid="{00000000-0005-0000-0000-000008200000}"/>
    <cellStyle name="Normal 6 2 4 3 2 5 2 2" xfId="29246" xr:uid="{00000000-0005-0000-0000-000009200000}"/>
    <cellStyle name="Normal 6 2 4 3 2 5 2 3" xfId="46592" xr:uid="{00000000-0005-0000-0000-00000A200000}"/>
    <cellStyle name="Normal 6 2 4 3 2 5 3" xfId="20573" xr:uid="{00000000-0005-0000-0000-00000B200000}"/>
    <cellStyle name="Normal 6 2 4 3 2 5 4" xfId="37919" xr:uid="{00000000-0005-0000-0000-00000C200000}"/>
    <cellStyle name="Normal 6 2 4 3 2 6" xfId="9345" xr:uid="{00000000-0005-0000-0000-00000D200000}"/>
    <cellStyle name="Normal 6 2 4 3 2 6 2" xfId="26698" xr:uid="{00000000-0005-0000-0000-00000E200000}"/>
    <cellStyle name="Normal 6 2 4 3 2 6 3" xfId="44044" xr:uid="{00000000-0005-0000-0000-00000F200000}"/>
    <cellStyle name="Normal 6 2 4 3 2 7" xfId="18025" xr:uid="{00000000-0005-0000-0000-000010200000}"/>
    <cellStyle name="Normal 6 2 4 3 2 8" xfId="35371" xr:uid="{00000000-0005-0000-0000-000011200000}"/>
    <cellStyle name="Normal 6 2 4 3 3" xfId="917" xr:uid="{00000000-0005-0000-0000-000012200000}"/>
    <cellStyle name="Normal 6 2 4 3 3 2" xfId="2730" xr:uid="{00000000-0005-0000-0000-000013200000}"/>
    <cellStyle name="Normal 6 2 4 3 3 2 2" xfId="8512" xr:uid="{00000000-0005-0000-0000-000014200000}"/>
    <cellStyle name="Normal 6 2 4 3 3 2 2 2" xfId="17185" xr:uid="{00000000-0005-0000-0000-000015200000}"/>
    <cellStyle name="Normal 6 2 4 3 3 2 2 2 2" xfId="34538" xr:uid="{00000000-0005-0000-0000-000016200000}"/>
    <cellStyle name="Normal 6 2 4 3 3 2 2 2 3" xfId="51884" xr:uid="{00000000-0005-0000-0000-000017200000}"/>
    <cellStyle name="Normal 6 2 4 3 3 2 2 3" xfId="25865" xr:uid="{00000000-0005-0000-0000-000018200000}"/>
    <cellStyle name="Normal 6 2 4 3 3 2 2 4" xfId="43211" xr:uid="{00000000-0005-0000-0000-000019200000}"/>
    <cellStyle name="Normal 6 2 4 3 3 2 3" xfId="4543" xr:uid="{00000000-0005-0000-0000-00001A200000}"/>
    <cellStyle name="Normal 6 2 4 3 3 2 3 2" xfId="13216" xr:uid="{00000000-0005-0000-0000-00001B200000}"/>
    <cellStyle name="Normal 6 2 4 3 3 2 3 2 2" xfId="30569" xr:uid="{00000000-0005-0000-0000-00001C200000}"/>
    <cellStyle name="Normal 6 2 4 3 3 2 3 2 3" xfId="47915" xr:uid="{00000000-0005-0000-0000-00001D200000}"/>
    <cellStyle name="Normal 6 2 4 3 3 2 3 3" xfId="21896" xr:uid="{00000000-0005-0000-0000-00001E200000}"/>
    <cellStyle name="Normal 6 2 4 3 3 2 3 4" xfId="39242" xr:uid="{00000000-0005-0000-0000-00001F200000}"/>
    <cellStyle name="Normal 6 2 4 3 3 2 4" xfId="11403" xr:uid="{00000000-0005-0000-0000-000020200000}"/>
    <cellStyle name="Normal 6 2 4 3 3 2 4 2" xfId="28756" xr:uid="{00000000-0005-0000-0000-000021200000}"/>
    <cellStyle name="Normal 6 2 4 3 3 2 4 3" xfId="46102" xr:uid="{00000000-0005-0000-0000-000022200000}"/>
    <cellStyle name="Normal 6 2 4 3 3 2 5" xfId="20083" xr:uid="{00000000-0005-0000-0000-000023200000}"/>
    <cellStyle name="Normal 6 2 4 3 3 2 6" xfId="37429" xr:uid="{00000000-0005-0000-0000-000024200000}"/>
    <cellStyle name="Normal 6 2 4 3 3 3" xfId="1652" xr:uid="{00000000-0005-0000-0000-000025200000}"/>
    <cellStyle name="Normal 6 2 4 3 3 3 2" xfId="7434" xr:uid="{00000000-0005-0000-0000-000026200000}"/>
    <cellStyle name="Normal 6 2 4 3 3 3 2 2" xfId="16107" xr:uid="{00000000-0005-0000-0000-000027200000}"/>
    <cellStyle name="Normal 6 2 4 3 3 3 2 2 2" xfId="33460" xr:uid="{00000000-0005-0000-0000-000028200000}"/>
    <cellStyle name="Normal 6 2 4 3 3 3 2 2 3" xfId="50806" xr:uid="{00000000-0005-0000-0000-000029200000}"/>
    <cellStyle name="Normal 6 2 4 3 3 3 2 3" xfId="24787" xr:uid="{00000000-0005-0000-0000-00002A200000}"/>
    <cellStyle name="Normal 6 2 4 3 3 3 2 4" xfId="42133" xr:uid="{00000000-0005-0000-0000-00002B200000}"/>
    <cellStyle name="Normal 6 2 4 3 3 3 3" xfId="5278" xr:uid="{00000000-0005-0000-0000-00002C200000}"/>
    <cellStyle name="Normal 6 2 4 3 3 3 3 2" xfId="13951" xr:uid="{00000000-0005-0000-0000-00002D200000}"/>
    <cellStyle name="Normal 6 2 4 3 3 3 3 2 2" xfId="31304" xr:uid="{00000000-0005-0000-0000-00002E200000}"/>
    <cellStyle name="Normal 6 2 4 3 3 3 3 2 3" xfId="48650" xr:uid="{00000000-0005-0000-0000-00002F200000}"/>
    <cellStyle name="Normal 6 2 4 3 3 3 3 3" xfId="22631" xr:uid="{00000000-0005-0000-0000-000030200000}"/>
    <cellStyle name="Normal 6 2 4 3 3 3 3 4" xfId="39977" xr:uid="{00000000-0005-0000-0000-000031200000}"/>
    <cellStyle name="Normal 6 2 4 3 3 3 4" xfId="10325" xr:uid="{00000000-0005-0000-0000-000032200000}"/>
    <cellStyle name="Normal 6 2 4 3 3 3 4 2" xfId="27678" xr:uid="{00000000-0005-0000-0000-000033200000}"/>
    <cellStyle name="Normal 6 2 4 3 3 3 4 3" xfId="45024" xr:uid="{00000000-0005-0000-0000-000034200000}"/>
    <cellStyle name="Normal 6 2 4 3 3 3 5" xfId="19005" xr:uid="{00000000-0005-0000-0000-000035200000}"/>
    <cellStyle name="Normal 6 2 4 3 3 3 6" xfId="36351" xr:uid="{00000000-0005-0000-0000-000036200000}"/>
    <cellStyle name="Normal 6 2 4 3 3 4" xfId="6699" xr:uid="{00000000-0005-0000-0000-000037200000}"/>
    <cellStyle name="Normal 6 2 4 3 3 4 2" xfId="15372" xr:uid="{00000000-0005-0000-0000-000038200000}"/>
    <cellStyle name="Normal 6 2 4 3 3 4 2 2" xfId="32725" xr:uid="{00000000-0005-0000-0000-000039200000}"/>
    <cellStyle name="Normal 6 2 4 3 3 4 2 3" xfId="50071" xr:uid="{00000000-0005-0000-0000-00003A200000}"/>
    <cellStyle name="Normal 6 2 4 3 3 4 3" xfId="24052" xr:uid="{00000000-0005-0000-0000-00003B200000}"/>
    <cellStyle name="Normal 6 2 4 3 3 4 4" xfId="41398" xr:uid="{00000000-0005-0000-0000-00003C200000}"/>
    <cellStyle name="Normal 6 2 4 3 3 5" xfId="3465" xr:uid="{00000000-0005-0000-0000-00003D200000}"/>
    <cellStyle name="Normal 6 2 4 3 3 5 2" xfId="12138" xr:uid="{00000000-0005-0000-0000-00003E200000}"/>
    <cellStyle name="Normal 6 2 4 3 3 5 2 2" xfId="29491" xr:uid="{00000000-0005-0000-0000-00003F200000}"/>
    <cellStyle name="Normal 6 2 4 3 3 5 2 3" xfId="46837" xr:uid="{00000000-0005-0000-0000-000040200000}"/>
    <cellStyle name="Normal 6 2 4 3 3 5 3" xfId="20818" xr:uid="{00000000-0005-0000-0000-000041200000}"/>
    <cellStyle name="Normal 6 2 4 3 3 5 4" xfId="38164" xr:uid="{00000000-0005-0000-0000-000042200000}"/>
    <cellStyle name="Normal 6 2 4 3 3 6" xfId="9590" xr:uid="{00000000-0005-0000-0000-000043200000}"/>
    <cellStyle name="Normal 6 2 4 3 3 6 2" xfId="26943" xr:uid="{00000000-0005-0000-0000-000044200000}"/>
    <cellStyle name="Normal 6 2 4 3 3 6 3" xfId="44289" xr:uid="{00000000-0005-0000-0000-000045200000}"/>
    <cellStyle name="Normal 6 2 4 3 3 7" xfId="18270" xr:uid="{00000000-0005-0000-0000-000046200000}"/>
    <cellStyle name="Normal 6 2 4 3 3 8" xfId="35616" xr:uid="{00000000-0005-0000-0000-000047200000}"/>
    <cellStyle name="Normal 6 2 4 3 4" xfId="427" xr:uid="{00000000-0005-0000-0000-000048200000}"/>
    <cellStyle name="Normal 6 2 4 3 4 2" xfId="2240" xr:uid="{00000000-0005-0000-0000-000049200000}"/>
    <cellStyle name="Normal 6 2 4 3 4 2 2" xfId="8022" xr:uid="{00000000-0005-0000-0000-00004A200000}"/>
    <cellStyle name="Normal 6 2 4 3 4 2 2 2" xfId="16695" xr:uid="{00000000-0005-0000-0000-00004B200000}"/>
    <cellStyle name="Normal 6 2 4 3 4 2 2 2 2" xfId="34048" xr:uid="{00000000-0005-0000-0000-00004C200000}"/>
    <cellStyle name="Normal 6 2 4 3 4 2 2 2 3" xfId="51394" xr:uid="{00000000-0005-0000-0000-00004D200000}"/>
    <cellStyle name="Normal 6 2 4 3 4 2 2 3" xfId="25375" xr:uid="{00000000-0005-0000-0000-00004E200000}"/>
    <cellStyle name="Normal 6 2 4 3 4 2 2 4" xfId="42721" xr:uid="{00000000-0005-0000-0000-00004F200000}"/>
    <cellStyle name="Normal 6 2 4 3 4 2 3" xfId="5523" xr:uid="{00000000-0005-0000-0000-000050200000}"/>
    <cellStyle name="Normal 6 2 4 3 4 2 3 2" xfId="14196" xr:uid="{00000000-0005-0000-0000-000051200000}"/>
    <cellStyle name="Normal 6 2 4 3 4 2 3 2 2" xfId="31549" xr:uid="{00000000-0005-0000-0000-000052200000}"/>
    <cellStyle name="Normal 6 2 4 3 4 2 3 2 3" xfId="48895" xr:uid="{00000000-0005-0000-0000-000053200000}"/>
    <cellStyle name="Normal 6 2 4 3 4 2 3 3" xfId="22876" xr:uid="{00000000-0005-0000-0000-000054200000}"/>
    <cellStyle name="Normal 6 2 4 3 4 2 3 4" xfId="40222" xr:uid="{00000000-0005-0000-0000-000055200000}"/>
    <cellStyle name="Normal 6 2 4 3 4 2 4" xfId="10913" xr:uid="{00000000-0005-0000-0000-000056200000}"/>
    <cellStyle name="Normal 6 2 4 3 4 2 4 2" xfId="28266" xr:uid="{00000000-0005-0000-0000-000057200000}"/>
    <cellStyle name="Normal 6 2 4 3 4 2 4 3" xfId="45612" xr:uid="{00000000-0005-0000-0000-000058200000}"/>
    <cellStyle name="Normal 6 2 4 3 4 2 5" xfId="19593" xr:uid="{00000000-0005-0000-0000-000059200000}"/>
    <cellStyle name="Normal 6 2 4 3 4 2 6" xfId="36939" xr:uid="{00000000-0005-0000-0000-00005A200000}"/>
    <cellStyle name="Normal 6 2 4 3 4 3" xfId="6209" xr:uid="{00000000-0005-0000-0000-00005B200000}"/>
    <cellStyle name="Normal 6 2 4 3 4 3 2" xfId="14882" xr:uid="{00000000-0005-0000-0000-00005C200000}"/>
    <cellStyle name="Normal 6 2 4 3 4 3 2 2" xfId="32235" xr:uid="{00000000-0005-0000-0000-00005D200000}"/>
    <cellStyle name="Normal 6 2 4 3 4 3 2 3" xfId="49581" xr:uid="{00000000-0005-0000-0000-00005E200000}"/>
    <cellStyle name="Normal 6 2 4 3 4 3 3" xfId="23562" xr:uid="{00000000-0005-0000-0000-00005F200000}"/>
    <cellStyle name="Normal 6 2 4 3 4 3 4" xfId="40908" xr:uid="{00000000-0005-0000-0000-000060200000}"/>
    <cellStyle name="Normal 6 2 4 3 4 4" xfId="4053" xr:uid="{00000000-0005-0000-0000-000061200000}"/>
    <cellStyle name="Normal 6 2 4 3 4 4 2" xfId="12726" xr:uid="{00000000-0005-0000-0000-000062200000}"/>
    <cellStyle name="Normal 6 2 4 3 4 4 2 2" xfId="30079" xr:uid="{00000000-0005-0000-0000-000063200000}"/>
    <cellStyle name="Normal 6 2 4 3 4 4 2 3" xfId="47425" xr:uid="{00000000-0005-0000-0000-000064200000}"/>
    <cellStyle name="Normal 6 2 4 3 4 4 3" xfId="21406" xr:uid="{00000000-0005-0000-0000-000065200000}"/>
    <cellStyle name="Normal 6 2 4 3 4 4 4" xfId="38752" xr:uid="{00000000-0005-0000-0000-000066200000}"/>
    <cellStyle name="Normal 6 2 4 3 4 5" xfId="9100" xr:uid="{00000000-0005-0000-0000-000067200000}"/>
    <cellStyle name="Normal 6 2 4 3 4 5 2" xfId="26453" xr:uid="{00000000-0005-0000-0000-000068200000}"/>
    <cellStyle name="Normal 6 2 4 3 4 5 3" xfId="43799" xr:uid="{00000000-0005-0000-0000-000069200000}"/>
    <cellStyle name="Normal 6 2 4 3 4 6" xfId="17780" xr:uid="{00000000-0005-0000-0000-00006A200000}"/>
    <cellStyle name="Normal 6 2 4 3 4 7" xfId="35126" xr:uid="{00000000-0005-0000-0000-00006B200000}"/>
    <cellStyle name="Normal 6 2 4 3 5" xfId="1995" xr:uid="{00000000-0005-0000-0000-00006C200000}"/>
    <cellStyle name="Normal 6 2 4 3 5 2" xfId="7777" xr:uid="{00000000-0005-0000-0000-00006D200000}"/>
    <cellStyle name="Normal 6 2 4 3 5 2 2" xfId="16450" xr:uid="{00000000-0005-0000-0000-00006E200000}"/>
    <cellStyle name="Normal 6 2 4 3 5 2 2 2" xfId="33803" xr:uid="{00000000-0005-0000-0000-00006F200000}"/>
    <cellStyle name="Normal 6 2 4 3 5 2 2 3" xfId="51149" xr:uid="{00000000-0005-0000-0000-000070200000}"/>
    <cellStyle name="Normal 6 2 4 3 5 2 3" xfId="25130" xr:uid="{00000000-0005-0000-0000-000071200000}"/>
    <cellStyle name="Normal 6 2 4 3 5 2 4" xfId="42476" xr:uid="{00000000-0005-0000-0000-000072200000}"/>
    <cellStyle name="Normal 6 2 4 3 5 3" xfId="3808" xr:uid="{00000000-0005-0000-0000-000073200000}"/>
    <cellStyle name="Normal 6 2 4 3 5 3 2" xfId="12481" xr:uid="{00000000-0005-0000-0000-000074200000}"/>
    <cellStyle name="Normal 6 2 4 3 5 3 2 2" xfId="29834" xr:uid="{00000000-0005-0000-0000-000075200000}"/>
    <cellStyle name="Normal 6 2 4 3 5 3 2 3" xfId="47180" xr:uid="{00000000-0005-0000-0000-000076200000}"/>
    <cellStyle name="Normal 6 2 4 3 5 3 3" xfId="21161" xr:uid="{00000000-0005-0000-0000-000077200000}"/>
    <cellStyle name="Normal 6 2 4 3 5 3 4" xfId="38507" xr:uid="{00000000-0005-0000-0000-000078200000}"/>
    <cellStyle name="Normal 6 2 4 3 5 4" xfId="10668" xr:uid="{00000000-0005-0000-0000-000079200000}"/>
    <cellStyle name="Normal 6 2 4 3 5 4 2" xfId="28021" xr:uid="{00000000-0005-0000-0000-00007A200000}"/>
    <cellStyle name="Normal 6 2 4 3 5 4 3" xfId="45367" xr:uid="{00000000-0005-0000-0000-00007B200000}"/>
    <cellStyle name="Normal 6 2 4 3 5 5" xfId="19348" xr:uid="{00000000-0005-0000-0000-00007C200000}"/>
    <cellStyle name="Normal 6 2 4 3 5 6" xfId="36694" xr:uid="{00000000-0005-0000-0000-00007D200000}"/>
    <cellStyle name="Normal 6 2 4 3 6" xfId="1162" xr:uid="{00000000-0005-0000-0000-00007E200000}"/>
    <cellStyle name="Normal 6 2 4 3 6 2" xfId="6944" xr:uid="{00000000-0005-0000-0000-00007F200000}"/>
    <cellStyle name="Normal 6 2 4 3 6 2 2" xfId="15617" xr:uid="{00000000-0005-0000-0000-000080200000}"/>
    <cellStyle name="Normal 6 2 4 3 6 2 2 2" xfId="32970" xr:uid="{00000000-0005-0000-0000-000081200000}"/>
    <cellStyle name="Normal 6 2 4 3 6 2 2 3" xfId="50316" xr:uid="{00000000-0005-0000-0000-000082200000}"/>
    <cellStyle name="Normal 6 2 4 3 6 2 3" xfId="24297" xr:uid="{00000000-0005-0000-0000-000083200000}"/>
    <cellStyle name="Normal 6 2 4 3 6 2 4" xfId="41643" xr:uid="{00000000-0005-0000-0000-000084200000}"/>
    <cellStyle name="Normal 6 2 4 3 6 3" xfId="4788" xr:uid="{00000000-0005-0000-0000-000085200000}"/>
    <cellStyle name="Normal 6 2 4 3 6 3 2" xfId="13461" xr:uid="{00000000-0005-0000-0000-000086200000}"/>
    <cellStyle name="Normal 6 2 4 3 6 3 2 2" xfId="30814" xr:uid="{00000000-0005-0000-0000-000087200000}"/>
    <cellStyle name="Normal 6 2 4 3 6 3 2 3" xfId="48160" xr:uid="{00000000-0005-0000-0000-000088200000}"/>
    <cellStyle name="Normal 6 2 4 3 6 3 3" xfId="22141" xr:uid="{00000000-0005-0000-0000-000089200000}"/>
    <cellStyle name="Normal 6 2 4 3 6 3 4" xfId="39487" xr:uid="{00000000-0005-0000-0000-00008A200000}"/>
    <cellStyle name="Normal 6 2 4 3 6 4" xfId="9835" xr:uid="{00000000-0005-0000-0000-00008B200000}"/>
    <cellStyle name="Normal 6 2 4 3 6 4 2" xfId="27188" xr:uid="{00000000-0005-0000-0000-00008C200000}"/>
    <cellStyle name="Normal 6 2 4 3 6 4 3" xfId="44534" xr:uid="{00000000-0005-0000-0000-00008D200000}"/>
    <cellStyle name="Normal 6 2 4 3 6 5" xfId="18515" xr:uid="{00000000-0005-0000-0000-00008E200000}"/>
    <cellStyle name="Normal 6 2 4 3 6 6" xfId="35861" xr:uid="{00000000-0005-0000-0000-00008F200000}"/>
    <cellStyle name="Normal 6 2 4 3 7" xfId="5964" xr:uid="{00000000-0005-0000-0000-000090200000}"/>
    <cellStyle name="Normal 6 2 4 3 7 2" xfId="14637" xr:uid="{00000000-0005-0000-0000-000091200000}"/>
    <cellStyle name="Normal 6 2 4 3 7 2 2" xfId="31990" xr:uid="{00000000-0005-0000-0000-000092200000}"/>
    <cellStyle name="Normal 6 2 4 3 7 2 3" xfId="49336" xr:uid="{00000000-0005-0000-0000-000093200000}"/>
    <cellStyle name="Normal 6 2 4 3 7 3" xfId="23317" xr:uid="{00000000-0005-0000-0000-000094200000}"/>
    <cellStyle name="Normal 6 2 4 3 7 4" xfId="40663" xr:uid="{00000000-0005-0000-0000-000095200000}"/>
    <cellStyle name="Normal 6 2 4 3 8" xfId="2975" xr:uid="{00000000-0005-0000-0000-000096200000}"/>
    <cellStyle name="Normal 6 2 4 3 8 2" xfId="11648" xr:uid="{00000000-0005-0000-0000-000097200000}"/>
    <cellStyle name="Normal 6 2 4 3 8 2 2" xfId="29001" xr:uid="{00000000-0005-0000-0000-000098200000}"/>
    <cellStyle name="Normal 6 2 4 3 8 2 3" xfId="46347" xr:uid="{00000000-0005-0000-0000-000099200000}"/>
    <cellStyle name="Normal 6 2 4 3 8 3" xfId="20328" xr:uid="{00000000-0005-0000-0000-00009A200000}"/>
    <cellStyle name="Normal 6 2 4 3 8 4" xfId="37674" xr:uid="{00000000-0005-0000-0000-00009B200000}"/>
    <cellStyle name="Normal 6 2 4 3 9" xfId="8855" xr:uid="{00000000-0005-0000-0000-00009C200000}"/>
    <cellStyle name="Normal 6 2 4 3 9 2" xfId="26208" xr:uid="{00000000-0005-0000-0000-00009D200000}"/>
    <cellStyle name="Normal 6 2 4 3 9 3" xfId="43554" xr:uid="{00000000-0005-0000-0000-00009E200000}"/>
    <cellStyle name="Normal 6 2 4 4" xfId="280" xr:uid="{00000000-0005-0000-0000-00009F200000}"/>
    <cellStyle name="Normal 6 2 4 4 10" xfId="34979" xr:uid="{00000000-0005-0000-0000-0000A0200000}"/>
    <cellStyle name="Normal 6 2 4 4 2" xfId="1015" xr:uid="{00000000-0005-0000-0000-0000A1200000}"/>
    <cellStyle name="Normal 6 2 4 4 2 2" xfId="2828" xr:uid="{00000000-0005-0000-0000-0000A2200000}"/>
    <cellStyle name="Normal 6 2 4 4 2 2 2" xfId="8610" xr:uid="{00000000-0005-0000-0000-0000A3200000}"/>
    <cellStyle name="Normal 6 2 4 4 2 2 2 2" xfId="17283" xr:uid="{00000000-0005-0000-0000-0000A4200000}"/>
    <cellStyle name="Normal 6 2 4 4 2 2 2 2 2" xfId="34636" xr:uid="{00000000-0005-0000-0000-0000A5200000}"/>
    <cellStyle name="Normal 6 2 4 4 2 2 2 2 3" xfId="51982" xr:uid="{00000000-0005-0000-0000-0000A6200000}"/>
    <cellStyle name="Normal 6 2 4 4 2 2 2 3" xfId="25963" xr:uid="{00000000-0005-0000-0000-0000A7200000}"/>
    <cellStyle name="Normal 6 2 4 4 2 2 2 4" xfId="43309" xr:uid="{00000000-0005-0000-0000-0000A8200000}"/>
    <cellStyle name="Normal 6 2 4 4 2 2 3" xfId="4641" xr:uid="{00000000-0005-0000-0000-0000A9200000}"/>
    <cellStyle name="Normal 6 2 4 4 2 2 3 2" xfId="13314" xr:uid="{00000000-0005-0000-0000-0000AA200000}"/>
    <cellStyle name="Normal 6 2 4 4 2 2 3 2 2" xfId="30667" xr:uid="{00000000-0005-0000-0000-0000AB200000}"/>
    <cellStyle name="Normal 6 2 4 4 2 2 3 2 3" xfId="48013" xr:uid="{00000000-0005-0000-0000-0000AC200000}"/>
    <cellStyle name="Normal 6 2 4 4 2 2 3 3" xfId="21994" xr:uid="{00000000-0005-0000-0000-0000AD200000}"/>
    <cellStyle name="Normal 6 2 4 4 2 2 3 4" xfId="39340" xr:uid="{00000000-0005-0000-0000-0000AE200000}"/>
    <cellStyle name="Normal 6 2 4 4 2 2 4" xfId="11501" xr:uid="{00000000-0005-0000-0000-0000AF200000}"/>
    <cellStyle name="Normal 6 2 4 4 2 2 4 2" xfId="28854" xr:uid="{00000000-0005-0000-0000-0000B0200000}"/>
    <cellStyle name="Normal 6 2 4 4 2 2 4 3" xfId="46200" xr:uid="{00000000-0005-0000-0000-0000B1200000}"/>
    <cellStyle name="Normal 6 2 4 4 2 2 5" xfId="20181" xr:uid="{00000000-0005-0000-0000-0000B2200000}"/>
    <cellStyle name="Normal 6 2 4 4 2 2 6" xfId="37527" xr:uid="{00000000-0005-0000-0000-0000B3200000}"/>
    <cellStyle name="Normal 6 2 4 4 2 3" xfId="1750" xr:uid="{00000000-0005-0000-0000-0000B4200000}"/>
    <cellStyle name="Normal 6 2 4 4 2 3 2" xfId="7532" xr:uid="{00000000-0005-0000-0000-0000B5200000}"/>
    <cellStyle name="Normal 6 2 4 4 2 3 2 2" xfId="16205" xr:uid="{00000000-0005-0000-0000-0000B6200000}"/>
    <cellStyle name="Normal 6 2 4 4 2 3 2 2 2" xfId="33558" xr:uid="{00000000-0005-0000-0000-0000B7200000}"/>
    <cellStyle name="Normal 6 2 4 4 2 3 2 2 3" xfId="50904" xr:uid="{00000000-0005-0000-0000-0000B8200000}"/>
    <cellStyle name="Normal 6 2 4 4 2 3 2 3" xfId="24885" xr:uid="{00000000-0005-0000-0000-0000B9200000}"/>
    <cellStyle name="Normal 6 2 4 4 2 3 2 4" xfId="42231" xr:uid="{00000000-0005-0000-0000-0000BA200000}"/>
    <cellStyle name="Normal 6 2 4 4 2 3 3" xfId="5376" xr:uid="{00000000-0005-0000-0000-0000BB200000}"/>
    <cellStyle name="Normal 6 2 4 4 2 3 3 2" xfId="14049" xr:uid="{00000000-0005-0000-0000-0000BC200000}"/>
    <cellStyle name="Normal 6 2 4 4 2 3 3 2 2" xfId="31402" xr:uid="{00000000-0005-0000-0000-0000BD200000}"/>
    <cellStyle name="Normal 6 2 4 4 2 3 3 2 3" xfId="48748" xr:uid="{00000000-0005-0000-0000-0000BE200000}"/>
    <cellStyle name="Normal 6 2 4 4 2 3 3 3" xfId="22729" xr:uid="{00000000-0005-0000-0000-0000BF200000}"/>
    <cellStyle name="Normal 6 2 4 4 2 3 3 4" xfId="40075" xr:uid="{00000000-0005-0000-0000-0000C0200000}"/>
    <cellStyle name="Normal 6 2 4 4 2 3 4" xfId="10423" xr:uid="{00000000-0005-0000-0000-0000C1200000}"/>
    <cellStyle name="Normal 6 2 4 4 2 3 4 2" xfId="27776" xr:uid="{00000000-0005-0000-0000-0000C2200000}"/>
    <cellStyle name="Normal 6 2 4 4 2 3 4 3" xfId="45122" xr:uid="{00000000-0005-0000-0000-0000C3200000}"/>
    <cellStyle name="Normal 6 2 4 4 2 3 5" xfId="19103" xr:uid="{00000000-0005-0000-0000-0000C4200000}"/>
    <cellStyle name="Normal 6 2 4 4 2 3 6" xfId="36449" xr:uid="{00000000-0005-0000-0000-0000C5200000}"/>
    <cellStyle name="Normal 6 2 4 4 2 4" xfId="6797" xr:uid="{00000000-0005-0000-0000-0000C6200000}"/>
    <cellStyle name="Normal 6 2 4 4 2 4 2" xfId="15470" xr:uid="{00000000-0005-0000-0000-0000C7200000}"/>
    <cellStyle name="Normal 6 2 4 4 2 4 2 2" xfId="32823" xr:uid="{00000000-0005-0000-0000-0000C8200000}"/>
    <cellStyle name="Normal 6 2 4 4 2 4 2 3" xfId="50169" xr:uid="{00000000-0005-0000-0000-0000C9200000}"/>
    <cellStyle name="Normal 6 2 4 4 2 4 3" xfId="24150" xr:uid="{00000000-0005-0000-0000-0000CA200000}"/>
    <cellStyle name="Normal 6 2 4 4 2 4 4" xfId="41496" xr:uid="{00000000-0005-0000-0000-0000CB200000}"/>
    <cellStyle name="Normal 6 2 4 4 2 5" xfId="3563" xr:uid="{00000000-0005-0000-0000-0000CC200000}"/>
    <cellStyle name="Normal 6 2 4 4 2 5 2" xfId="12236" xr:uid="{00000000-0005-0000-0000-0000CD200000}"/>
    <cellStyle name="Normal 6 2 4 4 2 5 2 2" xfId="29589" xr:uid="{00000000-0005-0000-0000-0000CE200000}"/>
    <cellStyle name="Normal 6 2 4 4 2 5 2 3" xfId="46935" xr:uid="{00000000-0005-0000-0000-0000CF200000}"/>
    <cellStyle name="Normal 6 2 4 4 2 5 3" xfId="20916" xr:uid="{00000000-0005-0000-0000-0000D0200000}"/>
    <cellStyle name="Normal 6 2 4 4 2 5 4" xfId="38262" xr:uid="{00000000-0005-0000-0000-0000D1200000}"/>
    <cellStyle name="Normal 6 2 4 4 2 6" xfId="9688" xr:uid="{00000000-0005-0000-0000-0000D2200000}"/>
    <cellStyle name="Normal 6 2 4 4 2 6 2" xfId="27041" xr:uid="{00000000-0005-0000-0000-0000D3200000}"/>
    <cellStyle name="Normal 6 2 4 4 2 6 3" xfId="44387" xr:uid="{00000000-0005-0000-0000-0000D4200000}"/>
    <cellStyle name="Normal 6 2 4 4 2 7" xfId="18368" xr:uid="{00000000-0005-0000-0000-0000D5200000}"/>
    <cellStyle name="Normal 6 2 4 4 2 8" xfId="35714" xr:uid="{00000000-0005-0000-0000-0000D6200000}"/>
    <cellStyle name="Normal 6 2 4 4 3" xfId="525" xr:uid="{00000000-0005-0000-0000-0000D7200000}"/>
    <cellStyle name="Normal 6 2 4 4 3 2" xfId="2338" xr:uid="{00000000-0005-0000-0000-0000D8200000}"/>
    <cellStyle name="Normal 6 2 4 4 3 2 2" xfId="8120" xr:uid="{00000000-0005-0000-0000-0000D9200000}"/>
    <cellStyle name="Normal 6 2 4 4 3 2 2 2" xfId="16793" xr:uid="{00000000-0005-0000-0000-0000DA200000}"/>
    <cellStyle name="Normal 6 2 4 4 3 2 2 2 2" xfId="34146" xr:uid="{00000000-0005-0000-0000-0000DB200000}"/>
    <cellStyle name="Normal 6 2 4 4 3 2 2 2 3" xfId="51492" xr:uid="{00000000-0005-0000-0000-0000DC200000}"/>
    <cellStyle name="Normal 6 2 4 4 3 2 2 3" xfId="25473" xr:uid="{00000000-0005-0000-0000-0000DD200000}"/>
    <cellStyle name="Normal 6 2 4 4 3 2 2 4" xfId="42819" xr:uid="{00000000-0005-0000-0000-0000DE200000}"/>
    <cellStyle name="Normal 6 2 4 4 3 2 3" xfId="5621" xr:uid="{00000000-0005-0000-0000-0000DF200000}"/>
    <cellStyle name="Normal 6 2 4 4 3 2 3 2" xfId="14294" xr:uid="{00000000-0005-0000-0000-0000E0200000}"/>
    <cellStyle name="Normal 6 2 4 4 3 2 3 2 2" xfId="31647" xr:uid="{00000000-0005-0000-0000-0000E1200000}"/>
    <cellStyle name="Normal 6 2 4 4 3 2 3 2 3" xfId="48993" xr:uid="{00000000-0005-0000-0000-0000E2200000}"/>
    <cellStyle name="Normal 6 2 4 4 3 2 3 3" xfId="22974" xr:uid="{00000000-0005-0000-0000-0000E3200000}"/>
    <cellStyle name="Normal 6 2 4 4 3 2 3 4" xfId="40320" xr:uid="{00000000-0005-0000-0000-0000E4200000}"/>
    <cellStyle name="Normal 6 2 4 4 3 2 4" xfId="11011" xr:uid="{00000000-0005-0000-0000-0000E5200000}"/>
    <cellStyle name="Normal 6 2 4 4 3 2 4 2" xfId="28364" xr:uid="{00000000-0005-0000-0000-0000E6200000}"/>
    <cellStyle name="Normal 6 2 4 4 3 2 4 3" xfId="45710" xr:uid="{00000000-0005-0000-0000-0000E7200000}"/>
    <cellStyle name="Normal 6 2 4 4 3 2 5" xfId="19691" xr:uid="{00000000-0005-0000-0000-0000E8200000}"/>
    <cellStyle name="Normal 6 2 4 4 3 2 6" xfId="37037" xr:uid="{00000000-0005-0000-0000-0000E9200000}"/>
    <cellStyle name="Normal 6 2 4 4 3 3" xfId="6307" xr:uid="{00000000-0005-0000-0000-0000EA200000}"/>
    <cellStyle name="Normal 6 2 4 4 3 3 2" xfId="14980" xr:uid="{00000000-0005-0000-0000-0000EB200000}"/>
    <cellStyle name="Normal 6 2 4 4 3 3 2 2" xfId="32333" xr:uid="{00000000-0005-0000-0000-0000EC200000}"/>
    <cellStyle name="Normal 6 2 4 4 3 3 2 3" xfId="49679" xr:uid="{00000000-0005-0000-0000-0000ED200000}"/>
    <cellStyle name="Normal 6 2 4 4 3 3 3" xfId="23660" xr:uid="{00000000-0005-0000-0000-0000EE200000}"/>
    <cellStyle name="Normal 6 2 4 4 3 3 4" xfId="41006" xr:uid="{00000000-0005-0000-0000-0000EF200000}"/>
    <cellStyle name="Normal 6 2 4 4 3 4" xfId="4151" xr:uid="{00000000-0005-0000-0000-0000F0200000}"/>
    <cellStyle name="Normal 6 2 4 4 3 4 2" xfId="12824" xr:uid="{00000000-0005-0000-0000-0000F1200000}"/>
    <cellStyle name="Normal 6 2 4 4 3 4 2 2" xfId="30177" xr:uid="{00000000-0005-0000-0000-0000F2200000}"/>
    <cellStyle name="Normal 6 2 4 4 3 4 2 3" xfId="47523" xr:uid="{00000000-0005-0000-0000-0000F3200000}"/>
    <cellStyle name="Normal 6 2 4 4 3 4 3" xfId="21504" xr:uid="{00000000-0005-0000-0000-0000F4200000}"/>
    <cellStyle name="Normal 6 2 4 4 3 4 4" xfId="38850" xr:uid="{00000000-0005-0000-0000-0000F5200000}"/>
    <cellStyle name="Normal 6 2 4 4 3 5" xfId="9198" xr:uid="{00000000-0005-0000-0000-0000F6200000}"/>
    <cellStyle name="Normal 6 2 4 4 3 5 2" xfId="26551" xr:uid="{00000000-0005-0000-0000-0000F7200000}"/>
    <cellStyle name="Normal 6 2 4 4 3 5 3" xfId="43897" xr:uid="{00000000-0005-0000-0000-0000F8200000}"/>
    <cellStyle name="Normal 6 2 4 4 3 6" xfId="17878" xr:uid="{00000000-0005-0000-0000-0000F9200000}"/>
    <cellStyle name="Normal 6 2 4 4 3 7" xfId="35224" xr:uid="{00000000-0005-0000-0000-0000FA200000}"/>
    <cellStyle name="Normal 6 2 4 4 4" xfId="2093" xr:uid="{00000000-0005-0000-0000-0000FB200000}"/>
    <cellStyle name="Normal 6 2 4 4 4 2" xfId="7875" xr:uid="{00000000-0005-0000-0000-0000FC200000}"/>
    <cellStyle name="Normal 6 2 4 4 4 2 2" xfId="16548" xr:uid="{00000000-0005-0000-0000-0000FD200000}"/>
    <cellStyle name="Normal 6 2 4 4 4 2 2 2" xfId="33901" xr:uid="{00000000-0005-0000-0000-0000FE200000}"/>
    <cellStyle name="Normal 6 2 4 4 4 2 2 3" xfId="51247" xr:uid="{00000000-0005-0000-0000-0000FF200000}"/>
    <cellStyle name="Normal 6 2 4 4 4 2 3" xfId="25228" xr:uid="{00000000-0005-0000-0000-000000210000}"/>
    <cellStyle name="Normal 6 2 4 4 4 2 4" xfId="42574" xr:uid="{00000000-0005-0000-0000-000001210000}"/>
    <cellStyle name="Normal 6 2 4 4 4 3" xfId="3906" xr:uid="{00000000-0005-0000-0000-000002210000}"/>
    <cellStyle name="Normal 6 2 4 4 4 3 2" xfId="12579" xr:uid="{00000000-0005-0000-0000-000003210000}"/>
    <cellStyle name="Normal 6 2 4 4 4 3 2 2" xfId="29932" xr:uid="{00000000-0005-0000-0000-000004210000}"/>
    <cellStyle name="Normal 6 2 4 4 4 3 2 3" xfId="47278" xr:uid="{00000000-0005-0000-0000-000005210000}"/>
    <cellStyle name="Normal 6 2 4 4 4 3 3" xfId="21259" xr:uid="{00000000-0005-0000-0000-000006210000}"/>
    <cellStyle name="Normal 6 2 4 4 4 3 4" xfId="38605" xr:uid="{00000000-0005-0000-0000-000007210000}"/>
    <cellStyle name="Normal 6 2 4 4 4 4" xfId="10766" xr:uid="{00000000-0005-0000-0000-000008210000}"/>
    <cellStyle name="Normal 6 2 4 4 4 4 2" xfId="28119" xr:uid="{00000000-0005-0000-0000-000009210000}"/>
    <cellStyle name="Normal 6 2 4 4 4 4 3" xfId="45465" xr:uid="{00000000-0005-0000-0000-00000A210000}"/>
    <cellStyle name="Normal 6 2 4 4 4 5" xfId="19446" xr:uid="{00000000-0005-0000-0000-00000B210000}"/>
    <cellStyle name="Normal 6 2 4 4 4 6" xfId="36792" xr:uid="{00000000-0005-0000-0000-00000C210000}"/>
    <cellStyle name="Normal 6 2 4 4 5" xfId="1260" xr:uid="{00000000-0005-0000-0000-00000D210000}"/>
    <cellStyle name="Normal 6 2 4 4 5 2" xfId="7042" xr:uid="{00000000-0005-0000-0000-00000E210000}"/>
    <cellStyle name="Normal 6 2 4 4 5 2 2" xfId="15715" xr:uid="{00000000-0005-0000-0000-00000F210000}"/>
    <cellStyle name="Normal 6 2 4 4 5 2 2 2" xfId="33068" xr:uid="{00000000-0005-0000-0000-000010210000}"/>
    <cellStyle name="Normal 6 2 4 4 5 2 2 3" xfId="50414" xr:uid="{00000000-0005-0000-0000-000011210000}"/>
    <cellStyle name="Normal 6 2 4 4 5 2 3" xfId="24395" xr:uid="{00000000-0005-0000-0000-000012210000}"/>
    <cellStyle name="Normal 6 2 4 4 5 2 4" xfId="41741" xr:uid="{00000000-0005-0000-0000-000013210000}"/>
    <cellStyle name="Normal 6 2 4 4 5 3" xfId="4886" xr:uid="{00000000-0005-0000-0000-000014210000}"/>
    <cellStyle name="Normal 6 2 4 4 5 3 2" xfId="13559" xr:uid="{00000000-0005-0000-0000-000015210000}"/>
    <cellStyle name="Normal 6 2 4 4 5 3 2 2" xfId="30912" xr:uid="{00000000-0005-0000-0000-000016210000}"/>
    <cellStyle name="Normal 6 2 4 4 5 3 2 3" xfId="48258" xr:uid="{00000000-0005-0000-0000-000017210000}"/>
    <cellStyle name="Normal 6 2 4 4 5 3 3" xfId="22239" xr:uid="{00000000-0005-0000-0000-000018210000}"/>
    <cellStyle name="Normal 6 2 4 4 5 3 4" xfId="39585" xr:uid="{00000000-0005-0000-0000-000019210000}"/>
    <cellStyle name="Normal 6 2 4 4 5 4" xfId="9933" xr:uid="{00000000-0005-0000-0000-00001A210000}"/>
    <cellStyle name="Normal 6 2 4 4 5 4 2" xfId="27286" xr:uid="{00000000-0005-0000-0000-00001B210000}"/>
    <cellStyle name="Normal 6 2 4 4 5 4 3" xfId="44632" xr:uid="{00000000-0005-0000-0000-00001C210000}"/>
    <cellStyle name="Normal 6 2 4 4 5 5" xfId="18613" xr:uid="{00000000-0005-0000-0000-00001D210000}"/>
    <cellStyle name="Normal 6 2 4 4 5 6" xfId="35959" xr:uid="{00000000-0005-0000-0000-00001E210000}"/>
    <cellStyle name="Normal 6 2 4 4 6" xfId="6062" xr:uid="{00000000-0005-0000-0000-00001F210000}"/>
    <cellStyle name="Normal 6 2 4 4 6 2" xfId="14735" xr:uid="{00000000-0005-0000-0000-000020210000}"/>
    <cellStyle name="Normal 6 2 4 4 6 2 2" xfId="32088" xr:uid="{00000000-0005-0000-0000-000021210000}"/>
    <cellStyle name="Normal 6 2 4 4 6 2 3" xfId="49434" xr:uid="{00000000-0005-0000-0000-000022210000}"/>
    <cellStyle name="Normal 6 2 4 4 6 3" xfId="23415" xr:uid="{00000000-0005-0000-0000-000023210000}"/>
    <cellStyle name="Normal 6 2 4 4 6 4" xfId="40761" xr:uid="{00000000-0005-0000-0000-000024210000}"/>
    <cellStyle name="Normal 6 2 4 4 7" xfId="3073" xr:uid="{00000000-0005-0000-0000-000025210000}"/>
    <cellStyle name="Normal 6 2 4 4 7 2" xfId="11746" xr:uid="{00000000-0005-0000-0000-000026210000}"/>
    <cellStyle name="Normal 6 2 4 4 7 2 2" xfId="29099" xr:uid="{00000000-0005-0000-0000-000027210000}"/>
    <cellStyle name="Normal 6 2 4 4 7 2 3" xfId="46445" xr:uid="{00000000-0005-0000-0000-000028210000}"/>
    <cellStyle name="Normal 6 2 4 4 7 3" xfId="20426" xr:uid="{00000000-0005-0000-0000-000029210000}"/>
    <cellStyle name="Normal 6 2 4 4 7 4" xfId="37772" xr:uid="{00000000-0005-0000-0000-00002A210000}"/>
    <cellStyle name="Normal 6 2 4 4 8" xfId="8953" xr:uid="{00000000-0005-0000-0000-00002B210000}"/>
    <cellStyle name="Normal 6 2 4 4 8 2" xfId="26306" xr:uid="{00000000-0005-0000-0000-00002C210000}"/>
    <cellStyle name="Normal 6 2 4 4 8 3" xfId="43652" xr:uid="{00000000-0005-0000-0000-00002D210000}"/>
    <cellStyle name="Normal 6 2 4 4 9" xfId="17633" xr:uid="{00000000-0005-0000-0000-00002E210000}"/>
    <cellStyle name="Normal 6 2 4 5" xfId="133" xr:uid="{00000000-0005-0000-0000-00002F210000}"/>
    <cellStyle name="Normal 6 2 4 5 10" xfId="34832" xr:uid="{00000000-0005-0000-0000-000030210000}"/>
    <cellStyle name="Normal 6 2 4 5 2" xfId="868" xr:uid="{00000000-0005-0000-0000-000031210000}"/>
    <cellStyle name="Normal 6 2 4 5 2 2" xfId="2681" xr:uid="{00000000-0005-0000-0000-000032210000}"/>
    <cellStyle name="Normal 6 2 4 5 2 2 2" xfId="8463" xr:uid="{00000000-0005-0000-0000-000033210000}"/>
    <cellStyle name="Normal 6 2 4 5 2 2 2 2" xfId="17136" xr:uid="{00000000-0005-0000-0000-000034210000}"/>
    <cellStyle name="Normal 6 2 4 5 2 2 2 2 2" xfId="34489" xr:uid="{00000000-0005-0000-0000-000035210000}"/>
    <cellStyle name="Normal 6 2 4 5 2 2 2 2 3" xfId="51835" xr:uid="{00000000-0005-0000-0000-000036210000}"/>
    <cellStyle name="Normal 6 2 4 5 2 2 2 3" xfId="25816" xr:uid="{00000000-0005-0000-0000-000037210000}"/>
    <cellStyle name="Normal 6 2 4 5 2 2 2 4" xfId="43162" xr:uid="{00000000-0005-0000-0000-000038210000}"/>
    <cellStyle name="Normal 6 2 4 5 2 2 3" xfId="4494" xr:uid="{00000000-0005-0000-0000-000039210000}"/>
    <cellStyle name="Normal 6 2 4 5 2 2 3 2" xfId="13167" xr:uid="{00000000-0005-0000-0000-00003A210000}"/>
    <cellStyle name="Normal 6 2 4 5 2 2 3 2 2" xfId="30520" xr:uid="{00000000-0005-0000-0000-00003B210000}"/>
    <cellStyle name="Normal 6 2 4 5 2 2 3 2 3" xfId="47866" xr:uid="{00000000-0005-0000-0000-00003C210000}"/>
    <cellStyle name="Normal 6 2 4 5 2 2 3 3" xfId="21847" xr:uid="{00000000-0005-0000-0000-00003D210000}"/>
    <cellStyle name="Normal 6 2 4 5 2 2 3 4" xfId="39193" xr:uid="{00000000-0005-0000-0000-00003E210000}"/>
    <cellStyle name="Normal 6 2 4 5 2 2 4" xfId="11354" xr:uid="{00000000-0005-0000-0000-00003F210000}"/>
    <cellStyle name="Normal 6 2 4 5 2 2 4 2" xfId="28707" xr:uid="{00000000-0005-0000-0000-000040210000}"/>
    <cellStyle name="Normal 6 2 4 5 2 2 4 3" xfId="46053" xr:uid="{00000000-0005-0000-0000-000041210000}"/>
    <cellStyle name="Normal 6 2 4 5 2 2 5" xfId="20034" xr:uid="{00000000-0005-0000-0000-000042210000}"/>
    <cellStyle name="Normal 6 2 4 5 2 2 6" xfId="37380" xr:uid="{00000000-0005-0000-0000-000043210000}"/>
    <cellStyle name="Normal 6 2 4 5 2 3" xfId="1603" xr:uid="{00000000-0005-0000-0000-000044210000}"/>
    <cellStyle name="Normal 6 2 4 5 2 3 2" xfId="7385" xr:uid="{00000000-0005-0000-0000-000045210000}"/>
    <cellStyle name="Normal 6 2 4 5 2 3 2 2" xfId="16058" xr:uid="{00000000-0005-0000-0000-000046210000}"/>
    <cellStyle name="Normal 6 2 4 5 2 3 2 2 2" xfId="33411" xr:uid="{00000000-0005-0000-0000-000047210000}"/>
    <cellStyle name="Normal 6 2 4 5 2 3 2 2 3" xfId="50757" xr:uid="{00000000-0005-0000-0000-000048210000}"/>
    <cellStyle name="Normal 6 2 4 5 2 3 2 3" xfId="24738" xr:uid="{00000000-0005-0000-0000-000049210000}"/>
    <cellStyle name="Normal 6 2 4 5 2 3 2 4" xfId="42084" xr:uid="{00000000-0005-0000-0000-00004A210000}"/>
    <cellStyle name="Normal 6 2 4 5 2 3 3" xfId="5229" xr:uid="{00000000-0005-0000-0000-00004B210000}"/>
    <cellStyle name="Normal 6 2 4 5 2 3 3 2" xfId="13902" xr:uid="{00000000-0005-0000-0000-00004C210000}"/>
    <cellStyle name="Normal 6 2 4 5 2 3 3 2 2" xfId="31255" xr:uid="{00000000-0005-0000-0000-00004D210000}"/>
    <cellStyle name="Normal 6 2 4 5 2 3 3 2 3" xfId="48601" xr:uid="{00000000-0005-0000-0000-00004E210000}"/>
    <cellStyle name="Normal 6 2 4 5 2 3 3 3" xfId="22582" xr:uid="{00000000-0005-0000-0000-00004F210000}"/>
    <cellStyle name="Normal 6 2 4 5 2 3 3 4" xfId="39928" xr:uid="{00000000-0005-0000-0000-000050210000}"/>
    <cellStyle name="Normal 6 2 4 5 2 3 4" xfId="10276" xr:uid="{00000000-0005-0000-0000-000051210000}"/>
    <cellStyle name="Normal 6 2 4 5 2 3 4 2" xfId="27629" xr:uid="{00000000-0005-0000-0000-000052210000}"/>
    <cellStyle name="Normal 6 2 4 5 2 3 4 3" xfId="44975" xr:uid="{00000000-0005-0000-0000-000053210000}"/>
    <cellStyle name="Normal 6 2 4 5 2 3 5" xfId="18956" xr:uid="{00000000-0005-0000-0000-000054210000}"/>
    <cellStyle name="Normal 6 2 4 5 2 3 6" xfId="36302" xr:uid="{00000000-0005-0000-0000-000055210000}"/>
    <cellStyle name="Normal 6 2 4 5 2 4" xfId="6650" xr:uid="{00000000-0005-0000-0000-000056210000}"/>
    <cellStyle name="Normal 6 2 4 5 2 4 2" xfId="15323" xr:uid="{00000000-0005-0000-0000-000057210000}"/>
    <cellStyle name="Normal 6 2 4 5 2 4 2 2" xfId="32676" xr:uid="{00000000-0005-0000-0000-000058210000}"/>
    <cellStyle name="Normal 6 2 4 5 2 4 2 3" xfId="50022" xr:uid="{00000000-0005-0000-0000-000059210000}"/>
    <cellStyle name="Normal 6 2 4 5 2 4 3" xfId="24003" xr:uid="{00000000-0005-0000-0000-00005A210000}"/>
    <cellStyle name="Normal 6 2 4 5 2 4 4" xfId="41349" xr:uid="{00000000-0005-0000-0000-00005B210000}"/>
    <cellStyle name="Normal 6 2 4 5 2 5" xfId="3416" xr:uid="{00000000-0005-0000-0000-00005C210000}"/>
    <cellStyle name="Normal 6 2 4 5 2 5 2" xfId="12089" xr:uid="{00000000-0005-0000-0000-00005D210000}"/>
    <cellStyle name="Normal 6 2 4 5 2 5 2 2" xfId="29442" xr:uid="{00000000-0005-0000-0000-00005E210000}"/>
    <cellStyle name="Normal 6 2 4 5 2 5 2 3" xfId="46788" xr:uid="{00000000-0005-0000-0000-00005F210000}"/>
    <cellStyle name="Normal 6 2 4 5 2 5 3" xfId="20769" xr:uid="{00000000-0005-0000-0000-000060210000}"/>
    <cellStyle name="Normal 6 2 4 5 2 5 4" xfId="38115" xr:uid="{00000000-0005-0000-0000-000061210000}"/>
    <cellStyle name="Normal 6 2 4 5 2 6" xfId="9541" xr:uid="{00000000-0005-0000-0000-000062210000}"/>
    <cellStyle name="Normal 6 2 4 5 2 6 2" xfId="26894" xr:uid="{00000000-0005-0000-0000-000063210000}"/>
    <cellStyle name="Normal 6 2 4 5 2 6 3" xfId="44240" xr:uid="{00000000-0005-0000-0000-000064210000}"/>
    <cellStyle name="Normal 6 2 4 5 2 7" xfId="18221" xr:uid="{00000000-0005-0000-0000-000065210000}"/>
    <cellStyle name="Normal 6 2 4 5 2 8" xfId="35567" xr:uid="{00000000-0005-0000-0000-000066210000}"/>
    <cellStyle name="Normal 6 2 4 5 3" xfId="623" xr:uid="{00000000-0005-0000-0000-000067210000}"/>
    <cellStyle name="Normal 6 2 4 5 3 2" xfId="2436" xr:uid="{00000000-0005-0000-0000-000068210000}"/>
    <cellStyle name="Normal 6 2 4 5 3 2 2" xfId="8218" xr:uid="{00000000-0005-0000-0000-000069210000}"/>
    <cellStyle name="Normal 6 2 4 5 3 2 2 2" xfId="16891" xr:uid="{00000000-0005-0000-0000-00006A210000}"/>
    <cellStyle name="Normal 6 2 4 5 3 2 2 2 2" xfId="34244" xr:uid="{00000000-0005-0000-0000-00006B210000}"/>
    <cellStyle name="Normal 6 2 4 5 3 2 2 2 3" xfId="51590" xr:uid="{00000000-0005-0000-0000-00006C210000}"/>
    <cellStyle name="Normal 6 2 4 5 3 2 2 3" xfId="25571" xr:uid="{00000000-0005-0000-0000-00006D210000}"/>
    <cellStyle name="Normal 6 2 4 5 3 2 2 4" xfId="42917" xr:uid="{00000000-0005-0000-0000-00006E210000}"/>
    <cellStyle name="Normal 6 2 4 5 3 2 3" xfId="5719" xr:uid="{00000000-0005-0000-0000-00006F210000}"/>
    <cellStyle name="Normal 6 2 4 5 3 2 3 2" xfId="14392" xr:uid="{00000000-0005-0000-0000-000070210000}"/>
    <cellStyle name="Normal 6 2 4 5 3 2 3 2 2" xfId="31745" xr:uid="{00000000-0005-0000-0000-000071210000}"/>
    <cellStyle name="Normal 6 2 4 5 3 2 3 2 3" xfId="49091" xr:uid="{00000000-0005-0000-0000-000072210000}"/>
    <cellStyle name="Normal 6 2 4 5 3 2 3 3" xfId="23072" xr:uid="{00000000-0005-0000-0000-000073210000}"/>
    <cellStyle name="Normal 6 2 4 5 3 2 3 4" xfId="40418" xr:uid="{00000000-0005-0000-0000-000074210000}"/>
    <cellStyle name="Normal 6 2 4 5 3 2 4" xfId="11109" xr:uid="{00000000-0005-0000-0000-000075210000}"/>
    <cellStyle name="Normal 6 2 4 5 3 2 4 2" xfId="28462" xr:uid="{00000000-0005-0000-0000-000076210000}"/>
    <cellStyle name="Normal 6 2 4 5 3 2 4 3" xfId="45808" xr:uid="{00000000-0005-0000-0000-000077210000}"/>
    <cellStyle name="Normal 6 2 4 5 3 2 5" xfId="19789" xr:uid="{00000000-0005-0000-0000-000078210000}"/>
    <cellStyle name="Normal 6 2 4 5 3 2 6" xfId="37135" xr:uid="{00000000-0005-0000-0000-000079210000}"/>
    <cellStyle name="Normal 6 2 4 5 3 3" xfId="6405" xr:uid="{00000000-0005-0000-0000-00007A210000}"/>
    <cellStyle name="Normal 6 2 4 5 3 3 2" xfId="15078" xr:uid="{00000000-0005-0000-0000-00007B210000}"/>
    <cellStyle name="Normal 6 2 4 5 3 3 2 2" xfId="32431" xr:uid="{00000000-0005-0000-0000-00007C210000}"/>
    <cellStyle name="Normal 6 2 4 5 3 3 2 3" xfId="49777" xr:uid="{00000000-0005-0000-0000-00007D210000}"/>
    <cellStyle name="Normal 6 2 4 5 3 3 3" xfId="23758" xr:uid="{00000000-0005-0000-0000-00007E210000}"/>
    <cellStyle name="Normal 6 2 4 5 3 3 4" xfId="41104" xr:uid="{00000000-0005-0000-0000-00007F210000}"/>
    <cellStyle name="Normal 6 2 4 5 3 4" xfId="4249" xr:uid="{00000000-0005-0000-0000-000080210000}"/>
    <cellStyle name="Normal 6 2 4 5 3 4 2" xfId="12922" xr:uid="{00000000-0005-0000-0000-000081210000}"/>
    <cellStyle name="Normal 6 2 4 5 3 4 2 2" xfId="30275" xr:uid="{00000000-0005-0000-0000-000082210000}"/>
    <cellStyle name="Normal 6 2 4 5 3 4 2 3" xfId="47621" xr:uid="{00000000-0005-0000-0000-000083210000}"/>
    <cellStyle name="Normal 6 2 4 5 3 4 3" xfId="21602" xr:uid="{00000000-0005-0000-0000-000084210000}"/>
    <cellStyle name="Normal 6 2 4 5 3 4 4" xfId="38948" xr:uid="{00000000-0005-0000-0000-000085210000}"/>
    <cellStyle name="Normal 6 2 4 5 3 5" xfId="9296" xr:uid="{00000000-0005-0000-0000-000086210000}"/>
    <cellStyle name="Normal 6 2 4 5 3 5 2" xfId="26649" xr:uid="{00000000-0005-0000-0000-000087210000}"/>
    <cellStyle name="Normal 6 2 4 5 3 5 3" xfId="43995" xr:uid="{00000000-0005-0000-0000-000088210000}"/>
    <cellStyle name="Normal 6 2 4 5 3 6" xfId="17976" xr:uid="{00000000-0005-0000-0000-000089210000}"/>
    <cellStyle name="Normal 6 2 4 5 3 7" xfId="35322" xr:uid="{00000000-0005-0000-0000-00008A210000}"/>
    <cellStyle name="Normal 6 2 4 5 4" xfId="1946" xr:uid="{00000000-0005-0000-0000-00008B210000}"/>
    <cellStyle name="Normal 6 2 4 5 4 2" xfId="7728" xr:uid="{00000000-0005-0000-0000-00008C210000}"/>
    <cellStyle name="Normal 6 2 4 5 4 2 2" xfId="16401" xr:uid="{00000000-0005-0000-0000-00008D210000}"/>
    <cellStyle name="Normal 6 2 4 5 4 2 2 2" xfId="33754" xr:uid="{00000000-0005-0000-0000-00008E210000}"/>
    <cellStyle name="Normal 6 2 4 5 4 2 2 3" xfId="51100" xr:uid="{00000000-0005-0000-0000-00008F210000}"/>
    <cellStyle name="Normal 6 2 4 5 4 2 3" xfId="25081" xr:uid="{00000000-0005-0000-0000-000090210000}"/>
    <cellStyle name="Normal 6 2 4 5 4 2 4" xfId="42427" xr:uid="{00000000-0005-0000-0000-000091210000}"/>
    <cellStyle name="Normal 6 2 4 5 4 3" xfId="3759" xr:uid="{00000000-0005-0000-0000-000092210000}"/>
    <cellStyle name="Normal 6 2 4 5 4 3 2" xfId="12432" xr:uid="{00000000-0005-0000-0000-000093210000}"/>
    <cellStyle name="Normal 6 2 4 5 4 3 2 2" xfId="29785" xr:uid="{00000000-0005-0000-0000-000094210000}"/>
    <cellStyle name="Normal 6 2 4 5 4 3 2 3" xfId="47131" xr:uid="{00000000-0005-0000-0000-000095210000}"/>
    <cellStyle name="Normal 6 2 4 5 4 3 3" xfId="21112" xr:uid="{00000000-0005-0000-0000-000096210000}"/>
    <cellStyle name="Normal 6 2 4 5 4 3 4" xfId="38458" xr:uid="{00000000-0005-0000-0000-000097210000}"/>
    <cellStyle name="Normal 6 2 4 5 4 4" xfId="10619" xr:uid="{00000000-0005-0000-0000-000098210000}"/>
    <cellStyle name="Normal 6 2 4 5 4 4 2" xfId="27972" xr:uid="{00000000-0005-0000-0000-000099210000}"/>
    <cellStyle name="Normal 6 2 4 5 4 4 3" xfId="45318" xr:uid="{00000000-0005-0000-0000-00009A210000}"/>
    <cellStyle name="Normal 6 2 4 5 4 5" xfId="19299" xr:uid="{00000000-0005-0000-0000-00009B210000}"/>
    <cellStyle name="Normal 6 2 4 5 4 6" xfId="36645" xr:uid="{00000000-0005-0000-0000-00009C210000}"/>
    <cellStyle name="Normal 6 2 4 5 5" xfId="1358" xr:uid="{00000000-0005-0000-0000-00009D210000}"/>
    <cellStyle name="Normal 6 2 4 5 5 2" xfId="7140" xr:uid="{00000000-0005-0000-0000-00009E210000}"/>
    <cellStyle name="Normal 6 2 4 5 5 2 2" xfId="15813" xr:uid="{00000000-0005-0000-0000-00009F210000}"/>
    <cellStyle name="Normal 6 2 4 5 5 2 2 2" xfId="33166" xr:uid="{00000000-0005-0000-0000-0000A0210000}"/>
    <cellStyle name="Normal 6 2 4 5 5 2 2 3" xfId="50512" xr:uid="{00000000-0005-0000-0000-0000A1210000}"/>
    <cellStyle name="Normal 6 2 4 5 5 2 3" xfId="24493" xr:uid="{00000000-0005-0000-0000-0000A2210000}"/>
    <cellStyle name="Normal 6 2 4 5 5 2 4" xfId="41839" xr:uid="{00000000-0005-0000-0000-0000A3210000}"/>
    <cellStyle name="Normal 6 2 4 5 5 3" xfId="4984" xr:uid="{00000000-0005-0000-0000-0000A4210000}"/>
    <cellStyle name="Normal 6 2 4 5 5 3 2" xfId="13657" xr:uid="{00000000-0005-0000-0000-0000A5210000}"/>
    <cellStyle name="Normal 6 2 4 5 5 3 2 2" xfId="31010" xr:uid="{00000000-0005-0000-0000-0000A6210000}"/>
    <cellStyle name="Normal 6 2 4 5 5 3 2 3" xfId="48356" xr:uid="{00000000-0005-0000-0000-0000A7210000}"/>
    <cellStyle name="Normal 6 2 4 5 5 3 3" xfId="22337" xr:uid="{00000000-0005-0000-0000-0000A8210000}"/>
    <cellStyle name="Normal 6 2 4 5 5 3 4" xfId="39683" xr:uid="{00000000-0005-0000-0000-0000A9210000}"/>
    <cellStyle name="Normal 6 2 4 5 5 4" xfId="10031" xr:uid="{00000000-0005-0000-0000-0000AA210000}"/>
    <cellStyle name="Normal 6 2 4 5 5 4 2" xfId="27384" xr:uid="{00000000-0005-0000-0000-0000AB210000}"/>
    <cellStyle name="Normal 6 2 4 5 5 4 3" xfId="44730" xr:uid="{00000000-0005-0000-0000-0000AC210000}"/>
    <cellStyle name="Normal 6 2 4 5 5 5" xfId="18711" xr:uid="{00000000-0005-0000-0000-0000AD210000}"/>
    <cellStyle name="Normal 6 2 4 5 5 6" xfId="36057" xr:uid="{00000000-0005-0000-0000-0000AE210000}"/>
    <cellStyle name="Normal 6 2 4 5 6" xfId="5915" xr:uid="{00000000-0005-0000-0000-0000AF210000}"/>
    <cellStyle name="Normal 6 2 4 5 6 2" xfId="14588" xr:uid="{00000000-0005-0000-0000-0000B0210000}"/>
    <cellStyle name="Normal 6 2 4 5 6 2 2" xfId="31941" xr:uid="{00000000-0005-0000-0000-0000B1210000}"/>
    <cellStyle name="Normal 6 2 4 5 6 2 3" xfId="49287" xr:uid="{00000000-0005-0000-0000-0000B2210000}"/>
    <cellStyle name="Normal 6 2 4 5 6 3" xfId="23268" xr:uid="{00000000-0005-0000-0000-0000B3210000}"/>
    <cellStyle name="Normal 6 2 4 5 6 4" xfId="40614" xr:uid="{00000000-0005-0000-0000-0000B4210000}"/>
    <cellStyle name="Normal 6 2 4 5 7" xfId="3171" xr:uid="{00000000-0005-0000-0000-0000B5210000}"/>
    <cellStyle name="Normal 6 2 4 5 7 2" xfId="11844" xr:uid="{00000000-0005-0000-0000-0000B6210000}"/>
    <cellStyle name="Normal 6 2 4 5 7 2 2" xfId="29197" xr:uid="{00000000-0005-0000-0000-0000B7210000}"/>
    <cellStyle name="Normal 6 2 4 5 7 2 3" xfId="46543" xr:uid="{00000000-0005-0000-0000-0000B8210000}"/>
    <cellStyle name="Normal 6 2 4 5 7 3" xfId="20524" xr:uid="{00000000-0005-0000-0000-0000B9210000}"/>
    <cellStyle name="Normal 6 2 4 5 7 4" xfId="37870" xr:uid="{00000000-0005-0000-0000-0000BA210000}"/>
    <cellStyle name="Normal 6 2 4 5 8" xfId="8806" xr:uid="{00000000-0005-0000-0000-0000BB210000}"/>
    <cellStyle name="Normal 6 2 4 5 8 2" xfId="26159" xr:uid="{00000000-0005-0000-0000-0000BC210000}"/>
    <cellStyle name="Normal 6 2 4 5 8 3" xfId="43505" xr:uid="{00000000-0005-0000-0000-0000BD210000}"/>
    <cellStyle name="Normal 6 2 4 5 9" xfId="17486" xr:uid="{00000000-0005-0000-0000-0000BE210000}"/>
    <cellStyle name="Normal 6 2 4 6" xfId="770" xr:uid="{00000000-0005-0000-0000-0000BF210000}"/>
    <cellStyle name="Normal 6 2 4 6 2" xfId="2583" xr:uid="{00000000-0005-0000-0000-0000C0210000}"/>
    <cellStyle name="Normal 6 2 4 6 2 2" xfId="8365" xr:uid="{00000000-0005-0000-0000-0000C1210000}"/>
    <cellStyle name="Normal 6 2 4 6 2 2 2" xfId="17038" xr:uid="{00000000-0005-0000-0000-0000C2210000}"/>
    <cellStyle name="Normal 6 2 4 6 2 2 2 2" xfId="34391" xr:uid="{00000000-0005-0000-0000-0000C3210000}"/>
    <cellStyle name="Normal 6 2 4 6 2 2 2 3" xfId="51737" xr:uid="{00000000-0005-0000-0000-0000C4210000}"/>
    <cellStyle name="Normal 6 2 4 6 2 2 3" xfId="25718" xr:uid="{00000000-0005-0000-0000-0000C5210000}"/>
    <cellStyle name="Normal 6 2 4 6 2 2 4" xfId="43064" xr:uid="{00000000-0005-0000-0000-0000C6210000}"/>
    <cellStyle name="Normal 6 2 4 6 2 3" xfId="4396" xr:uid="{00000000-0005-0000-0000-0000C7210000}"/>
    <cellStyle name="Normal 6 2 4 6 2 3 2" xfId="13069" xr:uid="{00000000-0005-0000-0000-0000C8210000}"/>
    <cellStyle name="Normal 6 2 4 6 2 3 2 2" xfId="30422" xr:uid="{00000000-0005-0000-0000-0000C9210000}"/>
    <cellStyle name="Normal 6 2 4 6 2 3 2 3" xfId="47768" xr:uid="{00000000-0005-0000-0000-0000CA210000}"/>
    <cellStyle name="Normal 6 2 4 6 2 3 3" xfId="21749" xr:uid="{00000000-0005-0000-0000-0000CB210000}"/>
    <cellStyle name="Normal 6 2 4 6 2 3 4" xfId="39095" xr:uid="{00000000-0005-0000-0000-0000CC210000}"/>
    <cellStyle name="Normal 6 2 4 6 2 4" xfId="11256" xr:uid="{00000000-0005-0000-0000-0000CD210000}"/>
    <cellStyle name="Normal 6 2 4 6 2 4 2" xfId="28609" xr:uid="{00000000-0005-0000-0000-0000CE210000}"/>
    <cellStyle name="Normal 6 2 4 6 2 4 3" xfId="45955" xr:uid="{00000000-0005-0000-0000-0000CF210000}"/>
    <cellStyle name="Normal 6 2 4 6 2 5" xfId="19936" xr:uid="{00000000-0005-0000-0000-0000D0210000}"/>
    <cellStyle name="Normal 6 2 4 6 2 6" xfId="37282" xr:uid="{00000000-0005-0000-0000-0000D1210000}"/>
    <cellStyle name="Normal 6 2 4 6 3" xfId="1505" xr:uid="{00000000-0005-0000-0000-0000D2210000}"/>
    <cellStyle name="Normal 6 2 4 6 3 2" xfId="7287" xr:uid="{00000000-0005-0000-0000-0000D3210000}"/>
    <cellStyle name="Normal 6 2 4 6 3 2 2" xfId="15960" xr:uid="{00000000-0005-0000-0000-0000D4210000}"/>
    <cellStyle name="Normal 6 2 4 6 3 2 2 2" xfId="33313" xr:uid="{00000000-0005-0000-0000-0000D5210000}"/>
    <cellStyle name="Normal 6 2 4 6 3 2 2 3" xfId="50659" xr:uid="{00000000-0005-0000-0000-0000D6210000}"/>
    <cellStyle name="Normal 6 2 4 6 3 2 3" xfId="24640" xr:uid="{00000000-0005-0000-0000-0000D7210000}"/>
    <cellStyle name="Normal 6 2 4 6 3 2 4" xfId="41986" xr:uid="{00000000-0005-0000-0000-0000D8210000}"/>
    <cellStyle name="Normal 6 2 4 6 3 3" xfId="5131" xr:uid="{00000000-0005-0000-0000-0000D9210000}"/>
    <cellStyle name="Normal 6 2 4 6 3 3 2" xfId="13804" xr:uid="{00000000-0005-0000-0000-0000DA210000}"/>
    <cellStyle name="Normal 6 2 4 6 3 3 2 2" xfId="31157" xr:uid="{00000000-0005-0000-0000-0000DB210000}"/>
    <cellStyle name="Normal 6 2 4 6 3 3 2 3" xfId="48503" xr:uid="{00000000-0005-0000-0000-0000DC210000}"/>
    <cellStyle name="Normal 6 2 4 6 3 3 3" xfId="22484" xr:uid="{00000000-0005-0000-0000-0000DD210000}"/>
    <cellStyle name="Normal 6 2 4 6 3 3 4" xfId="39830" xr:uid="{00000000-0005-0000-0000-0000DE210000}"/>
    <cellStyle name="Normal 6 2 4 6 3 4" xfId="10178" xr:uid="{00000000-0005-0000-0000-0000DF210000}"/>
    <cellStyle name="Normal 6 2 4 6 3 4 2" xfId="27531" xr:uid="{00000000-0005-0000-0000-0000E0210000}"/>
    <cellStyle name="Normal 6 2 4 6 3 4 3" xfId="44877" xr:uid="{00000000-0005-0000-0000-0000E1210000}"/>
    <cellStyle name="Normal 6 2 4 6 3 5" xfId="18858" xr:uid="{00000000-0005-0000-0000-0000E2210000}"/>
    <cellStyle name="Normal 6 2 4 6 3 6" xfId="36204" xr:uid="{00000000-0005-0000-0000-0000E3210000}"/>
    <cellStyle name="Normal 6 2 4 6 4" xfId="6552" xr:uid="{00000000-0005-0000-0000-0000E4210000}"/>
    <cellStyle name="Normal 6 2 4 6 4 2" xfId="15225" xr:uid="{00000000-0005-0000-0000-0000E5210000}"/>
    <cellStyle name="Normal 6 2 4 6 4 2 2" xfId="32578" xr:uid="{00000000-0005-0000-0000-0000E6210000}"/>
    <cellStyle name="Normal 6 2 4 6 4 2 3" xfId="49924" xr:uid="{00000000-0005-0000-0000-0000E7210000}"/>
    <cellStyle name="Normal 6 2 4 6 4 3" xfId="23905" xr:uid="{00000000-0005-0000-0000-0000E8210000}"/>
    <cellStyle name="Normal 6 2 4 6 4 4" xfId="41251" xr:uid="{00000000-0005-0000-0000-0000E9210000}"/>
    <cellStyle name="Normal 6 2 4 6 5" xfId="3318" xr:uid="{00000000-0005-0000-0000-0000EA210000}"/>
    <cellStyle name="Normal 6 2 4 6 5 2" xfId="11991" xr:uid="{00000000-0005-0000-0000-0000EB210000}"/>
    <cellStyle name="Normal 6 2 4 6 5 2 2" xfId="29344" xr:uid="{00000000-0005-0000-0000-0000EC210000}"/>
    <cellStyle name="Normal 6 2 4 6 5 2 3" xfId="46690" xr:uid="{00000000-0005-0000-0000-0000ED210000}"/>
    <cellStyle name="Normal 6 2 4 6 5 3" xfId="20671" xr:uid="{00000000-0005-0000-0000-0000EE210000}"/>
    <cellStyle name="Normal 6 2 4 6 5 4" xfId="38017" xr:uid="{00000000-0005-0000-0000-0000EF210000}"/>
    <cellStyle name="Normal 6 2 4 6 6" xfId="9443" xr:uid="{00000000-0005-0000-0000-0000F0210000}"/>
    <cellStyle name="Normal 6 2 4 6 6 2" xfId="26796" xr:uid="{00000000-0005-0000-0000-0000F1210000}"/>
    <cellStyle name="Normal 6 2 4 6 6 3" xfId="44142" xr:uid="{00000000-0005-0000-0000-0000F2210000}"/>
    <cellStyle name="Normal 6 2 4 6 7" xfId="18123" xr:uid="{00000000-0005-0000-0000-0000F3210000}"/>
    <cellStyle name="Normal 6 2 4 6 8" xfId="35469" xr:uid="{00000000-0005-0000-0000-0000F4210000}"/>
    <cellStyle name="Normal 6 2 4 7" xfId="378" xr:uid="{00000000-0005-0000-0000-0000F5210000}"/>
    <cellStyle name="Normal 6 2 4 7 2" xfId="2191" xr:uid="{00000000-0005-0000-0000-0000F6210000}"/>
    <cellStyle name="Normal 6 2 4 7 2 2" xfId="7973" xr:uid="{00000000-0005-0000-0000-0000F7210000}"/>
    <cellStyle name="Normal 6 2 4 7 2 2 2" xfId="16646" xr:uid="{00000000-0005-0000-0000-0000F8210000}"/>
    <cellStyle name="Normal 6 2 4 7 2 2 2 2" xfId="33999" xr:uid="{00000000-0005-0000-0000-0000F9210000}"/>
    <cellStyle name="Normal 6 2 4 7 2 2 2 3" xfId="51345" xr:uid="{00000000-0005-0000-0000-0000FA210000}"/>
    <cellStyle name="Normal 6 2 4 7 2 2 3" xfId="25326" xr:uid="{00000000-0005-0000-0000-0000FB210000}"/>
    <cellStyle name="Normal 6 2 4 7 2 2 4" xfId="42672" xr:uid="{00000000-0005-0000-0000-0000FC210000}"/>
    <cellStyle name="Normal 6 2 4 7 2 3" xfId="5474" xr:uid="{00000000-0005-0000-0000-0000FD210000}"/>
    <cellStyle name="Normal 6 2 4 7 2 3 2" xfId="14147" xr:uid="{00000000-0005-0000-0000-0000FE210000}"/>
    <cellStyle name="Normal 6 2 4 7 2 3 2 2" xfId="31500" xr:uid="{00000000-0005-0000-0000-0000FF210000}"/>
    <cellStyle name="Normal 6 2 4 7 2 3 2 3" xfId="48846" xr:uid="{00000000-0005-0000-0000-000000220000}"/>
    <cellStyle name="Normal 6 2 4 7 2 3 3" xfId="22827" xr:uid="{00000000-0005-0000-0000-000001220000}"/>
    <cellStyle name="Normal 6 2 4 7 2 3 4" xfId="40173" xr:uid="{00000000-0005-0000-0000-000002220000}"/>
    <cellStyle name="Normal 6 2 4 7 2 4" xfId="10864" xr:uid="{00000000-0005-0000-0000-000003220000}"/>
    <cellStyle name="Normal 6 2 4 7 2 4 2" xfId="28217" xr:uid="{00000000-0005-0000-0000-000004220000}"/>
    <cellStyle name="Normal 6 2 4 7 2 4 3" xfId="45563" xr:uid="{00000000-0005-0000-0000-000005220000}"/>
    <cellStyle name="Normal 6 2 4 7 2 5" xfId="19544" xr:uid="{00000000-0005-0000-0000-000006220000}"/>
    <cellStyle name="Normal 6 2 4 7 2 6" xfId="36890" xr:uid="{00000000-0005-0000-0000-000007220000}"/>
    <cellStyle name="Normal 6 2 4 7 3" xfId="6160" xr:uid="{00000000-0005-0000-0000-000008220000}"/>
    <cellStyle name="Normal 6 2 4 7 3 2" xfId="14833" xr:uid="{00000000-0005-0000-0000-000009220000}"/>
    <cellStyle name="Normal 6 2 4 7 3 2 2" xfId="32186" xr:uid="{00000000-0005-0000-0000-00000A220000}"/>
    <cellStyle name="Normal 6 2 4 7 3 2 3" xfId="49532" xr:uid="{00000000-0005-0000-0000-00000B220000}"/>
    <cellStyle name="Normal 6 2 4 7 3 3" xfId="23513" xr:uid="{00000000-0005-0000-0000-00000C220000}"/>
    <cellStyle name="Normal 6 2 4 7 3 4" xfId="40859" xr:uid="{00000000-0005-0000-0000-00000D220000}"/>
    <cellStyle name="Normal 6 2 4 7 4" xfId="4004" xr:uid="{00000000-0005-0000-0000-00000E220000}"/>
    <cellStyle name="Normal 6 2 4 7 4 2" xfId="12677" xr:uid="{00000000-0005-0000-0000-00000F220000}"/>
    <cellStyle name="Normal 6 2 4 7 4 2 2" xfId="30030" xr:uid="{00000000-0005-0000-0000-000010220000}"/>
    <cellStyle name="Normal 6 2 4 7 4 2 3" xfId="47376" xr:uid="{00000000-0005-0000-0000-000011220000}"/>
    <cellStyle name="Normal 6 2 4 7 4 3" xfId="21357" xr:uid="{00000000-0005-0000-0000-000012220000}"/>
    <cellStyle name="Normal 6 2 4 7 4 4" xfId="38703" xr:uid="{00000000-0005-0000-0000-000013220000}"/>
    <cellStyle name="Normal 6 2 4 7 5" xfId="9051" xr:uid="{00000000-0005-0000-0000-000014220000}"/>
    <cellStyle name="Normal 6 2 4 7 5 2" xfId="26404" xr:uid="{00000000-0005-0000-0000-000015220000}"/>
    <cellStyle name="Normal 6 2 4 7 5 3" xfId="43750" xr:uid="{00000000-0005-0000-0000-000016220000}"/>
    <cellStyle name="Normal 6 2 4 7 6" xfId="17731" xr:uid="{00000000-0005-0000-0000-000017220000}"/>
    <cellStyle name="Normal 6 2 4 7 7" xfId="35077" xr:uid="{00000000-0005-0000-0000-000018220000}"/>
    <cellStyle name="Normal 6 2 4 8" xfId="1848" xr:uid="{00000000-0005-0000-0000-000019220000}"/>
    <cellStyle name="Normal 6 2 4 8 2" xfId="7630" xr:uid="{00000000-0005-0000-0000-00001A220000}"/>
    <cellStyle name="Normal 6 2 4 8 2 2" xfId="16303" xr:uid="{00000000-0005-0000-0000-00001B220000}"/>
    <cellStyle name="Normal 6 2 4 8 2 2 2" xfId="33656" xr:uid="{00000000-0005-0000-0000-00001C220000}"/>
    <cellStyle name="Normal 6 2 4 8 2 2 3" xfId="51002" xr:uid="{00000000-0005-0000-0000-00001D220000}"/>
    <cellStyle name="Normal 6 2 4 8 2 3" xfId="24983" xr:uid="{00000000-0005-0000-0000-00001E220000}"/>
    <cellStyle name="Normal 6 2 4 8 2 4" xfId="42329" xr:uid="{00000000-0005-0000-0000-00001F220000}"/>
    <cellStyle name="Normal 6 2 4 8 3" xfId="3661" xr:uid="{00000000-0005-0000-0000-000020220000}"/>
    <cellStyle name="Normal 6 2 4 8 3 2" xfId="12334" xr:uid="{00000000-0005-0000-0000-000021220000}"/>
    <cellStyle name="Normal 6 2 4 8 3 2 2" xfId="29687" xr:uid="{00000000-0005-0000-0000-000022220000}"/>
    <cellStyle name="Normal 6 2 4 8 3 2 3" xfId="47033" xr:uid="{00000000-0005-0000-0000-000023220000}"/>
    <cellStyle name="Normal 6 2 4 8 3 3" xfId="21014" xr:uid="{00000000-0005-0000-0000-000024220000}"/>
    <cellStyle name="Normal 6 2 4 8 3 4" xfId="38360" xr:uid="{00000000-0005-0000-0000-000025220000}"/>
    <cellStyle name="Normal 6 2 4 8 4" xfId="10521" xr:uid="{00000000-0005-0000-0000-000026220000}"/>
    <cellStyle name="Normal 6 2 4 8 4 2" xfId="27874" xr:uid="{00000000-0005-0000-0000-000027220000}"/>
    <cellStyle name="Normal 6 2 4 8 4 3" xfId="45220" xr:uid="{00000000-0005-0000-0000-000028220000}"/>
    <cellStyle name="Normal 6 2 4 8 5" xfId="19201" xr:uid="{00000000-0005-0000-0000-000029220000}"/>
    <cellStyle name="Normal 6 2 4 8 6" xfId="36547" xr:uid="{00000000-0005-0000-0000-00002A220000}"/>
    <cellStyle name="Normal 6 2 4 9" xfId="1113" xr:uid="{00000000-0005-0000-0000-00002B220000}"/>
    <cellStyle name="Normal 6 2 4 9 2" xfId="6895" xr:uid="{00000000-0005-0000-0000-00002C220000}"/>
    <cellStyle name="Normal 6 2 4 9 2 2" xfId="15568" xr:uid="{00000000-0005-0000-0000-00002D220000}"/>
    <cellStyle name="Normal 6 2 4 9 2 2 2" xfId="32921" xr:uid="{00000000-0005-0000-0000-00002E220000}"/>
    <cellStyle name="Normal 6 2 4 9 2 2 3" xfId="50267" xr:uid="{00000000-0005-0000-0000-00002F220000}"/>
    <cellStyle name="Normal 6 2 4 9 2 3" xfId="24248" xr:uid="{00000000-0005-0000-0000-000030220000}"/>
    <cellStyle name="Normal 6 2 4 9 2 4" xfId="41594" xr:uid="{00000000-0005-0000-0000-000031220000}"/>
    <cellStyle name="Normal 6 2 4 9 3" xfId="4739" xr:uid="{00000000-0005-0000-0000-000032220000}"/>
    <cellStyle name="Normal 6 2 4 9 3 2" xfId="13412" xr:uid="{00000000-0005-0000-0000-000033220000}"/>
    <cellStyle name="Normal 6 2 4 9 3 2 2" xfId="30765" xr:uid="{00000000-0005-0000-0000-000034220000}"/>
    <cellStyle name="Normal 6 2 4 9 3 2 3" xfId="48111" xr:uid="{00000000-0005-0000-0000-000035220000}"/>
    <cellStyle name="Normal 6 2 4 9 3 3" xfId="22092" xr:uid="{00000000-0005-0000-0000-000036220000}"/>
    <cellStyle name="Normal 6 2 4 9 3 4" xfId="39438" xr:uid="{00000000-0005-0000-0000-000037220000}"/>
    <cellStyle name="Normal 6 2 4 9 4" xfId="9786" xr:uid="{00000000-0005-0000-0000-000038220000}"/>
    <cellStyle name="Normal 6 2 4 9 4 2" xfId="27139" xr:uid="{00000000-0005-0000-0000-000039220000}"/>
    <cellStyle name="Normal 6 2 4 9 4 3" xfId="44485" xr:uid="{00000000-0005-0000-0000-00003A220000}"/>
    <cellStyle name="Normal 6 2 4 9 5" xfId="18466" xr:uid="{00000000-0005-0000-0000-00003B220000}"/>
    <cellStyle name="Normal 6 2 4 9 6" xfId="35812" xr:uid="{00000000-0005-0000-0000-00003C220000}"/>
    <cellStyle name="Normal 6 2 5" xfId="59" xr:uid="{00000000-0005-0000-0000-00003D220000}"/>
    <cellStyle name="Normal 6 2 5 10" xfId="8732" xr:uid="{00000000-0005-0000-0000-00003E220000}"/>
    <cellStyle name="Normal 6 2 5 10 2" xfId="26085" xr:uid="{00000000-0005-0000-0000-00003F220000}"/>
    <cellStyle name="Normal 6 2 5 10 3" xfId="43431" xr:uid="{00000000-0005-0000-0000-000040220000}"/>
    <cellStyle name="Normal 6 2 5 11" xfId="17412" xr:uid="{00000000-0005-0000-0000-000041220000}"/>
    <cellStyle name="Normal 6 2 5 12" xfId="34758" xr:uid="{00000000-0005-0000-0000-000042220000}"/>
    <cellStyle name="Normal 6 2 5 2" xfId="304" xr:uid="{00000000-0005-0000-0000-000043220000}"/>
    <cellStyle name="Normal 6 2 5 2 10" xfId="35003" xr:uid="{00000000-0005-0000-0000-000044220000}"/>
    <cellStyle name="Normal 6 2 5 2 2" xfId="1039" xr:uid="{00000000-0005-0000-0000-000045220000}"/>
    <cellStyle name="Normal 6 2 5 2 2 2" xfId="2852" xr:uid="{00000000-0005-0000-0000-000046220000}"/>
    <cellStyle name="Normal 6 2 5 2 2 2 2" xfId="8634" xr:uid="{00000000-0005-0000-0000-000047220000}"/>
    <cellStyle name="Normal 6 2 5 2 2 2 2 2" xfId="17307" xr:uid="{00000000-0005-0000-0000-000048220000}"/>
    <cellStyle name="Normal 6 2 5 2 2 2 2 2 2" xfId="34660" xr:uid="{00000000-0005-0000-0000-000049220000}"/>
    <cellStyle name="Normal 6 2 5 2 2 2 2 2 3" xfId="52006" xr:uid="{00000000-0005-0000-0000-00004A220000}"/>
    <cellStyle name="Normal 6 2 5 2 2 2 2 3" xfId="25987" xr:uid="{00000000-0005-0000-0000-00004B220000}"/>
    <cellStyle name="Normal 6 2 5 2 2 2 2 4" xfId="43333" xr:uid="{00000000-0005-0000-0000-00004C220000}"/>
    <cellStyle name="Normal 6 2 5 2 2 2 3" xfId="4665" xr:uid="{00000000-0005-0000-0000-00004D220000}"/>
    <cellStyle name="Normal 6 2 5 2 2 2 3 2" xfId="13338" xr:uid="{00000000-0005-0000-0000-00004E220000}"/>
    <cellStyle name="Normal 6 2 5 2 2 2 3 2 2" xfId="30691" xr:uid="{00000000-0005-0000-0000-00004F220000}"/>
    <cellStyle name="Normal 6 2 5 2 2 2 3 2 3" xfId="48037" xr:uid="{00000000-0005-0000-0000-000050220000}"/>
    <cellStyle name="Normal 6 2 5 2 2 2 3 3" xfId="22018" xr:uid="{00000000-0005-0000-0000-000051220000}"/>
    <cellStyle name="Normal 6 2 5 2 2 2 3 4" xfId="39364" xr:uid="{00000000-0005-0000-0000-000052220000}"/>
    <cellStyle name="Normal 6 2 5 2 2 2 4" xfId="11525" xr:uid="{00000000-0005-0000-0000-000053220000}"/>
    <cellStyle name="Normal 6 2 5 2 2 2 4 2" xfId="28878" xr:uid="{00000000-0005-0000-0000-000054220000}"/>
    <cellStyle name="Normal 6 2 5 2 2 2 4 3" xfId="46224" xr:uid="{00000000-0005-0000-0000-000055220000}"/>
    <cellStyle name="Normal 6 2 5 2 2 2 5" xfId="20205" xr:uid="{00000000-0005-0000-0000-000056220000}"/>
    <cellStyle name="Normal 6 2 5 2 2 2 6" xfId="37551" xr:uid="{00000000-0005-0000-0000-000057220000}"/>
    <cellStyle name="Normal 6 2 5 2 2 3" xfId="1774" xr:uid="{00000000-0005-0000-0000-000058220000}"/>
    <cellStyle name="Normal 6 2 5 2 2 3 2" xfId="7556" xr:uid="{00000000-0005-0000-0000-000059220000}"/>
    <cellStyle name="Normal 6 2 5 2 2 3 2 2" xfId="16229" xr:uid="{00000000-0005-0000-0000-00005A220000}"/>
    <cellStyle name="Normal 6 2 5 2 2 3 2 2 2" xfId="33582" xr:uid="{00000000-0005-0000-0000-00005B220000}"/>
    <cellStyle name="Normal 6 2 5 2 2 3 2 2 3" xfId="50928" xr:uid="{00000000-0005-0000-0000-00005C220000}"/>
    <cellStyle name="Normal 6 2 5 2 2 3 2 3" xfId="24909" xr:uid="{00000000-0005-0000-0000-00005D220000}"/>
    <cellStyle name="Normal 6 2 5 2 2 3 2 4" xfId="42255" xr:uid="{00000000-0005-0000-0000-00005E220000}"/>
    <cellStyle name="Normal 6 2 5 2 2 3 3" xfId="5400" xr:uid="{00000000-0005-0000-0000-00005F220000}"/>
    <cellStyle name="Normal 6 2 5 2 2 3 3 2" xfId="14073" xr:uid="{00000000-0005-0000-0000-000060220000}"/>
    <cellStyle name="Normal 6 2 5 2 2 3 3 2 2" xfId="31426" xr:uid="{00000000-0005-0000-0000-000061220000}"/>
    <cellStyle name="Normal 6 2 5 2 2 3 3 2 3" xfId="48772" xr:uid="{00000000-0005-0000-0000-000062220000}"/>
    <cellStyle name="Normal 6 2 5 2 2 3 3 3" xfId="22753" xr:uid="{00000000-0005-0000-0000-000063220000}"/>
    <cellStyle name="Normal 6 2 5 2 2 3 3 4" xfId="40099" xr:uid="{00000000-0005-0000-0000-000064220000}"/>
    <cellStyle name="Normal 6 2 5 2 2 3 4" xfId="10447" xr:uid="{00000000-0005-0000-0000-000065220000}"/>
    <cellStyle name="Normal 6 2 5 2 2 3 4 2" xfId="27800" xr:uid="{00000000-0005-0000-0000-000066220000}"/>
    <cellStyle name="Normal 6 2 5 2 2 3 4 3" xfId="45146" xr:uid="{00000000-0005-0000-0000-000067220000}"/>
    <cellStyle name="Normal 6 2 5 2 2 3 5" xfId="19127" xr:uid="{00000000-0005-0000-0000-000068220000}"/>
    <cellStyle name="Normal 6 2 5 2 2 3 6" xfId="36473" xr:uid="{00000000-0005-0000-0000-000069220000}"/>
    <cellStyle name="Normal 6 2 5 2 2 4" xfId="6821" xr:uid="{00000000-0005-0000-0000-00006A220000}"/>
    <cellStyle name="Normal 6 2 5 2 2 4 2" xfId="15494" xr:uid="{00000000-0005-0000-0000-00006B220000}"/>
    <cellStyle name="Normal 6 2 5 2 2 4 2 2" xfId="32847" xr:uid="{00000000-0005-0000-0000-00006C220000}"/>
    <cellStyle name="Normal 6 2 5 2 2 4 2 3" xfId="50193" xr:uid="{00000000-0005-0000-0000-00006D220000}"/>
    <cellStyle name="Normal 6 2 5 2 2 4 3" xfId="24174" xr:uid="{00000000-0005-0000-0000-00006E220000}"/>
    <cellStyle name="Normal 6 2 5 2 2 4 4" xfId="41520" xr:uid="{00000000-0005-0000-0000-00006F220000}"/>
    <cellStyle name="Normal 6 2 5 2 2 5" xfId="3587" xr:uid="{00000000-0005-0000-0000-000070220000}"/>
    <cellStyle name="Normal 6 2 5 2 2 5 2" xfId="12260" xr:uid="{00000000-0005-0000-0000-000071220000}"/>
    <cellStyle name="Normal 6 2 5 2 2 5 2 2" xfId="29613" xr:uid="{00000000-0005-0000-0000-000072220000}"/>
    <cellStyle name="Normal 6 2 5 2 2 5 2 3" xfId="46959" xr:uid="{00000000-0005-0000-0000-000073220000}"/>
    <cellStyle name="Normal 6 2 5 2 2 5 3" xfId="20940" xr:uid="{00000000-0005-0000-0000-000074220000}"/>
    <cellStyle name="Normal 6 2 5 2 2 5 4" xfId="38286" xr:uid="{00000000-0005-0000-0000-000075220000}"/>
    <cellStyle name="Normal 6 2 5 2 2 6" xfId="9712" xr:uid="{00000000-0005-0000-0000-000076220000}"/>
    <cellStyle name="Normal 6 2 5 2 2 6 2" xfId="27065" xr:uid="{00000000-0005-0000-0000-000077220000}"/>
    <cellStyle name="Normal 6 2 5 2 2 6 3" xfId="44411" xr:uid="{00000000-0005-0000-0000-000078220000}"/>
    <cellStyle name="Normal 6 2 5 2 2 7" xfId="18392" xr:uid="{00000000-0005-0000-0000-000079220000}"/>
    <cellStyle name="Normal 6 2 5 2 2 8" xfId="35738" xr:uid="{00000000-0005-0000-0000-00007A220000}"/>
    <cellStyle name="Normal 6 2 5 2 3" xfId="549" xr:uid="{00000000-0005-0000-0000-00007B220000}"/>
    <cellStyle name="Normal 6 2 5 2 3 2" xfId="2362" xr:uid="{00000000-0005-0000-0000-00007C220000}"/>
    <cellStyle name="Normal 6 2 5 2 3 2 2" xfId="8144" xr:uid="{00000000-0005-0000-0000-00007D220000}"/>
    <cellStyle name="Normal 6 2 5 2 3 2 2 2" xfId="16817" xr:uid="{00000000-0005-0000-0000-00007E220000}"/>
    <cellStyle name="Normal 6 2 5 2 3 2 2 2 2" xfId="34170" xr:uid="{00000000-0005-0000-0000-00007F220000}"/>
    <cellStyle name="Normal 6 2 5 2 3 2 2 2 3" xfId="51516" xr:uid="{00000000-0005-0000-0000-000080220000}"/>
    <cellStyle name="Normal 6 2 5 2 3 2 2 3" xfId="25497" xr:uid="{00000000-0005-0000-0000-000081220000}"/>
    <cellStyle name="Normal 6 2 5 2 3 2 2 4" xfId="42843" xr:uid="{00000000-0005-0000-0000-000082220000}"/>
    <cellStyle name="Normal 6 2 5 2 3 2 3" xfId="5645" xr:uid="{00000000-0005-0000-0000-000083220000}"/>
    <cellStyle name="Normal 6 2 5 2 3 2 3 2" xfId="14318" xr:uid="{00000000-0005-0000-0000-000084220000}"/>
    <cellStyle name="Normal 6 2 5 2 3 2 3 2 2" xfId="31671" xr:uid="{00000000-0005-0000-0000-000085220000}"/>
    <cellStyle name="Normal 6 2 5 2 3 2 3 2 3" xfId="49017" xr:uid="{00000000-0005-0000-0000-000086220000}"/>
    <cellStyle name="Normal 6 2 5 2 3 2 3 3" xfId="22998" xr:uid="{00000000-0005-0000-0000-000087220000}"/>
    <cellStyle name="Normal 6 2 5 2 3 2 3 4" xfId="40344" xr:uid="{00000000-0005-0000-0000-000088220000}"/>
    <cellStyle name="Normal 6 2 5 2 3 2 4" xfId="11035" xr:uid="{00000000-0005-0000-0000-000089220000}"/>
    <cellStyle name="Normal 6 2 5 2 3 2 4 2" xfId="28388" xr:uid="{00000000-0005-0000-0000-00008A220000}"/>
    <cellStyle name="Normal 6 2 5 2 3 2 4 3" xfId="45734" xr:uid="{00000000-0005-0000-0000-00008B220000}"/>
    <cellStyle name="Normal 6 2 5 2 3 2 5" xfId="19715" xr:uid="{00000000-0005-0000-0000-00008C220000}"/>
    <cellStyle name="Normal 6 2 5 2 3 2 6" xfId="37061" xr:uid="{00000000-0005-0000-0000-00008D220000}"/>
    <cellStyle name="Normal 6 2 5 2 3 3" xfId="6331" xr:uid="{00000000-0005-0000-0000-00008E220000}"/>
    <cellStyle name="Normal 6 2 5 2 3 3 2" xfId="15004" xr:uid="{00000000-0005-0000-0000-00008F220000}"/>
    <cellStyle name="Normal 6 2 5 2 3 3 2 2" xfId="32357" xr:uid="{00000000-0005-0000-0000-000090220000}"/>
    <cellStyle name="Normal 6 2 5 2 3 3 2 3" xfId="49703" xr:uid="{00000000-0005-0000-0000-000091220000}"/>
    <cellStyle name="Normal 6 2 5 2 3 3 3" xfId="23684" xr:uid="{00000000-0005-0000-0000-000092220000}"/>
    <cellStyle name="Normal 6 2 5 2 3 3 4" xfId="41030" xr:uid="{00000000-0005-0000-0000-000093220000}"/>
    <cellStyle name="Normal 6 2 5 2 3 4" xfId="4175" xr:uid="{00000000-0005-0000-0000-000094220000}"/>
    <cellStyle name="Normal 6 2 5 2 3 4 2" xfId="12848" xr:uid="{00000000-0005-0000-0000-000095220000}"/>
    <cellStyle name="Normal 6 2 5 2 3 4 2 2" xfId="30201" xr:uid="{00000000-0005-0000-0000-000096220000}"/>
    <cellStyle name="Normal 6 2 5 2 3 4 2 3" xfId="47547" xr:uid="{00000000-0005-0000-0000-000097220000}"/>
    <cellStyle name="Normal 6 2 5 2 3 4 3" xfId="21528" xr:uid="{00000000-0005-0000-0000-000098220000}"/>
    <cellStyle name="Normal 6 2 5 2 3 4 4" xfId="38874" xr:uid="{00000000-0005-0000-0000-000099220000}"/>
    <cellStyle name="Normal 6 2 5 2 3 5" xfId="9222" xr:uid="{00000000-0005-0000-0000-00009A220000}"/>
    <cellStyle name="Normal 6 2 5 2 3 5 2" xfId="26575" xr:uid="{00000000-0005-0000-0000-00009B220000}"/>
    <cellStyle name="Normal 6 2 5 2 3 5 3" xfId="43921" xr:uid="{00000000-0005-0000-0000-00009C220000}"/>
    <cellStyle name="Normal 6 2 5 2 3 6" xfId="17902" xr:uid="{00000000-0005-0000-0000-00009D220000}"/>
    <cellStyle name="Normal 6 2 5 2 3 7" xfId="35248" xr:uid="{00000000-0005-0000-0000-00009E220000}"/>
    <cellStyle name="Normal 6 2 5 2 4" xfId="2117" xr:uid="{00000000-0005-0000-0000-00009F220000}"/>
    <cellStyle name="Normal 6 2 5 2 4 2" xfId="7899" xr:uid="{00000000-0005-0000-0000-0000A0220000}"/>
    <cellStyle name="Normal 6 2 5 2 4 2 2" xfId="16572" xr:uid="{00000000-0005-0000-0000-0000A1220000}"/>
    <cellStyle name="Normal 6 2 5 2 4 2 2 2" xfId="33925" xr:uid="{00000000-0005-0000-0000-0000A2220000}"/>
    <cellStyle name="Normal 6 2 5 2 4 2 2 3" xfId="51271" xr:uid="{00000000-0005-0000-0000-0000A3220000}"/>
    <cellStyle name="Normal 6 2 5 2 4 2 3" xfId="25252" xr:uid="{00000000-0005-0000-0000-0000A4220000}"/>
    <cellStyle name="Normal 6 2 5 2 4 2 4" xfId="42598" xr:uid="{00000000-0005-0000-0000-0000A5220000}"/>
    <cellStyle name="Normal 6 2 5 2 4 3" xfId="3930" xr:uid="{00000000-0005-0000-0000-0000A6220000}"/>
    <cellStyle name="Normal 6 2 5 2 4 3 2" xfId="12603" xr:uid="{00000000-0005-0000-0000-0000A7220000}"/>
    <cellStyle name="Normal 6 2 5 2 4 3 2 2" xfId="29956" xr:uid="{00000000-0005-0000-0000-0000A8220000}"/>
    <cellStyle name="Normal 6 2 5 2 4 3 2 3" xfId="47302" xr:uid="{00000000-0005-0000-0000-0000A9220000}"/>
    <cellStyle name="Normal 6 2 5 2 4 3 3" xfId="21283" xr:uid="{00000000-0005-0000-0000-0000AA220000}"/>
    <cellStyle name="Normal 6 2 5 2 4 3 4" xfId="38629" xr:uid="{00000000-0005-0000-0000-0000AB220000}"/>
    <cellStyle name="Normal 6 2 5 2 4 4" xfId="10790" xr:uid="{00000000-0005-0000-0000-0000AC220000}"/>
    <cellStyle name="Normal 6 2 5 2 4 4 2" xfId="28143" xr:uid="{00000000-0005-0000-0000-0000AD220000}"/>
    <cellStyle name="Normal 6 2 5 2 4 4 3" xfId="45489" xr:uid="{00000000-0005-0000-0000-0000AE220000}"/>
    <cellStyle name="Normal 6 2 5 2 4 5" xfId="19470" xr:uid="{00000000-0005-0000-0000-0000AF220000}"/>
    <cellStyle name="Normal 6 2 5 2 4 6" xfId="36816" xr:uid="{00000000-0005-0000-0000-0000B0220000}"/>
    <cellStyle name="Normal 6 2 5 2 5" xfId="1284" xr:uid="{00000000-0005-0000-0000-0000B1220000}"/>
    <cellStyle name="Normal 6 2 5 2 5 2" xfId="7066" xr:uid="{00000000-0005-0000-0000-0000B2220000}"/>
    <cellStyle name="Normal 6 2 5 2 5 2 2" xfId="15739" xr:uid="{00000000-0005-0000-0000-0000B3220000}"/>
    <cellStyle name="Normal 6 2 5 2 5 2 2 2" xfId="33092" xr:uid="{00000000-0005-0000-0000-0000B4220000}"/>
    <cellStyle name="Normal 6 2 5 2 5 2 2 3" xfId="50438" xr:uid="{00000000-0005-0000-0000-0000B5220000}"/>
    <cellStyle name="Normal 6 2 5 2 5 2 3" xfId="24419" xr:uid="{00000000-0005-0000-0000-0000B6220000}"/>
    <cellStyle name="Normal 6 2 5 2 5 2 4" xfId="41765" xr:uid="{00000000-0005-0000-0000-0000B7220000}"/>
    <cellStyle name="Normal 6 2 5 2 5 3" xfId="4910" xr:uid="{00000000-0005-0000-0000-0000B8220000}"/>
    <cellStyle name="Normal 6 2 5 2 5 3 2" xfId="13583" xr:uid="{00000000-0005-0000-0000-0000B9220000}"/>
    <cellStyle name="Normal 6 2 5 2 5 3 2 2" xfId="30936" xr:uid="{00000000-0005-0000-0000-0000BA220000}"/>
    <cellStyle name="Normal 6 2 5 2 5 3 2 3" xfId="48282" xr:uid="{00000000-0005-0000-0000-0000BB220000}"/>
    <cellStyle name="Normal 6 2 5 2 5 3 3" xfId="22263" xr:uid="{00000000-0005-0000-0000-0000BC220000}"/>
    <cellStyle name="Normal 6 2 5 2 5 3 4" xfId="39609" xr:uid="{00000000-0005-0000-0000-0000BD220000}"/>
    <cellStyle name="Normal 6 2 5 2 5 4" xfId="9957" xr:uid="{00000000-0005-0000-0000-0000BE220000}"/>
    <cellStyle name="Normal 6 2 5 2 5 4 2" xfId="27310" xr:uid="{00000000-0005-0000-0000-0000BF220000}"/>
    <cellStyle name="Normal 6 2 5 2 5 4 3" xfId="44656" xr:uid="{00000000-0005-0000-0000-0000C0220000}"/>
    <cellStyle name="Normal 6 2 5 2 5 5" xfId="18637" xr:uid="{00000000-0005-0000-0000-0000C1220000}"/>
    <cellStyle name="Normal 6 2 5 2 5 6" xfId="35983" xr:uid="{00000000-0005-0000-0000-0000C2220000}"/>
    <cellStyle name="Normal 6 2 5 2 6" xfId="6086" xr:uid="{00000000-0005-0000-0000-0000C3220000}"/>
    <cellStyle name="Normal 6 2 5 2 6 2" xfId="14759" xr:uid="{00000000-0005-0000-0000-0000C4220000}"/>
    <cellStyle name="Normal 6 2 5 2 6 2 2" xfId="32112" xr:uid="{00000000-0005-0000-0000-0000C5220000}"/>
    <cellStyle name="Normal 6 2 5 2 6 2 3" xfId="49458" xr:uid="{00000000-0005-0000-0000-0000C6220000}"/>
    <cellStyle name="Normal 6 2 5 2 6 3" xfId="23439" xr:uid="{00000000-0005-0000-0000-0000C7220000}"/>
    <cellStyle name="Normal 6 2 5 2 6 4" xfId="40785" xr:uid="{00000000-0005-0000-0000-0000C8220000}"/>
    <cellStyle name="Normal 6 2 5 2 7" xfId="3097" xr:uid="{00000000-0005-0000-0000-0000C9220000}"/>
    <cellStyle name="Normal 6 2 5 2 7 2" xfId="11770" xr:uid="{00000000-0005-0000-0000-0000CA220000}"/>
    <cellStyle name="Normal 6 2 5 2 7 2 2" xfId="29123" xr:uid="{00000000-0005-0000-0000-0000CB220000}"/>
    <cellStyle name="Normal 6 2 5 2 7 2 3" xfId="46469" xr:uid="{00000000-0005-0000-0000-0000CC220000}"/>
    <cellStyle name="Normal 6 2 5 2 7 3" xfId="20450" xr:uid="{00000000-0005-0000-0000-0000CD220000}"/>
    <cellStyle name="Normal 6 2 5 2 7 4" xfId="37796" xr:uid="{00000000-0005-0000-0000-0000CE220000}"/>
    <cellStyle name="Normal 6 2 5 2 8" xfId="8977" xr:uid="{00000000-0005-0000-0000-0000CF220000}"/>
    <cellStyle name="Normal 6 2 5 2 8 2" xfId="26330" xr:uid="{00000000-0005-0000-0000-0000D0220000}"/>
    <cellStyle name="Normal 6 2 5 2 8 3" xfId="43676" xr:uid="{00000000-0005-0000-0000-0000D1220000}"/>
    <cellStyle name="Normal 6 2 5 2 9" xfId="17657" xr:uid="{00000000-0005-0000-0000-0000D2220000}"/>
    <cellStyle name="Normal 6 2 5 3" xfId="206" xr:uid="{00000000-0005-0000-0000-0000D3220000}"/>
    <cellStyle name="Normal 6 2 5 3 10" xfId="34905" xr:uid="{00000000-0005-0000-0000-0000D4220000}"/>
    <cellStyle name="Normal 6 2 5 3 2" xfId="941" xr:uid="{00000000-0005-0000-0000-0000D5220000}"/>
    <cellStyle name="Normal 6 2 5 3 2 2" xfId="2754" xr:uid="{00000000-0005-0000-0000-0000D6220000}"/>
    <cellStyle name="Normal 6 2 5 3 2 2 2" xfId="8536" xr:uid="{00000000-0005-0000-0000-0000D7220000}"/>
    <cellStyle name="Normal 6 2 5 3 2 2 2 2" xfId="17209" xr:uid="{00000000-0005-0000-0000-0000D8220000}"/>
    <cellStyle name="Normal 6 2 5 3 2 2 2 2 2" xfId="34562" xr:uid="{00000000-0005-0000-0000-0000D9220000}"/>
    <cellStyle name="Normal 6 2 5 3 2 2 2 2 3" xfId="51908" xr:uid="{00000000-0005-0000-0000-0000DA220000}"/>
    <cellStyle name="Normal 6 2 5 3 2 2 2 3" xfId="25889" xr:uid="{00000000-0005-0000-0000-0000DB220000}"/>
    <cellStyle name="Normal 6 2 5 3 2 2 2 4" xfId="43235" xr:uid="{00000000-0005-0000-0000-0000DC220000}"/>
    <cellStyle name="Normal 6 2 5 3 2 2 3" xfId="4567" xr:uid="{00000000-0005-0000-0000-0000DD220000}"/>
    <cellStyle name="Normal 6 2 5 3 2 2 3 2" xfId="13240" xr:uid="{00000000-0005-0000-0000-0000DE220000}"/>
    <cellStyle name="Normal 6 2 5 3 2 2 3 2 2" xfId="30593" xr:uid="{00000000-0005-0000-0000-0000DF220000}"/>
    <cellStyle name="Normal 6 2 5 3 2 2 3 2 3" xfId="47939" xr:uid="{00000000-0005-0000-0000-0000E0220000}"/>
    <cellStyle name="Normal 6 2 5 3 2 2 3 3" xfId="21920" xr:uid="{00000000-0005-0000-0000-0000E1220000}"/>
    <cellStyle name="Normal 6 2 5 3 2 2 3 4" xfId="39266" xr:uid="{00000000-0005-0000-0000-0000E2220000}"/>
    <cellStyle name="Normal 6 2 5 3 2 2 4" xfId="11427" xr:uid="{00000000-0005-0000-0000-0000E3220000}"/>
    <cellStyle name="Normal 6 2 5 3 2 2 4 2" xfId="28780" xr:uid="{00000000-0005-0000-0000-0000E4220000}"/>
    <cellStyle name="Normal 6 2 5 3 2 2 4 3" xfId="46126" xr:uid="{00000000-0005-0000-0000-0000E5220000}"/>
    <cellStyle name="Normal 6 2 5 3 2 2 5" xfId="20107" xr:uid="{00000000-0005-0000-0000-0000E6220000}"/>
    <cellStyle name="Normal 6 2 5 3 2 2 6" xfId="37453" xr:uid="{00000000-0005-0000-0000-0000E7220000}"/>
    <cellStyle name="Normal 6 2 5 3 2 3" xfId="1676" xr:uid="{00000000-0005-0000-0000-0000E8220000}"/>
    <cellStyle name="Normal 6 2 5 3 2 3 2" xfId="7458" xr:uid="{00000000-0005-0000-0000-0000E9220000}"/>
    <cellStyle name="Normal 6 2 5 3 2 3 2 2" xfId="16131" xr:uid="{00000000-0005-0000-0000-0000EA220000}"/>
    <cellStyle name="Normal 6 2 5 3 2 3 2 2 2" xfId="33484" xr:uid="{00000000-0005-0000-0000-0000EB220000}"/>
    <cellStyle name="Normal 6 2 5 3 2 3 2 2 3" xfId="50830" xr:uid="{00000000-0005-0000-0000-0000EC220000}"/>
    <cellStyle name="Normal 6 2 5 3 2 3 2 3" xfId="24811" xr:uid="{00000000-0005-0000-0000-0000ED220000}"/>
    <cellStyle name="Normal 6 2 5 3 2 3 2 4" xfId="42157" xr:uid="{00000000-0005-0000-0000-0000EE220000}"/>
    <cellStyle name="Normal 6 2 5 3 2 3 3" xfId="5302" xr:uid="{00000000-0005-0000-0000-0000EF220000}"/>
    <cellStyle name="Normal 6 2 5 3 2 3 3 2" xfId="13975" xr:uid="{00000000-0005-0000-0000-0000F0220000}"/>
    <cellStyle name="Normal 6 2 5 3 2 3 3 2 2" xfId="31328" xr:uid="{00000000-0005-0000-0000-0000F1220000}"/>
    <cellStyle name="Normal 6 2 5 3 2 3 3 2 3" xfId="48674" xr:uid="{00000000-0005-0000-0000-0000F2220000}"/>
    <cellStyle name="Normal 6 2 5 3 2 3 3 3" xfId="22655" xr:uid="{00000000-0005-0000-0000-0000F3220000}"/>
    <cellStyle name="Normal 6 2 5 3 2 3 3 4" xfId="40001" xr:uid="{00000000-0005-0000-0000-0000F4220000}"/>
    <cellStyle name="Normal 6 2 5 3 2 3 4" xfId="10349" xr:uid="{00000000-0005-0000-0000-0000F5220000}"/>
    <cellStyle name="Normal 6 2 5 3 2 3 4 2" xfId="27702" xr:uid="{00000000-0005-0000-0000-0000F6220000}"/>
    <cellStyle name="Normal 6 2 5 3 2 3 4 3" xfId="45048" xr:uid="{00000000-0005-0000-0000-0000F7220000}"/>
    <cellStyle name="Normal 6 2 5 3 2 3 5" xfId="19029" xr:uid="{00000000-0005-0000-0000-0000F8220000}"/>
    <cellStyle name="Normal 6 2 5 3 2 3 6" xfId="36375" xr:uid="{00000000-0005-0000-0000-0000F9220000}"/>
    <cellStyle name="Normal 6 2 5 3 2 4" xfId="6723" xr:uid="{00000000-0005-0000-0000-0000FA220000}"/>
    <cellStyle name="Normal 6 2 5 3 2 4 2" xfId="15396" xr:uid="{00000000-0005-0000-0000-0000FB220000}"/>
    <cellStyle name="Normal 6 2 5 3 2 4 2 2" xfId="32749" xr:uid="{00000000-0005-0000-0000-0000FC220000}"/>
    <cellStyle name="Normal 6 2 5 3 2 4 2 3" xfId="50095" xr:uid="{00000000-0005-0000-0000-0000FD220000}"/>
    <cellStyle name="Normal 6 2 5 3 2 4 3" xfId="24076" xr:uid="{00000000-0005-0000-0000-0000FE220000}"/>
    <cellStyle name="Normal 6 2 5 3 2 4 4" xfId="41422" xr:uid="{00000000-0005-0000-0000-0000FF220000}"/>
    <cellStyle name="Normal 6 2 5 3 2 5" xfId="3489" xr:uid="{00000000-0005-0000-0000-000000230000}"/>
    <cellStyle name="Normal 6 2 5 3 2 5 2" xfId="12162" xr:uid="{00000000-0005-0000-0000-000001230000}"/>
    <cellStyle name="Normal 6 2 5 3 2 5 2 2" xfId="29515" xr:uid="{00000000-0005-0000-0000-000002230000}"/>
    <cellStyle name="Normal 6 2 5 3 2 5 2 3" xfId="46861" xr:uid="{00000000-0005-0000-0000-000003230000}"/>
    <cellStyle name="Normal 6 2 5 3 2 5 3" xfId="20842" xr:uid="{00000000-0005-0000-0000-000004230000}"/>
    <cellStyle name="Normal 6 2 5 3 2 5 4" xfId="38188" xr:uid="{00000000-0005-0000-0000-000005230000}"/>
    <cellStyle name="Normal 6 2 5 3 2 6" xfId="9614" xr:uid="{00000000-0005-0000-0000-000006230000}"/>
    <cellStyle name="Normal 6 2 5 3 2 6 2" xfId="26967" xr:uid="{00000000-0005-0000-0000-000007230000}"/>
    <cellStyle name="Normal 6 2 5 3 2 6 3" xfId="44313" xr:uid="{00000000-0005-0000-0000-000008230000}"/>
    <cellStyle name="Normal 6 2 5 3 2 7" xfId="18294" xr:uid="{00000000-0005-0000-0000-000009230000}"/>
    <cellStyle name="Normal 6 2 5 3 2 8" xfId="35640" xr:uid="{00000000-0005-0000-0000-00000A230000}"/>
    <cellStyle name="Normal 6 2 5 3 3" xfId="696" xr:uid="{00000000-0005-0000-0000-00000B230000}"/>
    <cellStyle name="Normal 6 2 5 3 3 2" xfId="2509" xr:uid="{00000000-0005-0000-0000-00000C230000}"/>
    <cellStyle name="Normal 6 2 5 3 3 2 2" xfId="8291" xr:uid="{00000000-0005-0000-0000-00000D230000}"/>
    <cellStyle name="Normal 6 2 5 3 3 2 2 2" xfId="16964" xr:uid="{00000000-0005-0000-0000-00000E230000}"/>
    <cellStyle name="Normal 6 2 5 3 3 2 2 2 2" xfId="34317" xr:uid="{00000000-0005-0000-0000-00000F230000}"/>
    <cellStyle name="Normal 6 2 5 3 3 2 2 2 3" xfId="51663" xr:uid="{00000000-0005-0000-0000-000010230000}"/>
    <cellStyle name="Normal 6 2 5 3 3 2 2 3" xfId="25644" xr:uid="{00000000-0005-0000-0000-000011230000}"/>
    <cellStyle name="Normal 6 2 5 3 3 2 2 4" xfId="42990" xr:uid="{00000000-0005-0000-0000-000012230000}"/>
    <cellStyle name="Normal 6 2 5 3 3 2 3" xfId="5743" xr:uid="{00000000-0005-0000-0000-000013230000}"/>
    <cellStyle name="Normal 6 2 5 3 3 2 3 2" xfId="14416" xr:uid="{00000000-0005-0000-0000-000014230000}"/>
    <cellStyle name="Normal 6 2 5 3 3 2 3 2 2" xfId="31769" xr:uid="{00000000-0005-0000-0000-000015230000}"/>
    <cellStyle name="Normal 6 2 5 3 3 2 3 2 3" xfId="49115" xr:uid="{00000000-0005-0000-0000-000016230000}"/>
    <cellStyle name="Normal 6 2 5 3 3 2 3 3" xfId="23096" xr:uid="{00000000-0005-0000-0000-000017230000}"/>
    <cellStyle name="Normal 6 2 5 3 3 2 3 4" xfId="40442" xr:uid="{00000000-0005-0000-0000-000018230000}"/>
    <cellStyle name="Normal 6 2 5 3 3 2 4" xfId="11182" xr:uid="{00000000-0005-0000-0000-000019230000}"/>
    <cellStyle name="Normal 6 2 5 3 3 2 4 2" xfId="28535" xr:uid="{00000000-0005-0000-0000-00001A230000}"/>
    <cellStyle name="Normal 6 2 5 3 3 2 4 3" xfId="45881" xr:uid="{00000000-0005-0000-0000-00001B230000}"/>
    <cellStyle name="Normal 6 2 5 3 3 2 5" xfId="19862" xr:uid="{00000000-0005-0000-0000-00001C230000}"/>
    <cellStyle name="Normal 6 2 5 3 3 2 6" xfId="37208" xr:uid="{00000000-0005-0000-0000-00001D230000}"/>
    <cellStyle name="Normal 6 2 5 3 3 3" xfId="6478" xr:uid="{00000000-0005-0000-0000-00001E230000}"/>
    <cellStyle name="Normal 6 2 5 3 3 3 2" xfId="15151" xr:uid="{00000000-0005-0000-0000-00001F230000}"/>
    <cellStyle name="Normal 6 2 5 3 3 3 2 2" xfId="32504" xr:uid="{00000000-0005-0000-0000-000020230000}"/>
    <cellStyle name="Normal 6 2 5 3 3 3 2 3" xfId="49850" xr:uid="{00000000-0005-0000-0000-000021230000}"/>
    <cellStyle name="Normal 6 2 5 3 3 3 3" xfId="23831" xr:uid="{00000000-0005-0000-0000-000022230000}"/>
    <cellStyle name="Normal 6 2 5 3 3 3 4" xfId="41177" xr:uid="{00000000-0005-0000-0000-000023230000}"/>
    <cellStyle name="Normal 6 2 5 3 3 4" xfId="4322" xr:uid="{00000000-0005-0000-0000-000024230000}"/>
    <cellStyle name="Normal 6 2 5 3 3 4 2" xfId="12995" xr:uid="{00000000-0005-0000-0000-000025230000}"/>
    <cellStyle name="Normal 6 2 5 3 3 4 2 2" xfId="30348" xr:uid="{00000000-0005-0000-0000-000026230000}"/>
    <cellStyle name="Normal 6 2 5 3 3 4 2 3" xfId="47694" xr:uid="{00000000-0005-0000-0000-000027230000}"/>
    <cellStyle name="Normal 6 2 5 3 3 4 3" xfId="21675" xr:uid="{00000000-0005-0000-0000-000028230000}"/>
    <cellStyle name="Normal 6 2 5 3 3 4 4" xfId="39021" xr:uid="{00000000-0005-0000-0000-000029230000}"/>
    <cellStyle name="Normal 6 2 5 3 3 5" xfId="9369" xr:uid="{00000000-0005-0000-0000-00002A230000}"/>
    <cellStyle name="Normal 6 2 5 3 3 5 2" xfId="26722" xr:uid="{00000000-0005-0000-0000-00002B230000}"/>
    <cellStyle name="Normal 6 2 5 3 3 5 3" xfId="44068" xr:uid="{00000000-0005-0000-0000-00002C230000}"/>
    <cellStyle name="Normal 6 2 5 3 3 6" xfId="18049" xr:uid="{00000000-0005-0000-0000-00002D230000}"/>
    <cellStyle name="Normal 6 2 5 3 3 7" xfId="35395" xr:uid="{00000000-0005-0000-0000-00002E230000}"/>
    <cellStyle name="Normal 6 2 5 3 4" xfId="2019" xr:uid="{00000000-0005-0000-0000-00002F230000}"/>
    <cellStyle name="Normal 6 2 5 3 4 2" xfId="7801" xr:uid="{00000000-0005-0000-0000-000030230000}"/>
    <cellStyle name="Normal 6 2 5 3 4 2 2" xfId="16474" xr:uid="{00000000-0005-0000-0000-000031230000}"/>
    <cellStyle name="Normal 6 2 5 3 4 2 2 2" xfId="33827" xr:uid="{00000000-0005-0000-0000-000032230000}"/>
    <cellStyle name="Normal 6 2 5 3 4 2 2 3" xfId="51173" xr:uid="{00000000-0005-0000-0000-000033230000}"/>
    <cellStyle name="Normal 6 2 5 3 4 2 3" xfId="25154" xr:uid="{00000000-0005-0000-0000-000034230000}"/>
    <cellStyle name="Normal 6 2 5 3 4 2 4" xfId="42500" xr:uid="{00000000-0005-0000-0000-000035230000}"/>
    <cellStyle name="Normal 6 2 5 3 4 3" xfId="3832" xr:uid="{00000000-0005-0000-0000-000036230000}"/>
    <cellStyle name="Normal 6 2 5 3 4 3 2" xfId="12505" xr:uid="{00000000-0005-0000-0000-000037230000}"/>
    <cellStyle name="Normal 6 2 5 3 4 3 2 2" xfId="29858" xr:uid="{00000000-0005-0000-0000-000038230000}"/>
    <cellStyle name="Normal 6 2 5 3 4 3 2 3" xfId="47204" xr:uid="{00000000-0005-0000-0000-000039230000}"/>
    <cellStyle name="Normal 6 2 5 3 4 3 3" xfId="21185" xr:uid="{00000000-0005-0000-0000-00003A230000}"/>
    <cellStyle name="Normal 6 2 5 3 4 3 4" xfId="38531" xr:uid="{00000000-0005-0000-0000-00003B230000}"/>
    <cellStyle name="Normal 6 2 5 3 4 4" xfId="10692" xr:uid="{00000000-0005-0000-0000-00003C230000}"/>
    <cellStyle name="Normal 6 2 5 3 4 4 2" xfId="28045" xr:uid="{00000000-0005-0000-0000-00003D230000}"/>
    <cellStyle name="Normal 6 2 5 3 4 4 3" xfId="45391" xr:uid="{00000000-0005-0000-0000-00003E230000}"/>
    <cellStyle name="Normal 6 2 5 3 4 5" xfId="19372" xr:uid="{00000000-0005-0000-0000-00003F230000}"/>
    <cellStyle name="Normal 6 2 5 3 4 6" xfId="36718" xr:uid="{00000000-0005-0000-0000-000040230000}"/>
    <cellStyle name="Normal 6 2 5 3 5" xfId="1431" xr:uid="{00000000-0005-0000-0000-000041230000}"/>
    <cellStyle name="Normal 6 2 5 3 5 2" xfId="7213" xr:uid="{00000000-0005-0000-0000-000042230000}"/>
    <cellStyle name="Normal 6 2 5 3 5 2 2" xfId="15886" xr:uid="{00000000-0005-0000-0000-000043230000}"/>
    <cellStyle name="Normal 6 2 5 3 5 2 2 2" xfId="33239" xr:uid="{00000000-0005-0000-0000-000044230000}"/>
    <cellStyle name="Normal 6 2 5 3 5 2 2 3" xfId="50585" xr:uid="{00000000-0005-0000-0000-000045230000}"/>
    <cellStyle name="Normal 6 2 5 3 5 2 3" xfId="24566" xr:uid="{00000000-0005-0000-0000-000046230000}"/>
    <cellStyle name="Normal 6 2 5 3 5 2 4" xfId="41912" xr:uid="{00000000-0005-0000-0000-000047230000}"/>
    <cellStyle name="Normal 6 2 5 3 5 3" xfId="5057" xr:uid="{00000000-0005-0000-0000-000048230000}"/>
    <cellStyle name="Normal 6 2 5 3 5 3 2" xfId="13730" xr:uid="{00000000-0005-0000-0000-000049230000}"/>
    <cellStyle name="Normal 6 2 5 3 5 3 2 2" xfId="31083" xr:uid="{00000000-0005-0000-0000-00004A230000}"/>
    <cellStyle name="Normal 6 2 5 3 5 3 2 3" xfId="48429" xr:uid="{00000000-0005-0000-0000-00004B230000}"/>
    <cellStyle name="Normal 6 2 5 3 5 3 3" xfId="22410" xr:uid="{00000000-0005-0000-0000-00004C230000}"/>
    <cellStyle name="Normal 6 2 5 3 5 3 4" xfId="39756" xr:uid="{00000000-0005-0000-0000-00004D230000}"/>
    <cellStyle name="Normal 6 2 5 3 5 4" xfId="10104" xr:uid="{00000000-0005-0000-0000-00004E230000}"/>
    <cellStyle name="Normal 6 2 5 3 5 4 2" xfId="27457" xr:uid="{00000000-0005-0000-0000-00004F230000}"/>
    <cellStyle name="Normal 6 2 5 3 5 4 3" xfId="44803" xr:uid="{00000000-0005-0000-0000-000050230000}"/>
    <cellStyle name="Normal 6 2 5 3 5 5" xfId="18784" xr:uid="{00000000-0005-0000-0000-000051230000}"/>
    <cellStyle name="Normal 6 2 5 3 5 6" xfId="36130" xr:uid="{00000000-0005-0000-0000-000052230000}"/>
    <cellStyle name="Normal 6 2 5 3 6" xfId="5988" xr:uid="{00000000-0005-0000-0000-000053230000}"/>
    <cellStyle name="Normal 6 2 5 3 6 2" xfId="14661" xr:uid="{00000000-0005-0000-0000-000054230000}"/>
    <cellStyle name="Normal 6 2 5 3 6 2 2" xfId="32014" xr:uid="{00000000-0005-0000-0000-000055230000}"/>
    <cellStyle name="Normal 6 2 5 3 6 2 3" xfId="49360" xr:uid="{00000000-0005-0000-0000-000056230000}"/>
    <cellStyle name="Normal 6 2 5 3 6 3" xfId="23341" xr:uid="{00000000-0005-0000-0000-000057230000}"/>
    <cellStyle name="Normal 6 2 5 3 6 4" xfId="40687" xr:uid="{00000000-0005-0000-0000-000058230000}"/>
    <cellStyle name="Normal 6 2 5 3 7" xfId="3244" xr:uid="{00000000-0005-0000-0000-000059230000}"/>
    <cellStyle name="Normal 6 2 5 3 7 2" xfId="11917" xr:uid="{00000000-0005-0000-0000-00005A230000}"/>
    <cellStyle name="Normal 6 2 5 3 7 2 2" xfId="29270" xr:uid="{00000000-0005-0000-0000-00005B230000}"/>
    <cellStyle name="Normal 6 2 5 3 7 2 3" xfId="46616" xr:uid="{00000000-0005-0000-0000-00005C230000}"/>
    <cellStyle name="Normal 6 2 5 3 7 3" xfId="20597" xr:uid="{00000000-0005-0000-0000-00005D230000}"/>
    <cellStyle name="Normal 6 2 5 3 7 4" xfId="37943" xr:uid="{00000000-0005-0000-0000-00005E230000}"/>
    <cellStyle name="Normal 6 2 5 3 8" xfId="8879" xr:uid="{00000000-0005-0000-0000-00005F230000}"/>
    <cellStyle name="Normal 6 2 5 3 8 2" xfId="26232" xr:uid="{00000000-0005-0000-0000-000060230000}"/>
    <cellStyle name="Normal 6 2 5 3 8 3" xfId="43578" xr:uid="{00000000-0005-0000-0000-000061230000}"/>
    <cellStyle name="Normal 6 2 5 3 9" xfId="17559" xr:uid="{00000000-0005-0000-0000-000062230000}"/>
    <cellStyle name="Normal 6 2 5 4" xfId="794" xr:uid="{00000000-0005-0000-0000-000063230000}"/>
    <cellStyle name="Normal 6 2 5 4 2" xfId="2607" xr:uid="{00000000-0005-0000-0000-000064230000}"/>
    <cellStyle name="Normal 6 2 5 4 2 2" xfId="8389" xr:uid="{00000000-0005-0000-0000-000065230000}"/>
    <cellStyle name="Normal 6 2 5 4 2 2 2" xfId="17062" xr:uid="{00000000-0005-0000-0000-000066230000}"/>
    <cellStyle name="Normal 6 2 5 4 2 2 2 2" xfId="34415" xr:uid="{00000000-0005-0000-0000-000067230000}"/>
    <cellStyle name="Normal 6 2 5 4 2 2 2 3" xfId="51761" xr:uid="{00000000-0005-0000-0000-000068230000}"/>
    <cellStyle name="Normal 6 2 5 4 2 2 3" xfId="25742" xr:uid="{00000000-0005-0000-0000-000069230000}"/>
    <cellStyle name="Normal 6 2 5 4 2 2 4" xfId="43088" xr:uid="{00000000-0005-0000-0000-00006A230000}"/>
    <cellStyle name="Normal 6 2 5 4 2 3" xfId="4420" xr:uid="{00000000-0005-0000-0000-00006B230000}"/>
    <cellStyle name="Normal 6 2 5 4 2 3 2" xfId="13093" xr:uid="{00000000-0005-0000-0000-00006C230000}"/>
    <cellStyle name="Normal 6 2 5 4 2 3 2 2" xfId="30446" xr:uid="{00000000-0005-0000-0000-00006D230000}"/>
    <cellStyle name="Normal 6 2 5 4 2 3 2 3" xfId="47792" xr:uid="{00000000-0005-0000-0000-00006E230000}"/>
    <cellStyle name="Normal 6 2 5 4 2 3 3" xfId="21773" xr:uid="{00000000-0005-0000-0000-00006F230000}"/>
    <cellStyle name="Normal 6 2 5 4 2 3 4" xfId="39119" xr:uid="{00000000-0005-0000-0000-000070230000}"/>
    <cellStyle name="Normal 6 2 5 4 2 4" xfId="11280" xr:uid="{00000000-0005-0000-0000-000071230000}"/>
    <cellStyle name="Normal 6 2 5 4 2 4 2" xfId="28633" xr:uid="{00000000-0005-0000-0000-000072230000}"/>
    <cellStyle name="Normal 6 2 5 4 2 4 3" xfId="45979" xr:uid="{00000000-0005-0000-0000-000073230000}"/>
    <cellStyle name="Normal 6 2 5 4 2 5" xfId="19960" xr:uid="{00000000-0005-0000-0000-000074230000}"/>
    <cellStyle name="Normal 6 2 5 4 2 6" xfId="37306" xr:uid="{00000000-0005-0000-0000-000075230000}"/>
    <cellStyle name="Normal 6 2 5 4 3" xfId="1529" xr:uid="{00000000-0005-0000-0000-000076230000}"/>
    <cellStyle name="Normal 6 2 5 4 3 2" xfId="7311" xr:uid="{00000000-0005-0000-0000-000077230000}"/>
    <cellStyle name="Normal 6 2 5 4 3 2 2" xfId="15984" xr:uid="{00000000-0005-0000-0000-000078230000}"/>
    <cellStyle name="Normal 6 2 5 4 3 2 2 2" xfId="33337" xr:uid="{00000000-0005-0000-0000-000079230000}"/>
    <cellStyle name="Normal 6 2 5 4 3 2 2 3" xfId="50683" xr:uid="{00000000-0005-0000-0000-00007A230000}"/>
    <cellStyle name="Normal 6 2 5 4 3 2 3" xfId="24664" xr:uid="{00000000-0005-0000-0000-00007B230000}"/>
    <cellStyle name="Normal 6 2 5 4 3 2 4" xfId="42010" xr:uid="{00000000-0005-0000-0000-00007C230000}"/>
    <cellStyle name="Normal 6 2 5 4 3 3" xfId="5155" xr:uid="{00000000-0005-0000-0000-00007D230000}"/>
    <cellStyle name="Normal 6 2 5 4 3 3 2" xfId="13828" xr:uid="{00000000-0005-0000-0000-00007E230000}"/>
    <cellStyle name="Normal 6 2 5 4 3 3 2 2" xfId="31181" xr:uid="{00000000-0005-0000-0000-00007F230000}"/>
    <cellStyle name="Normal 6 2 5 4 3 3 2 3" xfId="48527" xr:uid="{00000000-0005-0000-0000-000080230000}"/>
    <cellStyle name="Normal 6 2 5 4 3 3 3" xfId="22508" xr:uid="{00000000-0005-0000-0000-000081230000}"/>
    <cellStyle name="Normal 6 2 5 4 3 3 4" xfId="39854" xr:uid="{00000000-0005-0000-0000-000082230000}"/>
    <cellStyle name="Normal 6 2 5 4 3 4" xfId="10202" xr:uid="{00000000-0005-0000-0000-000083230000}"/>
    <cellStyle name="Normal 6 2 5 4 3 4 2" xfId="27555" xr:uid="{00000000-0005-0000-0000-000084230000}"/>
    <cellStyle name="Normal 6 2 5 4 3 4 3" xfId="44901" xr:uid="{00000000-0005-0000-0000-000085230000}"/>
    <cellStyle name="Normal 6 2 5 4 3 5" xfId="18882" xr:uid="{00000000-0005-0000-0000-000086230000}"/>
    <cellStyle name="Normal 6 2 5 4 3 6" xfId="36228" xr:uid="{00000000-0005-0000-0000-000087230000}"/>
    <cellStyle name="Normal 6 2 5 4 4" xfId="6576" xr:uid="{00000000-0005-0000-0000-000088230000}"/>
    <cellStyle name="Normal 6 2 5 4 4 2" xfId="15249" xr:uid="{00000000-0005-0000-0000-000089230000}"/>
    <cellStyle name="Normal 6 2 5 4 4 2 2" xfId="32602" xr:uid="{00000000-0005-0000-0000-00008A230000}"/>
    <cellStyle name="Normal 6 2 5 4 4 2 3" xfId="49948" xr:uid="{00000000-0005-0000-0000-00008B230000}"/>
    <cellStyle name="Normal 6 2 5 4 4 3" xfId="23929" xr:uid="{00000000-0005-0000-0000-00008C230000}"/>
    <cellStyle name="Normal 6 2 5 4 4 4" xfId="41275" xr:uid="{00000000-0005-0000-0000-00008D230000}"/>
    <cellStyle name="Normal 6 2 5 4 5" xfId="3342" xr:uid="{00000000-0005-0000-0000-00008E230000}"/>
    <cellStyle name="Normal 6 2 5 4 5 2" xfId="12015" xr:uid="{00000000-0005-0000-0000-00008F230000}"/>
    <cellStyle name="Normal 6 2 5 4 5 2 2" xfId="29368" xr:uid="{00000000-0005-0000-0000-000090230000}"/>
    <cellStyle name="Normal 6 2 5 4 5 2 3" xfId="46714" xr:uid="{00000000-0005-0000-0000-000091230000}"/>
    <cellStyle name="Normal 6 2 5 4 5 3" xfId="20695" xr:uid="{00000000-0005-0000-0000-000092230000}"/>
    <cellStyle name="Normal 6 2 5 4 5 4" xfId="38041" xr:uid="{00000000-0005-0000-0000-000093230000}"/>
    <cellStyle name="Normal 6 2 5 4 6" xfId="9467" xr:uid="{00000000-0005-0000-0000-000094230000}"/>
    <cellStyle name="Normal 6 2 5 4 6 2" xfId="26820" xr:uid="{00000000-0005-0000-0000-000095230000}"/>
    <cellStyle name="Normal 6 2 5 4 6 3" xfId="44166" xr:uid="{00000000-0005-0000-0000-000096230000}"/>
    <cellStyle name="Normal 6 2 5 4 7" xfId="18147" xr:uid="{00000000-0005-0000-0000-000097230000}"/>
    <cellStyle name="Normal 6 2 5 4 8" xfId="35493" xr:uid="{00000000-0005-0000-0000-000098230000}"/>
    <cellStyle name="Normal 6 2 5 5" xfId="451" xr:uid="{00000000-0005-0000-0000-000099230000}"/>
    <cellStyle name="Normal 6 2 5 5 2" xfId="2264" xr:uid="{00000000-0005-0000-0000-00009A230000}"/>
    <cellStyle name="Normal 6 2 5 5 2 2" xfId="8046" xr:uid="{00000000-0005-0000-0000-00009B230000}"/>
    <cellStyle name="Normal 6 2 5 5 2 2 2" xfId="16719" xr:uid="{00000000-0005-0000-0000-00009C230000}"/>
    <cellStyle name="Normal 6 2 5 5 2 2 2 2" xfId="34072" xr:uid="{00000000-0005-0000-0000-00009D230000}"/>
    <cellStyle name="Normal 6 2 5 5 2 2 2 3" xfId="51418" xr:uid="{00000000-0005-0000-0000-00009E230000}"/>
    <cellStyle name="Normal 6 2 5 5 2 2 3" xfId="25399" xr:uid="{00000000-0005-0000-0000-00009F230000}"/>
    <cellStyle name="Normal 6 2 5 5 2 2 4" xfId="42745" xr:uid="{00000000-0005-0000-0000-0000A0230000}"/>
    <cellStyle name="Normal 6 2 5 5 2 3" xfId="5547" xr:uid="{00000000-0005-0000-0000-0000A1230000}"/>
    <cellStyle name="Normal 6 2 5 5 2 3 2" xfId="14220" xr:uid="{00000000-0005-0000-0000-0000A2230000}"/>
    <cellStyle name="Normal 6 2 5 5 2 3 2 2" xfId="31573" xr:uid="{00000000-0005-0000-0000-0000A3230000}"/>
    <cellStyle name="Normal 6 2 5 5 2 3 2 3" xfId="48919" xr:uid="{00000000-0005-0000-0000-0000A4230000}"/>
    <cellStyle name="Normal 6 2 5 5 2 3 3" xfId="22900" xr:uid="{00000000-0005-0000-0000-0000A5230000}"/>
    <cellStyle name="Normal 6 2 5 5 2 3 4" xfId="40246" xr:uid="{00000000-0005-0000-0000-0000A6230000}"/>
    <cellStyle name="Normal 6 2 5 5 2 4" xfId="10937" xr:uid="{00000000-0005-0000-0000-0000A7230000}"/>
    <cellStyle name="Normal 6 2 5 5 2 4 2" xfId="28290" xr:uid="{00000000-0005-0000-0000-0000A8230000}"/>
    <cellStyle name="Normal 6 2 5 5 2 4 3" xfId="45636" xr:uid="{00000000-0005-0000-0000-0000A9230000}"/>
    <cellStyle name="Normal 6 2 5 5 2 5" xfId="19617" xr:uid="{00000000-0005-0000-0000-0000AA230000}"/>
    <cellStyle name="Normal 6 2 5 5 2 6" xfId="36963" xr:uid="{00000000-0005-0000-0000-0000AB230000}"/>
    <cellStyle name="Normal 6 2 5 5 3" xfId="6233" xr:uid="{00000000-0005-0000-0000-0000AC230000}"/>
    <cellStyle name="Normal 6 2 5 5 3 2" xfId="14906" xr:uid="{00000000-0005-0000-0000-0000AD230000}"/>
    <cellStyle name="Normal 6 2 5 5 3 2 2" xfId="32259" xr:uid="{00000000-0005-0000-0000-0000AE230000}"/>
    <cellStyle name="Normal 6 2 5 5 3 2 3" xfId="49605" xr:uid="{00000000-0005-0000-0000-0000AF230000}"/>
    <cellStyle name="Normal 6 2 5 5 3 3" xfId="23586" xr:uid="{00000000-0005-0000-0000-0000B0230000}"/>
    <cellStyle name="Normal 6 2 5 5 3 4" xfId="40932" xr:uid="{00000000-0005-0000-0000-0000B1230000}"/>
    <cellStyle name="Normal 6 2 5 5 4" xfId="4077" xr:uid="{00000000-0005-0000-0000-0000B2230000}"/>
    <cellStyle name="Normal 6 2 5 5 4 2" xfId="12750" xr:uid="{00000000-0005-0000-0000-0000B3230000}"/>
    <cellStyle name="Normal 6 2 5 5 4 2 2" xfId="30103" xr:uid="{00000000-0005-0000-0000-0000B4230000}"/>
    <cellStyle name="Normal 6 2 5 5 4 2 3" xfId="47449" xr:uid="{00000000-0005-0000-0000-0000B5230000}"/>
    <cellStyle name="Normal 6 2 5 5 4 3" xfId="21430" xr:uid="{00000000-0005-0000-0000-0000B6230000}"/>
    <cellStyle name="Normal 6 2 5 5 4 4" xfId="38776" xr:uid="{00000000-0005-0000-0000-0000B7230000}"/>
    <cellStyle name="Normal 6 2 5 5 5" xfId="9124" xr:uid="{00000000-0005-0000-0000-0000B8230000}"/>
    <cellStyle name="Normal 6 2 5 5 5 2" xfId="26477" xr:uid="{00000000-0005-0000-0000-0000B9230000}"/>
    <cellStyle name="Normal 6 2 5 5 5 3" xfId="43823" xr:uid="{00000000-0005-0000-0000-0000BA230000}"/>
    <cellStyle name="Normal 6 2 5 5 6" xfId="17804" xr:uid="{00000000-0005-0000-0000-0000BB230000}"/>
    <cellStyle name="Normal 6 2 5 5 7" xfId="35150" xr:uid="{00000000-0005-0000-0000-0000BC230000}"/>
    <cellStyle name="Normal 6 2 5 6" xfId="1872" xr:uid="{00000000-0005-0000-0000-0000BD230000}"/>
    <cellStyle name="Normal 6 2 5 6 2" xfId="7654" xr:uid="{00000000-0005-0000-0000-0000BE230000}"/>
    <cellStyle name="Normal 6 2 5 6 2 2" xfId="16327" xr:uid="{00000000-0005-0000-0000-0000BF230000}"/>
    <cellStyle name="Normal 6 2 5 6 2 2 2" xfId="33680" xr:uid="{00000000-0005-0000-0000-0000C0230000}"/>
    <cellStyle name="Normal 6 2 5 6 2 2 3" xfId="51026" xr:uid="{00000000-0005-0000-0000-0000C1230000}"/>
    <cellStyle name="Normal 6 2 5 6 2 3" xfId="25007" xr:uid="{00000000-0005-0000-0000-0000C2230000}"/>
    <cellStyle name="Normal 6 2 5 6 2 4" xfId="42353" xr:uid="{00000000-0005-0000-0000-0000C3230000}"/>
    <cellStyle name="Normal 6 2 5 6 3" xfId="3685" xr:uid="{00000000-0005-0000-0000-0000C4230000}"/>
    <cellStyle name="Normal 6 2 5 6 3 2" xfId="12358" xr:uid="{00000000-0005-0000-0000-0000C5230000}"/>
    <cellStyle name="Normal 6 2 5 6 3 2 2" xfId="29711" xr:uid="{00000000-0005-0000-0000-0000C6230000}"/>
    <cellStyle name="Normal 6 2 5 6 3 2 3" xfId="47057" xr:uid="{00000000-0005-0000-0000-0000C7230000}"/>
    <cellStyle name="Normal 6 2 5 6 3 3" xfId="21038" xr:uid="{00000000-0005-0000-0000-0000C8230000}"/>
    <cellStyle name="Normal 6 2 5 6 3 4" xfId="38384" xr:uid="{00000000-0005-0000-0000-0000C9230000}"/>
    <cellStyle name="Normal 6 2 5 6 4" xfId="10545" xr:uid="{00000000-0005-0000-0000-0000CA230000}"/>
    <cellStyle name="Normal 6 2 5 6 4 2" xfId="27898" xr:uid="{00000000-0005-0000-0000-0000CB230000}"/>
    <cellStyle name="Normal 6 2 5 6 4 3" xfId="45244" xr:uid="{00000000-0005-0000-0000-0000CC230000}"/>
    <cellStyle name="Normal 6 2 5 6 5" xfId="19225" xr:uid="{00000000-0005-0000-0000-0000CD230000}"/>
    <cellStyle name="Normal 6 2 5 6 6" xfId="36571" xr:uid="{00000000-0005-0000-0000-0000CE230000}"/>
    <cellStyle name="Normal 6 2 5 7" xfId="1186" xr:uid="{00000000-0005-0000-0000-0000CF230000}"/>
    <cellStyle name="Normal 6 2 5 7 2" xfId="6968" xr:uid="{00000000-0005-0000-0000-0000D0230000}"/>
    <cellStyle name="Normal 6 2 5 7 2 2" xfId="15641" xr:uid="{00000000-0005-0000-0000-0000D1230000}"/>
    <cellStyle name="Normal 6 2 5 7 2 2 2" xfId="32994" xr:uid="{00000000-0005-0000-0000-0000D2230000}"/>
    <cellStyle name="Normal 6 2 5 7 2 2 3" xfId="50340" xr:uid="{00000000-0005-0000-0000-0000D3230000}"/>
    <cellStyle name="Normal 6 2 5 7 2 3" xfId="24321" xr:uid="{00000000-0005-0000-0000-0000D4230000}"/>
    <cellStyle name="Normal 6 2 5 7 2 4" xfId="41667" xr:uid="{00000000-0005-0000-0000-0000D5230000}"/>
    <cellStyle name="Normal 6 2 5 7 3" xfId="4812" xr:uid="{00000000-0005-0000-0000-0000D6230000}"/>
    <cellStyle name="Normal 6 2 5 7 3 2" xfId="13485" xr:uid="{00000000-0005-0000-0000-0000D7230000}"/>
    <cellStyle name="Normal 6 2 5 7 3 2 2" xfId="30838" xr:uid="{00000000-0005-0000-0000-0000D8230000}"/>
    <cellStyle name="Normal 6 2 5 7 3 2 3" xfId="48184" xr:uid="{00000000-0005-0000-0000-0000D9230000}"/>
    <cellStyle name="Normal 6 2 5 7 3 3" xfId="22165" xr:uid="{00000000-0005-0000-0000-0000DA230000}"/>
    <cellStyle name="Normal 6 2 5 7 3 4" xfId="39511" xr:uid="{00000000-0005-0000-0000-0000DB230000}"/>
    <cellStyle name="Normal 6 2 5 7 4" xfId="9859" xr:uid="{00000000-0005-0000-0000-0000DC230000}"/>
    <cellStyle name="Normal 6 2 5 7 4 2" xfId="27212" xr:uid="{00000000-0005-0000-0000-0000DD230000}"/>
    <cellStyle name="Normal 6 2 5 7 4 3" xfId="44558" xr:uid="{00000000-0005-0000-0000-0000DE230000}"/>
    <cellStyle name="Normal 6 2 5 7 5" xfId="18539" xr:uid="{00000000-0005-0000-0000-0000DF230000}"/>
    <cellStyle name="Normal 6 2 5 7 6" xfId="35885" xr:uid="{00000000-0005-0000-0000-0000E0230000}"/>
    <cellStyle name="Normal 6 2 5 8" xfId="5841" xr:uid="{00000000-0005-0000-0000-0000E1230000}"/>
    <cellStyle name="Normal 6 2 5 8 2" xfId="14514" xr:uid="{00000000-0005-0000-0000-0000E2230000}"/>
    <cellStyle name="Normal 6 2 5 8 2 2" xfId="31867" xr:uid="{00000000-0005-0000-0000-0000E3230000}"/>
    <cellStyle name="Normal 6 2 5 8 2 3" xfId="49213" xr:uid="{00000000-0005-0000-0000-0000E4230000}"/>
    <cellStyle name="Normal 6 2 5 8 3" xfId="23194" xr:uid="{00000000-0005-0000-0000-0000E5230000}"/>
    <cellStyle name="Normal 6 2 5 8 4" xfId="40540" xr:uid="{00000000-0005-0000-0000-0000E6230000}"/>
    <cellStyle name="Normal 6 2 5 9" xfId="2999" xr:uid="{00000000-0005-0000-0000-0000E7230000}"/>
    <cellStyle name="Normal 6 2 5 9 2" xfId="11672" xr:uid="{00000000-0005-0000-0000-0000E8230000}"/>
    <cellStyle name="Normal 6 2 5 9 2 2" xfId="29025" xr:uid="{00000000-0005-0000-0000-0000E9230000}"/>
    <cellStyle name="Normal 6 2 5 9 2 3" xfId="46371" xr:uid="{00000000-0005-0000-0000-0000EA230000}"/>
    <cellStyle name="Normal 6 2 5 9 3" xfId="20352" xr:uid="{00000000-0005-0000-0000-0000EB230000}"/>
    <cellStyle name="Normal 6 2 5 9 4" xfId="37698" xr:uid="{00000000-0005-0000-0000-0000EC230000}"/>
    <cellStyle name="Normal 6 2 6" xfId="157" xr:uid="{00000000-0005-0000-0000-0000ED230000}"/>
    <cellStyle name="Normal 6 2 6 10" xfId="17510" xr:uid="{00000000-0005-0000-0000-0000EE230000}"/>
    <cellStyle name="Normal 6 2 6 11" xfId="34856" xr:uid="{00000000-0005-0000-0000-0000EF230000}"/>
    <cellStyle name="Normal 6 2 6 2" xfId="647" xr:uid="{00000000-0005-0000-0000-0000F0230000}"/>
    <cellStyle name="Normal 6 2 6 2 2" xfId="2460" xr:uid="{00000000-0005-0000-0000-0000F1230000}"/>
    <cellStyle name="Normal 6 2 6 2 2 2" xfId="8242" xr:uid="{00000000-0005-0000-0000-0000F2230000}"/>
    <cellStyle name="Normal 6 2 6 2 2 2 2" xfId="16915" xr:uid="{00000000-0005-0000-0000-0000F3230000}"/>
    <cellStyle name="Normal 6 2 6 2 2 2 2 2" xfId="34268" xr:uid="{00000000-0005-0000-0000-0000F4230000}"/>
    <cellStyle name="Normal 6 2 6 2 2 2 2 3" xfId="51614" xr:uid="{00000000-0005-0000-0000-0000F5230000}"/>
    <cellStyle name="Normal 6 2 6 2 2 2 3" xfId="25595" xr:uid="{00000000-0005-0000-0000-0000F6230000}"/>
    <cellStyle name="Normal 6 2 6 2 2 2 4" xfId="42941" xr:uid="{00000000-0005-0000-0000-0000F7230000}"/>
    <cellStyle name="Normal 6 2 6 2 2 3" xfId="4273" xr:uid="{00000000-0005-0000-0000-0000F8230000}"/>
    <cellStyle name="Normal 6 2 6 2 2 3 2" xfId="12946" xr:uid="{00000000-0005-0000-0000-0000F9230000}"/>
    <cellStyle name="Normal 6 2 6 2 2 3 2 2" xfId="30299" xr:uid="{00000000-0005-0000-0000-0000FA230000}"/>
    <cellStyle name="Normal 6 2 6 2 2 3 2 3" xfId="47645" xr:uid="{00000000-0005-0000-0000-0000FB230000}"/>
    <cellStyle name="Normal 6 2 6 2 2 3 3" xfId="21626" xr:uid="{00000000-0005-0000-0000-0000FC230000}"/>
    <cellStyle name="Normal 6 2 6 2 2 3 4" xfId="38972" xr:uid="{00000000-0005-0000-0000-0000FD230000}"/>
    <cellStyle name="Normal 6 2 6 2 2 4" xfId="11133" xr:uid="{00000000-0005-0000-0000-0000FE230000}"/>
    <cellStyle name="Normal 6 2 6 2 2 4 2" xfId="28486" xr:uid="{00000000-0005-0000-0000-0000FF230000}"/>
    <cellStyle name="Normal 6 2 6 2 2 4 3" xfId="45832" xr:uid="{00000000-0005-0000-0000-000000240000}"/>
    <cellStyle name="Normal 6 2 6 2 2 5" xfId="19813" xr:uid="{00000000-0005-0000-0000-000001240000}"/>
    <cellStyle name="Normal 6 2 6 2 2 6" xfId="37159" xr:uid="{00000000-0005-0000-0000-000002240000}"/>
    <cellStyle name="Normal 6 2 6 2 3" xfId="1382" xr:uid="{00000000-0005-0000-0000-000003240000}"/>
    <cellStyle name="Normal 6 2 6 2 3 2" xfId="7164" xr:uid="{00000000-0005-0000-0000-000004240000}"/>
    <cellStyle name="Normal 6 2 6 2 3 2 2" xfId="15837" xr:uid="{00000000-0005-0000-0000-000005240000}"/>
    <cellStyle name="Normal 6 2 6 2 3 2 2 2" xfId="33190" xr:uid="{00000000-0005-0000-0000-000006240000}"/>
    <cellStyle name="Normal 6 2 6 2 3 2 2 3" xfId="50536" xr:uid="{00000000-0005-0000-0000-000007240000}"/>
    <cellStyle name="Normal 6 2 6 2 3 2 3" xfId="24517" xr:uid="{00000000-0005-0000-0000-000008240000}"/>
    <cellStyle name="Normal 6 2 6 2 3 2 4" xfId="41863" xr:uid="{00000000-0005-0000-0000-000009240000}"/>
    <cellStyle name="Normal 6 2 6 2 3 3" xfId="5008" xr:uid="{00000000-0005-0000-0000-00000A240000}"/>
    <cellStyle name="Normal 6 2 6 2 3 3 2" xfId="13681" xr:uid="{00000000-0005-0000-0000-00000B240000}"/>
    <cellStyle name="Normal 6 2 6 2 3 3 2 2" xfId="31034" xr:uid="{00000000-0005-0000-0000-00000C240000}"/>
    <cellStyle name="Normal 6 2 6 2 3 3 2 3" xfId="48380" xr:uid="{00000000-0005-0000-0000-00000D240000}"/>
    <cellStyle name="Normal 6 2 6 2 3 3 3" xfId="22361" xr:uid="{00000000-0005-0000-0000-00000E240000}"/>
    <cellStyle name="Normal 6 2 6 2 3 3 4" xfId="39707" xr:uid="{00000000-0005-0000-0000-00000F240000}"/>
    <cellStyle name="Normal 6 2 6 2 3 4" xfId="10055" xr:uid="{00000000-0005-0000-0000-000010240000}"/>
    <cellStyle name="Normal 6 2 6 2 3 4 2" xfId="27408" xr:uid="{00000000-0005-0000-0000-000011240000}"/>
    <cellStyle name="Normal 6 2 6 2 3 4 3" xfId="44754" xr:uid="{00000000-0005-0000-0000-000012240000}"/>
    <cellStyle name="Normal 6 2 6 2 3 5" xfId="18735" xr:uid="{00000000-0005-0000-0000-000013240000}"/>
    <cellStyle name="Normal 6 2 6 2 3 6" xfId="36081" xr:uid="{00000000-0005-0000-0000-000014240000}"/>
    <cellStyle name="Normal 6 2 6 2 4" xfId="6429" xr:uid="{00000000-0005-0000-0000-000015240000}"/>
    <cellStyle name="Normal 6 2 6 2 4 2" xfId="15102" xr:uid="{00000000-0005-0000-0000-000016240000}"/>
    <cellStyle name="Normal 6 2 6 2 4 2 2" xfId="32455" xr:uid="{00000000-0005-0000-0000-000017240000}"/>
    <cellStyle name="Normal 6 2 6 2 4 2 3" xfId="49801" xr:uid="{00000000-0005-0000-0000-000018240000}"/>
    <cellStyle name="Normal 6 2 6 2 4 3" xfId="23782" xr:uid="{00000000-0005-0000-0000-000019240000}"/>
    <cellStyle name="Normal 6 2 6 2 4 4" xfId="41128" xr:uid="{00000000-0005-0000-0000-00001A240000}"/>
    <cellStyle name="Normal 6 2 6 2 5" xfId="3195" xr:uid="{00000000-0005-0000-0000-00001B240000}"/>
    <cellStyle name="Normal 6 2 6 2 5 2" xfId="11868" xr:uid="{00000000-0005-0000-0000-00001C240000}"/>
    <cellStyle name="Normal 6 2 6 2 5 2 2" xfId="29221" xr:uid="{00000000-0005-0000-0000-00001D240000}"/>
    <cellStyle name="Normal 6 2 6 2 5 2 3" xfId="46567" xr:uid="{00000000-0005-0000-0000-00001E240000}"/>
    <cellStyle name="Normal 6 2 6 2 5 3" xfId="20548" xr:uid="{00000000-0005-0000-0000-00001F240000}"/>
    <cellStyle name="Normal 6 2 6 2 5 4" xfId="37894" xr:uid="{00000000-0005-0000-0000-000020240000}"/>
    <cellStyle name="Normal 6 2 6 2 6" xfId="9320" xr:uid="{00000000-0005-0000-0000-000021240000}"/>
    <cellStyle name="Normal 6 2 6 2 6 2" xfId="26673" xr:uid="{00000000-0005-0000-0000-000022240000}"/>
    <cellStyle name="Normal 6 2 6 2 6 3" xfId="44019" xr:uid="{00000000-0005-0000-0000-000023240000}"/>
    <cellStyle name="Normal 6 2 6 2 7" xfId="18000" xr:uid="{00000000-0005-0000-0000-000024240000}"/>
    <cellStyle name="Normal 6 2 6 2 8" xfId="35346" xr:uid="{00000000-0005-0000-0000-000025240000}"/>
    <cellStyle name="Normal 6 2 6 3" xfId="892" xr:uid="{00000000-0005-0000-0000-000026240000}"/>
    <cellStyle name="Normal 6 2 6 3 2" xfId="2705" xr:uid="{00000000-0005-0000-0000-000027240000}"/>
    <cellStyle name="Normal 6 2 6 3 2 2" xfId="8487" xr:uid="{00000000-0005-0000-0000-000028240000}"/>
    <cellStyle name="Normal 6 2 6 3 2 2 2" xfId="17160" xr:uid="{00000000-0005-0000-0000-000029240000}"/>
    <cellStyle name="Normal 6 2 6 3 2 2 2 2" xfId="34513" xr:uid="{00000000-0005-0000-0000-00002A240000}"/>
    <cellStyle name="Normal 6 2 6 3 2 2 2 3" xfId="51859" xr:uid="{00000000-0005-0000-0000-00002B240000}"/>
    <cellStyle name="Normal 6 2 6 3 2 2 3" xfId="25840" xr:uid="{00000000-0005-0000-0000-00002C240000}"/>
    <cellStyle name="Normal 6 2 6 3 2 2 4" xfId="43186" xr:uid="{00000000-0005-0000-0000-00002D240000}"/>
    <cellStyle name="Normal 6 2 6 3 2 3" xfId="4518" xr:uid="{00000000-0005-0000-0000-00002E240000}"/>
    <cellStyle name="Normal 6 2 6 3 2 3 2" xfId="13191" xr:uid="{00000000-0005-0000-0000-00002F240000}"/>
    <cellStyle name="Normal 6 2 6 3 2 3 2 2" xfId="30544" xr:uid="{00000000-0005-0000-0000-000030240000}"/>
    <cellStyle name="Normal 6 2 6 3 2 3 2 3" xfId="47890" xr:uid="{00000000-0005-0000-0000-000031240000}"/>
    <cellStyle name="Normal 6 2 6 3 2 3 3" xfId="21871" xr:uid="{00000000-0005-0000-0000-000032240000}"/>
    <cellStyle name="Normal 6 2 6 3 2 3 4" xfId="39217" xr:uid="{00000000-0005-0000-0000-000033240000}"/>
    <cellStyle name="Normal 6 2 6 3 2 4" xfId="11378" xr:uid="{00000000-0005-0000-0000-000034240000}"/>
    <cellStyle name="Normal 6 2 6 3 2 4 2" xfId="28731" xr:uid="{00000000-0005-0000-0000-000035240000}"/>
    <cellStyle name="Normal 6 2 6 3 2 4 3" xfId="46077" xr:uid="{00000000-0005-0000-0000-000036240000}"/>
    <cellStyle name="Normal 6 2 6 3 2 5" xfId="20058" xr:uid="{00000000-0005-0000-0000-000037240000}"/>
    <cellStyle name="Normal 6 2 6 3 2 6" xfId="37404" xr:uid="{00000000-0005-0000-0000-000038240000}"/>
    <cellStyle name="Normal 6 2 6 3 3" xfId="1627" xr:uid="{00000000-0005-0000-0000-000039240000}"/>
    <cellStyle name="Normal 6 2 6 3 3 2" xfId="7409" xr:uid="{00000000-0005-0000-0000-00003A240000}"/>
    <cellStyle name="Normal 6 2 6 3 3 2 2" xfId="16082" xr:uid="{00000000-0005-0000-0000-00003B240000}"/>
    <cellStyle name="Normal 6 2 6 3 3 2 2 2" xfId="33435" xr:uid="{00000000-0005-0000-0000-00003C240000}"/>
    <cellStyle name="Normal 6 2 6 3 3 2 2 3" xfId="50781" xr:uid="{00000000-0005-0000-0000-00003D240000}"/>
    <cellStyle name="Normal 6 2 6 3 3 2 3" xfId="24762" xr:uid="{00000000-0005-0000-0000-00003E240000}"/>
    <cellStyle name="Normal 6 2 6 3 3 2 4" xfId="42108" xr:uid="{00000000-0005-0000-0000-00003F240000}"/>
    <cellStyle name="Normal 6 2 6 3 3 3" xfId="5253" xr:uid="{00000000-0005-0000-0000-000040240000}"/>
    <cellStyle name="Normal 6 2 6 3 3 3 2" xfId="13926" xr:uid="{00000000-0005-0000-0000-000041240000}"/>
    <cellStyle name="Normal 6 2 6 3 3 3 2 2" xfId="31279" xr:uid="{00000000-0005-0000-0000-000042240000}"/>
    <cellStyle name="Normal 6 2 6 3 3 3 2 3" xfId="48625" xr:uid="{00000000-0005-0000-0000-000043240000}"/>
    <cellStyle name="Normal 6 2 6 3 3 3 3" xfId="22606" xr:uid="{00000000-0005-0000-0000-000044240000}"/>
    <cellStyle name="Normal 6 2 6 3 3 3 4" xfId="39952" xr:uid="{00000000-0005-0000-0000-000045240000}"/>
    <cellStyle name="Normal 6 2 6 3 3 4" xfId="10300" xr:uid="{00000000-0005-0000-0000-000046240000}"/>
    <cellStyle name="Normal 6 2 6 3 3 4 2" xfId="27653" xr:uid="{00000000-0005-0000-0000-000047240000}"/>
    <cellStyle name="Normal 6 2 6 3 3 4 3" xfId="44999" xr:uid="{00000000-0005-0000-0000-000048240000}"/>
    <cellStyle name="Normal 6 2 6 3 3 5" xfId="18980" xr:uid="{00000000-0005-0000-0000-000049240000}"/>
    <cellStyle name="Normal 6 2 6 3 3 6" xfId="36326" xr:uid="{00000000-0005-0000-0000-00004A240000}"/>
    <cellStyle name="Normal 6 2 6 3 4" xfId="6674" xr:uid="{00000000-0005-0000-0000-00004B240000}"/>
    <cellStyle name="Normal 6 2 6 3 4 2" xfId="15347" xr:uid="{00000000-0005-0000-0000-00004C240000}"/>
    <cellStyle name="Normal 6 2 6 3 4 2 2" xfId="32700" xr:uid="{00000000-0005-0000-0000-00004D240000}"/>
    <cellStyle name="Normal 6 2 6 3 4 2 3" xfId="50046" xr:uid="{00000000-0005-0000-0000-00004E240000}"/>
    <cellStyle name="Normal 6 2 6 3 4 3" xfId="24027" xr:uid="{00000000-0005-0000-0000-00004F240000}"/>
    <cellStyle name="Normal 6 2 6 3 4 4" xfId="41373" xr:uid="{00000000-0005-0000-0000-000050240000}"/>
    <cellStyle name="Normal 6 2 6 3 5" xfId="3440" xr:uid="{00000000-0005-0000-0000-000051240000}"/>
    <cellStyle name="Normal 6 2 6 3 5 2" xfId="12113" xr:uid="{00000000-0005-0000-0000-000052240000}"/>
    <cellStyle name="Normal 6 2 6 3 5 2 2" xfId="29466" xr:uid="{00000000-0005-0000-0000-000053240000}"/>
    <cellStyle name="Normal 6 2 6 3 5 2 3" xfId="46812" xr:uid="{00000000-0005-0000-0000-000054240000}"/>
    <cellStyle name="Normal 6 2 6 3 5 3" xfId="20793" xr:uid="{00000000-0005-0000-0000-000055240000}"/>
    <cellStyle name="Normal 6 2 6 3 5 4" xfId="38139" xr:uid="{00000000-0005-0000-0000-000056240000}"/>
    <cellStyle name="Normal 6 2 6 3 6" xfId="9565" xr:uid="{00000000-0005-0000-0000-000057240000}"/>
    <cellStyle name="Normal 6 2 6 3 6 2" xfId="26918" xr:uid="{00000000-0005-0000-0000-000058240000}"/>
    <cellStyle name="Normal 6 2 6 3 6 3" xfId="44264" xr:uid="{00000000-0005-0000-0000-000059240000}"/>
    <cellStyle name="Normal 6 2 6 3 7" xfId="18245" xr:uid="{00000000-0005-0000-0000-00005A240000}"/>
    <cellStyle name="Normal 6 2 6 3 8" xfId="35591" xr:uid="{00000000-0005-0000-0000-00005B240000}"/>
    <cellStyle name="Normal 6 2 6 4" xfId="402" xr:uid="{00000000-0005-0000-0000-00005C240000}"/>
    <cellStyle name="Normal 6 2 6 4 2" xfId="2215" xr:uid="{00000000-0005-0000-0000-00005D240000}"/>
    <cellStyle name="Normal 6 2 6 4 2 2" xfId="7997" xr:uid="{00000000-0005-0000-0000-00005E240000}"/>
    <cellStyle name="Normal 6 2 6 4 2 2 2" xfId="16670" xr:uid="{00000000-0005-0000-0000-00005F240000}"/>
    <cellStyle name="Normal 6 2 6 4 2 2 2 2" xfId="34023" xr:uid="{00000000-0005-0000-0000-000060240000}"/>
    <cellStyle name="Normal 6 2 6 4 2 2 2 3" xfId="51369" xr:uid="{00000000-0005-0000-0000-000061240000}"/>
    <cellStyle name="Normal 6 2 6 4 2 2 3" xfId="25350" xr:uid="{00000000-0005-0000-0000-000062240000}"/>
    <cellStyle name="Normal 6 2 6 4 2 2 4" xfId="42696" xr:uid="{00000000-0005-0000-0000-000063240000}"/>
    <cellStyle name="Normal 6 2 6 4 2 3" xfId="5498" xr:uid="{00000000-0005-0000-0000-000064240000}"/>
    <cellStyle name="Normal 6 2 6 4 2 3 2" xfId="14171" xr:uid="{00000000-0005-0000-0000-000065240000}"/>
    <cellStyle name="Normal 6 2 6 4 2 3 2 2" xfId="31524" xr:uid="{00000000-0005-0000-0000-000066240000}"/>
    <cellStyle name="Normal 6 2 6 4 2 3 2 3" xfId="48870" xr:uid="{00000000-0005-0000-0000-000067240000}"/>
    <cellStyle name="Normal 6 2 6 4 2 3 3" xfId="22851" xr:uid="{00000000-0005-0000-0000-000068240000}"/>
    <cellStyle name="Normal 6 2 6 4 2 3 4" xfId="40197" xr:uid="{00000000-0005-0000-0000-000069240000}"/>
    <cellStyle name="Normal 6 2 6 4 2 4" xfId="10888" xr:uid="{00000000-0005-0000-0000-00006A240000}"/>
    <cellStyle name="Normal 6 2 6 4 2 4 2" xfId="28241" xr:uid="{00000000-0005-0000-0000-00006B240000}"/>
    <cellStyle name="Normal 6 2 6 4 2 4 3" xfId="45587" xr:uid="{00000000-0005-0000-0000-00006C240000}"/>
    <cellStyle name="Normal 6 2 6 4 2 5" xfId="19568" xr:uid="{00000000-0005-0000-0000-00006D240000}"/>
    <cellStyle name="Normal 6 2 6 4 2 6" xfId="36914" xr:uid="{00000000-0005-0000-0000-00006E240000}"/>
    <cellStyle name="Normal 6 2 6 4 3" xfId="6184" xr:uid="{00000000-0005-0000-0000-00006F240000}"/>
    <cellStyle name="Normal 6 2 6 4 3 2" xfId="14857" xr:uid="{00000000-0005-0000-0000-000070240000}"/>
    <cellStyle name="Normal 6 2 6 4 3 2 2" xfId="32210" xr:uid="{00000000-0005-0000-0000-000071240000}"/>
    <cellStyle name="Normal 6 2 6 4 3 2 3" xfId="49556" xr:uid="{00000000-0005-0000-0000-000072240000}"/>
    <cellStyle name="Normal 6 2 6 4 3 3" xfId="23537" xr:uid="{00000000-0005-0000-0000-000073240000}"/>
    <cellStyle name="Normal 6 2 6 4 3 4" xfId="40883" xr:uid="{00000000-0005-0000-0000-000074240000}"/>
    <cellStyle name="Normal 6 2 6 4 4" xfId="4028" xr:uid="{00000000-0005-0000-0000-000075240000}"/>
    <cellStyle name="Normal 6 2 6 4 4 2" xfId="12701" xr:uid="{00000000-0005-0000-0000-000076240000}"/>
    <cellStyle name="Normal 6 2 6 4 4 2 2" xfId="30054" xr:uid="{00000000-0005-0000-0000-000077240000}"/>
    <cellStyle name="Normal 6 2 6 4 4 2 3" xfId="47400" xr:uid="{00000000-0005-0000-0000-000078240000}"/>
    <cellStyle name="Normal 6 2 6 4 4 3" xfId="21381" xr:uid="{00000000-0005-0000-0000-000079240000}"/>
    <cellStyle name="Normal 6 2 6 4 4 4" xfId="38727" xr:uid="{00000000-0005-0000-0000-00007A240000}"/>
    <cellStyle name="Normal 6 2 6 4 5" xfId="9075" xr:uid="{00000000-0005-0000-0000-00007B240000}"/>
    <cellStyle name="Normal 6 2 6 4 5 2" xfId="26428" xr:uid="{00000000-0005-0000-0000-00007C240000}"/>
    <cellStyle name="Normal 6 2 6 4 5 3" xfId="43774" xr:uid="{00000000-0005-0000-0000-00007D240000}"/>
    <cellStyle name="Normal 6 2 6 4 6" xfId="17755" xr:uid="{00000000-0005-0000-0000-00007E240000}"/>
    <cellStyle name="Normal 6 2 6 4 7" xfId="35101" xr:uid="{00000000-0005-0000-0000-00007F240000}"/>
    <cellStyle name="Normal 6 2 6 5" xfId="1970" xr:uid="{00000000-0005-0000-0000-000080240000}"/>
    <cellStyle name="Normal 6 2 6 5 2" xfId="7752" xr:uid="{00000000-0005-0000-0000-000081240000}"/>
    <cellStyle name="Normal 6 2 6 5 2 2" xfId="16425" xr:uid="{00000000-0005-0000-0000-000082240000}"/>
    <cellStyle name="Normal 6 2 6 5 2 2 2" xfId="33778" xr:uid="{00000000-0005-0000-0000-000083240000}"/>
    <cellStyle name="Normal 6 2 6 5 2 2 3" xfId="51124" xr:uid="{00000000-0005-0000-0000-000084240000}"/>
    <cellStyle name="Normal 6 2 6 5 2 3" xfId="25105" xr:uid="{00000000-0005-0000-0000-000085240000}"/>
    <cellStyle name="Normal 6 2 6 5 2 4" xfId="42451" xr:uid="{00000000-0005-0000-0000-000086240000}"/>
    <cellStyle name="Normal 6 2 6 5 3" xfId="3783" xr:uid="{00000000-0005-0000-0000-000087240000}"/>
    <cellStyle name="Normal 6 2 6 5 3 2" xfId="12456" xr:uid="{00000000-0005-0000-0000-000088240000}"/>
    <cellStyle name="Normal 6 2 6 5 3 2 2" xfId="29809" xr:uid="{00000000-0005-0000-0000-000089240000}"/>
    <cellStyle name="Normal 6 2 6 5 3 2 3" xfId="47155" xr:uid="{00000000-0005-0000-0000-00008A240000}"/>
    <cellStyle name="Normal 6 2 6 5 3 3" xfId="21136" xr:uid="{00000000-0005-0000-0000-00008B240000}"/>
    <cellStyle name="Normal 6 2 6 5 3 4" xfId="38482" xr:uid="{00000000-0005-0000-0000-00008C240000}"/>
    <cellStyle name="Normal 6 2 6 5 4" xfId="10643" xr:uid="{00000000-0005-0000-0000-00008D240000}"/>
    <cellStyle name="Normal 6 2 6 5 4 2" xfId="27996" xr:uid="{00000000-0005-0000-0000-00008E240000}"/>
    <cellStyle name="Normal 6 2 6 5 4 3" xfId="45342" xr:uid="{00000000-0005-0000-0000-00008F240000}"/>
    <cellStyle name="Normal 6 2 6 5 5" xfId="19323" xr:uid="{00000000-0005-0000-0000-000090240000}"/>
    <cellStyle name="Normal 6 2 6 5 6" xfId="36669" xr:uid="{00000000-0005-0000-0000-000091240000}"/>
    <cellStyle name="Normal 6 2 6 6" xfId="1137" xr:uid="{00000000-0005-0000-0000-000092240000}"/>
    <cellStyle name="Normal 6 2 6 6 2" xfId="6919" xr:uid="{00000000-0005-0000-0000-000093240000}"/>
    <cellStyle name="Normal 6 2 6 6 2 2" xfId="15592" xr:uid="{00000000-0005-0000-0000-000094240000}"/>
    <cellStyle name="Normal 6 2 6 6 2 2 2" xfId="32945" xr:uid="{00000000-0005-0000-0000-000095240000}"/>
    <cellStyle name="Normal 6 2 6 6 2 2 3" xfId="50291" xr:uid="{00000000-0005-0000-0000-000096240000}"/>
    <cellStyle name="Normal 6 2 6 6 2 3" xfId="24272" xr:uid="{00000000-0005-0000-0000-000097240000}"/>
    <cellStyle name="Normal 6 2 6 6 2 4" xfId="41618" xr:uid="{00000000-0005-0000-0000-000098240000}"/>
    <cellStyle name="Normal 6 2 6 6 3" xfId="4763" xr:uid="{00000000-0005-0000-0000-000099240000}"/>
    <cellStyle name="Normal 6 2 6 6 3 2" xfId="13436" xr:uid="{00000000-0005-0000-0000-00009A240000}"/>
    <cellStyle name="Normal 6 2 6 6 3 2 2" xfId="30789" xr:uid="{00000000-0005-0000-0000-00009B240000}"/>
    <cellStyle name="Normal 6 2 6 6 3 2 3" xfId="48135" xr:uid="{00000000-0005-0000-0000-00009C240000}"/>
    <cellStyle name="Normal 6 2 6 6 3 3" xfId="22116" xr:uid="{00000000-0005-0000-0000-00009D240000}"/>
    <cellStyle name="Normal 6 2 6 6 3 4" xfId="39462" xr:uid="{00000000-0005-0000-0000-00009E240000}"/>
    <cellStyle name="Normal 6 2 6 6 4" xfId="9810" xr:uid="{00000000-0005-0000-0000-00009F240000}"/>
    <cellStyle name="Normal 6 2 6 6 4 2" xfId="27163" xr:uid="{00000000-0005-0000-0000-0000A0240000}"/>
    <cellStyle name="Normal 6 2 6 6 4 3" xfId="44509" xr:uid="{00000000-0005-0000-0000-0000A1240000}"/>
    <cellStyle name="Normal 6 2 6 6 5" xfId="18490" xr:uid="{00000000-0005-0000-0000-0000A2240000}"/>
    <cellStyle name="Normal 6 2 6 6 6" xfId="35836" xr:uid="{00000000-0005-0000-0000-0000A3240000}"/>
    <cellStyle name="Normal 6 2 6 7" xfId="5939" xr:uid="{00000000-0005-0000-0000-0000A4240000}"/>
    <cellStyle name="Normal 6 2 6 7 2" xfId="14612" xr:uid="{00000000-0005-0000-0000-0000A5240000}"/>
    <cellStyle name="Normal 6 2 6 7 2 2" xfId="31965" xr:uid="{00000000-0005-0000-0000-0000A6240000}"/>
    <cellStyle name="Normal 6 2 6 7 2 3" xfId="49311" xr:uid="{00000000-0005-0000-0000-0000A7240000}"/>
    <cellStyle name="Normal 6 2 6 7 3" xfId="23292" xr:uid="{00000000-0005-0000-0000-0000A8240000}"/>
    <cellStyle name="Normal 6 2 6 7 4" xfId="40638" xr:uid="{00000000-0005-0000-0000-0000A9240000}"/>
    <cellStyle name="Normal 6 2 6 8" xfId="2950" xr:uid="{00000000-0005-0000-0000-0000AA240000}"/>
    <cellStyle name="Normal 6 2 6 8 2" xfId="11623" xr:uid="{00000000-0005-0000-0000-0000AB240000}"/>
    <cellStyle name="Normal 6 2 6 8 2 2" xfId="28976" xr:uid="{00000000-0005-0000-0000-0000AC240000}"/>
    <cellStyle name="Normal 6 2 6 8 2 3" xfId="46322" xr:uid="{00000000-0005-0000-0000-0000AD240000}"/>
    <cellStyle name="Normal 6 2 6 8 3" xfId="20303" xr:uid="{00000000-0005-0000-0000-0000AE240000}"/>
    <cellStyle name="Normal 6 2 6 8 4" xfId="37649" xr:uid="{00000000-0005-0000-0000-0000AF240000}"/>
    <cellStyle name="Normal 6 2 6 9" xfId="8830" xr:uid="{00000000-0005-0000-0000-0000B0240000}"/>
    <cellStyle name="Normal 6 2 6 9 2" xfId="26183" xr:uid="{00000000-0005-0000-0000-0000B1240000}"/>
    <cellStyle name="Normal 6 2 6 9 3" xfId="43529" xr:uid="{00000000-0005-0000-0000-0000B2240000}"/>
    <cellStyle name="Normal 6 2 7" xfId="255" xr:uid="{00000000-0005-0000-0000-0000B3240000}"/>
    <cellStyle name="Normal 6 2 7 10" xfId="34954" xr:uid="{00000000-0005-0000-0000-0000B4240000}"/>
    <cellStyle name="Normal 6 2 7 2" xfId="990" xr:uid="{00000000-0005-0000-0000-0000B5240000}"/>
    <cellStyle name="Normal 6 2 7 2 2" xfId="2803" xr:uid="{00000000-0005-0000-0000-0000B6240000}"/>
    <cellStyle name="Normal 6 2 7 2 2 2" xfId="8585" xr:uid="{00000000-0005-0000-0000-0000B7240000}"/>
    <cellStyle name="Normal 6 2 7 2 2 2 2" xfId="17258" xr:uid="{00000000-0005-0000-0000-0000B8240000}"/>
    <cellStyle name="Normal 6 2 7 2 2 2 2 2" xfId="34611" xr:uid="{00000000-0005-0000-0000-0000B9240000}"/>
    <cellStyle name="Normal 6 2 7 2 2 2 2 3" xfId="51957" xr:uid="{00000000-0005-0000-0000-0000BA240000}"/>
    <cellStyle name="Normal 6 2 7 2 2 2 3" xfId="25938" xr:uid="{00000000-0005-0000-0000-0000BB240000}"/>
    <cellStyle name="Normal 6 2 7 2 2 2 4" xfId="43284" xr:uid="{00000000-0005-0000-0000-0000BC240000}"/>
    <cellStyle name="Normal 6 2 7 2 2 3" xfId="4616" xr:uid="{00000000-0005-0000-0000-0000BD240000}"/>
    <cellStyle name="Normal 6 2 7 2 2 3 2" xfId="13289" xr:uid="{00000000-0005-0000-0000-0000BE240000}"/>
    <cellStyle name="Normal 6 2 7 2 2 3 2 2" xfId="30642" xr:uid="{00000000-0005-0000-0000-0000BF240000}"/>
    <cellStyle name="Normal 6 2 7 2 2 3 2 3" xfId="47988" xr:uid="{00000000-0005-0000-0000-0000C0240000}"/>
    <cellStyle name="Normal 6 2 7 2 2 3 3" xfId="21969" xr:uid="{00000000-0005-0000-0000-0000C1240000}"/>
    <cellStyle name="Normal 6 2 7 2 2 3 4" xfId="39315" xr:uid="{00000000-0005-0000-0000-0000C2240000}"/>
    <cellStyle name="Normal 6 2 7 2 2 4" xfId="11476" xr:uid="{00000000-0005-0000-0000-0000C3240000}"/>
    <cellStyle name="Normal 6 2 7 2 2 4 2" xfId="28829" xr:uid="{00000000-0005-0000-0000-0000C4240000}"/>
    <cellStyle name="Normal 6 2 7 2 2 4 3" xfId="46175" xr:uid="{00000000-0005-0000-0000-0000C5240000}"/>
    <cellStyle name="Normal 6 2 7 2 2 5" xfId="20156" xr:uid="{00000000-0005-0000-0000-0000C6240000}"/>
    <cellStyle name="Normal 6 2 7 2 2 6" xfId="37502" xr:uid="{00000000-0005-0000-0000-0000C7240000}"/>
    <cellStyle name="Normal 6 2 7 2 3" xfId="1725" xr:uid="{00000000-0005-0000-0000-0000C8240000}"/>
    <cellStyle name="Normal 6 2 7 2 3 2" xfId="7507" xr:uid="{00000000-0005-0000-0000-0000C9240000}"/>
    <cellStyle name="Normal 6 2 7 2 3 2 2" xfId="16180" xr:uid="{00000000-0005-0000-0000-0000CA240000}"/>
    <cellStyle name="Normal 6 2 7 2 3 2 2 2" xfId="33533" xr:uid="{00000000-0005-0000-0000-0000CB240000}"/>
    <cellStyle name="Normal 6 2 7 2 3 2 2 3" xfId="50879" xr:uid="{00000000-0005-0000-0000-0000CC240000}"/>
    <cellStyle name="Normal 6 2 7 2 3 2 3" xfId="24860" xr:uid="{00000000-0005-0000-0000-0000CD240000}"/>
    <cellStyle name="Normal 6 2 7 2 3 2 4" xfId="42206" xr:uid="{00000000-0005-0000-0000-0000CE240000}"/>
    <cellStyle name="Normal 6 2 7 2 3 3" xfId="5351" xr:uid="{00000000-0005-0000-0000-0000CF240000}"/>
    <cellStyle name="Normal 6 2 7 2 3 3 2" xfId="14024" xr:uid="{00000000-0005-0000-0000-0000D0240000}"/>
    <cellStyle name="Normal 6 2 7 2 3 3 2 2" xfId="31377" xr:uid="{00000000-0005-0000-0000-0000D1240000}"/>
    <cellStyle name="Normal 6 2 7 2 3 3 2 3" xfId="48723" xr:uid="{00000000-0005-0000-0000-0000D2240000}"/>
    <cellStyle name="Normal 6 2 7 2 3 3 3" xfId="22704" xr:uid="{00000000-0005-0000-0000-0000D3240000}"/>
    <cellStyle name="Normal 6 2 7 2 3 3 4" xfId="40050" xr:uid="{00000000-0005-0000-0000-0000D4240000}"/>
    <cellStyle name="Normal 6 2 7 2 3 4" xfId="10398" xr:uid="{00000000-0005-0000-0000-0000D5240000}"/>
    <cellStyle name="Normal 6 2 7 2 3 4 2" xfId="27751" xr:uid="{00000000-0005-0000-0000-0000D6240000}"/>
    <cellStyle name="Normal 6 2 7 2 3 4 3" xfId="45097" xr:uid="{00000000-0005-0000-0000-0000D7240000}"/>
    <cellStyle name="Normal 6 2 7 2 3 5" xfId="19078" xr:uid="{00000000-0005-0000-0000-0000D8240000}"/>
    <cellStyle name="Normal 6 2 7 2 3 6" xfId="36424" xr:uid="{00000000-0005-0000-0000-0000D9240000}"/>
    <cellStyle name="Normal 6 2 7 2 4" xfId="6772" xr:uid="{00000000-0005-0000-0000-0000DA240000}"/>
    <cellStyle name="Normal 6 2 7 2 4 2" xfId="15445" xr:uid="{00000000-0005-0000-0000-0000DB240000}"/>
    <cellStyle name="Normal 6 2 7 2 4 2 2" xfId="32798" xr:uid="{00000000-0005-0000-0000-0000DC240000}"/>
    <cellStyle name="Normal 6 2 7 2 4 2 3" xfId="50144" xr:uid="{00000000-0005-0000-0000-0000DD240000}"/>
    <cellStyle name="Normal 6 2 7 2 4 3" xfId="24125" xr:uid="{00000000-0005-0000-0000-0000DE240000}"/>
    <cellStyle name="Normal 6 2 7 2 4 4" xfId="41471" xr:uid="{00000000-0005-0000-0000-0000DF240000}"/>
    <cellStyle name="Normal 6 2 7 2 5" xfId="3538" xr:uid="{00000000-0005-0000-0000-0000E0240000}"/>
    <cellStyle name="Normal 6 2 7 2 5 2" xfId="12211" xr:uid="{00000000-0005-0000-0000-0000E1240000}"/>
    <cellStyle name="Normal 6 2 7 2 5 2 2" xfId="29564" xr:uid="{00000000-0005-0000-0000-0000E2240000}"/>
    <cellStyle name="Normal 6 2 7 2 5 2 3" xfId="46910" xr:uid="{00000000-0005-0000-0000-0000E3240000}"/>
    <cellStyle name="Normal 6 2 7 2 5 3" xfId="20891" xr:uid="{00000000-0005-0000-0000-0000E4240000}"/>
    <cellStyle name="Normal 6 2 7 2 5 4" xfId="38237" xr:uid="{00000000-0005-0000-0000-0000E5240000}"/>
    <cellStyle name="Normal 6 2 7 2 6" xfId="9663" xr:uid="{00000000-0005-0000-0000-0000E6240000}"/>
    <cellStyle name="Normal 6 2 7 2 6 2" xfId="27016" xr:uid="{00000000-0005-0000-0000-0000E7240000}"/>
    <cellStyle name="Normal 6 2 7 2 6 3" xfId="44362" xr:uid="{00000000-0005-0000-0000-0000E8240000}"/>
    <cellStyle name="Normal 6 2 7 2 7" xfId="18343" xr:uid="{00000000-0005-0000-0000-0000E9240000}"/>
    <cellStyle name="Normal 6 2 7 2 8" xfId="35689" xr:uid="{00000000-0005-0000-0000-0000EA240000}"/>
    <cellStyle name="Normal 6 2 7 3" xfId="500" xr:uid="{00000000-0005-0000-0000-0000EB240000}"/>
    <cellStyle name="Normal 6 2 7 3 2" xfId="2313" xr:uid="{00000000-0005-0000-0000-0000EC240000}"/>
    <cellStyle name="Normal 6 2 7 3 2 2" xfId="8095" xr:uid="{00000000-0005-0000-0000-0000ED240000}"/>
    <cellStyle name="Normal 6 2 7 3 2 2 2" xfId="16768" xr:uid="{00000000-0005-0000-0000-0000EE240000}"/>
    <cellStyle name="Normal 6 2 7 3 2 2 2 2" xfId="34121" xr:uid="{00000000-0005-0000-0000-0000EF240000}"/>
    <cellStyle name="Normal 6 2 7 3 2 2 2 3" xfId="51467" xr:uid="{00000000-0005-0000-0000-0000F0240000}"/>
    <cellStyle name="Normal 6 2 7 3 2 2 3" xfId="25448" xr:uid="{00000000-0005-0000-0000-0000F1240000}"/>
    <cellStyle name="Normal 6 2 7 3 2 2 4" xfId="42794" xr:uid="{00000000-0005-0000-0000-0000F2240000}"/>
    <cellStyle name="Normal 6 2 7 3 2 3" xfId="5596" xr:uid="{00000000-0005-0000-0000-0000F3240000}"/>
    <cellStyle name="Normal 6 2 7 3 2 3 2" xfId="14269" xr:uid="{00000000-0005-0000-0000-0000F4240000}"/>
    <cellStyle name="Normal 6 2 7 3 2 3 2 2" xfId="31622" xr:uid="{00000000-0005-0000-0000-0000F5240000}"/>
    <cellStyle name="Normal 6 2 7 3 2 3 2 3" xfId="48968" xr:uid="{00000000-0005-0000-0000-0000F6240000}"/>
    <cellStyle name="Normal 6 2 7 3 2 3 3" xfId="22949" xr:uid="{00000000-0005-0000-0000-0000F7240000}"/>
    <cellStyle name="Normal 6 2 7 3 2 3 4" xfId="40295" xr:uid="{00000000-0005-0000-0000-0000F8240000}"/>
    <cellStyle name="Normal 6 2 7 3 2 4" xfId="10986" xr:uid="{00000000-0005-0000-0000-0000F9240000}"/>
    <cellStyle name="Normal 6 2 7 3 2 4 2" xfId="28339" xr:uid="{00000000-0005-0000-0000-0000FA240000}"/>
    <cellStyle name="Normal 6 2 7 3 2 4 3" xfId="45685" xr:uid="{00000000-0005-0000-0000-0000FB240000}"/>
    <cellStyle name="Normal 6 2 7 3 2 5" xfId="19666" xr:uid="{00000000-0005-0000-0000-0000FC240000}"/>
    <cellStyle name="Normal 6 2 7 3 2 6" xfId="37012" xr:uid="{00000000-0005-0000-0000-0000FD240000}"/>
    <cellStyle name="Normal 6 2 7 3 3" xfId="6282" xr:uid="{00000000-0005-0000-0000-0000FE240000}"/>
    <cellStyle name="Normal 6 2 7 3 3 2" xfId="14955" xr:uid="{00000000-0005-0000-0000-0000FF240000}"/>
    <cellStyle name="Normal 6 2 7 3 3 2 2" xfId="32308" xr:uid="{00000000-0005-0000-0000-000000250000}"/>
    <cellStyle name="Normal 6 2 7 3 3 2 3" xfId="49654" xr:uid="{00000000-0005-0000-0000-000001250000}"/>
    <cellStyle name="Normal 6 2 7 3 3 3" xfId="23635" xr:uid="{00000000-0005-0000-0000-000002250000}"/>
    <cellStyle name="Normal 6 2 7 3 3 4" xfId="40981" xr:uid="{00000000-0005-0000-0000-000003250000}"/>
    <cellStyle name="Normal 6 2 7 3 4" xfId="4126" xr:uid="{00000000-0005-0000-0000-000004250000}"/>
    <cellStyle name="Normal 6 2 7 3 4 2" xfId="12799" xr:uid="{00000000-0005-0000-0000-000005250000}"/>
    <cellStyle name="Normal 6 2 7 3 4 2 2" xfId="30152" xr:uid="{00000000-0005-0000-0000-000006250000}"/>
    <cellStyle name="Normal 6 2 7 3 4 2 3" xfId="47498" xr:uid="{00000000-0005-0000-0000-000007250000}"/>
    <cellStyle name="Normal 6 2 7 3 4 3" xfId="21479" xr:uid="{00000000-0005-0000-0000-000008250000}"/>
    <cellStyle name="Normal 6 2 7 3 4 4" xfId="38825" xr:uid="{00000000-0005-0000-0000-000009250000}"/>
    <cellStyle name="Normal 6 2 7 3 5" xfId="9173" xr:uid="{00000000-0005-0000-0000-00000A250000}"/>
    <cellStyle name="Normal 6 2 7 3 5 2" xfId="26526" xr:uid="{00000000-0005-0000-0000-00000B250000}"/>
    <cellStyle name="Normal 6 2 7 3 5 3" xfId="43872" xr:uid="{00000000-0005-0000-0000-00000C250000}"/>
    <cellStyle name="Normal 6 2 7 3 6" xfId="17853" xr:uid="{00000000-0005-0000-0000-00000D250000}"/>
    <cellStyle name="Normal 6 2 7 3 7" xfId="35199" xr:uid="{00000000-0005-0000-0000-00000E250000}"/>
    <cellStyle name="Normal 6 2 7 4" xfId="2068" xr:uid="{00000000-0005-0000-0000-00000F250000}"/>
    <cellStyle name="Normal 6 2 7 4 2" xfId="7850" xr:uid="{00000000-0005-0000-0000-000010250000}"/>
    <cellStyle name="Normal 6 2 7 4 2 2" xfId="16523" xr:uid="{00000000-0005-0000-0000-000011250000}"/>
    <cellStyle name="Normal 6 2 7 4 2 2 2" xfId="33876" xr:uid="{00000000-0005-0000-0000-000012250000}"/>
    <cellStyle name="Normal 6 2 7 4 2 2 3" xfId="51222" xr:uid="{00000000-0005-0000-0000-000013250000}"/>
    <cellStyle name="Normal 6 2 7 4 2 3" xfId="25203" xr:uid="{00000000-0005-0000-0000-000014250000}"/>
    <cellStyle name="Normal 6 2 7 4 2 4" xfId="42549" xr:uid="{00000000-0005-0000-0000-000015250000}"/>
    <cellStyle name="Normal 6 2 7 4 3" xfId="3881" xr:uid="{00000000-0005-0000-0000-000016250000}"/>
    <cellStyle name="Normal 6 2 7 4 3 2" xfId="12554" xr:uid="{00000000-0005-0000-0000-000017250000}"/>
    <cellStyle name="Normal 6 2 7 4 3 2 2" xfId="29907" xr:uid="{00000000-0005-0000-0000-000018250000}"/>
    <cellStyle name="Normal 6 2 7 4 3 2 3" xfId="47253" xr:uid="{00000000-0005-0000-0000-000019250000}"/>
    <cellStyle name="Normal 6 2 7 4 3 3" xfId="21234" xr:uid="{00000000-0005-0000-0000-00001A250000}"/>
    <cellStyle name="Normal 6 2 7 4 3 4" xfId="38580" xr:uid="{00000000-0005-0000-0000-00001B250000}"/>
    <cellStyle name="Normal 6 2 7 4 4" xfId="10741" xr:uid="{00000000-0005-0000-0000-00001C250000}"/>
    <cellStyle name="Normal 6 2 7 4 4 2" xfId="28094" xr:uid="{00000000-0005-0000-0000-00001D250000}"/>
    <cellStyle name="Normal 6 2 7 4 4 3" xfId="45440" xr:uid="{00000000-0005-0000-0000-00001E250000}"/>
    <cellStyle name="Normal 6 2 7 4 5" xfId="19421" xr:uid="{00000000-0005-0000-0000-00001F250000}"/>
    <cellStyle name="Normal 6 2 7 4 6" xfId="36767" xr:uid="{00000000-0005-0000-0000-000020250000}"/>
    <cellStyle name="Normal 6 2 7 5" xfId="1235" xr:uid="{00000000-0005-0000-0000-000021250000}"/>
    <cellStyle name="Normal 6 2 7 5 2" xfId="7017" xr:uid="{00000000-0005-0000-0000-000022250000}"/>
    <cellStyle name="Normal 6 2 7 5 2 2" xfId="15690" xr:uid="{00000000-0005-0000-0000-000023250000}"/>
    <cellStyle name="Normal 6 2 7 5 2 2 2" xfId="33043" xr:uid="{00000000-0005-0000-0000-000024250000}"/>
    <cellStyle name="Normal 6 2 7 5 2 2 3" xfId="50389" xr:uid="{00000000-0005-0000-0000-000025250000}"/>
    <cellStyle name="Normal 6 2 7 5 2 3" xfId="24370" xr:uid="{00000000-0005-0000-0000-000026250000}"/>
    <cellStyle name="Normal 6 2 7 5 2 4" xfId="41716" xr:uid="{00000000-0005-0000-0000-000027250000}"/>
    <cellStyle name="Normal 6 2 7 5 3" xfId="4861" xr:uid="{00000000-0005-0000-0000-000028250000}"/>
    <cellStyle name="Normal 6 2 7 5 3 2" xfId="13534" xr:uid="{00000000-0005-0000-0000-000029250000}"/>
    <cellStyle name="Normal 6 2 7 5 3 2 2" xfId="30887" xr:uid="{00000000-0005-0000-0000-00002A250000}"/>
    <cellStyle name="Normal 6 2 7 5 3 2 3" xfId="48233" xr:uid="{00000000-0005-0000-0000-00002B250000}"/>
    <cellStyle name="Normal 6 2 7 5 3 3" xfId="22214" xr:uid="{00000000-0005-0000-0000-00002C250000}"/>
    <cellStyle name="Normal 6 2 7 5 3 4" xfId="39560" xr:uid="{00000000-0005-0000-0000-00002D250000}"/>
    <cellStyle name="Normal 6 2 7 5 4" xfId="9908" xr:uid="{00000000-0005-0000-0000-00002E250000}"/>
    <cellStyle name="Normal 6 2 7 5 4 2" xfId="27261" xr:uid="{00000000-0005-0000-0000-00002F250000}"/>
    <cellStyle name="Normal 6 2 7 5 4 3" xfId="44607" xr:uid="{00000000-0005-0000-0000-000030250000}"/>
    <cellStyle name="Normal 6 2 7 5 5" xfId="18588" xr:uid="{00000000-0005-0000-0000-000031250000}"/>
    <cellStyle name="Normal 6 2 7 5 6" xfId="35934" xr:uid="{00000000-0005-0000-0000-000032250000}"/>
    <cellStyle name="Normal 6 2 7 6" xfId="6037" xr:uid="{00000000-0005-0000-0000-000033250000}"/>
    <cellStyle name="Normal 6 2 7 6 2" xfId="14710" xr:uid="{00000000-0005-0000-0000-000034250000}"/>
    <cellStyle name="Normal 6 2 7 6 2 2" xfId="32063" xr:uid="{00000000-0005-0000-0000-000035250000}"/>
    <cellStyle name="Normal 6 2 7 6 2 3" xfId="49409" xr:uid="{00000000-0005-0000-0000-000036250000}"/>
    <cellStyle name="Normal 6 2 7 6 3" xfId="23390" xr:uid="{00000000-0005-0000-0000-000037250000}"/>
    <cellStyle name="Normal 6 2 7 6 4" xfId="40736" xr:uid="{00000000-0005-0000-0000-000038250000}"/>
    <cellStyle name="Normal 6 2 7 7" xfId="3048" xr:uid="{00000000-0005-0000-0000-000039250000}"/>
    <cellStyle name="Normal 6 2 7 7 2" xfId="11721" xr:uid="{00000000-0005-0000-0000-00003A250000}"/>
    <cellStyle name="Normal 6 2 7 7 2 2" xfId="29074" xr:uid="{00000000-0005-0000-0000-00003B250000}"/>
    <cellStyle name="Normal 6 2 7 7 2 3" xfId="46420" xr:uid="{00000000-0005-0000-0000-00003C250000}"/>
    <cellStyle name="Normal 6 2 7 7 3" xfId="20401" xr:uid="{00000000-0005-0000-0000-00003D250000}"/>
    <cellStyle name="Normal 6 2 7 7 4" xfId="37747" xr:uid="{00000000-0005-0000-0000-00003E250000}"/>
    <cellStyle name="Normal 6 2 7 8" xfId="8928" xr:uid="{00000000-0005-0000-0000-00003F250000}"/>
    <cellStyle name="Normal 6 2 7 8 2" xfId="26281" xr:uid="{00000000-0005-0000-0000-000040250000}"/>
    <cellStyle name="Normal 6 2 7 8 3" xfId="43627" xr:uid="{00000000-0005-0000-0000-000041250000}"/>
    <cellStyle name="Normal 6 2 7 9" xfId="17608" xr:uid="{00000000-0005-0000-0000-000042250000}"/>
    <cellStyle name="Normal 6 2 8" xfId="108" xr:uid="{00000000-0005-0000-0000-000043250000}"/>
    <cellStyle name="Normal 6 2 8 10" xfId="34807" xr:uid="{00000000-0005-0000-0000-000044250000}"/>
    <cellStyle name="Normal 6 2 8 2" xfId="843" xr:uid="{00000000-0005-0000-0000-000045250000}"/>
    <cellStyle name="Normal 6 2 8 2 2" xfId="2656" xr:uid="{00000000-0005-0000-0000-000046250000}"/>
    <cellStyle name="Normal 6 2 8 2 2 2" xfId="8438" xr:uid="{00000000-0005-0000-0000-000047250000}"/>
    <cellStyle name="Normal 6 2 8 2 2 2 2" xfId="17111" xr:uid="{00000000-0005-0000-0000-000048250000}"/>
    <cellStyle name="Normal 6 2 8 2 2 2 2 2" xfId="34464" xr:uid="{00000000-0005-0000-0000-000049250000}"/>
    <cellStyle name="Normal 6 2 8 2 2 2 2 3" xfId="51810" xr:uid="{00000000-0005-0000-0000-00004A250000}"/>
    <cellStyle name="Normal 6 2 8 2 2 2 3" xfId="25791" xr:uid="{00000000-0005-0000-0000-00004B250000}"/>
    <cellStyle name="Normal 6 2 8 2 2 2 4" xfId="43137" xr:uid="{00000000-0005-0000-0000-00004C250000}"/>
    <cellStyle name="Normal 6 2 8 2 2 3" xfId="4469" xr:uid="{00000000-0005-0000-0000-00004D250000}"/>
    <cellStyle name="Normal 6 2 8 2 2 3 2" xfId="13142" xr:uid="{00000000-0005-0000-0000-00004E250000}"/>
    <cellStyle name="Normal 6 2 8 2 2 3 2 2" xfId="30495" xr:uid="{00000000-0005-0000-0000-00004F250000}"/>
    <cellStyle name="Normal 6 2 8 2 2 3 2 3" xfId="47841" xr:uid="{00000000-0005-0000-0000-000050250000}"/>
    <cellStyle name="Normal 6 2 8 2 2 3 3" xfId="21822" xr:uid="{00000000-0005-0000-0000-000051250000}"/>
    <cellStyle name="Normal 6 2 8 2 2 3 4" xfId="39168" xr:uid="{00000000-0005-0000-0000-000052250000}"/>
    <cellStyle name="Normal 6 2 8 2 2 4" xfId="11329" xr:uid="{00000000-0005-0000-0000-000053250000}"/>
    <cellStyle name="Normal 6 2 8 2 2 4 2" xfId="28682" xr:uid="{00000000-0005-0000-0000-000054250000}"/>
    <cellStyle name="Normal 6 2 8 2 2 4 3" xfId="46028" xr:uid="{00000000-0005-0000-0000-000055250000}"/>
    <cellStyle name="Normal 6 2 8 2 2 5" xfId="20009" xr:uid="{00000000-0005-0000-0000-000056250000}"/>
    <cellStyle name="Normal 6 2 8 2 2 6" xfId="37355" xr:uid="{00000000-0005-0000-0000-000057250000}"/>
    <cellStyle name="Normal 6 2 8 2 3" xfId="1578" xr:uid="{00000000-0005-0000-0000-000058250000}"/>
    <cellStyle name="Normal 6 2 8 2 3 2" xfId="7360" xr:uid="{00000000-0005-0000-0000-000059250000}"/>
    <cellStyle name="Normal 6 2 8 2 3 2 2" xfId="16033" xr:uid="{00000000-0005-0000-0000-00005A250000}"/>
    <cellStyle name="Normal 6 2 8 2 3 2 2 2" xfId="33386" xr:uid="{00000000-0005-0000-0000-00005B250000}"/>
    <cellStyle name="Normal 6 2 8 2 3 2 2 3" xfId="50732" xr:uid="{00000000-0005-0000-0000-00005C250000}"/>
    <cellStyle name="Normal 6 2 8 2 3 2 3" xfId="24713" xr:uid="{00000000-0005-0000-0000-00005D250000}"/>
    <cellStyle name="Normal 6 2 8 2 3 2 4" xfId="42059" xr:uid="{00000000-0005-0000-0000-00005E250000}"/>
    <cellStyle name="Normal 6 2 8 2 3 3" xfId="5204" xr:uid="{00000000-0005-0000-0000-00005F250000}"/>
    <cellStyle name="Normal 6 2 8 2 3 3 2" xfId="13877" xr:uid="{00000000-0005-0000-0000-000060250000}"/>
    <cellStyle name="Normal 6 2 8 2 3 3 2 2" xfId="31230" xr:uid="{00000000-0005-0000-0000-000061250000}"/>
    <cellStyle name="Normal 6 2 8 2 3 3 2 3" xfId="48576" xr:uid="{00000000-0005-0000-0000-000062250000}"/>
    <cellStyle name="Normal 6 2 8 2 3 3 3" xfId="22557" xr:uid="{00000000-0005-0000-0000-000063250000}"/>
    <cellStyle name="Normal 6 2 8 2 3 3 4" xfId="39903" xr:uid="{00000000-0005-0000-0000-000064250000}"/>
    <cellStyle name="Normal 6 2 8 2 3 4" xfId="10251" xr:uid="{00000000-0005-0000-0000-000065250000}"/>
    <cellStyle name="Normal 6 2 8 2 3 4 2" xfId="27604" xr:uid="{00000000-0005-0000-0000-000066250000}"/>
    <cellStyle name="Normal 6 2 8 2 3 4 3" xfId="44950" xr:uid="{00000000-0005-0000-0000-000067250000}"/>
    <cellStyle name="Normal 6 2 8 2 3 5" xfId="18931" xr:uid="{00000000-0005-0000-0000-000068250000}"/>
    <cellStyle name="Normal 6 2 8 2 3 6" xfId="36277" xr:uid="{00000000-0005-0000-0000-000069250000}"/>
    <cellStyle name="Normal 6 2 8 2 4" xfId="6625" xr:uid="{00000000-0005-0000-0000-00006A250000}"/>
    <cellStyle name="Normal 6 2 8 2 4 2" xfId="15298" xr:uid="{00000000-0005-0000-0000-00006B250000}"/>
    <cellStyle name="Normal 6 2 8 2 4 2 2" xfId="32651" xr:uid="{00000000-0005-0000-0000-00006C250000}"/>
    <cellStyle name="Normal 6 2 8 2 4 2 3" xfId="49997" xr:uid="{00000000-0005-0000-0000-00006D250000}"/>
    <cellStyle name="Normal 6 2 8 2 4 3" xfId="23978" xr:uid="{00000000-0005-0000-0000-00006E250000}"/>
    <cellStyle name="Normal 6 2 8 2 4 4" xfId="41324" xr:uid="{00000000-0005-0000-0000-00006F250000}"/>
    <cellStyle name="Normal 6 2 8 2 5" xfId="3391" xr:uid="{00000000-0005-0000-0000-000070250000}"/>
    <cellStyle name="Normal 6 2 8 2 5 2" xfId="12064" xr:uid="{00000000-0005-0000-0000-000071250000}"/>
    <cellStyle name="Normal 6 2 8 2 5 2 2" xfId="29417" xr:uid="{00000000-0005-0000-0000-000072250000}"/>
    <cellStyle name="Normal 6 2 8 2 5 2 3" xfId="46763" xr:uid="{00000000-0005-0000-0000-000073250000}"/>
    <cellStyle name="Normal 6 2 8 2 5 3" xfId="20744" xr:uid="{00000000-0005-0000-0000-000074250000}"/>
    <cellStyle name="Normal 6 2 8 2 5 4" xfId="38090" xr:uid="{00000000-0005-0000-0000-000075250000}"/>
    <cellStyle name="Normal 6 2 8 2 6" xfId="9516" xr:uid="{00000000-0005-0000-0000-000076250000}"/>
    <cellStyle name="Normal 6 2 8 2 6 2" xfId="26869" xr:uid="{00000000-0005-0000-0000-000077250000}"/>
    <cellStyle name="Normal 6 2 8 2 6 3" xfId="44215" xr:uid="{00000000-0005-0000-0000-000078250000}"/>
    <cellStyle name="Normal 6 2 8 2 7" xfId="18196" xr:uid="{00000000-0005-0000-0000-000079250000}"/>
    <cellStyle name="Normal 6 2 8 2 8" xfId="35542" xr:uid="{00000000-0005-0000-0000-00007A250000}"/>
    <cellStyle name="Normal 6 2 8 3" xfId="598" xr:uid="{00000000-0005-0000-0000-00007B250000}"/>
    <cellStyle name="Normal 6 2 8 3 2" xfId="2411" xr:uid="{00000000-0005-0000-0000-00007C250000}"/>
    <cellStyle name="Normal 6 2 8 3 2 2" xfId="8193" xr:uid="{00000000-0005-0000-0000-00007D250000}"/>
    <cellStyle name="Normal 6 2 8 3 2 2 2" xfId="16866" xr:uid="{00000000-0005-0000-0000-00007E250000}"/>
    <cellStyle name="Normal 6 2 8 3 2 2 2 2" xfId="34219" xr:uid="{00000000-0005-0000-0000-00007F250000}"/>
    <cellStyle name="Normal 6 2 8 3 2 2 2 3" xfId="51565" xr:uid="{00000000-0005-0000-0000-000080250000}"/>
    <cellStyle name="Normal 6 2 8 3 2 2 3" xfId="25546" xr:uid="{00000000-0005-0000-0000-000081250000}"/>
    <cellStyle name="Normal 6 2 8 3 2 2 4" xfId="42892" xr:uid="{00000000-0005-0000-0000-000082250000}"/>
    <cellStyle name="Normal 6 2 8 3 2 3" xfId="5694" xr:uid="{00000000-0005-0000-0000-000083250000}"/>
    <cellStyle name="Normal 6 2 8 3 2 3 2" xfId="14367" xr:uid="{00000000-0005-0000-0000-000084250000}"/>
    <cellStyle name="Normal 6 2 8 3 2 3 2 2" xfId="31720" xr:uid="{00000000-0005-0000-0000-000085250000}"/>
    <cellStyle name="Normal 6 2 8 3 2 3 2 3" xfId="49066" xr:uid="{00000000-0005-0000-0000-000086250000}"/>
    <cellStyle name="Normal 6 2 8 3 2 3 3" xfId="23047" xr:uid="{00000000-0005-0000-0000-000087250000}"/>
    <cellStyle name="Normal 6 2 8 3 2 3 4" xfId="40393" xr:uid="{00000000-0005-0000-0000-000088250000}"/>
    <cellStyle name="Normal 6 2 8 3 2 4" xfId="11084" xr:uid="{00000000-0005-0000-0000-000089250000}"/>
    <cellStyle name="Normal 6 2 8 3 2 4 2" xfId="28437" xr:uid="{00000000-0005-0000-0000-00008A250000}"/>
    <cellStyle name="Normal 6 2 8 3 2 4 3" xfId="45783" xr:uid="{00000000-0005-0000-0000-00008B250000}"/>
    <cellStyle name="Normal 6 2 8 3 2 5" xfId="19764" xr:uid="{00000000-0005-0000-0000-00008C250000}"/>
    <cellStyle name="Normal 6 2 8 3 2 6" xfId="37110" xr:uid="{00000000-0005-0000-0000-00008D250000}"/>
    <cellStyle name="Normal 6 2 8 3 3" xfId="6380" xr:uid="{00000000-0005-0000-0000-00008E250000}"/>
    <cellStyle name="Normal 6 2 8 3 3 2" xfId="15053" xr:uid="{00000000-0005-0000-0000-00008F250000}"/>
    <cellStyle name="Normal 6 2 8 3 3 2 2" xfId="32406" xr:uid="{00000000-0005-0000-0000-000090250000}"/>
    <cellStyle name="Normal 6 2 8 3 3 2 3" xfId="49752" xr:uid="{00000000-0005-0000-0000-000091250000}"/>
    <cellStyle name="Normal 6 2 8 3 3 3" xfId="23733" xr:uid="{00000000-0005-0000-0000-000092250000}"/>
    <cellStyle name="Normal 6 2 8 3 3 4" xfId="41079" xr:uid="{00000000-0005-0000-0000-000093250000}"/>
    <cellStyle name="Normal 6 2 8 3 4" xfId="4224" xr:uid="{00000000-0005-0000-0000-000094250000}"/>
    <cellStyle name="Normal 6 2 8 3 4 2" xfId="12897" xr:uid="{00000000-0005-0000-0000-000095250000}"/>
    <cellStyle name="Normal 6 2 8 3 4 2 2" xfId="30250" xr:uid="{00000000-0005-0000-0000-000096250000}"/>
    <cellStyle name="Normal 6 2 8 3 4 2 3" xfId="47596" xr:uid="{00000000-0005-0000-0000-000097250000}"/>
    <cellStyle name="Normal 6 2 8 3 4 3" xfId="21577" xr:uid="{00000000-0005-0000-0000-000098250000}"/>
    <cellStyle name="Normal 6 2 8 3 4 4" xfId="38923" xr:uid="{00000000-0005-0000-0000-000099250000}"/>
    <cellStyle name="Normal 6 2 8 3 5" xfId="9271" xr:uid="{00000000-0005-0000-0000-00009A250000}"/>
    <cellStyle name="Normal 6 2 8 3 5 2" xfId="26624" xr:uid="{00000000-0005-0000-0000-00009B250000}"/>
    <cellStyle name="Normal 6 2 8 3 5 3" xfId="43970" xr:uid="{00000000-0005-0000-0000-00009C250000}"/>
    <cellStyle name="Normal 6 2 8 3 6" xfId="17951" xr:uid="{00000000-0005-0000-0000-00009D250000}"/>
    <cellStyle name="Normal 6 2 8 3 7" xfId="35297" xr:uid="{00000000-0005-0000-0000-00009E250000}"/>
    <cellStyle name="Normal 6 2 8 4" xfId="1921" xr:uid="{00000000-0005-0000-0000-00009F250000}"/>
    <cellStyle name="Normal 6 2 8 4 2" xfId="7703" xr:uid="{00000000-0005-0000-0000-0000A0250000}"/>
    <cellStyle name="Normal 6 2 8 4 2 2" xfId="16376" xr:uid="{00000000-0005-0000-0000-0000A1250000}"/>
    <cellStyle name="Normal 6 2 8 4 2 2 2" xfId="33729" xr:uid="{00000000-0005-0000-0000-0000A2250000}"/>
    <cellStyle name="Normal 6 2 8 4 2 2 3" xfId="51075" xr:uid="{00000000-0005-0000-0000-0000A3250000}"/>
    <cellStyle name="Normal 6 2 8 4 2 3" xfId="25056" xr:uid="{00000000-0005-0000-0000-0000A4250000}"/>
    <cellStyle name="Normal 6 2 8 4 2 4" xfId="42402" xr:uid="{00000000-0005-0000-0000-0000A5250000}"/>
    <cellStyle name="Normal 6 2 8 4 3" xfId="3734" xr:uid="{00000000-0005-0000-0000-0000A6250000}"/>
    <cellStyle name="Normal 6 2 8 4 3 2" xfId="12407" xr:uid="{00000000-0005-0000-0000-0000A7250000}"/>
    <cellStyle name="Normal 6 2 8 4 3 2 2" xfId="29760" xr:uid="{00000000-0005-0000-0000-0000A8250000}"/>
    <cellStyle name="Normal 6 2 8 4 3 2 3" xfId="47106" xr:uid="{00000000-0005-0000-0000-0000A9250000}"/>
    <cellStyle name="Normal 6 2 8 4 3 3" xfId="21087" xr:uid="{00000000-0005-0000-0000-0000AA250000}"/>
    <cellStyle name="Normal 6 2 8 4 3 4" xfId="38433" xr:uid="{00000000-0005-0000-0000-0000AB250000}"/>
    <cellStyle name="Normal 6 2 8 4 4" xfId="10594" xr:uid="{00000000-0005-0000-0000-0000AC250000}"/>
    <cellStyle name="Normal 6 2 8 4 4 2" xfId="27947" xr:uid="{00000000-0005-0000-0000-0000AD250000}"/>
    <cellStyle name="Normal 6 2 8 4 4 3" xfId="45293" xr:uid="{00000000-0005-0000-0000-0000AE250000}"/>
    <cellStyle name="Normal 6 2 8 4 5" xfId="19274" xr:uid="{00000000-0005-0000-0000-0000AF250000}"/>
    <cellStyle name="Normal 6 2 8 4 6" xfId="36620" xr:uid="{00000000-0005-0000-0000-0000B0250000}"/>
    <cellStyle name="Normal 6 2 8 5" xfId="1333" xr:uid="{00000000-0005-0000-0000-0000B1250000}"/>
    <cellStyle name="Normal 6 2 8 5 2" xfId="7115" xr:uid="{00000000-0005-0000-0000-0000B2250000}"/>
    <cellStyle name="Normal 6 2 8 5 2 2" xfId="15788" xr:uid="{00000000-0005-0000-0000-0000B3250000}"/>
    <cellStyle name="Normal 6 2 8 5 2 2 2" xfId="33141" xr:uid="{00000000-0005-0000-0000-0000B4250000}"/>
    <cellStyle name="Normal 6 2 8 5 2 2 3" xfId="50487" xr:uid="{00000000-0005-0000-0000-0000B5250000}"/>
    <cellStyle name="Normal 6 2 8 5 2 3" xfId="24468" xr:uid="{00000000-0005-0000-0000-0000B6250000}"/>
    <cellStyle name="Normal 6 2 8 5 2 4" xfId="41814" xr:uid="{00000000-0005-0000-0000-0000B7250000}"/>
    <cellStyle name="Normal 6 2 8 5 3" xfId="4959" xr:uid="{00000000-0005-0000-0000-0000B8250000}"/>
    <cellStyle name="Normal 6 2 8 5 3 2" xfId="13632" xr:uid="{00000000-0005-0000-0000-0000B9250000}"/>
    <cellStyle name="Normal 6 2 8 5 3 2 2" xfId="30985" xr:uid="{00000000-0005-0000-0000-0000BA250000}"/>
    <cellStyle name="Normal 6 2 8 5 3 2 3" xfId="48331" xr:uid="{00000000-0005-0000-0000-0000BB250000}"/>
    <cellStyle name="Normal 6 2 8 5 3 3" xfId="22312" xr:uid="{00000000-0005-0000-0000-0000BC250000}"/>
    <cellStyle name="Normal 6 2 8 5 3 4" xfId="39658" xr:uid="{00000000-0005-0000-0000-0000BD250000}"/>
    <cellStyle name="Normal 6 2 8 5 4" xfId="10006" xr:uid="{00000000-0005-0000-0000-0000BE250000}"/>
    <cellStyle name="Normal 6 2 8 5 4 2" xfId="27359" xr:uid="{00000000-0005-0000-0000-0000BF250000}"/>
    <cellStyle name="Normal 6 2 8 5 4 3" xfId="44705" xr:uid="{00000000-0005-0000-0000-0000C0250000}"/>
    <cellStyle name="Normal 6 2 8 5 5" xfId="18686" xr:uid="{00000000-0005-0000-0000-0000C1250000}"/>
    <cellStyle name="Normal 6 2 8 5 6" xfId="36032" xr:uid="{00000000-0005-0000-0000-0000C2250000}"/>
    <cellStyle name="Normal 6 2 8 6" xfId="5890" xr:uid="{00000000-0005-0000-0000-0000C3250000}"/>
    <cellStyle name="Normal 6 2 8 6 2" xfId="14563" xr:uid="{00000000-0005-0000-0000-0000C4250000}"/>
    <cellStyle name="Normal 6 2 8 6 2 2" xfId="31916" xr:uid="{00000000-0005-0000-0000-0000C5250000}"/>
    <cellStyle name="Normal 6 2 8 6 2 3" xfId="49262" xr:uid="{00000000-0005-0000-0000-0000C6250000}"/>
    <cellStyle name="Normal 6 2 8 6 3" xfId="23243" xr:uid="{00000000-0005-0000-0000-0000C7250000}"/>
    <cellStyle name="Normal 6 2 8 6 4" xfId="40589" xr:uid="{00000000-0005-0000-0000-0000C8250000}"/>
    <cellStyle name="Normal 6 2 8 7" xfId="3146" xr:uid="{00000000-0005-0000-0000-0000C9250000}"/>
    <cellStyle name="Normal 6 2 8 7 2" xfId="11819" xr:uid="{00000000-0005-0000-0000-0000CA250000}"/>
    <cellStyle name="Normal 6 2 8 7 2 2" xfId="29172" xr:uid="{00000000-0005-0000-0000-0000CB250000}"/>
    <cellStyle name="Normal 6 2 8 7 2 3" xfId="46518" xr:uid="{00000000-0005-0000-0000-0000CC250000}"/>
    <cellStyle name="Normal 6 2 8 7 3" xfId="20499" xr:uid="{00000000-0005-0000-0000-0000CD250000}"/>
    <cellStyle name="Normal 6 2 8 7 4" xfId="37845" xr:uid="{00000000-0005-0000-0000-0000CE250000}"/>
    <cellStyle name="Normal 6 2 8 8" xfId="8781" xr:uid="{00000000-0005-0000-0000-0000CF250000}"/>
    <cellStyle name="Normal 6 2 8 8 2" xfId="26134" xr:uid="{00000000-0005-0000-0000-0000D0250000}"/>
    <cellStyle name="Normal 6 2 8 8 3" xfId="43480" xr:uid="{00000000-0005-0000-0000-0000D1250000}"/>
    <cellStyle name="Normal 6 2 8 9" xfId="17461" xr:uid="{00000000-0005-0000-0000-0000D2250000}"/>
    <cellStyle name="Normal 6 2 9" xfId="745" xr:uid="{00000000-0005-0000-0000-0000D3250000}"/>
    <cellStyle name="Normal 6 2 9 2" xfId="2558" xr:uid="{00000000-0005-0000-0000-0000D4250000}"/>
    <cellStyle name="Normal 6 2 9 2 2" xfId="8340" xr:uid="{00000000-0005-0000-0000-0000D5250000}"/>
    <cellStyle name="Normal 6 2 9 2 2 2" xfId="17013" xr:uid="{00000000-0005-0000-0000-0000D6250000}"/>
    <cellStyle name="Normal 6 2 9 2 2 2 2" xfId="34366" xr:uid="{00000000-0005-0000-0000-0000D7250000}"/>
    <cellStyle name="Normal 6 2 9 2 2 2 3" xfId="51712" xr:uid="{00000000-0005-0000-0000-0000D8250000}"/>
    <cellStyle name="Normal 6 2 9 2 2 3" xfId="25693" xr:uid="{00000000-0005-0000-0000-0000D9250000}"/>
    <cellStyle name="Normal 6 2 9 2 2 4" xfId="43039" xr:uid="{00000000-0005-0000-0000-0000DA250000}"/>
    <cellStyle name="Normal 6 2 9 2 3" xfId="4371" xr:uid="{00000000-0005-0000-0000-0000DB250000}"/>
    <cellStyle name="Normal 6 2 9 2 3 2" xfId="13044" xr:uid="{00000000-0005-0000-0000-0000DC250000}"/>
    <cellStyle name="Normal 6 2 9 2 3 2 2" xfId="30397" xr:uid="{00000000-0005-0000-0000-0000DD250000}"/>
    <cellStyle name="Normal 6 2 9 2 3 2 3" xfId="47743" xr:uid="{00000000-0005-0000-0000-0000DE250000}"/>
    <cellStyle name="Normal 6 2 9 2 3 3" xfId="21724" xr:uid="{00000000-0005-0000-0000-0000DF250000}"/>
    <cellStyle name="Normal 6 2 9 2 3 4" xfId="39070" xr:uid="{00000000-0005-0000-0000-0000E0250000}"/>
    <cellStyle name="Normal 6 2 9 2 4" xfId="11231" xr:uid="{00000000-0005-0000-0000-0000E1250000}"/>
    <cellStyle name="Normal 6 2 9 2 4 2" xfId="28584" xr:uid="{00000000-0005-0000-0000-0000E2250000}"/>
    <cellStyle name="Normal 6 2 9 2 4 3" xfId="45930" xr:uid="{00000000-0005-0000-0000-0000E3250000}"/>
    <cellStyle name="Normal 6 2 9 2 5" xfId="19911" xr:uid="{00000000-0005-0000-0000-0000E4250000}"/>
    <cellStyle name="Normal 6 2 9 2 6" xfId="37257" xr:uid="{00000000-0005-0000-0000-0000E5250000}"/>
    <cellStyle name="Normal 6 2 9 3" xfId="1480" xr:uid="{00000000-0005-0000-0000-0000E6250000}"/>
    <cellStyle name="Normal 6 2 9 3 2" xfId="7262" xr:uid="{00000000-0005-0000-0000-0000E7250000}"/>
    <cellStyle name="Normal 6 2 9 3 2 2" xfId="15935" xr:uid="{00000000-0005-0000-0000-0000E8250000}"/>
    <cellStyle name="Normal 6 2 9 3 2 2 2" xfId="33288" xr:uid="{00000000-0005-0000-0000-0000E9250000}"/>
    <cellStyle name="Normal 6 2 9 3 2 2 3" xfId="50634" xr:uid="{00000000-0005-0000-0000-0000EA250000}"/>
    <cellStyle name="Normal 6 2 9 3 2 3" xfId="24615" xr:uid="{00000000-0005-0000-0000-0000EB250000}"/>
    <cellStyle name="Normal 6 2 9 3 2 4" xfId="41961" xr:uid="{00000000-0005-0000-0000-0000EC250000}"/>
    <cellStyle name="Normal 6 2 9 3 3" xfId="5106" xr:uid="{00000000-0005-0000-0000-0000ED250000}"/>
    <cellStyle name="Normal 6 2 9 3 3 2" xfId="13779" xr:uid="{00000000-0005-0000-0000-0000EE250000}"/>
    <cellStyle name="Normal 6 2 9 3 3 2 2" xfId="31132" xr:uid="{00000000-0005-0000-0000-0000EF250000}"/>
    <cellStyle name="Normal 6 2 9 3 3 2 3" xfId="48478" xr:uid="{00000000-0005-0000-0000-0000F0250000}"/>
    <cellStyle name="Normal 6 2 9 3 3 3" xfId="22459" xr:uid="{00000000-0005-0000-0000-0000F1250000}"/>
    <cellStyle name="Normal 6 2 9 3 3 4" xfId="39805" xr:uid="{00000000-0005-0000-0000-0000F2250000}"/>
    <cellStyle name="Normal 6 2 9 3 4" xfId="10153" xr:uid="{00000000-0005-0000-0000-0000F3250000}"/>
    <cellStyle name="Normal 6 2 9 3 4 2" xfId="27506" xr:uid="{00000000-0005-0000-0000-0000F4250000}"/>
    <cellStyle name="Normal 6 2 9 3 4 3" xfId="44852" xr:uid="{00000000-0005-0000-0000-0000F5250000}"/>
    <cellStyle name="Normal 6 2 9 3 5" xfId="18833" xr:uid="{00000000-0005-0000-0000-0000F6250000}"/>
    <cellStyle name="Normal 6 2 9 3 6" xfId="36179" xr:uid="{00000000-0005-0000-0000-0000F7250000}"/>
    <cellStyle name="Normal 6 2 9 4" xfId="6527" xr:uid="{00000000-0005-0000-0000-0000F8250000}"/>
    <cellStyle name="Normal 6 2 9 4 2" xfId="15200" xr:uid="{00000000-0005-0000-0000-0000F9250000}"/>
    <cellStyle name="Normal 6 2 9 4 2 2" xfId="32553" xr:uid="{00000000-0005-0000-0000-0000FA250000}"/>
    <cellStyle name="Normal 6 2 9 4 2 3" xfId="49899" xr:uid="{00000000-0005-0000-0000-0000FB250000}"/>
    <cellStyle name="Normal 6 2 9 4 3" xfId="23880" xr:uid="{00000000-0005-0000-0000-0000FC250000}"/>
    <cellStyle name="Normal 6 2 9 4 4" xfId="41226" xr:uid="{00000000-0005-0000-0000-0000FD250000}"/>
    <cellStyle name="Normal 6 2 9 5" xfId="3293" xr:uid="{00000000-0005-0000-0000-0000FE250000}"/>
    <cellStyle name="Normal 6 2 9 5 2" xfId="11966" xr:uid="{00000000-0005-0000-0000-0000FF250000}"/>
    <cellStyle name="Normal 6 2 9 5 2 2" xfId="29319" xr:uid="{00000000-0005-0000-0000-000000260000}"/>
    <cellStyle name="Normal 6 2 9 5 2 3" xfId="46665" xr:uid="{00000000-0005-0000-0000-000001260000}"/>
    <cellStyle name="Normal 6 2 9 5 3" xfId="20646" xr:uid="{00000000-0005-0000-0000-000002260000}"/>
    <cellStyle name="Normal 6 2 9 5 4" xfId="37992" xr:uid="{00000000-0005-0000-0000-000003260000}"/>
    <cellStyle name="Normal 6 2 9 6" xfId="9418" xr:uid="{00000000-0005-0000-0000-000004260000}"/>
    <cellStyle name="Normal 6 2 9 6 2" xfId="26771" xr:uid="{00000000-0005-0000-0000-000005260000}"/>
    <cellStyle name="Normal 6 2 9 6 3" xfId="44117" xr:uid="{00000000-0005-0000-0000-000006260000}"/>
    <cellStyle name="Normal 6 2 9 7" xfId="18098" xr:uid="{00000000-0005-0000-0000-000007260000}"/>
    <cellStyle name="Normal 6 2 9 8" xfId="35444" xr:uid="{00000000-0005-0000-0000-000008260000}"/>
    <cellStyle name="Normal 6 3" xfId="15" xr:uid="{00000000-0005-0000-0000-000009260000}"/>
    <cellStyle name="Normal 6 3 10" xfId="1829" xr:uid="{00000000-0005-0000-0000-00000A260000}"/>
    <cellStyle name="Normal 6 3 10 2" xfId="7611" xr:uid="{00000000-0005-0000-0000-00000B260000}"/>
    <cellStyle name="Normal 6 3 10 2 2" xfId="16284" xr:uid="{00000000-0005-0000-0000-00000C260000}"/>
    <cellStyle name="Normal 6 3 10 2 2 2" xfId="33637" xr:uid="{00000000-0005-0000-0000-00000D260000}"/>
    <cellStyle name="Normal 6 3 10 2 2 3" xfId="50983" xr:uid="{00000000-0005-0000-0000-00000E260000}"/>
    <cellStyle name="Normal 6 3 10 2 3" xfId="24964" xr:uid="{00000000-0005-0000-0000-00000F260000}"/>
    <cellStyle name="Normal 6 3 10 2 4" xfId="42310" xr:uid="{00000000-0005-0000-0000-000010260000}"/>
    <cellStyle name="Normal 6 3 10 3" xfId="3642" xr:uid="{00000000-0005-0000-0000-000011260000}"/>
    <cellStyle name="Normal 6 3 10 3 2" xfId="12315" xr:uid="{00000000-0005-0000-0000-000012260000}"/>
    <cellStyle name="Normal 6 3 10 3 2 2" xfId="29668" xr:uid="{00000000-0005-0000-0000-000013260000}"/>
    <cellStyle name="Normal 6 3 10 3 2 3" xfId="47014" xr:uid="{00000000-0005-0000-0000-000014260000}"/>
    <cellStyle name="Normal 6 3 10 3 3" xfId="20995" xr:uid="{00000000-0005-0000-0000-000015260000}"/>
    <cellStyle name="Normal 6 3 10 3 4" xfId="38341" xr:uid="{00000000-0005-0000-0000-000016260000}"/>
    <cellStyle name="Normal 6 3 10 4" xfId="10502" xr:uid="{00000000-0005-0000-0000-000017260000}"/>
    <cellStyle name="Normal 6 3 10 4 2" xfId="27855" xr:uid="{00000000-0005-0000-0000-000018260000}"/>
    <cellStyle name="Normal 6 3 10 4 3" xfId="45201" xr:uid="{00000000-0005-0000-0000-000019260000}"/>
    <cellStyle name="Normal 6 3 10 5" xfId="19182" xr:uid="{00000000-0005-0000-0000-00001A260000}"/>
    <cellStyle name="Normal 6 3 10 6" xfId="36528" xr:uid="{00000000-0005-0000-0000-00001B260000}"/>
    <cellStyle name="Normal 6 3 11" xfId="1094" xr:uid="{00000000-0005-0000-0000-00001C260000}"/>
    <cellStyle name="Normal 6 3 11 2" xfId="6876" xr:uid="{00000000-0005-0000-0000-00001D260000}"/>
    <cellStyle name="Normal 6 3 11 2 2" xfId="15549" xr:uid="{00000000-0005-0000-0000-00001E260000}"/>
    <cellStyle name="Normal 6 3 11 2 2 2" xfId="32902" xr:uid="{00000000-0005-0000-0000-00001F260000}"/>
    <cellStyle name="Normal 6 3 11 2 2 3" xfId="50248" xr:uid="{00000000-0005-0000-0000-000020260000}"/>
    <cellStyle name="Normal 6 3 11 2 3" xfId="24229" xr:uid="{00000000-0005-0000-0000-000021260000}"/>
    <cellStyle name="Normal 6 3 11 2 4" xfId="41575" xr:uid="{00000000-0005-0000-0000-000022260000}"/>
    <cellStyle name="Normal 6 3 11 3" xfId="4720" xr:uid="{00000000-0005-0000-0000-000023260000}"/>
    <cellStyle name="Normal 6 3 11 3 2" xfId="13393" xr:uid="{00000000-0005-0000-0000-000024260000}"/>
    <cellStyle name="Normal 6 3 11 3 2 2" xfId="30746" xr:uid="{00000000-0005-0000-0000-000025260000}"/>
    <cellStyle name="Normal 6 3 11 3 2 3" xfId="48092" xr:uid="{00000000-0005-0000-0000-000026260000}"/>
    <cellStyle name="Normal 6 3 11 3 3" xfId="22073" xr:uid="{00000000-0005-0000-0000-000027260000}"/>
    <cellStyle name="Normal 6 3 11 3 4" xfId="39419" xr:uid="{00000000-0005-0000-0000-000028260000}"/>
    <cellStyle name="Normal 6 3 11 4" xfId="9767" xr:uid="{00000000-0005-0000-0000-000029260000}"/>
    <cellStyle name="Normal 6 3 11 4 2" xfId="27120" xr:uid="{00000000-0005-0000-0000-00002A260000}"/>
    <cellStyle name="Normal 6 3 11 4 3" xfId="44466" xr:uid="{00000000-0005-0000-0000-00002B260000}"/>
    <cellStyle name="Normal 6 3 11 5" xfId="18447" xr:uid="{00000000-0005-0000-0000-00002C260000}"/>
    <cellStyle name="Normal 6 3 11 6" xfId="35793" xr:uid="{00000000-0005-0000-0000-00002D260000}"/>
    <cellStyle name="Normal 6 3 12" xfId="5798" xr:uid="{00000000-0005-0000-0000-00002E260000}"/>
    <cellStyle name="Normal 6 3 12 2" xfId="14471" xr:uid="{00000000-0005-0000-0000-00002F260000}"/>
    <cellStyle name="Normal 6 3 12 2 2" xfId="31824" xr:uid="{00000000-0005-0000-0000-000030260000}"/>
    <cellStyle name="Normal 6 3 12 2 3" xfId="49170" xr:uid="{00000000-0005-0000-0000-000031260000}"/>
    <cellStyle name="Normal 6 3 12 3" xfId="23151" xr:uid="{00000000-0005-0000-0000-000032260000}"/>
    <cellStyle name="Normal 6 3 12 4" xfId="40497" xr:uid="{00000000-0005-0000-0000-000033260000}"/>
    <cellStyle name="Normal 6 3 13" xfId="2907" xr:uid="{00000000-0005-0000-0000-000034260000}"/>
    <cellStyle name="Normal 6 3 13 2" xfId="11580" xr:uid="{00000000-0005-0000-0000-000035260000}"/>
    <cellStyle name="Normal 6 3 13 2 2" xfId="28933" xr:uid="{00000000-0005-0000-0000-000036260000}"/>
    <cellStyle name="Normal 6 3 13 2 3" xfId="46279" xr:uid="{00000000-0005-0000-0000-000037260000}"/>
    <cellStyle name="Normal 6 3 13 3" xfId="20260" xr:uid="{00000000-0005-0000-0000-000038260000}"/>
    <cellStyle name="Normal 6 3 13 4" xfId="37606" xr:uid="{00000000-0005-0000-0000-000039260000}"/>
    <cellStyle name="Normal 6 3 14" xfId="8689" xr:uid="{00000000-0005-0000-0000-00003A260000}"/>
    <cellStyle name="Normal 6 3 14 2" xfId="26042" xr:uid="{00000000-0005-0000-0000-00003B260000}"/>
    <cellStyle name="Normal 6 3 14 3" xfId="43388" xr:uid="{00000000-0005-0000-0000-00003C260000}"/>
    <cellStyle name="Normal 6 3 15" xfId="17370" xr:uid="{00000000-0005-0000-0000-00003D260000}"/>
    <cellStyle name="Normal 6 3 16" xfId="34715" xr:uid="{00000000-0005-0000-0000-00003E260000}"/>
    <cellStyle name="Normal 6 3 2" xfId="27" xr:uid="{00000000-0005-0000-0000-00003F260000}"/>
    <cellStyle name="Normal 6 3 2 10" xfId="1106" xr:uid="{00000000-0005-0000-0000-000040260000}"/>
    <cellStyle name="Normal 6 3 2 10 2" xfId="6888" xr:uid="{00000000-0005-0000-0000-000041260000}"/>
    <cellStyle name="Normal 6 3 2 10 2 2" xfId="15561" xr:uid="{00000000-0005-0000-0000-000042260000}"/>
    <cellStyle name="Normal 6 3 2 10 2 2 2" xfId="32914" xr:uid="{00000000-0005-0000-0000-000043260000}"/>
    <cellStyle name="Normal 6 3 2 10 2 2 3" xfId="50260" xr:uid="{00000000-0005-0000-0000-000044260000}"/>
    <cellStyle name="Normal 6 3 2 10 2 3" xfId="24241" xr:uid="{00000000-0005-0000-0000-000045260000}"/>
    <cellStyle name="Normal 6 3 2 10 2 4" xfId="41587" xr:uid="{00000000-0005-0000-0000-000046260000}"/>
    <cellStyle name="Normal 6 3 2 10 3" xfId="4732" xr:uid="{00000000-0005-0000-0000-000047260000}"/>
    <cellStyle name="Normal 6 3 2 10 3 2" xfId="13405" xr:uid="{00000000-0005-0000-0000-000048260000}"/>
    <cellStyle name="Normal 6 3 2 10 3 2 2" xfId="30758" xr:uid="{00000000-0005-0000-0000-000049260000}"/>
    <cellStyle name="Normal 6 3 2 10 3 2 3" xfId="48104" xr:uid="{00000000-0005-0000-0000-00004A260000}"/>
    <cellStyle name="Normal 6 3 2 10 3 3" xfId="22085" xr:uid="{00000000-0005-0000-0000-00004B260000}"/>
    <cellStyle name="Normal 6 3 2 10 3 4" xfId="39431" xr:uid="{00000000-0005-0000-0000-00004C260000}"/>
    <cellStyle name="Normal 6 3 2 10 4" xfId="9779" xr:uid="{00000000-0005-0000-0000-00004D260000}"/>
    <cellStyle name="Normal 6 3 2 10 4 2" xfId="27132" xr:uid="{00000000-0005-0000-0000-00004E260000}"/>
    <cellStyle name="Normal 6 3 2 10 4 3" xfId="44478" xr:uid="{00000000-0005-0000-0000-00004F260000}"/>
    <cellStyle name="Normal 6 3 2 10 5" xfId="18459" xr:uid="{00000000-0005-0000-0000-000050260000}"/>
    <cellStyle name="Normal 6 3 2 10 6" xfId="35805" xr:uid="{00000000-0005-0000-0000-000051260000}"/>
    <cellStyle name="Normal 6 3 2 11" xfId="5810" xr:uid="{00000000-0005-0000-0000-000052260000}"/>
    <cellStyle name="Normal 6 3 2 11 2" xfId="14483" xr:uid="{00000000-0005-0000-0000-000053260000}"/>
    <cellStyle name="Normal 6 3 2 11 2 2" xfId="31836" xr:uid="{00000000-0005-0000-0000-000054260000}"/>
    <cellStyle name="Normal 6 3 2 11 2 3" xfId="49182" xr:uid="{00000000-0005-0000-0000-000055260000}"/>
    <cellStyle name="Normal 6 3 2 11 3" xfId="23163" xr:uid="{00000000-0005-0000-0000-000056260000}"/>
    <cellStyle name="Normal 6 3 2 11 4" xfId="40509" xr:uid="{00000000-0005-0000-0000-000057260000}"/>
    <cellStyle name="Normal 6 3 2 12" xfId="2919" xr:uid="{00000000-0005-0000-0000-000058260000}"/>
    <cellStyle name="Normal 6 3 2 12 2" xfId="11592" xr:uid="{00000000-0005-0000-0000-000059260000}"/>
    <cellStyle name="Normal 6 3 2 12 2 2" xfId="28945" xr:uid="{00000000-0005-0000-0000-00005A260000}"/>
    <cellStyle name="Normal 6 3 2 12 2 3" xfId="46291" xr:uid="{00000000-0005-0000-0000-00005B260000}"/>
    <cellStyle name="Normal 6 3 2 12 3" xfId="20272" xr:uid="{00000000-0005-0000-0000-00005C260000}"/>
    <cellStyle name="Normal 6 3 2 12 4" xfId="37618" xr:uid="{00000000-0005-0000-0000-00005D260000}"/>
    <cellStyle name="Normal 6 3 2 13" xfId="8701" xr:uid="{00000000-0005-0000-0000-00005E260000}"/>
    <cellStyle name="Normal 6 3 2 13 2" xfId="26054" xr:uid="{00000000-0005-0000-0000-00005F260000}"/>
    <cellStyle name="Normal 6 3 2 13 3" xfId="43400" xr:uid="{00000000-0005-0000-0000-000060260000}"/>
    <cellStyle name="Normal 6 3 2 14" xfId="17382" xr:uid="{00000000-0005-0000-0000-000061260000}"/>
    <cellStyle name="Normal 6 3 2 15" xfId="34727" xr:uid="{00000000-0005-0000-0000-000062260000}"/>
    <cellStyle name="Normal 6 3 2 2" xfId="40" xr:uid="{00000000-0005-0000-0000-000063260000}"/>
    <cellStyle name="Normal 6 3 2 2 10" xfId="5822" xr:uid="{00000000-0005-0000-0000-000064260000}"/>
    <cellStyle name="Normal 6 3 2 2 10 2" xfId="14495" xr:uid="{00000000-0005-0000-0000-000065260000}"/>
    <cellStyle name="Normal 6 3 2 2 10 2 2" xfId="31848" xr:uid="{00000000-0005-0000-0000-000066260000}"/>
    <cellStyle name="Normal 6 3 2 2 10 2 3" xfId="49194" xr:uid="{00000000-0005-0000-0000-000067260000}"/>
    <cellStyle name="Normal 6 3 2 2 10 3" xfId="23175" xr:uid="{00000000-0005-0000-0000-000068260000}"/>
    <cellStyle name="Normal 6 3 2 2 10 4" xfId="40521" xr:uid="{00000000-0005-0000-0000-000069260000}"/>
    <cellStyle name="Normal 6 3 2 2 11" xfId="2931" xr:uid="{00000000-0005-0000-0000-00006A260000}"/>
    <cellStyle name="Normal 6 3 2 2 11 2" xfId="11604" xr:uid="{00000000-0005-0000-0000-00006B260000}"/>
    <cellStyle name="Normal 6 3 2 2 11 2 2" xfId="28957" xr:uid="{00000000-0005-0000-0000-00006C260000}"/>
    <cellStyle name="Normal 6 3 2 2 11 2 3" xfId="46303" xr:uid="{00000000-0005-0000-0000-00006D260000}"/>
    <cellStyle name="Normal 6 3 2 2 11 3" xfId="20284" xr:uid="{00000000-0005-0000-0000-00006E260000}"/>
    <cellStyle name="Normal 6 3 2 2 11 4" xfId="37630" xr:uid="{00000000-0005-0000-0000-00006F260000}"/>
    <cellStyle name="Normal 6 3 2 2 12" xfId="8713" xr:uid="{00000000-0005-0000-0000-000070260000}"/>
    <cellStyle name="Normal 6 3 2 2 12 2" xfId="26066" xr:uid="{00000000-0005-0000-0000-000071260000}"/>
    <cellStyle name="Normal 6 3 2 2 12 3" xfId="43412" xr:uid="{00000000-0005-0000-0000-000072260000}"/>
    <cellStyle name="Normal 6 3 2 2 13" xfId="17393" xr:uid="{00000000-0005-0000-0000-000073260000}"/>
    <cellStyle name="Normal 6 3 2 2 14" xfId="34739" xr:uid="{00000000-0005-0000-0000-000074260000}"/>
    <cellStyle name="Normal 6 3 2 2 2" xfId="89" xr:uid="{00000000-0005-0000-0000-000075260000}"/>
    <cellStyle name="Normal 6 3 2 2 2 10" xfId="8762" xr:uid="{00000000-0005-0000-0000-000076260000}"/>
    <cellStyle name="Normal 6 3 2 2 2 10 2" xfId="26115" xr:uid="{00000000-0005-0000-0000-000077260000}"/>
    <cellStyle name="Normal 6 3 2 2 2 10 3" xfId="43461" xr:uid="{00000000-0005-0000-0000-000078260000}"/>
    <cellStyle name="Normal 6 3 2 2 2 11" xfId="17442" xr:uid="{00000000-0005-0000-0000-000079260000}"/>
    <cellStyle name="Normal 6 3 2 2 2 12" xfId="34788" xr:uid="{00000000-0005-0000-0000-00007A260000}"/>
    <cellStyle name="Normal 6 3 2 2 2 2" xfId="334" xr:uid="{00000000-0005-0000-0000-00007B260000}"/>
    <cellStyle name="Normal 6 3 2 2 2 2 10" xfId="35033" xr:uid="{00000000-0005-0000-0000-00007C260000}"/>
    <cellStyle name="Normal 6 3 2 2 2 2 2" xfId="1069" xr:uid="{00000000-0005-0000-0000-00007D260000}"/>
    <cellStyle name="Normal 6 3 2 2 2 2 2 2" xfId="2882" xr:uid="{00000000-0005-0000-0000-00007E260000}"/>
    <cellStyle name="Normal 6 3 2 2 2 2 2 2 2" xfId="8664" xr:uid="{00000000-0005-0000-0000-00007F260000}"/>
    <cellStyle name="Normal 6 3 2 2 2 2 2 2 2 2" xfId="17337" xr:uid="{00000000-0005-0000-0000-000080260000}"/>
    <cellStyle name="Normal 6 3 2 2 2 2 2 2 2 2 2" xfId="34690" xr:uid="{00000000-0005-0000-0000-000081260000}"/>
    <cellStyle name="Normal 6 3 2 2 2 2 2 2 2 2 3" xfId="52036" xr:uid="{00000000-0005-0000-0000-000082260000}"/>
    <cellStyle name="Normal 6 3 2 2 2 2 2 2 2 3" xfId="26017" xr:uid="{00000000-0005-0000-0000-000083260000}"/>
    <cellStyle name="Normal 6 3 2 2 2 2 2 2 2 4" xfId="43363" xr:uid="{00000000-0005-0000-0000-000084260000}"/>
    <cellStyle name="Normal 6 3 2 2 2 2 2 2 3" xfId="4695" xr:uid="{00000000-0005-0000-0000-000085260000}"/>
    <cellStyle name="Normal 6 3 2 2 2 2 2 2 3 2" xfId="13368" xr:uid="{00000000-0005-0000-0000-000086260000}"/>
    <cellStyle name="Normal 6 3 2 2 2 2 2 2 3 2 2" xfId="30721" xr:uid="{00000000-0005-0000-0000-000087260000}"/>
    <cellStyle name="Normal 6 3 2 2 2 2 2 2 3 2 3" xfId="48067" xr:uid="{00000000-0005-0000-0000-000088260000}"/>
    <cellStyle name="Normal 6 3 2 2 2 2 2 2 3 3" xfId="22048" xr:uid="{00000000-0005-0000-0000-000089260000}"/>
    <cellStyle name="Normal 6 3 2 2 2 2 2 2 3 4" xfId="39394" xr:uid="{00000000-0005-0000-0000-00008A260000}"/>
    <cellStyle name="Normal 6 3 2 2 2 2 2 2 4" xfId="11555" xr:uid="{00000000-0005-0000-0000-00008B260000}"/>
    <cellStyle name="Normal 6 3 2 2 2 2 2 2 4 2" xfId="28908" xr:uid="{00000000-0005-0000-0000-00008C260000}"/>
    <cellStyle name="Normal 6 3 2 2 2 2 2 2 4 3" xfId="46254" xr:uid="{00000000-0005-0000-0000-00008D260000}"/>
    <cellStyle name="Normal 6 3 2 2 2 2 2 2 5" xfId="20235" xr:uid="{00000000-0005-0000-0000-00008E260000}"/>
    <cellStyle name="Normal 6 3 2 2 2 2 2 2 6" xfId="37581" xr:uid="{00000000-0005-0000-0000-00008F260000}"/>
    <cellStyle name="Normal 6 3 2 2 2 2 2 3" xfId="1804" xr:uid="{00000000-0005-0000-0000-000090260000}"/>
    <cellStyle name="Normal 6 3 2 2 2 2 2 3 2" xfId="7586" xr:uid="{00000000-0005-0000-0000-000091260000}"/>
    <cellStyle name="Normal 6 3 2 2 2 2 2 3 2 2" xfId="16259" xr:uid="{00000000-0005-0000-0000-000092260000}"/>
    <cellStyle name="Normal 6 3 2 2 2 2 2 3 2 2 2" xfId="33612" xr:uid="{00000000-0005-0000-0000-000093260000}"/>
    <cellStyle name="Normal 6 3 2 2 2 2 2 3 2 2 3" xfId="50958" xr:uid="{00000000-0005-0000-0000-000094260000}"/>
    <cellStyle name="Normal 6 3 2 2 2 2 2 3 2 3" xfId="24939" xr:uid="{00000000-0005-0000-0000-000095260000}"/>
    <cellStyle name="Normal 6 3 2 2 2 2 2 3 2 4" xfId="42285" xr:uid="{00000000-0005-0000-0000-000096260000}"/>
    <cellStyle name="Normal 6 3 2 2 2 2 2 3 3" xfId="5430" xr:uid="{00000000-0005-0000-0000-000097260000}"/>
    <cellStyle name="Normal 6 3 2 2 2 2 2 3 3 2" xfId="14103" xr:uid="{00000000-0005-0000-0000-000098260000}"/>
    <cellStyle name="Normal 6 3 2 2 2 2 2 3 3 2 2" xfId="31456" xr:uid="{00000000-0005-0000-0000-000099260000}"/>
    <cellStyle name="Normal 6 3 2 2 2 2 2 3 3 2 3" xfId="48802" xr:uid="{00000000-0005-0000-0000-00009A260000}"/>
    <cellStyle name="Normal 6 3 2 2 2 2 2 3 3 3" xfId="22783" xr:uid="{00000000-0005-0000-0000-00009B260000}"/>
    <cellStyle name="Normal 6 3 2 2 2 2 2 3 3 4" xfId="40129" xr:uid="{00000000-0005-0000-0000-00009C260000}"/>
    <cellStyle name="Normal 6 3 2 2 2 2 2 3 4" xfId="10477" xr:uid="{00000000-0005-0000-0000-00009D260000}"/>
    <cellStyle name="Normal 6 3 2 2 2 2 2 3 4 2" xfId="27830" xr:uid="{00000000-0005-0000-0000-00009E260000}"/>
    <cellStyle name="Normal 6 3 2 2 2 2 2 3 4 3" xfId="45176" xr:uid="{00000000-0005-0000-0000-00009F260000}"/>
    <cellStyle name="Normal 6 3 2 2 2 2 2 3 5" xfId="19157" xr:uid="{00000000-0005-0000-0000-0000A0260000}"/>
    <cellStyle name="Normal 6 3 2 2 2 2 2 3 6" xfId="36503" xr:uid="{00000000-0005-0000-0000-0000A1260000}"/>
    <cellStyle name="Normal 6 3 2 2 2 2 2 4" xfId="6851" xr:uid="{00000000-0005-0000-0000-0000A2260000}"/>
    <cellStyle name="Normal 6 3 2 2 2 2 2 4 2" xfId="15524" xr:uid="{00000000-0005-0000-0000-0000A3260000}"/>
    <cellStyle name="Normal 6 3 2 2 2 2 2 4 2 2" xfId="32877" xr:uid="{00000000-0005-0000-0000-0000A4260000}"/>
    <cellStyle name="Normal 6 3 2 2 2 2 2 4 2 3" xfId="50223" xr:uid="{00000000-0005-0000-0000-0000A5260000}"/>
    <cellStyle name="Normal 6 3 2 2 2 2 2 4 3" xfId="24204" xr:uid="{00000000-0005-0000-0000-0000A6260000}"/>
    <cellStyle name="Normal 6 3 2 2 2 2 2 4 4" xfId="41550" xr:uid="{00000000-0005-0000-0000-0000A7260000}"/>
    <cellStyle name="Normal 6 3 2 2 2 2 2 5" xfId="3617" xr:uid="{00000000-0005-0000-0000-0000A8260000}"/>
    <cellStyle name="Normal 6 3 2 2 2 2 2 5 2" xfId="12290" xr:uid="{00000000-0005-0000-0000-0000A9260000}"/>
    <cellStyle name="Normal 6 3 2 2 2 2 2 5 2 2" xfId="29643" xr:uid="{00000000-0005-0000-0000-0000AA260000}"/>
    <cellStyle name="Normal 6 3 2 2 2 2 2 5 2 3" xfId="46989" xr:uid="{00000000-0005-0000-0000-0000AB260000}"/>
    <cellStyle name="Normal 6 3 2 2 2 2 2 5 3" xfId="20970" xr:uid="{00000000-0005-0000-0000-0000AC260000}"/>
    <cellStyle name="Normal 6 3 2 2 2 2 2 5 4" xfId="38316" xr:uid="{00000000-0005-0000-0000-0000AD260000}"/>
    <cellStyle name="Normal 6 3 2 2 2 2 2 6" xfId="9742" xr:uid="{00000000-0005-0000-0000-0000AE260000}"/>
    <cellStyle name="Normal 6 3 2 2 2 2 2 6 2" xfId="27095" xr:uid="{00000000-0005-0000-0000-0000AF260000}"/>
    <cellStyle name="Normal 6 3 2 2 2 2 2 6 3" xfId="44441" xr:uid="{00000000-0005-0000-0000-0000B0260000}"/>
    <cellStyle name="Normal 6 3 2 2 2 2 2 7" xfId="18422" xr:uid="{00000000-0005-0000-0000-0000B1260000}"/>
    <cellStyle name="Normal 6 3 2 2 2 2 2 8" xfId="35768" xr:uid="{00000000-0005-0000-0000-0000B2260000}"/>
    <cellStyle name="Normal 6 3 2 2 2 2 3" xfId="579" xr:uid="{00000000-0005-0000-0000-0000B3260000}"/>
    <cellStyle name="Normal 6 3 2 2 2 2 3 2" xfId="2392" xr:uid="{00000000-0005-0000-0000-0000B4260000}"/>
    <cellStyle name="Normal 6 3 2 2 2 2 3 2 2" xfId="8174" xr:uid="{00000000-0005-0000-0000-0000B5260000}"/>
    <cellStyle name="Normal 6 3 2 2 2 2 3 2 2 2" xfId="16847" xr:uid="{00000000-0005-0000-0000-0000B6260000}"/>
    <cellStyle name="Normal 6 3 2 2 2 2 3 2 2 2 2" xfId="34200" xr:uid="{00000000-0005-0000-0000-0000B7260000}"/>
    <cellStyle name="Normal 6 3 2 2 2 2 3 2 2 2 3" xfId="51546" xr:uid="{00000000-0005-0000-0000-0000B8260000}"/>
    <cellStyle name="Normal 6 3 2 2 2 2 3 2 2 3" xfId="25527" xr:uid="{00000000-0005-0000-0000-0000B9260000}"/>
    <cellStyle name="Normal 6 3 2 2 2 2 3 2 2 4" xfId="42873" xr:uid="{00000000-0005-0000-0000-0000BA260000}"/>
    <cellStyle name="Normal 6 3 2 2 2 2 3 2 3" xfId="5675" xr:uid="{00000000-0005-0000-0000-0000BB260000}"/>
    <cellStyle name="Normal 6 3 2 2 2 2 3 2 3 2" xfId="14348" xr:uid="{00000000-0005-0000-0000-0000BC260000}"/>
    <cellStyle name="Normal 6 3 2 2 2 2 3 2 3 2 2" xfId="31701" xr:uid="{00000000-0005-0000-0000-0000BD260000}"/>
    <cellStyle name="Normal 6 3 2 2 2 2 3 2 3 2 3" xfId="49047" xr:uid="{00000000-0005-0000-0000-0000BE260000}"/>
    <cellStyle name="Normal 6 3 2 2 2 2 3 2 3 3" xfId="23028" xr:uid="{00000000-0005-0000-0000-0000BF260000}"/>
    <cellStyle name="Normal 6 3 2 2 2 2 3 2 3 4" xfId="40374" xr:uid="{00000000-0005-0000-0000-0000C0260000}"/>
    <cellStyle name="Normal 6 3 2 2 2 2 3 2 4" xfId="11065" xr:uid="{00000000-0005-0000-0000-0000C1260000}"/>
    <cellStyle name="Normal 6 3 2 2 2 2 3 2 4 2" xfId="28418" xr:uid="{00000000-0005-0000-0000-0000C2260000}"/>
    <cellStyle name="Normal 6 3 2 2 2 2 3 2 4 3" xfId="45764" xr:uid="{00000000-0005-0000-0000-0000C3260000}"/>
    <cellStyle name="Normal 6 3 2 2 2 2 3 2 5" xfId="19745" xr:uid="{00000000-0005-0000-0000-0000C4260000}"/>
    <cellStyle name="Normal 6 3 2 2 2 2 3 2 6" xfId="37091" xr:uid="{00000000-0005-0000-0000-0000C5260000}"/>
    <cellStyle name="Normal 6 3 2 2 2 2 3 3" xfId="6361" xr:uid="{00000000-0005-0000-0000-0000C6260000}"/>
    <cellStyle name="Normal 6 3 2 2 2 2 3 3 2" xfId="15034" xr:uid="{00000000-0005-0000-0000-0000C7260000}"/>
    <cellStyle name="Normal 6 3 2 2 2 2 3 3 2 2" xfId="32387" xr:uid="{00000000-0005-0000-0000-0000C8260000}"/>
    <cellStyle name="Normal 6 3 2 2 2 2 3 3 2 3" xfId="49733" xr:uid="{00000000-0005-0000-0000-0000C9260000}"/>
    <cellStyle name="Normal 6 3 2 2 2 2 3 3 3" xfId="23714" xr:uid="{00000000-0005-0000-0000-0000CA260000}"/>
    <cellStyle name="Normal 6 3 2 2 2 2 3 3 4" xfId="41060" xr:uid="{00000000-0005-0000-0000-0000CB260000}"/>
    <cellStyle name="Normal 6 3 2 2 2 2 3 4" xfId="4205" xr:uid="{00000000-0005-0000-0000-0000CC260000}"/>
    <cellStyle name="Normal 6 3 2 2 2 2 3 4 2" xfId="12878" xr:uid="{00000000-0005-0000-0000-0000CD260000}"/>
    <cellStyle name="Normal 6 3 2 2 2 2 3 4 2 2" xfId="30231" xr:uid="{00000000-0005-0000-0000-0000CE260000}"/>
    <cellStyle name="Normal 6 3 2 2 2 2 3 4 2 3" xfId="47577" xr:uid="{00000000-0005-0000-0000-0000CF260000}"/>
    <cellStyle name="Normal 6 3 2 2 2 2 3 4 3" xfId="21558" xr:uid="{00000000-0005-0000-0000-0000D0260000}"/>
    <cellStyle name="Normal 6 3 2 2 2 2 3 4 4" xfId="38904" xr:uid="{00000000-0005-0000-0000-0000D1260000}"/>
    <cellStyle name="Normal 6 3 2 2 2 2 3 5" xfId="9252" xr:uid="{00000000-0005-0000-0000-0000D2260000}"/>
    <cellStyle name="Normal 6 3 2 2 2 2 3 5 2" xfId="26605" xr:uid="{00000000-0005-0000-0000-0000D3260000}"/>
    <cellStyle name="Normal 6 3 2 2 2 2 3 5 3" xfId="43951" xr:uid="{00000000-0005-0000-0000-0000D4260000}"/>
    <cellStyle name="Normal 6 3 2 2 2 2 3 6" xfId="17932" xr:uid="{00000000-0005-0000-0000-0000D5260000}"/>
    <cellStyle name="Normal 6 3 2 2 2 2 3 7" xfId="35278" xr:uid="{00000000-0005-0000-0000-0000D6260000}"/>
    <cellStyle name="Normal 6 3 2 2 2 2 4" xfId="2147" xr:uid="{00000000-0005-0000-0000-0000D7260000}"/>
    <cellStyle name="Normal 6 3 2 2 2 2 4 2" xfId="7929" xr:uid="{00000000-0005-0000-0000-0000D8260000}"/>
    <cellStyle name="Normal 6 3 2 2 2 2 4 2 2" xfId="16602" xr:uid="{00000000-0005-0000-0000-0000D9260000}"/>
    <cellStyle name="Normal 6 3 2 2 2 2 4 2 2 2" xfId="33955" xr:uid="{00000000-0005-0000-0000-0000DA260000}"/>
    <cellStyle name="Normal 6 3 2 2 2 2 4 2 2 3" xfId="51301" xr:uid="{00000000-0005-0000-0000-0000DB260000}"/>
    <cellStyle name="Normal 6 3 2 2 2 2 4 2 3" xfId="25282" xr:uid="{00000000-0005-0000-0000-0000DC260000}"/>
    <cellStyle name="Normal 6 3 2 2 2 2 4 2 4" xfId="42628" xr:uid="{00000000-0005-0000-0000-0000DD260000}"/>
    <cellStyle name="Normal 6 3 2 2 2 2 4 3" xfId="3960" xr:uid="{00000000-0005-0000-0000-0000DE260000}"/>
    <cellStyle name="Normal 6 3 2 2 2 2 4 3 2" xfId="12633" xr:uid="{00000000-0005-0000-0000-0000DF260000}"/>
    <cellStyle name="Normal 6 3 2 2 2 2 4 3 2 2" xfId="29986" xr:uid="{00000000-0005-0000-0000-0000E0260000}"/>
    <cellStyle name="Normal 6 3 2 2 2 2 4 3 2 3" xfId="47332" xr:uid="{00000000-0005-0000-0000-0000E1260000}"/>
    <cellStyle name="Normal 6 3 2 2 2 2 4 3 3" xfId="21313" xr:uid="{00000000-0005-0000-0000-0000E2260000}"/>
    <cellStyle name="Normal 6 3 2 2 2 2 4 3 4" xfId="38659" xr:uid="{00000000-0005-0000-0000-0000E3260000}"/>
    <cellStyle name="Normal 6 3 2 2 2 2 4 4" xfId="10820" xr:uid="{00000000-0005-0000-0000-0000E4260000}"/>
    <cellStyle name="Normal 6 3 2 2 2 2 4 4 2" xfId="28173" xr:uid="{00000000-0005-0000-0000-0000E5260000}"/>
    <cellStyle name="Normal 6 3 2 2 2 2 4 4 3" xfId="45519" xr:uid="{00000000-0005-0000-0000-0000E6260000}"/>
    <cellStyle name="Normal 6 3 2 2 2 2 4 5" xfId="19500" xr:uid="{00000000-0005-0000-0000-0000E7260000}"/>
    <cellStyle name="Normal 6 3 2 2 2 2 4 6" xfId="36846" xr:uid="{00000000-0005-0000-0000-0000E8260000}"/>
    <cellStyle name="Normal 6 3 2 2 2 2 5" xfId="1314" xr:uid="{00000000-0005-0000-0000-0000E9260000}"/>
    <cellStyle name="Normal 6 3 2 2 2 2 5 2" xfId="7096" xr:uid="{00000000-0005-0000-0000-0000EA260000}"/>
    <cellStyle name="Normal 6 3 2 2 2 2 5 2 2" xfId="15769" xr:uid="{00000000-0005-0000-0000-0000EB260000}"/>
    <cellStyle name="Normal 6 3 2 2 2 2 5 2 2 2" xfId="33122" xr:uid="{00000000-0005-0000-0000-0000EC260000}"/>
    <cellStyle name="Normal 6 3 2 2 2 2 5 2 2 3" xfId="50468" xr:uid="{00000000-0005-0000-0000-0000ED260000}"/>
    <cellStyle name="Normal 6 3 2 2 2 2 5 2 3" xfId="24449" xr:uid="{00000000-0005-0000-0000-0000EE260000}"/>
    <cellStyle name="Normal 6 3 2 2 2 2 5 2 4" xfId="41795" xr:uid="{00000000-0005-0000-0000-0000EF260000}"/>
    <cellStyle name="Normal 6 3 2 2 2 2 5 3" xfId="4940" xr:uid="{00000000-0005-0000-0000-0000F0260000}"/>
    <cellStyle name="Normal 6 3 2 2 2 2 5 3 2" xfId="13613" xr:uid="{00000000-0005-0000-0000-0000F1260000}"/>
    <cellStyle name="Normal 6 3 2 2 2 2 5 3 2 2" xfId="30966" xr:uid="{00000000-0005-0000-0000-0000F2260000}"/>
    <cellStyle name="Normal 6 3 2 2 2 2 5 3 2 3" xfId="48312" xr:uid="{00000000-0005-0000-0000-0000F3260000}"/>
    <cellStyle name="Normal 6 3 2 2 2 2 5 3 3" xfId="22293" xr:uid="{00000000-0005-0000-0000-0000F4260000}"/>
    <cellStyle name="Normal 6 3 2 2 2 2 5 3 4" xfId="39639" xr:uid="{00000000-0005-0000-0000-0000F5260000}"/>
    <cellStyle name="Normal 6 3 2 2 2 2 5 4" xfId="9987" xr:uid="{00000000-0005-0000-0000-0000F6260000}"/>
    <cellStyle name="Normal 6 3 2 2 2 2 5 4 2" xfId="27340" xr:uid="{00000000-0005-0000-0000-0000F7260000}"/>
    <cellStyle name="Normal 6 3 2 2 2 2 5 4 3" xfId="44686" xr:uid="{00000000-0005-0000-0000-0000F8260000}"/>
    <cellStyle name="Normal 6 3 2 2 2 2 5 5" xfId="18667" xr:uid="{00000000-0005-0000-0000-0000F9260000}"/>
    <cellStyle name="Normal 6 3 2 2 2 2 5 6" xfId="36013" xr:uid="{00000000-0005-0000-0000-0000FA260000}"/>
    <cellStyle name="Normal 6 3 2 2 2 2 6" xfId="6116" xr:uid="{00000000-0005-0000-0000-0000FB260000}"/>
    <cellStyle name="Normal 6 3 2 2 2 2 6 2" xfId="14789" xr:uid="{00000000-0005-0000-0000-0000FC260000}"/>
    <cellStyle name="Normal 6 3 2 2 2 2 6 2 2" xfId="32142" xr:uid="{00000000-0005-0000-0000-0000FD260000}"/>
    <cellStyle name="Normal 6 3 2 2 2 2 6 2 3" xfId="49488" xr:uid="{00000000-0005-0000-0000-0000FE260000}"/>
    <cellStyle name="Normal 6 3 2 2 2 2 6 3" xfId="23469" xr:uid="{00000000-0005-0000-0000-0000FF260000}"/>
    <cellStyle name="Normal 6 3 2 2 2 2 6 4" xfId="40815" xr:uid="{00000000-0005-0000-0000-000000270000}"/>
    <cellStyle name="Normal 6 3 2 2 2 2 7" xfId="3127" xr:uid="{00000000-0005-0000-0000-000001270000}"/>
    <cellStyle name="Normal 6 3 2 2 2 2 7 2" xfId="11800" xr:uid="{00000000-0005-0000-0000-000002270000}"/>
    <cellStyle name="Normal 6 3 2 2 2 2 7 2 2" xfId="29153" xr:uid="{00000000-0005-0000-0000-000003270000}"/>
    <cellStyle name="Normal 6 3 2 2 2 2 7 2 3" xfId="46499" xr:uid="{00000000-0005-0000-0000-000004270000}"/>
    <cellStyle name="Normal 6 3 2 2 2 2 7 3" xfId="20480" xr:uid="{00000000-0005-0000-0000-000005270000}"/>
    <cellStyle name="Normal 6 3 2 2 2 2 7 4" xfId="37826" xr:uid="{00000000-0005-0000-0000-000006270000}"/>
    <cellStyle name="Normal 6 3 2 2 2 2 8" xfId="9007" xr:uid="{00000000-0005-0000-0000-000007270000}"/>
    <cellStyle name="Normal 6 3 2 2 2 2 8 2" xfId="26360" xr:uid="{00000000-0005-0000-0000-000008270000}"/>
    <cellStyle name="Normal 6 3 2 2 2 2 8 3" xfId="43706" xr:uid="{00000000-0005-0000-0000-000009270000}"/>
    <cellStyle name="Normal 6 3 2 2 2 2 9" xfId="17687" xr:uid="{00000000-0005-0000-0000-00000A270000}"/>
    <cellStyle name="Normal 6 3 2 2 2 3" xfId="236" xr:uid="{00000000-0005-0000-0000-00000B270000}"/>
    <cellStyle name="Normal 6 3 2 2 2 3 10" xfId="34935" xr:uid="{00000000-0005-0000-0000-00000C270000}"/>
    <cellStyle name="Normal 6 3 2 2 2 3 2" xfId="971" xr:uid="{00000000-0005-0000-0000-00000D270000}"/>
    <cellStyle name="Normal 6 3 2 2 2 3 2 2" xfId="2784" xr:uid="{00000000-0005-0000-0000-00000E270000}"/>
    <cellStyle name="Normal 6 3 2 2 2 3 2 2 2" xfId="8566" xr:uid="{00000000-0005-0000-0000-00000F270000}"/>
    <cellStyle name="Normal 6 3 2 2 2 3 2 2 2 2" xfId="17239" xr:uid="{00000000-0005-0000-0000-000010270000}"/>
    <cellStyle name="Normal 6 3 2 2 2 3 2 2 2 2 2" xfId="34592" xr:uid="{00000000-0005-0000-0000-000011270000}"/>
    <cellStyle name="Normal 6 3 2 2 2 3 2 2 2 2 3" xfId="51938" xr:uid="{00000000-0005-0000-0000-000012270000}"/>
    <cellStyle name="Normal 6 3 2 2 2 3 2 2 2 3" xfId="25919" xr:uid="{00000000-0005-0000-0000-000013270000}"/>
    <cellStyle name="Normal 6 3 2 2 2 3 2 2 2 4" xfId="43265" xr:uid="{00000000-0005-0000-0000-000014270000}"/>
    <cellStyle name="Normal 6 3 2 2 2 3 2 2 3" xfId="4597" xr:uid="{00000000-0005-0000-0000-000015270000}"/>
    <cellStyle name="Normal 6 3 2 2 2 3 2 2 3 2" xfId="13270" xr:uid="{00000000-0005-0000-0000-000016270000}"/>
    <cellStyle name="Normal 6 3 2 2 2 3 2 2 3 2 2" xfId="30623" xr:uid="{00000000-0005-0000-0000-000017270000}"/>
    <cellStyle name="Normal 6 3 2 2 2 3 2 2 3 2 3" xfId="47969" xr:uid="{00000000-0005-0000-0000-000018270000}"/>
    <cellStyle name="Normal 6 3 2 2 2 3 2 2 3 3" xfId="21950" xr:uid="{00000000-0005-0000-0000-000019270000}"/>
    <cellStyle name="Normal 6 3 2 2 2 3 2 2 3 4" xfId="39296" xr:uid="{00000000-0005-0000-0000-00001A270000}"/>
    <cellStyle name="Normal 6 3 2 2 2 3 2 2 4" xfId="11457" xr:uid="{00000000-0005-0000-0000-00001B270000}"/>
    <cellStyle name="Normal 6 3 2 2 2 3 2 2 4 2" xfId="28810" xr:uid="{00000000-0005-0000-0000-00001C270000}"/>
    <cellStyle name="Normal 6 3 2 2 2 3 2 2 4 3" xfId="46156" xr:uid="{00000000-0005-0000-0000-00001D270000}"/>
    <cellStyle name="Normal 6 3 2 2 2 3 2 2 5" xfId="20137" xr:uid="{00000000-0005-0000-0000-00001E270000}"/>
    <cellStyle name="Normal 6 3 2 2 2 3 2 2 6" xfId="37483" xr:uid="{00000000-0005-0000-0000-00001F270000}"/>
    <cellStyle name="Normal 6 3 2 2 2 3 2 3" xfId="1706" xr:uid="{00000000-0005-0000-0000-000020270000}"/>
    <cellStyle name="Normal 6 3 2 2 2 3 2 3 2" xfId="7488" xr:uid="{00000000-0005-0000-0000-000021270000}"/>
    <cellStyle name="Normal 6 3 2 2 2 3 2 3 2 2" xfId="16161" xr:uid="{00000000-0005-0000-0000-000022270000}"/>
    <cellStyle name="Normal 6 3 2 2 2 3 2 3 2 2 2" xfId="33514" xr:uid="{00000000-0005-0000-0000-000023270000}"/>
    <cellStyle name="Normal 6 3 2 2 2 3 2 3 2 2 3" xfId="50860" xr:uid="{00000000-0005-0000-0000-000024270000}"/>
    <cellStyle name="Normal 6 3 2 2 2 3 2 3 2 3" xfId="24841" xr:uid="{00000000-0005-0000-0000-000025270000}"/>
    <cellStyle name="Normal 6 3 2 2 2 3 2 3 2 4" xfId="42187" xr:uid="{00000000-0005-0000-0000-000026270000}"/>
    <cellStyle name="Normal 6 3 2 2 2 3 2 3 3" xfId="5332" xr:uid="{00000000-0005-0000-0000-000027270000}"/>
    <cellStyle name="Normal 6 3 2 2 2 3 2 3 3 2" xfId="14005" xr:uid="{00000000-0005-0000-0000-000028270000}"/>
    <cellStyle name="Normal 6 3 2 2 2 3 2 3 3 2 2" xfId="31358" xr:uid="{00000000-0005-0000-0000-000029270000}"/>
    <cellStyle name="Normal 6 3 2 2 2 3 2 3 3 2 3" xfId="48704" xr:uid="{00000000-0005-0000-0000-00002A270000}"/>
    <cellStyle name="Normal 6 3 2 2 2 3 2 3 3 3" xfId="22685" xr:uid="{00000000-0005-0000-0000-00002B270000}"/>
    <cellStyle name="Normal 6 3 2 2 2 3 2 3 3 4" xfId="40031" xr:uid="{00000000-0005-0000-0000-00002C270000}"/>
    <cellStyle name="Normal 6 3 2 2 2 3 2 3 4" xfId="10379" xr:uid="{00000000-0005-0000-0000-00002D270000}"/>
    <cellStyle name="Normal 6 3 2 2 2 3 2 3 4 2" xfId="27732" xr:uid="{00000000-0005-0000-0000-00002E270000}"/>
    <cellStyle name="Normal 6 3 2 2 2 3 2 3 4 3" xfId="45078" xr:uid="{00000000-0005-0000-0000-00002F270000}"/>
    <cellStyle name="Normal 6 3 2 2 2 3 2 3 5" xfId="19059" xr:uid="{00000000-0005-0000-0000-000030270000}"/>
    <cellStyle name="Normal 6 3 2 2 2 3 2 3 6" xfId="36405" xr:uid="{00000000-0005-0000-0000-000031270000}"/>
    <cellStyle name="Normal 6 3 2 2 2 3 2 4" xfId="6753" xr:uid="{00000000-0005-0000-0000-000032270000}"/>
    <cellStyle name="Normal 6 3 2 2 2 3 2 4 2" xfId="15426" xr:uid="{00000000-0005-0000-0000-000033270000}"/>
    <cellStyle name="Normal 6 3 2 2 2 3 2 4 2 2" xfId="32779" xr:uid="{00000000-0005-0000-0000-000034270000}"/>
    <cellStyle name="Normal 6 3 2 2 2 3 2 4 2 3" xfId="50125" xr:uid="{00000000-0005-0000-0000-000035270000}"/>
    <cellStyle name="Normal 6 3 2 2 2 3 2 4 3" xfId="24106" xr:uid="{00000000-0005-0000-0000-000036270000}"/>
    <cellStyle name="Normal 6 3 2 2 2 3 2 4 4" xfId="41452" xr:uid="{00000000-0005-0000-0000-000037270000}"/>
    <cellStyle name="Normal 6 3 2 2 2 3 2 5" xfId="3519" xr:uid="{00000000-0005-0000-0000-000038270000}"/>
    <cellStyle name="Normal 6 3 2 2 2 3 2 5 2" xfId="12192" xr:uid="{00000000-0005-0000-0000-000039270000}"/>
    <cellStyle name="Normal 6 3 2 2 2 3 2 5 2 2" xfId="29545" xr:uid="{00000000-0005-0000-0000-00003A270000}"/>
    <cellStyle name="Normal 6 3 2 2 2 3 2 5 2 3" xfId="46891" xr:uid="{00000000-0005-0000-0000-00003B270000}"/>
    <cellStyle name="Normal 6 3 2 2 2 3 2 5 3" xfId="20872" xr:uid="{00000000-0005-0000-0000-00003C270000}"/>
    <cellStyle name="Normal 6 3 2 2 2 3 2 5 4" xfId="38218" xr:uid="{00000000-0005-0000-0000-00003D270000}"/>
    <cellStyle name="Normal 6 3 2 2 2 3 2 6" xfId="9644" xr:uid="{00000000-0005-0000-0000-00003E270000}"/>
    <cellStyle name="Normal 6 3 2 2 2 3 2 6 2" xfId="26997" xr:uid="{00000000-0005-0000-0000-00003F270000}"/>
    <cellStyle name="Normal 6 3 2 2 2 3 2 6 3" xfId="44343" xr:uid="{00000000-0005-0000-0000-000040270000}"/>
    <cellStyle name="Normal 6 3 2 2 2 3 2 7" xfId="18324" xr:uid="{00000000-0005-0000-0000-000041270000}"/>
    <cellStyle name="Normal 6 3 2 2 2 3 2 8" xfId="35670" xr:uid="{00000000-0005-0000-0000-000042270000}"/>
    <cellStyle name="Normal 6 3 2 2 2 3 3" xfId="726" xr:uid="{00000000-0005-0000-0000-000043270000}"/>
    <cellStyle name="Normal 6 3 2 2 2 3 3 2" xfId="2539" xr:uid="{00000000-0005-0000-0000-000044270000}"/>
    <cellStyle name="Normal 6 3 2 2 2 3 3 2 2" xfId="8321" xr:uid="{00000000-0005-0000-0000-000045270000}"/>
    <cellStyle name="Normal 6 3 2 2 2 3 3 2 2 2" xfId="16994" xr:uid="{00000000-0005-0000-0000-000046270000}"/>
    <cellStyle name="Normal 6 3 2 2 2 3 3 2 2 2 2" xfId="34347" xr:uid="{00000000-0005-0000-0000-000047270000}"/>
    <cellStyle name="Normal 6 3 2 2 2 3 3 2 2 2 3" xfId="51693" xr:uid="{00000000-0005-0000-0000-000048270000}"/>
    <cellStyle name="Normal 6 3 2 2 2 3 3 2 2 3" xfId="25674" xr:uid="{00000000-0005-0000-0000-000049270000}"/>
    <cellStyle name="Normal 6 3 2 2 2 3 3 2 2 4" xfId="43020" xr:uid="{00000000-0005-0000-0000-00004A270000}"/>
    <cellStyle name="Normal 6 3 2 2 2 3 3 2 3" xfId="5773" xr:uid="{00000000-0005-0000-0000-00004B270000}"/>
    <cellStyle name="Normal 6 3 2 2 2 3 3 2 3 2" xfId="14446" xr:uid="{00000000-0005-0000-0000-00004C270000}"/>
    <cellStyle name="Normal 6 3 2 2 2 3 3 2 3 2 2" xfId="31799" xr:uid="{00000000-0005-0000-0000-00004D270000}"/>
    <cellStyle name="Normal 6 3 2 2 2 3 3 2 3 2 3" xfId="49145" xr:uid="{00000000-0005-0000-0000-00004E270000}"/>
    <cellStyle name="Normal 6 3 2 2 2 3 3 2 3 3" xfId="23126" xr:uid="{00000000-0005-0000-0000-00004F270000}"/>
    <cellStyle name="Normal 6 3 2 2 2 3 3 2 3 4" xfId="40472" xr:uid="{00000000-0005-0000-0000-000050270000}"/>
    <cellStyle name="Normal 6 3 2 2 2 3 3 2 4" xfId="11212" xr:uid="{00000000-0005-0000-0000-000051270000}"/>
    <cellStyle name="Normal 6 3 2 2 2 3 3 2 4 2" xfId="28565" xr:uid="{00000000-0005-0000-0000-000052270000}"/>
    <cellStyle name="Normal 6 3 2 2 2 3 3 2 4 3" xfId="45911" xr:uid="{00000000-0005-0000-0000-000053270000}"/>
    <cellStyle name="Normal 6 3 2 2 2 3 3 2 5" xfId="19892" xr:uid="{00000000-0005-0000-0000-000054270000}"/>
    <cellStyle name="Normal 6 3 2 2 2 3 3 2 6" xfId="37238" xr:uid="{00000000-0005-0000-0000-000055270000}"/>
    <cellStyle name="Normal 6 3 2 2 2 3 3 3" xfId="6508" xr:uid="{00000000-0005-0000-0000-000056270000}"/>
    <cellStyle name="Normal 6 3 2 2 2 3 3 3 2" xfId="15181" xr:uid="{00000000-0005-0000-0000-000057270000}"/>
    <cellStyle name="Normal 6 3 2 2 2 3 3 3 2 2" xfId="32534" xr:uid="{00000000-0005-0000-0000-000058270000}"/>
    <cellStyle name="Normal 6 3 2 2 2 3 3 3 2 3" xfId="49880" xr:uid="{00000000-0005-0000-0000-000059270000}"/>
    <cellStyle name="Normal 6 3 2 2 2 3 3 3 3" xfId="23861" xr:uid="{00000000-0005-0000-0000-00005A270000}"/>
    <cellStyle name="Normal 6 3 2 2 2 3 3 3 4" xfId="41207" xr:uid="{00000000-0005-0000-0000-00005B270000}"/>
    <cellStyle name="Normal 6 3 2 2 2 3 3 4" xfId="4352" xr:uid="{00000000-0005-0000-0000-00005C270000}"/>
    <cellStyle name="Normal 6 3 2 2 2 3 3 4 2" xfId="13025" xr:uid="{00000000-0005-0000-0000-00005D270000}"/>
    <cellStyle name="Normal 6 3 2 2 2 3 3 4 2 2" xfId="30378" xr:uid="{00000000-0005-0000-0000-00005E270000}"/>
    <cellStyle name="Normal 6 3 2 2 2 3 3 4 2 3" xfId="47724" xr:uid="{00000000-0005-0000-0000-00005F270000}"/>
    <cellStyle name="Normal 6 3 2 2 2 3 3 4 3" xfId="21705" xr:uid="{00000000-0005-0000-0000-000060270000}"/>
    <cellStyle name="Normal 6 3 2 2 2 3 3 4 4" xfId="39051" xr:uid="{00000000-0005-0000-0000-000061270000}"/>
    <cellStyle name="Normal 6 3 2 2 2 3 3 5" xfId="9399" xr:uid="{00000000-0005-0000-0000-000062270000}"/>
    <cellStyle name="Normal 6 3 2 2 2 3 3 5 2" xfId="26752" xr:uid="{00000000-0005-0000-0000-000063270000}"/>
    <cellStyle name="Normal 6 3 2 2 2 3 3 5 3" xfId="44098" xr:uid="{00000000-0005-0000-0000-000064270000}"/>
    <cellStyle name="Normal 6 3 2 2 2 3 3 6" xfId="18079" xr:uid="{00000000-0005-0000-0000-000065270000}"/>
    <cellStyle name="Normal 6 3 2 2 2 3 3 7" xfId="35425" xr:uid="{00000000-0005-0000-0000-000066270000}"/>
    <cellStyle name="Normal 6 3 2 2 2 3 4" xfId="2049" xr:uid="{00000000-0005-0000-0000-000067270000}"/>
    <cellStyle name="Normal 6 3 2 2 2 3 4 2" xfId="7831" xr:uid="{00000000-0005-0000-0000-000068270000}"/>
    <cellStyle name="Normal 6 3 2 2 2 3 4 2 2" xfId="16504" xr:uid="{00000000-0005-0000-0000-000069270000}"/>
    <cellStyle name="Normal 6 3 2 2 2 3 4 2 2 2" xfId="33857" xr:uid="{00000000-0005-0000-0000-00006A270000}"/>
    <cellStyle name="Normal 6 3 2 2 2 3 4 2 2 3" xfId="51203" xr:uid="{00000000-0005-0000-0000-00006B270000}"/>
    <cellStyle name="Normal 6 3 2 2 2 3 4 2 3" xfId="25184" xr:uid="{00000000-0005-0000-0000-00006C270000}"/>
    <cellStyle name="Normal 6 3 2 2 2 3 4 2 4" xfId="42530" xr:uid="{00000000-0005-0000-0000-00006D270000}"/>
    <cellStyle name="Normal 6 3 2 2 2 3 4 3" xfId="3862" xr:uid="{00000000-0005-0000-0000-00006E270000}"/>
    <cellStyle name="Normal 6 3 2 2 2 3 4 3 2" xfId="12535" xr:uid="{00000000-0005-0000-0000-00006F270000}"/>
    <cellStyle name="Normal 6 3 2 2 2 3 4 3 2 2" xfId="29888" xr:uid="{00000000-0005-0000-0000-000070270000}"/>
    <cellStyle name="Normal 6 3 2 2 2 3 4 3 2 3" xfId="47234" xr:uid="{00000000-0005-0000-0000-000071270000}"/>
    <cellStyle name="Normal 6 3 2 2 2 3 4 3 3" xfId="21215" xr:uid="{00000000-0005-0000-0000-000072270000}"/>
    <cellStyle name="Normal 6 3 2 2 2 3 4 3 4" xfId="38561" xr:uid="{00000000-0005-0000-0000-000073270000}"/>
    <cellStyle name="Normal 6 3 2 2 2 3 4 4" xfId="10722" xr:uid="{00000000-0005-0000-0000-000074270000}"/>
    <cellStyle name="Normal 6 3 2 2 2 3 4 4 2" xfId="28075" xr:uid="{00000000-0005-0000-0000-000075270000}"/>
    <cellStyle name="Normal 6 3 2 2 2 3 4 4 3" xfId="45421" xr:uid="{00000000-0005-0000-0000-000076270000}"/>
    <cellStyle name="Normal 6 3 2 2 2 3 4 5" xfId="19402" xr:uid="{00000000-0005-0000-0000-000077270000}"/>
    <cellStyle name="Normal 6 3 2 2 2 3 4 6" xfId="36748" xr:uid="{00000000-0005-0000-0000-000078270000}"/>
    <cellStyle name="Normal 6 3 2 2 2 3 5" xfId="1461" xr:uid="{00000000-0005-0000-0000-000079270000}"/>
    <cellStyle name="Normal 6 3 2 2 2 3 5 2" xfId="7243" xr:uid="{00000000-0005-0000-0000-00007A270000}"/>
    <cellStyle name="Normal 6 3 2 2 2 3 5 2 2" xfId="15916" xr:uid="{00000000-0005-0000-0000-00007B270000}"/>
    <cellStyle name="Normal 6 3 2 2 2 3 5 2 2 2" xfId="33269" xr:uid="{00000000-0005-0000-0000-00007C270000}"/>
    <cellStyle name="Normal 6 3 2 2 2 3 5 2 2 3" xfId="50615" xr:uid="{00000000-0005-0000-0000-00007D270000}"/>
    <cellStyle name="Normal 6 3 2 2 2 3 5 2 3" xfId="24596" xr:uid="{00000000-0005-0000-0000-00007E270000}"/>
    <cellStyle name="Normal 6 3 2 2 2 3 5 2 4" xfId="41942" xr:uid="{00000000-0005-0000-0000-00007F270000}"/>
    <cellStyle name="Normal 6 3 2 2 2 3 5 3" xfId="5087" xr:uid="{00000000-0005-0000-0000-000080270000}"/>
    <cellStyle name="Normal 6 3 2 2 2 3 5 3 2" xfId="13760" xr:uid="{00000000-0005-0000-0000-000081270000}"/>
    <cellStyle name="Normal 6 3 2 2 2 3 5 3 2 2" xfId="31113" xr:uid="{00000000-0005-0000-0000-000082270000}"/>
    <cellStyle name="Normal 6 3 2 2 2 3 5 3 2 3" xfId="48459" xr:uid="{00000000-0005-0000-0000-000083270000}"/>
    <cellStyle name="Normal 6 3 2 2 2 3 5 3 3" xfId="22440" xr:uid="{00000000-0005-0000-0000-000084270000}"/>
    <cellStyle name="Normal 6 3 2 2 2 3 5 3 4" xfId="39786" xr:uid="{00000000-0005-0000-0000-000085270000}"/>
    <cellStyle name="Normal 6 3 2 2 2 3 5 4" xfId="10134" xr:uid="{00000000-0005-0000-0000-000086270000}"/>
    <cellStyle name="Normal 6 3 2 2 2 3 5 4 2" xfId="27487" xr:uid="{00000000-0005-0000-0000-000087270000}"/>
    <cellStyle name="Normal 6 3 2 2 2 3 5 4 3" xfId="44833" xr:uid="{00000000-0005-0000-0000-000088270000}"/>
    <cellStyle name="Normal 6 3 2 2 2 3 5 5" xfId="18814" xr:uid="{00000000-0005-0000-0000-000089270000}"/>
    <cellStyle name="Normal 6 3 2 2 2 3 5 6" xfId="36160" xr:uid="{00000000-0005-0000-0000-00008A270000}"/>
    <cellStyle name="Normal 6 3 2 2 2 3 6" xfId="6018" xr:uid="{00000000-0005-0000-0000-00008B270000}"/>
    <cellStyle name="Normal 6 3 2 2 2 3 6 2" xfId="14691" xr:uid="{00000000-0005-0000-0000-00008C270000}"/>
    <cellStyle name="Normal 6 3 2 2 2 3 6 2 2" xfId="32044" xr:uid="{00000000-0005-0000-0000-00008D270000}"/>
    <cellStyle name="Normal 6 3 2 2 2 3 6 2 3" xfId="49390" xr:uid="{00000000-0005-0000-0000-00008E270000}"/>
    <cellStyle name="Normal 6 3 2 2 2 3 6 3" xfId="23371" xr:uid="{00000000-0005-0000-0000-00008F270000}"/>
    <cellStyle name="Normal 6 3 2 2 2 3 6 4" xfId="40717" xr:uid="{00000000-0005-0000-0000-000090270000}"/>
    <cellStyle name="Normal 6 3 2 2 2 3 7" xfId="3274" xr:uid="{00000000-0005-0000-0000-000091270000}"/>
    <cellStyle name="Normal 6 3 2 2 2 3 7 2" xfId="11947" xr:uid="{00000000-0005-0000-0000-000092270000}"/>
    <cellStyle name="Normal 6 3 2 2 2 3 7 2 2" xfId="29300" xr:uid="{00000000-0005-0000-0000-000093270000}"/>
    <cellStyle name="Normal 6 3 2 2 2 3 7 2 3" xfId="46646" xr:uid="{00000000-0005-0000-0000-000094270000}"/>
    <cellStyle name="Normal 6 3 2 2 2 3 7 3" xfId="20627" xr:uid="{00000000-0005-0000-0000-000095270000}"/>
    <cellStyle name="Normal 6 3 2 2 2 3 7 4" xfId="37973" xr:uid="{00000000-0005-0000-0000-000096270000}"/>
    <cellStyle name="Normal 6 3 2 2 2 3 8" xfId="8909" xr:uid="{00000000-0005-0000-0000-000097270000}"/>
    <cellStyle name="Normal 6 3 2 2 2 3 8 2" xfId="26262" xr:uid="{00000000-0005-0000-0000-000098270000}"/>
    <cellStyle name="Normal 6 3 2 2 2 3 8 3" xfId="43608" xr:uid="{00000000-0005-0000-0000-000099270000}"/>
    <cellStyle name="Normal 6 3 2 2 2 3 9" xfId="17589" xr:uid="{00000000-0005-0000-0000-00009A270000}"/>
    <cellStyle name="Normal 6 3 2 2 2 4" xfId="824" xr:uid="{00000000-0005-0000-0000-00009B270000}"/>
    <cellStyle name="Normal 6 3 2 2 2 4 2" xfId="2637" xr:uid="{00000000-0005-0000-0000-00009C270000}"/>
    <cellStyle name="Normal 6 3 2 2 2 4 2 2" xfId="8419" xr:uid="{00000000-0005-0000-0000-00009D270000}"/>
    <cellStyle name="Normal 6 3 2 2 2 4 2 2 2" xfId="17092" xr:uid="{00000000-0005-0000-0000-00009E270000}"/>
    <cellStyle name="Normal 6 3 2 2 2 4 2 2 2 2" xfId="34445" xr:uid="{00000000-0005-0000-0000-00009F270000}"/>
    <cellStyle name="Normal 6 3 2 2 2 4 2 2 2 3" xfId="51791" xr:uid="{00000000-0005-0000-0000-0000A0270000}"/>
    <cellStyle name="Normal 6 3 2 2 2 4 2 2 3" xfId="25772" xr:uid="{00000000-0005-0000-0000-0000A1270000}"/>
    <cellStyle name="Normal 6 3 2 2 2 4 2 2 4" xfId="43118" xr:uid="{00000000-0005-0000-0000-0000A2270000}"/>
    <cellStyle name="Normal 6 3 2 2 2 4 2 3" xfId="4450" xr:uid="{00000000-0005-0000-0000-0000A3270000}"/>
    <cellStyle name="Normal 6 3 2 2 2 4 2 3 2" xfId="13123" xr:uid="{00000000-0005-0000-0000-0000A4270000}"/>
    <cellStyle name="Normal 6 3 2 2 2 4 2 3 2 2" xfId="30476" xr:uid="{00000000-0005-0000-0000-0000A5270000}"/>
    <cellStyle name="Normal 6 3 2 2 2 4 2 3 2 3" xfId="47822" xr:uid="{00000000-0005-0000-0000-0000A6270000}"/>
    <cellStyle name="Normal 6 3 2 2 2 4 2 3 3" xfId="21803" xr:uid="{00000000-0005-0000-0000-0000A7270000}"/>
    <cellStyle name="Normal 6 3 2 2 2 4 2 3 4" xfId="39149" xr:uid="{00000000-0005-0000-0000-0000A8270000}"/>
    <cellStyle name="Normal 6 3 2 2 2 4 2 4" xfId="11310" xr:uid="{00000000-0005-0000-0000-0000A9270000}"/>
    <cellStyle name="Normal 6 3 2 2 2 4 2 4 2" xfId="28663" xr:uid="{00000000-0005-0000-0000-0000AA270000}"/>
    <cellStyle name="Normal 6 3 2 2 2 4 2 4 3" xfId="46009" xr:uid="{00000000-0005-0000-0000-0000AB270000}"/>
    <cellStyle name="Normal 6 3 2 2 2 4 2 5" xfId="19990" xr:uid="{00000000-0005-0000-0000-0000AC270000}"/>
    <cellStyle name="Normal 6 3 2 2 2 4 2 6" xfId="37336" xr:uid="{00000000-0005-0000-0000-0000AD270000}"/>
    <cellStyle name="Normal 6 3 2 2 2 4 3" xfId="1559" xr:uid="{00000000-0005-0000-0000-0000AE270000}"/>
    <cellStyle name="Normal 6 3 2 2 2 4 3 2" xfId="7341" xr:uid="{00000000-0005-0000-0000-0000AF270000}"/>
    <cellStyle name="Normal 6 3 2 2 2 4 3 2 2" xfId="16014" xr:uid="{00000000-0005-0000-0000-0000B0270000}"/>
    <cellStyle name="Normal 6 3 2 2 2 4 3 2 2 2" xfId="33367" xr:uid="{00000000-0005-0000-0000-0000B1270000}"/>
    <cellStyle name="Normal 6 3 2 2 2 4 3 2 2 3" xfId="50713" xr:uid="{00000000-0005-0000-0000-0000B2270000}"/>
    <cellStyle name="Normal 6 3 2 2 2 4 3 2 3" xfId="24694" xr:uid="{00000000-0005-0000-0000-0000B3270000}"/>
    <cellStyle name="Normal 6 3 2 2 2 4 3 2 4" xfId="42040" xr:uid="{00000000-0005-0000-0000-0000B4270000}"/>
    <cellStyle name="Normal 6 3 2 2 2 4 3 3" xfId="5185" xr:uid="{00000000-0005-0000-0000-0000B5270000}"/>
    <cellStyle name="Normal 6 3 2 2 2 4 3 3 2" xfId="13858" xr:uid="{00000000-0005-0000-0000-0000B6270000}"/>
    <cellStyle name="Normal 6 3 2 2 2 4 3 3 2 2" xfId="31211" xr:uid="{00000000-0005-0000-0000-0000B7270000}"/>
    <cellStyle name="Normal 6 3 2 2 2 4 3 3 2 3" xfId="48557" xr:uid="{00000000-0005-0000-0000-0000B8270000}"/>
    <cellStyle name="Normal 6 3 2 2 2 4 3 3 3" xfId="22538" xr:uid="{00000000-0005-0000-0000-0000B9270000}"/>
    <cellStyle name="Normal 6 3 2 2 2 4 3 3 4" xfId="39884" xr:uid="{00000000-0005-0000-0000-0000BA270000}"/>
    <cellStyle name="Normal 6 3 2 2 2 4 3 4" xfId="10232" xr:uid="{00000000-0005-0000-0000-0000BB270000}"/>
    <cellStyle name="Normal 6 3 2 2 2 4 3 4 2" xfId="27585" xr:uid="{00000000-0005-0000-0000-0000BC270000}"/>
    <cellStyle name="Normal 6 3 2 2 2 4 3 4 3" xfId="44931" xr:uid="{00000000-0005-0000-0000-0000BD270000}"/>
    <cellStyle name="Normal 6 3 2 2 2 4 3 5" xfId="18912" xr:uid="{00000000-0005-0000-0000-0000BE270000}"/>
    <cellStyle name="Normal 6 3 2 2 2 4 3 6" xfId="36258" xr:uid="{00000000-0005-0000-0000-0000BF270000}"/>
    <cellStyle name="Normal 6 3 2 2 2 4 4" xfId="6606" xr:uid="{00000000-0005-0000-0000-0000C0270000}"/>
    <cellStyle name="Normal 6 3 2 2 2 4 4 2" xfId="15279" xr:uid="{00000000-0005-0000-0000-0000C1270000}"/>
    <cellStyle name="Normal 6 3 2 2 2 4 4 2 2" xfId="32632" xr:uid="{00000000-0005-0000-0000-0000C2270000}"/>
    <cellStyle name="Normal 6 3 2 2 2 4 4 2 3" xfId="49978" xr:uid="{00000000-0005-0000-0000-0000C3270000}"/>
    <cellStyle name="Normal 6 3 2 2 2 4 4 3" xfId="23959" xr:uid="{00000000-0005-0000-0000-0000C4270000}"/>
    <cellStyle name="Normal 6 3 2 2 2 4 4 4" xfId="41305" xr:uid="{00000000-0005-0000-0000-0000C5270000}"/>
    <cellStyle name="Normal 6 3 2 2 2 4 5" xfId="3372" xr:uid="{00000000-0005-0000-0000-0000C6270000}"/>
    <cellStyle name="Normal 6 3 2 2 2 4 5 2" xfId="12045" xr:uid="{00000000-0005-0000-0000-0000C7270000}"/>
    <cellStyle name="Normal 6 3 2 2 2 4 5 2 2" xfId="29398" xr:uid="{00000000-0005-0000-0000-0000C8270000}"/>
    <cellStyle name="Normal 6 3 2 2 2 4 5 2 3" xfId="46744" xr:uid="{00000000-0005-0000-0000-0000C9270000}"/>
    <cellStyle name="Normal 6 3 2 2 2 4 5 3" xfId="20725" xr:uid="{00000000-0005-0000-0000-0000CA270000}"/>
    <cellStyle name="Normal 6 3 2 2 2 4 5 4" xfId="38071" xr:uid="{00000000-0005-0000-0000-0000CB270000}"/>
    <cellStyle name="Normal 6 3 2 2 2 4 6" xfId="9497" xr:uid="{00000000-0005-0000-0000-0000CC270000}"/>
    <cellStyle name="Normal 6 3 2 2 2 4 6 2" xfId="26850" xr:uid="{00000000-0005-0000-0000-0000CD270000}"/>
    <cellStyle name="Normal 6 3 2 2 2 4 6 3" xfId="44196" xr:uid="{00000000-0005-0000-0000-0000CE270000}"/>
    <cellStyle name="Normal 6 3 2 2 2 4 7" xfId="18177" xr:uid="{00000000-0005-0000-0000-0000CF270000}"/>
    <cellStyle name="Normal 6 3 2 2 2 4 8" xfId="35523" xr:uid="{00000000-0005-0000-0000-0000D0270000}"/>
    <cellStyle name="Normal 6 3 2 2 2 5" xfId="481" xr:uid="{00000000-0005-0000-0000-0000D1270000}"/>
    <cellStyle name="Normal 6 3 2 2 2 5 2" xfId="2294" xr:uid="{00000000-0005-0000-0000-0000D2270000}"/>
    <cellStyle name="Normal 6 3 2 2 2 5 2 2" xfId="8076" xr:uid="{00000000-0005-0000-0000-0000D3270000}"/>
    <cellStyle name="Normal 6 3 2 2 2 5 2 2 2" xfId="16749" xr:uid="{00000000-0005-0000-0000-0000D4270000}"/>
    <cellStyle name="Normal 6 3 2 2 2 5 2 2 2 2" xfId="34102" xr:uid="{00000000-0005-0000-0000-0000D5270000}"/>
    <cellStyle name="Normal 6 3 2 2 2 5 2 2 2 3" xfId="51448" xr:uid="{00000000-0005-0000-0000-0000D6270000}"/>
    <cellStyle name="Normal 6 3 2 2 2 5 2 2 3" xfId="25429" xr:uid="{00000000-0005-0000-0000-0000D7270000}"/>
    <cellStyle name="Normal 6 3 2 2 2 5 2 2 4" xfId="42775" xr:uid="{00000000-0005-0000-0000-0000D8270000}"/>
    <cellStyle name="Normal 6 3 2 2 2 5 2 3" xfId="5577" xr:uid="{00000000-0005-0000-0000-0000D9270000}"/>
    <cellStyle name="Normal 6 3 2 2 2 5 2 3 2" xfId="14250" xr:uid="{00000000-0005-0000-0000-0000DA270000}"/>
    <cellStyle name="Normal 6 3 2 2 2 5 2 3 2 2" xfId="31603" xr:uid="{00000000-0005-0000-0000-0000DB270000}"/>
    <cellStyle name="Normal 6 3 2 2 2 5 2 3 2 3" xfId="48949" xr:uid="{00000000-0005-0000-0000-0000DC270000}"/>
    <cellStyle name="Normal 6 3 2 2 2 5 2 3 3" xfId="22930" xr:uid="{00000000-0005-0000-0000-0000DD270000}"/>
    <cellStyle name="Normal 6 3 2 2 2 5 2 3 4" xfId="40276" xr:uid="{00000000-0005-0000-0000-0000DE270000}"/>
    <cellStyle name="Normal 6 3 2 2 2 5 2 4" xfId="10967" xr:uid="{00000000-0005-0000-0000-0000DF270000}"/>
    <cellStyle name="Normal 6 3 2 2 2 5 2 4 2" xfId="28320" xr:uid="{00000000-0005-0000-0000-0000E0270000}"/>
    <cellStyle name="Normal 6 3 2 2 2 5 2 4 3" xfId="45666" xr:uid="{00000000-0005-0000-0000-0000E1270000}"/>
    <cellStyle name="Normal 6 3 2 2 2 5 2 5" xfId="19647" xr:uid="{00000000-0005-0000-0000-0000E2270000}"/>
    <cellStyle name="Normal 6 3 2 2 2 5 2 6" xfId="36993" xr:uid="{00000000-0005-0000-0000-0000E3270000}"/>
    <cellStyle name="Normal 6 3 2 2 2 5 3" xfId="6263" xr:uid="{00000000-0005-0000-0000-0000E4270000}"/>
    <cellStyle name="Normal 6 3 2 2 2 5 3 2" xfId="14936" xr:uid="{00000000-0005-0000-0000-0000E5270000}"/>
    <cellStyle name="Normal 6 3 2 2 2 5 3 2 2" xfId="32289" xr:uid="{00000000-0005-0000-0000-0000E6270000}"/>
    <cellStyle name="Normal 6 3 2 2 2 5 3 2 3" xfId="49635" xr:uid="{00000000-0005-0000-0000-0000E7270000}"/>
    <cellStyle name="Normal 6 3 2 2 2 5 3 3" xfId="23616" xr:uid="{00000000-0005-0000-0000-0000E8270000}"/>
    <cellStyle name="Normal 6 3 2 2 2 5 3 4" xfId="40962" xr:uid="{00000000-0005-0000-0000-0000E9270000}"/>
    <cellStyle name="Normal 6 3 2 2 2 5 4" xfId="4107" xr:uid="{00000000-0005-0000-0000-0000EA270000}"/>
    <cellStyle name="Normal 6 3 2 2 2 5 4 2" xfId="12780" xr:uid="{00000000-0005-0000-0000-0000EB270000}"/>
    <cellStyle name="Normal 6 3 2 2 2 5 4 2 2" xfId="30133" xr:uid="{00000000-0005-0000-0000-0000EC270000}"/>
    <cellStyle name="Normal 6 3 2 2 2 5 4 2 3" xfId="47479" xr:uid="{00000000-0005-0000-0000-0000ED270000}"/>
    <cellStyle name="Normal 6 3 2 2 2 5 4 3" xfId="21460" xr:uid="{00000000-0005-0000-0000-0000EE270000}"/>
    <cellStyle name="Normal 6 3 2 2 2 5 4 4" xfId="38806" xr:uid="{00000000-0005-0000-0000-0000EF270000}"/>
    <cellStyle name="Normal 6 3 2 2 2 5 5" xfId="9154" xr:uid="{00000000-0005-0000-0000-0000F0270000}"/>
    <cellStyle name="Normal 6 3 2 2 2 5 5 2" xfId="26507" xr:uid="{00000000-0005-0000-0000-0000F1270000}"/>
    <cellStyle name="Normal 6 3 2 2 2 5 5 3" xfId="43853" xr:uid="{00000000-0005-0000-0000-0000F2270000}"/>
    <cellStyle name="Normal 6 3 2 2 2 5 6" xfId="17834" xr:uid="{00000000-0005-0000-0000-0000F3270000}"/>
    <cellStyle name="Normal 6 3 2 2 2 5 7" xfId="35180" xr:uid="{00000000-0005-0000-0000-0000F4270000}"/>
    <cellStyle name="Normal 6 3 2 2 2 6" xfId="1902" xr:uid="{00000000-0005-0000-0000-0000F5270000}"/>
    <cellStyle name="Normal 6 3 2 2 2 6 2" xfId="7684" xr:uid="{00000000-0005-0000-0000-0000F6270000}"/>
    <cellStyle name="Normal 6 3 2 2 2 6 2 2" xfId="16357" xr:uid="{00000000-0005-0000-0000-0000F7270000}"/>
    <cellStyle name="Normal 6 3 2 2 2 6 2 2 2" xfId="33710" xr:uid="{00000000-0005-0000-0000-0000F8270000}"/>
    <cellStyle name="Normal 6 3 2 2 2 6 2 2 3" xfId="51056" xr:uid="{00000000-0005-0000-0000-0000F9270000}"/>
    <cellStyle name="Normal 6 3 2 2 2 6 2 3" xfId="25037" xr:uid="{00000000-0005-0000-0000-0000FA270000}"/>
    <cellStyle name="Normal 6 3 2 2 2 6 2 4" xfId="42383" xr:uid="{00000000-0005-0000-0000-0000FB270000}"/>
    <cellStyle name="Normal 6 3 2 2 2 6 3" xfId="3715" xr:uid="{00000000-0005-0000-0000-0000FC270000}"/>
    <cellStyle name="Normal 6 3 2 2 2 6 3 2" xfId="12388" xr:uid="{00000000-0005-0000-0000-0000FD270000}"/>
    <cellStyle name="Normal 6 3 2 2 2 6 3 2 2" xfId="29741" xr:uid="{00000000-0005-0000-0000-0000FE270000}"/>
    <cellStyle name="Normal 6 3 2 2 2 6 3 2 3" xfId="47087" xr:uid="{00000000-0005-0000-0000-0000FF270000}"/>
    <cellStyle name="Normal 6 3 2 2 2 6 3 3" xfId="21068" xr:uid="{00000000-0005-0000-0000-000000280000}"/>
    <cellStyle name="Normal 6 3 2 2 2 6 3 4" xfId="38414" xr:uid="{00000000-0005-0000-0000-000001280000}"/>
    <cellStyle name="Normal 6 3 2 2 2 6 4" xfId="10575" xr:uid="{00000000-0005-0000-0000-000002280000}"/>
    <cellStyle name="Normal 6 3 2 2 2 6 4 2" xfId="27928" xr:uid="{00000000-0005-0000-0000-000003280000}"/>
    <cellStyle name="Normal 6 3 2 2 2 6 4 3" xfId="45274" xr:uid="{00000000-0005-0000-0000-000004280000}"/>
    <cellStyle name="Normal 6 3 2 2 2 6 5" xfId="19255" xr:uid="{00000000-0005-0000-0000-000005280000}"/>
    <cellStyle name="Normal 6 3 2 2 2 6 6" xfId="36601" xr:uid="{00000000-0005-0000-0000-000006280000}"/>
    <cellStyle name="Normal 6 3 2 2 2 7" xfId="1216" xr:uid="{00000000-0005-0000-0000-000007280000}"/>
    <cellStyle name="Normal 6 3 2 2 2 7 2" xfId="6998" xr:uid="{00000000-0005-0000-0000-000008280000}"/>
    <cellStyle name="Normal 6 3 2 2 2 7 2 2" xfId="15671" xr:uid="{00000000-0005-0000-0000-000009280000}"/>
    <cellStyle name="Normal 6 3 2 2 2 7 2 2 2" xfId="33024" xr:uid="{00000000-0005-0000-0000-00000A280000}"/>
    <cellStyle name="Normal 6 3 2 2 2 7 2 2 3" xfId="50370" xr:uid="{00000000-0005-0000-0000-00000B280000}"/>
    <cellStyle name="Normal 6 3 2 2 2 7 2 3" xfId="24351" xr:uid="{00000000-0005-0000-0000-00000C280000}"/>
    <cellStyle name="Normal 6 3 2 2 2 7 2 4" xfId="41697" xr:uid="{00000000-0005-0000-0000-00000D280000}"/>
    <cellStyle name="Normal 6 3 2 2 2 7 3" xfId="4842" xr:uid="{00000000-0005-0000-0000-00000E280000}"/>
    <cellStyle name="Normal 6 3 2 2 2 7 3 2" xfId="13515" xr:uid="{00000000-0005-0000-0000-00000F280000}"/>
    <cellStyle name="Normal 6 3 2 2 2 7 3 2 2" xfId="30868" xr:uid="{00000000-0005-0000-0000-000010280000}"/>
    <cellStyle name="Normal 6 3 2 2 2 7 3 2 3" xfId="48214" xr:uid="{00000000-0005-0000-0000-000011280000}"/>
    <cellStyle name="Normal 6 3 2 2 2 7 3 3" xfId="22195" xr:uid="{00000000-0005-0000-0000-000012280000}"/>
    <cellStyle name="Normal 6 3 2 2 2 7 3 4" xfId="39541" xr:uid="{00000000-0005-0000-0000-000013280000}"/>
    <cellStyle name="Normal 6 3 2 2 2 7 4" xfId="9889" xr:uid="{00000000-0005-0000-0000-000014280000}"/>
    <cellStyle name="Normal 6 3 2 2 2 7 4 2" xfId="27242" xr:uid="{00000000-0005-0000-0000-000015280000}"/>
    <cellStyle name="Normal 6 3 2 2 2 7 4 3" xfId="44588" xr:uid="{00000000-0005-0000-0000-000016280000}"/>
    <cellStyle name="Normal 6 3 2 2 2 7 5" xfId="18569" xr:uid="{00000000-0005-0000-0000-000017280000}"/>
    <cellStyle name="Normal 6 3 2 2 2 7 6" xfId="35915" xr:uid="{00000000-0005-0000-0000-000018280000}"/>
    <cellStyle name="Normal 6 3 2 2 2 8" xfId="5871" xr:uid="{00000000-0005-0000-0000-000019280000}"/>
    <cellStyle name="Normal 6 3 2 2 2 8 2" xfId="14544" xr:uid="{00000000-0005-0000-0000-00001A280000}"/>
    <cellStyle name="Normal 6 3 2 2 2 8 2 2" xfId="31897" xr:uid="{00000000-0005-0000-0000-00001B280000}"/>
    <cellStyle name="Normal 6 3 2 2 2 8 2 3" xfId="49243" xr:uid="{00000000-0005-0000-0000-00001C280000}"/>
    <cellStyle name="Normal 6 3 2 2 2 8 3" xfId="23224" xr:uid="{00000000-0005-0000-0000-00001D280000}"/>
    <cellStyle name="Normal 6 3 2 2 2 8 4" xfId="40570" xr:uid="{00000000-0005-0000-0000-00001E280000}"/>
    <cellStyle name="Normal 6 3 2 2 2 9" xfId="3029" xr:uid="{00000000-0005-0000-0000-00001F280000}"/>
    <cellStyle name="Normal 6 3 2 2 2 9 2" xfId="11702" xr:uid="{00000000-0005-0000-0000-000020280000}"/>
    <cellStyle name="Normal 6 3 2 2 2 9 2 2" xfId="29055" xr:uid="{00000000-0005-0000-0000-000021280000}"/>
    <cellStyle name="Normal 6 3 2 2 2 9 2 3" xfId="46401" xr:uid="{00000000-0005-0000-0000-000022280000}"/>
    <cellStyle name="Normal 6 3 2 2 2 9 3" xfId="20382" xr:uid="{00000000-0005-0000-0000-000023280000}"/>
    <cellStyle name="Normal 6 3 2 2 2 9 4" xfId="37728" xr:uid="{00000000-0005-0000-0000-000024280000}"/>
    <cellStyle name="Normal 6 3 2 2 3" xfId="187" xr:uid="{00000000-0005-0000-0000-000025280000}"/>
    <cellStyle name="Normal 6 3 2 2 3 10" xfId="17540" xr:uid="{00000000-0005-0000-0000-000026280000}"/>
    <cellStyle name="Normal 6 3 2 2 3 11" xfId="34886" xr:uid="{00000000-0005-0000-0000-000027280000}"/>
    <cellStyle name="Normal 6 3 2 2 3 2" xfId="677" xr:uid="{00000000-0005-0000-0000-000028280000}"/>
    <cellStyle name="Normal 6 3 2 2 3 2 2" xfId="2490" xr:uid="{00000000-0005-0000-0000-000029280000}"/>
    <cellStyle name="Normal 6 3 2 2 3 2 2 2" xfId="8272" xr:uid="{00000000-0005-0000-0000-00002A280000}"/>
    <cellStyle name="Normal 6 3 2 2 3 2 2 2 2" xfId="16945" xr:uid="{00000000-0005-0000-0000-00002B280000}"/>
    <cellStyle name="Normal 6 3 2 2 3 2 2 2 2 2" xfId="34298" xr:uid="{00000000-0005-0000-0000-00002C280000}"/>
    <cellStyle name="Normal 6 3 2 2 3 2 2 2 2 3" xfId="51644" xr:uid="{00000000-0005-0000-0000-00002D280000}"/>
    <cellStyle name="Normal 6 3 2 2 3 2 2 2 3" xfId="25625" xr:uid="{00000000-0005-0000-0000-00002E280000}"/>
    <cellStyle name="Normal 6 3 2 2 3 2 2 2 4" xfId="42971" xr:uid="{00000000-0005-0000-0000-00002F280000}"/>
    <cellStyle name="Normal 6 3 2 2 3 2 2 3" xfId="4303" xr:uid="{00000000-0005-0000-0000-000030280000}"/>
    <cellStyle name="Normal 6 3 2 2 3 2 2 3 2" xfId="12976" xr:uid="{00000000-0005-0000-0000-000031280000}"/>
    <cellStyle name="Normal 6 3 2 2 3 2 2 3 2 2" xfId="30329" xr:uid="{00000000-0005-0000-0000-000032280000}"/>
    <cellStyle name="Normal 6 3 2 2 3 2 2 3 2 3" xfId="47675" xr:uid="{00000000-0005-0000-0000-000033280000}"/>
    <cellStyle name="Normal 6 3 2 2 3 2 2 3 3" xfId="21656" xr:uid="{00000000-0005-0000-0000-000034280000}"/>
    <cellStyle name="Normal 6 3 2 2 3 2 2 3 4" xfId="39002" xr:uid="{00000000-0005-0000-0000-000035280000}"/>
    <cellStyle name="Normal 6 3 2 2 3 2 2 4" xfId="11163" xr:uid="{00000000-0005-0000-0000-000036280000}"/>
    <cellStyle name="Normal 6 3 2 2 3 2 2 4 2" xfId="28516" xr:uid="{00000000-0005-0000-0000-000037280000}"/>
    <cellStyle name="Normal 6 3 2 2 3 2 2 4 3" xfId="45862" xr:uid="{00000000-0005-0000-0000-000038280000}"/>
    <cellStyle name="Normal 6 3 2 2 3 2 2 5" xfId="19843" xr:uid="{00000000-0005-0000-0000-000039280000}"/>
    <cellStyle name="Normal 6 3 2 2 3 2 2 6" xfId="37189" xr:uid="{00000000-0005-0000-0000-00003A280000}"/>
    <cellStyle name="Normal 6 3 2 2 3 2 3" xfId="1412" xr:uid="{00000000-0005-0000-0000-00003B280000}"/>
    <cellStyle name="Normal 6 3 2 2 3 2 3 2" xfId="7194" xr:uid="{00000000-0005-0000-0000-00003C280000}"/>
    <cellStyle name="Normal 6 3 2 2 3 2 3 2 2" xfId="15867" xr:uid="{00000000-0005-0000-0000-00003D280000}"/>
    <cellStyle name="Normal 6 3 2 2 3 2 3 2 2 2" xfId="33220" xr:uid="{00000000-0005-0000-0000-00003E280000}"/>
    <cellStyle name="Normal 6 3 2 2 3 2 3 2 2 3" xfId="50566" xr:uid="{00000000-0005-0000-0000-00003F280000}"/>
    <cellStyle name="Normal 6 3 2 2 3 2 3 2 3" xfId="24547" xr:uid="{00000000-0005-0000-0000-000040280000}"/>
    <cellStyle name="Normal 6 3 2 2 3 2 3 2 4" xfId="41893" xr:uid="{00000000-0005-0000-0000-000041280000}"/>
    <cellStyle name="Normal 6 3 2 2 3 2 3 3" xfId="5038" xr:uid="{00000000-0005-0000-0000-000042280000}"/>
    <cellStyle name="Normal 6 3 2 2 3 2 3 3 2" xfId="13711" xr:uid="{00000000-0005-0000-0000-000043280000}"/>
    <cellStyle name="Normal 6 3 2 2 3 2 3 3 2 2" xfId="31064" xr:uid="{00000000-0005-0000-0000-000044280000}"/>
    <cellStyle name="Normal 6 3 2 2 3 2 3 3 2 3" xfId="48410" xr:uid="{00000000-0005-0000-0000-000045280000}"/>
    <cellStyle name="Normal 6 3 2 2 3 2 3 3 3" xfId="22391" xr:uid="{00000000-0005-0000-0000-000046280000}"/>
    <cellStyle name="Normal 6 3 2 2 3 2 3 3 4" xfId="39737" xr:uid="{00000000-0005-0000-0000-000047280000}"/>
    <cellStyle name="Normal 6 3 2 2 3 2 3 4" xfId="10085" xr:uid="{00000000-0005-0000-0000-000048280000}"/>
    <cellStyle name="Normal 6 3 2 2 3 2 3 4 2" xfId="27438" xr:uid="{00000000-0005-0000-0000-000049280000}"/>
    <cellStyle name="Normal 6 3 2 2 3 2 3 4 3" xfId="44784" xr:uid="{00000000-0005-0000-0000-00004A280000}"/>
    <cellStyle name="Normal 6 3 2 2 3 2 3 5" xfId="18765" xr:uid="{00000000-0005-0000-0000-00004B280000}"/>
    <cellStyle name="Normal 6 3 2 2 3 2 3 6" xfId="36111" xr:uid="{00000000-0005-0000-0000-00004C280000}"/>
    <cellStyle name="Normal 6 3 2 2 3 2 4" xfId="6459" xr:uid="{00000000-0005-0000-0000-00004D280000}"/>
    <cellStyle name="Normal 6 3 2 2 3 2 4 2" xfId="15132" xr:uid="{00000000-0005-0000-0000-00004E280000}"/>
    <cellStyle name="Normal 6 3 2 2 3 2 4 2 2" xfId="32485" xr:uid="{00000000-0005-0000-0000-00004F280000}"/>
    <cellStyle name="Normal 6 3 2 2 3 2 4 2 3" xfId="49831" xr:uid="{00000000-0005-0000-0000-000050280000}"/>
    <cellStyle name="Normal 6 3 2 2 3 2 4 3" xfId="23812" xr:uid="{00000000-0005-0000-0000-000051280000}"/>
    <cellStyle name="Normal 6 3 2 2 3 2 4 4" xfId="41158" xr:uid="{00000000-0005-0000-0000-000052280000}"/>
    <cellStyle name="Normal 6 3 2 2 3 2 5" xfId="3225" xr:uid="{00000000-0005-0000-0000-000053280000}"/>
    <cellStyle name="Normal 6 3 2 2 3 2 5 2" xfId="11898" xr:uid="{00000000-0005-0000-0000-000054280000}"/>
    <cellStyle name="Normal 6 3 2 2 3 2 5 2 2" xfId="29251" xr:uid="{00000000-0005-0000-0000-000055280000}"/>
    <cellStyle name="Normal 6 3 2 2 3 2 5 2 3" xfId="46597" xr:uid="{00000000-0005-0000-0000-000056280000}"/>
    <cellStyle name="Normal 6 3 2 2 3 2 5 3" xfId="20578" xr:uid="{00000000-0005-0000-0000-000057280000}"/>
    <cellStyle name="Normal 6 3 2 2 3 2 5 4" xfId="37924" xr:uid="{00000000-0005-0000-0000-000058280000}"/>
    <cellStyle name="Normal 6 3 2 2 3 2 6" xfId="9350" xr:uid="{00000000-0005-0000-0000-000059280000}"/>
    <cellStyle name="Normal 6 3 2 2 3 2 6 2" xfId="26703" xr:uid="{00000000-0005-0000-0000-00005A280000}"/>
    <cellStyle name="Normal 6 3 2 2 3 2 6 3" xfId="44049" xr:uid="{00000000-0005-0000-0000-00005B280000}"/>
    <cellStyle name="Normal 6 3 2 2 3 2 7" xfId="18030" xr:uid="{00000000-0005-0000-0000-00005C280000}"/>
    <cellStyle name="Normal 6 3 2 2 3 2 8" xfId="35376" xr:uid="{00000000-0005-0000-0000-00005D280000}"/>
    <cellStyle name="Normal 6 3 2 2 3 3" xfId="922" xr:uid="{00000000-0005-0000-0000-00005E280000}"/>
    <cellStyle name="Normal 6 3 2 2 3 3 2" xfId="2735" xr:uid="{00000000-0005-0000-0000-00005F280000}"/>
    <cellStyle name="Normal 6 3 2 2 3 3 2 2" xfId="8517" xr:uid="{00000000-0005-0000-0000-000060280000}"/>
    <cellStyle name="Normal 6 3 2 2 3 3 2 2 2" xfId="17190" xr:uid="{00000000-0005-0000-0000-000061280000}"/>
    <cellStyle name="Normal 6 3 2 2 3 3 2 2 2 2" xfId="34543" xr:uid="{00000000-0005-0000-0000-000062280000}"/>
    <cellStyle name="Normal 6 3 2 2 3 3 2 2 2 3" xfId="51889" xr:uid="{00000000-0005-0000-0000-000063280000}"/>
    <cellStyle name="Normal 6 3 2 2 3 3 2 2 3" xfId="25870" xr:uid="{00000000-0005-0000-0000-000064280000}"/>
    <cellStyle name="Normal 6 3 2 2 3 3 2 2 4" xfId="43216" xr:uid="{00000000-0005-0000-0000-000065280000}"/>
    <cellStyle name="Normal 6 3 2 2 3 3 2 3" xfId="4548" xr:uid="{00000000-0005-0000-0000-000066280000}"/>
    <cellStyle name="Normal 6 3 2 2 3 3 2 3 2" xfId="13221" xr:uid="{00000000-0005-0000-0000-000067280000}"/>
    <cellStyle name="Normal 6 3 2 2 3 3 2 3 2 2" xfId="30574" xr:uid="{00000000-0005-0000-0000-000068280000}"/>
    <cellStyle name="Normal 6 3 2 2 3 3 2 3 2 3" xfId="47920" xr:uid="{00000000-0005-0000-0000-000069280000}"/>
    <cellStyle name="Normal 6 3 2 2 3 3 2 3 3" xfId="21901" xr:uid="{00000000-0005-0000-0000-00006A280000}"/>
    <cellStyle name="Normal 6 3 2 2 3 3 2 3 4" xfId="39247" xr:uid="{00000000-0005-0000-0000-00006B280000}"/>
    <cellStyle name="Normal 6 3 2 2 3 3 2 4" xfId="11408" xr:uid="{00000000-0005-0000-0000-00006C280000}"/>
    <cellStyle name="Normal 6 3 2 2 3 3 2 4 2" xfId="28761" xr:uid="{00000000-0005-0000-0000-00006D280000}"/>
    <cellStyle name="Normal 6 3 2 2 3 3 2 4 3" xfId="46107" xr:uid="{00000000-0005-0000-0000-00006E280000}"/>
    <cellStyle name="Normal 6 3 2 2 3 3 2 5" xfId="20088" xr:uid="{00000000-0005-0000-0000-00006F280000}"/>
    <cellStyle name="Normal 6 3 2 2 3 3 2 6" xfId="37434" xr:uid="{00000000-0005-0000-0000-000070280000}"/>
    <cellStyle name="Normal 6 3 2 2 3 3 3" xfId="1657" xr:uid="{00000000-0005-0000-0000-000071280000}"/>
    <cellStyle name="Normal 6 3 2 2 3 3 3 2" xfId="7439" xr:uid="{00000000-0005-0000-0000-000072280000}"/>
    <cellStyle name="Normal 6 3 2 2 3 3 3 2 2" xfId="16112" xr:uid="{00000000-0005-0000-0000-000073280000}"/>
    <cellStyle name="Normal 6 3 2 2 3 3 3 2 2 2" xfId="33465" xr:uid="{00000000-0005-0000-0000-000074280000}"/>
    <cellStyle name="Normal 6 3 2 2 3 3 3 2 2 3" xfId="50811" xr:uid="{00000000-0005-0000-0000-000075280000}"/>
    <cellStyle name="Normal 6 3 2 2 3 3 3 2 3" xfId="24792" xr:uid="{00000000-0005-0000-0000-000076280000}"/>
    <cellStyle name="Normal 6 3 2 2 3 3 3 2 4" xfId="42138" xr:uid="{00000000-0005-0000-0000-000077280000}"/>
    <cellStyle name="Normal 6 3 2 2 3 3 3 3" xfId="5283" xr:uid="{00000000-0005-0000-0000-000078280000}"/>
    <cellStyle name="Normal 6 3 2 2 3 3 3 3 2" xfId="13956" xr:uid="{00000000-0005-0000-0000-000079280000}"/>
    <cellStyle name="Normal 6 3 2 2 3 3 3 3 2 2" xfId="31309" xr:uid="{00000000-0005-0000-0000-00007A280000}"/>
    <cellStyle name="Normal 6 3 2 2 3 3 3 3 2 3" xfId="48655" xr:uid="{00000000-0005-0000-0000-00007B280000}"/>
    <cellStyle name="Normal 6 3 2 2 3 3 3 3 3" xfId="22636" xr:uid="{00000000-0005-0000-0000-00007C280000}"/>
    <cellStyle name="Normal 6 3 2 2 3 3 3 3 4" xfId="39982" xr:uid="{00000000-0005-0000-0000-00007D280000}"/>
    <cellStyle name="Normal 6 3 2 2 3 3 3 4" xfId="10330" xr:uid="{00000000-0005-0000-0000-00007E280000}"/>
    <cellStyle name="Normal 6 3 2 2 3 3 3 4 2" xfId="27683" xr:uid="{00000000-0005-0000-0000-00007F280000}"/>
    <cellStyle name="Normal 6 3 2 2 3 3 3 4 3" xfId="45029" xr:uid="{00000000-0005-0000-0000-000080280000}"/>
    <cellStyle name="Normal 6 3 2 2 3 3 3 5" xfId="19010" xr:uid="{00000000-0005-0000-0000-000081280000}"/>
    <cellStyle name="Normal 6 3 2 2 3 3 3 6" xfId="36356" xr:uid="{00000000-0005-0000-0000-000082280000}"/>
    <cellStyle name="Normal 6 3 2 2 3 3 4" xfId="6704" xr:uid="{00000000-0005-0000-0000-000083280000}"/>
    <cellStyle name="Normal 6 3 2 2 3 3 4 2" xfId="15377" xr:uid="{00000000-0005-0000-0000-000084280000}"/>
    <cellStyle name="Normal 6 3 2 2 3 3 4 2 2" xfId="32730" xr:uid="{00000000-0005-0000-0000-000085280000}"/>
    <cellStyle name="Normal 6 3 2 2 3 3 4 2 3" xfId="50076" xr:uid="{00000000-0005-0000-0000-000086280000}"/>
    <cellStyle name="Normal 6 3 2 2 3 3 4 3" xfId="24057" xr:uid="{00000000-0005-0000-0000-000087280000}"/>
    <cellStyle name="Normal 6 3 2 2 3 3 4 4" xfId="41403" xr:uid="{00000000-0005-0000-0000-000088280000}"/>
    <cellStyle name="Normal 6 3 2 2 3 3 5" xfId="3470" xr:uid="{00000000-0005-0000-0000-000089280000}"/>
    <cellStyle name="Normal 6 3 2 2 3 3 5 2" xfId="12143" xr:uid="{00000000-0005-0000-0000-00008A280000}"/>
    <cellStyle name="Normal 6 3 2 2 3 3 5 2 2" xfId="29496" xr:uid="{00000000-0005-0000-0000-00008B280000}"/>
    <cellStyle name="Normal 6 3 2 2 3 3 5 2 3" xfId="46842" xr:uid="{00000000-0005-0000-0000-00008C280000}"/>
    <cellStyle name="Normal 6 3 2 2 3 3 5 3" xfId="20823" xr:uid="{00000000-0005-0000-0000-00008D280000}"/>
    <cellStyle name="Normal 6 3 2 2 3 3 5 4" xfId="38169" xr:uid="{00000000-0005-0000-0000-00008E280000}"/>
    <cellStyle name="Normal 6 3 2 2 3 3 6" xfId="9595" xr:uid="{00000000-0005-0000-0000-00008F280000}"/>
    <cellStyle name="Normal 6 3 2 2 3 3 6 2" xfId="26948" xr:uid="{00000000-0005-0000-0000-000090280000}"/>
    <cellStyle name="Normal 6 3 2 2 3 3 6 3" xfId="44294" xr:uid="{00000000-0005-0000-0000-000091280000}"/>
    <cellStyle name="Normal 6 3 2 2 3 3 7" xfId="18275" xr:uid="{00000000-0005-0000-0000-000092280000}"/>
    <cellStyle name="Normal 6 3 2 2 3 3 8" xfId="35621" xr:uid="{00000000-0005-0000-0000-000093280000}"/>
    <cellStyle name="Normal 6 3 2 2 3 4" xfId="432" xr:uid="{00000000-0005-0000-0000-000094280000}"/>
    <cellStyle name="Normal 6 3 2 2 3 4 2" xfId="2245" xr:uid="{00000000-0005-0000-0000-000095280000}"/>
    <cellStyle name="Normal 6 3 2 2 3 4 2 2" xfId="8027" xr:uid="{00000000-0005-0000-0000-000096280000}"/>
    <cellStyle name="Normal 6 3 2 2 3 4 2 2 2" xfId="16700" xr:uid="{00000000-0005-0000-0000-000097280000}"/>
    <cellStyle name="Normal 6 3 2 2 3 4 2 2 2 2" xfId="34053" xr:uid="{00000000-0005-0000-0000-000098280000}"/>
    <cellStyle name="Normal 6 3 2 2 3 4 2 2 2 3" xfId="51399" xr:uid="{00000000-0005-0000-0000-000099280000}"/>
    <cellStyle name="Normal 6 3 2 2 3 4 2 2 3" xfId="25380" xr:uid="{00000000-0005-0000-0000-00009A280000}"/>
    <cellStyle name="Normal 6 3 2 2 3 4 2 2 4" xfId="42726" xr:uid="{00000000-0005-0000-0000-00009B280000}"/>
    <cellStyle name="Normal 6 3 2 2 3 4 2 3" xfId="5528" xr:uid="{00000000-0005-0000-0000-00009C280000}"/>
    <cellStyle name="Normal 6 3 2 2 3 4 2 3 2" xfId="14201" xr:uid="{00000000-0005-0000-0000-00009D280000}"/>
    <cellStyle name="Normal 6 3 2 2 3 4 2 3 2 2" xfId="31554" xr:uid="{00000000-0005-0000-0000-00009E280000}"/>
    <cellStyle name="Normal 6 3 2 2 3 4 2 3 2 3" xfId="48900" xr:uid="{00000000-0005-0000-0000-00009F280000}"/>
    <cellStyle name="Normal 6 3 2 2 3 4 2 3 3" xfId="22881" xr:uid="{00000000-0005-0000-0000-0000A0280000}"/>
    <cellStyle name="Normal 6 3 2 2 3 4 2 3 4" xfId="40227" xr:uid="{00000000-0005-0000-0000-0000A1280000}"/>
    <cellStyle name="Normal 6 3 2 2 3 4 2 4" xfId="10918" xr:uid="{00000000-0005-0000-0000-0000A2280000}"/>
    <cellStyle name="Normal 6 3 2 2 3 4 2 4 2" xfId="28271" xr:uid="{00000000-0005-0000-0000-0000A3280000}"/>
    <cellStyle name="Normal 6 3 2 2 3 4 2 4 3" xfId="45617" xr:uid="{00000000-0005-0000-0000-0000A4280000}"/>
    <cellStyle name="Normal 6 3 2 2 3 4 2 5" xfId="19598" xr:uid="{00000000-0005-0000-0000-0000A5280000}"/>
    <cellStyle name="Normal 6 3 2 2 3 4 2 6" xfId="36944" xr:uid="{00000000-0005-0000-0000-0000A6280000}"/>
    <cellStyle name="Normal 6 3 2 2 3 4 3" xfId="6214" xr:uid="{00000000-0005-0000-0000-0000A7280000}"/>
    <cellStyle name="Normal 6 3 2 2 3 4 3 2" xfId="14887" xr:uid="{00000000-0005-0000-0000-0000A8280000}"/>
    <cellStyle name="Normal 6 3 2 2 3 4 3 2 2" xfId="32240" xr:uid="{00000000-0005-0000-0000-0000A9280000}"/>
    <cellStyle name="Normal 6 3 2 2 3 4 3 2 3" xfId="49586" xr:uid="{00000000-0005-0000-0000-0000AA280000}"/>
    <cellStyle name="Normal 6 3 2 2 3 4 3 3" xfId="23567" xr:uid="{00000000-0005-0000-0000-0000AB280000}"/>
    <cellStyle name="Normal 6 3 2 2 3 4 3 4" xfId="40913" xr:uid="{00000000-0005-0000-0000-0000AC280000}"/>
    <cellStyle name="Normal 6 3 2 2 3 4 4" xfId="4058" xr:uid="{00000000-0005-0000-0000-0000AD280000}"/>
    <cellStyle name="Normal 6 3 2 2 3 4 4 2" xfId="12731" xr:uid="{00000000-0005-0000-0000-0000AE280000}"/>
    <cellStyle name="Normal 6 3 2 2 3 4 4 2 2" xfId="30084" xr:uid="{00000000-0005-0000-0000-0000AF280000}"/>
    <cellStyle name="Normal 6 3 2 2 3 4 4 2 3" xfId="47430" xr:uid="{00000000-0005-0000-0000-0000B0280000}"/>
    <cellStyle name="Normal 6 3 2 2 3 4 4 3" xfId="21411" xr:uid="{00000000-0005-0000-0000-0000B1280000}"/>
    <cellStyle name="Normal 6 3 2 2 3 4 4 4" xfId="38757" xr:uid="{00000000-0005-0000-0000-0000B2280000}"/>
    <cellStyle name="Normal 6 3 2 2 3 4 5" xfId="9105" xr:uid="{00000000-0005-0000-0000-0000B3280000}"/>
    <cellStyle name="Normal 6 3 2 2 3 4 5 2" xfId="26458" xr:uid="{00000000-0005-0000-0000-0000B4280000}"/>
    <cellStyle name="Normal 6 3 2 2 3 4 5 3" xfId="43804" xr:uid="{00000000-0005-0000-0000-0000B5280000}"/>
    <cellStyle name="Normal 6 3 2 2 3 4 6" xfId="17785" xr:uid="{00000000-0005-0000-0000-0000B6280000}"/>
    <cellStyle name="Normal 6 3 2 2 3 4 7" xfId="35131" xr:uid="{00000000-0005-0000-0000-0000B7280000}"/>
    <cellStyle name="Normal 6 3 2 2 3 5" xfId="2000" xr:uid="{00000000-0005-0000-0000-0000B8280000}"/>
    <cellStyle name="Normal 6 3 2 2 3 5 2" xfId="7782" xr:uid="{00000000-0005-0000-0000-0000B9280000}"/>
    <cellStyle name="Normal 6 3 2 2 3 5 2 2" xfId="16455" xr:uid="{00000000-0005-0000-0000-0000BA280000}"/>
    <cellStyle name="Normal 6 3 2 2 3 5 2 2 2" xfId="33808" xr:uid="{00000000-0005-0000-0000-0000BB280000}"/>
    <cellStyle name="Normal 6 3 2 2 3 5 2 2 3" xfId="51154" xr:uid="{00000000-0005-0000-0000-0000BC280000}"/>
    <cellStyle name="Normal 6 3 2 2 3 5 2 3" xfId="25135" xr:uid="{00000000-0005-0000-0000-0000BD280000}"/>
    <cellStyle name="Normal 6 3 2 2 3 5 2 4" xfId="42481" xr:uid="{00000000-0005-0000-0000-0000BE280000}"/>
    <cellStyle name="Normal 6 3 2 2 3 5 3" xfId="3813" xr:uid="{00000000-0005-0000-0000-0000BF280000}"/>
    <cellStyle name="Normal 6 3 2 2 3 5 3 2" xfId="12486" xr:uid="{00000000-0005-0000-0000-0000C0280000}"/>
    <cellStyle name="Normal 6 3 2 2 3 5 3 2 2" xfId="29839" xr:uid="{00000000-0005-0000-0000-0000C1280000}"/>
    <cellStyle name="Normal 6 3 2 2 3 5 3 2 3" xfId="47185" xr:uid="{00000000-0005-0000-0000-0000C2280000}"/>
    <cellStyle name="Normal 6 3 2 2 3 5 3 3" xfId="21166" xr:uid="{00000000-0005-0000-0000-0000C3280000}"/>
    <cellStyle name="Normal 6 3 2 2 3 5 3 4" xfId="38512" xr:uid="{00000000-0005-0000-0000-0000C4280000}"/>
    <cellStyle name="Normal 6 3 2 2 3 5 4" xfId="10673" xr:uid="{00000000-0005-0000-0000-0000C5280000}"/>
    <cellStyle name="Normal 6 3 2 2 3 5 4 2" xfId="28026" xr:uid="{00000000-0005-0000-0000-0000C6280000}"/>
    <cellStyle name="Normal 6 3 2 2 3 5 4 3" xfId="45372" xr:uid="{00000000-0005-0000-0000-0000C7280000}"/>
    <cellStyle name="Normal 6 3 2 2 3 5 5" xfId="19353" xr:uid="{00000000-0005-0000-0000-0000C8280000}"/>
    <cellStyle name="Normal 6 3 2 2 3 5 6" xfId="36699" xr:uid="{00000000-0005-0000-0000-0000C9280000}"/>
    <cellStyle name="Normal 6 3 2 2 3 6" xfId="1167" xr:uid="{00000000-0005-0000-0000-0000CA280000}"/>
    <cellStyle name="Normal 6 3 2 2 3 6 2" xfId="6949" xr:uid="{00000000-0005-0000-0000-0000CB280000}"/>
    <cellStyle name="Normal 6 3 2 2 3 6 2 2" xfId="15622" xr:uid="{00000000-0005-0000-0000-0000CC280000}"/>
    <cellStyle name="Normal 6 3 2 2 3 6 2 2 2" xfId="32975" xr:uid="{00000000-0005-0000-0000-0000CD280000}"/>
    <cellStyle name="Normal 6 3 2 2 3 6 2 2 3" xfId="50321" xr:uid="{00000000-0005-0000-0000-0000CE280000}"/>
    <cellStyle name="Normal 6 3 2 2 3 6 2 3" xfId="24302" xr:uid="{00000000-0005-0000-0000-0000CF280000}"/>
    <cellStyle name="Normal 6 3 2 2 3 6 2 4" xfId="41648" xr:uid="{00000000-0005-0000-0000-0000D0280000}"/>
    <cellStyle name="Normal 6 3 2 2 3 6 3" xfId="4793" xr:uid="{00000000-0005-0000-0000-0000D1280000}"/>
    <cellStyle name="Normal 6 3 2 2 3 6 3 2" xfId="13466" xr:uid="{00000000-0005-0000-0000-0000D2280000}"/>
    <cellStyle name="Normal 6 3 2 2 3 6 3 2 2" xfId="30819" xr:uid="{00000000-0005-0000-0000-0000D3280000}"/>
    <cellStyle name="Normal 6 3 2 2 3 6 3 2 3" xfId="48165" xr:uid="{00000000-0005-0000-0000-0000D4280000}"/>
    <cellStyle name="Normal 6 3 2 2 3 6 3 3" xfId="22146" xr:uid="{00000000-0005-0000-0000-0000D5280000}"/>
    <cellStyle name="Normal 6 3 2 2 3 6 3 4" xfId="39492" xr:uid="{00000000-0005-0000-0000-0000D6280000}"/>
    <cellStyle name="Normal 6 3 2 2 3 6 4" xfId="9840" xr:uid="{00000000-0005-0000-0000-0000D7280000}"/>
    <cellStyle name="Normal 6 3 2 2 3 6 4 2" xfId="27193" xr:uid="{00000000-0005-0000-0000-0000D8280000}"/>
    <cellStyle name="Normal 6 3 2 2 3 6 4 3" xfId="44539" xr:uid="{00000000-0005-0000-0000-0000D9280000}"/>
    <cellStyle name="Normal 6 3 2 2 3 6 5" xfId="18520" xr:uid="{00000000-0005-0000-0000-0000DA280000}"/>
    <cellStyle name="Normal 6 3 2 2 3 6 6" xfId="35866" xr:uid="{00000000-0005-0000-0000-0000DB280000}"/>
    <cellStyle name="Normal 6 3 2 2 3 7" xfId="5969" xr:uid="{00000000-0005-0000-0000-0000DC280000}"/>
    <cellStyle name="Normal 6 3 2 2 3 7 2" xfId="14642" xr:uid="{00000000-0005-0000-0000-0000DD280000}"/>
    <cellStyle name="Normal 6 3 2 2 3 7 2 2" xfId="31995" xr:uid="{00000000-0005-0000-0000-0000DE280000}"/>
    <cellStyle name="Normal 6 3 2 2 3 7 2 3" xfId="49341" xr:uid="{00000000-0005-0000-0000-0000DF280000}"/>
    <cellStyle name="Normal 6 3 2 2 3 7 3" xfId="23322" xr:uid="{00000000-0005-0000-0000-0000E0280000}"/>
    <cellStyle name="Normal 6 3 2 2 3 7 4" xfId="40668" xr:uid="{00000000-0005-0000-0000-0000E1280000}"/>
    <cellStyle name="Normal 6 3 2 2 3 8" xfId="2980" xr:uid="{00000000-0005-0000-0000-0000E2280000}"/>
    <cellStyle name="Normal 6 3 2 2 3 8 2" xfId="11653" xr:uid="{00000000-0005-0000-0000-0000E3280000}"/>
    <cellStyle name="Normal 6 3 2 2 3 8 2 2" xfId="29006" xr:uid="{00000000-0005-0000-0000-0000E4280000}"/>
    <cellStyle name="Normal 6 3 2 2 3 8 2 3" xfId="46352" xr:uid="{00000000-0005-0000-0000-0000E5280000}"/>
    <cellStyle name="Normal 6 3 2 2 3 8 3" xfId="20333" xr:uid="{00000000-0005-0000-0000-0000E6280000}"/>
    <cellStyle name="Normal 6 3 2 2 3 8 4" xfId="37679" xr:uid="{00000000-0005-0000-0000-0000E7280000}"/>
    <cellStyle name="Normal 6 3 2 2 3 9" xfId="8860" xr:uid="{00000000-0005-0000-0000-0000E8280000}"/>
    <cellStyle name="Normal 6 3 2 2 3 9 2" xfId="26213" xr:uid="{00000000-0005-0000-0000-0000E9280000}"/>
    <cellStyle name="Normal 6 3 2 2 3 9 3" xfId="43559" xr:uid="{00000000-0005-0000-0000-0000EA280000}"/>
    <cellStyle name="Normal 6 3 2 2 4" xfId="285" xr:uid="{00000000-0005-0000-0000-0000EB280000}"/>
    <cellStyle name="Normal 6 3 2 2 4 10" xfId="34984" xr:uid="{00000000-0005-0000-0000-0000EC280000}"/>
    <cellStyle name="Normal 6 3 2 2 4 2" xfId="1020" xr:uid="{00000000-0005-0000-0000-0000ED280000}"/>
    <cellStyle name="Normal 6 3 2 2 4 2 2" xfId="2833" xr:uid="{00000000-0005-0000-0000-0000EE280000}"/>
    <cellStyle name="Normal 6 3 2 2 4 2 2 2" xfId="8615" xr:uid="{00000000-0005-0000-0000-0000EF280000}"/>
    <cellStyle name="Normal 6 3 2 2 4 2 2 2 2" xfId="17288" xr:uid="{00000000-0005-0000-0000-0000F0280000}"/>
    <cellStyle name="Normal 6 3 2 2 4 2 2 2 2 2" xfId="34641" xr:uid="{00000000-0005-0000-0000-0000F1280000}"/>
    <cellStyle name="Normal 6 3 2 2 4 2 2 2 2 3" xfId="51987" xr:uid="{00000000-0005-0000-0000-0000F2280000}"/>
    <cellStyle name="Normal 6 3 2 2 4 2 2 2 3" xfId="25968" xr:uid="{00000000-0005-0000-0000-0000F3280000}"/>
    <cellStyle name="Normal 6 3 2 2 4 2 2 2 4" xfId="43314" xr:uid="{00000000-0005-0000-0000-0000F4280000}"/>
    <cellStyle name="Normal 6 3 2 2 4 2 2 3" xfId="4646" xr:uid="{00000000-0005-0000-0000-0000F5280000}"/>
    <cellStyle name="Normal 6 3 2 2 4 2 2 3 2" xfId="13319" xr:uid="{00000000-0005-0000-0000-0000F6280000}"/>
    <cellStyle name="Normal 6 3 2 2 4 2 2 3 2 2" xfId="30672" xr:uid="{00000000-0005-0000-0000-0000F7280000}"/>
    <cellStyle name="Normal 6 3 2 2 4 2 2 3 2 3" xfId="48018" xr:uid="{00000000-0005-0000-0000-0000F8280000}"/>
    <cellStyle name="Normal 6 3 2 2 4 2 2 3 3" xfId="21999" xr:uid="{00000000-0005-0000-0000-0000F9280000}"/>
    <cellStyle name="Normal 6 3 2 2 4 2 2 3 4" xfId="39345" xr:uid="{00000000-0005-0000-0000-0000FA280000}"/>
    <cellStyle name="Normal 6 3 2 2 4 2 2 4" xfId="11506" xr:uid="{00000000-0005-0000-0000-0000FB280000}"/>
    <cellStyle name="Normal 6 3 2 2 4 2 2 4 2" xfId="28859" xr:uid="{00000000-0005-0000-0000-0000FC280000}"/>
    <cellStyle name="Normal 6 3 2 2 4 2 2 4 3" xfId="46205" xr:uid="{00000000-0005-0000-0000-0000FD280000}"/>
    <cellStyle name="Normal 6 3 2 2 4 2 2 5" xfId="20186" xr:uid="{00000000-0005-0000-0000-0000FE280000}"/>
    <cellStyle name="Normal 6 3 2 2 4 2 2 6" xfId="37532" xr:uid="{00000000-0005-0000-0000-0000FF280000}"/>
    <cellStyle name="Normal 6 3 2 2 4 2 3" xfId="1755" xr:uid="{00000000-0005-0000-0000-000000290000}"/>
    <cellStyle name="Normal 6 3 2 2 4 2 3 2" xfId="7537" xr:uid="{00000000-0005-0000-0000-000001290000}"/>
    <cellStyle name="Normal 6 3 2 2 4 2 3 2 2" xfId="16210" xr:uid="{00000000-0005-0000-0000-000002290000}"/>
    <cellStyle name="Normal 6 3 2 2 4 2 3 2 2 2" xfId="33563" xr:uid="{00000000-0005-0000-0000-000003290000}"/>
    <cellStyle name="Normal 6 3 2 2 4 2 3 2 2 3" xfId="50909" xr:uid="{00000000-0005-0000-0000-000004290000}"/>
    <cellStyle name="Normal 6 3 2 2 4 2 3 2 3" xfId="24890" xr:uid="{00000000-0005-0000-0000-000005290000}"/>
    <cellStyle name="Normal 6 3 2 2 4 2 3 2 4" xfId="42236" xr:uid="{00000000-0005-0000-0000-000006290000}"/>
    <cellStyle name="Normal 6 3 2 2 4 2 3 3" xfId="5381" xr:uid="{00000000-0005-0000-0000-000007290000}"/>
    <cellStyle name="Normal 6 3 2 2 4 2 3 3 2" xfId="14054" xr:uid="{00000000-0005-0000-0000-000008290000}"/>
    <cellStyle name="Normal 6 3 2 2 4 2 3 3 2 2" xfId="31407" xr:uid="{00000000-0005-0000-0000-000009290000}"/>
    <cellStyle name="Normal 6 3 2 2 4 2 3 3 2 3" xfId="48753" xr:uid="{00000000-0005-0000-0000-00000A290000}"/>
    <cellStyle name="Normal 6 3 2 2 4 2 3 3 3" xfId="22734" xr:uid="{00000000-0005-0000-0000-00000B290000}"/>
    <cellStyle name="Normal 6 3 2 2 4 2 3 3 4" xfId="40080" xr:uid="{00000000-0005-0000-0000-00000C290000}"/>
    <cellStyle name="Normal 6 3 2 2 4 2 3 4" xfId="10428" xr:uid="{00000000-0005-0000-0000-00000D290000}"/>
    <cellStyle name="Normal 6 3 2 2 4 2 3 4 2" xfId="27781" xr:uid="{00000000-0005-0000-0000-00000E290000}"/>
    <cellStyle name="Normal 6 3 2 2 4 2 3 4 3" xfId="45127" xr:uid="{00000000-0005-0000-0000-00000F290000}"/>
    <cellStyle name="Normal 6 3 2 2 4 2 3 5" xfId="19108" xr:uid="{00000000-0005-0000-0000-000010290000}"/>
    <cellStyle name="Normal 6 3 2 2 4 2 3 6" xfId="36454" xr:uid="{00000000-0005-0000-0000-000011290000}"/>
    <cellStyle name="Normal 6 3 2 2 4 2 4" xfId="6802" xr:uid="{00000000-0005-0000-0000-000012290000}"/>
    <cellStyle name="Normal 6 3 2 2 4 2 4 2" xfId="15475" xr:uid="{00000000-0005-0000-0000-000013290000}"/>
    <cellStyle name="Normal 6 3 2 2 4 2 4 2 2" xfId="32828" xr:uid="{00000000-0005-0000-0000-000014290000}"/>
    <cellStyle name="Normal 6 3 2 2 4 2 4 2 3" xfId="50174" xr:uid="{00000000-0005-0000-0000-000015290000}"/>
    <cellStyle name="Normal 6 3 2 2 4 2 4 3" xfId="24155" xr:uid="{00000000-0005-0000-0000-000016290000}"/>
    <cellStyle name="Normal 6 3 2 2 4 2 4 4" xfId="41501" xr:uid="{00000000-0005-0000-0000-000017290000}"/>
    <cellStyle name="Normal 6 3 2 2 4 2 5" xfId="3568" xr:uid="{00000000-0005-0000-0000-000018290000}"/>
    <cellStyle name="Normal 6 3 2 2 4 2 5 2" xfId="12241" xr:uid="{00000000-0005-0000-0000-000019290000}"/>
    <cellStyle name="Normal 6 3 2 2 4 2 5 2 2" xfId="29594" xr:uid="{00000000-0005-0000-0000-00001A290000}"/>
    <cellStyle name="Normal 6 3 2 2 4 2 5 2 3" xfId="46940" xr:uid="{00000000-0005-0000-0000-00001B290000}"/>
    <cellStyle name="Normal 6 3 2 2 4 2 5 3" xfId="20921" xr:uid="{00000000-0005-0000-0000-00001C290000}"/>
    <cellStyle name="Normal 6 3 2 2 4 2 5 4" xfId="38267" xr:uid="{00000000-0005-0000-0000-00001D290000}"/>
    <cellStyle name="Normal 6 3 2 2 4 2 6" xfId="9693" xr:uid="{00000000-0005-0000-0000-00001E290000}"/>
    <cellStyle name="Normal 6 3 2 2 4 2 6 2" xfId="27046" xr:uid="{00000000-0005-0000-0000-00001F290000}"/>
    <cellStyle name="Normal 6 3 2 2 4 2 6 3" xfId="44392" xr:uid="{00000000-0005-0000-0000-000020290000}"/>
    <cellStyle name="Normal 6 3 2 2 4 2 7" xfId="18373" xr:uid="{00000000-0005-0000-0000-000021290000}"/>
    <cellStyle name="Normal 6 3 2 2 4 2 8" xfId="35719" xr:uid="{00000000-0005-0000-0000-000022290000}"/>
    <cellStyle name="Normal 6 3 2 2 4 3" xfId="530" xr:uid="{00000000-0005-0000-0000-000023290000}"/>
    <cellStyle name="Normal 6 3 2 2 4 3 2" xfId="2343" xr:uid="{00000000-0005-0000-0000-000024290000}"/>
    <cellStyle name="Normal 6 3 2 2 4 3 2 2" xfId="8125" xr:uid="{00000000-0005-0000-0000-000025290000}"/>
    <cellStyle name="Normal 6 3 2 2 4 3 2 2 2" xfId="16798" xr:uid="{00000000-0005-0000-0000-000026290000}"/>
    <cellStyle name="Normal 6 3 2 2 4 3 2 2 2 2" xfId="34151" xr:uid="{00000000-0005-0000-0000-000027290000}"/>
    <cellStyle name="Normal 6 3 2 2 4 3 2 2 2 3" xfId="51497" xr:uid="{00000000-0005-0000-0000-000028290000}"/>
    <cellStyle name="Normal 6 3 2 2 4 3 2 2 3" xfId="25478" xr:uid="{00000000-0005-0000-0000-000029290000}"/>
    <cellStyle name="Normal 6 3 2 2 4 3 2 2 4" xfId="42824" xr:uid="{00000000-0005-0000-0000-00002A290000}"/>
    <cellStyle name="Normal 6 3 2 2 4 3 2 3" xfId="5626" xr:uid="{00000000-0005-0000-0000-00002B290000}"/>
    <cellStyle name="Normal 6 3 2 2 4 3 2 3 2" xfId="14299" xr:uid="{00000000-0005-0000-0000-00002C290000}"/>
    <cellStyle name="Normal 6 3 2 2 4 3 2 3 2 2" xfId="31652" xr:uid="{00000000-0005-0000-0000-00002D290000}"/>
    <cellStyle name="Normal 6 3 2 2 4 3 2 3 2 3" xfId="48998" xr:uid="{00000000-0005-0000-0000-00002E290000}"/>
    <cellStyle name="Normal 6 3 2 2 4 3 2 3 3" xfId="22979" xr:uid="{00000000-0005-0000-0000-00002F290000}"/>
    <cellStyle name="Normal 6 3 2 2 4 3 2 3 4" xfId="40325" xr:uid="{00000000-0005-0000-0000-000030290000}"/>
    <cellStyle name="Normal 6 3 2 2 4 3 2 4" xfId="11016" xr:uid="{00000000-0005-0000-0000-000031290000}"/>
    <cellStyle name="Normal 6 3 2 2 4 3 2 4 2" xfId="28369" xr:uid="{00000000-0005-0000-0000-000032290000}"/>
    <cellStyle name="Normal 6 3 2 2 4 3 2 4 3" xfId="45715" xr:uid="{00000000-0005-0000-0000-000033290000}"/>
    <cellStyle name="Normal 6 3 2 2 4 3 2 5" xfId="19696" xr:uid="{00000000-0005-0000-0000-000034290000}"/>
    <cellStyle name="Normal 6 3 2 2 4 3 2 6" xfId="37042" xr:uid="{00000000-0005-0000-0000-000035290000}"/>
    <cellStyle name="Normal 6 3 2 2 4 3 3" xfId="6312" xr:uid="{00000000-0005-0000-0000-000036290000}"/>
    <cellStyle name="Normal 6 3 2 2 4 3 3 2" xfId="14985" xr:uid="{00000000-0005-0000-0000-000037290000}"/>
    <cellStyle name="Normal 6 3 2 2 4 3 3 2 2" xfId="32338" xr:uid="{00000000-0005-0000-0000-000038290000}"/>
    <cellStyle name="Normal 6 3 2 2 4 3 3 2 3" xfId="49684" xr:uid="{00000000-0005-0000-0000-000039290000}"/>
    <cellStyle name="Normal 6 3 2 2 4 3 3 3" xfId="23665" xr:uid="{00000000-0005-0000-0000-00003A290000}"/>
    <cellStyle name="Normal 6 3 2 2 4 3 3 4" xfId="41011" xr:uid="{00000000-0005-0000-0000-00003B290000}"/>
    <cellStyle name="Normal 6 3 2 2 4 3 4" xfId="4156" xr:uid="{00000000-0005-0000-0000-00003C290000}"/>
    <cellStyle name="Normal 6 3 2 2 4 3 4 2" xfId="12829" xr:uid="{00000000-0005-0000-0000-00003D290000}"/>
    <cellStyle name="Normal 6 3 2 2 4 3 4 2 2" xfId="30182" xr:uid="{00000000-0005-0000-0000-00003E290000}"/>
    <cellStyle name="Normal 6 3 2 2 4 3 4 2 3" xfId="47528" xr:uid="{00000000-0005-0000-0000-00003F290000}"/>
    <cellStyle name="Normal 6 3 2 2 4 3 4 3" xfId="21509" xr:uid="{00000000-0005-0000-0000-000040290000}"/>
    <cellStyle name="Normal 6 3 2 2 4 3 4 4" xfId="38855" xr:uid="{00000000-0005-0000-0000-000041290000}"/>
    <cellStyle name="Normal 6 3 2 2 4 3 5" xfId="9203" xr:uid="{00000000-0005-0000-0000-000042290000}"/>
    <cellStyle name="Normal 6 3 2 2 4 3 5 2" xfId="26556" xr:uid="{00000000-0005-0000-0000-000043290000}"/>
    <cellStyle name="Normal 6 3 2 2 4 3 5 3" xfId="43902" xr:uid="{00000000-0005-0000-0000-000044290000}"/>
    <cellStyle name="Normal 6 3 2 2 4 3 6" xfId="17883" xr:uid="{00000000-0005-0000-0000-000045290000}"/>
    <cellStyle name="Normal 6 3 2 2 4 3 7" xfId="35229" xr:uid="{00000000-0005-0000-0000-000046290000}"/>
    <cellStyle name="Normal 6 3 2 2 4 4" xfId="2098" xr:uid="{00000000-0005-0000-0000-000047290000}"/>
    <cellStyle name="Normal 6 3 2 2 4 4 2" xfId="7880" xr:uid="{00000000-0005-0000-0000-000048290000}"/>
    <cellStyle name="Normal 6 3 2 2 4 4 2 2" xfId="16553" xr:uid="{00000000-0005-0000-0000-000049290000}"/>
    <cellStyle name="Normal 6 3 2 2 4 4 2 2 2" xfId="33906" xr:uid="{00000000-0005-0000-0000-00004A290000}"/>
    <cellStyle name="Normal 6 3 2 2 4 4 2 2 3" xfId="51252" xr:uid="{00000000-0005-0000-0000-00004B290000}"/>
    <cellStyle name="Normal 6 3 2 2 4 4 2 3" xfId="25233" xr:uid="{00000000-0005-0000-0000-00004C290000}"/>
    <cellStyle name="Normal 6 3 2 2 4 4 2 4" xfId="42579" xr:uid="{00000000-0005-0000-0000-00004D290000}"/>
    <cellStyle name="Normal 6 3 2 2 4 4 3" xfId="3911" xr:uid="{00000000-0005-0000-0000-00004E290000}"/>
    <cellStyle name="Normal 6 3 2 2 4 4 3 2" xfId="12584" xr:uid="{00000000-0005-0000-0000-00004F290000}"/>
    <cellStyle name="Normal 6 3 2 2 4 4 3 2 2" xfId="29937" xr:uid="{00000000-0005-0000-0000-000050290000}"/>
    <cellStyle name="Normal 6 3 2 2 4 4 3 2 3" xfId="47283" xr:uid="{00000000-0005-0000-0000-000051290000}"/>
    <cellStyle name="Normal 6 3 2 2 4 4 3 3" xfId="21264" xr:uid="{00000000-0005-0000-0000-000052290000}"/>
    <cellStyle name="Normal 6 3 2 2 4 4 3 4" xfId="38610" xr:uid="{00000000-0005-0000-0000-000053290000}"/>
    <cellStyle name="Normal 6 3 2 2 4 4 4" xfId="10771" xr:uid="{00000000-0005-0000-0000-000054290000}"/>
    <cellStyle name="Normal 6 3 2 2 4 4 4 2" xfId="28124" xr:uid="{00000000-0005-0000-0000-000055290000}"/>
    <cellStyle name="Normal 6 3 2 2 4 4 4 3" xfId="45470" xr:uid="{00000000-0005-0000-0000-000056290000}"/>
    <cellStyle name="Normal 6 3 2 2 4 4 5" xfId="19451" xr:uid="{00000000-0005-0000-0000-000057290000}"/>
    <cellStyle name="Normal 6 3 2 2 4 4 6" xfId="36797" xr:uid="{00000000-0005-0000-0000-000058290000}"/>
    <cellStyle name="Normal 6 3 2 2 4 5" xfId="1265" xr:uid="{00000000-0005-0000-0000-000059290000}"/>
    <cellStyle name="Normal 6 3 2 2 4 5 2" xfId="7047" xr:uid="{00000000-0005-0000-0000-00005A290000}"/>
    <cellStyle name="Normal 6 3 2 2 4 5 2 2" xfId="15720" xr:uid="{00000000-0005-0000-0000-00005B290000}"/>
    <cellStyle name="Normal 6 3 2 2 4 5 2 2 2" xfId="33073" xr:uid="{00000000-0005-0000-0000-00005C290000}"/>
    <cellStyle name="Normal 6 3 2 2 4 5 2 2 3" xfId="50419" xr:uid="{00000000-0005-0000-0000-00005D290000}"/>
    <cellStyle name="Normal 6 3 2 2 4 5 2 3" xfId="24400" xr:uid="{00000000-0005-0000-0000-00005E290000}"/>
    <cellStyle name="Normal 6 3 2 2 4 5 2 4" xfId="41746" xr:uid="{00000000-0005-0000-0000-00005F290000}"/>
    <cellStyle name="Normal 6 3 2 2 4 5 3" xfId="4891" xr:uid="{00000000-0005-0000-0000-000060290000}"/>
    <cellStyle name="Normal 6 3 2 2 4 5 3 2" xfId="13564" xr:uid="{00000000-0005-0000-0000-000061290000}"/>
    <cellStyle name="Normal 6 3 2 2 4 5 3 2 2" xfId="30917" xr:uid="{00000000-0005-0000-0000-000062290000}"/>
    <cellStyle name="Normal 6 3 2 2 4 5 3 2 3" xfId="48263" xr:uid="{00000000-0005-0000-0000-000063290000}"/>
    <cellStyle name="Normal 6 3 2 2 4 5 3 3" xfId="22244" xr:uid="{00000000-0005-0000-0000-000064290000}"/>
    <cellStyle name="Normal 6 3 2 2 4 5 3 4" xfId="39590" xr:uid="{00000000-0005-0000-0000-000065290000}"/>
    <cellStyle name="Normal 6 3 2 2 4 5 4" xfId="9938" xr:uid="{00000000-0005-0000-0000-000066290000}"/>
    <cellStyle name="Normal 6 3 2 2 4 5 4 2" xfId="27291" xr:uid="{00000000-0005-0000-0000-000067290000}"/>
    <cellStyle name="Normal 6 3 2 2 4 5 4 3" xfId="44637" xr:uid="{00000000-0005-0000-0000-000068290000}"/>
    <cellStyle name="Normal 6 3 2 2 4 5 5" xfId="18618" xr:uid="{00000000-0005-0000-0000-000069290000}"/>
    <cellStyle name="Normal 6 3 2 2 4 5 6" xfId="35964" xr:uid="{00000000-0005-0000-0000-00006A290000}"/>
    <cellStyle name="Normal 6 3 2 2 4 6" xfId="6067" xr:uid="{00000000-0005-0000-0000-00006B290000}"/>
    <cellStyle name="Normal 6 3 2 2 4 6 2" xfId="14740" xr:uid="{00000000-0005-0000-0000-00006C290000}"/>
    <cellStyle name="Normal 6 3 2 2 4 6 2 2" xfId="32093" xr:uid="{00000000-0005-0000-0000-00006D290000}"/>
    <cellStyle name="Normal 6 3 2 2 4 6 2 3" xfId="49439" xr:uid="{00000000-0005-0000-0000-00006E290000}"/>
    <cellStyle name="Normal 6 3 2 2 4 6 3" xfId="23420" xr:uid="{00000000-0005-0000-0000-00006F290000}"/>
    <cellStyle name="Normal 6 3 2 2 4 6 4" xfId="40766" xr:uid="{00000000-0005-0000-0000-000070290000}"/>
    <cellStyle name="Normal 6 3 2 2 4 7" xfId="3078" xr:uid="{00000000-0005-0000-0000-000071290000}"/>
    <cellStyle name="Normal 6 3 2 2 4 7 2" xfId="11751" xr:uid="{00000000-0005-0000-0000-000072290000}"/>
    <cellStyle name="Normal 6 3 2 2 4 7 2 2" xfId="29104" xr:uid="{00000000-0005-0000-0000-000073290000}"/>
    <cellStyle name="Normal 6 3 2 2 4 7 2 3" xfId="46450" xr:uid="{00000000-0005-0000-0000-000074290000}"/>
    <cellStyle name="Normal 6 3 2 2 4 7 3" xfId="20431" xr:uid="{00000000-0005-0000-0000-000075290000}"/>
    <cellStyle name="Normal 6 3 2 2 4 7 4" xfId="37777" xr:uid="{00000000-0005-0000-0000-000076290000}"/>
    <cellStyle name="Normal 6 3 2 2 4 8" xfId="8958" xr:uid="{00000000-0005-0000-0000-000077290000}"/>
    <cellStyle name="Normal 6 3 2 2 4 8 2" xfId="26311" xr:uid="{00000000-0005-0000-0000-000078290000}"/>
    <cellStyle name="Normal 6 3 2 2 4 8 3" xfId="43657" xr:uid="{00000000-0005-0000-0000-000079290000}"/>
    <cellStyle name="Normal 6 3 2 2 4 9" xfId="17638" xr:uid="{00000000-0005-0000-0000-00007A290000}"/>
    <cellStyle name="Normal 6 3 2 2 5" xfId="138" xr:uid="{00000000-0005-0000-0000-00007B290000}"/>
    <cellStyle name="Normal 6 3 2 2 5 10" xfId="34837" xr:uid="{00000000-0005-0000-0000-00007C290000}"/>
    <cellStyle name="Normal 6 3 2 2 5 2" xfId="873" xr:uid="{00000000-0005-0000-0000-00007D290000}"/>
    <cellStyle name="Normal 6 3 2 2 5 2 2" xfId="2686" xr:uid="{00000000-0005-0000-0000-00007E290000}"/>
    <cellStyle name="Normal 6 3 2 2 5 2 2 2" xfId="8468" xr:uid="{00000000-0005-0000-0000-00007F290000}"/>
    <cellStyle name="Normal 6 3 2 2 5 2 2 2 2" xfId="17141" xr:uid="{00000000-0005-0000-0000-000080290000}"/>
    <cellStyle name="Normal 6 3 2 2 5 2 2 2 2 2" xfId="34494" xr:uid="{00000000-0005-0000-0000-000081290000}"/>
    <cellStyle name="Normal 6 3 2 2 5 2 2 2 2 3" xfId="51840" xr:uid="{00000000-0005-0000-0000-000082290000}"/>
    <cellStyle name="Normal 6 3 2 2 5 2 2 2 3" xfId="25821" xr:uid="{00000000-0005-0000-0000-000083290000}"/>
    <cellStyle name="Normal 6 3 2 2 5 2 2 2 4" xfId="43167" xr:uid="{00000000-0005-0000-0000-000084290000}"/>
    <cellStyle name="Normal 6 3 2 2 5 2 2 3" xfId="4499" xr:uid="{00000000-0005-0000-0000-000085290000}"/>
    <cellStyle name="Normal 6 3 2 2 5 2 2 3 2" xfId="13172" xr:uid="{00000000-0005-0000-0000-000086290000}"/>
    <cellStyle name="Normal 6 3 2 2 5 2 2 3 2 2" xfId="30525" xr:uid="{00000000-0005-0000-0000-000087290000}"/>
    <cellStyle name="Normal 6 3 2 2 5 2 2 3 2 3" xfId="47871" xr:uid="{00000000-0005-0000-0000-000088290000}"/>
    <cellStyle name="Normal 6 3 2 2 5 2 2 3 3" xfId="21852" xr:uid="{00000000-0005-0000-0000-000089290000}"/>
    <cellStyle name="Normal 6 3 2 2 5 2 2 3 4" xfId="39198" xr:uid="{00000000-0005-0000-0000-00008A290000}"/>
    <cellStyle name="Normal 6 3 2 2 5 2 2 4" xfId="11359" xr:uid="{00000000-0005-0000-0000-00008B290000}"/>
    <cellStyle name="Normal 6 3 2 2 5 2 2 4 2" xfId="28712" xr:uid="{00000000-0005-0000-0000-00008C290000}"/>
    <cellStyle name="Normal 6 3 2 2 5 2 2 4 3" xfId="46058" xr:uid="{00000000-0005-0000-0000-00008D290000}"/>
    <cellStyle name="Normal 6 3 2 2 5 2 2 5" xfId="20039" xr:uid="{00000000-0005-0000-0000-00008E290000}"/>
    <cellStyle name="Normal 6 3 2 2 5 2 2 6" xfId="37385" xr:uid="{00000000-0005-0000-0000-00008F290000}"/>
    <cellStyle name="Normal 6 3 2 2 5 2 3" xfId="1608" xr:uid="{00000000-0005-0000-0000-000090290000}"/>
    <cellStyle name="Normal 6 3 2 2 5 2 3 2" xfId="7390" xr:uid="{00000000-0005-0000-0000-000091290000}"/>
    <cellStyle name="Normal 6 3 2 2 5 2 3 2 2" xfId="16063" xr:uid="{00000000-0005-0000-0000-000092290000}"/>
    <cellStyle name="Normal 6 3 2 2 5 2 3 2 2 2" xfId="33416" xr:uid="{00000000-0005-0000-0000-000093290000}"/>
    <cellStyle name="Normal 6 3 2 2 5 2 3 2 2 3" xfId="50762" xr:uid="{00000000-0005-0000-0000-000094290000}"/>
    <cellStyle name="Normal 6 3 2 2 5 2 3 2 3" xfId="24743" xr:uid="{00000000-0005-0000-0000-000095290000}"/>
    <cellStyle name="Normal 6 3 2 2 5 2 3 2 4" xfId="42089" xr:uid="{00000000-0005-0000-0000-000096290000}"/>
    <cellStyle name="Normal 6 3 2 2 5 2 3 3" xfId="5234" xr:uid="{00000000-0005-0000-0000-000097290000}"/>
    <cellStyle name="Normal 6 3 2 2 5 2 3 3 2" xfId="13907" xr:uid="{00000000-0005-0000-0000-000098290000}"/>
    <cellStyle name="Normal 6 3 2 2 5 2 3 3 2 2" xfId="31260" xr:uid="{00000000-0005-0000-0000-000099290000}"/>
    <cellStyle name="Normal 6 3 2 2 5 2 3 3 2 3" xfId="48606" xr:uid="{00000000-0005-0000-0000-00009A290000}"/>
    <cellStyle name="Normal 6 3 2 2 5 2 3 3 3" xfId="22587" xr:uid="{00000000-0005-0000-0000-00009B290000}"/>
    <cellStyle name="Normal 6 3 2 2 5 2 3 3 4" xfId="39933" xr:uid="{00000000-0005-0000-0000-00009C290000}"/>
    <cellStyle name="Normal 6 3 2 2 5 2 3 4" xfId="10281" xr:uid="{00000000-0005-0000-0000-00009D290000}"/>
    <cellStyle name="Normal 6 3 2 2 5 2 3 4 2" xfId="27634" xr:uid="{00000000-0005-0000-0000-00009E290000}"/>
    <cellStyle name="Normal 6 3 2 2 5 2 3 4 3" xfId="44980" xr:uid="{00000000-0005-0000-0000-00009F290000}"/>
    <cellStyle name="Normal 6 3 2 2 5 2 3 5" xfId="18961" xr:uid="{00000000-0005-0000-0000-0000A0290000}"/>
    <cellStyle name="Normal 6 3 2 2 5 2 3 6" xfId="36307" xr:uid="{00000000-0005-0000-0000-0000A1290000}"/>
    <cellStyle name="Normal 6 3 2 2 5 2 4" xfId="6655" xr:uid="{00000000-0005-0000-0000-0000A2290000}"/>
    <cellStyle name="Normal 6 3 2 2 5 2 4 2" xfId="15328" xr:uid="{00000000-0005-0000-0000-0000A3290000}"/>
    <cellStyle name="Normal 6 3 2 2 5 2 4 2 2" xfId="32681" xr:uid="{00000000-0005-0000-0000-0000A4290000}"/>
    <cellStyle name="Normal 6 3 2 2 5 2 4 2 3" xfId="50027" xr:uid="{00000000-0005-0000-0000-0000A5290000}"/>
    <cellStyle name="Normal 6 3 2 2 5 2 4 3" xfId="24008" xr:uid="{00000000-0005-0000-0000-0000A6290000}"/>
    <cellStyle name="Normal 6 3 2 2 5 2 4 4" xfId="41354" xr:uid="{00000000-0005-0000-0000-0000A7290000}"/>
    <cellStyle name="Normal 6 3 2 2 5 2 5" xfId="3421" xr:uid="{00000000-0005-0000-0000-0000A8290000}"/>
    <cellStyle name="Normal 6 3 2 2 5 2 5 2" xfId="12094" xr:uid="{00000000-0005-0000-0000-0000A9290000}"/>
    <cellStyle name="Normal 6 3 2 2 5 2 5 2 2" xfId="29447" xr:uid="{00000000-0005-0000-0000-0000AA290000}"/>
    <cellStyle name="Normal 6 3 2 2 5 2 5 2 3" xfId="46793" xr:uid="{00000000-0005-0000-0000-0000AB290000}"/>
    <cellStyle name="Normal 6 3 2 2 5 2 5 3" xfId="20774" xr:uid="{00000000-0005-0000-0000-0000AC290000}"/>
    <cellStyle name="Normal 6 3 2 2 5 2 5 4" xfId="38120" xr:uid="{00000000-0005-0000-0000-0000AD290000}"/>
    <cellStyle name="Normal 6 3 2 2 5 2 6" xfId="9546" xr:uid="{00000000-0005-0000-0000-0000AE290000}"/>
    <cellStyle name="Normal 6 3 2 2 5 2 6 2" xfId="26899" xr:uid="{00000000-0005-0000-0000-0000AF290000}"/>
    <cellStyle name="Normal 6 3 2 2 5 2 6 3" xfId="44245" xr:uid="{00000000-0005-0000-0000-0000B0290000}"/>
    <cellStyle name="Normal 6 3 2 2 5 2 7" xfId="18226" xr:uid="{00000000-0005-0000-0000-0000B1290000}"/>
    <cellStyle name="Normal 6 3 2 2 5 2 8" xfId="35572" xr:uid="{00000000-0005-0000-0000-0000B2290000}"/>
    <cellStyle name="Normal 6 3 2 2 5 3" xfId="628" xr:uid="{00000000-0005-0000-0000-0000B3290000}"/>
    <cellStyle name="Normal 6 3 2 2 5 3 2" xfId="2441" xr:uid="{00000000-0005-0000-0000-0000B4290000}"/>
    <cellStyle name="Normal 6 3 2 2 5 3 2 2" xfId="8223" xr:uid="{00000000-0005-0000-0000-0000B5290000}"/>
    <cellStyle name="Normal 6 3 2 2 5 3 2 2 2" xfId="16896" xr:uid="{00000000-0005-0000-0000-0000B6290000}"/>
    <cellStyle name="Normal 6 3 2 2 5 3 2 2 2 2" xfId="34249" xr:uid="{00000000-0005-0000-0000-0000B7290000}"/>
    <cellStyle name="Normal 6 3 2 2 5 3 2 2 2 3" xfId="51595" xr:uid="{00000000-0005-0000-0000-0000B8290000}"/>
    <cellStyle name="Normal 6 3 2 2 5 3 2 2 3" xfId="25576" xr:uid="{00000000-0005-0000-0000-0000B9290000}"/>
    <cellStyle name="Normal 6 3 2 2 5 3 2 2 4" xfId="42922" xr:uid="{00000000-0005-0000-0000-0000BA290000}"/>
    <cellStyle name="Normal 6 3 2 2 5 3 2 3" xfId="5724" xr:uid="{00000000-0005-0000-0000-0000BB290000}"/>
    <cellStyle name="Normal 6 3 2 2 5 3 2 3 2" xfId="14397" xr:uid="{00000000-0005-0000-0000-0000BC290000}"/>
    <cellStyle name="Normal 6 3 2 2 5 3 2 3 2 2" xfId="31750" xr:uid="{00000000-0005-0000-0000-0000BD290000}"/>
    <cellStyle name="Normal 6 3 2 2 5 3 2 3 2 3" xfId="49096" xr:uid="{00000000-0005-0000-0000-0000BE290000}"/>
    <cellStyle name="Normal 6 3 2 2 5 3 2 3 3" xfId="23077" xr:uid="{00000000-0005-0000-0000-0000BF290000}"/>
    <cellStyle name="Normal 6 3 2 2 5 3 2 3 4" xfId="40423" xr:uid="{00000000-0005-0000-0000-0000C0290000}"/>
    <cellStyle name="Normal 6 3 2 2 5 3 2 4" xfId="11114" xr:uid="{00000000-0005-0000-0000-0000C1290000}"/>
    <cellStyle name="Normal 6 3 2 2 5 3 2 4 2" xfId="28467" xr:uid="{00000000-0005-0000-0000-0000C2290000}"/>
    <cellStyle name="Normal 6 3 2 2 5 3 2 4 3" xfId="45813" xr:uid="{00000000-0005-0000-0000-0000C3290000}"/>
    <cellStyle name="Normal 6 3 2 2 5 3 2 5" xfId="19794" xr:uid="{00000000-0005-0000-0000-0000C4290000}"/>
    <cellStyle name="Normal 6 3 2 2 5 3 2 6" xfId="37140" xr:uid="{00000000-0005-0000-0000-0000C5290000}"/>
    <cellStyle name="Normal 6 3 2 2 5 3 3" xfId="6410" xr:uid="{00000000-0005-0000-0000-0000C6290000}"/>
    <cellStyle name="Normal 6 3 2 2 5 3 3 2" xfId="15083" xr:uid="{00000000-0005-0000-0000-0000C7290000}"/>
    <cellStyle name="Normal 6 3 2 2 5 3 3 2 2" xfId="32436" xr:uid="{00000000-0005-0000-0000-0000C8290000}"/>
    <cellStyle name="Normal 6 3 2 2 5 3 3 2 3" xfId="49782" xr:uid="{00000000-0005-0000-0000-0000C9290000}"/>
    <cellStyle name="Normal 6 3 2 2 5 3 3 3" xfId="23763" xr:uid="{00000000-0005-0000-0000-0000CA290000}"/>
    <cellStyle name="Normal 6 3 2 2 5 3 3 4" xfId="41109" xr:uid="{00000000-0005-0000-0000-0000CB290000}"/>
    <cellStyle name="Normal 6 3 2 2 5 3 4" xfId="4254" xr:uid="{00000000-0005-0000-0000-0000CC290000}"/>
    <cellStyle name="Normal 6 3 2 2 5 3 4 2" xfId="12927" xr:uid="{00000000-0005-0000-0000-0000CD290000}"/>
    <cellStyle name="Normal 6 3 2 2 5 3 4 2 2" xfId="30280" xr:uid="{00000000-0005-0000-0000-0000CE290000}"/>
    <cellStyle name="Normal 6 3 2 2 5 3 4 2 3" xfId="47626" xr:uid="{00000000-0005-0000-0000-0000CF290000}"/>
    <cellStyle name="Normal 6 3 2 2 5 3 4 3" xfId="21607" xr:uid="{00000000-0005-0000-0000-0000D0290000}"/>
    <cellStyle name="Normal 6 3 2 2 5 3 4 4" xfId="38953" xr:uid="{00000000-0005-0000-0000-0000D1290000}"/>
    <cellStyle name="Normal 6 3 2 2 5 3 5" xfId="9301" xr:uid="{00000000-0005-0000-0000-0000D2290000}"/>
    <cellStyle name="Normal 6 3 2 2 5 3 5 2" xfId="26654" xr:uid="{00000000-0005-0000-0000-0000D3290000}"/>
    <cellStyle name="Normal 6 3 2 2 5 3 5 3" xfId="44000" xr:uid="{00000000-0005-0000-0000-0000D4290000}"/>
    <cellStyle name="Normal 6 3 2 2 5 3 6" xfId="17981" xr:uid="{00000000-0005-0000-0000-0000D5290000}"/>
    <cellStyle name="Normal 6 3 2 2 5 3 7" xfId="35327" xr:uid="{00000000-0005-0000-0000-0000D6290000}"/>
    <cellStyle name="Normal 6 3 2 2 5 4" xfId="1951" xr:uid="{00000000-0005-0000-0000-0000D7290000}"/>
    <cellStyle name="Normal 6 3 2 2 5 4 2" xfId="7733" xr:uid="{00000000-0005-0000-0000-0000D8290000}"/>
    <cellStyle name="Normal 6 3 2 2 5 4 2 2" xfId="16406" xr:uid="{00000000-0005-0000-0000-0000D9290000}"/>
    <cellStyle name="Normal 6 3 2 2 5 4 2 2 2" xfId="33759" xr:uid="{00000000-0005-0000-0000-0000DA290000}"/>
    <cellStyle name="Normal 6 3 2 2 5 4 2 2 3" xfId="51105" xr:uid="{00000000-0005-0000-0000-0000DB290000}"/>
    <cellStyle name="Normal 6 3 2 2 5 4 2 3" xfId="25086" xr:uid="{00000000-0005-0000-0000-0000DC290000}"/>
    <cellStyle name="Normal 6 3 2 2 5 4 2 4" xfId="42432" xr:uid="{00000000-0005-0000-0000-0000DD290000}"/>
    <cellStyle name="Normal 6 3 2 2 5 4 3" xfId="3764" xr:uid="{00000000-0005-0000-0000-0000DE290000}"/>
    <cellStyle name="Normal 6 3 2 2 5 4 3 2" xfId="12437" xr:uid="{00000000-0005-0000-0000-0000DF290000}"/>
    <cellStyle name="Normal 6 3 2 2 5 4 3 2 2" xfId="29790" xr:uid="{00000000-0005-0000-0000-0000E0290000}"/>
    <cellStyle name="Normal 6 3 2 2 5 4 3 2 3" xfId="47136" xr:uid="{00000000-0005-0000-0000-0000E1290000}"/>
    <cellStyle name="Normal 6 3 2 2 5 4 3 3" xfId="21117" xr:uid="{00000000-0005-0000-0000-0000E2290000}"/>
    <cellStyle name="Normal 6 3 2 2 5 4 3 4" xfId="38463" xr:uid="{00000000-0005-0000-0000-0000E3290000}"/>
    <cellStyle name="Normal 6 3 2 2 5 4 4" xfId="10624" xr:uid="{00000000-0005-0000-0000-0000E4290000}"/>
    <cellStyle name="Normal 6 3 2 2 5 4 4 2" xfId="27977" xr:uid="{00000000-0005-0000-0000-0000E5290000}"/>
    <cellStyle name="Normal 6 3 2 2 5 4 4 3" xfId="45323" xr:uid="{00000000-0005-0000-0000-0000E6290000}"/>
    <cellStyle name="Normal 6 3 2 2 5 4 5" xfId="19304" xr:uid="{00000000-0005-0000-0000-0000E7290000}"/>
    <cellStyle name="Normal 6 3 2 2 5 4 6" xfId="36650" xr:uid="{00000000-0005-0000-0000-0000E8290000}"/>
    <cellStyle name="Normal 6 3 2 2 5 5" xfId="1363" xr:uid="{00000000-0005-0000-0000-0000E9290000}"/>
    <cellStyle name="Normal 6 3 2 2 5 5 2" xfId="7145" xr:uid="{00000000-0005-0000-0000-0000EA290000}"/>
    <cellStyle name="Normal 6 3 2 2 5 5 2 2" xfId="15818" xr:uid="{00000000-0005-0000-0000-0000EB290000}"/>
    <cellStyle name="Normal 6 3 2 2 5 5 2 2 2" xfId="33171" xr:uid="{00000000-0005-0000-0000-0000EC290000}"/>
    <cellStyle name="Normal 6 3 2 2 5 5 2 2 3" xfId="50517" xr:uid="{00000000-0005-0000-0000-0000ED290000}"/>
    <cellStyle name="Normal 6 3 2 2 5 5 2 3" xfId="24498" xr:uid="{00000000-0005-0000-0000-0000EE290000}"/>
    <cellStyle name="Normal 6 3 2 2 5 5 2 4" xfId="41844" xr:uid="{00000000-0005-0000-0000-0000EF290000}"/>
    <cellStyle name="Normal 6 3 2 2 5 5 3" xfId="4989" xr:uid="{00000000-0005-0000-0000-0000F0290000}"/>
    <cellStyle name="Normal 6 3 2 2 5 5 3 2" xfId="13662" xr:uid="{00000000-0005-0000-0000-0000F1290000}"/>
    <cellStyle name="Normal 6 3 2 2 5 5 3 2 2" xfId="31015" xr:uid="{00000000-0005-0000-0000-0000F2290000}"/>
    <cellStyle name="Normal 6 3 2 2 5 5 3 2 3" xfId="48361" xr:uid="{00000000-0005-0000-0000-0000F3290000}"/>
    <cellStyle name="Normal 6 3 2 2 5 5 3 3" xfId="22342" xr:uid="{00000000-0005-0000-0000-0000F4290000}"/>
    <cellStyle name="Normal 6 3 2 2 5 5 3 4" xfId="39688" xr:uid="{00000000-0005-0000-0000-0000F5290000}"/>
    <cellStyle name="Normal 6 3 2 2 5 5 4" xfId="10036" xr:uid="{00000000-0005-0000-0000-0000F6290000}"/>
    <cellStyle name="Normal 6 3 2 2 5 5 4 2" xfId="27389" xr:uid="{00000000-0005-0000-0000-0000F7290000}"/>
    <cellStyle name="Normal 6 3 2 2 5 5 4 3" xfId="44735" xr:uid="{00000000-0005-0000-0000-0000F8290000}"/>
    <cellStyle name="Normal 6 3 2 2 5 5 5" xfId="18716" xr:uid="{00000000-0005-0000-0000-0000F9290000}"/>
    <cellStyle name="Normal 6 3 2 2 5 5 6" xfId="36062" xr:uid="{00000000-0005-0000-0000-0000FA290000}"/>
    <cellStyle name="Normal 6 3 2 2 5 6" xfId="5920" xr:uid="{00000000-0005-0000-0000-0000FB290000}"/>
    <cellStyle name="Normal 6 3 2 2 5 6 2" xfId="14593" xr:uid="{00000000-0005-0000-0000-0000FC290000}"/>
    <cellStyle name="Normal 6 3 2 2 5 6 2 2" xfId="31946" xr:uid="{00000000-0005-0000-0000-0000FD290000}"/>
    <cellStyle name="Normal 6 3 2 2 5 6 2 3" xfId="49292" xr:uid="{00000000-0005-0000-0000-0000FE290000}"/>
    <cellStyle name="Normal 6 3 2 2 5 6 3" xfId="23273" xr:uid="{00000000-0005-0000-0000-0000FF290000}"/>
    <cellStyle name="Normal 6 3 2 2 5 6 4" xfId="40619" xr:uid="{00000000-0005-0000-0000-0000002A0000}"/>
    <cellStyle name="Normal 6 3 2 2 5 7" xfId="3176" xr:uid="{00000000-0005-0000-0000-0000012A0000}"/>
    <cellStyle name="Normal 6 3 2 2 5 7 2" xfId="11849" xr:uid="{00000000-0005-0000-0000-0000022A0000}"/>
    <cellStyle name="Normal 6 3 2 2 5 7 2 2" xfId="29202" xr:uid="{00000000-0005-0000-0000-0000032A0000}"/>
    <cellStyle name="Normal 6 3 2 2 5 7 2 3" xfId="46548" xr:uid="{00000000-0005-0000-0000-0000042A0000}"/>
    <cellStyle name="Normal 6 3 2 2 5 7 3" xfId="20529" xr:uid="{00000000-0005-0000-0000-0000052A0000}"/>
    <cellStyle name="Normal 6 3 2 2 5 7 4" xfId="37875" xr:uid="{00000000-0005-0000-0000-0000062A0000}"/>
    <cellStyle name="Normal 6 3 2 2 5 8" xfId="8811" xr:uid="{00000000-0005-0000-0000-0000072A0000}"/>
    <cellStyle name="Normal 6 3 2 2 5 8 2" xfId="26164" xr:uid="{00000000-0005-0000-0000-0000082A0000}"/>
    <cellStyle name="Normal 6 3 2 2 5 8 3" xfId="43510" xr:uid="{00000000-0005-0000-0000-0000092A0000}"/>
    <cellStyle name="Normal 6 3 2 2 5 9" xfId="17491" xr:uid="{00000000-0005-0000-0000-00000A2A0000}"/>
    <cellStyle name="Normal 6 3 2 2 6" xfId="775" xr:uid="{00000000-0005-0000-0000-00000B2A0000}"/>
    <cellStyle name="Normal 6 3 2 2 6 2" xfId="2588" xr:uid="{00000000-0005-0000-0000-00000C2A0000}"/>
    <cellStyle name="Normal 6 3 2 2 6 2 2" xfId="8370" xr:uid="{00000000-0005-0000-0000-00000D2A0000}"/>
    <cellStyle name="Normal 6 3 2 2 6 2 2 2" xfId="17043" xr:uid="{00000000-0005-0000-0000-00000E2A0000}"/>
    <cellStyle name="Normal 6 3 2 2 6 2 2 2 2" xfId="34396" xr:uid="{00000000-0005-0000-0000-00000F2A0000}"/>
    <cellStyle name="Normal 6 3 2 2 6 2 2 2 3" xfId="51742" xr:uid="{00000000-0005-0000-0000-0000102A0000}"/>
    <cellStyle name="Normal 6 3 2 2 6 2 2 3" xfId="25723" xr:uid="{00000000-0005-0000-0000-0000112A0000}"/>
    <cellStyle name="Normal 6 3 2 2 6 2 2 4" xfId="43069" xr:uid="{00000000-0005-0000-0000-0000122A0000}"/>
    <cellStyle name="Normal 6 3 2 2 6 2 3" xfId="4401" xr:uid="{00000000-0005-0000-0000-0000132A0000}"/>
    <cellStyle name="Normal 6 3 2 2 6 2 3 2" xfId="13074" xr:uid="{00000000-0005-0000-0000-0000142A0000}"/>
    <cellStyle name="Normal 6 3 2 2 6 2 3 2 2" xfId="30427" xr:uid="{00000000-0005-0000-0000-0000152A0000}"/>
    <cellStyle name="Normal 6 3 2 2 6 2 3 2 3" xfId="47773" xr:uid="{00000000-0005-0000-0000-0000162A0000}"/>
    <cellStyle name="Normal 6 3 2 2 6 2 3 3" xfId="21754" xr:uid="{00000000-0005-0000-0000-0000172A0000}"/>
    <cellStyle name="Normal 6 3 2 2 6 2 3 4" xfId="39100" xr:uid="{00000000-0005-0000-0000-0000182A0000}"/>
    <cellStyle name="Normal 6 3 2 2 6 2 4" xfId="11261" xr:uid="{00000000-0005-0000-0000-0000192A0000}"/>
    <cellStyle name="Normal 6 3 2 2 6 2 4 2" xfId="28614" xr:uid="{00000000-0005-0000-0000-00001A2A0000}"/>
    <cellStyle name="Normal 6 3 2 2 6 2 4 3" xfId="45960" xr:uid="{00000000-0005-0000-0000-00001B2A0000}"/>
    <cellStyle name="Normal 6 3 2 2 6 2 5" xfId="19941" xr:uid="{00000000-0005-0000-0000-00001C2A0000}"/>
    <cellStyle name="Normal 6 3 2 2 6 2 6" xfId="37287" xr:uid="{00000000-0005-0000-0000-00001D2A0000}"/>
    <cellStyle name="Normal 6 3 2 2 6 3" xfId="1510" xr:uid="{00000000-0005-0000-0000-00001E2A0000}"/>
    <cellStyle name="Normal 6 3 2 2 6 3 2" xfId="7292" xr:uid="{00000000-0005-0000-0000-00001F2A0000}"/>
    <cellStyle name="Normal 6 3 2 2 6 3 2 2" xfId="15965" xr:uid="{00000000-0005-0000-0000-0000202A0000}"/>
    <cellStyle name="Normal 6 3 2 2 6 3 2 2 2" xfId="33318" xr:uid="{00000000-0005-0000-0000-0000212A0000}"/>
    <cellStyle name="Normal 6 3 2 2 6 3 2 2 3" xfId="50664" xr:uid="{00000000-0005-0000-0000-0000222A0000}"/>
    <cellStyle name="Normal 6 3 2 2 6 3 2 3" xfId="24645" xr:uid="{00000000-0005-0000-0000-0000232A0000}"/>
    <cellStyle name="Normal 6 3 2 2 6 3 2 4" xfId="41991" xr:uid="{00000000-0005-0000-0000-0000242A0000}"/>
    <cellStyle name="Normal 6 3 2 2 6 3 3" xfId="5136" xr:uid="{00000000-0005-0000-0000-0000252A0000}"/>
    <cellStyle name="Normal 6 3 2 2 6 3 3 2" xfId="13809" xr:uid="{00000000-0005-0000-0000-0000262A0000}"/>
    <cellStyle name="Normal 6 3 2 2 6 3 3 2 2" xfId="31162" xr:uid="{00000000-0005-0000-0000-0000272A0000}"/>
    <cellStyle name="Normal 6 3 2 2 6 3 3 2 3" xfId="48508" xr:uid="{00000000-0005-0000-0000-0000282A0000}"/>
    <cellStyle name="Normal 6 3 2 2 6 3 3 3" xfId="22489" xr:uid="{00000000-0005-0000-0000-0000292A0000}"/>
    <cellStyle name="Normal 6 3 2 2 6 3 3 4" xfId="39835" xr:uid="{00000000-0005-0000-0000-00002A2A0000}"/>
    <cellStyle name="Normal 6 3 2 2 6 3 4" xfId="10183" xr:uid="{00000000-0005-0000-0000-00002B2A0000}"/>
    <cellStyle name="Normal 6 3 2 2 6 3 4 2" xfId="27536" xr:uid="{00000000-0005-0000-0000-00002C2A0000}"/>
    <cellStyle name="Normal 6 3 2 2 6 3 4 3" xfId="44882" xr:uid="{00000000-0005-0000-0000-00002D2A0000}"/>
    <cellStyle name="Normal 6 3 2 2 6 3 5" xfId="18863" xr:uid="{00000000-0005-0000-0000-00002E2A0000}"/>
    <cellStyle name="Normal 6 3 2 2 6 3 6" xfId="36209" xr:uid="{00000000-0005-0000-0000-00002F2A0000}"/>
    <cellStyle name="Normal 6 3 2 2 6 4" xfId="6557" xr:uid="{00000000-0005-0000-0000-0000302A0000}"/>
    <cellStyle name="Normal 6 3 2 2 6 4 2" xfId="15230" xr:uid="{00000000-0005-0000-0000-0000312A0000}"/>
    <cellStyle name="Normal 6 3 2 2 6 4 2 2" xfId="32583" xr:uid="{00000000-0005-0000-0000-0000322A0000}"/>
    <cellStyle name="Normal 6 3 2 2 6 4 2 3" xfId="49929" xr:uid="{00000000-0005-0000-0000-0000332A0000}"/>
    <cellStyle name="Normal 6 3 2 2 6 4 3" xfId="23910" xr:uid="{00000000-0005-0000-0000-0000342A0000}"/>
    <cellStyle name="Normal 6 3 2 2 6 4 4" xfId="41256" xr:uid="{00000000-0005-0000-0000-0000352A0000}"/>
    <cellStyle name="Normal 6 3 2 2 6 5" xfId="3323" xr:uid="{00000000-0005-0000-0000-0000362A0000}"/>
    <cellStyle name="Normal 6 3 2 2 6 5 2" xfId="11996" xr:uid="{00000000-0005-0000-0000-0000372A0000}"/>
    <cellStyle name="Normal 6 3 2 2 6 5 2 2" xfId="29349" xr:uid="{00000000-0005-0000-0000-0000382A0000}"/>
    <cellStyle name="Normal 6 3 2 2 6 5 2 3" xfId="46695" xr:uid="{00000000-0005-0000-0000-0000392A0000}"/>
    <cellStyle name="Normal 6 3 2 2 6 5 3" xfId="20676" xr:uid="{00000000-0005-0000-0000-00003A2A0000}"/>
    <cellStyle name="Normal 6 3 2 2 6 5 4" xfId="38022" xr:uid="{00000000-0005-0000-0000-00003B2A0000}"/>
    <cellStyle name="Normal 6 3 2 2 6 6" xfId="9448" xr:uid="{00000000-0005-0000-0000-00003C2A0000}"/>
    <cellStyle name="Normal 6 3 2 2 6 6 2" xfId="26801" xr:uid="{00000000-0005-0000-0000-00003D2A0000}"/>
    <cellStyle name="Normal 6 3 2 2 6 6 3" xfId="44147" xr:uid="{00000000-0005-0000-0000-00003E2A0000}"/>
    <cellStyle name="Normal 6 3 2 2 6 7" xfId="18128" xr:uid="{00000000-0005-0000-0000-00003F2A0000}"/>
    <cellStyle name="Normal 6 3 2 2 6 8" xfId="35474" xr:uid="{00000000-0005-0000-0000-0000402A0000}"/>
    <cellStyle name="Normal 6 3 2 2 7" xfId="383" xr:uid="{00000000-0005-0000-0000-0000412A0000}"/>
    <cellStyle name="Normal 6 3 2 2 7 2" xfId="2196" xr:uid="{00000000-0005-0000-0000-0000422A0000}"/>
    <cellStyle name="Normal 6 3 2 2 7 2 2" xfId="7978" xr:uid="{00000000-0005-0000-0000-0000432A0000}"/>
    <cellStyle name="Normal 6 3 2 2 7 2 2 2" xfId="16651" xr:uid="{00000000-0005-0000-0000-0000442A0000}"/>
    <cellStyle name="Normal 6 3 2 2 7 2 2 2 2" xfId="34004" xr:uid="{00000000-0005-0000-0000-0000452A0000}"/>
    <cellStyle name="Normal 6 3 2 2 7 2 2 2 3" xfId="51350" xr:uid="{00000000-0005-0000-0000-0000462A0000}"/>
    <cellStyle name="Normal 6 3 2 2 7 2 2 3" xfId="25331" xr:uid="{00000000-0005-0000-0000-0000472A0000}"/>
    <cellStyle name="Normal 6 3 2 2 7 2 2 4" xfId="42677" xr:uid="{00000000-0005-0000-0000-0000482A0000}"/>
    <cellStyle name="Normal 6 3 2 2 7 2 3" xfId="5479" xr:uid="{00000000-0005-0000-0000-0000492A0000}"/>
    <cellStyle name="Normal 6 3 2 2 7 2 3 2" xfId="14152" xr:uid="{00000000-0005-0000-0000-00004A2A0000}"/>
    <cellStyle name="Normal 6 3 2 2 7 2 3 2 2" xfId="31505" xr:uid="{00000000-0005-0000-0000-00004B2A0000}"/>
    <cellStyle name="Normal 6 3 2 2 7 2 3 2 3" xfId="48851" xr:uid="{00000000-0005-0000-0000-00004C2A0000}"/>
    <cellStyle name="Normal 6 3 2 2 7 2 3 3" xfId="22832" xr:uid="{00000000-0005-0000-0000-00004D2A0000}"/>
    <cellStyle name="Normal 6 3 2 2 7 2 3 4" xfId="40178" xr:uid="{00000000-0005-0000-0000-00004E2A0000}"/>
    <cellStyle name="Normal 6 3 2 2 7 2 4" xfId="10869" xr:uid="{00000000-0005-0000-0000-00004F2A0000}"/>
    <cellStyle name="Normal 6 3 2 2 7 2 4 2" xfId="28222" xr:uid="{00000000-0005-0000-0000-0000502A0000}"/>
    <cellStyle name="Normal 6 3 2 2 7 2 4 3" xfId="45568" xr:uid="{00000000-0005-0000-0000-0000512A0000}"/>
    <cellStyle name="Normal 6 3 2 2 7 2 5" xfId="19549" xr:uid="{00000000-0005-0000-0000-0000522A0000}"/>
    <cellStyle name="Normal 6 3 2 2 7 2 6" xfId="36895" xr:uid="{00000000-0005-0000-0000-0000532A0000}"/>
    <cellStyle name="Normal 6 3 2 2 7 3" xfId="6165" xr:uid="{00000000-0005-0000-0000-0000542A0000}"/>
    <cellStyle name="Normal 6 3 2 2 7 3 2" xfId="14838" xr:uid="{00000000-0005-0000-0000-0000552A0000}"/>
    <cellStyle name="Normal 6 3 2 2 7 3 2 2" xfId="32191" xr:uid="{00000000-0005-0000-0000-0000562A0000}"/>
    <cellStyle name="Normal 6 3 2 2 7 3 2 3" xfId="49537" xr:uid="{00000000-0005-0000-0000-0000572A0000}"/>
    <cellStyle name="Normal 6 3 2 2 7 3 3" xfId="23518" xr:uid="{00000000-0005-0000-0000-0000582A0000}"/>
    <cellStyle name="Normal 6 3 2 2 7 3 4" xfId="40864" xr:uid="{00000000-0005-0000-0000-0000592A0000}"/>
    <cellStyle name="Normal 6 3 2 2 7 4" xfId="4009" xr:uid="{00000000-0005-0000-0000-00005A2A0000}"/>
    <cellStyle name="Normal 6 3 2 2 7 4 2" xfId="12682" xr:uid="{00000000-0005-0000-0000-00005B2A0000}"/>
    <cellStyle name="Normal 6 3 2 2 7 4 2 2" xfId="30035" xr:uid="{00000000-0005-0000-0000-00005C2A0000}"/>
    <cellStyle name="Normal 6 3 2 2 7 4 2 3" xfId="47381" xr:uid="{00000000-0005-0000-0000-00005D2A0000}"/>
    <cellStyle name="Normal 6 3 2 2 7 4 3" xfId="21362" xr:uid="{00000000-0005-0000-0000-00005E2A0000}"/>
    <cellStyle name="Normal 6 3 2 2 7 4 4" xfId="38708" xr:uid="{00000000-0005-0000-0000-00005F2A0000}"/>
    <cellStyle name="Normal 6 3 2 2 7 5" xfId="9056" xr:uid="{00000000-0005-0000-0000-0000602A0000}"/>
    <cellStyle name="Normal 6 3 2 2 7 5 2" xfId="26409" xr:uid="{00000000-0005-0000-0000-0000612A0000}"/>
    <cellStyle name="Normal 6 3 2 2 7 5 3" xfId="43755" xr:uid="{00000000-0005-0000-0000-0000622A0000}"/>
    <cellStyle name="Normal 6 3 2 2 7 6" xfId="17736" xr:uid="{00000000-0005-0000-0000-0000632A0000}"/>
    <cellStyle name="Normal 6 3 2 2 7 7" xfId="35082" xr:uid="{00000000-0005-0000-0000-0000642A0000}"/>
    <cellStyle name="Normal 6 3 2 2 8" xfId="1853" xr:uid="{00000000-0005-0000-0000-0000652A0000}"/>
    <cellStyle name="Normal 6 3 2 2 8 2" xfId="7635" xr:uid="{00000000-0005-0000-0000-0000662A0000}"/>
    <cellStyle name="Normal 6 3 2 2 8 2 2" xfId="16308" xr:uid="{00000000-0005-0000-0000-0000672A0000}"/>
    <cellStyle name="Normal 6 3 2 2 8 2 2 2" xfId="33661" xr:uid="{00000000-0005-0000-0000-0000682A0000}"/>
    <cellStyle name="Normal 6 3 2 2 8 2 2 3" xfId="51007" xr:uid="{00000000-0005-0000-0000-0000692A0000}"/>
    <cellStyle name="Normal 6 3 2 2 8 2 3" xfId="24988" xr:uid="{00000000-0005-0000-0000-00006A2A0000}"/>
    <cellStyle name="Normal 6 3 2 2 8 2 4" xfId="42334" xr:uid="{00000000-0005-0000-0000-00006B2A0000}"/>
    <cellStyle name="Normal 6 3 2 2 8 3" xfId="3666" xr:uid="{00000000-0005-0000-0000-00006C2A0000}"/>
    <cellStyle name="Normal 6 3 2 2 8 3 2" xfId="12339" xr:uid="{00000000-0005-0000-0000-00006D2A0000}"/>
    <cellStyle name="Normal 6 3 2 2 8 3 2 2" xfId="29692" xr:uid="{00000000-0005-0000-0000-00006E2A0000}"/>
    <cellStyle name="Normal 6 3 2 2 8 3 2 3" xfId="47038" xr:uid="{00000000-0005-0000-0000-00006F2A0000}"/>
    <cellStyle name="Normal 6 3 2 2 8 3 3" xfId="21019" xr:uid="{00000000-0005-0000-0000-0000702A0000}"/>
    <cellStyle name="Normal 6 3 2 2 8 3 4" xfId="38365" xr:uid="{00000000-0005-0000-0000-0000712A0000}"/>
    <cellStyle name="Normal 6 3 2 2 8 4" xfId="10526" xr:uid="{00000000-0005-0000-0000-0000722A0000}"/>
    <cellStyle name="Normal 6 3 2 2 8 4 2" xfId="27879" xr:uid="{00000000-0005-0000-0000-0000732A0000}"/>
    <cellStyle name="Normal 6 3 2 2 8 4 3" xfId="45225" xr:uid="{00000000-0005-0000-0000-0000742A0000}"/>
    <cellStyle name="Normal 6 3 2 2 8 5" xfId="19206" xr:uid="{00000000-0005-0000-0000-0000752A0000}"/>
    <cellStyle name="Normal 6 3 2 2 8 6" xfId="36552" xr:uid="{00000000-0005-0000-0000-0000762A0000}"/>
    <cellStyle name="Normal 6 3 2 2 9" xfId="1118" xr:uid="{00000000-0005-0000-0000-0000772A0000}"/>
    <cellStyle name="Normal 6 3 2 2 9 2" xfId="6900" xr:uid="{00000000-0005-0000-0000-0000782A0000}"/>
    <cellStyle name="Normal 6 3 2 2 9 2 2" xfId="15573" xr:uid="{00000000-0005-0000-0000-0000792A0000}"/>
    <cellStyle name="Normal 6 3 2 2 9 2 2 2" xfId="32926" xr:uid="{00000000-0005-0000-0000-00007A2A0000}"/>
    <cellStyle name="Normal 6 3 2 2 9 2 2 3" xfId="50272" xr:uid="{00000000-0005-0000-0000-00007B2A0000}"/>
    <cellStyle name="Normal 6 3 2 2 9 2 3" xfId="24253" xr:uid="{00000000-0005-0000-0000-00007C2A0000}"/>
    <cellStyle name="Normal 6 3 2 2 9 2 4" xfId="41599" xr:uid="{00000000-0005-0000-0000-00007D2A0000}"/>
    <cellStyle name="Normal 6 3 2 2 9 3" xfId="4744" xr:uid="{00000000-0005-0000-0000-00007E2A0000}"/>
    <cellStyle name="Normal 6 3 2 2 9 3 2" xfId="13417" xr:uid="{00000000-0005-0000-0000-00007F2A0000}"/>
    <cellStyle name="Normal 6 3 2 2 9 3 2 2" xfId="30770" xr:uid="{00000000-0005-0000-0000-0000802A0000}"/>
    <cellStyle name="Normal 6 3 2 2 9 3 2 3" xfId="48116" xr:uid="{00000000-0005-0000-0000-0000812A0000}"/>
    <cellStyle name="Normal 6 3 2 2 9 3 3" xfId="22097" xr:uid="{00000000-0005-0000-0000-0000822A0000}"/>
    <cellStyle name="Normal 6 3 2 2 9 3 4" xfId="39443" xr:uid="{00000000-0005-0000-0000-0000832A0000}"/>
    <cellStyle name="Normal 6 3 2 2 9 4" xfId="9791" xr:uid="{00000000-0005-0000-0000-0000842A0000}"/>
    <cellStyle name="Normal 6 3 2 2 9 4 2" xfId="27144" xr:uid="{00000000-0005-0000-0000-0000852A0000}"/>
    <cellStyle name="Normal 6 3 2 2 9 4 3" xfId="44490" xr:uid="{00000000-0005-0000-0000-0000862A0000}"/>
    <cellStyle name="Normal 6 3 2 2 9 5" xfId="18471" xr:uid="{00000000-0005-0000-0000-0000872A0000}"/>
    <cellStyle name="Normal 6 3 2 2 9 6" xfId="35817" xr:uid="{00000000-0005-0000-0000-0000882A0000}"/>
    <cellStyle name="Normal 6 3 2 3" xfId="77" xr:uid="{00000000-0005-0000-0000-0000892A0000}"/>
    <cellStyle name="Normal 6 3 2 3 10" xfId="8750" xr:uid="{00000000-0005-0000-0000-00008A2A0000}"/>
    <cellStyle name="Normal 6 3 2 3 10 2" xfId="26103" xr:uid="{00000000-0005-0000-0000-00008B2A0000}"/>
    <cellStyle name="Normal 6 3 2 3 10 3" xfId="43449" xr:uid="{00000000-0005-0000-0000-00008C2A0000}"/>
    <cellStyle name="Normal 6 3 2 3 11" xfId="17430" xr:uid="{00000000-0005-0000-0000-00008D2A0000}"/>
    <cellStyle name="Normal 6 3 2 3 12" xfId="34776" xr:uid="{00000000-0005-0000-0000-00008E2A0000}"/>
    <cellStyle name="Normal 6 3 2 3 2" xfId="322" xr:uid="{00000000-0005-0000-0000-00008F2A0000}"/>
    <cellStyle name="Normal 6 3 2 3 2 10" xfId="35021" xr:uid="{00000000-0005-0000-0000-0000902A0000}"/>
    <cellStyle name="Normal 6 3 2 3 2 2" xfId="1057" xr:uid="{00000000-0005-0000-0000-0000912A0000}"/>
    <cellStyle name="Normal 6 3 2 3 2 2 2" xfId="2870" xr:uid="{00000000-0005-0000-0000-0000922A0000}"/>
    <cellStyle name="Normal 6 3 2 3 2 2 2 2" xfId="8652" xr:uid="{00000000-0005-0000-0000-0000932A0000}"/>
    <cellStyle name="Normal 6 3 2 3 2 2 2 2 2" xfId="17325" xr:uid="{00000000-0005-0000-0000-0000942A0000}"/>
    <cellStyle name="Normal 6 3 2 3 2 2 2 2 2 2" xfId="34678" xr:uid="{00000000-0005-0000-0000-0000952A0000}"/>
    <cellStyle name="Normal 6 3 2 3 2 2 2 2 2 3" xfId="52024" xr:uid="{00000000-0005-0000-0000-0000962A0000}"/>
    <cellStyle name="Normal 6 3 2 3 2 2 2 2 3" xfId="26005" xr:uid="{00000000-0005-0000-0000-0000972A0000}"/>
    <cellStyle name="Normal 6 3 2 3 2 2 2 2 4" xfId="43351" xr:uid="{00000000-0005-0000-0000-0000982A0000}"/>
    <cellStyle name="Normal 6 3 2 3 2 2 2 3" xfId="4683" xr:uid="{00000000-0005-0000-0000-0000992A0000}"/>
    <cellStyle name="Normal 6 3 2 3 2 2 2 3 2" xfId="13356" xr:uid="{00000000-0005-0000-0000-00009A2A0000}"/>
    <cellStyle name="Normal 6 3 2 3 2 2 2 3 2 2" xfId="30709" xr:uid="{00000000-0005-0000-0000-00009B2A0000}"/>
    <cellStyle name="Normal 6 3 2 3 2 2 2 3 2 3" xfId="48055" xr:uid="{00000000-0005-0000-0000-00009C2A0000}"/>
    <cellStyle name="Normal 6 3 2 3 2 2 2 3 3" xfId="22036" xr:uid="{00000000-0005-0000-0000-00009D2A0000}"/>
    <cellStyle name="Normal 6 3 2 3 2 2 2 3 4" xfId="39382" xr:uid="{00000000-0005-0000-0000-00009E2A0000}"/>
    <cellStyle name="Normal 6 3 2 3 2 2 2 4" xfId="11543" xr:uid="{00000000-0005-0000-0000-00009F2A0000}"/>
    <cellStyle name="Normal 6 3 2 3 2 2 2 4 2" xfId="28896" xr:uid="{00000000-0005-0000-0000-0000A02A0000}"/>
    <cellStyle name="Normal 6 3 2 3 2 2 2 4 3" xfId="46242" xr:uid="{00000000-0005-0000-0000-0000A12A0000}"/>
    <cellStyle name="Normal 6 3 2 3 2 2 2 5" xfId="20223" xr:uid="{00000000-0005-0000-0000-0000A22A0000}"/>
    <cellStyle name="Normal 6 3 2 3 2 2 2 6" xfId="37569" xr:uid="{00000000-0005-0000-0000-0000A32A0000}"/>
    <cellStyle name="Normal 6 3 2 3 2 2 3" xfId="1792" xr:uid="{00000000-0005-0000-0000-0000A42A0000}"/>
    <cellStyle name="Normal 6 3 2 3 2 2 3 2" xfId="7574" xr:uid="{00000000-0005-0000-0000-0000A52A0000}"/>
    <cellStyle name="Normal 6 3 2 3 2 2 3 2 2" xfId="16247" xr:uid="{00000000-0005-0000-0000-0000A62A0000}"/>
    <cellStyle name="Normal 6 3 2 3 2 2 3 2 2 2" xfId="33600" xr:uid="{00000000-0005-0000-0000-0000A72A0000}"/>
    <cellStyle name="Normal 6 3 2 3 2 2 3 2 2 3" xfId="50946" xr:uid="{00000000-0005-0000-0000-0000A82A0000}"/>
    <cellStyle name="Normal 6 3 2 3 2 2 3 2 3" xfId="24927" xr:uid="{00000000-0005-0000-0000-0000A92A0000}"/>
    <cellStyle name="Normal 6 3 2 3 2 2 3 2 4" xfId="42273" xr:uid="{00000000-0005-0000-0000-0000AA2A0000}"/>
    <cellStyle name="Normal 6 3 2 3 2 2 3 3" xfId="5418" xr:uid="{00000000-0005-0000-0000-0000AB2A0000}"/>
    <cellStyle name="Normal 6 3 2 3 2 2 3 3 2" xfId="14091" xr:uid="{00000000-0005-0000-0000-0000AC2A0000}"/>
    <cellStyle name="Normal 6 3 2 3 2 2 3 3 2 2" xfId="31444" xr:uid="{00000000-0005-0000-0000-0000AD2A0000}"/>
    <cellStyle name="Normal 6 3 2 3 2 2 3 3 2 3" xfId="48790" xr:uid="{00000000-0005-0000-0000-0000AE2A0000}"/>
    <cellStyle name="Normal 6 3 2 3 2 2 3 3 3" xfId="22771" xr:uid="{00000000-0005-0000-0000-0000AF2A0000}"/>
    <cellStyle name="Normal 6 3 2 3 2 2 3 3 4" xfId="40117" xr:uid="{00000000-0005-0000-0000-0000B02A0000}"/>
    <cellStyle name="Normal 6 3 2 3 2 2 3 4" xfId="10465" xr:uid="{00000000-0005-0000-0000-0000B12A0000}"/>
    <cellStyle name="Normal 6 3 2 3 2 2 3 4 2" xfId="27818" xr:uid="{00000000-0005-0000-0000-0000B22A0000}"/>
    <cellStyle name="Normal 6 3 2 3 2 2 3 4 3" xfId="45164" xr:uid="{00000000-0005-0000-0000-0000B32A0000}"/>
    <cellStyle name="Normal 6 3 2 3 2 2 3 5" xfId="19145" xr:uid="{00000000-0005-0000-0000-0000B42A0000}"/>
    <cellStyle name="Normal 6 3 2 3 2 2 3 6" xfId="36491" xr:uid="{00000000-0005-0000-0000-0000B52A0000}"/>
    <cellStyle name="Normal 6 3 2 3 2 2 4" xfId="6839" xr:uid="{00000000-0005-0000-0000-0000B62A0000}"/>
    <cellStyle name="Normal 6 3 2 3 2 2 4 2" xfId="15512" xr:uid="{00000000-0005-0000-0000-0000B72A0000}"/>
    <cellStyle name="Normal 6 3 2 3 2 2 4 2 2" xfId="32865" xr:uid="{00000000-0005-0000-0000-0000B82A0000}"/>
    <cellStyle name="Normal 6 3 2 3 2 2 4 2 3" xfId="50211" xr:uid="{00000000-0005-0000-0000-0000B92A0000}"/>
    <cellStyle name="Normal 6 3 2 3 2 2 4 3" xfId="24192" xr:uid="{00000000-0005-0000-0000-0000BA2A0000}"/>
    <cellStyle name="Normal 6 3 2 3 2 2 4 4" xfId="41538" xr:uid="{00000000-0005-0000-0000-0000BB2A0000}"/>
    <cellStyle name="Normal 6 3 2 3 2 2 5" xfId="3605" xr:uid="{00000000-0005-0000-0000-0000BC2A0000}"/>
    <cellStyle name="Normal 6 3 2 3 2 2 5 2" xfId="12278" xr:uid="{00000000-0005-0000-0000-0000BD2A0000}"/>
    <cellStyle name="Normal 6 3 2 3 2 2 5 2 2" xfId="29631" xr:uid="{00000000-0005-0000-0000-0000BE2A0000}"/>
    <cellStyle name="Normal 6 3 2 3 2 2 5 2 3" xfId="46977" xr:uid="{00000000-0005-0000-0000-0000BF2A0000}"/>
    <cellStyle name="Normal 6 3 2 3 2 2 5 3" xfId="20958" xr:uid="{00000000-0005-0000-0000-0000C02A0000}"/>
    <cellStyle name="Normal 6 3 2 3 2 2 5 4" xfId="38304" xr:uid="{00000000-0005-0000-0000-0000C12A0000}"/>
    <cellStyle name="Normal 6 3 2 3 2 2 6" xfId="9730" xr:uid="{00000000-0005-0000-0000-0000C22A0000}"/>
    <cellStyle name="Normal 6 3 2 3 2 2 6 2" xfId="27083" xr:uid="{00000000-0005-0000-0000-0000C32A0000}"/>
    <cellStyle name="Normal 6 3 2 3 2 2 6 3" xfId="44429" xr:uid="{00000000-0005-0000-0000-0000C42A0000}"/>
    <cellStyle name="Normal 6 3 2 3 2 2 7" xfId="18410" xr:uid="{00000000-0005-0000-0000-0000C52A0000}"/>
    <cellStyle name="Normal 6 3 2 3 2 2 8" xfId="35756" xr:uid="{00000000-0005-0000-0000-0000C62A0000}"/>
    <cellStyle name="Normal 6 3 2 3 2 3" xfId="567" xr:uid="{00000000-0005-0000-0000-0000C72A0000}"/>
    <cellStyle name="Normal 6 3 2 3 2 3 2" xfId="2380" xr:uid="{00000000-0005-0000-0000-0000C82A0000}"/>
    <cellStyle name="Normal 6 3 2 3 2 3 2 2" xfId="8162" xr:uid="{00000000-0005-0000-0000-0000C92A0000}"/>
    <cellStyle name="Normal 6 3 2 3 2 3 2 2 2" xfId="16835" xr:uid="{00000000-0005-0000-0000-0000CA2A0000}"/>
    <cellStyle name="Normal 6 3 2 3 2 3 2 2 2 2" xfId="34188" xr:uid="{00000000-0005-0000-0000-0000CB2A0000}"/>
    <cellStyle name="Normal 6 3 2 3 2 3 2 2 2 3" xfId="51534" xr:uid="{00000000-0005-0000-0000-0000CC2A0000}"/>
    <cellStyle name="Normal 6 3 2 3 2 3 2 2 3" xfId="25515" xr:uid="{00000000-0005-0000-0000-0000CD2A0000}"/>
    <cellStyle name="Normal 6 3 2 3 2 3 2 2 4" xfId="42861" xr:uid="{00000000-0005-0000-0000-0000CE2A0000}"/>
    <cellStyle name="Normal 6 3 2 3 2 3 2 3" xfId="5663" xr:uid="{00000000-0005-0000-0000-0000CF2A0000}"/>
    <cellStyle name="Normal 6 3 2 3 2 3 2 3 2" xfId="14336" xr:uid="{00000000-0005-0000-0000-0000D02A0000}"/>
    <cellStyle name="Normal 6 3 2 3 2 3 2 3 2 2" xfId="31689" xr:uid="{00000000-0005-0000-0000-0000D12A0000}"/>
    <cellStyle name="Normal 6 3 2 3 2 3 2 3 2 3" xfId="49035" xr:uid="{00000000-0005-0000-0000-0000D22A0000}"/>
    <cellStyle name="Normal 6 3 2 3 2 3 2 3 3" xfId="23016" xr:uid="{00000000-0005-0000-0000-0000D32A0000}"/>
    <cellStyle name="Normal 6 3 2 3 2 3 2 3 4" xfId="40362" xr:uid="{00000000-0005-0000-0000-0000D42A0000}"/>
    <cellStyle name="Normal 6 3 2 3 2 3 2 4" xfId="11053" xr:uid="{00000000-0005-0000-0000-0000D52A0000}"/>
    <cellStyle name="Normal 6 3 2 3 2 3 2 4 2" xfId="28406" xr:uid="{00000000-0005-0000-0000-0000D62A0000}"/>
    <cellStyle name="Normal 6 3 2 3 2 3 2 4 3" xfId="45752" xr:uid="{00000000-0005-0000-0000-0000D72A0000}"/>
    <cellStyle name="Normal 6 3 2 3 2 3 2 5" xfId="19733" xr:uid="{00000000-0005-0000-0000-0000D82A0000}"/>
    <cellStyle name="Normal 6 3 2 3 2 3 2 6" xfId="37079" xr:uid="{00000000-0005-0000-0000-0000D92A0000}"/>
    <cellStyle name="Normal 6 3 2 3 2 3 3" xfId="6349" xr:uid="{00000000-0005-0000-0000-0000DA2A0000}"/>
    <cellStyle name="Normal 6 3 2 3 2 3 3 2" xfId="15022" xr:uid="{00000000-0005-0000-0000-0000DB2A0000}"/>
    <cellStyle name="Normal 6 3 2 3 2 3 3 2 2" xfId="32375" xr:uid="{00000000-0005-0000-0000-0000DC2A0000}"/>
    <cellStyle name="Normal 6 3 2 3 2 3 3 2 3" xfId="49721" xr:uid="{00000000-0005-0000-0000-0000DD2A0000}"/>
    <cellStyle name="Normal 6 3 2 3 2 3 3 3" xfId="23702" xr:uid="{00000000-0005-0000-0000-0000DE2A0000}"/>
    <cellStyle name="Normal 6 3 2 3 2 3 3 4" xfId="41048" xr:uid="{00000000-0005-0000-0000-0000DF2A0000}"/>
    <cellStyle name="Normal 6 3 2 3 2 3 4" xfId="4193" xr:uid="{00000000-0005-0000-0000-0000E02A0000}"/>
    <cellStyle name="Normal 6 3 2 3 2 3 4 2" xfId="12866" xr:uid="{00000000-0005-0000-0000-0000E12A0000}"/>
    <cellStyle name="Normal 6 3 2 3 2 3 4 2 2" xfId="30219" xr:uid="{00000000-0005-0000-0000-0000E22A0000}"/>
    <cellStyle name="Normal 6 3 2 3 2 3 4 2 3" xfId="47565" xr:uid="{00000000-0005-0000-0000-0000E32A0000}"/>
    <cellStyle name="Normal 6 3 2 3 2 3 4 3" xfId="21546" xr:uid="{00000000-0005-0000-0000-0000E42A0000}"/>
    <cellStyle name="Normal 6 3 2 3 2 3 4 4" xfId="38892" xr:uid="{00000000-0005-0000-0000-0000E52A0000}"/>
    <cellStyle name="Normal 6 3 2 3 2 3 5" xfId="9240" xr:uid="{00000000-0005-0000-0000-0000E62A0000}"/>
    <cellStyle name="Normal 6 3 2 3 2 3 5 2" xfId="26593" xr:uid="{00000000-0005-0000-0000-0000E72A0000}"/>
    <cellStyle name="Normal 6 3 2 3 2 3 5 3" xfId="43939" xr:uid="{00000000-0005-0000-0000-0000E82A0000}"/>
    <cellStyle name="Normal 6 3 2 3 2 3 6" xfId="17920" xr:uid="{00000000-0005-0000-0000-0000E92A0000}"/>
    <cellStyle name="Normal 6 3 2 3 2 3 7" xfId="35266" xr:uid="{00000000-0005-0000-0000-0000EA2A0000}"/>
    <cellStyle name="Normal 6 3 2 3 2 4" xfId="2135" xr:uid="{00000000-0005-0000-0000-0000EB2A0000}"/>
    <cellStyle name="Normal 6 3 2 3 2 4 2" xfId="7917" xr:uid="{00000000-0005-0000-0000-0000EC2A0000}"/>
    <cellStyle name="Normal 6 3 2 3 2 4 2 2" xfId="16590" xr:uid="{00000000-0005-0000-0000-0000ED2A0000}"/>
    <cellStyle name="Normal 6 3 2 3 2 4 2 2 2" xfId="33943" xr:uid="{00000000-0005-0000-0000-0000EE2A0000}"/>
    <cellStyle name="Normal 6 3 2 3 2 4 2 2 3" xfId="51289" xr:uid="{00000000-0005-0000-0000-0000EF2A0000}"/>
    <cellStyle name="Normal 6 3 2 3 2 4 2 3" xfId="25270" xr:uid="{00000000-0005-0000-0000-0000F02A0000}"/>
    <cellStyle name="Normal 6 3 2 3 2 4 2 4" xfId="42616" xr:uid="{00000000-0005-0000-0000-0000F12A0000}"/>
    <cellStyle name="Normal 6 3 2 3 2 4 3" xfId="3948" xr:uid="{00000000-0005-0000-0000-0000F22A0000}"/>
    <cellStyle name="Normal 6 3 2 3 2 4 3 2" xfId="12621" xr:uid="{00000000-0005-0000-0000-0000F32A0000}"/>
    <cellStyle name="Normal 6 3 2 3 2 4 3 2 2" xfId="29974" xr:uid="{00000000-0005-0000-0000-0000F42A0000}"/>
    <cellStyle name="Normal 6 3 2 3 2 4 3 2 3" xfId="47320" xr:uid="{00000000-0005-0000-0000-0000F52A0000}"/>
    <cellStyle name="Normal 6 3 2 3 2 4 3 3" xfId="21301" xr:uid="{00000000-0005-0000-0000-0000F62A0000}"/>
    <cellStyle name="Normal 6 3 2 3 2 4 3 4" xfId="38647" xr:uid="{00000000-0005-0000-0000-0000F72A0000}"/>
    <cellStyle name="Normal 6 3 2 3 2 4 4" xfId="10808" xr:uid="{00000000-0005-0000-0000-0000F82A0000}"/>
    <cellStyle name="Normal 6 3 2 3 2 4 4 2" xfId="28161" xr:uid="{00000000-0005-0000-0000-0000F92A0000}"/>
    <cellStyle name="Normal 6 3 2 3 2 4 4 3" xfId="45507" xr:uid="{00000000-0005-0000-0000-0000FA2A0000}"/>
    <cellStyle name="Normal 6 3 2 3 2 4 5" xfId="19488" xr:uid="{00000000-0005-0000-0000-0000FB2A0000}"/>
    <cellStyle name="Normal 6 3 2 3 2 4 6" xfId="36834" xr:uid="{00000000-0005-0000-0000-0000FC2A0000}"/>
    <cellStyle name="Normal 6 3 2 3 2 5" xfId="1302" xr:uid="{00000000-0005-0000-0000-0000FD2A0000}"/>
    <cellStyle name="Normal 6 3 2 3 2 5 2" xfId="7084" xr:uid="{00000000-0005-0000-0000-0000FE2A0000}"/>
    <cellStyle name="Normal 6 3 2 3 2 5 2 2" xfId="15757" xr:uid="{00000000-0005-0000-0000-0000FF2A0000}"/>
    <cellStyle name="Normal 6 3 2 3 2 5 2 2 2" xfId="33110" xr:uid="{00000000-0005-0000-0000-0000002B0000}"/>
    <cellStyle name="Normal 6 3 2 3 2 5 2 2 3" xfId="50456" xr:uid="{00000000-0005-0000-0000-0000012B0000}"/>
    <cellStyle name="Normal 6 3 2 3 2 5 2 3" xfId="24437" xr:uid="{00000000-0005-0000-0000-0000022B0000}"/>
    <cellStyle name="Normal 6 3 2 3 2 5 2 4" xfId="41783" xr:uid="{00000000-0005-0000-0000-0000032B0000}"/>
    <cellStyle name="Normal 6 3 2 3 2 5 3" xfId="4928" xr:uid="{00000000-0005-0000-0000-0000042B0000}"/>
    <cellStyle name="Normal 6 3 2 3 2 5 3 2" xfId="13601" xr:uid="{00000000-0005-0000-0000-0000052B0000}"/>
    <cellStyle name="Normal 6 3 2 3 2 5 3 2 2" xfId="30954" xr:uid="{00000000-0005-0000-0000-0000062B0000}"/>
    <cellStyle name="Normal 6 3 2 3 2 5 3 2 3" xfId="48300" xr:uid="{00000000-0005-0000-0000-0000072B0000}"/>
    <cellStyle name="Normal 6 3 2 3 2 5 3 3" xfId="22281" xr:uid="{00000000-0005-0000-0000-0000082B0000}"/>
    <cellStyle name="Normal 6 3 2 3 2 5 3 4" xfId="39627" xr:uid="{00000000-0005-0000-0000-0000092B0000}"/>
    <cellStyle name="Normal 6 3 2 3 2 5 4" xfId="9975" xr:uid="{00000000-0005-0000-0000-00000A2B0000}"/>
    <cellStyle name="Normal 6 3 2 3 2 5 4 2" xfId="27328" xr:uid="{00000000-0005-0000-0000-00000B2B0000}"/>
    <cellStyle name="Normal 6 3 2 3 2 5 4 3" xfId="44674" xr:uid="{00000000-0005-0000-0000-00000C2B0000}"/>
    <cellStyle name="Normal 6 3 2 3 2 5 5" xfId="18655" xr:uid="{00000000-0005-0000-0000-00000D2B0000}"/>
    <cellStyle name="Normal 6 3 2 3 2 5 6" xfId="36001" xr:uid="{00000000-0005-0000-0000-00000E2B0000}"/>
    <cellStyle name="Normal 6 3 2 3 2 6" xfId="6104" xr:uid="{00000000-0005-0000-0000-00000F2B0000}"/>
    <cellStyle name="Normal 6 3 2 3 2 6 2" xfId="14777" xr:uid="{00000000-0005-0000-0000-0000102B0000}"/>
    <cellStyle name="Normal 6 3 2 3 2 6 2 2" xfId="32130" xr:uid="{00000000-0005-0000-0000-0000112B0000}"/>
    <cellStyle name="Normal 6 3 2 3 2 6 2 3" xfId="49476" xr:uid="{00000000-0005-0000-0000-0000122B0000}"/>
    <cellStyle name="Normal 6 3 2 3 2 6 3" xfId="23457" xr:uid="{00000000-0005-0000-0000-0000132B0000}"/>
    <cellStyle name="Normal 6 3 2 3 2 6 4" xfId="40803" xr:uid="{00000000-0005-0000-0000-0000142B0000}"/>
    <cellStyle name="Normal 6 3 2 3 2 7" xfId="3115" xr:uid="{00000000-0005-0000-0000-0000152B0000}"/>
    <cellStyle name="Normal 6 3 2 3 2 7 2" xfId="11788" xr:uid="{00000000-0005-0000-0000-0000162B0000}"/>
    <cellStyle name="Normal 6 3 2 3 2 7 2 2" xfId="29141" xr:uid="{00000000-0005-0000-0000-0000172B0000}"/>
    <cellStyle name="Normal 6 3 2 3 2 7 2 3" xfId="46487" xr:uid="{00000000-0005-0000-0000-0000182B0000}"/>
    <cellStyle name="Normal 6 3 2 3 2 7 3" xfId="20468" xr:uid="{00000000-0005-0000-0000-0000192B0000}"/>
    <cellStyle name="Normal 6 3 2 3 2 7 4" xfId="37814" xr:uid="{00000000-0005-0000-0000-00001A2B0000}"/>
    <cellStyle name="Normal 6 3 2 3 2 8" xfId="8995" xr:uid="{00000000-0005-0000-0000-00001B2B0000}"/>
    <cellStyle name="Normal 6 3 2 3 2 8 2" xfId="26348" xr:uid="{00000000-0005-0000-0000-00001C2B0000}"/>
    <cellStyle name="Normal 6 3 2 3 2 8 3" xfId="43694" xr:uid="{00000000-0005-0000-0000-00001D2B0000}"/>
    <cellStyle name="Normal 6 3 2 3 2 9" xfId="17675" xr:uid="{00000000-0005-0000-0000-00001E2B0000}"/>
    <cellStyle name="Normal 6 3 2 3 3" xfId="224" xr:uid="{00000000-0005-0000-0000-00001F2B0000}"/>
    <cellStyle name="Normal 6 3 2 3 3 10" xfId="34923" xr:uid="{00000000-0005-0000-0000-0000202B0000}"/>
    <cellStyle name="Normal 6 3 2 3 3 2" xfId="959" xr:uid="{00000000-0005-0000-0000-0000212B0000}"/>
    <cellStyle name="Normal 6 3 2 3 3 2 2" xfId="2772" xr:uid="{00000000-0005-0000-0000-0000222B0000}"/>
    <cellStyle name="Normal 6 3 2 3 3 2 2 2" xfId="8554" xr:uid="{00000000-0005-0000-0000-0000232B0000}"/>
    <cellStyle name="Normal 6 3 2 3 3 2 2 2 2" xfId="17227" xr:uid="{00000000-0005-0000-0000-0000242B0000}"/>
    <cellStyle name="Normal 6 3 2 3 3 2 2 2 2 2" xfId="34580" xr:uid="{00000000-0005-0000-0000-0000252B0000}"/>
    <cellStyle name="Normal 6 3 2 3 3 2 2 2 2 3" xfId="51926" xr:uid="{00000000-0005-0000-0000-0000262B0000}"/>
    <cellStyle name="Normal 6 3 2 3 3 2 2 2 3" xfId="25907" xr:uid="{00000000-0005-0000-0000-0000272B0000}"/>
    <cellStyle name="Normal 6 3 2 3 3 2 2 2 4" xfId="43253" xr:uid="{00000000-0005-0000-0000-0000282B0000}"/>
    <cellStyle name="Normal 6 3 2 3 3 2 2 3" xfId="4585" xr:uid="{00000000-0005-0000-0000-0000292B0000}"/>
    <cellStyle name="Normal 6 3 2 3 3 2 2 3 2" xfId="13258" xr:uid="{00000000-0005-0000-0000-00002A2B0000}"/>
    <cellStyle name="Normal 6 3 2 3 3 2 2 3 2 2" xfId="30611" xr:uid="{00000000-0005-0000-0000-00002B2B0000}"/>
    <cellStyle name="Normal 6 3 2 3 3 2 2 3 2 3" xfId="47957" xr:uid="{00000000-0005-0000-0000-00002C2B0000}"/>
    <cellStyle name="Normal 6 3 2 3 3 2 2 3 3" xfId="21938" xr:uid="{00000000-0005-0000-0000-00002D2B0000}"/>
    <cellStyle name="Normal 6 3 2 3 3 2 2 3 4" xfId="39284" xr:uid="{00000000-0005-0000-0000-00002E2B0000}"/>
    <cellStyle name="Normal 6 3 2 3 3 2 2 4" xfId="11445" xr:uid="{00000000-0005-0000-0000-00002F2B0000}"/>
    <cellStyle name="Normal 6 3 2 3 3 2 2 4 2" xfId="28798" xr:uid="{00000000-0005-0000-0000-0000302B0000}"/>
    <cellStyle name="Normal 6 3 2 3 3 2 2 4 3" xfId="46144" xr:uid="{00000000-0005-0000-0000-0000312B0000}"/>
    <cellStyle name="Normal 6 3 2 3 3 2 2 5" xfId="20125" xr:uid="{00000000-0005-0000-0000-0000322B0000}"/>
    <cellStyle name="Normal 6 3 2 3 3 2 2 6" xfId="37471" xr:uid="{00000000-0005-0000-0000-0000332B0000}"/>
    <cellStyle name="Normal 6 3 2 3 3 2 3" xfId="1694" xr:uid="{00000000-0005-0000-0000-0000342B0000}"/>
    <cellStyle name="Normal 6 3 2 3 3 2 3 2" xfId="7476" xr:uid="{00000000-0005-0000-0000-0000352B0000}"/>
    <cellStyle name="Normal 6 3 2 3 3 2 3 2 2" xfId="16149" xr:uid="{00000000-0005-0000-0000-0000362B0000}"/>
    <cellStyle name="Normal 6 3 2 3 3 2 3 2 2 2" xfId="33502" xr:uid="{00000000-0005-0000-0000-0000372B0000}"/>
    <cellStyle name="Normal 6 3 2 3 3 2 3 2 2 3" xfId="50848" xr:uid="{00000000-0005-0000-0000-0000382B0000}"/>
    <cellStyle name="Normal 6 3 2 3 3 2 3 2 3" xfId="24829" xr:uid="{00000000-0005-0000-0000-0000392B0000}"/>
    <cellStyle name="Normal 6 3 2 3 3 2 3 2 4" xfId="42175" xr:uid="{00000000-0005-0000-0000-00003A2B0000}"/>
    <cellStyle name="Normal 6 3 2 3 3 2 3 3" xfId="5320" xr:uid="{00000000-0005-0000-0000-00003B2B0000}"/>
    <cellStyle name="Normal 6 3 2 3 3 2 3 3 2" xfId="13993" xr:uid="{00000000-0005-0000-0000-00003C2B0000}"/>
    <cellStyle name="Normal 6 3 2 3 3 2 3 3 2 2" xfId="31346" xr:uid="{00000000-0005-0000-0000-00003D2B0000}"/>
    <cellStyle name="Normal 6 3 2 3 3 2 3 3 2 3" xfId="48692" xr:uid="{00000000-0005-0000-0000-00003E2B0000}"/>
    <cellStyle name="Normal 6 3 2 3 3 2 3 3 3" xfId="22673" xr:uid="{00000000-0005-0000-0000-00003F2B0000}"/>
    <cellStyle name="Normal 6 3 2 3 3 2 3 3 4" xfId="40019" xr:uid="{00000000-0005-0000-0000-0000402B0000}"/>
    <cellStyle name="Normal 6 3 2 3 3 2 3 4" xfId="10367" xr:uid="{00000000-0005-0000-0000-0000412B0000}"/>
    <cellStyle name="Normal 6 3 2 3 3 2 3 4 2" xfId="27720" xr:uid="{00000000-0005-0000-0000-0000422B0000}"/>
    <cellStyle name="Normal 6 3 2 3 3 2 3 4 3" xfId="45066" xr:uid="{00000000-0005-0000-0000-0000432B0000}"/>
    <cellStyle name="Normal 6 3 2 3 3 2 3 5" xfId="19047" xr:uid="{00000000-0005-0000-0000-0000442B0000}"/>
    <cellStyle name="Normal 6 3 2 3 3 2 3 6" xfId="36393" xr:uid="{00000000-0005-0000-0000-0000452B0000}"/>
    <cellStyle name="Normal 6 3 2 3 3 2 4" xfId="6741" xr:uid="{00000000-0005-0000-0000-0000462B0000}"/>
    <cellStyle name="Normal 6 3 2 3 3 2 4 2" xfId="15414" xr:uid="{00000000-0005-0000-0000-0000472B0000}"/>
    <cellStyle name="Normal 6 3 2 3 3 2 4 2 2" xfId="32767" xr:uid="{00000000-0005-0000-0000-0000482B0000}"/>
    <cellStyle name="Normal 6 3 2 3 3 2 4 2 3" xfId="50113" xr:uid="{00000000-0005-0000-0000-0000492B0000}"/>
    <cellStyle name="Normal 6 3 2 3 3 2 4 3" xfId="24094" xr:uid="{00000000-0005-0000-0000-00004A2B0000}"/>
    <cellStyle name="Normal 6 3 2 3 3 2 4 4" xfId="41440" xr:uid="{00000000-0005-0000-0000-00004B2B0000}"/>
    <cellStyle name="Normal 6 3 2 3 3 2 5" xfId="3507" xr:uid="{00000000-0005-0000-0000-00004C2B0000}"/>
    <cellStyle name="Normal 6 3 2 3 3 2 5 2" xfId="12180" xr:uid="{00000000-0005-0000-0000-00004D2B0000}"/>
    <cellStyle name="Normal 6 3 2 3 3 2 5 2 2" xfId="29533" xr:uid="{00000000-0005-0000-0000-00004E2B0000}"/>
    <cellStyle name="Normal 6 3 2 3 3 2 5 2 3" xfId="46879" xr:uid="{00000000-0005-0000-0000-00004F2B0000}"/>
    <cellStyle name="Normal 6 3 2 3 3 2 5 3" xfId="20860" xr:uid="{00000000-0005-0000-0000-0000502B0000}"/>
    <cellStyle name="Normal 6 3 2 3 3 2 5 4" xfId="38206" xr:uid="{00000000-0005-0000-0000-0000512B0000}"/>
    <cellStyle name="Normal 6 3 2 3 3 2 6" xfId="9632" xr:uid="{00000000-0005-0000-0000-0000522B0000}"/>
    <cellStyle name="Normal 6 3 2 3 3 2 6 2" xfId="26985" xr:uid="{00000000-0005-0000-0000-0000532B0000}"/>
    <cellStyle name="Normal 6 3 2 3 3 2 6 3" xfId="44331" xr:uid="{00000000-0005-0000-0000-0000542B0000}"/>
    <cellStyle name="Normal 6 3 2 3 3 2 7" xfId="18312" xr:uid="{00000000-0005-0000-0000-0000552B0000}"/>
    <cellStyle name="Normal 6 3 2 3 3 2 8" xfId="35658" xr:uid="{00000000-0005-0000-0000-0000562B0000}"/>
    <cellStyle name="Normal 6 3 2 3 3 3" xfId="714" xr:uid="{00000000-0005-0000-0000-0000572B0000}"/>
    <cellStyle name="Normal 6 3 2 3 3 3 2" xfId="2527" xr:uid="{00000000-0005-0000-0000-0000582B0000}"/>
    <cellStyle name="Normal 6 3 2 3 3 3 2 2" xfId="8309" xr:uid="{00000000-0005-0000-0000-0000592B0000}"/>
    <cellStyle name="Normal 6 3 2 3 3 3 2 2 2" xfId="16982" xr:uid="{00000000-0005-0000-0000-00005A2B0000}"/>
    <cellStyle name="Normal 6 3 2 3 3 3 2 2 2 2" xfId="34335" xr:uid="{00000000-0005-0000-0000-00005B2B0000}"/>
    <cellStyle name="Normal 6 3 2 3 3 3 2 2 2 3" xfId="51681" xr:uid="{00000000-0005-0000-0000-00005C2B0000}"/>
    <cellStyle name="Normal 6 3 2 3 3 3 2 2 3" xfId="25662" xr:uid="{00000000-0005-0000-0000-00005D2B0000}"/>
    <cellStyle name="Normal 6 3 2 3 3 3 2 2 4" xfId="43008" xr:uid="{00000000-0005-0000-0000-00005E2B0000}"/>
    <cellStyle name="Normal 6 3 2 3 3 3 2 3" xfId="5761" xr:uid="{00000000-0005-0000-0000-00005F2B0000}"/>
    <cellStyle name="Normal 6 3 2 3 3 3 2 3 2" xfId="14434" xr:uid="{00000000-0005-0000-0000-0000602B0000}"/>
    <cellStyle name="Normal 6 3 2 3 3 3 2 3 2 2" xfId="31787" xr:uid="{00000000-0005-0000-0000-0000612B0000}"/>
    <cellStyle name="Normal 6 3 2 3 3 3 2 3 2 3" xfId="49133" xr:uid="{00000000-0005-0000-0000-0000622B0000}"/>
    <cellStyle name="Normal 6 3 2 3 3 3 2 3 3" xfId="23114" xr:uid="{00000000-0005-0000-0000-0000632B0000}"/>
    <cellStyle name="Normal 6 3 2 3 3 3 2 3 4" xfId="40460" xr:uid="{00000000-0005-0000-0000-0000642B0000}"/>
    <cellStyle name="Normal 6 3 2 3 3 3 2 4" xfId="11200" xr:uid="{00000000-0005-0000-0000-0000652B0000}"/>
    <cellStyle name="Normal 6 3 2 3 3 3 2 4 2" xfId="28553" xr:uid="{00000000-0005-0000-0000-0000662B0000}"/>
    <cellStyle name="Normal 6 3 2 3 3 3 2 4 3" xfId="45899" xr:uid="{00000000-0005-0000-0000-0000672B0000}"/>
    <cellStyle name="Normal 6 3 2 3 3 3 2 5" xfId="19880" xr:uid="{00000000-0005-0000-0000-0000682B0000}"/>
    <cellStyle name="Normal 6 3 2 3 3 3 2 6" xfId="37226" xr:uid="{00000000-0005-0000-0000-0000692B0000}"/>
    <cellStyle name="Normal 6 3 2 3 3 3 3" xfId="6496" xr:uid="{00000000-0005-0000-0000-00006A2B0000}"/>
    <cellStyle name="Normal 6 3 2 3 3 3 3 2" xfId="15169" xr:uid="{00000000-0005-0000-0000-00006B2B0000}"/>
    <cellStyle name="Normal 6 3 2 3 3 3 3 2 2" xfId="32522" xr:uid="{00000000-0005-0000-0000-00006C2B0000}"/>
    <cellStyle name="Normal 6 3 2 3 3 3 3 2 3" xfId="49868" xr:uid="{00000000-0005-0000-0000-00006D2B0000}"/>
    <cellStyle name="Normal 6 3 2 3 3 3 3 3" xfId="23849" xr:uid="{00000000-0005-0000-0000-00006E2B0000}"/>
    <cellStyle name="Normal 6 3 2 3 3 3 3 4" xfId="41195" xr:uid="{00000000-0005-0000-0000-00006F2B0000}"/>
    <cellStyle name="Normal 6 3 2 3 3 3 4" xfId="4340" xr:uid="{00000000-0005-0000-0000-0000702B0000}"/>
    <cellStyle name="Normal 6 3 2 3 3 3 4 2" xfId="13013" xr:uid="{00000000-0005-0000-0000-0000712B0000}"/>
    <cellStyle name="Normal 6 3 2 3 3 3 4 2 2" xfId="30366" xr:uid="{00000000-0005-0000-0000-0000722B0000}"/>
    <cellStyle name="Normal 6 3 2 3 3 3 4 2 3" xfId="47712" xr:uid="{00000000-0005-0000-0000-0000732B0000}"/>
    <cellStyle name="Normal 6 3 2 3 3 3 4 3" xfId="21693" xr:uid="{00000000-0005-0000-0000-0000742B0000}"/>
    <cellStyle name="Normal 6 3 2 3 3 3 4 4" xfId="39039" xr:uid="{00000000-0005-0000-0000-0000752B0000}"/>
    <cellStyle name="Normal 6 3 2 3 3 3 5" xfId="9387" xr:uid="{00000000-0005-0000-0000-0000762B0000}"/>
    <cellStyle name="Normal 6 3 2 3 3 3 5 2" xfId="26740" xr:uid="{00000000-0005-0000-0000-0000772B0000}"/>
    <cellStyle name="Normal 6 3 2 3 3 3 5 3" xfId="44086" xr:uid="{00000000-0005-0000-0000-0000782B0000}"/>
    <cellStyle name="Normal 6 3 2 3 3 3 6" xfId="18067" xr:uid="{00000000-0005-0000-0000-0000792B0000}"/>
    <cellStyle name="Normal 6 3 2 3 3 3 7" xfId="35413" xr:uid="{00000000-0005-0000-0000-00007A2B0000}"/>
    <cellStyle name="Normal 6 3 2 3 3 4" xfId="2037" xr:uid="{00000000-0005-0000-0000-00007B2B0000}"/>
    <cellStyle name="Normal 6 3 2 3 3 4 2" xfId="7819" xr:uid="{00000000-0005-0000-0000-00007C2B0000}"/>
    <cellStyle name="Normal 6 3 2 3 3 4 2 2" xfId="16492" xr:uid="{00000000-0005-0000-0000-00007D2B0000}"/>
    <cellStyle name="Normal 6 3 2 3 3 4 2 2 2" xfId="33845" xr:uid="{00000000-0005-0000-0000-00007E2B0000}"/>
    <cellStyle name="Normal 6 3 2 3 3 4 2 2 3" xfId="51191" xr:uid="{00000000-0005-0000-0000-00007F2B0000}"/>
    <cellStyle name="Normal 6 3 2 3 3 4 2 3" xfId="25172" xr:uid="{00000000-0005-0000-0000-0000802B0000}"/>
    <cellStyle name="Normal 6 3 2 3 3 4 2 4" xfId="42518" xr:uid="{00000000-0005-0000-0000-0000812B0000}"/>
    <cellStyle name="Normal 6 3 2 3 3 4 3" xfId="3850" xr:uid="{00000000-0005-0000-0000-0000822B0000}"/>
    <cellStyle name="Normal 6 3 2 3 3 4 3 2" xfId="12523" xr:uid="{00000000-0005-0000-0000-0000832B0000}"/>
    <cellStyle name="Normal 6 3 2 3 3 4 3 2 2" xfId="29876" xr:uid="{00000000-0005-0000-0000-0000842B0000}"/>
    <cellStyle name="Normal 6 3 2 3 3 4 3 2 3" xfId="47222" xr:uid="{00000000-0005-0000-0000-0000852B0000}"/>
    <cellStyle name="Normal 6 3 2 3 3 4 3 3" xfId="21203" xr:uid="{00000000-0005-0000-0000-0000862B0000}"/>
    <cellStyle name="Normal 6 3 2 3 3 4 3 4" xfId="38549" xr:uid="{00000000-0005-0000-0000-0000872B0000}"/>
    <cellStyle name="Normal 6 3 2 3 3 4 4" xfId="10710" xr:uid="{00000000-0005-0000-0000-0000882B0000}"/>
    <cellStyle name="Normal 6 3 2 3 3 4 4 2" xfId="28063" xr:uid="{00000000-0005-0000-0000-0000892B0000}"/>
    <cellStyle name="Normal 6 3 2 3 3 4 4 3" xfId="45409" xr:uid="{00000000-0005-0000-0000-00008A2B0000}"/>
    <cellStyle name="Normal 6 3 2 3 3 4 5" xfId="19390" xr:uid="{00000000-0005-0000-0000-00008B2B0000}"/>
    <cellStyle name="Normal 6 3 2 3 3 4 6" xfId="36736" xr:uid="{00000000-0005-0000-0000-00008C2B0000}"/>
    <cellStyle name="Normal 6 3 2 3 3 5" xfId="1449" xr:uid="{00000000-0005-0000-0000-00008D2B0000}"/>
    <cellStyle name="Normal 6 3 2 3 3 5 2" xfId="7231" xr:uid="{00000000-0005-0000-0000-00008E2B0000}"/>
    <cellStyle name="Normal 6 3 2 3 3 5 2 2" xfId="15904" xr:uid="{00000000-0005-0000-0000-00008F2B0000}"/>
    <cellStyle name="Normal 6 3 2 3 3 5 2 2 2" xfId="33257" xr:uid="{00000000-0005-0000-0000-0000902B0000}"/>
    <cellStyle name="Normal 6 3 2 3 3 5 2 2 3" xfId="50603" xr:uid="{00000000-0005-0000-0000-0000912B0000}"/>
    <cellStyle name="Normal 6 3 2 3 3 5 2 3" xfId="24584" xr:uid="{00000000-0005-0000-0000-0000922B0000}"/>
    <cellStyle name="Normal 6 3 2 3 3 5 2 4" xfId="41930" xr:uid="{00000000-0005-0000-0000-0000932B0000}"/>
    <cellStyle name="Normal 6 3 2 3 3 5 3" xfId="5075" xr:uid="{00000000-0005-0000-0000-0000942B0000}"/>
    <cellStyle name="Normal 6 3 2 3 3 5 3 2" xfId="13748" xr:uid="{00000000-0005-0000-0000-0000952B0000}"/>
    <cellStyle name="Normal 6 3 2 3 3 5 3 2 2" xfId="31101" xr:uid="{00000000-0005-0000-0000-0000962B0000}"/>
    <cellStyle name="Normal 6 3 2 3 3 5 3 2 3" xfId="48447" xr:uid="{00000000-0005-0000-0000-0000972B0000}"/>
    <cellStyle name="Normal 6 3 2 3 3 5 3 3" xfId="22428" xr:uid="{00000000-0005-0000-0000-0000982B0000}"/>
    <cellStyle name="Normal 6 3 2 3 3 5 3 4" xfId="39774" xr:uid="{00000000-0005-0000-0000-0000992B0000}"/>
    <cellStyle name="Normal 6 3 2 3 3 5 4" xfId="10122" xr:uid="{00000000-0005-0000-0000-00009A2B0000}"/>
    <cellStyle name="Normal 6 3 2 3 3 5 4 2" xfId="27475" xr:uid="{00000000-0005-0000-0000-00009B2B0000}"/>
    <cellStyle name="Normal 6 3 2 3 3 5 4 3" xfId="44821" xr:uid="{00000000-0005-0000-0000-00009C2B0000}"/>
    <cellStyle name="Normal 6 3 2 3 3 5 5" xfId="18802" xr:uid="{00000000-0005-0000-0000-00009D2B0000}"/>
    <cellStyle name="Normal 6 3 2 3 3 5 6" xfId="36148" xr:uid="{00000000-0005-0000-0000-00009E2B0000}"/>
    <cellStyle name="Normal 6 3 2 3 3 6" xfId="6006" xr:uid="{00000000-0005-0000-0000-00009F2B0000}"/>
    <cellStyle name="Normal 6 3 2 3 3 6 2" xfId="14679" xr:uid="{00000000-0005-0000-0000-0000A02B0000}"/>
    <cellStyle name="Normal 6 3 2 3 3 6 2 2" xfId="32032" xr:uid="{00000000-0005-0000-0000-0000A12B0000}"/>
    <cellStyle name="Normal 6 3 2 3 3 6 2 3" xfId="49378" xr:uid="{00000000-0005-0000-0000-0000A22B0000}"/>
    <cellStyle name="Normal 6 3 2 3 3 6 3" xfId="23359" xr:uid="{00000000-0005-0000-0000-0000A32B0000}"/>
    <cellStyle name="Normal 6 3 2 3 3 6 4" xfId="40705" xr:uid="{00000000-0005-0000-0000-0000A42B0000}"/>
    <cellStyle name="Normal 6 3 2 3 3 7" xfId="3262" xr:uid="{00000000-0005-0000-0000-0000A52B0000}"/>
    <cellStyle name="Normal 6 3 2 3 3 7 2" xfId="11935" xr:uid="{00000000-0005-0000-0000-0000A62B0000}"/>
    <cellStyle name="Normal 6 3 2 3 3 7 2 2" xfId="29288" xr:uid="{00000000-0005-0000-0000-0000A72B0000}"/>
    <cellStyle name="Normal 6 3 2 3 3 7 2 3" xfId="46634" xr:uid="{00000000-0005-0000-0000-0000A82B0000}"/>
    <cellStyle name="Normal 6 3 2 3 3 7 3" xfId="20615" xr:uid="{00000000-0005-0000-0000-0000A92B0000}"/>
    <cellStyle name="Normal 6 3 2 3 3 7 4" xfId="37961" xr:uid="{00000000-0005-0000-0000-0000AA2B0000}"/>
    <cellStyle name="Normal 6 3 2 3 3 8" xfId="8897" xr:uid="{00000000-0005-0000-0000-0000AB2B0000}"/>
    <cellStyle name="Normal 6 3 2 3 3 8 2" xfId="26250" xr:uid="{00000000-0005-0000-0000-0000AC2B0000}"/>
    <cellStyle name="Normal 6 3 2 3 3 8 3" xfId="43596" xr:uid="{00000000-0005-0000-0000-0000AD2B0000}"/>
    <cellStyle name="Normal 6 3 2 3 3 9" xfId="17577" xr:uid="{00000000-0005-0000-0000-0000AE2B0000}"/>
    <cellStyle name="Normal 6 3 2 3 4" xfId="812" xr:uid="{00000000-0005-0000-0000-0000AF2B0000}"/>
    <cellStyle name="Normal 6 3 2 3 4 2" xfId="2625" xr:uid="{00000000-0005-0000-0000-0000B02B0000}"/>
    <cellStyle name="Normal 6 3 2 3 4 2 2" xfId="8407" xr:uid="{00000000-0005-0000-0000-0000B12B0000}"/>
    <cellStyle name="Normal 6 3 2 3 4 2 2 2" xfId="17080" xr:uid="{00000000-0005-0000-0000-0000B22B0000}"/>
    <cellStyle name="Normal 6 3 2 3 4 2 2 2 2" xfId="34433" xr:uid="{00000000-0005-0000-0000-0000B32B0000}"/>
    <cellStyle name="Normal 6 3 2 3 4 2 2 2 3" xfId="51779" xr:uid="{00000000-0005-0000-0000-0000B42B0000}"/>
    <cellStyle name="Normal 6 3 2 3 4 2 2 3" xfId="25760" xr:uid="{00000000-0005-0000-0000-0000B52B0000}"/>
    <cellStyle name="Normal 6 3 2 3 4 2 2 4" xfId="43106" xr:uid="{00000000-0005-0000-0000-0000B62B0000}"/>
    <cellStyle name="Normal 6 3 2 3 4 2 3" xfId="4438" xr:uid="{00000000-0005-0000-0000-0000B72B0000}"/>
    <cellStyle name="Normal 6 3 2 3 4 2 3 2" xfId="13111" xr:uid="{00000000-0005-0000-0000-0000B82B0000}"/>
    <cellStyle name="Normal 6 3 2 3 4 2 3 2 2" xfId="30464" xr:uid="{00000000-0005-0000-0000-0000B92B0000}"/>
    <cellStyle name="Normal 6 3 2 3 4 2 3 2 3" xfId="47810" xr:uid="{00000000-0005-0000-0000-0000BA2B0000}"/>
    <cellStyle name="Normal 6 3 2 3 4 2 3 3" xfId="21791" xr:uid="{00000000-0005-0000-0000-0000BB2B0000}"/>
    <cellStyle name="Normal 6 3 2 3 4 2 3 4" xfId="39137" xr:uid="{00000000-0005-0000-0000-0000BC2B0000}"/>
    <cellStyle name="Normal 6 3 2 3 4 2 4" xfId="11298" xr:uid="{00000000-0005-0000-0000-0000BD2B0000}"/>
    <cellStyle name="Normal 6 3 2 3 4 2 4 2" xfId="28651" xr:uid="{00000000-0005-0000-0000-0000BE2B0000}"/>
    <cellStyle name="Normal 6 3 2 3 4 2 4 3" xfId="45997" xr:uid="{00000000-0005-0000-0000-0000BF2B0000}"/>
    <cellStyle name="Normal 6 3 2 3 4 2 5" xfId="19978" xr:uid="{00000000-0005-0000-0000-0000C02B0000}"/>
    <cellStyle name="Normal 6 3 2 3 4 2 6" xfId="37324" xr:uid="{00000000-0005-0000-0000-0000C12B0000}"/>
    <cellStyle name="Normal 6 3 2 3 4 3" xfId="1547" xr:uid="{00000000-0005-0000-0000-0000C22B0000}"/>
    <cellStyle name="Normal 6 3 2 3 4 3 2" xfId="7329" xr:uid="{00000000-0005-0000-0000-0000C32B0000}"/>
    <cellStyle name="Normal 6 3 2 3 4 3 2 2" xfId="16002" xr:uid="{00000000-0005-0000-0000-0000C42B0000}"/>
    <cellStyle name="Normal 6 3 2 3 4 3 2 2 2" xfId="33355" xr:uid="{00000000-0005-0000-0000-0000C52B0000}"/>
    <cellStyle name="Normal 6 3 2 3 4 3 2 2 3" xfId="50701" xr:uid="{00000000-0005-0000-0000-0000C62B0000}"/>
    <cellStyle name="Normal 6 3 2 3 4 3 2 3" xfId="24682" xr:uid="{00000000-0005-0000-0000-0000C72B0000}"/>
    <cellStyle name="Normal 6 3 2 3 4 3 2 4" xfId="42028" xr:uid="{00000000-0005-0000-0000-0000C82B0000}"/>
    <cellStyle name="Normal 6 3 2 3 4 3 3" xfId="5173" xr:uid="{00000000-0005-0000-0000-0000C92B0000}"/>
    <cellStyle name="Normal 6 3 2 3 4 3 3 2" xfId="13846" xr:uid="{00000000-0005-0000-0000-0000CA2B0000}"/>
    <cellStyle name="Normal 6 3 2 3 4 3 3 2 2" xfId="31199" xr:uid="{00000000-0005-0000-0000-0000CB2B0000}"/>
    <cellStyle name="Normal 6 3 2 3 4 3 3 2 3" xfId="48545" xr:uid="{00000000-0005-0000-0000-0000CC2B0000}"/>
    <cellStyle name="Normal 6 3 2 3 4 3 3 3" xfId="22526" xr:uid="{00000000-0005-0000-0000-0000CD2B0000}"/>
    <cellStyle name="Normal 6 3 2 3 4 3 3 4" xfId="39872" xr:uid="{00000000-0005-0000-0000-0000CE2B0000}"/>
    <cellStyle name="Normal 6 3 2 3 4 3 4" xfId="10220" xr:uid="{00000000-0005-0000-0000-0000CF2B0000}"/>
    <cellStyle name="Normal 6 3 2 3 4 3 4 2" xfId="27573" xr:uid="{00000000-0005-0000-0000-0000D02B0000}"/>
    <cellStyle name="Normal 6 3 2 3 4 3 4 3" xfId="44919" xr:uid="{00000000-0005-0000-0000-0000D12B0000}"/>
    <cellStyle name="Normal 6 3 2 3 4 3 5" xfId="18900" xr:uid="{00000000-0005-0000-0000-0000D22B0000}"/>
    <cellStyle name="Normal 6 3 2 3 4 3 6" xfId="36246" xr:uid="{00000000-0005-0000-0000-0000D32B0000}"/>
    <cellStyle name="Normal 6 3 2 3 4 4" xfId="6594" xr:uid="{00000000-0005-0000-0000-0000D42B0000}"/>
    <cellStyle name="Normal 6 3 2 3 4 4 2" xfId="15267" xr:uid="{00000000-0005-0000-0000-0000D52B0000}"/>
    <cellStyle name="Normal 6 3 2 3 4 4 2 2" xfId="32620" xr:uid="{00000000-0005-0000-0000-0000D62B0000}"/>
    <cellStyle name="Normal 6 3 2 3 4 4 2 3" xfId="49966" xr:uid="{00000000-0005-0000-0000-0000D72B0000}"/>
    <cellStyle name="Normal 6 3 2 3 4 4 3" xfId="23947" xr:uid="{00000000-0005-0000-0000-0000D82B0000}"/>
    <cellStyle name="Normal 6 3 2 3 4 4 4" xfId="41293" xr:uid="{00000000-0005-0000-0000-0000D92B0000}"/>
    <cellStyle name="Normal 6 3 2 3 4 5" xfId="3360" xr:uid="{00000000-0005-0000-0000-0000DA2B0000}"/>
    <cellStyle name="Normal 6 3 2 3 4 5 2" xfId="12033" xr:uid="{00000000-0005-0000-0000-0000DB2B0000}"/>
    <cellStyle name="Normal 6 3 2 3 4 5 2 2" xfId="29386" xr:uid="{00000000-0005-0000-0000-0000DC2B0000}"/>
    <cellStyle name="Normal 6 3 2 3 4 5 2 3" xfId="46732" xr:uid="{00000000-0005-0000-0000-0000DD2B0000}"/>
    <cellStyle name="Normal 6 3 2 3 4 5 3" xfId="20713" xr:uid="{00000000-0005-0000-0000-0000DE2B0000}"/>
    <cellStyle name="Normal 6 3 2 3 4 5 4" xfId="38059" xr:uid="{00000000-0005-0000-0000-0000DF2B0000}"/>
    <cellStyle name="Normal 6 3 2 3 4 6" xfId="9485" xr:uid="{00000000-0005-0000-0000-0000E02B0000}"/>
    <cellStyle name="Normal 6 3 2 3 4 6 2" xfId="26838" xr:uid="{00000000-0005-0000-0000-0000E12B0000}"/>
    <cellStyle name="Normal 6 3 2 3 4 6 3" xfId="44184" xr:uid="{00000000-0005-0000-0000-0000E22B0000}"/>
    <cellStyle name="Normal 6 3 2 3 4 7" xfId="18165" xr:uid="{00000000-0005-0000-0000-0000E32B0000}"/>
    <cellStyle name="Normal 6 3 2 3 4 8" xfId="35511" xr:uid="{00000000-0005-0000-0000-0000E42B0000}"/>
    <cellStyle name="Normal 6 3 2 3 5" xfId="469" xr:uid="{00000000-0005-0000-0000-0000E52B0000}"/>
    <cellStyle name="Normal 6 3 2 3 5 2" xfId="2282" xr:uid="{00000000-0005-0000-0000-0000E62B0000}"/>
    <cellStyle name="Normal 6 3 2 3 5 2 2" xfId="8064" xr:uid="{00000000-0005-0000-0000-0000E72B0000}"/>
    <cellStyle name="Normal 6 3 2 3 5 2 2 2" xfId="16737" xr:uid="{00000000-0005-0000-0000-0000E82B0000}"/>
    <cellStyle name="Normal 6 3 2 3 5 2 2 2 2" xfId="34090" xr:uid="{00000000-0005-0000-0000-0000E92B0000}"/>
    <cellStyle name="Normal 6 3 2 3 5 2 2 2 3" xfId="51436" xr:uid="{00000000-0005-0000-0000-0000EA2B0000}"/>
    <cellStyle name="Normal 6 3 2 3 5 2 2 3" xfId="25417" xr:uid="{00000000-0005-0000-0000-0000EB2B0000}"/>
    <cellStyle name="Normal 6 3 2 3 5 2 2 4" xfId="42763" xr:uid="{00000000-0005-0000-0000-0000EC2B0000}"/>
    <cellStyle name="Normal 6 3 2 3 5 2 3" xfId="5565" xr:uid="{00000000-0005-0000-0000-0000ED2B0000}"/>
    <cellStyle name="Normal 6 3 2 3 5 2 3 2" xfId="14238" xr:uid="{00000000-0005-0000-0000-0000EE2B0000}"/>
    <cellStyle name="Normal 6 3 2 3 5 2 3 2 2" xfId="31591" xr:uid="{00000000-0005-0000-0000-0000EF2B0000}"/>
    <cellStyle name="Normal 6 3 2 3 5 2 3 2 3" xfId="48937" xr:uid="{00000000-0005-0000-0000-0000F02B0000}"/>
    <cellStyle name="Normal 6 3 2 3 5 2 3 3" xfId="22918" xr:uid="{00000000-0005-0000-0000-0000F12B0000}"/>
    <cellStyle name="Normal 6 3 2 3 5 2 3 4" xfId="40264" xr:uid="{00000000-0005-0000-0000-0000F22B0000}"/>
    <cellStyle name="Normal 6 3 2 3 5 2 4" xfId="10955" xr:uid="{00000000-0005-0000-0000-0000F32B0000}"/>
    <cellStyle name="Normal 6 3 2 3 5 2 4 2" xfId="28308" xr:uid="{00000000-0005-0000-0000-0000F42B0000}"/>
    <cellStyle name="Normal 6 3 2 3 5 2 4 3" xfId="45654" xr:uid="{00000000-0005-0000-0000-0000F52B0000}"/>
    <cellStyle name="Normal 6 3 2 3 5 2 5" xfId="19635" xr:uid="{00000000-0005-0000-0000-0000F62B0000}"/>
    <cellStyle name="Normal 6 3 2 3 5 2 6" xfId="36981" xr:uid="{00000000-0005-0000-0000-0000F72B0000}"/>
    <cellStyle name="Normal 6 3 2 3 5 3" xfId="6251" xr:uid="{00000000-0005-0000-0000-0000F82B0000}"/>
    <cellStyle name="Normal 6 3 2 3 5 3 2" xfId="14924" xr:uid="{00000000-0005-0000-0000-0000F92B0000}"/>
    <cellStyle name="Normal 6 3 2 3 5 3 2 2" xfId="32277" xr:uid="{00000000-0005-0000-0000-0000FA2B0000}"/>
    <cellStyle name="Normal 6 3 2 3 5 3 2 3" xfId="49623" xr:uid="{00000000-0005-0000-0000-0000FB2B0000}"/>
    <cellStyle name="Normal 6 3 2 3 5 3 3" xfId="23604" xr:uid="{00000000-0005-0000-0000-0000FC2B0000}"/>
    <cellStyle name="Normal 6 3 2 3 5 3 4" xfId="40950" xr:uid="{00000000-0005-0000-0000-0000FD2B0000}"/>
    <cellStyle name="Normal 6 3 2 3 5 4" xfId="4095" xr:uid="{00000000-0005-0000-0000-0000FE2B0000}"/>
    <cellStyle name="Normal 6 3 2 3 5 4 2" xfId="12768" xr:uid="{00000000-0005-0000-0000-0000FF2B0000}"/>
    <cellStyle name="Normal 6 3 2 3 5 4 2 2" xfId="30121" xr:uid="{00000000-0005-0000-0000-0000002C0000}"/>
    <cellStyle name="Normal 6 3 2 3 5 4 2 3" xfId="47467" xr:uid="{00000000-0005-0000-0000-0000012C0000}"/>
    <cellStyle name="Normal 6 3 2 3 5 4 3" xfId="21448" xr:uid="{00000000-0005-0000-0000-0000022C0000}"/>
    <cellStyle name="Normal 6 3 2 3 5 4 4" xfId="38794" xr:uid="{00000000-0005-0000-0000-0000032C0000}"/>
    <cellStyle name="Normal 6 3 2 3 5 5" xfId="9142" xr:uid="{00000000-0005-0000-0000-0000042C0000}"/>
    <cellStyle name="Normal 6 3 2 3 5 5 2" xfId="26495" xr:uid="{00000000-0005-0000-0000-0000052C0000}"/>
    <cellStyle name="Normal 6 3 2 3 5 5 3" xfId="43841" xr:uid="{00000000-0005-0000-0000-0000062C0000}"/>
    <cellStyle name="Normal 6 3 2 3 5 6" xfId="17822" xr:uid="{00000000-0005-0000-0000-0000072C0000}"/>
    <cellStyle name="Normal 6 3 2 3 5 7" xfId="35168" xr:uid="{00000000-0005-0000-0000-0000082C0000}"/>
    <cellStyle name="Normal 6 3 2 3 6" xfId="1890" xr:uid="{00000000-0005-0000-0000-0000092C0000}"/>
    <cellStyle name="Normal 6 3 2 3 6 2" xfId="7672" xr:uid="{00000000-0005-0000-0000-00000A2C0000}"/>
    <cellStyle name="Normal 6 3 2 3 6 2 2" xfId="16345" xr:uid="{00000000-0005-0000-0000-00000B2C0000}"/>
    <cellStyle name="Normal 6 3 2 3 6 2 2 2" xfId="33698" xr:uid="{00000000-0005-0000-0000-00000C2C0000}"/>
    <cellStyle name="Normal 6 3 2 3 6 2 2 3" xfId="51044" xr:uid="{00000000-0005-0000-0000-00000D2C0000}"/>
    <cellStyle name="Normal 6 3 2 3 6 2 3" xfId="25025" xr:uid="{00000000-0005-0000-0000-00000E2C0000}"/>
    <cellStyle name="Normal 6 3 2 3 6 2 4" xfId="42371" xr:uid="{00000000-0005-0000-0000-00000F2C0000}"/>
    <cellStyle name="Normal 6 3 2 3 6 3" xfId="3703" xr:uid="{00000000-0005-0000-0000-0000102C0000}"/>
    <cellStyle name="Normal 6 3 2 3 6 3 2" xfId="12376" xr:uid="{00000000-0005-0000-0000-0000112C0000}"/>
    <cellStyle name="Normal 6 3 2 3 6 3 2 2" xfId="29729" xr:uid="{00000000-0005-0000-0000-0000122C0000}"/>
    <cellStyle name="Normal 6 3 2 3 6 3 2 3" xfId="47075" xr:uid="{00000000-0005-0000-0000-0000132C0000}"/>
    <cellStyle name="Normal 6 3 2 3 6 3 3" xfId="21056" xr:uid="{00000000-0005-0000-0000-0000142C0000}"/>
    <cellStyle name="Normal 6 3 2 3 6 3 4" xfId="38402" xr:uid="{00000000-0005-0000-0000-0000152C0000}"/>
    <cellStyle name="Normal 6 3 2 3 6 4" xfId="10563" xr:uid="{00000000-0005-0000-0000-0000162C0000}"/>
    <cellStyle name="Normal 6 3 2 3 6 4 2" xfId="27916" xr:uid="{00000000-0005-0000-0000-0000172C0000}"/>
    <cellStyle name="Normal 6 3 2 3 6 4 3" xfId="45262" xr:uid="{00000000-0005-0000-0000-0000182C0000}"/>
    <cellStyle name="Normal 6 3 2 3 6 5" xfId="19243" xr:uid="{00000000-0005-0000-0000-0000192C0000}"/>
    <cellStyle name="Normal 6 3 2 3 6 6" xfId="36589" xr:uid="{00000000-0005-0000-0000-00001A2C0000}"/>
    <cellStyle name="Normal 6 3 2 3 7" xfId="1204" xr:uid="{00000000-0005-0000-0000-00001B2C0000}"/>
    <cellStyle name="Normal 6 3 2 3 7 2" xfId="6986" xr:uid="{00000000-0005-0000-0000-00001C2C0000}"/>
    <cellStyle name="Normal 6 3 2 3 7 2 2" xfId="15659" xr:uid="{00000000-0005-0000-0000-00001D2C0000}"/>
    <cellStyle name="Normal 6 3 2 3 7 2 2 2" xfId="33012" xr:uid="{00000000-0005-0000-0000-00001E2C0000}"/>
    <cellStyle name="Normal 6 3 2 3 7 2 2 3" xfId="50358" xr:uid="{00000000-0005-0000-0000-00001F2C0000}"/>
    <cellStyle name="Normal 6 3 2 3 7 2 3" xfId="24339" xr:uid="{00000000-0005-0000-0000-0000202C0000}"/>
    <cellStyle name="Normal 6 3 2 3 7 2 4" xfId="41685" xr:uid="{00000000-0005-0000-0000-0000212C0000}"/>
    <cellStyle name="Normal 6 3 2 3 7 3" xfId="4830" xr:uid="{00000000-0005-0000-0000-0000222C0000}"/>
    <cellStyle name="Normal 6 3 2 3 7 3 2" xfId="13503" xr:uid="{00000000-0005-0000-0000-0000232C0000}"/>
    <cellStyle name="Normal 6 3 2 3 7 3 2 2" xfId="30856" xr:uid="{00000000-0005-0000-0000-0000242C0000}"/>
    <cellStyle name="Normal 6 3 2 3 7 3 2 3" xfId="48202" xr:uid="{00000000-0005-0000-0000-0000252C0000}"/>
    <cellStyle name="Normal 6 3 2 3 7 3 3" xfId="22183" xr:uid="{00000000-0005-0000-0000-0000262C0000}"/>
    <cellStyle name="Normal 6 3 2 3 7 3 4" xfId="39529" xr:uid="{00000000-0005-0000-0000-0000272C0000}"/>
    <cellStyle name="Normal 6 3 2 3 7 4" xfId="9877" xr:uid="{00000000-0005-0000-0000-0000282C0000}"/>
    <cellStyle name="Normal 6 3 2 3 7 4 2" xfId="27230" xr:uid="{00000000-0005-0000-0000-0000292C0000}"/>
    <cellStyle name="Normal 6 3 2 3 7 4 3" xfId="44576" xr:uid="{00000000-0005-0000-0000-00002A2C0000}"/>
    <cellStyle name="Normal 6 3 2 3 7 5" xfId="18557" xr:uid="{00000000-0005-0000-0000-00002B2C0000}"/>
    <cellStyle name="Normal 6 3 2 3 7 6" xfId="35903" xr:uid="{00000000-0005-0000-0000-00002C2C0000}"/>
    <cellStyle name="Normal 6 3 2 3 8" xfId="5859" xr:uid="{00000000-0005-0000-0000-00002D2C0000}"/>
    <cellStyle name="Normal 6 3 2 3 8 2" xfId="14532" xr:uid="{00000000-0005-0000-0000-00002E2C0000}"/>
    <cellStyle name="Normal 6 3 2 3 8 2 2" xfId="31885" xr:uid="{00000000-0005-0000-0000-00002F2C0000}"/>
    <cellStyle name="Normal 6 3 2 3 8 2 3" xfId="49231" xr:uid="{00000000-0005-0000-0000-0000302C0000}"/>
    <cellStyle name="Normal 6 3 2 3 8 3" xfId="23212" xr:uid="{00000000-0005-0000-0000-0000312C0000}"/>
    <cellStyle name="Normal 6 3 2 3 8 4" xfId="40558" xr:uid="{00000000-0005-0000-0000-0000322C0000}"/>
    <cellStyle name="Normal 6 3 2 3 9" xfId="3017" xr:uid="{00000000-0005-0000-0000-0000332C0000}"/>
    <cellStyle name="Normal 6 3 2 3 9 2" xfId="11690" xr:uid="{00000000-0005-0000-0000-0000342C0000}"/>
    <cellStyle name="Normal 6 3 2 3 9 2 2" xfId="29043" xr:uid="{00000000-0005-0000-0000-0000352C0000}"/>
    <cellStyle name="Normal 6 3 2 3 9 2 3" xfId="46389" xr:uid="{00000000-0005-0000-0000-0000362C0000}"/>
    <cellStyle name="Normal 6 3 2 3 9 3" xfId="20370" xr:uid="{00000000-0005-0000-0000-0000372C0000}"/>
    <cellStyle name="Normal 6 3 2 3 9 4" xfId="37716" xr:uid="{00000000-0005-0000-0000-0000382C0000}"/>
    <cellStyle name="Normal 6 3 2 4" xfId="175" xr:uid="{00000000-0005-0000-0000-0000392C0000}"/>
    <cellStyle name="Normal 6 3 2 4 10" xfId="17528" xr:uid="{00000000-0005-0000-0000-00003A2C0000}"/>
    <cellStyle name="Normal 6 3 2 4 11" xfId="34874" xr:uid="{00000000-0005-0000-0000-00003B2C0000}"/>
    <cellStyle name="Normal 6 3 2 4 2" xfId="665" xr:uid="{00000000-0005-0000-0000-00003C2C0000}"/>
    <cellStyle name="Normal 6 3 2 4 2 2" xfId="2478" xr:uid="{00000000-0005-0000-0000-00003D2C0000}"/>
    <cellStyle name="Normal 6 3 2 4 2 2 2" xfId="8260" xr:uid="{00000000-0005-0000-0000-00003E2C0000}"/>
    <cellStyle name="Normal 6 3 2 4 2 2 2 2" xfId="16933" xr:uid="{00000000-0005-0000-0000-00003F2C0000}"/>
    <cellStyle name="Normal 6 3 2 4 2 2 2 2 2" xfId="34286" xr:uid="{00000000-0005-0000-0000-0000402C0000}"/>
    <cellStyle name="Normal 6 3 2 4 2 2 2 2 3" xfId="51632" xr:uid="{00000000-0005-0000-0000-0000412C0000}"/>
    <cellStyle name="Normal 6 3 2 4 2 2 2 3" xfId="25613" xr:uid="{00000000-0005-0000-0000-0000422C0000}"/>
    <cellStyle name="Normal 6 3 2 4 2 2 2 4" xfId="42959" xr:uid="{00000000-0005-0000-0000-0000432C0000}"/>
    <cellStyle name="Normal 6 3 2 4 2 2 3" xfId="4291" xr:uid="{00000000-0005-0000-0000-0000442C0000}"/>
    <cellStyle name="Normal 6 3 2 4 2 2 3 2" xfId="12964" xr:uid="{00000000-0005-0000-0000-0000452C0000}"/>
    <cellStyle name="Normal 6 3 2 4 2 2 3 2 2" xfId="30317" xr:uid="{00000000-0005-0000-0000-0000462C0000}"/>
    <cellStyle name="Normal 6 3 2 4 2 2 3 2 3" xfId="47663" xr:uid="{00000000-0005-0000-0000-0000472C0000}"/>
    <cellStyle name="Normal 6 3 2 4 2 2 3 3" xfId="21644" xr:uid="{00000000-0005-0000-0000-0000482C0000}"/>
    <cellStyle name="Normal 6 3 2 4 2 2 3 4" xfId="38990" xr:uid="{00000000-0005-0000-0000-0000492C0000}"/>
    <cellStyle name="Normal 6 3 2 4 2 2 4" xfId="11151" xr:uid="{00000000-0005-0000-0000-00004A2C0000}"/>
    <cellStyle name="Normal 6 3 2 4 2 2 4 2" xfId="28504" xr:uid="{00000000-0005-0000-0000-00004B2C0000}"/>
    <cellStyle name="Normal 6 3 2 4 2 2 4 3" xfId="45850" xr:uid="{00000000-0005-0000-0000-00004C2C0000}"/>
    <cellStyle name="Normal 6 3 2 4 2 2 5" xfId="19831" xr:uid="{00000000-0005-0000-0000-00004D2C0000}"/>
    <cellStyle name="Normal 6 3 2 4 2 2 6" xfId="37177" xr:uid="{00000000-0005-0000-0000-00004E2C0000}"/>
    <cellStyle name="Normal 6 3 2 4 2 3" xfId="1400" xr:uid="{00000000-0005-0000-0000-00004F2C0000}"/>
    <cellStyle name="Normal 6 3 2 4 2 3 2" xfId="7182" xr:uid="{00000000-0005-0000-0000-0000502C0000}"/>
    <cellStyle name="Normal 6 3 2 4 2 3 2 2" xfId="15855" xr:uid="{00000000-0005-0000-0000-0000512C0000}"/>
    <cellStyle name="Normal 6 3 2 4 2 3 2 2 2" xfId="33208" xr:uid="{00000000-0005-0000-0000-0000522C0000}"/>
    <cellStyle name="Normal 6 3 2 4 2 3 2 2 3" xfId="50554" xr:uid="{00000000-0005-0000-0000-0000532C0000}"/>
    <cellStyle name="Normal 6 3 2 4 2 3 2 3" xfId="24535" xr:uid="{00000000-0005-0000-0000-0000542C0000}"/>
    <cellStyle name="Normal 6 3 2 4 2 3 2 4" xfId="41881" xr:uid="{00000000-0005-0000-0000-0000552C0000}"/>
    <cellStyle name="Normal 6 3 2 4 2 3 3" xfId="5026" xr:uid="{00000000-0005-0000-0000-0000562C0000}"/>
    <cellStyle name="Normal 6 3 2 4 2 3 3 2" xfId="13699" xr:uid="{00000000-0005-0000-0000-0000572C0000}"/>
    <cellStyle name="Normal 6 3 2 4 2 3 3 2 2" xfId="31052" xr:uid="{00000000-0005-0000-0000-0000582C0000}"/>
    <cellStyle name="Normal 6 3 2 4 2 3 3 2 3" xfId="48398" xr:uid="{00000000-0005-0000-0000-0000592C0000}"/>
    <cellStyle name="Normal 6 3 2 4 2 3 3 3" xfId="22379" xr:uid="{00000000-0005-0000-0000-00005A2C0000}"/>
    <cellStyle name="Normal 6 3 2 4 2 3 3 4" xfId="39725" xr:uid="{00000000-0005-0000-0000-00005B2C0000}"/>
    <cellStyle name="Normal 6 3 2 4 2 3 4" xfId="10073" xr:uid="{00000000-0005-0000-0000-00005C2C0000}"/>
    <cellStyle name="Normal 6 3 2 4 2 3 4 2" xfId="27426" xr:uid="{00000000-0005-0000-0000-00005D2C0000}"/>
    <cellStyle name="Normal 6 3 2 4 2 3 4 3" xfId="44772" xr:uid="{00000000-0005-0000-0000-00005E2C0000}"/>
    <cellStyle name="Normal 6 3 2 4 2 3 5" xfId="18753" xr:uid="{00000000-0005-0000-0000-00005F2C0000}"/>
    <cellStyle name="Normal 6 3 2 4 2 3 6" xfId="36099" xr:uid="{00000000-0005-0000-0000-0000602C0000}"/>
    <cellStyle name="Normal 6 3 2 4 2 4" xfId="6447" xr:uid="{00000000-0005-0000-0000-0000612C0000}"/>
    <cellStyle name="Normal 6 3 2 4 2 4 2" xfId="15120" xr:uid="{00000000-0005-0000-0000-0000622C0000}"/>
    <cellStyle name="Normal 6 3 2 4 2 4 2 2" xfId="32473" xr:uid="{00000000-0005-0000-0000-0000632C0000}"/>
    <cellStyle name="Normal 6 3 2 4 2 4 2 3" xfId="49819" xr:uid="{00000000-0005-0000-0000-0000642C0000}"/>
    <cellStyle name="Normal 6 3 2 4 2 4 3" xfId="23800" xr:uid="{00000000-0005-0000-0000-0000652C0000}"/>
    <cellStyle name="Normal 6 3 2 4 2 4 4" xfId="41146" xr:uid="{00000000-0005-0000-0000-0000662C0000}"/>
    <cellStyle name="Normal 6 3 2 4 2 5" xfId="3213" xr:uid="{00000000-0005-0000-0000-0000672C0000}"/>
    <cellStyle name="Normal 6 3 2 4 2 5 2" xfId="11886" xr:uid="{00000000-0005-0000-0000-0000682C0000}"/>
    <cellStyle name="Normal 6 3 2 4 2 5 2 2" xfId="29239" xr:uid="{00000000-0005-0000-0000-0000692C0000}"/>
    <cellStyle name="Normal 6 3 2 4 2 5 2 3" xfId="46585" xr:uid="{00000000-0005-0000-0000-00006A2C0000}"/>
    <cellStyle name="Normal 6 3 2 4 2 5 3" xfId="20566" xr:uid="{00000000-0005-0000-0000-00006B2C0000}"/>
    <cellStyle name="Normal 6 3 2 4 2 5 4" xfId="37912" xr:uid="{00000000-0005-0000-0000-00006C2C0000}"/>
    <cellStyle name="Normal 6 3 2 4 2 6" xfId="9338" xr:uid="{00000000-0005-0000-0000-00006D2C0000}"/>
    <cellStyle name="Normal 6 3 2 4 2 6 2" xfId="26691" xr:uid="{00000000-0005-0000-0000-00006E2C0000}"/>
    <cellStyle name="Normal 6 3 2 4 2 6 3" xfId="44037" xr:uid="{00000000-0005-0000-0000-00006F2C0000}"/>
    <cellStyle name="Normal 6 3 2 4 2 7" xfId="18018" xr:uid="{00000000-0005-0000-0000-0000702C0000}"/>
    <cellStyle name="Normal 6 3 2 4 2 8" xfId="35364" xr:uid="{00000000-0005-0000-0000-0000712C0000}"/>
    <cellStyle name="Normal 6 3 2 4 3" xfId="910" xr:uid="{00000000-0005-0000-0000-0000722C0000}"/>
    <cellStyle name="Normal 6 3 2 4 3 2" xfId="2723" xr:uid="{00000000-0005-0000-0000-0000732C0000}"/>
    <cellStyle name="Normal 6 3 2 4 3 2 2" xfId="8505" xr:uid="{00000000-0005-0000-0000-0000742C0000}"/>
    <cellStyle name="Normal 6 3 2 4 3 2 2 2" xfId="17178" xr:uid="{00000000-0005-0000-0000-0000752C0000}"/>
    <cellStyle name="Normal 6 3 2 4 3 2 2 2 2" xfId="34531" xr:uid="{00000000-0005-0000-0000-0000762C0000}"/>
    <cellStyle name="Normal 6 3 2 4 3 2 2 2 3" xfId="51877" xr:uid="{00000000-0005-0000-0000-0000772C0000}"/>
    <cellStyle name="Normal 6 3 2 4 3 2 2 3" xfId="25858" xr:uid="{00000000-0005-0000-0000-0000782C0000}"/>
    <cellStyle name="Normal 6 3 2 4 3 2 2 4" xfId="43204" xr:uid="{00000000-0005-0000-0000-0000792C0000}"/>
    <cellStyle name="Normal 6 3 2 4 3 2 3" xfId="4536" xr:uid="{00000000-0005-0000-0000-00007A2C0000}"/>
    <cellStyle name="Normal 6 3 2 4 3 2 3 2" xfId="13209" xr:uid="{00000000-0005-0000-0000-00007B2C0000}"/>
    <cellStyle name="Normal 6 3 2 4 3 2 3 2 2" xfId="30562" xr:uid="{00000000-0005-0000-0000-00007C2C0000}"/>
    <cellStyle name="Normal 6 3 2 4 3 2 3 2 3" xfId="47908" xr:uid="{00000000-0005-0000-0000-00007D2C0000}"/>
    <cellStyle name="Normal 6 3 2 4 3 2 3 3" xfId="21889" xr:uid="{00000000-0005-0000-0000-00007E2C0000}"/>
    <cellStyle name="Normal 6 3 2 4 3 2 3 4" xfId="39235" xr:uid="{00000000-0005-0000-0000-00007F2C0000}"/>
    <cellStyle name="Normal 6 3 2 4 3 2 4" xfId="11396" xr:uid="{00000000-0005-0000-0000-0000802C0000}"/>
    <cellStyle name="Normal 6 3 2 4 3 2 4 2" xfId="28749" xr:uid="{00000000-0005-0000-0000-0000812C0000}"/>
    <cellStyle name="Normal 6 3 2 4 3 2 4 3" xfId="46095" xr:uid="{00000000-0005-0000-0000-0000822C0000}"/>
    <cellStyle name="Normal 6 3 2 4 3 2 5" xfId="20076" xr:uid="{00000000-0005-0000-0000-0000832C0000}"/>
    <cellStyle name="Normal 6 3 2 4 3 2 6" xfId="37422" xr:uid="{00000000-0005-0000-0000-0000842C0000}"/>
    <cellStyle name="Normal 6 3 2 4 3 3" xfId="1645" xr:uid="{00000000-0005-0000-0000-0000852C0000}"/>
    <cellStyle name="Normal 6 3 2 4 3 3 2" xfId="7427" xr:uid="{00000000-0005-0000-0000-0000862C0000}"/>
    <cellStyle name="Normal 6 3 2 4 3 3 2 2" xfId="16100" xr:uid="{00000000-0005-0000-0000-0000872C0000}"/>
    <cellStyle name="Normal 6 3 2 4 3 3 2 2 2" xfId="33453" xr:uid="{00000000-0005-0000-0000-0000882C0000}"/>
    <cellStyle name="Normal 6 3 2 4 3 3 2 2 3" xfId="50799" xr:uid="{00000000-0005-0000-0000-0000892C0000}"/>
    <cellStyle name="Normal 6 3 2 4 3 3 2 3" xfId="24780" xr:uid="{00000000-0005-0000-0000-00008A2C0000}"/>
    <cellStyle name="Normal 6 3 2 4 3 3 2 4" xfId="42126" xr:uid="{00000000-0005-0000-0000-00008B2C0000}"/>
    <cellStyle name="Normal 6 3 2 4 3 3 3" xfId="5271" xr:uid="{00000000-0005-0000-0000-00008C2C0000}"/>
    <cellStyle name="Normal 6 3 2 4 3 3 3 2" xfId="13944" xr:uid="{00000000-0005-0000-0000-00008D2C0000}"/>
    <cellStyle name="Normal 6 3 2 4 3 3 3 2 2" xfId="31297" xr:uid="{00000000-0005-0000-0000-00008E2C0000}"/>
    <cellStyle name="Normal 6 3 2 4 3 3 3 2 3" xfId="48643" xr:uid="{00000000-0005-0000-0000-00008F2C0000}"/>
    <cellStyle name="Normal 6 3 2 4 3 3 3 3" xfId="22624" xr:uid="{00000000-0005-0000-0000-0000902C0000}"/>
    <cellStyle name="Normal 6 3 2 4 3 3 3 4" xfId="39970" xr:uid="{00000000-0005-0000-0000-0000912C0000}"/>
    <cellStyle name="Normal 6 3 2 4 3 3 4" xfId="10318" xr:uid="{00000000-0005-0000-0000-0000922C0000}"/>
    <cellStyle name="Normal 6 3 2 4 3 3 4 2" xfId="27671" xr:uid="{00000000-0005-0000-0000-0000932C0000}"/>
    <cellStyle name="Normal 6 3 2 4 3 3 4 3" xfId="45017" xr:uid="{00000000-0005-0000-0000-0000942C0000}"/>
    <cellStyle name="Normal 6 3 2 4 3 3 5" xfId="18998" xr:uid="{00000000-0005-0000-0000-0000952C0000}"/>
    <cellStyle name="Normal 6 3 2 4 3 3 6" xfId="36344" xr:uid="{00000000-0005-0000-0000-0000962C0000}"/>
    <cellStyle name="Normal 6 3 2 4 3 4" xfId="6692" xr:uid="{00000000-0005-0000-0000-0000972C0000}"/>
    <cellStyle name="Normal 6 3 2 4 3 4 2" xfId="15365" xr:uid="{00000000-0005-0000-0000-0000982C0000}"/>
    <cellStyle name="Normal 6 3 2 4 3 4 2 2" xfId="32718" xr:uid="{00000000-0005-0000-0000-0000992C0000}"/>
    <cellStyle name="Normal 6 3 2 4 3 4 2 3" xfId="50064" xr:uid="{00000000-0005-0000-0000-00009A2C0000}"/>
    <cellStyle name="Normal 6 3 2 4 3 4 3" xfId="24045" xr:uid="{00000000-0005-0000-0000-00009B2C0000}"/>
    <cellStyle name="Normal 6 3 2 4 3 4 4" xfId="41391" xr:uid="{00000000-0005-0000-0000-00009C2C0000}"/>
    <cellStyle name="Normal 6 3 2 4 3 5" xfId="3458" xr:uid="{00000000-0005-0000-0000-00009D2C0000}"/>
    <cellStyle name="Normal 6 3 2 4 3 5 2" xfId="12131" xr:uid="{00000000-0005-0000-0000-00009E2C0000}"/>
    <cellStyle name="Normal 6 3 2 4 3 5 2 2" xfId="29484" xr:uid="{00000000-0005-0000-0000-00009F2C0000}"/>
    <cellStyle name="Normal 6 3 2 4 3 5 2 3" xfId="46830" xr:uid="{00000000-0005-0000-0000-0000A02C0000}"/>
    <cellStyle name="Normal 6 3 2 4 3 5 3" xfId="20811" xr:uid="{00000000-0005-0000-0000-0000A12C0000}"/>
    <cellStyle name="Normal 6 3 2 4 3 5 4" xfId="38157" xr:uid="{00000000-0005-0000-0000-0000A22C0000}"/>
    <cellStyle name="Normal 6 3 2 4 3 6" xfId="9583" xr:uid="{00000000-0005-0000-0000-0000A32C0000}"/>
    <cellStyle name="Normal 6 3 2 4 3 6 2" xfId="26936" xr:uid="{00000000-0005-0000-0000-0000A42C0000}"/>
    <cellStyle name="Normal 6 3 2 4 3 6 3" xfId="44282" xr:uid="{00000000-0005-0000-0000-0000A52C0000}"/>
    <cellStyle name="Normal 6 3 2 4 3 7" xfId="18263" xr:uid="{00000000-0005-0000-0000-0000A62C0000}"/>
    <cellStyle name="Normal 6 3 2 4 3 8" xfId="35609" xr:uid="{00000000-0005-0000-0000-0000A72C0000}"/>
    <cellStyle name="Normal 6 3 2 4 4" xfId="420" xr:uid="{00000000-0005-0000-0000-0000A82C0000}"/>
    <cellStyle name="Normal 6 3 2 4 4 2" xfId="2233" xr:uid="{00000000-0005-0000-0000-0000A92C0000}"/>
    <cellStyle name="Normal 6 3 2 4 4 2 2" xfId="8015" xr:uid="{00000000-0005-0000-0000-0000AA2C0000}"/>
    <cellStyle name="Normal 6 3 2 4 4 2 2 2" xfId="16688" xr:uid="{00000000-0005-0000-0000-0000AB2C0000}"/>
    <cellStyle name="Normal 6 3 2 4 4 2 2 2 2" xfId="34041" xr:uid="{00000000-0005-0000-0000-0000AC2C0000}"/>
    <cellStyle name="Normal 6 3 2 4 4 2 2 2 3" xfId="51387" xr:uid="{00000000-0005-0000-0000-0000AD2C0000}"/>
    <cellStyle name="Normal 6 3 2 4 4 2 2 3" xfId="25368" xr:uid="{00000000-0005-0000-0000-0000AE2C0000}"/>
    <cellStyle name="Normal 6 3 2 4 4 2 2 4" xfId="42714" xr:uid="{00000000-0005-0000-0000-0000AF2C0000}"/>
    <cellStyle name="Normal 6 3 2 4 4 2 3" xfId="5516" xr:uid="{00000000-0005-0000-0000-0000B02C0000}"/>
    <cellStyle name="Normal 6 3 2 4 4 2 3 2" xfId="14189" xr:uid="{00000000-0005-0000-0000-0000B12C0000}"/>
    <cellStyle name="Normal 6 3 2 4 4 2 3 2 2" xfId="31542" xr:uid="{00000000-0005-0000-0000-0000B22C0000}"/>
    <cellStyle name="Normal 6 3 2 4 4 2 3 2 3" xfId="48888" xr:uid="{00000000-0005-0000-0000-0000B32C0000}"/>
    <cellStyle name="Normal 6 3 2 4 4 2 3 3" xfId="22869" xr:uid="{00000000-0005-0000-0000-0000B42C0000}"/>
    <cellStyle name="Normal 6 3 2 4 4 2 3 4" xfId="40215" xr:uid="{00000000-0005-0000-0000-0000B52C0000}"/>
    <cellStyle name="Normal 6 3 2 4 4 2 4" xfId="10906" xr:uid="{00000000-0005-0000-0000-0000B62C0000}"/>
    <cellStyle name="Normal 6 3 2 4 4 2 4 2" xfId="28259" xr:uid="{00000000-0005-0000-0000-0000B72C0000}"/>
    <cellStyle name="Normal 6 3 2 4 4 2 4 3" xfId="45605" xr:uid="{00000000-0005-0000-0000-0000B82C0000}"/>
    <cellStyle name="Normal 6 3 2 4 4 2 5" xfId="19586" xr:uid="{00000000-0005-0000-0000-0000B92C0000}"/>
    <cellStyle name="Normal 6 3 2 4 4 2 6" xfId="36932" xr:uid="{00000000-0005-0000-0000-0000BA2C0000}"/>
    <cellStyle name="Normal 6 3 2 4 4 3" xfId="6202" xr:uid="{00000000-0005-0000-0000-0000BB2C0000}"/>
    <cellStyle name="Normal 6 3 2 4 4 3 2" xfId="14875" xr:uid="{00000000-0005-0000-0000-0000BC2C0000}"/>
    <cellStyle name="Normal 6 3 2 4 4 3 2 2" xfId="32228" xr:uid="{00000000-0005-0000-0000-0000BD2C0000}"/>
    <cellStyle name="Normal 6 3 2 4 4 3 2 3" xfId="49574" xr:uid="{00000000-0005-0000-0000-0000BE2C0000}"/>
    <cellStyle name="Normal 6 3 2 4 4 3 3" xfId="23555" xr:uid="{00000000-0005-0000-0000-0000BF2C0000}"/>
    <cellStyle name="Normal 6 3 2 4 4 3 4" xfId="40901" xr:uid="{00000000-0005-0000-0000-0000C02C0000}"/>
    <cellStyle name="Normal 6 3 2 4 4 4" xfId="4046" xr:uid="{00000000-0005-0000-0000-0000C12C0000}"/>
    <cellStyle name="Normal 6 3 2 4 4 4 2" xfId="12719" xr:uid="{00000000-0005-0000-0000-0000C22C0000}"/>
    <cellStyle name="Normal 6 3 2 4 4 4 2 2" xfId="30072" xr:uid="{00000000-0005-0000-0000-0000C32C0000}"/>
    <cellStyle name="Normal 6 3 2 4 4 4 2 3" xfId="47418" xr:uid="{00000000-0005-0000-0000-0000C42C0000}"/>
    <cellStyle name="Normal 6 3 2 4 4 4 3" xfId="21399" xr:uid="{00000000-0005-0000-0000-0000C52C0000}"/>
    <cellStyle name="Normal 6 3 2 4 4 4 4" xfId="38745" xr:uid="{00000000-0005-0000-0000-0000C62C0000}"/>
    <cellStyle name="Normal 6 3 2 4 4 5" xfId="9093" xr:uid="{00000000-0005-0000-0000-0000C72C0000}"/>
    <cellStyle name="Normal 6 3 2 4 4 5 2" xfId="26446" xr:uid="{00000000-0005-0000-0000-0000C82C0000}"/>
    <cellStyle name="Normal 6 3 2 4 4 5 3" xfId="43792" xr:uid="{00000000-0005-0000-0000-0000C92C0000}"/>
    <cellStyle name="Normal 6 3 2 4 4 6" xfId="17773" xr:uid="{00000000-0005-0000-0000-0000CA2C0000}"/>
    <cellStyle name="Normal 6 3 2 4 4 7" xfId="35119" xr:uid="{00000000-0005-0000-0000-0000CB2C0000}"/>
    <cellStyle name="Normal 6 3 2 4 5" xfId="1988" xr:uid="{00000000-0005-0000-0000-0000CC2C0000}"/>
    <cellStyle name="Normal 6 3 2 4 5 2" xfId="7770" xr:uid="{00000000-0005-0000-0000-0000CD2C0000}"/>
    <cellStyle name="Normal 6 3 2 4 5 2 2" xfId="16443" xr:uid="{00000000-0005-0000-0000-0000CE2C0000}"/>
    <cellStyle name="Normal 6 3 2 4 5 2 2 2" xfId="33796" xr:uid="{00000000-0005-0000-0000-0000CF2C0000}"/>
    <cellStyle name="Normal 6 3 2 4 5 2 2 3" xfId="51142" xr:uid="{00000000-0005-0000-0000-0000D02C0000}"/>
    <cellStyle name="Normal 6 3 2 4 5 2 3" xfId="25123" xr:uid="{00000000-0005-0000-0000-0000D12C0000}"/>
    <cellStyle name="Normal 6 3 2 4 5 2 4" xfId="42469" xr:uid="{00000000-0005-0000-0000-0000D22C0000}"/>
    <cellStyle name="Normal 6 3 2 4 5 3" xfId="3801" xr:uid="{00000000-0005-0000-0000-0000D32C0000}"/>
    <cellStyle name="Normal 6 3 2 4 5 3 2" xfId="12474" xr:uid="{00000000-0005-0000-0000-0000D42C0000}"/>
    <cellStyle name="Normal 6 3 2 4 5 3 2 2" xfId="29827" xr:uid="{00000000-0005-0000-0000-0000D52C0000}"/>
    <cellStyle name="Normal 6 3 2 4 5 3 2 3" xfId="47173" xr:uid="{00000000-0005-0000-0000-0000D62C0000}"/>
    <cellStyle name="Normal 6 3 2 4 5 3 3" xfId="21154" xr:uid="{00000000-0005-0000-0000-0000D72C0000}"/>
    <cellStyle name="Normal 6 3 2 4 5 3 4" xfId="38500" xr:uid="{00000000-0005-0000-0000-0000D82C0000}"/>
    <cellStyle name="Normal 6 3 2 4 5 4" xfId="10661" xr:uid="{00000000-0005-0000-0000-0000D92C0000}"/>
    <cellStyle name="Normal 6 3 2 4 5 4 2" xfId="28014" xr:uid="{00000000-0005-0000-0000-0000DA2C0000}"/>
    <cellStyle name="Normal 6 3 2 4 5 4 3" xfId="45360" xr:uid="{00000000-0005-0000-0000-0000DB2C0000}"/>
    <cellStyle name="Normal 6 3 2 4 5 5" xfId="19341" xr:uid="{00000000-0005-0000-0000-0000DC2C0000}"/>
    <cellStyle name="Normal 6 3 2 4 5 6" xfId="36687" xr:uid="{00000000-0005-0000-0000-0000DD2C0000}"/>
    <cellStyle name="Normal 6 3 2 4 6" xfId="1155" xr:uid="{00000000-0005-0000-0000-0000DE2C0000}"/>
    <cellStyle name="Normal 6 3 2 4 6 2" xfId="6937" xr:uid="{00000000-0005-0000-0000-0000DF2C0000}"/>
    <cellStyle name="Normal 6 3 2 4 6 2 2" xfId="15610" xr:uid="{00000000-0005-0000-0000-0000E02C0000}"/>
    <cellStyle name="Normal 6 3 2 4 6 2 2 2" xfId="32963" xr:uid="{00000000-0005-0000-0000-0000E12C0000}"/>
    <cellStyle name="Normal 6 3 2 4 6 2 2 3" xfId="50309" xr:uid="{00000000-0005-0000-0000-0000E22C0000}"/>
    <cellStyle name="Normal 6 3 2 4 6 2 3" xfId="24290" xr:uid="{00000000-0005-0000-0000-0000E32C0000}"/>
    <cellStyle name="Normal 6 3 2 4 6 2 4" xfId="41636" xr:uid="{00000000-0005-0000-0000-0000E42C0000}"/>
    <cellStyle name="Normal 6 3 2 4 6 3" xfId="4781" xr:uid="{00000000-0005-0000-0000-0000E52C0000}"/>
    <cellStyle name="Normal 6 3 2 4 6 3 2" xfId="13454" xr:uid="{00000000-0005-0000-0000-0000E62C0000}"/>
    <cellStyle name="Normal 6 3 2 4 6 3 2 2" xfId="30807" xr:uid="{00000000-0005-0000-0000-0000E72C0000}"/>
    <cellStyle name="Normal 6 3 2 4 6 3 2 3" xfId="48153" xr:uid="{00000000-0005-0000-0000-0000E82C0000}"/>
    <cellStyle name="Normal 6 3 2 4 6 3 3" xfId="22134" xr:uid="{00000000-0005-0000-0000-0000E92C0000}"/>
    <cellStyle name="Normal 6 3 2 4 6 3 4" xfId="39480" xr:uid="{00000000-0005-0000-0000-0000EA2C0000}"/>
    <cellStyle name="Normal 6 3 2 4 6 4" xfId="9828" xr:uid="{00000000-0005-0000-0000-0000EB2C0000}"/>
    <cellStyle name="Normal 6 3 2 4 6 4 2" xfId="27181" xr:uid="{00000000-0005-0000-0000-0000EC2C0000}"/>
    <cellStyle name="Normal 6 3 2 4 6 4 3" xfId="44527" xr:uid="{00000000-0005-0000-0000-0000ED2C0000}"/>
    <cellStyle name="Normal 6 3 2 4 6 5" xfId="18508" xr:uid="{00000000-0005-0000-0000-0000EE2C0000}"/>
    <cellStyle name="Normal 6 3 2 4 6 6" xfId="35854" xr:uid="{00000000-0005-0000-0000-0000EF2C0000}"/>
    <cellStyle name="Normal 6 3 2 4 7" xfId="5957" xr:uid="{00000000-0005-0000-0000-0000F02C0000}"/>
    <cellStyle name="Normal 6 3 2 4 7 2" xfId="14630" xr:uid="{00000000-0005-0000-0000-0000F12C0000}"/>
    <cellStyle name="Normal 6 3 2 4 7 2 2" xfId="31983" xr:uid="{00000000-0005-0000-0000-0000F22C0000}"/>
    <cellStyle name="Normal 6 3 2 4 7 2 3" xfId="49329" xr:uid="{00000000-0005-0000-0000-0000F32C0000}"/>
    <cellStyle name="Normal 6 3 2 4 7 3" xfId="23310" xr:uid="{00000000-0005-0000-0000-0000F42C0000}"/>
    <cellStyle name="Normal 6 3 2 4 7 4" xfId="40656" xr:uid="{00000000-0005-0000-0000-0000F52C0000}"/>
    <cellStyle name="Normal 6 3 2 4 8" xfId="2968" xr:uid="{00000000-0005-0000-0000-0000F62C0000}"/>
    <cellStyle name="Normal 6 3 2 4 8 2" xfId="11641" xr:uid="{00000000-0005-0000-0000-0000F72C0000}"/>
    <cellStyle name="Normal 6 3 2 4 8 2 2" xfId="28994" xr:uid="{00000000-0005-0000-0000-0000F82C0000}"/>
    <cellStyle name="Normal 6 3 2 4 8 2 3" xfId="46340" xr:uid="{00000000-0005-0000-0000-0000F92C0000}"/>
    <cellStyle name="Normal 6 3 2 4 8 3" xfId="20321" xr:uid="{00000000-0005-0000-0000-0000FA2C0000}"/>
    <cellStyle name="Normal 6 3 2 4 8 4" xfId="37667" xr:uid="{00000000-0005-0000-0000-0000FB2C0000}"/>
    <cellStyle name="Normal 6 3 2 4 9" xfId="8848" xr:uid="{00000000-0005-0000-0000-0000FC2C0000}"/>
    <cellStyle name="Normal 6 3 2 4 9 2" xfId="26201" xr:uid="{00000000-0005-0000-0000-0000FD2C0000}"/>
    <cellStyle name="Normal 6 3 2 4 9 3" xfId="43547" xr:uid="{00000000-0005-0000-0000-0000FE2C0000}"/>
    <cellStyle name="Normal 6 3 2 5" xfId="273" xr:uid="{00000000-0005-0000-0000-0000FF2C0000}"/>
    <cellStyle name="Normal 6 3 2 5 10" xfId="34972" xr:uid="{00000000-0005-0000-0000-0000002D0000}"/>
    <cellStyle name="Normal 6 3 2 5 2" xfId="1008" xr:uid="{00000000-0005-0000-0000-0000012D0000}"/>
    <cellStyle name="Normal 6 3 2 5 2 2" xfId="2821" xr:uid="{00000000-0005-0000-0000-0000022D0000}"/>
    <cellStyle name="Normal 6 3 2 5 2 2 2" xfId="8603" xr:uid="{00000000-0005-0000-0000-0000032D0000}"/>
    <cellStyle name="Normal 6 3 2 5 2 2 2 2" xfId="17276" xr:uid="{00000000-0005-0000-0000-0000042D0000}"/>
    <cellStyle name="Normal 6 3 2 5 2 2 2 2 2" xfId="34629" xr:uid="{00000000-0005-0000-0000-0000052D0000}"/>
    <cellStyle name="Normal 6 3 2 5 2 2 2 2 3" xfId="51975" xr:uid="{00000000-0005-0000-0000-0000062D0000}"/>
    <cellStyle name="Normal 6 3 2 5 2 2 2 3" xfId="25956" xr:uid="{00000000-0005-0000-0000-0000072D0000}"/>
    <cellStyle name="Normal 6 3 2 5 2 2 2 4" xfId="43302" xr:uid="{00000000-0005-0000-0000-0000082D0000}"/>
    <cellStyle name="Normal 6 3 2 5 2 2 3" xfId="4634" xr:uid="{00000000-0005-0000-0000-0000092D0000}"/>
    <cellStyle name="Normal 6 3 2 5 2 2 3 2" xfId="13307" xr:uid="{00000000-0005-0000-0000-00000A2D0000}"/>
    <cellStyle name="Normal 6 3 2 5 2 2 3 2 2" xfId="30660" xr:uid="{00000000-0005-0000-0000-00000B2D0000}"/>
    <cellStyle name="Normal 6 3 2 5 2 2 3 2 3" xfId="48006" xr:uid="{00000000-0005-0000-0000-00000C2D0000}"/>
    <cellStyle name="Normal 6 3 2 5 2 2 3 3" xfId="21987" xr:uid="{00000000-0005-0000-0000-00000D2D0000}"/>
    <cellStyle name="Normal 6 3 2 5 2 2 3 4" xfId="39333" xr:uid="{00000000-0005-0000-0000-00000E2D0000}"/>
    <cellStyle name="Normal 6 3 2 5 2 2 4" xfId="11494" xr:uid="{00000000-0005-0000-0000-00000F2D0000}"/>
    <cellStyle name="Normal 6 3 2 5 2 2 4 2" xfId="28847" xr:uid="{00000000-0005-0000-0000-0000102D0000}"/>
    <cellStyle name="Normal 6 3 2 5 2 2 4 3" xfId="46193" xr:uid="{00000000-0005-0000-0000-0000112D0000}"/>
    <cellStyle name="Normal 6 3 2 5 2 2 5" xfId="20174" xr:uid="{00000000-0005-0000-0000-0000122D0000}"/>
    <cellStyle name="Normal 6 3 2 5 2 2 6" xfId="37520" xr:uid="{00000000-0005-0000-0000-0000132D0000}"/>
    <cellStyle name="Normal 6 3 2 5 2 3" xfId="1743" xr:uid="{00000000-0005-0000-0000-0000142D0000}"/>
    <cellStyle name="Normal 6 3 2 5 2 3 2" xfId="7525" xr:uid="{00000000-0005-0000-0000-0000152D0000}"/>
    <cellStyle name="Normal 6 3 2 5 2 3 2 2" xfId="16198" xr:uid="{00000000-0005-0000-0000-0000162D0000}"/>
    <cellStyle name="Normal 6 3 2 5 2 3 2 2 2" xfId="33551" xr:uid="{00000000-0005-0000-0000-0000172D0000}"/>
    <cellStyle name="Normal 6 3 2 5 2 3 2 2 3" xfId="50897" xr:uid="{00000000-0005-0000-0000-0000182D0000}"/>
    <cellStyle name="Normal 6 3 2 5 2 3 2 3" xfId="24878" xr:uid="{00000000-0005-0000-0000-0000192D0000}"/>
    <cellStyle name="Normal 6 3 2 5 2 3 2 4" xfId="42224" xr:uid="{00000000-0005-0000-0000-00001A2D0000}"/>
    <cellStyle name="Normal 6 3 2 5 2 3 3" xfId="5369" xr:uid="{00000000-0005-0000-0000-00001B2D0000}"/>
    <cellStyle name="Normal 6 3 2 5 2 3 3 2" xfId="14042" xr:uid="{00000000-0005-0000-0000-00001C2D0000}"/>
    <cellStyle name="Normal 6 3 2 5 2 3 3 2 2" xfId="31395" xr:uid="{00000000-0005-0000-0000-00001D2D0000}"/>
    <cellStyle name="Normal 6 3 2 5 2 3 3 2 3" xfId="48741" xr:uid="{00000000-0005-0000-0000-00001E2D0000}"/>
    <cellStyle name="Normal 6 3 2 5 2 3 3 3" xfId="22722" xr:uid="{00000000-0005-0000-0000-00001F2D0000}"/>
    <cellStyle name="Normal 6 3 2 5 2 3 3 4" xfId="40068" xr:uid="{00000000-0005-0000-0000-0000202D0000}"/>
    <cellStyle name="Normal 6 3 2 5 2 3 4" xfId="10416" xr:uid="{00000000-0005-0000-0000-0000212D0000}"/>
    <cellStyle name="Normal 6 3 2 5 2 3 4 2" xfId="27769" xr:uid="{00000000-0005-0000-0000-0000222D0000}"/>
    <cellStyle name="Normal 6 3 2 5 2 3 4 3" xfId="45115" xr:uid="{00000000-0005-0000-0000-0000232D0000}"/>
    <cellStyle name="Normal 6 3 2 5 2 3 5" xfId="19096" xr:uid="{00000000-0005-0000-0000-0000242D0000}"/>
    <cellStyle name="Normal 6 3 2 5 2 3 6" xfId="36442" xr:uid="{00000000-0005-0000-0000-0000252D0000}"/>
    <cellStyle name="Normal 6 3 2 5 2 4" xfId="6790" xr:uid="{00000000-0005-0000-0000-0000262D0000}"/>
    <cellStyle name="Normal 6 3 2 5 2 4 2" xfId="15463" xr:uid="{00000000-0005-0000-0000-0000272D0000}"/>
    <cellStyle name="Normal 6 3 2 5 2 4 2 2" xfId="32816" xr:uid="{00000000-0005-0000-0000-0000282D0000}"/>
    <cellStyle name="Normal 6 3 2 5 2 4 2 3" xfId="50162" xr:uid="{00000000-0005-0000-0000-0000292D0000}"/>
    <cellStyle name="Normal 6 3 2 5 2 4 3" xfId="24143" xr:uid="{00000000-0005-0000-0000-00002A2D0000}"/>
    <cellStyle name="Normal 6 3 2 5 2 4 4" xfId="41489" xr:uid="{00000000-0005-0000-0000-00002B2D0000}"/>
    <cellStyle name="Normal 6 3 2 5 2 5" xfId="3556" xr:uid="{00000000-0005-0000-0000-00002C2D0000}"/>
    <cellStyle name="Normal 6 3 2 5 2 5 2" xfId="12229" xr:uid="{00000000-0005-0000-0000-00002D2D0000}"/>
    <cellStyle name="Normal 6 3 2 5 2 5 2 2" xfId="29582" xr:uid="{00000000-0005-0000-0000-00002E2D0000}"/>
    <cellStyle name="Normal 6 3 2 5 2 5 2 3" xfId="46928" xr:uid="{00000000-0005-0000-0000-00002F2D0000}"/>
    <cellStyle name="Normal 6 3 2 5 2 5 3" xfId="20909" xr:uid="{00000000-0005-0000-0000-0000302D0000}"/>
    <cellStyle name="Normal 6 3 2 5 2 5 4" xfId="38255" xr:uid="{00000000-0005-0000-0000-0000312D0000}"/>
    <cellStyle name="Normal 6 3 2 5 2 6" xfId="9681" xr:uid="{00000000-0005-0000-0000-0000322D0000}"/>
    <cellStyle name="Normal 6 3 2 5 2 6 2" xfId="27034" xr:uid="{00000000-0005-0000-0000-0000332D0000}"/>
    <cellStyle name="Normal 6 3 2 5 2 6 3" xfId="44380" xr:uid="{00000000-0005-0000-0000-0000342D0000}"/>
    <cellStyle name="Normal 6 3 2 5 2 7" xfId="18361" xr:uid="{00000000-0005-0000-0000-0000352D0000}"/>
    <cellStyle name="Normal 6 3 2 5 2 8" xfId="35707" xr:uid="{00000000-0005-0000-0000-0000362D0000}"/>
    <cellStyle name="Normal 6 3 2 5 3" xfId="518" xr:uid="{00000000-0005-0000-0000-0000372D0000}"/>
    <cellStyle name="Normal 6 3 2 5 3 2" xfId="2331" xr:uid="{00000000-0005-0000-0000-0000382D0000}"/>
    <cellStyle name="Normal 6 3 2 5 3 2 2" xfId="8113" xr:uid="{00000000-0005-0000-0000-0000392D0000}"/>
    <cellStyle name="Normal 6 3 2 5 3 2 2 2" xfId="16786" xr:uid="{00000000-0005-0000-0000-00003A2D0000}"/>
    <cellStyle name="Normal 6 3 2 5 3 2 2 2 2" xfId="34139" xr:uid="{00000000-0005-0000-0000-00003B2D0000}"/>
    <cellStyle name="Normal 6 3 2 5 3 2 2 2 3" xfId="51485" xr:uid="{00000000-0005-0000-0000-00003C2D0000}"/>
    <cellStyle name="Normal 6 3 2 5 3 2 2 3" xfId="25466" xr:uid="{00000000-0005-0000-0000-00003D2D0000}"/>
    <cellStyle name="Normal 6 3 2 5 3 2 2 4" xfId="42812" xr:uid="{00000000-0005-0000-0000-00003E2D0000}"/>
    <cellStyle name="Normal 6 3 2 5 3 2 3" xfId="5614" xr:uid="{00000000-0005-0000-0000-00003F2D0000}"/>
    <cellStyle name="Normal 6 3 2 5 3 2 3 2" xfId="14287" xr:uid="{00000000-0005-0000-0000-0000402D0000}"/>
    <cellStyle name="Normal 6 3 2 5 3 2 3 2 2" xfId="31640" xr:uid="{00000000-0005-0000-0000-0000412D0000}"/>
    <cellStyle name="Normal 6 3 2 5 3 2 3 2 3" xfId="48986" xr:uid="{00000000-0005-0000-0000-0000422D0000}"/>
    <cellStyle name="Normal 6 3 2 5 3 2 3 3" xfId="22967" xr:uid="{00000000-0005-0000-0000-0000432D0000}"/>
    <cellStyle name="Normal 6 3 2 5 3 2 3 4" xfId="40313" xr:uid="{00000000-0005-0000-0000-0000442D0000}"/>
    <cellStyle name="Normal 6 3 2 5 3 2 4" xfId="11004" xr:uid="{00000000-0005-0000-0000-0000452D0000}"/>
    <cellStyle name="Normal 6 3 2 5 3 2 4 2" xfId="28357" xr:uid="{00000000-0005-0000-0000-0000462D0000}"/>
    <cellStyle name="Normal 6 3 2 5 3 2 4 3" xfId="45703" xr:uid="{00000000-0005-0000-0000-0000472D0000}"/>
    <cellStyle name="Normal 6 3 2 5 3 2 5" xfId="19684" xr:uid="{00000000-0005-0000-0000-0000482D0000}"/>
    <cellStyle name="Normal 6 3 2 5 3 2 6" xfId="37030" xr:uid="{00000000-0005-0000-0000-0000492D0000}"/>
    <cellStyle name="Normal 6 3 2 5 3 3" xfId="6300" xr:uid="{00000000-0005-0000-0000-00004A2D0000}"/>
    <cellStyle name="Normal 6 3 2 5 3 3 2" xfId="14973" xr:uid="{00000000-0005-0000-0000-00004B2D0000}"/>
    <cellStyle name="Normal 6 3 2 5 3 3 2 2" xfId="32326" xr:uid="{00000000-0005-0000-0000-00004C2D0000}"/>
    <cellStyle name="Normal 6 3 2 5 3 3 2 3" xfId="49672" xr:uid="{00000000-0005-0000-0000-00004D2D0000}"/>
    <cellStyle name="Normal 6 3 2 5 3 3 3" xfId="23653" xr:uid="{00000000-0005-0000-0000-00004E2D0000}"/>
    <cellStyle name="Normal 6 3 2 5 3 3 4" xfId="40999" xr:uid="{00000000-0005-0000-0000-00004F2D0000}"/>
    <cellStyle name="Normal 6 3 2 5 3 4" xfId="4144" xr:uid="{00000000-0005-0000-0000-0000502D0000}"/>
    <cellStyle name="Normal 6 3 2 5 3 4 2" xfId="12817" xr:uid="{00000000-0005-0000-0000-0000512D0000}"/>
    <cellStyle name="Normal 6 3 2 5 3 4 2 2" xfId="30170" xr:uid="{00000000-0005-0000-0000-0000522D0000}"/>
    <cellStyle name="Normal 6 3 2 5 3 4 2 3" xfId="47516" xr:uid="{00000000-0005-0000-0000-0000532D0000}"/>
    <cellStyle name="Normal 6 3 2 5 3 4 3" xfId="21497" xr:uid="{00000000-0005-0000-0000-0000542D0000}"/>
    <cellStyle name="Normal 6 3 2 5 3 4 4" xfId="38843" xr:uid="{00000000-0005-0000-0000-0000552D0000}"/>
    <cellStyle name="Normal 6 3 2 5 3 5" xfId="9191" xr:uid="{00000000-0005-0000-0000-0000562D0000}"/>
    <cellStyle name="Normal 6 3 2 5 3 5 2" xfId="26544" xr:uid="{00000000-0005-0000-0000-0000572D0000}"/>
    <cellStyle name="Normal 6 3 2 5 3 5 3" xfId="43890" xr:uid="{00000000-0005-0000-0000-0000582D0000}"/>
    <cellStyle name="Normal 6 3 2 5 3 6" xfId="17871" xr:uid="{00000000-0005-0000-0000-0000592D0000}"/>
    <cellStyle name="Normal 6 3 2 5 3 7" xfId="35217" xr:uid="{00000000-0005-0000-0000-00005A2D0000}"/>
    <cellStyle name="Normal 6 3 2 5 4" xfId="2086" xr:uid="{00000000-0005-0000-0000-00005B2D0000}"/>
    <cellStyle name="Normal 6 3 2 5 4 2" xfId="7868" xr:uid="{00000000-0005-0000-0000-00005C2D0000}"/>
    <cellStyle name="Normal 6 3 2 5 4 2 2" xfId="16541" xr:uid="{00000000-0005-0000-0000-00005D2D0000}"/>
    <cellStyle name="Normal 6 3 2 5 4 2 2 2" xfId="33894" xr:uid="{00000000-0005-0000-0000-00005E2D0000}"/>
    <cellStyle name="Normal 6 3 2 5 4 2 2 3" xfId="51240" xr:uid="{00000000-0005-0000-0000-00005F2D0000}"/>
    <cellStyle name="Normal 6 3 2 5 4 2 3" xfId="25221" xr:uid="{00000000-0005-0000-0000-0000602D0000}"/>
    <cellStyle name="Normal 6 3 2 5 4 2 4" xfId="42567" xr:uid="{00000000-0005-0000-0000-0000612D0000}"/>
    <cellStyle name="Normal 6 3 2 5 4 3" xfId="3899" xr:uid="{00000000-0005-0000-0000-0000622D0000}"/>
    <cellStyle name="Normal 6 3 2 5 4 3 2" xfId="12572" xr:uid="{00000000-0005-0000-0000-0000632D0000}"/>
    <cellStyle name="Normal 6 3 2 5 4 3 2 2" xfId="29925" xr:uid="{00000000-0005-0000-0000-0000642D0000}"/>
    <cellStyle name="Normal 6 3 2 5 4 3 2 3" xfId="47271" xr:uid="{00000000-0005-0000-0000-0000652D0000}"/>
    <cellStyle name="Normal 6 3 2 5 4 3 3" xfId="21252" xr:uid="{00000000-0005-0000-0000-0000662D0000}"/>
    <cellStyle name="Normal 6 3 2 5 4 3 4" xfId="38598" xr:uid="{00000000-0005-0000-0000-0000672D0000}"/>
    <cellStyle name="Normal 6 3 2 5 4 4" xfId="10759" xr:uid="{00000000-0005-0000-0000-0000682D0000}"/>
    <cellStyle name="Normal 6 3 2 5 4 4 2" xfId="28112" xr:uid="{00000000-0005-0000-0000-0000692D0000}"/>
    <cellStyle name="Normal 6 3 2 5 4 4 3" xfId="45458" xr:uid="{00000000-0005-0000-0000-00006A2D0000}"/>
    <cellStyle name="Normal 6 3 2 5 4 5" xfId="19439" xr:uid="{00000000-0005-0000-0000-00006B2D0000}"/>
    <cellStyle name="Normal 6 3 2 5 4 6" xfId="36785" xr:uid="{00000000-0005-0000-0000-00006C2D0000}"/>
    <cellStyle name="Normal 6 3 2 5 5" xfId="1253" xr:uid="{00000000-0005-0000-0000-00006D2D0000}"/>
    <cellStyle name="Normal 6 3 2 5 5 2" xfId="7035" xr:uid="{00000000-0005-0000-0000-00006E2D0000}"/>
    <cellStyle name="Normal 6 3 2 5 5 2 2" xfId="15708" xr:uid="{00000000-0005-0000-0000-00006F2D0000}"/>
    <cellStyle name="Normal 6 3 2 5 5 2 2 2" xfId="33061" xr:uid="{00000000-0005-0000-0000-0000702D0000}"/>
    <cellStyle name="Normal 6 3 2 5 5 2 2 3" xfId="50407" xr:uid="{00000000-0005-0000-0000-0000712D0000}"/>
    <cellStyle name="Normal 6 3 2 5 5 2 3" xfId="24388" xr:uid="{00000000-0005-0000-0000-0000722D0000}"/>
    <cellStyle name="Normal 6 3 2 5 5 2 4" xfId="41734" xr:uid="{00000000-0005-0000-0000-0000732D0000}"/>
    <cellStyle name="Normal 6 3 2 5 5 3" xfId="4879" xr:uid="{00000000-0005-0000-0000-0000742D0000}"/>
    <cellStyle name="Normal 6 3 2 5 5 3 2" xfId="13552" xr:uid="{00000000-0005-0000-0000-0000752D0000}"/>
    <cellStyle name="Normal 6 3 2 5 5 3 2 2" xfId="30905" xr:uid="{00000000-0005-0000-0000-0000762D0000}"/>
    <cellStyle name="Normal 6 3 2 5 5 3 2 3" xfId="48251" xr:uid="{00000000-0005-0000-0000-0000772D0000}"/>
    <cellStyle name="Normal 6 3 2 5 5 3 3" xfId="22232" xr:uid="{00000000-0005-0000-0000-0000782D0000}"/>
    <cellStyle name="Normal 6 3 2 5 5 3 4" xfId="39578" xr:uid="{00000000-0005-0000-0000-0000792D0000}"/>
    <cellStyle name="Normal 6 3 2 5 5 4" xfId="9926" xr:uid="{00000000-0005-0000-0000-00007A2D0000}"/>
    <cellStyle name="Normal 6 3 2 5 5 4 2" xfId="27279" xr:uid="{00000000-0005-0000-0000-00007B2D0000}"/>
    <cellStyle name="Normal 6 3 2 5 5 4 3" xfId="44625" xr:uid="{00000000-0005-0000-0000-00007C2D0000}"/>
    <cellStyle name="Normal 6 3 2 5 5 5" xfId="18606" xr:uid="{00000000-0005-0000-0000-00007D2D0000}"/>
    <cellStyle name="Normal 6 3 2 5 5 6" xfId="35952" xr:uid="{00000000-0005-0000-0000-00007E2D0000}"/>
    <cellStyle name="Normal 6 3 2 5 6" xfId="6055" xr:uid="{00000000-0005-0000-0000-00007F2D0000}"/>
    <cellStyle name="Normal 6 3 2 5 6 2" xfId="14728" xr:uid="{00000000-0005-0000-0000-0000802D0000}"/>
    <cellStyle name="Normal 6 3 2 5 6 2 2" xfId="32081" xr:uid="{00000000-0005-0000-0000-0000812D0000}"/>
    <cellStyle name="Normal 6 3 2 5 6 2 3" xfId="49427" xr:uid="{00000000-0005-0000-0000-0000822D0000}"/>
    <cellStyle name="Normal 6 3 2 5 6 3" xfId="23408" xr:uid="{00000000-0005-0000-0000-0000832D0000}"/>
    <cellStyle name="Normal 6 3 2 5 6 4" xfId="40754" xr:uid="{00000000-0005-0000-0000-0000842D0000}"/>
    <cellStyle name="Normal 6 3 2 5 7" xfId="3066" xr:uid="{00000000-0005-0000-0000-0000852D0000}"/>
    <cellStyle name="Normal 6 3 2 5 7 2" xfId="11739" xr:uid="{00000000-0005-0000-0000-0000862D0000}"/>
    <cellStyle name="Normal 6 3 2 5 7 2 2" xfId="29092" xr:uid="{00000000-0005-0000-0000-0000872D0000}"/>
    <cellStyle name="Normal 6 3 2 5 7 2 3" xfId="46438" xr:uid="{00000000-0005-0000-0000-0000882D0000}"/>
    <cellStyle name="Normal 6 3 2 5 7 3" xfId="20419" xr:uid="{00000000-0005-0000-0000-0000892D0000}"/>
    <cellStyle name="Normal 6 3 2 5 7 4" xfId="37765" xr:uid="{00000000-0005-0000-0000-00008A2D0000}"/>
    <cellStyle name="Normal 6 3 2 5 8" xfId="8946" xr:uid="{00000000-0005-0000-0000-00008B2D0000}"/>
    <cellStyle name="Normal 6 3 2 5 8 2" xfId="26299" xr:uid="{00000000-0005-0000-0000-00008C2D0000}"/>
    <cellStyle name="Normal 6 3 2 5 8 3" xfId="43645" xr:uid="{00000000-0005-0000-0000-00008D2D0000}"/>
    <cellStyle name="Normal 6 3 2 5 9" xfId="17626" xr:uid="{00000000-0005-0000-0000-00008E2D0000}"/>
    <cellStyle name="Normal 6 3 2 6" xfId="126" xr:uid="{00000000-0005-0000-0000-00008F2D0000}"/>
    <cellStyle name="Normal 6 3 2 6 10" xfId="34825" xr:uid="{00000000-0005-0000-0000-0000902D0000}"/>
    <cellStyle name="Normal 6 3 2 6 2" xfId="861" xr:uid="{00000000-0005-0000-0000-0000912D0000}"/>
    <cellStyle name="Normal 6 3 2 6 2 2" xfId="2674" xr:uid="{00000000-0005-0000-0000-0000922D0000}"/>
    <cellStyle name="Normal 6 3 2 6 2 2 2" xfId="8456" xr:uid="{00000000-0005-0000-0000-0000932D0000}"/>
    <cellStyle name="Normal 6 3 2 6 2 2 2 2" xfId="17129" xr:uid="{00000000-0005-0000-0000-0000942D0000}"/>
    <cellStyle name="Normal 6 3 2 6 2 2 2 2 2" xfId="34482" xr:uid="{00000000-0005-0000-0000-0000952D0000}"/>
    <cellStyle name="Normal 6 3 2 6 2 2 2 2 3" xfId="51828" xr:uid="{00000000-0005-0000-0000-0000962D0000}"/>
    <cellStyle name="Normal 6 3 2 6 2 2 2 3" xfId="25809" xr:uid="{00000000-0005-0000-0000-0000972D0000}"/>
    <cellStyle name="Normal 6 3 2 6 2 2 2 4" xfId="43155" xr:uid="{00000000-0005-0000-0000-0000982D0000}"/>
    <cellStyle name="Normal 6 3 2 6 2 2 3" xfId="4487" xr:uid="{00000000-0005-0000-0000-0000992D0000}"/>
    <cellStyle name="Normal 6 3 2 6 2 2 3 2" xfId="13160" xr:uid="{00000000-0005-0000-0000-00009A2D0000}"/>
    <cellStyle name="Normal 6 3 2 6 2 2 3 2 2" xfId="30513" xr:uid="{00000000-0005-0000-0000-00009B2D0000}"/>
    <cellStyle name="Normal 6 3 2 6 2 2 3 2 3" xfId="47859" xr:uid="{00000000-0005-0000-0000-00009C2D0000}"/>
    <cellStyle name="Normal 6 3 2 6 2 2 3 3" xfId="21840" xr:uid="{00000000-0005-0000-0000-00009D2D0000}"/>
    <cellStyle name="Normal 6 3 2 6 2 2 3 4" xfId="39186" xr:uid="{00000000-0005-0000-0000-00009E2D0000}"/>
    <cellStyle name="Normal 6 3 2 6 2 2 4" xfId="11347" xr:uid="{00000000-0005-0000-0000-00009F2D0000}"/>
    <cellStyle name="Normal 6 3 2 6 2 2 4 2" xfId="28700" xr:uid="{00000000-0005-0000-0000-0000A02D0000}"/>
    <cellStyle name="Normal 6 3 2 6 2 2 4 3" xfId="46046" xr:uid="{00000000-0005-0000-0000-0000A12D0000}"/>
    <cellStyle name="Normal 6 3 2 6 2 2 5" xfId="20027" xr:uid="{00000000-0005-0000-0000-0000A22D0000}"/>
    <cellStyle name="Normal 6 3 2 6 2 2 6" xfId="37373" xr:uid="{00000000-0005-0000-0000-0000A32D0000}"/>
    <cellStyle name="Normal 6 3 2 6 2 3" xfId="1596" xr:uid="{00000000-0005-0000-0000-0000A42D0000}"/>
    <cellStyle name="Normal 6 3 2 6 2 3 2" xfId="7378" xr:uid="{00000000-0005-0000-0000-0000A52D0000}"/>
    <cellStyle name="Normal 6 3 2 6 2 3 2 2" xfId="16051" xr:uid="{00000000-0005-0000-0000-0000A62D0000}"/>
    <cellStyle name="Normal 6 3 2 6 2 3 2 2 2" xfId="33404" xr:uid="{00000000-0005-0000-0000-0000A72D0000}"/>
    <cellStyle name="Normal 6 3 2 6 2 3 2 2 3" xfId="50750" xr:uid="{00000000-0005-0000-0000-0000A82D0000}"/>
    <cellStyle name="Normal 6 3 2 6 2 3 2 3" xfId="24731" xr:uid="{00000000-0005-0000-0000-0000A92D0000}"/>
    <cellStyle name="Normal 6 3 2 6 2 3 2 4" xfId="42077" xr:uid="{00000000-0005-0000-0000-0000AA2D0000}"/>
    <cellStyle name="Normal 6 3 2 6 2 3 3" xfId="5222" xr:uid="{00000000-0005-0000-0000-0000AB2D0000}"/>
    <cellStyle name="Normal 6 3 2 6 2 3 3 2" xfId="13895" xr:uid="{00000000-0005-0000-0000-0000AC2D0000}"/>
    <cellStyle name="Normal 6 3 2 6 2 3 3 2 2" xfId="31248" xr:uid="{00000000-0005-0000-0000-0000AD2D0000}"/>
    <cellStyle name="Normal 6 3 2 6 2 3 3 2 3" xfId="48594" xr:uid="{00000000-0005-0000-0000-0000AE2D0000}"/>
    <cellStyle name="Normal 6 3 2 6 2 3 3 3" xfId="22575" xr:uid="{00000000-0005-0000-0000-0000AF2D0000}"/>
    <cellStyle name="Normal 6 3 2 6 2 3 3 4" xfId="39921" xr:uid="{00000000-0005-0000-0000-0000B02D0000}"/>
    <cellStyle name="Normal 6 3 2 6 2 3 4" xfId="10269" xr:uid="{00000000-0005-0000-0000-0000B12D0000}"/>
    <cellStyle name="Normal 6 3 2 6 2 3 4 2" xfId="27622" xr:uid="{00000000-0005-0000-0000-0000B22D0000}"/>
    <cellStyle name="Normal 6 3 2 6 2 3 4 3" xfId="44968" xr:uid="{00000000-0005-0000-0000-0000B32D0000}"/>
    <cellStyle name="Normal 6 3 2 6 2 3 5" xfId="18949" xr:uid="{00000000-0005-0000-0000-0000B42D0000}"/>
    <cellStyle name="Normal 6 3 2 6 2 3 6" xfId="36295" xr:uid="{00000000-0005-0000-0000-0000B52D0000}"/>
    <cellStyle name="Normal 6 3 2 6 2 4" xfId="6643" xr:uid="{00000000-0005-0000-0000-0000B62D0000}"/>
    <cellStyle name="Normal 6 3 2 6 2 4 2" xfId="15316" xr:uid="{00000000-0005-0000-0000-0000B72D0000}"/>
    <cellStyle name="Normal 6 3 2 6 2 4 2 2" xfId="32669" xr:uid="{00000000-0005-0000-0000-0000B82D0000}"/>
    <cellStyle name="Normal 6 3 2 6 2 4 2 3" xfId="50015" xr:uid="{00000000-0005-0000-0000-0000B92D0000}"/>
    <cellStyle name="Normal 6 3 2 6 2 4 3" xfId="23996" xr:uid="{00000000-0005-0000-0000-0000BA2D0000}"/>
    <cellStyle name="Normal 6 3 2 6 2 4 4" xfId="41342" xr:uid="{00000000-0005-0000-0000-0000BB2D0000}"/>
    <cellStyle name="Normal 6 3 2 6 2 5" xfId="3409" xr:uid="{00000000-0005-0000-0000-0000BC2D0000}"/>
    <cellStyle name="Normal 6 3 2 6 2 5 2" xfId="12082" xr:uid="{00000000-0005-0000-0000-0000BD2D0000}"/>
    <cellStyle name="Normal 6 3 2 6 2 5 2 2" xfId="29435" xr:uid="{00000000-0005-0000-0000-0000BE2D0000}"/>
    <cellStyle name="Normal 6 3 2 6 2 5 2 3" xfId="46781" xr:uid="{00000000-0005-0000-0000-0000BF2D0000}"/>
    <cellStyle name="Normal 6 3 2 6 2 5 3" xfId="20762" xr:uid="{00000000-0005-0000-0000-0000C02D0000}"/>
    <cellStyle name="Normal 6 3 2 6 2 5 4" xfId="38108" xr:uid="{00000000-0005-0000-0000-0000C12D0000}"/>
    <cellStyle name="Normal 6 3 2 6 2 6" xfId="9534" xr:uid="{00000000-0005-0000-0000-0000C22D0000}"/>
    <cellStyle name="Normal 6 3 2 6 2 6 2" xfId="26887" xr:uid="{00000000-0005-0000-0000-0000C32D0000}"/>
    <cellStyle name="Normal 6 3 2 6 2 6 3" xfId="44233" xr:uid="{00000000-0005-0000-0000-0000C42D0000}"/>
    <cellStyle name="Normal 6 3 2 6 2 7" xfId="18214" xr:uid="{00000000-0005-0000-0000-0000C52D0000}"/>
    <cellStyle name="Normal 6 3 2 6 2 8" xfId="35560" xr:uid="{00000000-0005-0000-0000-0000C62D0000}"/>
    <cellStyle name="Normal 6 3 2 6 3" xfId="616" xr:uid="{00000000-0005-0000-0000-0000C72D0000}"/>
    <cellStyle name="Normal 6 3 2 6 3 2" xfId="2429" xr:uid="{00000000-0005-0000-0000-0000C82D0000}"/>
    <cellStyle name="Normal 6 3 2 6 3 2 2" xfId="8211" xr:uid="{00000000-0005-0000-0000-0000C92D0000}"/>
    <cellStyle name="Normal 6 3 2 6 3 2 2 2" xfId="16884" xr:uid="{00000000-0005-0000-0000-0000CA2D0000}"/>
    <cellStyle name="Normal 6 3 2 6 3 2 2 2 2" xfId="34237" xr:uid="{00000000-0005-0000-0000-0000CB2D0000}"/>
    <cellStyle name="Normal 6 3 2 6 3 2 2 2 3" xfId="51583" xr:uid="{00000000-0005-0000-0000-0000CC2D0000}"/>
    <cellStyle name="Normal 6 3 2 6 3 2 2 3" xfId="25564" xr:uid="{00000000-0005-0000-0000-0000CD2D0000}"/>
    <cellStyle name="Normal 6 3 2 6 3 2 2 4" xfId="42910" xr:uid="{00000000-0005-0000-0000-0000CE2D0000}"/>
    <cellStyle name="Normal 6 3 2 6 3 2 3" xfId="5712" xr:uid="{00000000-0005-0000-0000-0000CF2D0000}"/>
    <cellStyle name="Normal 6 3 2 6 3 2 3 2" xfId="14385" xr:uid="{00000000-0005-0000-0000-0000D02D0000}"/>
    <cellStyle name="Normal 6 3 2 6 3 2 3 2 2" xfId="31738" xr:uid="{00000000-0005-0000-0000-0000D12D0000}"/>
    <cellStyle name="Normal 6 3 2 6 3 2 3 2 3" xfId="49084" xr:uid="{00000000-0005-0000-0000-0000D22D0000}"/>
    <cellStyle name="Normal 6 3 2 6 3 2 3 3" xfId="23065" xr:uid="{00000000-0005-0000-0000-0000D32D0000}"/>
    <cellStyle name="Normal 6 3 2 6 3 2 3 4" xfId="40411" xr:uid="{00000000-0005-0000-0000-0000D42D0000}"/>
    <cellStyle name="Normal 6 3 2 6 3 2 4" xfId="11102" xr:uid="{00000000-0005-0000-0000-0000D52D0000}"/>
    <cellStyle name="Normal 6 3 2 6 3 2 4 2" xfId="28455" xr:uid="{00000000-0005-0000-0000-0000D62D0000}"/>
    <cellStyle name="Normal 6 3 2 6 3 2 4 3" xfId="45801" xr:uid="{00000000-0005-0000-0000-0000D72D0000}"/>
    <cellStyle name="Normal 6 3 2 6 3 2 5" xfId="19782" xr:uid="{00000000-0005-0000-0000-0000D82D0000}"/>
    <cellStyle name="Normal 6 3 2 6 3 2 6" xfId="37128" xr:uid="{00000000-0005-0000-0000-0000D92D0000}"/>
    <cellStyle name="Normal 6 3 2 6 3 3" xfId="6398" xr:uid="{00000000-0005-0000-0000-0000DA2D0000}"/>
    <cellStyle name="Normal 6 3 2 6 3 3 2" xfId="15071" xr:uid="{00000000-0005-0000-0000-0000DB2D0000}"/>
    <cellStyle name="Normal 6 3 2 6 3 3 2 2" xfId="32424" xr:uid="{00000000-0005-0000-0000-0000DC2D0000}"/>
    <cellStyle name="Normal 6 3 2 6 3 3 2 3" xfId="49770" xr:uid="{00000000-0005-0000-0000-0000DD2D0000}"/>
    <cellStyle name="Normal 6 3 2 6 3 3 3" xfId="23751" xr:uid="{00000000-0005-0000-0000-0000DE2D0000}"/>
    <cellStyle name="Normal 6 3 2 6 3 3 4" xfId="41097" xr:uid="{00000000-0005-0000-0000-0000DF2D0000}"/>
    <cellStyle name="Normal 6 3 2 6 3 4" xfId="4242" xr:uid="{00000000-0005-0000-0000-0000E02D0000}"/>
    <cellStyle name="Normal 6 3 2 6 3 4 2" xfId="12915" xr:uid="{00000000-0005-0000-0000-0000E12D0000}"/>
    <cellStyle name="Normal 6 3 2 6 3 4 2 2" xfId="30268" xr:uid="{00000000-0005-0000-0000-0000E22D0000}"/>
    <cellStyle name="Normal 6 3 2 6 3 4 2 3" xfId="47614" xr:uid="{00000000-0005-0000-0000-0000E32D0000}"/>
    <cellStyle name="Normal 6 3 2 6 3 4 3" xfId="21595" xr:uid="{00000000-0005-0000-0000-0000E42D0000}"/>
    <cellStyle name="Normal 6 3 2 6 3 4 4" xfId="38941" xr:uid="{00000000-0005-0000-0000-0000E52D0000}"/>
    <cellStyle name="Normal 6 3 2 6 3 5" xfId="9289" xr:uid="{00000000-0005-0000-0000-0000E62D0000}"/>
    <cellStyle name="Normal 6 3 2 6 3 5 2" xfId="26642" xr:uid="{00000000-0005-0000-0000-0000E72D0000}"/>
    <cellStyle name="Normal 6 3 2 6 3 5 3" xfId="43988" xr:uid="{00000000-0005-0000-0000-0000E82D0000}"/>
    <cellStyle name="Normal 6 3 2 6 3 6" xfId="17969" xr:uid="{00000000-0005-0000-0000-0000E92D0000}"/>
    <cellStyle name="Normal 6 3 2 6 3 7" xfId="35315" xr:uid="{00000000-0005-0000-0000-0000EA2D0000}"/>
    <cellStyle name="Normal 6 3 2 6 4" xfId="1939" xr:uid="{00000000-0005-0000-0000-0000EB2D0000}"/>
    <cellStyle name="Normal 6 3 2 6 4 2" xfId="7721" xr:uid="{00000000-0005-0000-0000-0000EC2D0000}"/>
    <cellStyle name="Normal 6 3 2 6 4 2 2" xfId="16394" xr:uid="{00000000-0005-0000-0000-0000ED2D0000}"/>
    <cellStyle name="Normal 6 3 2 6 4 2 2 2" xfId="33747" xr:uid="{00000000-0005-0000-0000-0000EE2D0000}"/>
    <cellStyle name="Normal 6 3 2 6 4 2 2 3" xfId="51093" xr:uid="{00000000-0005-0000-0000-0000EF2D0000}"/>
    <cellStyle name="Normal 6 3 2 6 4 2 3" xfId="25074" xr:uid="{00000000-0005-0000-0000-0000F02D0000}"/>
    <cellStyle name="Normal 6 3 2 6 4 2 4" xfId="42420" xr:uid="{00000000-0005-0000-0000-0000F12D0000}"/>
    <cellStyle name="Normal 6 3 2 6 4 3" xfId="3752" xr:uid="{00000000-0005-0000-0000-0000F22D0000}"/>
    <cellStyle name="Normal 6 3 2 6 4 3 2" xfId="12425" xr:uid="{00000000-0005-0000-0000-0000F32D0000}"/>
    <cellStyle name="Normal 6 3 2 6 4 3 2 2" xfId="29778" xr:uid="{00000000-0005-0000-0000-0000F42D0000}"/>
    <cellStyle name="Normal 6 3 2 6 4 3 2 3" xfId="47124" xr:uid="{00000000-0005-0000-0000-0000F52D0000}"/>
    <cellStyle name="Normal 6 3 2 6 4 3 3" xfId="21105" xr:uid="{00000000-0005-0000-0000-0000F62D0000}"/>
    <cellStyle name="Normal 6 3 2 6 4 3 4" xfId="38451" xr:uid="{00000000-0005-0000-0000-0000F72D0000}"/>
    <cellStyle name="Normal 6 3 2 6 4 4" xfId="10612" xr:uid="{00000000-0005-0000-0000-0000F82D0000}"/>
    <cellStyle name="Normal 6 3 2 6 4 4 2" xfId="27965" xr:uid="{00000000-0005-0000-0000-0000F92D0000}"/>
    <cellStyle name="Normal 6 3 2 6 4 4 3" xfId="45311" xr:uid="{00000000-0005-0000-0000-0000FA2D0000}"/>
    <cellStyle name="Normal 6 3 2 6 4 5" xfId="19292" xr:uid="{00000000-0005-0000-0000-0000FB2D0000}"/>
    <cellStyle name="Normal 6 3 2 6 4 6" xfId="36638" xr:uid="{00000000-0005-0000-0000-0000FC2D0000}"/>
    <cellStyle name="Normal 6 3 2 6 5" xfId="1351" xr:uid="{00000000-0005-0000-0000-0000FD2D0000}"/>
    <cellStyle name="Normal 6 3 2 6 5 2" xfId="7133" xr:uid="{00000000-0005-0000-0000-0000FE2D0000}"/>
    <cellStyle name="Normal 6 3 2 6 5 2 2" xfId="15806" xr:uid="{00000000-0005-0000-0000-0000FF2D0000}"/>
    <cellStyle name="Normal 6 3 2 6 5 2 2 2" xfId="33159" xr:uid="{00000000-0005-0000-0000-0000002E0000}"/>
    <cellStyle name="Normal 6 3 2 6 5 2 2 3" xfId="50505" xr:uid="{00000000-0005-0000-0000-0000012E0000}"/>
    <cellStyle name="Normal 6 3 2 6 5 2 3" xfId="24486" xr:uid="{00000000-0005-0000-0000-0000022E0000}"/>
    <cellStyle name="Normal 6 3 2 6 5 2 4" xfId="41832" xr:uid="{00000000-0005-0000-0000-0000032E0000}"/>
    <cellStyle name="Normal 6 3 2 6 5 3" xfId="4977" xr:uid="{00000000-0005-0000-0000-0000042E0000}"/>
    <cellStyle name="Normal 6 3 2 6 5 3 2" xfId="13650" xr:uid="{00000000-0005-0000-0000-0000052E0000}"/>
    <cellStyle name="Normal 6 3 2 6 5 3 2 2" xfId="31003" xr:uid="{00000000-0005-0000-0000-0000062E0000}"/>
    <cellStyle name="Normal 6 3 2 6 5 3 2 3" xfId="48349" xr:uid="{00000000-0005-0000-0000-0000072E0000}"/>
    <cellStyle name="Normal 6 3 2 6 5 3 3" xfId="22330" xr:uid="{00000000-0005-0000-0000-0000082E0000}"/>
    <cellStyle name="Normal 6 3 2 6 5 3 4" xfId="39676" xr:uid="{00000000-0005-0000-0000-0000092E0000}"/>
    <cellStyle name="Normal 6 3 2 6 5 4" xfId="10024" xr:uid="{00000000-0005-0000-0000-00000A2E0000}"/>
    <cellStyle name="Normal 6 3 2 6 5 4 2" xfId="27377" xr:uid="{00000000-0005-0000-0000-00000B2E0000}"/>
    <cellStyle name="Normal 6 3 2 6 5 4 3" xfId="44723" xr:uid="{00000000-0005-0000-0000-00000C2E0000}"/>
    <cellStyle name="Normal 6 3 2 6 5 5" xfId="18704" xr:uid="{00000000-0005-0000-0000-00000D2E0000}"/>
    <cellStyle name="Normal 6 3 2 6 5 6" xfId="36050" xr:uid="{00000000-0005-0000-0000-00000E2E0000}"/>
    <cellStyle name="Normal 6 3 2 6 6" xfId="5908" xr:uid="{00000000-0005-0000-0000-00000F2E0000}"/>
    <cellStyle name="Normal 6 3 2 6 6 2" xfId="14581" xr:uid="{00000000-0005-0000-0000-0000102E0000}"/>
    <cellStyle name="Normal 6 3 2 6 6 2 2" xfId="31934" xr:uid="{00000000-0005-0000-0000-0000112E0000}"/>
    <cellStyle name="Normal 6 3 2 6 6 2 3" xfId="49280" xr:uid="{00000000-0005-0000-0000-0000122E0000}"/>
    <cellStyle name="Normal 6 3 2 6 6 3" xfId="23261" xr:uid="{00000000-0005-0000-0000-0000132E0000}"/>
    <cellStyle name="Normal 6 3 2 6 6 4" xfId="40607" xr:uid="{00000000-0005-0000-0000-0000142E0000}"/>
    <cellStyle name="Normal 6 3 2 6 7" xfId="3164" xr:uid="{00000000-0005-0000-0000-0000152E0000}"/>
    <cellStyle name="Normal 6 3 2 6 7 2" xfId="11837" xr:uid="{00000000-0005-0000-0000-0000162E0000}"/>
    <cellStyle name="Normal 6 3 2 6 7 2 2" xfId="29190" xr:uid="{00000000-0005-0000-0000-0000172E0000}"/>
    <cellStyle name="Normal 6 3 2 6 7 2 3" xfId="46536" xr:uid="{00000000-0005-0000-0000-0000182E0000}"/>
    <cellStyle name="Normal 6 3 2 6 7 3" xfId="20517" xr:uid="{00000000-0005-0000-0000-0000192E0000}"/>
    <cellStyle name="Normal 6 3 2 6 7 4" xfId="37863" xr:uid="{00000000-0005-0000-0000-00001A2E0000}"/>
    <cellStyle name="Normal 6 3 2 6 8" xfId="8799" xr:uid="{00000000-0005-0000-0000-00001B2E0000}"/>
    <cellStyle name="Normal 6 3 2 6 8 2" xfId="26152" xr:uid="{00000000-0005-0000-0000-00001C2E0000}"/>
    <cellStyle name="Normal 6 3 2 6 8 3" xfId="43498" xr:uid="{00000000-0005-0000-0000-00001D2E0000}"/>
    <cellStyle name="Normal 6 3 2 6 9" xfId="17479" xr:uid="{00000000-0005-0000-0000-00001E2E0000}"/>
    <cellStyle name="Normal 6 3 2 7" xfId="763" xr:uid="{00000000-0005-0000-0000-00001F2E0000}"/>
    <cellStyle name="Normal 6 3 2 7 2" xfId="2576" xr:uid="{00000000-0005-0000-0000-0000202E0000}"/>
    <cellStyle name="Normal 6 3 2 7 2 2" xfId="8358" xr:uid="{00000000-0005-0000-0000-0000212E0000}"/>
    <cellStyle name="Normal 6 3 2 7 2 2 2" xfId="17031" xr:uid="{00000000-0005-0000-0000-0000222E0000}"/>
    <cellStyle name="Normal 6 3 2 7 2 2 2 2" xfId="34384" xr:uid="{00000000-0005-0000-0000-0000232E0000}"/>
    <cellStyle name="Normal 6 3 2 7 2 2 2 3" xfId="51730" xr:uid="{00000000-0005-0000-0000-0000242E0000}"/>
    <cellStyle name="Normal 6 3 2 7 2 2 3" xfId="25711" xr:uid="{00000000-0005-0000-0000-0000252E0000}"/>
    <cellStyle name="Normal 6 3 2 7 2 2 4" xfId="43057" xr:uid="{00000000-0005-0000-0000-0000262E0000}"/>
    <cellStyle name="Normal 6 3 2 7 2 3" xfId="4389" xr:uid="{00000000-0005-0000-0000-0000272E0000}"/>
    <cellStyle name="Normal 6 3 2 7 2 3 2" xfId="13062" xr:uid="{00000000-0005-0000-0000-0000282E0000}"/>
    <cellStyle name="Normal 6 3 2 7 2 3 2 2" xfId="30415" xr:uid="{00000000-0005-0000-0000-0000292E0000}"/>
    <cellStyle name="Normal 6 3 2 7 2 3 2 3" xfId="47761" xr:uid="{00000000-0005-0000-0000-00002A2E0000}"/>
    <cellStyle name="Normal 6 3 2 7 2 3 3" xfId="21742" xr:uid="{00000000-0005-0000-0000-00002B2E0000}"/>
    <cellStyle name="Normal 6 3 2 7 2 3 4" xfId="39088" xr:uid="{00000000-0005-0000-0000-00002C2E0000}"/>
    <cellStyle name="Normal 6 3 2 7 2 4" xfId="11249" xr:uid="{00000000-0005-0000-0000-00002D2E0000}"/>
    <cellStyle name="Normal 6 3 2 7 2 4 2" xfId="28602" xr:uid="{00000000-0005-0000-0000-00002E2E0000}"/>
    <cellStyle name="Normal 6 3 2 7 2 4 3" xfId="45948" xr:uid="{00000000-0005-0000-0000-00002F2E0000}"/>
    <cellStyle name="Normal 6 3 2 7 2 5" xfId="19929" xr:uid="{00000000-0005-0000-0000-0000302E0000}"/>
    <cellStyle name="Normal 6 3 2 7 2 6" xfId="37275" xr:uid="{00000000-0005-0000-0000-0000312E0000}"/>
    <cellStyle name="Normal 6 3 2 7 3" xfId="1498" xr:uid="{00000000-0005-0000-0000-0000322E0000}"/>
    <cellStyle name="Normal 6 3 2 7 3 2" xfId="7280" xr:uid="{00000000-0005-0000-0000-0000332E0000}"/>
    <cellStyle name="Normal 6 3 2 7 3 2 2" xfId="15953" xr:uid="{00000000-0005-0000-0000-0000342E0000}"/>
    <cellStyle name="Normal 6 3 2 7 3 2 2 2" xfId="33306" xr:uid="{00000000-0005-0000-0000-0000352E0000}"/>
    <cellStyle name="Normal 6 3 2 7 3 2 2 3" xfId="50652" xr:uid="{00000000-0005-0000-0000-0000362E0000}"/>
    <cellStyle name="Normal 6 3 2 7 3 2 3" xfId="24633" xr:uid="{00000000-0005-0000-0000-0000372E0000}"/>
    <cellStyle name="Normal 6 3 2 7 3 2 4" xfId="41979" xr:uid="{00000000-0005-0000-0000-0000382E0000}"/>
    <cellStyle name="Normal 6 3 2 7 3 3" xfId="5124" xr:uid="{00000000-0005-0000-0000-0000392E0000}"/>
    <cellStyle name="Normal 6 3 2 7 3 3 2" xfId="13797" xr:uid="{00000000-0005-0000-0000-00003A2E0000}"/>
    <cellStyle name="Normal 6 3 2 7 3 3 2 2" xfId="31150" xr:uid="{00000000-0005-0000-0000-00003B2E0000}"/>
    <cellStyle name="Normal 6 3 2 7 3 3 2 3" xfId="48496" xr:uid="{00000000-0005-0000-0000-00003C2E0000}"/>
    <cellStyle name="Normal 6 3 2 7 3 3 3" xfId="22477" xr:uid="{00000000-0005-0000-0000-00003D2E0000}"/>
    <cellStyle name="Normal 6 3 2 7 3 3 4" xfId="39823" xr:uid="{00000000-0005-0000-0000-00003E2E0000}"/>
    <cellStyle name="Normal 6 3 2 7 3 4" xfId="10171" xr:uid="{00000000-0005-0000-0000-00003F2E0000}"/>
    <cellStyle name="Normal 6 3 2 7 3 4 2" xfId="27524" xr:uid="{00000000-0005-0000-0000-0000402E0000}"/>
    <cellStyle name="Normal 6 3 2 7 3 4 3" xfId="44870" xr:uid="{00000000-0005-0000-0000-0000412E0000}"/>
    <cellStyle name="Normal 6 3 2 7 3 5" xfId="18851" xr:uid="{00000000-0005-0000-0000-0000422E0000}"/>
    <cellStyle name="Normal 6 3 2 7 3 6" xfId="36197" xr:uid="{00000000-0005-0000-0000-0000432E0000}"/>
    <cellStyle name="Normal 6 3 2 7 4" xfId="6545" xr:uid="{00000000-0005-0000-0000-0000442E0000}"/>
    <cellStyle name="Normal 6 3 2 7 4 2" xfId="15218" xr:uid="{00000000-0005-0000-0000-0000452E0000}"/>
    <cellStyle name="Normal 6 3 2 7 4 2 2" xfId="32571" xr:uid="{00000000-0005-0000-0000-0000462E0000}"/>
    <cellStyle name="Normal 6 3 2 7 4 2 3" xfId="49917" xr:uid="{00000000-0005-0000-0000-0000472E0000}"/>
    <cellStyle name="Normal 6 3 2 7 4 3" xfId="23898" xr:uid="{00000000-0005-0000-0000-0000482E0000}"/>
    <cellStyle name="Normal 6 3 2 7 4 4" xfId="41244" xr:uid="{00000000-0005-0000-0000-0000492E0000}"/>
    <cellStyle name="Normal 6 3 2 7 5" xfId="3311" xr:uid="{00000000-0005-0000-0000-00004A2E0000}"/>
    <cellStyle name="Normal 6 3 2 7 5 2" xfId="11984" xr:uid="{00000000-0005-0000-0000-00004B2E0000}"/>
    <cellStyle name="Normal 6 3 2 7 5 2 2" xfId="29337" xr:uid="{00000000-0005-0000-0000-00004C2E0000}"/>
    <cellStyle name="Normal 6 3 2 7 5 2 3" xfId="46683" xr:uid="{00000000-0005-0000-0000-00004D2E0000}"/>
    <cellStyle name="Normal 6 3 2 7 5 3" xfId="20664" xr:uid="{00000000-0005-0000-0000-00004E2E0000}"/>
    <cellStyle name="Normal 6 3 2 7 5 4" xfId="38010" xr:uid="{00000000-0005-0000-0000-00004F2E0000}"/>
    <cellStyle name="Normal 6 3 2 7 6" xfId="9436" xr:uid="{00000000-0005-0000-0000-0000502E0000}"/>
    <cellStyle name="Normal 6 3 2 7 6 2" xfId="26789" xr:uid="{00000000-0005-0000-0000-0000512E0000}"/>
    <cellStyle name="Normal 6 3 2 7 6 3" xfId="44135" xr:uid="{00000000-0005-0000-0000-0000522E0000}"/>
    <cellStyle name="Normal 6 3 2 7 7" xfId="18116" xr:uid="{00000000-0005-0000-0000-0000532E0000}"/>
    <cellStyle name="Normal 6 3 2 7 8" xfId="35462" xr:uid="{00000000-0005-0000-0000-0000542E0000}"/>
    <cellStyle name="Normal 6 3 2 8" xfId="371" xr:uid="{00000000-0005-0000-0000-0000552E0000}"/>
    <cellStyle name="Normal 6 3 2 8 2" xfId="2184" xr:uid="{00000000-0005-0000-0000-0000562E0000}"/>
    <cellStyle name="Normal 6 3 2 8 2 2" xfId="7966" xr:uid="{00000000-0005-0000-0000-0000572E0000}"/>
    <cellStyle name="Normal 6 3 2 8 2 2 2" xfId="16639" xr:uid="{00000000-0005-0000-0000-0000582E0000}"/>
    <cellStyle name="Normal 6 3 2 8 2 2 2 2" xfId="33992" xr:uid="{00000000-0005-0000-0000-0000592E0000}"/>
    <cellStyle name="Normal 6 3 2 8 2 2 2 3" xfId="51338" xr:uid="{00000000-0005-0000-0000-00005A2E0000}"/>
    <cellStyle name="Normal 6 3 2 8 2 2 3" xfId="25319" xr:uid="{00000000-0005-0000-0000-00005B2E0000}"/>
    <cellStyle name="Normal 6 3 2 8 2 2 4" xfId="42665" xr:uid="{00000000-0005-0000-0000-00005C2E0000}"/>
    <cellStyle name="Normal 6 3 2 8 2 3" xfId="5467" xr:uid="{00000000-0005-0000-0000-00005D2E0000}"/>
    <cellStyle name="Normal 6 3 2 8 2 3 2" xfId="14140" xr:uid="{00000000-0005-0000-0000-00005E2E0000}"/>
    <cellStyle name="Normal 6 3 2 8 2 3 2 2" xfId="31493" xr:uid="{00000000-0005-0000-0000-00005F2E0000}"/>
    <cellStyle name="Normal 6 3 2 8 2 3 2 3" xfId="48839" xr:uid="{00000000-0005-0000-0000-0000602E0000}"/>
    <cellStyle name="Normal 6 3 2 8 2 3 3" xfId="22820" xr:uid="{00000000-0005-0000-0000-0000612E0000}"/>
    <cellStyle name="Normal 6 3 2 8 2 3 4" xfId="40166" xr:uid="{00000000-0005-0000-0000-0000622E0000}"/>
    <cellStyle name="Normal 6 3 2 8 2 4" xfId="10857" xr:uid="{00000000-0005-0000-0000-0000632E0000}"/>
    <cellStyle name="Normal 6 3 2 8 2 4 2" xfId="28210" xr:uid="{00000000-0005-0000-0000-0000642E0000}"/>
    <cellStyle name="Normal 6 3 2 8 2 4 3" xfId="45556" xr:uid="{00000000-0005-0000-0000-0000652E0000}"/>
    <cellStyle name="Normal 6 3 2 8 2 5" xfId="19537" xr:uid="{00000000-0005-0000-0000-0000662E0000}"/>
    <cellStyle name="Normal 6 3 2 8 2 6" xfId="36883" xr:uid="{00000000-0005-0000-0000-0000672E0000}"/>
    <cellStyle name="Normal 6 3 2 8 3" xfId="6153" xr:uid="{00000000-0005-0000-0000-0000682E0000}"/>
    <cellStyle name="Normal 6 3 2 8 3 2" xfId="14826" xr:uid="{00000000-0005-0000-0000-0000692E0000}"/>
    <cellStyle name="Normal 6 3 2 8 3 2 2" xfId="32179" xr:uid="{00000000-0005-0000-0000-00006A2E0000}"/>
    <cellStyle name="Normal 6 3 2 8 3 2 3" xfId="49525" xr:uid="{00000000-0005-0000-0000-00006B2E0000}"/>
    <cellStyle name="Normal 6 3 2 8 3 3" xfId="23506" xr:uid="{00000000-0005-0000-0000-00006C2E0000}"/>
    <cellStyle name="Normal 6 3 2 8 3 4" xfId="40852" xr:uid="{00000000-0005-0000-0000-00006D2E0000}"/>
    <cellStyle name="Normal 6 3 2 8 4" xfId="3997" xr:uid="{00000000-0005-0000-0000-00006E2E0000}"/>
    <cellStyle name="Normal 6 3 2 8 4 2" xfId="12670" xr:uid="{00000000-0005-0000-0000-00006F2E0000}"/>
    <cellStyle name="Normal 6 3 2 8 4 2 2" xfId="30023" xr:uid="{00000000-0005-0000-0000-0000702E0000}"/>
    <cellStyle name="Normal 6 3 2 8 4 2 3" xfId="47369" xr:uid="{00000000-0005-0000-0000-0000712E0000}"/>
    <cellStyle name="Normal 6 3 2 8 4 3" xfId="21350" xr:uid="{00000000-0005-0000-0000-0000722E0000}"/>
    <cellStyle name="Normal 6 3 2 8 4 4" xfId="38696" xr:uid="{00000000-0005-0000-0000-0000732E0000}"/>
    <cellStyle name="Normal 6 3 2 8 5" xfId="9044" xr:uid="{00000000-0005-0000-0000-0000742E0000}"/>
    <cellStyle name="Normal 6 3 2 8 5 2" xfId="26397" xr:uid="{00000000-0005-0000-0000-0000752E0000}"/>
    <cellStyle name="Normal 6 3 2 8 5 3" xfId="43743" xr:uid="{00000000-0005-0000-0000-0000762E0000}"/>
    <cellStyle name="Normal 6 3 2 8 6" xfId="17724" xr:uid="{00000000-0005-0000-0000-0000772E0000}"/>
    <cellStyle name="Normal 6 3 2 8 7" xfId="35070" xr:uid="{00000000-0005-0000-0000-0000782E0000}"/>
    <cellStyle name="Normal 6 3 2 9" xfId="1841" xr:uid="{00000000-0005-0000-0000-0000792E0000}"/>
    <cellStyle name="Normal 6 3 2 9 2" xfId="7623" xr:uid="{00000000-0005-0000-0000-00007A2E0000}"/>
    <cellStyle name="Normal 6 3 2 9 2 2" xfId="16296" xr:uid="{00000000-0005-0000-0000-00007B2E0000}"/>
    <cellStyle name="Normal 6 3 2 9 2 2 2" xfId="33649" xr:uid="{00000000-0005-0000-0000-00007C2E0000}"/>
    <cellStyle name="Normal 6 3 2 9 2 2 3" xfId="50995" xr:uid="{00000000-0005-0000-0000-00007D2E0000}"/>
    <cellStyle name="Normal 6 3 2 9 2 3" xfId="24976" xr:uid="{00000000-0005-0000-0000-00007E2E0000}"/>
    <cellStyle name="Normal 6 3 2 9 2 4" xfId="42322" xr:uid="{00000000-0005-0000-0000-00007F2E0000}"/>
    <cellStyle name="Normal 6 3 2 9 3" xfId="3654" xr:uid="{00000000-0005-0000-0000-0000802E0000}"/>
    <cellStyle name="Normal 6 3 2 9 3 2" xfId="12327" xr:uid="{00000000-0005-0000-0000-0000812E0000}"/>
    <cellStyle name="Normal 6 3 2 9 3 2 2" xfId="29680" xr:uid="{00000000-0005-0000-0000-0000822E0000}"/>
    <cellStyle name="Normal 6 3 2 9 3 2 3" xfId="47026" xr:uid="{00000000-0005-0000-0000-0000832E0000}"/>
    <cellStyle name="Normal 6 3 2 9 3 3" xfId="21007" xr:uid="{00000000-0005-0000-0000-0000842E0000}"/>
    <cellStyle name="Normal 6 3 2 9 3 4" xfId="38353" xr:uid="{00000000-0005-0000-0000-0000852E0000}"/>
    <cellStyle name="Normal 6 3 2 9 4" xfId="10514" xr:uid="{00000000-0005-0000-0000-0000862E0000}"/>
    <cellStyle name="Normal 6 3 2 9 4 2" xfId="27867" xr:uid="{00000000-0005-0000-0000-0000872E0000}"/>
    <cellStyle name="Normal 6 3 2 9 4 3" xfId="45213" xr:uid="{00000000-0005-0000-0000-0000882E0000}"/>
    <cellStyle name="Normal 6 3 2 9 5" xfId="19194" xr:uid="{00000000-0005-0000-0000-0000892E0000}"/>
    <cellStyle name="Normal 6 3 2 9 6" xfId="36540" xr:uid="{00000000-0005-0000-0000-00008A2E0000}"/>
    <cellStyle name="Normal 6 3 3" xfId="39" xr:uid="{00000000-0005-0000-0000-00008B2E0000}"/>
    <cellStyle name="Normal 6 3 3 10" xfId="5821" xr:uid="{00000000-0005-0000-0000-00008C2E0000}"/>
    <cellStyle name="Normal 6 3 3 10 2" xfId="14494" xr:uid="{00000000-0005-0000-0000-00008D2E0000}"/>
    <cellStyle name="Normal 6 3 3 10 2 2" xfId="31847" xr:uid="{00000000-0005-0000-0000-00008E2E0000}"/>
    <cellStyle name="Normal 6 3 3 10 2 3" xfId="49193" xr:uid="{00000000-0005-0000-0000-00008F2E0000}"/>
    <cellStyle name="Normal 6 3 3 10 3" xfId="23174" xr:uid="{00000000-0005-0000-0000-0000902E0000}"/>
    <cellStyle name="Normal 6 3 3 10 4" xfId="40520" xr:uid="{00000000-0005-0000-0000-0000912E0000}"/>
    <cellStyle name="Normal 6 3 3 11" xfId="2930" xr:uid="{00000000-0005-0000-0000-0000922E0000}"/>
    <cellStyle name="Normal 6 3 3 11 2" xfId="11603" xr:uid="{00000000-0005-0000-0000-0000932E0000}"/>
    <cellStyle name="Normal 6 3 3 11 2 2" xfId="28956" xr:uid="{00000000-0005-0000-0000-0000942E0000}"/>
    <cellStyle name="Normal 6 3 3 11 2 3" xfId="46302" xr:uid="{00000000-0005-0000-0000-0000952E0000}"/>
    <cellStyle name="Normal 6 3 3 11 3" xfId="20283" xr:uid="{00000000-0005-0000-0000-0000962E0000}"/>
    <cellStyle name="Normal 6 3 3 11 4" xfId="37629" xr:uid="{00000000-0005-0000-0000-0000972E0000}"/>
    <cellStyle name="Normal 6 3 3 12" xfId="8712" xr:uid="{00000000-0005-0000-0000-0000982E0000}"/>
    <cellStyle name="Normal 6 3 3 12 2" xfId="26065" xr:uid="{00000000-0005-0000-0000-0000992E0000}"/>
    <cellStyle name="Normal 6 3 3 12 3" xfId="43411" xr:uid="{00000000-0005-0000-0000-00009A2E0000}"/>
    <cellStyle name="Normal 6 3 3 13" xfId="17392" xr:uid="{00000000-0005-0000-0000-00009B2E0000}"/>
    <cellStyle name="Normal 6 3 3 14" xfId="34738" xr:uid="{00000000-0005-0000-0000-00009C2E0000}"/>
    <cellStyle name="Normal 6 3 3 2" xfId="88" xr:uid="{00000000-0005-0000-0000-00009D2E0000}"/>
    <cellStyle name="Normal 6 3 3 2 10" xfId="8761" xr:uid="{00000000-0005-0000-0000-00009E2E0000}"/>
    <cellStyle name="Normal 6 3 3 2 10 2" xfId="26114" xr:uid="{00000000-0005-0000-0000-00009F2E0000}"/>
    <cellStyle name="Normal 6 3 3 2 10 3" xfId="43460" xr:uid="{00000000-0005-0000-0000-0000A02E0000}"/>
    <cellStyle name="Normal 6 3 3 2 11" xfId="17441" xr:uid="{00000000-0005-0000-0000-0000A12E0000}"/>
    <cellStyle name="Normal 6 3 3 2 12" xfId="34787" xr:uid="{00000000-0005-0000-0000-0000A22E0000}"/>
    <cellStyle name="Normal 6 3 3 2 2" xfId="333" xr:uid="{00000000-0005-0000-0000-0000A32E0000}"/>
    <cellStyle name="Normal 6 3 3 2 2 10" xfId="35032" xr:uid="{00000000-0005-0000-0000-0000A42E0000}"/>
    <cellStyle name="Normal 6 3 3 2 2 2" xfId="1068" xr:uid="{00000000-0005-0000-0000-0000A52E0000}"/>
    <cellStyle name="Normal 6 3 3 2 2 2 2" xfId="2881" xr:uid="{00000000-0005-0000-0000-0000A62E0000}"/>
    <cellStyle name="Normal 6 3 3 2 2 2 2 2" xfId="8663" xr:uid="{00000000-0005-0000-0000-0000A72E0000}"/>
    <cellStyle name="Normal 6 3 3 2 2 2 2 2 2" xfId="17336" xr:uid="{00000000-0005-0000-0000-0000A82E0000}"/>
    <cellStyle name="Normal 6 3 3 2 2 2 2 2 2 2" xfId="34689" xr:uid="{00000000-0005-0000-0000-0000A92E0000}"/>
    <cellStyle name="Normal 6 3 3 2 2 2 2 2 2 3" xfId="52035" xr:uid="{00000000-0005-0000-0000-0000AA2E0000}"/>
    <cellStyle name="Normal 6 3 3 2 2 2 2 2 3" xfId="26016" xr:uid="{00000000-0005-0000-0000-0000AB2E0000}"/>
    <cellStyle name="Normal 6 3 3 2 2 2 2 2 4" xfId="43362" xr:uid="{00000000-0005-0000-0000-0000AC2E0000}"/>
    <cellStyle name="Normal 6 3 3 2 2 2 2 3" xfId="4694" xr:uid="{00000000-0005-0000-0000-0000AD2E0000}"/>
    <cellStyle name="Normal 6 3 3 2 2 2 2 3 2" xfId="13367" xr:uid="{00000000-0005-0000-0000-0000AE2E0000}"/>
    <cellStyle name="Normal 6 3 3 2 2 2 2 3 2 2" xfId="30720" xr:uid="{00000000-0005-0000-0000-0000AF2E0000}"/>
    <cellStyle name="Normal 6 3 3 2 2 2 2 3 2 3" xfId="48066" xr:uid="{00000000-0005-0000-0000-0000B02E0000}"/>
    <cellStyle name="Normal 6 3 3 2 2 2 2 3 3" xfId="22047" xr:uid="{00000000-0005-0000-0000-0000B12E0000}"/>
    <cellStyle name="Normal 6 3 3 2 2 2 2 3 4" xfId="39393" xr:uid="{00000000-0005-0000-0000-0000B22E0000}"/>
    <cellStyle name="Normal 6 3 3 2 2 2 2 4" xfId="11554" xr:uid="{00000000-0005-0000-0000-0000B32E0000}"/>
    <cellStyle name="Normal 6 3 3 2 2 2 2 4 2" xfId="28907" xr:uid="{00000000-0005-0000-0000-0000B42E0000}"/>
    <cellStyle name="Normal 6 3 3 2 2 2 2 4 3" xfId="46253" xr:uid="{00000000-0005-0000-0000-0000B52E0000}"/>
    <cellStyle name="Normal 6 3 3 2 2 2 2 5" xfId="20234" xr:uid="{00000000-0005-0000-0000-0000B62E0000}"/>
    <cellStyle name="Normal 6 3 3 2 2 2 2 6" xfId="37580" xr:uid="{00000000-0005-0000-0000-0000B72E0000}"/>
    <cellStyle name="Normal 6 3 3 2 2 2 3" xfId="1803" xr:uid="{00000000-0005-0000-0000-0000B82E0000}"/>
    <cellStyle name="Normal 6 3 3 2 2 2 3 2" xfId="7585" xr:uid="{00000000-0005-0000-0000-0000B92E0000}"/>
    <cellStyle name="Normal 6 3 3 2 2 2 3 2 2" xfId="16258" xr:uid="{00000000-0005-0000-0000-0000BA2E0000}"/>
    <cellStyle name="Normal 6 3 3 2 2 2 3 2 2 2" xfId="33611" xr:uid="{00000000-0005-0000-0000-0000BB2E0000}"/>
    <cellStyle name="Normal 6 3 3 2 2 2 3 2 2 3" xfId="50957" xr:uid="{00000000-0005-0000-0000-0000BC2E0000}"/>
    <cellStyle name="Normal 6 3 3 2 2 2 3 2 3" xfId="24938" xr:uid="{00000000-0005-0000-0000-0000BD2E0000}"/>
    <cellStyle name="Normal 6 3 3 2 2 2 3 2 4" xfId="42284" xr:uid="{00000000-0005-0000-0000-0000BE2E0000}"/>
    <cellStyle name="Normal 6 3 3 2 2 2 3 3" xfId="5429" xr:uid="{00000000-0005-0000-0000-0000BF2E0000}"/>
    <cellStyle name="Normal 6 3 3 2 2 2 3 3 2" xfId="14102" xr:uid="{00000000-0005-0000-0000-0000C02E0000}"/>
    <cellStyle name="Normal 6 3 3 2 2 2 3 3 2 2" xfId="31455" xr:uid="{00000000-0005-0000-0000-0000C12E0000}"/>
    <cellStyle name="Normal 6 3 3 2 2 2 3 3 2 3" xfId="48801" xr:uid="{00000000-0005-0000-0000-0000C22E0000}"/>
    <cellStyle name="Normal 6 3 3 2 2 2 3 3 3" xfId="22782" xr:uid="{00000000-0005-0000-0000-0000C32E0000}"/>
    <cellStyle name="Normal 6 3 3 2 2 2 3 3 4" xfId="40128" xr:uid="{00000000-0005-0000-0000-0000C42E0000}"/>
    <cellStyle name="Normal 6 3 3 2 2 2 3 4" xfId="10476" xr:uid="{00000000-0005-0000-0000-0000C52E0000}"/>
    <cellStyle name="Normal 6 3 3 2 2 2 3 4 2" xfId="27829" xr:uid="{00000000-0005-0000-0000-0000C62E0000}"/>
    <cellStyle name="Normal 6 3 3 2 2 2 3 4 3" xfId="45175" xr:uid="{00000000-0005-0000-0000-0000C72E0000}"/>
    <cellStyle name="Normal 6 3 3 2 2 2 3 5" xfId="19156" xr:uid="{00000000-0005-0000-0000-0000C82E0000}"/>
    <cellStyle name="Normal 6 3 3 2 2 2 3 6" xfId="36502" xr:uid="{00000000-0005-0000-0000-0000C92E0000}"/>
    <cellStyle name="Normal 6 3 3 2 2 2 4" xfId="6850" xr:uid="{00000000-0005-0000-0000-0000CA2E0000}"/>
    <cellStyle name="Normal 6 3 3 2 2 2 4 2" xfId="15523" xr:uid="{00000000-0005-0000-0000-0000CB2E0000}"/>
    <cellStyle name="Normal 6 3 3 2 2 2 4 2 2" xfId="32876" xr:uid="{00000000-0005-0000-0000-0000CC2E0000}"/>
    <cellStyle name="Normal 6 3 3 2 2 2 4 2 3" xfId="50222" xr:uid="{00000000-0005-0000-0000-0000CD2E0000}"/>
    <cellStyle name="Normal 6 3 3 2 2 2 4 3" xfId="24203" xr:uid="{00000000-0005-0000-0000-0000CE2E0000}"/>
    <cellStyle name="Normal 6 3 3 2 2 2 4 4" xfId="41549" xr:uid="{00000000-0005-0000-0000-0000CF2E0000}"/>
    <cellStyle name="Normal 6 3 3 2 2 2 5" xfId="3616" xr:uid="{00000000-0005-0000-0000-0000D02E0000}"/>
    <cellStyle name="Normal 6 3 3 2 2 2 5 2" xfId="12289" xr:uid="{00000000-0005-0000-0000-0000D12E0000}"/>
    <cellStyle name="Normal 6 3 3 2 2 2 5 2 2" xfId="29642" xr:uid="{00000000-0005-0000-0000-0000D22E0000}"/>
    <cellStyle name="Normal 6 3 3 2 2 2 5 2 3" xfId="46988" xr:uid="{00000000-0005-0000-0000-0000D32E0000}"/>
    <cellStyle name="Normal 6 3 3 2 2 2 5 3" xfId="20969" xr:uid="{00000000-0005-0000-0000-0000D42E0000}"/>
    <cellStyle name="Normal 6 3 3 2 2 2 5 4" xfId="38315" xr:uid="{00000000-0005-0000-0000-0000D52E0000}"/>
    <cellStyle name="Normal 6 3 3 2 2 2 6" xfId="9741" xr:uid="{00000000-0005-0000-0000-0000D62E0000}"/>
    <cellStyle name="Normal 6 3 3 2 2 2 6 2" xfId="27094" xr:uid="{00000000-0005-0000-0000-0000D72E0000}"/>
    <cellStyle name="Normal 6 3 3 2 2 2 6 3" xfId="44440" xr:uid="{00000000-0005-0000-0000-0000D82E0000}"/>
    <cellStyle name="Normal 6 3 3 2 2 2 7" xfId="18421" xr:uid="{00000000-0005-0000-0000-0000D92E0000}"/>
    <cellStyle name="Normal 6 3 3 2 2 2 8" xfId="35767" xr:uid="{00000000-0005-0000-0000-0000DA2E0000}"/>
    <cellStyle name="Normal 6 3 3 2 2 3" xfId="578" xr:uid="{00000000-0005-0000-0000-0000DB2E0000}"/>
    <cellStyle name="Normal 6 3 3 2 2 3 2" xfId="2391" xr:uid="{00000000-0005-0000-0000-0000DC2E0000}"/>
    <cellStyle name="Normal 6 3 3 2 2 3 2 2" xfId="8173" xr:uid="{00000000-0005-0000-0000-0000DD2E0000}"/>
    <cellStyle name="Normal 6 3 3 2 2 3 2 2 2" xfId="16846" xr:uid="{00000000-0005-0000-0000-0000DE2E0000}"/>
    <cellStyle name="Normal 6 3 3 2 2 3 2 2 2 2" xfId="34199" xr:uid="{00000000-0005-0000-0000-0000DF2E0000}"/>
    <cellStyle name="Normal 6 3 3 2 2 3 2 2 2 3" xfId="51545" xr:uid="{00000000-0005-0000-0000-0000E02E0000}"/>
    <cellStyle name="Normal 6 3 3 2 2 3 2 2 3" xfId="25526" xr:uid="{00000000-0005-0000-0000-0000E12E0000}"/>
    <cellStyle name="Normal 6 3 3 2 2 3 2 2 4" xfId="42872" xr:uid="{00000000-0005-0000-0000-0000E22E0000}"/>
    <cellStyle name="Normal 6 3 3 2 2 3 2 3" xfId="5674" xr:uid="{00000000-0005-0000-0000-0000E32E0000}"/>
    <cellStyle name="Normal 6 3 3 2 2 3 2 3 2" xfId="14347" xr:uid="{00000000-0005-0000-0000-0000E42E0000}"/>
    <cellStyle name="Normal 6 3 3 2 2 3 2 3 2 2" xfId="31700" xr:uid="{00000000-0005-0000-0000-0000E52E0000}"/>
    <cellStyle name="Normal 6 3 3 2 2 3 2 3 2 3" xfId="49046" xr:uid="{00000000-0005-0000-0000-0000E62E0000}"/>
    <cellStyle name="Normal 6 3 3 2 2 3 2 3 3" xfId="23027" xr:uid="{00000000-0005-0000-0000-0000E72E0000}"/>
    <cellStyle name="Normal 6 3 3 2 2 3 2 3 4" xfId="40373" xr:uid="{00000000-0005-0000-0000-0000E82E0000}"/>
    <cellStyle name="Normal 6 3 3 2 2 3 2 4" xfId="11064" xr:uid="{00000000-0005-0000-0000-0000E92E0000}"/>
    <cellStyle name="Normal 6 3 3 2 2 3 2 4 2" xfId="28417" xr:uid="{00000000-0005-0000-0000-0000EA2E0000}"/>
    <cellStyle name="Normal 6 3 3 2 2 3 2 4 3" xfId="45763" xr:uid="{00000000-0005-0000-0000-0000EB2E0000}"/>
    <cellStyle name="Normal 6 3 3 2 2 3 2 5" xfId="19744" xr:uid="{00000000-0005-0000-0000-0000EC2E0000}"/>
    <cellStyle name="Normal 6 3 3 2 2 3 2 6" xfId="37090" xr:uid="{00000000-0005-0000-0000-0000ED2E0000}"/>
    <cellStyle name="Normal 6 3 3 2 2 3 3" xfId="6360" xr:uid="{00000000-0005-0000-0000-0000EE2E0000}"/>
    <cellStyle name="Normal 6 3 3 2 2 3 3 2" xfId="15033" xr:uid="{00000000-0005-0000-0000-0000EF2E0000}"/>
    <cellStyle name="Normal 6 3 3 2 2 3 3 2 2" xfId="32386" xr:uid="{00000000-0005-0000-0000-0000F02E0000}"/>
    <cellStyle name="Normal 6 3 3 2 2 3 3 2 3" xfId="49732" xr:uid="{00000000-0005-0000-0000-0000F12E0000}"/>
    <cellStyle name="Normal 6 3 3 2 2 3 3 3" xfId="23713" xr:uid="{00000000-0005-0000-0000-0000F22E0000}"/>
    <cellStyle name="Normal 6 3 3 2 2 3 3 4" xfId="41059" xr:uid="{00000000-0005-0000-0000-0000F32E0000}"/>
    <cellStyle name="Normal 6 3 3 2 2 3 4" xfId="4204" xr:uid="{00000000-0005-0000-0000-0000F42E0000}"/>
    <cellStyle name="Normal 6 3 3 2 2 3 4 2" xfId="12877" xr:uid="{00000000-0005-0000-0000-0000F52E0000}"/>
    <cellStyle name="Normal 6 3 3 2 2 3 4 2 2" xfId="30230" xr:uid="{00000000-0005-0000-0000-0000F62E0000}"/>
    <cellStyle name="Normal 6 3 3 2 2 3 4 2 3" xfId="47576" xr:uid="{00000000-0005-0000-0000-0000F72E0000}"/>
    <cellStyle name="Normal 6 3 3 2 2 3 4 3" xfId="21557" xr:uid="{00000000-0005-0000-0000-0000F82E0000}"/>
    <cellStyle name="Normal 6 3 3 2 2 3 4 4" xfId="38903" xr:uid="{00000000-0005-0000-0000-0000F92E0000}"/>
    <cellStyle name="Normal 6 3 3 2 2 3 5" xfId="9251" xr:uid="{00000000-0005-0000-0000-0000FA2E0000}"/>
    <cellStyle name="Normal 6 3 3 2 2 3 5 2" xfId="26604" xr:uid="{00000000-0005-0000-0000-0000FB2E0000}"/>
    <cellStyle name="Normal 6 3 3 2 2 3 5 3" xfId="43950" xr:uid="{00000000-0005-0000-0000-0000FC2E0000}"/>
    <cellStyle name="Normal 6 3 3 2 2 3 6" xfId="17931" xr:uid="{00000000-0005-0000-0000-0000FD2E0000}"/>
    <cellStyle name="Normal 6 3 3 2 2 3 7" xfId="35277" xr:uid="{00000000-0005-0000-0000-0000FE2E0000}"/>
    <cellStyle name="Normal 6 3 3 2 2 4" xfId="2146" xr:uid="{00000000-0005-0000-0000-0000FF2E0000}"/>
    <cellStyle name="Normal 6 3 3 2 2 4 2" xfId="7928" xr:uid="{00000000-0005-0000-0000-0000002F0000}"/>
    <cellStyle name="Normal 6 3 3 2 2 4 2 2" xfId="16601" xr:uid="{00000000-0005-0000-0000-0000012F0000}"/>
    <cellStyle name="Normal 6 3 3 2 2 4 2 2 2" xfId="33954" xr:uid="{00000000-0005-0000-0000-0000022F0000}"/>
    <cellStyle name="Normal 6 3 3 2 2 4 2 2 3" xfId="51300" xr:uid="{00000000-0005-0000-0000-0000032F0000}"/>
    <cellStyle name="Normal 6 3 3 2 2 4 2 3" xfId="25281" xr:uid="{00000000-0005-0000-0000-0000042F0000}"/>
    <cellStyle name="Normal 6 3 3 2 2 4 2 4" xfId="42627" xr:uid="{00000000-0005-0000-0000-0000052F0000}"/>
    <cellStyle name="Normal 6 3 3 2 2 4 3" xfId="3959" xr:uid="{00000000-0005-0000-0000-0000062F0000}"/>
    <cellStyle name="Normal 6 3 3 2 2 4 3 2" xfId="12632" xr:uid="{00000000-0005-0000-0000-0000072F0000}"/>
    <cellStyle name="Normal 6 3 3 2 2 4 3 2 2" xfId="29985" xr:uid="{00000000-0005-0000-0000-0000082F0000}"/>
    <cellStyle name="Normal 6 3 3 2 2 4 3 2 3" xfId="47331" xr:uid="{00000000-0005-0000-0000-0000092F0000}"/>
    <cellStyle name="Normal 6 3 3 2 2 4 3 3" xfId="21312" xr:uid="{00000000-0005-0000-0000-00000A2F0000}"/>
    <cellStyle name="Normal 6 3 3 2 2 4 3 4" xfId="38658" xr:uid="{00000000-0005-0000-0000-00000B2F0000}"/>
    <cellStyle name="Normal 6 3 3 2 2 4 4" xfId="10819" xr:uid="{00000000-0005-0000-0000-00000C2F0000}"/>
    <cellStyle name="Normal 6 3 3 2 2 4 4 2" xfId="28172" xr:uid="{00000000-0005-0000-0000-00000D2F0000}"/>
    <cellStyle name="Normal 6 3 3 2 2 4 4 3" xfId="45518" xr:uid="{00000000-0005-0000-0000-00000E2F0000}"/>
    <cellStyle name="Normal 6 3 3 2 2 4 5" xfId="19499" xr:uid="{00000000-0005-0000-0000-00000F2F0000}"/>
    <cellStyle name="Normal 6 3 3 2 2 4 6" xfId="36845" xr:uid="{00000000-0005-0000-0000-0000102F0000}"/>
    <cellStyle name="Normal 6 3 3 2 2 5" xfId="1313" xr:uid="{00000000-0005-0000-0000-0000112F0000}"/>
    <cellStyle name="Normal 6 3 3 2 2 5 2" xfId="7095" xr:uid="{00000000-0005-0000-0000-0000122F0000}"/>
    <cellStyle name="Normal 6 3 3 2 2 5 2 2" xfId="15768" xr:uid="{00000000-0005-0000-0000-0000132F0000}"/>
    <cellStyle name="Normal 6 3 3 2 2 5 2 2 2" xfId="33121" xr:uid="{00000000-0005-0000-0000-0000142F0000}"/>
    <cellStyle name="Normal 6 3 3 2 2 5 2 2 3" xfId="50467" xr:uid="{00000000-0005-0000-0000-0000152F0000}"/>
    <cellStyle name="Normal 6 3 3 2 2 5 2 3" xfId="24448" xr:uid="{00000000-0005-0000-0000-0000162F0000}"/>
    <cellStyle name="Normal 6 3 3 2 2 5 2 4" xfId="41794" xr:uid="{00000000-0005-0000-0000-0000172F0000}"/>
    <cellStyle name="Normal 6 3 3 2 2 5 3" xfId="4939" xr:uid="{00000000-0005-0000-0000-0000182F0000}"/>
    <cellStyle name="Normal 6 3 3 2 2 5 3 2" xfId="13612" xr:uid="{00000000-0005-0000-0000-0000192F0000}"/>
    <cellStyle name="Normal 6 3 3 2 2 5 3 2 2" xfId="30965" xr:uid="{00000000-0005-0000-0000-00001A2F0000}"/>
    <cellStyle name="Normal 6 3 3 2 2 5 3 2 3" xfId="48311" xr:uid="{00000000-0005-0000-0000-00001B2F0000}"/>
    <cellStyle name="Normal 6 3 3 2 2 5 3 3" xfId="22292" xr:uid="{00000000-0005-0000-0000-00001C2F0000}"/>
    <cellStyle name="Normal 6 3 3 2 2 5 3 4" xfId="39638" xr:uid="{00000000-0005-0000-0000-00001D2F0000}"/>
    <cellStyle name="Normal 6 3 3 2 2 5 4" xfId="9986" xr:uid="{00000000-0005-0000-0000-00001E2F0000}"/>
    <cellStyle name="Normal 6 3 3 2 2 5 4 2" xfId="27339" xr:uid="{00000000-0005-0000-0000-00001F2F0000}"/>
    <cellStyle name="Normal 6 3 3 2 2 5 4 3" xfId="44685" xr:uid="{00000000-0005-0000-0000-0000202F0000}"/>
    <cellStyle name="Normal 6 3 3 2 2 5 5" xfId="18666" xr:uid="{00000000-0005-0000-0000-0000212F0000}"/>
    <cellStyle name="Normal 6 3 3 2 2 5 6" xfId="36012" xr:uid="{00000000-0005-0000-0000-0000222F0000}"/>
    <cellStyle name="Normal 6 3 3 2 2 6" xfId="6115" xr:uid="{00000000-0005-0000-0000-0000232F0000}"/>
    <cellStyle name="Normal 6 3 3 2 2 6 2" xfId="14788" xr:uid="{00000000-0005-0000-0000-0000242F0000}"/>
    <cellStyle name="Normal 6 3 3 2 2 6 2 2" xfId="32141" xr:uid="{00000000-0005-0000-0000-0000252F0000}"/>
    <cellStyle name="Normal 6 3 3 2 2 6 2 3" xfId="49487" xr:uid="{00000000-0005-0000-0000-0000262F0000}"/>
    <cellStyle name="Normal 6 3 3 2 2 6 3" xfId="23468" xr:uid="{00000000-0005-0000-0000-0000272F0000}"/>
    <cellStyle name="Normal 6 3 3 2 2 6 4" xfId="40814" xr:uid="{00000000-0005-0000-0000-0000282F0000}"/>
    <cellStyle name="Normal 6 3 3 2 2 7" xfId="3126" xr:uid="{00000000-0005-0000-0000-0000292F0000}"/>
    <cellStyle name="Normal 6 3 3 2 2 7 2" xfId="11799" xr:uid="{00000000-0005-0000-0000-00002A2F0000}"/>
    <cellStyle name="Normal 6 3 3 2 2 7 2 2" xfId="29152" xr:uid="{00000000-0005-0000-0000-00002B2F0000}"/>
    <cellStyle name="Normal 6 3 3 2 2 7 2 3" xfId="46498" xr:uid="{00000000-0005-0000-0000-00002C2F0000}"/>
    <cellStyle name="Normal 6 3 3 2 2 7 3" xfId="20479" xr:uid="{00000000-0005-0000-0000-00002D2F0000}"/>
    <cellStyle name="Normal 6 3 3 2 2 7 4" xfId="37825" xr:uid="{00000000-0005-0000-0000-00002E2F0000}"/>
    <cellStyle name="Normal 6 3 3 2 2 8" xfId="9006" xr:uid="{00000000-0005-0000-0000-00002F2F0000}"/>
    <cellStyle name="Normal 6 3 3 2 2 8 2" xfId="26359" xr:uid="{00000000-0005-0000-0000-0000302F0000}"/>
    <cellStyle name="Normal 6 3 3 2 2 8 3" xfId="43705" xr:uid="{00000000-0005-0000-0000-0000312F0000}"/>
    <cellStyle name="Normal 6 3 3 2 2 9" xfId="17686" xr:uid="{00000000-0005-0000-0000-0000322F0000}"/>
    <cellStyle name="Normal 6 3 3 2 3" xfId="235" xr:uid="{00000000-0005-0000-0000-0000332F0000}"/>
    <cellStyle name="Normal 6 3 3 2 3 10" xfId="34934" xr:uid="{00000000-0005-0000-0000-0000342F0000}"/>
    <cellStyle name="Normal 6 3 3 2 3 2" xfId="970" xr:uid="{00000000-0005-0000-0000-0000352F0000}"/>
    <cellStyle name="Normal 6 3 3 2 3 2 2" xfId="2783" xr:uid="{00000000-0005-0000-0000-0000362F0000}"/>
    <cellStyle name="Normal 6 3 3 2 3 2 2 2" xfId="8565" xr:uid="{00000000-0005-0000-0000-0000372F0000}"/>
    <cellStyle name="Normal 6 3 3 2 3 2 2 2 2" xfId="17238" xr:uid="{00000000-0005-0000-0000-0000382F0000}"/>
    <cellStyle name="Normal 6 3 3 2 3 2 2 2 2 2" xfId="34591" xr:uid="{00000000-0005-0000-0000-0000392F0000}"/>
    <cellStyle name="Normal 6 3 3 2 3 2 2 2 2 3" xfId="51937" xr:uid="{00000000-0005-0000-0000-00003A2F0000}"/>
    <cellStyle name="Normal 6 3 3 2 3 2 2 2 3" xfId="25918" xr:uid="{00000000-0005-0000-0000-00003B2F0000}"/>
    <cellStyle name="Normal 6 3 3 2 3 2 2 2 4" xfId="43264" xr:uid="{00000000-0005-0000-0000-00003C2F0000}"/>
    <cellStyle name="Normal 6 3 3 2 3 2 2 3" xfId="4596" xr:uid="{00000000-0005-0000-0000-00003D2F0000}"/>
    <cellStyle name="Normal 6 3 3 2 3 2 2 3 2" xfId="13269" xr:uid="{00000000-0005-0000-0000-00003E2F0000}"/>
    <cellStyle name="Normal 6 3 3 2 3 2 2 3 2 2" xfId="30622" xr:uid="{00000000-0005-0000-0000-00003F2F0000}"/>
    <cellStyle name="Normal 6 3 3 2 3 2 2 3 2 3" xfId="47968" xr:uid="{00000000-0005-0000-0000-0000402F0000}"/>
    <cellStyle name="Normal 6 3 3 2 3 2 2 3 3" xfId="21949" xr:uid="{00000000-0005-0000-0000-0000412F0000}"/>
    <cellStyle name="Normal 6 3 3 2 3 2 2 3 4" xfId="39295" xr:uid="{00000000-0005-0000-0000-0000422F0000}"/>
    <cellStyle name="Normal 6 3 3 2 3 2 2 4" xfId="11456" xr:uid="{00000000-0005-0000-0000-0000432F0000}"/>
    <cellStyle name="Normal 6 3 3 2 3 2 2 4 2" xfId="28809" xr:uid="{00000000-0005-0000-0000-0000442F0000}"/>
    <cellStyle name="Normal 6 3 3 2 3 2 2 4 3" xfId="46155" xr:uid="{00000000-0005-0000-0000-0000452F0000}"/>
    <cellStyle name="Normal 6 3 3 2 3 2 2 5" xfId="20136" xr:uid="{00000000-0005-0000-0000-0000462F0000}"/>
    <cellStyle name="Normal 6 3 3 2 3 2 2 6" xfId="37482" xr:uid="{00000000-0005-0000-0000-0000472F0000}"/>
    <cellStyle name="Normal 6 3 3 2 3 2 3" xfId="1705" xr:uid="{00000000-0005-0000-0000-0000482F0000}"/>
    <cellStyle name="Normal 6 3 3 2 3 2 3 2" xfId="7487" xr:uid="{00000000-0005-0000-0000-0000492F0000}"/>
    <cellStyle name="Normal 6 3 3 2 3 2 3 2 2" xfId="16160" xr:uid="{00000000-0005-0000-0000-00004A2F0000}"/>
    <cellStyle name="Normal 6 3 3 2 3 2 3 2 2 2" xfId="33513" xr:uid="{00000000-0005-0000-0000-00004B2F0000}"/>
    <cellStyle name="Normal 6 3 3 2 3 2 3 2 2 3" xfId="50859" xr:uid="{00000000-0005-0000-0000-00004C2F0000}"/>
    <cellStyle name="Normal 6 3 3 2 3 2 3 2 3" xfId="24840" xr:uid="{00000000-0005-0000-0000-00004D2F0000}"/>
    <cellStyle name="Normal 6 3 3 2 3 2 3 2 4" xfId="42186" xr:uid="{00000000-0005-0000-0000-00004E2F0000}"/>
    <cellStyle name="Normal 6 3 3 2 3 2 3 3" xfId="5331" xr:uid="{00000000-0005-0000-0000-00004F2F0000}"/>
    <cellStyle name="Normal 6 3 3 2 3 2 3 3 2" xfId="14004" xr:uid="{00000000-0005-0000-0000-0000502F0000}"/>
    <cellStyle name="Normal 6 3 3 2 3 2 3 3 2 2" xfId="31357" xr:uid="{00000000-0005-0000-0000-0000512F0000}"/>
    <cellStyle name="Normal 6 3 3 2 3 2 3 3 2 3" xfId="48703" xr:uid="{00000000-0005-0000-0000-0000522F0000}"/>
    <cellStyle name="Normal 6 3 3 2 3 2 3 3 3" xfId="22684" xr:uid="{00000000-0005-0000-0000-0000532F0000}"/>
    <cellStyle name="Normal 6 3 3 2 3 2 3 3 4" xfId="40030" xr:uid="{00000000-0005-0000-0000-0000542F0000}"/>
    <cellStyle name="Normal 6 3 3 2 3 2 3 4" xfId="10378" xr:uid="{00000000-0005-0000-0000-0000552F0000}"/>
    <cellStyle name="Normal 6 3 3 2 3 2 3 4 2" xfId="27731" xr:uid="{00000000-0005-0000-0000-0000562F0000}"/>
    <cellStyle name="Normal 6 3 3 2 3 2 3 4 3" xfId="45077" xr:uid="{00000000-0005-0000-0000-0000572F0000}"/>
    <cellStyle name="Normal 6 3 3 2 3 2 3 5" xfId="19058" xr:uid="{00000000-0005-0000-0000-0000582F0000}"/>
    <cellStyle name="Normal 6 3 3 2 3 2 3 6" xfId="36404" xr:uid="{00000000-0005-0000-0000-0000592F0000}"/>
    <cellStyle name="Normal 6 3 3 2 3 2 4" xfId="6752" xr:uid="{00000000-0005-0000-0000-00005A2F0000}"/>
    <cellStyle name="Normal 6 3 3 2 3 2 4 2" xfId="15425" xr:uid="{00000000-0005-0000-0000-00005B2F0000}"/>
    <cellStyle name="Normal 6 3 3 2 3 2 4 2 2" xfId="32778" xr:uid="{00000000-0005-0000-0000-00005C2F0000}"/>
    <cellStyle name="Normal 6 3 3 2 3 2 4 2 3" xfId="50124" xr:uid="{00000000-0005-0000-0000-00005D2F0000}"/>
    <cellStyle name="Normal 6 3 3 2 3 2 4 3" xfId="24105" xr:uid="{00000000-0005-0000-0000-00005E2F0000}"/>
    <cellStyle name="Normal 6 3 3 2 3 2 4 4" xfId="41451" xr:uid="{00000000-0005-0000-0000-00005F2F0000}"/>
    <cellStyle name="Normal 6 3 3 2 3 2 5" xfId="3518" xr:uid="{00000000-0005-0000-0000-0000602F0000}"/>
    <cellStyle name="Normal 6 3 3 2 3 2 5 2" xfId="12191" xr:uid="{00000000-0005-0000-0000-0000612F0000}"/>
    <cellStyle name="Normal 6 3 3 2 3 2 5 2 2" xfId="29544" xr:uid="{00000000-0005-0000-0000-0000622F0000}"/>
    <cellStyle name="Normal 6 3 3 2 3 2 5 2 3" xfId="46890" xr:uid="{00000000-0005-0000-0000-0000632F0000}"/>
    <cellStyle name="Normal 6 3 3 2 3 2 5 3" xfId="20871" xr:uid="{00000000-0005-0000-0000-0000642F0000}"/>
    <cellStyle name="Normal 6 3 3 2 3 2 5 4" xfId="38217" xr:uid="{00000000-0005-0000-0000-0000652F0000}"/>
    <cellStyle name="Normal 6 3 3 2 3 2 6" xfId="9643" xr:uid="{00000000-0005-0000-0000-0000662F0000}"/>
    <cellStyle name="Normal 6 3 3 2 3 2 6 2" xfId="26996" xr:uid="{00000000-0005-0000-0000-0000672F0000}"/>
    <cellStyle name="Normal 6 3 3 2 3 2 6 3" xfId="44342" xr:uid="{00000000-0005-0000-0000-0000682F0000}"/>
    <cellStyle name="Normal 6 3 3 2 3 2 7" xfId="18323" xr:uid="{00000000-0005-0000-0000-0000692F0000}"/>
    <cellStyle name="Normal 6 3 3 2 3 2 8" xfId="35669" xr:uid="{00000000-0005-0000-0000-00006A2F0000}"/>
    <cellStyle name="Normal 6 3 3 2 3 3" xfId="725" xr:uid="{00000000-0005-0000-0000-00006B2F0000}"/>
    <cellStyle name="Normal 6 3 3 2 3 3 2" xfId="2538" xr:uid="{00000000-0005-0000-0000-00006C2F0000}"/>
    <cellStyle name="Normal 6 3 3 2 3 3 2 2" xfId="8320" xr:uid="{00000000-0005-0000-0000-00006D2F0000}"/>
    <cellStyle name="Normal 6 3 3 2 3 3 2 2 2" xfId="16993" xr:uid="{00000000-0005-0000-0000-00006E2F0000}"/>
    <cellStyle name="Normal 6 3 3 2 3 3 2 2 2 2" xfId="34346" xr:uid="{00000000-0005-0000-0000-00006F2F0000}"/>
    <cellStyle name="Normal 6 3 3 2 3 3 2 2 2 3" xfId="51692" xr:uid="{00000000-0005-0000-0000-0000702F0000}"/>
    <cellStyle name="Normal 6 3 3 2 3 3 2 2 3" xfId="25673" xr:uid="{00000000-0005-0000-0000-0000712F0000}"/>
    <cellStyle name="Normal 6 3 3 2 3 3 2 2 4" xfId="43019" xr:uid="{00000000-0005-0000-0000-0000722F0000}"/>
    <cellStyle name="Normal 6 3 3 2 3 3 2 3" xfId="5772" xr:uid="{00000000-0005-0000-0000-0000732F0000}"/>
    <cellStyle name="Normal 6 3 3 2 3 3 2 3 2" xfId="14445" xr:uid="{00000000-0005-0000-0000-0000742F0000}"/>
    <cellStyle name="Normal 6 3 3 2 3 3 2 3 2 2" xfId="31798" xr:uid="{00000000-0005-0000-0000-0000752F0000}"/>
    <cellStyle name="Normal 6 3 3 2 3 3 2 3 2 3" xfId="49144" xr:uid="{00000000-0005-0000-0000-0000762F0000}"/>
    <cellStyle name="Normal 6 3 3 2 3 3 2 3 3" xfId="23125" xr:uid="{00000000-0005-0000-0000-0000772F0000}"/>
    <cellStyle name="Normal 6 3 3 2 3 3 2 3 4" xfId="40471" xr:uid="{00000000-0005-0000-0000-0000782F0000}"/>
    <cellStyle name="Normal 6 3 3 2 3 3 2 4" xfId="11211" xr:uid="{00000000-0005-0000-0000-0000792F0000}"/>
    <cellStyle name="Normal 6 3 3 2 3 3 2 4 2" xfId="28564" xr:uid="{00000000-0005-0000-0000-00007A2F0000}"/>
    <cellStyle name="Normal 6 3 3 2 3 3 2 4 3" xfId="45910" xr:uid="{00000000-0005-0000-0000-00007B2F0000}"/>
    <cellStyle name="Normal 6 3 3 2 3 3 2 5" xfId="19891" xr:uid="{00000000-0005-0000-0000-00007C2F0000}"/>
    <cellStyle name="Normal 6 3 3 2 3 3 2 6" xfId="37237" xr:uid="{00000000-0005-0000-0000-00007D2F0000}"/>
    <cellStyle name="Normal 6 3 3 2 3 3 3" xfId="6507" xr:uid="{00000000-0005-0000-0000-00007E2F0000}"/>
    <cellStyle name="Normal 6 3 3 2 3 3 3 2" xfId="15180" xr:uid="{00000000-0005-0000-0000-00007F2F0000}"/>
    <cellStyle name="Normal 6 3 3 2 3 3 3 2 2" xfId="32533" xr:uid="{00000000-0005-0000-0000-0000802F0000}"/>
    <cellStyle name="Normal 6 3 3 2 3 3 3 2 3" xfId="49879" xr:uid="{00000000-0005-0000-0000-0000812F0000}"/>
    <cellStyle name="Normal 6 3 3 2 3 3 3 3" xfId="23860" xr:uid="{00000000-0005-0000-0000-0000822F0000}"/>
    <cellStyle name="Normal 6 3 3 2 3 3 3 4" xfId="41206" xr:uid="{00000000-0005-0000-0000-0000832F0000}"/>
    <cellStyle name="Normal 6 3 3 2 3 3 4" xfId="4351" xr:uid="{00000000-0005-0000-0000-0000842F0000}"/>
    <cellStyle name="Normal 6 3 3 2 3 3 4 2" xfId="13024" xr:uid="{00000000-0005-0000-0000-0000852F0000}"/>
    <cellStyle name="Normal 6 3 3 2 3 3 4 2 2" xfId="30377" xr:uid="{00000000-0005-0000-0000-0000862F0000}"/>
    <cellStyle name="Normal 6 3 3 2 3 3 4 2 3" xfId="47723" xr:uid="{00000000-0005-0000-0000-0000872F0000}"/>
    <cellStyle name="Normal 6 3 3 2 3 3 4 3" xfId="21704" xr:uid="{00000000-0005-0000-0000-0000882F0000}"/>
    <cellStyle name="Normal 6 3 3 2 3 3 4 4" xfId="39050" xr:uid="{00000000-0005-0000-0000-0000892F0000}"/>
    <cellStyle name="Normal 6 3 3 2 3 3 5" xfId="9398" xr:uid="{00000000-0005-0000-0000-00008A2F0000}"/>
    <cellStyle name="Normal 6 3 3 2 3 3 5 2" xfId="26751" xr:uid="{00000000-0005-0000-0000-00008B2F0000}"/>
    <cellStyle name="Normal 6 3 3 2 3 3 5 3" xfId="44097" xr:uid="{00000000-0005-0000-0000-00008C2F0000}"/>
    <cellStyle name="Normal 6 3 3 2 3 3 6" xfId="18078" xr:uid="{00000000-0005-0000-0000-00008D2F0000}"/>
    <cellStyle name="Normal 6 3 3 2 3 3 7" xfId="35424" xr:uid="{00000000-0005-0000-0000-00008E2F0000}"/>
    <cellStyle name="Normal 6 3 3 2 3 4" xfId="2048" xr:uid="{00000000-0005-0000-0000-00008F2F0000}"/>
    <cellStyle name="Normal 6 3 3 2 3 4 2" xfId="7830" xr:uid="{00000000-0005-0000-0000-0000902F0000}"/>
    <cellStyle name="Normal 6 3 3 2 3 4 2 2" xfId="16503" xr:uid="{00000000-0005-0000-0000-0000912F0000}"/>
    <cellStyle name="Normal 6 3 3 2 3 4 2 2 2" xfId="33856" xr:uid="{00000000-0005-0000-0000-0000922F0000}"/>
    <cellStyle name="Normal 6 3 3 2 3 4 2 2 3" xfId="51202" xr:uid="{00000000-0005-0000-0000-0000932F0000}"/>
    <cellStyle name="Normal 6 3 3 2 3 4 2 3" xfId="25183" xr:uid="{00000000-0005-0000-0000-0000942F0000}"/>
    <cellStyle name="Normal 6 3 3 2 3 4 2 4" xfId="42529" xr:uid="{00000000-0005-0000-0000-0000952F0000}"/>
    <cellStyle name="Normal 6 3 3 2 3 4 3" xfId="3861" xr:uid="{00000000-0005-0000-0000-0000962F0000}"/>
    <cellStyle name="Normal 6 3 3 2 3 4 3 2" xfId="12534" xr:uid="{00000000-0005-0000-0000-0000972F0000}"/>
    <cellStyle name="Normal 6 3 3 2 3 4 3 2 2" xfId="29887" xr:uid="{00000000-0005-0000-0000-0000982F0000}"/>
    <cellStyle name="Normal 6 3 3 2 3 4 3 2 3" xfId="47233" xr:uid="{00000000-0005-0000-0000-0000992F0000}"/>
    <cellStyle name="Normal 6 3 3 2 3 4 3 3" xfId="21214" xr:uid="{00000000-0005-0000-0000-00009A2F0000}"/>
    <cellStyle name="Normal 6 3 3 2 3 4 3 4" xfId="38560" xr:uid="{00000000-0005-0000-0000-00009B2F0000}"/>
    <cellStyle name="Normal 6 3 3 2 3 4 4" xfId="10721" xr:uid="{00000000-0005-0000-0000-00009C2F0000}"/>
    <cellStyle name="Normal 6 3 3 2 3 4 4 2" xfId="28074" xr:uid="{00000000-0005-0000-0000-00009D2F0000}"/>
    <cellStyle name="Normal 6 3 3 2 3 4 4 3" xfId="45420" xr:uid="{00000000-0005-0000-0000-00009E2F0000}"/>
    <cellStyle name="Normal 6 3 3 2 3 4 5" xfId="19401" xr:uid="{00000000-0005-0000-0000-00009F2F0000}"/>
    <cellStyle name="Normal 6 3 3 2 3 4 6" xfId="36747" xr:uid="{00000000-0005-0000-0000-0000A02F0000}"/>
    <cellStyle name="Normal 6 3 3 2 3 5" xfId="1460" xr:uid="{00000000-0005-0000-0000-0000A12F0000}"/>
    <cellStyle name="Normal 6 3 3 2 3 5 2" xfId="7242" xr:uid="{00000000-0005-0000-0000-0000A22F0000}"/>
    <cellStyle name="Normal 6 3 3 2 3 5 2 2" xfId="15915" xr:uid="{00000000-0005-0000-0000-0000A32F0000}"/>
    <cellStyle name="Normal 6 3 3 2 3 5 2 2 2" xfId="33268" xr:uid="{00000000-0005-0000-0000-0000A42F0000}"/>
    <cellStyle name="Normal 6 3 3 2 3 5 2 2 3" xfId="50614" xr:uid="{00000000-0005-0000-0000-0000A52F0000}"/>
    <cellStyle name="Normal 6 3 3 2 3 5 2 3" xfId="24595" xr:uid="{00000000-0005-0000-0000-0000A62F0000}"/>
    <cellStyle name="Normal 6 3 3 2 3 5 2 4" xfId="41941" xr:uid="{00000000-0005-0000-0000-0000A72F0000}"/>
    <cellStyle name="Normal 6 3 3 2 3 5 3" xfId="5086" xr:uid="{00000000-0005-0000-0000-0000A82F0000}"/>
    <cellStyle name="Normal 6 3 3 2 3 5 3 2" xfId="13759" xr:uid="{00000000-0005-0000-0000-0000A92F0000}"/>
    <cellStyle name="Normal 6 3 3 2 3 5 3 2 2" xfId="31112" xr:uid="{00000000-0005-0000-0000-0000AA2F0000}"/>
    <cellStyle name="Normal 6 3 3 2 3 5 3 2 3" xfId="48458" xr:uid="{00000000-0005-0000-0000-0000AB2F0000}"/>
    <cellStyle name="Normal 6 3 3 2 3 5 3 3" xfId="22439" xr:uid="{00000000-0005-0000-0000-0000AC2F0000}"/>
    <cellStyle name="Normal 6 3 3 2 3 5 3 4" xfId="39785" xr:uid="{00000000-0005-0000-0000-0000AD2F0000}"/>
    <cellStyle name="Normal 6 3 3 2 3 5 4" xfId="10133" xr:uid="{00000000-0005-0000-0000-0000AE2F0000}"/>
    <cellStyle name="Normal 6 3 3 2 3 5 4 2" xfId="27486" xr:uid="{00000000-0005-0000-0000-0000AF2F0000}"/>
    <cellStyle name="Normal 6 3 3 2 3 5 4 3" xfId="44832" xr:uid="{00000000-0005-0000-0000-0000B02F0000}"/>
    <cellStyle name="Normal 6 3 3 2 3 5 5" xfId="18813" xr:uid="{00000000-0005-0000-0000-0000B12F0000}"/>
    <cellStyle name="Normal 6 3 3 2 3 5 6" xfId="36159" xr:uid="{00000000-0005-0000-0000-0000B22F0000}"/>
    <cellStyle name="Normal 6 3 3 2 3 6" xfId="6017" xr:uid="{00000000-0005-0000-0000-0000B32F0000}"/>
    <cellStyle name="Normal 6 3 3 2 3 6 2" xfId="14690" xr:uid="{00000000-0005-0000-0000-0000B42F0000}"/>
    <cellStyle name="Normal 6 3 3 2 3 6 2 2" xfId="32043" xr:uid="{00000000-0005-0000-0000-0000B52F0000}"/>
    <cellStyle name="Normal 6 3 3 2 3 6 2 3" xfId="49389" xr:uid="{00000000-0005-0000-0000-0000B62F0000}"/>
    <cellStyle name="Normal 6 3 3 2 3 6 3" xfId="23370" xr:uid="{00000000-0005-0000-0000-0000B72F0000}"/>
    <cellStyle name="Normal 6 3 3 2 3 6 4" xfId="40716" xr:uid="{00000000-0005-0000-0000-0000B82F0000}"/>
    <cellStyle name="Normal 6 3 3 2 3 7" xfId="3273" xr:uid="{00000000-0005-0000-0000-0000B92F0000}"/>
    <cellStyle name="Normal 6 3 3 2 3 7 2" xfId="11946" xr:uid="{00000000-0005-0000-0000-0000BA2F0000}"/>
    <cellStyle name="Normal 6 3 3 2 3 7 2 2" xfId="29299" xr:uid="{00000000-0005-0000-0000-0000BB2F0000}"/>
    <cellStyle name="Normal 6 3 3 2 3 7 2 3" xfId="46645" xr:uid="{00000000-0005-0000-0000-0000BC2F0000}"/>
    <cellStyle name="Normal 6 3 3 2 3 7 3" xfId="20626" xr:uid="{00000000-0005-0000-0000-0000BD2F0000}"/>
    <cellStyle name="Normal 6 3 3 2 3 7 4" xfId="37972" xr:uid="{00000000-0005-0000-0000-0000BE2F0000}"/>
    <cellStyle name="Normal 6 3 3 2 3 8" xfId="8908" xr:uid="{00000000-0005-0000-0000-0000BF2F0000}"/>
    <cellStyle name="Normal 6 3 3 2 3 8 2" xfId="26261" xr:uid="{00000000-0005-0000-0000-0000C02F0000}"/>
    <cellStyle name="Normal 6 3 3 2 3 8 3" xfId="43607" xr:uid="{00000000-0005-0000-0000-0000C12F0000}"/>
    <cellStyle name="Normal 6 3 3 2 3 9" xfId="17588" xr:uid="{00000000-0005-0000-0000-0000C22F0000}"/>
    <cellStyle name="Normal 6 3 3 2 4" xfId="823" xr:uid="{00000000-0005-0000-0000-0000C32F0000}"/>
    <cellStyle name="Normal 6 3 3 2 4 2" xfId="2636" xr:uid="{00000000-0005-0000-0000-0000C42F0000}"/>
    <cellStyle name="Normal 6 3 3 2 4 2 2" xfId="8418" xr:uid="{00000000-0005-0000-0000-0000C52F0000}"/>
    <cellStyle name="Normal 6 3 3 2 4 2 2 2" xfId="17091" xr:uid="{00000000-0005-0000-0000-0000C62F0000}"/>
    <cellStyle name="Normal 6 3 3 2 4 2 2 2 2" xfId="34444" xr:uid="{00000000-0005-0000-0000-0000C72F0000}"/>
    <cellStyle name="Normal 6 3 3 2 4 2 2 2 3" xfId="51790" xr:uid="{00000000-0005-0000-0000-0000C82F0000}"/>
    <cellStyle name="Normal 6 3 3 2 4 2 2 3" xfId="25771" xr:uid="{00000000-0005-0000-0000-0000C92F0000}"/>
    <cellStyle name="Normal 6 3 3 2 4 2 2 4" xfId="43117" xr:uid="{00000000-0005-0000-0000-0000CA2F0000}"/>
    <cellStyle name="Normal 6 3 3 2 4 2 3" xfId="4449" xr:uid="{00000000-0005-0000-0000-0000CB2F0000}"/>
    <cellStyle name="Normal 6 3 3 2 4 2 3 2" xfId="13122" xr:uid="{00000000-0005-0000-0000-0000CC2F0000}"/>
    <cellStyle name="Normal 6 3 3 2 4 2 3 2 2" xfId="30475" xr:uid="{00000000-0005-0000-0000-0000CD2F0000}"/>
    <cellStyle name="Normal 6 3 3 2 4 2 3 2 3" xfId="47821" xr:uid="{00000000-0005-0000-0000-0000CE2F0000}"/>
    <cellStyle name="Normal 6 3 3 2 4 2 3 3" xfId="21802" xr:uid="{00000000-0005-0000-0000-0000CF2F0000}"/>
    <cellStyle name="Normal 6 3 3 2 4 2 3 4" xfId="39148" xr:uid="{00000000-0005-0000-0000-0000D02F0000}"/>
    <cellStyle name="Normal 6 3 3 2 4 2 4" xfId="11309" xr:uid="{00000000-0005-0000-0000-0000D12F0000}"/>
    <cellStyle name="Normal 6 3 3 2 4 2 4 2" xfId="28662" xr:uid="{00000000-0005-0000-0000-0000D22F0000}"/>
    <cellStyle name="Normal 6 3 3 2 4 2 4 3" xfId="46008" xr:uid="{00000000-0005-0000-0000-0000D32F0000}"/>
    <cellStyle name="Normal 6 3 3 2 4 2 5" xfId="19989" xr:uid="{00000000-0005-0000-0000-0000D42F0000}"/>
    <cellStyle name="Normal 6 3 3 2 4 2 6" xfId="37335" xr:uid="{00000000-0005-0000-0000-0000D52F0000}"/>
    <cellStyle name="Normal 6 3 3 2 4 3" xfId="1558" xr:uid="{00000000-0005-0000-0000-0000D62F0000}"/>
    <cellStyle name="Normal 6 3 3 2 4 3 2" xfId="7340" xr:uid="{00000000-0005-0000-0000-0000D72F0000}"/>
    <cellStyle name="Normal 6 3 3 2 4 3 2 2" xfId="16013" xr:uid="{00000000-0005-0000-0000-0000D82F0000}"/>
    <cellStyle name="Normal 6 3 3 2 4 3 2 2 2" xfId="33366" xr:uid="{00000000-0005-0000-0000-0000D92F0000}"/>
    <cellStyle name="Normal 6 3 3 2 4 3 2 2 3" xfId="50712" xr:uid="{00000000-0005-0000-0000-0000DA2F0000}"/>
    <cellStyle name="Normal 6 3 3 2 4 3 2 3" xfId="24693" xr:uid="{00000000-0005-0000-0000-0000DB2F0000}"/>
    <cellStyle name="Normal 6 3 3 2 4 3 2 4" xfId="42039" xr:uid="{00000000-0005-0000-0000-0000DC2F0000}"/>
    <cellStyle name="Normal 6 3 3 2 4 3 3" xfId="5184" xr:uid="{00000000-0005-0000-0000-0000DD2F0000}"/>
    <cellStyle name="Normal 6 3 3 2 4 3 3 2" xfId="13857" xr:uid="{00000000-0005-0000-0000-0000DE2F0000}"/>
    <cellStyle name="Normal 6 3 3 2 4 3 3 2 2" xfId="31210" xr:uid="{00000000-0005-0000-0000-0000DF2F0000}"/>
    <cellStyle name="Normal 6 3 3 2 4 3 3 2 3" xfId="48556" xr:uid="{00000000-0005-0000-0000-0000E02F0000}"/>
    <cellStyle name="Normal 6 3 3 2 4 3 3 3" xfId="22537" xr:uid="{00000000-0005-0000-0000-0000E12F0000}"/>
    <cellStyle name="Normal 6 3 3 2 4 3 3 4" xfId="39883" xr:uid="{00000000-0005-0000-0000-0000E22F0000}"/>
    <cellStyle name="Normal 6 3 3 2 4 3 4" xfId="10231" xr:uid="{00000000-0005-0000-0000-0000E32F0000}"/>
    <cellStyle name="Normal 6 3 3 2 4 3 4 2" xfId="27584" xr:uid="{00000000-0005-0000-0000-0000E42F0000}"/>
    <cellStyle name="Normal 6 3 3 2 4 3 4 3" xfId="44930" xr:uid="{00000000-0005-0000-0000-0000E52F0000}"/>
    <cellStyle name="Normal 6 3 3 2 4 3 5" xfId="18911" xr:uid="{00000000-0005-0000-0000-0000E62F0000}"/>
    <cellStyle name="Normal 6 3 3 2 4 3 6" xfId="36257" xr:uid="{00000000-0005-0000-0000-0000E72F0000}"/>
    <cellStyle name="Normal 6 3 3 2 4 4" xfId="6605" xr:uid="{00000000-0005-0000-0000-0000E82F0000}"/>
    <cellStyle name="Normal 6 3 3 2 4 4 2" xfId="15278" xr:uid="{00000000-0005-0000-0000-0000E92F0000}"/>
    <cellStyle name="Normal 6 3 3 2 4 4 2 2" xfId="32631" xr:uid="{00000000-0005-0000-0000-0000EA2F0000}"/>
    <cellStyle name="Normal 6 3 3 2 4 4 2 3" xfId="49977" xr:uid="{00000000-0005-0000-0000-0000EB2F0000}"/>
    <cellStyle name="Normal 6 3 3 2 4 4 3" xfId="23958" xr:uid="{00000000-0005-0000-0000-0000EC2F0000}"/>
    <cellStyle name="Normal 6 3 3 2 4 4 4" xfId="41304" xr:uid="{00000000-0005-0000-0000-0000ED2F0000}"/>
    <cellStyle name="Normal 6 3 3 2 4 5" xfId="3371" xr:uid="{00000000-0005-0000-0000-0000EE2F0000}"/>
    <cellStyle name="Normal 6 3 3 2 4 5 2" xfId="12044" xr:uid="{00000000-0005-0000-0000-0000EF2F0000}"/>
    <cellStyle name="Normal 6 3 3 2 4 5 2 2" xfId="29397" xr:uid="{00000000-0005-0000-0000-0000F02F0000}"/>
    <cellStyle name="Normal 6 3 3 2 4 5 2 3" xfId="46743" xr:uid="{00000000-0005-0000-0000-0000F12F0000}"/>
    <cellStyle name="Normal 6 3 3 2 4 5 3" xfId="20724" xr:uid="{00000000-0005-0000-0000-0000F22F0000}"/>
    <cellStyle name="Normal 6 3 3 2 4 5 4" xfId="38070" xr:uid="{00000000-0005-0000-0000-0000F32F0000}"/>
    <cellStyle name="Normal 6 3 3 2 4 6" xfId="9496" xr:uid="{00000000-0005-0000-0000-0000F42F0000}"/>
    <cellStyle name="Normal 6 3 3 2 4 6 2" xfId="26849" xr:uid="{00000000-0005-0000-0000-0000F52F0000}"/>
    <cellStyle name="Normal 6 3 3 2 4 6 3" xfId="44195" xr:uid="{00000000-0005-0000-0000-0000F62F0000}"/>
    <cellStyle name="Normal 6 3 3 2 4 7" xfId="18176" xr:uid="{00000000-0005-0000-0000-0000F72F0000}"/>
    <cellStyle name="Normal 6 3 3 2 4 8" xfId="35522" xr:uid="{00000000-0005-0000-0000-0000F82F0000}"/>
    <cellStyle name="Normal 6 3 3 2 5" xfId="480" xr:uid="{00000000-0005-0000-0000-0000F92F0000}"/>
    <cellStyle name="Normal 6 3 3 2 5 2" xfId="2293" xr:uid="{00000000-0005-0000-0000-0000FA2F0000}"/>
    <cellStyle name="Normal 6 3 3 2 5 2 2" xfId="8075" xr:uid="{00000000-0005-0000-0000-0000FB2F0000}"/>
    <cellStyle name="Normal 6 3 3 2 5 2 2 2" xfId="16748" xr:uid="{00000000-0005-0000-0000-0000FC2F0000}"/>
    <cellStyle name="Normal 6 3 3 2 5 2 2 2 2" xfId="34101" xr:uid="{00000000-0005-0000-0000-0000FD2F0000}"/>
    <cellStyle name="Normal 6 3 3 2 5 2 2 2 3" xfId="51447" xr:uid="{00000000-0005-0000-0000-0000FE2F0000}"/>
    <cellStyle name="Normal 6 3 3 2 5 2 2 3" xfId="25428" xr:uid="{00000000-0005-0000-0000-0000FF2F0000}"/>
    <cellStyle name="Normal 6 3 3 2 5 2 2 4" xfId="42774" xr:uid="{00000000-0005-0000-0000-000000300000}"/>
    <cellStyle name="Normal 6 3 3 2 5 2 3" xfId="5576" xr:uid="{00000000-0005-0000-0000-000001300000}"/>
    <cellStyle name="Normal 6 3 3 2 5 2 3 2" xfId="14249" xr:uid="{00000000-0005-0000-0000-000002300000}"/>
    <cellStyle name="Normal 6 3 3 2 5 2 3 2 2" xfId="31602" xr:uid="{00000000-0005-0000-0000-000003300000}"/>
    <cellStyle name="Normal 6 3 3 2 5 2 3 2 3" xfId="48948" xr:uid="{00000000-0005-0000-0000-000004300000}"/>
    <cellStyle name="Normal 6 3 3 2 5 2 3 3" xfId="22929" xr:uid="{00000000-0005-0000-0000-000005300000}"/>
    <cellStyle name="Normal 6 3 3 2 5 2 3 4" xfId="40275" xr:uid="{00000000-0005-0000-0000-000006300000}"/>
    <cellStyle name="Normal 6 3 3 2 5 2 4" xfId="10966" xr:uid="{00000000-0005-0000-0000-000007300000}"/>
    <cellStyle name="Normal 6 3 3 2 5 2 4 2" xfId="28319" xr:uid="{00000000-0005-0000-0000-000008300000}"/>
    <cellStyle name="Normal 6 3 3 2 5 2 4 3" xfId="45665" xr:uid="{00000000-0005-0000-0000-000009300000}"/>
    <cellStyle name="Normal 6 3 3 2 5 2 5" xfId="19646" xr:uid="{00000000-0005-0000-0000-00000A300000}"/>
    <cellStyle name="Normal 6 3 3 2 5 2 6" xfId="36992" xr:uid="{00000000-0005-0000-0000-00000B300000}"/>
    <cellStyle name="Normal 6 3 3 2 5 3" xfId="6262" xr:uid="{00000000-0005-0000-0000-00000C300000}"/>
    <cellStyle name="Normal 6 3 3 2 5 3 2" xfId="14935" xr:uid="{00000000-0005-0000-0000-00000D300000}"/>
    <cellStyle name="Normal 6 3 3 2 5 3 2 2" xfId="32288" xr:uid="{00000000-0005-0000-0000-00000E300000}"/>
    <cellStyle name="Normal 6 3 3 2 5 3 2 3" xfId="49634" xr:uid="{00000000-0005-0000-0000-00000F300000}"/>
    <cellStyle name="Normal 6 3 3 2 5 3 3" xfId="23615" xr:uid="{00000000-0005-0000-0000-000010300000}"/>
    <cellStyle name="Normal 6 3 3 2 5 3 4" xfId="40961" xr:uid="{00000000-0005-0000-0000-000011300000}"/>
    <cellStyle name="Normal 6 3 3 2 5 4" xfId="4106" xr:uid="{00000000-0005-0000-0000-000012300000}"/>
    <cellStyle name="Normal 6 3 3 2 5 4 2" xfId="12779" xr:uid="{00000000-0005-0000-0000-000013300000}"/>
    <cellStyle name="Normal 6 3 3 2 5 4 2 2" xfId="30132" xr:uid="{00000000-0005-0000-0000-000014300000}"/>
    <cellStyle name="Normal 6 3 3 2 5 4 2 3" xfId="47478" xr:uid="{00000000-0005-0000-0000-000015300000}"/>
    <cellStyle name="Normal 6 3 3 2 5 4 3" xfId="21459" xr:uid="{00000000-0005-0000-0000-000016300000}"/>
    <cellStyle name="Normal 6 3 3 2 5 4 4" xfId="38805" xr:uid="{00000000-0005-0000-0000-000017300000}"/>
    <cellStyle name="Normal 6 3 3 2 5 5" xfId="9153" xr:uid="{00000000-0005-0000-0000-000018300000}"/>
    <cellStyle name="Normal 6 3 3 2 5 5 2" xfId="26506" xr:uid="{00000000-0005-0000-0000-000019300000}"/>
    <cellStyle name="Normal 6 3 3 2 5 5 3" xfId="43852" xr:uid="{00000000-0005-0000-0000-00001A300000}"/>
    <cellStyle name="Normal 6 3 3 2 5 6" xfId="17833" xr:uid="{00000000-0005-0000-0000-00001B300000}"/>
    <cellStyle name="Normal 6 3 3 2 5 7" xfId="35179" xr:uid="{00000000-0005-0000-0000-00001C300000}"/>
    <cellStyle name="Normal 6 3 3 2 6" xfId="1901" xr:uid="{00000000-0005-0000-0000-00001D300000}"/>
    <cellStyle name="Normal 6 3 3 2 6 2" xfId="7683" xr:uid="{00000000-0005-0000-0000-00001E300000}"/>
    <cellStyle name="Normal 6 3 3 2 6 2 2" xfId="16356" xr:uid="{00000000-0005-0000-0000-00001F300000}"/>
    <cellStyle name="Normal 6 3 3 2 6 2 2 2" xfId="33709" xr:uid="{00000000-0005-0000-0000-000020300000}"/>
    <cellStyle name="Normal 6 3 3 2 6 2 2 3" xfId="51055" xr:uid="{00000000-0005-0000-0000-000021300000}"/>
    <cellStyle name="Normal 6 3 3 2 6 2 3" xfId="25036" xr:uid="{00000000-0005-0000-0000-000022300000}"/>
    <cellStyle name="Normal 6 3 3 2 6 2 4" xfId="42382" xr:uid="{00000000-0005-0000-0000-000023300000}"/>
    <cellStyle name="Normal 6 3 3 2 6 3" xfId="3714" xr:uid="{00000000-0005-0000-0000-000024300000}"/>
    <cellStyle name="Normal 6 3 3 2 6 3 2" xfId="12387" xr:uid="{00000000-0005-0000-0000-000025300000}"/>
    <cellStyle name="Normal 6 3 3 2 6 3 2 2" xfId="29740" xr:uid="{00000000-0005-0000-0000-000026300000}"/>
    <cellStyle name="Normal 6 3 3 2 6 3 2 3" xfId="47086" xr:uid="{00000000-0005-0000-0000-000027300000}"/>
    <cellStyle name="Normal 6 3 3 2 6 3 3" xfId="21067" xr:uid="{00000000-0005-0000-0000-000028300000}"/>
    <cellStyle name="Normal 6 3 3 2 6 3 4" xfId="38413" xr:uid="{00000000-0005-0000-0000-000029300000}"/>
    <cellStyle name="Normal 6 3 3 2 6 4" xfId="10574" xr:uid="{00000000-0005-0000-0000-00002A300000}"/>
    <cellStyle name="Normal 6 3 3 2 6 4 2" xfId="27927" xr:uid="{00000000-0005-0000-0000-00002B300000}"/>
    <cellStyle name="Normal 6 3 3 2 6 4 3" xfId="45273" xr:uid="{00000000-0005-0000-0000-00002C300000}"/>
    <cellStyle name="Normal 6 3 3 2 6 5" xfId="19254" xr:uid="{00000000-0005-0000-0000-00002D300000}"/>
    <cellStyle name="Normal 6 3 3 2 6 6" xfId="36600" xr:uid="{00000000-0005-0000-0000-00002E300000}"/>
    <cellStyle name="Normal 6 3 3 2 7" xfId="1215" xr:uid="{00000000-0005-0000-0000-00002F300000}"/>
    <cellStyle name="Normal 6 3 3 2 7 2" xfId="6997" xr:uid="{00000000-0005-0000-0000-000030300000}"/>
    <cellStyle name="Normal 6 3 3 2 7 2 2" xfId="15670" xr:uid="{00000000-0005-0000-0000-000031300000}"/>
    <cellStyle name="Normal 6 3 3 2 7 2 2 2" xfId="33023" xr:uid="{00000000-0005-0000-0000-000032300000}"/>
    <cellStyle name="Normal 6 3 3 2 7 2 2 3" xfId="50369" xr:uid="{00000000-0005-0000-0000-000033300000}"/>
    <cellStyle name="Normal 6 3 3 2 7 2 3" xfId="24350" xr:uid="{00000000-0005-0000-0000-000034300000}"/>
    <cellStyle name="Normal 6 3 3 2 7 2 4" xfId="41696" xr:uid="{00000000-0005-0000-0000-000035300000}"/>
    <cellStyle name="Normal 6 3 3 2 7 3" xfId="4841" xr:uid="{00000000-0005-0000-0000-000036300000}"/>
    <cellStyle name="Normal 6 3 3 2 7 3 2" xfId="13514" xr:uid="{00000000-0005-0000-0000-000037300000}"/>
    <cellStyle name="Normal 6 3 3 2 7 3 2 2" xfId="30867" xr:uid="{00000000-0005-0000-0000-000038300000}"/>
    <cellStyle name="Normal 6 3 3 2 7 3 2 3" xfId="48213" xr:uid="{00000000-0005-0000-0000-000039300000}"/>
    <cellStyle name="Normal 6 3 3 2 7 3 3" xfId="22194" xr:uid="{00000000-0005-0000-0000-00003A300000}"/>
    <cellStyle name="Normal 6 3 3 2 7 3 4" xfId="39540" xr:uid="{00000000-0005-0000-0000-00003B300000}"/>
    <cellStyle name="Normal 6 3 3 2 7 4" xfId="9888" xr:uid="{00000000-0005-0000-0000-00003C300000}"/>
    <cellStyle name="Normal 6 3 3 2 7 4 2" xfId="27241" xr:uid="{00000000-0005-0000-0000-00003D300000}"/>
    <cellStyle name="Normal 6 3 3 2 7 4 3" xfId="44587" xr:uid="{00000000-0005-0000-0000-00003E300000}"/>
    <cellStyle name="Normal 6 3 3 2 7 5" xfId="18568" xr:uid="{00000000-0005-0000-0000-00003F300000}"/>
    <cellStyle name="Normal 6 3 3 2 7 6" xfId="35914" xr:uid="{00000000-0005-0000-0000-000040300000}"/>
    <cellStyle name="Normal 6 3 3 2 8" xfId="5870" xr:uid="{00000000-0005-0000-0000-000041300000}"/>
    <cellStyle name="Normal 6 3 3 2 8 2" xfId="14543" xr:uid="{00000000-0005-0000-0000-000042300000}"/>
    <cellStyle name="Normal 6 3 3 2 8 2 2" xfId="31896" xr:uid="{00000000-0005-0000-0000-000043300000}"/>
    <cellStyle name="Normal 6 3 3 2 8 2 3" xfId="49242" xr:uid="{00000000-0005-0000-0000-000044300000}"/>
    <cellStyle name="Normal 6 3 3 2 8 3" xfId="23223" xr:uid="{00000000-0005-0000-0000-000045300000}"/>
    <cellStyle name="Normal 6 3 3 2 8 4" xfId="40569" xr:uid="{00000000-0005-0000-0000-000046300000}"/>
    <cellStyle name="Normal 6 3 3 2 9" xfId="3028" xr:uid="{00000000-0005-0000-0000-000047300000}"/>
    <cellStyle name="Normal 6 3 3 2 9 2" xfId="11701" xr:uid="{00000000-0005-0000-0000-000048300000}"/>
    <cellStyle name="Normal 6 3 3 2 9 2 2" xfId="29054" xr:uid="{00000000-0005-0000-0000-000049300000}"/>
    <cellStyle name="Normal 6 3 3 2 9 2 3" xfId="46400" xr:uid="{00000000-0005-0000-0000-00004A300000}"/>
    <cellStyle name="Normal 6 3 3 2 9 3" xfId="20381" xr:uid="{00000000-0005-0000-0000-00004B300000}"/>
    <cellStyle name="Normal 6 3 3 2 9 4" xfId="37727" xr:uid="{00000000-0005-0000-0000-00004C300000}"/>
    <cellStyle name="Normal 6 3 3 3" xfId="186" xr:uid="{00000000-0005-0000-0000-00004D300000}"/>
    <cellStyle name="Normal 6 3 3 3 10" xfId="17539" xr:uid="{00000000-0005-0000-0000-00004E300000}"/>
    <cellStyle name="Normal 6 3 3 3 11" xfId="34885" xr:uid="{00000000-0005-0000-0000-00004F300000}"/>
    <cellStyle name="Normal 6 3 3 3 2" xfId="676" xr:uid="{00000000-0005-0000-0000-000050300000}"/>
    <cellStyle name="Normal 6 3 3 3 2 2" xfId="2489" xr:uid="{00000000-0005-0000-0000-000051300000}"/>
    <cellStyle name="Normal 6 3 3 3 2 2 2" xfId="8271" xr:uid="{00000000-0005-0000-0000-000052300000}"/>
    <cellStyle name="Normal 6 3 3 3 2 2 2 2" xfId="16944" xr:uid="{00000000-0005-0000-0000-000053300000}"/>
    <cellStyle name="Normal 6 3 3 3 2 2 2 2 2" xfId="34297" xr:uid="{00000000-0005-0000-0000-000054300000}"/>
    <cellStyle name="Normal 6 3 3 3 2 2 2 2 3" xfId="51643" xr:uid="{00000000-0005-0000-0000-000055300000}"/>
    <cellStyle name="Normal 6 3 3 3 2 2 2 3" xfId="25624" xr:uid="{00000000-0005-0000-0000-000056300000}"/>
    <cellStyle name="Normal 6 3 3 3 2 2 2 4" xfId="42970" xr:uid="{00000000-0005-0000-0000-000057300000}"/>
    <cellStyle name="Normal 6 3 3 3 2 2 3" xfId="4302" xr:uid="{00000000-0005-0000-0000-000058300000}"/>
    <cellStyle name="Normal 6 3 3 3 2 2 3 2" xfId="12975" xr:uid="{00000000-0005-0000-0000-000059300000}"/>
    <cellStyle name="Normal 6 3 3 3 2 2 3 2 2" xfId="30328" xr:uid="{00000000-0005-0000-0000-00005A300000}"/>
    <cellStyle name="Normal 6 3 3 3 2 2 3 2 3" xfId="47674" xr:uid="{00000000-0005-0000-0000-00005B300000}"/>
    <cellStyle name="Normal 6 3 3 3 2 2 3 3" xfId="21655" xr:uid="{00000000-0005-0000-0000-00005C300000}"/>
    <cellStyle name="Normal 6 3 3 3 2 2 3 4" xfId="39001" xr:uid="{00000000-0005-0000-0000-00005D300000}"/>
    <cellStyle name="Normal 6 3 3 3 2 2 4" xfId="11162" xr:uid="{00000000-0005-0000-0000-00005E300000}"/>
    <cellStyle name="Normal 6 3 3 3 2 2 4 2" xfId="28515" xr:uid="{00000000-0005-0000-0000-00005F300000}"/>
    <cellStyle name="Normal 6 3 3 3 2 2 4 3" xfId="45861" xr:uid="{00000000-0005-0000-0000-000060300000}"/>
    <cellStyle name="Normal 6 3 3 3 2 2 5" xfId="19842" xr:uid="{00000000-0005-0000-0000-000061300000}"/>
    <cellStyle name="Normal 6 3 3 3 2 2 6" xfId="37188" xr:uid="{00000000-0005-0000-0000-000062300000}"/>
    <cellStyle name="Normal 6 3 3 3 2 3" xfId="1411" xr:uid="{00000000-0005-0000-0000-000063300000}"/>
    <cellStyle name="Normal 6 3 3 3 2 3 2" xfId="7193" xr:uid="{00000000-0005-0000-0000-000064300000}"/>
    <cellStyle name="Normal 6 3 3 3 2 3 2 2" xfId="15866" xr:uid="{00000000-0005-0000-0000-000065300000}"/>
    <cellStyle name="Normal 6 3 3 3 2 3 2 2 2" xfId="33219" xr:uid="{00000000-0005-0000-0000-000066300000}"/>
    <cellStyle name="Normal 6 3 3 3 2 3 2 2 3" xfId="50565" xr:uid="{00000000-0005-0000-0000-000067300000}"/>
    <cellStyle name="Normal 6 3 3 3 2 3 2 3" xfId="24546" xr:uid="{00000000-0005-0000-0000-000068300000}"/>
    <cellStyle name="Normal 6 3 3 3 2 3 2 4" xfId="41892" xr:uid="{00000000-0005-0000-0000-000069300000}"/>
    <cellStyle name="Normal 6 3 3 3 2 3 3" xfId="5037" xr:uid="{00000000-0005-0000-0000-00006A300000}"/>
    <cellStyle name="Normal 6 3 3 3 2 3 3 2" xfId="13710" xr:uid="{00000000-0005-0000-0000-00006B300000}"/>
    <cellStyle name="Normal 6 3 3 3 2 3 3 2 2" xfId="31063" xr:uid="{00000000-0005-0000-0000-00006C300000}"/>
    <cellStyle name="Normal 6 3 3 3 2 3 3 2 3" xfId="48409" xr:uid="{00000000-0005-0000-0000-00006D300000}"/>
    <cellStyle name="Normal 6 3 3 3 2 3 3 3" xfId="22390" xr:uid="{00000000-0005-0000-0000-00006E300000}"/>
    <cellStyle name="Normal 6 3 3 3 2 3 3 4" xfId="39736" xr:uid="{00000000-0005-0000-0000-00006F300000}"/>
    <cellStyle name="Normal 6 3 3 3 2 3 4" xfId="10084" xr:uid="{00000000-0005-0000-0000-000070300000}"/>
    <cellStyle name="Normal 6 3 3 3 2 3 4 2" xfId="27437" xr:uid="{00000000-0005-0000-0000-000071300000}"/>
    <cellStyle name="Normal 6 3 3 3 2 3 4 3" xfId="44783" xr:uid="{00000000-0005-0000-0000-000072300000}"/>
    <cellStyle name="Normal 6 3 3 3 2 3 5" xfId="18764" xr:uid="{00000000-0005-0000-0000-000073300000}"/>
    <cellStyle name="Normal 6 3 3 3 2 3 6" xfId="36110" xr:uid="{00000000-0005-0000-0000-000074300000}"/>
    <cellStyle name="Normal 6 3 3 3 2 4" xfId="6458" xr:uid="{00000000-0005-0000-0000-000075300000}"/>
    <cellStyle name="Normal 6 3 3 3 2 4 2" xfId="15131" xr:uid="{00000000-0005-0000-0000-000076300000}"/>
    <cellStyle name="Normal 6 3 3 3 2 4 2 2" xfId="32484" xr:uid="{00000000-0005-0000-0000-000077300000}"/>
    <cellStyle name="Normal 6 3 3 3 2 4 2 3" xfId="49830" xr:uid="{00000000-0005-0000-0000-000078300000}"/>
    <cellStyle name="Normal 6 3 3 3 2 4 3" xfId="23811" xr:uid="{00000000-0005-0000-0000-000079300000}"/>
    <cellStyle name="Normal 6 3 3 3 2 4 4" xfId="41157" xr:uid="{00000000-0005-0000-0000-00007A300000}"/>
    <cellStyle name="Normal 6 3 3 3 2 5" xfId="3224" xr:uid="{00000000-0005-0000-0000-00007B300000}"/>
    <cellStyle name="Normal 6 3 3 3 2 5 2" xfId="11897" xr:uid="{00000000-0005-0000-0000-00007C300000}"/>
    <cellStyle name="Normal 6 3 3 3 2 5 2 2" xfId="29250" xr:uid="{00000000-0005-0000-0000-00007D300000}"/>
    <cellStyle name="Normal 6 3 3 3 2 5 2 3" xfId="46596" xr:uid="{00000000-0005-0000-0000-00007E300000}"/>
    <cellStyle name="Normal 6 3 3 3 2 5 3" xfId="20577" xr:uid="{00000000-0005-0000-0000-00007F300000}"/>
    <cellStyle name="Normal 6 3 3 3 2 5 4" xfId="37923" xr:uid="{00000000-0005-0000-0000-000080300000}"/>
    <cellStyle name="Normal 6 3 3 3 2 6" xfId="9349" xr:uid="{00000000-0005-0000-0000-000081300000}"/>
    <cellStyle name="Normal 6 3 3 3 2 6 2" xfId="26702" xr:uid="{00000000-0005-0000-0000-000082300000}"/>
    <cellStyle name="Normal 6 3 3 3 2 6 3" xfId="44048" xr:uid="{00000000-0005-0000-0000-000083300000}"/>
    <cellStyle name="Normal 6 3 3 3 2 7" xfId="18029" xr:uid="{00000000-0005-0000-0000-000084300000}"/>
    <cellStyle name="Normal 6 3 3 3 2 8" xfId="35375" xr:uid="{00000000-0005-0000-0000-000085300000}"/>
    <cellStyle name="Normal 6 3 3 3 3" xfId="921" xr:uid="{00000000-0005-0000-0000-000086300000}"/>
    <cellStyle name="Normal 6 3 3 3 3 2" xfId="2734" xr:uid="{00000000-0005-0000-0000-000087300000}"/>
    <cellStyle name="Normal 6 3 3 3 3 2 2" xfId="8516" xr:uid="{00000000-0005-0000-0000-000088300000}"/>
    <cellStyle name="Normal 6 3 3 3 3 2 2 2" xfId="17189" xr:uid="{00000000-0005-0000-0000-000089300000}"/>
    <cellStyle name="Normal 6 3 3 3 3 2 2 2 2" xfId="34542" xr:uid="{00000000-0005-0000-0000-00008A300000}"/>
    <cellStyle name="Normal 6 3 3 3 3 2 2 2 3" xfId="51888" xr:uid="{00000000-0005-0000-0000-00008B300000}"/>
    <cellStyle name="Normal 6 3 3 3 3 2 2 3" xfId="25869" xr:uid="{00000000-0005-0000-0000-00008C300000}"/>
    <cellStyle name="Normal 6 3 3 3 3 2 2 4" xfId="43215" xr:uid="{00000000-0005-0000-0000-00008D300000}"/>
    <cellStyle name="Normal 6 3 3 3 3 2 3" xfId="4547" xr:uid="{00000000-0005-0000-0000-00008E300000}"/>
    <cellStyle name="Normal 6 3 3 3 3 2 3 2" xfId="13220" xr:uid="{00000000-0005-0000-0000-00008F300000}"/>
    <cellStyle name="Normal 6 3 3 3 3 2 3 2 2" xfId="30573" xr:uid="{00000000-0005-0000-0000-000090300000}"/>
    <cellStyle name="Normal 6 3 3 3 3 2 3 2 3" xfId="47919" xr:uid="{00000000-0005-0000-0000-000091300000}"/>
    <cellStyle name="Normal 6 3 3 3 3 2 3 3" xfId="21900" xr:uid="{00000000-0005-0000-0000-000092300000}"/>
    <cellStyle name="Normal 6 3 3 3 3 2 3 4" xfId="39246" xr:uid="{00000000-0005-0000-0000-000093300000}"/>
    <cellStyle name="Normal 6 3 3 3 3 2 4" xfId="11407" xr:uid="{00000000-0005-0000-0000-000094300000}"/>
    <cellStyle name="Normal 6 3 3 3 3 2 4 2" xfId="28760" xr:uid="{00000000-0005-0000-0000-000095300000}"/>
    <cellStyle name="Normal 6 3 3 3 3 2 4 3" xfId="46106" xr:uid="{00000000-0005-0000-0000-000096300000}"/>
    <cellStyle name="Normal 6 3 3 3 3 2 5" xfId="20087" xr:uid="{00000000-0005-0000-0000-000097300000}"/>
    <cellStyle name="Normal 6 3 3 3 3 2 6" xfId="37433" xr:uid="{00000000-0005-0000-0000-000098300000}"/>
    <cellStyle name="Normal 6 3 3 3 3 3" xfId="1656" xr:uid="{00000000-0005-0000-0000-000099300000}"/>
    <cellStyle name="Normal 6 3 3 3 3 3 2" xfId="7438" xr:uid="{00000000-0005-0000-0000-00009A300000}"/>
    <cellStyle name="Normal 6 3 3 3 3 3 2 2" xfId="16111" xr:uid="{00000000-0005-0000-0000-00009B300000}"/>
    <cellStyle name="Normal 6 3 3 3 3 3 2 2 2" xfId="33464" xr:uid="{00000000-0005-0000-0000-00009C300000}"/>
    <cellStyle name="Normal 6 3 3 3 3 3 2 2 3" xfId="50810" xr:uid="{00000000-0005-0000-0000-00009D300000}"/>
    <cellStyle name="Normal 6 3 3 3 3 3 2 3" xfId="24791" xr:uid="{00000000-0005-0000-0000-00009E300000}"/>
    <cellStyle name="Normal 6 3 3 3 3 3 2 4" xfId="42137" xr:uid="{00000000-0005-0000-0000-00009F300000}"/>
    <cellStyle name="Normal 6 3 3 3 3 3 3" xfId="5282" xr:uid="{00000000-0005-0000-0000-0000A0300000}"/>
    <cellStyle name="Normal 6 3 3 3 3 3 3 2" xfId="13955" xr:uid="{00000000-0005-0000-0000-0000A1300000}"/>
    <cellStyle name="Normal 6 3 3 3 3 3 3 2 2" xfId="31308" xr:uid="{00000000-0005-0000-0000-0000A2300000}"/>
    <cellStyle name="Normal 6 3 3 3 3 3 3 2 3" xfId="48654" xr:uid="{00000000-0005-0000-0000-0000A3300000}"/>
    <cellStyle name="Normal 6 3 3 3 3 3 3 3" xfId="22635" xr:uid="{00000000-0005-0000-0000-0000A4300000}"/>
    <cellStyle name="Normal 6 3 3 3 3 3 3 4" xfId="39981" xr:uid="{00000000-0005-0000-0000-0000A5300000}"/>
    <cellStyle name="Normal 6 3 3 3 3 3 4" xfId="10329" xr:uid="{00000000-0005-0000-0000-0000A6300000}"/>
    <cellStyle name="Normal 6 3 3 3 3 3 4 2" xfId="27682" xr:uid="{00000000-0005-0000-0000-0000A7300000}"/>
    <cellStyle name="Normal 6 3 3 3 3 3 4 3" xfId="45028" xr:uid="{00000000-0005-0000-0000-0000A8300000}"/>
    <cellStyle name="Normal 6 3 3 3 3 3 5" xfId="19009" xr:uid="{00000000-0005-0000-0000-0000A9300000}"/>
    <cellStyle name="Normal 6 3 3 3 3 3 6" xfId="36355" xr:uid="{00000000-0005-0000-0000-0000AA300000}"/>
    <cellStyle name="Normal 6 3 3 3 3 4" xfId="6703" xr:uid="{00000000-0005-0000-0000-0000AB300000}"/>
    <cellStyle name="Normal 6 3 3 3 3 4 2" xfId="15376" xr:uid="{00000000-0005-0000-0000-0000AC300000}"/>
    <cellStyle name="Normal 6 3 3 3 3 4 2 2" xfId="32729" xr:uid="{00000000-0005-0000-0000-0000AD300000}"/>
    <cellStyle name="Normal 6 3 3 3 3 4 2 3" xfId="50075" xr:uid="{00000000-0005-0000-0000-0000AE300000}"/>
    <cellStyle name="Normal 6 3 3 3 3 4 3" xfId="24056" xr:uid="{00000000-0005-0000-0000-0000AF300000}"/>
    <cellStyle name="Normal 6 3 3 3 3 4 4" xfId="41402" xr:uid="{00000000-0005-0000-0000-0000B0300000}"/>
    <cellStyle name="Normal 6 3 3 3 3 5" xfId="3469" xr:uid="{00000000-0005-0000-0000-0000B1300000}"/>
    <cellStyle name="Normal 6 3 3 3 3 5 2" xfId="12142" xr:uid="{00000000-0005-0000-0000-0000B2300000}"/>
    <cellStyle name="Normal 6 3 3 3 3 5 2 2" xfId="29495" xr:uid="{00000000-0005-0000-0000-0000B3300000}"/>
    <cellStyle name="Normal 6 3 3 3 3 5 2 3" xfId="46841" xr:uid="{00000000-0005-0000-0000-0000B4300000}"/>
    <cellStyle name="Normal 6 3 3 3 3 5 3" xfId="20822" xr:uid="{00000000-0005-0000-0000-0000B5300000}"/>
    <cellStyle name="Normal 6 3 3 3 3 5 4" xfId="38168" xr:uid="{00000000-0005-0000-0000-0000B6300000}"/>
    <cellStyle name="Normal 6 3 3 3 3 6" xfId="9594" xr:uid="{00000000-0005-0000-0000-0000B7300000}"/>
    <cellStyle name="Normal 6 3 3 3 3 6 2" xfId="26947" xr:uid="{00000000-0005-0000-0000-0000B8300000}"/>
    <cellStyle name="Normal 6 3 3 3 3 6 3" xfId="44293" xr:uid="{00000000-0005-0000-0000-0000B9300000}"/>
    <cellStyle name="Normal 6 3 3 3 3 7" xfId="18274" xr:uid="{00000000-0005-0000-0000-0000BA300000}"/>
    <cellStyle name="Normal 6 3 3 3 3 8" xfId="35620" xr:uid="{00000000-0005-0000-0000-0000BB300000}"/>
    <cellStyle name="Normal 6 3 3 3 4" xfId="431" xr:uid="{00000000-0005-0000-0000-0000BC300000}"/>
    <cellStyle name="Normal 6 3 3 3 4 2" xfId="2244" xr:uid="{00000000-0005-0000-0000-0000BD300000}"/>
    <cellStyle name="Normal 6 3 3 3 4 2 2" xfId="8026" xr:uid="{00000000-0005-0000-0000-0000BE300000}"/>
    <cellStyle name="Normal 6 3 3 3 4 2 2 2" xfId="16699" xr:uid="{00000000-0005-0000-0000-0000BF300000}"/>
    <cellStyle name="Normal 6 3 3 3 4 2 2 2 2" xfId="34052" xr:uid="{00000000-0005-0000-0000-0000C0300000}"/>
    <cellStyle name="Normal 6 3 3 3 4 2 2 2 3" xfId="51398" xr:uid="{00000000-0005-0000-0000-0000C1300000}"/>
    <cellStyle name="Normal 6 3 3 3 4 2 2 3" xfId="25379" xr:uid="{00000000-0005-0000-0000-0000C2300000}"/>
    <cellStyle name="Normal 6 3 3 3 4 2 2 4" xfId="42725" xr:uid="{00000000-0005-0000-0000-0000C3300000}"/>
    <cellStyle name="Normal 6 3 3 3 4 2 3" xfId="5527" xr:uid="{00000000-0005-0000-0000-0000C4300000}"/>
    <cellStyle name="Normal 6 3 3 3 4 2 3 2" xfId="14200" xr:uid="{00000000-0005-0000-0000-0000C5300000}"/>
    <cellStyle name="Normal 6 3 3 3 4 2 3 2 2" xfId="31553" xr:uid="{00000000-0005-0000-0000-0000C6300000}"/>
    <cellStyle name="Normal 6 3 3 3 4 2 3 2 3" xfId="48899" xr:uid="{00000000-0005-0000-0000-0000C7300000}"/>
    <cellStyle name="Normal 6 3 3 3 4 2 3 3" xfId="22880" xr:uid="{00000000-0005-0000-0000-0000C8300000}"/>
    <cellStyle name="Normal 6 3 3 3 4 2 3 4" xfId="40226" xr:uid="{00000000-0005-0000-0000-0000C9300000}"/>
    <cellStyle name="Normal 6 3 3 3 4 2 4" xfId="10917" xr:uid="{00000000-0005-0000-0000-0000CA300000}"/>
    <cellStyle name="Normal 6 3 3 3 4 2 4 2" xfId="28270" xr:uid="{00000000-0005-0000-0000-0000CB300000}"/>
    <cellStyle name="Normal 6 3 3 3 4 2 4 3" xfId="45616" xr:uid="{00000000-0005-0000-0000-0000CC300000}"/>
    <cellStyle name="Normal 6 3 3 3 4 2 5" xfId="19597" xr:uid="{00000000-0005-0000-0000-0000CD300000}"/>
    <cellStyle name="Normal 6 3 3 3 4 2 6" xfId="36943" xr:uid="{00000000-0005-0000-0000-0000CE300000}"/>
    <cellStyle name="Normal 6 3 3 3 4 3" xfId="6213" xr:uid="{00000000-0005-0000-0000-0000CF300000}"/>
    <cellStyle name="Normal 6 3 3 3 4 3 2" xfId="14886" xr:uid="{00000000-0005-0000-0000-0000D0300000}"/>
    <cellStyle name="Normal 6 3 3 3 4 3 2 2" xfId="32239" xr:uid="{00000000-0005-0000-0000-0000D1300000}"/>
    <cellStyle name="Normal 6 3 3 3 4 3 2 3" xfId="49585" xr:uid="{00000000-0005-0000-0000-0000D2300000}"/>
    <cellStyle name="Normal 6 3 3 3 4 3 3" xfId="23566" xr:uid="{00000000-0005-0000-0000-0000D3300000}"/>
    <cellStyle name="Normal 6 3 3 3 4 3 4" xfId="40912" xr:uid="{00000000-0005-0000-0000-0000D4300000}"/>
    <cellStyle name="Normal 6 3 3 3 4 4" xfId="4057" xr:uid="{00000000-0005-0000-0000-0000D5300000}"/>
    <cellStyle name="Normal 6 3 3 3 4 4 2" xfId="12730" xr:uid="{00000000-0005-0000-0000-0000D6300000}"/>
    <cellStyle name="Normal 6 3 3 3 4 4 2 2" xfId="30083" xr:uid="{00000000-0005-0000-0000-0000D7300000}"/>
    <cellStyle name="Normal 6 3 3 3 4 4 2 3" xfId="47429" xr:uid="{00000000-0005-0000-0000-0000D8300000}"/>
    <cellStyle name="Normal 6 3 3 3 4 4 3" xfId="21410" xr:uid="{00000000-0005-0000-0000-0000D9300000}"/>
    <cellStyle name="Normal 6 3 3 3 4 4 4" xfId="38756" xr:uid="{00000000-0005-0000-0000-0000DA300000}"/>
    <cellStyle name="Normal 6 3 3 3 4 5" xfId="9104" xr:uid="{00000000-0005-0000-0000-0000DB300000}"/>
    <cellStyle name="Normal 6 3 3 3 4 5 2" xfId="26457" xr:uid="{00000000-0005-0000-0000-0000DC300000}"/>
    <cellStyle name="Normal 6 3 3 3 4 5 3" xfId="43803" xr:uid="{00000000-0005-0000-0000-0000DD300000}"/>
    <cellStyle name="Normal 6 3 3 3 4 6" xfId="17784" xr:uid="{00000000-0005-0000-0000-0000DE300000}"/>
    <cellStyle name="Normal 6 3 3 3 4 7" xfId="35130" xr:uid="{00000000-0005-0000-0000-0000DF300000}"/>
    <cellStyle name="Normal 6 3 3 3 5" xfId="1999" xr:uid="{00000000-0005-0000-0000-0000E0300000}"/>
    <cellStyle name="Normal 6 3 3 3 5 2" xfId="7781" xr:uid="{00000000-0005-0000-0000-0000E1300000}"/>
    <cellStyle name="Normal 6 3 3 3 5 2 2" xfId="16454" xr:uid="{00000000-0005-0000-0000-0000E2300000}"/>
    <cellStyle name="Normal 6 3 3 3 5 2 2 2" xfId="33807" xr:uid="{00000000-0005-0000-0000-0000E3300000}"/>
    <cellStyle name="Normal 6 3 3 3 5 2 2 3" xfId="51153" xr:uid="{00000000-0005-0000-0000-0000E4300000}"/>
    <cellStyle name="Normal 6 3 3 3 5 2 3" xfId="25134" xr:uid="{00000000-0005-0000-0000-0000E5300000}"/>
    <cellStyle name="Normal 6 3 3 3 5 2 4" xfId="42480" xr:uid="{00000000-0005-0000-0000-0000E6300000}"/>
    <cellStyle name="Normal 6 3 3 3 5 3" xfId="3812" xr:uid="{00000000-0005-0000-0000-0000E7300000}"/>
    <cellStyle name="Normal 6 3 3 3 5 3 2" xfId="12485" xr:uid="{00000000-0005-0000-0000-0000E8300000}"/>
    <cellStyle name="Normal 6 3 3 3 5 3 2 2" xfId="29838" xr:uid="{00000000-0005-0000-0000-0000E9300000}"/>
    <cellStyle name="Normal 6 3 3 3 5 3 2 3" xfId="47184" xr:uid="{00000000-0005-0000-0000-0000EA300000}"/>
    <cellStyle name="Normal 6 3 3 3 5 3 3" xfId="21165" xr:uid="{00000000-0005-0000-0000-0000EB300000}"/>
    <cellStyle name="Normal 6 3 3 3 5 3 4" xfId="38511" xr:uid="{00000000-0005-0000-0000-0000EC300000}"/>
    <cellStyle name="Normal 6 3 3 3 5 4" xfId="10672" xr:uid="{00000000-0005-0000-0000-0000ED300000}"/>
    <cellStyle name="Normal 6 3 3 3 5 4 2" xfId="28025" xr:uid="{00000000-0005-0000-0000-0000EE300000}"/>
    <cellStyle name="Normal 6 3 3 3 5 4 3" xfId="45371" xr:uid="{00000000-0005-0000-0000-0000EF300000}"/>
    <cellStyle name="Normal 6 3 3 3 5 5" xfId="19352" xr:uid="{00000000-0005-0000-0000-0000F0300000}"/>
    <cellStyle name="Normal 6 3 3 3 5 6" xfId="36698" xr:uid="{00000000-0005-0000-0000-0000F1300000}"/>
    <cellStyle name="Normal 6 3 3 3 6" xfId="1166" xr:uid="{00000000-0005-0000-0000-0000F2300000}"/>
    <cellStyle name="Normal 6 3 3 3 6 2" xfId="6948" xr:uid="{00000000-0005-0000-0000-0000F3300000}"/>
    <cellStyle name="Normal 6 3 3 3 6 2 2" xfId="15621" xr:uid="{00000000-0005-0000-0000-0000F4300000}"/>
    <cellStyle name="Normal 6 3 3 3 6 2 2 2" xfId="32974" xr:uid="{00000000-0005-0000-0000-0000F5300000}"/>
    <cellStyle name="Normal 6 3 3 3 6 2 2 3" xfId="50320" xr:uid="{00000000-0005-0000-0000-0000F6300000}"/>
    <cellStyle name="Normal 6 3 3 3 6 2 3" xfId="24301" xr:uid="{00000000-0005-0000-0000-0000F7300000}"/>
    <cellStyle name="Normal 6 3 3 3 6 2 4" xfId="41647" xr:uid="{00000000-0005-0000-0000-0000F8300000}"/>
    <cellStyle name="Normal 6 3 3 3 6 3" xfId="4792" xr:uid="{00000000-0005-0000-0000-0000F9300000}"/>
    <cellStyle name="Normal 6 3 3 3 6 3 2" xfId="13465" xr:uid="{00000000-0005-0000-0000-0000FA300000}"/>
    <cellStyle name="Normal 6 3 3 3 6 3 2 2" xfId="30818" xr:uid="{00000000-0005-0000-0000-0000FB300000}"/>
    <cellStyle name="Normal 6 3 3 3 6 3 2 3" xfId="48164" xr:uid="{00000000-0005-0000-0000-0000FC300000}"/>
    <cellStyle name="Normal 6 3 3 3 6 3 3" xfId="22145" xr:uid="{00000000-0005-0000-0000-0000FD300000}"/>
    <cellStyle name="Normal 6 3 3 3 6 3 4" xfId="39491" xr:uid="{00000000-0005-0000-0000-0000FE300000}"/>
    <cellStyle name="Normal 6 3 3 3 6 4" xfId="9839" xr:uid="{00000000-0005-0000-0000-0000FF300000}"/>
    <cellStyle name="Normal 6 3 3 3 6 4 2" xfId="27192" xr:uid="{00000000-0005-0000-0000-000000310000}"/>
    <cellStyle name="Normal 6 3 3 3 6 4 3" xfId="44538" xr:uid="{00000000-0005-0000-0000-000001310000}"/>
    <cellStyle name="Normal 6 3 3 3 6 5" xfId="18519" xr:uid="{00000000-0005-0000-0000-000002310000}"/>
    <cellStyle name="Normal 6 3 3 3 6 6" xfId="35865" xr:uid="{00000000-0005-0000-0000-000003310000}"/>
    <cellStyle name="Normal 6 3 3 3 7" xfId="5968" xr:uid="{00000000-0005-0000-0000-000004310000}"/>
    <cellStyle name="Normal 6 3 3 3 7 2" xfId="14641" xr:uid="{00000000-0005-0000-0000-000005310000}"/>
    <cellStyle name="Normal 6 3 3 3 7 2 2" xfId="31994" xr:uid="{00000000-0005-0000-0000-000006310000}"/>
    <cellStyle name="Normal 6 3 3 3 7 2 3" xfId="49340" xr:uid="{00000000-0005-0000-0000-000007310000}"/>
    <cellStyle name="Normal 6 3 3 3 7 3" xfId="23321" xr:uid="{00000000-0005-0000-0000-000008310000}"/>
    <cellStyle name="Normal 6 3 3 3 7 4" xfId="40667" xr:uid="{00000000-0005-0000-0000-000009310000}"/>
    <cellStyle name="Normal 6 3 3 3 8" xfId="2979" xr:uid="{00000000-0005-0000-0000-00000A310000}"/>
    <cellStyle name="Normal 6 3 3 3 8 2" xfId="11652" xr:uid="{00000000-0005-0000-0000-00000B310000}"/>
    <cellStyle name="Normal 6 3 3 3 8 2 2" xfId="29005" xr:uid="{00000000-0005-0000-0000-00000C310000}"/>
    <cellStyle name="Normal 6 3 3 3 8 2 3" xfId="46351" xr:uid="{00000000-0005-0000-0000-00000D310000}"/>
    <cellStyle name="Normal 6 3 3 3 8 3" xfId="20332" xr:uid="{00000000-0005-0000-0000-00000E310000}"/>
    <cellStyle name="Normal 6 3 3 3 8 4" xfId="37678" xr:uid="{00000000-0005-0000-0000-00000F310000}"/>
    <cellStyle name="Normal 6 3 3 3 9" xfId="8859" xr:uid="{00000000-0005-0000-0000-000010310000}"/>
    <cellStyle name="Normal 6 3 3 3 9 2" xfId="26212" xr:uid="{00000000-0005-0000-0000-000011310000}"/>
    <cellStyle name="Normal 6 3 3 3 9 3" xfId="43558" xr:uid="{00000000-0005-0000-0000-000012310000}"/>
    <cellStyle name="Normal 6 3 3 4" xfId="284" xr:uid="{00000000-0005-0000-0000-000013310000}"/>
    <cellStyle name="Normal 6 3 3 4 10" xfId="34983" xr:uid="{00000000-0005-0000-0000-000014310000}"/>
    <cellStyle name="Normal 6 3 3 4 2" xfId="1019" xr:uid="{00000000-0005-0000-0000-000015310000}"/>
    <cellStyle name="Normal 6 3 3 4 2 2" xfId="2832" xr:uid="{00000000-0005-0000-0000-000016310000}"/>
    <cellStyle name="Normal 6 3 3 4 2 2 2" xfId="8614" xr:uid="{00000000-0005-0000-0000-000017310000}"/>
    <cellStyle name="Normal 6 3 3 4 2 2 2 2" xfId="17287" xr:uid="{00000000-0005-0000-0000-000018310000}"/>
    <cellStyle name="Normal 6 3 3 4 2 2 2 2 2" xfId="34640" xr:uid="{00000000-0005-0000-0000-000019310000}"/>
    <cellStyle name="Normal 6 3 3 4 2 2 2 2 3" xfId="51986" xr:uid="{00000000-0005-0000-0000-00001A310000}"/>
    <cellStyle name="Normal 6 3 3 4 2 2 2 3" xfId="25967" xr:uid="{00000000-0005-0000-0000-00001B310000}"/>
    <cellStyle name="Normal 6 3 3 4 2 2 2 4" xfId="43313" xr:uid="{00000000-0005-0000-0000-00001C310000}"/>
    <cellStyle name="Normal 6 3 3 4 2 2 3" xfId="4645" xr:uid="{00000000-0005-0000-0000-00001D310000}"/>
    <cellStyle name="Normal 6 3 3 4 2 2 3 2" xfId="13318" xr:uid="{00000000-0005-0000-0000-00001E310000}"/>
    <cellStyle name="Normal 6 3 3 4 2 2 3 2 2" xfId="30671" xr:uid="{00000000-0005-0000-0000-00001F310000}"/>
    <cellStyle name="Normal 6 3 3 4 2 2 3 2 3" xfId="48017" xr:uid="{00000000-0005-0000-0000-000020310000}"/>
    <cellStyle name="Normal 6 3 3 4 2 2 3 3" xfId="21998" xr:uid="{00000000-0005-0000-0000-000021310000}"/>
    <cellStyle name="Normal 6 3 3 4 2 2 3 4" xfId="39344" xr:uid="{00000000-0005-0000-0000-000022310000}"/>
    <cellStyle name="Normal 6 3 3 4 2 2 4" xfId="11505" xr:uid="{00000000-0005-0000-0000-000023310000}"/>
    <cellStyle name="Normal 6 3 3 4 2 2 4 2" xfId="28858" xr:uid="{00000000-0005-0000-0000-000024310000}"/>
    <cellStyle name="Normal 6 3 3 4 2 2 4 3" xfId="46204" xr:uid="{00000000-0005-0000-0000-000025310000}"/>
    <cellStyle name="Normal 6 3 3 4 2 2 5" xfId="20185" xr:uid="{00000000-0005-0000-0000-000026310000}"/>
    <cellStyle name="Normal 6 3 3 4 2 2 6" xfId="37531" xr:uid="{00000000-0005-0000-0000-000027310000}"/>
    <cellStyle name="Normal 6 3 3 4 2 3" xfId="1754" xr:uid="{00000000-0005-0000-0000-000028310000}"/>
    <cellStyle name="Normal 6 3 3 4 2 3 2" xfId="7536" xr:uid="{00000000-0005-0000-0000-000029310000}"/>
    <cellStyle name="Normal 6 3 3 4 2 3 2 2" xfId="16209" xr:uid="{00000000-0005-0000-0000-00002A310000}"/>
    <cellStyle name="Normal 6 3 3 4 2 3 2 2 2" xfId="33562" xr:uid="{00000000-0005-0000-0000-00002B310000}"/>
    <cellStyle name="Normal 6 3 3 4 2 3 2 2 3" xfId="50908" xr:uid="{00000000-0005-0000-0000-00002C310000}"/>
    <cellStyle name="Normal 6 3 3 4 2 3 2 3" xfId="24889" xr:uid="{00000000-0005-0000-0000-00002D310000}"/>
    <cellStyle name="Normal 6 3 3 4 2 3 2 4" xfId="42235" xr:uid="{00000000-0005-0000-0000-00002E310000}"/>
    <cellStyle name="Normal 6 3 3 4 2 3 3" xfId="5380" xr:uid="{00000000-0005-0000-0000-00002F310000}"/>
    <cellStyle name="Normal 6 3 3 4 2 3 3 2" xfId="14053" xr:uid="{00000000-0005-0000-0000-000030310000}"/>
    <cellStyle name="Normal 6 3 3 4 2 3 3 2 2" xfId="31406" xr:uid="{00000000-0005-0000-0000-000031310000}"/>
    <cellStyle name="Normal 6 3 3 4 2 3 3 2 3" xfId="48752" xr:uid="{00000000-0005-0000-0000-000032310000}"/>
    <cellStyle name="Normal 6 3 3 4 2 3 3 3" xfId="22733" xr:uid="{00000000-0005-0000-0000-000033310000}"/>
    <cellStyle name="Normal 6 3 3 4 2 3 3 4" xfId="40079" xr:uid="{00000000-0005-0000-0000-000034310000}"/>
    <cellStyle name="Normal 6 3 3 4 2 3 4" xfId="10427" xr:uid="{00000000-0005-0000-0000-000035310000}"/>
    <cellStyle name="Normal 6 3 3 4 2 3 4 2" xfId="27780" xr:uid="{00000000-0005-0000-0000-000036310000}"/>
    <cellStyle name="Normal 6 3 3 4 2 3 4 3" xfId="45126" xr:uid="{00000000-0005-0000-0000-000037310000}"/>
    <cellStyle name="Normal 6 3 3 4 2 3 5" xfId="19107" xr:uid="{00000000-0005-0000-0000-000038310000}"/>
    <cellStyle name="Normal 6 3 3 4 2 3 6" xfId="36453" xr:uid="{00000000-0005-0000-0000-000039310000}"/>
    <cellStyle name="Normal 6 3 3 4 2 4" xfId="6801" xr:uid="{00000000-0005-0000-0000-00003A310000}"/>
    <cellStyle name="Normal 6 3 3 4 2 4 2" xfId="15474" xr:uid="{00000000-0005-0000-0000-00003B310000}"/>
    <cellStyle name="Normal 6 3 3 4 2 4 2 2" xfId="32827" xr:uid="{00000000-0005-0000-0000-00003C310000}"/>
    <cellStyle name="Normal 6 3 3 4 2 4 2 3" xfId="50173" xr:uid="{00000000-0005-0000-0000-00003D310000}"/>
    <cellStyle name="Normal 6 3 3 4 2 4 3" xfId="24154" xr:uid="{00000000-0005-0000-0000-00003E310000}"/>
    <cellStyle name="Normal 6 3 3 4 2 4 4" xfId="41500" xr:uid="{00000000-0005-0000-0000-00003F310000}"/>
    <cellStyle name="Normal 6 3 3 4 2 5" xfId="3567" xr:uid="{00000000-0005-0000-0000-000040310000}"/>
    <cellStyle name="Normal 6 3 3 4 2 5 2" xfId="12240" xr:uid="{00000000-0005-0000-0000-000041310000}"/>
    <cellStyle name="Normal 6 3 3 4 2 5 2 2" xfId="29593" xr:uid="{00000000-0005-0000-0000-000042310000}"/>
    <cellStyle name="Normal 6 3 3 4 2 5 2 3" xfId="46939" xr:uid="{00000000-0005-0000-0000-000043310000}"/>
    <cellStyle name="Normal 6 3 3 4 2 5 3" xfId="20920" xr:uid="{00000000-0005-0000-0000-000044310000}"/>
    <cellStyle name="Normal 6 3 3 4 2 5 4" xfId="38266" xr:uid="{00000000-0005-0000-0000-000045310000}"/>
    <cellStyle name="Normal 6 3 3 4 2 6" xfId="9692" xr:uid="{00000000-0005-0000-0000-000046310000}"/>
    <cellStyle name="Normal 6 3 3 4 2 6 2" xfId="27045" xr:uid="{00000000-0005-0000-0000-000047310000}"/>
    <cellStyle name="Normal 6 3 3 4 2 6 3" xfId="44391" xr:uid="{00000000-0005-0000-0000-000048310000}"/>
    <cellStyle name="Normal 6 3 3 4 2 7" xfId="18372" xr:uid="{00000000-0005-0000-0000-000049310000}"/>
    <cellStyle name="Normal 6 3 3 4 2 8" xfId="35718" xr:uid="{00000000-0005-0000-0000-00004A310000}"/>
    <cellStyle name="Normal 6 3 3 4 3" xfId="529" xr:uid="{00000000-0005-0000-0000-00004B310000}"/>
    <cellStyle name="Normal 6 3 3 4 3 2" xfId="2342" xr:uid="{00000000-0005-0000-0000-00004C310000}"/>
    <cellStyle name="Normal 6 3 3 4 3 2 2" xfId="8124" xr:uid="{00000000-0005-0000-0000-00004D310000}"/>
    <cellStyle name="Normal 6 3 3 4 3 2 2 2" xfId="16797" xr:uid="{00000000-0005-0000-0000-00004E310000}"/>
    <cellStyle name="Normal 6 3 3 4 3 2 2 2 2" xfId="34150" xr:uid="{00000000-0005-0000-0000-00004F310000}"/>
    <cellStyle name="Normal 6 3 3 4 3 2 2 2 3" xfId="51496" xr:uid="{00000000-0005-0000-0000-000050310000}"/>
    <cellStyle name="Normal 6 3 3 4 3 2 2 3" xfId="25477" xr:uid="{00000000-0005-0000-0000-000051310000}"/>
    <cellStyle name="Normal 6 3 3 4 3 2 2 4" xfId="42823" xr:uid="{00000000-0005-0000-0000-000052310000}"/>
    <cellStyle name="Normal 6 3 3 4 3 2 3" xfId="5625" xr:uid="{00000000-0005-0000-0000-000053310000}"/>
    <cellStyle name="Normal 6 3 3 4 3 2 3 2" xfId="14298" xr:uid="{00000000-0005-0000-0000-000054310000}"/>
    <cellStyle name="Normal 6 3 3 4 3 2 3 2 2" xfId="31651" xr:uid="{00000000-0005-0000-0000-000055310000}"/>
    <cellStyle name="Normal 6 3 3 4 3 2 3 2 3" xfId="48997" xr:uid="{00000000-0005-0000-0000-000056310000}"/>
    <cellStyle name="Normal 6 3 3 4 3 2 3 3" xfId="22978" xr:uid="{00000000-0005-0000-0000-000057310000}"/>
    <cellStyle name="Normal 6 3 3 4 3 2 3 4" xfId="40324" xr:uid="{00000000-0005-0000-0000-000058310000}"/>
    <cellStyle name="Normal 6 3 3 4 3 2 4" xfId="11015" xr:uid="{00000000-0005-0000-0000-000059310000}"/>
    <cellStyle name="Normal 6 3 3 4 3 2 4 2" xfId="28368" xr:uid="{00000000-0005-0000-0000-00005A310000}"/>
    <cellStyle name="Normal 6 3 3 4 3 2 4 3" xfId="45714" xr:uid="{00000000-0005-0000-0000-00005B310000}"/>
    <cellStyle name="Normal 6 3 3 4 3 2 5" xfId="19695" xr:uid="{00000000-0005-0000-0000-00005C310000}"/>
    <cellStyle name="Normal 6 3 3 4 3 2 6" xfId="37041" xr:uid="{00000000-0005-0000-0000-00005D310000}"/>
    <cellStyle name="Normal 6 3 3 4 3 3" xfId="6311" xr:uid="{00000000-0005-0000-0000-00005E310000}"/>
    <cellStyle name="Normal 6 3 3 4 3 3 2" xfId="14984" xr:uid="{00000000-0005-0000-0000-00005F310000}"/>
    <cellStyle name="Normal 6 3 3 4 3 3 2 2" xfId="32337" xr:uid="{00000000-0005-0000-0000-000060310000}"/>
    <cellStyle name="Normal 6 3 3 4 3 3 2 3" xfId="49683" xr:uid="{00000000-0005-0000-0000-000061310000}"/>
    <cellStyle name="Normal 6 3 3 4 3 3 3" xfId="23664" xr:uid="{00000000-0005-0000-0000-000062310000}"/>
    <cellStyle name="Normal 6 3 3 4 3 3 4" xfId="41010" xr:uid="{00000000-0005-0000-0000-000063310000}"/>
    <cellStyle name="Normal 6 3 3 4 3 4" xfId="4155" xr:uid="{00000000-0005-0000-0000-000064310000}"/>
    <cellStyle name="Normal 6 3 3 4 3 4 2" xfId="12828" xr:uid="{00000000-0005-0000-0000-000065310000}"/>
    <cellStyle name="Normal 6 3 3 4 3 4 2 2" xfId="30181" xr:uid="{00000000-0005-0000-0000-000066310000}"/>
    <cellStyle name="Normal 6 3 3 4 3 4 2 3" xfId="47527" xr:uid="{00000000-0005-0000-0000-000067310000}"/>
    <cellStyle name="Normal 6 3 3 4 3 4 3" xfId="21508" xr:uid="{00000000-0005-0000-0000-000068310000}"/>
    <cellStyle name="Normal 6 3 3 4 3 4 4" xfId="38854" xr:uid="{00000000-0005-0000-0000-000069310000}"/>
    <cellStyle name="Normal 6 3 3 4 3 5" xfId="9202" xr:uid="{00000000-0005-0000-0000-00006A310000}"/>
    <cellStyle name="Normal 6 3 3 4 3 5 2" xfId="26555" xr:uid="{00000000-0005-0000-0000-00006B310000}"/>
    <cellStyle name="Normal 6 3 3 4 3 5 3" xfId="43901" xr:uid="{00000000-0005-0000-0000-00006C310000}"/>
    <cellStyle name="Normal 6 3 3 4 3 6" xfId="17882" xr:uid="{00000000-0005-0000-0000-00006D310000}"/>
    <cellStyle name="Normal 6 3 3 4 3 7" xfId="35228" xr:uid="{00000000-0005-0000-0000-00006E310000}"/>
    <cellStyle name="Normal 6 3 3 4 4" xfId="2097" xr:uid="{00000000-0005-0000-0000-00006F310000}"/>
    <cellStyle name="Normal 6 3 3 4 4 2" xfId="7879" xr:uid="{00000000-0005-0000-0000-000070310000}"/>
    <cellStyle name="Normal 6 3 3 4 4 2 2" xfId="16552" xr:uid="{00000000-0005-0000-0000-000071310000}"/>
    <cellStyle name="Normal 6 3 3 4 4 2 2 2" xfId="33905" xr:uid="{00000000-0005-0000-0000-000072310000}"/>
    <cellStyle name="Normal 6 3 3 4 4 2 2 3" xfId="51251" xr:uid="{00000000-0005-0000-0000-000073310000}"/>
    <cellStyle name="Normal 6 3 3 4 4 2 3" xfId="25232" xr:uid="{00000000-0005-0000-0000-000074310000}"/>
    <cellStyle name="Normal 6 3 3 4 4 2 4" xfId="42578" xr:uid="{00000000-0005-0000-0000-000075310000}"/>
    <cellStyle name="Normal 6 3 3 4 4 3" xfId="3910" xr:uid="{00000000-0005-0000-0000-000076310000}"/>
    <cellStyle name="Normal 6 3 3 4 4 3 2" xfId="12583" xr:uid="{00000000-0005-0000-0000-000077310000}"/>
    <cellStyle name="Normal 6 3 3 4 4 3 2 2" xfId="29936" xr:uid="{00000000-0005-0000-0000-000078310000}"/>
    <cellStyle name="Normal 6 3 3 4 4 3 2 3" xfId="47282" xr:uid="{00000000-0005-0000-0000-000079310000}"/>
    <cellStyle name="Normal 6 3 3 4 4 3 3" xfId="21263" xr:uid="{00000000-0005-0000-0000-00007A310000}"/>
    <cellStyle name="Normal 6 3 3 4 4 3 4" xfId="38609" xr:uid="{00000000-0005-0000-0000-00007B310000}"/>
    <cellStyle name="Normal 6 3 3 4 4 4" xfId="10770" xr:uid="{00000000-0005-0000-0000-00007C310000}"/>
    <cellStyle name="Normal 6 3 3 4 4 4 2" xfId="28123" xr:uid="{00000000-0005-0000-0000-00007D310000}"/>
    <cellStyle name="Normal 6 3 3 4 4 4 3" xfId="45469" xr:uid="{00000000-0005-0000-0000-00007E310000}"/>
    <cellStyle name="Normal 6 3 3 4 4 5" xfId="19450" xr:uid="{00000000-0005-0000-0000-00007F310000}"/>
    <cellStyle name="Normal 6 3 3 4 4 6" xfId="36796" xr:uid="{00000000-0005-0000-0000-000080310000}"/>
    <cellStyle name="Normal 6 3 3 4 5" xfId="1264" xr:uid="{00000000-0005-0000-0000-000081310000}"/>
    <cellStyle name="Normal 6 3 3 4 5 2" xfId="7046" xr:uid="{00000000-0005-0000-0000-000082310000}"/>
    <cellStyle name="Normal 6 3 3 4 5 2 2" xfId="15719" xr:uid="{00000000-0005-0000-0000-000083310000}"/>
    <cellStyle name="Normal 6 3 3 4 5 2 2 2" xfId="33072" xr:uid="{00000000-0005-0000-0000-000084310000}"/>
    <cellStyle name="Normal 6 3 3 4 5 2 2 3" xfId="50418" xr:uid="{00000000-0005-0000-0000-000085310000}"/>
    <cellStyle name="Normal 6 3 3 4 5 2 3" xfId="24399" xr:uid="{00000000-0005-0000-0000-000086310000}"/>
    <cellStyle name="Normal 6 3 3 4 5 2 4" xfId="41745" xr:uid="{00000000-0005-0000-0000-000087310000}"/>
    <cellStyle name="Normal 6 3 3 4 5 3" xfId="4890" xr:uid="{00000000-0005-0000-0000-000088310000}"/>
    <cellStyle name="Normal 6 3 3 4 5 3 2" xfId="13563" xr:uid="{00000000-0005-0000-0000-000089310000}"/>
    <cellStyle name="Normal 6 3 3 4 5 3 2 2" xfId="30916" xr:uid="{00000000-0005-0000-0000-00008A310000}"/>
    <cellStyle name="Normal 6 3 3 4 5 3 2 3" xfId="48262" xr:uid="{00000000-0005-0000-0000-00008B310000}"/>
    <cellStyle name="Normal 6 3 3 4 5 3 3" xfId="22243" xr:uid="{00000000-0005-0000-0000-00008C310000}"/>
    <cellStyle name="Normal 6 3 3 4 5 3 4" xfId="39589" xr:uid="{00000000-0005-0000-0000-00008D310000}"/>
    <cellStyle name="Normal 6 3 3 4 5 4" xfId="9937" xr:uid="{00000000-0005-0000-0000-00008E310000}"/>
    <cellStyle name="Normal 6 3 3 4 5 4 2" xfId="27290" xr:uid="{00000000-0005-0000-0000-00008F310000}"/>
    <cellStyle name="Normal 6 3 3 4 5 4 3" xfId="44636" xr:uid="{00000000-0005-0000-0000-000090310000}"/>
    <cellStyle name="Normal 6 3 3 4 5 5" xfId="18617" xr:uid="{00000000-0005-0000-0000-000091310000}"/>
    <cellStyle name="Normal 6 3 3 4 5 6" xfId="35963" xr:uid="{00000000-0005-0000-0000-000092310000}"/>
    <cellStyle name="Normal 6 3 3 4 6" xfId="6066" xr:uid="{00000000-0005-0000-0000-000093310000}"/>
    <cellStyle name="Normal 6 3 3 4 6 2" xfId="14739" xr:uid="{00000000-0005-0000-0000-000094310000}"/>
    <cellStyle name="Normal 6 3 3 4 6 2 2" xfId="32092" xr:uid="{00000000-0005-0000-0000-000095310000}"/>
    <cellStyle name="Normal 6 3 3 4 6 2 3" xfId="49438" xr:uid="{00000000-0005-0000-0000-000096310000}"/>
    <cellStyle name="Normal 6 3 3 4 6 3" xfId="23419" xr:uid="{00000000-0005-0000-0000-000097310000}"/>
    <cellStyle name="Normal 6 3 3 4 6 4" xfId="40765" xr:uid="{00000000-0005-0000-0000-000098310000}"/>
    <cellStyle name="Normal 6 3 3 4 7" xfId="3077" xr:uid="{00000000-0005-0000-0000-000099310000}"/>
    <cellStyle name="Normal 6 3 3 4 7 2" xfId="11750" xr:uid="{00000000-0005-0000-0000-00009A310000}"/>
    <cellStyle name="Normal 6 3 3 4 7 2 2" xfId="29103" xr:uid="{00000000-0005-0000-0000-00009B310000}"/>
    <cellStyle name="Normal 6 3 3 4 7 2 3" xfId="46449" xr:uid="{00000000-0005-0000-0000-00009C310000}"/>
    <cellStyle name="Normal 6 3 3 4 7 3" xfId="20430" xr:uid="{00000000-0005-0000-0000-00009D310000}"/>
    <cellStyle name="Normal 6 3 3 4 7 4" xfId="37776" xr:uid="{00000000-0005-0000-0000-00009E310000}"/>
    <cellStyle name="Normal 6 3 3 4 8" xfId="8957" xr:uid="{00000000-0005-0000-0000-00009F310000}"/>
    <cellStyle name="Normal 6 3 3 4 8 2" xfId="26310" xr:uid="{00000000-0005-0000-0000-0000A0310000}"/>
    <cellStyle name="Normal 6 3 3 4 8 3" xfId="43656" xr:uid="{00000000-0005-0000-0000-0000A1310000}"/>
    <cellStyle name="Normal 6 3 3 4 9" xfId="17637" xr:uid="{00000000-0005-0000-0000-0000A2310000}"/>
    <cellStyle name="Normal 6 3 3 5" xfId="137" xr:uid="{00000000-0005-0000-0000-0000A3310000}"/>
    <cellStyle name="Normal 6 3 3 5 10" xfId="34836" xr:uid="{00000000-0005-0000-0000-0000A4310000}"/>
    <cellStyle name="Normal 6 3 3 5 2" xfId="872" xr:uid="{00000000-0005-0000-0000-0000A5310000}"/>
    <cellStyle name="Normal 6 3 3 5 2 2" xfId="2685" xr:uid="{00000000-0005-0000-0000-0000A6310000}"/>
    <cellStyle name="Normal 6 3 3 5 2 2 2" xfId="8467" xr:uid="{00000000-0005-0000-0000-0000A7310000}"/>
    <cellStyle name="Normal 6 3 3 5 2 2 2 2" xfId="17140" xr:uid="{00000000-0005-0000-0000-0000A8310000}"/>
    <cellStyle name="Normal 6 3 3 5 2 2 2 2 2" xfId="34493" xr:uid="{00000000-0005-0000-0000-0000A9310000}"/>
    <cellStyle name="Normal 6 3 3 5 2 2 2 2 3" xfId="51839" xr:uid="{00000000-0005-0000-0000-0000AA310000}"/>
    <cellStyle name="Normal 6 3 3 5 2 2 2 3" xfId="25820" xr:uid="{00000000-0005-0000-0000-0000AB310000}"/>
    <cellStyle name="Normal 6 3 3 5 2 2 2 4" xfId="43166" xr:uid="{00000000-0005-0000-0000-0000AC310000}"/>
    <cellStyle name="Normal 6 3 3 5 2 2 3" xfId="4498" xr:uid="{00000000-0005-0000-0000-0000AD310000}"/>
    <cellStyle name="Normal 6 3 3 5 2 2 3 2" xfId="13171" xr:uid="{00000000-0005-0000-0000-0000AE310000}"/>
    <cellStyle name="Normal 6 3 3 5 2 2 3 2 2" xfId="30524" xr:uid="{00000000-0005-0000-0000-0000AF310000}"/>
    <cellStyle name="Normal 6 3 3 5 2 2 3 2 3" xfId="47870" xr:uid="{00000000-0005-0000-0000-0000B0310000}"/>
    <cellStyle name="Normal 6 3 3 5 2 2 3 3" xfId="21851" xr:uid="{00000000-0005-0000-0000-0000B1310000}"/>
    <cellStyle name="Normal 6 3 3 5 2 2 3 4" xfId="39197" xr:uid="{00000000-0005-0000-0000-0000B2310000}"/>
    <cellStyle name="Normal 6 3 3 5 2 2 4" xfId="11358" xr:uid="{00000000-0005-0000-0000-0000B3310000}"/>
    <cellStyle name="Normal 6 3 3 5 2 2 4 2" xfId="28711" xr:uid="{00000000-0005-0000-0000-0000B4310000}"/>
    <cellStyle name="Normal 6 3 3 5 2 2 4 3" xfId="46057" xr:uid="{00000000-0005-0000-0000-0000B5310000}"/>
    <cellStyle name="Normal 6 3 3 5 2 2 5" xfId="20038" xr:uid="{00000000-0005-0000-0000-0000B6310000}"/>
    <cellStyle name="Normal 6 3 3 5 2 2 6" xfId="37384" xr:uid="{00000000-0005-0000-0000-0000B7310000}"/>
    <cellStyle name="Normal 6 3 3 5 2 3" xfId="1607" xr:uid="{00000000-0005-0000-0000-0000B8310000}"/>
    <cellStyle name="Normal 6 3 3 5 2 3 2" xfId="7389" xr:uid="{00000000-0005-0000-0000-0000B9310000}"/>
    <cellStyle name="Normal 6 3 3 5 2 3 2 2" xfId="16062" xr:uid="{00000000-0005-0000-0000-0000BA310000}"/>
    <cellStyle name="Normal 6 3 3 5 2 3 2 2 2" xfId="33415" xr:uid="{00000000-0005-0000-0000-0000BB310000}"/>
    <cellStyle name="Normal 6 3 3 5 2 3 2 2 3" xfId="50761" xr:uid="{00000000-0005-0000-0000-0000BC310000}"/>
    <cellStyle name="Normal 6 3 3 5 2 3 2 3" xfId="24742" xr:uid="{00000000-0005-0000-0000-0000BD310000}"/>
    <cellStyle name="Normal 6 3 3 5 2 3 2 4" xfId="42088" xr:uid="{00000000-0005-0000-0000-0000BE310000}"/>
    <cellStyle name="Normal 6 3 3 5 2 3 3" xfId="5233" xr:uid="{00000000-0005-0000-0000-0000BF310000}"/>
    <cellStyle name="Normal 6 3 3 5 2 3 3 2" xfId="13906" xr:uid="{00000000-0005-0000-0000-0000C0310000}"/>
    <cellStyle name="Normal 6 3 3 5 2 3 3 2 2" xfId="31259" xr:uid="{00000000-0005-0000-0000-0000C1310000}"/>
    <cellStyle name="Normal 6 3 3 5 2 3 3 2 3" xfId="48605" xr:uid="{00000000-0005-0000-0000-0000C2310000}"/>
    <cellStyle name="Normal 6 3 3 5 2 3 3 3" xfId="22586" xr:uid="{00000000-0005-0000-0000-0000C3310000}"/>
    <cellStyle name="Normal 6 3 3 5 2 3 3 4" xfId="39932" xr:uid="{00000000-0005-0000-0000-0000C4310000}"/>
    <cellStyle name="Normal 6 3 3 5 2 3 4" xfId="10280" xr:uid="{00000000-0005-0000-0000-0000C5310000}"/>
    <cellStyle name="Normal 6 3 3 5 2 3 4 2" xfId="27633" xr:uid="{00000000-0005-0000-0000-0000C6310000}"/>
    <cellStyle name="Normal 6 3 3 5 2 3 4 3" xfId="44979" xr:uid="{00000000-0005-0000-0000-0000C7310000}"/>
    <cellStyle name="Normal 6 3 3 5 2 3 5" xfId="18960" xr:uid="{00000000-0005-0000-0000-0000C8310000}"/>
    <cellStyle name="Normal 6 3 3 5 2 3 6" xfId="36306" xr:uid="{00000000-0005-0000-0000-0000C9310000}"/>
    <cellStyle name="Normal 6 3 3 5 2 4" xfId="6654" xr:uid="{00000000-0005-0000-0000-0000CA310000}"/>
    <cellStyle name="Normal 6 3 3 5 2 4 2" xfId="15327" xr:uid="{00000000-0005-0000-0000-0000CB310000}"/>
    <cellStyle name="Normal 6 3 3 5 2 4 2 2" xfId="32680" xr:uid="{00000000-0005-0000-0000-0000CC310000}"/>
    <cellStyle name="Normal 6 3 3 5 2 4 2 3" xfId="50026" xr:uid="{00000000-0005-0000-0000-0000CD310000}"/>
    <cellStyle name="Normal 6 3 3 5 2 4 3" xfId="24007" xr:uid="{00000000-0005-0000-0000-0000CE310000}"/>
    <cellStyle name="Normal 6 3 3 5 2 4 4" xfId="41353" xr:uid="{00000000-0005-0000-0000-0000CF310000}"/>
    <cellStyle name="Normal 6 3 3 5 2 5" xfId="3420" xr:uid="{00000000-0005-0000-0000-0000D0310000}"/>
    <cellStyle name="Normal 6 3 3 5 2 5 2" xfId="12093" xr:uid="{00000000-0005-0000-0000-0000D1310000}"/>
    <cellStyle name="Normal 6 3 3 5 2 5 2 2" xfId="29446" xr:uid="{00000000-0005-0000-0000-0000D2310000}"/>
    <cellStyle name="Normal 6 3 3 5 2 5 2 3" xfId="46792" xr:uid="{00000000-0005-0000-0000-0000D3310000}"/>
    <cellStyle name="Normal 6 3 3 5 2 5 3" xfId="20773" xr:uid="{00000000-0005-0000-0000-0000D4310000}"/>
    <cellStyle name="Normal 6 3 3 5 2 5 4" xfId="38119" xr:uid="{00000000-0005-0000-0000-0000D5310000}"/>
    <cellStyle name="Normal 6 3 3 5 2 6" xfId="9545" xr:uid="{00000000-0005-0000-0000-0000D6310000}"/>
    <cellStyle name="Normal 6 3 3 5 2 6 2" xfId="26898" xr:uid="{00000000-0005-0000-0000-0000D7310000}"/>
    <cellStyle name="Normal 6 3 3 5 2 6 3" xfId="44244" xr:uid="{00000000-0005-0000-0000-0000D8310000}"/>
    <cellStyle name="Normal 6 3 3 5 2 7" xfId="18225" xr:uid="{00000000-0005-0000-0000-0000D9310000}"/>
    <cellStyle name="Normal 6 3 3 5 2 8" xfId="35571" xr:uid="{00000000-0005-0000-0000-0000DA310000}"/>
    <cellStyle name="Normal 6 3 3 5 3" xfId="627" xr:uid="{00000000-0005-0000-0000-0000DB310000}"/>
    <cellStyle name="Normal 6 3 3 5 3 2" xfId="2440" xr:uid="{00000000-0005-0000-0000-0000DC310000}"/>
    <cellStyle name="Normal 6 3 3 5 3 2 2" xfId="8222" xr:uid="{00000000-0005-0000-0000-0000DD310000}"/>
    <cellStyle name="Normal 6 3 3 5 3 2 2 2" xfId="16895" xr:uid="{00000000-0005-0000-0000-0000DE310000}"/>
    <cellStyle name="Normal 6 3 3 5 3 2 2 2 2" xfId="34248" xr:uid="{00000000-0005-0000-0000-0000DF310000}"/>
    <cellStyle name="Normal 6 3 3 5 3 2 2 2 3" xfId="51594" xr:uid="{00000000-0005-0000-0000-0000E0310000}"/>
    <cellStyle name="Normal 6 3 3 5 3 2 2 3" xfId="25575" xr:uid="{00000000-0005-0000-0000-0000E1310000}"/>
    <cellStyle name="Normal 6 3 3 5 3 2 2 4" xfId="42921" xr:uid="{00000000-0005-0000-0000-0000E2310000}"/>
    <cellStyle name="Normal 6 3 3 5 3 2 3" xfId="5723" xr:uid="{00000000-0005-0000-0000-0000E3310000}"/>
    <cellStyle name="Normal 6 3 3 5 3 2 3 2" xfId="14396" xr:uid="{00000000-0005-0000-0000-0000E4310000}"/>
    <cellStyle name="Normal 6 3 3 5 3 2 3 2 2" xfId="31749" xr:uid="{00000000-0005-0000-0000-0000E5310000}"/>
    <cellStyle name="Normal 6 3 3 5 3 2 3 2 3" xfId="49095" xr:uid="{00000000-0005-0000-0000-0000E6310000}"/>
    <cellStyle name="Normal 6 3 3 5 3 2 3 3" xfId="23076" xr:uid="{00000000-0005-0000-0000-0000E7310000}"/>
    <cellStyle name="Normal 6 3 3 5 3 2 3 4" xfId="40422" xr:uid="{00000000-0005-0000-0000-0000E8310000}"/>
    <cellStyle name="Normal 6 3 3 5 3 2 4" xfId="11113" xr:uid="{00000000-0005-0000-0000-0000E9310000}"/>
    <cellStyle name="Normal 6 3 3 5 3 2 4 2" xfId="28466" xr:uid="{00000000-0005-0000-0000-0000EA310000}"/>
    <cellStyle name="Normal 6 3 3 5 3 2 4 3" xfId="45812" xr:uid="{00000000-0005-0000-0000-0000EB310000}"/>
    <cellStyle name="Normal 6 3 3 5 3 2 5" xfId="19793" xr:uid="{00000000-0005-0000-0000-0000EC310000}"/>
    <cellStyle name="Normal 6 3 3 5 3 2 6" xfId="37139" xr:uid="{00000000-0005-0000-0000-0000ED310000}"/>
    <cellStyle name="Normal 6 3 3 5 3 3" xfId="6409" xr:uid="{00000000-0005-0000-0000-0000EE310000}"/>
    <cellStyle name="Normal 6 3 3 5 3 3 2" xfId="15082" xr:uid="{00000000-0005-0000-0000-0000EF310000}"/>
    <cellStyle name="Normal 6 3 3 5 3 3 2 2" xfId="32435" xr:uid="{00000000-0005-0000-0000-0000F0310000}"/>
    <cellStyle name="Normal 6 3 3 5 3 3 2 3" xfId="49781" xr:uid="{00000000-0005-0000-0000-0000F1310000}"/>
    <cellStyle name="Normal 6 3 3 5 3 3 3" xfId="23762" xr:uid="{00000000-0005-0000-0000-0000F2310000}"/>
    <cellStyle name="Normal 6 3 3 5 3 3 4" xfId="41108" xr:uid="{00000000-0005-0000-0000-0000F3310000}"/>
    <cellStyle name="Normal 6 3 3 5 3 4" xfId="4253" xr:uid="{00000000-0005-0000-0000-0000F4310000}"/>
    <cellStyle name="Normal 6 3 3 5 3 4 2" xfId="12926" xr:uid="{00000000-0005-0000-0000-0000F5310000}"/>
    <cellStyle name="Normal 6 3 3 5 3 4 2 2" xfId="30279" xr:uid="{00000000-0005-0000-0000-0000F6310000}"/>
    <cellStyle name="Normal 6 3 3 5 3 4 2 3" xfId="47625" xr:uid="{00000000-0005-0000-0000-0000F7310000}"/>
    <cellStyle name="Normal 6 3 3 5 3 4 3" xfId="21606" xr:uid="{00000000-0005-0000-0000-0000F8310000}"/>
    <cellStyle name="Normal 6 3 3 5 3 4 4" xfId="38952" xr:uid="{00000000-0005-0000-0000-0000F9310000}"/>
    <cellStyle name="Normal 6 3 3 5 3 5" xfId="9300" xr:uid="{00000000-0005-0000-0000-0000FA310000}"/>
    <cellStyle name="Normal 6 3 3 5 3 5 2" xfId="26653" xr:uid="{00000000-0005-0000-0000-0000FB310000}"/>
    <cellStyle name="Normal 6 3 3 5 3 5 3" xfId="43999" xr:uid="{00000000-0005-0000-0000-0000FC310000}"/>
    <cellStyle name="Normal 6 3 3 5 3 6" xfId="17980" xr:uid="{00000000-0005-0000-0000-0000FD310000}"/>
    <cellStyle name="Normal 6 3 3 5 3 7" xfId="35326" xr:uid="{00000000-0005-0000-0000-0000FE310000}"/>
    <cellStyle name="Normal 6 3 3 5 4" xfId="1950" xr:uid="{00000000-0005-0000-0000-0000FF310000}"/>
    <cellStyle name="Normal 6 3 3 5 4 2" xfId="7732" xr:uid="{00000000-0005-0000-0000-000000320000}"/>
    <cellStyle name="Normal 6 3 3 5 4 2 2" xfId="16405" xr:uid="{00000000-0005-0000-0000-000001320000}"/>
    <cellStyle name="Normal 6 3 3 5 4 2 2 2" xfId="33758" xr:uid="{00000000-0005-0000-0000-000002320000}"/>
    <cellStyle name="Normal 6 3 3 5 4 2 2 3" xfId="51104" xr:uid="{00000000-0005-0000-0000-000003320000}"/>
    <cellStyle name="Normal 6 3 3 5 4 2 3" xfId="25085" xr:uid="{00000000-0005-0000-0000-000004320000}"/>
    <cellStyle name="Normal 6 3 3 5 4 2 4" xfId="42431" xr:uid="{00000000-0005-0000-0000-000005320000}"/>
    <cellStyle name="Normal 6 3 3 5 4 3" xfId="3763" xr:uid="{00000000-0005-0000-0000-000006320000}"/>
    <cellStyle name="Normal 6 3 3 5 4 3 2" xfId="12436" xr:uid="{00000000-0005-0000-0000-000007320000}"/>
    <cellStyle name="Normal 6 3 3 5 4 3 2 2" xfId="29789" xr:uid="{00000000-0005-0000-0000-000008320000}"/>
    <cellStyle name="Normal 6 3 3 5 4 3 2 3" xfId="47135" xr:uid="{00000000-0005-0000-0000-000009320000}"/>
    <cellStyle name="Normal 6 3 3 5 4 3 3" xfId="21116" xr:uid="{00000000-0005-0000-0000-00000A320000}"/>
    <cellStyle name="Normal 6 3 3 5 4 3 4" xfId="38462" xr:uid="{00000000-0005-0000-0000-00000B320000}"/>
    <cellStyle name="Normal 6 3 3 5 4 4" xfId="10623" xr:uid="{00000000-0005-0000-0000-00000C320000}"/>
    <cellStyle name="Normal 6 3 3 5 4 4 2" xfId="27976" xr:uid="{00000000-0005-0000-0000-00000D320000}"/>
    <cellStyle name="Normal 6 3 3 5 4 4 3" xfId="45322" xr:uid="{00000000-0005-0000-0000-00000E320000}"/>
    <cellStyle name="Normal 6 3 3 5 4 5" xfId="19303" xr:uid="{00000000-0005-0000-0000-00000F320000}"/>
    <cellStyle name="Normal 6 3 3 5 4 6" xfId="36649" xr:uid="{00000000-0005-0000-0000-000010320000}"/>
    <cellStyle name="Normal 6 3 3 5 5" xfId="1362" xr:uid="{00000000-0005-0000-0000-000011320000}"/>
    <cellStyle name="Normal 6 3 3 5 5 2" xfId="7144" xr:uid="{00000000-0005-0000-0000-000012320000}"/>
    <cellStyle name="Normal 6 3 3 5 5 2 2" xfId="15817" xr:uid="{00000000-0005-0000-0000-000013320000}"/>
    <cellStyle name="Normal 6 3 3 5 5 2 2 2" xfId="33170" xr:uid="{00000000-0005-0000-0000-000014320000}"/>
    <cellStyle name="Normal 6 3 3 5 5 2 2 3" xfId="50516" xr:uid="{00000000-0005-0000-0000-000015320000}"/>
    <cellStyle name="Normal 6 3 3 5 5 2 3" xfId="24497" xr:uid="{00000000-0005-0000-0000-000016320000}"/>
    <cellStyle name="Normal 6 3 3 5 5 2 4" xfId="41843" xr:uid="{00000000-0005-0000-0000-000017320000}"/>
    <cellStyle name="Normal 6 3 3 5 5 3" xfId="4988" xr:uid="{00000000-0005-0000-0000-000018320000}"/>
    <cellStyle name="Normal 6 3 3 5 5 3 2" xfId="13661" xr:uid="{00000000-0005-0000-0000-000019320000}"/>
    <cellStyle name="Normal 6 3 3 5 5 3 2 2" xfId="31014" xr:uid="{00000000-0005-0000-0000-00001A320000}"/>
    <cellStyle name="Normal 6 3 3 5 5 3 2 3" xfId="48360" xr:uid="{00000000-0005-0000-0000-00001B320000}"/>
    <cellStyle name="Normal 6 3 3 5 5 3 3" xfId="22341" xr:uid="{00000000-0005-0000-0000-00001C320000}"/>
    <cellStyle name="Normal 6 3 3 5 5 3 4" xfId="39687" xr:uid="{00000000-0005-0000-0000-00001D320000}"/>
    <cellStyle name="Normal 6 3 3 5 5 4" xfId="10035" xr:uid="{00000000-0005-0000-0000-00001E320000}"/>
    <cellStyle name="Normal 6 3 3 5 5 4 2" xfId="27388" xr:uid="{00000000-0005-0000-0000-00001F320000}"/>
    <cellStyle name="Normal 6 3 3 5 5 4 3" xfId="44734" xr:uid="{00000000-0005-0000-0000-000020320000}"/>
    <cellStyle name="Normal 6 3 3 5 5 5" xfId="18715" xr:uid="{00000000-0005-0000-0000-000021320000}"/>
    <cellStyle name="Normal 6 3 3 5 5 6" xfId="36061" xr:uid="{00000000-0005-0000-0000-000022320000}"/>
    <cellStyle name="Normal 6 3 3 5 6" xfId="5919" xr:uid="{00000000-0005-0000-0000-000023320000}"/>
    <cellStyle name="Normal 6 3 3 5 6 2" xfId="14592" xr:uid="{00000000-0005-0000-0000-000024320000}"/>
    <cellStyle name="Normal 6 3 3 5 6 2 2" xfId="31945" xr:uid="{00000000-0005-0000-0000-000025320000}"/>
    <cellStyle name="Normal 6 3 3 5 6 2 3" xfId="49291" xr:uid="{00000000-0005-0000-0000-000026320000}"/>
    <cellStyle name="Normal 6 3 3 5 6 3" xfId="23272" xr:uid="{00000000-0005-0000-0000-000027320000}"/>
    <cellStyle name="Normal 6 3 3 5 6 4" xfId="40618" xr:uid="{00000000-0005-0000-0000-000028320000}"/>
    <cellStyle name="Normal 6 3 3 5 7" xfId="3175" xr:uid="{00000000-0005-0000-0000-000029320000}"/>
    <cellStyle name="Normal 6 3 3 5 7 2" xfId="11848" xr:uid="{00000000-0005-0000-0000-00002A320000}"/>
    <cellStyle name="Normal 6 3 3 5 7 2 2" xfId="29201" xr:uid="{00000000-0005-0000-0000-00002B320000}"/>
    <cellStyle name="Normal 6 3 3 5 7 2 3" xfId="46547" xr:uid="{00000000-0005-0000-0000-00002C320000}"/>
    <cellStyle name="Normal 6 3 3 5 7 3" xfId="20528" xr:uid="{00000000-0005-0000-0000-00002D320000}"/>
    <cellStyle name="Normal 6 3 3 5 7 4" xfId="37874" xr:uid="{00000000-0005-0000-0000-00002E320000}"/>
    <cellStyle name="Normal 6 3 3 5 8" xfId="8810" xr:uid="{00000000-0005-0000-0000-00002F320000}"/>
    <cellStyle name="Normal 6 3 3 5 8 2" xfId="26163" xr:uid="{00000000-0005-0000-0000-000030320000}"/>
    <cellStyle name="Normal 6 3 3 5 8 3" xfId="43509" xr:uid="{00000000-0005-0000-0000-000031320000}"/>
    <cellStyle name="Normal 6 3 3 5 9" xfId="17490" xr:uid="{00000000-0005-0000-0000-000032320000}"/>
    <cellStyle name="Normal 6 3 3 6" xfId="774" xr:uid="{00000000-0005-0000-0000-000033320000}"/>
    <cellStyle name="Normal 6 3 3 6 2" xfId="2587" xr:uid="{00000000-0005-0000-0000-000034320000}"/>
    <cellStyle name="Normal 6 3 3 6 2 2" xfId="8369" xr:uid="{00000000-0005-0000-0000-000035320000}"/>
    <cellStyle name="Normal 6 3 3 6 2 2 2" xfId="17042" xr:uid="{00000000-0005-0000-0000-000036320000}"/>
    <cellStyle name="Normal 6 3 3 6 2 2 2 2" xfId="34395" xr:uid="{00000000-0005-0000-0000-000037320000}"/>
    <cellStyle name="Normal 6 3 3 6 2 2 2 3" xfId="51741" xr:uid="{00000000-0005-0000-0000-000038320000}"/>
    <cellStyle name="Normal 6 3 3 6 2 2 3" xfId="25722" xr:uid="{00000000-0005-0000-0000-000039320000}"/>
    <cellStyle name="Normal 6 3 3 6 2 2 4" xfId="43068" xr:uid="{00000000-0005-0000-0000-00003A320000}"/>
    <cellStyle name="Normal 6 3 3 6 2 3" xfId="4400" xr:uid="{00000000-0005-0000-0000-00003B320000}"/>
    <cellStyle name="Normal 6 3 3 6 2 3 2" xfId="13073" xr:uid="{00000000-0005-0000-0000-00003C320000}"/>
    <cellStyle name="Normal 6 3 3 6 2 3 2 2" xfId="30426" xr:uid="{00000000-0005-0000-0000-00003D320000}"/>
    <cellStyle name="Normal 6 3 3 6 2 3 2 3" xfId="47772" xr:uid="{00000000-0005-0000-0000-00003E320000}"/>
    <cellStyle name="Normal 6 3 3 6 2 3 3" xfId="21753" xr:uid="{00000000-0005-0000-0000-00003F320000}"/>
    <cellStyle name="Normal 6 3 3 6 2 3 4" xfId="39099" xr:uid="{00000000-0005-0000-0000-000040320000}"/>
    <cellStyle name="Normal 6 3 3 6 2 4" xfId="11260" xr:uid="{00000000-0005-0000-0000-000041320000}"/>
    <cellStyle name="Normal 6 3 3 6 2 4 2" xfId="28613" xr:uid="{00000000-0005-0000-0000-000042320000}"/>
    <cellStyle name="Normal 6 3 3 6 2 4 3" xfId="45959" xr:uid="{00000000-0005-0000-0000-000043320000}"/>
    <cellStyle name="Normal 6 3 3 6 2 5" xfId="19940" xr:uid="{00000000-0005-0000-0000-000044320000}"/>
    <cellStyle name="Normal 6 3 3 6 2 6" xfId="37286" xr:uid="{00000000-0005-0000-0000-000045320000}"/>
    <cellStyle name="Normal 6 3 3 6 3" xfId="1509" xr:uid="{00000000-0005-0000-0000-000046320000}"/>
    <cellStyle name="Normal 6 3 3 6 3 2" xfId="7291" xr:uid="{00000000-0005-0000-0000-000047320000}"/>
    <cellStyle name="Normal 6 3 3 6 3 2 2" xfId="15964" xr:uid="{00000000-0005-0000-0000-000048320000}"/>
    <cellStyle name="Normal 6 3 3 6 3 2 2 2" xfId="33317" xr:uid="{00000000-0005-0000-0000-000049320000}"/>
    <cellStyle name="Normal 6 3 3 6 3 2 2 3" xfId="50663" xr:uid="{00000000-0005-0000-0000-00004A320000}"/>
    <cellStyle name="Normal 6 3 3 6 3 2 3" xfId="24644" xr:uid="{00000000-0005-0000-0000-00004B320000}"/>
    <cellStyle name="Normal 6 3 3 6 3 2 4" xfId="41990" xr:uid="{00000000-0005-0000-0000-00004C320000}"/>
    <cellStyle name="Normal 6 3 3 6 3 3" xfId="5135" xr:uid="{00000000-0005-0000-0000-00004D320000}"/>
    <cellStyle name="Normal 6 3 3 6 3 3 2" xfId="13808" xr:uid="{00000000-0005-0000-0000-00004E320000}"/>
    <cellStyle name="Normal 6 3 3 6 3 3 2 2" xfId="31161" xr:uid="{00000000-0005-0000-0000-00004F320000}"/>
    <cellStyle name="Normal 6 3 3 6 3 3 2 3" xfId="48507" xr:uid="{00000000-0005-0000-0000-000050320000}"/>
    <cellStyle name="Normal 6 3 3 6 3 3 3" xfId="22488" xr:uid="{00000000-0005-0000-0000-000051320000}"/>
    <cellStyle name="Normal 6 3 3 6 3 3 4" xfId="39834" xr:uid="{00000000-0005-0000-0000-000052320000}"/>
    <cellStyle name="Normal 6 3 3 6 3 4" xfId="10182" xr:uid="{00000000-0005-0000-0000-000053320000}"/>
    <cellStyle name="Normal 6 3 3 6 3 4 2" xfId="27535" xr:uid="{00000000-0005-0000-0000-000054320000}"/>
    <cellStyle name="Normal 6 3 3 6 3 4 3" xfId="44881" xr:uid="{00000000-0005-0000-0000-000055320000}"/>
    <cellStyle name="Normal 6 3 3 6 3 5" xfId="18862" xr:uid="{00000000-0005-0000-0000-000056320000}"/>
    <cellStyle name="Normal 6 3 3 6 3 6" xfId="36208" xr:uid="{00000000-0005-0000-0000-000057320000}"/>
    <cellStyle name="Normal 6 3 3 6 4" xfId="6556" xr:uid="{00000000-0005-0000-0000-000058320000}"/>
    <cellStyle name="Normal 6 3 3 6 4 2" xfId="15229" xr:uid="{00000000-0005-0000-0000-000059320000}"/>
    <cellStyle name="Normal 6 3 3 6 4 2 2" xfId="32582" xr:uid="{00000000-0005-0000-0000-00005A320000}"/>
    <cellStyle name="Normal 6 3 3 6 4 2 3" xfId="49928" xr:uid="{00000000-0005-0000-0000-00005B320000}"/>
    <cellStyle name="Normal 6 3 3 6 4 3" xfId="23909" xr:uid="{00000000-0005-0000-0000-00005C320000}"/>
    <cellStyle name="Normal 6 3 3 6 4 4" xfId="41255" xr:uid="{00000000-0005-0000-0000-00005D320000}"/>
    <cellStyle name="Normal 6 3 3 6 5" xfId="3322" xr:uid="{00000000-0005-0000-0000-00005E320000}"/>
    <cellStyle name="Normal 6 3 3 6 5 2" xfId="11995" xr:uid="{00000000-0005-0000-0000-00005F320000}"/>
    <cellStyle name="Normal 6 3 3 6 5 2 2" xfId="29348" xr:uid="{00000000-0005-0000-0000-000060320000}"/>
    <cellStyle name="Normal 6 3 3 6 5 2 3" xfId="46694" xr:uid="{00000000-0005-0000-0000-000061320000}"/>
    <cellStyle name="Normal 6 3 3 6 5 3" xfId="20675" xr:uid="{00000000-0005-0000-0000-000062320000}"/>
    <cellStyle name="Normal 6 3 3 6 5 4" xfId="38021" xr:uid="{00000000-0005-0000-0000-000063320000}"/>
    <cellStyle name="Normal 6 3 3 6 6" xfId="9447" xr:uid="{00000000-0005-0000-0000-000064320000}"/>
    <cellStyle name="Normal 6 3 3 6 6 2" xfId="26800" xr:uid="{00000000-0005-0000-0000-000065320000}"/>
    <cellStyle name="Normal 6 3 3 6 6 3" xfId="44146" xr:uid="{00000000-0005-0000-0000-000066320000}"/>
    <cellStyle name="Normal 6 3 3 6 7" xfId="18127" xr:uid="{00000000-0005-0000-0000-000067320000}"/>
    <cellStyle name="Normal 6 3 3 6 8" xfId="35473" xr:uid="{00000000-0005-0000-0000-000068320000}"/>
    <cellStyle name="Normal 6 3 3 7" xfId="382" xr:uid="{00000000-0005-0000-0000-000069320000}"/>
    <cellStyle name="Normal 6 3 3 7 2" xfId="2195" xr:uid="{00000000-0005-0000-0000-00006A320000}"/>
    <cellStyle name="Normal 6 3 3 7 2 2" xfId="7977" xr:uid="{00000000-0005-0000-0000-00006B320000}"/>
    <cellStyle name="Normal 6 3 3 7 2 2 2" xfId="16650" xr:uid="{00000000-0005-0000-0000-00006C320000}"/>
    <cellStyle name="Normal 6 3 3 7 2 2 2 2" xfId="34003" xr:uid="{00000000-0005-0000-0000-00006D320000}"/>
    <cellStyle name="Normal 6 3 3 7 2 2 2 3" xfId="51349" xr:uid="{00000000-0005-0000-0000-00006E320000}"/>
    <cellStyle name="Normal 6 3 3 7 2 2 3" xfId="25330" xr:uid="{00000000-0005-0000-0000-00006F320000}"/>
    <cellStyle name="Normal 6 3 3 7 2 2 4" xfId="42676" xr:uid="{00000000-0005-0000-0000-000070320000}"/>
    <cellStyle name="Normal 6 3 3 7 2 3" xfId="5478" xr:uid="{00000000-0005-0000-0000-000071320000}"/>
    <cellStyle name="Normal 6 3 3 7 2 3 2" xfId="14151" xr:uid="{00000000-0005-0000-0000-000072320000}"/>
    <cellStyle name="Normal 6 3 3 7 2 3 2 2" xfId="31504" xr:uid="{00000000-0005-0000-0000-000073320000}"/>
    <cellStyle name="Normal 6 3 3 7 2 3 2 3" xfId="48850" xr:uid="{00000000-0005-0000-0000-000074320000}"/>
    <cellStyle name="Normal 6 3 3 7 2 3 3" xfId="22831" xr:uid="{00000000-0005-0000-0000-000075320000}"/>
    <cellStyle name="Normal 6 3 3 7 2 3 4" xfId="40177" xr:uid="{00000000-0005-0000-0000-000076320000}"/>
    <cellStyle name="Normal 6 3 3 7 2 4" xfId="10868" xr:uid="{00000000-0005-0000-0000-000077320000}"/>
    <cellStyle name="Normal 6 3 3 7 2 4 2" xfId="28221" xr:uid="{00000000-0005-0000-0000-000078320000}"/>
    <cellStyle name="Normal 6 3 3 7 2 4 3" xfId="45567" xr:uid="{00000000-0005-0000-0000-000079320000}"/>
    <cellStyle name="Normal 6 3 3 7 2 5" xfId="19548" xr:uid="{00000000-0005-0000-0000-00007A320000}"/>
    <cellStyle name="Normal 6 3 3 7 2 6" xfId="36894" xr:uid="{00000000-0005-0000-0000-00007B320000}"/>
    <cellStyle name="Normal 6 3 3 7 3" xfId="6164" xr:uid="{00000000-0005-0000-0000-00007C320000}"/>
    <cellStyle name="Normal 6 3 3 7 3 2" xfId="14837" xr:uid="{00000000-0005-0000-0000-00007D320000}"/>
    <cellStyle name="Normal 6 3 3 7 3 2 2" xfId="32190" xr:uid="{00000000-0005-0000-0000-00007E320000}"/>
    <cellStyle name="Normal 6 3 3 7 3 2 3" xfId="49536" xr:uid="{00000000-0005-0000-0000-00007F320000}"/>
    <cellStyle name="Normal 6 3 3 7 3 3" xfId="23517" xr:uid="{00000000-0005-0000-0000-000080320000}"/>
    <cellStyle name="Normal 6 3 3 7 3 4" xfId="40863" xr:uid="{00000000-0005-0000-0000-000081320000}"/>
    <cellStyle name="Normal 6 3 3 7 4" xfId="4008" xr:uid="{00000000-0005-0000-0000-000082320000}"/>
    <cellStyle name="Normal 6 3 3 7 4 2" xfId="12681" xr:uid="{00000000-0005-0000-0000-000083320000}"/>
    <cellStyle name="Normal 6 3 3 7 4 2 2" xfId="30034" xr:uid="{00000000-0005-0000-0000-000084320000}"/>
    <cellStyle name="Normal 6 3 3 7 4 2 3" xfId="47380" xr:uid="{00000000-0005-0000-0000-000085320000}"/>
    <cellStyle name="Normal 6 3 3 7 4 3" xfId="21361" xr:uid="{00000000-0005-0000-0000-000086320000}"/>
    <cellStyle name="Normal 6 3 3 7 4 4" xfId="38707" xr:uid="{00000000-0005-0000-0000-000087320000}"/>
    <cellStyle name="Normal 6 3 3 7 5" xfId="9055" xr:uid="{00000000-0005-0000-0000-000088320000}"/>
    <cellStyle name="Normal 6 3 3 7 5 2" xfId="26408" xr:uid="{00000000-0005-0000-0000-000089320000}"/>
    <cellStyle name="Normal 6 3 3 7 5 3" xfId="43754" xr:uid="{00000000-0005-0000-0000-00008A320000}"/>
    <cellStyle name="Normal 6 3 3 7 6" xfId="17735" xr:uid="{00000000-0005-0000-0000-00008B320000}"/>
    <cellStyle name="Normal 6 3 3 7 7" xfId="35081" xr:uid="{00000000-0005-0000-0000-00008C320000}"/>
    <cellStyle name="Normal 6 3 3 8" xfId="1852" xr:uid="{00000000-0005-0000-0000-00008D320000}"/>
    <cellStyle name="Normal 6 3 3 8 2" xfId="7634" xr:uid="{00000000-0005-0000-0000-00008E320000}"/>
    <cellStyle name="Normal 6 3 3 8 2 2" xfId="16307" xr:uid="{00000000-0005-0000-0000-00008F320000}"/>
    <cellStyle name="Normal 6 3 3 8 2 2 2" xfId="33660" xr:uid="{00000000-0005-0000-0000-000090320000}"/>
    <cellStyle name="Normal 6 3 3 8 2 2 3" xfId="51006" xr:uid="{00000000-0005-0000-0000-000091320000}"/>
    <cellStyle name="Normal 6 3 3 8 2 3" xfId="24987" xr:uid="{00000000-0005-0000-0000-000092320000}"/>
    <cellStyle name="Normal 6 3 3 8 2 4" xfId="42333" xr:uid="{00000000-0005-0000-0000-000093320000}"/>
    <cellStyle name="Normal 6 3 3 8 3" xfId="3665" xr:uid="{00000000-0005-0000-0000-000094320000}"/>
    <cellStyle name="Normal 6 3 3 8 3 2" xfId="12338" xr:uid="{00000000-0005-0000-0000-000095320000}"/>
    <cellStyle name="Normal 6 3 3 8 3 2 2" xfId="29691" xr:uid="{00000000-0005-0000-0000-000096320000}"/>
    <cellStyle name="Normal 6 3 3 8 3 2 3" xfId="47037" xr:uid="{00000000-0005-0000-0000-000097320000}"/>
    <cellStyle name="Normal 6 3 3 8 3 3" xfId="21018" xr:uid="{00000000-0005-0000-0000-000098320000}"/>
    <cellStyle name="Normal 6 3 3 8 3 4" xfId="38364" xr:uid="{00000000-0005-0000-0000-000099320000}"/>
    <cellStyle name="Normal 6 3 3 8 4" xfId="10525" xr:uid="{00000000-0005-0000-0000-00009A320000}"/>
    <cellStyle name="Normal 6 3 3 8 4 2" xfId="27878" xr:uid="{00000000-0005-0000-0000-00009B320000}"/>
    <cellStyle name="Normal 6 3 3 8 4 3" xfId="45224" xr:uid="{00000000-0005-0000-0000-00009C320000}"/>
    <cellStyle name="Normal 6 3 3 8 5" xfId="19205" xr:uid="{00000000-0005-0000-0000-00009D320000}"/>
    <cellStyle name="Normal 6 3 3 8 6" xfId="36551" xr:uid="{00000000-0005-0000-0000-00009E320000}"/>
    <cellStyle name="Normal 6 3 3 9" xfId="1117" xr:uid="{00000000-0005-0000-0000-00009F320000}"/>
    <cellStyle name="Normal 6 3 3 9 2" xfId="6899" xr:uid="{00000000-0005-0000-0000-0000A0320000}"/>
    <cellStyle name="Normal 6 3 3 9 2 2" xfId="15572" xr:uid="{00000000-0005-0000-0000-0000A1320000}"/>
    <cellStyle name="Normal 6 3 3 9 2 2 2" xfId="32925" xr:uid="{00000000-0005-0000-0000-0000A2320000}"/>
    <cellStyle name="Normal 6 3 3 9 2 2 3" xfId="50271" xr:uid="{00000000-0005-0000-0000-0000A3320000}"/>
    <cellStyle name="Normal 6 3 3 9 2 3" xfId="24252" xr:uid="{00000000-0005-0000-0000-0000A4320000}"/>
    <cellStyle name="Normal 6 3 3 9 2 4" xfId="41598" xr:uid="{00000000-0005-0000-0000-0000A5320000}"/>
    <cellStyle name="Normal 6 3 3 9 3" xfId="4743" xr:uid="{00000000-0005-0000-0000-0000A6320000}"/>
    <cellStyle name="Normal 6 3 3 9 3 2" xfId="13416" xr:uid="{00000000-0005-0000-0000-0000A7320000}"/>
    <cellStyle name="Normal 6 3 3 9 3 2 2" xfId="30769" xr:uid="{00000000-0005-0000-0000-0000A8320000}"/>
    <cellStyle name="Normal 6 3 3 9 3 2 3" xfId="48115" xr:uid="{00000000-0005-0000-0000-0000A9320000}"/>
    <cellStyle name="Normal 6 3 3 9 3 3" xfId="22096" xr:uid="{00000000-0005-0000-0000-0000AA320000}"/>
    <cellStyle name="Normal 6 3 3 9 3 4" xfId="39442" xr:uid="{00000000-0005-0000-0000-0000AB320000}"/>
    <cellStyle name="Normal 6 3 3 9 4" xfId="9790" xr:uid="{00000000-0005-0000-0000-0000AC320000}"/>
    <cellStyle name="Normal 6 3 3 9 4 2" xfId="27143" xr:uid="{00000000-0005-0000-0000-0000AD320000}"/>
    <cellStyle name="Normal 6 3 3 9 4 3" xfId="44489" xr:uid="{00000000-0005-0000-0000-0000AE320000}"/>
    <cellStyle name="Normal 6 3 3 9 5" xfId="18470" xr:uid="{00000000-0005-0000-0000-0000AF320000}"/>
    <cellStyle name="Normal 6 3 3 9 6" xfId="35816" xr:uid="{00000000-0005-0000-0000-0000B0320000}"/>
    <cellStyle name="Normal 6 3 4" xfId="65" xr:uid="{00000000-0005-0000-0000-0000B1320000}"/>
    <cellStyle name="Normal 6 3 4 10" xfId="8738" xr:uid="{00000000-0005-0000-0000-0000B2320000}"/>
    <cellStyle name="Normal 6 3 4 10 2" xfId="26091" xr:uid="{00000000-0005-0000-0000-0000B3320000}"/>
    <cellStyle name="Normal 6 3 4 10 3" xfId="43437" xr:uid="{00000000-0005-0000-0000-0000B4320000}"/>
    <cellStyle name="Normal 6 3 4 11" xfId="17418" xr:uid="{00000000-0005-0000-0000-0000B5320000}"/>
    <cellStyle name="Normal 6 3 4 12" xfId="34764" xr:uid="{00000000-0005-0000-0000-0000B6320000}"/>
    <cellStyle name="Normal 6 3 4 2" xfId="310" xr:uid="{00000000-0005-0000-0000-0000B7320000}"/>
    <cellStyle name="Normal 6 3 4 2 10" xfId="35009" xr:uid="{00000000-0005-0000-0000-0000B8320000}"/>
    <cellStyle name="Normal 6 3 4 2 2" xfId="1045" xr:uid="{00000000-0005-0000-0000-0000B9320000}"/>
    <cellStyle name="Normal 6 3 4 2 2 2" xfId="2858" xr:uid="{00000000-0005-0000-0000-0000BA320000}"/>
    <cellStyle name="Normal 6 3 4 2 2 2 2" xfId="8640" xr:uid="{00000000-0005-0000-0000-0000BB320000}"/>
    <cellStyle name="Normal 6 3 4 2 2 2 2 2" xfId="17313" xr:uid="{00000000-0005-0000-0000-0000BC320000}"/>
    <cellStyle name="Normal 6 3 4 2 2 2 2 2 2" xfId="34666" xr:uid="{00000000-0005-0000-0000-0000BD320000}"/>
    <cellStyle name="Normal 6 3 4 2 2 2 2 2 3" xfId="52012" xr:uid="{00000000-0005-0000-0000-0000BE320000}"/>
    <cellStyle name="Normal 6 3 4 2 2 2 2 3" xfId="25993" xr:uid="{00000000-0005-0000-0000-0000BF320000}"/>
    <cellStyle name="Normal 6 3 4 2 2 2 2 4" xfId="43339" xr:uid="{00000000-0005-0000-0000-0000C0320000}"/>
    <cellStyle name="Normal 6 3 4 2 2 2 3" xfId="4671" xr:uid="{00000000-0005-0000-0000-0000C1320000}"/>
    <cellStyle name="Normal 6 3 4 2 2 2 3 2" xfId="13344" xr:uid="{00000000-0005-0000-0000-0000C2320000}"/>
    <cellStyle name="Normal 6 3 4 2 2 2 3 2 2" xfId="30697" xr:uid="{00000000-0005-0000-0000-0000C3320000}"/>
    <cellStyle name="Normal 6 3 4 2 2 2 3 2 3" xfId="48043" xr:uid="{00000000-0005-0000-0000-0000C4320000}"/>
    <cellStyle name="Normal 6 3 4 2 2 2 3 3" xfId="22024" xr:uid="{00000000-0005-0000-0000-0000C5320000}"/>
    <cellStyle name="Normal 6 3 4 2 2 2 3 4" xfId="39370" xr:uid="{00000000-0005-0000-0000-0000C6320000}"/>
    <cellStyle name="Normal 6 3 4 2 2 2 4" xfId="11531" xr:uid="{00000000-0005-0000-0000-0000C7320000}"/>
    <cellStyle name="Normal 6 3 4 2 2 2 4 2" xfId="28884" xr:uid="{00000000-0005-0000-0000-0000C8320000}"/>
    <cellStyle name="Normal 6 3 4 2 2 2 4 3" xfId="46230" xr:uid="{00000000-0005-0000-0000-0000C9320000}"/>
    <cellStyle name="Normal 6 3 4 2 2 2 5" xfId="20211" xr:uid="{00000000-0005-0000-0000-0000CA320000}"/>
    <cellStyle name="Normal 6 3 4 2 2 2 6" xfId="37557" xr:uid="{00000000-0005-0000-0000-0000CB320000}"/>
    <cellStyle name="Normal 6 3 4 2 2 3" xfId="1780" xr:uid="{00000000-0005-0000-0000-0000CC320000}"/>
    <cellStyle name="Normal 6 3 4 2 2 3 2" xfId="7562" xr:uid="{00000000-0005-0000-0000-0000CD320000}"/>
    <cellStyle name="Normal 6 3 4 2 2 3 2 2" xfId="16235" xr:uid="{00000000-0005-0000-0000-0000CE320000}"/>
    <cellStyle name="Normal 6 3 4 2 2 3 2 2 2" xfId="33588" xr:uid="{00000000-0005-0000-0000-0000CF320000}"/>
    <cellStyle name="Normal 6 3 4 2 2 3 2 2 3" xfId="50934" xr:uid="{00000000-0005-0000-0000-0000D0320000}"/>
    <cellStyle name="Normal 6 3 4 2 2 3 2 3" xfId="24915" xr:uid="{00000000-0005-0000-0000-0000D1320000}"/>
    <cellStyle name="Normal 6 3 4 2 2 3 2 4" xfId="42261" xr:uid="{00000000-0005-0000-0000-0000D2320000}"/>
    <cellStyle name="Normal 6 3 4 2 2 3 3" xfId="5406" xr:uid="{00000000-0005-0000-0000-0000D3320000}"/>
    <cellStyle name="Normal 6 3 4 2 2 3 3 2" xfId="14079" xr:uid="{00000000-0005-0000-0000-0000D4320000}"/>
    <cellStyle name="Normal 6 3 4 2 2 3 3 2 2" xfId="31432" xr:uid="{00000000-0005-0000-0000-0000D5320000}"/>
    <cellStyle name="Normal 6 3 4 2 2 3 3 2 3" xfId="48778" xr:uid="{00000000-0005-0000-0000-0000D6320000}"/>
    <cellStyle name="Normal 6 3 4 2 2 3 3 3" xfId="22759" xr:uid="{00000000-0005-0000-0000-0000D7320000}"/>
    <cellStyle name="Normal 6 3 4 2 2 3 3 4" xfId="40105" xr:uid="{00000000-0005-0000-0000-0000D8320000}"/>
    <cellStyle name="Normal 6 3 4 2 2 3 4" xfId="10453" xr:uid="{00000000-0005-0000-0000-0000D9320000}"/>
    <cellStyle name="Normal 6 3 4 2 2 3 4 2" xfId="27806" xr:uid="{00000000-0005-0000-0000-0000DA320000}"/>
    <cellStyle name="Normal 6 3 4 2 2 3 4 3" xfId="45152" xr:uid="{00000000-0005-0000-0000-0000DB320000}"/>
    <cellStyle name="Normal 6 3 4 2 2 3 5" xfId="19133" xr:uid="{00000000-0005-0000-0000-0000DC320000}"/>
    <cellStyle name="Normal 6 3 4 2 2 3 6" xfId="36479" xr:uid="{00000000-0005-0000-0000-0000DD320000}"/>
    <cellStyle name="Normal 6 3 4 2 2 4" xfId="6827" xr:uid="{00000000-0005-0000-0000-0000DE320000}"/>
    <cellStyle name="Normal 6 3 4 2 2 4 2" xfId="15500" xr:uid="{00000000-0005-0000-0000-0000DF320000}"/>
    <cellStyle name="Normal 6 3 4 2 2 4 2 2" xfId="32853" xr:uid="{00000000-0005-0000-0000-0000E0320000}"/>
    <cellStyle name="Normal 6 3 4 2 2 4 2 3" xfId="50199" xr:uid="{00000000-0005-0000-0000-0000E1320000}"/>
    <cellStyle name="Normal 6 3 4 2 2 4 3" xfId="24180" xr:uid="{00000000-0005-0000-0000-0000E2320000}"/>
    <cellStyle name="Normal 6 3 4 2 2 4 4" xfId="41526" xr:uid="{00000000-0005-0000-0000-0000E3320000}"/>
    <cellStyle name="Normal 6 3 4 2 2 5" xfId="3593" xr:uid="{00000000-0005-0000-0000-0000E4320000}"/>
    <cellStyle name="Normal 6 3 4 2 2 5 2" xfId="12266" xr:uid="{00000000-0005-0000-0000-0000E5320000}"/>
    <cellStyle name="Normal 6 3 4 2 2 5 2 2" xfId="29619" xr:uid="{00000000-0005-0000-0000-0000E6320000}"/>
    <cellStyle name="Normal 6 3 4 2 2 5 2 3" xfId="46965" xr:uid="{00000000-0005-0000-0000-0000E7320000}"/>
    <cellStyle name="Normal 6 3 4 2 2 5 3" xfId="20946" xr:uid="{00000000-0005-0000-0000-0000E8320000}"/>
    <cellStyle name="Normal 6 3 4 2 2 5 4" xfId="38292" xr:uid="{00000000-0005-0000-0000-0000E9320000}"/>
    <cellStyle name="Normal 6 3 4 2 2 6" xfId="9718" xr:uid="{00000000-0005-0000-0000-0000EA320000}"/>
    <cellStyle name="Normal 6 3 4 2 2 6 2" xfId="27071" xr:uid="{00000000-0005-0000-0000-0000EB320000}"/>
    <cellStyle name="Normal 6 3 4 2 2 6 3" xfId="44417" xr:uid="{00000000-0005-0000-0000-0000EC320000}"/>
    <cellStyle name="Normal 6 3 4 2 2 7" xfId="18398" xr:uid="{00000000-0005-0000-0000-0000ED320000}"/>
    <cellStyle name="Normal 6 3 4 2 2 8" xfId="35744" xr:uid="{00000000-0005-0000-0000-0000EE320000}"/>
    <cellStyle name="Normal 6 3 4 2 3" xfId="555" xr:uid="{00000000-0005-0000-0000-0000EF320000}"/>
    <cellStyle name="Normal 6 3 4 2 3 2" xfId="2368" xr:uid="{00000000-0005-0000-0000-0000F0320000}"/>
    <cellStyle name="Normal 6 3 4 2 3 2 2" xfId="8150" xr:uid="{00000000-0005-0000-0000-0000F1320000}"/>
    <cellStyle name="Normal 6 3 4 2 3 2 2 2" xfId="16823" xr:uid="{00000000-0005-0000-0000-0000F2320000}"/>
    <cellStyle name="Normal 6 3 4 2 3 2 2 2 2" xfId="34176" xr:uid="{00000000-0005-0000-0000-0000F3320000}"/>
    <cellStyle name="Normal 6 3 4 2 3 2 2 2 3" xfId="51522" xr:uid="{00000000-0005-0000-0000-0000F4320000}"/>
    <cellStyle name="Normal 6 3 4 2 3 2 2 3" xfId="25503" xr:uid="{00000000-0005-0000-0000-0000F5320000}"/>
    <cellStyle name="Normal 6 3 4 2 3 2 2 4" xfId="42849" xr:uid="{00000000-0005-0000-0000-0000F6320000}"/>
    <cellStyle name="Normal 6 3 4 2 3 2 3" xfId="5651" xr:uid="{00000000-0005-0000-0000-0000F7320000}"/>
    <cellStyle name="Normal 6 3 4 2 3 2 3 2" xfId="14324" xr:uid="{00000000-0005-0000-0000-0000F8320000}"/>
    <cellStyle name="Normal 6 3 4 2 3 2 3 2 2" xfId="31677" xr:uid="{00000000-0005-0000-0000-0000F9320000}"/>
    <cellStyle name="Normal 6 3 4 2 3 2 3 2 3" xfId="49023" xr:uid="{00000000-0005-0000-0000-0000FA320000}"/>
    <cellStyle name="Normal 6 3 4 2 3 2 3 3" xfId="23004" xr:uid="{00000000-0005-0000-0000-0000FB320000}"/>
    <cellStyle name="Normal 6 3 4 2 3 2 3 4" xfId="40350" xr:uid="{00000000-0005-0000-0000-0000FC320000}"/>
    <cellStyle name="Normal 6 3 4 2 3 2 4" xfId="11041" xr:uid="{00000000-0005-0000-0000-0000FD320000}"/>
    <cellStyle name="Normal 6 3 4 2 3 2 4 2" xfId="28394" xr:uid="{00000000-0005-0000-0000-0000FE320000}"/>
    <cellStyle name="Normal 6 3 4 2 3 2 4 3" xfId="45740" xr:uid="{00000000-0005-0000-0000-0000FF320000}"/>
    <cellStyle name="Normal 6 3 4 2 3 2 5" xfId="19721" xr:uid="{00000000-0005-0000-0000-000000330000}"/>
    <cellStyle name="Normal 6 3 4 2 3 2 6" xfId="37067" xr:uid="{00000000-0005-0000-0000-000001330000}"/>
    <cellStyle name="Normal 6 3 4 2 3 3" xfId="6337" xr:uid="{00000000-0005-0000-0000-000002330000}"/>
    <cellStyle name="Normal 6 3 4 2 3 3 2" xfId="15010" xr:uid="{00000000-0005-0000-0000-000003330000}"/>
    <cellStyle name="Normal 6 3 4 2 3 3 2 2" xfId="32363" xr:uid="{00000000-0005-0000-0000-000004330000}"/>
    <cellStyle name="Normal 6 3 4 2 3 3 2 3" xfId="49709" xr:uid="{00000000-0005-0000-0000-000005330000}"/>
    <cellStyle name="Normal 6 3 4 2 3 3 3" xfId="23690" xr:uid="{00000000-0005-0000-0000-000006330000}"/>
    <cellStyle name="Normal 6 3 4 2 3 3 4" xfId="41036" xr:uid="{00000000-0005-0000-0000-000007330000}"/>
    <cellStyle name="Normal 6 3 4 2 3 4" xfId="4181" xr:uid="{00000000-0005-0000-0000-000008330000}"/>
    <cellStyle name="Normal 6 3 4 2 3 4 2" xfId="12854" xr:uid="{00000000-0005-0000-0000-000009330000}"/>
    <cellStyle name="Normal 6 3 4 2 3 4 2 2" xfId="30207" xr:uid="{00000000-0005-0000-0000-00000A330000}"/>
    <cellStyle name="Normal 6 3 4 2 3 4 2 3" xfId="47553" xr:uid="{00000000-0005-0000-0000-00000B330000}"/>
    <cellStyle name="Normal 6 3 4 2 3 4 3" xfId="21534" xr:uid="{00000000-0005-0000-0000-00000C330000}"/>
    <cellStyle name="Normal 6 3 4 2 3 4 4" xfId="38880" xr:uid="{00000000-0005-0000-0000-00000D330000}"/>
    <cellStyle name="Normal 6 3 4 2 3 5" xfId="9228" xr:uid="{00000000-0005-0000-0000-00000E330000}"/>
    <cellStyle name="Normal 6 3 4 2 3 5 2" xfId="26581" xr:uid="{00000000-0005-0000-0000-00000F330000}"/>
    <cellStyle name="Normal 6 3 4 2 3 5 3" xfId="43927" xr:uid="{00000000-0005-0000-0000-000010330000}"/>
    <cellStyle name="Normal 6 3 4 2 3 6" xfId="17908" xr:uid="{00000000-0005-0000-0000-000011330000}"/>
    <cellStyle name="Normal 6 3 4 2 3 7" xfId="35254" xr:uid="{00000000-0005-0000-0000-000012330000}"/>
    <cellStyle name="Normal 6 3 4 2 4" xfId="2123" xr:uid="{00000000-0005-0000-0000-000013330000}"/>
    <cellStyle name="Normal 6 3 4 2 4 2" xfId="7905" xr:uid="{00000000-0005-0000-0000-000014330000}"/>
    <cellStyle name="Normal 6 3 4 2 4 2 2" xfId="16578" xr:uid="{00000000-0005-0000-0000-000015330000}"/>
    <cellStyle name="Normal 6 3 4 2 4 2 2 2" xfId="33931" xr:uid="{00000000-0005-0000-0000-000016330000}"/>
    <cellStyle name="Normal 6 3 4 2 4 2 2 3" xfId="51277" xr:uid="{00000000-0005-0000-0000-000017330000}"/>
    <cellStyle name="Normal 6 3 4 2 4 2 3" xfId="25258" xr:uid="{00000000-0005-0000-0000-000018330000}"/>
    <cellStyle name="Normal 6 3 4 2 4 2 4" xfId="42604" xr:uid="{00000000-0005-0000-0000-000019330000}"/>
    <cellStyle name="Normal 6 3 4 2 4 3" xfId="3936" xr:uid="{00000000-0005-0000-0000-00001A330000}"/>
    <cellStyle name="Normal 6 3 4 2 4 3 2" xfId="12609" xr:uid="{00000000-0005-0000-0000-00001B330000}"/>
    <cellStyle name="Normal 6 3 4 2 4 3 2 2" xfId="29962" xr:uid="{00000000-0005-0000-0000-00001C330000}"/>
    <cellStyle name="Normal 6 3 4 2 4 3 2 3" xfId="47308" xr:uid="{00000000-0005-0000-0000-00001D330000}"/>
    <cellStyle name="Normal 6 3 4 2 4 3 3" xfId="21289" xr:uid="{00000000-0005-0000-0000-00001E330000}"/>
    <cellStyle name="Normal 6 3 4 2 4 3 4" xfId="38635" xr:uid="{00000000-0005-0000-0000-00001F330000}"/>
    <cellStyle name="Normal 6 3 4 2 4 4" xfId="10796" xr:uid="{00000000-0005-0000-0000-000020330000}"/>
    <cellStyle name="Normal 6 3 4 2 4 4 2" xfId="28149" xr:uid="{00000000-0005-0000-0000-000021330000}"/>
    <cellStyle name="Normal 6 3 4 2 4 4 3" xfId="45495" xr:uid="{00000000-0005-0000-0000-000022330000}"/>
    <cellStyle name="Normal 6 3 4 2 4 5" xfId="19476" xr:uid="{00000000-0005-0000-0000-000023330000}"/>
    <cellStyle name="Normal 6 3 4 2 4 6" xfId="36822" xr:uid="{00000000-0005-0000-0000-000024330000}"/>
    <cellStyle name="Normal 6 3 4 2 5" xfId="1290" xr:uid="{00000000-0005-0000-0000-000025330000}"/>
    <cellStyle name="Normal 6 3 4 2 5 2" xfId="7072" xr:uid="{00000000-0005-0000-0000-000026330000}"/>
    <cellStyle name="Normal 6 3 4 2 5 2 2" xfId="15745" xr:uid="{00000000-0005-0000-0000-000027330000}"/>
    <cellStyle name="Normal 6 3 4 2 5 2 2 2" xfId="33098" xr:uid="{00000000-0005-0000-0000-000028330000}"/>
    <cellStyle name="Normal 6 3 4 2 5 2 2 3" xfId="50444" xr:uid="{00000000-0005-0000-0000-000029330000}"/>
    <cellStyle name="Normal 6 3 4 2 5 2 3" xfId="24425" xr:uid="{00000000-0005-0000-0000-00002A330000}"/>
    <cellStyle name="Normal 6 3 4 2 5 2 4" xfId="41771" xr:uid="{00000000-0005-0000-0000-00002B330000}"/>
    <cellStyle name="Normal 6 3 4 2 5 3" xfId="4916" xr:uid="{00000000-0005-0000-0000-00002C330000}"/>
    <cellStyle name="Normal 6 3 4 2 5 3 2" xfId="13589" xr:uid="{00000000-0005-0000-0000-00002D330000}"/>
    <cellStyle name="Normal 6 3 4 2 5 3 2 2" xfId="30942" xr:uid="{00000000-0005-0000-0000-00002E330000}"/>
    <cellStyle name="Normal 6 3 4 2 5 3 2 3" xfId="48288" xr:uid="{00000000-0005-0000-0000-00002F330000}"/>
    <cellStyle name="Normal 6 3 4 2 5 3 3" xfId="22269" xr:uid="{00000000-0005-0000-0000-000030330000}"/>
    <cellStyle name="Normal 6 3 4 2 5 3 4" xfId="39615" xr:uid="{00000000-0005-0000-0000-000031330000}"/>
    <cellStyle name="Normal 6 3 4 2 5 4" xfId="9963" xr:uid="{00000000-0005-0000-0000-000032330000}"/>
    <cellStyle name="Normal 6 3 4 2 5 4 2" xfId="27316" xr:uid="{00000000-0005-0000-0000-000033330000}"/>
    <cellStyle name="Normal 6 3 4 2 5 4 3" xfId="44662" xr:uid="{00000000-0005-0000-0000-000034330000}"/>
    <cellStyle name="Normal 6 3 4 2 5 5" xfId="18643" xr:uid="{00000000-0005-0000-0000-000035330000}"/>
    <cellStyle name="Normal 6 3 4 2 5 6" xfId="35989" xr:uid="{00000000-0005-0000-0000-000036330000}"/>
    <cellStyle name="Normal 6 3 4 2 6" xfId="6092" xr:uid="{00000000-0005-0000-0000-000037330000}"/>
    <cellStyle name="Normal 6 3 4 2 6 2" xfId="14765" xr:uid="{00000000-0005-0000-0000-000038330000}"/>
    <cellStyle name="Normal 6 3 4 2 6 2 2" xfId="32118" xr:uid="{00000000-0005-0000-0000-000039330000}"/>
    <cellStyle name="Normal 6 3 4 2 6 2 3" xfId="49464" xr:uid="{00000000-0005-0000-0000-00003A330000}"/>
    <cellStyle name="Normal 6 3 4 2 6 3" xfId="23445" xr:uid="{00000000-0005-0000-0000-00003B330000}"/>
    <cellStyle name="Normal 6 3 4 2 6 4" xfId="40791" xr:uid="{00000000-0005-0000-0000-00003C330000}"/>
    <cellStyle name="Normal 6 3 4 2 7" xfId="3103" xr:uid="{00000000-0005-0000-0000-00003D330000}"/>
    <cellStyle name="Normal 6 3 4 2 7 2" xfId="11776" xr:uid="{00000000-0005-0000-0000-00003E330000}"/>
    <cellStyle name="Normal 6 3 4 2 7 2 2" xfId="29129" xr:uid="{00000000-0005-0000-0000-00003F330000}"/>
    <cellStyle name="Normal 6 3 4 2 7 2 3" xfId="46475" xr:uid="{00000000-0005-0000-0000-000040330000}"/>
    <cellStyle name="Normal 6 3 4 2 7 3" xfId="20456" xr:uid="{00000000-0005-0000-0000-000041330000}"/>
    <cellStyle name="Normal 6 3 4 2 7 4" xfId="37802" xr:uid="{00000000-0005-0000-0000-000042330000}"/>
    <cellStyle name="Normal 6 3 4 2 8" xfId="8983" xr:uid="{00000000-0005-0000-0000-000043330000}"/>
    <cellStyle name="Normal 6 3 4 2 8 2" xfId="26336" xr:uid="{00000000-0005-0000-0000-000044330000}"/>
    <cellStyle name="Normal 6 3 4 2 8 3" xfId="43682" xr:uid="{00000000-0005-0000-0000-000045330000}"/>
    <cellStyle name="Normal 6 3 4 2 9" xfId="17663" xr:uid="{00000000-0005-0000-0000-000046330000}"/>
    <cellStyle name="Normal 6 3 4 3" xfId="212" xr:uid="{00000000-0005-0000-0000-000047330000}"/>
    <cellStyle name="Normal 6 3 4 3 10" xfId="34911" xr:uid="{00000000-0005-0000-0000-000048330000}"/>
    <cellStyle name="Normal 6 3 4 3 2" xfId="947" xr:uid="{00000000-0005-0000-0000-000049330000}"/>
    <cellStyle name="Normal 6 3 4 3 2 2" xfId="2760" xr:uid="{00000000-0005-0000-0000-00004A330000}"/>
    <cellStyle name="Normal 6 3 4 3 2 2 2" xfId="8542" xr:uid="{00000000-0005-0000-0000-00004B330000}"/>
    <cellStyle name="Normal 6 3 4 3 2 2 2 2" xfId="17215" xr:uid="{00000000-0005-0000-0000-00004C330000}"/>
    <cellStyle name="Normal 6 3 4 3 2 2 2 2 2" xfId="34568" xr:uid="{00000000-0005-0000-0000-00004D330000}"/>
    <cellStyle name="Normal 6 3 4 3 2 2 2 2 3" xfId="51914" xr:uid="{00000000-0005-0000-0000-00004E330000}"/>
    <cellStyle name="Normal 6 3 4 3 2 2 2 3" xfId="25895" xr:uid="{00000000-0005-0000-0000-00004F330000}"/>
    <cellStyle name="Normal 6 3 4 3 2 2 2 4" xfId="43241" xr:uid="{00000000-0005-0000-0000-000050330000}"/>
    <cellStyle name="Normal 6 3 4 3 2 2 3" xfId="4573" xr:uid="{00000000-0005-0000-0000-000051330000}"/>
    <cellStyle name="Normal 6 3 4 3 2 2 3 2" xfId="13246" xr:uid="{00000000-0005-0000-0000-000052330000}"/>
    <cellStyle name="Normal 6 3 4 3 2 2 3 2 2" xfId="30599" xr:uid="{00000000-0005-0000-0000-000053330000}"/>
    <cellStyle name="Normal 6 3 4 3 2 2 3 2 3" xfId="47945" xr:uid="{00000000-0005-0000-0000-000054330000}"/>
    <cellStyle name="Normal 6 3 4 3 2 2 3 3" xfId="21926" xr:uid="{00000000-0005-0000-0000-000055330000}"/>
    <cellStyle name="Normal 6 3 4 3 2 2 3 4" xfId="39272" xr:uid="{00000000-0005-0000-0000-000056330000}"/>
    <cellStyle name="Normal 6 3 4 3 2 2 4" xfId="11433" xr:uid="{00000000-0005-0000-0000-000057330000}"/>
    <cellStyle name="Normal 6 3 4 3 2 2 4 2" xfId="28786" xr:uid="{00000000-0005-0000-0000-000058330000}"/>
    <cellStyle name="Normal 6 3 4 3 2 2 4 3" xfId="46132" xr:uid="{00000000-0005-0000-0000-000059330000}"/>
    <cellStyle name="Normal 6 3 4 3 2 2 5" xfId="20113" xr:uid="{00000000-0005-0000-0000-00005A330000}"/>
    <cellStyle name="Normal 6 3 4 3 2 2 6" xfId="37459" xr:uid="{00000000-0005-0000-0000-00005B330000}"/>
    <cellStyle name="Normal 6 3 4 3 2 3" xfId="1682" xr:uid="{00000000-0005-0000-0000-00005C330000}"/>
    <cellStyle name="Normal 6 3 4 3 2 3 2" xfId="7464" xr:uid="{00000000-0005-0000-0000-00005D330000}"/>
    <cellStyle name="Normal 6 3 4 3 2 3 2 2" xfId="16137" xr:uid="{00000000-0005-0000-0000-00005E330000}"/>
    <cellStyle name="Normal 6 3 4 3 2 3 2 2 2" xfId="33490" xr:uid="{00000000-0005-0000-0000-00005F330000}"/>
    <cellStyle name="Normal 6 3 4 3 2 3 2 2 3" xfId="50836" xr:uid="{00000000-0005-0000-0000-000060330000}"/>
    <cellStyle name="Normal 6 3 4 3 2 3 2 3" xfId="24817" xr:uid="{00000000-0005-0000-0000-000061330000}"/>
    <cellStyle name="Normal 6 3 4 3 2 3 2 4" xfId="42163" xr:uid="{00000000-0005-0000-0000-000062330000}"/>
    <cellStyle name="Normal 6 3 4 3 2 3 3" xfId="5308" xr:uid="{00000000-0005-0000-0000-000063330000}"/>
    <cellStyle name="Normal 6 3 4 3 2 3 3 2" xfId="13981" xr:uid="{00000000-0005-0000-0000-000064330000}"/>
    <cellStyle name="Normal 6 3 4 3 2 3 3 2 2" xfId="31334" xr:uid="{00000000-0005-0000-0000-000065330000}"/>
    <cellStyle name="Normal 6 3 4 3 2 3 3 2 3" xfId="48680" xr:uid="{00000000-0005-0000-0000-000066330000}"/>
    <cellStyle name="Normal 6 3 4 3 2 3 3 3" xfId="22661" xr:uid="{00000000-0005-0000-0000-000067330000}"/>
    <cellStyle name="Normal 6 3 4 3 2 3 3 4" xfId="40007" xr:uid="{00000000-0005-0000-0000-000068330000}"/>
    <cellStyle name="Normal 6 3 4 3 2 3 4" xfId="10355" xr:uid="{00000000-0005-0000-0000-000069330000}"/>
    <cellStyle name="Normal 6 3 4 3 2 3 4 2" xfId="27708" xr:uid="{00000000-0005-0000-0000-00006A330000}"/>
    <cellStyle name="Normal 6 3 4 3 2 3 4 3" xfId="45054" xr:uid="{00000000-0005-0000-0000-00006B330000}"/>
    <cellStyle name="Normal 6 3 4 3 2 3 5" xfId="19035" xr:uid="{00000000-0005-0000-0000-00006C330000}"/>
    <cellStyle name="Normal 6 3 4 3 2 3 6" xfId="36381" xr:uid="{00000000-0005-0000-0000-00006D330000}"/>
    <cellStyle name="Normal 6 3 4 3 2 4" xfId="6729" xr:uid="{00000000-0005-0000-0000-00006E330000}"/>
    <cellStyle name="Normal 6 3 4 3 2 4 2" xfId="15402" xr:uid="{00000000-0005-0000-0000-00006F330000}"/>
    <cellStyle name="Normal 6 3 4 3 2 4 2 2" xfId="32755" xr:uid="{00000000-0005-0000-0000-000070330000}"/>
    <cellStyle name="Normal 6 3 4 3 2 4 2 3" xfId="50101" xr:uid="{00000000-0005-0000-0000-000071330000}"/>
    <cellStyle name="Normal 6 3 4 3 2 4 3" xfId="24082" xr:uid="{00000000-0005-0000-0000-000072330000}"/>
    <cellStyle name="Normal 6 3 4 3 2 4 4" xfId="41428" xr:uid="{00000000-0005-0000-0000-000073330000}"/>
    <cellStyle name="Normal 6 3 4 3 2 5" xfId="3495" xr:uid="{00000000-0005-0000-0000-000074330000}"/>
    <cellStyle name="Normal 6 3 4 3 2 5 2" xfId="12168" xr:uid="{00000000-0005-0000-0000-000075330000}"/>
    <cellStyle name="Normal 6 3 4 3 2 5 2 2" xfId="29521" xr:uid="{00000000-0005-0000-0000-000076330000}"/>
    <cellStyle name="Normal 6 3 4 3 2 5 2 3" xfId="46867" xr:uid="{00000000-0005-0000-0000-000077330000}"/>
    <cellStyle name="Normal 6 3 4 3 2 5 3" xfId="20848" xr:uid="{00000000-0005-0000-0000-000078330000}"/>
    <cellStyle name="Normal 6 3 4 3 2 5 4" xfId="38194" xr:uid="{00000000-0005-0000-0000-000079330000}"/>
    <cellStyle name="Normal 6 3 4 3 2 6" xfId="9620" xr:uid="{00000000-0005-0000-0000-00007A330000}"/>
    <cellStyle name="Normal 6 3 4 3 2 6 2" xfId="26973" xr:uid="{00000000-0005-0000-0000-00007B330000}"/>
    <cellStyle name="Normal 6 3 4 3 2 6 3" xfId="44319" xr:uid="{00000000-0005-0000-0000-00007C330000}"/>
    <cellStyle name="Normal 6 3 4 3 2 7" xfId="18300" xr:uid="{00000000-0005-0000-0000-00007D330000}"/>
    <cellStyle name="Normal 6 3 4 3 2 8" xfId="35646" xr:uid="{00000000-0005-0000-0000-00007E330000}"/>
    <cellStyle name="Normal 6 3 4 3 3" xfId="702" xr:uid="{00000000-0005-0000-0000-00007F330000}"/>
    <cellStyle name="Normal 6 3 4 3 3 2" xfId="2515" xr:uid="{00000000-0005-0000-0000-000080330000}"/>
    <cellStyle name="Normal 6 3 4 3 3 2 2" xfId="8297" xr:uid="{00000000-0005-0000-0000-000081330000}"/>
    <cellStyle name="Normal 6 3 4 3 3 2 2 2" xfId="16970" xr:uid="{00000000-0005-0000-0000-000082330000}"/>
    <cellStyle name="Normal 6 3 4 3 3 2 2 2 2" xfId="34323" xr:uid="{00000000-0005-0000-0000-000083330000}"/>
    <cellStyle name="Normal 6 3 4 3 3 2 2 2 3" xfId="51669" xr:uid="{00000000-0005-0000-0000-000084330000}"/>
    <cellStyle name="Normal 6 3 4 3 3 2 2 3" xfId="25650" xr:uid="{00000000-0005-0000-0000-000085330000}"/>
    <cellStyle name="Normal 6 3 4 3 3 2 2 4" xfId="42996" xr:uid="{00000000-0005-0000-0000-000086330000}"/>
    <cellStyle name="Normal 6 3 4 3 3 2 3" xfId="5749" xr:uid="{00000000-0005-0000-0000-000087330000}"/>
    <cellStyle name="Normal 6 3 4 3 3 2 3 2" xfId="14422" xr:uid="{00000000-0005-0000-0000-000088330000}"/>
    <cellStyle name="Normal 6 3 4 3 3 2 3 2 2" xfId="31775" xr:uid="{00000000-0005-0000-0000-000089330000}"/>
    <cellStyle name="Normal 6 3 4 3 3 2 3 2 3" xfId="49121" xr:uid="{00000000-0005-0000-0000-00008A330000}"/>
    <cellStyle name="Normal 6 3 4 3 3 2 3 3" xfId="23102" xr:uid="{00000000-0005-0000-0000-00008B330000}"/>
    <cellStyle name="Normal 6 3 4 3 3 2 3 4" xfId="40448" xr:uid="{00000000-0005-0000-0000-00008C330000}"/>
    <cellStyle name="Normal 6 3 4 3 3 2 4" xfId="11188" xr:uid="{00000000-0005-0000-0000-00008D330000}"/>
    <cellStyle name="Normal 6 3 4 3 3 2 4 2" xfId="28541" xr:uid="{00000000-0005-0000-0000-00008E330000}"/>
    <cellStyle name="Normal 6 3 4 3 3 2 4 3" xfId="45887" xr:uid="{00000000-0005-0000-0000-00008F330000}"/>
    <cellStyle name="Normal 6 3 4 3 3 2 5" xfId="19868" xr:uid="{00000000-0005-0000-0000-000090330000}"/>
    <cellStyle name="Normal 6 3 4 3 3 2 6" xfId="37214" xr:uid="{00000000-0005-0000-0000-000091330000}"/>
    <cellStyle name="Normal 6 3 4 3 3 3" xfId="6484" xr:uid="{00000000-0005-0000-0000-000092330000}"/>
    <cellStyle name="Normal 6 3 4 3 3 3 2" xfId="15157" xr:uid="{00000000-0005-0000-0000-000093330000}"/>
    <cellStyle name="Normal 6 3 4 3 3 3 2 2" xfId="32510" xr:uid="{00000000-0005-0000-0000-000094330000}"/>
    <cellStyle name="Normal 6 3 4 3 3 3 2 3" xfId="49856" xr:uid="{00000000-0005-0000-0000-000095330000}"/>
    <cellStyle name="Normal 6 3 4 3 3 3 3" xfId="23837" xr:uid="{00000000-0005-0000-0000-000096330000}"/>
    <cellStyle name="Normal 6 3 4 3 3 3 4" xfId="41183" xr:uid="{00000000-0005-0000-0000-000097330000}"/>
    <cellStyle name="Normal 6 3 4 3 3 4" xfId="4328" xr:uid="{00000000-0005-0000-0000-000098330000}"/>
    <cellStyle name="Normal 6 3 4 3 3 4 2" xfId="13001" xr:uid="{00000000-0005-0000-0000-000099330000}"/>
    <cellStyle name="Normal 6 3 4 3 3 4 2 2" xfId="30354" xr:uid="{00000000-0005-0000-0000-00009A330000}"/>
    <cellStyle name="Normal 6 3 4 3 3 4 2 3" xfId="47700" xr:uid="{00000000-0005-0000-0000-00009B330000}"/>
    <cellStyle name="Normal 6 3 4 3 3 4 3" xfId="21681" xr:uid="{00000000-0005-0000-0000-00009C330000}"/>
    <cellStyle name="Normal 6 3 4 3 3 4 4" xfId="39027" xr:uid="{00000000-0005-0000-0000-00009D330000}"/>
    <cellStyle name="Normal 6 3 4 3 3 5" xfId="9375" xr:uid="{00000000-0005-0000-0000-00009E330000}"/>
    <cellStyle name="Normal 6 3 4 3 3 5 2" xfId="26728" xr:uid="{00000000-0005-0000-0000-00009F330000}"/>
    <cellStyle name="Normal 6 3 4 3 3 5 3" xfId="44074" xr:uid="{00000000-0005-0000-0000-0000A0330000}"/>
    <cellStyle name="Normal 6 3 4 3 3 6" xfId="18055" xr:uid="{00000000-0005-0000-0000-0000A1330000}"/>
    <cellStyle name="Normal 6 3 4 3 3 7" xfId="35401" xr:uid="{00000000-0005-0000-0000-0000A2330000}"/>
    <cellStyle name="Normal 6 3 4 3 4" xfId="2025" xr:uid="{00000000-0005-0000-0000-0000A3330000}"/>
    <cellStyle name="Normal 6 3 4 3 4 2" xfId="7807" xr:uid="{00000000-0005-0000-0000-0000A4330000}"/>
    <cellStyle name="Normal 6 3 4 3 4 2 2" xfId="16480" xr:uid="{00000000-0005-0000-0000-0000A5330000}"/>
    <cellStyle name="Normal 6 3 4 3 4 2 2 2" xfId="33833" xr:uid="{00000000-0005-0000-0000-0000A6330000}"/>
    <cellStyle name="Normal 6 3 4 3 4 2 2 3" xfId="51179" xr:uid="{00000000-0005-0000-0000-0000A7330000}"/>
    <cellStyle name="Normal 6 3 4 3 4 2 3" xfId="25160" xr:uid="{00000000-0005-0000-0000-0000A8330000}"/>
    <cellStyle name="Normal 6 3 4 3 4 2 4" xfId="42506" xr:uid="{00000000-0005-0000-0000-0000A9330000}"/>
    <cellStyle name="Normal 6 3 4 3 4 3" xfId="3838" xr:uid="{00000000-0005-0000-0000-0000AA330000}"/>
    <cellStyle name="Normal 6 3 4 3 4 3 2" xfId="12511" xr:uid="{00000000-0005-0000-0000-0000AB330000}"/>
    <cellStyle name="Normal 6 3 4 3 4 3 2 2" xfId="29864" xr:uid="{00000000-0005-0000-0000-0000AC330000}"/>
    <cellStyle name="Normal 6 3 4 3 4 3 2 3" xfId="47210" xr:uid="{00000000-0005-0000-0000-0000AD330000}"/>
    <cellStyle name="Normal 6 3 4 3 4 3 3" xfId="21191" xr:uid="{00000000-0005-0000-0000-0000AE330000}"/>
    <cellStyle name="Normal 6 3 4 3 4 3 4" xfId="38537" xr:uid="{00000000-0005-0000-0000-0000AF330000}"/>
    <cellStyle name="Normal 6 3 4 3 4 4" xfId="10698" xr:uid="{00000000-0005-0000-0000-0000B0330000}"/>
    <cellStyle name="Normal 6 3 4 3 4 4 2" xfId="28051" xr:uid="{00000000-0005-0000-0000-0000B1330000}"/>
    <cellStyle name="Normal 6 3 4 3 4 4 3" xfId="45397" xr:uid="{00000000-0005-0000-0000-0000B2330000}"/>
    <cellStyle name="Normal 6 3 4 3 4 5" xfId="19378" xr:uid="{00000000-0005-0000-0000-0000B3330000}"/>
    <cellStyle name="Normal 6 3 4 3 4 6" xfId="36724" xr:uid="{00000000-0005-0000-0000-0000B4330000}"/>
    <cellStyle name="Normal 6 3 4 3 5" xfId="1437" xr:uid="{00000000-0005-0000-0000-0000B5330000}"/>
    <cellStyle name="Normal 6 3 4 3 5 2" xfId="7219" xr:uid="{00000000-0005-0000-0000-0000B6330000}"/>
    <cellStyle name="Normal 6 3 4 3 5 2 2" xfId="15892" xr:uid="{00000000-0005-0000-0000-0000B7330000}"/>
    <cellStyle name="Normal 6 3 4 3 5 2 2 2" xfId="33245" xr:uid="{00000000-0005-0000-0000-0000B8330000}"/>
    <cellStyle name="Normal 6 3 4 3 5 2 2 3" xfId="50591" xr:uid="{00000000-0005-0000-0000-0000B9330000}"/>
    <cellStyle name="Normal 6 3 4 3 5 2 3" xfId="24572" xr:uid="{00000000-0005-0000-0000-0000BA330000}"/>
    <cellStyle name="Normal 6 3 4 3 5 2 4" xfId="41918" xr:uid="{00000000-0005-0000-0000-0000BB330000}"/>
    <cellStyle name="Normal 6 3 4 3 5 3" xfId="5063" xr:uid="{00000000-0005-0000-0000-0000BC330000}"/>
    <cellStyle name="Normal 6 3 4 3 5 3 2" xfId="13736" xr:uid="{00000000-0005-0000-0000-0000BD330000}"/>
    <cellStyle name="Normal 6 3 4 3 5 3 2 2" xfId="31089" xr:uid="{00000000-0005-0000-0000-0000BE330000}"/>
    <cellStyle name="Normal 6 3 4 3 5 3 2 3" xfId="48435" xr:uid="{00000000-0005-0000-0000-0000BF330000}"/>
    <cellStyle name="Normal 6 3 4 3 5 3 3" xfId="22416" xr:uid="{00000000-0005-0000-0000-0000C0330000}"/>
    <cellStyle name="Normal 6 3 4 3 5 3 4" xfId="39762" xr:uid="{00000000-0005-0000-0000-0000C1330000}"/>
    <cellStyle name="Normal 6 3 4 3 5 4" xfId="10110" xr:uid="{00000000-0005-0000-0000-0000C2330000}"/>
    <cellStyle name="Normal 6 3 4 3 5 4 2" xfId="27463" xr:uid="{00000000-0005-0000-0000-0000C3330000}"/>
    <cellStyle name="Normal 6 3 4 3 5 4 3" xfId="44809" xr:uid="{00000000-0005-0000-0000-0000C4330000}"/>
    <cellStyle name="Normal 6 3 4 3 5 5" xfId="18790" xr:uid="{00000000-0005-0000-0000-0000C5330000}"/>
    <cellStyle name="Normal 6 3 4 3 5 6" xfId="36136" xr:uid="{00000000-0005-0000-0000-0000C6330000}"/>
    <cellStyle name="Normal 6 3 4 3 6" xfId="5994" xr:uid="{00000000-0005-0000-0000-0000C7330000}"/>
    <cellStyle name="Normal 6 3 4 3 6 2" xfId="14667" xr:uid="{00000000-0005-0000-0000-0000C8330000}"/>
    <cellStyle name="Normal 6 3 4 3 6 2 2" xfId="32020" xr:uid="{00000000-0005-0000-0000-0000C9330000}"/>
    <cellStyle name="Normal 6 3 4 3 6 2 3" xfId="49366" xr:uid="{00000000-0005-0000-0000-0000CA330000}"/>
    <cellStyle name="Normal 6 3 4 3 6 3" xfId="23347" xr:uid="{00000000-0005-0000-0000-0000CB330000}"/>
    <cellStyle name="Normal 6 3 4 3 6 4" xfId="40693" xr:uid="{00000000-0005-0000-0000-0000CC330000}"/>
    <cellStyle name="Normal 6 3 4 3 7" xfId="3250" xr:uid="{00000000-0005-0000-0000-0000CD330000}"/>
    <cellStyle name="Normal 6 3 4 3 7 2" xfId="11923" xr:uid="{00000000-0005-0000-0000-0000CE330000}"/>
    <cellStyle name="Normal 6 3 4 3 7 2 2" xfId="29276" xr:uid="{00000000-0005-0000-0000-0000CF330000}"/>
    <cellStyle name="Normal 6 3 4 3 7 2 3" xfId="46622" xr:uid="{00000000-0005-0000-0000-0000D0330000}"/>
    <cellStyle name="Normal 6 3 4 3 7 3" xfId="20603" xr:uid="{00000000-0005-0000-0000-0000D1330000}"/>
    <cellStyle name="Normal 6 3 4 3 7 4" xfId="37949" xr:uid="{00000000-0005-0000-0000-0000D2330000}"/>
    <cellStyle name="Normal 6 3 4 3 8" xfId="8885" xr:uid="{00000000-0005-0000-0000-0000D3330000}"/>
    <cellStyle name="Normal 6 3 4 3 8 2" xfId="26238" xr:uid="{00000000-0005-0000-0000-0000D4330000}"/>
    <cellStyle name="Normal 6 3 4 3 8 3" xfId="43584" xr:uid="{00000000-0005-0000-0000-0000D5330000}"/>
    <cellStyle name="Normal 6 3 4 3 9" xfId="17565" xr:uid="{00000000-0005-0000-0000-0000D6330000}"/>
    <cellStyle name="Normal 6 3 4 4" xfId="800" xr:uid="{00000000-0005-0000-0000-0000D7330000}"/>
    <cellStyle name="Normal 6 3 4 4 2" xfId="2613" xr:uid="{00000000-0005-0000-0000-0000D8330000}"/>
    <cellStyle name="Normal 6 3 4 4 2 2" xfId="8395" xr:uid="{00000000-0005-0000-0000-0000D9330000}"/>
    <cellStyle name="Normal 6 3 4 4 2 2 2" xfId="17068" xr:uid="{00000000-0005-0000-0000-0000DA330000}"/>
    <cellStyle name="Normal 6 3 4 4 2 2 2 2" xfId="34421" xr:uid="{00000000-0005-0000-0000-0000DB330000}"/>
    <cellStyle name="Normal 6 3 4 4 2 2 2 3" xfId="51767" xr:uid="{00000000-0005-0000-0000-0000DC330000}"/>
    <cellStyle name="Normal 6 3 4 4 2 2 3" xfId="25748" xr:uid="{00000000-0005-0000-0000-0000DD330000}"/>
    <cellStyle name="Normal 6 3 4 4 2 2 4" xfId="43094" xr:uid="{00000000-0005-0000-0000-0000DE330000}"/>
    <cellStyle name="Normal 6 3 4 4 2 3" xfId="4426" xr:uid="{00000000-0005-0000-0000-0000DF330000}"/>
    <cellStyle name="Normal 6 3 4 4 2 3 2" xfId="13099" xr:uid="{00000000-0005-0000-0000-0000E0330000}"/>
    <cellStyle name="Normal 6 3 4 4 2 3 2 2" xfId="30452" xr:uid="{00000000-0005-0000-0000-0000E1330000}"/>
    <cellStyle name="Normal 6 3 4 4 2 3 2 3" xfId="47798" xr:uid="{00000000-0005-0000-0000-0000E2330000}"/>
    <cellStyle name="Normal 6 3 4 4 2 3 3" xfId="21779" xr:uid="{00000000-0005-0000-0000-0000E3330000}"/>
    <cellStyle name="Normal 6 3 4 4 2 3 4" xfId="39125" xr:uid="{00000000-0005-0000-0000-0000E4330000}"/>
    <cellStyle name="Normal 6 3 4 4 2 4" xfId="11286" xr:uid="{00000000-0005-0000-0000-0000E5330000}"/>
    <cellStyle name="Normal 6 3 4 4 2 4 2" xfId="28639" xr:uid="{00000000-0005-0000-0000-0000E6330000}"/>
    <cellStyle name="Normal 6 3 4 4 2 4 3" xfId="45985" xr:uid="{00000000-0005-0000-0000-0000E7330000}"/>
    <cellStyle name="Normal 6 3 4 4 2 5" xfId="19966" xr:uid="{00000000-0005-0000-0000-0000E8330000}"/>
    <cellStyle name="Normal 6 3 4 4 2 6" xfId="37312" xr:uid="{00000000-0005-0000-0000-0000E9330000}"/>
    <cellStyle name="Normal 6 3 4 4 3" xfId="1535" xr:uid="{00000000-0005-0000-0000-0000EA330000}"/>
    <cellStyle name="Normal 6 3 4 4 3 2" xfId="7317" xr:uid="{00000000-0005-0000-0000-0000EB330000}"/>
    <cellStyle name="Normal 6 3 4 4 3 2 2" xfId="15990" xr:uid="{00000000-0005-0000-0000-0000EC330000}"/>
    <cellStyle name="Normal 6 3 4 4 3 2 2 2" xfId="33343" xr:uid="{00000000-0005-0000-0000-0000ED330000}"/>
    <cellStyle name="Normal 6 3 4 4 3 2 2 3" xfId="50689" xr:uid="{00000000-0005-0000-0000-0000EE330000}"/>
    <cellStyle name="Normal 6 3 4 4 3 2 3" xfId="24670" xr:uid="{00000000-0005-0000-0000-0000EF330000}"/>
    <cellStyle name="Normal 6 3 4 4 3 2 4" xfId="42016" xr:uid="{00000000-0005-0000-0000-0000F0330000}"/>
    <cellStyle name="Normal 6 3 4 4 3 3" xfId="5161" xr:uid="{00000000-0005-0000-0000-0000F1330000}"/>
    <cellStyle name="Normal 6 3 4 4 3 3 2" xfId="13834" xr:uid="{00000000-0005-0000-0000-0000F2330000}"/>
    <cellStyle name="Normal 6 3 4 4 3 3 2 2" xfId="31187" xr:uid="{00000000-0005-0000-0000-0000F3330000}"/>
    <cellStyle name="Normal 6 3 4 4 3 3 2 3" xfId="48533" xr:uid="{00000000-0005-0000-0000-0000F4330000}"/>
    <cellStyle name="Normal 6 3 4 4 3 3 3" xfId="22514" xr:uid="{00000000-0005-0000-0000-0000F5330000}"/>
    <cellStyle name="Normal 6 3 4 4 3 3 4" xfId="39860" xr:uid="{00000000-0005-0000-0000-0000F6330000}"/>
    <cellStyle name="Normal 6 3 4 4 3 4" xfId="10208" xr:uid="{00000000-0005-0000-0000-0000F7330000}"/>
    <cellStyle name="Normal 6 3 4 4 3 4 2" xfId="27561" xr:uid="{00000000-0005-0000-0000-0000F8330000}"/>
    <cellStyle name="Normal 6 3 4 4 3 4 3" xfId="44907" xr:uid="{00000000-0005-0000-0000-0000F9330000}"/>
    <cellStyle name="Normal 6 3 4 4 3 5" xfId="18888" xr:uid="{00000000-0005-0000-0000-0000FA330000}"/>
    <cellStyle name="Normal 6 3 4 4 3 6" xfId="36234" xr:uid="{00000000-0005-0000-0000-0000FB330000}"/>
    <cellStyle name="Normal 6 3 4 4 4" xfId="6582" xr:uid="{00000000-0005-0000-0000-0000FC330000}"/>
    <cellStyle name="Normal 6 3 4 4 4 2" xfId="15255" xr:uid="{00000000-0005-0000-0000-0000FD330000}"/>
    <cellStyle name="Normal 6 3 4 4 4 2 2" xfId="32608" xr:uid="{00000000-0005-0000-0000-0000FE330000}"/>
    <cellStyle name="Normal 6 3 4 4 4 2 3" xfId="49954" xr:uid="{00000000-0005-0000-0000-0000FF330000}"/>
    <cellStyle name="Normal 6 3 4 4 4 3" xfId="23935" xr:uid="{00000000-0005-0000-0000-000000340000}"/>
    <cellStyle name="Normal 6 3 4 4 4 4" xfId="41281" xr:uid="{00000000-0005-0000-0000-000001340000}"/>
    <cellStyle name="Normal 6 3 4 4 5" xfId="3348" xr:uid="{00000000-0005-0000-0000-000002340000}"/>
    <cellStyle name="Normal 6 3 4 4 5 2" xfId="12021" xr:uid="{00000000-0005-0000-0000-000003340000}"/>
    <cellStyle name="Normal 6 3 4 4 5 2 2" xfId="29374" xr:uid="{00000000-0005-0000-0000-000004340000}"/>
    <cellStyle name="Normal 6 3 4 4 5 2 3" xfId="46720" xr:uid="{00000000-0005-0000-0000-000005340000}"/>
    <cellStyle name="Normal 6 3 4 4 5 3" xfId="20701" xr:uid="{00000000-0005-0000-0000-000006340000}"/>
    <cellStyle name="Normal 6 3 4 4 5 4" xfId="38047" xr:uid="{00000000-0005-0000-0000-000007340000}"/>
    <cellStyle name="Normal 6 3 4 4 6" xfId="9473" xr:uid="{00000000-0005-0000-0000-000008340000}"/>
    <cellStyle name="Normal 6 3 4 4 6 2" xfId="26826" xr:uid="{00000000-0005-0000-0000-000009340000}"/>
    <cellStyle name="Normal 6 3 4 4 6 3" xfId="44172" xr:uid="{00000000-0005-0000-0000-00000A340000}"/>
    <cellStyle name="Normal 6 3 4 4 7" xfId="18153" xr:uid="{00000000-0005-0000-0000-00000B340000}"/>
    <cellStyle name="Normal 6 3 4 4 8" xfId="35499" xr:uid="{00000000-0005-0000-0000-00000C340000}"/>
    <cellStyle name="Normal 6 3 4 5" xfId="457" xr:uid="{00000000-0005-0000-0000-00000D340000}"/>
    <cellStyle name="Normal 6 3 4 5 2" xfId="2270" xr:uid="{00000000-0005-0000-0000-00000E340000}"/>
    <cellStyle name="Normal 6 3 4 5 2 2" xfId="8052" xr:uid="{00000000-0005-0000-0000-00000F340000}"/>
    <cellStyle name="Normal 6 3 4 5 2 2 2" xfId="16725" xr:uid="{00000000-0005-0000-0000-000010340000}"/>
    <cellStyle name="Normal 6 3 4 5 2 2 2 2" xfId="34078" xr:uid="{00000000-0005-0000-0000-000011340000}"/>
    <cellStyle name="Normal 6 3 4 5 2 2 2 3" xfId="51424" xr:uid="{00000000-0005-0000-0000-000012340000}"/>
    <cellStyle name="Normal 6 3 4 5 2 2 3" xfId="25405" xr:uid="{00000000-0005-0000-0000-000013340000}"/>
    <cellStyle name="Normal 6 3 4 5 2 2 4" xfId="42751" xr:uid="{00000000-0005-0000-0000-000014340000}"/>
    <cellStyle name="Normal 6 3 4 5 2 3" xfId="5553" xr:uid="{00000000-0005-0000-0000-000015340000}"/>
    <cellStyle name="Normal 6 3 4 5 2 3 2" xfId="14226" xr:uid="{00000000-0005-0000-0000-000016340000}"/>
    <cellStyle name="Normal 6 3 4 5 2 3 2 2" xfId="31579" xr:uid="{00000000-0005-0000-0000-000017340000}"/>
    <cellStyle name="Normal 6 3 4 5 2 3 2 3" xfId="48925" xr:uid="{00000000-0005-0000-0000-000018340000}"/>
    <cellStyle name="Normal 6 3 4 5 2 3 3" xfId="22906" xr:uid="{00000000-0005-0000-0000-000019340000}"/>
    <cellStyle name="Normal 6 3 4 5 2 3 4" xfId="40252" xr:uid="{00000000-0005-0000-0000-00001A340000}"/>
    <cellStyle name="Normal 6 3 4 5 2 4" xfId="10943" xr:uid="{00000000-0005-0000-0000-00001B340000}"/>
    <cellStyle name="Normal 6 3 4 5 2 4 2" xfId="28296" xr:uid="{00000000-0005-0000-0000-00001C340000}"/>
    <cellStyle name="Normal 6 3 4 5 2 4 3" xfId="45642" xr:uid="{00000000-0005-0000-0000-00001D340000}"/>
    <cellStyle name="Normal 6 3 4 5 2 5" xfId="19623" xr:uid="{00000000-0005-0000-0000-00001E340000}"/>
    <cellStyle name="Normal 6 3 4 5 2 6" xfId="36969" xr:uid="{00000000-0005-0000-0000-00001F340000}"/>
    <cellStyle name="Normal 6 3 4 5 3" xfId="6239" xr:uid="{00000000-0005-0000-0000-000020340000}"/>
    <cellStyle name="Normal 6 3 4 5 3 2" xfId="14912" xr:uid="{00000000-0005-0000-0000-000021340000}"/>
    <cellStyle name="Normal 6 3 4 5 3 2 2" xfId="32265" xr:uid="{00000000-0005-0000-0000-000022340000}"/>
    <cellStyle name="Normal 6 3 4 5 3 2 3" xfId="49611" xr:uid="{00000000-0005-0000-0000-000023340000}"/>
    <cellStyle name="Normal 6 3 4 5 3 3" xfId="23592" xr:uid="{00000000-0005-0000-0000-000024340000}"/>
    <cellStyle name="Normal 6 3 4 5 3 4" xfId="40938" xr:uid="{00000000-0005-0000-0000-000025340000}"/>
    <cellStyle name="Normal 6 3 4 5 4" xfId="4083" xr:uid="{00000000-0005-0000-0000-000026340000}"/>
    <cellStyle name="Normal 6 3 4 5 4 2" xfId="12756" xr:uid="{00000000-0005-0000-0000-000027340000}"/>
    <cellStyle name="Normal 6 3 4 5 4 2 2" xfId="30109" xr:uid="{00000000-0005-0000-0000-000028340000}"/>
    <cellStyle name="Normal 6 3 4 5 4 2 3" xfId="47455" xr:uid="{00000000-0005-0000-0000-000029340000}"/>
    <cellStyle name="Normal 6 3 4 5 4 3" xfId="21436" xr:uid="{00000000-0005-0000-0000-00002A340000}"/>
    <cellStyle name="Normal 6 3 4 5 4 4" xfId="38782" xr:uid="{00000000-0005-0000-0000-00002B340000}"/>
    <cellStyle name="Normal 6 3 4 5 5" xfId="9130" xr:uid="{00000000-0005-0000-0000-00002C340000}"/>
    <cellStyle name="Normal 6 3 4 5 5 2" xfId="26483" xr:uid="{00000000-0005-0000-0000-00002D340000}"/>
    <cellStyle name="Normal 6 3 4 5 5 3" xfId="43829" xr:uid="{00000000-0005-0000-0000-00002E340000}"/>
    <cellStyle name="Normal 6 3 4 5 6" xfId="17810" xr:uid="{00000000-0005-0000-0000-00002F340000}"/>
    <cellStyle name="Normal 6 3 4 5 7" xfId="35156" xr:uid="{00000000-0005-0000-0000-000030340000}"/>
    <cellStyle name="Normal 6 3 4 6" xfId="1878" xr:uid="{00000000-0005-0000-0000-000031340000}"/>
    <cellStyle name="Normal 6 3 4 6 2" xfId="7660" xr:uid="{00000000-0005-0000-0000-000032340000}"/>
    <cellStyle name="Normal 6 3 4 6 2 2" xfId="16333" xr:uid="{00000000-0005-0000-0000-000033340000}"/>
    <cellStyle name="Normal 6 3 4 6 2 2 2" xfId="33686" xr:uid="{00000000-0005-0000-0000-000034340000}"/>
    <cellStyle name="Normal 6 3 4 6 2 2 3" xfId="51032" xr:uid="{00000000-0005-0000-0000-000035340000}"/>
    <cellStyle name="Normal 6 3 4 6 2 3" xfId="25013" xr:uid="{00000000-0005-0000-0000-000036340000}"/>
    <cellStyle name="Normal 6 3 4 6 2 4" xfId="42359" xr:uid="{00000000-0005-0000-0000-000037340000}"/>
    <cellStyle name="Normal 6 3 4 6 3" xfId="3691" xr:uid="{00000000-0005-0000-0000-000038340000}"/>
    <cellStyle name="Normal 6 3 4 6 3 2" xfId="12364" xr:uid="{00000000-0005-0000-0000-000039340000}"/>
    <cellStyle name="Normal 6 3 4 6 3 2 2" xfId="29717" xr:uid="{00000000-0005-0000-0000-00003A340000}"/>
    <cellStyle name="Normal 6 3 4 6 3 2 3" xfId="47063" xr:uid="{00000000-0005-0000-0000-00003B340000}"/>
    <cellStyle name="Normal 6 3 4 6 3 3" xfId="21044" xr:uid="{00000000-0005-0000-0000-00003C340000}"/>
    <cellStyle name="Normal 6 3 4 6 3 4" xfId="38390" xr:uid="{00000000-0005-0000-0000-00003D340000}"/>
    <cellStyle name="Normal 6 3 4 6 4" xfId="10551" xr:uid="{00000000-0005-0000-0000-00003E340000}"/>
    <cellStyle name="Normal 6 3 4 6 4 2" xfId="27904" xr:uid="{00000000-0005-0000-0000-00003F340000}"/>
    <cellStyle name="Normal 6 3 4 6 4 3" xfId="45250" xr:uid="{00000000-0005-0000-0000-000040340000}"/>
    <cellStyle name="Normal 6 3 4 6 5" xfId="19231" xr:uid="{00000000-0005-0000-0000-000041340000}"/>
    <cellStyle name="Normal 6 3 4 6 6" xfId="36577" xr:uid="{00000000-0005-0000-0000-000042340000}"/>
    <cellStyle name="Normal 6 3 4 7" xfId="1192" xr:uid="{00000000-0005-0000-0000-000043340000}"/>
    <cellStyle name="Normal 6 3 4 7 2" xfId="6974" xr:uid="{00000000-0005-0000-0000-000044340000}"/>
    <cellStyle name="Normal 6 3 4 7 2 2" xfId="15647" xr:uid="{00000000-0005-0000-0000-000045340000}"/>
    <cellStyle name="Normal 6 3 4 7 2 2 2" xfId="33000" xr:uid="{00000000-0005-0000-0000-000046340000}"/>
    <cellStyle name="Normal 6 3 4 7 2 2 3" xfId="50346" xr:uid="{00000000-0005-0000-0000-000047340000}"/>
    <cellStyle name="Normal 6 3 4 7 2 3" xfId="24327" xr:uid="{00000000-0005-0000-0000-000048340000}"/>
    <cellStyle name="Normal 6 3 4 7 2 4" xfId="41673" xr:uid="{00000000-0005-0000-0000-000049340000}"/>
    <cellStyle name="Normal 6 3 4 7 3" xfId="4818" xr:uid="{00000000-0005-0000-0000-00004A340000}"/>
    <cellStyle name="Normal 6 3 4 7 3 2" xfId="13491" xr:uid="{00000000-0005-0000-0000-00004B340000}"/>
    <cellStyle name="Normal 6 3 4 7 3 2 2" xfId="30844" xr:uid="{00000000-0005-0000-0000-00004C340000}"/>
    <cellStyle name="Normal 6 3 4 7 3 2 3" xfId="48190" xr:uid="{00000000-0005-0000-0000-00004D340000}"/>
    <cellStyle name="Normal 6 3 4 7 3 3" xfId="22171" xr:uid="{00000000-0005-0000-0000-00004E340000}"/>
    <cellStyle name="Normal 6 3 4 7 3 4" xfId="39517" xr:uid="{00000000-0005-0000-0000-00004F340000}"/>
    <cellStyle name="Normal 6 3 4 7 4" xfId="9865" xr:uid="{00000000-0005-0000-0000-000050340000}"/>
    <cellStyle name="Normal 6 3 4 7 4 2" xfId="27218" xr:uid="{00000000-0005-0000-0000-000051340000}"/>
    <cellStyle name="Normal 6 3 4 7 4 3" xfId="44564" xr:uid="{00000000-0005-0000-0000-000052340000}"/>
    <cellStyle name="Normal 6 3 4 7 5" xfId="18545" xr:uid="{00000000-0005-0000-0000-000053340000}"/>
    <cellStyle name="Normal 6 3 4 7 6" xfId="35891" xr:uid="{00000000-0005-0000-0000-000054340000}"/>
    <cellStyle name="Normal 6 3 4 8" xfId="5847" xr:uid="{00000000-0005-0000-0000-000055340000}"/>
    <cellStyle name="Normal 6 3 4 8 2" xfId="14520" xr:uid="{00000000-0005-0000-0000-000056340000}"/>
    <cellStyle name="Normal 6 3 4 8 2 2" xfId="31873" xr:uid="{00000000-0005-0000-0000-000057340000}"/>
    <cellStyle name="Normal 6 3 4 8 2 3" xfId="49219" xr:uid="{00000000-0005-0000-0000-000058340000}"/>
    <cellStyle name="Normal 6 3 4 8 3" xfId="23200" xr:uid="{00000000-0005-0000-0000-000059340000}"/>
    <cellStyle name="Normal 6 3 4 8 4" xfId="40546" xr:uid="{00000000-0005-0000-0000-00005A340000}"/>
    <cellStyle name="Normal 6 3 4 9" xfId="3005" xr:uid="{00000000-0005-0000-0000-00005B340000}"/>
    <cellStyle name="Normal 6 3 4 9 2" xfId="11678" xr:uid="{00000000-0005-0000-0000-00005C340000}"/>
    <cellStyle name="Normal 6 3 4 9 2 2" xfId="29031" xr:uid="{00000000-0005-0000-0000-00005D340000}"/>
    <cellStyle name="Normal 6 3 4 9 2 3" xfId="46377" xr:uid="{00000000-0005-0000-0000-00005E340000}"/>
    <cellStyle name="Normal 6 3 4 9 3" xfId="20358" xr:uid="{00000000-0005-0000-0000-00005F340000}"/>
    <cellStyle name="Normal 6 3 4 9 4" xfId="37704" xr:uid="{00000000-0005-0000-0000-000060340000}"/>
    <cellStyle name="Normal 6 3 5" xfId="163" xr:uid="{00000000-0005-0000-0000-000061340000}"/>
    <cellStyle name="Normal 6 3 5 10" xfId="17516" xr:uid="{00000000-0005-0000-0000-000062340000}"/>
    <cellStyle name="Normal 6 3 5 11" xfId="34862" xr:uid="{00000000-0005-0000-0000-000063340000}"/>
    <cellStyle name="Normal 6 3 5 2" xfId="653" xr:uid="{00000000-0005-0000-0000-000064340000}"/>
    <cellStyle name="Normal 6 3 5 2 2" xfId="2466" xr:uid="{00000000-0005-0000-0000-000065340000}"/>
    <cellStyle name="Normal 6 3 5 2 2 2" xfId="8248" xr:uid="{00000000-0005-0000-0000-000066340000}"/>
    <cellStyle name="Normal 6 3 5 2 2 2 2" xfId="16921" xr:uid="{00000000-0005-0000-0000-000067340000}"/>
    <cellStyle name="Normal 6 3 5 2 2 2 2 2" xfId="34274" xr:uid="{00000000-0005-0000-0000-000068340000}"/>
    <cellStyle name="Normal 6 3 5 2 2 2 2 3" xfId="51620" xr:uid="{00000000-0005-0000-0000-000069340000}"/>
    <cellStyle name="Normal 6 3 5 2 2 2 3" xfId="25601" xr:uid="{00000000-0005-0000-0000-00006A340000}"/>
    <cellStyle name="Normal 6 3 5 2 2 2 4" xfId="42947" xr:uid="{00000000-0005-0000-0000-00006B340000}"/>
    <cellStyle name="Normal 6 3 5 2 2 3" xfId="4279" xr:uid="{00000000-0005-0000-0000-00006C340000}"/>
    <cellStyle name="Normal 6 3 5 2 2 3 2" xfId="12952" xr:uid="{00000000-0005-0000-0000-00006D340000}"/>
    <cellStyle name="Normal 6 3 5 2 2 3 2 2" xfId="30305" xr:uid="{00000000-0005-0000-0000-00006E340000}"/>
    <cellStyle name="Normal 6 3 5 2 2 3 2 3" xfId="47651" xr:uid="{00000000-0005-0000-0000-00006F340000}"/>
    <cellStyle name="Normal 6 3 5 2 2 3 3" xfId="21632" xr:uid="{00000000-0005-0000-0000-000070340000}"/>
    <cellStyle name="Normal 6 3 5 2 2 3 4" xfId="38978" xr:uid="{00000000-0005-0000-0000-000071340000}"/>
    <cellStyle name="Normal 6 3 5 2 2 4" xfId="11139" xr:uid="{00000000-0005-0000-0000-000072340000}"/>
    <cellStyle name="Normal 6 3 5 2 2 4 2" xfId="28492" xr:uid="{00000000-0005-0000-0000-000073340000}"/>
    <cellStyle name="Normal 6 3 5 2 2 4 3" xfId="45838" xr:uid="{00000000-0005-0000-0000-000074340000}"/>
    <cellStyle name="Normal 6 3 5 2 2 5" xfId="19819" xr:uid="{00000000-0005-0000-0000-000075340000}"/>
    <cellStyle name="Normal 6 3 5 2 2 6" xfId="37165" xr:uid="{00000000-0005-0000-0000-000076340000}"/>
    <cellStyle name="Normal 6 3 5 2 3" xfId="1388" xr:uid="{00000000-0005-0000-0000-000077340000}"/>
    <cellStyle name="Normal 6 3 5 2 3 2" xfId="7170" xr:uid="{00000000-0005-0000-0000-000078340000}"/>
    <cellStyle name="Normal 6 3 5 2 3 2 2" xfId="15843" xr:uid="{00000000-0005-0000-0000-000079340000}"/>
    <cellStyle name="Normal 6 3 5 2 3 2 2 2" xfId="33196" xr:uid="{00000000-0005-0000-0000-00007A340000}"/>
    <cellStyle name="Normal 6 3 5 2 3 2 2 3" xfId="50542" xr:uid="{00000000-0005-0000-0000-00007B340000}"/>
    <cellStyle name="Normal 6 3 5 2 3 2 3" xfId="24523" xr:uid="{00000000-0005-0000-0000-00007C340000}"/>
    <cellStyle name="Normal 6 3 5 2 3 2 4" xfId="41869" xr:uid="{00000000-0005-0000-0000-00007D340000}"/>
    <cellStyle name="Normal 6 3 5 2 3 3" xfId="5014" xr:uid="{00000000-0005-0000-0000-00007E340000}"/>
    <cellStyle name="Normal 6 3 5 2 3 3 2" xfId="13687" xr:uid="{00000000-0005-0000-0000-00007F340000}"/>
    <cellStyle name="Normal 6 3 5 2 3 3 2 2" xfId="31040" xr:uid="{00000000-0005-0000-0000-000080340000}"/>
    <cellStyle name="Normal 6 3 5 2 3 3 2 3" xfId="48386" xr:uid="{00000000-0005-0000-0000-000081340000}"/>
    <cellStyle name="Normal 6 3 5 2 3 3 3" xfId="22367" xr:uid="{00000000-0005-0000-0000-000082340000}"/>
    <cellStyle name="Normal 6 3 5 2 3 3 4" xfId="39713" xr:uid="{00000000-0005-0000-0000-000083340000}"/>
    <cellStyle name="Normal 6 3 5 2 3 4" xfId="10061" xr:uid="{00000000-0005-0000-0000-000084340000}"/>
    <cellStyle name="Normal 6 3 5 2 3 4 2" xfId="27414" xr:uid="{00000000-0005-0000-0000-000085340000}"/>
    <cellStyle name="Normal 6 3 5 2 3 4 3" xfId="44760" xr:uid="{00000000-0005-0000-0000-000086340000}"/>
    <cellStyle name="Normal 6 3 5 2 3 5" xfId="18741" xr:uid="{00000000-0005-0000-0000-000087340000}"/>
    <cellStyle name="Normal 6 3 5 2 3 6" xfId="36087" xr:uid="{00000000-0005-0000-0000-000088340000}"/>
    <cellStyle name="Normal 6 3 5 2 4" xfId="6435" xr:uid="{00000000-0005-0000-0000-000089340000}"/>
    <cellStyle name="Normal 6 3 5 2 4 2" xfId="15108" xr:uid="{00000000-0005-0000-0000-00008A340000}"/>
    <cellStyle name="Normal 6 3 5 2 4 2 2" xfId="32461" xr:uid="{00000000-0005-0000-0000-00008B340000}"/>
    <cellStyle name="Normal 6 3 5 2 4 2 3" xfId="49807" xr:uid="{00000000-0005-0000-0000-00008C340000}"/>
    <cellStyle name="Normal 6 3 5 2 4 3" xfId="23788" xr:uid="{00000000-0005-0000-0000-00008D340000}"/>
    <cellStyle name="Normal 6 3 5 2 4 4" xfId="41134" xr:uid="{00000000-0005-0000-0000-00008E340000}"/>
    <cellStyle name="Normal 6 3 5 2 5" xfId="3201" xr:uid="{00000000-0005-0000-0000-00008F340000}"/>
    <cellStyle name="Normal 6 3 5 2 5 2" xfId="11874" xr:uid="{00000000-0005-0000-0000-000090340000}"/>
    <cellStyle name="Normal 6 3 5 2 5 2 2" xfId="29227" xr:uid="{00000000-0005-0000-0000-000091340000}"/>
    <cellStyle name="Normal 6 3 5 2 5 2 3" xfId="46573" xr:uid="{00000000-0005-0000-0000-000092340000}"/>
    <cellStyle name="Normal 6 3 5 2 5 3" xfId="20554" xr:uid="{00000000-0005-0000-0000-000093340000}"/>
    <cellStyle name="Normal 6 3 5 2 5 4" xfId="37900" xr:uid="{00000000-0005-0000-0000-000094340000}"/>
    <cellStyle name="Normal 6 3 5 2 6" xfId="9326" xr:uid="{00000000-0005-0000-0000-000095340000}"/>
    <cellStyle name="Normal 6 3 5 2 6 2" xfId="26679" xr:uid="{00000000-0005-0000-0000-000096340000}"/>
    <cellStyle name="Normal 6 3 5 2 6 3" xfId="44025" xr:uid="{00000000-0005-0000-0000-000097340000}"/>
    <cellStyle name="Normal 6 3 5 2 7" xfId="18006" xr:uid="{00000000-0005-0000-0000-000098340000}"/>
    <cellStyle name="Normal 6 3 5 2 8" xfId="35352" xr:uid="{00000000-0005-0000-0000-000099340000}"/>
    <cellStyle name="Normal 6 3 5 3" xfId="898" xr:uid="{00000000-0005-0000-0000-00009A340000}"/>
    <cellStyle name="Normal 6 3 5 3 2" xfId="2711" xr:uid="{00000000-0005-0000-0000-00009B340000}"/>
    <cellStyle name="Normal 6 3 5 3 2 2" xfId="8493" xr:uid="{00000000-0005-0000-0000-00009C340000}"/>
    <cellStyle name="Normal 6 3 5 3 2 2 2" xfId="17166" xr:uid="{00000000-0005-0000-0000-00009D340000}"/>
    <cellStyle name="Normal 6 3 5 3 2 2 2 2" xfId="34519" xr:uid="{00000000-0005-0000-0000-00009E340000}"/>
    <cellStyle name="Normal 6 3 5 3 2 2 2 3" xfId="51865" xr:uid="{00000000-0005-0000-0000-00009F340000}"/>
    <cellStyle name="Normal 6 3 5 3 2 2 3" xfId="25846" xr:uid="{00000000-0005-0000-0000-0000A0340000}"/>
    <cellStyle name="Normal 6 3 5 3 2 2 4" xfId="43192" xr:uid="{00000000-0005-0000-0000-0000A1340000}"/>
    <cellStyle name="Normal 6 3 5 3 2 3" xfId="4524" xr:uid="{00000000-0005-0000-0000-0000A2340000}"/>
    <cellStyle name="Normal 6 3 5 3 2 3 2" xfId="13197" xr:uid="{00000000-0005-0000-0000-0000A3340000}"/>
    <cellStyle name="Normal 6 3 5 3 2 3 2 2" xfId="30550" xr:uid="{00000000-0005-0000-0000-0000A4340000}"/>
    <cellStyle name="Normal 6 3 5 3 2 3 2 3" xfId="47896" xr:uid="{00000000-0005-0000-0000-0000A5340000}"/>
    <cellStyle name="Normal 6 3 5 3 2 3 3" xfId="21877" xr:uid="{00000000-0005-0000-0000-0000A6340000}"/>
    <cellStyle name="Normal 6 3 5 3 2 3 4" xfId="39223" xr:uid="{00000000-0005-0000-0000-0000A7340000}"/>
    <cellStyle name="Normal 6 3 5 3 2 4" xfId="11384" xr:uid="{00000000-0005-0000-0000-0000A8340000}"/>
    <cellStyle name="Normal 6 3 5 3 2 4 2" xfId="28737" xr:uid="{00000000-0005-0000-0000-0000A9340000}"/>
    <cellStyle name="Normal 6 3 5 3 2 4 3" xfId="46083" xr:uid="{00000000-0005-0000-0000-0000AA340000}"/>
    <cellStyle name="Normal 6 3 5 3 2 5" xfId="20064" xr:uid="{00000000-0005-0000-0000-0000AB340000}"/>
    <cellStyle name="Normal 6 3 5 3 2 6" xfId="37410" xr:uid="{00000000-0005-0000-0000-0000AC340000}"/>
    <cellStyle name="Normal 6 3 5 3 3" xfId="1633" xr:uid="{00000000-0005-0000-0000-0000AD340000}"/>
    <cellStyle name="Normal 6 3 5 3 3 2" xfId="7415" xr:uid="{00000000-0005-0000-0000-0000AE340000}"/>
    <cellStyle name="Normal 6 3 5 3 3 2 2" xfId="16088" xr:uid="{00000000-0005-0000-0000-0000AF340000}"/>
    <cellStyle name="Normal 6 3 5 3 3 2 2 2" xfId="33441" xr:uid="{00000000-0005-0000-0000-0000B0340000}"/>
    <cellStyle name="Normal 6 3 5 3 3 2 2 3" xfId="50787" xr:uid="{00000000-0005-0000-0000-0000B1340000}"/>
    <cellStyle name="Normal 6 3 5 3 3 2 3" xfId="24768" xr:uid="{00000000-0005-0000-0000-0000B2340000}"/>
    <cellStyle name="Normal 6 3 5 3 3 2 4" xfId="42114" xr:uid="{00000000-0005-0000-0000-0000B3340000}"/>
    <cellStyle name="Normal 6 3 5 3 3 3" xfId="5259" xr:uid="{00000000-0005-0000-0000-0000B4340000}"/>
    <cellStyle name="Normal 6 3 5 3 3 3 2" xfId="13932" xr:uid="{00000000-0005-0000-0000-0000B5340000}"/>
    <cellStyle name="Normal 6 3 5 3 3 3 2 2" xfId="31285" xr:uid="{00000000-0005-0000-0000-0000B6340000}"/>
    <cellStyle name="Normal 6 3 5 3 3 3 2 3" xfId="48631" xr:uid="{00000000-0005-0000-0000-0000B7340000}"/>
    <cellStyle name="Normal 6 3 5 3 3 3 3" xfId="22612" xr:uid="{00000000-0005-0000-0000-0000B8340000}"/>
    <cellStyle name="Normal 6 3 5 3 3 3 4" xfId="39958" xr:uid="{00000000-0005-0000-0000-0000B9340000}"/>
    <cellStyle name="Normal 6 3 5 3 3 4" xfId="10306" xr:uid="{00000000-0005-0000-0000-0000BA340000}"/>
    <cellStyle name="Normal 6 3 5 3 3 4 2" xfId="27659" xr:uid="{00000000-0005-0000-0000-0000BB340000}"/>
    <cellStyle name="Normal 6 3 5 3 3 4 3" xfId="45005" xr:uid="{00000000-0005-0000-0000-0000BC340000}"/>
    <cellStyle name="Normal 6 3 5 3 3 5" xfId="18986" xr:uid="{00000000-0005-0000-0000-0000BD340000}"/>
    <cellStyle name="Normal 6 3 5 3 3 6" xfId="36332" xr:uid="{00000000-0005-0000-0000-0000BE340000}"/>
    <cellStyle name="Normal 6 3 5 3 4" xfId="6680" xr:uid="{00000000-0005-0000-0000-0000BF340000}"/>
    <cellStyle name="Normal 6 3 5 3 4 2" xfId="15353" xr:uid="{00000000-0005-0000-0000-0000C0340000}"/>
    <cellStyle name="Normal 6 3 5 3 4 2 2" xfId="32706" xr:uid="{00000000-0005-0000-0000-0000C1340000}"/>
    <cellStyle name="Normal 6 3 5 3 4 2 3" xfId="50052" xr:uid="{00000000-0005-0000-0000-0000C2340000}"/>
    <cellStyle name="Normal 6 3 5 3 4 3" xfId="24033" xr:uid="{00000000-0005-0000-0000-0000C3340000}"/>
    <cellStyle name="Normal 6 3 5 3 4 4" xfId="41379" xr:uid="{00000000-0005-0000-0000-0000C4340000}"/>
    <cellStyle name="Normal 6 3 5 3 5" xfId="3446" xr:uid="{00000000-0005-0000-0000-0000C5340000}"/>
    <cellStyle name="Normal 6 3 5 3 5 2" xfId="12119" xr:uid="{00000000-0005-0000-0000-0000C6340000}"/>
    <cellStyle name="Normal 6 3 5 3 5 2 2" xfId="29472" xr:uid="{00000000-0005-0000-0000-0000C7340000}"/>
    <cellStyle name="Normal 6 3 5 3 5 2 3" xfId="46818" xr:uid="{00000000-0005-0000-0000-0000C8340000}"/>
    <cellStyle name="Normal 6 3 5 3 5 3" xfId="20799" xr:uid="{00000000-0005-0000-0000-0000C9340000}"/>
    <cellStyle name="Normal 6 3 5 3 5 4" xfId="38145" xr:uid="{00000000-0005-0000-0000-0000CA340000}"/>
    <cellStyle name="Normal 6 3 5 3 6" xfId="9571" xr:uid="{00000000-0005-0000-0000-0000CB340000}"/>
    <cellStyle name="Normal 6 3 5 3 6 2" xfId="26924" xr:uid="{00000000-0005-0000-0000-0000CC340000}"/>
    <cellStyle name="Normal 6 3 5 3 6 3" xfId="44270" xr:uid="{00000000-0005-0000-0000-0000CD340000}"/>
    <cellStyle name="Normal 6 3 5 3 7" xfId="18251" xr:uid="{00000000-0005-0000-0000-0000CE340000}"/>
    <cellStyle name="Normal 6 3 5 3 8" xfId="35597" xr:uid="{00000000-0005-0000-0000-0000CF340000}"/>
    <cellStyle name="Normal 6 3 5 4" xfId="408" xr:uid="{00000000-0005-0000-0000-0000D0340000}"/>
    <cellStyle name="Normal 6 3 5 4 2" xfId="2221" xr:uid="{00000000-0005-0000-0000-0000D1340000}"/>
    <cellStyle name="Normal 6 3 5 4 2 2" xfId="8003" xr:uid="{00000000-0005-0000-0000-0000D2340000}"/>
    <cellStyle name="Normal 6 3 5 4 2 2 2" xfId="16676" xr:uid="{00000000-0005-0000-0000-0000D3340000}"/>
    <cellStyle name="Normal 6 3 5 4 2 2 2 2" xfId="34029" xr:uid="{00000000-0005-0000-0000-0000D4340000}"/>
    <cellStyle name="Normal 6 3 5 4 2 2 2 3" xfId="51375" xr:uid="{00000000-0005-0000-0000-0000D5340000}"/>
    <cellStyle name="Normal 6 3 5 4 2 2 3" xfId="25356" xr:uid="{00000000-0005-0000-0000-0000D6340000}"/>
    <cellStyle name="Normal 6 3 5 4 2 2 4" xfId="42702" xr:uid="{00000000-0005-0000-0000-0000D7340000}"/>
    <cellStyle name="Normal 6 3 5 4 2 3" xfId="5504" xr:uid="{00000000-0005-0000-0000-0000D8340000}"/>
    <cellStyle name="Normal 6 3 5 4 2 3 2" xfId="14177" xr:uid="{00000000-0005-0000-0000-0000D9340000}"/>
    <cellStyle name="Normal 6 3 5 4 2 3 2 2" xfId="31530" xr:uid="{00000000-0005-0000-0000-0000DA340000}"/>
    <cellStyle name="Normal 6 3 5 4 2 3 2 3" xfId="48876" xr:uid="{00000000-0005-0000-0000-0000DB340000}"/>
    <cellStyle name="Normal 6 3 5 4 2 3 3" xfId="22857" xr:uid="{00000000-0005-0000-0000-0000DC340000}"/>
    <cellStyle name="Normal 6 3 5 4 2 3 4" xfId="40203" xr:uid="{00000000-0005-0000-0000-0000DD340000}"/>
    <cellStyle name="Normal 6 3 5 4 2 4" xfId="10894" xr:uid="{00000000-0005-0000-0000-0000DE340000}"/>
    <cellStyle name="Normal 6 3 5 4 2 4 2" xfId="28247" xr:uid="{00000000-0005-0000-0000-0000DF340000}"/>
    <cellStyle name="Normal 6 3 5 4 2 4 3" xfId="45593" xr:uid="{00000000-0005-0000-0000-0000E0340000}"/>
    <cellStyle name="Normal 6 3 5 4 2 5" xfId="19574" xr:uid="{00000000-0005-0000-0000-0000E1340000}"/>
    <cellStyle name="Normal 6 3 5 4 2 6" xfId="36920" xr:uid="{00000000-0005-0000-0000-0000E2340000}"/>
    <cellStyle name="Normal 6 3 5 4 3" xfId="6190" xr:uid="{00000000-0005-0000-0000-0000E3340000}"/>
    <cellStyle name="Normal 6 3 5 4 3 2" xfId="14863" xr:uid="{00000000-0005-0000-0000-0000E4340000}"/>
    <cellStyle name="Normal 6 3 5 4 3 2 2" xfId="32216" xr:uid="{00000000-0005-0000-0000-0000E5340000}"/>
    <cellStyle name="Normal 6 3 5 4 3 2 3" xfId="49562" xr:uid="{00000000-0005-0000-0000-0000E6340000}"/>
    <cellStyle name="Normal 6 3 5 4 3 3" xfId="23543" xr:uid="{00000000-0005-0000-0000-0000E7340000}"/>
    <cellStyle name="Normal 6 3 5 4 3 4" xfId="40889" xr:uid="{00000000-0005-0000-0000-0000E8340000}"/>
    <cellStyle name="Normal 6 3 5 4 4" xfId="4034" xr:uid="{00000000-0005-0000-0000-0000E9340000}"/>
    <cellStyle name="Normal 6 3 5 4 4 2" xfId="12707" xr:uid="{00000000-0005-0000-0000-0000EA340000}"/>
    <cellStyle name="Normal 6 3 5 4 4 2 2" xfId="30060" xr:uid="{00000000-0005-0000-0000-0000EB340000}"/>
    <cellStyle name="Normal 6 3 5 4 4 2 3" xfId="47406" xr:uid="{00000000-0005-0000-0000-0000EC340000}"/>
    <cellStyle name="Normal 6 3 5 4 4 3" xfId="21387" xr:uid="{00000000-0005-0000-0000-0000ED340000}"/>
    <cellStyle name="Normal 6 3 5 4 4 4" xfId="38733" xr:uid="{00000000-0005-0000-0000-0000EE340000}"/>
    <cellStyle name="Normal 6 3 5 4 5" xfId="9081" xr:uid="{00000000-0005-0000-0000-0000EF340000}"/>
    <cellStyle name="Normal 6 3 5 4 5 2" xfId="26434" xr:uid="{00000000-0005-0000-0000-0000F0340000}"/>
    <cellStyle name="Normal 6 3 5 4 5 3" xfId="43780" xr:uid="{00000000-0005-0000-0000-0000F1340000}"/>
    <cellStyle name="Normal 6 3 5 4 6" xfId="17761" xr:uid="{00000000-0005-0000-0000-0000F2340000}"/>
    <cellStyle name="Normal 6 3 5 4 7" xfId="35107" xr:uid="{00000000-0005-0000-0000-0000F3340000}"/>
    <cellStyle name="Normal 6 3 5 5" xfId="1976" xr:uid="{00000000-0005-0000-0000-0000F4340000}"/>
    <cellStyle name="Normal 6 3 5 5 2" xfId="7758" xr:uid="{00000000-0005-0000-0000-0000F5340000}"/>
    <cellStyle name="Normal 6 3 5 5 2 2" xfId="16431" xr:uid="{00000000-0005-0000-0000-0000F6340000}"/>
    <cellStyle name="Normal 6 3 5 5 2 2 2" xfId="33784" xr:uid="{00000000-0005-0000-0000-0000F7340000}"/>
    <cellStyle name="Normal 6 3 5 5 2 2 3" xfId="51130" xr:uid="{00000000-0005-0000-0000-0000F8340000}"/>
    <cellStyle name="Normal 6 3 5 5 2 3" xfId="25111" xr:uid="{00000000-0005-0000-0000-0000F9340000}"/>
    <cellStyle name="Normal 6 3 5 5 2 4" xfId="42457" xr:uid="{00000000-0005-0000-0000-0000FA340000}"/>
    <cellStyle name="Normal 6 3 5 5 3" xfId="3789" xr:uid="{00000000-0005-0000-0000-0000FB340000}"/>
    <cellStyle name="Normal 6 3 5 5 3 2" xfId="12462" xr:uid="{00000000-0005-0000-0000-0000FC340000}"/>
    <cellStyle name="Normal 6 3 5 5 3 2 2" xfId="29815" xr:uid="{00000000-0005-0000-0000-0000FD340000}"/>
    <cellStyle name="Normal 6 3 5 5 3 2 3" xfId="47161" xr:uid="{00000000-0005-0000-0000-0000FE340000}"/>
    <cellStyle name="Normal 6 3 5 5 3 3" xfId="21142" xr:uid="{00000000-0005-0000-0000-0000FF340000}"/>
    <cellStyle name="Normal 6 3 5 5 3 4" xfId="38488" xr:uid="{00000000-0005-0000-0000-000000350000}"/>
    <cellStyle name="Normal 6 3 5 5 4" xfId="10649" xr:uid="{00000000-0005-0000-0000-000001350000}"/>
    <cellStyle name="Normal 6 3 5 5 4 2" xfId="28002" xr:uid="{00000000-0005-0000-0000-000002350000}"/>
    <cellStyle name="Normal 6 3 5 5 4 3" xfId="45348" xr:uid="{00000000-0005-0000-0000-000003350000}"/>
    <cellStyle name="Normal 6 3 5 5 5" xfId="19329" xr:uid="{00000000-0005-0000-0000-000004350000}"/>
    <cellStyle name="Normal 6 3 5 5 6" xfId="36675" xr:uid="{00000000-0005-0000-0000-000005350000}"/>
    <cellStyle name="Normal 6 3 5 6" xfId="1143" xr:uid="{00000000-0005-0000-0000-000006350000}"/>
    <cellStyle name="Normal 6 3 5 6 2" xfId="6925" xr:uid="{00000000-0005-0000-0000-000007350000}"/>
    <cellStyle name="Normal 6 3 5 6 2 2" xfId="15598" xr:uid="{00000000-0005-0000-0000-000008350000}"/>
    <cellStyle name="Normal 6 3 5 6 2 2 2" xfId="32951" xr:uid="{00000000-0005-0000-0000-000009350000}"/>
    <cellStyle name="Normal 6 3 5 6 2 2 3" xfId="50297" xr:uid="{00000000-0005-0000-0000-00000A350000}"/>
    <cellStyle name="Normal 6 3 5 6 2 3" xfId="24278" xr:uid="{00000000-0005-0000-0000-00000B350000}"/>
    <cellStyle name="Normal 6 3 5 6 2 4" xfId="41624" xr:uid="{00000000-0005-0000-0000-00000C350000}"/>
    <cellStyle name="Normal 6 3 5 6 3" xfId="4769" xr:uid="{00000000-0005-0000-0000-00000D350000}"/>
    <cellStyle name="Normal 6 3 5 6 3 2" xfId="13442" xr:uid="{00000000-0005-0000-0000-00000E350000}"/>
    <cellStyle name="Normal 6 3 5 6 3 2 2" xfId="30795" xr:uid="{00000000-0005-0000-0000-00000F350000}"/>
    <cellStyle name="Normal 6 3 5 6 3 2 3" xfId="48141" xr:uid="{00000000-0005-0000-0000-000010350000}"/>
    <cellStyle name="Normal 6 3 5 6 3 3" xfId="22122" xr:uid="{00000000-0005-0000-0000-000011350000}"/>
    <cellStyle name="Normal 6 3 5 6 3 4" xfId="39468" xr:uid="{00000000-0005-0000-0000-000012350000}"/>
    <cellStyle name="Normal 6 3 5 6 4" xfId="9816" xr:uid="{00000000-0005-0000-0000-000013350000}"/>
    <cellStyle name="Normal 6 3 5 6 4 2" xfId="27169" xr:uid="{00000000-0005-0000-0000-000014350000}"/>
    <cellStyle name="Normal 6 3 5 6 4 3" xfId="44515" xr:uid="{00000000-0005-0000-0000-000015350000}"/>
    <cellStyle name="Normal 6 3 5 6 5" xfId="18496" xr:uid="{00000000-0005-0000-0000-000016350000}"/>
    <cellStyle name="Normal 6 3 5 6 6" xfId="35842" xr:uid="{00000000-0005-0000-0000-000017350000}"/>
    <cellStyle name="Normal 6 3 5 7" xfId="5945" xr:uid="{00000000-0005-0000-0000-000018350000}"/>
    <cellStyle name="Normal 6 3 5 7 2" xfId="14618" xr:uid="{00000000-0005-0000-0000-000019350000}"/>
    <cellStyle name="Normal 6 3 5 7 2 2" xfId="31971" xr:uid="{00000000-0005-0000-0000-00001A350000}"/>
    <cellStyle name="Normal 6 3 5 7 2 3" xfId="49317" xr:uid="{00000000-0005-0000-0000-00001B350000}"/>
    <cellStyle name="Normal 6 3 5 7 3" xfId="23298" xr:uid="{00000000-0005-0000-0000-00001C350000}"/>
    <cellStyle name="Normal 6 3 5 7 4" xfId="40644" xr:uid="{00000000-0005-0000-0000-00001D350000}"/>
    <cellStyle name="Normal 6 3 5 8" xfId="2956" xr:uid="{00000000-0005-0000-0000-00001E350000}"/>
    <cellStyle name="Normal 6 3 5 8 2" xfId="11629" xr:uid="{00000000-0005-0000-0000-00001F350000}"/>
    <cellStyle name="Normal 6 3 5 8 2 2" xfId="28982" xr:uid="{00000000-0005-0000-0000-000020350000}"/>
    <cellStyle name="Normal 6 3 5 8 2 3" xfId="46328" xr:uid="{00000000-0005-0000-0000-000021350000}"/>
    <cellStyle name="Normal 6 3 5 8 3" xfId="20309" xr:uid="{00000000-0005-0000-0000-000022350000}"/>
    <cellStyle name="Normal 6 3 5 8 4" xfId="37655" xr:uid="{00000000-0005-0000-0000-000023350000}"/>
    <cellStyle name="Normal 6 3 5 9" xfId="8836" xr:uid="{00000000-0005-0000-0000-000024350000}"/>
    <cellStyle name="Normal 6 3 5 9 2" xfId="26189" xr:uid="{00000000-0005-0000-0000-000025350000}"/>
    <cellStyle name="Normal 6 3 5 9 3" xfId="43535" xr:uid="{00000000-0005-0000-0000-000026350000}"/>
    <cellStyle name="Normal 6 3 6" xfId="261" xr:uid="{00000000-0005-0000-0000-000027350000}"/>
    <cellStyle name="Normal 6 3 6 10" xfId="34960" xr:uid="{00000000-0005-0000-0000-000028350000}"/>
    <cellStyle name="Normal 6 3 6 2" xfId="996" xr:uid="{00000000-0005-0000-0000-000029350000}"/>
    <cellStyle name="Normal 6 3 6 2 2" xfId="2809" xr:uid="{00000000-0005-0000-0000-00002A350000}"/>
    <cellStyle name="Normal 6 3 6 2 2 2" xfId="8591" xr:uid="{00000000-0005-0000-0000-00002B350000}"/>
    <cellStyle name="Normal 6 3 6 2 2 2 2" xfId="17264" xr:uid="{00000000-0005-0000-0000-00002C350000}"/>
    <cellStyle name="Normal 6 3 6 2 2 2 2 2" xfId="34617" xr:uid="{00000000-0005-0000-0000-00002D350000}"/>
    <cellStyle name="Normal 6 3 6 2 2 2 2 3" xfId="51963" xr:uid="{00000000-0005-0000-0000-00002E350000}"/>
    <cellStyle name="Normal 6 3 6 2 2 2 3" xfId="25944" xr:uid="{00000000-0005-0000-0000-00002F350000}"/>
    <cellStyle name="Normal 6 3 6 2 2 2 4" xfId="43290" xr:uid="{00000000-0005-0000-0000-000030350000}"/>
    <cellStyle name="Normal 6 3 6 2 2 3" xfId="4622" xr:uid="{00000000-0005-0000-0000-000031350000}"/>
    <cellStyle name="Normal 6 3 6 2 2 3 2" xfId="13295" xr:uid="{00000000-0005-0000-0000-000032350000}"/>
    <cellStyle name="Normal 6 3 6 2 2 3 2 2" xfId="30648" xr:uid="{00000000-0005-0000-0000-000033350000}"/>
    <cellStyle name="Normal 6 3 6 2 2 3 2 3" xfId="47994" xr:uid="{00000000-0005-0000-0000-000034350000}"/>
    <cellStyle name="Normal 6 3 6 2 2 3 3" xfId="21975" xr:uid="{00000000-0005-0000-0000-000035350000}"/>
    <cellStyle name="Normal 6 3 6 2 2 3 4" xfId="39321" xr:uid="{00000000-0005-0000-0000-000036350000}"/>
    <cellStyle name="Normal 6 3 6 2 2 4" xfId="11482" xr:uid="{00000000-0005-0000-0000-000037350000}"/>
    <cellStyle name="Normal 6 3 6 2 2 4 2" xfId="28835" xr:uid="{00000000-0005-0000-0000-000038350000}"/>
    <cellStyle name="Normal 6 3 6 2 2 4 3" xfId="46181" xr:uid="{00000000-0005-0000-0000-000039350000}"/>
    <cellStyle name="Normal 6 3 6 2 2 5" xfId="20162" xr:uid="{00000000-0005-0000-0000-00003A350000}"/>
    <cellStyle name="Normal 6 3 6 2 2 6" xfId="37508" xr:uid="{00000000-0005-0000-0000-00003B350000}"/>
    <cellStyle name="Normal 6 3 6 2 3" xfId="1731" xr:uid="{00000000-0005-0000-0000-00003C350000}"/>
    <cellStyle name="Normal 6 3 6 2 3 2" xfId="7513" xr:uid="{00000000-0005-0000-0000-00003D350000}"/>
    <cellStyle name="Normal 6 3 6 2 3 2 2" xfId="16186" xr:uid="{00000000-0005-0000-0000-00003E350000}"/>
    <cellStyle name="Normal 6 3 6 2 3 2 2 2" xfId="33539" xr:uid="{00000000-0005-0000-0000-00003F350000}"/>
    <cellStyle name="Normal 6 3 6 2 3 2 2 3" xfId="50885" xr:uid="{00000000-0005-0000-0000-000040350000}"/>
    <cellStyle name="Normal 6 3 6 2 3 2 3" xfId="24866" xr:uid="{00000000-0005-0000-0000-000041350000}"/>
    <cellStyle name="Normal 6 3 6 2 3 2 4" xfId="42212" xr:uid="{00000000-0005-0000-0000-000042350000}"/>
    <cellStyle name="Normal 6 3 6 2 3 3" xfId="5357" xr:uid="{00000000-0005-0000-0000-000043350000}"/>
    <cellStyle name="Normal 6 3 6 2 3 3 2" xfId="14030" xr:uid="{00000000-0005-0000-0000-000044350000}"/>
    <cellStyle name="Normal 6 3 6 2 3 3 2 2" xfId="31383" xr:uid="{00000000-0005-0000-0000-000045350000}"/>
    <cellStyle name="Normal 6 3 6 2 3 3 2 3" xfId="48729" xr:uid="{00000000-0005-0000-0000-000046350000}"/>
    <cellStyle name="Normal 6 3 6 2 3 3 3" xfId="22710" xr:uid="{00000000-0005-0000-0000-000047350000}"/>
    <cellStyle name="Normal 6 3 6 2 3 3 4" xfId="40056" xr:uid="{00000000-0005-0000-0000-000048350000}"/>
    <cellStyle name="Normal 6 3 6 2 3 4" xfId="10404" xr:uid="{00000000-0005-0000-0000-000049350000}"/>
    <cellStyle name="Normal 6 3 6 2 3 4 2" xfId="27757" xr:uid="{00000000-0005-0000-0000-00004A350000}"/>
    <cellStyle name="Normal 6 3 6 2 3 4 3" xfId="45103" xr:uid="{00000000-0005-0000-0000-00004B350000}"/>
    <cellStyle name="Normal 6 3 6 2 3 5" xfId="19084" xr:uid="{00000000-0005-0000-0000-00004C350000}"/>
    <cellStyle name="Normal 6 3 6 2 3 6" xfId="36430" xr:uid="{00000000-0005-0000-0000-00004D350000}"/>
    <cellStyle name="Normal 6 3 6 2 4" xfId="6778" xr:uid="{00000000-0005-0000-0000-00004E350000}"/>
    <cellStyle name="Normal 6 3 6 2 4 2" xfId="15451" xr:uid="{00000000-0005-0000-0000-00004F350000}"/>
    <cellStyle name="Normal 6 3 6 2 4 2 2" xfId="32804" xr:uid="{00000000-0005-0000-0000-000050350000}"/>
    <cellStyle name="Normal 6 3 6 2 4 2 3" xfId="50150" xr:uid="{00000000-0005-0000-0000-000051350000}"/>
    <cellStyle name="Normal 6 3 6 2 4 3" xfId="24131" xr:uid="{00000000-0005-0000-0000-000052350000}"/>
    <cellStyle name="Normal 6 3 6 2 4 4" xfId="41477" xr:uid="{00000000-0005-0000-0000-000053350000}"/>
    <cellStyle name="Normal 6 3 6 2 5" xfId="3544" xr:uid="{00000000-0005-0000-0000-000054350000}"/>
    <cellStyle name="Normal 6 3 6 2 5 2" xfId="12217" xr:uid="{00000000-0005-0000-0000-000055350000}"/>
    <cellStyle name="Normal 6 3 6 2 5 2 2" xfId="29570" xr:uid="{00000000-0005-0000-0000-000056350000}"/>
    <cellStyle name="Normal 6 3 6 2 5 2 3" xfId="46916" xr:uid="{00000000-0005-0000-0000-000057350000}"/>
    <cellStyle name="Normal 6 3 6 2 5 3" xfId="20897" xr:uid="{00000000-0005-0000-0000-000058350000}"/>
    <cellStyle name="Normal 6 3 6 2 5 4" xfId="38243" xr:uid="{00000000-0005-0000-0000-000059350000}"/>
    <cellStyle name="Normal 6 3 6 2 6" xfId="9669" xr:uid="{00000000-0005-0000-0000-00005A350000}"/>
    <cellStyle name="Normal 6 3 6 2 6 2" xfId="27022" xr:uid="{00000000-0005-0000-0000-00005B350000}"/>
    <cellStyle name="Normal 6 3 6 2 6 3" xfId="44368" xr:uid="{00000000-0005-0000-0000-00005C350000}"/>
    <cellStyle name="Normal 6 3 6 2 7" xfId="18349" xr:uid="{00000000-0005-0000-0000-00005D350000}"/>
    <cellStyle name="Normal 6 3 6 2 8" xfId="35695" xr:uid="{00000000-0005-0000-0000-00005E350000}"/>
    <cellStyle name="Normal 6 3 6 3" xfId="506" xr:uid="{00000000-0005-0000-0000-00005F350000}"/>
    <cellStyle name="Normal 6 3 6 3 2" xfId="2319" xr:uid="{00000000-0005-0000-0000-000060350000}"/>
    <cellStyle name="Normal 6 3 6 3 2 2" xfId="8101" xr:uid="{00000000-0005-0000-0000-000061350000}"/>
    <cellStyle name="Normal 6 3 6 3 2 2 2" xfId="16774" xr:uid="{00000000-0005-0000-0000-000062350000}"/>
    <cellStyle name="Normal 6 3 6 3 2 2 2 2" xfId="34127" xr:uid="{00000000-0005-0000-0000-000063350000}"/>
    <cellStyle name="Normal 6 3 6 3 2 2 2 3" xfId="51473" xr:uid="{00000000-0005-0000-0000-000064350000}"/>
    <cellStyle name="Normal 6 3 6 3 2 2 3" xfId="25454" xr:uid="{00000000-0005-0000-0000-000065350000}"/>
    <cellStyle name="Normal 6 3 6 3 2 2 4" xfId="42800" xr:uid="{00000000-0005-0000-0000-000066350000}"/>
    <cellStyle name="Normal 6 3 6 3 2 3" xfId="5602" xr:uid="{00000000-0005-0000-0000-000067350000}"/>
    <cellStyle name="Normal 6 3 6 3 2 3 2" xfId="14275" xr:uid="{00000000-0005-0000-0000-000068350000}"/>
    <cellStyle name="Normal 6 3 6 3 2 3 2 2" xfId="31628" xr:uid="{00000000-0005-0000-0000-000069350000}"/>
    <cellStyle name="Normal 6 3 6 3 2 3 2 3" xfId="48974" xr:uid="{00000000-0005-0000-0000-00006A350000}"/>
    <cellStyle name="Normal 6 3 6 3 2 3 3" xfId="22955" xr:uid="{00000000-0005-0000-0000-00006B350000}"/>
    <cellStyle name="Normal 6 3 6 3 2 3 4" xfId="40301" xr:uid="{00000000-0005-0000-0000-00006C350000}"/>
    <cellStyle name="Normal 6 3 6 3 2 4" xfId="10992" xr:uid="{00000000-0005-0000-0000-00006D350000}"/>
    <cellStyle name="Normal 6 3 6 3 2 4 2" xfId="28345" xr:uid="{00000000-0005-0000-0000-00006E350000}"/>
    <cellStyle name="Normal 6 3 6 3 2 4 3" xfId="45691" xr:uid="{00000000-0005-0000-0000-00006F350000}"/>
    <cellStyle name="Normal 6 3 6 3 2 5" xfId="19672" xr:uid="{00000000-0005-0000-0000-000070350000}"/>
    <cellStyle name="Normal 6 3 6 3 2 6" xfId="37018" xr:uid="{00000000-0005-0000-0000-000071350000}"/>
    <cellStyle name="Normal 6 3 6 3 3" xfId="6288" xr:uid="{00000000-0005-0000-0000-000072350000}"/>
    <cellStyle name="Normal 6 3 6 3 3 2" xfId="14961" xr:uid="{00000000-0005-0000-0000-000073350000}"/>
    <cellStyle name="Normal 6 3 6 3 3 2 2" xfId="32314" xr:uid="{00000000-0005-0000-0000-000074350000}"/>
    <cellStyle name="Normal 6 3 6 3 3 2 3" xfId="49660" xr:uid="{00000000-0005-0000-0000-000075350000}"/>
    <cellStyle name="Normal 6 3 6 3 3 3" xfId="23641" xr:uid="{00000000-0005-0000-0000-000076350000}"/>
    <cellStyle name="Normal 6 3 6 3 3 4" xfId="40987" xr:uid="{00000000-0005-0000-0000-000077350000}"/>
    <cellStyle name="Normal 6 3 6 3 4" xfId="4132" xr:uid="{00000000-0005-0000-0000-000078350000}"/>
    <cellStyle name="Normal 6 3 6 3 4 2" xfId="12805" xr:uid="{00000000-0005-0000-0000-000079350000}"/>
    <cellStyle name="Normal 6 3 6 3 4 2 2" xfId="30158" xr:uid="{00000000-0005-0000-0000-00007A350000}"/>
    <cellStyle name="Normal 6 3 6 3 4 2 3" xfId="47504" xr:uid="{00000000-0005-0000-0000-00007B350000}"/>
    <cellStyle name="Normal 6 3 6 3 4 3" xfId="21485" xr:uid="{00000000-0005-0000-0000-00007C350000}"/>
    <cellStyle name="Normal 6 3 6 3 4 4" xfId="38831" xr:uid="{00000000-0005-0000-0000-00007D350000}"/>
    <cellStyle name="Normal 6 3 6 3 5" xfId="9179" xr:uid="{00000000-0005-0000-0000-00007E350000}"/>
    <cellStyle name="Normal 6 3 6 3 5 2" xfId="26532" xr:uid="{00000000-0005-0000-0000-00007F350000}"/>
    <cellStyle name="Normal 6 3 6 3 5 3" xfId="43878" xr:uid="{00000000-0005-0000-0000-000080350000}"/>
    <cellStyle name="Normal 6 3 6 3 6" xfId="17859" xr:uid="{00000000-0005-0000-0000-000081350000}"/>
    <cellStyle name="Normal 6 3 6 3 7" xfId="35205" xr:uid="{00000000-0005-0000-0000-000082350000}"/>
    <cellStyle name="Normal 6 3 6 4" xfId="2074" xr:uid="{00000000-0005-0000-0000-000083350000}"/>
    <cellStyle name="Normal 6 3 6 4 2" xfId="7856" xr:uid="{00000000-0005-0000-0000-000084350000}"/>
    <cellStyle name="Normal 6 3 6 4 2 2" xfId="16529" xr:uid="{00000000-0005-0000-0000-000085350000}"/>
    <cellStyle name="Normal 6 3 6 4 2 2 2" xfId="33882" xr:uid="{00000000-0005-0000-0000-000086350000}"/>
    <cellStyle name="Normal 6 3 6 4 2 2 3" xfId="51228" xr:uid="{00000000-0005-0000-0000-000087350000}"/>
    <cellStyle name="Normal 6 3 6 4 2 3" xfId="25209" xr:uid="{00000000-0005-0000-0000-000088350000}"/>
    <cellStyle name="Normal 6 3 6 4 2 4" xfId="42555" xr:uid="{00000000-0005-0000-0000-000089350000}"/>
    <cellStyle name="Normal 6 3 6 4 3" xfId="3887" xr:uid="{00000000-0005-0000-0000-00008A350000}"/>
    <cellStyle name="Normal 6 3 6 4 3 2" xfId="12560" xr:uid="{00000000-0005-0000-0000-00008B350000}"/>
    <cellStyle name="Normal 6 3 6 4 3 2 2" xfId="29913" xr:uid="{00000000-0005-0000-0000-00008C350000}"/>
    <cellStyle name="Normal 6 3 6 4 3 2 3" xfId="47259" xr:uid="{00000000-0005-0000-0000-00008D350000}"/>
    <cellStyle name="Normal 6 3 6 4 3 3" xfId="21240" xr:uid="{00000000-0005-0000-0000-00008E350000}"/>
    <cellStyle name="Normal 6 3 6 4 3 4" xfId="38586" xr:uid="{00000000-0005-0000-0000-00008F350000}"/>
    <cellStyle name="Normal 6 3 6 4 4" xfId="10747" xr:uid="{00000000-0005-0000-0000-000090350000}"/>
    <cellStyle name="Normal 6 3 6 4 4 2" xfId="28100" xr:uid="{00000000-0005-0000-0000-000091350000}"/>
    <cellStyle name="Normal 6 3 6 4 4 3" xfId="45446" xr:uid="{00000000-0005-0000-0000-000092350000}"/>
    <cellStyle name="Normal 6 3 6 4 5" xfId="19427" xr:uid="{00000000-0005-0000-0000-000093350000}"/>
    <cellStyle name="Normal 6 3 6 4 6" xfId="36773" xr:uid="{00000000-0005-0000-0000-000094350000}"/>
    <cellStyle name="Normal 6 3 6 5" xfId="1241" xr:uid="{00000000-0005-0000-0000-000095350000}"/>
    <cellStyle name="Normal 6 3 6 5 2" xfId="7023" xr:uid="{00000000-0005-0000-0000-000096350000}"/>
    <cellStyle name="Normal 6 3 6 5 2 2" xfId="15696" xr:uid="{00000000-0005-0000-0000-000097350000}"/>
    <cellStyle name="Normal 6 3 6 5 2 2 2" xfId="33049" xr:uid="{00000000-0005-0000-0000-000098350000}"/>
    <cellStyle name="Normal 6 3 6 5 2 2 3" xfId="50395" xr:uid="{00000000-0005-0000-0000-000099350000}"/>
    <cellStyle name="Normal 6 3 6 5 2 3" xfId="24376" xr:uid="{00000000-0005-0000-0000-00009A350000}"/>
    <cellStyle name="Normal 6 3 6 5 2 4" xfId="41722" xr:uid="{00000000-0005-0000-0000-00009B350000}"/>
    <cellStyle name="Normal 6 3 6 5 3" xfId="4867" xr:uid="{00000000-0005-0000-0000-00009C350000}"/>
    <cellStyle name="Normal 6 3 6 5 3 2" xfId="13540" xr:uid="{00000000-0005-0000-0000-00009D350000}"/>
    <cellStyle name="Normal 6 3 6 5 3 2 2" xfId="30893" xr:uid="{00000000-0005-0000-0000-00009E350000}"/>
    <cellStyle name="Normal 6 3 6 5 3 2 3" xfId="48239" xr:uid="{00000000-0005-0000-0000-00009F350000}"/>
    <cellStyle name="Normal 6 3 6 5 3 3" xfId="22220" xr:uid="{00000000-0005-0000-0000-0000A0350000}"/>
    <cellStyle name="Normal 6 3 6 5 3 4" xfId="39566" xr:uid="{00000000-0005-0000-0000-0000A1350000}"/>
    <cellStyle name="Normal 6 3 6 5 4" xfId="9914" xr:uid="{00000000-0005-0000-0000-0000A2350000}"/>
    <cellStyle name="Normal 6 3 6 5 4 2" xfId="27267" xr:uid="{00000000-0005-0000-0000-0000A3350000}"/>
    <cellStyle name="Normal 6 3 6 5 4 3" xfId="44613" xr:uid="{00000000-0005-0000-0000-0000A4350000}"/>
    <cellStyle name="Normal 6 3 6 5 5" xfId="18594" xr:uid="{00000000-0005-0000-0000-0000A5350000}"/>
    <cellStyle name="Normal 6 3 6 5 6" xfId="35940" xr:uid="{00000000-0005-0000-0000-0000A6350000}"/>
    <cellStyle name="Normal 6 3 6 6" xfId="6043" xr:uid="{00000000-0005-0000-0000-0000A7350000}"/>
    <cellStyle name="Normal 6 3 6 6 2" xfId="14716" xr:uid="{00000000-0005-0000-0000-0000A8350000}"/>
    <cellStyle name="Normal 6 3 6 6 2 2" xfId="32069" xr:uid="{00000000-0005-0000-0000-0000A9350000}"/>
    <cellStyle name="Normal 6 3 6 6 2 3" xfId="49415" xr:uid="{00000000-0005-0000-0000-0000AA350000}"/>
    <cellStyle name="Normal 6 3 6 6 3" xfId="23396" xr:uid="{00000000-0005-0000-0000-0000AB350000}"/>
    <cellStyle name="Normal 6 3 6 6 4" xfId="40742" xr:uid="{00000000-0005-0000-0000-0000AC350000}"/>
    <cellStyle name="Normal 6 3 6 7" xfId="3054" xr:uid="{00000000-0005-0000-0000-0000AD350000}"/>
    <cellStyle name="Normal 6 3 6 7 2" xfId="11727" xr:uid="{00000000-0005-0000-0000-0000AE350000}"/>
    <cellStyle name="Normal 6 3 6 7 2 2" xfId="29080" xr:uid="{00000000-0005-0000-0000-0000AF350000}"/>
    <cellStyle name="Normal 6 3 6 7 2 3" xfId="46426" xr:uid="{00000000-0005-0000-0000-0000B0350000}"/>
    <cellStyle name="Normal 6 3 6 7 3" xfId="20407" xr:uid="{00000000-0005-0000-0000-0000B1350000}"/>
    <cellStyle name="Normal 6 3 6 7 4" xfId="37753" xr:uid="{00000000-0005-0000-0000-0000B2350000}"/>
    <cellStyle name="Normal 6 3 6 8" xfId="8934" xr:uid="{00000000-0005-0000-0000-0000B3350000}"/>
    <cellStyle name="Normal 6 3 6 8 2" xfId="26287" xr:uid="{00000000-0005-0000-0000-0000B4350000}"/>
    <cellStyle name="Normal 6 3 6 8 3" xfId="43633" xr:uid="{00000000-0005-0000-0000-0000B5350000}"/>
    <cellStyle name="Normal 6 3 6 9" xfId="17614" xr:uid="{00000000-0005-0000-0000-0000B6350000}"/>
    <cellStyle name="Normal 6 3 7" xfId="114" xr:uid="{00000000-0005-0000-0000-0000B7350000}"/>
    <cellStyle name="Normal 6 3 7 10" xfId="34813" xr:uid="{00000000-0005-0000-0000-0000B8350000}"/>
    <cellStyle name="Normal 6 3 7 2" xfId="849" xr:uid="{00000000-0005-0000-0000-0000B9350000}"/>
    <cellStyle name="Normal 6 3 7 2 2" xfId="2662" xr:uid="{00000000-0005-0000-0000-0000BA350000}"/>
    <cellStyle name="Normal 6 3 7 2 2 2" xfId="8444" xr:uid="{00000000-0005-0000-0000-0000BB350000}"/>
    <cellStyle name="Normal 6 3 7 2 2 2 2" xfId="17117" xr:uid="{00000000-0005-0000-0000-0000BC350000}"/>
    <cellStyle name="Normal 6 3 7 2 2 2 2 2" xfId="34470" xr:uid="{00000000-0005-0000-0000-0000BD350000}"/>
    <cellStyle name="Normal 6 3 7 2 2 2 2 3" xfId="51816" xr:uid="{00000000-0005-0000-0000-0000BE350000}"/>
    <cellStyle name="Normal 6 3 7 2 2 2 3" xfId="25797" xr:uid="{00000000-0005-0000-0000-0000BF350000}"/>
    <cellStyle name="Normal 6 3 7 2 2 2 4" xfId="43143" xr:uid="{00000000-0005-0000-0000-0000C0350000}"/>
    <cellStyle name="Normal 6 3 7 2 2 3" xfId="4475" xr:uid="{00000000-0005-0000-0000-0000C1350000}"/>
    <cellStyle name="Normal 6 3 7 2 2 3 2" xfId="13148" xr:uid="{00000000-0005-0000-0000-0000C2350000}"/>
    <cellStyle name="Normal 6 3 7 2 2 3 2 2" xfId="30501" xr:uid="{00000000-0005-0000-0000-0000C3350000}"/>
    <cellStyle name="Normal 6 3 7 2 2 3 2 3" xfId="47847" xr:uid="{00000000-0005-0000-0000-0000C4350000}"/>
    <cellStyle name="Normal 6 3 7 2 2 3 3" xfId="21828" xr:uid="{00000000-0005-0000-0000-0000C5350000}"/>
    <cellStyle name="Normal 6 3 7 2 2 3 4" xfId="39174" xr:uid="{00000000-0005-0000-0000-0000C6350000}"/>
    <cellStyle name="Normal 6 3 7 2 2 4" xfId="11335" xr:uid="{00000000-0005-0000-0000-0000C7350000}"/>
    <cellStyle name="Normal 6 3 7 2 2 4 2" xfId="28688" xr:uid="{00000000-0005-0000-0000-0000C8350000}"/>
    <cellStyle name="Normal 6 3 7 2 2 4 3" xfId="46034" xr:uid="{00000000-0005-0000-0000-0000C9350000}"/>
    <cellStyle name="Normal 6 3 7 2 2 5" xfId="20015" xr:uid="{00000000-0005-0000-0000-0000CA350000}"/>
    <cellStyle name="Normal 6 3 7 2 2 6" xfId="37361" xr:uid="{00000000-0005-0000-0000-0000CB350000}"/>
    <cellStyle name="Normal 6 3 7 2 3" xfId="1584" xr:uid="{00000000-0005-0000-0000-0000CC350000}"/>
    <cellStyle name="Normal 6 3 7 2 3 2" xfId="7366" xr:uid="{00000000-0005-0000-0000-0000CD350000}"/>
    <cellStyle name="Normal 6 3 7 2 3 2 2" xfId="16039" xr:uid="{00000000-0005-0000-0000-0000CE350000}"/>
    <cellStyle name="Normal 6 3 7 2 3 2 2 2" xfId="33392" xr:uid="{00000000-0005-0000-0000-0000CF350000}"/>
    <cellStyle name="Normal 6 3 7 2 3 2 2 3" xfId="50738" xr:uid="{00000000-0005-0000-0000-0000D0350000}"/>
    <cellStyle name="Normal 6 3 7 2 3 2 3" xfId="24719" xr:uid="{00000000-0005-0000-0000-0000D1350000}"/>
    <cellStyle name="Normal 6 3 7 2 3 2 4" xfId="42065" xr:uid="{00000000-0005-0000-0000-0000D2350000}"/>
    <cellStyle name="Normal 6 3 7 2 3 3" xfId="5210" xr:uid="{00000000-0005-0000-0000-0000D3350000}"/>
    <cellStyle name="Normal 6 3 7 2 3 3 2" xfId="13883" xr:uid="{00000000-0005-0000-0000-0000D4350000}"/>
    <cellStyle name="Normal 6 3 7 2 3 3 2 2" xfId="31236" xr:uid="{00000000-0005-0000-0000-0000D5350000}"/>
    <cellStyle name="Normal 6 3 7 2 3 3 2 3" xfId="48582" xr:uid="{00000000-0005-0000-0000-0000D6350000}"/>
    <cellStyle name="Normal 6 3 7 2 3 3 3" xfId="22563" xr:uid="{00000000-0005-0000-0000-0000D7350000}"/>
    <cellStyle name="Normal 6 3 7 2 3 3 4" xfId="39909" xr:uid="{00000000-0005-0000-0000-0000D8350000}"/>
    <cellStyle name="Normal 6 3 7 2 3 4" xfId="10257" xr:uid="{00000000-0005-0000-0000-0000D9350000}"/>
    <cellStyle name="Normal 6 3 7 2 3 4 2" xfId="27610" xr:uid="{00000000-0005-0000-0000-0000DA350000}"/>
    <cellStyle name="Normal 6 3 7 2 3 4 3" xfId="44956" xr:uid="{00000000-0005-0000-0000-0000DB350000}"/>
    <cellStyle name="Normal 6 3 7 2 3 5" xfId="18937" xr:uid="{00000000-0005-0000-0000-0000DC350000}"/>
    <cellStyle name="Normal 6 3 7 2 3 6" xfId="36283" xr:uid="{00000000-0005-0000-0000-0000DD350000}"/>
    <cellStyle name="Normal 6 3 7 2 4" xfId="6631" xr:uid="{00000000-0005-0000-0000-0000DE350000}"/>
    <cellStyle name="Normal 6 3 7 2 4 2" xfId="15304" xr:uid="{00000000-0005-0000-0000-0000DF350000}"/>
    <cellStyle name="Normal 6 3 7 2 4 2 2" xfId="32657" xr:uid="{00000000-0005-0000-0000-0000E0350000}"/>
    <cellStyle name="Normal 6 3 7 2 4 2 3" xfId="50003" xr:uid="{00000000-0005-0000-0000-0000E1350000}"/>
    <cellStyle name="Normal 6 3 7 2 4 3" xfId="23984" xr:uid="{00000000-0005-0000-0000-0000E2350000}"/>
    <cellStyle name="Normal 6 3 7 2 4 4" xfId="41330" xr:uid="{00000000-0005-0000-0000-0000E3350000}"/>
    <cellStyle name="Normal 6 3 7 2 5" xfId="3397" xr:uid="{00000000-0005-0000-0000-0000E4350000}"/>
    <cellStyle name="Normal 6 3 7 2 5 2" xfId="12070" xr:uid="{00000000-0005-0000-0000-0000E5350000}"/>
    <cellStyle name="Normal 6 3 7 2 5 2 2" xfId="29423" xr:uid="{00000000-0005-0000-0000-0000E6350000}"/>
    <cellStyle name="Normal 6 3 7 2 5 2 3" xfId="46769" xr:uid="{00000000-0005-0000-0000-0000E7350000}"/>
    <cellStyle name="Normal 6 3 7 2 5 3" xfId="20750" xr:uid="{00000000-0005-0000-0000-0000E8350000}"/>
    <cellStyle name="Normal 6 3 7 2 5 4" xfId="38096" xr:uid="{00000000-0005-0000-0000-0000E9350000}"/>
    <cellStyle name="Normal 6 3 7 2 6" xfId="9522" xr:uid="{00000000-0005-0000-0000-0000EA350000}"/>
    <cellStyle name="Normal 6 3 7 2 6 2" xfId="26875" xr:uid="{00000000-0005-0000-0000-0000EB350000}"/>
    <cellStyle name="Normal 6 3 7 2 6 3" xfId="44221" xr:uid="{00000000-0005-0000-0000-0000EC350000}"/>
    <cellStyle name="Normal 6 3 7 2 7" xfId="18202" xr:uid="{00000000-0005-0000-0000-0000ED350000}"/>
    <cellStyle name="Normal 6 3 7 2 8" xfId="35548" xr:uid="{00000000-0005-0000-0000-0000EE350000}"/>
    <cellStyle name="Normal 6 3 7 3" xfId="604" xr:uid="{00000000-0005-0000-0000-0000EF350000}"/>
    <cellStyle name="Normal 6 3 7 3 2" xfId="2417" xr:uid="{00000000-0005-0000-0000-0000F0350000}"/>
    <cellStyle name="Normal 6 3 7 3 2 2" xfId="8199" xr:uid="{00000000-0005-0000-0000-0000F1350000}"/>
    <cellStyle name="Normal 6 3 7 3 2 2 2" xfId="16872" xr:uid="{00000000-0005-0000-0000-0000F2350000}"/>
    <cellStyle name="Normal 6 3 7 3 2 2 2 2" xfId="34225" xr:uid="{00000000-0005-0000-0000-0000F3350000}"/>
    <cellStyle name="Normal 6 3 7 3 2 2 2 3" xfId="51571" xr:uid="{00000000-0005-0000-0000-0000F4350000}"/>
    <cellStyle name="Normal 6 3 7 3 2 2 3" xfId="25552" xr:uid="{00000000-0005-0000-0000-0000F5350000}"/>
    <cellStyle name="Normal 6 3 7 3 2 2 4" xfId="42898" xr:uid="{00000000-0005-0000-0000-0000F6350000}"/>
    <cellStyle name="Normal 6 3 7 3 2 3" xfId="5700" xr:uid="{00000000-0005-0000-0000-0000F7350000}"/>
    <cellStyle name="Normal 6 3 7 3 2 3 2" xfId="14373" xr:uid="{00000000-0005-0000-0000-0000F8350000}"/>
    <cellStyle name="Normal 6 3 7 3 2 3 2 2" xfId="31726" xr:uid="{00000000-0005-0000-0000-0000F9350000}"/>
    <cellStyle name="Normal 6 3 7 3 2 3 2 3" xfId="49072" xr:uid="{00000000-0005-0000-0000-0000FA350000}"/>
    <cellStyle name="Normal 6 3 7 3 2 3 3" xfId="23053" xr:uid="{00000000-0005-0000-0000-0000FB350000}"/>
    <cellStyle name="Normal 6 3 7 3 2 3 4" xfId="40399" xr:uid="{00000000-0005-0000-0000-0000FC350000}"/>
    <cellStyle name="Normal 6 3 7 3 2 4" xfId="11090" xr:uid="{00000000-0005-0000-0000-0000FD350000}"/>
    <cellStyle name="Normal 6 3 7 3 2 4 2" xfId="28443" xr:uid="{00000000-0005-0000-0000-0000FE350000}"/>
    <cellStyle name="Normal 6 3 7 3 2 4 3" xfId="45789" xr:uid="{00000000-0005-0000-0000-0000FF350000}"/>
    <cellStyle name="Normal 6 3 7 3 2 5" xfId="19770" xr:uid="{00000000-0005-0000-0000-000000360000}"/>
    <cellStyle name="Normal 6 3 7 3 2 6" xfId="37116" xr:uid="{00000000-0005-0000-0000-000001360000}"/>
    <cellStyle name="Normal 6 3 7 3 3" xfId="6386" xr:uid="{00000000-0005-0000-0000-000002360000}"/>
    <cellStyle name="Normal 6 3 7 3 3 2" xfId="15059" xr:uid="{00000000-0005-0000-0000-000003360000}"/>
    <cellStyle name="Normal 6 3 7 3 3 2 2" xfId="32412" xr:uid="{00000000-0005-0000-0000-000004360000}"/>
    <cellStyle name="Normal 6 3 7 3 3 2 3" xfId="49758" xr:uid="{00000000-0005-0000-0000-000005360000}"/>
    <cellStyle name="Normal 6 3 7 3 3 3" xfId="23739" xr:uid="{00000000-0005-0000-0000-000006360000}"/>
    <cellStyle name="Normal 6 3 7 3 3 4" xfId="41085" xr:uid="{00000000-0005-0000-0000-000007360000}"/>
    <cellStyle name="Normal 6 3 7 3 4" xfId="4230" xr:uid="{00000000-0005-0000-0000-000008360000}"/>
    <cellStyle name="Normal 6 3 7 3 4 2" xfId="12903" xr:uid="{00000000-0005-0000-0000-000009360000}"/>
    <cellStyle name="Normal 6 3 7 3 4 2 2" xfId="30256" xr:uid="{00000000-0005-0000-0000-00000A360000}"/>
    <cellStyle name="Normal 6 3 7 3 4 2 3" xfId="47602" xr:uid="{00000000-0005-0000-0000-00000B360000}"/>
    <cellStyle name="Normal 6 3 7 3 4 3" xfId="21583" xr:uid="{00000000-0005-0000-0000-00000C360000}"/>
    <cellStyle name="Normal 6 3 7 3 4 4" xfId="38929" xr:uid="{00000000-0005-0000-0000-00000D360000}"/>
    <cellStyle name="Normal 6 3 7 3 5" xfId="9277" xr:uid="{00000000-0005-0000-0000-00000E360000}"/>
    <cellStyle name="Normal 6 3 7 3 5 2" xfId="26630" xr:uid="{00000000-0005-0000-0000-00000F360000}"/>
    <cellStyle name="Normal 6 3 7 3 5 3" xfId="43976" xr:uid="{00000000-0005-0000-0000-000010360000}"/>
    <cellStyle name="Normal 6 3 7 3 6" xfId="17957" xr:uid="{00000000-0005-0000-0000-000011360000}"/>
    <cellStyle name="Normal 6 3 7 3 7" xfId="35303" xr:uid="{00000000-0005-0000-0000-000012360000}"/>
    <cellStyle name="Normal 6 3 7 4" xfId="1927" xr:uid="{00000000-0005-0000-0000-000013360000}"/>
    <cellStyle name="Normal 6 3 7 4 2" xfId="7709" xr:uid="{00000000-0005-0000-0000-000014360000}"/>
    <cellStyle name="Normal 6 3 7 4 2 2" xfId="16382" xr:uid="{00000000-0005-0000-0000-000015360000}"/>
    <cellStyle name="Normal 6 3 7 4 2 2 2" xfId="33735" xr:uid="{00000000-0005-0000-0000-000016360000}"/>
    <cellStyle name="Normal 6 3 7 4 2 2 3" xfId="51081" xr:uid="{00000000-0005-0000-0000-000017360000}"/>
    <cellStyle name="Normal 6 3 7 4 2 3" xfId="25062" xr:uid="{00000000-0005-0000-0000-000018360000}"/>
    <cellStyle name="Normal 6 3 7 4 2 4" xfId="42408" xr:uid="{00000000-0005-0000-0000-000019360000}"/>
    <cellStyle name="Normal 6 3 7 4 3" xfId="3740" xr:uid="{00000000-0005-0000-0000-00001A360000}"/>
    <cellStyle name="Normal 6 3 7 4 3 2" xfId="12413" xr:uid="{00000000-0005-0000-0000-00001B360000}"/>
    <cellStyle name="Normal 6 3 7 4 3 2 2" xfId="29766" xr:uid="{00000000-0005-0000-0000-00001C360000}"/>
    <cellStyle name="Normal 6 3 7 4 3 2 3" xfId="47112" xr:uid="{00000000-0005-0000-0000-00001D360000}"/>
    <cellStyle name="Normal 6 3 7 4 3 3" xfId="21093" xr:uid="{00000000-0005-0000-0000-00001E360000}"/>
    <cellStyle name="Normal 6 3 7 4 3 4" xfId="38439" xr:uid="{00000000-0005-0000-0000-00001F360000}"/>
    <cellStyle name="Normal 6 3 7 4 4" xfId="10600" xr:uid="{00000000-0005-0000-0000-000020360000}"/>
    <cellStyle name="Normal 6 3 7 4 4 2" xfId="27953" xr:uid="{00000000-0005-0000-0000-000021360000}"/>
    <cellStyle name="Normal 6 3 7 4 4 3" xfId="45299" xr:uid="{00000000-0005-0000-0000-000022360000}"/>
    <cellStyle name="Normal 6 3 7 4 5" xfId="19280" xr:uid="{00000000-0005-0000-0000-000023360000}"/>
    <cellStyle name="Normal 6 3 7 4 6" xfId="36626" xr:uid="{00000000-0005-0000-0000-000024360000}"/>
    <cellStyle name="Normal 6 3 7 5" xfId="1339" xr:uid="{00000000-0005-0000-0000-000025360000}"/>
    <cellStyle name="Normal 6 3 7 5 2" xfId="7121" xr:uid="{00000000-0005-0000-0000-000026360000}"/>
    <cellStyle name="Normal 6 3 7 5 2 2" xfId="15794" xr:uid="{00000000-0005-0000-0000-000027360000}"/>
    <cellStyle name="Normal 6 3 7 5 2 2 2" xfId="33147" xr:uid="{00000000-0005-0000-0000-000028360000}"/>
    <cellStyle name="Normal 6 3 7 5 2 2 3" xfId="50493" xr:uid="{00000000-0005-0000-0000-000029360000}"/>
    <cellStyle name="Normal 6 3 7 5 2 3" xfId="24474" xr:uid="{00000000-0005-0000-0000-00002A360000}"/>
    <cellStyle name="Normal 6 3 7 5 2 4" xfId="41820" xr:uid="{00000000-0005-0000-0000-00002B360000}"/>
    <cellStyle name="Normal 6 3 7 5 3" xfId="4965" xr:uid="{00000000-0005-0000-0000-00002C360000}"/>
    <cellStyle name="Normal 6 3 7 5 3 2" xfId="13638" xr:uid="{00000000-0005-0000-0000-00002D360000}"/>
    <cellStyle name="Normal 6 3 7 5 3 2 2" xfId="30991" xr:uid="{00000000-0005-0000-0000-00002E360000}"/>
    <cellStyle name="Normal 6 3 7 5 3 2 3" xfId="48337" xr:uid="{00000000-0005-0000-0000-00002F360000}"/>
    <cellStyle name="Normal 6 3 7 5 3 3" xfId="22318" xr:uid="{00000000-0005-0000-0000-000030360000}"/>
    <cellStyle name="Normal 6 3 7 5 3 4" xfId="39664" xr:uid="{00000000-0005-0000-0000-000031360000}"/>
    <cellStyle name="Normal 6 3 7 5 4" xfId="10012" xr:uid="{00000000-0005-0000-0000-000032360000}"/>
    <cellStyle name="Normal 6 3 7 5 4 2" xfId="27365" xr:uid="{00000000-0005-0000-0000-000033360000}"/>
    <cellStyle name="Normal 6 3 7 5 4 3" xfId="44711" xr:uid="{00000000-0005-0000-0000-000034360000}"/>
    <cellStyle name="Normal 6 3 7 5 5" xfId="18692" xr:uid="{00000000-0005-0000-0000-000035360000}"/>
    <cellStyle name="Normal 6 3 7 5 6" xfId="36038" xr:uid="{00000000-0005-0000-0000-000036360000}"/>
    <cellStyle name="Normal 6 3 7 6" xfId="5896" xr:uid="{00000000-0005-0000-0000-000037360000}"/>
    <cellStyle name="Normal 6 3 7 6 2" xfId="14569" xr:uid="{00000000-0005-0000-0000-000038360000}"/>
    <cellStyle name="Normal 6 3 7 6 2 2" xfId="31922" xr:uid="{00000000-0005-0000-0000-000039360000}"/>
    <cellStyle name="Normal 6 3 7 6 2 3" xfId="49268" xr:uid="{00000000-0005-0000-0000-00003A360000}"/>
    <cellStyle name="Normal 6 3 7 6 3" xfId="23249" xr:uid="{00000000-0005-0000-0000-00003B360000}"/>
    <cellStyle name="Normal 6 3 7 6 4" xfId="40595" xr:uid="{00000000-0005-0000-0000-00003C360000}"/>
    <cellStyle name="Normal 6 3 7 7" xfId="3152" xr:uid="{00000000-0005-0000-0000-00003D360000}"/>
    <cellStyle name="Normal 6 3 7 7 2" xfId="11825" xr:uid="{00000000-0005-0000-0000-00003E360000}"/>
    <cellStyle name="Normal 6 3 7 7 2 2" xfId="29178" xr:uid="{00000000-0005-0000-0000-00003F360000}"/>
    <cellStyle name="Normal 6 3 7 7 2 3" xfId="46524" xr:uid="{00000000-0005-0000-0000-000040360000}"/>
    <cellStyle name="Normal 6 3 7 7 3" xfId="20505" xr:uid="{00000000-0005-0000-0000-000041360000}"/>
    <cellStyle name="Normal 6 3 7 7 4" xfId="37851" xr:uid="{00000000-0005-0000-0000-000042360000}"/>
    <cellStyle name="Normal 6 3 7 8" xfId="8787" xr:uid="{00000000-0005-0000-0000-000043360000}"/>
    <cellStyle name="Normal 6 3 7 8 2" xfId="26140" xr:uid="{00000000-0005-0000-0000-000044360000}"/>
    <cellStyle name="Normal 6 3 7 8 3" xfId="43486" xr:uid="{00000000-0005-0000-0000-000045360000}"/>
    <cellStyle name="Normal 6 3 7 9" xfId="17467" xr:uid="{00000000-0005-0000-0000-000046360000}"/>
    <cellStyle name="Normal 6 3 8" xfId="751" xr:uid="{00000000-0005-0000-0000-000047360000}"/>
    <cellStyle name="Normal 6 3 8 2" xfId="2564" xr:uid="{00000000-0005-0000-0000-000048360000}"/>
    <cellStyle name="Normal 6 3 8 2 2" xfId="8346" xr:uid="{00000000-0005-0000-0000-000049360000}"/>
    <cellStyle name="Normal 6 3 8 2 2 2" xfId="17019" xr:uid="{00000000-0005-0000-0000-00004A360000}"/>
    <cellStyle name="Normal 6 3 8 2 2 2 2" xfId="34372" xr:uid="{00000000-0005-0000-0000-00004B360000}"/>
    <cellStyle name="Normal 6 3 8 2 2 2 3" xfId="51718" xr:uid="{00000000-0005-0000-0000-00004C360000}"/>
    <cellStyle name="Normal 6 3 8 2 2 3" xfId="25699" xr:uid="{00000000-0005-0000-0000-00004D360000}"/>
    <cellStyle name="Normal 6 3 8 2 2 4" xfId="43045" xr:uid="{00000000-0005-0000-0000-00004E360000}"/>
    <cellStyle name="Normal 6 3 8 2 3" xfId="4377" xr:uid="{00000000-0005-0000-0000-00004F360000}"/>
    <cellStyle name="Normal 6 3 8 2 3 2" xfId="13050" xr:uid="{00000000-0005-0000-0000-000050360000}"/>
    <cellStyle name="Normal 6 3 8 2 3 2 2" xfId="30403" xr:uid="{00000000-0005-0000-0000-000051360000}"/>
    <cellStyle name="Normal 6 3 8 2 3 2 3" xfId="47749" xr:uid="{00000000-0005-0000-0000-000052360000}"/>
    <cellStyle name="Normal 6 3 8 2 3 3" xfId="21730" xr:uid="{00000000-0005-0000-0000-000053360000}"/>
    <cellStyle name="Normal 6 3 8 2 3 4" xfId="39076" xr:uid="{00000000-0005-0000-0000-000054360000}"/>
    <cellStyle name="Normal 6 3 8 2 4" xfId="11237" xr:uid="{00000000-0005-0000-0000-000055360000}"/>
    <cellStyle name="Normal 6 3 8 2 4 2" xfId="28590" xr:uid="{00000000-0005-0000-0000-000056360000}"/>
    <cellStyle name="Normal 6 3 8 2 4 3" xfId="45936" xr:uid="{00000000-0005-0000-0000-000057360000}"/>
    <cellStyle name="Normal 6 3 8 2 5" xfId="19917" xr:uid="{00000000-0005-0000-0000-000058360000}"/>
    <cellStyle name="Normal 6 3 8 2 6" xfId="37263" xr:uid="{00000000-0005-0000-0000-000059360000}"/>
    <cellStyle name="Normal 6 3 8 3" xfId="1486" xr:uid="{00000000-0005-0000-0000-00005A360000}"/>
    <cellStyle name="Normal 6 3 8 3 2" xfId="7268" xr:uid="{00000000-0005-0000-0000-00005B360000}"/>
    <cellStyle name="Normal 6 3 8 3 2 2" xfId="15941" xr:uid="{00000000-0005-0000-0000-00005C360000}"/>
    <cellStyle name="Normal 6 3 8 3 2 2 2" xfId="33294" xr:uid="{00000000-0005-0000-0000-00005D360000}"/>
    <cellStyle name="Normal 6 3 8 3 2 2 3" xfId="50640" xr:uid="{00000000-0005-0000-0000-00005E360000}"/>
    <cellStyle name="Normal 6 3 8 3 2 3" xfId="24621" xr:uid="{00000000-0005-0000-0000-00005F360000}"/>
    <cellStyle name="Normal 6 3 8 3 2 4" xfId="41967" xr:uid="{00000000-0005-0000-0000-000060360000}"/>
    <cellStyle name="Normal 6 3 8 3 3" xfId="5112" xr:uid="{00000000-0005-0000-0000-000061360000}"/>
    <cellStyle name="Normal 6 3 8 3 3 2" xfId="13785" xr:uid="{00000000-0005-0000-0000-000062360000}"/>
    <cellStyle name="Normal 6 3 8 3 3 2 2" xfId="31138" xr:uid="{00000000-0005-0000-0000-000063360000}"/>
    <cellStyle name="Normal 6 3 8 3 3 2 3" xfId="48484" xr:uid="{00000000-0005-0000-0000-000064360000}"/>
    <cellStyle name="Normal 6 3 8 3 3 3" xfId="22465" xr:uid="{00000000-0005-0000-0000-000065360000}"/>
    <cellStyle name="Normal 6 3 8 3 3 4" xfId="39811" xr:uid="{00000000-0005-0000-0000-000066360000}"/>
    <cellStyle name="Normal 6 3 8 3 4" xfId="10159" xr:uid="{00000000-0005-0000-0000-000067360000}"/>
    <cellStyle name="Normal 6 3 8 3 4 2" xfId="27512" xr:uid="{00000000-0005-0000-0000-000068360000}"/>
    <cellStyle name="Normal 6 3 8 3 4 3" xfId="44858" xr:uid="{00000000-0005-0000-0000-000069360000}"/>
    <cellStyle name="Normal 6 3 8 3 5" xfId="18839" xr:uid="{00000000-0005-0000-0000-00006A360000}"/>
    <cellStyle name="Normal 6 3 8 3 6" xfId="36185" xr:uid="{00000000-0005-0000-0000-00006B360000}"/>
    <cellStyle name="Normal 6 3 8 4" xfId="6533" xr:uid="{00000000-0005-0000-0000-00006C360000}"/>
    <cellStyle name="Normal 6 3 8 4 2" xfId="15206" xr:uid="{00000000-0005-0000-0000-00006D360000}"/>
    <cellStyle name="Normal 6 3 8 4 2 2" xfId="32559" xr:uid="{00000000-0005-0000-0000-00006E360000}"/>
    <cellStyle name="Normal 6 3 8 4 2 3" xfId="49905" xr:uid="{00000000-0005-0000-0000-00006F360000}"/>
    <cellStyle name="Normal 6 3 8 4 3" xfId="23886" xr:uid="{00000000-0005-0000-0000-000070360000}"/>
    <cellStyle name="Normal 6 3 8 4 4" xfId="41232" xr:uid="{00000000-0005-0000-0000-000071360000}"/>
    <cellStyle name="Normal 6 3 8 5" xfId="3299" xr:uid="{00000000-0005-0000-0000-000072360000}"/>
    <cellStyle name="Normal 6 3 8 5 2" xfId="11972" xr:uid="{00000000-0005-0000-0000-000073360000}"/>
    <cellStyle name="Normal 6 3 8 5 2 2" xfId="29325" xr:uid="{00000000-0005-0000-0000-000074360000}"/>
    <cellStyle name="Normal 6 3 8 5 2 3" xfId="46671" xr:uid="{00000000-0005-0000-0000-000075360000}"/>
    <cellStyle name="Normal 6 3 8 5 3" xfId="20652" xr:uid="{00000000-0005-0000-0000-000076360000}"/>
    <cellStyle name="Normal 6 3 8 5 4" xfId="37998" xr:uid="{00000000-0005-0000-0000-000077360000}"/>
    <cellStyle name="Normal 6 3 8 6" xfId="9424" xr:uid="{00000000-0005-0000-0000-000078360000}"/>
    <cellStyle name="Normal 6 3 8 6 2" xfId="26777" xr:uid="{00000000-0005-0000-0000-000079360000}"/>
    <cellStyle name="Normal 6 3 8 6 3" xfId="44123" xr:uid="{00000000-0005-0000-0000-00007A360000}"/>
    <cellStyle name="Normal 6 3 8 7" xfId="18104" xr:uid="{00000000-0005-0000-0000-00007B360000}"/>
    <cellStyle name="Normal 6 3 8 8" xfId="35450" xr:uid="{00000000-0005-0000-0000-00007C360000}"/>
    <cellStyle name="Normal 6 3 9" xfId="359" xr:uid="{00000000-0005-0000-0000-00007D360000}"/>
    <cellStyle name="Normal 6 3 9 2" xfId="2172" xr:uid="{00000000-0005-0000-0000-00007E360000}"/>
    <cellStyle name="Normal 6 3 9 2 2" xfId="7954" xr:uid="{00000000-0005-0000-0000-00007F360000}"/>
    <cellStyle name="Normal 6 3 9 2 2 2" xfId="16627" xr:uid="{00000000-0005-0000-0000-000080360000}"/>
    <cellStyle name="Normal 6 3 9 2 2 2 2" xfId="33980" xr:uid="{00000000-0005-0000-0000-000081360000}"/>
    <cellStyle name="Normal 6 3 9 2 2 2 3" xfId="51326" xr:uid="{00000000-0005-0000-0000-000082360000}"/>
    <cellStyle name="Normal 6 3 9 2 2 3" xfId="25307" xr:uid="{00000000-0005-0000-0000-000083360000}"/>
    <cellStyle name="Normal 6 3 9 2 2 4" xfId="42653" xr:uid="{00000000-0005-0000-0000-000084360000}"/>
    <cellStyle name="Normal 6 3 9 2 3" xfId="5455" xr:uid="{00000000-0005-0000-0000-000085360000}"/>
    <cellStyle name="Normal 6 3 9 2 3 2" xfId="14128" xr:uid="{00000000-0005-0000-0000-000086360000}"/>
    <cellStyle name="Normal 6 3 9 2 3 2 2" xfId="31481" xr:uid="{00000000-0005-0000-0000-000087360000}"/>
    <cellStyle name="Normal 6 3 9 2 3 2 3" xfId="48827" xr:uid="{00000000-0005-0000-0000-000088360000}"/>
    <cellStyle name="Normal 6 3 9 2 3 3" xfId="22808" xr:uid="{00000000-0005-0000-0000-000089360000}"/>
    <cellStyle name="Normal 6 3 9 2 3 4" xfId="40154" xr:uid="{00000000-0005-0000-0000-00008A360000}"/>
    <cellStyle name="Normal 6 3 9 2 4" xfId="10845" xr:uid="{00000000-0005-0000-0000-00008B360000}"/>
    <cellStyle name="Normal 6 3 9 2 4 2" xfId="28198" xr:uid="{00000000-0005-0000-0000-00008C360000}"/>
    <cellStyle name="Normal 6 3 9 2 4 3" xfId="45544" xr:uid="{00000000-0005-0000-0000-00008D360000}"/>
    <cellStyle name="Normal 6 3 9 2 5" xfId="19525" xr:uid="{00000000-0005-0000-0000-00008E360000}"/>
    <cellStyle name="Normal 6 3 9 2 6" xfId="36871" xr:uid="{00000000-0005-0000-0000-00008F360000}"/>
    <cellStyle name="Normal 6 3 9 3" xfId="6141" xr:uid="{00000000-0005-0000-0000-000090360000}"/>
    <cellStyle name="Normal 6 3 9 3 2" xfId="14814" xr:uid="{00000000-0005-0000-0000-000091360000}"/>
    <cellStyle name="Normal 6 3 9 3 2 2" xfId="32167" xr:uid="{00000000-0005-0000-0000-000092360000}"/>
    <cellStyle name="Normal 6 3 9 3 2 3" xfId="49513" xr:uid="{00000000-0005-0000-0000-000093360000}"/>
    <cellStyle name="Normal 6 3 9 3 3" xfId="23494" xr:uid="{00000000-0005-0000-0000-000094360000}"/>
    <cellStyle name="Normal 6 3 9 3 4" xfId="40840" xr:uid="{00000000-0005-0000-0000-000095360000}"/>
    <cellStyle name="Normal 6 3 9 4" xfId="3985" xr:uid="{00000000-0005-0000-0000-000096360000}"/>
    <cellStyle name="Normal 6 3 9 4 2" xfId="12658" xr:uid="{00000000-0005-0000-0000-000097360000}"/>
    <cellStyle name="Normal 6 3 9 4 2 2" xfId="30011" xr:uid="{00000000-0005-0000-0000-000098360000}"/>
    <cellStyle name="Normal 6 3 9 4 2 3" xfId="47357" xr:uid="{00000000-0005-0000-0000-000099360000}"/>
    <cellStyle name="Normal 6 3 9 4 3" xfId="21338" xr:uid="{00000000-0005-0000-0000-00009A360000}"/>
    <cellStyle name="Normal 6 3 9 4 4" xfId="38684" xr:uid="{00000000-0005-0000-0000-00009B360000}"/>
    <cellStyle name="Normal 6 3 9 5" xfId="9032" xr:uid="{00000000-0005-0000-0000-00009C360000}"/>
    <cellStyle name="Normal 6 3 9 5 2" xfId="26385" xr:uid="{00000000-0005-0000-0000-00009D360000}"/>
    <cellStyle name="Normal 6 3 9 5 3" xfId="43731" xr:uid="{00000000-0005-0000-0000-00009E360000}"/>
    <cellStyle name="Normal 6 3 9 6" xfId="17712" xr:uid="{00000000-0005-0000-0000-00009F360000}"/>
    <cellStyle name="Normal 6 3 9 7" xfId="35058" xr:uid="{00000000-0005-0000-0000-0000A0360000}"/>
    <cellStyle name="Normal 6 4" xfId="20" xr:uid="{00000000-0005-0000-0000-0000A1360000}"/>
    <cellStyle name="Normal 6 4 10" xfId="1099" xr:uid="{00000000-0005-0000-0000-0000A2360000}"/>
    <cellStyle name="Normal 6 4 10 2" xfId="6881" xr:uid="{00000000-0005-0000-0000-0000A3360000}"/>
    <cellStyle name="Normal 6 4 10 2 2" xfId="15554" xr:uid="{00000000-0005-0000-0000-0000A4360000}"/>
    <cellStyle name="Normal 6 4 10 2 2 2" xfId="32907" xr:uid="{00000000-0005-0000-0000-0000A5360000}"/>
    <cellStyle name="Normal 6 4 10 2 2 3" xfId="50253" xr:uid="{00000000-0005-0000-0000-0000A6360000}"/>
    <cellStyle name="Normal 6 4 10 2 3" xfId="24234" xr:uid="{00000000-0005-0000-0000-0000A7360000}"/>
    <cellStyle name="Normal 6 4 10 2 4" xfId="41580" xr:uid="{00000000-0005-0000-0000-0000A8360000}"/>
    <cellStyle name="Normal 6 4 10 3" xfId="4725" xr:uid="{00000000-0005-0000-0000-0000A9360000}"/>
    <cellStyle name="Normal 6 4 10 3 2" xfId="13398" xr:uid="{00000000-0005-0000-0000-0000AA360000}"/>
    <cellStyle name="Normal 6 4 10 3 2 2" xfId="30751" xr:uid="{00000000-0005-0000-0000-0000AB360000}"/>
    <cellStyle name="Normal 6 4 10 3 2 3" xfId="48097" xr:uid="{00000000-0005-0000-0000-0000AC360000}"/>
    <cellStyle name="Normal 6 4 10 3 3" xfId="22078" xr:uid="{00000000-0005-0000-0000-0000AD360000}"/>
    <cellStyle name="Normal 6 4 10 3 4" xfId="39424" xr:uid="{00000000-0005-0000-0000-0000AE360000}"/>
    <cellStyle name="Normal 6 4 10 4" xfId="9772" xr:uid="{00000000-0005-0000-0000-0000AF360000}"/>
    <cellStyle name="Normal 6 4 10 4 2" xfId="27125" xr:uid="{00000000-0005-0000-0000-0000B0360000}"/>
    <cellStyle name="Normal 6 4 10 4 3" xfId="44471" xr:uid="{00000000-0005-0000-0000-0000B1360000}"/>
    <cellStyle name="Normal 6 4 10 5" xfId="18452" xr:uid="{00000000-0005-0000-0000-0000B2360000}"/>
    <cellStyle name="Normal 6 4 10 6" xfId="35798" xr:uid="{00000000-0005-0000-0000-0000B3360000}"/>
    <cellStyle name="Normal 6 4 11" xfId="5803" xr:uid="{00000000-0005-0000-0000-0000B4360000}"/>
    <cellStyle name="Normal 6 4 11 2" xfId="14476" xr:uid="{00000000-0005-0000-0000-0000B5360000}"/>
    <cellStyle name="Normal 6 4 11 2 2" xfId="31829" xr:uid="{00000000-0005-0000-0000-0000B6360000}"/>
    <cellStyle name="Normal 6 4 11 2 3" xfId="49175" xr:uid="{00000000-0005-0000-0000-0000B7360000}"/>
    <cellStyle name="Normal 6 4 11 3" xfId="23156" xr:uid="{00000000-0005-0000-0000-0000B8360000}"/>
    <cellStyle name="Normal 6 4 11 4" xfId="40502" xr:uid="{00000000-0005-0000-0000-0000B9360000}"/>
    <cellStyle name="Normal 6 4 12" xfId="2912" xr:uid="{00000000-0005-0000-0000-0000BA360000}"/>
    <cellStyle name="Normal 6 4 12 2" xfId="11585" xr:uid="{00000000-0005-0000-0000-0000BB360000}"/>
    <cellStyle name="Normal 6 4 12 2 2" xfId="28938" xr:uid="{00000000-0005-0000-0000-0000BC360000}"/>
    <cellStyle name="Normal 6 4 12 2 3" xfId="46284" xr:uid="{00000000-0005-0000-0000-0000BD360000}"/>
    <cellStyle name="Normal 6 4 12 3" xfId="20265" xr:uid="{00000000-0005-0000-0000-0000BE360000}"/>
    <cellStyle name="Normal 6 4 12 4" xfId="37611" xr:uid="{00000000-0005-0000-0000-0000BF360000}"/>
    <cellStyle name="Normal 6 4 13" xfId="8694" xr:uid="{00000000-0005-0000-0000-0000C0360000}"/>
    <cellStyle name="Normal 6 4 13 2" xfId="26047" xr:uid="{00000000-0005-0000-0000-0000C1360000}"/>
    <cellStyle name="Normal 6 4 13 3" xfId="43393" xr:uid="{00000000-0005-0000-0000-0000C2360000}"/>
    <cellStyle name="Normal 6 4 14" xfId="17375" xr:uid="{00000000-0005-0000-0000-0000C3360000}"/>
    <cellStyle name="Normal 6 4 15" xfId="34720" xr:uid="{00000000-0005-0000-0000-0000C4360000}"/>
    <cellStyle name="Normal 6 4 2" xfId="41" xr:uid="{00000000-0005-0000-0000-0000C5360000}"/>
    <cellStyle name="Normal 6 4 2 10" xfId="5823" xr:uid="{00000000-0005-0000-0000-0000C6360000}"/>
    <cellStyle name="Normal 6 4 2 10 2" xfId="14496" xr:uid="{00000000-0005-0000-0000-0000C7360000}"/>
    <cellStyle name="Normal 6 4 2 10 2 2" xfId="31849" xr:uid="{00000000-0005-0000-0000-0000C8360000}"/>
    <cellStyle name="Normal 6 4 2 10 2 3" xfId="49195" xr:uid="{00000000-0005-0000-0000-0000C9360000}"/>
    <cellStyle name="Normal 6 4 2 10 3" xfId="23176" xr:uid="{00000000-0005-0000-0000-0000CA360000}"/>
    <cellStyle name="Normal 6 4 2 10 4" xfId="40522" xr:uid="{00000000-0005-0000-0000-0000CB360000}"/>
    <cellStyle name="Normal 6 4 2 11" xfId="2932" xr:uid="{00000000-0005-0000-0000-0000CC360000}"/>
    <cellStyle name="Normal 6 4 2 11 2" xfId="11605" xr:uid="{00000000-0005-0000-0000-0000CD360000}"/>
    <cellStyle name="Normal 6 4 2 11 2 2" xfId="28958" xr:uid="{00000000-0005-0000-0000-0000CE360000}"/>
    <cellStyle name="Normal 6 4 2 11 2 3" xfId="46304" xr:uid="{00000000-0005-0000-0000-0000CF360000}"/>
    <cellStyle name="Normal 6 4 2 11 3" xfId="20285" xr:uid="{00000000-0005-0000-0000-0000D0360000}"/>
    <cellStyle name="Normal 6 4 2 11 4" xfId="37631" xr:uid="{00000000-0005-0000-0000-0000D1360000}"/>
    <cellStyle name="Normal 6 4 2 12" xfId="8714" xr:uid="{00000000-0005-0000-0000-0000D2360000}"/>
    <cellStyle name="Normal 6 4 2 12 2" xfId="26067" xr:uid="{00000000-0005-0000-0000-0000D3360000}"/>
    <cellStyle name="Normal 6 4 2 12 3" xfId="43413" xr:uid="{00000000-0005-0000-0000-0000D4360000}"/>
    <cellStyle name="Normal 6 4 2 13" xfId="17394" xr:uid="{00000000-0005-0000-0000-0000D5360000}"/>
    <cellStyle name="Normal 6 4 2 14" xfId="34740" xr:uid="{00000000-0005-0000-0000-0000D6360000}"/>
    <cellStyle name="Normal 6 4 2 2" xfId="90" xr:uid="{00000000-0005-0000-0000-0000D7360000}"/>
    <cellStyle name="Normal 6 4 2 2 10" xfId="8763" xr:uid="{00000000-0005-0000-0000-0000D8360000}"/>
    <cellStyle name="Normal 6 4 2 2 10 2" xfId="26116" xr:uid="{00000000-0005-0000-0000-0000D9360000}"/>
    <cellStyle name="Normal 6 4 2 2 10 3" xfId="43462" xr:uid="{00000000-0005-0000-0000-0000DA360000}"/>
    <cellStyle name="Normal 6 4 2 2 11" xfId="17443" xr:uid="{00000000-0005-0000-0000-0000DB360000}"/>
    <cellStyle name="Normal 6 4 2 2 12" xfId="34789" xr:uid="{00000000-0005-0000-0000-0000DC360000}"/>
    <cellStyle name="Normal 6 4 2 2 2" xfId="335" xr:uid="{00000000-0005-0000-0000-0000DD360000}"/>
    <cellStyle name="Normal 6 4 2 2 2 10" xfId="35034" xr:uid="{00000000-0005-0000-0000-0000DE360000}"/>
    <cellStyle name="Normal 6 4 2 2 2 2" xfId="1070" xr:uid="{00000000-0005-0000-0000-0000DF360000}"/>
    <cellStyle name="Normal 6 4 2 2 2 2 2" xfId="2883" xr:uid="{00000000-0005-0000-0000-0000E0360000}"/>
    <cellStyle name="Normal 6 4 2 2 2 2 2 2" xfId="8665" xr:uid="{00000000-0005-0000-0000-0000E1360000}"/>
    <cellStyle name="Normal 6 4 2 2 2 2 2 2 2" xfId="17338" xr:uid="{00000000-0005-0000-0000-0000E2360000}"/>
    <cellStyle name="Normal 6 4 2 2 2 2 2 2 2 2" xfId="34691" xr:uid="{00000000-0005-0000-0000-0000E3360000}"/>
    <cellStyle name="Normal 6 4 2 2 2 2 2 2 2 3" xfId="52037" xr:uid="{00000000-0005-0000-0000-0000E4360000}"/>
    <cellStyle name="Normal 6 4 2 2 2 2 2 2 3" xfId="26018" xr:uid="{00000000-0005-0000-0000-0000E5360000}"/>
    <cellStyle name="Normal 6 4 2 2 2 2 2 2 4" xfId="43364" xr:uid="{00000000-0005-0000-0000-0000E6360000}"/>
    <cellStyle name="Normal 6 4 2 2 2 2 2 3" xfId="4696" xr:uid="{00000000-0005-0000-0000-0000E7360000}"/>
    <cellStyle name="Normal 6 4 2 2 2 2 2 3 2" xfId="13369" xr:uid="{00000000-0005-0000-0000-0000E8360000}"/>
    <cellStyle name="Normal 6 4 2 2 2 2 2 3 2 2" xfId="30722" xr:uid="{00000000-0005-0000-0000-0000E9360000}"/>
    <cellStyle name="Normal 6 4 2 2 2 2 2 3 2 3" xfId="48068" xr:uid="{00000000-0005-0000-0000-0000EA360000}"/>
    <cellStyle name="Normal 6 4 2 2 2 2 2 3 3" xfId="22049" xr:uid="{00000000-0005-0000-0000-0000EB360000}"/>
    <cellStyle name="Normal 6 4 2 2 2 2 2 3 4" xfId="39395" xr:uid="{00000000-0005-0000-0000-0000EC360000}"/>
    <cellStyle name="Normal 6 4 2 2 2 2 2 4" xfId="11556" xr:uid="{00000000-0005-0000-0000-0000ED360000}"/>
    <cellStyle name="Normal 6 4 2 2 2 2 2 4 2" xfId="28909" xr:uid="{00000000-0005-0000-0000-0000EE360000}"/>
    <cellStyle name="Normal 6 4 2 2 2 2 2 4 3" xfId="46255" xr:uid="{00000000-0005-0000-0000-0000EF360000}"/>
    <cellStyle name="Normal 6 4 2 2 2 2 2 5" xfId="20236" xr:uid="{00000000-0005-0000-0000-0000F0360000}"/>
    <cellStyle name="Normal 6 4 2 2 2 2 2 6" xfId="37582" xr:uid="{00000000-0005-0000-0000-0000F1360000}"/>
    <cellStyle name="Normal 6 4 2 2 2 2 3" xfId="1805" xr:uid="{00000000-0005-0000-0000-0000F2360000}"/>
    <cellStyle name="Normal 6 4 2 2 2 2 3 2" xfId="7587" xr:uid="{00000000-0005-0000-0000-0000F3360000}"/>
    <cellStyle name="Normal 6 4 2 2 2 2 3 2 2" xfId="16260" xr:uid="{00000000-0005-0000-0000-0000F4360000}"/>
    <cellStyle name="Normal 6 4 2 2 2 2 3 2 2 2" xfId="33613" xr:uid="{00000000-0005-0000-0000-0000F5360000}"/>
    <cellStyle name="Normal 6 4 2 2 2 2 3 2 2 3" xfId="50959" xr:uid="{00000000-0005-0000-0000-0000F6360000}"/>
    <cellStyle name="Normal 6 4 2 2 2 2 3 2 3" xfId="24940" xr:uid="{00000000-0005-0000-0000-0000F7360000}"/>
    <cellStyle name="Normal 6 4 2 2 2 2 3 2 4" xfId="42286" xr:uid="{00000000-0005-0000-0000-0000F8360000}"/>
    <cellStyle name="Normal 6 4 2 2 2 2 3 3" xfId="5431" xr:uid="{00000000-0005-0000-0000-0000F9360000}"/>
    <cellStyle name="Normal 6 4 2 2 2 2 3 3 2" xfId="14104" xr:uid="{00000000-0005-0000-0000-0000FA360000}"/>
    <cellStyle name="Normal 6 4 2 2 2 2 3 3 2 2" xfId="31457" xr:uid="{00000000-0005-0000-0000-0000FB360000}"/>
    <cellStyle name="Normal 6 4 2 2 2 2 3 3 2 3" xfId="48803" xr:uid="{00000000-0005-0000-0000-0000FC360000}"/>
    <cellStyle name="Normal 6 4 2 2 2 2 3 3 3" xfId="22784" xr:uid="{00000000-0005-0000-0000-0000FD360000}"/>
    <cellStyle name="Normal 6 4 2 2 2 2 3 3 4" xfId="40130" xr:uid="{00000000-0005-0000-0000-0000FE360000}"/>
    <cellStyle name="Normal 6 4 2 2 2 2 3 4" xfId="10478" xr:uid="{00000000-0005-0000-0000-0000FF360000}"/>
    <cellStyle name="Normal 6 4 2 2 2 2 3 4 2" xfId="27831" xr:uid="{00000000-0005-0000-0000-000000370000}"/>
    <cellStyle name="Normal 6 4 2 2 2 2 3 4 3" xfId="45177" xr:uid="{00000000-0005-0000-0000-000001370000}"/>
    <cellStyle name="Normal 6 4 2 2 2 2 3 5" xfId="19158" xr:uid="{00000000-0005-0000-0000-000002370000}"/>
    <cellStyle name="Normal 6 4 2 2 2 2 3 6" xfId="36504" xr:uid="{00000000-0005-0000-0000-000003370000}"/>
    <cellStyle name="Normal 6 4 2 2 2 2 4" xfId="6852" xr:uid="{00000000-0005-0000-0000-000004370000}"/>
    <cellStyle name="Normal 6 4 2 2 2 2 4 2" xfId="15525" xr:uid="{00000000-0005-0000-0000-000005370000}"/>
    <cellStyle name="Normal 6 4 2 2 2 2 4 2 2" xfId="32878" xr:uid="{00000000-0005-0000-0000-000006370000}"/>
    <cellStyle name="Normal 6 4 2 2 2 2 4 2 3" xfId="50224" xr:uid="{00000000-0005-0000-0000-000007370000}"/>
    <cellStyle name="Normal 6 4 2 2 2 2 4 3" xfId="24205" xr:uid="{00000000-0005-0000-0000-000008370000}"/>
    <cellStyle name="Normal 6 4 2 2 2 2 4 4" xfId="41551" xr:uid="{00000000-0005-0000-0000-000009370000}"/>
    <cellStyle name="Normal 6 4 2 2 2 2 5" xfId="3618" xr:uid="{00000000-0005-0000-0000-00000A370000}"/>
    <cellStyle name="Normal 6 4 2 2 2 2 5 2" xfId="12291" xr:uid="{00000000-0005-0000-0000-00000B370000}"/>
    <cellStyle name="Normal 6 4 2 2 2 2 5 2 2" xfId="29644" xr:uid="{00000000-0005-0000-0000-00000C370000}"/>
    <cellStyle name="Normal 6 4 2 2 2 2 5 2 3" xfId="46990" xr:uid="{00000000-0005-0000-0000-00000D370000}"/>
    <cellStyle name="Normal 6 4 2 2 2 2 5 3" xfId="20971" xr:uid="{00000000-0005-0000-0000-00000E370000}"/>
    <cellStyle name="Normal 6 4 2 2 2 2 5 4" xfId="38317" xr:uid="{00000000-0005-0000-0000-00000F370000}"/>
    <cellStyle name="Normal 6 4 2 2 2 2 6" xfId="9743" xr:uid="{00000000-0005-0000-0000-000010370000}"/>
    <cellStyle name="Normal 6 4 2 2 2 2 6 2" xfId="27096" xr:uid="{00000000-0005-0000-0000-000011370000}"/>
    <cellStyle name="Normal 6 4 2 2 2 2 6 3" xfId="44442" xr:uid="{00000000-0005-0000-0000-000012370000}"/>
    <cellStyle name="Normal 6 4 2 2 2 2 7" xfId="18423" xr:uid="{00000000-0005-0000-0000-000013370000}"/>
    <cellStyle name="Normal 6 4 2 2 2 2 8" xfId="35769" xr:uid="{00000000-0005-0000-0000-000014370000}"/>
    <cellStyle name="Normal 6 4 2 2 2 3" xfId="580" xr:uid="{00000000-0005-0000-0000-000015370000}"/>
    <cellStyle name="Normal 6 4 2 2 2 3 2" xfId="2393" xr:uid="{00000000-0005-0000-0000-000016370000}"/>
    <cellStyle name="Normal 6 4 2 2 2 3 2 2" xfId="8175" xr:uid="{00000000-0005-0000-0000-000017370000}"/>
    <cellStyle name="Normal 6 4 2 2 2 3 2 2 2" xfId="16848" xr:uid="{00000000-0005-0000-0000-000018370000}"/>
    <cellStyle name="Normal 6 4 2 2 2 3 2 2 2 2" xfId="34201" xr:uid="{00000000-0005-0000-0000-000019370000}"/>
    <cellStyle name="Normal 6 4 2 2 2 3 2 2 2 3" xfId="51547" xr:uid="{00000000-0005-0000-0000-00001A370000}"/>
    <cellStyle name="Normal 6 4 2 2 2 3 2 2 3" xfId="25528" xr:uid="{00000000-0005-0000-0000-00001B370000}"/>
    <cellStyle name="Normal 6 4 2 2 2 3 2 2 4" xfId="42874" xr:uid="{00000000-0005-0000-0000-00001C370000}"/>
    <cellStyle name="Normal 6 4 2 2 2 3 2 3" xfId="5676" xr:uid="{00000000-0005-0000-0000-00001D370000}"/>
    <cellStyle name="Normal 6 4 2 2 2 3 2 3 2" xfId="14349" xr:uid="{00000000-0005-0000-0000-00001E370000}"/>
    <cellStyle name="Normal 6 4 2 2 2 3 2 3 2 2" xfId="31702" xr:uid="{00000000-0005-0000-0000-00001F370000}"/>
    <cellStyle name="Normal 6 4 2 2 2 3 2 3 2 3" xfId="49048" xr:uid="{00000000-0005-0000-0000-000020370000}"/>
    <cellStyle name="Normal 6 4 2 2 2 3 2 3 3" xfId="23029" xr:uid="{00000000-0005-0000-0000-000021370000}"/>
    <cellStyle name="Normal 6 4 2 2 2 3 2 3 4" xfId="40375" xr:uid="{00000000-0005-0000-0000-000022370000}"/>
    <cellStyle name="Normal 6 4 2 2 2 3 2 4" xfId="11066" xr:uid="{00000000-0005-0000-0000-000023370000}"/>
    <cellStyle name="Normal 6 4 2 2 2 3 2 4 2" xfId="28419" xr:uid="{00000000-0005-0000-0000-000024370000}"/>
    <cellStyle name="Normal 6 4 2 2 2 3 2 4 3" xfId="45765" xr:uid="{00000000-0005-0000-0000-000025370000}"/>
    <cellStyle name="Normal 6 4 2 2 2 3 2 5" xfId="19746" xr:uid="{00000000-0005-0000-0000-000026370000}"/>
    <cellStyle name="Normal 6 4 2 2 2 3 2 6" xfId="37092" xr:uid="{00000000-0005-0000-0000-000027370000}"/>
    <cellStyle name="Normal 6 4 2 2 2 3 3" xfId="6362" xr:uid="{00000000-0005-0000-0000-000028370000}"/>
    <cellStyle name="Normal 6 4 2 2 2 3 3 2" xfId="15035" xr:uid="{00000000-0005-0000-0000-000029370000}"/>
    <cellStyle name="Normal 6 4 2 2 2 3 3 2 2" xfId="32388" xr:uid="{00000000-0005-0000-0000-00002A370000}"/>
    <cellStyle name="Normal 6 4 2 2 2 3 3 2 3" xfId="49734" xr:uid="{00000000-0005-0000-0000-00002B370000}"/>
    <cellStyle name="Normal 6 4 2 2 2 3 3 3" xfId="23715" xr:uid="{00000000-0005-0000-0000-00002C370000}"/>
    <cellStyle name="Normal 6 4 2 2 2 3 3 4" xfId="41061" xr:uid="{00000000-0005-0000-0000-00002D370000}"/>
    <cellStyle name="Normal 6 4 2 2 2 3 4" xfId="4206" xr:uid="{00000000-0005-0000-0000-00002E370000}"/>
    <cellStyle name="Normal 6 4 2 2 2 3 4 2" xfId="12879" xr:uid="{00000000-0005-0000-0000-00002F370000}"/>
    <cellStyle name="Normal 6 4 2 2 2 3 4 2 2" xfId="30232" xr:uid="{00000000-0005-0000-0000-000030370000}"/>
    <cellStyle name="Normal 6 4 2 2 2 3 4 2 3" xfId="47578" xr:uid="{00000000-0005-0000-0000-000031370000}"/>
    <cellStyle name="Normal 6 4 2 2 2 3 4 3" xfId="21559" xr:uid="{00000000-0005-0000-0000-000032370000}"/>
    <cellStyle name="Normal 6 4 2 2 2 3 4 4" xfId="38905" xr:uid="{00000000-0005-0000-0000-000033370000}"/>
    <cellStyle name="Normal 6 4 2 2 2 3 5" xfId="9253" xr:uid="{00000000-0005-0000-0000-000034370000}"/>
    <cellStyle name="Normal 6 4 2 2 2 3 5 2" xfId="26606" xr:uid="{00000000-0005-0000-0000-000035370000}"/>
    <cellStyle name="Normal 6 4 2 2 2 3 5 3" xfId="43952" xr:uid="{00000000-0005-0000-0000-000036370000}"/>
    <cellStyle name="Normal 6 4 2 2 2 3 6" xfId="17933" xr:uid="{00000000-0005-0000-0000-000037370000}"/>
    <cellStyle name="Normal 6 4 2 2 2 3 7" xfId="35279" xr:uid="{00000000-0005-0000-0000-000038370000}"/>
    <cellStyle name="Normal 6 4 2 2 2 4" xfId="2148" xr:uid="{00000000-0005-0000-0000-000039370000}"/>
    <cellStyle name="Normal 6 4 2 2 2 4 2" xfId="7930" xr:uid="{00000000-0005-0000-0000-00003A370000}"/>
    <cellStyle name="Normal 6 4 2 2 2 4 2 2" xfId="16603" xr:uid="{00000000-0005-0000-0000-00003B370000}"/>
    <cellStyle name="Normal 6 4 2 2 2 4 2 2 2" xfId="33956" xr:uid="{00000000-0005-0000-0000-00003C370000}"/>
    <cellStyle name="Normal 6 4 2 2 2 4 2 2 3" xfId="51302" xr:uid="{00000000-0005-0000-0000-00003D370000}"/>
    <cellStyle name="Normal 6 4 2 2 2 4 2 3" xfId="25283" xr:uid="{00000000-0005-0000-0000-00003E370000}"/>
    <cellStyle name="Normal 6 4 2 2 2 4 2 4" xfId="42629" xr:uid="{00000000-0005-0000-0000-00003F370000}"/>
    <cellStyle name="Normal 6 4 2 2 2 4 3" xfId="3961" xr:uid="{00000000-0005-0000-0000-000040370000}"/>
    <cellStyle name="Normal 6 4 2 2 2 4 3 2" xfId="12634" xr:uid="{00000000-0005-0000-0000-000041370000}"/>
    <cellStyle name="Normal 6 4 2 2 2 4 3 2 2" xfId="29987" xr:uid="{00000000-0005-0000-0000-000042370000}"/>
    <cellStyle name="Normal 6 4 2 2 2 4 3 2 3" xfId="47333" xr:uid="{00000000-0005-0000-0000-000043370000}"/>
    <cellStyle name="Normal 6 4 2 2 2 4 3 3" xfId="21314" xr:uid="{00000000-0005-0000-0000-000044370000}"/>
    <cellStyle name="Normal 6 4 2 2 2 4 3 4" xfId="38660" xr:uid="{00000000-0005-0000-0000-000045370000}"/>
    <cellStyle name="Normal 6 4 2 2 2 4 4" xfId="10821" xr:uid="{00000000-0005-0000-0000-000046370000}"/>
    <cellStyle name="Normal 6 4 2 2 2 4 4 2" xfId="28174" xr:uid="{00000000-0005-0000-0000-000047370000}"/>
    <cellStyle name="Normal 6 4 2 2 2 4 4 3" xfId="45520" xr:uid="{00000000-0005-0000-0000-000048370000}"/>
    <cellStyle name="Normal 6 4 2 2 2 4 5" xfId="19501" xr:uid="{00000000-0005-0000-0000-000049370000}"/>
    <cellStyle name="Normal 6 4 2 2 2 4 6" xfId="36847" xr:uid="{00000000-0005-0000-0000-00004A370000}"/>
    <cellStyle name="Normal 6 4 2 2 2 5" xfId="1315" xr:uid="{00000000-0005-0000-0000-00004B370000}"/>
    <cellStyle name="Normal 6 4 2 2 2 5 2" xfId="7097" xr:uid="{00000000-0005-0000-0000-00004C370000}"/>
    <cellStyle name="Normal 6 4 2 2 2 5 2 2" xfId="15770" xr:uid="{00000000-0005-0000-0000-00004D370000}"/>
    <cellStyle name="Normal 6 4 2 2 2 5 2 2 2" xfId="33123" xr:uid="{00000000-0005-0000-0000-00004E370000}"/>
    <cellStyle name="Normal 6 4 2 2 2 5 2 2 3" xfId="50469" xr:uid="{00000000-0005-0000-0000-00004F370000}"/>
    <cellStyle name="Normal 6 4 2 2 2 5 2 3" xfId="24450" xr:uid="{00000000-0005-0000-0000-000050370000}"/>
    <cellStyle name="Normal 6 4 2 2 2 5 2 4" xfId="41796" xr:uid="{00000000-0005-0000-0000-000051370000}"/>
    <cellStyle name="Normal 6 4 2 2 2 5 3" xfId="4941" xr:uid="{00000000-0005-0000-0000-000052370000}"/>
    <cellStyle name="Normal 6 4 2 2 2 5 3 2" xfId="13614" xr:uid="{00000000-0005-0000-0000-000053370000}"/>
    <cellStyle name="Normal 6 4 2 2 2 5 3 2 2" xfId="30967" xr:uid="{00000000-0005-0000-0000-000054370000}"/>
    <cellStyle name="Normal 6 4 2 2 2 5 3 2 3" xfId="48313" xr:uid="{00000000-0005-0000-0000-000055370000}"/>
    <cellStyle name="Normal 6 4 2 2 2 5 3 3" xfId="22294" xr:uid="{00000000-0005-0000-0000-000056370000}"/>
    <cellStyle name="Normal 6 4 2 2 2 5 3 4" xfId="39640" xr:uid="{00000000-0005-0000-0000-000057370000}"/>
    <cellStyle name="Normal 6 4 2 2 2 5 4" xfId="9988" xr:uid="{00000000-0005-0000-0000-000058370000}"/>
    <cellStyle name="Normal 6 4 2 2 2 5 4 2" xfId="27341" xr:uid="{00000000-0005-0000-0000-000059370000}"/>
    <cellStyle name="Normal 6 4 2 2 2 5 4 3" xfId="44687" xr:uid="{00000000-0005-0000-0000-00005A370000}"/>
    <cellStyle name="Normal 6 4 2 2 2 5 5" xfId="18668" xr:uid="{00000000-0005-0000-0000-00005B370000}"/>
    <cellStyle name="Normal 6 4 2 2 2 5 6" xfId="36014" xr:uid="{00000000-0005-0000-0000-00005C370000}"/>
    <cellStyle name="Normal 6 4 2 2 2 6" xfId="6117" xr:uid="{00000000-0005-0000-0000-00005D370000}"/>
    <cellStyle name="Normal 6 4 2 2 2 6 2" xfId="14790" xr:uid="{00000000-0005-0000-0000-00005E370000}"/>
    <cellStyle name="Normal 6 4 2 2 2 6 2 2" xfId="32143" xr:uid="{00000000-0005-0000-0000-00005F370000}"/>
    <cellStyle name="Normal 6 4 2 2 2 6 2 3" xfId="49489" xr:uid="{00000000-0005-0000-0000-000060370000}"/>
    <cellStyle name="Normal 6 4 2 2 2 6 3" xfId="23470" xr:uid="{00000000-0005-0000-0000-000061370000}"/>
    <cellStyle name="Normal 6 4 2 2 2 6 4" xfId="40816" xr:uid="{00000000-0005-0000-0000-000062370000}"/>
    <cellStyle name="Normal 6 4 2 2 2 7" xfId="3128" xr:uid="{00000000-0005-0000-0000-000063370000}"/>
    <cellStyle name="Normal 6 4 2 2 2 7 2" xfId="11801" xr:uid="{00000000-0005-0000-0000-000064370000}"/>
    <cellStyle name="Normal 6 4 2 2 2 7 2 2" xfId="29154" xr:uid="{00000000-0005-0000-0000-000065370000}"/>
    <cellStyle name="Normal 6 4 2 2 2 7 2 3" xfId="46500" xr:uid="{00000000-0005-0000-0000-000066370000}"/>
    <cellStyle name="Normal 6 4 2 2 2 7 3" xfId="20481" xr:uid="{00000000-0005-0000-0000-000067370000}"/>
    <cellStyle name="Normal 6 4 2 2 2 7 4" xfId="37827" xr:uid="{00000000-0005-0000-0000-000068370000}"/>
    <cellStyle name="Normal 6 4 2 2 2 8" xfId="9008" xr:uid="{00000000-0005-0000-0000-000069370000}"/>
    <cellStyle name="Normal 6 4 2 2 2 8 2" xfId="26361" xr:uid="{00000000-0005-0000-0000-00006A370000}"/>
    <cellStyle name="Normal 6 4 2 2 2 8 3" xfId="43707" xr:uid="{00000000-0005-0000-0000-00006B370000}"/>
    <cellStyle name="Normal 6 4 2 2 2 9" xfId="17688" xr:uid="{00000000-0005-0000-0000-00006C370000}"/>
    <cellStyle name="Normal 6 4 2 2 3" xfId="237" xr:uid="{00000000-0005-0000-0000-00006D370000}"/>
    <cellStyle name="Normal 6 4 2 2 3 10" xfId="34936" xr:uid="{00000000-0005-0000-0000-00006E370000}"/>
    <cellStyle name="Normal 6 4 2 2 3 2" xfId="972" xr:uid="{00000000-0005-0000-0000-00006F370000}"/>
    <cellStyle name="Normal 6 4 2 2 3 2 2" xfId="2785" xr:uid="{00000000-0005-0000-0000-000070370000}"/>
    <cellStyle name="Normal 6 4 2 2 3 2 2 2" xfId="8567" xr:uid="{00000000-0005-0000-0000-000071370000}"/>
    <cellStyle name="Normal 6 4 2 2 3 2 2 2 2" xfId="17240" xr:uid="{00000000-0005-0000-0000-000072370000}"/>
    <cellStyle name="Normal 6 4 2 2 3 2 2 2 2 2" xfId="34593" xr:uid="{00000000-0005-0000-0000-000073370000}"/>
    <cellStyle name="Normal 6 4 2 2 3 2 2 2 2 3" xfId="51939" xr:uid="{00000000-0005-0000-0000-000074370000}"/>
    <cellStyle name="Normal 6 4 2 2 3 2 2 2 3" xfId="25920" xr:uid="{00000000-0005-0000-0000-000075370000}"/>
    <cellStyle name="Normal 6 4 2 2 3 2 2 2 4" xfId="43266" xr:uid="{00000000-0005-0000-0000-000076370000}"/>
    <cellStyle name="Normal 6 4 2 2 3 2 2 3" xfId="4598" xr:uid="{00000000-0005-0000-0000-000077370000}"/>
    <cellStyle name="Normal 6 4 2 2 3 2 2 3 2" xfId="13271" xr:uid="{00000000-0005-0000-0000-000078370000}"/>
    <cellStyle name="Normal 6 4 2 2 3 2 2 3 2 2" xfId="30624" xr:uid="{00000000-0005-0000-0000-000079370000}"/>
    <cellStyle name="Normal 6 4 2 2 3 2 2 3 2 3" xfId="47970" xr:uid="{00000000-0005-0000-0000-00007A370000}"/>
    <cellStyle name="Normal 6 4 2 2 3 2 2 3 3" xfId="21951" xr:uid="{00000000-0005-0000-0000-00007B370000}"/>
    <cellStyle name="Normal 6 4 2 2 3 2 2 3 4" xfId="39297" xr:uid="{00000000-0005-0000-0000-00007C370000}"/>
    <cellStyle name="Normal 6 4 2 2 3 2 2 4" xfId="11458" xr:uid="{00000000-0005-0000-0000-00007D370000}"/>
    <cellStyle name="Normal 6 4 2 2 3 2 2 4 2" xfId="28811" xr:uid="{00000000-0005-0000-0000-00007E370000}"/>
    <cellStyle name="Normal 6 4 2 2 3 2 2 4 3" xfId="46157" xr:uid="{00000000-0005-0000-0000-00007F370000}"/>
    <cellStyle name="Normal 6 4 2 2 3 2 2 5" xfId="20138" xr:uid="{00000000-0005-0000-0000-000080370000}"/>
    <cellStyle name="Normal 6 4 2 2 3 2 2 6" xfId="37484" xr:uid="{00000000-0005-0000-0000-000081370000}"/>
    <cellStyle name="Normal 6 4 2 2 3 2 3" xfId="1707" xr:uid="{00000000-0005-0000-0000-000082370000}"/>
    <cellStyle name="Normal 6 4 2 2 3 2 3 2" xfId="7489" xr:uid="{00000000-0005-0000-0000-000083370000}"/>
    <cellStyle name="Normal 6 4 2 2 3 2 3 2 2" xfId="16162" xr:uid="{00000000-0005-0000-0000-000084370000}"/>
    <cellStyle name="Normal 6 4 2 2 3 2 3 2 2 2" xfId="33515" xr:uid="{00000000-0005-0000-0000-000085370000}"/>
    <cellStyle name="Normal 6 4 2 2 3 2 3 2 2 3" xfId="50861" xr:uid="{00000000-0005-0000-0000-000086370000}"/>
    <cellStyle name="Normal 6 4 2 2 3 2 3 2 3" xfId="24842" xr:uid="{00000000-0005-0000-0000-000087370000}"/>
    <cellStyle name="Normal 6 4 2 2 3 2 3 2 4" xfId="42188" xr:uid="{00000000-0005-0000-0000-000088370000}"/>
    <cellStyle name="Normal 6 4 2 2 3 2 3 3" xfId="5333" xr:uid="{00000000-0005-0000-0000-000089370000}"/>
    <cellStyle name="Normal 6 4 2 2 3 2 3 3 2" xfId="14006" xr:uid="{00000000-0005-0000-0000-00008A370000}"/>
    <cellStyle name="Normal 6 4 2 2 3 2 3 3 2 2" xfId="31359" xr:uid="{00000000-0005-0000-0000-00008B370000}"/>
    <cellStyle name="Normal 6 4 2 2 3 2 3 3 2 3" xfId="48705" xr:uid="{00000000-0005-0000-0000-00008C370000}"/>
    <cellStyle name="Normal 6 4 2 2 3 2 3 3 3" xfId="22686" xr:uid="{00000000-0005-0000-0000-00008D370000}"/>
    <cellStyle name="Normal 6 4 2 2 3 2 3 3 4" xfId="40032" xr:uid="{00000000-0005-0000-0000-00008E370000}"/>
    <cellStyle name="Normal 6 4 2 2 3 2 3 4" xfId="10380" xr:uid="{00000000-0005-0000-0000-00008F370000}"/>
    <cellStyle name="Normal 6 4 2 2 3 2 3 4 2" xfId="27733" xr:uid="{00000000-0005-0000-0000-000090370000}"/>
    <cellStyle name="Normal 6 4 2 2 3 2 3 4 3" xfId="45079" xr:uid="{00000000-0005-0000-0000-000091370000}"/>
    <cellStyle name="Normal 6 4 2 2 3 2 3 5" xfId="19060" xr:uid="{00000000-0005-0000-0000-000092370000}"/>
    <cellStyle name="Normal 6 4 2 2 3 2 3 6" xfId="36406" xr:uid="{00000000-0005-0000-0000-000093370000}"/>
    <cellStyle name="Normal 6 4 2 2 3 2 4" xfId="6754" xr:uid="{00000000-0005-0000-0000-000094370000}"/>
    <cellStyle name="Normal 6 4 2 2 3 2 4 2" xfId="15427" xr:uid="{00000000-0005-0000-0000-000095370000}"/>
    <cellStyle name="Normal 6 4 2 2 3 2 4 2 2" xfId="32780" xr:uid="{00000000-0005-0000-0000-000096370000}"/>
    <cellStyle name="Normal 6 4 2 2 3 2 4 2 3" xfId="50126" xr:uid="{00000000-0005-0000-0000-000097370000}"/>
    <cellStyle name="Normal 6 4 2 2 3 2 4 3" xfId="24107" xr:uid="{00000000-0005-0000-0000-000098370000}"/>
    <cellStyle name="Normal 6 4 2 2 3 2 4 4" xfId="41453" xr:uid="{00000000-0005-0000-0000-000099370000}"/>
    <cellStyle name="Normal 6 4 2 2 3 2 5" xfId="3520" xr:uid="{00000000-0005-0000-0000-00009A370000}"/>
    <cellStyle name="Normal 6 4 2 2 3 2 5 2" xfId="12193" xr:uid="{00000000-0005-0000-0000-00009B370000}"/>
    <cellStyle name="Normal 6 4 2 2 3 2 5 2 2" xfId="29546" xr:uid="{00000000-0005-0000-0000-00009C370000}"/>
    <cellStyle name="Normal 6 4 2 2 3 2 5 2 3" xfId="46892" xr:uid="{00000000-0005-0000-0000-00009D370000}"/>
    <cellStyle name="Normal 6 4 2 2 3 2 5 3" xfId="20873" xr:uid="{00000000-0005-0000-0000-00009E370000}"/>
    <cellStyle name="Normal 6 4 2 2 3 2 5 4" xfId="38219" xr:uid="{00000000-0005-0000-0000-00009F370000}"/>
    <cellStyle name="Normal 6 4 2 2 3 2 6" xfId="9645" xr:uid="{00000000-0005-0000-0000-0000A0370000}"/>
    <cellStyle name="Normal 6 4 2 2 3 2 6 2" xfId="26998" xr:uid="{00000000-0005-0000-0000-0000A1370000}"/>
    <cellStyle name="Normal 6 4 2 2 3 2 6 3" xfId="44344" xr:uid="{00000000-0005-0000-0000-0000A2370000}"/>
    <cellStyle name="Normal 6 4 2 2 3 2 7" xfId="18325" xr:uid="{00000000-0005-0000-0000-0000A3370000}"/>
    <cellStyle name="Normal 6 4 2 2 3 2 8" xfId="35671" xr:uid="{00000000-0005-0000-0000-0000A4370000}"/>
    <cellStyle name="Normal 6 4 2 2 3 3" xfId="727" xr:uid="{00000000-0005-0000-0000-0000A5370000}"/>
    <cellStyle name="Normal 6 4 2 2 3 3 2" xfId="2540" xr:uid="{00000000-0005-0000-0000-0000A6370000}"/>
    <cellStyle name="Normal 6 4 2 2 3 3 2 2" xfId="8322" xr:uid="{00000000-0005-0000-0000-0000A7370000}"/>
    <cellStyle name="Normal 6 4 2 2 3 3 2 2 2" xfId="16995" xr:uid="{00000000-0005-0000-0000-0000A8370000}"/>
    <cellStyle name="Normal 6 4 2 2 3 3 2 2 2 2" xfId="34348" xr:uid="{00000000-0005-0000-0000-0000A9370000}"/>
    <cellStyle name="Normal 6 4 2 2 3 3 2 2 2 3" xfId="51694" xr:uid="{00000000-0005-0000-0000-0000AA370000}"/>
    <cellStyle name="Normal 6 4 2 2 3 3 2 2 3" xfId="25675" xr:uid="{00000000-0005-0000-0000-0000AB370000}"/>
    <cellStyle name="Normal 6 4 2 2 3 3 2 2 4" xfId="43021" xr:uid="{00000000-0005-0000-0000-0000AC370000}"/>
    <cellStyle name="Normal 6 4 2 2 3 3 2 3" xfId="5774" xr:uid="{00000000-0005-0000-0000-0000AD370000}"/>
    <cellStyle name="Normal 6 4 2 2 3 3 2 3 2" xfId="14447" xr:uid="{00000000-0005-0000-0000-0000AE370000}"/>
    <cellStyle name="Normal 6 4 2 2 3 3 2 3 2 2" xfId="31800" xr:uid="{00000000-0005-0000-0000-0000AF370000}"/>
    <cellStyle name="Normal 6 4 2 2 3 3 2 3 2 3" xfId="49146" xr:uid="{00000000-0005-0000-0000-0000B0370000}"/>
    <cellStyle name="Normal 6 4 2 2 3 3 2 3 3" xfId="23127" xr:uid="{00000000-0005-0000-0000-0000B1370000}"/>
    <cellStyle name="Normal 6 4 2 2 3 3 2 3 4" xfId="40473" xr:uid="{00000000-0005-0000-0000-0000B2370000}"/>
    <cellStyle name="Normal 6 4 2 2 3 3 2 4" xfId="11213" xr:uid="{00000000-0005-0000-0000-0000B3370000}"/>
    <cellStyle name="Normal 6 4 2 2 3 3 2 4 2" xfId="28566" xr:uid="{00000000-0005-0000-0000-0000B4370000}"/>
    <cellStyle name="Normal 6 4 2 2 3 3 2 4 3" xfId="45912" xr:uid="{00000000-0005-0000-0000-0000B5370000}"/>
    <cellStyle name="Normal 6 4 2 2 3 3 2 5" xfId="19893" xr:uid="{00000000-0005-0000-0000-0000B6370000}"/>
    <cellStyle name="Normal 6 4 2 2 3 3 2 6" xfId="37239" xr:uid="{00000000-0005-0000-0000-0000B7370000}"/>
    <cellStyle name="Normal 6 4 2 2 3 3 3" xfId="6509" xr:uid="{00000000-0005-0000-0000-0000B8370000}"/>
    <cellStyle name="Normal 6 4 2 2 3 3 3 2" xfId="15182" xr:uid="{00000000-0005-0000-0000-0000B9370000}"/>
    <cellStyle name="Normal 6 4 2 2 3 3 3 2 2" xfId="32535" xr:uid="{00000000-0005-0000-0000-0000BA370000}"/>
    <cellStyle name="Normal 6 4 2 2 3 3 3 2 3" xfId="49881" xr:uid="{00000000-0005-0000-0000-0000BB370000}"/>
    <cellStyle name="Normal 6 4 2 2 3 3 3 3" xfId="23862" xr:uid="{00000000-0005-0000-0000-0000BC370000}"/>
    <cellStyle name="Normal 6 4 2 2 3 3 3 4" xfId="41208" xr:uid="{00000000-0005-0000-0000-0000BD370000}"/>
    <cellStyle name="Normal 6 4 2 2 3 3 4" xfId="4353" xr:uid="{00000000-0005-0000-0000-0000BE370000}"/>
    <cellStyle name="Normal 6 4 2 2 3 3 4 2" xfId="13026" xr:uid="{00000000-0005-0000-0000-0000BF370000}"/>
    <cellStyle name="Normal 6 4 2 2 3 3 4 2 2" xfId="30379" xr:uid="{00000000-0005-0000-0000-0000C0370000}"/>
    <cellStyle name="Normal 6 4 2 2 3 3 4 2 3" xfId="47725" xr:uid="{00000000-0005-0000-0000-0000C1370000}"/>
    <cellStyle name="Normal 6 4 2 2 3 3 4 3" xfId="21706" xr:uid="{00000000-0005-0000-0000-0000C2370000}"/>
    <cellStyle name="Normal 6 4 2 2 3 3 4 4" xfId="39052" xr:uid="{00000000-0005-0000-0000-0000C3370000}"/>
    <cellStyle name="Normal 6 4 2 2 3 3 5" xfId="9400" xr:uid="{00000000-0005-0000-0000-0000C4370000}"/>
    <cellStyle name="Normal 6 4 2 2 3 3 5 2" xfId="26753" xr:uid="{00000000-0005-0000-0000-0000C5370000}"/>
    <cellStyle name="Normal 6 4 2 2 3 3 5 3" xfId="44099" xr:uid="{00000000-0005-0000-0000-0000C6370000}"/>
    <cellStyle name="Normal 6 4 2 2 3 3 6" xfId="18080" xr:uid="{00000000-0005-0000-0000-0000C7370000}"/>
    <cellStyle name="Normal 6 4 2 2 3 3 7" xfId="35426" xr:uid="{00000000-0005-0000-0000-0000C8370000}"/>
    <cellStyle name="Normal 6 4 2 2 3 4" xfId="2050" xr:uid="{00000000-0005-0000-0000-0000C9370000}"/>
    <cellStyle name="Normal 6 4 2 2 3 4 2" xfId="7832" xr:uid="{00000000-0005-0000-0000-0000CA370000}"/>
    <cellStyle name="Normal 6 4 2 2 3 4 2 2" xfId="16505" xr:uid="{00000000-0005-0000-0000-0000CB370000}"/>
    <cellStyle name="Normal 6 4 2 2 3 4 2 2 2" xfId="33858" xr:uid="{00000000-0005-0000-0000-0000CC370000}"/>
    <cellStyle name="Normal 6 4 2 2 3 4 2 2 3" xfId="51204" xr:uid="{00000000-0005-0000-0000-0000CD370000}"/>
    <cellStyle name="Normal 6 4 2 2 3 4 2 3" xfId="25185" xr:uid="{00000000-0005-0000-0000-0000CE370000}"/>
    <cellStyle name="Normal 6 4 2 2 3 4 2 4" xfId="42531" xr:uid="{00000000-0005-0000-0000-0000CF370000}"/>
    <cellStyle name="Normal 6 4 2 2 3 4 3" xfId="3863" xr:uid="{00000000-0005-0000-0000-0000D0370000}"/>
    <cellStyle name="Normal 6 4 2 2 3 4 3 2" xfId="12536" xr:uid="{00000000-0005-0000-0000-0000D1370000}"/>
    <cellStyle name="Normal 6 4 2 2 3 4 3 2 2" xfId="29889" xr:uid="{00000000-0005-0000-0000-0000D2370000}"/>
    <cellStyle name="Normal 6 4 2 2 3 4 3 2 3" xfId="47235" xr:uid="{00000000-0005-0000-0000-0000D3370000}"/>
    <cellStyle name="Normal 6 4 2 2 3 4 3 3" xfId="21216" xr:uid="{00000000-0005-0000-0000-0000D4370000}"/>
    <cellStyle name="Normal 6 4 2 2 3 4 3 4" xfId="38562" xr:uid="{00000000-0005-0000-0000-0000D5370000}"/>
    <cellStyle name="Normal 6 4 2 2 3 4 4" xfId="10723" xr:uid="{00000000-0005-0000-0000-0000D6370000}"/>
    <cellStyle name="Normal 6 4 2 2 3 4 4 2" xfId="28076" xr:uid="{00000000-0005-0000-0000-0000D7370000}"/>
    <cellStyle name="Normal 6 4 2 2 3 4 4 3" xfId="45422" xr:uid="{00000000-0005-0000-0000-0000D8370000}"/>
    <cellStyle name="Normal 6 4 2 2 3 4 5" xfId="19403" xr:uid="{00000000-0005-0000-0000-0000D9370000}"/>
    <cellStyle name="Normal 6 4 2 2 3 4 6" xfId="36749" xr:uid="{00000000-0005-0000-0000-0000DA370000}"/>
    <cellStyle name="Normal 6 4 2 2 3 5" xfId="1462" xr:uid="{00000000-0005-0000-0000-0000DB370000}"/>
    <cellStyle name="Normal 6 4 2 2 3 5 2" xfId="7244" xr:uid="{00000000-0005-0000-0000-0000DC370000}"/>
    <cellStyle name="Normal 6 4 2 2 3 5 2 2" xfId="15917" xr:uid="{00000000-0005-0000-0000-0000DD370000}"/>
    <cellStyle name="Normal 6 4 2 2 3 5 2 2 2" xfId="33270" xr:uid="{00000000-0005-0000-0000-0000DE370000}"/>
    <cellStyle name="Normal 6 4 2 2 3 5 2 2 3" xfId="50616" xr:uid="{00000000-0005-0000-0000-0000DF370000}"/>
    <cellStyle name="Normal 6 4 2 2 3 5 2 3" xfId="24597" xr:uid="{00000000-0005-0000-0000-0000E0370000}"/>
    <cellStyle name="Normal 6 4 2 2 3 5 2 4" xfId="41943" xr:uid="{00000000-0005-0000-0000-0000E1370000}"/>
    <cellStyle name="Normal 6 4 2 2 3 5 3" xfId="5088" xr:uid="{00000000-0005-0000-0000-0000E2370000}"/>
    <cellStyle name="Normal 6 4 2 2 3 5 3 2" xfId="13761" xr:uid="{00000000-0005-0000-0000-0000E3370000}"/>
    <cellStyle name="Normal 6 4 2 2 3 5 3 2 2" xfId="31114" xr:uid="{00000000-0005-0000-0000-0000E4370000}"/>
    <cellStyle name="Normal 6 4 2 2 3 5 3 2 3" xfId="48460" xr:uid="{00000000-0005-0000-0000-0000E5370000}"/>
    <cellStyle name="Normal 6 4 2 2 3 5 3 3" xfId="22441" xr:uid="{00000000-0005-0000-0000-0000E6370000}"/>
    <cellStyle name="Normal 6 4 2 2 3 5 3 4" xfId="39787" xr:uid="{00000000-0005-0000-0000-0000E7370000}"/>
    <cellStyle name="Normal 6 4 2 2 3 5 4" xfId="10135" xr:uid="{00000000-0005-0000-0000-0000E8370000}"/>
    <cellStyle name="Normal 6 4 2 2 3 5 4 2" xfId="27488" xr:uid="{00000000-0005-0000-0000-0000E9370000}"/>
    <cellStyle name="Normal 6 4 2 2 3 5 4 3" xfId="44834" xr:uid="{00000000-0005-0000-0000-0000EA370000}"/>
    <cellStyle name="Normal 6 4 2 2 3 5 5" xfId="18815" xr:uid="{00000000-0005-0000-0000-0000EB370000}"/>
    <cellStyle name="Normal 6 4 2 2 3 5 6" xfId="36161" xr:uid="{00000000-0005-0000-0000-0000EC370000}"/>
    <cellStyle name="Normal 6 4 2 2 3 6" xfId="6019" xr:uid="{00000000-0005-0000-0000-0000ED370000}"/>
    <cellStyle name="Normal 6 4 2 2 3 6 2" xfId="14692" xr:uid="{00000000-0005-0000-0000-0000EE370000}"/>
    <cellStyle name="Normal 6 4 2 2 3 6 2 2" xfId="32045" xr:uid="{00000000-0005-0000-0000-0000EF370000}"/>
    <cellStyle name="Normal 6 4 2 2 3 6 2 3" xfId="49391" xr:uid="{00000000-0005-0000-0000-0000F0370000}"/>
    <cellStyle name="Normal 6 4 2 2 3 6 3" xfId="23372" xr:uid="{00000000-0005-0000-0000-0000F1370000}"/>
    <cellStyle name="Normal 6 4 2 2 3 6 4" xfId="40718" xr:uid="{00000000-0005-0000-0000-0000F2370000}"/>
    <cellStyle name="Normal 6 4 2 2 3 7" xfId="3275" xr:uid="{00000000-0005-0000-0000-0000F3370000}"/>
    <cellStyle name="Normal 6 4 2 2 3 7 2" xfId="11948" xr:uid="{00000000-0005-0000-0000-0000F4370000}"/>
    <cellStyle name="Normal 6 4 2 2 3 7 2 2" xfId="29301" xr:uid="{00000000-0005-0000-0000-0000F5370000}"/>
    <cellStyle name="Normal 6 4 2 2 3 7 2 3" xfId="46647" xr:uid="{00000000-0005-0000-0000-0000F6370000}"/>
    <cellStyle name="Normal 6 4 2 2 3 7 3" xfId="20628" xr:uid="{00000000-0005-0000-0000-0000F7370000}"/>
    <cellStyle name="Normal 6 4 2 2 3 7 4" xfId="37974" xr:uid="{00000000-0005-0000-0000-0000F8370000}"/>
    <cellStyle name="Normal 6 4 2 2 3 8" xfId="8910" xr:uid="{00000000-0005-0000-0000-0000F9370000}"/>
    <cellStyle name="Normal 6 4 2 2 3 8 2" xfId="26263" xr:uid="{00000000-0005-0000-0000-0000FA370000}"/>
    <cellStyle name="Normal 6 4 2 2 3 8 3" xfId="43609" xr:uid="{00000000-0005-0000-0000-0000FB370000}"/>
    <cellStyle name="Normal 6 4 2 2 3 9" xfId="17590" xr:uid="{00000000-0005-0000-0000-0000FC370000}"/>
    <cellStyle name="Normal 6 4 2 2 4" xfId="825" xr:uid="{00000000-0005-0000-0000-0000FD370000}"/>
    <cellStyle name="Normal 6 4 2 2 4 2" xfId="2638" xr:uid="{00000000-0005-0000-0000-0000FE370000}"/>
    <cellStyle name="Normal 6 4 2 2 4 2 2" xfId="8420" xr:uid="{00000000-0005-0000-0000-0000FF370000}"/>
    <cellStyle name="Normal 6 4 2 2 4 2 2 2" xfId="17093" xr:uid="{00000000-0005-0000-0000-000000380000}"/>
    <cellStyle name="Normal 6 4 2 2 4 2 2 2 2" xfId="34446" xr:uid="{00000000-0005-0000-0000-000001380000}"/>
    <cellStyle name="Normal 6 4 2 2 4 2 2 2 3" xfId="51792" xr:uid="{00000000-0005-0000-0000-000002380000}"/>
    <cellStyle name="Normal 6 4 2 2 4 2 2 3" xfId="25773" xr:uid="{00000000-0005-0000-0000-000003380000}"/>
    <cellStyle name="Normal 6 4 2 2 4 2 2 4" xfId="43119" xr:uid="{00000000-0005-0000-0000-000004380000}"/>
    <cellStyle name="Normal 6 4 2 2 4 2 3" xfId="4451" xr:uid="{00000000-0005-0000-0000-000005380000}"/>
    <cellStyle name="Normal 6 4 2 2 4 2 3 2" xfId="13124" xr:uid="{00000000-0005-0000-0000-000006380000}"/>
    <cellStyle name="Normal 6 4 2 2 4 2 3 2 2" xfId="30477" xr:uid="{00000000-0005-0000-0000-000007380000}"/>
    <cellStyle name="Normal 6 4 2 2 4 2 3 2 3" xfId="47823" xr:uid="{00000000-0005-0000-0000-000008380000}"/>
    <cellStyle name="Normal 6 4 2 2 4 2 3 3" xfId="21804" xr:uid="{00000000-0005-0000-0000-000009380000}"/>
    <cellStyle name="Normal 6 4 2 2 4 2 3 4" xfId="39150" xr:uid="{00000000-0005-0000-0000-00000A380000}"/>
    <cellStyle name="Normal 6 4 2 2 4 2 4" xfId="11311" xr:uid="{00000000-0005-0000-0000-00000B380000}"/>
    <cellStyle name="Normal 6 4 2 2 4 2 4 2" xfId="28664" xr:uid="{00000000-0005-0000-0000-00000C380000}"/>
    <cellStyle name="Normal 6 4 2 2 4 2 4 3" xfId="46010" xr:uid="{00000000-0005-0000-0000-00000D380000}"/>
    <cellStyle name="Normal 6 4 2 2 4 2 5" xfId="19991" xr:uid="{00000000-0005-0000-0000-00000E380000}"/>
    <cellStyle name="Normal 6 4 2 2 4 2 6" xfId="37337" xr:uid="{00000000-0005-0000-0000-00000F380000}"/>
    <cellStyle name="Normal 6 4 2 2 4 3" xfId="1560" xr:uid="{00000000-0005-0000-0000-000010380000}"/>
    <cellStyle name="Normal 6 4 2 2 4 3 2" xfId="7342" xr:uid="{00000000-0005-0000-0000-000011380000}"/>
    <cellStyle name="Normal 6 4 2 2 4 3 2 2" xfId="16015" xr:uid="{00000000-0005-0000-0000-000012380000}"/>
    <cellStyle name="Normal 6 4 2 2 4 3 2 2 2" xfId="33368" xr:uid="{00000000-0005-0000-0000-000013380000}"/>
    <cellStyle name="Normal 6 4 2 2 4 3 2 2 3" xfId="50714" xr:uid="{00000000-0005-0000-0000-000014380000}"/>
    <cellStyle name="Normal 6 4 2 2 4 3 2 3" xfId="24695" xr:uid="{00000000-0005-0000-0000-000015380000}"/>
    <cellStyle name="Normal 6 4 2 2 4 3 2 4" xfId="42041" xr:uid="{00000000-0005-0000-0000-000016380000}"/>
    <cellStyle name="Normal 6 4 2 2 4 3 3" xfId="5186" xr:uid="{00000000-0005-0000-0000-000017380000}"/>
    <cellStyle name="Normal 6 4 2 2 4 3 3 2" xfId="13859" xr:uid="{00000000-0005-0000-0000-000018380000}"/>
    <cellStyle name="Normal 6 4 2 2 4 3 3 2 2" xfId="31212" xr:uid="{00000000-0005-0000-0000-000019380000}"/>
    <cellStyle name="Normal 6 4 2 2 4 3 3 2 3" xfId="48558" xr:uid="{00000000-0005-0000-0000-00001A380000}"/>
    <cellStyle name="Normal 6 4 2 2 4 3 3 3" xfId="22539" xr:uid="{00000000-0005-0000-0000-00001B380000}"/>
    <cellStyle name="Normal 6 4 2 2 4 3 3 4" xfId="39885" xr:uid="{00000000-0005-0000-0000-00001C380000}"/>
    <cellStyle name="Normal 6 4 2 2 4 3 4" xfId="10233" xr:uid="{00000000-0005-0000-0000-00001D380000}"/>
    <cellStyle name="Normal 6 4 2 2 4 3 4 2" xfId="27586" xr:uid="{00000000-0005-0000-0000-00001E380000}"/>
    <cellStyle name="Normal 6 4 2 2 4 3 4 3" xfId="44932" xr:uid="{00000000-0005-0000-0000-00001F380000}"/>
    <cellStyle name="Normal 6 4 2 2 4 3 5" xfId="18913" xr:uid="{00000000-0005-0000-0000-000020380000}"/>
    <cellStyle name="Normal 6 4 2 2 4 3 6" xfId="36259" xr:uid="{00000000-0005-0000-0000-000021380000}"/>
    <cellStyle name="Normal 6 4 2 2 4 4" xfId="6607" xr:uid="{00000000-0005-0000-0000-000022380000}"/>
    <cellStyle name="Normal 6 4 2 2 4 4 2" xfId="15280" xr:uid="{00000000-0005-0000-0000-000023380000}"/>
    <cellStyle name="Normal 6 4 2 2 4 4 2 2" xfId="32633" xr:uid="{00000000-0005-0000-0000-000024380000}"/>
    <cellStyle name="Normal 6 4 2 2 4 4 2 3" xfId="49979" xr:uid="{00000000-0005-0000-0000-000025380000}"/>
    <cellStyle name="Normal 6 4 2 2 4 4 3" xfId="23960" xr:uid="{00000000-0005-0000-0000-000026380000}"/>
    <cellStyle name="Normal 6 4 2 2 4 4 4" xfId="41306" xr:uid="{00000000-0005-0000-0000-000027380000}"/>
    <cellStyle name="Normal 6 4 2 2 4 5" xfId="3373" xr:uid="{00000000-0005-0000-0000-000028380000}"/>
    <cellStyle name="Normal 6 4 2 2 4 5 2" xfId="12046" xr:uid="{00000000-0005-0000-0000-000029380000}"/>
    <cellStyle name="Normal 6 4 2 2 4 5 2 2" xfId="29399" xr:uid="{00000000-0005-0000-0000-00002A380000}"/>
    <cellStyle name="Normal 6 4 2 2 4 5 2 3" xfId="46745" xr:uid="{00000000-0005-0000-0000-00002B380000}"/>
    <cellStyle name="Normal 6 4 2 2 4 5 3" xfId="20726" xr:uid="{00000000-0005-0000-0000-00002C380000}"/>
    <cellStyle name="Normal 6 4 2 2 4 5 4" xfId="38072" xr:uid="{00000000-0005-0000-0000-00002D380000}"/>
    <cellStyle name="Normal 6 4 2 2 4 6" xfId="9498" xr:uid="{00000000-0005-0000-0000-00002E380000}"/>
    <cellStyle name="Normal 6 4 2 2 4 6 2" xfId="26851" xr:uid="{00000000-0005-0000-0000-00002F380000}"/>
    <cellStyle name="Normal 6 4 2 2 4 6 3" xfId="44197" xr:uid="{00000000-0005-0000-0000-000030380000}"/>
    <cellStyle name="Normal 6 4 2 2 4 7" xfId="18178" xr:uid="{00000000-0005-0000-0000-000031380000}"/>
    <cellStyle name="Normal 6 4 2 2 4 8" xfId="35524" xr:uid="{00000000-0005-0000-0000-000032380000}"/>
    <cellStyle name="Normal 6 4 2 2 5" xfId="482" xr:uid="{00000000-0005-0000-0000-000033380000}"/>
    <cellStyle name="Normal 6 4 2 2 5 2" xfId="2295" xr:uid="{00000000-0005-0000-0000-000034380000}"/>
    <cellStyle name="Normal 6 4 2 2 5 2 2" xfId="8077" xr:uid="{00000000-0005-0000-0000-000035380000}"/>
    <cellStyle name="Normal 6 4 2 2 5 2 2 2" xfId="16750" xr:uid="{00000000-0005-0000-0000-000036380000}"/>
    <cellStyle name="Normal 6 4 2 2 5 2 2 2 2" xfId="34103" xr:uid="{00000000-0005-0000-0000-000037380000}"/>
    <cellStyle name="Normal 6 4 2 2 5 2 2 2 3" xfId="51449" xr:uid="{00000000-0005-0000-0000-000038380000}"/>
    <cellStyle name="Normal 6 4 2 2 5 2 2 3" xfId="25430" xr:uid="{00000000-0005-0000-0000-000039380000}"/>
    <cellStyle name="Normal 6 4 2 2 5 2 2 4" xfId="42776" xr:uid="{00000000-0005-0000-0000-00003A380000}"/>
    <cellStyle name="Normal 6 4 2 2 5 2 3" xfId="5578" xr:uid="{00000000-0005-0000-0000-00003B380000}"/>
    <cellStyle name="Normal 6 4 2 2 5 2 3 2" xfId="14251" xr:uid="{00000000-0005-0000-0000-00003C380000}"/>
    <cellStyle name="Normal 6 4 2 2 5 2 3 2 2" xfId="31604" xr:uid="{00000000-0005-0000-0000-00003D380000}"/>
    <cellStyle name="Normal 6 4 2 2 5 2 3 2 3" xfId="48950" xr:uid="{00000000-0005-0000-0000-00003E380000}"/>
    <cellStyle name="Normal 6 4 2 2 5 2 3 3" xfId="22931" xr:uid="{00000000-0005-0000-0000-00003F380000}"/>
    <cellStyle name="Normal 6 4 2 2 5 2 3 4" xfId="40277" xr:uid="{00000000-0005-0000-0000-000040380000}"/>
    <cellStyle name="Normal 6 4 2 2 5 2 4" xfId="10968" xr:uid="{00000000-0005-0000-0000-000041380000}"/>
    <cellStyle name="Normal 6 4 2 2 5 2 4 2" xfId="28321" xr:uid="{00000000-0005-0000-0000-000042380000}"/>
    <cellStyle name="Normal 6 4 2 2 5 2 4 3" xfId="45667" xr:uid="{00000000-0005-0000-0000-000043380000}"/>
    <cellStyle name="Normal 6 4 2 2 5 2 5" xfId="19648" xr:uid="{00000000-0005-0000-0000-000044380000}"/>
    <cellStyle name="Normal 6 4 2 2 5 2 6" xfId="36994" xr:uid="{00000000-0005-0000-0000-000045380000}"/>
    <cellStyle name="Normal 6 4 2 2 5 3" xfId="6264" xr:uid="{00000000-0005-0000-0000-000046380000}"/>
    <cellStyle name="Normal 6 4 2 2 5 3 2" xfId="14937" xr:uid="{00000000-0005-0000-0000-000047380000}"/>
    <cellStyle name="Normal 6 4 2 2 5 3 2 2" xfId="32290" xr:uid="{00000000-0005-0000-0000-000048380000}"/>
    <cellStyle name="Normal 6 4 2 2 5 3 2 3" xfId="49636" xr:uid="{00000000-0005-0000-0000-000049380000}"/>
    <cellStyle name="Normal 6 4 2 2 5 3 3" xfId="23617" xr:uid="{00000000-0005-0000-0000-00004A380000}"/>
    <cellStyle name="Normal 6 4 2 2 5 3 4" xfId="40963" xr:uid="{00000000-0005-0000-0000-00004B380000}"/>
    <cellStyle name="Normal 6 4 2 2 5 4" xfId="4108" xr:uid="{00000000-0005-0000-0000-00004C380000}"/>
    <cellStyle name="Normal 6 4 2 2 5 4 2" xfId="12781" xr:uid="{00000000-0005-0000-0000-00004D380000}"/>
    <cellStyle name="Normal 6 4 2 2 5 4 2 2" xfId="30134" xr:uid="{00000000-0005-0000-0000-00004E380000}"/>
    <cellStyle name="Normal 6 4 2 2 5 4 2 3" xfId="47480" xr:uid="{00000000-0005-0000-0000-00004F380000}"/>
    <cellStyle name="Normal 6 4 2 2 5 4 3" xfId="21461" xr:uid="{00000000-0005-0000-0000-000050380000}"/>
    <cellStyle name="Normal 6 4 2 2 5 4 4" xfId="38807" xr:uid="{00000000-0005-0000-0000-000051380000}"/>
    <cellStyle name="Normal 6 4 2 2 5 5" xfId="9155" xr:uid="{00000000-0005-0000-0000-000052380000}"/>
    <cellStyle name="Normal 6 4 2 2 5 5 2" xfId="26508" xr:uid="{00000000-0005-0000-0000-000053380000}"/>
    <cellStyle name="Normal 6 4 2 2 5 5 3" xfId="43854" xr:uid="{00000000-0005-0000-0000-000054380000}"/>
    <cellStyle name="Normal 6 4 2 2 5 6" xfId="17835" xr:uid="{00000000-0005-0000-0000-000055380000}"/>
    <cellStyle name="Normal 6 4 2 2 5 7" xfId="35181" xr:uid="{00000000-0005-0000-0000-000056380000}"/>
    <cellStyle name="Normal 6 4 2 2 6" xfId="1903" xr:uid="{00000000-0005-0000-0000-000057380000}"/>
    <cellStyle name="Normal 6 4 2 2 6 2" xfId="7685" xr:uid="{00000000-0005-0000-0000-000058380000}"/>
    <cellStyle name="Normal 6 4 2 2 6 2 2" xfId="16358" xr:uid="{00000000-0005-0000-0000-000059380000}"/>
    <cellStyle name="Normal 6 4 2 2 6 2 2 2" xfId="33711" xr:uid="{00000000-0005-0000-0000-00005A380000}"/>
    <cellStyle name="Normal 6 4 2 2 6 2 2 3" xfId="51057" xr:uid="{00000000-0005-0000-0000-00005B380000}"/>
    <cellStyle name="Normal 6 4 2 2 6 2 3" xfId="25038" xr:uid="{00000000-0005-0000-0000-00005C380000}"/>
    <cellStyle name="Normal 6 4 2 2 6 2 4" xfId="42384" xr:uid="{00000000-0005-0000-0000-00005D380000}"/>
    <cellStyle name="Normal 6 4 2 2 6 3" xfId="3716" xr:uid="{00000000-0005-0000-0000-00005E380000}"/>
    <cellStyle name="Normal 6 4 2 2 6 3 2" xfId="12389" xr:uid="{00000000-0005-0000-0000-00005F380000}"/>
    <cellStyle name="Normal 6 4 2 2 6 3 2 2" xfId="29742" xr:uid="{00000000-0005-0000-0000-000060380000}"/>
    <cellStyle name="Normal 6 4 2 2 6 3 2 3" xfId="47088" xr:uid="{00000000-0005-0000-0000-000061380000}"/>
    <cellStyle name="Normal 6 4 2 2 6 3 3" xfId="21069" xr:uid="{00000000-0005-0000-0000-000062380000}"/>
    <cellStyle name="Normal 6 4 2 2 6 3 4" xfId="38415" xr:uid="{00000000-0005-0000-0000-000063380000}"/>
    <cellStyle name="Normal 6 4 2 2 6 4" xfId="10576" xr:uid="{00000000-0005-0000-0000-000064380000}"/>
    <cellStyle name="Normal 6 4 2 2 6 4 2" xfId="27929" xr:uid="{00000000-0005-0000-0000-000065380000}"/>
    <cellStyle name="Normal 6 4 2 2 6 4 3" xfId="45275" xr:uid="{00000000-0005-0000-0000-000066380000}"/>
    <cellStyle name="Normal 6 4 2 2 6 5" xfId="19256" xr:uid="{00000000-0005-0000-0000-000067380000}"/>
    <cellStyle name="Normal 6 4 2 2 6 6" xfId="36602" xr:uid="{00000000-0005-0000-0000-000068380000}"/>
    <cellStyle name="Normal 6 4 2 2 7" xfId="1217" xr:uid="{00000000-0005-0000-0000-000069380000}"/>
    <cellStyle name="Normal 6 4 2 2 7 2" xfId="6999" xr:uid="{00000000-0005-0000-0000-00006A380000}"/>
    <cellStyle name="Normal 6 4 2 2 7 2 2" xfId="15672" xr:uid="{00000000-0005-0000-0000-00006B380000}"/>
    <cellStyle name="Normal 6 4 2 2 7 2 2 2" xfId="33025" xr:uid="{00000000-0005-0000-0000-00006C380000}"/>
    <cellStyle name="Normal 6 4 2 2 7 2 2 3" xfId="50371" xr:uid="{00000000-0005-0000-0000-00006D380000}"/>
    <cellStyle name="Normal 6 4 2 2 7 2 3" xfId="24352" xr:uid="{00000000-0005-0000-0000-00006E380000}"/>
    <cellStyle name="Normal 6 4 2 2 7 2 4" xfId="41698" xr:uid="{00000000-0005-0000-0000-00006F380000}"/>
    <cellStyle name="Normal 6 4 2 2 7 3" xfId="4843" xr:uid="{00000000-0005-0000-0000-000070380000}"/>
    <cellStyle name="Normal 6 4 2 2 7 3 2" xfId="13516" xr:uid="{00000000-0005-0000-0000-000071380000}"/>
    <cellStyle name="Normal 6 4 2 2 7 3 2 2" xfId="30869" xr:uid="{00000000-0005-0000-0000-000072380000}"/>
    <cellStyle name="Normal 6 4 2 2 7 3 2 3" xfId="48215" xr:uid="{00000000-0005-0000-0000-000073380000}"/>
    <cellStyle name="Normal 6 4 2 2 7 3 3" xfId="22196" xr:uid="{00000000-0005-0000-0000-000074380000}"/>
    <cellStyle name="Normal 6 4 2 2 7 3 4" xfId="39542" xr:uid="{00000000-0005-0000-0000-000075380000}"/>
    <cellStyle name="Normal 6 4 2 2 7 4" xfId="9890" xr:uid="{00000000-0005-0000-0000-000076380000}"/>
    <cellStyle name="Normal 6 4 2 2 7 4 2" xfId="27243" xr:uid="{00000000-0005-0000-0000-000077380000}"/>
    <cellStyle name="Normal 6 4 2 2 7 4 3" xfId="44589" xr:uid="{00000000-0005-0000-0000-000078380000}"/>
    <cellStyle name="Normal 6 4 2 2 7 5" xfId="18570" xr:uid="{00000000-0005-0000-0000-000079380000}"/>
    <cellStyle name="Normal 6 4 2 2 7 6" xfId="35916" xr:uid="{00000000-0005-0000-0000-00007A380000}"/>
    <cellStyle name="Normal 6 4 2 2 8" xfId="5872" xr:uid="{00000000-0005-0000-0000-00007B380000}"/>
    <cellStyle name="Normal 6 4 2 2 8 2" xfId="14545" xr:uid="{00000000-0005-0000-0000-00007C380000}"/>
    <cellStyle name="Normal 6 4 2 2 8 2 2" xfId="31898" xr:uid="{00000000-0005-0000-0000-00007D380000}"/>
    <cellStyle name="Normal 6 4 2 2 8 2 3" xfId="49244" xr:uid="{00000000-0005-0000-0000-00007E380000}"/>
    <cellStyle name="Normal 6 4 2 2 8 3" xfId="23225" xr:uid="{00000000-0005-0000-0000-00007F380000}"/>
    <cellStyle name="Normal 6 4 2 2 8 4" xfId="40571" xr:uid="{00000000-0005-0000-0000-000080380000}"/>
    <cellStyle name="Normal 6 4 2 2 9" xfId="3030" xr:uid="{00000000-0005-0000-0000-000081380000}"/>
    <cellStyle name="Normal 6 4 2 2 9 2" xfId="11703" xr:uid="{00000000-0005-0000-0000-000082380000}"/>
    <cellStyle name="Normal 6 4 2 2 9 2 2" xfId="29056" xr:uid="{00000000-0005-0000-0000-000083380000}"/>
    <cellStyle name="Normal 6 4 2 2 9 2 3" xfId="46402" xr:uid="{00000000-0005-0000-0000-000084380000}"/>
    <cellStyle name="Normal 6 4 2 2 9 3" xfId="20383" xr:uid="{00000000-0005-0000-0000-000085380000}"/>
    <cellStyle name="Normal 6 4 2 2 9 4" xfId="37729" xr:uid="{00000000-0005-0000-0000-000086380000}"/>
    <cellStyle name="Normal 6 4 2 3" xfId="188" xr:uid="{00000000-0005-0000-0000-000087380000}"/>
    <cellStyle name="Normal 6 4 2 3 10" xfId="17541" xr:uid="{00000000-0005-0000-0000-000088380000}"/>
    <cellStyle name="Normal 6 4 2 3 11" xfId="34887" xr:uid="{00000000-0005-0000-0000-000089380000}"/>
    <cellStyle name="Normal 6 4 2 3 2" xfId="678" xr:uid="{00000000-0005-0000-0000-00008A380000}"/>
    <cellStyle name="Normal 6 4 2 3 2 2" xfId="2491" xr:uid="{00000000-0005-0000-0000-00008B380000}"/>
    <cellStyle name="Normal 6 4 2 3 2 2 2" xfId="8273" xr:uid="{00000000-0005-0000-0000-00008C380000}"/>
    <cellStyle name="Normal 6 4 2 3 2 2 2 2" xfId="16946" xr:uid="{00000000-0005-0000-0000-00008D380000}"/>
    <cellStyle name="Normal 6 4 2 3 2 2 2 2 2" xfId="34299" xr:uid="{00000000-0005-0000-0000-00008E380000}"/>
    <cellStyle name="Normal 6 4 2 3 2 2 2 2 3" xfId="51645" xr:uid="{00000000-0005-0000-0000-00008F380000}"/>
    <cellStyle name="Normal 6 4 2 3 2 2 2 3" xfId="25626" xr:uid="{00000000-0005-0000-0000-000090380000}"/>
    <cellStyle name="Normal 6 4 2 3 2 2 2 4" xfId="42972" xr:uid="{00000000-0005-0000-0000-000091380000}"/>
    <cellStyle name="Normal 6 4 2 3 2 2 3" xfId="4304" xr:uid="{00000000-0005-0000-0000-000092380000}"/>
    <cellStyle name="Normal 6 4 2 3 2 2 3 2" xfId="12977" xr:uid="{00000000-0005-0000-0000-000093380000}"/>
    <cellStyle name="Normal 6 4 2 3 2 2 3 2 2" xfId="30330" xr:uid="{00000000-0005-0000-0000-000094380000}"/>
    <cellStyle name="Normal 6 4 2 3 2 2 3 2 3" xfId="47676" xr:uid="{00000000-0005-0000-0000-000095380000}"/>
    <cellStyle name="Normal 6 4 2 3 2 2 3 3" xfId="21657" xr:uid="{00000000-0005-0000-0000-000096380000}"/>
    <cellStyle name="Normal 6 4 2 3 2 2 3 4" xfId="39003" xr:uid="{00000000-0005-0000-0000-000097380000}"/>
    <cellStyle name="Normal 6 4 2 3 2 2 4" xfId="11164" xr:uid="{00000000-0005-0000-0000-000098380000}"/>
    <cellStyle name="Normal 6 4 2 3 2 2 4 2" xfId="28517" xr:uid="{00000000-0005-0000-0000-000099380000}"/>
    <cellStyle name="Normal 6 4 2 3 2 2 4 3" xfId="45863" xr:uid="{00000000-0005-0000-0000-00009A380000}"/>
    <cellStyle name="Normal 6 4 2 3 2 2 5" xfId="19844" xr:uid="{00000000-0005-0000-0000-00009B380000}"/>
    <cellStyle name="Normal 6 4 2 3 2 2 6" xfId="37190" xr:uid="{00000000-0005-0000-0000-00009C380000}"/>
    <cellStyle name="Normal 6 4 2 3 2 3" xfId="1413" xr:uid="{00000000-0005-0000-0000-00009D380000}"/>
    <cellStyle name="Normal 6 4 2 3 2 3 2" xfId="7195" xr:uid="{00000000-0005-0000-0000-00009E380000}"/>
    <cellStyle name="Normal 6 4 2 3 2 3 2 2" xfId="15868" xr:uid="{00000000-0005-0000-0000-00009F380000}"/>
    <cellStyle name="Normal 6 4 2 3 2 3 2 2 2" xfId="33221" xr:uid="{00000000-0005-0000-0000-0000A0380000}"/>
    <cellStyle name="Normal 6 4 2 3 2 3 2 2 3" xfId="50567" xr:uid="{00000000-0005-0000-0000-0000A1380000}"/>
    <cellStyle name="Normal 6 4 2 3 2 3 2 3" xfId="24548" xr:uid="{00000000-0005-0000-0000-0000A2380000}"/>
    <cellStyle name="Normal 6 4 2 3 2 3 2 4" xfId="41894" xr:uid="{00000000-0005-0000-0000-0000A3380000}"/>
    <cellStyle name="Normal 6 4 2 3 2 3 3" xfId="5039" xr:uid="{00000000-0005-0000-0000-0000A4380000}"/>
    <cellStyle name="Normal 6 4 2 3 2 3 3 2" xfId="13712" xr:uid="{00000000-0005-0000-0000-0000A5380000}"/>
    <cellStyle name="Normal 6 4 2 3 2 3 3 2 2" xfId="31065" xr:uid="{00000000-0005-0000-0000-0000A6380000}"/>
    <cellStyle name="Normal 6 4 2 3 2 3 3 2 3" xfId="48411" xr:uid="{00000000-0005-0000-0000-0000A7380000}"/>
    <cellStyle name="Normal 6 4 2 3 2 3 3 3" xfId="22392" xr:uid="{00000000-0005-0000-0000-0000A8380000}"/>
    <cellStyle name="Normal 6 4 2 3 2 3 3 4" xfId="39738" xr:uid="{00000000-0005-0000-0000-0000A9380000}"/>
    <cellStyle name="Normal 6 4 2 3 2 3 4" xfId="10086" xr:uid="{00000000-0005-0000-0000-0000AA380000}"/>
    <cellStyle name="Normal 6 4 2 3 2 3 4 2" xfId="27439" xr:uid="{00000000-0005-0000-0000-0000AB380000}"/>
    <cellStyle name="Normal 6 4 2 3 2 3 4 3" xfId="44785" xr:uid="{00000000-0005-0000-0000-0000AC380000}"/>
    <cellStyle name="Normal 6 4 2 3 2 3 5" xfId="18766" xr:uid="{00000000-0005-0000-0000-0000AD380000}"/>
    <cellStyle name="Normal 6 4 2 3 2 3 6" xfId="36112" xr:uid="{00000000-0005-0000-0000-0000AE380000}"/>
    <cellStyle name="Normal 6 4 2 3 2 4" xfId="6460" xr:uid="{00000000-0005-0000-0000-0000AF380000}"/>
    <cellStyle name="Normal 6 4 2 3 2 4 2" xfId="15133" xr:uid="{00000000-0005-0000-0000-0000B0380000}"/>
    <cellStyle name="Normal 6 4 2 3 2 4 2 2" xfId="32486" xr:uid="{00000000-0005-0000-0000-0000B1380000}"/>
    <cellStyle name="Normal 6 4 2 3 2 4 2 3" xfId="49832" xr:uid="{00000000-0005-0000-0000-0000B2380000}"/>
    <cellStyle name="Normal 6 4 2 3 2 4 3" xfId="23813" xr:uid="{00000000-0005-0000-0000-0000B3380000}"/>
    <cellStyle name="Normal 6 4 2 3 2 4 4" xfId="41159" xr:uid="{00000000-0005-0000-0000-0000B4380000}"/>
    <cellStyle name="Normal 6 4 2 3 2 5" xfId="3226" xr:uid="{00000000-0005-0000-0000-0000B5380000}"/>
    <cellStyle name="Normal 6 4 2 3 2 5 2" xfId="11899" xr:uid="{00000000-0005-0000-0000-0000B6380000}"/>
    <cellStyle name="Normal 6 4 2 3 2 5 2 2" xfId="29252" xr:uid="{00000000-0005-0000-0000-0000B7380000}"/>
    <cellStyle name="Normal 6 4 2 3 2 5 2 3" xfId="46598" xr:uid="{00000000-0005-0000-0000-0000B8380000}"/>
    <cellStyle name="Normal 6 4 2 3 2 5 3" xfId="20579" xr:uid="{00000000-0005-0000-0000-0000B9380000}"/>
    <cellStyle name="Normal 6 4 2 3 2 5 4" xfId="37925" xr:uid="{00000000-0005-0000-0000-0000BA380000}"/>
    <cellStyle name="Normal 6 4 2 3 2 6" xfId="9351" xr:uid="{00000000-0005-0000-0000-0000BB380000}"/>
    <cellStyle name="Normal 6 4 2 3 2 6 2" xfId="26704" xr:uid="{00000000-0005-0000-0000-0000BC380000}"/>
    <cellStyle name="Normal 6 4 2 3 2 6 3" xfId="44050" xr:uid="{00000000-0005-0000-0000-0000BD380000}"/>
    <cellStyle name="Normal 6 4 2 3 2 7" xfId="18031" xr:uid="{00000000-0005-0000-0000-0000BE380000}"/>
    <cellStyle name="Normal 6 4 2 3 2 8" xfId="35377" xr:uid="{00000000-0005-0000-0000-0000BF380000}"/>
    <cellStyle name="Normal 6 4 2 3 3" xfId="923" xr:uid="{00000000-0005-0000-0000-0000C0380000}"/>
    <cellStyle name="Normal 6 4 2 3 3 2" xfId="2736" xr:uid="{00000000-0005-0000-0000-0000C1380000}"/>
    <cellStyle name="Normal 6 4 2 3 3 2 2" xfId="8518" xr:uid="{00000000-0005-0000-0000-0000C2380000}"/>
    <cellStyle name="Normal 6 4 2 3 3 2 2 2" xfId="17191" xr:uid="{00000000-0005-0000-0000-0000C3380000}"/>
    <cellStyle name="Normal 6 4 2 3 3 2 2 2 2" xfId="34544" xr:uid="{00000000-0005-0000-0000-0000C4380000}"/>
    <cellStyle name="Normal 6 4 2 3 3 2 2 2 3" xfId="51890" xr:uid="{00000000-0005-0000-0000-0000C5380000}"/>
    <cellStyle name="Normal 6 4 2 3 3 2 2 3" xfId="25871" xr:uid="{00000000-0005-0000-0000-0000C6380000}"/>
    <cellStyle name="Normal 6 4 2 3 3 2 2 4" xfId="43217" xr:uid="{00000000-0005-0000-0000-0000C7380000}"/>
    <cellStyle name="Normal 6 4 2 3 3 2 3" xfId="4549" xr:uid="{00000000-0005-0000-0000-0000C8380000}"/>
    <cellStyle name="Normal 6 4 2 3 3 2 3 2" xfId="13222" xr:uid="{00000000-0005-0000-0000-0000C9380000}"/>
    <cellStyle name="Normal 6 4 2 3 3 2 3 2 2" xfId="30575" xr:uid="{00000000-0005-0000-0000-0000CA380000}"/>
    <cellStyle name="Normal 6 4 2 3 3 2 3 2 3" xfId="47921" xr:uid="{00000000-0005-0000-0000-0000CB380000}"/>
    <cellStyle name="Normal 6 4 2 3 3 2 3 3" xfId="21902" xr:uid="{00000000-0005-0000-0000-0000CC380000}"/>
    <cellStyle name="Normal 6 4 2 3 3 2 3 4" xfId="39248" xr:uid="{00000000-0005-0000-0000-0000CD380000}"/>
    <cellStyle name="Normal 6 4 2 3 3 2 4" xfId="11409" xr:uid="{00000000-0005-0000-0000-0000CE380000}"/>
    <cellStyle name="Normal 6 4 2 3 3 2 4 2" xfId="28762" xr:uid="{00000000-0005-0000-0000-0000CF380000}"/>
    <cellStyle name="Normal 6 4 2 3 3 2 4 3" xfId="46108" xr:uid="{00000000-0005-0000-0000-0000D0380000}"/>
    <cellStyle name="Normal 6 4 2 3 3 2 5" xfId="20089" xr:uid="{00000000-0005-0000-0000-0000D1380000}"/>
    <cellStyle name="Normal 6 4 2 3 3 2 6" xfId="37435" xr:uid="{00000000-0005-0000-0000-0000D2380000}"/>
    <cellStyle name="Normal 6 4 2 3 3 3" xfId="1658" xr:uid="{00000000-0005-0000-0000-0000D3380000}"/>
    <cellStyle name="Normal 6 4 2 3 3 3 2" xfId="7440" xr:uid="{00000000-0005-0000-0000-0000D4380000}"/>
    <cellStyle name="Normal 6 4 2 3 3 3 2 2" xfId="16113" xr:uid="{00000000-0005-0000-0000-0000D5380000}"/>
    <cellStyle name="Normal 6 4 2 3 3 3 2 2 2" xfId="33466" xr:uid="{00000000-0005-0000-0000-0000D6380000}"/>
    <cellStyle name="Normal 6 4 2 3 3 3 2 2 3" xfId="50812" xr:uid="{00000000-0005-0000-0000-0000D7380000}"/>
    <cellStyle name="Normal 6 4 2 3 3 3 2 3" xfId="24793" xr:uid="{00000000-0005-0000-0000-0000D8380000}"/>
    <cellStyle name="Normal 6 4 2 3 3 3 2 4" xfId="42139" xr:uid="{00000000-0005-0000-0000-0000D9380000}"/>
    <cellStyle name="Normal 6 4 2 3 3 3 3" xfId="5284" xr:uid="{00000000-0005-0000-0000-0000DA380000}"/>
    <cellStyle name="Normal 6 4 2 3 3 3 3 2" xfId="13957" xr:uid="{00000000-0005-0000-0000-0000DB380000}"/>
    <cellStyle name="Normal 6 4 2 3 3 3 3 2 2" xfId="31310" xr:uid="{00000000-0005-0000-0000-0000DC380000}"/>
    <cellStyle name="Normal 6 4 2 3 3 3 3 2 3" xfId="48656" xr:uid="{00000000-0005-0000-0000-0000DD380000}"/>
    <cellStyle name="Normal 6 4 2 3 3 3 3 3" xfId="22637" xr:uid="{00000000-0005-0000-0000-0000DE380000}"/>
    <cellStyle name="Normal 6 4 2 3 3 3 3 4" xfId="39983" xr:uid="{00000000-0005-0000-0000-0000DF380000}"/>
    <cellStyle name="Normal 6 4 2 3 3 3 4" xfId="10331" xr:uid="{00000000-0005-0000-0000-0000E0380000}"/>
    <cellStyle name="Normal 6 4 2 3 3 3 4 2" xfId="27684" xr:uid="{00000000-0005-0000-0000-0000E1380000}"/>
    <cellStyle name="Normal 6 4 2 3 3 3 4 3" xfId="45030" xr:uid="{00000000-0005-0000-0000-0000E2380000}"/>
    <cellStyle name="Normal 6 4 2 3 3 3 5" xfId="19011" xr:uid="{00000000-0005-0000-0000-0000E3380000}"/>
    <cellStyle name="Normal 6 4 2 3 3 3 6" xfId="36357" xr:uid="{00000000-0005-0000-0000-0000E4380000}"/>
    <cellStyle name="Normal 6 4 2 3 3 4" xfId="6705" xr:uid="{00000000-0005-0000-0000-0000E5380000}"/>
    <cellStyle name="Normal 6 4 2 3 3 4 2" xfId="15378" xr:uid="{00000000-0005-0000-0000-0000E6380000}"/>
    <cellStyle name="Normal 6 4 2 3 3 4 2 2" xfId="32731" xr:uid="{00000000-0005-0000-0000-0000E7380000}"/>
    <cellStyle name="Normal 6 4 2 3 3 4 2 3" xfId="50077" xr:uid="{00000000-0005-0000-0000-0000E8380000}"/>
    <cellStyle name="Normal 6 4 2 3 3 4 3" xfId="24058" xr:uid="{00000000-0005-0000-0000-0000E9380000}"/>
    <cellStyle name="Normal 6 4 2 3 3 4 4" xfId="41404" xr:uid="{00000000-0005-0000-0000-0000EA380000}"/>
    <cellStyle name="Normal 6 4 2 3 3 5" xfId="3471" xr:uid="{00000000-0005-0000-0000-0000EB380000}"/>
    <cellStyle name="Normal 6 4 2 3 3 5 2" xfId="12144" xr:uid="{00000000-0005-0000-0000-0000EC380000}"/>
    <cellStyle name="Normal 6 4 2 3 3 5 2 2" xfId="29497" xr:uid="{00000000-0005-0000-0000-0000ED380000}"/>
    <cellStyle name="Normal 6 4 2 3 3 5 2 3" xfId="46843" xr:uid="{00000000-0005-0000-0000-0000EE380000}"/>
    <cellStyle name="Normal 6 4 2 3 3 5 3" xfId="20824" xr:uid="{00000000-0005-0000-0000-0000EF380000}"/>
    <cellStyle name="Normal 6 4 2 3 3 5 4" xfId="38170" xr:uid="{00000000-0005-0000-0000-0000F0380000}"/>
    <cellStyle name="Normal 6 4 2 3 3 6" xfId="9596" xr:uid="{00000000-0005-0000-0000-0000F1380000}"/>
    <cellStyle name="Normal 6 4 2 3 3 6 2" xfId="26949" xr:uid="{00000000-0005-0000-0000-0000F2380000}"/>
    <cellStyle name="Normal 6 4 2 3 3 6 3" xfId="44295" xr:uid="{00000000-0005-0000-0000-0000F3380000}"/>
    <cellStyle name="Normal 6 4 2 3 3 7" xfId="18276" xr:uid="{00000000-0005-0000-0000-0000F4380000}"/>
    <cellStyle name="Normal 6 4 2 3 3 8" xfId="35622" xr:uid="{00000000-0005-0000-0000-0000F5380000}"/>
    <cellStyle name="Normal 6 4 2 3 4" xfId="433" xr:uid="{00000000-0005-0000-0000-0000F6380000}"/>
    <cellStyle name="Normal 6 4 2 3 4 2" xfId="2246" xr:uid="{00000000-0005-0000-0000-0000F7380000}"/>
    <cellStyle name="Normal 6 4 2 3 4 2 2" xfId="8028" xr:uid="{00000000-0005-0000-0000-0000F8380000}"/>
    <cellStyle name="Normal 6 4 2 3 4 2 2 2" xfId="16701" xr:uid="{00000000-0005-0000-0000-0000F9380000}"/>
    <cellStyle name="Normal 6 4 2 3 4 2 2 2 2" xfId="34054" xr:uid="{00000000-0005-0000-0000-0000FA380000}"/>
    <cellStyle name="Normal 6 4 2 3 4 2 2 2 3" xfId="51400" xr:uid="{00000000-0005-0000-0000-0000FB380000}"/>
    <cellStyle name="Normal 6 4 2 3 4 2 2 3" xfId="25381" xr:uid="{00000000-0005-0000-0000-0000FC380000}"/>
    <cellStyle name="Normal 6 4 2 3 4 2 2 4" xfId="42727" xr:uid="{00000000-0005-0000-0000-0000FD380000}"/>
    <cellStyle name="Normal 6 4 2 3 4 2 3" xfId="5529" xr:uid="{00000000-0005-0000-0000-0000FE380000}"/>
    <cellStyle name="Normal 6 4 2 3 4 2 3 2" xfId="14202" xr:uid="{00000000-0005-0000-0000-0000FF380000}"/>
    <cellStyle name="Normal 6 4 2 3 4 2 3 2 2" xfId="31555" xr:uid="{00000000-0005-0000-0000-000000390000}"/>
    <cellStyle name="Normal 6 4 2 3 4 2 3 2 3" xfId="48901" xr:uid="{00000000-0005-0000-0000-000001390000}"/>
    <cellStyle name="Normal 6 4 2 3 4 2 3 3" xfId="22882" xr:uid="{00000000-0005-0000-0000-000002390000}"/>
    <cellStyle name="Normal 6 4 2 3 4 2 3 4" xfId="40228" xr:uid="{00000000-0005-0000-0000-000003390000}"/>
    <cellStyle name="Normal 6 4 2 3 4 2 4" xfId="10919" xr:uid="{00000000-0005-0000-0000-000004390000}"/>
    <cellStyle name="Normal 6 4 2 3 4 2 4 2" xfId="28272" xr:uid="{00000000-0005-0000-0000-000005390000}"/>
    <cellStyle name="Normal 6 4 2 3 4 2 4 3" xfId="45618" xr:uid="{00000000-0005-0000-0000-000006390000}"/>
    <cellStyle name="Normal 6 4 2 3 4 2 5" xfId="19599" xr:uid="{00000000-0005-0000-0000-000007390000}"/>
    <cellStyle name="Normal 6 4 2 3 4 2 6" xfId="36945" xr:uid="{00000000-0005-0000-0000-000008390000}"/>
    <cellStyle name="Normal 6 4 2 3 4 3" xfId="6215" xr:uid="{00000000-0005-0000-0000-000009390000}"/>
    <cellStyle name="Normal 6 4 2 3 4 3 2" xfId="14888" xr:uid="{00000000-0005-0000-0000-00000A390000}"/>
    <cellStyle name="Normal 6 4 2 3 4 3 2 2" xfId="32241" xr:uid="{00000000-0005-0000-0000-00000B390000}"/>
    <cellStyle name="Normal 6 4 2 3 4 3 2 3" xfId="49587" xr:uid="{00000000-0005-0000-0000-00000C390000}"/>
    <cellStyle name="Normal 6 4 2 3 4 3 3" xfId="23568" xr:uid="{00000000-0005-0000-0000-00000D390000}"/>
    <cellStyle name="Normal 6 4 2 3 4 3 4" xfId="40914" xr:uid="{00000000-0005-0000-0000-00000E390000}"/>
    <cellStyle name="Normal 6 4 2 3 4 4" xfId="4059" xr:uid="{00000000-0005-0000-0000-00000F390000}"/>
    <cellStyle name="Normal 6 4 2 3 4 4 2" xfId="12732" xr:uid="{00000000-0005-0000-0000-000010390000}"/>
    <cellStyle name="Normal 6 4 2 3 4 4 2 2" xfId="30085" xr:uid="{00000000-0005-0000-0000-000011390000}"/>
    <cellStyle name="Normal 6 4 2 3 4 4 2 3" xfId="47431" xr:uid="{00000000-0005-0000-0000-000012390000}"/>
    <cellStyle name="Normal 6 4 2 3 4 4 3" xfId="21412" xr:uid="{00000000-0005-0000-0000-000013390000}"/>
    <cellStyle name="Normal 6 4 2 3 4 4 4" xfId="38758" xr:uid="{00000000-0005-0000-0000-000014390000}"/>
    <cellStyle name="Normal 6 4 2 3 4 5" xfId="9106" xr:uid="{00000000-0005-0000-0000-000015390000}"/>
    <cellStyle name="Normal 6 4 2 3 4 5 2" xfId="26459" xr:uid="{00000000-0005-0000-0000-000016390000}"/>
    <cellStyle name="Normal 6 4 2 3 4 5 3" xfId="43805" xr:uid="{00000000-0005-0000-0000-000017390000}"/>
    <cellStyle name="Normal 6 4 2 3 4 6" xfId="17786" xr:uid="{00000000-0005-0000-0000-000018390000}"/>
    <cellStyle name="Normal 6 4 2 3 4 7" xfId="35132" xr:uid="{00000000-0005-0000-0000-000019390000}"/>
    <cellStyle name="Normal 6 4 2 3 5" xfId="2001" xr:uid="{00000000-0005-0000-0000-00001A390000}"/>
    <cellStyle name="Normal 6 4 2 3 5 2" xfId="7783" xr:uid="{00000000-0005-0000-0000-00001B390000}"/>
    <cellStyle name="Normal 6 4 2 3 5 2 2" xfId="16456" xr:uid="{00000000-0005-0000-0000-00001C390000}"/>
    <cellStyle name="Normal 6 4 2 3 5 2 2 2" xfId="33809" xr:uid="{00000000-0005-0000-0000-00001D390000}"/>
    <cellStyle name="Normal 6 4 2 3 5 2 2 3" xfId="51155" xr:uid="{00000000-0005-0000-0000-00001E390000}"/>
    <cellStyle name="Normal 6 4 2 3 5 2 3" xfId="25136" xr:uid="{00000000-0005-0000-0000-00001F390000}"/>
    <cellStyle name="Normal 6 4 2 3 5 2 4" xfId="42482" xr:uid="{00000000-0005-0000-0000-000020390000}"/>
    <cellStyle name="Normal 6 4 2 3 5 3" xfId="3814" xr:uid="{00000000-0005-0000-0000-000021390000}"/>
    <cellStyle name="Normal 6 4 2 3 5 3 2" xfId="12487" xr:uid="{00000000-0005-0000-0000-000022390000}"/>
    <cellStyle name="Normal 6 4 2 3 5 3 2 2" xfId="29840" xr:uid="{00000000-0005-0000-0000-000023390000}"/>
    <cellStyle name="Normal 6 4 2 3 5 3 2 3" xfId="47186" xr:uid="{00000000-0005-0000-0000-000024390000}"/>
    <cellStyle name="Normal 6 4 2 3 5 3 3" xfId="21167" xr:uid="{00000000-0005-0000-0000-000025390000}"/>
    <cellStyle name="Normal 6 4 2 3 5 3 4" xfId="38513" xr:uid="{00000000-0005-0000-0000-000026390000}"/>
    <cellStyle name="Normal 6 4 2 3 5 4" xfId="10674" xr:uid="{00000000-0005-0000-0000-000027390000}"/>
    <cellStyle name="Normal 6 4 2 3 5 4 2" xfId="28027" xr:uid="{00000000-0005-0000-0000-000028390000}"/>
    <cellStyle name="Normal 6 4 2 3 5 4 3" xfId="45373" xr:uid="{00000000-0005-0000-0000-000029390000}"/>
    <cellStyle name="Normal 6 4 2 3 5 5" xfId="19354" xr:uid="{00000000-0005-0000-0000-00002A390000}"/>
    <cellStyle name="Normal 6 4 2 3 5 6" xfId="36700" xr:uid="{00000000-0005-0000-0000-00002B390000}"/>
    <cellStyle name="Normal 6 4 2 3 6" xfId="1168" xr:uid="{00000000-0005-0000-0000-00002C390000}"/>
    <cellStyle name="Normal 6 4 2 3 6 2" xfId="6950" xr:uid="{00000000-0005-0000-0000-00002D390000}"/>
    <cellStyle name="Normal 6 4 2 3 6 2 2" xfId="15623" xr:uid="{00000000-0005-0000-0000-00002E390000}"/>
    <cellStyle name="Normal 6 4 2 3 6 2 2 2" xfId="32976" xr:uid="{00000000-0005-0000-0000-00002F390000}"/>
    <cellStyle name="Normal 6 4 2 3 6 2 2 3" xfId="50322" xr:uid="{00000000-0005-0000-0000-000030390000}"/>
    <cellStyle name="Normal 6 4 2 3 6 2 3" xfId="24303" xr:uid="{00000000-0005-0000-0000-000031390000}"/>
    <cellStyle name="Normal 6 4 2 3 6 2 4" xfId="41649" xr:uid="{00000000-0005-0000-0000-000032390000}"/>
    <cellStyle name="Normal 6 4 2 3 6 3" xfId="4794" xr:uid="{00000000-0005-0000-0000-000033390000}"/>
    <cellStyle name="Normal 6 4 2 3 6 3 2" xfId="13467" xr:uid="{00000000-0005-0000-0000-000034390000}"/>
    <cellStyle name="Normal 6 4 2 3 6 3 2 2" xfId="30820" xr:uid="{00000000-0005-0000-0000-000035390000}"/>
    <cellStyle name="Normal 6 4 2 3 6 3 2 3" xfId="48166" xr:uid="{00000000-0005-0000-0000-000036390000}"/>
    <cellStyle name="Normal 6 4 2 3 6 3 3" xfId="22147" xr:uid="{00000000-0005-0000-0000-000037390000}"/>
    <cellStyle name="Normal 6 4 2 3 6 3 4" xfId="39493" xr:uid="{00000000-0005-0000-0000-000038390000}"/>
    <cellStyle name="Normal 6 4 2 3 6 4" xfId="9841" xr:uid="{00000000-0005-0000-0000-000039390000}"/>
    <cellStyle name="Normal 6 4 2 3 6 4 2" xfId="27194" xr:uid="{00000000-0005-0000-0000-00003A390000}"/>
    <cellStyle name="Normal 6 4 2 3 6 4 3" xfId="44540" xr:uid="{00000000-0005-0000-0000-00003B390000}"/>
    <cellStyle name="Normal 6 4 2 3 6 5" xfId="18521" xr:uid="{00000000-0005-0000-0000-00003C390000}"/>
    <cellStyle name="Normal 6 4 2 3 6 6" xfId="35867" xr:uid="{00000000-0005-0000-0000-00003D390000}"/>
    <cellStyle name="Normal 6 4 2 3 7" xfId="5970" xr:uid="{00000000-0005-0000-0000-00003E390000}"/>
    <cellStyle name="Normal 6 4 2 3 7 2" xfId="14643" xr:uid="{00000000-0005-0000-0000-00003F390000}"/>
    <cellStyle name="Normal 6 4 2 3 7 2 2" xfId="31996" xr:uid="{00000000-0005-0000-0000-000040390000}"/>
    <cellStyle name="Normal 6 4 2 3 7 2 3" xfId="49342" xr:uid="{00000000-0005-0000-0000-000041390000}"/>
    <cellStyle name="Normal 6 4 2 3 7 3" xfId="23323" xr:uid="{00000000-0005-0000-0000-000042390000}"/>
    <cellStyle name="Normal 6 4 2 3 7 4" xfId="40669" xr:uid="{00000000-0005-0000-0000-000043390000}"/>
    <cellStyle name="Normal 6 4 2 3 8" xfId="2981" xr:uid="{00000000-0005-0000-0000-000044390000}"/>
    <cellStyle name="Normal 6 4 2 3 8 2" xfId="11654" xr:uid="{00000000-0005-0000-0000-000045390000}"/>
    <cellStyle name="Normal 6 4 2 3 8 2 2" xfId="29007" xr:uid="{00000000-0005-0000-0000-000046390000}"/>
    <cellStyle name="Normal 6 4 2 3 8 2 3" xfId="46353" xr:uid="{00000000-0005-0000-0000-000047390000}"/>
    <cellStyle name="Normal 6 4 2 3 8 3" xfId="20334" xr:uid="{00000000-0005-0000-0000-000048390000}"/>
    <cellStyle name="Normal 6 4 2 3 8 4" xfId="37680" xr:uid="{00000000-0005-0000-0000-000049390000}"/>
    <cellStyle name="Normal 6 4 2 3 9" xfId="8861" xr:uid="{00000000-0005-0000-0000-00004A390000}"/>
    <cellStyle name="Normal 6 4 2 3 9 2" xfId="26214" xr:uid="{00000000-0005-0000-0000-00004B390000}"/>
    <cellStyle name="Normal 6 4 2 3 9 3" xfId="43560" xr:uid="{00000000-0005-0000-0000-00004C390000}"/>
    <cellStyle name="Normal 6 4 2 4" xfId="286" xr:uid="{00000000-0005-0000-0000-00004D390000}"/>
    <cellStyle name="Normal 6 4 2 4 10" xfId="34985" xr:uid="{00000000-0005-0000-0000-00004E390000}"/>
    <cellStyle name="Normal 6 4 2 4 2" xfId="1021" xr:uid="{00000000-0005-0000-0000-00004F390000}"/>
    <cellStyle name="Normal 6 4 2 4 2 2" xfId="2834" xr:uid="{00000000-0005-0000-0000-000050390000}"/>
    <cellStyle name="Normal 6 4 2 4 2 2 2" xfId="8616" xr:uid="{00000000-0005-0000-0000-000051390000}"/>
    <cellStyle name="Normal 6 4 2 4 2 2 2 2" xfId="17289" xr:uid="{00000000-0005-0000-0000-000052390000}"/>
    <cellStyle name="Normal 6 4 2 4 2 2 2 2 2" xfId="34642" xr:uid="{00000000-0005-0000-0000-000053390000}"/>
    <cellStyle name="Normal 6 4 2 4 2 2 2 2 3" xfId="51988" xr:uid="{00000000-0005-0000-0000-000054390000}"/>
    <cellStyle name="Normal 6 4 2 4 2 2 2 3" xfId="25969" xr:uid="{00000000-0005-0000-0000-000055390000}"/>
    <cellStyle name="Normal 6 4 2 4 2 2 2 4" xfId="43315" xr:uid="{00000000-0005-0000-0000-000056390000}"/>
    <cellStyle name="Normal 6 4 2 4 2 2 3" xfId="4647" xr:uid="{00000000-0005-0000-0000-000057390000}"/>
    <cellStyle name="Normal 6 4 2 4 2 2 3 2" xfId="13320" xr:uid="{00000000-0005-0000-0000-000058390000}"/>
    <cellStyle name="Normal 6 4 2 4 2 2 3 2 2" xfId="30673" xr:uid="{00000000-0005-0000-0000-000059390000}"/>
    <cellStyle name="Normal 6 4 2 4 2 2 3 2 3" xfId="48019" xr:uid="{00000000-0005-0000-0000-00005A390000}"/>
    <cellStyle name="Normal 6 4 2 4 2 2 3 3" xfId="22000" xr:uid="{00000000-0005-0000-0000-00005B390000}"/>
    <cellStyle name="Normal 6 4 2 4 2 2 3 4" xfId="39346" xr:uid="{00000000-0005-0000-0000-00005C390000}"/>
    <cellStyle name="Normal 6 4 2 4 2 2 4" xfId="11507" xr:uid="{00000000-0005-0000-0000-00005D390000}"/>
    <cellStyle name="Normal 6 4 2 4 2 2 4 2" xfId="28860" xr:uid="{00000000-0005-0000-0000-00005E390000}"/>
    <cellStyle name="Normal 6 4 2 4 2 2 4 3" xfId="46206" xr:uid="{00000000-0005-0000-0000-00005F390000}"/>
    <cellStyle name="Normal 6 4 2 4 2 2 5" xfId="20187" xr:uid="{00000000-0005-0000-0000-000060390000}"/>
    <cellStyle name="Normal 6 4 2 4 2 2 6" xfId="37533" xr:uid="{00000000-0005-0000-0000-000061390000}"/>
    <cellStyle name="Normal 6 4 2 4 2 3" xfId="1756" xr:uid="{00000000-0005-0000-0000-000062390000}"/>
    <cellStyle name="Normal 6 4 2 4 2 3 2" xfId="7538" xr:uid="{00000000-0005-0000-0000-000063390000}"/>
    <cellStyle name="Normal 6 4 2 4 2 3 2 2" xfId="16211" xr:uid="{00000000-0005-0000-0000-000064390000}"/>
    <cellStyle name="Normal 6 4 2 4 2 3 2 2 2" xfId="33564" xr:uid="{00000000-0005-0000-0000-000065390000}"/>
    <cellStyle name="Normal 6 4 2 4 2 3 2 2 3" xfId="50910" xr:uid="{00000000-0005-0000-0000-000066390000}"/>
    <cellStyle name="Normal 6 4 2 4 2 3 2 3" xfId="24891" xr:uid="{00000000-0005-0000-0000-000067390000}"/>
    <cellStyle name="Normal 6 4 2 4 2 3 2 4" xfId="42237" xr:uid="{00000000-0005-0000-0000-000068390000}"/>
    <cellStyle name="Normal 6 4 2 4 2 3 3" xfId="5382" xr:uid="{00000000-0005-0000-0000-000069390000}"/>
    <cellStyle name="Normal 6 4 2 4 2 3 3 2" xfId="14055" xr:uid="{00000000-0005-0000-0000-00006A390000}"/>
    <cellStyle name="Normal 6 4 2 4 2 3 3 2 2" xfId="31408" xr:uid="{00000000-0005-0000-0000-00006B390000}"/>
    <cellStyle name="Normal 6 4 2 4 2 3 3 2 3" xfId="48754" xr:uid="{00000000-0005-0000-0000-00006C390000}"/>
    <cellStyle name="Normal 6 4 2 4 2 3 3 3" xfId="22735" xr:uid="{00000000-0005-0000-0000-00006D390000}"/>
    <cellStyle name="Normal 6 4 2 4 2 3 3 4" xfId="40081" xr:uid="{00000000-0005-0000-0000-00006E390000}"/>
    <cellStyle name="Normal 6 4 2 4 2 3 4" xfId="10429" xr:uid="{00000000-0005-0000-0000-00006F390000}"/>
    <cellStyle name="Normal 6 4 2 4 2 3 4 2" xfId="27782" xr:uid="{00000000-0005-0000-0000-000070390000}"/>
    <cellStyle name="Normal 6 4 2 4 2 3 4 3" xfId="45128" xr:uid="{00000000-0005-0000-0000-000071390000}"/>
    <cellStyle name="Normal 6 4 2 4 2 3 5" xfId="19109" xr:uid="{00000000-0005-0000-0000-000072390000}"/>
    <cellStyle name="Normal 6 4 2 4 2 3 6" xfId="36455" xr:uid="{00000000-0005-0000-0000-000073390000}"/>
    <cellStyle name="Normal 6 4 2 4 2 4" xfId="6803" xr:uid="{00000000-0005-0000-0000-000074390000}"/>
    <cellStyle name="Normal 6 4 2 4 2 4 2" xfId="15476" xr:uid="{00000000-0005-0000-0000-000075390000}"/>
    <cellStyle name="Normal 6 4 2 4 2 4 2 2" xfId="32829" xr:uid="{00000000-0005-0000-0000-000076390000}"/>
    <cellStyle name="Normal 6 4 2 4 2 4 2 3" xfId="50175" xr:uid="{00000000-0005-0000-0000-000077390000}"/>
    <cellStyle name="Normal 6 4 2 4 2 4 3" xfId="24156" xr:uid="{00000000-0005-0000-0000-000078390000}"/>
    <cellStyle name="Normal 6 4 2 4 2 4 4" xfId="41502" xr:uid="{00000000-0005-0000-0000-000079390000}"/>
    <cellStyle name="Normal 6 4 2 4 2 5" xfId="3569" xr:uid="{00000000-0005-0000-0000-00007A390000}"/>
    <cellStyle name="Normal 6 4 2 4 2 5 2" xfId="12242" xr:uid="{00000000-0005-0000-0000-00007B390000}"/>
    <cellStyle name="Normal 6 4 2 4 2 5 2 2" xfId="29595" xr:uid="{00000000-0005-0000-0000-00007C390000}"/>
    <cellStyle name="Normal 6 4 2 4 2 5 2 3" xfId="46941" xr:uid="{00000000-0005-0000-0000-00007D390000}"/>
    <cellStyle name="Normal 6 4 2 4 2 5 3" xfId="20922" xr:uid="{00000000-0005-0000-0000-00007E390000}"/>
    <cellStyle name="Normal 6 4 2 4 2 5 4" xfId="38268" xr:uid="{00000000-0005-0000-0000-00007F390000}"/>
    <cellStyle name="Normal 6 4 2 4 2 6" xfId="9694" xr:uid="{00000000-0005-0000-0000-000080390000}"/>
    <cellStyle name="Normal 6 4 2 4 2 6 2" xfId="27047" xr:uid="{00000000-0005-0000-0000-000081390000}"/>
    <cellStyle name="Normal 6 4 2 4 2 6 3" xfId="44393" xr:uid="{00000000-0005-0000-0000-000082390000}"/>
    <cellStyle name="Normal 6 4 2 4 2 7" xfId="18374" xr:uid="{00000000-0005-0000-0000-000083390000}"/>
    <cellStyle name="Normal 6 4 2 4 2 8" xfId="35720" xr:uid="{00000000-0005-0000-0000-000084390000}"/>
    <cellStyle name="Normal 6 4 2 4 3" xfId="531" xr:uid="{00000000-0005-0000-0000-000085390000}"/>
    <cellStyle name="Normal 6 4 2 4 3 2" xfId="2344" xr:uid="{00000000-0005-0000-0000-000086390000}"/>
    <cellStyle name="Normal 6 4 2 4 3 2 2" xfId="8126" xr:uid="{00000000-0005-0000-0000-000087390000}"/>
    <cellStyle name="Normal 6 4 2 4 3 2 2 2" xfId="16799" xr:uid="{00000000-0005-0000-0000-000088390000}"/>
    <cellStyle name="Normal 6 4 2 4 3 2 2 2 2" xfId="34152" xr:uid="{00000000-0005-0000-0000-000089390000}"/>
    <cellStyle name="Normal 6 4 2 4 3 2 2 2 3" xfId="51498" xr:uid="{00000000-0005-0000-0000-00008A390000}"/>
    <cellStyle name="Normal 6 4 2 4 3 2 2 3" xfId="25479" xr:uid="{00000000-0005-0000-0000-00008B390000}"/>
    <cellStyle name="Normal 6 4 2 4 3 2 2 4" xfId="42825" xr:uid="{00000000-0005-0000-0000-00008C390000}"/>
    <cellStyle name="Normal 6 4 2 4 3 2 3" xfId="5627" xr:uid="{00000000-0005-0000-0000-00008D390000}"/>
    <cellStyle name="Normal 6 4 2 4 3 2 3 2" xfId="14300" xr:uid="{00000000-0005-0000-0000-00008E390000}"/>
    <cellStyle name="Normal 6 4 2 4 3 2 3 2 2" xfId="31653" xr:uid="{00000000-0005-0000-0000-00008F390000}"/>
    <cellStyle name="Normal 6 4 2 4 3 2 3 2 3" xfId="48999" xr:uid="{00000000-0005-0000-0000-000090390000}"/>
    <cellStyle name="Normal 6 4 2 4 3 2 3 3" xfId="22980" xr:uid="{00000000-0005-0000-0000-000091390000}"/>
    <cellStyle name="Normal 6 4 2 4 3 2 3 4" xfId="40326" xr:uid="{00000000-0005-0000-0000-000092390000}"/>
    <cellStyle name="Normal 6 4 2 4 3 2 4" xfId="11017" xr:uid="{00000000-0005-0000-0000-000093390000}"/>
    <cellStyle name="Normal 6 4 2 4 3 2 4 2" xfId="28370" xr:uid="{00000000-0005-0000-0000-000094390000}"/>
    <cellStyle name="Normal 6 4 2 4 3 2 4 3" xfId="45716" xr:uid="{00000000-0005-0000-0000-000095390000}"/>
    <cellStyle name="Normal 6 4 2 4 3 2 5" xfId="19697" xr:uid="{00000000-0005-0000-0000-000096390000}"/>
    <cellStyle name="Normal 6 4 2 4 3 2 6" xfId="37043" xr:uid="{00000000-0005-0000-0000-000097390000}"/>
    <cellStyle name="Normal 6 4 2 4 3 3" xfId="6313" xr:uid="{00000000-0005-0000-0000-000098390000}"/>
    <cellStyle name="Normal 6 4 2 4 3 3 2" xfId="14986" xr:uid="{00000000-0005-0000-0000-000099390000}"/>
    <cellStyle name="Normal 6 4 2 4 3 3 2 2" xfId="32339" xr:uid="{00000000-0005-0000-0000-00009A390000}"/>
    <cellStyle name="Normal 6 4 2 4 3 3 2 3" xfId="49685" xr:uid="{00000000-0005-0000-0000-00009B390000}"/>
    <cellStyle name="Normal 6 4 2 4 3 3 3" xfId="23666" xr:uid="{00000000-0005-0000-0000-00009C390000}"/>
    <cellStyle name="Normal 6 4 2 4 3 3 4" xfId="41012" xr:uid="{00000000-0005-0000-0000-00009D390000}"/>
    <cellStyle name="Normal 6 4 2 4 3 4" xfId="4157" xr:uid="{00000000-0005-0000-0000-00009E390000}"/>
    <cellStyle name="Normal 6 4 2 4 3 4 2" xfId="12830" xr:uid="{00000000-0005-0000-0000-00009F390000}"/>
    <cellStyle name="Normal 6 4 2 4 3 4 2 2" xfId="30183" xr:uid="{00000000-0005-0000-0000-0000A0390000}"/>
    <cellStyle name="Normal 6 4 2 4 3 4 2 3" xfId="47529" xr:uid="{00000000-0005-0000-0000-0000A1390000}"/>
    <cellStyle name="Normal 6 4 2 4 3 4 3" xfId="21510" xr:uid="{00000000-0005-0000-0000-0000A2390000}"/>
    <cellStyle name="Normal 6 4 2 4 3 4 4" xfId="38856" xr:uid="{00000000-0005-0000-0000-0000A3390000}"/>
    <cellStyle name="Normal 6 4 2 4 3 5" xfId="9204" xr:uid="{00000000-0005-0000-0000-0000A4390000}"/>
    <cellStyle name="Normal 6 4 2 4 3 5 2" xfId="26557" xr:uid="{00000000-0005-0000-0000-0000A5390000}"/>
    <cellStyle name="Normal 6 4 2 4 3 5 3" xfId="43903" xr:uid="{00000000-0005-0000-0000-0000A6390000}"/>
    <cellStyle name="Normal 6 4 2 4 3 6" xfId="17884" xr:uid="{00000000-0005-0000-0000-0000A7390000}"/>
    <cellStyle name="Normal 6 4 2 4 3 7" xfId="35230" xr:uid="{00000000-0005-0000-0000-0000A8390000}"/>
    <cellStyle name="Normal 6 4 2 4 4" xfId="2099" xr:uid="{00000000-0005-0000-0000-0000A9390000}"/>
    <cellStyle name="Normal 6 4 2 4 4 2" xfId="7881" xr:uid="{00000000-0005-0000-0000-0000AA390000}"/>
    <cellStyle name="Normal 6 4 2 4 4 2 2" xfId="16554" xr:uid="{00000000-0005-0000-0000-0000AB390000}"/>
    <cellStyle name="Normal 6 4 2 4 4 2 2 2" xfId="33907" xr:uid="{00000000-0005-0000-0000-0000AC390000}"/>
    <cellStyle name="Normal 6 4 2 4 4 2 2 3" xfId="51253" xr:uid="{00000000-0005-0000-0000-0000AD390000}"/>
    <cellStyle name="Normal 6 4 2 4 4 2 3" xfId="25234" xr:uid="{00000000-0005-0000-0000-0000AE390000}"/>
    <cellStyle name="Normal 6 4 2 4 4 2 4" xfId="42580" xr:uid="{00000000-0005-0000-0000-0000AF390000}"/>
    <cellStyle name="Normal 6 4 2 4 4 3" xfId="3912" xr:uid="{00000000-0005-0000-0000-0000B0390000}"/>
    <cellStyle name="Normal 6 4 2 4 4 3 2" xfId="12585" xr:uid="{00000000-0005-0000-0000-0000B1390000}"/>
    <cellStyle name="Normal 6 4 2 4 4 3 2 2" xfId="29938" xr:uid="{00000000-0005-0000-0000-0000B2390000}"/>
    <cellStyle name="Normal 6 4 2 4 4 3 2 3" xfId="47284" xr:uid="{00000000-0005-0000-0000-0000B3390000}"/>
    <cellStyle name="Normal 6 4 2 4 4 3 3" xfId="21265" xr:uid="{00000000-0005-0000-0000-0000B4390000}"/>
    <cellStyle name="Normal 6 4 2 4 4 3 4" xfId="38611" xr:uid="{00000000-0005-0000-0000-0000B5390000}"/>
    <cellStyle name="Normal 6 4 2 4 4 4" xfId="10772" xr:uid="{00000000-0005-0000-0000-0000B6390000}"/>
    <cellStyle name="Normal 6 4 2 4 4 4 2" xfId="28125" xr:uid="{00000000-0005-0000-0000-0000B7390000}"/>
    <cellStyle name="Normal 6 4 2 4 4 4 3" xfId="45471" xr:uid="{00000000-0005-0000-0000-0000B8390000}"/>
    <cellStyle name="Normal 6 4 2 4 4 5" xfId="19452" xr:uid="{00000000-0005-0000-0000-0000B9390000}"/>
    <cellStyle name="Normal 6 4 2 4 4 6" xfId="36798" xr:uid="{00000000-0005-0000-0000-0000BA390000}"/>
    <cellStyle name="Normal 6 4 2 4 5" xfId="1266" xr:uid="{00000000-0005-0000-0000-0000BB390000}"/>
    <cellStyle name="Normal 6 4 2 4 5 2" xfId="7048" xr:uid="{00000000-0005-0000-0000-0000BC390000}"/>
    <cellStyle name="Normal 6 4 2 4 5 2 2" xfId="15721" xr:uid="{00000000-0005-0000-0000-0000BD390000}"/>
    <cellStyle name="Normal 6 4 2 4 5 2 2 2" xfId="33074" xr:uid="{00000000-0005-0000-0000-0000BE390000}"/>
    <cellStyle name="Normal 6 4 2 4 5 2 2 3" xfId="50420" xr:uid="{00000000-0005-0000-0000-0000BF390000}"/>
    <cellStyle name="Normal 6 4 2 4 5 2 3" xfId="24401" xr:uid="{00000000-0005-0000-0000-0000C0390000}"/>
    <cellStyle name="Normal 6 4 2 4 5 2 4" xfId="41747" xr:uid="{00000000-0005-0000-0000-0000C1390000}"/>
    <cellStyle name="Normal 6 4 2 4 5 3" xfId="4892" xr:uid="{00000000-0005-0000-0000-0000C2390000}"/>
    <cellStyle name="Normal 6 4 2 4 5 3 2" xfId="13565" xr:uid="{00000000-0005-0000-0000-0000C3390000}"/>
    <cellStyle name="Normal 6 4 2 4 5 3 2 2" xfId="30918" xr:uid="{00000000-0005-0000-0000-0000C4390000}"/>
    <cellStyle name="Normal 6 4 2 4 5 3 2 3" xfId="48264" xr:uid="{00000000-0005-0000-0000-0000C5390000}"/>
    <cellStyle name="Normal 6 4 2 4 5 3 3" xfId="22245" xr:uid="{00000000-0005-0000-0000-0000C6390000}"/>
    <cellStyle name="Normal 6 4 2 4 5 3 4" xfId="39591" xr:uid="{00000000-0005-0000-0000-0000C7390000}"/>
    <cellStyle name="Normal 6 4 2 4 5 4" xfId="9939" xr:uid="{00000000-0005-0000-0000-0000C8390000}"/>
    <cellStyle name="Normal 6 4 2 4 5 4 2" xfId="27292" xr:uid="{00000000-0005-0000-0000-0000C9390000}"/>
    <cellStyle name="Normal 6 4 2 4 5 4 3" xfId="44638" xr:uid="{00000000-0005-0000-0000-0000CA390000}"/>
    <cellStyle name="Normal 6 4 2 4 5 5" xfId="18619" xr:uid="{00000000-0005-0000-0000-0000CB390000}"/>
    <cellStyle name="Normal 6 4 2 4 5 6" xfId="35965" xr:uid="{00000000-0005-0000-0000-0000CC390000}"/>
    <cellStyle name="Normal 6 4 2 4 6" xfId="6068" xr:uid="{00000000-0005-0000-0000-0000CD390000}"/>
    <cellStyle name="Normal 6 4 2 4 6 2" xfId="14741" xr:uid="{00000000-0005-0000-0000-0000CE390000}"/>
    <cellStyle name="Normal 6 4 2 4 6 2 2" xfId="32094" xr:uid="{00000000-0005-0000-0000-0000CF390000}"/>
    <cellStyle name="Normal 6 4 2 4 6 2 3" xfId="49440" xr:uid="{00000000-0005-0000-0000-0000D0390000}"/>
    <cellStyle name="Normal 6 4 2 4 6 3" xfId="23421" xr:uid="{00000000-0005-0000-0000-0000D1390000}"/>
    <cellStyle name="Normal 6 4 2 4 6 4" xfId="40767" xr:uid="{00000000-0005-0000-0000-0000D2390000}"/>
    <cellStyle name="Normal 6 4 2 4 7" xfId="3079" xr:uid="{00000000-0005-0000-0000-0000D3390000}"/>
    <cellStyle name="Normal 6 4 2 4 7 2" xfId="11752" xr:uid="{00000000-0005-0000-0000-0000D4390000}"/>
    <cellStyle name="Normal 6 4 2 4 7 2 2" xfId="29105" xr:uid="{00000000-0005-0000-0000-0000D5390000}"/>
    <cellStyle name="Normal 6 4 2 4 7 2 3" xfId="46451" xr:uid="{00000000-0005-0000-0000-0000D6390000}"/>
    <cellStyle name="Normal 6 4 2 4 7 3" xfId="20432" xr:uid="{00000000-0005-0000-0000-0000D7390000}"/>
    <cellStyle name="Normal 6 4 2 4 7 4" xfId="37778" xr:uid="{00000000-0005-0000-0000-0000D8390000}"/>
    <cellStyle name="Normal 6 4 2 4 8" xfId="8959" xr:uid="{00000000-0005-0000-0000-0000D9390000}"/>
    <cellStyle name="Normal 6 4 2 4 8 2" xfId="26312" xr:uid="{00000000-0005-0000-0000-0000DA390000}"/>
    <cellStyle name="Normal 6 4 2 4 8 3" xfId="43658" xr:uid="{00000000-0005-0000-0000-0000DB390000}"/>
    <cellStyle name="Normal 6 4 2 4 9" xfId="17639" xr:uid="{00000000-0005-0000-0000-0000DC390000}"/>
    <cellStyle name="Normal 6 4 2 5" xfId="139" xr:uid="{00000000-0005-0000-0000-0000DD390000}"/>
    <cellStyle name="Normal 6 4 2 5 10" xfId="34838" xr:uid="{00000000-0005-0000-0000-0000DE390000}"/>
    <cellStyle name="Normal 6 4 2 5 2" xfId="874" xr:uid="{00000000-0005-0000-0000-0000DF390000}"/>
    <cellStyle name="Normal 6 4 2 5 2 2" xfId="2687" xr:uid="{00000000-0005-0000-0000-0000E0390000}"/>
    <cellStyle name="Normal 6 4 2 5 2 2 2" xfId="8469" xr:uid="{00000000-0005-0000-0000-0000E1390000}"/>
    <cellStyle name="Normal 6 4 2 5 2 2 2 2" xfId="17142" xr:uid="{00000000-0005-0000-0000-0000E2390000}"/>
    <cellStyle name="Normal 6 4 2 5 2 2 2 2 2" xfId="34495" xr:uid="{00000000-0005-0000-0000-0000E3390000}"/>
    <cellStyle name="Normal 6 4 2 5 2 2 2 2 3" xfId="51841" xr:uid="{00000000-0005-0000-0000-0000E4390000}"/>
    <cellStyle name="Normal 6 4 2 5 2 2 2 3" xfId="25822" xr:uid="{00000000-0005-0000-0000-0000E5390000}"/>
    <cellStyle name="Normal 6 4 2 5 2 2 2 4" xfId="43168" xr:uid="{00000000-0005-0000-0000-0000E6390000}"/>
    <cellStyle name="Normal 6 4 2 5 2 2 3" xfId="4500" xr:uid="{00000000-0005-0000-0000-0000E7390000}"/>
    <cellStyle name="Normal 6 4 2 5 2 2 3 2" xfId="13173" xr:uid="{00000000-0005-0000-0000-0000E8390000}"/>
    <cellStyle name="Normal 6 4 2 5 2 2 3 2 2" xfId="30526" xr:uid="{00000000-0005-0000-0000-0000E9390000}"/>
    <cellStyle name="Normal 6 4 2 5 2 2 3 2 3" xfId="47872" xr:uid="{00000000-0005-0000-0000-0000EA390000}"/>
    <cellStyle name="Normal 6 4 2 5 2 2 3 3" xfId="21853" xr:uid="{00000000-0005-0000-0000-0000EB390000}"/>
    <cellStyle name="Normal 6 4 2 5 2 2 3 4" xfId="39199" xr:uid="{00000000-0005-0000-0000-0000EC390000}"/>
    <cellStyle name="Normal 6 4 2 5 2 2 4" xfId="11360" xr:uid="{00000000-0005-0000-0000-0000ED390000}"/>
    <cellStyle name="Normal 6 4 2 5 2 2 4 2" xfId="28713" xr:uid="{00000000-0005-0000-0000-0000EE390000}"/>
    <cellStyle name="Normal 6 4 2 5 2 2 4 3" xfId="46059" xr:uid="{00000000-0005-0000-0000-0000EF390000}"/>
    <cellStyle name="Normal 6 4 2 5 2 2 5" xfId="20040" xr:uid="{00000000-0005-0000-0000-0000F0390000}"/>
    <cellStyle name="Normal 6 4 2 5 2 2 6" xfId="37386" xr:uid="{00000000-0005-0000-0000-0000F1390000}"/>
    <cellStyle name="Normal 6 4 2 5 2 3" xfId="1609" xr:uid="{00000000-0005-0000-0000-0000F2390000}"/>
    <cellStyle name="Normal 6 4 2 5 2 3 2" xfId="7391" xr:uid="{00000000-0005-0000-0000-0000F3390000}"/>
    <cellStyle name="Normal 6 4 2 5 2 3 2 2" xfId="16064" xr:uid="{00000000-0005-0000-0000-0000F4390000}"/>
    <cellStyle name="Normal 6 4 2 5 2 3 2 2 2" xfId="33417" xr:uid="{00000000-0005-0000-0000-0000F5390000}"/>
    <cellStyle name="Normal 6 4 2 5 2 3 2 2 3" xfId="50763" xr:uid="{00000000-0005-0000-0000-0000F6390000}"/>
    <cellStyle name="Normal 6 4 2 5 2 3 2 3" xfId="24744" xr:uid="{00000000-0005-0000-0000-0000F7390000}"/>
    <cellStyle name="Normal 6 4 2 5 2 3 2 4" xfId="42090" xr:uid="{00000000-0005-0000-0000-0000F8390000}"/>
    <cellStyle name="Normal 6 4 2 5 2 3 3" xfId="5235" xr:uid="{00000000-0005-0000-0000-0000F9390000}"/>
    <cellStyle name="Normal 6 4 2 5 2 3 3 2" xfId="13908" xr:uid="{00000000-0005-0000-0000-0000FA390000}"/>
    <cellStyle name="Normal 6 4 2 5 2 3 3 2 2" xfId="31261" xr:uid="{00000000-0005-0000-0000-0000FB390000}"/>
    <cellStyle name="Normal 6 4 2 5 2 3 3 2 3" xfId="48607" xr:uid="{00000000-0005-0000-0000-0000FC390000}"/>
    <cellStyle name="Normal 6 4 2 5 2 3 3 3" xfId="22588" xr:uid="{00000000-0005-0000-0000-0000FD390000}"/>
    <cellStyle name="Normal 6 4 2 5 2 3 3 4" xfId="39934" xr:uid="{00000000-0005-0000-0000-0000FE390000}"/>
    <cellStyle name="Normal 6 4 2 5 2 3 4" xfId="10282" xr:uid="{00000000-0005-0000-0000-0000FF390000}"/>
    <cellStyle name="Normal 6 4 2 5 2 3 4 2" xfId="27635" xr:uid="{00000000-0005-0000-0000-0000003A0000}"/>
    <cellStyle name="Normal 6 4 2 5 2 3 4 3" xfId="44981" xr:uid="{00000000-0005-0000-0000-0000013A0000}"/>
    <cellStyle name="Normal 6 4 2 5 2 3 5" xfId="18962" xr:uid="{00000000-0005-0000-0000-0000023A0000}"/>
    <cellStyle name="Normal 6 4 2 5 2 3 6" xfId="36308" xr:uid="{00000000-0005-0000-0000-0000033A0000}"/>
    <cellStyle name="Normal 6 4 2 5 2 4" xfId="6656" xr:uid="{00000000-0005-0000-0000-0000043A0000}"/>
    <cellStyle name="Normal 6 4 2 5 2 4 2" xfId="15329" xr:uid="{00000000-0005-0000-0000-0000053A0000}"/>
    <cellStyle name="Normal 6 4 2 5 2 4 2 2" xfId="32682" xr:uid="{00000000-0005-0000-0000-0000063A0000}"/>
    <cellStyle name="Normal 6 4 2 5 2 4 2 3" xfId="50028" xr:uid="{00000000-0005-0000-0000-0000073A0000}"/>
    <cellStyle name="Normal 6 4 2 5 2 4 3" xfId="24009" xr:uid="{00000000-0005-0000-0000-0000083A0000}"/>
    <cellStyle name="Normal 6 4 2 5 2 4 4" xfId="41355" xr:uid="{00000000-0005-0000-0000-0000093A0000}"/>
    <cellStyle name="Normal 6 4 2 5 2 5" xfId="3422" xr:uid="{00000000-0005-0000-0000-00000A3A0000}"/>
    <cellStyle name="Normal 6 4 2 5 2 5 2" xfId="12095" xr:uid="{00000000-0005-0000-0000-00000B3A0000}"/>
    <cellStyle name="Normal 6 4 2 5 2 5 2 2" xfId="29448" xr:uid="{00000000-0005-0000-0000-00000C3A0000}"/>
    <cellStyle name="Normal 6 4 2 5 2 5 2 3" xfId="46794" xr:uid="{00000000-0005-0000-0000-00000D3A0000}"/>
    <cellStyle name="Normal 6 4 2 5 2 5 3" xfId="20775" xr:uid="{00000000-0005-0000-0000-00000E3A0000}"/>
    <cellStyle name="Normal 6 4 2 5 2 5 4" xfId="38121" xr:uid="{00000000-0005-0000-0000-00000F3A0000}"/>
    <cellStyle name="Normal 6 4 2 5 2 6" xfId="9547" xr:uid="{00000000-0005-0000-0000-0000103A0000}"/>
    <cellStyle name="Normal 6 4 2 5 2 6 2" xfId="26900" xr:uid="{00000000-0005-0000-0000-0000113A0000}"/>
    <cellStyle name="Normal 6 4 2 5 2 6 3" xfId="44246" xr:uid="{00000000-0005-0000-0000-0000123A0000}"/>
    <cellStyle name="Normal 6 4 2 5 2 7" xfId="18227" xr:uid="{00000000-0005-0000-0000-0000133A0000}"/>
    <cellStyle name="Normal 6 4 2 5 2 8" xfId="35573" xr:uid="{00000000-0005-0000-0000-0000143A0000}"/>
    <cellStyle name="Normal 6 4 2 5 3" xfId="629" xr:uid="{00000000-0005-0000-0000-0000153A0000}"/>
    <cellStyle name="Normal 6 4 2 5 3 2" xfId="2442" xr:uid="{00000000-0005-0000-0000-0000163A0000}"/>
    <cellStyle name="Normal 6 4 2 5 3 2 2" xfId="8224" xr:uid="{00000000-0005-0000-0000-0000173A0000}"/>
    <cellStyle name="Normal 6 4 2 5 3 2 2 2" xfId="16897" xr:uid="{00000000-0005-0000-0000-0000183A0000}"/>
    <cellStyle name="Normal 6 4 2 5 3 2 2 2 2" xfId="34250" xr:uid="{00000000-0005-0000-0000-0000193A0000}"/>
    <cellStyle name="Normal 6 4 2 5 3 2 2 2 3" xfId="51596" xr:uid="{00000000-0005-0000-0000-00001A3A0000}"/>
    <cellStyle name="Normal 6 4 2 5 3 2 2 3" xfId="25577" xr:uid="{00000000-0005-0000-0000-00001B3A0000}"/>
    <cellStyle name="Normal 6 4 2 5 3 2 2 4" xfId="42923" xr:uid="{00000000-0005-0000-0000-00001C3A0000}"/>
    <cellStyle name="Normal 6 4 2 5 3 2 3" xfId="5725" xr:uid="{00000000-0005-0000-0000-00001D3A0000}"/>
    <cellStyle name="Normal 6 4 2 5 3 2 3 2" xfId="14398" xr:uid="{00000000-0005-0000-0000-00001E3A0000}"/>
    <cellStyle name="Normal 6 4 2 5 3 2 3 2 2" xfId="31751" xr:uid="{00000000-0005-0000-0000-00001F3A0000}"/>
    <cellStyle name="Normal 6 4 2 5 3 2 3 2 3" xfId="49097" xr:uid="{00000000-0005-0000-0000-0000203A0000}"/>
    <cellStyle name="Normal 6 4 2 5 3 2 3 3" xfId="23078" xr:uid="{00000000-0005-0000-0000-0000213A0000}"/>
    <cellStyle name="Normal 6 4 2 5 3 2 3 4" xfId="40424" xr:uid="{00000000-0005-0000-0000-0000223A0000}"/>
    <cellStyle name="Normal 6 4 2 5 3 2 4" xfId="11115" xr:uid="{00000000-0005-0000-0000-0000233A0000}"/>
    <cellStyle name="Normal 6 4 2 5 3 2 4 2" xfId="28468" xr:uid="{00000000-0005-0000-0000-0000243A0000}"/>
    <cellStyle name="Normal 6 4 2 5 3 2 4 3" xfId="45814" xr:uid="{00000000-0005-0000-0000-0000253A0000}"/>
    <cellStyle name="Normal 6 4 2 5 3 2 5" xfId="19795" xr:uid="{00000000-0005-0000-0000-0000263A0000}"/>
    <cellStyle name="Normal 6 4 2 5 3 2 6" xfId="37141" xr:uid="{00000000-0005-0000-0000-0000273A0000}"/>
    <cellStyle name="Normal 6 4 2 5 3 3" xfId="6411" xr:uid="{00000000-0005-0000-0000-0000283A0000}"/>
    <cellStyle name="Normal 6 4 2 5 3 3 2" xfId="15084" xr:uid="{00000000-0005-0000-0000-0000293A0000}"/>
    <cellStyle name="Normal 6 4 2 5 3 3 2 2" xfId="32437" xr:uid="{00000000-0005-0000-0000-00002A3A0000}"/>
    <cellStyle name="Normal 6 4 2 5 3 3 2 3" xfId="49783" xr:uid="{00000000-0005-0000-0000-00002B3A0000}"/>
    <cellStyle name="Normal 6 4 2 5 3 3 3" xfId="23764" xr:uid="{00000000-0005-0000-0000-00002C3A0000}"/>
    <cellStyle name="Normal 6 4 2 5 3 3 4" xfId="41110" xr:uid="{00000000-0005-0000-0000-00002D3A0000}"/>
    <cellStyle name="Normal 6 4 2 5 3 4" xfId="4255" xr:uid="{00000000-0005-0000-0000-00002E3A0000}"/>
    <cellStyle name="Normal 6 4 2 5 3 4 2" xfId="12928" xr:uid="{00000000-0005-0000-0000-00002F3A0000}"/>
    <cellStyle name="Normal 6 4 2 5 3 4 2 2" xfId="30281" xr:uid="{00000000-0005-0000-0000-0000303A0000}"/>
    <cellStyle name="Normal 6 4 2 5 3 4 2 3" xfId="47627" xr:uid="{00000000-0005-0000-0000-0000313A0000}"/>
    <cellStyle name="Normal 6 4 2 5 3 4 3" xfId="21608" xr:uid="{00000000-0005-0000-0000-0000323A0000}"/>
    <cellStyle name="Normal 6 4 2 5 3 4 4" xfId="38954" xr:uid="{00000000-0005-0000-0000-0000333A0000}"/>
    <cellStyle name="Normal 6 4 2 5 3 5" xfId="9302" xr:uid="{00000000-0005-0000-0000-0000343A0000}"/>
    <cellStyle name="Normal 6 4 2 5 3 5 2" xfId="26655" xr:uid="{00000000-0005-0000-0000-0000353A0000}"/>
    <cellStyle name="Normal 6 4 2 5 3 5 3" xfId="44001" xr:uid="{00000000-0005-0000-0000-0000363A0000}"/>
    <cellStyle name="Normal 6 4 2 5 3 6" xfId="17982" xr:uid="{00000000-0005-0000-0000-0000373A0000}"/>
    <cellStyle name="Normal 6 4 2 5 3 7" xfId="35328" xr:uid="{00000000-0005-0000-0000-0000383A0000}"/>
    <cellStyle name="Normal 6 4 2 5 4" xfId="1952" xr:uid="{00000000-0005-0000-0000-0000393A0000}"/>
    <cellStyle name="Normal 6 4 2 5 4 2" xfId="7734" xr:uid="{00000000-0005-0000-0000-00003A3A0000}"/>
    <cellStyle name="Normal 6 4 2 5 4 2 2" xfId="16407" xr:uid="{00000000-0005-0000-0000-00003B3A0000}"/>
    <cellStyle name="Normal 6 4 2 5 4 2 2 2" xfId="33760" xr:uid="{00000000-0005-0000-0000-00003C3A0000}"/>
    <cellStyle name="Normal 6 4 2 5 4 2 2 3" xfId="51106" xr:uid="{00000000-0005-0000-0000-00003D3A0000}"/>
    <cellStyle name="Normal 6 4 2 5 4 2 3" xfId="25087" xr:uid="{00000000-0005-0000-0000-00003E3A0000}"/>
    <cellStyle name="Normal 6 4 2 5 4 2 4" xfId="42433" xr:uid="{00000000-0005-0000-0000-00003F3A0000}"/>
    <cellStyle name="Normal 6 4 2 5 4 3" xfId="3765" xr:uid="{00000000-0005-0000-0000-0000403A0000}"/>
    <cellStyle name="Normal 6 4 2 5 4 3 2" xfId="12438" xr:uid="{00000000-0005-0000-0000-0000413A0000}"/>
    <cellStyle name="Normal 6 4 2 5 4 3 2 2" xfId="29791" xr:uid="{00000000-0005-0000-0000-0000423A0000}"/>
    <cellStyle name="Normal 6 4 2 5 4 3 2 3" xfId="47137" xr:uid="{00000000-0005-0000-0000-0000433A0000}"/>
    <cellStyle name="Normal 6 4 2 5 4 3 3" xfId="21118" xr:uid="{00000000-0005-0000-0000-0000443A0000}"/>
    <cellStyle name="Normal 6 4 2 5 4 3 4" xfId="38464" xr:uid="{00000000-0005-0000-0000-0000453A0000}"/>
    <cellStyle name="Normal 6 4 2 5 4 4" xfId="10625" xr:uid="{00000000-0005-0000-0000-0000463A0000}"/>
    <cellStyle name="Normal 6 4 2 5 4 4 2" xfId="27978" xr:uid="{00000000-0005-0000-0000-0000473A0000}"/>
    <cellStyle name="Normal 6 4 2 5 4 4 3" xfId="45324" xr:uid="{00000000-0005-0000-0000-0000483A0000}"/>
    <cellStyle name="Normal 6 4 2 5 4 5" xfId="19305" xr:uid="{00000000-0005-0000-0000-0000493A0000}"/>
    <cellStyle name="Normal 6 4 2 5 4 6" xfId="36651" xr:uid="{00000000-0005-0000-0000-00004A3A0000}"/>
    <cellStyle name="Normal 6 4 2 5 5" xfId="1364" xr:uid="{00000000-0005-0000-0000-00004B3A0000}"/>
    <cellStyle name="Normal 6 4 2 5 5 2" xfId="7146" xr:uid="{00000000-0005-0000-0000-00004C3A0000}"/>
    <cellStyle name="Normal 6 4 2 5 5 2 2" xfId="15819" xr:uid="{00000000-0005-0000-0000-00004D3A0000}"/>
    <cellStyle name="Normal 6 4 2 5 5 2 2 2" xfId="33172" xr:uid="{00000000-0005-0000-0000-00004E3A0000}"/>
    <cellStyle name="Normal 6 4 2 5 5 2 2 3" xfId="50518" xr:uid="{00000000-0005-0000-0000-00004F3A0000}"/>
    <cellStyle name="Normal 6 4 2 5 5 2 3" xfId="24499" xr:uid="{00000000-0005-0000-0000-0000503A0000}"/>
    <cellStyle name="Normal 6 4 2 5 5 2 4" xfId="41845" xr:uid="{00000000-0005-0000-0000-0000513A0000}"/>
    <cellStyle name="Normal 6 4 2 5 5 3" xfId="4990" xr:uid="{00000000-0005-0000-0000-0000523A0000}"/>
    <cellStyle name="Normal 6 4 2 5 5 3 2" xfId="13663" xr:uid="{00000000-0005-0000-0000-0000533A0000}"/>
    <cellStyle name="Normal 6 4 2 5 5 3 2 2" xfId="31016" xr:uid="{00000000-0005-0000-0000-0000543A0000}"/>
    <cellStyle name="Normal 6 4 2 5 5 3 2 3" xfId="48362" xr:uid="{00000000-0005-0000-0000-0000553A0000}"/>
    <cellStyle name="Normal 6 4 2 5 5 3 3" xfId="22343" xr:uid="{00000000-0005-0000-0000-0000563A0000}"/>
    <cellStyle name="Normal 6 4 2 5 5 3 4" xfId="39689" xr:uid="{00000000-0005-0000-0000-0000573A0000}"/>
    <cellStyle name="Normal 6 4 2 5 5 4" xfId="10037" xr:uid="{00000000-0005-0000-0000-0000583A0000}"/>
    <cellStyle name="Normal 6 4 2 5 5 4 2" xfId="27390" xr:uid="{00000000-0005-0000-0000-0000593A0000}"/>
    <cellStyle name="Normal 6 4 2 5 5 4 3" xfId="44736" xr:uid="{00000000-0005-0000-0000-00005A3A0000}"/>
    <cellStyle name="Normal 6 4 2 5 5 5" xfId="18717" xr:uid="{00000000-0005-0000-0000-00005B3A0000}"/>
    <cellStyle name="Normal 6 4 2 5 5 6" xfId="36063" xr:uid="{00000000-0005-0000-0000-00005C3A0000}"/>
    <cellStyle name="Normal 6 4 2 5 6" xfId="5921" xr:uid="{00000000-0005-0000-0000-00005D3A0000}"/>
    <cellStyle name="Normal 6 4 2 5 6 2" xfId="14594" xr:uid="{00000000-0005-0000-0000-00005E3A0000}"/>
    <cellStyle name="Normal 6 4 2 5 6 2 2" xfId="31947" xr:uid="{00000000-0005-0000-0000-00005F3A0000}"/>
    <cellStyle name="Normal 6 4 2 5 6 2 3" xfId="49293" xr:uid="{00000000-0005-0000-0000-0000603A0000}"/>
    <cellStyle name="Normal 6 4 2 5 6 3" xfId="23274" xr:uid="{00000000-0005-0000-0000-0000613A0000}"/>
    <cellStyle name="Normal 6 4 2 5 6 4" xfId="40620" xr:uid="{00000000-0005-0000-0000-0000623A0000}"/>
    <cellStyle name="Normal 6 4 2 5 7" xfId="3177" xr:uid="{00000000-0005-0000-0000-0000633A0000}"/>
    <cellStyle name="Normal 6 4 2 5 7 2" xfId="11850" xr:uid="{00000000-0005-0000-0000-0000643A0000}"/>
    <cellStyle name="Normal 6 4 2 5 7 2 2" xfId="29203" xr:uid="{00000000-0005-0000-0000-0000653A0000}"/>
    <cellStyle name="Normal 6 4 2 5 7 2 3" xfId="46549" xr:uid="{00000000-0005-0000-0000-0000663A0000}"/>
    <cellStyle name="Normal 6 4 2 5 7 3" xfId="20530" xr:uid="{00000000-0005-0000-0000-0000673A0000}"/>
    <cellStyle name="Normal 6 4 2 5 7 4" xfId="37876" xr:uid="{00000000-0005-0000-0000-0000683A0000}"/>
    <cellStyle name="Normal 6 4 2 5 8" xfId="8812" xr:uid="{00000000-0005-0000-0000-0000693A0000}"/>
    <cellStyle name="Normal 6 4 2 5 8 2" xfId="26165" xr:uid="{00000000-0005-0000-0000-00006A3A0000}"/>
    <cellStyle name="Normal 6 4 2 5 8 3" xfId="43511" xr:uid="{00000000-0005-0000-0000-00006B3A0000}"/>
    <cellStyle name="Normal 6 4 2 5 9" xfId="17492" xr:uid="{00000000-0005-0000-0000-00006C3A0000}"/>
    <cellStyle name="Normal 6 4 2 6" xfId="776" xr:uid="{00000000-0005-0000-0000-00006D3A0000}"/>
    <cellStyle name="Normal 6 4 2 6 2" xfId="2589" xr:uid="{00000000-0005-0000-0000-00006E3A0000}"/>
    <cellStyle name="Normal 6 4 2 6 2 2" xfId="8371" xr:uid="{00000000-0005-0000-0000-00006F3A0000}"/>
    <cellStyle name="Normal 6 4 2 6 2 2 2" xfId="17044" xr:uid="{00000000-0005-0000-0000-0000703A0000}"/>
    <cellStyle name="Normal 6 4 2 6 2 2 2 2" xfId="34397" xr:uid="{00000000-0005-0000-0000-0000713A0000}"/>
    <cellStyle name="Normal 6 4 2 6 2 2 2 3" xfId="51743" xr:uid="{00000000-0005-0000-0000-0000723A0000}"/>
    <cellStyle name="Normal 6 4 2 6 2 2 3" xfId="25724" xr:uid="{00000000-0005-0000-0000-0000733A0000}"/>
    <cellStyle name="Normal 6 4 2 6 2 2 4" xfId="43070" xr:uid="{00000000-0005-0000-0000-0000743A0000}"/>
    <cellStyle name="Normal 6 4 2 6 2 3" xfId="4402" xr:uid="{00000000-0005-0000-0000-0000753A0000}"/>
    <cellStyle name="Normal 6 4 2 6 2 3 2" xfId="13075" xr:uid="{00000000-0005-0000-0000-0000763A0000}"/>
    <cellStyle name="Normal 6 4 2 6 2 3 2 2" xfId="30428" xr:uid="{00000000-0005-0000-0000-0000773A0000}"/>
    <cellStyle name="Normal 6 4 2 6 2 3 2 3" xfId="47774" xr:uid="{00000000-0005-0000-0000-0000783A0000}"/>
    <cellStyle name="Normal 6 4 2 6 2 3 3" xfId="21755" xr:uid="{00000000-0005-0000-0000-0000793A0000}"/>
    <cellStyle name="Normal 6 4 2 6 2 3 4" xfId="39101" xr:uid="{00000000-0005-0000-0000-00007A3A0000}"/>
    <cellStyle name="Normal 6 4 2 6 2 4" xfId="11262" xr:uid="{00000000-0005-0000-0000-00007B3A0000}"/>
    <cellStyle name="Normal 6 4 2 6 2 4 2" xfId="28615" xr:uid="{00000000-0005-0000-0000-00007C3A0000}"/>
    <cellStyle name="Normal 6 4 2 6 2 4 3" xfId="45961" xr:uid="{00000000-0005-0000-0000-00007D3A0000}"/>
    <cellStyle name="Normal 6 4 2 6 2 5" xfId="19942" xr:uid="{00000000-0005-0000-0000-00007E3A0000}"/>
    <cellStyle name="Normal 6 4 2 6 2 6" xfId="37288" xr:uid="{00000000-0005-0000-0000-00007F3A0000}"/>
    <cellStyle name="Normal 6 4 2 6 3" xfId="1511" xr:uid="{00000000-0005-0000-0000-0000803A0000}"/>
    <cellStyle name="Normal 6 4 2 6 3 2" xfId="7293" xr:uid="{00000000-0005-0000-0000-0000813A0000}"/>
    <cellStyle name="Normal 6 4 2 6 3 2 2" xfId="15966" xr:uid="{00000000-0005-0000-0000-0000823A0000}"/>
    <cellStyle name="Normal 6 4 2 6 3 2 2 2" xfId="33319" xr:uid="{00000000-0005-0000-0000-0000833A0000}"/>
    <cellStyle name="Normal 6 4 2 6 3 2 2 3" xfId="50665" xr:uid="{00000000-0005-0000-0000-0000843A0000}"/>
    <cellStyle name="Normal 6 4 2 6 3 2 3" xfId="24646" xr:uid="{00000000-0005-0000-0000-0000853A0000}"/>
    <cellStyle name="Normal 6 4 2 6 3 2 4" xfId="41992" xr:uid="{00000000-0005-0000-0000-0000863A0000}"/>
    <cellStyle name="Normal 6 4 2 6 3 3" xfId="5137" xr:uid="{00000000-0005-0000-0000-0000873A0000}"/>
    <cellStyle name="Normal 6 4 2 6 3 3 2" xfId="13810" xr:uid="{00000000-0005-0000-0000-0000883A0000}"/>
    <cellStyle name="Normal 6 4 2 6 3 3 2 2" xfId="31163" xr:uid="{00000000-0005-0000-0000-0000893A0000}"/>
    <cellStyle name="Normal 6 4 2 6 3 3 2 3" xfId="48509" xr:uid="{00000000-0005-0000-0000-00008A3A0000}"/>
    <cellStyle name="Normal 6 4 2 6 3 3 3" xfId="22490" xr:uid="{00000000-0005-0000-0000-00008B3A0000}"/>
    <cellStyle name="Normal 6 4 2 6 3 3 4" xfId="39836" xr:uid="{00000000-0005-0000-0000-00008C3A0000}"/>
    <cellStyle name="Normal 6 4 2 6 3 4" xfId="10184" xr:uid="{00000000-0005-0000-0000-00008D3A0000}"/>
    <cellStyle name="Normal 6 4 2 6 3 4 2" xfId="27537" xr:uid="{00000000-0005-0000-0000-00008E3A0000}"/>
    <cellStyle name="Normal 6 4 2 6 3 4 3" xfId="44883" xr:uid="{00000000-0005-0000-0000-00008F3A0000}"/>
    <cellStyle name="Normal 6 4 2 6 3 5" xfId="18864" xr:uid="{00000000-0005-0000-0000-0000903A0000}"/>
    <cellStyle name="Normal 6 4 2 6 3 6" xfId="36210" xr:uid="{00000000-0005-0000-0000-0000913A0000}"/>
    <cellStyle name="Normal 6 4 2 6 4" xfId="6558" xr:uid="{00000000-0005-0000-0000-0000923A0000}"/>
    <cellStyle name="Normal 6 4 2 6 4 2" xfId="15231" xr:uid="{00000000-0005-0000-0000-0000933A0000}"/>
    <cellStyle name="Normal 6 4 2 6 4 2 2" xfId="32584" xr:uid="{00000000-0005-0000-0000-0000943A0000}"/>
    <cellStyle name="Normal 6 4 2 6 4 2 3" xfId="49930" xr:uid="{00000000-0005-0000-0000-0000953A0000}"/>
    <cellStyle name="Normal 6 4 2 6 4 3" xfId="23911" xr:uid="{00000000-0005-0000-0000-0000963A0000}"/>
    <cellStyle name="Normal 6 4 2 6 4 4" xfId="41257" xr:uid="{00000000-0005-0000-0000-0000973A0000}"/>
    <cellStyle name="Normal 6 4 2 6 5" xfId="3324" xr:uid="{00000000-0005-0000-0000-0000983A0000}"/>
    <cellStyle name="Normal 6 4 2 6 5 2" xfId="11997" xr:uid="{00000000-0005-0000-0000-0000993A0000}"/>
    <cellStyle name="Normal 6 4 2 6 5 2 2" xfId="29350" xr:uid="{00000000-0005-0000-0000-00009A3A0000}"/>
    <cellStyle name="Normal 6 4 2 6 5 2 3" xfId="46696" xr:uid="{00000000-0005-0000-0000-00009B3A0000}"/>
    <cellStyle name="Normal 6 4 2 6 5 3" xfId="20677" xr:uid="{00000000-0005-0000-0000-00009C3A0000}"/>
    <cellStyle name="Normal 6 4 2 6 5 4" xfId="38023" xr:uid="{00000000-0005-0000-0000-00009D3A0000}"/>
    <cellStyle name="Normal 6 4 2 6 6" xfId="9449" xr:uid="{00000000-0005-0000-0000-00009E3A0000}"/>
    <cellStyle name="Normal 6 4 2 6 6 2" xfId="26802" xr:uid="{00000000-0005-0000-0000-00009F3A0000}"/>
    <cellStyle name="Normal 6 4 2 6 6 3" xfId="44148" xr:uid="{00000000-0005-0000-0000-0000A03A0000}"/>
    <cellStyle name="Normal 6 4 2 6 7" xfId="18129" xr:uid="{00000000-0005-0000-0000-0000A13A0000}"/>
    <cellStyle name="Normal 6 4 2 6 8" xfId="35475" xr:uid="{00000000-0005-0000-0000-0000A23A0000}"/>
    <cellStyle name="Normal 6 4 2 7" xfId="384" xr:uid="{00000000-0005-0000-0000-0000A33A0000}"/>
    <cellStyle name="Normal 6 4 2 7 2" xfId="2197" xr:uid="{00000000-0005-0000-0000-0000A43A0000}"/>
    <cellStyle name="Normal 6 4 2 7 2 2" xfId="7979" xr:uid="{00000000-0005-0000-0000-0000A53A0000}"/>
    <cellStyle name="Normal 6 4 2 7 2 2 2" xfId="16652" xr:uid="{00000000-0005-0000-0000-0000A63A0000}"/>
    <cellStyle name="Normal 6 4 2 7 2 2 2 2" xfId="34005" xr:uid="{00000000-0005-0000-0000-0000A73A0000}"/>
    <cellStyle name="Normal 6 4 2 7 2 2 2 3" xfId="51351" xr:uid="{00000000-0005-0000-0000-0000A83A0000}"/>
    <cellStyle name="Normal 6 4 2 7 2 2 3" xfId="25332" xr:uid="{00000000-0005-0000-0000-0000A93A0000}"/>
    <cellStyle name="Normal 6 4 2 7 2 2 4" xfId="42678" xr:uid="{00000000-0005-0000-0000-0000AA3A0000}"/>
    <cellStyle name="Normal 6 4 2 7 2 3" xfId="5480" xr:uid="{00000000-0005-0000-0000-0000AB3A0000}"/>
    <cellStyle name="Normal 6 4 2 7 2 3 2" xfId="14153" xr:uid="{00000000-0005-0000-0000-0000AC3A0000}"/>
    <cellStyle name="Normal 6 4 2 7 2 3 2 2" xfId="31506" xr:uid="{00000000-0005-0000-0000-0000AD3A0000}"/>
    <cellStyle name="Normal 6 4 2 7 2 3 2 3" xfId="48852" xr:uid="{00000000-0005-0000-0000-0000AE3A0000}"/>
    <cellStyle name="Normal 6 4 2 7 2 3 3" xfId="22833" xr:uid="{00000000-0005-0000-0000-0000AF3A0000}"/>
    <cellStyle name="Normal 6 4 2 7 2 3 4" xfId="40179" xr:uid="{00000000-0005-0000-0000-0000B03A0000}"/>
    <cellStyle name="Normal 6 4 2 7 2 4" xfId="10870" xr:uid="{00000000-0005-0000-0000-0000B13A0000}"/>
    <cellStyle name="Normal 6 4 2 7 2 4 2" xfId="28223" xr:uid="{00000000-0005-0000-0000-0000B23A0000}"/>
    <cellStyle name="Normal 6 4 2 7 2 4 3" xfId="45569" xr:uid="{00000000-0005-0000-0000-0000B33A0000}"/>
    <cellStyle name="Normal 6 4 2 7 2 5" xfId="19550" xr:uid="{00000000-0005-0000-0000-0000B43A0000}"/>
    <cellStyle name="Normal 6 4 2 7 2 6" xfId="36896" xr:uid="{00000000-0005-0000-0000-0000B53A0000}"/>
    <cellStyle name="Normal 6 4 2 7 3" xfId="6166" xr:uid="{00000000-0005-0000-0000-0000B63A0000}"/>
    <cellStyle name="Normal 6 4 2 7 3 2" xfId="14839" xr:uid="{00000000-0005-0000-0000-0000B73A0000}"/>
    <cellStyle name="Normal 6 4 2 7 3 2 2" xfId="32192" xr:uid="{00000000-0005-0000-0000-0000B83A0000}"/>
    <cellStyle name="Normal 6 4 2 7 3 2 3" xfId="49538" xr:uid="{00000000-0005-0000-0000-0000B93A0000}"/>
    <cellStyle name="Normal 6 4 2 7 3 3" xfId="23519" xr:uid="{00000000-0005-0000-0000-0000BA3A0000}"/>
    <cellStyle name="Normal 6 4 2 7 3 4" xfId="40865" xr:uid="{00000000-0005-0000-0000-0000BB3A0000}"/>
    <cellStyle name="Normal 6 4 2 7 4" xfId="4010" xr:uid="{00000000-0005-0000-0000-0000BC3A0000}"/>
    <cellStyle name="Normal 6 4 2 7 4 2" xfId="12683" xr:uid="{00000000-0005-0000-0000-0000BD3A0000}"/>
    <cellStyle name="Normal 6 4 2 7 4 2 2" xfId="30036" xr:uid="{00000000-0005-0000-0000-0000BE3A0000}"/>
    <cellStyle name="Normal 6 4 2 7 4 2 3" xfId="47382" xr:uid="{00000000-0005-0000-0000-0000BF3A0000}"/>
    <cellStyle name="Normal 6 4 2 7 4 3" xfId="21363" xr:uid="{00000000-0005-0000-0000-0000C03A0000}"/>
    <cellStyle name="Normal 6 4 2 7 4 4" xfId="38709" xr:uid="{00000000-0005-0000-0000-0000C13A0000}"/>
    <cellStyle name="Normal 6 4 2 7 5" xfId="9057" xr:uid="{00000000-0005-0000-0000-0000C23A0000}"/>
    <cellStyle name="Normal 6 4 2 7 5 2" xfId="26410" xr:uid="{00000000-0005-0000-0000-0000C33A0000}"/>
    <cellStyle name="Normal 6 4 2 7 5 3" xfId="43756" xr:uid="{00000000-0005-0000-0000-0000C43A0000}"/>
    <cellStyle name="Normal 6 4 2 7 6" xfId="17737" xr:uid="{00000000-0005-0000-0000-0000C53A0000}"/>
    <cellStyle name="Normal 6 4 2 7 7" xfId="35083" xr:uid="{00000000-0005-0000-0000-0000C63A0000}"/>
    <cellStyle name="Normal 6 4 2 8" xfId="1854" xr:uid="{00000000-0005-0000-0000-0000C73A0000}"/>
    <cellStyle name="Normal 6 4 2 8 2" xfId="7636" xr:uid="{00000000-0005-0000-0000-0000C83A0000}"/>
    <cellStyle name="Normal 6 4 2 8 2 2" xfId="16309" xr:uid="{00000000-0005-0000-0000-0000C93A0000}"/>
    <cellStyle name="Normal 6 4 2 8 2 2 2" xfId="33662" xr:uid="{00000000-0005-0000-0000-0000CA3A0000}"/>
    <cellStyle name="Normal 6 4 2 8 2 2 3" xfId="51008" xr:uid="{00000000-0005-0000-0000-0000CB3A0000}"/>
    <cellStyle name="Normal 6 4 2 8 2 3" xfId="24989" xr:uid="{00000000-0005-0000-0000-0000CC3A0000}"/>
    <cellStyle name="Normal 6 4 2 8 2 4" xfId="42335" xr:uid="{00000000-0005-0000-0000-0000CD3A0000}"/>
    <cellStyle name="Normal 6 4 2 8 3" xfId="3667" xr:uid="{00000000-0005-0000-0000-0000CE3A0000}"/>
    <cellStyle name="Normal 6 4 2 8 3 2" xfId="12340" xr:uid="{00000000-0005-0000-0000-0000CF3A0000}"/>
    <cellStyle name="Normal 6 4 2 8 3 2 2" xfId="29693" xr:uid="{00000000-0005-0000-0000-0000D03A0000}"/>
    <cellStyle name="Normal 6 4 2 8 3 2 3" xfId="47039" xr:uid="{00000000-0005-0000-0000-0000D13A0000}"/>
    <cellStyle name="Normal 6 4 2 8 3 3" xfId="21020" xr:uid="{00000000-0005-0000-0000-0000D23A0000}"/>
    <cellStyle name="Normal 6 4 2 8 3 4" xfId="38366" xr:uid="{00000000-0005-0000-0000-0000D33A0000}"/>
    <cellStyle name="Normal 6 4 2 8 4" xfId="10527" xr:uid="{00000000-0005-0000-0000-0000D43A0000}"/>
    <cellStyle name="Normal 6 4 2 8 4 2" xfId="27880" xr:uid="{00000000-0005-0000-0000-0000D53A0000}"/>
    <cellStyle name="Normal 6 4 2 8 4 3" xfId="45226" xr:uid="{00000000-0005-0000-0000-0000D63A0000}"/>
    <cellStyle name="Normal 6 4 2 8 5" xfId="19207" xr:uid="{00000000-0005-0000-0000-0000D73A0000}"/>
    <cellStyle name="Normal 6 4 2 8 6" xfId="36553" xr:uid="{00000000-0005-0000-0000-0000D83A0000}"/>
    <cellStyle name="Normal 6 4 2 9" xfId="1119" xr:uid="{00000000-0005-0000-0000-0000D93A0000}"/>
    <cellStyle name="Normal 6 4 2 9 2" xfId="6901" xr:uid="{00000000-0005-0000-0000-0000DA3A0000}"/>
    <cellStyle name="Normal 6 4 2 9 2 2" xfId="15574" xr:uid="{00000000-0005-0000-0000-0000DB3A0000}"/>
    <cellStyle name="Normal 6 4 2 9 2 2 2" xfId="32927" xr:uid="{00000000-0005-0000-0000-0000DC3A0000}"/>
    <cellStyle name="Normal 6 4 2 9 2 2 3" xfId="50273" xr:uid="{00000000-0005-0000-0000-0000DD3A0000}"/>
    <cellStyle name="Normal 6 4 2 9 2 3" xfId="24254" xr:uid="{00000000-0005-0000-0000-0000DE3A0000}"/>
    <cellStyle name="Normal 6 4 2 9 2 4" xfId="41600" xr:uid="{00000000-0005-0000-0000-0000DF3A0000}"/>
    <cellStyle name="Normal 6 4 2 9 3" xfId="4745" xr:uid="{00000000-0005-0000-0000-0000E03A0000}"/>
    <cellStyle name="Normal 6 4 2 9 3 2" xfId="13418" xr:uid="{00000000-0005-0000-0000-0000E13A0000}"/>
    <cellStyle name="Normal 6 4 2 9 3 2 2" xfId="30771" xr:uid="{00000000-0005-0000-0000-0000E23A0000}"/>
    <cellStyle name="Normal 6 4 2 9 3 2 3" xfId="48117" xr:uid="{00000000-0005-0000-0000-0000E33A0000}"/>
    <cellStyle name="Normal 6 4 2 9 3 3" xfId="22098" xr:uid="{00000000-0005-0000-0000-0000E43A0000}"/>
    <cellStyle name="Normal 6 4 2 9 3 4" xfId="39444" xr:uid="{00000000-0005-0000-0000-0000E53A0000}"/>
    <cellStyle name="Normal 6 4 2 9 4" xfId="9792" xr:uid="{00000000-0005-0000-0000-0000E63A0000}"/>
    <cellStyle name="Normal 6 4 2 9 4 2" xfId="27145" xr:uid="{00000000-0005-0000-0000-0000E73A0000}"/>
    <cellStyle name="Normal 6 4 2 9 4 3" xfId="44491" xr:uid="{00000000-0005-0000-0000-0000E83A0000}"/>
    <cellStyle name="Normal 6 4 2 9 5" xfId="18472" xr:uid="{00000000-0005-0000-0000-0000E93A0000}"/>
    <cellStyle name="Normal 6 4 2 9 6" xfId="35818" xr:uid="{00000000-0005-0000-0000-0000EA3A0000}"/>
    <cellStyle name="Normal 6 4 3" xfId="70" xr:uid="{00000000-0005-0000-0000-0000EB3A0000}"/>
    <cellStyle name="Normal 6 4 3 10" xfId="8743" xr:uid="{00000000-0005-0000-0000-0000EC3A0000}"/>
    <cellStyle name="Normal 6 4 3 10 2" xfId="26096" xr:uid="{00000000-0005-0000-0000-0000ED3A0000}"/>
    <cellStyle name="Normal 6 4 3 10 3" xfId="43442" xr:uid="{00000000-0005-0000-0000-0000EE3A0000}"/>
    <cellStyle name="Normal 6 4 3 11" xfId="17423" xr:uid="{00000000-0005-0000-0000-0000EF3A0000}"/>
    <cellStyle name="Normal 6 4 3 12" xfId="34769" xr:uid="{00000000-0005-0000-0000-0000F03A0000}"/>
    <cellStyle name="Normal 6 4 3 2" xfId="315" xr:uid="{00000000-0005-0000-0000-0000F13A0000}"/>
    <cellStyle name="Normal 6 4 3 2 10" xfId="35014" xr:uid="{00000000-0005-0000-0000-0000F23A0000}"/>
    <cellStyle name="Normal 6 4 3 2 2" xfId="1050" xr:uid="{00000000-0005-0000-0000-0000F33A0000}"/>
    <cellStyle name="Normal 6 4 3 2 2 2" xfId="2863" xr:uid="{00000000-0005-0000-0000-0000F43A0000}"/>
    <cellStyle name="Normal 6 4 3 2 2 2 2" xfId="8645" xr:uid="{00000000-0005-0000-0000-0000F53A0000}"/>
    <cellStyle name="Normal 6 4 3 2 2 2 2 2" xfId="17318" xr:uid="{00000000-0005-0000-0000-0000F63A0000}"/>
    <cellStyle name="Normal 6 4 3 2 2 2 2 2 2" xfId="34671" xr:uid="{00000000-0005-0000-0000-0000F73A0000}"/>
    <cellStyle name="Normal 6 4 3 2 2 2 2 2 3" xfId="52017" xr:uid="{00000000-0005-0000-0000-0000F83A0000}"/>
    <cellStyle name="Normal 6 4 3 2 2 2 2 3" xfId="25998" xr:uid="{00000000-0005-0000-0000-0000F93A0000}"/>
    <cellStyle name="Normal 6 4 3 2 2 2 2 4" xfId="43344" xr:uid="{00000000-0005-0000-0000-0000FA3A0000}"/>
    <cellStyle name="Normal 6 4 3 2 2 2 3" xfId="4676" xr:uid="{00000000-0005-0000-0000-0000FB3A0000}"/>
    <cellStyle name="Normal 6 4 3 2 2 2 3 2" xfId="13349" xr:uid="{00000000-0005-0000-0000-0000FC3A0000}"/>
    <cellStyle name="Normal 6 4 3 2 2 2 3 2 2" xfId="30702" xr:uid="{00000000-0005-0000-0000-0000FD3A0000}"/>
    <cellStyle name="Normal 6 4 3 2 2 2 3 2 3" xfId="48048" xr:uid="{00000000-0005-0000-0000-0000FE3A0000}"/>
    <cellStyle name="Normal 6 4 3 2 2 2 3 3" xfId="22029" xr:uid="{00000000-0005-0000-0000-0000FF3A0000}"/>
    <cellStyle name="Normal 6 4 3 2 2 2 3 4" xfId="39375" xr:uid="{00000000-0005-0000-0000-0000003B0000}"/>
    <cellStyle name="Normal 6 4 3 2 2 2 4" xfId="11536" xr:uid="{00000000-0005-0000-0000-0000013B0000}"/>
    <cellStyle name="Normal 6 4 3 2 2 2 4 2" xfId="28889" xr:uid="{00000000-0005-0000-0000-0000023B0000}"/>
    <cellStyle name="Normal 6 4 3 2 2 2 4 3" xfId="46235" xr:uid="{00000000-0005-0000-0000-0000033B0000}"/>
    <cellStyle name="Normal 6 4 3 2 2 2 5" xfId="20216" xr:uid="{00000000-0005-0000-0000-0000043B0000}"/>
    <cellStyle name="Normal 6 4 3 2 2 2 6" xfId="37562" xr:uid="{00000000-0005-0000-0000-0000053B0000}"/>
    <cellStyle name="Normal 6 4 3 2 2 3" xfId="1785" xr:uid="{00000000-0005-0000-0000-0000063B0000}"/>
    <cellStyle name="Normal 6 4 3 2 2 3 2" xfId="7567" xr:uid="{00000000-0005-0000-0000-0000073B0000}"/>
    <cellStyle name="Normal 6 4 3 2 2 3 2 2" xfId="16240" xr:uid="{00000000-0005-0000-0000-0000083B0000}"/>
    <cellStyle name="Normal 6 4 3 2 2 3 2 2 2" xfId="33593" xr:uid="{00000000-0005-0000-0000-0000093B0000}"/>
    <cellStyle name="Normal 6 4 3 2 2 3 2 2 3" xfId="50939" xr:uid="{00000000-0005-0000-0000-00000A3B0000}"/>
    <cellStyle name="Normal 6 4 3 2 2 3 2 3" xfId="24920" xr:uid="{00000000-0005-0000-0000-00000B3B0000}"/>
    <cellStyle name="Normal 6 4 3 2 2 3 2 4" xfId="42266" xr:uid="{00000000-0005-0000-0000-00000C3B0000}"/>
    <cellStyle name="Normal 6 4 3 2 2 3 3" xfId="5411" xr:uid="{00000000-0005-0000-0000-00000D3B0000}"/>
    <cellStyle name="Normal 6 4 3 2 2 3 3 2" xfId="14084" xr:uid="{00000000-0005-0000-0000-00000E3B0000}"/>
    <cellStyle name="Normal 6 4 3 2 2 3 3 2 2" xfId="31437" xr:uid="{00000000-0005-0000-0000-00000F3B0000}"/>
    <cellStyle name="Normal 6 4 3 2 2 3 3 2 3" xfId="48783" xr:uid="{00000000-0005-0000-0000-0000103B0000}"/>
    <cellStyle name="Normal 6 4 3 2 2 3 3 3" xfId="22764" xr:uid="{00000000-0005-0000-0000-0000113B0000}"/>
    <cellStyle name="Normal 6 4 3 2 2 3 3 4" xfId="40110" xr:uid="{00000000-0005-0000-0000-0000123B0000}"/>
    <cellStyle name="Normal 6 4 3 2 2 3 4" xfId="10458" xr:uid="{00000000-0005-0000-0000-0000133B0000}"/>
    <cellStyle name="Normal 6 4 3 2 2 3 4 2" xfId="27811" xr:uid="{00000000-0005-0000-0000-0000143B0000}"/>
    <cellStyle name="Normal 6 4 3 2 2 3 4 3" xfId="45157" xr:uid="{00000000-0005-0000-0000-0000153B0000}"/>
    <cellStyle name="Normal 6 4 3 2 2 3 5" xfId="19138" xr:uid="{00000000-0005-0000-0000-0000163B0000}"/>
    <cellStyle name="Normal 6 4 3 2 2 3 6" xfId="36484" xr:uid="{00000000-0005-0000-0000-0000173B0000}"/>
    <cellStyle name="Normal 6 4 3 2 2 4" xfId="6832" xr:uid="{00000000-0005-0000-0000-0000183B0000}"/>
    <cellStyle name="Normal 6 4 3 2 2 4 2" xfId="15505" xr:uid="{00000000-0005-0000-0000-0000193B0000}"/>
    <cellStyle name="Normal 6 4 3 2 2 4 2 2" xfId="32858" xr:uid="{00000000-0005-0000-0000-00001A3B0000}"/>
    <cellStyle name="Normal 6 4 3 2 2 4 2 3" xfId="50204" xr:uid="{00000000-0005-0000-0000-00001B3B0000}"/>
    <cellStyle name="Normal 6 4 3 2 2 4 3" xfId="24185" xr:uid="{00000000-0005-0000-0000-00001C3B0000}"/>
    <cellStyle name="Normal 6 4 3 2 2 4 4" xfId="41531" xr:uid="{00000000-0005-0000-0000-00001D3B0000}"/>
    <cellStyle name="Normal 6 4 3 2 2 5" xfId="3598" xr:uid="{00000000-0005-0000-0000-00001E3B0000}"/>
    <cellStyle name="Normal 6 4 3 2 2 5 2" xfId="12271" xr:uid="{00000000-0005-0000-0000-00001F3B0000}"/>
    <cellStyle name="Normal 6 4 3 2 2 5 2 2" xfId="29624" xr:uid="{00000000-0005-0000-0000-0000203B0000}"/>
    <cellStyle name="Normal 6 4 3 2 2 5 2 3" xfId="46970" xr:uid="{00000000-0005-0000-0000-0000213B0000}"/>
    <cellStyle name="Normal 6 4 3 2 2 5 3" xfId="20951" xr:uid="{00000000-0005-0000-0000-0000223B0000}"/>
    <cellStyle name="Normal 6 4 3 2 2 5 4" xfId="38297" xr:uid="{00000000-0005-0000-0000-0000233B0000}"/>
    <cellStyle name="Normal 6 4 3 2 2 6" xfId="9723" xr:uid="{00000000-0005-0000-0000-0000243B0000}"/>
    <cellStyle name="Normal 6 4 3 2 2 6 2" xfId="27076" xr:uid="{00000000-0005-0000-0000-0000253B0000}"/>
    <cellStyle name="Normal 6 4 3 2 2 6 3" xfId="44422" xr:uid="{00000000-0005-0000-0000-0000263B0000}"/>
    <cellStyle name="Normal 6 4 3 2 2 7" xfId="18403" xr:uid="{00000000-0005-0000-0000-0000273B0000}"/>
    <cellStyle name="Normal 6 4 3 2 2 8" xfId="35749" xr:uid="{00000000-0005-0000-0000-0000283B0000}"/>
    <cellStyle name="Normal 6 4 3 2 3" xfId="560" xr:uid="{00000000-0005-0000-0000-0000293B0000}"/>
    <cellStyle name="Normal 6 4 3 2 3 2" xfId="2373" xr:uid="{00000000-0005-0000-0000-00002A3B0000}"/>
    <cellStyle name="Normal 6 4 3 2 3 2 2" xfId="8155" xr:uid="{00000000-0005-0000-0000-00002B3B0000}"/>
    <cellStyle name="Normal 6 4 3 2 3 2 2 2" xfId="16828" xr:uid="{00000000-0005-0000-0000-00002C3B0000}"/>
    <cellStyle name="Normal 6 4 3 2 3 2 2 2 2" xfId="34181" xr:uid="{00000000-0005-0000-0000-00002D3B0000}"/>
    <cellStyle name="Normal 6 4 3 2 3 2 2 2 3" xfId="51527" xr:uid="{00000000-0005-0000-0000-00002E3B0000}"/>
    <cellStyle name="Normal 6 4 3 2 3 2 2 3" xfId="25508" xr:uid="{00000000-0005-0000-0000-00002F3B0000}"/>
    <cellStyle name="Normal 6 4 3 2 3 2 2 4" xfId="42854" xr:uid="{00000000-0005-0000-0000-0000303B0000}"/>
    <cellStyle name="Normal 6 4 3 2 3 2 3" xfId="5656" xr:uid="{00000000-0005-0000-0000-0000313B0000}"/>
    <cellStyle name="Normal 6 4 3 2 3 2 3 2" xfId="14329" xr:uid="{00000000-0005-0000-0000-0000323B0000}"/>
    <cellStyle name="Normal 6 4 3 2 3 2 3 2 2" xfId="31682" xr:uid="{00000000-0005-0000-0000-0000333B0000}"/>
    <cellStyle name="Normal 6 4 3 2 3 2 3 2 3" xfId="49028" xr:uid="{00000000-0005-0000-0000-0000343B0000}"/>
    <cellStyle name="Normal 6 4 3 2 3 2 3 3" xfId="23009" xr:uid="{00000000-0005-0000-0000-0000353B0000}"/>
    <cellStyle name="Normal 6 4 3 2 3 2 3 4" xfId="40355" xr:uid="{00000000-0005-0000-0000-0000363B0000}"/>
    <cellStyle name="Normal 6 4 3 2 3 2 4" xfId="11046" xr:uid="{00000000-0005-0000-0000-0000373B0000}"/>
    <cellStyle name="Normal 6 4 3 2 3 2 4 2" xfId="28399" xr:uid="{00000000-0005-0000-0000-0000383B0000}"/>
    <cellStyle name="Normal 6 4 3 2 3 2 4 3" xfId="45745" xr:uid="{00000000-0005-0000-0000-0000393B0000}"/>
    <cellStyle name="Normal 6 4 3 2 3 2 5" xfId="19726" xr:uid="{00000000-0005-0000-0000-00003A3B0000}"/>
    <cellStyle name="Normal 6 4 3 2 3 2 6" xfId="37072" xr:uid="{00000000-0005-0000-0000-00003B3B0000}"/>
    <cellStyle name="Normal 6 4 3 2 3 3" xfId="6342" xr:uid="{00000000-0005-0000-0000-00003C3B0000}"/>
    <cellStyle name="Normal 6 4 3 2 3 3 2" xfId="15015" xr:uid="{00000000-0005-0000-0000-00003D3B0000}"/>
    <cellStyle name="Normal 6 4 3 2 3 3 2 2" xfId="32368" xr:uid="{00000000-0005-0000-0000-00003E3B0000}"/>
    <cellStyle name="Normal 6 4 3 2 3 3 2 3" xfId="49714" xr:uid="{00000000-0005-0000-0000-00003F3B0000}"/>
    <cellStyle name="Normal 6 4 3 2 3 3 3" xfId="23695" xr:uid="{00000000-0005-0000-0000-0000403B0000}"/>
    <cellStyle name="Normal 6 4 3 2 3 3 4" xfId="41041" xr:uid="{00000000-0005-0000-0000-0000413B0000}"/>
    <cellStyle name="Normal 6 4 3 2 3 4" xfId="4186" xr:uid="{00000000-0005-0000-0000-0000423B0000}"/>
    <cellStyle name="Normal 6 4 3 2 3 4 2" xfId="12859" xr:uid="{00000000-0005-0000-0000-0000433B0000}"/>
    <cellStyle name="Normal 6 4 3 2 3 4 2 2" xfId="30212" xr:uid="{00000000-0005-0000-0000-0000443B0000}"/>
    <cellStyle name="Normal 6 4 3 2 3 4 2 3" xfId="47558" xr:uid="{00000000-0005-0000-0000-0000453B0000}"/>
    <cellStyle name="Normal 6 4 3 2 3 4 3" xfId="21539" xr:uid="{00000000-0005-0000-0000-0000463B0000}"/>
    <cellStyle name="Normal 6 4 3 2 3 4 4" xfId="38885" xr:uid="{00000000-0005-0000-0000-0000473B0000}"/>
    <cellStyle name="Normal 6 4 3 2 3 5" xfId="9233" xr:uid="{00000000-0005-0000-0000-0000483B0000}"/>
    <cellStyle name="Normal 6 4 3 2 3 5 2" xfId="26586" xr:uid="{00000000-0005-0000-0000-0000493B0000}"/>
    <cellStyle name="Normal 6 4 3 2 3 5 3" xfId="43932" xr:uid="{00000000-0005-0000-0000-00004A3B0000}"/>
    <cellStyle name="Normal 6 4 3 2 3 6" xfId="17913" xr:uid="{00000000-0005-0000-0000-00004B3B0000}"/>
    <cellStyle name="Normal 6 4 3 2 3 7" xfId="35259" xr:uid="{00000000-0005-0000-0000-00004C3B0000}"/>
    <cellStyle name="Normal 6 4 3 2 4" xfId="2128" xr:uid="{00000000-0005-0000-0000-00004D3B0000}"/>
    <cellStyle name="Normal 6 4 3 2 4 2" xfId="7910" xr:uid="{00000000-0005-0000-0000-00004E3B0000}"/>
    <cellStyle name="Normal 6 4 3 2 4 2 2" xfId="16583" xr:uid="{00000000-0005-0000-0000-00004F3B0000}"/>
    <cellStyle name="Normal 6 4 3 2 4 2 2 2" xfId="33936" xr:uid="{00000000-0005-0000-0000-0000503B0000}"/>
    <cellStyle name="Normal 6 4 3 2 4 2 2 3" xfId="51282" xr:uid="{00000000-0005-0000-0000-0000513B0000}"/>
    <cellStyle name="Normal 6 4 3 2 4 2 3" xfId="25263" xr:uid="{00000000-0005-0000-0000-0000523B0000}"/>
    <cellStyle name="Normal 6 4 3 2 4 2 4" xfId="42609" xr:uid="{00000000-0005-0000-0000-0000533B0000}"/>
    <cellStyle name="Normal 6 4 3 2 4 3" xfId="3941" xr:uid="{00000000-0005-0000-0000-0000543B0000}"/>
    <cellStyle name="Normal 6 4 3 2 4 3 2" xfId="12614" xr:uid="{00000000-0005-0000-0000-0000553B0000}"/>
    <cellStyle name="Normal 6 4 3 2 4 3 2 2" xfId="29967" xr:uid="{00000000-0005-0000-0000-0000563B0000}"/>
    <cellStyle name="Normal 6 4 3 2 4 3 2 3" xfId="47313" xr:uid="{00000000-0005-0000-0000-0000573B0000}"/>
    <cellStyle name="Normal 6 4 3 2 4 3 3" xfId="21294" xr:uid="{00000000-0005-0000-0000-0000583B0000}"/>
    <cellStyle name="Normal 6 4 3 2 4 3 4" xfId="38640" xr:uid="{00000000-0005-0000-0000-0000593B0000}"/>
    <cellStyle name="Normal 6 4 3 2 4 4" xfId="10801" xr:uid="{00000000-0005-0000-0000-00005A3B0000}"/>
    <cellStyle name="Normal 6 4 3 2 4 4 2" xfId="28154" xr:uid="{00000000-0005-0000-0000-00005B3B0000}"/>
    <cellStyle name="Normal 6 4 3 2 4 4 3" xfId="45500" xr:uid="{00000000-0005-0000-0000-00005C3B0000}"/>
    <cellStyle name="Normal 6 4 3 2 4 5" xfId="19481" xr:uid="{00000000-0005-0000-0000-00005D3B0000}"/>
    <cellStyle name="Normal 6 4 3 2 4 6" xfId="36827" xr:uid="{00000000-0005-0000-0000-00005E3B0000}"/>
    <cellStyle name="Normal 6 4 3 2 5" xfId="1295" xr:uid="{00000000-0005-0000-0000-00005F3B0000}"/>
    <cellStyle name="Normal 6 4 3 2 5 2" xfId="7077" xr:uid="{00000000-0005-0000-0000-0000603B0000}"/>
    <cellStyle name="Normal 6 4 3 2 5 2 2" xfId="15750" xr:uid="{00000000-0005-0000-0000-0000613B0000}"/>
    <cellStyle name="Normal 6 4 3 2 5 2 2 2" xfId="33103" xr:uid="{00000000-0005-0000-0000-0000623B0000}"/>
    <cellStyle name="Normal 6 4 3 2 5 2 2 3" xfId="50449" xr:uid="{00000000-0005-0000-0000-0000633B0000}"/>
    <cellStyle name="Normal 6 4 3 2 5 2 3" xfId="24430" xr:uid="{00000000-0005-0000-0000-0000643B0000}"/>
    <cellStyle name="Normal 6 4 3 2 5 2 4" xfId="41776" xr:uid="{00000000-0005-0000-0000-0000653B0000}"/>
    <cellStyle name="Normal 6 4 3 2 5 3" xfId="4921" xr:uid="{00000000-0005-0000-0000-0000663B0000}"/>
    <cellStyle name="Normal 6 4 3 2 5 3 2" xfId="13594" xr:uid="{00000000-0005-0000-0000-0000673B0000}"/>
    <cellStyle name="Normal 6 4 3 2 5 3 2 2" xfId="30947" xr:uid="{00000000-0005-0000-0000-0000683B0000}"/>
    <cellStyle name="Normal 6 4 3 2 5 3 2 3" xfId="48293" xr:uid="{00000000-0005-0000-0000-0000693B0000}"/>
    <cellStyle name="Normal 6 4 3 2 5 3 3" xfId="22274" xr:uid="{00000000-0005-0000-0000-00006A3B0000}"/>
    <cellStyle name="Normal 6 4 3 2 5 3 4" xfId="39620" xr:uid="{00000000-0005-0000-0000-00006B3B0000}"/>
    <cellStyle name="Normal 6 4 3 2 5 4" xfId="9968" xr:uid="{00000000-0005-0000-0000-00006C3B0000}"/>
    <cellStyle name="Normal 6 4 3 2 5 4 2" xfId="27321" xr:uid="{00000000-0005-0000-0000-00006D3B0000}"/>
    <cellStyle name="Normal 6 4 3 2 5 4 3" xfId="44667" xr:uid="{00000000-0005-0000-0000-00006E3B0000}"/>
    <cellStyle name="Normal 6 4 3 2 5 5" xfId="18648" xr:uid="{00000000-0005-0000-0000-00006F3B0000}"/>
    <cellStyle name="Normal 6 4 3 2 5 6" xfId="35994" xr:uid="{00000000-0005-0000-0000-0000703B0000}"/>
    <cellStyle name="Normal 6 4 3 2 6" xfId="6097" xr:uid="{00000000-0005-0000-0000-0000713B0000}"/>
    <cellStyle name="Normal 6 4 3 2 6 2" xfId="14770" xr:uid="{00000000-0005-0000-0000-0000723B0000}"/>
    <cellStyle name="Normal 6 4 3 2 6 2 2" xfId="32123" xr:uid="{00000000-0005-0000-0000-0000733B0000}"/>
    <cellStyle name="Normal 6 4 3 2 6 2 3" xfId="49469" xr:uid="{00000000-0005-0000-0000-0000743B0000}"/>
    <cellStyle name="Normal 6 4 3 2 6 3" xfId="23450" xr:uid="{00000000-0005-0000-0000-0000753B0000}"/>
    <cellStyle name="Normal 6 4 3 2 6 4" xfId="40796" xr:uid="{00000000-0005-0000-0000-0000763B0000}"/>
    <cellStyle name="Normal 6 4 3 2 7" xfId="3108" xr:uid="{00000000-0005-0000-0000-0000773B0000}"/>
    <cellStyle name="Normal 6 4 3 2 7 2" xfId="11781" xr:uid="{00000000-0005-0000-0000-0000783B0000}"/>
    <cellStyle name="Normal 6 4 3 2 7 2 2" xfId="29134" xr:uid="{00000000-0005-0000-0000-0000793B0000}"/>
    <cellStyle name="Normal 6 4 3 2 7 2 3" xfId="46480" xr:uid="{00000000-0005-0000-0000-00007A3B0000}"/>
    <cellStyle name="Normal 6 4 3 2 7 3" xfId="20461" xr:uid="{00000000-0005-0000-0000-00007B3B0000}"/>
    <cellStyle name="Normal 6 4 3 2 7 4" xfId="37807" xr:uid="{00000000-0005-0000-0000-00007C3B0000}"/>
    <cellStyle name="Normal 6 4 3 2 8" xfId="8988" xr:uid="{00000000-0005-0000-0000-00007D3B0000}"/>
    <cellStyle name="Normal 6 4 3 2 8 2" xfId="26341" xr:uid="{00000000-0005-0000-0000-00007E3B0000}"/>
    <cellStyle name="Normal 6 4 3 2 8 3" xfId="43687" xr:uid="{00000000-0005-0000-0000-00007F3B0000}"/>
    <cellStyle name="Normal 6 4 3 2 9" xfId="17668" xr:uid="{00000000-0005-0000-0000-0000803B0000}"/>
    <cellStyle name="Normal 6 4 3 3" xfId="217" xr:uid="{00000000-0005-0000-0000-0000813B0000}"/>
    <cellStyle name="Normal 6 4 3 3 10" xfId="34916" xr:uid="{00000000-0005-0000-0000-0000823B0000}"/>
    <cellStyle name="Normal 6 4 3 3 2" xfId="952" xr:uid="{00000000-0005-0000-0000-0000833B0000}"/>
    <cellStyle name="Normal 6 4 3 3 2 2" xfId="2765" xr:uid="{00000000-0005-0000-0000-0000843B0000}"/>
    <cellStyle name="Normal 6 4 3 3 2 2 2" xfId="8547" xr:uid="{00000000-0005-0000-0000-0000853B0000}"/>
    <cellStyle name="Normal 6 4 3 3 2 2 2 2" xfId="17220" xr:uid="{00000000-0005-0000-0000-0000863B0000}"/>
    <cellStyle name="Normal 6 4 3 3 2 2 2 2 2" xfId="34573" xr:uid="{00000000-0005-0000-0000-0000873B0000}"/>
    <cellStyle name="Normal 6 4 3 3 2 2 2 2 3" xfId="51919" xr:uid="{00000000-0005-0000-0000-0000883B0000}"/>
    <cellStyle name="Normal 6 4 3 3 2 2 2 3" xfId="25900" xr:uid="{00000000-0005-0000-0000-0000893B0000}"/>
    <cellStyle name="Normal 6 4 3 3 2 2 2 4" xfId="43246" xr:uid="{00000000-0005-0000-0000-00008A3B0000}"/>
    <cellStyle name="Normal 6 4 3 3 2 2 3" xfId="4578" xr:uid="{00000000-0005-0000-0000-00008B3B0000}"/>
    <cellStyle name="Normal 6 4 3 3 2 2 3 2" xfId="13251" xr:uid="{00000000-0005-0000-0000-00008C3B0000}"/>
    <cellStyle name="Normal 6 4 3 3 2 2 3 2 2" xfId="30604" xr:uid="{00000000-0005-0000-0000-00008D3B0000}"/>
    <cellStyle name="Normal 6 4 3 3 2 2 3 2 3" xfId="47950" xr:uid="{00000000-0005-0000-0000-00008E3B0000}"/>
    <cellStyle name="Normal 6 4 3 3 2 2 3 3" xfId="21931" xr:uid="{00000000-0005-0000-0000-00008F3B0000}"/>
    <cellStyle name="Normal 6 4 3 3 2 2 3 4" xfId="39277" xr:uid="{00000000-0005-0000-0000-0000903B0000}"/>
    <cellStyle name="Normal 6 4 3 3 2 2 4" xfId="11438" xr:uid="{00000000-0005-0000-0000-0000913B0000}"/>
    <cellStyle name="Normal 6 4 3 3 2 2 4 2" xfId="28791" xr:uid="{00000000-0005-0000-0000-0000923B0000}"/>
    <cellStyle name="Normal 6 4 3 3 2 2 4 3" xfId="46137" xr:uid="{00000000-0005-0000-0000-0000933B0000}"/>
    <cellStyle name="Normal 6 4 3 3 2 2 5" xfId="20118" xr:uid="{00000000-0005-0000-0000-0000943B0000}"/>
    <cellStyle name="Normal 6 4 3 3 2 2 6" xfId="37464" xr:uid="{00000000-0005-0000-0000-0000953B0000}"/>
    <cellStyle name="Normal 6 4 3 3 2 3" xfId="1687" xr:uid="{00000000-0005-0000-0000-0000963B0000}"/>
    <cellStyle name="Normal 6 4 3 3 2 3 2" xfId="7469" xr:uid="{00000000-0005-0000-0000-0000973B0000}"/>
    <cellStyle name="Normal 6 4 3 3 2 3 2 2" xfId="16142" xr:uid="{00000000-0005-0000-0000-0000983B0000}"/>
    <cellStyle name="Normal 6 4 3 3 2 3 2 2 2" xfId="33495" xr:uid="{00000000-0005-0000-0000-0000993B0000}"/>
    <cellStyle name="Normal 6 4 3 3 2 3 2 2 3" xfId="50841" xr:uid="{00000000-0005-0000-0000-00009A3B0000}"/>
    <cellStyle name="Normal 6 4 3 3 2 3 2 3" xfId="24822" xr:uid="{00000000-0005-0000-0000-00009B3B0000}"/>
    <cellStyle name="Normal 6 4 3 3 2 3 2 4" xfId="42168" xr:uid="{00000000-0005-0000-0000-00009C3B0000}"/>
    <cellStyle name="Normal 6 4 3 3 2 3 3" xfId="5313" xr:uid="{00000000-0005-0000-0000-00009D3B0000}"/>
    <cellStyle name="Normal 6 4 3 3 2 3 3 2" xfId="13986" xr:uid="{00000000-0005-0000-0000-00009E3B0000}"/>
    <cellStyle name="Normal 6 4 3 3 2 3 3 2 2" xfId="31339" xr:uid="{00000000-0005-0000-0000-00009F3B0000}"/>
    <cellStyle name="Normal 6 4 3 3 2 3 3 2 3" xfId="48685" xr:uid="{00000000-0005-0000-0000-0000A03B0000}"/>
    <cellStyle name="Normal 6 4 3 3 2 3 3 3" xfId="22666" xr:uid="{00000000-0005-0000-0000-0000A13B0000}"/>
    <cellStyle name="Normal 6 4 3 3 2 3 3 4" xfId="40012" xr:uid="{00000000-0005-0000-0000-0000A23B0000}"/>
    <cellStyle name="Normal 6 4 3 3 2 3 4" xfId="10360" xr:uid="{00000000-0005-0000-0000-0000A33B0000}"/>
    <cellStyle name="Normal 6 4 3 3 2 3 4 2" xfId="27713" xr:uid="{00000000-0005-0000-0000-0000A43B0000}"/>
    <cellStyle name="Normal 6 4 3 3 2 3 4 3" xfId="45059" xr:uid="{00000000-0005-0000-0000-0000A53B0000}"/>
    <cellStyle name="Normal 6 4 3 3 2 3 5" xfId="19040" xr:uid="{00000000-0005-0000-0000-0000A63B0000}"/>
    <cellStyle name="Normal 6 4 3 3 2 3 6" xfId="36386" xr:uid="{00000000-0005-0000-0000-0000A73B0000}"/>
    <cellStyle name="Normal 6 4 3 3 2 4" xfId="6734" xr:uid="{00000000-0005-0000-0000-0000A83B0000}"/>
    <cellStyle name="Normal 6 4 3 3 2 4 2" xfId="15407" xr:uid="{00000000-0005-0000-0000-0000A93B0000}"/>
    <cellStyle name="Normal 6 4 3 3 2 4 2 2" xfId="32760" xr:uid="{00000000-0005-0000-0000-0000AA3B0000}"/>
    <cellStyle name="Normal 6 4 3 3 2 4 2 3" xfId="50106" xr:uid="{00000000-0005-0000-0000-0000AB3B0000}"/>
    <cellStyle name="Normal 6 4 3 3 2 4 3" xfId="24087" xr:uid="{00000000-0005-0000-0000-0000AC3B0000}"/>
    <cellStyle name="Normal 6 4 3 3 2 4 4" xfId="41433" xr:uid="{00000000-0005-0000-0000-0000AD3B0000}"/>
    <cellStyle name="Normal 6 4 3 3 2 5" xfId="3500" xr:uid="{00000000-0005-0000-0000-0000AE3B0000}"/>
    <cellStyle name="Normal 6 4 3 3 2 5 2" xfId="12173" xr:uid="{00000000-0005-0000-0000-0000AF3B0000}"/>
    <cellStyle name="Normal 6 4 3 3 2 5 2 2" xfId="29526" xr:uid="{00000000-0005-0000-0000-0000B03B0000}"/>
    <cellStyle name="Normal 6 4 3 3 2 5 2 3" xfId="46872" xr:uid="{00000000-0005-0000-0000-0000B13B0000}"/>
    <cellStyle name="Normal 6 4 3 3 2 5 3" xfId="20853" xr:uid="{00000000-0005-0000-0000-0000B23B0000}"/>
    <cellStyle name="Normal 6 4 3 3 2 5 4" xfId="38199" xr:uid="{00000000-0005-0000-0000-0000B33B0000}"/>
    <cellStyle name="Normal 6 4 3 3 2 6" xfId="9625" xr:uid="{00000000-0005-0000-0000-0000B43B0000}"/>
    <cellStyle name="Normal 6 4 3 3 2 6 2" xfId="26978" xr:uid="{00000000-0005-0000-0000-0000B53B0000}"/>
    <cellStyle name="Normal 6 4 3 3 2 6 3" xfId="44324" xr:uid="{00000000-0005-0000-0000-0000B63B0000}"/>
    <cellStyle name="Normal 6 4 3 3 2 7" xfId="18305" xr:uid="{00000000-0005-0000-0000-0000B73B0000}"/>
    <cellStyle name="Normal 6 4 3 3 2 8" xfId="35651" xr:uid="{00000000-0005-0000-0000-0000B83B0000}"/>
    <cellStyle name="Normal 6 4 3 3 3" xfId="707" xr:uid="{00000000-0005-0000-0000-0000B93B0000}"/>
    <cellStyle name="Normal 6 4 3 3 3 2" xfId="2520" xr:uid="{00000000-0005-0000-0000-0000BA3B0000}"/>
    <cellStyle name="Normal 6 4 3 3 3 2 2" xfId="8302" xr:uid="{00000000-0005-0000-0000-0000BB3B0000}"/>
    <cellStyle name="Normal 6 4 3 3 3 2 2 2" xfId="16975" xr:uid="{00000000-0005-0000-0000-0000BC3B0000}"/>
    <cellStyle name="Normal 6 4 3 3 3 2 2 2 2" xfId="34328" xr:uid="{00000000-0005-0000-0000-0000BD3B0000}"/>
    <cellStyle name="Normal 6 4 3 3 3 2 2 2 3" xfId="51674" xr:uid="{00000000-0005-0000-0000-0000BE3B0000}"/>
    <cellStyle name="Normal 6 4 3 3 3 2 2 3" xfId="25655" xr:uid="{00000000-0005-0000-0000-0000BF3B0000}"/>
    <cellStyle name="Normal 6 4 3 3 3 2 2 4" xfId="43001" xr:uid="{00000000-0005-0000-0000-0000C03B0000}"/>
    <cellStyle name="Normal 6 4 3 3 3 2 3" xfId="5754" xr:uid="{00000000-0005-0000-0000-0000C13B0000}"/>
    <cellStyle name="Normal 6 4 3 3 3 2 3 2" xfId="14427" xr:uid="{00000000-0005-0000-0000-0000C23B0000}"/>
    <cellStyle name="Normal 6 4 3 3 3 2 3 2 2" xfId="31780" xr:uid="{00000000-0005-0000-0000-0000C33B0000}"/>
    <cellStyle name="Normal 6 4 3 3 3 2 3 2 3" xfId="49126" xr:uid="{00000000-0005-0000-0000-0000C43B0000}"/>
    <cellStyle name="Normal 6 4 3 3 3 2 3 3" xfId="23107" xr:uid="{00000000-0005-0000-0000-0000C53B0000}"/>
    <cellStyle name="Normal 6 4 3 3 3 2 3 4" xfId="40453" xr:uid="{00000000-0005-0000-0000-0000C63B0000}"/>
    <cellStyle name="Normal 6 4 3 3 3 2 4" xfId="11193" xr:uid="{00000000-0005-0000-0000-0000C73B0000}"/>
    <cellStyle name="Normal 6 4 3 3 3 2 4 2" xfId="28546" xr:uid="{00000000-0005-0000-0000-0000C83B0000}"/>
    <cellStyle name="Normal 6 4 3 3 3 2 4 3" xfId="45892" xr:uid="{00000000-0005-0000-0000-0000C93B0000}"/>
    <cellStyle name="Normal 6 4 3 3 3 2 5" xfId="19873" xr:uid="{00000000-0005-0000-0000-0000CA3B0000}"/>
    <cellStyle name="Normal 6 4 3 3 3 2 6" xfId="37219" xr:uid="{00000000-0005-0000-0000-0000CB3B0000}"/>
    <cellStyle name="Normal 6 4 3 3 3 3" xfId="6489" xr:uid="{00000000-0005-0000-0000-0000CC3B0000}"/>
    <cellStyle name="Normal 6 4 3 3 3 3 2" xfId="15162" xr:uid="{00000000-0005-0000-0000-0000CD3B0000}"/>
    <cellStyle name="Normal 6 4 3 3 3 3 2 2" xfId="32515" xr:uid="{00000000-0005-0000-0000-0000CE3B0000}"/>
    <cellStyle name="Normal 6 4 3 3 3 3 2 3" xfId="49861" xr:uid="{00000000-0005-0000-0000-0000CF3B0000}"/>
    <cellStyle name="Normal 6 4 3 3 3 3 3" xfId="23842" xr:uid="{00000000-0005-0000-0000-0000D03B0000}"/>
    <cellStyle name="Normal 6 4 3 3 3 3 4" xfId="41188" xr:uid="{00000000-0005-0000-0000-0000D13B0000}"/>
    <cellStyle name="Normal 6 4 3 3 3 4" xfId="4333" xr:uid="{00000000-0005-0000-0000-0000D23B0000}"/>
    <cellStyle name="Normal 6 4 3 3 3 4 2" xfId="13006" xr:uid="{00000000-0005-0000-0000-0000D33B0000}"/>
    <cellStyle name="Normal 6 4 3 3 3 4 2 2" xfId="30359" xr:uid="{00000000-0005-0000-0000-0000D43B0000}"/>
    <cellStyle name="Normal 6 4 3 3 3 4 2 3" xfId="47705" xr:uid="{00000000-0005-0000-0000-0000D53B0000}"/>
    <cellStyle name="Normal 6 4 3 3 3 4 3" xfId="21686" xr:uid="{00000000-0005-0000-0000-0000D63B0000}"/>
    <cellStyle name="Normal 6 4 3 3 3 4 4" xfId="39032" xr:uid="{00000000-0005-0000-0000-0000D73B0000}"/>
    <cellStyle name="Normal 6 4 3 3 3 5" xfId="9380" xr:uid="{00000000-0005-0000-0000-0000D83B0000}"/>
    <cellStyle name="Normal 6 4 3 3 3 5 2" xfId="26733" xr:uid="{00000000-0005-0000-0000-0000D93B0000}"/>
    <cellStyle name="Normal 6 4 3 3 3 5 3" xfId="44079" xr:uid="{00000000-0005-0000-0000-0000DA3B0000}"/>
    <cellStyle name="Normal 6 4 3 3 3 6" xfId="18060" xr:uid="{00000000-0005-0000-0000-0000DB3B0000}"/>
    <cellStyle name="Normal 6 4 3 3 3 7" xfId="35406" xr:uid="{00000000-0005-0000-0000-0000DC3B0000}"/>
    <cellStyle name="Normal 6 4 3 3 4" xfId="2030" xr:uid="{00000000-0005-0000-0000-0000DD3B0000}"/>
    <cellStyle name="Normal 6 4 3 3 4 2" xfId="7812" xr:uid="{00000000-0005-0000-0000-0000DE3B0000}"/>
    <cellStyle name="Normal 6 4 3 3 4 2 2" xfId="16485" xr:uid="{00000000-0005-0000-0000-0000DF3B0000}"/>
    <cellStyle name="Normal 6 4 3 3 4 2 2 2" xfId="33838" xr:uid="{00000000-0005-0000-0000-0000E03B0000}"/>
    <cellStyle name="Normal 6 4 3 3 4 2 2 3" xfId="51184" xr:uid="{00000000-0005-0000-0000-0000E13B0000}"/>
    <cellStyle name="Normal 6 4 3 3 4 2 3" xfId="25165" xr:uid="{00000000-0005-0000-0000-0000E23B0000}"/>
    <cellStyle name="Normal 6 4 3 3 4 2 4" xfId="42511" xr:uid="{00000000-0005-0000-0000-0000E33B0000}"/>
    <cellStyle name="Normal 6 4 3 3 4 3" xfId="3843" xr:uid="{00000000-0005-0000-0000-0000E43B0000}"/>
    <cellStyle name="Normal 6 4 3 3 4 3 2" xfId="12516" xr:uid="{00000000-0005-0000-0000-0000E53B0000}"/>
    <cellStyle name="Normal 6 4 3 3 4 3 2 2" xfId="29869" xr:uid="{00000000-0005-0000-0000-0000E63B0000}"/>
    <cellStyle name="Normal 6 4 3 3 4 3 2 3" xfId="47215" xr:uid="{00000000-0005-0000-0000-0000E73B0000}"/>
    <cellStyle name="Normal 6 4 3 3 4 3 3" xfId="21196" xr:uid="{00000000-0005-0000-0000-0000E83B0000}"/>
    <cellStyle name="Normal 6 4 3 3 4 3 4" xfId="38542" xr:uid="{00000000-0005-0000-0000-0000E93B0000}"/>
    <cellStyle name="Normal 6 4 3 3 4 4" xfId="10703" xr:uid="{00000000-0005-0000-0000-0000EA3B0000}"/>
    <cellStyle name="Normal 6 4 3 3 4 4 2" xfId="28056" xr:uid="{00000000-0005-0000-0000-0000EB3B0000}"/>
    <cellStyle name="Normal 6 4 3 3 4 4 3" xfId="45402" xr:uid="{00000000-0005-0000-0000-0000EC3B0000}"/>
    <cellStyle name="Normal 6 4 3 3 4 5" xfId="19383" xr:uid="{00000000-0005-0000-0000-0000ED3B0000}"/>
    <cellStyle name="Normal 6 4 3 3 4 6" xfId="36729" xr:uid="{00000000-0005-0000-0000-0000EE3B0000}"/>
    <cellStyle name="Normal 6 4 3 3 5" xfId="1442" xr:uid="{00000000-0005-0000-0000-0000EF3B0000}"/>
    <cellStyle name="Normal 6 4 3 3 5 2" xfId="7224" xr:uid="{00000000-0005-0000-0000-0000F03B0000}"/>
    <cellStyle name="Normal 6 4 3 3 5 2 2" xfId="15897" xr:uid="{00000000-0005-0000-0000-0000F13B0000}"/>
    <cellStyle name="Normal 6 4 3 3 5 2 2 2" xfId="33250" xr:uid="{00000000-0005-0000-0000-0000F23B0000}"/>
    <cellStyle name="Normal 6 4 3 3 5 2 2 3" xfId="50596" xr:uid="{00000000-0005-0000-0000-0000F33B0000}"/>
    <cellStyle name="Normal 6 4 3 3 5 2 3" xfId="24577" xr:uid="{00000000-0005-0000-0000-0000F43B0000}"/>
    <cellStyle name="Normal 6 4 3 3 5 2 4" xfId="41923" xr:uid="{00000000-0005-0000-0000-0000F53B0000}"/>
    <cellStyle name="Normal 6 4 3 3 5 3" xfId="5068" xr:uid="{00000000-0005-0000-0000-0000F63B0000}"/>
    <cellStyle name="Normal 6 4 3 3 5 3 2" xfId="13741" xr:uid="{00000000-0005-0000-0000-0000F73B0000}"/>
    <cellStyle name="Normal 6 4 3 3 5 3 2 2" xfId="31094" xr:uid="{00000000-0005-0000-0000-0000F83B0000}"/>
    <cellStyle name="Normal 6 4 3 3 5 3 2 3" xfId="48440" xr:uid="{00000000-0005-0000-0000-0000F93B0000}"/>
    <cellStyle name="Normal 6 4 3 3 5 3 3" xfId="22421" xr:uid="{00000000-0005-0000-0000-0000FA3B0000}"/>
    <cellStyle name="Normal 6 4 3 3 5 3 4" xfId="39767" xr:uid="{00000000-0005-0000-0000-0000FB3B0000}"/>
    <cellStyle name="Normal 6 4 3 3 5 4" xfId="10115" xr:uid="{00000000-0005-0000-0000-0000FC3B0000}"/>
    <cellStyle name="Normal 6 4 3 3 5 4 2" xfId="27468" xr:uid="{00000000-0005-0000-0000-0000FD3B0000}"/>
    <cellStyle name="Normal 6 4 3 3 5 4 3" xfId="44814" xr:uid="{00000000-0005-0000-0000-0000FE3B0000}"/>
    <cellStyle name="Normal 6 4 3 3 5 5" xfId="18795" xr:uid="{00000000-0005-0000-0000-0000FF3B0000}"/>
    <cellStyle name="Normal 6 4 3 3 5 6" xfId="36141" xr:uid="{00000000-0005-0000-0000-0000003C0000}"/>
    <cellStyle name="Normal 6 4 3 3 6" xfId="5999" xr:uid="{00000000-0005-0000-0000-0000013C0000}"/>
    <cellStyle name="Normal 6 4 3 3 6 2" xfId="14672" xr:uid="{00000000-0005-0000-0000-0000023C0000}"/>
    <cellStyle name="Normal 6 4 3 3 6 2 2" xfId="32025" xr:uid="{00000000-0005-0000-0000-0000033C0000}"/>
    <cellStyle name="Normal 6 4 3 3 6 2 3" xfId="49371" xr:uid="{00000000-0005-0000-0000-0000043C0000}"/>
    <cellStyle name="Normal 6 4 3 3 6 3" xfId="23352" xr:uid="{00000000-0005-0000-0000-0000053C0000}"/>
    <cellStyle name="Normal 6 4 3 3 6 4" xfId="40698" xr:uid="{00000000-0005-0000-0000-0000063C0000}"/>
    <cellStyle name="Normal 6 4 3 3 7" xfId="3255" xr:uid="{00000000-0005-0000-0000-0000073C0000}"/>
    <cellStyle name="Normal 6 4 3 3 7 2" xfId="11928" xr:uid="{00000000-0005-0000-0000-0000083C0000}"/>
    <cellStyle name="Normal 6 4 3 3 7 2 2" xfId="29281" xr:uid="{00000000-0005-0000-0000-0000093C0000}"/>
    <cellStyle name="Normal 6 4 3 3 7 2 3" xfId="46627" xr:uid="{00000000-0005-0000-0000-00000A3C0000}"/>
    <cellStyle name="Normal 6 4 3 3 7 3" xfId="20608" xr:uid="{00000000-0005-0000-0000-00000B3C0000}"/>
    <cellStyle name="Normal 6 4 3 3 7 4" xfId="37954" xr:uid="{00000000-0005-0000-0000-00000C3C0000}"/>
    <cellStyle name="Normal 6 4 3 3 8" xfId="8890" xr:uid="{00000000-0005-0000-0000-00000D3C0000}"/>
    <cellStyle name="Normal 6 4 3 3 8 2" xfId="26243" xr:uid="{00000000-0005-0000-0000-00000E3C0000}"/>
    <cellStyle name="Normal 6 4 3 3 8 3" xfId="43589" xr:uid="{00000000-0005-0000-0000-00000F3C0000}"/>
    <cellStyle name="Normal 6 4 3 3 9" xfId="17570" xr:uid="{00000000-0005-0000-0000-0000103C0000}"/>
    <cellStyle name="Normal 6 4 3 4" xfId="805" xr:uid="{00000000-0005-0000-0000-0000113C0000}"/>
    <cellStyle name="Normal 6 4 3 4 2" xfId="2618" xr:uid="{00000000-0005-0000-0000-0000123C0000}"/>
    <cellStyle name="Normal 6 4 3 4 2 2" xfId="8400" xr:uid="{00000000-0005-0000-0000-0000133C0000}"/>
    <cellStyle name="Normal 6 4 3 4 2 2 2" xfId="17073" xr:uid="{00000000-0005-0000-0000-0000143C0000}"/>
    <cellStyle name="Normal 6 4 3 4 2 2 2 2" xfId="34426" xr:uid="{00000000-0005-0000-0000-0000153C0000}"/>
    <cellStyle name="Normal 6 4 3 4 2 2 2 3" xfId="51772" xr:uid="{00000000-0005-0000-0000-0000163C0000}"/>
    <cellStyle name="Normal 6 4 3 4 2 2 3" xfId="25753" xr:uid="{00000000-0005-0000-0000-0000173C0000}"/>
    <cellStyle name="Normal 6 4 3 4 2 2 4" xfId="43099" xr:uid="{00000000-0005-0000-0000-0000183C0000}"/>
    <cellStyle name="Normal 6 4 3 4 2 3" xfId="4431" xr:uid="{00000000-0005-0000-0000-0000193C0000}"/>
    <cellStyle name="Normal 6 4 3 4 2 3 2" xfId="13104" xr:uid="{00000000-0005-0000-0000-00001A3C0000}"/>
    <cellStyle name="Normal 6 4 3 4 2 3 2 2" xfId="30457" xr:uid="{00000000-0005-0000-0000-00001B3C0000}"/>
    <cellStyle name="Normal 6 4 3 4 2 3 2 3" xfId="47803" xr:uid="{00000000-0005-0000-0000-00001C3C0000}"/>
    <cellStyle name="Normal 6 4 3 4 2 3 3" xfId="21784" xr:uid="{00000000-0005-0000-0000-00001D3C0000}"/>
    <cellStyle name="Normal 6 4 3 4 2 3 4" xfId="39130" xr:uid="{00000000-0005-0000-0000-00001E3C0000}"/>
    <cellStyle name="Normal 6 4 3 4 2 4" xfId="11291" xr:uid="{00000000-0005-0000-0000-00001F3C0000}"/>
    <cellStyle name="Normal 6 4 3 4 2 4 2" xfId="28644" xr:uid="{00000000-0005-0000-0000-0000203C0000}"/>
    <cellStyle name="Normal 6 4 3 4 2 4 3" xfId="45990" xr:uid="{00000000-0005-0000-0000-0000213C0000}"/>
    <cellStyle name="Normal 6 4 3 4 2 5" xfId="19971" xr:uid="{00000000-0005-0000-0000-0000223C0000}"/>
    <cellStyle name="Normal 6 4 3 4 2 6" xfId="37317" xr:uid="{00000000-0005-0000-0000-0000233C0000}"/>
    <cellStyle name="Normal 6 4 3 4 3" xfId="1540" xr:uid="{00000000-0005-0000-0000-0000243C0000}"/>
    <cellStyle name="Normal 6 4 3 4 3 2" xfId="7322" xr:uid="{00000000-0005-0000-0000-0000253C0000}"/>
    <cellStyle name="Normal 6 4 3 4 3 2 2" xfId="15995" xr:uid="{00000000-0005-0000-0000-0000263C0000}"/>
    <cellStyle name="Normal 6 4 3 4 3 2 2 2" xfId="33348" xr:uid="{00000000-0005-0000-0000-0000273C0000}"/>
    <cellStyle name="Normal 6 4 3 4 3 2 2 3" xfId="50694" xr:uid="{00000000-0005-0000-0000-0000283C0000}"/>
    <cellStyle name="Normal 6 4 3 4 3 2 3" xfId="24675" xr:uid="{00000000-0005-0000-0000-0000293C0000}"/>
    <cellStyle name="Normal 6 4 3 4 3 2 4" xfId="42021" xr:uid="{00000000-0005-0000-0000-00002A3C0000}"/>
    <cellStyle name="Normal 6 4 3 4 3 3" xfId="5166" xr:uid="{00000000-0005-0000-0000-00002B3C0000}"/>
    <cellStyle name="Normal 6 4 3 4 3 3 2" xfId="13839" xr:uid="{00000000-0005-0000-0000-00002C3C0000}"/>
    <cellStyle name="Normal 6 4 3 4 3 3 2 2" xfId="31192" xr:uid="{00000000-0005-0000-0000-00002D3C0000}"/>
    <cellStyle name="Normal 6 4 3 4 3 3 2 3" xfId="48538" xr:uid="{00000000-0005-0000-0000-00002E3C0000}"/>
    <cellStyle name="Normal 6 4 3 4 3 3 3" xfId="22519" xr:uid="{00000000-0005-0000-0000-00002F3C0000}"/>
    <cellStyle name="Normal 6 4 3 4 3 3 4" xfId="39865" xr:uid="{00000000-0005-0000-0000-0000303C0000}"/>
    <cellStyle name="Normal 6 4 3 4 3 4" xfId="10213" xr:uid="{00000000-0005-0000-0000-0000313C0000}"/>
    <cellStyle name="Normal 6 4 3 4 3 4 2" xfId="27566" xr:uid="{00000000-0005-0000-0000-0000323C0000}"/>
    <cellStyle name="Normal 6 4 3 4 3 4 3" xfId="44912" xr:uid="{00000000-0005-0000-0000-0000333C0000}"/>
    <cellStyle name="Normal 6 4 3 4 3 5" xfId="18893" xr:uid="{00000000-0005-0000-0000-0000343C0000}"/>
    <cellStyle name="Normal 6 4 3 4 3 6" xfId="36239" xr:uid="{00000000-0005-0000-0000-0000353C0000}"/>
    <cellStyle name="Normal 6 4 3 4 4" xfId="6587" xr:uid="{00000000-0005-0000-0000-0000363C0000}"/>
    <cellStyle name="Normal 6 4 3 4 4 2" xfId="15260" xr:uid="{00000000-0005-0000-0000-0000373C0000}"/>
    <cellStyle name="Normal 6 4 3 4 4 2 2" xfId="32613" xr:uid="{00000000-0005-0000-0000-0000383C0000}"/>
    <cellStyle name="Normal 6 4 3 4 4 2 3" xfId="49959" xr:uid="{00000000-0005-0000-0000-0000393C0000}"/>
    <cellStyle name="Normal 6 4 3 4 4 3" xfId="23940" xr:uid="{00000000-0005-0000-0000-00003A3C0000}"/>
    <cellStyle name="Normal 6 4 3 4 4 4" xfId="41286" xr:uid="{00000000-0005-0000-0000-00003B3C0000}"/>
    <cellStyle name="Normal 6 4 3 4 5" xfId="3353" xr:uid="{00000000-0005-0000-0000-00003C3C0000}"/>
    <cellStyle name="Normal 6 4 3 4 5 2" xfId="12026" xr:uid="{00000000-0005-0000-0000-00003D3C0000}"/>
    <cellStyle name="Normal 6 4 3 4 5 2 2" xfId="29379" xr:uid="{00000000-0005-0000-0000-00003E3C0000}"/>
    <cellStyle name="Normal 6 4 3 4 5 2 3" xfId="46725" xr:uid="{00000000-0005-0000-0000-00003F3C0000}"/>
    <cellStyle name="Normal 6 4 3 4 5 3" xfId="20706" xr:uid="{00000000-0005-0000-0000-0000403C0000}"/>
    <cellStyle name="Normal 6 4 3 4 5 4" xfId="38052" xr:uid="{00000000-0005-0000-0000-0000413C0000}"/>
    <cellStyle name="Normal 6 4 3 4 6" xfId="9478" xr:uid="{00000000-0005-0000-0000-0000423C0000}"/>
    <cellStyle name="Normal 6 4 3 4 6 2" xfId="26831" xr:uid="{00000000-0005-0000-0000-0000433C0000}"/>
    <cellStyle name="Normal 6 4 3 4 6 3" xfId="44177" xr:uid="{00000000-0005-0000-0000-0000443C0000}"/>
    <cellStyle name="Normal 6 4 3 4 7" xfId="18158" xr:uid="{00000000-0005-0000-0000-0000453C0000}"/>
    <cellStyle name="Normal 6 4 3 4 8" xfId="35504" xr:uid="{00000000-0005-0000-0000-0000463C0000}"/>
    <cellStyle name="Normal 6 4 3 5" xfId="462" xr:uid="{00000000-0005-0000-0000-0000473C0000}"/>
    <cellStyle name="Normal 6 4 3 5 2" xfId="2275" xr:uid="{00000000-0005-0000-0000-0000483C0000}"/>
    <cellStyle name="Normal 6 4 3 5 2 2" xfId="8057" xr:uid="{00000000-0005-0000-0000-0000493C0000}"/>
    <cellStyle name="Normal 6 4 3 5 2 2 2" xfId="16730" xr:uid="{00000000-0005-0000-0000-00004A3C0000}"/>
    <cellStyle name="Normal 6 4 3 5 2 2 2 2" xfId="34083" xr:uid="{00000000-0005-0000-0000-00004B3C0000}"/>
    <cellStyle name="Normal 6 4 3 5 2 2 2 3" xfId="51429" xr:uid="{00000000-0005-0000-0000-00004C3C0000}"/>
    <cellStyle name="Normal 6 4 3 5 2 2 3" xfId="25410" xr:uid="{00000000-0005-0000-0000-00004D3C0000}"/>
    <cellStyle name="Normal 6 4 3 5 2 2 4" xfId="42756" xr:uid="{00000000-0005-0000-0000-00004E3C0000}"/>
    <cellStyle name="Normal 6 4 3 5 2 3" xfId="5558" xr:uid="{00000000-0005-0000-0000-00004F3C0000}"/>
    <cellStyle name="Normal 6 4 3 5 2 3 2" xfId="14231" xr:uid="{00000000-0005-0000-0000-0000503C0000}"/>
    <cellStyle name="Normal 6 4 3 5 2 3 2 2" xfId="31584" xr:uid="{00000000-0005-0000-0000-0000513C0000}"/>
    <cellStyle name="Normal 6 4 3 5 2 3 2 3" xfId="48930" xr:uid="{00000000-0005-0000-0000-0000523C0000}"/>
    <cellStyle name="Normal 6 4 3 5 2 3 3" xfId="22911" xr:uid="{00000000-0005-0000-0000-0000533C0000}"/>
    <cellStyle name="Normal 6 4 3 5 2 3 4" xfId="40257" xr:uid="{00000000-0005-0000-0000-0000543C0000}"/>
    <cellStyle name="Normal 6 4 3 5 2 4" xfId="10948" xr:uid="{00000000-0005-0000-0000-0000553C0000}"/>
    <cellStyle name="Normal 6 4 3 5 2 4 2" xfId="28301" xr:uid="{00000000-0005-0000-0000-0000563C0000}"/>
    <cellStyle name="Normal 6 4 3 5 2 4 3" xfId="45647" xr:uid="{00000000-0005-0000-0000-0000573C0000}"/>
    <cellStyle name="Normal 6 4 3 5 2 5" xfId="19628" xr:uid="{00000000-0005-0000-0000-0000583C0000}"/>
    <cellStyle name="Normal 6 4 3 5 2 6" xfId="36974" xr:uid="{00000000-0005-0000-0000-0000593C0000}"/>
    <cellStyle name="Normal 6 4 3 5 3" xfId="6244" xr:uid="{00000000-0005-0000-0000-00005A3C0000}"/>
    <cellStyle name="Normal 6 4 3 5 3 2" xfId="14917" xr:uid="{00000000-0005-0000-0000-00005B3C0000}"/>
    <cellStyle name="Normal 6 4 3 5 3 2 2" xfId="32270" xr:uid="{00000000-0005-0000-0000-00005C3C0000}"/>
    <cellStyle name="Normal 6 4 3 5 3 2 3" xfId="49616" xr:uid="{00000000-0005-0000-0000-00005D3C0000}"/>
    <cellStyle name="Normal 6 4 3 5 3 3" xfId="23597" xr:uid="{00000000-0005-0000-0000-00005E3C0000}"/>
    <cellStyle name="Normal 6 4 3 5 3 4" xfId="40943" xr:uid="{00000000-0005-0000-0000-00005F3C0000}"/>
    <cellStyle name="Normal 6 4 3 5 4" xfId="4088" xr:uid="{00000000-0005-0000-0000-0000603C0000}"/>
    <cellStyle name="Normal 6 4 3 5 4 2" xfId="12761" xr:uid="{00000000-0005-0000-0000-0000613C0000}"/>
    <cellStyle name="Normal 6 4 3 5 4 2 2" xfId="30114" xr:uid="{00000000-0005-0000-0000-0000623C0000}"/>
    <cellStyle name="Normal 6 4 3 5 4 2 3" xfId="47460" xr:uid="{00000000-0005-0000-0000-0000633C0000}"/>
    <cellStyle name="Normal 6 4 3 5 4 3" xfId="21441" xr:uid="{00000000-0005-0000-0000-0000643C0000}"/>
    <cellStyle name="Normal 6 4 3 5 4 4" xfId="38787" xr:uid="{00000000-0005-0000-0000-0000653C0000}"/>
    <cellStyle name="Normal 6 4 3 5 5" xfId="9135" xr:uid="{00000000-0005-0000-0000-0000663C0000}"/>
    <cellStyle name="Normal 6 4 3 5 5 2" xfId="26488" xr:uid="{00000000-0005-0000-0000-0000673C0000}"/>
    <cellStyle name="Normal 6 4 3 5 5 3" xfId="43834" xr:uid="{00000000-0005-0000-0000-0000683C0000}"/>
    <cellStyle name="Normal 6 4 3 5 6" xfId="17815" xr:uid="{00000000-0005-0000-0000-0000693C0000}"/>
    <cellStyle name="Normal 6 4 3 5 7" xfId="35161" xr:uid="{00000000-0005-0000-0000-00006A3C0000}"/>
    <cellStyle name="Normal 6 4 3 6" xfId="1883" xr:uid="{00000000-0005-0000-0000-00006B3C0000}"/>
    <cellStyle name="Normal 6 4 3 6 2" xfId="7665" xr:uid="{00000000-0005-0000-0000-00006C3C0000}"/>
    <cellStyle name="Normal 6 4 3 6 2 2" xfId="16338" xr:uid="{00000000-0005-0000-0000-00006D3C0000}"/>
    <cellStyle name="Normal 6 4 3 6 2 2 2" xfId="33691" xr:uid="{00000000-0005-0000-0000-00006E3C0000}"/>
    <cellStyle name="Normal 6 4 3 6 2 2 3" xfId="51037" xr:uid="{00000000-0005-0000-0000-00006F3C0000}"/>
    <cellStyle name="Normal 6 4 3 6 2 3" xfId="25018" xr:uid="{00000000-0005-0000-0000-0000703C0000}"/>
    <cellStyle name="Normal 6 4 3 6 2 4" xfId="42364" xr:uid="{00000000-0005-0000-0000-0000713C0000}"/>
    <cellStyle name="Normal 6 4 3 6 3" xfId="3696" xr:uid="{00000000-0005-0000-0000-0000723C0000}"/>
    <cellStyle name="Normal 6 4 3 6 3 2" xfId="12369" xr:uid="{00000000-0005-0000-0000-0000733C0000}"/>
    <cellStyle name="Normal 6 4 3 6 3 2 2" xfId="29722" xr:uid="{00000000-0005-0000-0000-0000743C0000}"/>
    <cellStyle name="Normal 6 4 3 6 3 2 3" xfId="47068" xr:uid="{00000000-0005-0000-0000-0000753C0000}"/>
    <cellStyle name="Normal 6 4 3 6 3 3" xfId="21049" xr:uid="{00000000-0005-0000-0000-0000763C0000}"/>
    <cellStyle name="Normal 6 4 3 6 3 4" xfId="38395" xr:uid="{00000000-0005-0000-0000-0000773C0000}"/>
    <cellStyle name="Normal 6 4 3 6 4" xfId="10556" xr:uid="{00000000-0005-0000-0000-0000783C0000}"/>
    <cellStyle name="Normal 6 4 3 6 4 2" xfId="27909" xr:uid="{00000000-0005-0000-0000-0000793C0000}"/>
    <cellStyle name="Normal 6 4 3 6 4 3" xfId="45255" xr:uid="{00000000-0005-0000-0000-00007A3C0000}"/>
    <cellStyle name="Normal 6 4 3 6 5" xfId="19236" xr:uid="{00000000-0005-0000-0000-00007B3C0000}"/>
    <cellStyle name="Normal 6 4 3 6 6" xfId="36582" xr:uid="{00000000-0005-0000-0000-00007C3C0000}"/>
    <cellStyle name="Normal 6 4 3 7" xfId="1197" xr:uid="{00000000-0005-0000-0000-00007D3C0000}"/>
    <cellStyle name="Normal 6 4 3 7 2" xfId="6979" xr:uid="{00000000-0005-0000-0000-00007E3C0000}"/>
    <cellStyle name="Normal 6 4 3 7 2 2" xfId="15652" xr:uid="{00000000-0005-0000-0000-00007F3C0000}"/>
    <cellStyle name="Normal 6 4 3 7 2 2 2" xfId="33005" xr:uid="{00000000-0005-0000-0000-0000803C0000}"/>
    <cellStyle name="Normal 6 4 3 7 2 2 3" xfId="50351" xr:uid="{00000000-0005-0000-0000-0000813C0000}"/>
    <cellStyle name="Normal 6 4 3 7 2 3" xfId="24332" xr:uid="{00000000-0005-0000-0000-0000823C0000}"/>
    <cellStyle name="Normal 6 4 3 7 2 4" xfId="41678" xr:uid="{00000000-0005-0000-0000-0000833C0000}"/>
    <cellStyle name="Normal 6 4 3 7 3" xfId="4823" xr:uid="{00000000-0005-0000-0000-0000843C0000}"/>
    <cellStyle name="Normal 6 4 3 7 3 2" xfId="13496" xr:uid="{00000000-0005-0000-0000-0000853C0000}"/>
    <cellStyle name="Normal 6 4 3 7 3 2 2" xfId="30849" xr:uid="{00000000-0005-0000-0000-0000863C0000}"/>
    <cellStyle name="Normal 6 4 3 7 3 2 3" xfId="48195" xr:uid="{00000000-0005-0000-0000-0000873C0000}"/>
    <cellStyle name="Normal 6 4 3 7 3 3" xfId="22176" xr:uid="{00000000-0005-0000-0000-0000883C0000}"/>
    <cellStyle name="Normal 6 4 3 7 3 4" xfId="39522" xr:uid="{00000000-0005-0000-0000-0000893C0000}"/>
    <cellStyle name="Normal 6 4 3 7 4" xfId="9870" xr:uid="{00000000-0005-0000-0000-00008A3C0000}"/>
    <cellStyle name="Normal 6 4 3 7 4 2" xfId="27223" xr:uid="{00000000-0005-0000-0000-00008B3C0000}"/>
    <cellStyle name="Normal 6 4 3 7 4 3" xfId="44569" xr:uid="{00000000-0005-0000-0000-00008C3C0000}"/>
    <cellStyle name="Normal 6 4 3 7 5" xfId="18550" xr:uid="{00000000-0005-0000-0000-00008D3C0000}"/>
    <cellStyle name="Normal 6 4 3 7 6" xfId="35896" xr:uid="{00000000-0005-0000-0000-00008E3C0000}"/>
    <cellStyle name="Normal 6 4 3 8" xfId="5852" xr:uid="{00000000-0005-0000-0000-00008F3C0000}"/>
    <cellStyle name="Normal 6 4 3 8 2" xfId="14525" xr:uid="{00000000-0005-0000-0000-0000903C0000}"/>
    <cellStyle name="Normal 6 4 3 8 2 2" xfId="31878" xr:uid="{00000000-0005-0000-0000-0000913C0000}"/>
    <cellStyle name="Normal 6 4 3 8 2 3" xfId="49224" xr:uid="{00000000-0005-0000-0000-0000923C0000}"/>
    <cellStyle name="Normal 6 4 3 8 3" xfId="23205" xr:uid="{00000000-0005-0000-0000-0000933C0000}"/>
    <cellStyle name="Normal 6 4 3 8 4" xfId="40551" xr:uid="{00000000-0005-0000-0000-0000943C0000}"/>
    <cellStyle name="Normal 6 4 3 9" xfId="3010" xr:uid="{00000000-0005-0000-0000-0000953C0000}"/>
    <cellStyle name="Normal 6 4 3 9 2" xfId="11683" xr:uid="{00000000-0005-0000-0000-0000963C0000}"/>
    <cellStyle name="Normal 6 4 3 9 2 2" xfId="29036" xr:uid="{00000000-0005-0000-0000-0000973C0000}"/>
    <cellStyle name="Normal 6 4 3 9 2 3" xfId="46382" xr:uid="{00000000-0005-0000-0000-0000983C0000}"/>
    <cellStyle name="Normal 6 4 3 9 3" xfId="20363" xr:uid="{00000000-0005-0000-0000-0000993C0000}"/>
    <cellStyle name="Normal 6 4 3 9 4" xfId="37709" xr:uid="{00000000-0005-0000-0000-00009A3C0000}"/>
    <cellStyle name="Normal 6 4 4" xfId="168" xr:uid="{00000000-0005-0000-0000-00009B3C0000}"/>
    <cellStyle name="Normal 6 4 4 10" xfId="17521" xr:uid="{00000000-0005-0000-0000-00009C3C0000}"/>
    <cellStyle name="Normal 6 4 4 11" xfId="34867" xr:uid="{00000000-0005-0000-0000-00009D3C0000}"/>
    <cellStyle name="Normal 6 4 4 2" xfId="658" xr:uid="{00000000-0005-0000-0000-00009E3C0000}"/>
    <cellStyle name="Normal 6 4 4 2 2" xfId="2471" xr:uid="{00000000-0005-0000-0000-00009F3C0000}"/>
    <cellStyle name="Normal 6 4 4 2 2 2" xfId="8253" xr:uid="{00000000-0005-0000-0000-0000A03C0000}"/>
    <cellStyle name="Normal 6 4 4 2 2 2 2" xfId="16926" xr:uid="{00000000-0005-0000-0000-0000A13C0000}"/>
    <cellStyle name="Normal 6 4 4 2 2 2 2 2" xfId="34279" xr:uid="{00000000-0005-0000-0000-0000A23C0000}"/>
    <cellStyle name="Normal 6 4 4 2 2 2 2 3" xfId="51625" xr:uid="{00000000-0005-0000-0000-0000A33C0000}"/>
    <cellStyle name="Normal 6 4 4 2 2 2 3" xfId="25606" xr:uid="{00000000-0005-0000-0000-0000A43C0000}"/>
    <cellStyle name="Normal 6 4 4 2 2 2 4" xfId="42952" xr:uid="{00000000-0005-0000-0000-0000A53C0000}"/>
    <cellStyle name="Normal 6 4 4 2 2 3" xfId="4284" xr:uid="{00000000-0005-0000-0000-0000A63C0000}"/>
    <cellStyle name="Normal 6 4 4 2 2 3 2" xfId="12957" xr:uid="{00000000-0005-0000-0000-0000A73C0000}"/>
    <cellStyle name="Normal 6 4 4 2 2 3 2 2" xfId="30310" xr:uid="{00000000-0005-0000-0000-0000A83C0000}"/>
    <cellStyle name="Normal 6 4 4 2 2 3 2 3" xfId="47656" xr:uid="{00000000-0005-0000-0000-0000A93C0000}"/>
    <cellStyle name="Normal 6 4 4 2 2 3 3" xfId="21637" xr:uid="{00000000-0005-0000-0000-0000AA3C0000}"/>
    <cellStyle name="Normal 6 4 4 2 2 3 4" xfId="38983" xr:uid="{00000000-0005-0000-0000-0000AB3C0000}"/>
    <cellStyle name="Normal 6 4 4 2 2 4" xfId="11144" xr:uid="{00000000-0005-0000-0000-0000AC3C0000}"/>
    <cellStyle name="Normal 6 4 4 2 2 4 2" xfId="28497" xr:uid="{00000000-0005-0000-0000-0000AD3C0000}"/>
    <cellStyle name="Normal 6 4 4 2 2 4 3" xfId="45843" xr:uid="{00000000-0005-0000-0000-0000AE3C0000}"/>
    <cellStyle name="Normal 6 4 4 2 2 5" xfId="19824" xr:uid="{00000000-0005-0000-0000-0000AF3C0000}"/>
    <cellStyle name="Normal 6 4 4 2 2 6" xfId="37170" xr:uid="{00000000-0005-0000-0000-0000B03C0000}"/>
    <cellStyle name="Normal 6 4 4 2 3" xfId="1393" xr:uid="{00000000-0005-0000-0000-0000B13C0000}"/>
    <cellStyle name="Normal 6 4 4 2 3 2" xfId="7175" xr:uid="{00000000-0005-0000-0000-0000B23C0000}"/>
    <cellStyle name="Normal 6 4 4 2 3 2 2" xfId="15848" xr:uid="{00000000-0005-0000-0000-0000B33C0000}"/>
    <cellStyle name="Normal 6 4 4 2 3 2 2 2" xfId="33201" xr:uid="{00000000-0005-0000-0000-0000B43C0000}"/>
    <cellStyle name="Normal 6 4 4 2 3 2 2 3" xfId="50547" xr:uid="{00000000-0005-0000-0000-0000B53C0000}"/>
    <cellStyle name="Normal 6 4 4 2 3 2 3" xfId="24528" xr:uid="{00000000-0005-0000-0000-0000B63C0000}"/>
    <cellStyle name="Normal 6 4 4 2 3 2 4" xfId="41874" xr:uid="{00000000-0005-0000-0000-0000B73C0000}"/>
    <cellStyle name="Normal 6 4 4 2 3 3" xfId="5019" xr:uid="{00000000-0005-0000-0000-0000B83C0000}"/>
    <cellStyle name="Normal 6 4 4 2 3 3 2" xfId="13692" xr:uid="{00000000-0005-0000-0000-0000B93C0000}"/>
    <cellStyle name="Normal 6 4 4 2 3 3 2 2" xfId="31045" xr:uid="{00000000-0005-0000-0000-0000BA3C0000}"/>
    <cellStyle name="Normal 6 4 4 2 3 3 2 3" xfId="48391" xr:uid="{00000000-0005-0000-0000-0000BB3C0000}"/>
    <cellStyle name="Normal 6 4 4 2 3 3 3" xfId="22372" xr:uid="{00000000-0005-0000-0000-0000BC3C0000}"/>
    <cellStyle name="Normal 6 4 4 2 3 3 4" xfId="39718" xr:uid="{00000000-0005-0000-0000-0000BD3C0000}"/>
    <cellStyle name="Normal 6 4 4 2 3 4" xfId="10066" xr:uid="{00000000-0005-0000-0000-0000BE3C0000}"/>
    <cellStyle name="Normal 6 4 4 2 3 4 2" xfId="27419" xr:uid="{00000000-0005-0000-0000-0000BF3C0000}"/>
    <cellStyle name="Normal 6 4 4 2 3 4 3" xfId="44765" xr:uid="{00000000-0005-0000-0000-0000C03C0000}"/>
    <cellStyle name="Normal 6 4 4 2 3 5" xfId="18746" xr:uid="{00000000-0005-0000-0000-0000C13C0000}"/>
    <cellStyle name="Normal 6 4 4 2 3 6" xfId="36092" xr:uid="{00000000-0005-0000-0000-0000C23C0000}"/>
    <cellStyle name="Normal 6 4 4 2 4" xfId="6440" xr:uid="{00000000-0005-0000-0000-0000C33C0000}"/>
    <cellStyle name="Normal 6 4 4 2 4 2" xfId="15113" xr:uid="{00000000-0005-0000-0000-0000C43C0000}"/>
    <cellStyle name="Normal 6 4 4 2 4 2 2" xfId="32466" xr:uid="{00000000-0005-0000-0000-0000C53C0000}"/>
    <cellStyle name="Normal 6 4 4 2 4 2 3" xfId="49812" xr:uid="{00000000-0005-0000-0000-0000C63C0000}"/>
    <cellStyle name="Normal 6 4 4 2 4 3" xfId="23793" xr:uid="{00000000-0005-0000-0000-0000C73C0000}"/>
    <cellStyle name="Normal 6 4 4 2 4 4" xfId="41139" xr:uid="{00000000-0005-0000-0000-0000C83C0000}"/>
    <cellStyle name="Normal 6 4 4 2 5" xfId="3206" xr:uid="{00000000-0005-0000-0000-0000C93C0000}"/>
    <cellStyle name="Normal 6 4 4 2 5 2" xfId="11879" xr:uid="{00000000-0005-0000-0000-0000CA3C0000}"/>
    <cellStyle name="Normal 6 4 4 2 5 2 2" xfId="29232" xr:uid="{00000000-0005-0000-0000-0000CB3C0000}"/>
    <cellStyle name="Normal 6 4 4 2 5 2 3" xfId="46578" xr:uid="{00000000-0005-0000-0000-0000CC3C0000}"/>
    <cellStyle name="Normal 6 4 4 2 5 3" xfId="20559" xr:uid="{00000000-0005-0000-0000-0000CD3C0000}"/>
    <cellStyle name="Normal 6 4 4 2 5 4" xfId="37905" xr:uid="{00000000-0005-0000-0000-0000CE3C0000}"/>
    <cellStyle name="Normal 6 4 4 2 6" xfId="9331" xr:uid="{00000000-0005-0000-0000-0000CF3C0000}"/>
    <cellStyle name="Normal 6 4 4 2 6 2" xfId="26684" xr:uid="{00000000-0005-0000-0000-0000D03C0000}"/>
    <cellStyle name="Normal 6 4 4 2 6 3" xfId="44030" xr:uid="{00000000-0005-0000-0000-0000D13C0000}"/>
    <cellStyle name="Normal 6 4 4 2 7" xfId="18011" xr:uid="{00000000-0005-0000-0000-0000D23C0000}"/>
    <cellStyle name="Normal 6 4 4 2 8" xfId="35357" xr:uid="{00000000-0005-0000-0000-0000D33C0000}"/>
    <cellStyle name="Normal 6 4 4 3" xfId="903" xr:uid="{00000000-0005-0000-0000-0000D43C0000}"/>
    <cellStyle name="Normal 6 4 4 3 2" xfId="2716" xr:uid="{00000000-0005-0000-0000-0000D53C0000}"/>
    <cellStyle name="Normal 6 4 4 3 2 2" xfId="8498" xr:uid="{00000000-0005-0000-0000-0000D63C0000}"/>
    <cellStyle name="Normal 6 4 4 3 2 2 2" xfId="17171" xr:uid="{00000000-0005-0000-0000-0000D73C0000}"/>
    <cellStyle name="Normal 6 4 4 3 2 2 2 2" xfId="34524" xr:uid="{00000000-0005-0000-0000-0000D83C0000}"/>
    <cellStyle name="Normal 6 4 4 3 2 2 2 3" xfId="51870" xr:uid="{00000000-0005-0000-0000-0000D93C0000}"/>
    <cellStyle name="Normal 6 4 4 3 2 2 3" xfId="25851" xr:uid="{00000000-0005-0000-0000-0000DA3C0000}"/>
    <cellStyle name="Normal 6 4 4 3 2 2 4" xfId="43197" xr:uid="{00000000-0005-0000-0000-0000DB3C0000}"/>
    <cellStyle name="Normal 6 4 4 3 2 3" xfId="4529" xr:uid="{00000000-0005-0000-0000-0000DC3C0000}"/>
    <cellStyle name="Normal 6 4 4 3 2 3 2" xfId="13202" xr:uid="{00000000-0005-0000-0000-0000DD3C0000}"/>
    <cellStyle name="Normal 6 4 4 3 2 3 2 2" xfId="30555" xr:uid="{00000000-0005-0000-0000-0000DE3C0000}"/>
    <cellStyle name="Normal 6 4 4 3 2 3 2 3" xfId="47901" xr:uid="{00000000-0005-0000-0000-0000DF3C0000}"/>
    <cellStyle name="Normal 6 4 4 3 2 3 3" xfId="21882" xr:uid="{00000000-0005-0000-0000-0000E03C0000}"/>
    <cellStyle name="Normal 6 4 4 3 2 3 4" xfId="39228" xr:uid="{00000000-0005-0000-0000-0000E13C0000}"/>
    <cellStyle name="Normal 6 4 4 3 2 4" xfId="11389" xr:uid="{00000000-0005-0000-0000-0000E23C0000}"/>
    <cellStyle name="Normal 6 4 4 3 2 4 2" xfId="28742" xr:uid="{00000000-0005-0000-0000-0000E33C0000}"/>
    <cellStyle name="Normal 6 4 4 3 2 4 3" xfId="46088" xr:uid="{00000000-0005-0000-0000-0000E43C0000}"/>
    <cellStyle name="Normal 6 4 4 3 2 5" xfId="20069" xr:uid="{00000000-0005-0000-0000-0000E53C0000}"/>
    <cellStyle name="Normal 6 4 4 3 2 6" xfId="37415" xr:uid="{00000000-0005-0000-0000-0000E63C0000}"/>
    <cellStyle name="Normal 6 4 4 3 3" xfId="1638" xr:uid="{00000000-0005-0000-0000-0000E73C0000}"/>
    <cellStyle name="Normal 6 4 4 3 3 2" xfId="7420" xr:uid="{00000000-0005-0000-0000-0000E83C0000}"/>
    <cellStyle name="Normal 6 4 4 3 3 2 2" xfId="16093" xr:uid="{00000000-0005-0000-0000-0000E93C0000}"/>
    <cellStyle name="Normal 6 4 4 3 3 2 2 2" xfId="33446" xr:uid="{00000000-0005-0000-0000-0000EA3C0000}"/>
    <cellStyle name="Normal 6 4 4 3 3 2 2 3" xfId="50792" xr:uid="{00000000-0005-0000-0000-0000EB3C0000}"/>
    <cellStyle name="Normal 6 4 4 3 3 2 3" xfId="24773" xr:uid="{00000000-0005-0000-0000-0000EC3C0000}"/>
    <cellStyle name="Normal 6 4 4 3 3 2 4" xfId="42119" xr:uid="{00000000-0005-0000-0000-0000ED3C0000}"/>
    <cellStyle name="Normal 6 4 4 3 3 3" xfId="5264" xr:uid="{00000000-0005-0000-0000-0000EE3C0000}"/>
    <cellStyle name="Normal 6 4 4 3 3 3 2" xfId="13937" xr:uid="{00000000-0005-0000-0000-0000EF3C0000}"/>
    <cellStyle name="Normal 6 4 4 3 3 3 2 2" xfId="31290" xr:uid="{00000000-0005-0000-0000-0000F03C0000}"/>
    <cellStyle name="Normal 6 4 4 3 3 3 2 3" xfId="48636" xr:uid="{00000000-0005-0000-0000-0000F13C0000}"/>
    <cellStyle name="Normal 6 4 4 3 3 3 3" xfId="22617" xr:uid="{00000000-0005-0000-0000-0000F23C0000}"/>
    <cellStyle name="Normal 6 4 4 3 3 3 4" xfId="39963" xr:uid="{00000000-0005-0000-0000-0000F33C0000}"/>
    <cellStyle name="Normal 6 4 4 3 3 4" xfId="10311" xr:uid="{00000000-0005-0000-0000-0000F43C0000}"/>
    <cellStyle name="Normal 6 4 4 3 3 4 2" xfId="27664" xr:uid="{00000000-0005-0000-0000-0000F53C0000}"/>
    <cellStyle name="Normal 6 4 4 3 3 4 3" xfId="45010" xr:uid="{00000000-0005-0000-0000-0000F63C0000}"/>
    <cellStyle name="Normal 6 4 4 3 3 5" xfId="18991" xr:uid="{00000000-0005-0000-0000-0000F73C0000}"/>
    <cellStyle name="Normal 6 4 4 3 3 6" xfId="36337" xr:uid="{00000000-0005-0000-0000-0000F83C0000}"/>
    <cellStyle name="Normal 6 4 4 3 4" xfId="6685" xr:uid="{00000000-0005-0000-0000-0000F93C0000}"/>
    <cellStyle name="Normal 6 4 4 3 4 2" xfId="15358" xr:uid="{00000000-0005-0000-0000-0000FA3C0000}"/>
    <cellStyle name="Normal 6 4 4 3 4 2 2" xfId="32711" xr:uid="{00000000-0005-0000-0000-0000FB3C0000}"/>
    <cellStyle name="Normal 6 4 4 3 4 2 3" xfId="50057" xr:uid="{00000000-0005-0000-0000-0000FC3C0000}"/>
    <cellStyle name="Normal 6 4 4 3 4 3" xfId="24038" xr:uid="{00000000-0005-0000-0000-0000FD3C0000}"/>
    <cellStyle name="Normal 6 4 4 3 4 4" xfId="41384" xr:uid="{00000000-0005-0000-0000-0000FE3C0000}"/>
    <cellStyle name="Normal 6 4 4 3 5" xfId="3451" xr:uid="{00000000-0005-0000-0000-0000FF3C0000}"/>
    <cellStyle name="Normal 6 4 4 3 5 2" xfId="12124" xr:uid="{00000000-0005-0000-0000-0000003D0000}"/>
    <cellStyle name="Normal 6 4 4 3 5 2 2" xfId="29477" xr:uid="{00000000-0005-0000-0000-0000013D0000}"/>
    <cellStyle name="Normal 6 4 4 3 5 2 3" xfId="46823" xr:uid="{00000000-0005-0000-0000-0000023D0000}"/>
    <cellStyle name="Normal 6 4 4 3 5 3" xfId="20804" xr:uid="{00000000-0005-0000-0000-0000033D0000}"/>
    <cellStyle name="Normal 6 4 4 3 5 4" xfId="38150" xr:uid="{00000000-0005-0000-0000-0000043D0000}"/>
    <cellStyle name="Normal 6 4 4 3 6" xfId="9576" xr:uid="{00000000-0005-0000-0000-0000053D0000}"/>
    <cellStyle name="Normal 6 4 4 3 6 2" xfId="26929" xr:uid="{00000000-0005-0000-0000-0000063D0000}"/>
    <cellStyle name="Normal 6 4 4 3 6 3" xfId="44275" xr:uid="{00000000-0005-0000-0000-0000073D0000}"/>
    <cellStyle name="Normal 6 4 4 3 7" xfId="18256" xr:uid="{00000000-0005-0000-0000-0000083D0000}"/>
    <cellStyle name="Normal 6 4 4 3 8" xfId="35602" xr:uid="{00000000-0005-0000-0000-0000093D0000}"/>
    <cellStyle name="Normal 6 4 4 4" xfId="413" xr:uid="{00000000-0005-0000-0000-00000A3D0000}"/>
    <cellStyle name="Normal 6 4 4 4 2" xfId="2226" xr:uid="{00000000-0005-0000-0000-00000B3D0000}"/>
    <cellStyle name="Normal 6 4 4 4 2 2" xfId="8008" xr:uid="{00000000-0005-0000-0000-00000C3D0000}"/>
    <cellStyle name="Normal 6 4 4 4 2 2 2" xfId="16681" xr:uid="{00000000-0005-0000-0000-00000D3D0000}"/>
    <cellStyle name="Normal 6 4 4 4 2 2 2 2" xfId="34034" xr:uid="{00000000-0005-0000-0000-00000E3D0000}"/>
    <cellStyle name="Normal 6 4 4 4 2 2 2 3" xfId="51380" xr:uid="{00000000-0005-0000-0000-00000F3D0000}"/>
    <cellStyle name="Normal 6 4 4 4 2 2 3" xfId="25361" xr:uid="{00000000-0005-0000-0000-0000103D0000}"/>
    <cellStyle name="Normal 6 4 4 4 2 2 4" xfId="42707" xr:uid="{00000000-0005-0000-0000-0000113D0000}"/>
    <cellStyle name="Normal 6 4 4 4 2 3" xfId="5509" xr:uid="{00000000-0005-0000-0000-0000123D0000}"/>
    <cellStyle name="Normal 6 4 4 4 2 3 2" xfId="14182" xr:uid="{00000000-0005-0000-0000-0000133D0000}"/>
    <cellStyle name="Normal 6 4 4 4 2 3 2 2" xfId="31535" xr:uid="{00000000-0005-0000-0000-0000143D0000}"/>
    <cellStyle name="Normal 6 4 4 4 2 3 2 3" xfId="48881" xr:uid="{00000000-0005-0000-0000-0000153D0000}"/>
    <cellStyle name="Normal 6 4 4 4 2 3 3" xfId="22862" xr:uid="{00000000-0005-0000-0000-0000163D0000}"/>
    <cellStyle name="Normal 6 4 4 4 2 3 4" xfId="40208" xr:uid="{00000000-0005-0000-0000-0000173D0000}"/>
    <cellStyle name="Normal 6 4 4 4 2 4" xfId="10899" xr:uid="{00000000-0005-0000-0000-0000183D0000}"/>
    <cellStyle name="Normal 6 4 4 4 2 4 2" xfId="28252" xr:uid="{00000000-0005-0000-0000-0000193D0000}"/>
    <cellStyle name="Normal 6 4 4 4 2 4 3" xfId="45598" xr:uid="{00000000-0005-0000-0000-00001A3D0000}"/>
    <cellStyle name="Normal 6 4 4 4 2 5" xfId="19579" xr:uid="{00000000-0005-0000-0000-00001B3D0000}"/>
    <cellStyle name="Normal 6 4 4 4 2 6" xfId="36925" xr:uid="{00000000-0005-0000-0000-00001C3D0000}"/>
    <cellStyle name="Normal 6 4 4 4 3" xfId="6195" xr:uid="{00000000-0005-0000-0000-00001D3D0000}"/>
    <cellStyle name="Normal 6 4 4 4 3 2" xfId="14868" xr:uid="{00000000-0005-0000-0000-00001E3D0000}"/>
    <cellStyle name="Normal 6 4 4 4 3 2 2" xfId="32221" xr:uid="{00000000-0005-0000-0000-00001F3D0000}"/>
    <cellStyle name="Normal 6 4 4 4 3 2 3" xfId="49567" xr:uid="{00000000-0005-0000-0000-0000203D0000}"/>
    <cellStyle name="Normal 6 4 4 4 3 3" xfId="23548" xr:uid="{00000000-0005-0000-0000-0000213D0000}"/>
    <cellStyle name="Normal 6 4 4 4 3 4" xfId="40894" xr:uid="{00000000-0005-0000-0000-0000223D0000}"/>
    <cellStyle name="Normal 6 4 4 4 4" xfId="4039" xr:uid="{00000000-0005-0000-0000-0000233D0000}"/>
    <cellStyle name="Normal 6 4 4 4 4 2" xfId="12712" xr:uid="{00000000-0005-0000-0000-0000243D0000}"/>
    <cellStyle name="Normal 6 4 4 4 4 2 2" xfId="30065" xr:uid="{00000000-0005-0000-0000-0000253D0000}"/>
    <cellStyle name="Normal 6 4 4 4 4 2 3" xfId="47411" xr:uid="{00000000-0005-0000-0000-0000263D0000}"/>
    <cellStyle name="Normal 6 4 4 4 4 3" xfId="21392" xr:uid="{00000000-0005-0000-0000-0000273D0000}"/>
    <cellStyle name="Normal 6 4 4 4 4 4" xfId="38738" xr:uid="{00000000-0005-0000-0000-0000283D0000}"/>
    <cellStyle name="Normal 6 4 4 4 5" xfId="9086" xr:uid="{00000000-0005-0000-0000-0000293D0000}"/>
    <cellStyle name="Normal 6 4 4 4 5 2" xfId="26439" xr:uid="{00000000-0005-0000-0000-00002A3D0000}"/>
    <cellStyle name="Normal 6 4 4 4 5 3" xfId="43785" xr:uid="{00000000-0005-0000-0000-00002B3D0000}"/>
    <cellStyle name="Normal 6 4 4 4 6" xfId="17766" xr:uid="{00000000-0005-0000-0000-00002C3D0000}"/>
    <cellStyle name="Normal 6 4 4 4 7" xfId="35112" xr:uid="{00000000-0005-0000-0000-00002D3D0000}"/>
    <cellStyle name="Normal 6 4 4 5" xfId="1981" xr:uid="{00000000-0005-0000-0000-00002E3D0000}"/>
    <cellStyle name="Normal 6 4 4 5 2" xfId="7763" xr:uid="{00000000-0005-0000-0000-00002F3D0000}"/>
    <cellStyle name="Normal 6 4 4 5 2 2" xfId="16436" xr:uid="{00000000-0005-0000-0000-0000303D0000}"/>
    <cellStyle name="Normal 6 4 4 5 2 2 2" xfId="33789" xr:uid="{00000000-0005-0000-0000-0000313D0000}"/>
    <cellStyle name="Normal 6 4 4 5 2 2 3" xfId="51135" xr:uid="{00000000-0005-0000-0000-0000323D0000}"/>
    <cellStyle name="Normal 6 4 4 5 2 3" xfId="25116" xr:uid="{00000000-0005-0000-0000-0000333D0000}"/>
    <cellStyle name="Normal 6 4 4 5 2 4" xfId="42462" xr:uid="{00000000-0005-0000-0000-0000343D0000}"/>
    <cellStyle name="Normal 6 4 4 5 3" xfId="3794" xr:uid="{00000000-0005-0000-0000-0000353D0000}"/>
    <cellStyle name="Normal 6 4 4 5 3 2" xfId="12467" xr:uid="{00000000-0005-0000-0000-0000363D0000}"/>
    <cellStyle name="Normal 6 4 4 5 3 2 2" xfId="29820" xr:uid="{00000000-0005-0000-0000-0000373D0000}"/>
    <cellStyle name="Normal 6 4 4 5 3 2 3" xfId="47166" xr:uid="{00000000-0005-0000-0000-0000383D0000}"/>
    <cellStyle name="Normal 6 4 4 5 3 3" xfId="21147" xr:uid="{00000000-0005-0000-0000-0000393D0000}"/>
    <cellStyle name="Normal 6 4 4 5 3 4" xfId="38493" xr:uid="{00000000-0005-0000-0000-00003A3D0000}"/>
    <cellStyle name="Normal 6 4 4 5 4" xfId="10654" xr:uid="{00000000-0005-0000-0000-00003B3D0000}"/>
    <cellStyle name="Normal 6 4 4 5 4 2" xfId="28007" xr:uid="{00000000-0005-0000-0000-00003C3D0000}"/>
    <cellStyle name="Normal 6 4 4 5 4 3" xfId="45353" xr:uid="{00000000-0005-0000-0000-00003D3D0000}"/>
    <cellStyle name="Normal 6 4 4 5 5" xfId="19334" xr:uid="{00000000-0005-0000-0000-00003E3D0000}"/>
    <cellStyle name="Normal 6 4 4 5 6" xfId="36680" xr:uid="{00000000-0005-0000-0000-00003F3D0000}"/>
    <cellStyle name="Normal 6 4 4 6" xfId="1148" xr:uid="{00000000-0005-0000-0000-0000403D0000}"/>
    <cellStyle name="Normal 6 4 4 6 2" xfId="6930" xr:uid="{00000000-0005-0000-0000-0000413D0000}"/>
    <cellStyle name="Normal 6 4 4 6 2 2" xfId="15603" xr:uid="{00000000-0005-0000-0000-0000423D0000}"/>
    <cellStyle name="Normal 6 4 4 6 2 2 2" xfId="32956" xr:uid="{00000000-0005-0000-0000-0000433D0000}"/>
    <cellStyle name="Normal 6 4 4 6 2 2 3" xfId="50302" xr:uid="{00000000-0005-0000-0000-0000443D0000}"/>
    <cellStyle name="Normal 6 4 4 6 2 3" xfId="24283" xr:uid="{00000000-0005-0000-0000-0000453D0000}"/>
    <cellStyle name="Normal 6 4 4 6 2 4" xfId="41629" xr:uid="{00000000-0005-0000-0000-0000463D0000}"/>
    <cellStyle name="Normal 6 4 4 6 3" xfId="4774" xr:uid="{00000000-0005-0000-0000-0000473D0000}"/>
    <cellStyle name="Normal 6 4 4 6 3 2" xfId="13447" xr:uid="{00000000-0005-0000-0000-0000483D0000}"/>
    <cellStyle name="Normal 6 4 4 6 3 2 2" xfId="30800" xr:uid="{00000000-0005-0000-0000-0000493D0000}"/>
    <cellStyle name="Normal 6 4 4 6 3 2 3" xfId="48146" xr:uid="{00000000-0005-0000-0000-00004A3D0000}"/>
    <cellStyle name="Normal 6 4 4 6 3 3" xfId="22127" xr:uid="{00000000-0005-0000-0000-00004B3D0000}"/>
    <cellStyle name="Normal 6 4 4 6 3 4" xfId="39473" xr:uid="{00000000-0005-0000-0000-00004C3D0000}"/>
    <cellStyle name="Normal 6 4 4 6 4" xfId="9821" xr:uid="{00000000-0005-0000-0000-00004D3D0000}"/>
    <cellStyle name="Normal 6 4 4 6 4 2" xfId="27174" xr:uid="{00000000-0005-0000-0000-00004E3D0000}"/>
    <cellStyle name="Normal 6 4 4 6 4 3" xfId="44520" xr:uid="{00000000-0005-0000-0000-00004F3D0000}"/>
    <cellStyle name="Normal 6 4 4 6 5" xfId="18501" xr:uid="{00000000-0005-0000-0000-0000503D0000}"/>
    <cellStyle name="Normal 6 4 4 6 6" xfId="35847" xr:uid="{00000000-0005-0000-0000-0000513D0000}"/>
    <cellStyle name="Normal 6 4 4 7" xfId="5950" xr:uid="{00000000-0005-0000-0000-0000523D0000}"/>
    <cellStyle name="Normal 6 4 4 7 2" xfId="14623" xr:uid="{00000000-0005-0000-0000-0000533D0000}"/>
    <cellStyle name="Normal 6 4 4 7 2 2" xfId="31976" xr:uid="{00000000-0005-0000-0000-0000543D0000}"/>
    <cellStyle name="Normal 6 4 4 7 2 3" xfId="49322" xr:uid="{00000000-0005-0000-0000-0000553D0000}"/>
    <cellStyle name="Normal 6 4 4 7 3" xfId="23303" xr:uid="{00000000-0005-0000-0000-0000563D0000}"/>
    <cellStyle name="Normal 6 4 4 7 4" xfId="40649" xr:uid="{00000000-0005-0000-0000-0000573D0000}"/>
    <cellStyle name="Normal 6 4 4 8" xfId="2961" xr:uid="{00000000-0005-0000-0000-0000583D0000}"/>
    <cellStyle name="Normal 6 4 4 8 2" xfId="11634" xr:uid="{00000000-0005-0000-0000-0000593D0000}"/>
    <cellStyle name="Normal 6 4 4 8 2 2" xfId="28987" xr:uid="{00000000-0005-0000-0000-00005A3D0000}"/>
    <cellStyle name="Normal 6 4 4 8 2 3" xfId="46333" xr:uid="{00000000-0005-0000-0000-00005B3D0000}"/>
    <cellStyle name="Normal 6 4 4 8 3" xfId="20314" xr:uid="{00000000-0005-0000-0000-00005C3D0000}"/>
    <cellStyle name="Normal 6 4 4 8 4" xfId="37660" xr:uid="{00000000-0005-0000-0000-00005D3D0000}"/>
    <cellStyle name="Normal 6 4 4 9" xfId="8841" xr:uid="{00000000-0005-0000-0000-00005E3D0000}"/>
    <cellStyle name="Normal 6 4 4 9 2" xfId="26194" xr:uid="{00000000-0005-0000-0000-00005F3D0000}"/>
    <cellStyle name="Normal 6 4 4 9 3" xfId="43540" xr:uid="{00000000-0005-0000-0000-0000603D0000}"/>
    <cellStyle name="Normal 6 4 5" xfId="266" xr:uid="{00000000-0005-0000-0000-0000613D0000}"/>
    <cellStyle name="Normal 6 4 5 10" xfId="34965" xr:uid="{00000000-0005-0000-0000-0000623D0000}"/>
    <cellStyle name="Normal 6 4 5 2" xfId="1001" xr:uid="{00000000-0005-0000-0000-0000633D0000}"/>
    <cellStyle name="Normal 6 4 5 2 2" xfId="2814" xr:uid="{00000000-0005-0000-0000-0000643D0000}"/>
    <cellStyle name="Normal 6 4 5 2 2 2" xfId="8596" xr:uid="{00000000-0005-0000-0000-0000653D0000}"/>
    <cellStyle name="Normal 6 4 5 2 2 2 2" xfId="17269" xr:uid="{00000000-0005-0000-0000-0000663D0000}"/>
    <cellStyle name="Normal 6 4 5 2 2 2 2 2" xfId="34622" xr:uid="{00000000-0005-0000-0000-0000673D0000}"/>
    <cellStyle name="Normal 6 4 5 2 2 2 2 3" xfId="51968" xr:uid="{00000000-0005-0000-0000-0000683D0000}"/>
    <cellStyle name="Normal 6 4 5 2 2 2 3" xfId="25949" xr:uid="{00000000-0005-0000-0000-0000693D0000}"/>
    <cellStyle name="Normal 6 4 5 2 2 2 4" xfId="43295" xr:uid="{00000000-0005-0000-0000-00006A3D0000}"/>
    <cellStyle name="Normal 6 4 5 2 2 3" xfId="4627" xr:uid="{00000000-0005-0000-0000-00006B3D0000}"/>
    <cellStyle name="Normal 6 4 5 2 2 3 2" xfId="13300" xr:uid="{00000000-0005-0000-0000-00006C3D0000}"/>
    <cellStyle name="Normal 6 4 5 2 2 3 2 2" xfId="30653" xr:uid="{00000000-0005-0000-0000-00006D3D0000}"/>
    <cellStyle name="Normal 6 4 5 2 2 3 2 3" xfId="47999" xr:uid="{00000000-0005-0000-0000-00006E3D0000}"/>
    <cellStyle name="Normal 6 4 5 2 2 3 3" xfId="21980" xr:uid="{00000000-0005-0000-0000-00006F3D0000}"/>
    <cellStyle name="Normal 6 4 5 2 2 3 4" xfId="39326" xr:uid="{00000000-0005-0000-0000-0000703D0000}"/>
    <cellStyle name="Normal 6 4 5 2 2 4" xfId="11487" xr:uid="{00000000-0005-0000-0000-0000713D0000}"/>
    <cellStyle name="Normal 6 4 5 2 2 4 2" xfId="28840" xr:uid="{00000000-0005-0000-0000-0000723D0000}"/>
    <cellStyle name="Normal 6 4 5 2 2 4 3" xfId="46186" xr:uid="{00000000-0005-0000-0000-0000733D0000}"/>
    <cellStyle name="Normal 6 4 5 2 2 5" xfId="20167" xr:uid="{00000000-0005-0000-0000-0000743D0000}"/>
    <cellStyle name="Normal 6 4 5 2 2 6" xfId="37513" xr:uid="{00000000-0005-0000-0000-0000753D0000}"/>
    <cellStyle name="Normal 6 4 5 2 3" xfId="1736" xr:uid="{00000000-0005-0000-0000-0000763D0000}"/>
    <cellStyle name="Normal 6 4 5 2 3 2" xfId="7518" xr:uid="{00000000-0005-0000-0000-0000773D0000}"/>
    <cellStyle name="Normal 6 4 5 2 3 2 2" xfId="16191" xr:uid="{00000000-0005-0000-0000-0000783D0000}"/>
    <cellStyle name="Normal 6 4 5 2 3 2 2 2" xfId="33544" xr:uid="{00000000-0005-0000-0000-0000793D0000}"/>
    <cellStyle name="Normal 6 4 5 2 3 2 2 3" xfId="50890" xr:uid="{00000000-0005-0000-0000-00007A3D0000}"/>
    <cellStyle name="Normal 6 4 5 2 3 2 3" xfId="24871" xr:uid="{00000000-0005-0000-0000-00007B3D0000}"/>
    <cellStyle name="Normal 6 4 5 2 3 2 4" xfId="42217" xr:uid="{00000000-0005-0000-0000-00007C3D0000}"/>
    <cellStyle name="Normal 6 4 5 2 3 3" xfId="5362" xr:uid="{00000000-0005-0000-0000-00007D3D0000}"/>
    <cellStyle name="Normal 6 4 5 2 3 3 2" xfId="14035" xr:uid="{00000000-0005-0000-0000-00007E3D0000}"/>
    <cellStyle name="Normal 6 4 5 2 3 3 2 2" xfId="31388" xr:uid="{00000000-0005-0000-0000-00007F3D0000}"/>
    <cellStyle name="Normal 6 4 5 2 3 3 2 3" xfId="48734" xr:uid="{00000000-0005-0000-0000-0000803D0000}"/>
    <cellStyle name="Normal 6 4 5 2 3 3 3" xfId="22715" xr:uid="{00000000-0005-0000-0000-0000813D0000}"/>
    <cellStyle name="Normal 6 4 5 2 3 3 4" xfId="40061" xr:uid="{00000000-0005-0000-0000-0000823D0000}"/>
    <cellStyle name="Normal 6 4 5 2 3 4" xfId="10409" xr:uid="{00000000-0005-0000-0000-0000833D0000}"/>
    <cellStyle name="Normal 6 4 5 2 3 4 2" xfId="27762" xr:uid="{00000000-0005-0000-0000-0000843D0000}"/>
    <cellStyle name="Normal 6 4 5 2 3 4 3" xfId="45108" xr:uid="{00000000-0005-0000-0000-0000853D0000}"/>
    <cellStyle name="Normal 6 4 5 2 3 5" xfId="19089" xr:uid="{00000000-0005-0000-0000-0000863D0000}"/>
    <cellStyle name="Normal 6 4 5 2 3 6" xfId="36435" xr:uid="{00000000-0005-0000-0000-0000873D0000}"/>
    <cellStyle name="Normal 6 4 5 2 4" xfId="6783" xr:uid="{00000000-0005-0000-0000-0000883D0000}"/>
    <cellStyle name="Normal 6 4 5 2 4 2" xfId="15456" xr:uid="{00000000-0005-0000-0000-0000893D0000}"/>
    <cellStyle name="Normal 6 4 5 2 4 2 2" xfId="32809" xr:uid="{00000000-0005-0000-0000-00008A3D0000}"/>
    <cellStyle name="Normal 6 4 5 2 4 2 3" xfId="50155" xr:uid="{00000000-0005-0000-0000-00008B3D0000}"/>
    <cellStyle name="Normal 6 4 5 2 4 3" xfId="24136" xr:uid="{00000000-0005-0000-0000-00008C3D0000}"/>
    <cellStyle name="Normal 6 4 5 2 4 4" xfId="41482" xr:uid="{00000000-0005-0000-0000-00008D3D0000}"/>
    <cellStyle name="Normal 6 4 5 2 5" xfId="3549" xr:uid="{00000000-0005-0000-0000-00008E3D0000}"/>
    <cellStyle name="Normal 6 4 5 2 5 2" xfId="12222" xr:uid="{00000000-0005-0000-0000-00008F3D0000}"/>
    <cellStyle name="Normal 6 4 5 2 5 2 2" xfId="29575" xr:uid="{00000000-0005-0000-0000-0000903D0000}"/>
    <cellStyle name="Normal 6 4 5 2 5 2 3" xfId="46921" xr:uid="{00000000-0005-0000-0000-0000913D0000}"/>
    <cellStyle name="Normal 6 4 5 2 5 3" xfId="20902" xr:uid="{00000000-0005-0000-0000-0000923D0000}"/>
    <cellStyle name="Normal 6 4 5 2 5 4" xfId="38248" xr:uid="{00000000-0005-0000-0000-0000933D0000}"/>
    <cellStyle name="Normal 6 4 5 2 6" xfId="9674" xr:uid="{00000000-0005-0000-0000-0000943D0000}"/>
    <cellStyle name="Normal 6 4 5 2 6 2" xfId="27027" xr:uid="{00000000-0005-0000-0000-0000953D0000}"/>
    <cellStyle name="Normal 6 4 5 2 6 3" xfId="44373" xr:uid="{00000000-0005-0000-0000-0000963D0000}"/>
    <cellStyle name="Normal 6 4 5 2 7" xfId="18354" xr:uid="{00000000-0005-0000-0000-0000973D0000}"/>
    <cellStyle name="Normal 6 4 5 2 8" xfId="35700" xr:uid="{00000000-0005-0000-0000-0000983D0000}"/>
    <cellStyle name="Normal 6 4 5 3" xfId="511" xr:uid="{00000000-0005-0000-0000-0000993D0000}"/>
    <cellStyle name="Normal 6 4 5 3 2" xfId="2324" xr:uid="{00000000-0005-0000-0000-00009A3D0000}"/>
    <cellStyle name="Normal 6 4 5 3 2 2" xfId="8106" xr:uid="{00000000-0005-0000-0000-00009B3D0000}"/>
    <cellStyle name="Normal 6 4 5 3 2 2 2" xfId="16779" xr:uid="{00000000-0005-0000-0000-00009C3D0000}"/>
    <cellStyle name="Normal 6 4 5 3 2 2 2 2" xfId="34132" xr:uid="{00000000-0005-0000-0000-00009D3D0000}"/>
    <cellStyle name="Normal 6 4 5 3 2 2 2 3" xfId="51478" xr:uid="{00000000-0005-0000-0000-00009E3D0000}"/>
    <cellStyle name="Normal 6 4 5 3 2 2 3" xfId="25459" xr:uid="{00000000-0005-0000-0000-00009F3D0000}"/>
    <cellStyle name="Normal 6 4 5 3 2 2 4" xfId="42805" xr:uid="{00000000-0005-0000-0000-0000A03D0000}"/>
    <cellStyle name="Normal 6 4 5 3 2 3" xfId="5607" xr:uid="{00000000-0005-0000-0000-0000A13D0000}"/>
    <cellStyle name="Normal 6 4 5 3 2 3 2" xfId="14280" xr:uid="{00000000-0005-0000-0000-0000A23D0000}"/>
    <cellStyle name="Normal 6 4 5 3 2 3 2 2" xfId="31633" xr:uid="{00000000-0005-0000-0000-0000A33D0000}"/>
    <cellStyle name="Normal 6 4 5 3 2 3 2 3" xfId="48979" xr:uid="{00000000-0005-0000-0000-0000A43D0000}"/>
    <cellStyle name="Normal 6 4 5 3 2 3 3" xfId="22960" xr:uid="{00000000-0005-0000-0000-0000A53D0000}"/>
    <cellStyle name="Normal 6 4 5 3 2 3 4" xfId="40306" xr:uid="{00000000-0005-0000-0000-0000A63D0000}"/>
    <cellStyle name="Normal 6 4 5 3 2 4" xfId="10997" xr:uid="{00000000-0005-0000-0000-0000A73D0000}"/>
    <cellStyle name="Normal 6 4 5 3 2 4 2" xfId="28350" xr:uid="{00000000-0005-0000-0000-0000A83D0000}"/>
    <cellStyle name="Normal 6 4 5 3 2 4 3" xfId="45696" xr:uid="{00000000-0005-0000-0000-0000A93D0000}"/>
    <cellStyle name="Normal 6 4 5 3 2 5" xfId="19677" xr:uid="{00000000-0005-0000-0000-0000AA3D0000}"/>
    <cellStyle name="Normal 6 4 5 3 2 6" xfId="37023" xr:uid="{00000000-0005-0000-0000-0000AB3D0000}"/>
    <cellStyle name="Normal 6 4 5 3 3" xfId="6293" xr:uid="{00000000-0005-0000-0000-0000AC3D0000}"/>
    <cellStyle name="Normal 6 4 5 3 3 2" xfId="14966" xr:uid="{00000000-0005-0000-0000-0000AD3D0000}"/>
    <cellStyle name="Normal 6 4 5 3 3 2 2" xfId="32319" xr:uid="{00000000-0005-0000-0000-0000AE3D0000}"/>
    <cellStyle name="Normal 6 4 5 3 3 2 3" xfId="49665" xr:uid="{00000000-0005-0000-0000-0000AF3D0000}"/>
    <cellStyle name="Normal 6 4 5 3 3 3" xfId="23646" xr:uid="{00000000-0005-0000-0000-0000B03D0000}"/>
    <cellStyle name="Normal 6 4 5 3 3 4" xfId="40992" xr:uid="{00000000-0005-0000-0000-0000B13D0000}"/>
    <cellStyle name="Normal 6 4 5 3 4" xfId="4137" xr:uid="{00000000-0005-0000-0000-0000B23D0000}"/>
    <cellStyle name="Normal 6 4 5 3 4 2" xfId="12810" xr:uid="{00000000-0005-0000-0000-0000B33D0000}"/>
    <cellStyle name="Normal 6 4 5 3 4 2 2" xfId="30163" xr:uid="{00000000-0005-0000-0000-0000B43D0000}"/>
    <cellStyle name="Normal 6 4 5 3 4 2 3" xfId="47509" xr:uid="{00000000-0005-0000-0000-0000B53D0000}"/>
    <cellStyle name="Normal 6 4 5 3 4 3" xfId="21490" xr:uid="{00000000-0005-0000-0000-0000B63D0000}"/>
    <cellStyle name="Normal 6 4 5 3 4 4" xfId="38836" xr:uid="{00000000-0005-0000-0000-0000B73D0000}"/>
    <cellStyle name="Normal 6 4 5 3 5" xfId="9184" xr:uid="{00000000-0005-0000-0000-0000B83D0000}"/>
    <cellStyle name="Normal 6 4 5 3 5 2" xfId="26537" xr:uid="{00000000-0005-0000-0000-0000B93D0000}"/>
    <cellStyle name="Normal 6 4 5 3 5 3" xfId="43883" xr:uid="{00000000-0005-0000-0000-0000BA3D0000}"/>
    <cellStyle name="Normal 6 4 5 3 6" xfId="17864" xr:uid="{00000000-0005-0000-0000-0000BB3D0000}"/>
    <cellStyle name="Normal 6 4 5 3 7" xfId="35210" xr:uid="{00000000-0005-0000-0000-0000BC3D0000}"/>
    <cellStyle name="Normal 6 4 5 4" xfId="2079" xr:uid="{00000000-0005-0000-0000-0000BD3D0000}"/>
    <cellStyle name="Normal 6 4 5 4 2" xfId="7861" xr:uid="{00000000-0005-0000-0000-0000BE3D0000}"/>
    <cellStyle name="Normal 6 4 5 4 2 2" xfId="16534" xr:uid="{00000000-0005-0000-0000-0000BF3D0000}"/>
    <cellStyle name="Normal 6 4 5 4 2 2 2" xfId="33887" xr:uid="{00000000-0005-0000-0000-0000C03D0000}"/>
    <cellStyle name="Normal 6 4 5 4 2 2 3" xfId="51233" xr:uid="{00000000-0005-0000-0000-0000C13D0000}"/>
    <cellStyle name="Normal 6 4 5 4 2 3" xfId="25214" xr:uid="{00000000-0005-0000-0000-0000C23D0000}"/>
    <cellStyle name="Normal 6 4 5 4 2 4" xfId="42560" xr:uid="{00000000-0005-0000-0000-0000C33D0000}"/>
    <cellStyle name="Normal 6 4 5 4 3" xfId="3892" xr:uid="{00000000-0005-0000-0000-0000C43D0000}"/>
    <cellStyle name="Normal 6 4 5 4 3 2" xfId="12565" xr:uid="{00000000-0005-0000-0000-0000C53D0000}"/>
    <cellStyle name="Normal 6 4 5 4 3 2 2" xfId="29918" xr:uid="{00000000-0005-0000-0000-0000C63D0000}"/>
    <cellStyle name="Normal 6 4 5 4 3 2 3" xfId="47264" xr:uid="{00000000-0005-0000-0000-0000C73D0000}"/>
    <cellStyle name="Normal 6 4 5 4 3 3" xfId="21245" xr:uid="{00000000-0005-0000-0000-0000C83D0000}"/>
    <cellStyle name="Normal 6 4 5 4 3 4" xfId="38591" xr:uid="{00000000-0005-0000-0000-0000C93D0000}"/>
    <cellStyle name="Normal 6 4 5 4 4" xfId="10752" xr:uid="{00000000-0005-0000-0000-0000CA3D0000}"/>
    <cellStyle name="Normal 6 4 5 4 4 2" xfId="28105" xr:uid="{00000000-0005-0000-0000-0000CB3D0000}"/>
    <cellStyle name="Normal 6 4 5 4 4 3" xfId="45451" xr:uid="{00000000-0005-0000-0000-0000CC3D0000}"/>
    <cellStyle name="Normal 6 4 5 4 5" xfId="19432" xr:uid="{00000000-0005-0000-0000-0000CD3D0000}"/>
    <cellStyle name="Normal 6 4 5 4 6" xfId="36778" xr:uid="{00000000-0005-0000-0000-0000CE3D0000}"/>
    <cellStyle name="Normal 6 4 5 5" xfId="1246" xr:uid="{00000000-0005-0000-0000-0000CF3D0000}"/>
    <cellStyle name="Normal 6 4 5 5 2" xfId="7028" xr:uid="{00000000-0005-0000-0000-0000D03D0000}"/>
    <cellStyle name="Normal 6 4 5 5 2 2" xfId="15701" xr:uid="{00000000-0005-0000-0000-0000D13D0000}"/>
    <cellStyle name="Normal 6 4 5 5 2 2 2" xfId="33054" xr:uid="{00000000-0005-0000-0000-0000D23D0000}"/>
    <cellStyle name="Normal 6 4 5 5 2 2 3" xfId="50400" xr:uid="{00000000-0005-0000-0000-0000D33D0000}"/>
    <cellStyle name="Normal 6 4 5 5 2 3" xfId="24381" xr:uid="{00000000-0005-0000-0000-0000D43D0000}"/>
    <cellStyle name="Normal 6 4 5 5 2 4" xfId="41727" xr:uid="{00000000-0005-0000-0000-0000D53D0000}"/>
    <cellStyle name="Normal 6 4 5 5 3" xfId="4872" xr:uid="{00000000-0005-0000-0000-0000D63D0000}"/>
    <cellStyle name="Normal 6 4 5 5 3 2" xfId="13545" xr:uid="{00000000-0005-0000-0000-0000D73D0000}"/>
    <cellStyle name="Normal 6 4 5 5 3 2 2" xfId="30898" xr:uid="{00000000-0005-0000-0000-0000D83D0000}"/>
    <cellStyle name="Normal 6 4 5 5 3 2 3" xfId="48244" xr:uid="{00000000-0005-0000-0000-0000D93D0000}"/>
    <cellStyle name="Normal 6 4 5 5 3 3" xfId="22225" xr:uid="{00000000-0005-0000-0000-0000DA3D0000}"/>
    <cellStyle name="Normal 6 4 5 5 3 4" xfId="39571" xr:uid="{00000000-0005-0000-0000-0000DB3D0000}"/>
    <cellStyle name="Normal 6 4 5 5 4" xfId="9919" xr:uid="{00000000-0005-0000-0000-0000DC3D0000}"/>
    <cellStyle name="Normal 6 4 5 5 4 2" xfId="27272" xr:uid="{00000000-0005-0000-0000-0000DD3D0000}"/>
    <cellStyle name="Normal 6 4 5 5 4 3" xfId="44618" xr:uid="{00000000-0005-0000-0000-0000DE3D0000}"/>
    <cellStyle name="Normal 6 4 5 5 5" xfId="18599" xr:uid="{00000000-0005-0000-0000-0000DF3D0000}"/>
    <cellStyle name="Normal 6 4 5 5 6" xfId="35945" xr:uid="{00000000-0005-0000-0000-0000E03D0000}"/>
    <cellStyle name="Normal 6 4 5 6" xfId="6048" xr:uid="{00000000-0005-0000-0000-0000E13D0000}"/>
    <cellStyle name="Normal 6 4 5 6 2" xfId="14721" xr:uid="{00000000-0005-0000-0000-0000E23D0000}"/>
    <cellStyle name="Normal 6 4 5 6 2 2" xfId="32074" xr:uid="{00000000-0005-0000-0000-0000E33D0000}"/>
    <cellStyle name="Normal 6 4 5 6 2 3" xfId="49420" xr:uid="{00000000-0005-0000-0000-0000E43D0000}"/>
    <cellStyle name="Normal 6 4 5 6 3" xfId="23401" xr:uid="{00000000-0005-0000-0000-0000E53D0000}"/>
    <cellStyle name="Normal 6 4 5 6 4" xfId="40747" xr:uid="{00000000-0005-0000-0000-0000E63D0000}"/>
    <cellStyle name="Normal 6 4 5 7" xfId="3059" xr:uid="{00000000-0005-0000-0000-0000E73D0000}"/>
    <cellStyle name="Normal 6 4 5 7 2" xfId="11732" xr:uid="{00000000-0005-0000-0000-0000E83D0000}"/>
    <cellStyle name="Normal 6 4 5 7 2 2" xfId="29085" xr:uid="{00000000-0005-0000-0000-0000E93D0000}"/>
    <cellStyle name="Normal 6 4 5 7 2 3" xfId="46431" xr:uid="{00000000-0005-0000-0000-0000EA3D0000}"/>
    <cellStyle name="Normal 6 4 5 7 3" xfId="20412" xr:uid="{00000000-0005-0000-0000-0000EB3D0000}"/>
    <cellStyle name="Normal 6 4 5 7 4" xfId="37758" xr:uid="{00000000-0005-0000-0000-0000EC3D0000}"/>
    <cellStyle name="Normal 6 4 5 8" xfId="8939" xr:uid="{00000000-0005-0000-0000-0000ED3D0000}"/>
    <cellStyle name="Normal 6 4 5 8 2" xfId="26292" xr:uid="{00000000-0005-0000-0000-0000EE3D0000}"/>
    <cellStyle name="Normal 6 4 5 8 3" xfId="43638" xr:uid="{00000000-0005-0000-0000-0000EF3D0000}"/>
    <cellStyle name="Normal 6 4 5 9" xfId="17619" xr:uid="{00000000-0005-0000-0000-0000F03D0000}"/>
    <cellStyle name="Normal 6 4 6" xfId="119" xr:uid="{00000000-0005-0000-0000-0000F13D0000}"/>
    <cellStyle name="Normal 6 4 6 10" xfId="34818" xr:uid="{00000000-0005-0000-0000-0000F23D0000}"/>
    <cellStyle name="Normal 6 4 6 2" xfId="854" xr:uid="{00000000-0005-0000-0000-0000F33D0000}"/>
    <cellStyle name="Normal 6 4 6 2 2" xfId="2667" xr:uid="{00000000-0005-0000-0000-0000F43D0000}"/>
    <cellStyle name="Normal 6 4 6 2 2 2" xfId="8449" xr:uid="{00000000-0005-0000-0000-0000F53D0000}"/>
    <cellStyle name="Normal 6 4 6 2 2 2 2" xfId="17122" xr:uid="{00000000-0005-0000-0000-0000F63D0000}"/>
    <cellStyle name="Normal 6 4 6 2 2 2 2 2" xfId="34475" xr:uid="{00000000-0005-0000-0000-0000F73D0000}"/>
    <cellStyle name="Normal 6 4 6 2 2 2 2 3" xfId="51821" xr:uid="{00000000-0005-0000-0000-0000F83D0000}"/>
    <cellStyle name="Normal 6 4 6 2 2 2 3" xfId="25802" xr:uid="{00000000-0005-0000-0000-0000F93D0000}"/>
    <cellStyle name="Normal 6 4 6 2 2 2 4" xfId="43148" xr:uid="{00000000-0005-0000-0000-0000FA3D0000}"/>
    <cellStyle name="Normal 6 4 6 2 2 3" xfId="4480" xr:uid="{00000000-0005-0000-0000-0000FB3D0000}"/>
    <cellStyle name="Normal 6 4 6 2 2 3 2" xfId="13153" xr:uid="{00000000-0005-0000-0000-0000FC3D0000}"/>
    <cellStyle name="Normal 6 4 6 2 2 3 2 2" xfId="30506" xr:uid="{00000000-0005-0000-0000-0000FD3D0000}"/>
    <cellStyle name="Normal 6 4 6 2 2 3 2 3" xfId="47852" xr:uid="{00000000-0005-0000-0000-0000FE3D0000}"/>
    <cellStyle name="Normal 6 4 6 2 2 3 3" xfId="21833" xr:uid="{00000000-0005-0000-0000-0000FF3D0000}"/>
    <cellStyle name="Normal 6 4 6 2 2 3 4" xfId="39179" xr:uid="{00000000-0005-0000-0000-0000003E0000}"/>
    <cellStyle name="Normal 6 4 6 2 2 4" xfId="11340" xr:uid="{00000000-0005-0000-0000-0000013E0000}"/>
    <cellStyle name="Normal 6 4 6 2 2 4 2" xfId="28693" xr:uid="{00000000-0005-0000-0000-0000023E0000}"/>
    <cellStyle name="Normal 6 4 6 2 2 4 3" xfId="46039" xr:uid="{00000000-0005-0000-0000-0000033E0000}"/>
    <cellStyle name="Normal 6 4 6 2 2 5" xfId="20020" xr:uid="{00000000-0005-0000-0000-0000043E0000}"/>
    <cellStyle name="Normal 6 4 6 2 2 6" xfId="37366" xr:uid="{00000000-0005-0000-0000-0000053E0000}"/>
    <cellStyle name="Normal 6 4 6 2 3" xfId="1589" xr:uid="{00000000-0005-0000-0000-0000063E0000}"/>
    <cellStyle name="Normal 6 4 6 2 3 2" xfId="7371" xr:uid="{00000000-0005-0000-0000-0000073E0000}"/>
    <cellStyle name="Normal 6 4 6 2 3 2 2" xfId="16044" xr:uid="{00000000-0005-0000-0000-0000083E0000}"/>
    <cellStyle name="Normal 6 4 6 2 3 2 2 2" xfId="33397" xr:uid="{00000000-0005-0000-0000-0000093E0000}"/>
    <cellStyle name="Normal 6 4 6 2 3 2 2 3" xfId="50743" xr:uid="{00000000-0005-0000-0000-00000A3E0000}"/>
    <cellStyle name="Normal 6 4 6 2 3 2 3" xfId="24724" xr:uid="{00000000-0005-0000-0000-00000B3E0000}"/>
    <cellStyle name="Normal 6 4 6 2 3 2 4" xfId="42070" xr:uid="{00000000-0005-0000-0000-00000C3E0000}"/>
    <cellStyle name="Normal 6 4 6 2 3 3" xfId="5215" xr:uid="{00000000-0005-0000-0000-00000D3E0000}"/>
    <cellStyle name="Normal 6 4 6 2 3 3 2" xfId="13888" xr:uid="{00000000-0005-0000-0000-00000E3E0000}"/>
    <cellStyle name="Normal 6 4 6 2 3 3 2 2" xfId="31241" xr:uid="{00000000-0005-0000-0000-00000F3E0000}"/>
    <cellStyle name="Normal 6 4 6 2 3 3 2 3" xfId="48587" xr:uid="{00000000-0005-0000-0000-0000103E0000}"/>
    <cellStyle name="Normal 6 4 6 2 3 3 3" xfId="22568" xr:uid="{00000000-0005-0000-0000-0000113E0000}"/>
    <cellStyle name="Normal 6 4 6 2 3 3 4" xfId="39914" xr:uid="{00000000-0005-0000-0000-0000123E0000}"/>
    <cellStyle name="Normal 6 4 6 2 3 4" xfId="10262" xr:uid="{00000000-0005-0000-0000-0000133E0000}"/>
    <cellStyle name="Normal 6 4 6 2 3 4 2" xfId="27615" xr:uid="{00000000-0005-0000-0000-0000143E0000}"/>
    <cellStyle name="Normal 6 4 6 2 3 4 3" xfId="44961" xr:uid="{00000000-0005-0000-0000-0000153E0000}"/>
    <cellStyle name="Normal 6 4 6 2 3 5" xfId="18942" xr:uid="{00000000-0005-0000-0000-0000163E0000}"/>
    <cellStyle name="Normal 6 4 6 2 3 6" xfId="36288" xr:uid="{00000000-0005-0000-0000-0000173E0000}"/>
    <cellStyle name="Normal 6 4 6 2 4" xfId="6636" xr:uid="{00000000-0005-0000-0000-0000183E0000}"/>
    <cellStyle name="Normal 6 4 6 2 4 2" xfId="15309" xr:uid="{00000000-0005-0000-0000-0000193E0000}"/>
    <cellStyle name="Normal 6 4 6 2 4 2 2" xfId="32662" xr:uid="{00000000-0005-0000-0000-00001A3E0000}"/>
    <cellStyle name="Normal 6 4 6 2 4 2 3" xfId="50008" xr:uid="{00000000-0005-0000-0000-00001B3E0000}"/>
    <cellStyle name="Normal 6 4 6 2 4 3" xfId="23989" xr:uid="{00000000-0005-0000-0000-00001C3E0000}"/>
    <cellStyle name="Normal 6 4 6 2 4 4" xfId="41335" xr:uid="{00000000-0005-0000-0000-00001D3E0000}"/>
    <cellStyle name="Normal 6 4 6 2 5" xfId="3402" xr:uid="{00000000-0005-0000-0000-00001E3E0000}"/>
    <cellStyle name="Normal 6 4 6 2 5 2" xfId="12075" xr:uid="{00000000-0005-0000-0000-00001F3E0000}"/>
    <cellStyle name="Normal 6 4 6 2 5 2 2" xfId="29428" xr:uid="{00000000-0005-0000-0000-0000203E0000}"/>
    <cellStyle name="Normal 6 4 6 2 5 2 3" xfId="46774" xr:uid="{00000000-0005-0000-0000-0000213E0000}"/>
    <cellStyle name="Normal 6 4 6 2 5 3" xfId="20755" xr:uid="{00000000-0005-0000-0000-0000223E0000}"/>
    <cellStyle name="Normal 6 4 6 2 5 4" xfId="38101" xr:uid="{00000000-0005-0000-0000-0000233E0000}"/>
    <cellStyle name="Normal 6 4 6 2 6" xfId="9527" xr:uid="{00000000-0005-0000-0000-0000243E0000}"/>
    <cellStyle name="Normal 6 4 6 2 6 2" xfId="26880" xr:uid="{00000000-0005-0000-0000-0000253E0000}"/>
    <cellStyle name="Normal 6 4 6 2 6 3" xfId="44226" xr:uid="{00000000-0005-0000-0000-0000263E0000}"/>
    <cellStyle name="Normal 6 4 6 2 7" xfId="18207" xr:uid="{00000000-0005-0000-0000-0000273E0000}"/>
    <cellStyle name="Normal 6 4 6 2 8" xfId="35553" xr:uid="{00000000-0005-0000-0000-0000283E0000}"/>
    <cellStyle name="Normal 6 4 6 3" xfId="609" xr:uid="{00000000-0005-0000-0000-0000293E0000}"/>
    <cellStyle name="Normal 6 4 6 3 2" xfId="2422" xr:uid="{00000000-0005-0000-0000-00002A3E0000}"/>
    <cellStyle name="Normal 6 4 6 3 2 2" xfId="8204" xr:uid="{00000000-0005-0000-0000-00002B3E0000}"/>
    <cellStyle name="Normal 6 4 6 3 2 2 2" xfId="16877" xr:uid="{00000000-0005-0000-0000-00002C3E0000}"/>
    <cellStyle name="Normal 6 4 6 3 2 2 2 2" xfId="34230" xr:uid="{00000000-0005-0000-0000-00002D3E0000}"/>
    <cellStyle name="Normal 6 4 6 3 2 2 2 3" xfId="51576" xr:uid="{00000000-0005-0000-0000-00002E3E0000}"/>
    <cellStyle name="Normal 6 4 6 3 2 2 3" xfId="25557" xr:uid="{00000000-0005-0000-0000-00002F3E0000}"/>
    <cellStyle name="Normal 6 4 6 3 2 2 4" xfId="42903" xr:uid="{00000000-0005-0000-0000-0000303E0000}"/>
    <cellStyle name="Normal 6 4 6 3 2 3" xfId="5705" xr:uid="{00000000-0005-0000-0000-0000313E0000}"/>
    <cellStyle name="Normal 6 4 6 3 2 3 2" xfId="14378" xr:uid="{00000000-0005-0000-0000-0000323E0000}"/>
    <cellStyle name="Normal 6 4 6 3 2 3 2 2" xfId="31731" xr:uid="{00000000-0005-0000-0000-0000333E0000}"/>
    <cellStyle name="Normal 6 4 6 3 2 3 2 3" xfId="49077" xr:uid="{00000000-0005-0000-0000-0000343E0000}"/>
    <cellStyle name="Normal 6 4 6 3 2 3 3" xfId="23058" xr:uid="{00000000-0005-0000-0000-0000353E0000}"/>
    <cellStyle name="Normal 6 4 6 3 2 3 4" xfId="40404" xr:uid="{00000000-0005-0000-0000-0000363E0000}"/>
    <cellStyle name="Normal 6 4 6 3 2 4" xfId="11095" xr:uid="{00000000-0005-0000-0000-0000373E0000}"/>
    <cellStyle name="Normal 6 4 6 3 2 4 2" xfId="28448" xr:uid="{00000000-0005-0000-0000-0000383E0000}"/>
    <cellStyle name="Normal 6 4 6 3 2 4 3" xfId="45794" xr:uid="{00000000-0005-0000-0000-0000393E0000}"/>
    <cellStyle name="Normal 6 4 6 3 2 5" xfId="19775" xr:uid="{00000000-0005-0000-0000-00003A3E0000}"/>
    <cellStyle name="Normal 6 4 6 3 2 6" xfId="37121" xr:uid="{00000000-0005-0000-0000-00003B3E0000}"/>
    <cellStyle name="Normal 6 4 6 3 3" xfId="6391" xr:uid="{00000000-0005-0000-0000-00003C3E0000}"/>
    <cellStyle name="Normal 6 4 6 3 3 2" xfId="15064" xr:uid="{00000000-0005-0000-0000-00003D3E0000}"/>
    <cellStyle name="Normal 6 4 6 3 3 2 2" xfId="32417" xr:uid="{00000000-0005-0000-0000-00003E3E0000}"/>
    <cellStyle name="Normal 6 4 6 3 3 2 3" xfId="49763" xr:uid="{00000000-0005-0000-0000-00003F3E0000}"/>
    <cellStyle name="Normal 6 4 6 3 3 3" xfId="23744" xr:uid="{00000000-0005-0000-0000-0000403E0000}"/>
    <cellStyle name="Normal 6 4 6 3 3 4" xfId="41090" xr:uid="{00000000-0005-0000-0000-0000413E0000}"/>
    <cellStyle name="Normal 6 4 6 3 4" xfId="4235" xr:uid="{00000000-0005-0000-0000-0000423E0000}"/>
    <cellStyle name="Normal 6 4 6 3 4 2" xfId="12908" xr:uid="{00000000-0005-0000-0000-0000433E0000}"/>
    <cellStyle name="Normal 6 4 6 3 4 2 2" xfId="30261" xr:uid="{00000000-0005-0000-0000-0000443E0000}"/>
    <cellStyle name="Normal 6 4 6 3 4 2 3" xfId="47607" xr:uid="{00000000-0005-0000-0000-0000453E0000}"/>
    <cellStyle name="Normal 6 4 6 3 4 3" xfId="21588" xr:uid="{00000000-0005-0000-0000-0000463E0000}"/>
    <cellStyle name="Normal 6 4 6 3 4 4" xfId="38934" xr:uid="{00000000-0005-0000-0000-0000473E0000}"/>
    <cellStyle name="Normal 6 4 6 3 5" xfId="9282" xr:uid="{00000000-0005-0000-0000-0000483E0000}"/>
    <cellStyle name="Normal 6 4 6 3 5 2" xfId="26635" xr:uid="{00000000-0005-0000-0000-0000493E0000}"/>
    <cellStyle name="Normal 6 4 6 3 5 3" xfId="43981" xr:uid="{00000000-0005-0000-0000-00004A3E0000}"/>
    <cellStyle name="Normal 6 4 6 3 6" xfId="17962" xr:uid="{00000000-0005-0000-0000-00004B3E0000}"/>
    <cellStyle name="Normal 6 4 6 3 7" xfId="35308" xr:uid="{00000000-0005-0000-0000-00004C3E0000}"/>
    <cellStyle name="Normal 6 4 6 4" xfId="1932" xr:uid="{00000000-0005-0000-0000-00004D3E0000}"/>
    <cellStyle name="Normal 6 4 6 4 2" xfId="7714" xr:uid="{00000000-0005-0000-0000-00004E3E0000}"/>
    <cellStyle name="Normal 6 4 6 4 2 2" xfId="16387" xr:uid="{00000000-0005-0000-0000-00004F3E0000}"/>
    <cellStyle name="Normal 6 4 6 4 2 2 2" xfId="33740" xr:uid="{00000000-0005-0000-0000-0000503E0000}"/>
    <cellStyle name="Normal 6 4 6 4 2 2 3" xfId="51086" xr:uid="{00000000-0005-0000-0000-0000513E0000}"/>
    <cellStyle name="Normal 6 4 6 4 2 3" xfId="25067" xr:uid="{00000000-0005-0000-0000-0000523E0000}"/>
    <cellStyle name="Normal 6 4 6 4 2 4" xfId="42413" xr:uid="{00000000-0005-0000-0000-0000533E0000}"/>
    <cellStyle name="Normal 6 4 6 4 3" xfId="3745" xr:uid="{00000000-0005-0000-0000-0000543E0000}"/>
    <cellStyle name="Normal 6 4 6 4 3 2" xfId="12418" xr:uid="{00000000-0005-0000-0000-0000553E0000}"/>
    <cellStyle name="Normal 6 4 6 4 3 2 2" xfId="29771" xr:uid="{00000000-0005-0000-0000-0000563E0000}"/>
    <cellStyle name="Normal 6 4 6 4 3 2 3" xfId="47117" xr:uid="{00000000-0005-0000-0000-0000573E0000}"/>
    <cellStyle name="Normal 6 4 6 4 3 3" xfId="21098" xr:uid="{00000000-0005-0000-0000-0000583E0000}"/>
    <cellStyle name="Normal 6 4 6 4 3 4" xfId="38444" xr:uid="{00000000-0005-0000-0000-0000593E0000}"/>
    <cellStyle name="Normal 6 4 6 4 4" xfId="10605" xr:uid="{00000000-0005-0000-0000-00005A3E0000}"/>
    <cellStyle name="Normal 6 4 6 4 4 2" xfId="27958" xr:uid="{00000000-0005-0000-0000-00005B3E0000}"/>
    <cellStyle name="Normal 6 4 6 4 4 3" xfId="45304" xr:uid="{00000000-0005-0000-0000-00005C3E0000}"/>
    <cellStyle name="Normal 6 4 6 4 5" xfId="19285" xr:uid="{00000000-0005-0000-0000-00005D3E0000}"/>
    <cellStyle name="Normal 6 4 6 4 6" xfId="36631" xr:uid="{00000000-0005-0000-0000-00005E3E0000}"/>
    <cellStyle name="Normal 6 4 6 5" xfId="1344" xr:uid="{00000000-0005-0000-0000-00005F3E0000}"/>
    <cellStyle name="Normal 6 4 6 5 2" xfId="7126" xr:uid="{00000000-0005-0000-0000-0000603E0000}"/>
    <cellStyle name="Normal 6 4 6 5 2 2" xfId="15799" xr:uid="{00000000-0005-0000-0000-0000613E0000}"/>
    <cellStyle name="Normal 6 4 6 5 2 2 2" xfId="33152" xr:uid="{00000000-0005-0000-0000-0000623E0000}"/>
    <cellStyle name="Normal 6 4 6 5 2 2 3" xfId="50498" xr:uid="{00000000-0005-0000-0000-0000633E0000}"/>
    <cellStyle name="Normal 6 4 6 5 2 3" xfId="24479" xr:uid="{00000000-0005-0000-0000-0000643E0000}"/>
    <cellStyle name="Normal 6 4 6 5 2 4" xfId="41825" xr:uid="{00000000-0005-0000-0000-0000653E0000}"/>
    <cellStyle name="Normal 6 4 6 5 3" xfId="4970" xr:uid="{00000000-0005-0000-0000-0000663E0000}"/>
    <cellStyle name="Normal 6 4 6 5 3 2" xfId="13643" xr:uid="{00000000-0005-0000-0000-0000673E0000}"/>
    <cellStyle name="Normal 6 4 6 5 3 2 2" xfId="30996" xr:uid="{00000000-0005-0000-0000-0000683E0000}"/>
    <cellStyle name="Normal 6 4 6 5 3 2 3" xfId="48342" xr:uid="{00000000-0005-0000-0000-0000693E0000}"/>
    <cellStyle name="Normal 6 4 6 5 3 3" xfId="22323" xr:uid="{00000000-0005-0000-0000-00006A3E0000}"/>
    <cellStyle name="Normal 6 4 6 5 3 4" xfId="39669" xr:uid="{00000000-0005-0000-0000-00006B3E0000}"/>
    <cellStyle name="Normal 6 4 6 5 4" xfId="10017" xr:uid="{00000000-0005-0000-0000-00006C3E0000}"/>
    <cellStyle name="Normal 6 4 6 5 4 2" xfId="27370" xr:uid="{00000000-0005-0000-0000-00006D3E0000}"/>
    <cellStyle name="Normal 6 4 6 5 4 3" xfId="44716" xr:uid="{00000000-0005-0000-0000-00006E3E0000}"/>
    <cellStyle name="Normal 6 4 6 5 5" xfId="18697" xr:uid="{00000000-0005-0000-0000-00006F3E0000}"/>
    <cellStyle name="Normal 6 4 6 5 6" xfId="36043" xr:uid="{00000000-0005-0000-0000-0000703E0000}"/>
    <cellStyle name="Normal 6 4 6 6" xfId="5901" xr:uid="{00000000-0005-0000-0000-0000713E0000}"/>
    <cellStyle name="Normal 6 4 6 6 2" xfId="14574" xr:uid="{00000000-0005-0000-0000-0000723E0000}"/>
    <cellStyle name="Normal 6 4 6 6 2 2" xfId="31927" xr:uid="{00000000-0005-0000-0000-0000733E0000}"/>
    <cellStyle name="Normal 6 4 6 6 2 3" xfId="49273" xr:uid="{00000000-0005-0000-0000-0000743E0000}"/>
    <cellStyle name="Normal 6 4 6 6 3" xfId="23254" xr:uid="{00000000-0005-0000-0000-0000753E0000}"/>
    <cellStyle name="Normal 6 4 6 6 4" xfId="40600" xr:uid="{00000000-0005-0000-0000-0000763E0000}"/>
    <cellStyle name="Normal 6 4 6 7" xfId="3157" xr:uid="{00000000-0005-0000-0000-0000773E0000}"/>
    <cellStyle name="Normal 6 4 6 7 2" xfId="11830" xr:uid="{00000000-0005-0000-0000-0000783E0000}"/>
    <cellStyle name="Normal 6 4 6 7 2 2" xfId="29183" xr:uid="{00000000-0005-0000-0000-0000793E0000}"/>
    <cellStyle name="Normal 6 4 6 7 2 3" xfId="46529" xr:uid="{00000000-0005-0000-0000-00007A3E0000}"/>
    <cellStyle name="Normal 6 4 6 7 3" xfId="20510" xr:uid="{00000000-0005-0000-0000-00007B3E0000}"/>
    <cellStyle name="Normal 6 4 6 7 4" xfId="37856" xr:uid="{00000000-0005-0000-0000-00007C3E0000}"/>
    <cellStyle name="Normal 6 4 6 8" xfId="8792" xr:uid="{00000000-0005-0000-0000-00007D3E0000}"/>
    <cellStyle name="Normal 6 4 6 8 2" xfId="26145" xr:uid="{00000000-0005-0000-0000-00007E3E0000}"/>
    <cellStyle name="Normal 6 4 6 8 3" xfId="43491" xr:uid="{00000000-0005-0000-0000-00007F3E0000}"/>
    <cellStyle name="Normal 6 4 6 9" xfId="17472" xr:uid="{00000000-0005-0000-0000-0000803E0000}"/>
    <cellStyle name="Normal 6 4 7" xfId="756" xr:uid="{00000000-0005-0000-0000-0000813E0000}"/>
    <cellStyle name="Normal 6 4 7 2" xfId="2569" xr:uid="{00000000-0005-0000-0000-0000823E0000}"/>
    <cellStyle name="Normal 6 4 7 2 2" xfId="8351" xr:uid="{00000000-0005-0000-0000-0000833E0000}"/>
    <cellStyle name="Normal 6 4 7 2 2 2" xfId="17024" xr:uid="{00000000-0005-0000-0000-0000843E0000}"/>
    <cellStyle name="Normal 6 4 7 2 2 2 2" xfId="34377" xr:uid="{00000000-0005-0000-0000-0000853E0000}"/>
    <cellStyle name="Normal 6 4 7 2 2 2 3" xfId="51723" xr:uid="{00000000-0005-0000-0000-0000863E0000}"/>
    <cellStyle name="Normal 6 4 7 2 2 3" xfId="25704" xr:uid="{00000000-0005-0000-0000-0000873E0000}"/>
    <cellStyle name="Normal 6 4 7 2 2 4" xfId="43050" xr:uid="{00000000-0005-0000-0000-0000883E0000}"/>
    <cellStyle name="Normal 6 4 7 2 3" xfId="4382" xr:uid="{00000000-0005-0000-0000-0000893E0000}"/>
    <cellStyle name="Normal 6 4 7 2 3 2" xfId="13055" xr:uid="{00000000-0005-0000-0000-00008A3E0000}"/>
    <cellStyle name="Normal 6 4 7 2 3 2 2" xfId="30408" xr:uid="{00000000-0005-0000-0000-00008B3E0000}"/>
    <cellStyle name="Normal 6 4 7 2 3 2 3" xfId="47754" xr:uid="{00000000-0005-0000-0000-00008C3E0000}"/>
    <cellStyle name="Normal 6 4 7 2 3 3" xfId="21735" xr:uid="{00000000-0005-0000-0000-00008D3E0000}"/>
    <cellStyle name="Normal 6 4 7 2 3 4" xfId="39081" xr:uid="{00000000-0005-0000-0000-00008E3E0000}"/>
    <cellStyle name="Normal 6 4 7 2 4" xfId="11242" xr:uid="{00000000-0005-0000-0000-00008F3E0000}"/>
    <cellStyle name="Normal 6 4 7 2 4 2" xfId="28595" xr:uid="{00000000-0005-0000-0000-0000903E0000}"/>
    <cellStyle name="Normal 6 4 7 2 4 3" xfId="45941" xr:uid="{00000000-0005-0000-0000-0000913E0000}"/>
    <cellStyle name="Normal 6 4 7 2 5" xfId="19922" xr:uid="{00000000-0005-0000-0000-0000923E0000}"/>
    <cellStyle name="Normal 6 4 7 2 6" xfId="37268" xr:uid="{00000000-0005-0000-0000-0000933E0000}"/>
    <cellStyle name="Normal 6 4 7 3" xfId="1491" xr:uid="{00000000-0005-0000-0000-0000943E0000}"/>
    <cellStyle name="Normal 6 4 7 3 2" xfId="7273" xr:uid="{00000000-0005-0000-0000-0000953E0000}"/>
    <cellStyle name="Normal 6 4 7 3 2 2" xfId="15946" xr:uid="{00000000-0005-0000-0000-0000963E0000}"/>
    <cellStyle name="Normal 6 4 7 3 2 2 2" xfId="33299" xr:uid="{00000000-0005-0000-0000-0000973E0000}"/>
    <cellStyle name="Normal 6 4 7 3 2 2 3" xfId="50645" xr:uid="{00000000-0005-0000-0000-0000983E0000}"/>
    <cellStyle name="Normal 6 4 7 3 2 3" xfId="24626" xr:uid="{00000000-0005-0000-0000-0000993E0000}"/>
    <cellStyle name="Normal 6 4 7 3 2 4" xfId="41972" xr:uid="{00000000-0005-0000-0000-00009A3E0000}"/>
    <cellStyle name="Normal 6 4 7 3 3" xfId="5117" xr:uid="{00000000-0005-0000-0000-00009B3E0000}"/>
    <cellStyle name="Normal 6 4 7 3 3 2" xfId="13790" xr:uid="{00000000-0005-0000-0000-00009C3E0000}"/>
    <cellStyle name="Normal 6 4 7 3 3 2 2" xfId="31143" xr:uid="{00000000-0005-0000-0000-00009D3E0000}"/>
    <cellStyle name="Normal 6 4 7 3 3 2 3" xfId="48489" xr:uid="{00000000-0005-0000-0000-00009E3E0000}"/>
    <cellStyle name="Normal 6 4 7 3 3 3" xfId="22470" xr:uid="{00000000-0005-0000-0000-00009F3E0000}"/>
    <cellStyle name="Normal 6 4 7 3 3 4" xfId="39816" xr:uid="{00000000-0005-0000-0000-0000A03E0000}"/>
    <cellStyle name="Normal 6 4 7 3 4" xfId="10164" xr:uid="{00000000-0005-0000-0000-0000A13E0000}"/>
    <cellStyle name="Normal 6 4 7 3 4 2" xfId="27517" xr:uid="{00000000-0005-0000-0000-0000A23E0000}"/>
    <cellStyle name="Normal 6 4 7 3 4 3" xfId="44863" xr:uid="{00000000-0005-0000-0000-0000A33E0000}"/>
    <cellStyle name="Normal 6 4 7 3 5" xfId="18844" xr:uid="{00000000-0005-0000-0000-0000A43E0000}"/>
    <cellStyle name="Normal 6 4 7 3 6" xfId="36190" xr:uid="{00000000-0005-0000-0000-0000A53E0000}"/>
    <cellStyle name="Normal 6 4 7 4" xfId="6538" xr:uid="{00000000-0005-0000-0000-0000A63E0000}"/>
    <cellStyle name="Normal 6 4 7 4 2" xfId="15211" xr:uid="{00000000-0005-0000-0000-0000A73E0000}"/>
    <cellStyle name="Normal 6 4 7 4 2 2" xfId="32564" xr:uid="{00000000-0005-0000-0000-0000A83E0000}"/>
    <cellStyle name="Normal 6 4 7 4 2 3" xfId="49910" xr:uid="{00000000-0005-0000-0000-0000A93E0000}"/>
    <cellStyle name="Normal 6 4 7 4 3" xfId="23891" xr:uid="{00000000-0005-0000-0000-0000AA3E0000}"/>
    <cellStyle name="Normal 6 4 7 4 4" xfId="41237" xr:uid="{00000000-0005-0000-0000-0000AB3E0000}"/>
    <cellStyle name="Normal 6 4 7 5" xfId="3304" xr:uid="{00000000-0005-0000-0000-0000AC3E0000}"/>
    <cellStyle name="Normal 6 4 7 5 2" xfId="11977" xr:uid="{00000000-0005-0000-0000-0000AD3E0000}"/>
    <cellStyle name="Normal 6 4 7 5 2 2" xfId="29330" xr:uid="{00000000-0005-0000-0000-0000AE3E0000}"/>
    <cellStyle name="Normal 6 4 7 5 2 3" xfId="46676" xr:uid="{00000000-0005-0000-0000-0000AF3E0000}"/>
    <cellStyle name="Normal 6 4 7 5 3" xfId="20657" xr:uid="{00000000-0005-0000-0000-0000B03E0000}"/>
    <cellStyle name="Normal 6 4 7 5 4" xfId="38003" xr:uid="{00000000-0005-0000-0000-0000B13E0000}"/>
    <cellStyle name="Normal 6 4 7 6" xfId="9429" xr:uid="{00000000-0005-0000-0000-0000B23E0000}"/>
    <cellStyle name="Normal 6 4 7 6 2" xfId="26782" xr:uid="{00000000-0005-0000-0000-0000B33E0000}"/>
    <cellStyle name="Normal 6 4 7 6 3" xfId="44128" xr:uid="{00000000-0005-0000-0000-0000B43E0000}"/>
    <cellStyle name="Normal 6 4 7 7" xfId="18109" xr:uid="{00000000-0005-0000-0000-0000B53E0000}"/>
    <cellStyle name="Normal 6 4 7 8" xfId="35455" xr:uid="{00000000-0005-0000-0000-0000B63E0000}"/>
    <cellStyle name="Normal 6 4 8" xfId="364" xr:uid="{00000000-0005-0000-0000-0000B73E0000}"/>
    <cellStyle name="Normal 6 4 8 2" xfId="2177" xr:uid="{00000000-0005-0000-0000-0000B83E0000}"/>
    <cellStyle name="Normal 6 4 8 2 2" xfId="7959" xr:uid="{00000000-0005-0000-0000-0000B93E0000}"/>
    <cellStyle name="Normal 6 4 8 2 2 2" xfId="16632" xr:uid="{00000000-0005-0000-0000-0000BA3E0000}"/>
    <cellStyle name="Normal 6 4 8 2 2 2 2" xfId="33985" xr:uid="{00000000-0005-0000-0000-0000BB3E0000}"/>
    <cellStyle name="Normal 6 4 8 2 2 2 3" xfId="51331" xr:uid="{00000000-0005-0000-0000-0000BC3E0000}"/>
    <cellStyle name="Normal 6 4 8 2 2 3" xfId="25312" xr:uid="{00000000-0005-0000-0000-0000BD3E0000}"/>
    <cellStyle name="Normal 6 4 8 2 2 4" xfId="42658" xr:uid="{00000000-0005-0000-0000-0000BE3E0000}"/>
    <cellStyle name="Normal 6 4 8 2 3" xfId="5460" xr:uid="{00000000-0005-0000-0000-0000BF3E0000}"/>
    <cellStyle name="Normal 6 4 8 2 3 2" xfId="14133" xr:uid="{00000000-0005-0000-0000-0000C03E0000}"/>
    <cellStyle name="Normal 6 4 8 2 3 2 2" xfId="31486" xr:uid="{00000000-0005-0000-0000-0000C13E0000}"/>
    <cellStyle name="Normal 6 4 8 2 3 2 3" xfId="48832" xr:uid="{00000000-0005-0000-0000-0000C23E0000}"/>
    <cellStyle name="Normal 6 4 8 2 3 3" xfId="22813" xr:uid="{00000000-0005-0000-0000-0000C33E0000}"/>
    <cellStyle name="Normal 6 4 8 2 3 4" xfId="40159" xr:uid="{00000000-0005-0000-0000-0000C43E0000}"/>
    <cellStyle name="Normal 6 4 8 2 4" xfId="10850" xr:uid="{00000000-0005-0000-0000-0000C53E0000}"/>
    <cellStyle name="Normal 6 4 8 2 4 2" xfId="28203" xr:uid="{00000000-0005-0000-0000-0000C63E0000}"/>
    <cellStyle name="Normal 6 4 8 2 4 3" xfId="45549" xr:uid="{00000000-0005-0000-0000-0000C73E0000}"/>
    <cellStyle name="Normal 6 4 8 2 5" xfId="19530" xr:uid="{00000000-0005-0000-0000-0000C83E0000}"/>
    <cellStyle name="Normal 6 4 8 2 6" xfId="36876" xr:uid="{00000000-0005-0000-0000-0000C93E0000}"/>
    <cellStyle name="Normal 6 4 8 3" xfId="6146" xr:uid="{00000000-0005-0000-0000-0000CA3E0000}"/>
    <cellStyle name="Normal 6 4 8 3 2" xfId="14819" xr:uid="{00000000-0005-0000-0000-0000CB3E0000}"/>
    <cellStyle name="Normal 6 4 8 3 2 2" xfId="32172" xr:uid="{00000000-0005-0000-0000-0000CC3E0000}"/>
    <cellStyle name="Normal 6 4 8 3 2 3" xfId="49518" xr:uid="{00000000-0005-0000-0000-0000CD3E0000}"/>
    <cellStyle name="Normal 6 4 8 3 3" xfId="23499" xr:uid="{00000000-0005-0000-0000-0000CE3E0000}"/>
    <cellStyle name="Normal 6 4 8 3 4" xfId="40845" xr:uid="{00000000-0005-0000-0000-0000CF3E0000}"/>
    <cellStyle name="Normal 6 4 8 4" xfId="3990" xr:uid="{00000000-0005-0000-0000-0000D03E0000}"/>
    <cellStyle name="Normal 6 4 8 4 2" xfId="12663" xr:uid="{00000000-0005-0000-0000-0000D13E0000}"/>
    <cellStyle name="Normal 6 4 8 4 2 2" xfId="30016" xr:uid="{00000000-0005-0000-0000-0000D23E0000}"/>
    <cellStyle name="Normal 6 4 8 4 2 3" xfId="47362" xr:uid="{00000000-0005-0000-0000-0000D33E0000}"/>
    <cellStyle name="Normal 6 4 8 4 3" xfId="21343" xr:uid="{00000000-0005-0000-0000-0000D43E0000}"/>
    <cellStyle name="Normal 6 4 8 4 4" xfId="38689" xr:uid="{00000000-0005-0000-0000-0000D53E0000}"/>
    <cellStyle name="Normal 6 4 8 5" xfId="9037" xr:uid="{00000000-0005-0000-0000-0000D63E0000}"/>
    <cellStyle name="Normal 6 4 8 5 2" xfId="26390" xr:uid="{00000000-0005-0000-0000-0000D73E0000}"/>
    <cellStyle name="Normal 6 4 8 5 3" xfId="43736" xr:uid="{00000000-0005-0000-0000-0000D83E0000}"/>
    <cellStyle name="Normal 6 4 8 6" xfId="17717" xr:uid="{00000000-0005-0000-0000-0000D93E0000}"/>
    <cellStyle name="Normal 6 4 8 7" xfId="35063" xr:uid="{00000000-0005-0000-0000-0000DA3E0000}"/>
    <cellStyle name="Normal 6 4 9" xfId="1834" xr:uid="{00000000-0005-0000-0000-0000DB3E0000}"/>
    <cellStyle name="Normal 6 4 9 2" xfId="7616" xr:uid="{00000000-0005-0000-0000-0000DC3E0000}"/>
    <cellStyle name="Normal 6 4 9 2 2" xfId="16289" xr:uid="{00000000-0005-0000-0000-0000DD3E0000}"/>
    <cellStyle name="Normal 6 4 9 2 2 2" xfId="33642" xr:uid="{00000000-0005-0000-0000-0000DE3E0000}"/>
    <cellStyle name="Normal 6 4 9 2 2 3" xfId="50988" xr:uid="{00000000-0005-0000-0000-0000DF3E0000}"/>
    <cellStyle name="Normal 6 4 9 2 3" xfId="24969" xr:uid="{00000000-0005-0000-0000-0000E03E0000}"/>
    <cellStyle name="Normal 6 4 9 2 4" xfId="42315" xr:uid="{00000000-0005-0000-0000-0000E13E0000}"/>
    <cellStyle name="Normal 6 4 9 3" xfId="3647" xr:uid="{00000000-0005-0000-0000-0000E23E0000}"/>
    <cellStyle name="Normal 6 4 9 3 2" xfId="12320" xr:uid="{00000000-0005-0000-0000-0000E33E0000}"/>
    <cellStyle name="Normal 6 4 9 3 2 2" xfId="29673" xr:uid="{00000000-0005-0000-0000-0000E43E0000}"/>
    <cellStyle name="Normal 6 4 9 3 2 3" xfId="47019" xr:uid="{00000000-0005-0000-0000-0000E53E0000}"/>
    <cellStyle name="Normal 6 4 9 3 3" xfId="21000" xr:uid="{00000000-0005-0000-0000-0000E63E0000}"/>
    <cellStyle name="Normal 6 4 9 3 4" xfId="38346" xr:uid="{00000000-0005-0000-0000-0000E73E0000}"/>
    <cellStyle name="Normal 6 4 9 4" xfId="10507" xr:uid="{00000000-0005-0000-0000-0000E83E0000}"/>
    <cellStyle name="Normal 6 4 9 4 2" xfId="27860" xr:uid="{00000000-0005-0000-0000-0000E93E0000}"/>
    <cellStyle name="Normal 6 4 9 4 3" xfId="45206" xr:uid="{00000000-0005-0000-0000-0000EA3E0000}"/>
    <cellStyle name="Normal 6 4 9 5" xfId="19187" xr:uid="{00000000-0005-0000-0000-0000EB3E0000}"/>
    <cellStyle name="Normal 6 4 9 6" xfId="36533" xr:uid="{00000000-0005-0000-0000-0000EC3E0000}"/>
    <cellStyle name="Normal 6 5" xfId="34" xr:uid="{00000000-0005-0000-0000-0000ED3E0000}"/>
    <cellStyle name="Normal 6 5 10" xfId="5816" xr:uid="{00000000-0005-0000-0000-0000EE3E0000}"/>
    <cellStyle name="Normal 6 5 10 2" xfId="14489" xr:uid="{00000000-0005-0000-0000-0000EF3E0000}"/>
    <cellStyle name="Normal 6 5 10 2 2" xfId="31842" xr:uid="{00000000-0005-0000-0000-0000F03E0000}"/>
    <cellStyle name="Normal 6 5 10 2 3" xfId="49188" xr:uid="{00000000-0005-0000-0000-0000F13E0000}"/>
    <cellStyle name="Normal 6 5 10 3" xfId="23169" xr:uid="{00000000-0005-0000-0000-0000F23E0000}"/>
    <cellStyle name="Normal 6 5 10 4" xfId="40515" xr:uid="{00000000-0005-0000-0000-0000F33E0000}"/>
    <cellStyle name="Normal 6 5 11" xfId="2925" xr:uid="{00000000-0005-0000-0000-0000F43E0000}"/>
    <cellStyle name="Normal 6 5 11 2" xfId="11598" xr:uid="{00000000-0005-0000-0000-0000F53E0000}"/>
    <cellStyle name="Normal 6 5 11 2 2" xfId="28951" xr:uid="{00000000-0005-0000-0000-0000F63E0000}"/>
    <cellStyle name="Normal 6 5 11 2 3" xfId="46297" xr:uid="{00000000-0005-0000-0000-0000F73E0000}"/>
    <cellStyle name="Normal 6 5 11 3" xfId="20278" xr:uid="{00000000-0005-0000-0000-0000F83E0000}"/>
    <cellStyle name="Normal 6 5 11 4" xfId="37624" xr:uid="{00000000-0005-0000-0000-0000F93E0000}"/>
    <cellStyle name="Normal 6 5 12" xfId="8707" xr:uid="{00000000-0005-0000-0000-0000FA3E0000}"/>
    <cellStyle name="Normal 6 5 12 2" xfId="26060" xr:uid="{00000000-0005-0000-0000-0000FB3E0000}"/>
    <cellStyle name="Normal 6 5 12 3" xfId="43406" xr:uid="{00000000-0005-0000-0000-0000FC3E0000}"/>
    <cellStyle name="Normal 6 5 13" xfId="17387" xr:uid="{00000000-0005-0000-0000-0000FD3E0000}"/>
    <cellStyle name="Normal 6 5 14" xfId="34733" xr:uid="{00000000-0005-0000-0000-0000FE3E0000}"/>
    <cellStyle name="Normal 6 5 2" xfId="83" xr:uid="{00000000-0005-0000-0000-0000FF3E0000}"/>
    <cellStyle name="Normal 6 5 2 10" xfId="8756" xr:uid="{00000000-0005-0000-0000-0000003F0000}"/>
    <cellStyle name="Normal 6 5 2 10 2" xfId="26109" xr:uid="{00000000-0005-0000-0000-0000013F0000}"/>
    <cellStyle name="Normal 6 5 2 10 3" xfId="43455" xr:uid="{00000000-0005-0000-0000-0000023F0000}"/>
    <cellStyle name="Normal 6 5 2 11" xfId="17436" xr:uid="{00000000-0005-0000-0000-0000033F0000}"/>
    <cellStyle name="Normal 6 5 2 12" xfId="34782" xr:uid="{00000000-0005-0000-0000-0000043F0000}"/>
    <cellStyle name="Normal 6 5 2 2" xfId="328" xr:uid="{00000000-0005-0000-0000-0000053F0000}"/>
    <cellStyle name="Normal 6 5 2 2 10" xfId="35027" xr:uid="{00000000-0005-0000-0000-0000063F0000}"/>
    <cellStyle name="Normal 6 5 2 2 2" xfId="1063" xr:uid="{00000000-0005-0000-0000-0000073F0000}"/>
    <cellStyle name="Normal 6 5 2 2 2 2" xfId="2876" xr:uid="{00000000-0005-0000-0000-0000083F0000}"/>
    <cellStyle name="Normal 6 5 2 2 2 2 2" xfId="8658" xr:uid="{00000000-0005-0000-0000-0000093F0000}"/>
    <cellStyle name="Normal 6 5 2 2 2 2 2 2" xfId="17331" xr:uid="{00000000-0005-0000-0000-00000A3F0000}"/>
    <cellStyle name="Normal 6 5 2 2 2 2 2 2 2" xfId="34684" xr:uid="{00000000-0005-0000-0000-00000B3F0000}"/>
    <cellStyle name="Normal 6 5 2 2 2 2 2 2 3" xfId="52030" xr:uid="{00000000-0005-0000-0000-00000C3F0000}"/>
    <cellStyle name="Normal 6 5 2 2 2 2 2 3" xfId="26011" xr:uid="{00000000-0005-0000-0000-00000D3F0000}"/>
    <cellStyle name="Normal 6 5 2 2 2 2 2 4" xfId="43357" xr:uid="{00000000-0005-0000-0000-00000E3F0000}"/>
    <cellStyle name="Normal 6 5 2 2 2 2 3" xfId="4689" xr:uid="{00000000-0005-0000-0000-00000F3F0000}"/>
    <cellStyle name="Normal 6 5 2 2 2 2 3 2" xfId="13362" xr:uid="{00000000-0005-0000-0000-0000103F0000}"/>
    <cellStyle name="Normal 6 5 2 2 2 2 3 2 2" xfId="30715" xr:uid="{00000000-0005-0000-0000-0000113F0000}"/>
    <cellStyle name="Normal 6 5 2 2 2 2 3 2 3" xfId="48061" xr:uid="{00000000-0005-0000-0000-0000123F0000}"/>
    <cellStyle name="Normal 6 5 2 2 2 2 3 3" xfId="22042" xr:uid="{00000000-0005-0000-0000-0000133F0000}"/>
    <cellStyle name="Normal 6 5 2 2 2 2 3 4" xfId="39388" xr:uid="{00000000-0005-0000-0000-0000143F0000}"/>
    <cellStyle name="Normal 6 5 2 2 2 2 4" xfId="11549" xr:uid="{00000000-0005-0000-0000-0000153F0000}"/>
    <cellStyle name="Normal 6 5 2 2 2 2 4 2" xfId="28902" xr:uid="{00000000-0005-0000-0000-0000163F0000}"/>
    <cellStyle name="Normal 6 5 2 2 2 2 4 3" xfId="46248" xr:uid="{00000000-0005-0000-0000-0000173F0000}"/>
    <cellStyle name="Normal 6 5 2 2 2 2 5" xfId="20229" xr:uid="{00000000-0005-0000-0000-0000183F0000}"/>
    <cellStyle name="Normal 6 5 2 2 2 2 6" xfId="37575" xr:uid="{00000000-0005-0000-0000-0000193F0000}"/>
    <cellStyle name="Normal 6 5 2 2 2 3" xfId="1798" xr:uid="{00000000-0005-0000-0000-00001A3F0000}"/>
    <cellStyle name="Normal 6 5 2 2 2 3 2" xfId="7580" xr:uid="{00000000-0005-0000-0000-00001B3F0000}"/>
    <cellStyle name="Normal 6 5 2 2 2 3 2 2" xfId="16253" xr:uid="{00000000-0005-0000-0000-00001C3F0000}"/>
    <cellStyle name="Normal 6 5 2 2 2 3 2 2 2" xfId="33606" xr:uid="{00000000-0005-0000-0000-00001D3F0000}"/>
    <cellStyle name="Normal 6 5 2 2 2 3 2 2 3" xfId="50952" xr:uid="{00000000-0005-0000-0000-00001E3F0000}"/>
    <cellStyle name="Normal 6 5 2 2 2 3 2 3" xfId="24933" xr:uid="{00000000-0005-0000-0000-00001F3F0000}"/>
    <cellStyle name="Normal 6 5 2 2 2 3 2 4" xfId="42279" xr:uid="{00000000-0005-0000-0000-0000203F0000}"/>
    <cellStyle name="Normal 6 5 2 2 2 3 3" xfId="5424" xr:uid="{00000000-0005-0000-0000-0000213F0000}"/>
    <cellStyle name="Normal 6 5 2 2 2 3 3 2" xfId="14097" xr:uid="{00000000-0005-0000-0000-0000223F0000}"/>
    <cellStyle name="Normal 6 5 2 2 2 3 3 2 2" xfId="31450" xr:uid="{00000000-0005-0000-0000-0000233F0000}"/>
    <cellStyle name="Normal 6 5 2 2 2 3 3 2 3" xfId="48796" xr:uid="{00000000-0005-0000-0000-0000243F0000}"/>
    <cellStyle name="Normal 6 5 2 2 2 3 3 3" xfId="22777" xr:uid="{00000000-0005-0000-0000-0000253F0000}"/>
    <cellStyle name="Normal 6 5 2 2 2 3 3 4" xfId="40123" xr:uid="{00000000-0005-0000-0000-0000263F0000}"/>
    <cellStyle name="Normal 6 5 2 2 2 3 4" xfId="10471" xr:uid="{00000000-0005-0000-0000-0000273F0000}"/>
    <cellStyle name="Normal 6 5 2 2 2 3 4 2" xfId="27824" xr:uid="{00000000-0005-0000-0000-0000283F0000}"/>
    <cellStyle name="Normal 6 5 2 2 2 3 4 3" xfId="45170" xr:uid="{00000000-0005-0000-0000-0000293F0000}"/>
    <cellStyle name="Normal 6 5 2 2 2 3 5" xfId="19151" xr:uid="{00000000-0005-0000-0000-00002A3F0000}"/>
    <cellStyle name="Normal 6 5 2 2 2 3 6" xfId="36497" xr:uid="{00000000-0005-0000-0000-00002B3F0000}"/>
    <cellStyle name="Normal 6 5 2 2 2 4" xfId="6845" xr:uid="{00000000-0005-0000-0000-00002C3F0000}"/>
    <cellStyle name="Normal 6 5 2 2 2 4 2" xfId="15518" xr:uid="{00000000-0005-0000-0000-00002D3F0000}"/>
    <cellStyle name="Normal 6 5 2 2 2 4 2 2" xfId="32871" xr:uid="{00000000-0005-0000-0000-00002E3F0000}"/>
    <cellStyle name="Normal 6 5 2 2 2 4 2 3" xfId="50217" xr:uid="{00000000-0005-0000-0000-00002F3F0000}"/>
    <cellStyle name="Normal 6 5 2 2 2 4 3" xfId="24198" xr:uid="{00000000-0005-0000-0000-0000303F0000}"/>
    <cellStyle name="Normal 6 5 2 2 2 4 4" xfId="41544" xr:uid="{00000000-0005-0000-0000-0000313F0000}"/>
    <cellStyle name="Normal 6 5 2 2 2 5" xfId="3611" xr:uid="{00000000-0005-0000-0000-0000323F0000}"/>
    <cellStyle name="Normal 6 5 2 2 2 5 2" xfId="12284" xr:uid="{00000000-0005-0000-0000-0000333F0000}"/>
    <cellStyle name="Normal 6 5 2 2 2 5 2 2" xfId="29637" xr:uid="{00000000-0005-0000-0000-0000343F0000}"/>
    <cellStyle name="Normal 6 5 2 2 2 5 2 3" xfId="46983" xr:uid="{00000000-0005-0000-0000-0000353F0000}"/>
    <cellStyle name="Normal 6 5 2 2 2 5 3" xfId="20964" xr:uid="{00000000-0005-0000-0000-0000363F0000}"/>
    <cellStyle name="Normal 6 5 2 2 2 5 4" xfId="38310" xr:uid="{00000000-0005-0000-0000-0000373F0000}"/>
    <cellStyle name="Normal 6 5 2 2 2 6" xfId="9736" xr:uid="{00000000-0005-0000-0000-0000383F0000}"/>
    <cellStyle name="Normal 6 5 2 2 2 6 2" xfId="27089" xr:uid="{00000000-0005-0000-0000-0000393F0000}"/>
    <cellStyle name="Normal 6 5 2 2 2 6 3" xfId="44435" xr:uid="{00000000-0005-0000-0000-00003A3F0000}"/>
    <cellStyle name="Normal 6 5 2 2 2 7" xfId="18416" xr:uid="{00000000-0005-0000-0000-00003B3F0000}"/>
    <cellStyle name="Normal 6 5 2 2 2 8" xfId="35762" xr:uid="{00000000-0005-0000-0000-00003C3F0000}"/>
    <cellStyle name="Normal 6 5 2 2 3" xfId="573" xr:uid="{00000000-0005-0000-0000-00003D3F0000}"/>
    <cellStyle name="Normal 6 5 2 2 3 2" xfId="2386" xr:uid="{00000000-0005-0000-0000-00003E3F0000}"/>
    <cellStyle name="Normal 6 5 2 2 3 2 2" xfId="8168" xr:uid="{00000000-0005-0000-0000-00003F3F0000}"/>
    <cellStyle name="Normal 6 5 2 2 3 2 2 2" xfId="16841" xr:uid="{00000000-0005-0000-0000-0000403F0000}"/>
    <cellStyle name="Normal 6 5 2 2 3 2 2 2 2" xfId="34194" xr:uid="{00000000-0005-0000-0000-0000413F0000}"/>
    <cellStyle name="Normal 6 5 2 2 3 2 2 2 3" xfId="51540" xr:uid="{00000000-0005-0000-0000-0000423F0000}"/>
    <cellStyle name="Normal 6 5 2 2 3 2 2 3" xfId="25521" xr:uid="{00000000-0005-0000-0000-0000433F0000}"/>
    <cellStyle name="Normal 6 5 2 2 3 2 2 4" xfId="42867" xr:uid="{00000000-0005-0000-0000-0000443F0000}"/>
    <cellStyle name="Normal 6 5 2 2 3 2 3" xfId="5669" xr:uid="{00000000-0005-0000-0000-0000453F0000}"/>
    <cellStyle name="Normal 6 5 2 2 3 2 3 2" xfId="14342" xr:uid="{00000000-0005-0000-0000-0000463F0000}"/>
    <cellStyle name="Normal 6 5 2 2 3 2 3 2 2" xfId="31695" xr:uid="{00000000-0005-0000-0000-0000473F0000}"/>
    <cellStyle name="Normal 6 5 2 2 3 2 3 2 3" xfId="49041" xr:uid="{00000000-0005-0000-0000-0000483F0000}"/>
    <cellStyle name="Normal 6 5 2 2 3 2 3 3" xfId="23022" xr:uid="{00000000-0005-0000-0000-0000493F0000}"/>
    <cellStyle name="Normal 6 5 2 2 3 2 3 4" xfId="40368" xr:uid="{00000000-0005-0000-0000-00004A3F0000}"/>
    <cellStyle name="Normal 6 5 2 2 3 2 4" xfId="11059" xr:uid="{00000000-0005-0000-0000-00004B3F0000}"/>
    <cellStyle name="Normal 6 5 2 2 3 2 4 2" xfId="28412" xr:uid="{00000000-0005-0000-0000-00004C3F0000}"/>
    <cellStyle name="Normal 6 5 2 2 3 2 4 3" xfId="45758" xr:uid="{00000000-0005-0000-0000-00004D3F0000}"/>
    <cellStyle name="Normal 6 5 2 2 3 2 5" xfId="19739" xr:uid="{00000000-0005-0000-0000-00004E3F0000}"/>
    <cellStyle name="Normal 6 5 2 2 3 2 6" xfId="37085" xr:uid="{00000000-0005-0000-0000-00004F3F0000}"/>
    <cellStyle name="Normal 6 5 2 2 3 3" xfId="6355" xr:uid="{00000000-0005-0000-0000-0000503F0000}"/>
    <cellStyle name="Normal 6 5 2 2 3 3 2" xfId="15028" xr:uid="{00000000-0005-0000-0000-0000513F0000}"/>
    <cellStyle name="Normal 6 5 2 2 3 3 2 2" xfId="32381" xr:uid="{00000000-0005-0000-0000-0000523F0000}"/>
    <cellStyle name="Normal 6 5 2 2 3 3 2 3" xfId="49727" xr:uid="{00000000-0005-0000-0000-0000533F0000}"/>
    <cellStyle name="Normal 6 5 2 2 3 3 3" xfId="23708" xr:uid="{00000000-0005-0000-0000-0000543F0000}"/>
    <cellStyle name="Normal 6 5 2 2 3 3 4" xfId="41054" xr:uid="{00000000-0005-0000-0000-0000553F0000}"/>
    <cellStyle name="Normal 6 5 2 2 3 4" xfId="4199" xr:uid="{00000000-0005-0000-0000-0000563F0000}"/>
    <cellStyle name="Normal 6 5 2 2 3 4 2" xfId="12872" xr:uid="{00000000-0005-0000-0000-0000573F0000}"/>
    <cellStyle name="Normal 6 5 2 2 3 4 2 2" xfId="30225" xr:uid="{00000000-0005-0000-0000-0000583F0000}"/>
    <cellStyle name="Normal 6 5 2 2 3 4 2 3" xfId="47571" xr:uid="{00000000-0005-0000-0000-0000593F0000}"/>
    <cellStyle name="Normal 6 5 2 2 3 4 3" xfId="21552" xr:uid="{00000000-0005-0000-0000-00005A3F0000}"/>
    <cellStyle name="Normal 6 5 2 2 3 4 4" xfId="38898" xr:uid="{00000000-0005-0000-0000-00005B3F0000}"/>
    <cellStyle name="Normal 6 5 2 2 3 5" xfId="9246" xr:uid="{00000000-0005-0000-0000-00005C3F0000}"/>
    <cellStyle name="Normal 6 5 2 2 3 5 2" xfId="26599" xr:uid="{00000000-0005-0000-0000-00005D3F0000}"/>
    <cellStyle name="Normal 6 5 2 2 3 5 3" xfId="43945" xr:uid="{00000000-0005-0000-0000-00005E3F0000}"/>
    <cellStyle name="Normal 6 5 2 2 3 6" xfId="17926" xr:uid="{00000000-0005-0000-0000-00005F3F0000}"/>
    <cellStyle name="Normal 6 5 2 2 3 7" xfId="35272" xr:uid="{00000000-0005-0000-0000-0000603F0000}"/>
    <cellStyle name="Normal 6 5 2 2 4" xfId="2141" xr:uid="{00000000-0005-0000-0000-0000613F0000}"/>
    <cellStyle name="Normal 6 5 2 2 4 2" xfId="7923" xr:uid="{00000000-0005-0000-0000-0000623F0000}"/>
    <cellStyle name="Normal 6 5 2 2 4 2 2" xfId="16596" xr:uid="{00000000-0005-0000-0000-0000633F0000}"/>
    <cellStyle name="Normal 6 5 2 2 4 2 2 2" xfId="33949" xr:uid="{00000000-0005-0000-0000-0000643F0000}"/>
    <cellStyle name="Normal 6 5 2 2 4 2 2 3" xfId="51295" xr:uid="{00000000-0005-0000-0000-0000653F0000}"/>
    <cellStyle name="Normal 6 5 2 2 4 2 3" xfId="25276" xr:uid="{00000000-0005-0000-0000-0000663F0000}"/>
    <cellStyle name="Normal 6 5 2 2 4 2 4" xfId="42622" xr:uid="{00000000-0005-0000-0000-0000673F0000}"/>
    <cellStyle name="Normal 6 5 2 2 4 3" xfId="3954" xr:uid="{00000000-0005-0000-0000-0000683F0000}"/>
    <cellStyle name="Normal 6 5 2 2 4 3 2" xfId="12627" xr:uid="{00000000-0005-0000-0000-0000693F0000}"/>
    <cellStyle name="Normal 6 5 2 2 4 3 2 2" xfId="29980" xr:uid="{00000000-0005-0000-0000-00006A3F0000}"/>
    <cellStyle name="Normal 6 5 2 2 4 3 2 3" xfId="47326" xr:uid="{00000000-0005-0000-0000-00006B3F0000}"/>
    <cellStyle name="Normal 6 5 2 2 4 3 3" xfId="21307" xr:uid="{00000000-0005-0000-0000-00006C3F0000}"/>
    <cellStyle name="Normal 6 5 2 2 4 3 4" xfId="38653" xr:uid="{00000000-0005-0000-0000-00006D3F0000}"/>
    <cellStyle name="Normal 6 5 2 2 4 4" xfId="10814" xr:uid="{00000000-0005-0000-0000-00006E3F0000}"/>
    <cellStyle name="Normal 6 5 2 2 4 4 2" xfId="28167" xr:uid="{00000000-0005-0000-0000-00006F3F0000}"/>
    <cellStyle name="Normal 6 5 2 2 4 4 3" xfId="45513" xr:uid="{00000000-0005-0000-0000-0000703F0000}"/>
    <cellStyle name="Normal 6 5 2 2 4 5" xfId="19494" xr:uid="{00000000-0005-0000-0000-0000713F0000}"/>
    <cellStyle name="Normal 6 5 2 2 4 6" xfId="36840" xr:uid="{00000000-0005-0000-0000-0000723F0000}"/>
    <cellStyle name="Normal 6 5 2 2 5" xfId="1308" xr:uid="{00000000-0005-0000-0000-0000733F0000}"/>
    <cellStyle name="Normal 6 5 2 2 5 2" xfId="7090" xr:uid="{00000000-0005-0000-0000-0000743F0000}"/>
    <cellStyle name="Normal 6 5 2 2 5 2 2" xfId="15763" xr:uid="{00000000-0005-0000-0000-0000753F0000}"/>
    <cellStyle name="Normal 6 5 2 2 5 2 2 2" xfId="33116" xr:uid="{00000000-0005-0000-0000-0000763F0000}"/>
    <cellStyle name="Normal 6 5 2 2 5 2 2 3" xfId="50462" xr:uid="{00000000-0005-0000-0000-0000773F0000}"/>
    <cellStyle name="Normal 6 5 2 2 5 2 3" xfId="24443" xr:uid="{00000000-0005-0000-0000-0000783F0000}"/>
    <cellStyle name="Normal 6 5 2 2 5 2 4" xfId="41789" xr:uid="{00000000-0005-0000-0000-0000793F0000}"/>
    <cellStyle name="Normal 6 5 2 2 5 3" xfId="4934" xr:uid="{00000000-0005-0000-0000-00007A3F0000}"/>
    <cellStyle name="Normal 6 5 2 2 5 3 2" xfId="13607" xr:uid="{00000000-0005-0000-0000-00007B3F0000}"/>
    <cellStyle name="Normal 6 5 2 2 5 3 2 2" xfId="30960" xr:uid="{00000000-0005-0000-0000-00007C3F0000}"/>
    <cellStyle name="Normal 6 5 2 2 5 3 2 3" xfId="48306" xr:uid="{00000000-0005-0000-0000-00007D3F0000}"/>
    <cellStyle name="Normal 6 5 2 2 5 3 3" xfId="22287" xr:uid="{00000000-0005-0000-0000-00007E3F0000}"/>
    <cellStyle name="Normal 6 5 2 2 5 3 4" xfId="39633" xr:uid="{00000000-0005-0000-0000-00007F3F0000}"/>
    <cellStyle name="Normal 6 5 2 2 5 4" xfId="9981" xr:uid="{00000000-0005-0000-0000-0000803F0000}"/>
    <cellStyle name="Normal 6 5 2 2 5 4 2" xfId="27334" xr:uid="{00000000-0005-0000-0000-0000813F0000}"/>
    <cellStyle name="Normal 6 5 2 2 5 4 3" xfId="44680" xr:uid="{00000000-0005-0000-0000-0000823F0000}"/>
    <cellStyle name="Normal 6 5 2 2 5 5" xfId="18661" xr:uid="{00000000-0005-0000-0000-0000833F0000}"/>
    <cellStyle name="Normal 6 5 2 2 5 6" xfId="36007" xr:uid="{00000000-0005-0000-0000-0000843F0000}"/>
    <cellStyle name="Normal 6 5 2 2 6" xfId="6110" xr:uid="{00000000-0005-0000-0000-0000853F0000}"/>
    <cellStyle name="Normal 6 5 2 2 6 2" xfId="14783" xr:uid="{00000000-0005-0000-0000-0000863F0000}"/>
    <cellStyle name="Normal 6 5 2 2 6 2 2" xfId="32136" xr:uid="{00000000-0005-0000-0000-0000873F0000}"/>
    <cellStyle name="Normal 6 5 2 2 6 2 3" xfId="49482" xr:uid="{00000000-0005-0000-0000-0000883F0000}"/>
    <cellStyle name="Normal 6 5 2 2 6 3" xfId="23463" xr:uid="{00000000-0005-0000-0000-0000893F0000}"/>
    <cellStyle name="Normal 6 5 2 2 6 4" xfId="40809" xr:uid="{00000000-0005-0000-0000-00008A3F0000}"/>
    <cellStyle name="Normal 6 5 2 2 7" xfId="3121" xr:uid="{00000000-0005-0000-0000-00008B3F0000}"/>
    <cellStyle name="Normal 6 5 2 2 7 2" xfId="11794" xr:uid="{00000000-0005-0000-0000-00008C3F0000}"/>
    <cellStyle name="Normal 6 5 2 2 7 2 2" xfId="29147" xr:uid="{00000000-0005-0000-0000-00008D3F0000}"/>
    <cellStyle name="Normal 6 5 2 2 7 2 3" xfId="46493" xr:uid="{00000000-0005-0000-0000-00008E3F0000}"/>
    <cellStyle name="Normal 6 5 2 2 7 3" xfId="20474" xr:uid="{00000000-0005-0000-0000-00008F3F0000}"/>
    <cellStyle name="Normal 6 5 2 2 7 4" xfId="37820" xr:uid="{00000000-0005-0000-0000-0000903F0000}"/>
    <cellStyle name="Normal 6 5 2 2 8" xfId="9001" xr:uid="{00000000-0005-0000-0000-0000913F0000}"/>
    <cellStyle name="Normal 6 5 2 2 8 2" xfId="26354" xr:uid="{00000000-0005-0000-0000-0000923F0000}"/>
    <cellStyle name="Normal 6 5 2 2 8 3" xfId="43700" xr:uid="{00000000-0005-0000-0000-0000933F0000}"/>
    <cellStyle name="Normal 6 5 2 2 9" xfId="17681" xr:uid="{00000000-0005-0000-0000-0000943F0000}"/>
    <cellStyle name="Normal 6 5 2 3" xfId="230" xr:uid="{00000000-0005-0000-0000-0000953F0000}"/>
    <cellStyle name="Normal 6 5 2 3 10" xfId="34929" xr:uid="{00000000-0005-0000-0000-0000963F0000}"/>
    <cellStyle name="Normal 6 5 2 3 2" xfId="965" xr:uid="{00000000-0005-0000-0000-0000973F0000}"/>
    <cellStyle name="Normal 6 5 2 3 2 2" xfId="2778" xr:uid="{00000000-0005-0000-0000-0000983F0000}"/>
    <cellStyle name="Normal 6 5 2 3 2 2 2" xfId="8560" xr:uid="{00000000-0005-0000-0000-0000993F0000}"/>
    <cellStyle name="Normal 6 5 2 3 2 2 2 2" xfId="17233" xr:uid="{00000000-0005-0000-0000-00009A3F0000}"/>
    <cellStyle name="Normal 6 5 2 3 2 2 2 2 2" xfId="34586" xr:uid="{00000000-0005-0000-0000-00009B3F0000}"/>
    <cellStyle name="Normal 6 5 2 3 2 2 2 2 3" xfId="51932" xr:uid="{00000000-0005-0000-0000-00009C3F0000}"/>
    <cellStyle name="Normal 6 5 2 3 2 2 2 3" xfId="25913" xr:uid="{00000000-0005-0000-0000-00009D3F0000}"/>
    <cellStyle name="Normal 6 5 2 3 2 2 2 4" xfId="43259" xr:uid="{00000000-0005-0000-0000-00009E3F0000}"/>
    <cellStyle name="Normal 6 5 2 3 2 2 3" xfId="4591" xr:uid="{00000000-0005-0000-0000-00009F3F0000}"/>
    <cellStyle name="Normal 6 5 2 3 2 2 3 2" xfId="13264" xr:uid="{00000000-0005-0000-0000-0000A03F0000}"/>
    <cellStyle name="Normal 6 5 2 3 2 2 3 2 2" xfId="30617" xr:uid="{00000000-0005-0000-0000-0000A13F0000}"/>
    <cellStyle name="Normal 6 5 2 3 2 2 3 2 3" xfId="47963" xr:uid="{00000000-0005-0000-0000-0000A23F0000}"/>
    <cellStyle name="Normal 6 5 2 3 2 2 3 3" xfId="21944" xr:uid="{00000000-0005-0000-0000-0000A33F0000}"/>
    <cellStyle name="Normal 6 5 2 3 2 2 3 4" xfId="39290" xr:uid="{00000000-0005-0000-0000-0000A43F0000}"/>
    <cellStyle name="Normal 6 5 2 3 2 2 4" xfId="11451" xr:uid="{00000000-0005-0000-0000-0000A53F0000}"/>
    <cellStyle name="Normal 6 5 2 3 2 2 4 2" xfId="28804" xr:uid="{00000000-0005-0000-0000-0000A63F0000}"/>
    <cellStyle name="Normal 6 5 2 3 2 2 4 3" xfId="46150" xr:uid="{00000000-0005-0000-0000-0000A73F0000}"/>
    <cellStyle name="Normal 6 5 2 3 2 2 5" xfId="20131" xr:uid="{00000000-0005-0000-0000-0000A83F0000}"/>
    <cellStyle name="Normal 6 5 2 3 2 2 6" xfId="37477" xr:uid="{00000000-0005-0000-0000-0000A93F0000}"/>
    <cellStyle name="Normal 6 5 2 3 2 3" xfId="1700" xr:uid="{00000000-0005-0000-0000-0000AA3F0000}"/>
    <cellStyle name="Normal 6 5 2 3 2 3 2" xfId="7482" xr:uid="{00000000-0005-0000-0000-0000AB3F0000}"/>
    <cellStyle name="Normal 6 5 2 3 2 3 2 2" xfId="16155" xr:uid="{00000000-0005-0000-0000-0000AC3F0000}"/>
    <cellStyle name="Normal 6 5 2 3 2 3 2 2 2" xfId="33508" xr:uid="{00000000-0005-0000-0000-0000AD3F0000}"/>
    <cellStyle name="Normal 6 5 2 3 2 3 2 2 3" xfId="50854" xr:uid="{00000000-0005-0000-0000-0000AE3F0000}"/>
    <cellStyle name="Normal 6 5 2 3 2 3 2 3" xfId="24835" xr:uid="{00000000-0005-0000-0000-0000AF3F0000}"/>
    <cellStyle name="Normal 6 5 2 3 2 3 2 4" xfId="42181" xr:uid="{00000000-0005-0000-0000-0000B03F0000}"/>
    <cellStyle name="Normal 6 5 2 3 2 3 3" xfId="5326" xr:uid="{00000000-0005-0000-0000-0000B13F0000}"/>
    <cellStyle name="Normal 6 5 2 3 2 3 3 2" xfId="13999" xr:uid="{00000000-0005-0000-0000-0000B23F0000}"/>
    <cellStyle name="Normal 6 5 2 3 2 3 3 2 2" xfId="31352" xr:uid="{00000000-0005-0000-0000-0000B33F0000}"/>
    <cellStyle name="Normal 6 5 2 3 2 3 3 2 3" xfId="48698" xr:uid="{00000000-0005-0000-0000-0000B43F0000}"/>
    <cellStyle name="Normal 6 5 2 3 2 3 3 3" xfId="22679" xr:uid="{00000000-0005-0000-0000-0000B53F0000}"/>
    <cellStyle name="Normal 6 5 2 3 2 3 3 4" xfId="40025" xr:uid="{00000000-0005-0000-0000-0000B63F0000}"/>
    <cellStyle name="Normal 6 5 2 3 2 3 4" xfId="10373" xr:uid="{00000000-0005-0000-0000-0000B73F0000}"/>
    <cellStyle name="Normal 6 5 2 3 2 3 4 2" xfId="27726" xr:uid="{00000000-0005-0000-0000-0000B83F0000}"/>
    <cellStyle name="Normal 6 5 2 3 2 3 4 3" xfId="45072" xr:uid="{00000000-0005-0000-0000-0000B93F0000}"/>
    <cellStyle name="Normal 6 5 2 3 2 3 5" xfId="19053" xr:uid="{00000000-0005-0000-0000-0000BA3F0000}"/>
    <cellStyle name="Normal 6 5 2 3 2 3 6" xfId="36399" xr:uid="{00000000-0005-0000-0000-0000BB3F0000}"/>
    <cellStyle name="Normal 6 5 2 3 2 4" xfId="6747" xr:uid="{00000000-0005-0000-0000-0000BC3F0000}"/>
    <cellStyle name="Normal 6 5 2 3 2 4 2" xfId="15420" xr:uid="{00000000-0005-0000-0000-0000BD3F0000}"/>
    <cellStyle name="Normal 6 5 2 3 2 4 2 2" xfId="32773" xr:uid="{00000000-0005-0000-0000-0000BE3F0000}"/>
    <cellStyle name="Normal 6 5 2 3 2 4 2 3" xfId="50119" xr:uid="{00000000-0005-0000-0000-0000BF3F0000}"/>
    <cellStyle name="Normal 6 5 2 3 2 4 3" xfId="24100" xr:uid="{00000000-0005-0000-0000-0000C03F0000}"/>
    <cellStyle name="Normal 6 5 2 3 2 4 4" xfId="41446" xr:uid="{00000000-0005-0000-0000-0000C13F0000}"/>
    <cellStyle name="Normal 6 5 2 3 2 5" xfId="3513" xr:uid="{00000000-0005-0000-0000-0000C23F0000}"/>
    <cellStyle name="Normal 6 5 2 3 2 5 2" xfId="12186" xr:uid="{00000000-0005-0000-0000-0000C33F0000}"/>
    <cellStyle name="Normal 6 5 2 3 2 5 2 2" xfId="29539" xr:uid="{00000000-0005-0000-0000-0000C43F0000}"/>
    <cellStyle name="Normal 6 5 2 3 2 5 2 3" xfId="46885" xr:uid="{00000000-0005-0000-0000-0000C53F0000}"/>
    <cellStyle name="Normal 6 5 2 3 2 5 3" xfId="20866" xr:uid="{00000000-0005-0000-0000-0000C63F0000}"/>
    <cellStyle name="Normal 6 5 2 3 2 5 4" xfId="38212" xr:uid="{00000000-0005-0000-0000-0000C73F0000}"/>
    <cellStyle name="Normal 6 5 2 3 2 6" xfId="9638" xr:uid="{00000000-0005-0000-0000-0000C83F0000}"/>
    <cellStyle name="Normal 6 5 2 3 2 6 2" xfId="26991" xr:uid="{00000000-0005-0000-0000-0000C93F0000}"/>
    <cellStyle name="Normal 6 5 2 3 2 6 3" xfId="44337" xr:uid="{00000000-0005-0000-0000-0000CA3F0000}"/>
    <cellStyle name="Normal 6 5 2 3 2 7" xfId="18318" xr:uid="{00000000-0005-0000-0000-0000CB3F0000}"/>
    <cellStyle name="Normal 6 5 2 3 2 8" xfId="35664" xr:uid="{00000000-0005-0000-0000-0000CC3F0000}"/>
    <cellStyle name="Normal 6 5 2 3 3" xfId="720" xr:uid="{00000000-0005-0000-0000-0000CD3F0000}"/>
    <cellStyle name="Normal 6 5 2 3 3 2" xfId="2533" xr:uid="{00000000-0005-0000-0000-0000CE3F0000}"/>
    <cellStyle name="Normal 6 5 2 3 3 2 2" xfId="8315" xr:uid="{00000000-0005-0000-0000-0000CF3F0000}"/>
    <cellStyle name="Normal 6 5 2 3 3 2 2 2" xfId="16988" xr:uid="{00000000-0005-0000-0000-0000D03F0000}"/>
    <cellStyle name="Normal 6 5 2 3 3 2 2 2 2" xfId="34341" xr:uid="{00000000-0005-0000-0000-0000D13F0000}"/>
    <cellStyle name="Normal 6 5 2 3 3 2 2 2 3" xfId="51687" xr:uid="{00000000-0005-0000-0000-0000D23F0000}"/>
    <cellStyle name="Normal 6 5 2 3 3 2 2 3" xfId="25668" xr:uid="{00000000-0005-0000-0000-0000D33F0000}"/>
    <cellStyle name="Normal 6 5 2 3 3 2 2 4" xfId="43014" xr:uid="{00000000-0005-0000-0000-0000D43F0000}"/>
    <cellStyle name="Normal 6 5 2 3 3 2 3" xfId="5767" xr:uid="{00000000-0005-0000-0000-0000D53F0000}"/>
    <cellStyle name="Normal 6 5 2 3 3 2 3 2" xfId="14440" xr:uid="{00000000-0005-0000-0000-0000D63F0000}"/>
    <cellStyle name="Normal 6 5 2 3 3 2 3 2 2" xfId="31793" xr:uid="{00000000-0005-0000-0000-0000D73F0000}"/>
    <cellStyle name="Normal 6 5 2 3 3 2 3 2 3" xfId="49139" xr:uid="{00000000-0005-0000-0000-0000D83F0000}"/>
    <cellStyle name="Normal 6 5 2 3 3 2 3 3" xfId="23120" xr:uid="{00000000-0005-0000-0000-0000D93F0000}"/>
    <cellStyle name="Normal 6 5 2 3 3 2 3 4" xfId="40466" xr:uid="{00000000-0005-0000-0000-0000DA3F0000}"/>
    <cellStyle name="Normal 6 5 2 3 3 2 4" xfId="11206" xr:uid="{00000000-0005-0000-0000-0000DB3F0000}"/>
    <cellStyle name="Normal 6 5 2 3 3 2 4 2" xfId="28559" xr:uid="{00000000-0005-0000-0000-0000DC3F0000}"/>
    <cellStyle name="Normal 6 5 2 3 3 2 4 3" xfId="45905" xr:uid="{00000000-0005-0000-0000-0000DD3F0000}"/>
    <cellStyle name="Normal 6 5 2 3 3 2 5" xfId="19886" xr:uid="{00000000-0005-0000-0000-0000DE3F0000}"/>
    <cellStyle name="Normal 6 5 2 3 3 2 6" xfId="37232" xr:uid="{00000000-0005-0000-0000-0000DF3F0000}"/>
    <cellStyle name="Normal 6 5 2 3 3 3" xfId="6502" xr:uid="{00000000-0005-0000-0000-0000E03F0000}"/>
    <cellStyle name="Normal 6 5 2 3 3 3 2" xfId="15175" xr:uid="{00000000-0005-0000-0000-0000E13F0000}"/>
    <cellStyle name="Normal 6 5 2 3 3 3 2 2" xfId="32528" xr:uid="{00000000-0005-0000-0000-0000E23F0000}"/>
    <cellStyle name="Normal 6 5 2 3 3 3 2 3" xfId="49874" xr:uid="{00000000-0005-0000-0000-0000E33F0000}"/>
    <cellStyle name="Normal 6 5 2 3 3 3 3" xfId="23855" xr:uid="{00000000-0005-0000-0000-0000E43F0000}"/>
    <cellStyle name="Normal 6 5 2 3 3 3 4" xfId="41201" xr:uid="{00000000-0005-0000-0000-0000E53F0000}"/>
    <cellStyle name="Normal 6 5 2 3 3 4" xfId="4346" xr:uid="{00000000-0005-0000-0000-0000E63F0000}"/>
    <cellStyle name="Normal 6 5 2 3 3 4 2" xfId="13019" xr:uid="{00000000-0005-0000-0000-0000E73F0000}"/>
    <cellStyle name="Normal 6 5 2 3 3 4 2 2" xfId="30372" xr:uid="{00000000-0005-0000-0000-0000E83F0000}"/>
    <cellStyle name="Normal 6 5 2 3 3 4 2 3" xfId="47718" xr:uid="{00000000-0005-0000-0000-0000E93F0000}"/>
    <cellStyle name="Normal 6 5 2 3 3 4 3" xfId="21699" xr:uid="{00000000-0005-0000-0000-0000EA3F0000}"/>
    <cellStyle name="Normal 6 5 2 3 3 4 4" xfId="39045" xr:uid="{00000000-0005-0000-0000-0000EB3F0000}"/>
    <cellStyle name="Normal 6 5 2 3 3 5" xfId="9393" xr:uid="{00000000-0005-0000-0000-0000EC3F0000}"/>
    <cellStyle name="Normal 6 5 2 3 3 5 2" xfId="26746" xr:uid="{00000000-0005-0000-0000-0000ED3F0000}"/>
    <cellStyle name="Normal 6 5 2 3 3 5 3" xfId="44092" xr:uid="{00000000-0005-0000-0000-0000EE3F0000}"/>
    <cellStyle name="Normal 6 5 2 3 3 6" xfId="18073" xr:uid="{00000000-0005-0000-0000-0000EF3F0000}"/>
    <cellStyle name="Normal 6 5 2 3 3 7" xfId="35419" xr:uid="{00000000-0005-0000-0000-0000F03F0000}"/>
    <cellStyle name="Normal 6 5 2 3 4" xfId="2043" xr:uid="{00000000-0005-0000-0000-0000F13F0000}"/>
    <cellStyle name="Normal 6 5 2 3 4 2" xfId="7825" xr:uid="{00000000-0005-0000-0000-0000F23F0000}"/>
    <cellStyle name="Normal 6 5 2 3 4 2 2" xfId="16498" xr:uid="{00000000-0005-0000-0000-0000F33F0000}"/>
    <cellStyle name="Normal 6 5 2 3 4 2 2 2" xfId="33851" xr:uid="{00000000-0005-0000-0000-0000F43F0000}"/>
    <cellStyle name="Normal 6 5 2 3 4 2 2 3" xfId="51197" xr:uid="{00000000-0005-0000-0000-0000F53F0000}"/>
    <cellStyle name="Normal 6 5 2 3 4 2 3" xfId="25178" xr:uid="{00000000-0005-0000-0000-0000F63F0000}"/>
    <cellStyle name="Normal 6 5 2 3 4 2 4" xfId="42524" xr:uid="{00000000-0005-0000-0000-0000F73F0000}"/>
    <cellStyle name="Normal 6 5 2 3 4 3" xfId="3856" xr:uid="{00000000-0005-0000-0000-0000F83F0000}"/>
    <cellStyle name="Normal 6 5 2 3 4 3 2" xfId="12529" xr:uid="{00000000-0005-0000-0000-0000F93F0000}"/>
    <cellStyle name="Normal 6 5 2 3 4 3 2 2" xfId="29882" xr:uid="{00000000-0005-0000-0000-0000FA3F0000}"/>
    <cellStyle name="Normal 6 5 2 3 4 3 2 3" xfId="47228" xr:uid="{00000000-0005-0000-0000-0000FB3F0000}"/>
    <cellStyle name="Normal 6 5 2 3 4 3 3" xfId="21209" xr:uid="{00000000-0005-0000-0000-0000FC3F0000}"/>
    <cellStyle name="Normal 6 5 2 3 4 3 4" xfId="38555" xr:uid="{00000000-0005-0000-0000-0000FD3F0000}"/>
    <cellStyle name="Normal 6 5 2 3 4 4" xfId="10716" xr:uid="{00000000-0005-0000-0000-0000FE3F0000}"/>
    <cellStyle name="Normal 6 5 2 3 4 4 2" xfId="28069" xr:uid="{00000000-0005-0000-0000-0000FF3F0000}"/>
    <cellStyle name="Normal 6 5 2 3 4 4 3" xfId="45415" xr:uid="{00000000-0005-0000-0000-000000400000}"/>
    <cellStyle name="Normal 6 5 2 3 4 5" xfId="19396" xr:uid="{00000000-0005-0000-0000-000001400000}"/>
    <cellStyle name="Normal 6 5 2 3 4 6" xfId="36742" xr:uid="{00000000-0005-0000-0000-000002400000}"/>
    <cellStyle name="Normal 6 5 2 3 5" xfId="1455" xr:uid="{00000000-0005-0000-0000-000003400000}"/>
    <cellStyle name="Normal 6 5 2 3 5 2" xfId="7237" xr:uid="{00000000-0005-0000-0000-000004400000}"/>
    <cellStyle name="Normal 6 5 2 3 5 2 2" xfId="15910" xr:uid="{00000000-0005-0000-0000-000005400000}"/>
    <cellStyle name="Normal 6 5 2 3 5 2 2 2" xfId="33263" xr:uid="{00000000-0005-0000-0000-000006400000}"/>
    <cellStyle name="Normal 6 5 2 3 5 2 2 3" xfId="50609" xr:uid="{00000000-0005-0000-0000-000007400000}"/>
    <cellStyle name="Normal 6 5 2 3 5 2 3" xfId="24590" xr:uid="{00000000-0005-0000-0000-000008400000}"/>
    <cellStyle name="Normal 6 5 2 3 5 2 4" xfId="41936" xr:uid="{00000000-0005-0000-0000-000009400000}"/>
    <cellStyle name="Normal 6 5 2 3 5 3" xfId="5081" xr:uid="{00000000-0005-0000-0000-00000A400000}"/>
    <cellStyle name="Normal 6 5 2 3 5 3 2" xfId="13754" xr:uid="{00000000-0005-0000-0000-00000B400000}"/>
    <cellStyle name="Normal 6 5 2 3 5 3 2 2" xfId="31107" xr:uid="{00000000-0005-0000-0000-00000C400000}"/>
    <cellStyle name="Normal 6 5 2 3 5 3 2 3" xfId="48453" xr:uid="{00000000-0005-0000-0000-00000D400000}"/>
    <cellStyle name="Normal 6 5 2 3 5 3 3" xfId="22434" xr:uid="{00000000-0005-0000-0000-00000E400000}"/>
    <cellStyle name="Normal 6 5 2 3 5 3 4" xfId="39780" xr:uid="{00000000-0005-0000-0000-00000F400000}"/>
    <cellStyle name="Normal 6 5 2 3 5 4" xfId="10128" xr:uid="{00000000-0005-0000-0000-000010400000}"/>
    <cellStyle name="Normal 6 5 2 3 5 4 2" xfId="27481" xr:uid="{00000000-0005-0000-0000-000011400000}"/>
    <cellStyle name="Normal 6 5 2 3 5 4 3" xfId="44827" xr:uid="{00000000-0005-0000-0000-000012400000}"/>
    <cellStyle name="Normal 6 5 2 3 5 5" xfId="18808" xr:uid="{00000000-0005-0000-0000-000013400000}"/>
    <cellStyle name="Normal 6 5 2 3 5 6" xfId="36154" xr:uid="{00000000-0005-0000-0000-000014400000}"/>
    <cellStyle name="Normal 6 5 2 3 6" xfId="6012" xr:uid="{00000000-0005-0000-0000-000015400000}"/>
    <cellStyle name="Normal 6 5 2 3 6 2" xfId="14685" xr:uid="{00000000-0005-0000-0000-000016400000}"/>
    <cellStyle name="Normal 6 5 2 3 6 2 2" xfId="32038" xr:uid="{00000000-0005-0000-0000-000017400000}"/>
    <cellStyle name="Normal 6 5 2 3 6 2 3" xfId="49384" xr:uid="{00000000-0005-0000-0000-000018400000}"/>
    <cellStyle name="Normal 6 5 2 3 6 3" xfId="23365" xr:uid="{00000000-0005-0000-0000-000019400000}"/>
    <cellStyle name="Normal 6 5 2 3 6 4" xfId="40711" xr:uid="{00000000-0005-0000-0000-00001A400000}"/>
    <cellStyle name="Normal 6 5 2 3 7" xfId="3268" xr:uid="{00000000-0005-0000-0000-00001B400000}"/>
    <cellStyle name="Normal 6 5 2 3 7 2" xfId="11941" xr:uid="{00000000-0005-0000-0000-00001C400000}"/>
    <cellStyle name="Normal 6 5 2 3 7 2 2" xfId="29294" xr:uid="{00000000-0005-0000-0000-00001D400000}"/>
    <cellStyle name="Normal 6 5 2 3 7 2 3" xfId="46640" xr:uid="{00000000-0005-0000-0000-00001E400000}"/>
    <cellStyle name="Normal 6 5 2 3 7 3" xfId="20621" xr:uid="{00000000-0005-0000-0000-00001F400000}"/>
    <cellStyle name="Normal 6 5 2 3 7 4" xfId="37967" xr:uid="{00000000-0005-0000-0000-000020400000}"/>
    <cellStyle name="Normal 6 5 2 3 8" xfId="8903" xr:uid="{00000000-0005-0000-0000-000021400000}"/>
    <cellStyle name="Normal 6 5 2 3 8 2" xfId="26256" xr:uid="{00000000-0005-0000-0000-000022400000}"/>
    <cellStyle name="Normal 6 5 2 3 8 3" xfId="43602" xr:uid="{00000000-0005-0000-0000-000023400000}"/>
    <cellStyle name="Normal 6 5 2 3 9" xfId="17583" xr:uid="{00000000-0005-0000-0000-000024400000}"/>
    <cellStyle name="Normal 6 5 2 4" xfId="818" xr:uid="{00000000-0005-0000-0000-000025400000}"/>
    <cellStyle name="Normal 6 5 2 4 2" xfId="2631" xr:uid="{00000000-0005-0000-0000-000026400000}"/>
    <cellStyle name="Normal 6 5 2 4 2 2" xfId="8413" xr:uid="{00000000-0005-0000-0000-000027400000}"/>
    <cellStyle name="Normal 6 5 2 4 2 2 2" xfId="17086" xr:uid="{00000000-0005-0000-0000-000028400000}"/>
    <cellStyle name="Normal 6 5 2 4 2 2 2 2" xfId="34439" xr:uid="{00000000-0005-0000-0000-000029400000}"/>
    <cellStyle name="Normal 6 5 2 4 2 2 2 3" xfId="51785" xr:uid="{00000000-0005-0000-0000-00002A400000}"/>
    <cellStyle name="Normal 6 5 2 4 2 2 3" xfId="25766" xr:uid="{00000000-0005-0000-0000-00002B400000}"/>
    <cellStyle name="Normal 6 5 2 4 2 2 4" xfId="43112" xr:uid="{00000000-0005-0000-0000-00002C400000}"/>
    <cellStyle name="Normal 6 5 2 4 2 3" xfId="4444" xr:uid="{00000000-0005-0000-0000-00002D400000}"/>
    <cellStyle name="Normal 6 5 2 4 2 3 2" xfId="13117" xr:uid="{00000000-0005-0000-0000-00002E400000}"/>
    <cellStyle name="Normal 6 5 2 4 2 3 2 2" xfId="30470" xr:uid="{00000000-0005-0000-0000-00002F400000}"/>
    <cellStyle name="Normal 6 5 2 4 2 3 2 3" xfId="47816" xr:uid="{00000000-0005-0000-0000-000030400000}"/>
    <cellStyle name="Normal 6 5 2 4 2 3 3" xfId="21797" xr:uid="{00000000-0005-0000-0000-000031400000}"/>
    <cellStyle name="Normal 6 5 2 4 2 3 4" xfId="39143" xr:uid="{00000000-0005-0000-0000-000032400000}"/>
    <cellStyle name="Normal 6 5 2 4 2 4" xfId="11304" xr:uid="{00000000-0005-0000-0000-000033400000}"/>
    <cellStyle name="Normal 6 5 2 4 2 4 2" xfId="28657" xr:uid="{00000000-0005-0000-0000-000034400000}"/>
    <cellStyle name="Normal 6 5 2 4 2 4 3" xfId="46003" xr:uid="{00000000-0005-0000-0000-000035400000}"/>
    <cellStyle name="Normal 6 5 2 4 2 5" xfId="19984" xr:uid="{00000000-0005-0000-0000-000036400000}"/>
    <cellStyle name="Normal 6 5 2 4 2 6" xfId="37330" xr:uid="{00000000-0005-0000-0000-000037400000}"/>
    <cellStyle name="Normal 6 5 2 4 3" xfId="1553" xr:uid="{00000000-0005-0000-0000-000038400000}"/>
    <cellStyle name="Normal 6 5 2 4 3 2" xfId="7335" xr:uid="{00000000-0005-0000-0000-000039400000}"/>
    <cellStyle name="Normal 6 5 2 4 3 2 2" xfId="16008" xr:uid="{00000000-0005-0000-0000-00003A400000}"/>
    <cellStyle name="Normal 6 5 2 4 3 2 2 2" xfId="33361" xr:uid="{00000000-0005-0000-0000-00003B400000}"/>
    <cellStyle name="Normal 6 5 2 4 3 2 2 3" xfId="50707" xr:uid="{00000000-0005-0000-0000-00003C400000}"/>
    <cellStyle name="Normal 6 5 2 4 3 2 3" xfId="24688" xr:uid="{00000000-0005-0000-0000-00003D400000}"/>
    <cellStyle name="Normal 6 5 2 4 3 2 4" xfId="42034" xr:uid="{00000000-0005-0000-0000-00003E400000}"/>
    <cellStyle name="Normal 6 5 2 4 3 3" xfId="5179" xr:uid="{00000000-0005-0000-0000-00003F400000}"/>
    <cellStyle name="Normal 6 5 2 4 3 3 2" xfId="13852" xr:uid="{00000000-0005-0000-0000-000040400000}"/>
    <cellStyle name="Normal 6 5 2 4 3 3 2 2" xfId="31205" xr:uid="{00000000-0005-0000-0000-000041400000}"/>
    <cellStyle name="Normal 6 5 2 4 3 3 2 3" xfId="48551" xr:uid="{00000000-0005-0000-0000-000042400000}"/>
    <cellStyle name="Normal 6 5 2 4 3 3 3" xfId="22532" xr:uid="{00000000-0005-0000-0000-000043400000}"/>
    <cellStyle name="Normal 6 5 2 4 3 3 4" xfId="39878" xr:uid="{00000000-0005-0000-0000-000044400000}"/>
    <cellStyle name="Normal 6 5 2 4 3 4" xfId="10226" xr:uid="{00000000-0005-0000-0000-000045400000}"/>
    <cellStyle name="Normal 6 5 2 4 3 4 2" xfId="27579" xr:uid="{00000000-0005-0000-0000-000046400000}"/>
    <cellStyle name="Normal 6 5 2 4 3 4 3" xfId="44925" xr:uid="{00000000-0005-0000-0000-000047400000}"/>
    <cellStyle name="Normal 6 5 2 4 3 5" xfId="18906" xr:uid="{00000000-0005-0000-0000-000048400000}"/>
    <cellStyle name="Normal 6 5 2 4 3 6" xfId="36252" xr:uid="{00000000-0005-0000-0000-000049400000}"/>
    <cellStyle name="Normal 6 5 2 4 4" xfId="6600" xr:uid="{00000000-0005-0000-0000-00004A400000}"/>
    <cellStyle name="Normal 6 5 2 4 4 2" xfId="15273" xr:uid="{00000000-0005-0000-0000-00004B400000}"/>
    <cellStyle name="Normal 6 5 2 4 4 2 2" xfId="32626" xr:uid="{00000000-0005-0000-0000-00004C400000}"/>
    <cellStyle name="Normal 6 5 2 4 4 2 3" xfId="49972" xr:uid="{00000000-0005-0000-0000-00004D400000}"/>
    <cellStyle name="Normal 6 5 2 4 4 3" xfId="23953" xr:uid="{00000000-0005-0000-0000-00004E400000}"/>
    <cellStyle name="Normal 6 5 2 4 4 4" xfId="41299" xr:uid="{00000000-0005-0000-0000-00004F400000}"/>
    <cellStyle name="Normal 6 5 2 4 5" xfId="3366" xr:uid="{00000000-0005-0000-0000-000050400000}"/>
    <cellStyle name="Normal 6 5 2 4 5 2" xfId="12039" xr:uid="{00000000-0005-0000-0000-000051400000}"/>
    <cellStyle name="Normal 6 5 2 4 5 2 2" xfId="29392" xr:uid="{00000000-0005-0000-0000-000052400000}"/>
    <cellStyle name="Normal 6 5 2 4 5 2 3" xfId="46738" xr:uid="{00000000-0005-0000-0000-000053400000}"/>
    <cellStyle name="Normal 6 5 2 4 5 3" xfId="20719" xr:uid="{00000000-0005-0000-0000-000054400000}"/>
    <cellStyle name="Normal 6 5 2 4 5 4" xfId="38065" xr:uid="{00000000-0005-0000-0000-000055400000}"/>
    <cellStyle name="Normal 6 5 2 4 6" xfId="9491" xr:uid="{00000000-0005-0000-0000-000056400000}"/>
    <cellStyle name="Normal 6 5 2 4 6 2" xfId="26844" xr:uid="{00000000-0005-0000-0000-000057400000}"/>
    <cellStyle name="Normal 6 5 2 4 6 3" xfId="44190" xr:uid="{00000000-0005-0000-0000-000058400000}"/>
    <cellStyle name="Normal 6 5 2 4 7" xfId="18171" xr:uid="{00000000-0005-0000-0000-000059400000}"/>
    <cellStyle name="Normal 6 5 2 4 8" xfId="35517" xr:uid="{00000000-0005-0000-0000-00005A400000}"/>
    <cellStyle name="Normal 6 5 2 5" xfId="475" xr:uid="{00000000-0005-0000-0000-00005B400000}"/>
    <cellStyle name="Normal 6 5 2 5 2" xfId="2288" xr:uid="{00000000-0005-0000-0000-00005C400000}"/>
    <cellStyle name="Normal 6 5 2 5 2 2" xfId="8070" xr:uid="{00000000-0005-0000-0000-00005D400000}"/>
    <cellStyle name="Normal 6 5 2 5 2 2 2" xfId="16743" xr:uid="{00000000-0005-0000-0000-00005E400000}"/>
    <cellStyle name="Normal 6 5 2 5 2 2 2 2" xfId="34096" xr:uid="{00000000-0005-0000-0000-00005F400000}"/>
    <cellStyle name="Normal 6 5 2 5 2 2 2 3" xfId="51442" xr:uid="{00000000-0005-0000-0000-000060400000}"/>
    <cellStyle name="Normal 6 5 2 5 2 2 3" xfId="25423" xr:uid="{00000000-0005-0000-0000-000061400000}"/>
    <cellStyle name="Normal 6 5 2 5 2 2 4" xfId="42769" xr:uid="{00000000-0005-0000-0000-000062400000}"/>
    <cellStyle name="Normal 6 5 2 5 2 3" xfId="5571" xr:uid="{00000000-0005-0000-0000-000063400000}"/>
    <cellStyle name="Normal 6 5 2 5 2 3 2" xfId="14244" xr:uid="{00000000-0005-0000-0000-000064400000}"/>
    <cellStyle name="Normal 6 5 2 5 2 3 2 2" xfId="31597" xr:uid="{00000000-0005-0000-0000-000065400000}"/>
    <cellStyle name="Normal 6 5 2 5 2 3 2 3" xfId="48943" xr:uid="{00000000-0005-0000-0000-000066400000}"/>
    <cellStyle name="Normal 6 5 2 5 2 3 3" xfId="22924" xr:uid="{00000000-0005-0000-0000-000067400000}"/>
    <cellStyle name="Normal 6 5 2 5 2 3 4" xfId="40270" xr:uid="{00000000-0005-0000-0000-000068400000}"/>
    <cellStyle name="Normal 6 5 2 5 2 4" xfId="10961" xr:uid="{00000000-0005-0000-0000-000069400000}"/>
    <cellStyle name="Normal 6 5 2 5 2 4 2" xfId="28314" xr:uid="{00000000-0005-0000-0000-00006A400000}"/>
    <cellStyle name="Normal 6 5 2 5 2 4 3" xfId="45660" xr:uid="{00000000-0005-0000-0000-00006B400000}"/>
    <cellStyle name="Normal 6 5 2 5 2 5" xfId="19641" xr:uid="{00000000-0005-0000-0000-00006C400000}"/>
    <cellStyle name="Normal 6 5 2 5 2 6" xfId="36987" xr:uid="{00000000-0005-0000-0000-00006D400000}"/>
    <cellStyle name="Normal 6 5 2 5 3" xfId="6257" xr:uid="{00000000-0005-0000-0000-00006E400000}"/>
    <cellStyle name="Normal 6 5 2 5 3 2" xfId="14930" xr:uid="{00000000-0005-0000-0000-00006F400000}"/>
    <cellStyle name="Normal 6 5 2 5 3 2 2" xfId="32283" xr:uid="{00000000-0005-0000-0000-000070400000}"/>
    <cellStyle name="Normal 6 5 2 5 3 2 3" xfId="49629" xr:uid="{00000000-0005-0000-0000-000071400000}"/>
    <cellStyle name="Normal 6 5 2 5 3 3" xfId="23610" xr:uid="{00000000-0005-0000-0000-000072400000}"/>
    <cellStyle name="Normal 6 5 2 5 3 4" xfId="40956" xr:uid="{00000000-0005-0000-0000-000073400000}"/>
    <cellStyle name="Normal 6 5 2 5 4" xfId="4101" xr:uid="{00000000-0005-0000-0000-000074400000}"/>
    <cellStyle name="Normal 6 5 2 5 4 2" xfId="12774" xr:uid="{00000000-0005-0000-0000-000075400000}"/>
    <cellStyle name="Normal 6 5 2 5 4 2 2" xfId="30127" xr:uid="{00000000-0005-0000-0000-000076400000}"/>
    <cellStyle name="Normal 6 5 2 5 4 2 3" xfId="47473" xr:uid="{00000000-0005-0000-0000-000077400000}"/>
    <cellStyle name="Normal 6 5 2 5 4 3" xfId="21454" xr:uid="{00000000-0005-0000-0000-000078400000}"/>
    <cellStyle name="Normal 6 5 2 5 4 4" xfId="38800" xr:uid="{00000000-0005-0000-0000-000079400000}"/>
    <cellStyle name="Normal 6 5 2 5 5" xfId="9148" xr:uid="{00000000-0005-0000-0000-00007A400000}"/>
    <cellStyle name="Normal 6 5 2 5 5 2" xfId="26501" xr:uid="{00000000-0005-0000-0000-00007B400000}"/>
    <cellStyle name="Normal 6 5 2 5 5 3" xfId="43847" xr:uid="{00000000-0005-0000-0000-00007C400000}"/>
    <cellStyle name="Normal 6 5 2 5 6" xfId="17828" xr:uid="{00000000-0005-0000-0000-00007D400000}"/>
    <cellStyle name="Normal 6 5 2 5 7" xfId="35174" xr:uid="{00000000-0005-0000-0000-00007E400000}"/>
    <cellStyle name="Normal 6 5 2 6" xfId="1896" xr:uid="{00000000-0005-0000-0000-00007F400000}"/>
    <cellStyle name="Normal 6 5 2 6 2" xfId="7678" xr:uid="{00000000-0005-0000-0000-000080400000}"/>
    <cellStyle name="Normal 6 5 2 6 2 2" xfId="16351" xr:uid="{00000000-0005-0000-0000-000081400000}"/>
    <cellStyle name="Normal 6 5 2 6 2 2 2" xfId="33704" xr:uid="{00000000-0005-0000-0000-000082400000}"/>
    <cellStyle name="Normal 6 5 2 6 2 2 3" xfId="51050" xr:uid="{00000000-0005-0000-0000-000083400000}"/>
    <cellStyle name="Normal 6 5 2 6 2 3" xfId="25031" xr:uid="{00000000-0005-0000-0000-000084400000}"/>
    <cellStyle name="Normal 6 5 2 6 2 4" xfId="42377" xr:uid="{00000000-0005-0000-0000-000085400000}"/>
    <cellStyle name="Normal 6 5 2 6 3" xfId="3709" xr:uid="{00000000-0005-0000-0000-000086400000}"/>
    <cellStyle name="Normal 6 5 2 6 3 2" xfId="12382" xr:uid="{00000000-0005-0000-0000-000087400000}"/>
    <cellStyle name="Normal 6 5 2 6 3 2 2" xfId="29735" xr:uid="{00000000-0005-0000-0000-000088400000}"/>
    <cellStyle name="Normal 6 5 2 6 3 2 3" xfId="47081" xr:uid="{00000000-0005-0000-0000-000089400000}"/>
    <cellStyle name="Normal 6 5 2 6 3 3" xfId="21062" xr:uid="{00000000-0005-0000-0000-00008A400000}"/>
    <cellStyle name="Normal 6 5 2 6 3 4" xfId="38408" xr:uid="{00000000-0005-0000-0000-00008B400000}"/>
    <cellStyle name="Normal 6 5 2 6 4" xfId="10569" xr:uid="{00000000-0005-0000-0000-00008C400000}"/>
    <cellStyle name="Normal 6 5 2 6 4 2" xfId="27922" xr:uid="{00000000-0005-0000-0000-00008D400000}"/>
    <cellStyle name="Normal 6 5 2 6 4 3" xfId="45268" xr:uid="{00000000-0005-0000-0000-00008E400000}"/>
    <cellStyle name="Normal 6 5 2 6 5" xfId="19249" xr:uid="{00000000-0005-0000-0000-00008F400000}"/>
    <cellStyle name="Normal 6 5 2 6 6" xfId="36595" xr:uid="{00000000-0005-0000-0000-000090400000}"/>
    <cellStyle name="Normal 6 5 2 7" xfId="1210" xr:uid="{00000000-0005-0000-0000-000091400000}"/>
    <cellStyle name="Normal 6 5 2 7 2" xfId="6992" xr:uid="{00000000-0005-0000-0000-000092400000}"/>
    <cellStyle name="Normal 6 5 2 7 2 2" xfId="15665" xr:uid="{00000000-0005-0000-0000-000093400000}"/>
    <cellStyle name="Normal 6 5 2 7 2 2 2" xfId="33018" xr:uid="{00000000-0005-0000-0000-000094400000}"/>
    <cellStyle name="Normal 6 5 2 7 2 2 3" xfId="50364" xr:uid="{00000000-0005-0000-0000-000095400000}"/>
    <cellStyle name="Normal 6 5 2 7 2 3" xfId="24345" xr:uid="{00000000-0005-0000-0000-000096400000}"/>
    <cellStyle name="Normal 6 5 2 7 2 4" xfId="41691" xr:uid="{00000000-0005-0000-0000-000097400000}"/>
    <cellStyle name="Normal 6 5 2 7 3" xfId="4836" xr:uid="{00000000-0005-0000-0000-000098400000}"/>
    <cellStyle name="Normal 6 5 2 7 3 2" xfId="13509" xr:uid="{00000000-0005-0000-0000-000099400000}"/>
    <cellStyle name="Normal 6 5 2 7 3 2 2" xfId="30862" xr:uid="{00000000-0005-0000-0000-00009A400000}"/>
    <cellStyle name="Normal 6 5 2 7 3 2 3" xfId="48208" xr:uid="{00000000-0005-0000-0000-00009B400000}"/>
    <cellStyle name="Normal 6 5 2 7 3 3" xfId="22189" xr:uid="{00000000-0005-0000-0000-00009C400000}"/>
    <cellStyle name="Normal 6 5 2 7 3 4" xfId="39535" xr:uid="{00000000-0005-0000-0000-00009D400000}"/>
    <cellStyle name="Normal 6 5 2 7 4" xfId="9883" xr:uid="{00000000-0005-0000-0000-00009E400000}"/>
    <cellStyle name="Normal 6 5 2 7 4 2" xfId="27236" xr:uid="{00000000-0005-0000-0000-00009F400000}"/>
    <cellStyle name="Normal 6 5 2 7 4 3" xfId="44582" xr:uid="{00000000-0005-0000-0000-0000A0400000}"/>
    <cellStyle name="Normal 6 5 2 7 5" xfId="18563" xr:uid="{00000000-0005-0000-0000-0000A1400000}"/>
    <cellStyle name="Normal 6 5 2 7 6" xfId="35909" xr:uid="{00000000-0005-0000-0000-0000A2400000}"/>
    <cellStyle name="Normal 6 5 2 8" xfId="5865" xr:uid="{00000000-0005-0000-0000-0000A3400000}"/>
    <cellStyle name="Normal 6 5 2 8 2" xfId="14538" xr:uid="{00000000-0005-0000-0000-0000A4400000}"/>
    <cellStyle name="Normal 6 5 2 8 2 2" xfId="31891" xr:uid="{00000000-0005-0000-0000-0000A5400000}"/>
    <cellStyle name="Normal 6 5 2 8 2 3" xfId="49237" xr:uid="{00000000-0005-0000-0000-0000A6400000}"/>
    <cellStyle name="Normal 6 5 2 8 3" xfId="23218" xr:uid="{00000000-0005-0000-0000-0000A7400000}"/>
    <cellStyle name="Normal 6 5 2 8 4" xfId="40564" xr:uid="{00000000-0005-0000-0000-0000A8400000}"/>
    <cellStyle name="Normal 6 5 2 9" xfId="3023" xr:uid="{00000000-0005-0000-0000-0000A9400000}"/>
    <cellStyle name="Normal 6 5 2 9 2" xfId="11696" xr:uid="{00000000-0005-0000-0000-0000AA400000}"/>
    <cellStyle name="Normal 6 5 2 9 2 2" xfId="29049" xr:uid="{00000000-0005-0000-0000-0000AB400000}"/>
    <cellStyle name="Normal 6 5 2 9 2 3" xfId="46395" xr:uid="{00000000-0005-0000-0000-0000AC400000}"/>
    <cellStyle name="Normal 6 5 2 9 3" xfId="20376" xr:uid="{00000000-0005-0000-0000-0000AD400000}"/>
    <cellStyle name="Normal 6 5 2 9 4" xfId="37722" xr:uid="{00000000-0005-0000-0000-0000AE400000}"/>
    <cellStyle name="Normal 6 5 3" xfId="181" xr:uid="{00000000-0005-0000-0000-0000AF400000}"/>
    <cellStyle name="Normal 6 5 3 10" xfId="17534" xr:uid="{00000000-0005-0000-0000-0000B0400000}"/>
    <cellStyle name="Normal 6 5 3 11" xfId="34880" xr:uid="{00000000-0005-0000-0000-0000B1400000}"/>
    <cellStyle name="Normal 6 5 3 2" xfId="671" xr:uid="{00000000-0005-0000-0000-0000B2400000}"/>
    <cellStyle name="Normal 6 5 3 2 2" xfId="2484" xr:uid="{00000000-0005-0000-0000-0000B3400000}"/>
    <cellStyle name="Normal 6 5 3 2 2 2" xfId="8266" xr:uid="{00000000-0005-0000-0000-0000B4400000}"/>
    <cellStyle name="Normal 6 5 3 2 2 2 2" xfId="16939" xr:uid="{00000000-0005-0000-0000-0000B5400000}"/>
    <cellStyle name="Normal 6 5 3 2 2 2 2 2" xfId="34292" xr:uid="{00000000-0005-0000-0000-0000B6400000}"/>
    <cellStyle name="Normal 6 5 3 2 2 2 2 3" xfId="51638" xr:uid="{00000000-0005-0000-0000-0000B7400000}"/>
    <cellStyle name="Normal 6 5 3 2 2 2 3" xfId="25619" xr:uid="{00000000-0005-0000-0000-0000B8400000}"/>
    <cellStyle name="Normal 6 5 3 2 2 2 4" xfId="42965" xr:uid="{00000000-0005-0000-0000-0000B9400000}"/>
    <cellStyle name="Normal 6 5 3 2 2 3" xfId="4297" xr:uid="{00000000-0005-0000-0000-0000BA400000}"/>
    <cellStyle name="Normal 6 5 3 2 2 3 2" xfId="12970" xr:uid="{00000000-0005-0000-0000-0000BB400000}"/>
    <cellStyle name="Normal 6 5 3 2 2 3 2 2" xfId="30323" xr:uid="{00000000-0005-0000-0000-0000BC400000}"/>
    <cellStyle name="Normal 6 5 3 2 2 3 2 3" xfId="47669" xr:uid="{00000000-0005-0000-0000-0000BD400000}"/>
    <cellStyle name="Normal 6 5 3 2 2 3 3" xfId="21650" xr:uid="{00000000-0005-0000-0000-0000BE400000}"/>
    <cellStyle name="Normal 6 5 3 2 2 3 4" xfId="38996" xr:uid="{00000000-0005-0000-0000-0000BF400000}"/>
    <cellStyle name="Normal 6 5 3 2 2 4" xfId="11157" xr:uid="{00000000-0005-0000-0000-0000C0400000}"/>
    <cellStyle name="Normal 6 5 3 2 2 4 2" xfId="28510" xr:uid="{00000000-0005-0000-0000-0000C1400000}"/>
    <cellStyle name="Normal 6 5 3 2 2 4 3" xfId="45856" xr:uid="{00000000-0005-0000-0000-0000C2400000}"/>
    <cellStyle name="Normal 6 5 3 2 2 5" xfId="19837" xr:uid="{00000000-0005-0000-0000-0000C3400000}"/>
    <cellStyle name="Normal 6 5 3 2 2 6" xfId="37183" xr:uid="{00000000-0005-0000-0000-0000C4400000}"/>
    <cellStyle name="Normal 6 5 3 2 3" xfId="1406" xr:uid="{00000000-0005-0000-0000-0000C5400000}"/>
    <cellStyle name="Normal 6 5 3 2 3 2" xfId="7188" xr:uid="{00000000-0005-0000-0000-0000C6400000}"/>
    <cellStyle name="Normal 6 5 3 2 3 2 2" xfId="15861" xr:uid="{00000000-0005-0000-0000-0000C7400000}"/>
    <cellStyle name="Normal 6 5 3 2 3 2 2 2" xfId="33214" xr:uid="{00000000-0005-0000-0000-0000C8400000}"/>
    <cellStyle name="Normal 6 5 3 2 3 2 2 3" xfId="50560" xr:uid="{00000000-0005-0000-0000-0000C9400000}"/>
    <cellStyle name="Normal 6 5 3 2 3 2 3" xfId="24541" xr:uid="{00000000-0005-0000-0000-0000CA400000}"/>
    <cellStyle name="Normal 6 5 3 2 3 2 4" xfId="41887" xr:uid="{00000000-0005-0000-0000-0000CB400000}"/>
    <cellStyle name="Normal 6 5 3 2 3 3" xfId="5032" xr:uid="{00000000-0005-0000-0000-0000CC400000}"/>
    <cellStyle name="Normal 6 5 3 2 3 3 2" xfId="13705" xr:uid="{00000000-0005-0000-0000-0000CD400000}"/>
    <cellStyle name="Normal 6 5 3 2 3 3 2 2" xfId="31058" xr:uid="{00000000-0005-0000-0000-0000CE400000}"/>
    <cellStyle name="Normal 6 5 3 2 3 3 2 3" xfId="48404" xr:uid="{00000000-0005-0000-0000-0000CF400000}"/>
    <cellStyle name="Normal 6 5 3 2 3 3 3" xfId="22385" xr:uid="{00000000-0005-0000-0000-0000D0400000}"/>
    <cellStyle name="Normal 6 5 3 2 3 3 4" xfId="39731" xr:uid="{00000000-0005-0000-0000-0000D1400000}"/>
    <cellStyle name="Normal 6 5 3 2 3 4" xfId="10079" xr:uid="{00000000-0005-0000-0000-0000D2400000}"/>
    <cellStyle name="Normal 6 5 3 2 3 4 2" xfId="27432" xr:uid="{00000000-0005-0000-0000-0000D3400000}"/>
    <cellStyle name="Normal 6 5 3 2 3 4 3" xfId="44778" xr:uid="{00000000-0005-0000-0000-0000D4400000}"/>
    <cellStyle name="Normal 6 5 3 2 3 5" xfId="18759" xr:uid="{00000000-0005-0000-0000-0000D5400000}"/>
    <cellStyle name="Normal 6 5 3 2 3 6" xfId="36105" xr:uid="{00000000-0005-0000-0000-0000D6400000}"/>
    <cellStyle name="Normal 6 5 3 2 4" xfId="6453" xr:uid="{00000000-0005-0000-0000-0000D7400000}"/>
    <cellStyle name="Normal 6 5 3 2 4 2" xfId="15126" xr:uid="{00000000-0005-0000-0000-0000D8400000}"/>
    <cellStyle name="Normal 6 5 3 2 4 2 2" xfId="32479" xr:uid="{00000000-0005-0000-0000-0000D9400000}"/>
    <cellStyle name="Normal 6 5 3 2 4 2 3" xfId="49825" xr:uid="{00000000-0005-0000-0000-0000DA400000}"/>
    <cellStyle name="Normal 6 5 3 2 4 3" xfId="23806" xr:uid="{00000000-0005-0000-0000-0000DB400000}"/>
    <cellStyle name="Normal 6 5 3 2 4 4" xfId="41152" xr:uid="{00000000-0005-0000-0000-0000DC400000}"/>
    <cellStyle name="Normal 6 5 3 2 5" xfId="3219" xr:uid="{00000000-0005-0000-0000-0000DD400000}"/>
    <cellStyle name="Normal 6 5 3 2 5 2" xfId="11892" xr:uid="{00000000-0005-0000-0000-0000DE400000}"/>
    <cellStyle name="Normal 6 5 3 2 5 2 2" xfId="29245" xr:uid="{00000000-0005-0000-0000-0000DF400000}"/>
    <cellStyle name="Normal 6 5 3 2 5 2 3" xfId="46591" xr:uid="{00000000-0005-0000-0000-0000E0400000}"/>
    <cellStyle name="Normal 6 5 3 2 5 3" xfId="20572" xr:uid="{00000000-0005-0000-0000-0000E1400000}"/>
    <cellStyle name="Normal 6 5 3 2 5 4" xfId="37918" xr:uid="{00000000-0005-0000-0000-0000E2400000}"/>
    <cellStyle name="Normal 6 5 3 2 6" xfId="9344" xr:uid="{00000000-0005-0000-0000-0000E3400000}"/>
    <cellStyle name="Normal 6 5 3 2 6 2" xfId="26697" xr:uid="{00000000-0005-0000-0000-0000E4400000}"/>
    <cellStyle name="Normal 6 5 3 2 6 3" xfId="44043" xr:uid="{00000000-0005-0000-0000-0000E5400000}"/>
    <cellStyle name="Normal 6 5 3 2 7" xfId="18024" xr:uid="{00000000-0005-0000-0000-0000E6400000}"/>
    <cellStyle name="Normal 6 5 3 2 8" xfId="35370" xr:uid="{00000000-0005-0000-0000-0000E7400000}"/>
    <cellStyle name="Normal 6 5 3 3" xfId="916" xr:uid="{00000000-0005-0000-0000-0000E8400000}"/>
    <cellStyle name="Normal 6 5 3 3 2" xfId="2729" xr:uid="{00000000-0005-0000-0000-0000E9400000}"/>
    <cellStyle name="Normal 6 5 3 3 2 2" xfId="8511" xr:uid="{00000000-0005-0000-0000-0000EA400000}"/>
    <cellStyle name="Normal 6 5 3 3 2 2 2" xfId="17184" xr:uid="{00000000-0005-0000-0000-0000EB400000}"/>
    <cellStyle name="Normal 6 5 3 3 2 2 2 2" xfId="34537" xr:uid="{00000000-0005-0000-0000-0000EC400000}"/>
    <cellStyle name="Normal 6 5 3 3 2 2 2 3" xfId="51883" xr:uid="{00000000-0005-0000-0000-0000ED400000}"/>
    <cellStyle name="Normal 6 5 3 3 2 2 3" xfId="25864" xr:uid="{00000000-0005-0000-0000-0000EE400000}"/>
    <cellStyle name="Normal 6 5 3 3 2 2 4" xfId="43210" xr:uid="{00000000-0005-0000-0000-0000EF400000}"/>
    <cellStyle name="Normal 6 5 3 3 2 3" xfId="4542" xr:uid="{00000000-0005-0000-0000-0000F0400000}"/>
    <cellStyle name="Normal 6 5 3 3 2 3 2" xfId="13215" xr:uid="{00000000-0005-0000-0000-0000F1400000}"/>
    <cellStyle name="Normal 6 5 3 3 2 3 2 2" xfId="30568" xr:uid="{00000000-0005-0000-0000-0000F2400000}"/>
    <cellStyle name="Normal 6 5 3 3 2 3 2 3" xfId="47914" xr:uid="{00000000-0005-0000-0000-0000F3400000}"/>
    <cellStyle name="Normal 6 5 3 3 2 3 3" xfId="21895" xr:uid="{00000000-0005-0000-0000-0000F4400000}"/>
    <cellStyle name="Normal 6 5 3 3 2 3 4" xfId="39241" xr:uid="{00000000-0005-0000-0000-0000F5400000}"/>
    <cellStyle name="Normal 6 5 3 3 2 4" xfId="11402" xr:uid="{00000000-0005-0000-0000-0000F6400000}"/>
    <cellStyle name="Normal 6 5 3 3 2 4 2" xfId="28755" xr:uid="{00000000-0005-0000-0000-0000F7400000}"/>
    <cellStyle name="Normal 6 5 3 3 2 4 3" xfId="46101" xr:uid="{00000000-0005-0000-0000-0000F8400000}"/>
    <cellStyle name="Normal 6 5 3 3 2 5" xfId="20082" xr:uid="{00000000-0005-0000-0000-0000F9400000}"/>
    <cellStyle name="Normal 6 5 3 3 2 6" xfId="37428" xr:uid="{00000000-0005-0000-0000-0000FA400000}"/>
    <cellStyle name="Normal 6 5 3 3 3" xfId="1651" xr:uid="{00000000-0005-0000-0000-0000FB400000}"/>
    <cellStyle name="Normal 6 5 3 3 3 2" xfId="7433" xr:uid="{00000000-0005-0000-0000-0000FC400000}"/>
    <cellStyle name="Normal 6 5 3 3 3 2 2" xfId="16106" xr:uid="{00000000-0005-0000-0000-0000FD400000}"/>
    <cellStyle name="Normal 6 5 3 3 3 2 2 2" xfId="33459" xr:uid="{00000000-0005-0000-0000-0000FE400000}"/>
    <cellStyle name="Normal 6 5 3 3 3 2 2 3" xfId="50805" xr:uid="{00000000-0005-0000-0000-0000FF400000}"/>
    <cellStyle name="Normal 6 5 3 3 3 2 3" xfId="24786" xr:uid="{00000000-0005-0000-0000-000000410000}"/>
    <cellStyle name="Normal 6 5 3 3 3 2 4" xfId="42132" xr:uid="{00000000-0005-0000-0000-000001410000}"/>
    <cellStyle name="Normal 6 5 3 3 3 3" xfId="5277" xr:uid="{00000000-0005-0000-0000-000002410000}"/>
    <cellStyle name="Normal 6 5 3 3 3 3 2" xfId="13950" xr:uid="{00000000-0005-0000-0000-000003410000}"/>
    <cellStyle name="Normal 6 5 3 3 3 3 2 2" xfId="31303" xr:uid="{00000000-0005-0000-0000-000004410000}"/>
    <cellStyle name="Normal 6 5 3 3 3 3 2 3" xfId="48649" xr:uid="{00000000-0005-0000-0000-000005410000}"/>
    <cellStyle name="Normal 6 5 3 3 3 3 3" xfId="22630" xr:uid="{00000000-0005-0000-0000-000006410000}"/>
    <cellStyle name="Normal 6 5 3 3 3 3 4" xfId="39976" xr:uid="{00000000-0005-0000-0000-000007410000}"/>
    <cellStyle name="Normal 6 5 3 3 3 4" xfId="10324" xr:uid="{00000000-0005-0000-0000-000008410000}"/>
    <cellStyle name="Normal 6 5 3 3 3 4 2" xfId="27677" xr:uid="{00000000-0005-0000-0000-000009410000}"/>
    <cellStyle name="Normal 6 5 3 3 3 4 3" xfId="45023" xr:uid="{00000000-0005-0000-0000-00000A410000}"/>
    <cellStyle name="Normal 6 5 3 3 3 5" xfId="19004" xr:uid="{00000000-0005-0000-0000-00000B410000}"/>
    <cellStyle name="Normal 6 5 3 3 3 6" xfId="36350" xr:uid="{00000000-0005-0000-0000-00000C410000}"/>
    <cellStyle name="Normal 6 5 3 3 4" xfId="6698" xr:uid="{00000000-0005-0000-0000-00000D410000}"/>
    <cellStyle name="Normal 6 5 3 3 4 2" xfId="15371" xr:uid="{00000000-0005-0000-0000-00000E410000}"/>
    <cellStyle name="Normal 6 5 3 3 4 2 2" xfId="32724" xr:uid="{00000000-0005-0000-0000-00000F410000}"/>
    <cellStyle name="Normal 6 5 3 3 4 2 3" xfId="50070" xr:uid="{00000000-0005-0000-0000-000010410000}"/>
    <cellStyle name="Normal 6 5 3 3 4 3" xfId="24051" xr:uid="{00000000-0005-0000-0000-000011410000}"/>
    <cellStyle name="Normal 6 5 3 3 4 4" xfId="41397" xr:uid="{00000000-0005-0000-0000-000012410000}"/>
    <cellStyle name="Normal 6 5 3 3 5" xfId="3464" xr:uid="{00000000-0005-0000-0000-000013410000}"/>
    <cellStyle name="Normal 6 5 3 3 5 2" xfId="12137" xr:uid="{00000000-0005-0000-0000-000014410000}"/>
    <cellStyle name="Normal 6 5 3 3 5 2 2" xfId="29490" xr:uid="{00000000-0005-0000-0000-000015410000}"/>
    <cellStyle name="Normal 6 5 3 3 5 2 3" xfId="46836" xr:uid="{00000000-0005-0000-0000-000016410000}"/>
    <cellStyle name="Normal 6 5 3 3 5 3" xfId="20817" xr:uid="{00000000-0005-0000-0000-000017410000}"/>
    <cellStyle name="Normal 6 5 3 3 5 4" xfId="38163" xr:uid="{00000000-0005-0000-0000-000018410000}"/>
    <cellStyle name="Normal 6 5 3 3 6" xfId="9589" xr:uid="{00000000-0005-0000-0000-000019410000}"/>
    <cellStyle name="Normal 6 5 3 3 6 2" xfId="26942" xr:uid="{00000000-0005-0000-0000-00001A410000}"/>
    <cellStyle name="Normal 6 5 3 3 6 3" xfId="44288" xr:uid="{00000000-0005-0000-0000-00001B410000}"/>
    <cellStyle name="Normal 6 5 3 3 7" xfId="18269" xr:uid="{00000000-0005-0000-0000-00001C410000}"/>
    <cellStyle name="Normal 6 5 3 3 8" xfId="35615" xr:uid="{00000000-0005-0000-0000-00001D410000}"/>
    <cellStyle name="Normal 6 5 3 4" xfId="426" xr:uid="{00000000-0005-0000-0000-00001E410000}"/>
    <cellStyle name="Normal 6 5 3 4 2" xfId="2239" xr:uid="{00000000-0005-0000-0000-00001F410000}"/>
    <cellStyle name="Normal 6 5 3 4 2 2" xfId="8021" xr:uid="{00000000-0005-0000-0000-000020410000}"/>
    <cellStyle name="Normal 6 5 3 4 2 2 2" xfId="16694" xr:uid="{00000000-0005-0000-0000-000021410000}"/>
    <cellStyle name="Normal 6 5 3 4 2 2 2 2" xfId="34047" xr:uid="{00000000-0005-0000-0000-000022410000}"/>
    <cellStyle name="Normal 6 5 3 4 2 2 2 3" xfId="51393" xr:uid="{00000000-0005-0000-0000-000023410000}"/>
    <cellStyle name="Normal 6 5 3 4 2 2 3" xfId="25374" xr:uid="{00000000-0005-0000-0000-000024410000}"/>
    <cellStyle name="Normal 6 5 3 4 2 2 4" xfId="42720" xr:uid="{00000000-0005-0000-0000-000025410000}"/>
    <cellStyle name="Normal 6 5 3 4 2 3" xfId="5522" xr:uid="{00000000-0005-0000-0000-000026410000}"/>
    <cellStyle name="Normal 6 5 3 4 2 3 2" xfId="14195" xr:uid="{00000000-0005-0000-0000-000027410000}"/>
    <cellStyle name="Normal 6 5 3 4 2 3 2 2" xfId="31548" xr:uid="{00000000-0005-0000-0000-000028410000}"/>
    <cellStyle name="Normal 6 5 3 4 2 3 2 3" xfId="48894" xr:uid="{00000000-0005-0000-0000-000029410000}"/>
    <cellStyle name="Normal 6 5 3 4 2 3 3" xfId="22875" xr:uid="{00000000-0005-0000-0000-00002A410000}"/>
    <cellStyle name="Normal 6 5 3 4 2 3 4" xfId="40221" xr:uid="{00000000-0005-0000-0000-00002B410000}"/>
    <cellStyle name="Normal 6 5 3 4 2 4" xfId="10912" xr:uid="{00000000-0005-0000-0000-00002C410000}"/>
    <cellStyle name="Normal 6 5 3 4 2 4 2" xfId="28265" xr:uid="{00000000-0005-0000-0000-00002D410000}"/>
    <cellStyle name="Normal 6 5 3 4 2 4 3" xfId="45611" xr:uid="{00000000-0005-0000-0000-00002E410000}"/>
    <cellStyle name="Normal 6 5 3 4 2 5" xfId="19592" xr:uid="{00000000-0005-0000-0000-00002F410000}"/>
    <cellStyle name="Normal 6 5 3 4 2 6" xfId="36938" xr:uid="{00000000-0005-0000-0000-000030410000}"/>
    <cellStyle name="Normal 6 5 3 4 3" xfId="6208" xr:uid="{00000000-0005-0000-0000-000031410000}"/>
    <cellStyle name="Normal 6 5 3 4 3 2" xfId="14881" xr:uid="{00000000-0005-0000-0000-000032410000}"/>
    <cellStyle name="Normal 6 5 3 4 3 2 2" xfId="32234" xr:uid="{00000000-0005-0000-0000-000033410000}"/>
    <cellStyle name="Normal 6 5 3 4 3 2 3" xfId="49580" xr:uid="{00000000-0005-0000-0000-000034410000}"/>
    <cellStyle name="Normal 6 5 3 4 3 3" xfId="23561" xr:uid="{00000000-0005-0000-0000-000035410000}"/>
    <cellStyle name="Normal 6 5 3 4 3 4" xfId="40907" xr:uid="{00000000-0005-0000-0000-000036410000}"/>
    <cellStyle name="Normal 6 5 3 4 4" xfId="4052" xr:uid="{00000000-0005-0000-0000-000037410000}"/>
    <cellStyle name="Normal 6 5 3 4 4 2" xfId="12725" xr:uid="{00000000-0005-0000-0000-000038410000}"/>
    <cellStyle name="Normal 6 5 3 4 4 2 2" xfId="30078" xr:uid="{00000000-0005-0000-0000-000039410000}"/>
    <cellStyle name="Normal 6 5 3 4 4 2 3" xfId="47424" xr:uid="{00000000-0005-0000-0000-00003A410000}"/>
    <cellStyle name="Normal 6 5 3 4 4 3" xfId="21405" xr:uid="{00000000-0005-0000-0000-00003B410000}"/>
    <cellStyle name="Normal 6 5 3 4 4 4" xfId="38751" xr:uid="{00000000-0005-0000-0000-00003C410000}"/>
    <cellStyle name="Normal 6 5 3 4 5" xfId="9099" xr:uid="{00000000-0005-0000-0000-00003D410000}"/>
    <cellStyle name="Normal 6 5 3 4 5 2" xfId="26452" xr:uid="{00000000-0005-0000-0000-00003E410000}"/>
    <cellStyle name="Normal 6 5 3 4 5 3" xfId="43798" xr:uid="{00000000-0005-0000-0000-00003F410000}"/>
    <cellStyle name="Normal 6 5 3 4 6" xfId="17779" xr:uid="{00000000-0005-0000-0000-000040410000}"/>
    <cellStyle name="Normal 6 5 3 4 7" xfId="35125" xr:uid="{00000000-0005-0000-0000-000041410000}"/>
    <cellStyle name="Normal 6 5 3 5" xfId="1994" xr:uid="{00000000-0005-0000-0000-000042410000}"/>
    <cellStyle name="Normal 6 5 3 5 2" xfId="7776" xr:uid="{00000000-0005-0000-0000-000043410000}"/>
    <cellStyle name="Normal 6 5 3 5 2 2" xfId="16449" xr:uid="{00000000-0005-0000-0000-000044410000}"/>
    <cellStyle name="Normal 6 5 3 5 2 2 2" xfId="33802" xr:uid="{00000000-0005-0000-0000-000045410000}"/>
    <cellStyle name="Normal 6 5 3 5 2 2 3" xfId="51148" xr:uid="{00000000-0005-0000-0000-000046410000}"/>
    <cellStyle name="Normal 6 5 3 5 2 3" xfId="25129" xr:uid="{00000000-0005-0000-0000-000047410000}"/>
    <cellStyle name="Normal 6 5 3 5 2 4" xfId="42475" xr:uid="{00000000-0005-0000-0000-000048410000}"/>
    <cellStyle name="Normal 6 5 3 5 3" xfId="3807" xr:uid="{00000000-0005-0000-0000-000049410000}"/>
    <cellStyle name="Normal 6 5 3 5 3 2" xfId="12480" xr:uid="{00000000-0005-0000-0000-00004A410000}"/>
    <cellStyle name="Normal 6 5 3 5 3 2 2" xfId="29833" xr:uid="{00000000-0005-0000-0000-00004B410000}"/>
    <cellStyle name="Normal 6 5 3 5 3 2 3" xfId="47179" xr:uid="{00000000-0005-0000-0000-00004C410000}"/>
    <cellStyle name="Normal 6 5 3 5 3 3" xfId="21160" xr:uid="{00000000-0005-0000-0000-00004D410000}"/>
    <cellStyle name="Normal 6 5 3 5 3 4" xfId="38506" xr:uid="{00000000-0005-0000-0000-00004E410000}"/>
    <cellStyle name="Normal 6 5 3 5 4" xfId="10667" xr:uid="{00000000-0005-0000-0000-00004F410000}"/>
    <cellStyle name="Normal 6 5 3 5 4 2" xfId="28020" xr:uid="{00000000-0005-0000-0000-000050410000}"/>
    <cellStyle name="Normal 6 5 3 5 4 3" xfId="45366" xr:uid="{00000000-0005-0000-0000-000051410000}"/>
    <cellStyle name="Normal 6 5 3 5 5" xfId="19347" xr:uid="{00000000-0005-0000-0000-000052410000}"/>
    <cellStyle name="Normal 6 5 3 5 6" xfId="36693" xr:uid="{00000000-0005-0000-0000-000053410000}"/>
    <cellStyle name="Normal 6 5 3 6" xfId="1161" xr:uid="{00000000-0005-0000-0000-000054410000}"/>
    <cellStyle name="Normal 6 5 3 6 2" xfId="6943" xr:uid="{00000000-0005-0000-0000-000055410000}"/>
    <cellStyle name="Normal 6 5 3 6 2 2" xfId="15616" xr:uid="{00000000-0005-0000-0000-000056410000}"/>
    <cellStyle name="Normal 6 5 3 6 2 2 2" xfId="32969" xr:uid="{00000000-0005-0000-0000-000057410000}"/>
    <cellStyle name="Normal 6 5 3 6 2 2 3" xfId="50315" xr:uid="{00000000-0005-0000-0000-000058410000}"/>
    <cellStyle name="Normal 6 5 3 6 2 3" xfId="24296" xr:uid="{00000000-0005-0000-0000-000059410000}"/>
    <cellStyle name="Normal 6 5 3 6 2 4" xfId="41642" xr:uid="{00000000-0005-0000-0000-00005A410000}"/>
    <cellStyle name="Normal 6 5 3 6 3" xfId="4787" xr:uid="{00000000-0005-0000-0000-00005B410000}"/>
    <cellStyle name="Normal 6 5 3 6 3 2" xfId="13460" xr:uid="{00000000-0005-0000-0000-00005C410000}"/>
    <cellStyle name="Normal 6 5 3 6 3 2 2" xfId="30813" xr:uid="{00000000-0005-0000-0000-00005D410000}"/>
    <cellStyle name="Normal 6 5 3 6 3 2 3" xfId="48159" xr:uid="{00000000-0005-0000-0000-00005E410000}"/>
    <cellStyle name="Normal 6 5 3 6 3 3" xfId="22140" xr:uid="{00000000-0005-0000-0000-00005F410000}"/>
    <cellStyle name="Normal 6 5 3 6 3 4" xfId="39486" xr:uid="{00000000-0005-0000-0000-000060410000}"/>
    <cellStyle name="Normal 6 5 3 6 4" xfId="9834" xr:uid="{00000000-0005-0000-0000-000061410000}"/>
    <cellStyle name="Normal 6 5 3 6 4 2" xfId="27187" xr:uid="{00000000-0005-0000-0000-000062410000}"/>
    <cellStyle name="Normal 6 5 3 6 4 3" xfId="44533" xr:uid="{00000000-0005-0000-0000-000063410000}"/>
    <cellStyle name="Normal 6 5 3 6 5" xfId="18514" xr:uid="{00000000-0005-0000-0000-000064410000}"/>
    <cellStyle name="Normal 6 5 3 6 6" xfId="35860" xr:uid="{00000000-0005-0000-0000-000065410000}"/>
    <cellStyle name="Normal 6 5 3 7" xfId="5963" xr:uid="{00000000-0005-0000-0000-000066410000}"/>
    <cellStyle name="Normal 6 5 3 7 2" xfId="14636" xr:uid="{00000000-0005-0000-0000-000067410000}"/>
    <cellStyle name="Normal 6 5 3 7 2 2" xfId="31989" xr:uid="{00000000-0005-0000-0000-000068410000}"/>
    <cellStyle name="Normal 6 5 3 7 2 3" xfId="49335" xr:uid="{00000000-0005-0000-0000-000069410000}"/>
    <cellStyle name="Normal 6 5 3 7 3" xfId="23316" xr:uid="{00000000-0005-0000-0000-00006A410000}"/>
    <cellStyle name="Normal 6 5 3 7 4" xfId="40662" xr:uid="{00000000-0005-0000-0000-00006B410000}"/>
    <cellStyle name="Normal 6 5 3 8" xfId="2974" xr:uid="{00000000-0005-0000-0000-00006C410000}"/>
    <cellStyle name="Normal 6 5 3 8 2" xfId="11647" xr:uid="{00000000-0005-0000-0000-00006D410000}"/>
    <cellStyle name="Normal 6 5 3 8 2 2" xfId="29000" xr:uid="{00000000-0005-0000-0000-00006E410000}"/>
    <cellStyle name="Normal 6 5 3 8 2 3" xfId="46346" xr:uid="{00000000-0005-0000-0000-00006F410000}"/>
    <cellStyle name="Normal 6 5 3 8 3" xfId="20327" xr:uid="{00000000-0005-0000-0000-000070410000}"/>
    <cellStyle name="Normal 6 5 3 8 4" xfId="37673" xr:uid="{00000000-0005-0000-0000-000071410000}"/>
    <cellStyle name="Normal 6 5 3 9" xfId="8854" xr:uid="{00000000-0005-0000-0000-000072410000}"/>
    <cellStyle name="Normal 6 5 3 9 2" xfId="26207" xr:uid="{00000000-0005-0000-0000-000073410000}"/>
    <cellStyle name="Normal 6 5 3 9 3" xfId="43553" xr:uid="{00000000-0005-0000-0000-000074410000}"/>
    <cellStyle name="Normal 6 5 4" xfId="279" xr:uid="{00000000-0005-0000-0000-000075410000}"/>
    <cellStyle name="Normal 6 5 4 10" xfId="34978" xr:uid="{00000000-0005-0000-0000-000076410000}"/>
    <cellStyle name="Normal 6 5 4 2" xfId="1014" xr:uid="{00000000-0005-0000-0000-000077410000}"/>
    <cellStyle name="Normal 6 5 4 2 2" xfId="2827" xr:uid="{00000000-0005-0000-0000-000078410000}"/>
    <cellStyle name="Normal 6 5 4 2 2 2" xfId="8609" xr:uid="{00000000-0005-0000-0000-000079410000}"/>
    <cellStyle name="Normal 6 5 4 2 2 2 2" xfId="17282" xr:uid="{00000000-0005-0000-0000-00007A410000}"/>
    <cellStyle name="Normal 6 5 4 2 2 2 2 2" xfId="34635" xr:uid="{00000000-0005-0000-0000-00007B410000}"/>
    <cellStyle name="Normal 6 5 4 2 2 2 2 3" xfId="51981" xr:uid="{00000000-0005-0000-0000-00007C410000}"/>
    <cellStyle name="Normal 6 5 4 2 2 2 3" xfId="25962" xr:uid="{00000000-0005-0000-0000-00007D410000}"/>
    <cellStyle name="Normal 6 5 4 2 2 2 4" xfId="43308" xr:uid="{00000000-0005-0000-0000-00007E410000}"/>
    <cellStyle name="Normal 6 5 4 2 2 3" xfId="4640" xr:uid="{00000000-0005-0000-0000-00007F410000}"/>
    <cellStyle name="Normal 6 5 4 2 2 3 2" xfId="13313" xr:uid="{00000000-0005-0000-0000-000080410000}"/>
    <cellStyle name="Normal 6 5 4 2 2 3 2 2" xfId="30666" xr:uid="{00000000-0005-0000-0000-000081410000}"/>
    <cellStyle name="Normal 6 5 4 2 2 3 2 3" xfId="48012" xr:uid="{00000000-0005-0000-0000-000082410000}"/>
    <cellStyle name="Normal 6 5 4 2 2 3 3" xfId="21993" xr:uid="{00000000-0005-0000-0000-000083410000}"/>
    <cellStyle name="Normal 6 5 4 2 2 3 4" xfId="39339" xr:uid="{00000000-0005-0000-0000-000084410000}"/>
    <cellStyle name="Normal 6 5 4 2 2 4" xfId="11500" xr:uid="{00000000-0005-0000-0000-000085410000}"/>
    <cellStyle name="Normal 6 5 4 2 2 4 2" xfId="28853" xr:uid="{00000000-0005-0000-0000-000086410000}"/>
    <cellStyle name="Normal 6 5 4 2 2 4 3" xfId="46199" xr:uid="{00000000-0005-0000-0000-000087410000}"/>
    <cellStyle name="Normal 6 5 4 2 2 5" xfId="20180" xr:uid="{00000000-0005-0000-0000-000088410000}"/>
    <cellStyle name="Normal 6 5 4 2 2 6" xfId="37526" xr:uid="{00000000-0005-0000-0000-000089410000}"/>
    <cellStyle name="Normal 6 5 4 2 3" xfId="1749" xr:uid="{00000000-0005-0000-0000-00008A410000}"/>
    <cellStyle name="Normal 6 5 4 2 3 2" xfId="7531" xr:uid="{00000000-0005-0000-0000-00008B410000}"/>
    <cellStyle name="Normal 6 5 4 2 3 2 2" xfId="16204" xr:uid="{00000000-0005-0000-0000-00008C410000}"/>
    <cellStyle name="Normal 6 5 4 2 3 2 2 2" xfId="33557" xr:uid="{00000000-0005-0000-0000-00008D410000}"/>
    <cellStyle name="Normal 6 5 4 2 3 2 2 3" xfId="50903" xr:uid="{00000000-0005-0000-0000-00008E410000}"/>
    <cellStyle name="Normal 6 5 4 2 3 2 3" xfId="24884" xr:uid="{00000000-0005-0000-0000-00008F410000}"/>
    <cellStyle name="Normal 6 5 4 2 3 2 4" xfId="42230" xr:uid="{00000000-0005-0000-0000-000090410000}"/>
    <cellStyle name="Normal 6 5 4 2 3 3" xfId="5375" xr:uid="{00000000-0005-0000-0000-000091410000}"/>
    <cellStyle name="Normal 6 5 4 2 3 3 2" xfId="14048" xr:uid="{00000000-0005-0000-0000-000092410000}"/>
    <cellStyle name="Normal 6 5 4 2 3 3 2 2" xfId="31401" xr:uid="{00000000-0005-0000-0000-000093410000}"/>
    <cellStyle name="Normal 6 5 4 2 3 3 2 3" xfId="48747" xr:uid="{00000000-0005-0000-0000-000094410000}"/>
    <cellStyle name="Normal 6 5 4 2 3 3 3" xfId="22728" xr:uid="{00000000-0005-0000-0000-000095410000}"/>
    <cellStyle name="Normal 6 5 4 2 3 3 4" xfId="40074" xr:uid="{00000000-0005-0000-0000-000096410000}"/>
    <cellStyle name="Normal 6 5 4 2 3 4" xfId="10422" xr:uid="{00000000-0005-0000-0000-000097410000}"/>
    <cellStyle name="Normal 6 5 4 2 3 4 2" xfId="27775" xr:uid="{00000000-0005-0000-0000-000098410000}"/>
    <cellStyle name="Normal 6 5 4 2 3 4 3" xfId="45121" xr:uid="{00000000-0005-0000-0000-000099410000}"/>
    <cellStyle name="Normal 6 5 4 2 3 5" xfId="19102" xr:uid="{00000000-0005-0000-0000-00009A410000}"/>
    <cellStyle name="Normal 6 5 4 2 3 6" xfId="36448" xr:uid="{00000000-0005-0000-0000-00009B410000}"/>
    <cellStyle name="Normal 6 5 4 2 4" xfId="6796" xr:uid="{00000000-0005-0000-0000-00009C410000}"/>
    <cellStyle name="Normal 6 5 4 2 4 2" xfId="15469" xr:uid="{00000000-0005-0000-0000-00009D410000}"/>
    <cellStyle name="Normal 6 5 4 2 4 2 2" xfId="32822" xr:uid="{00000000-0005-0000-0000-00009E410000}"/>
    <cellStyle name="Normal 6 5 4 2 4 2 3" xfId="50168" xr:uid="{00000000-0005-0000-0000-00009F410000}"/>
    <cellStyle name="Normal 6 5 4 2 4 3" xfId="24149" xr:uid="{00000000-0005-0000-0000-0000A0410000}"/>
    <cellStyle name="Normal 6 5 4 2 4 4" xfId="41495" xr:uid="{00000000-0005-0000-0000-0000A1410000}"/>
    <cellStyle name="Normal 6 5 4 2 5" xfId="3562" xr:uid="{00000000-0005-0000-0000-0000A2410000}"/>
    <cellStyle name="Normal 6 5 4 2 5 2" xfId="12235" xr:uid="{00000000-0005-0000-0000-0000A3410000}"/>
    <cellStyle name="Normal 6 5 4 2 5 2 2" xfId="29588" xr:uid="{00000000-0005-0000-0000-0000A4410000}"/>
    <cellStyle name="Normal 6 5 4 2 5 2 3" xfId="46934" xr:uid="{00000000-0005-0000-0000-0000A5410000}"/>
    <cellStyle name="Normal 6 5 4 2 5 3" xfId="20915" xr:uid="{00000000-0005-0000-0000-0000A6410000}"/>
    <cellStyle name="Normal 6 5 4 2 5 4" xfId="38261" xr:uid="{00000000-0005-0000-0000-0000A7410000}"/>
    <cellStyle name="Normal 6 5 4 2 6" xfId="9687" xr:uid="{00000000-0005-0000-0000-0000A8410000}"/>
    <cellStyle name="Normal 6 5 4 2 6 2" xfId="27040" xr:uid="{00000000-0005-0000-0000-0000A9410000}"/>
    <cellStyle name="Normal 6 5 4 2 6 3" xfId="44386" xr:uid="{00000000-0005-0000-0000-0000AA410000}"/>
    <cellStyle name="Normal 6 5 4 2 7" xfId="18367" xr:uid="{00000000-0005-0000-0000-0000AB410000}"/>
    <cellStyle name="Normal 6 5 4 2 8" xfId="35713" xr:uid="{00000000-0005-0000-0000-0000AC410000}"/>
    <cellStyle name="Normal 6 5 4 3" xfId="524" xr:uid="{00000000-0005-0000-0000-0000AD410000}"/>
    <cellStyle name="Normal 6 5 4 3 2" xfId="2337" xr:uid="{00000000-0005-0000-0000-0000AE410000}"/>
    <cellStyle name="Normal 6 5 4 3 2 2" xfId="8119" xr:uid="{00000000-0005-0000-0000-0000AF410000}"/>
    <cellStyle name="Normal 6 5 4 3 2 2 2" xfId="16792" xr:uid="{00000000-0005-0000-0000-0000B0410000}"/>
    <cellStyle name="Normal 6 5 4 3 2 2 2 2" xfId="34145" xr:uid="{00000000-0005-0000-0000-0000B1410000}"/>
    <cellStyle name="Normal 6 5 4 3 2 2 2 3" xfId="51491" xr:uid="{00000000-0005-0000-0000-0000B2410000}"/>
    <cellStyle name="Normal 6 5 4 3 2 2 3" xfId="25472" xr:uid="{00000000-0005-0000-0000-0000B3410000}"/>
    <cellStyle name="Normal 6 5 4 3 2 2 4" xfId="42818" xr:uid="{00000000-0005-0000-0000-0000B4410000}"/>
    <cellStyle name="Normal 6 5 4 3 2 3" xfId="5620" xr:uid="{00000000-0005-0000-0000-0000B5410000}"/>
    <cellStyle name="Normal 6 5 4 3 2 3 2" xfId="14293" xr:uid="{00000000-0005-0000-0000-0000B6410000}"/>
    <cellStyle name="Normal 6 5 4 3 2 3 2 2" xfId="31646" xr:uid="{00000000-0005-0000-0000-0000B7410000}"/>
    <cellStyle name="Normal 6 5 4 3 2 3 2 3" xfId="48992" xr:uid="{00000000-0005-0000-0000-0000B8410000}"/>
    <cellStyle name="Normal 6 5 4 3 2 3 3" xfId="22973" xr:uid="{00000000-0005-0000-0000-0000B9410000}"/>
    <cellStyle name="Normal 6 5 4 3 2 3 4" xfId="40319" xr:uid="{00000000-0005-0000-0000-0000BA410000}"/>
    <cellStyle name="Normal 6 5 4 3 2 4" xfId="11010" xr:uid="{00000000-0005-0000-0000-0000BB410000}"/>
    <cellStyle name="Normal 6 5 4 3 2 4 2" xfId="28363" xr:uid="{00000000-0005-0000-0000-0000BC410000}"/>
    <cellStyle name="Normal 6 5 4 3 2 4 3" xfId="45709" xr:uid="{00000000-0005-0000-0000-0000BD410000}"/>
    <cellStyle name="Normal 6 5 4 3 2 5" xfId="19690" xr:uid="{00000000-0005-0000-0000-0000BE410000}"/>
    <cellStyle name="Normal 6 5 4 3 2 6" xfId="37036" xr:uid="{00000000-0005-0000-0000-0000BF410000}"/>
    <cellStyle name="Normal 6 5 4 3 3" xfId="6306" xr:uid="{00000000-0005-0000-0000-0000C0410000}"/>
    <cellStyle name="Normal 6 5 4 3 3 2" xfId="14979" xr:uid="{00000000-0005-0000-0000-0000C1410000}"/>
    <cellStyle name="Normal 6 5 4 3 3 2 2" xfId="32332" xr:uid="{00000000-0005-0000-0000-0000C2410000}"/>
    <cellStyle name="Normal 6 5 4 3 3 2 3" xfId="49678" xr:uid="{00000000-0005-0000-0000-0000C3410000}"/>
    <cellStyle name="Normal 6 5 4 3 3 3" xfId="23659" xr:uid="{00000000-0005-0000-0000-0000C4410000}"/>
    <cellStyle name="Normal 6 5 4 3 3 4" xfId="41005" xr:uid="{00000000-0005-0000-0000-0000C5410000}"/>
    <cellStyle name="Normal 6 5 4 3 4" xfId="4150" xr:uid="{00000000-0005-0000-0000-0000C6410000}"/>
    <cellStyle name="Normal 6 5 4 3 4 2" xfId="12823" xr:uid="{00000000-0005-0000-0000-0000C7410000}"/>
    <cellStyle name="Normal 6 5 4 3 4 2 2" xfId="30176" xr:uid="{00000000-0005-0000-0000-0000C8410000}"/>
    <cellStyle name="Normal 6 5 4 3 4 2 3" xfId="47522" xr:uid="{00000000-0005-0000-0000-0000C9410000}"/>
    <cellStyle name="Normal 6 5 4 3 4 3" xfId="21503" xr:uid="{00000000-0005-0000-0000-0000CA410000}"/>
    <cellStyle name="Normal 6 5 4 3 4 4" xfId="38849" xr:uid="{00000000-0005-0000-0000-0000CB410000}"/>
    <cellStyle name="Normal 6 5 4 3 5" xfId="9197" xr:uid="{00000000-0005-0000-0000-0000CC410000}"/>
    <cellStyle name="Normal 6 5 4 3 5 2" xfId="26550" xr:uid="{00000000-0005-0000-0000-0000CD410000}"/>
    <cellStyle name="Normal 6 5 4 3 5 3" xfId="43896" xr:uid="{00000000-0005-0000-0000-0000CE410000}"/>
    <cellStyle name="Normal 6 5 4 3 6" xfId="17877" xr:uid="{00000000-0005-0000-0000-0000CF410000}"/>
    <cellStyle name="Normal 6 5 4 3 7" xfId="35223" xr:uid="{00000000-0005-0000-0000-0000D0410000}"/>
    <cellStyle name="Normal 6 5 4 4" xfId="2092" xr:uid="{00000000-0005-0000-0000-0000D1410000}"/>
    <cellStyle name="Normal 6 5 4 4 2" xfId="7874" xr:uid="{00000000-0005-0000-0000-0000D2410000}"/>
    <cellStyle name="Normal 6 5 4 4 2 2" xfId="16547" xr:uid="{00000000-0005-0000-0000-0000D3410000}"/>
    <cellStyle name="Normal 6 5 4 4 2 2 2" xfId="33900" xr:uid="{00000000-0005-0000-0000-0000D4410000}"/>
    <cellStyle name="Normal 6 5 4 4 2 2 3" xfId="51246" xr:uid="{00000000-0005-0000-0000-0000D5410000}"/>
    <cellStyle name="Normal 6 5 4 4 2 3" xfId="25227" xr:uid="{00000000-0005-0000-0000-0000D6410000}"/>
    <cellStyle name="Normal 6 5 4 4 2 4" xfId="42573" xr:uid="{00000000-0005-0000-0000-0000D7410000}"/>
    <cellStyle name="Normal 6 5 4 4 3" xfId="3905" xr:uid="{00000000-0005-0000-0000-0000D8410000}"/>
    <cellStyle name="Normal 6 5 4 4 3 2" xfId="12578" xr:uid="{00000000-0005-0000-0000-0000D9410000}"/>
    <cellStyle name="Normal 6 5 4 4 3 2 2" xfId="29931" xr:uid="{00000000-0005-0000-0000-0000DA410000}"/>
    <cellStyle name="Normal 6 5 4 4 3 2 3" xfId="47277" xr:uid="{00000000-0005-0000-0000-0000DB410000}"/>
    <cellStyle name="Normal 6 5 4 4 3 3" xfId="21258" xr:uid="{00000000-0005-0000-0000-0000DC410000}"/>
    <cellStyle name="Normal 6 5 4 4 3 4" xfId="38604" xr:uid="{00000000-0005-0000-0000-0000DD410000}"/>
    <cellStyle name="Normal 6 5 4 4 4" xfId="10765" xr:uid="{00000000-0005-0000-0000-0000DE410000}"/>
    <cellStyle name="Normal 6 5 4 4 4 2" xfId="28118" xr:uid="{00000000-0005-0000-0000-0000DF410000}"/>
    <cellStyle name="Normal 6 5 4 4 4 3" xfId="45464" xr:uid="{00000000-0005-0000-0000-0000E0410000}"/>
    <cellStyle name="Normal 6 5 4 4 5" xfId="19445" xr:uid="{00000000-0005-0000-0000-0000E1410000}"/>
    <cellStyle name="Normal 6 5 4 4 6" xfId="36791" xr:uid="{00000000-0005-0000-0000-0000E2410000}"/>
    <cellStyle name="Normal 6 5 4 5" xfId="1259" xr:uid="{00000000-0005-0000-0000-0000E3410000}"/>
    <cellStyle name="Normal 6 5 4 5 2" xfId="7041" xr:uid="{00000000-0005-0000-0000-0000E4410000}"/>
    <cellStyle name="Normal 6 5 4 5 2 2" xfId="15714" xr:uid="{00000000-0005-0000-0000-0000E5410000}"/>
    <cellStyle name="Normal 6 5 4 5 2 2 2" xfId="33067" xr:uid="{00000000-0005-0000-0000-0000E6410000}"/>
    <cellStyle name="Normal 6 5 4 5 2 2 3" xfId="50413" xr:uid="{00000000-0005-0000-0000-0000E7410000}"/>
    <cellStyle name="Normal 6 5 4 5 2 3" xfId="24394" xr:uid="{00000000-0005-0000-0000-0000E8410000}"/>
    <cellStyle name="Normal 6 5 4 5 2 4" xfId="41740" xr:uid="{00000000-0005-0000-0000-0000E9410000}"/>
    <cellStyle name="Normal 6 5 4 5 3" xfId="4885" xr:uid="{00000000-0005-0000-0000-0000EA410000}"/>
    <cellStyle name="Normal 6 5 4 5 3 2" xfId="13558" xr:uid="{00000000-0005-0000-0000-0000EB410000}"/>
    <cellStyle name="Normal 6 5 4 5 3 2 2" xfId="30911" xr:uid="{00000000-0005-0000-0000-0000EC410000}"/>
    <cellStyle name="Normal 6 5 4 5 3 2 3" xfId="48257" xr:uid="{00000000-0005-0000-0000-0000ED410000}"/>
    <cellStyle name="Normal 6 5 4 5 3 3" xfId="22238" xr:uid="{00000000-0005-0000-0000-0000EE410000}"/>
    <cellStyle name="Normal 6 5 4 5 3 4" xfId="39584" xr:uid="{00000000-0005-0000-0000-0000EF410000}"/>
    <cellStyle name="Normal 6 5 4 5 4" xfId="9932" xr:uid="{00000000-0005-0000-0000-0000F0410000}"/>
    <cellStyle name="Normal 6 5 4 5 4 2" xfId="27285" xr:uid="{00000000-0005-0000-0000-0000F1410000}"/>
    <cellStyle name="Normal 6 5 4 5 4 3" xfId="44631" xr:uid="{00000000-0005-0000-0000-0000F2410000}"/>
    <cellStyle name="Normal 6 5 4 5 5" xfId="18612" xr:uid="{00000000-0005-0000-0000-0000F3410000}"/>
    <cellStyle name="Normal 6 5 4 5 6" xfId="35958" xr:uid="{00000000-0005-0000-0000-0000F4410000}"/>
    <cellStyle name="Normal 6 5 4 6" xfId="6061" xr:uid="{00000000-0005-0000-0000-0000F5410000}"/>
    <cellStyle name="Normal 6 5 4 6 2" xfId="14734" xr:uid="{00000000-0005-0000-0000-0000F6410000}"/>
    <cellStyle name="Normal 6 5 4 6 2 2" xfId="32087" xr:uid="{00000000-0005-0000-0000-0000F7410000}"/>
    <cellStyle name="Normal 6 5 4 6 2 3" xfId="49433" xr:uid="{00000000-0005-0000-0000-0000F8410000}"/>
    <cellStyle name="Normal 6 5 4 6 3" xfId="23414" xr:uid="{00000000-0005-0000-0000-0000F9410000}"/>
    <cellStyle name="Normal 6 5 4 6 4" xfId="40760" xr:uid="{00000000-0005-0000-0000-0000FA410000}"/>
    <cellStyle name="Normal 6 5 4 7" xfId="3072" xr:uid="{00000000-0005-0000-0000-0000FB410000}"/>
    <cellStyle name="Normal 6 5 4 7 2" xfId="11745" xr:uid="{00000000-0005-0000-0000-0000FC410000}"/>
    <cellStyle name="Normal 6 5 4 7 2 2" xfId="29098" xr:uid="{00000000-0005-0000-0000-0000FD410000}"/>
    <cellStyle name="Normal 6 5 4 7 2 3" xfId="46444" xr:uid="{00000000-0005-0000-0000-0000FE410000}"/>
    <cellStyle name="Normal 6 5 4 7 3" xfId="20425" xr:uid="{00000000-0005-0000-0000-0000FF410000}"/>
    <cellStyle name="Normal 6 5 4 7 4" xfId="37771" xr:uid="{00000000-0005-0000-0000-000000420000}"/>
    <cellStyle name="Normal 6 5 4 8" xfId="8952" xr:uid="{00000000-0005-0000-0000-000001420000}"/>
    <cellStyle name="Normal 6 5 4 8 2" xfId="26305" xr:uid="{00000000-0005-0000-0000-000002420000}"/>
    <cellStyle name="Normal 6 5 4 8 3" xfId="43651" xr:uid="{00000000-0005-0000-0000-000003420000}"/>
    <cellStyle name="Normal 6 5 4 9" xfId="17632" xr:uid="{00000000-0005-0000-0000-000004420000}"/>
    <cellStyle name="Normal 6 5 5" xfId="132" xr:uid="{00000000-0005-0000-0000-000005420000}"/>
    <cellStyle name="Normal 6 5 5 10" xfId="34831" xr:uid="{00000000-0005-0000-0000-000006420000}"/>
    <cellStyle name="Normal 6 5 5 2" xfId="867" xr:uid="{00000000-0005-0000-0000-000007420000}"/>
    <cellStyle name="Normal 6 5 5 2 2" xfId="2680" xr:uid="{00000000-0005-0000-0000-000008420000}"/>
    <cellStyle name="Normal 6 5 5 2 2 2" xfId="8462" xr:uid="{00000000-0005-0000-0000-000009420000}"/>
    <cellStyle name="Normal 6 5 5 2 2 2 2" xfId="17135" xr:uid="{00000000-0005-0000-0000-00000A420000}"/>
    <cellStyle name="Normal 6 5 5 2 2 2 2 2" xfId="34488" xr:uid="{00000000-0005-0000-0000-00000B420000}"/>
    <cellStyle name="Normal 6 5 5 2 2 2 2 3" xfId="51834" xr:uid="{00000000-0005-0000-0000-00000C420000}"/>
    <cellStyle name="Normal 6 5 5 2 2 2 3" xfId="25815" xr:uid="{00000000-0005-0000-0000-00000D420000}"/>
    <cellStyle name="Normal 6 5 5 2 2 2 4" xfId="43161" xr:uid="{00000000-0005-0000-0000-00000E420000}"/>
    <cellStyle name="Normal 6 5 5 2 2 3" xfId="4493" xr:uid="{00000000-0005-0000-0000-00000F420000}"/>
    <cellStyle name="Normal 6 5 5 2 2 3 2" xfId="13166" xr:uid="{00000000-0005-0000-0000-000010420000}"/>
    <cellStyle name="Normal 6 5 5 2 2 3 2 2" xfId="30519" xr:uid="{00000000-0005-0000-0000-000011420000}"/>
    <cellStyle name="Normal 6 5 5 2 2 3 2 3" xfId="47865" xr:uid="{00000000-0005-0000-0000-000012420000}"/>
    <cellStyle name="Normal 6 5 5 2 2 3 3" xfId="21846" xr:uid="{00000000-0005-0000-0000-000013420000}"/>
    <cellStyle name="Normal 6 5 5 2 2 3 4" xfId="39192" xr:uid="{00000000-0005-0000-0000-000014420000}"/>
    <cellStyle name="Normal 6 5 5 2 2 4" xfId="11353" xr:uid="{00000000-0005-0000-0000-000015420000}"/>
    <cellStyle name="Normal 6 5 5 2 2 4 2" xfId="28706" xr:uid="{00000000-0005-0000-0000-000016420000}"/>
    <cellStyle name="Normal 6 5 5 2 2 4 3" xfId="46052" xr:uid="{00000000-0005-0000-0000-000017420000}"/>
    <cellStyle name="Normal 6 5 5 2 2 5" xfId="20033" xr:uid="{00000000-0005-0000-0000-000018420000}"/>
    <cellStyle name="Normal 6 5 5 2 2 6" xfId="37379" xr:uid="{00000000-0005-0000-0000-000019420000}"/>
    <cellStyle name="Normal 6 5 5 2 3" xfId="1602" xr:uid="{00000000-0005-0000-0000-00001A420000}"/>
    <cellStyle name="Normal 6 5 5 2 3 2" xfId="7384" xr:uid="{00000000-0005-0000-0000-00001B420000}"/>
    <cellStyle name="Normal 6 5 5 2 3 2 2" xfId="16057" xr:uid="{00000000-0005-0000-0000-00001C420000}"/>
    <cellStyle name="Normal 6 5 5 2 3 2 2 2" xfId="33410" xr:uid="{00000000-0005-0000-0000-00001D420000}"/>
    <cellStyle name="Normal 6 5 5 2 3 2 2 3" xfId="50756" xr:uid="{00000000-0005-0000-0000-00001E420000}"/>
    <cellStyle name="Normal 6 5 5 2 3 2 3" xfId="24737" xr:uid="{00000000-0005-0000-0000-00001F420000}"/>
    <cellStyle name="Normal 6 5 5 2 3 2 4" xfId="42083" xr:uid="{00000000-0005-0000-0000-000020420000}"/>
    <cellStyle name="Normal 6 5 5 2 3 3" xfId="5228" xr:uid="{00000000-0005-0000-0000-000021420000}"/>
    <cellStyle name="Normal 6 5 5 2 3 3 2" xfId="13901" xr:uid="{00000000-0005-0000-0000-000022420000}"/>
    <cellStyle name="Normal 6 5 5 2 3 3 2 2" xfId="31254" xr:uid="{00000000-0005-0000-0000-000023420000}"/>
    <cellStyle name="Normal 6 5 5 2 3 3 2 3" xfId="48600" xr:uid="{00000000-0005-0000-0000-000024420000}"/>
    <cellStyle name="Normal 6 5 5 2 3 3 3" xfId="22581" xr:uid="{00000000-0005-0000-0000-000025420000}"/>
    <cellStyle name="Normal 6 5 5 2 3 3 4" xfId="39927" xr:uid="{00000000-0005-0000-0000-000026420000}"/>
    <cellStyle name="Normal 6 5 5 2 3 4" xfId="10275" xr:uid="{00000000-0005-0000-0000-000027420000}"/>
    <cellStyle name="Normal 6 5 5 2 3 4 2" xfId="27628" xr:uid="{00000000-0005-0000-0000-000028420000}"/>
    <cellStyle name="Normal 6 5 5 2 3 4 3" xfId="44974" xr:uid="{00000000-0005-0000-0000-000029420000}"/>
    <cellStyle name="Normal 6 5 5 2 3 5" xfId="18955" xr:uid="{00000000-0005-0000-0000-00002A420000}"/>
    <cellStyle name="Normal 6 5 5 2 3 6" xfId="36301" xr:uid="{00000000-0005-0000-0000-00002B420000}"/>
    <cellStyle name="Normal 6 5 5 2 4" xfId="6649" xr:uid="{00000000-0005-0000-0000-00002C420000}"/>
    <cellStyle name="Normal 6 5 5 2 4 2" xfId="15322" xr:uid="{00000000-0005-0000-0000-00002D420000}"/>
    <cellStyle name="Normal 6 5 5 2 4 2 2" xfId="32675" xr:uid="{00000000-0005-0000-0000-00002E420000}"/>
    <cellStyle name="Normal 6 5 5 2 4 2 3" xfId="50021" xr:uid="{00000000-0005-0000-0000-00002F420000}"/>
    <cellStyle name="Normal 6 5 5 2 4 3" xfId="24002" xr:uid="{00000000-0005-0000-0000-000030420000}"/>
    <cellStyle name="Normal 6 5 5 2 4 4" xfId="41348" xr:uid="{00000000-0005-0000-0000-000031420000}"/>
    <cellStyle name="Normal 6 5 5 2 5" xfId="3415" xr:uid="{00000000-0005-0000-0000-000032420000}"/>
    <cellStyle name="Normal 6 5 5 2 5 2" xfId="12088" xr:uid="{00000000-0005-0000-0000-000033420000}"/>
    <cellStyle name="Normal 6 5 5 2 5 2 2" xfId="29441" xr:uid="{00000000-0005-0000-0000-000034420000}"/>
    <cellStyle name="Normal 6 5 5 2 5 2 3" xfId="46787" xr:uid="{00000000-0005-0000-0000-000035420000}"/>
    <cellStyle name="Normal 6 5 5 2 5 3" xfId="20768" xr:uid="{00000000-0005-0000-0000-000036420000}"/>
    <cellStyle name="Normal 6 5 5 2 5 4" xfId="38114" xr:uid="{00000000-0005-0000-0000-000037420000}"/>
    <cellStyle name="Normal 6 5 5 2 6" xfId="9540" xr:uid="{00000000-0005-0000-0000-000038420000}"/>
    <cellStyle name="Normal 6 5 5 2 6 2" xfId="26893" xr:uid="{00000000-0005-0000-0000-000039420000}"/>
    <cellStyle name="Normal 6 5 5 2 6 3" xfId="44239" xr:uid="{00000000-0005-0000-0000-00003A420000}"/>
    <cellStyle name="Normal 6 5 5 2 7" xfId="18220" xr:uid="{00000000-0005-0000-0000-00003B420000}"/>
    <cellStyle name="Normal 6 5 5 2 8" xfId="35566" xr:uid="{00000000-0005-0000-0000-00003C420000}"/>
    <cellStyle name="Normal 6 5 5 3" xfId="622" xr:uid="{00000000-0005-0000-0000-00003D420000}"/>
    <cellStyle name="Normal 6 5 5 3 2" xfId="2435" xr:uid="{00000000-0005-0000-0000-00003E420000}"/>
    <cellStyle name="Normal 6 5 5 3 2 2" xfId="8217" xr:uid="{00000000-0005-0000-0000-00003F420000}"/>
    <cellStyle name="Normal 6 5 5 3 2 2 2" xfId="16890" xr:uid="{00000000-0005-0000-0000-000040420000}"/>
    <cellStyle name="Normal 6 5 5 3 2 2 2 2" xfId="34243" xr:uid="{00000000-0005-0000-0000-000041420000}"/>
    <cellStyle name="Normal 6 5 5 3 2 2 2 3" xfId="51589" xr:uid="{00000000-0005-0000-0000-000042420000}"/>
    <cellStyle name="Normal 6 5 5 3 2 2 3" xfId="25570" xr:uid="{00000000-0005-0000-0000-000043420000}"/>
    <cellStyle name="Normal 6 5 5 3 2 2 4" xfId="42916" xr:uid="{00000000-0005-0000-0000-000044420000}"/>
    <cellStyle name="Normal 6 5 5 3 2 3" xfId="5718" xr:uid="{00000000-0005-0000-0000-000045420000}"/>
    <cellStyle name="Normal 6 5 5 3 2 3 2" xfId="14391" xr:uid="{00000000-0005-0000-0000-000046420000}"/>
    <cellStyle name="Normal 6 5 5 3 2 3 2 2" xfId="31744" xr:uid="{00000000-0005-0000-0000-000047420000}"/>
    <cellStyle name="Normal 6 5 5 3 2 3 2 3" xfId="49090" xr:uid="{00000000-0005-0000-0000-000048420000}"/>
    <cellStyle name="Normal 6 5 5 3 2 3 3" xfId="23071" xr:uid="{00000000-0005-0000-0000-000049420000}"/>
    <cellStyle name="Normal 6 5 5 3 2 3 4" xfId="40417" xr:uid="{00000000-0005-0000-0000-00004A420000}"/>
    <cellStyle name="Normal 6 5 5 3 2 4" xfId="11108" xr:uid="{00000000-0005-0000-0000-00004B420000}"/>
    <cellStyle name="Normal 6 5 5 3 2 4 2" xfId="28461" xr:uid="{00000000-0005-0000-0000-00004C420000}"/>
    <cellStyle name="Normal 6 5 5 3 2 4 3" xfId="45807" xr:uid="{00000000-0005-0000-0000-00004D420000}"/>
    <cellStyle name="Normal 6 5 5 3 2 5" xfId="19788" xr:uid="{00000000-0005-0000-0000-00004E420000}"/>
    <cellStyle name="Normal 6 5 5 3 2 6" xfId="37134" xr:uid="{00000000-0005-0000-0000-00004F420000}"/>
    <cellStyle name="Normal 6 5 5 3 3" xfId="6404" xr:uid="{00000000-0005-0000-0000-000050420000}"/>
    <cellStyle name="Normal 6 5 5 3 3 2" xfId="15077" xr:uid="{00000000-0005-0000-0000-000051420000}"/>
    <cellStyle name="Normal 6 5 5 3 3 2 2" xfId="32430" xr:uid="{00000000-0005-0000-0000-000052420000}"/>
    <cellStyle name="Normal 6 5 5 3 3 2 3" xfId="49776" xr:uid="{00000000-0005-0000-0000-000053420000}"/>
    <cellStyle name="Normal 6 5 5 3 3 3" xfId="23757" xr:uid="{00000000-0005-0000-0000-000054420000}"/>
    <cellStyle name="Normal 6 5 5 3 3 4" xfId="41103" xr:uid="{00000000-0005-0000-0000-000055420000}"/>
    <cellStyle name="Normal 6 5 5 3 4" xfId="4248" xr:uid="{00000000-0005-0000-0000-000056420000}"/>
    <cellStyle name="Normal 6 5 5 3 4 2" xfId="12921" xr:uid="{00000000-0005-0000-0000-000057420000}"/>
    <cellStyle name="Normal 6 5 5 3 4 2 2" xfId="30274" xr:uid="{00000000-0005-0000-0000-000058420000}"/>
    <cellStyle name="Normal 6 5 5 3 4 2 3" xfId="47620" xr:uid="{00000000-0005-0000-0000-000059420000}"/>
    <cellStyle name="Normal 6 5 5 3 4 3" xfId="21601" xr:uid="{00000000-0005-0000-0000-00005A420000}"/>
    <cellStyle name="Normal 6 5 5 3 4 4" xfId="38947" xr:uid="{00000000-0005-0000-0000-00005B420000}"/>
    <cellStyle name="Normal 6 5 5 3 5" xfId="9295" xr:uid="{00000000-0005-0000-0000-00005C420000}"/>
    <cellStyle name="Normal 6 5 5 3 5 2" xfId="26648" xr:uid="{00000000-0005-0000-0000-00005D420000}"/>
    <cellStyle name="Normal 6 5 5 3 5 3" xfId="43994" xr:uid="{00000000-0005-0000-0000-00005E420000}"/>
    <cellStyle name="Normal 6 5 5 3 6" xfId="17975" xr:uid="{00000000-0005-0000-0000-00005F420000}"/>
    <cellStyle name="Normal 6 5 5 3 7" xfId="35321" xr:uid="{00000000-0005-0000-0000-000060420000}"/>
    <cellStyle name="Normal 6 5 5 4" xfId="1945" xr:uid="{00000000-0005-0000-0000-000061420000}"/>
    <cellStyle name="Normal 6 5 5 4 2" xfId="7727" xr:uid="{00000000-0005-0000-0000-000062420000}"/>
    <cellStyle name="Normal 6 5 5 4 2 2" xfId="16400" xr:uid="{00000000-0005-0000-0000-000063420000}"/>
    <cellStyle name="Normal 6 5 5 4 2 2 2" xfId="33753" xr:uid="{00000000-0005-0000-0000-000064420000}"/>
    <cellStyle name="Normal 6 5 5 4 2 2 3" xfId="51099" xr:uid="{00000000-0005-0000-0000-000065420000}"/>
    <cellStyle name="Normal 6 5 5 4 2 3" xfId="25080" xr:uid="{00000000-0005-0000-0000-000066420000}"/>
    <cellStyle name="Normal 6 5 5 4 2 4" xfId="42426" xr:uid="{00000000-0005-0000-0000-000067420000}"/>
    <cellStyle name="Normal 6 5 5 4 3" xfId="3758" xr:uid="{00000000-0005-0000-0000-000068420000}"/>
    <cellStyle name="Normal 6 5 5 4 3 2" xfId="12431" xr:uid="{00000000-0005-0000-0000-000069420000}"/>
    <cellStyle name="Normal 6 5 5 4 3 2 2" xfId="29784" xr:uid="{00000000-0005-0000-0000-00006A420000}"/>
    <cellStyle name="Normal 6 5 5 4 3 2 3" xfId="47130" xr:uid="{00000000-0005-0000-0000-00006B420000}"/>
    <cellStyle name="Normal 6 5 5 4 3 3" xfId="21111" xr:uid="{00000000-0005-0000-0000-00006C420000}"/>
    <cellStyle name="Normal 6 5 5 4 3 4" xfId="38457" xr:uid="{00000000-0005-0000-0000-00006D420000}"/>
    <cellStyle name="Normal 6 5 5 4 4" xfId="10618" xr:uid="{00000000-0005-0000-0000-00006E420000}"/>
    <cellStyle name="Normal 6 5 5 4 4 2" xfId="27971" xr:uid="{00000000-0005-0000-0000-00006F420000}"/>
    <cellStyle name="Normal 6 5 5 4 4 3" xfId="45317" xr:uid="{00000000-0005-0000-0000-000070420000}"/>
    <cellStyle name="Normal 6 5 5 4 5" xfId="19298" xr:uid="{00000000-0005-0000-0000-000071420000}"/>
    <cellStyle name="Normal 6 5 5 4 6" xfId="36644" xr:uid="{00000000-0005-0000-0000-000072420000}"/>
    <cellStyle name="Normal 6 5 5 5" xfId="1357" xr:uid="{00000000-0005-0000-0000-000073420000}"/>
    <cellStyle name="Normal 6 5 5 5 2" xfId="7139" xr:uid="{00000000-0005-0000-0000-000074420000}"/>
    <cellStyle name="Normal 6 5 5 5 2 2" xfId="15812" xr:uid="{00000000-0005-0000-0000-000075420000}"/>
    <cellStyle name="Normal 6 5 5 5 2 2 2" xfId="33165" xr:uid="{00000000-0005-0000-0000-000076420000}"/>
    <cellStyle name="Normal 6 5 5 5 2 2 3" xfId="50511" xr:uid="{00000000-0005-0000-0000-000077420000}"/>
    <cellStyle name="Normal 6 5 5 5 2 3" xfId="24492" xr:uid="{00000000-0005-0000-0000-000078420000}"/>
    <cellStyle name="Normal 6 5 5 5 2 4" xfId="41838" xr:uid="{00000000-0005-0000-0000-000079420000}"/>
    <cellStyle name="Normal 6 5 5 5 3" xfId="4983" xr:uid="{00000000-0005-0000-0000-00007A420000}"/>
    <cellStyle name="Normal 6 5 5 5 3 2" xfId="13656" xr:uid="{00000000-0005-0000-0000-00007B420000}"/>
    <cellStyle name="Normal 6 5 5 5 3 2 2" xfId="31009" xr:uid="{00000000-0005-0000-0000-00007C420000}"/>
    <cellStyle name="Normal 6 5 5 5 3 2 3" xfId="48355" xr:uid="{00000000-0005-0000-0000-00007D420000}"/>
    <cellStyle name="Normal 6 5 5 5 3 3" xfId="22336" xr:uid="{00000000-0005-0000-0000-00007E420000}"/>
    <cellStyle name="Normal 6 5 5 5 3 4" xfId="39682" xr:uid="{00000000-0005-0000-0000-00007F420000}"/>
    <cellStyle name="Normal 6 5 5 5 4" xfId="10030" xr:uid="{00000000-0005-0000-0000-000080420000}"/>
    <cellStyle name="Normal 6 5 5 5 4 2" xfId="27383" xr:uid="{00000000-0005-0000-0000-000081420000}"/>
    <cellStyle name="Normal 6 5 5 5 4 3" xfId="44729" xr:uid="{00000000-0005-0000-0000-000082420000}"/>
    <cellStyle name="Normal 6 5 5 5 5" xfId="18710" xr:uid="{00000000-0005-0000-0000-000083420000}"/>
    <cellStyle name="Normal 6 5 5 5 6" xfId="36056" xr:uid="{00000000-0005-0000-0000-000084420000}"/>
    <cellStyle name="Normal 6 5 5 6" xfId="5914" xr:uid="{00000000-0005-0000-0000-000085420000}"/>
    <cellStyle name="Normal 6 5 5 6 2" xfId="14587" xr:uid="{00000000-0005-0000-0000-000086420000}"/>
    <cellStyle name="Normal 6 5 5 6 2 2" xfId="31940" xr:uid="{00000000-0005-0000-0000-000087420000}"/>
    <cellStyle name="Normal 6 5 5 6 2 3" xfId="49286" xr:uid="{00000000-0005-0000-0000-000088420000}"/>
    <cellStyle name="Normal 6 5 5 6 3" xfId="23267" xr:uid="{00000000-0005-0000-0000-000089420000}"/>
    <cellStyle name="Normal 6 5 5 6 4" xfId="40613" xr:uid="{00000000-0005-0000-0000-00008A420000}"/>
    <cellStyle name="Normal 6 5 5 7" xfId="3170" xr:uid="{00000000-0005-0000-0000-00008B420000}"/>
    <cellStyle name="Normal 6 5 5 7 2" xfId="11843" xr:uid="{00000000-0005-0000-0000-00008C420000}"/>
    <cellStyle name="Normal 6 5 5 7 2 2" xfId="29196" xr:uid="{00000000-0005-0000-0000-00008D420000}"/>
    <cellStyle name="Normal 6 5 5 7 2 3" xfId="46542" xr:uid="{00000000-0005-0000-0000-00008E420000}"/>
    <cellStyle name="Normal 6 5 5 7 3" xfId="20523" xr:uid="{00000000-0005-0000-0000-00008F420000}"/>
    <cellStyle name="Normal 6 5 5 7 4" xfId="37869" xr:uid="{00000000-0005-0000-0000-000090420000}"/>
    <cellStyle name="Normal 6 5 5 8" xfId="8805" xr:uid="{00000000-0005-0000-0000-000091420000}"/>
    <cellStyle name="Normal 6 5 5 8 2" xfId="26158" xr:uid="{00000000-0005-0000-0000-000092420000}"/>
    <cellStyle name="Normal 6 5 5 8 3" xfId="43504" xr:uid="{00000000-0005-0000-0000-000093420000}"/>
    <cellStyle name="Normal 6 5 5 9" xfId="17485" xr:uid="{00000000-0005-0000-0000-000094420000}"/>
    <cellStyle name="Normal 6 5 6" xfId="769" xr:uid="{00000000-0005-0000-0000-000095420000}"/>
    <cellStyle name="Normal 6 5 6 2" xfId="2582" xr:uid="{00000000-0005-0000-0000-000096420000}"/>
    <cellStyle name="Normal 6 5 6 2 2" xfId="8364" xr:uid="{00000000-0005-0000-0000-000097420000}"/>
    <cellStyle name="Normal 6 5 6 2 2 2" xfId="17037" xr:uid="{00000000-0005-0000-0000-000098420000}"/>
    <cellStyle name="Normal 6 5 6 2 2 2 2" xfId="34390" xr:uid="{00000000-0005-0000-0000-000099420000}"/>
    <cellStyle name="Normal 6 5 6 2 2 2 3" xfId="51736" xr:uid="{00000000-0005-0000-0000-00009A420000}"/>
    <cellStyle name="Normal 6 5 6 2 2 3" xfId="25717" xr:uid="{00000000-0005-0000-0000-00009B420000}"/>
    <cellStyle name="Normal 6 5 6 2 2 4" xfId="43063" xr:uid="{00000000-0005-0000-0000-00009C420000}"/>
    <cellStyle name="Normal 6 5 6 2 3" xfId="4395" xr:uid="{00000000-0005-0000-0000-00009D420000}"/>
    <cellStyle name="Normal 6 5 6 2 3 2" xfId="13068" xr:uid="{00000000-0005-0000-0000-00009E420000}"/>
    <cellStyle name="Normal 6 5 6 2 3 2 2" xfId="30421" xr:uid="{00000000-0005-0000-0000-00009F420000}"/>
    <cellStyle name="Normal 6 5 6 2 3 2 3" xfId="47767" xr:uid="{00000000-0005-0000-0000-0000A0420000}"/>
    <cellStyle name="Normal 6 5 6 2 3 3" xfId="21748" xr:uid="{00000000-0005-0000-0000-0000A1420000}"/>
    <cellStyle name="Normal 6 5 6 2 3 4" xfId="39094" xr:uid="{00000000-0005-0000-0000-0000A2420000}"/>
    <cellStyle name="Normal 6 5 6 2 4" xfId="11255" xr:uid="{00000000-0005-0000-0000-0000A3420000}"/>
    <cellStyle name="Normal 6 5 6 2 4 2" xfId="28608" xr:uid="{00000000-0005-0000-0000-0000A4420000}"/>
    <cellStyle name="Normal 6 5 6 2 4 3" xfId="45954" xr:uid="{00000000-0005-0000-0000-0000A5420000}"/>
    <cellStyle name="Normal 6 5 6 2 5" xfId="19935" xr:uid="{00000000-0005-0000-0000-0000A6420000}"/>
    <cellStyle name="Normal 6 5 6 2 6" xfId="37281" xr:uid="{00000000-0005-0000-0000-0000A7420000}"/>
    <cellStyle name="Normal 6 5 6 3" xfId="1504" xr:uid="{00000000-0005-0000-0000-0000A8420000}"/>
    <cellStyle name="Normal 6 5 6 3 2" xfId="7286" xr:uid="{00000000-0005-0000-0000-0000A9420000}"/>
    <cellStyle name="Normal 6 5 6 3 2 2" xfId="15959" xr:uid="{00000000-0005-0000-0000-0000AA420000}"/>
    <cellStyle name="Normal 6 5 6 3 2 2 2" xfId="33312" xr:uid="{00000000-0005-0000-0000-0000AB420000}"/>
    <cellStyle name="Normal 6 5 6 3 2 2 3" xfId="50658" xr:uid="{00000000-0005-0000-0000-0000AC420000}"/>
    <cellStyle name="Normal 6 5 6 3 2 3" xfId="24639" xr:uid="{00000000-0005-0000-0000-0000AD420000}"/>
    <cellStyle name="Normal 6 5 6 3 2 4" xfId="41985" xr:uid="{00000000-0005-0000-0000-0000AE420000}"/>
    <cellStyle name="Normal 6 5 6 3 3" xfId="5130" xr:uid="{00000000-0005-0000-0000-0000AF420000}"/>
    <cellStyle name="Normal 6 5 6 3 3 2" xfId="13803" xr:uid="{00000000-0005-0000-0000-0000B0420000}"/>
    <cellStyle name="Normal 6 5 6 3 3 2 2" xfId="31156" xr:uid="{00000000-0005-0000-0000-0000B1420000}"/>
    <cellStyle name="Normal 6 5 6 3 3 2 3" xfId="48502" xr:uid="{00000000-0005-0000-0000-0000B2420000}"/>
    <cellStyle name="Normal 6 5 6 3 3 3" xfId="22483" xr:uid="{00000000-0005-0000-0000-0000B3420000}"/>
    <cellStyle name="Normal 6 5 6 3 3 4" xfId="39829" xr:uid="{00000000-0005-0000-0000-0000B4420000}"/>
    <cellStyle name="Normal 6 5 6 3 4" xfId="10177" xr:uid="{00000000-0005-0000-0000-0000B5420000}"/>
    <cellStyle name="Normal 6 5 6 3 4 2" xfId="27530" xr:uid="{00000000-0005-0000-0000-0000B6420000}"/>
    <cellStyle name="Normal 6 5 6 3 4 3" xfId="44876" xr:uid="{00000000-0005-0000-0000-0000B7420000}"/>
    <cellStyle name="Normal 6 5 6 3 5" xfId="18857" xr:uid="{00000000-0005-0000-0000-0000B8420000}"/>
    <cellStyle name="Normal 6 5 6 3 6" xfId="36203" xr:uid="{00000000-0005-0000-0000-0000B9420000}"/>
    <cellStyle name="Normal 6 5 6 4" xfId="6551" xr:uid="{00000000-0005-0000-0000-0000BA420000}"/>
    <cellStyle name="Normal 6 5 6 4 2" xfId="15224" xr:uid="{00000000-0005-0000-0000-0000BB420000}"/>
    <cellStyle name="Normal 6 5 6 4 2 2" xfId="32577" xr:uid="{00000000-0005-0000-0000-0000BC420000}"/>
    <cellStyle name="Normal 6 5 6 4 2 3" xfId="49923" xr:uid="{00000000-0005-0000-0000-0000BD420000}"/>
    <cellStyle name="Normal 6 5 6 4 3" xfId="23904" xr:uid="{00000000-0005-0000-0000-0000BE420000}"/>
    <cellStyle name="Normal 6 5 6 4 4" xfId="41250" xr:uid="{00000000-0005-0000-0000-0000BF420000}"/>
    <cellStyle name="Normal 6 5 6 5" xfId="3317" xr:uid="{00000000-0005-0000-0000-0000C0420000}"/>
    <cellStyle name="Normal 6 5 6 5 2" xfId="11990" xr:uid="{00000000-0005-0000-0000-0000C1420000}"/>
    <cellStyle name="Normal 6 5 6 5 2 2" xfId="29343" xr:uid="{00000000-0005-0000-0000-0000C2420000}"/>
    <cellStyle name="Normal 6 5 6 5 2 3" xfId="46689" xr:uid="{00000000-0005-0000-0000-0000C3420000}"/>
    <cellStyle name="Normal 6 5 6 5 3" xfId="20670" xr:uid="{00000000-0005-0000-0000-0000C4420000}"/>
    <cellStyle name="Normal 6 5 6 5 4" xfId="38016" xr:uid="{00000000-0005-0000-0000-0000C5420000}"/>
    <cellStyle name="Normal 6 5 6 6" xfId="9442" xr:uid="{00000000-0005-0000-0000-0000C6420000}"/>
    <cellStyle name="Normal 6 5 6 6 2" xfId="26795" xr:uid="{00000000-0005-0000-0000-0000C7420000}"/>
    <cellStyle name="Normal 6 5 6 6 3" xfId="44141" xr:uid="{00000000-0005-0000-0000-0000C8420000}"/>
    <cellStyle name="Normal 6 5 6 7" xfId="18122" xr:uid="{00000000-0005-0000-0000-0000C9420000}"/>
    <cellStyle name="Normal 6 5 6 8" xfId="35468" xr:uid="{00000000-0005-0000-0000-0000CA420000}"/>
    <cellStyle name="Normal 6 5 7" xfId="377" xr:uid="{00000000-0005-0000-0000-0000CB420000}"/>
    <cellStyle name="Normal 6 5 7 2" xfId="2190" xr:uid="{00000000-0005-0000-0000-0000CC420000}"/>
    <cellStyle name="Normal 6 5 7 2 2" xfId="7972" xr:uid="{00000000-0005-0000-0000-0000CD420000}"/>
    <cellStyle name="Normal 6 5 7 2 2 2" xfId="16645" xr:uid="{00000000-0005-0000-0000-0000CE420000}"/>
    <cellStyle name="Normal 6 5 7 2 2 2 2" xfId="33998" xr:uid="{00000000-0005-0000-0000-0000CF420000}"/>
    <cellStyle name="Normal 6 5 7 2 2 2 3" xfId="51344" xr:uid="{00000000-0005-0000-0000-0000D0420000}"/>
    <cellStyle name="Normal 6 5 7 2 2 3" xfId="25325" xr:uid="{00000000-0005-0000-0000-0000D1420000}"/>
    <cellStyle name="Normal 6 5 7 2 2 4" xfId="42671" xr:uid="{00000000-0005-0000-0000-0000D2420000}"/>
    <cellStyle name="Normal 6 5 7 2 3" xfId="5473" xr:uid="{00000000-0005-0000-0000-0000D3420000}"/>
    <cellStyle name="Normal 6 5 7 2 3 2" xfId="14146" xr:uid="{00000000-0005-0000-0000-0000D4420000}"/>
    <cellStyle name="Normal 6 5 7 2 3 2 2" xfId="31499" xr:uid="{00000000-0005-0000-0000-0000D5420000}"/>
    <cellStyle name="Normal 6 5 7 2 3 2 3" xfId="48845" xr:uid="{00000000-0005-0000-0000-0000D6420000}"/>
    <cellStyle name="Normal 6 5 7 2 3 3" xfId="22826" xr:uid="{00000000-0005-0000-0000-0000D7420000}"/>
    <cellStyle name="Normal 6 5 7 2 3 4" xfId="40172" xr:uid="{00000000-0005-0000-0000-0000D8420000}"/>
    <cellStyle name="Normal 6 5 7 2 4" xfId="10863" xr:uid="{00000000-0005-0000-0000-0000D9420000}"/>
    <cellStyle name="Normal 6 5 7 2 4 2" xfId="28216" xr:uid="{00000000-0005-0000-0000-0000DA420000}"/>
    <cellStyle name="Normal 6 5 7 2 4 3" xfId="45562" xr:uid="{00000000-0005-0000-0000-0000DB420000}"/>
    <cellStyle name="Normal 6 5 7 2 5" xfId="19543" xr:uid="{00000000-0005-0000-0000-0000DC420000}"/>
    <cellStyle name="Normal 6 5 7 2 6" xfId="36889" xr:uid="{00000000-0005-0000-0000-0000DD420000}"/>
    <cellStyle name="Normal 6 5 7 3" xfId="6159" xr:uid="{00000000-0005-0000-0000-0000DE420000}"/>
    <cellStyle name="Normal 6 5 7 3 2" xfId="14832" xr:uid="{00000000-0005-0000-0000-0000DF420000}"/>
    <cellStyle name="Normal 6 5 7 3 2 2" xfId="32185" xr:uid="{00000000-0005-0000-0000-0000E0420000}"/>
    <cellStyle name="Normal 6 5 7 3 2 3" xfId="49531" xr:uid="{00000000-0005-0000-0000-0000E1420000}"/>
    <cellStyle name="Normal 6 5 7 3 3" xfId="23512" xr:uid="{00000000-0005-0000-0000-0000E2420000}"/>
    <cellStyle name="Normal 6 5 7 3 4" xfId="40858" xr:uid="{00000000-0005-0000-0000-0000E3420000}"/>
    <cellStyle name="Normal 6 5 7 4" xfId="4003" xr:uid="{00000000-0005-0000-0000-0000E4420000}"/>
    <cellStyle name="Normal 6 5 7 4 2" xfId="12676" xr:uid="{00000000-0005-0000-0000-0000E5420000}"/>
    <cellStyle name="Normal 6 5 7 4 2 2" xfId="30029" xr:uid="{00000000-0005-0000-0000-0000E6420000}"/>
    <cellStyle name="Normal 6 5 7 4 2 3" xfId="47375" xr:uid="{00000000-0005-0000-0000-0000E7420000}"/>
    <cellStyle name="Normal 6 5 7 4 3" xfId="21356" xr:uid="{00000000-0005-0000-0000-0000E8420000}"/>
    <cellStyle name="Normal 6 5 7 4 4" xfId="38702" xr:uid="{00000000-0005-0000-0000-0000E9420000}"/>
    <cellStyle name="Normal 6 5 7 5" xfId="9050" xr:uid="{00000000-0005-0000-0000-0000EA420000}"/>
    <cellStyle name="Normal 6 5 7 5 2" xfId="26403" xr:uid="{00000000-0005-0000-0000-0000EB420000}"/>
    <cellStyle name="Normal 6 5 7 5 3" xfId="43749" xr:uid="{00000000-0005-0000-0000-0000EC420000}"/>
    <cellStyle name="Normal 6 5 7 6" xfId="17730" xr:uid="{00000000-0005-0000-0000-0000ED420000}"/>
    <cellStyle name="Normal 6 5 7 7" xfId="35076" xr:uid="{00000000-0005-0000-0000-0000EE420000}"/>
    <cellStyle name="Normal 6 5 8" xfId="1847" xr:uid="{00000000-0005-0000-0000-0000EF420000}"/>
    <cellStyle name="Normal 6 5 8 2" xfId="7629" xr:uid="{00000000-0005-0000-0000-0000F0420000}"/>
    <cellStyle name="Normal 6 5 8 2 2" xfId="16302" xr:uid="{00000000-0005-0000-0000-0000F1420000}"/>
    <cellStyle name="Normal 6 5 8 2 2 2" xfId="33655" xr:uid="{00000000-0005-0000-0000-0000F2420000}"/>
    <cellStyle name="Normal 6 5 8 2 2 3" xfId="51001" xr:uid="{00000000-0005-0000-0000-0000F3420000}"/>
    <cellStyle name="Normal 6 5 8 2 3" xfId="24982" xr:uid="{00000000-0005-0000-0000-0000F4420000}"/>
    <cellStyle name="Normal 6 5 8 2 4" xfId="42328" xr:uid="{00000000-0005-0000-0000-0000F5420000}"/>
    <cellStyle name="Normal 6 5 8 3" xfId="3660" xr:uid="{00000000-0005-0000-0000-0000F6420000}"/>
    <cellStyle name="Normal 6 5 8 3 2" xfId="12333" xr:uid="{00000000-0005-0000-0000-0000F7420000}"/>
    <cellStyle name="Normal 6 5 8 3 2 2" xfId="29686" xr:uid="{00000000-0005-0000-0000-0000F8420000}"/>
    <cellStyle name="Normal 6 5 8 3 2 3" xfId="47032" xr:uid="{00000000-0005-0000-0000-0000F9420000}"/>
    <cellStyle name="Normal 6 5 8 3 3" xfId="21013" xr:uid="{00000000-0005-0000-0000-0000FA420000}"/>
    <cellStyle name="Normal 6 5 8 3 4" xfId="38359" xr:uid="{00000000-0005-0000-0000-0000FB420000}"/>
    <cellStyle name="Normal 6 5 8 4" xfId="10520" xr:uid="{00000000-0005-0000-0000-0000FC420000}"/>
    <cellStyle name="Normal 6 5 8 4 2" xfId="27873" xr:uid="{00000000-0005-0000-0000-0000FD420000}"/>
    <cellStyle name="Normal 6 5 8 4 3" xfId="45219" xr:uid="{00000000-0005-0000-0000-0000FE420000}"/>
    <cellStyle name="Normal 6 5 8 5" xfId="19200" xr:uid="{00000000-0005-0000-0000-0000FF420000}"/>
    <cellStyle name="Normal 6 5 8 6" xfId="36546" xr:uid="{00000000-0005-0000-0000-000000430000}"/>
    <cellStyle name="Normal 6 5 9" xfId="1112" xr:uid="{00000000-0005-0000-0000-000001430000}"/>
    <cellStyle name="Normal 6 5 9 2" xfId="6894" xr:uid="{00000000-0005-0000-0000-000002430000}"/>
    <cellStyle name="Normal 6 5 9 2 2" xfId="15567" xr:uid="{00000000-0005-0000-0000-000003430000}"/>
    <cellStyle name="Normal 6 5 9 2 2 2" xfId="32920" xr:uid="{00000000-0005-0000-0000-000004430000}"/>
    <cellStyle name="Normal 6 5 9 2 2 3" xfId="50266" xr:uid="{00000000-0005-0000-0000-000005430000}"/>
    <cellStyle name="Normal 6 5 9 2 3" xfId="24247" xr:uid="{00000000-0005-0000-0000-000006430000}"/>
    <cellStyle name="Normal 6 5 9 2 4" xfId="41593" xr:uid="{00000000-0005-0000-0000-000007430000}"/>
    <cellStyle name="Normal 6 5 9 3" xfId="4738" xr:uid="{00000000-0005-0000-0000-000008430000}"/>
    <cellStyle name="Normal 6 5 9 3 2" xfId="13411" xr:uid="{00000000-0005-0000-0000-000009430000}"/>
    <cellStyle name="Normal 6 5 9 3 2 2" xfId="30764" xr:uid="{00000000-0005-0000-0000-00000A430000}"/>
    <cellStyle name="Normal 6 5 9 3 2 3" xfId="48110" xr:uid="{00000000-0005-0000-0000-00000B430000}"/>
    <cellStyle name="Normal 6 5 9 3 3" xfId="22091" xr:uid="{00000000-0005-0000-0000-00000C430000}"/>
    <cellStyle name="Normal 6 5 9 3 4" xfId="39437" xr:uid="{00000000-0005-0000-0000-00000D430000}"/>
    <cellStyle name="Normal 6 5 9 4" xfId="9785" xr:uid="{00000000-0005-0000-0000-00000E430000}"/>
    <cellStyle name="Normal 6 5 9 4 2" xfId="27138" xr:uid="{00000000-0005-0000-0000-00000F430000}"/>
    <cellStyle name="Normal 6 5 9 4 3" xfId="44484" xr:uid="{00000000-0005-0000-0000-000010430000}"/>
    <cellStyle name="Normal 6 5 9 5" xfId="18465" xr:uid="{00000000-0005-0000-0000-000011430000}"/>
    <cellStyle name="Normal 6 5 9 6" xfId="35811" xr:uid="{00000000-0005-0000-0000-000012430000}"/>
    <cellStyle name="Normal 6 6" xfId="58" xr:uid="{00000000-0005-0000-0000-000013430000}"/>
    <cellStyle name="Normal 6 6 10" xfId="8731" xr:uid="{00000000-0005-0000-0000-000014430000}"/>
    <cellStyle name="Normal 6 6 10 2" xfId="26084" xr:uid="{00000000-0005-0000-0000-000015430000}"/>
    <cellStyle name="Normal 6 6 10 3" xfId="43430" xr:uid="{00000000-0005-0000-0000-000016430000}"/>
    <cellStyle name="Normal 6 6 11" xfId="17411" xr:uid="{00000000-0005-0000-0000-000017430000}"/>
    <cellStyle name="Normal 6 6 12" xfId="34757" xr:uid="{00000000-0005-0000-0000-000018430000}"/>
    <cellStyle name="Normal 6 6 2" xfId="303" xr:uid="{00000000-0005-0000-0000-000019430000}"/>
    <cellStyle name="Normal 6 6 2 10" xfId="35002" xr:uid="{00000000-0005-0000-0000-00001A430000}"/>
    <cellStyle name="Normal 6 6 2 2" xfId="1038" xr:uid="{00000000-0005-0000-0000-00001B430000}"/>
    <cellStyle name="Normal 6 6 2 2 2" xfId="2851" xr:uid="{00000000-0005-0000-0000-00001C430000}"/>
    <cellStyle name="Normal 6 6 2 2 2 2" xfId="8633" xr:uid="{00000000-0005-0000-0000-00001D430000}"/>
    <cellStyle name="Normal 6 6 2 2 2 2 2" xfId="17306" xr:uid="{00000000-0005-0000-0000-00001E430000}"/>
    <cellStyle name="Normal 6 6 2 2 2 2 2 2" xfId="34659" xr:uid="{00000000-0005-0000-0000-00001F430000}"/>
    <cellStyle name="Normal 6 6 2 2 2 2 2 3" xfId="52005" xr:uid="{00000000-0005-0000-0000-000020430000}"/>
    <cellStyle name="Normal 6 6 2 2 2 2 3" xfId="25986" xr:uid="{00000000-0005-0000-0000-000021430000}"/>
    <cellStyle name="Normal 6 6 2 2 2 2 4" xfId="43332" xr:uid="{00000000-0005-0000-0000-000022430000}"/>
    <cellStyle name="Normal 6 6 2 2 2 3" xfId="4664" xr:uid="{00000000-0005-0000-0000-000023430000}"/>
    <cellStyle name="Normal 6 6 2 2 2 3 2" xfId="13337" xr:uid="{00000000-0005-0000-0000-000024430000}"/>
    <cellStyle name="Normal 6 6 2 2 2 3 2 2" xfId="30690" xr:uid="{00000000-0005-0000-0000-000025430000}"/>
    <cellStyle name="Normal 6 6 2 2 2 3 2 3" xfId="48036" xr:uid="{00000000-0005-0000-0000-000026430000}"/>
    <cellStyle name="Normal 6 6 2 2 2 3 3" xfId="22017" xr:uid="{00000000-0005-0000-0000-000027430000}"/>
    <cellStyle name="Normal 6 6 2 2 2 3 4" xfId="39363" xr:uid="{00000000-0005-0000-0000-000028430000}"/>
    <cellStyle name="Normal 6 6 2 2 2 4" xfId="11524" xr:uid="{00000000-0005-0000-0000-000029430000}"/>
    <cellStyle name="Normal 6 6 2 2 2 4 2" xfId="28877" xr:uid="{00000000-0005-0000-0000-00002A430000}"/>
    <cellStyle name="Normal 6 6 2 2 2 4 3" xfId="46223" xr:uid="{00000000-0005-0000-0000-00002B430000}"/>
    <cellStyle name="Normal 6 6 2 2 2 5" xfId="20204" xr:uid="{00000000-0005-0000-0000-00002C430000}"/>
    <cellStyle name="Normal 6 6 2 2 2 6" xfId="37550" xr:uid="{00000000-0005-0000-0000-00002D430000}"/>
    <cellStyle name="Normal 6 6 2 2 3" xfId="1773" xr:uid="{00000000-0005-0000-0000-00002E430000}"/>
    <cellStyle name="Normal 6 6 2 2 3 2" xfId="7555" xr:uid="{00000000-0005-0000-0000-00002F430000}"/>
    <cellStyle name="Normal 6 6 2 2 3 2 2" xfId="16228" xr:uid="{00000000-0005-0000-0000-000030430000}"/>
    <cellStyle name="Normal 6 6 2 2 3 2 2 2" xfId="33581" xr:uid="{00000000-0005-0000-0000-000031430000}"/>
    <cellStyle name="Normal 6 6 2 2 3 2 2 3" xfId="50927" xr:uid="{00000000-0005-0000-0000-000032430000}"/>
    <cellStyle name="Normal 6 6 2 2 3 2 3" xfId="24908" xr:uid="{00000000-0005-0000-0000-000033430000}"/>
    <cellStyle name="Normal 6 6 2 2 3 2 4" xfId="42254" xr:uid="{00000000-0005-0000-0000-000034430000}"/>
    <cellStyle name="Normal 6 6 2 2 3 3" xfId="5399" xr:uid="{00000000-0005-0000-0000-000035430000}"/>
    <cellStyle name="Normal 6 6 2 2 3 3 2" xfId="14072" xr:uid="{00000000-0005-0000-0000-000036430000}"/>
    <cellStyle name="Normal 6 6 2 2 3 3 2 2" xfId="31425" xr:uid="{00000000-0005-0000-0000-000037430000}"/>
    <cellStyle name="Normal 6 6 2 2 3 3 2 3" xfId="48771" xr:uid="{00000000-0005-0000-0000-000038430000}"/>
    <cellStyle name="Normal 6 6 2 2 3 3 3" xfId="22752" xr:uid="{00000000-0005-0000-0000-000039430000}"/>
    <cellStyle name="Normal 6 6 2 2 3 3 4" xfId="40098" xr:uid="{00000000-0005-0000-0000-00003A430000}"/>
    <cellStyle name="Normal 6 6 2 2 3 4" xfId="10446" xr:uid="{00000000-0005-0000-0000-00003B430000}"/>
    <cellStyle name="Normal 6 6 2 2 3 4 2" xfId="27799" xr:uid="{00000000-0005-0000-0000-00003C430000}"/>
    <cellStyle name="Normal 6 6 2 2 3 4 3" xfId="45145" xr:uid="{00000000-0005-0000-0000-00003D430000}"/>
    <cellStyle name="Normal 6 6 2 2 3 5" xfId="19126" xr:uid="{00000000-0005-0000-0000-00003E430000}"/>
    <cellStyle name="Normal 6 6 2 2 3 6" xfId="36472" xr:uid="{00000000-0005-0000-0000-00003F430000}"/>
    <cellStyle name="Normal 6 6 2 2 4" xfId="6820" xr:uid="{00000000-0005-0000-0000-000040430000}"/>
    <cellStyle name="Normal 6 6 2 2 4 2" xfId="15493" xr:uid="{00000000-0005-0000-0000-000041430000}"/>
    <cellStyle name="Normal 6 6 2 2 4 2 2" xfId="32846" xr:uid="{00000000-0005-0000-0000-000042430000}"/>
    <cellStyle name="Normal 6 6 2 2 4 2 3" xfId="50192" xr:uid="{00000000-0005-0000-0000-000043430000}"/>
    <cellStyle name="Normal 6 6 2 2 4 3" xfId="24173" xr:uid="{00000000-0005-0000-0000-000044430000}"/>
    <cellStyle name="Normal 6 6 2 2 4 4" xfId="41519" xr:uid="{00000000-0005-0000-0000-000045430000}"/>
    <cellStyle name="Normal 6 6 2 2 5" xfId="3586" xr:uid="{00000000-0005-0000-0000-000046430000}"/>
    <cellStyle name="Normal 6 6 2 2 5 2" xfId="12259" xr:uid="{00000000-0005-0000-0000-000047430000}"/>
    <cellStyle name="Normal 6 6 2 2 5 2 2" xfId="29612" xr:uid="{00000000-0005-0000-0000-000048430000}"/>
    <cellStyle name="Normal 6 6 2 2 5 2 3" xfId="46958" xr:uid="{00000000-0005-0000-0000-000049430000}"/>
    <cellStyle name="Normal 6 6 2 2 5 3" xfId="20939" xr:uid="{00000000-0005-0000-0000-00004A430000}"/>
    <cellStyle name="Normal 6 6 2 2 5 4" xfId="38285" xr:uid="{00000000-0005-0000-0000-00004B430000}"/>
    <cellStyle name="Normal 6 6 2 2 6" xfId="9711" xr:uid="{00000000-0005-0000-0000-00004C430000}"/>
    <cellStyle name="Normal 6 6 2 2 6 2" xfId="27064" xr:uid="{00000000-0005-0000-0000-00004D430000}"/>
    <cellStyle name="Normal 6 6 2 2 6 3" xfId="44410" xr:uid="{00000000-0005-0000-0000-00004E430000}"/>
    <cellStyle name="Normal 6 6 2 2 7" xfId="18391" xr:uid="{00000000-0005-0000-0000-00004F430000}"/>
    <cellStyle name="Normal 6 6 2 2 8" xfId="35737" xr:uid="{00000000-0005-0000-0000-000050430000}"/>
    <cellStyle name="Normal 6 6 2 3" xfId="548" xr:uid="{00000000-0005-0000-0000-000051430000}"/>
    <cellStyle name="Normal 6 6 2 3 2" xfId="2361" xr:uid="{00000000-0005-0000-0000-000052430000}"/>
    <cellStyle name="Normal 6 6 2 3 2 2" xfId="8143" xr:uid="{00000000-0005-0000-0000-000053430000}"/>
    <cellStyle name="Normal 6 6 2 3 2 2 2" xfId="16816" xr:uid="{00000000-0005-0000-0000-000054430000}"/>
    <cellStyle name="Normal 6 6 2 3 2 2 2 2" xfId="34169" xr:uid="{00000000-0005-0000-0000-000055430000}"/>
    <cellStyle name="Normal 6 6 2 3 2 2 2 3" xfId="51515" xr:uid="{00000000-0005-0000-0000-000056430000}"/>
    <cellStyle name="Normal 6 6 2 3 2 2 3" xfId="25496" xr:uid="{00000000-0005-0000-0000-000057430000}"/>
    <cellStyle name="Normal 6 6 2 3 2 2 4" xfId="42842" xr:uid="{00000000-0005-0000-0000-000058430000}"/>
    <cellStyle name="Normal 6 6 2 3 2 3" xfId="5644" xr:uid="{00000000-0005-0000-0000-000059430000}"/>
    <cellStyle name="Normal 6 6 2 3 2 3 2" xfId="14317" xr:uid="{00000000-0005-0000-0000-00005A430000}"/>
    <cellStyle name="Normal 6 6 2 3 2 3 2 2" xfId="31670" xr:uid="{00000000-0005-0000-0000-00005B430000}"/>
    <cellStyle name="Normal 6 6 2 3 2 3 2 3" xfId="49016" xr:uid="{00000000-0005-0000-0000-00005C430000}"/>
    <cellStyle name="Normal 6 6 2 3 2 3 3" xfId="22997" xr:uid="{00000000-0005-0000-0000-00005D430000}"/>
    <cellStyle name="Normal 6 6 2 3 2 3 4" xfId="40343" xr:uid="{00000000-0005-0000-0000-00005E430000}"/>
    <cellStyle name="Normal 6 6 2 3 2 4" xfId="11034" xr:uid="{00000000-0005-0000-0000-00005F430000}"/>
    <cellStyle name="Normal 6 6 2 3 2 4 2" xfId="28387" xr:uid="{00000000-0005-0000-0000-000060430000}"/>
    <cellStyle name="Normal 6 6 2 3 2 4 3" xfId="45733" xr:uid="{00000000-0005-0000-0000-000061430000}"/>
    <cellStyle name="Normal 6 6 2 3 2 5" xfId="19714" xr:uid="{00000000-0005-0000-0000-000062430000}"/>
    <cellStyle name="Normal 6 6 2 3 2 6" xfId="37060" xr:uid="{00000000-0005-0000-0000-000063430000}"/>
    <cellStyle name="Normal 6 6 2 3 3" xfId="6330" xr:uid="{00000000-0005-0000-0000-000064430000}"/>
    <cellStyle name="Normal 6 6 2 3 3 2" xfId="15003" xr:uid="{00000000-0005-0000-0000-000065430000}"/>
    <cellStyle name="Normal 6 6 2 3 3 2 2" xfId="32356" xr:uid="{00000000-0005-0000-0000-000066430000}"/>
    <cellStyle name="Normal 6 6 2 3 3 2 3" xfId="49702" xr:uid="{00000000-0005-0000-0000-000067430000}"/>
    <cellStyle name="Normal 6 6 2 3 3 3" xfId="23683" xr:uid="{00000000-0005-0000-0000-000068430000}"/>
    <cellStyle name="Normal 6 6 2 3 3 4" xfId="41029" xr:uid="{00000000-0005-0000-0000-000069430000}"/>
    <cellStyle name="Normal 6 6 2 3 4" xfId="4174" xr:uid="{00000000-0005-0000-0000-00006A430000}"/>
    <cellStyle name="Normal 6 6 2 3 4 2" xfId="12847" xr:uid="{00000000-0005-0000-0000-00006B430000}"/>
    <cellStyle name="Normal 6 6 2 3 4 2 2" xfId="30200" xr:uid="{00000000-0005-0000-0000-00006C430000}"/>
    <cellStyle name="Normal 6 6 2 3 4 2 3" xfId="47546" xr:uid="{00000000-0005-0000-0000-00006D430000}"/>
    <cellStyle name="Normal 6 6 2 3 4 3" xfId="21527" xr:uid="{00000000-0005-0000-0000-00006E430000}"/>
    <cellStyle name="Normal 6 6 2 3 4 4" xfId="38873" xr:uid="{00000000-0005-0000-0000-00006F430000}"/>
    <cellStyle name="Normal 6 6 2 3 5" xfId="9221" xr:uid="{00000000-0005-0000-0000-000070430000}"/>
    <cellStyle name="Normal 6 6 2 3 5 2" xfId="26574" xr:uid="{00000000-0005-0000-0000-000071430000}"/>
    <cellStyle name="Normal 6 6 2 3 5 3" xfId="43920" xr:uid="{00000000-0005-0000-0000-000072430000}"/>
    <cellStyle name="Normal 6 6 2 3 6" xfId="17901" xr:uid="{00000000-0005-0000-0000-000073430000}"/>
    <cellStyle name="Normal 6 6 2 3 7" xfId="35247" xr:uid="{00000000-0005-0000-0000-000074430000}"/>
    <cellStyle name="Normal 6 6 2 4" xfId="2116" xr:uid="{00000000-0005-0000-0000-000075430000}"/>
    <cellStyle name="Normal 6 6 2 4 2" xfId="7898" xr:uid="{00000000-0005-0000-0000-000076430000}"/>
    <cellStyle name="Normal 6 6 2 4 2 2" xfId="16571" xr:uid="{00000000-0005-0000-0000-000077430000}"/>
    <cellStyle name="Normal 6 6 2 4 2 2 2" xfId="33924" xr:uid="{00000000-0005-0000-0000-000078430000}"/>
    <cellStyle name="Normal 6 6 2 4 2 2 3" xfId="51270" xr:uid="{00000000-0005-0000-0000-000079430000}"/>
    <cellStyle name="Normal 6 6 2 4 2 3" xfId="25251" xr:uid="{00000000-0005-0000-0000-00007A430000}"/>
    <cellStyle name="Normal 6 6 2 4 2 4" xfId="42597" xr:uid="{00000000-0005-0000-0000-00007B430000}"/>
    <cellStyle name="Normal 6 6 2 4 3" xfId="3929" xr:uid="{00000000-0005-0000-0000-00007C430000}"/>
    <cellStyle name="Normal 6 6 2 4 3 2" xfId="12602" xr:uid="{00000000-0005-0000-0000-00007D430000}"/>
    <cellStyle name="Normal 6 6 2 4 3 2 2" xfId="29955" xr:uid="{00000000-0005-0000-0000-00007E430000}"/>
    <cellStyle name="Normal 6 6 2 4 3 2 3" xfId="47301" xr:uid="{00000000-0005-0000-0000-00007F430000}"/>
    <cellStyle name="Normal 6 6 2 4 3 3" xfId="21282" xr:uid="{00000000-0005-0000-0000-000080430000}"/>
    <cellStyle name="Normal 6 6 2 4 3 4" xfId="38628" xr:uid="{00000000-0005-0000-0000-000081430000}"/>
    <cellStyle name="Normal 6 6 2 4 4" xfId="10789" xr:uid="{00000000-0005-0000-0000-000082430000}"/>
    <cellStyle name="Normal 6 6 2 4 4 2" xfId="28142" xr:uid="{00000000-0005-0000-0000-000083430000}"/>
    <cellStyle name="Normal 6 6 2 4 4 3" xfId="45488" xr:uid="{00000000-0005-0000-0000-000084430000}"/>
    <cellStyle name="Normal 6 6 2 4 5" xfId="19469" xr:uid="{00000000-0005-0000-0000-000085430000}"/>
    <cellStyle name="Normal 6 6 2 4 6" xfId="36815" xr:uid="{00000000-0005-0000-0000-000086430000}"/>
    <cellStyle name="Normal 6 6 2 5" xfId="1283" xr:uid="{00000000-0005-0000-0000-000087430000}"/>
    <cellStyle name="Normal 6 6 2 5 2" xfId="7065" xr:uid="{00000000-0005-0000-0000-000088430000}"/>
    <cellStyle name="Normal 6 6 2 5 2 2" xfId="15738" xr:uid="{00000000-0005-0000-0000-000089430000}"/>
    <cellStyle name="Normal 6 6 2 5 2 2 2" xfId="33091" xr:uid="{00000000-0005-0000-0000-00008A430000}"/>
    <cellStyle name="Normal 6 6 2 5 2 2 3" xfId="50437" xr:uid="{00000000-0005-0000-0000-00008B430000}"/>
    <cellStyle name="Normal 6 6 2 5 2 3" xfId="24418" xr:uid="{00000000-0005-0000-0000-00008C430000}"/>
    <cellStyle name="Normal 6 6 2 5 2 4" xfId="41764" xr:uid="{00000000-0005-0000-0000-00008D430000}"/>
    <cellStyle name="Normal 6 6 2 5 3" xfId="4909" xr:uid="{00000000-0005-0000-0000-00008E430000}"/>
    <cellStyle name="Normal 6 6 2 5 3 2" xfId="13582" xr:uid="{00000000-0005-0000-0000-00008F430000}"/>
    <cellStyle name="Normal 6 6 2 5 3 2 2" xfId="30935" xr:uid="{00000000-0005-0000-0000-000090430000}"/>
    <cellStyle name="Normal 6 6 2 5 3 2 3" xfId="48281" xr:uid="{00000000-0005-0000-0000-000091430000}"/>
    <cellStyle name="Normal 6 6 2 5 3 3" xfId="22262" xr:uid="{00000000-0005-0000-0000-000092430000}"/>
    <cellStyle name="Normal 6 6 2 5 3 4" xfId="39608" xr:uid="{00000000-0005-0000-0000-000093430000}"/>
    <cellStyle name="Normal 6 6 2 5 4" xfId="9956" xr:uid="{00000000-0005-0000-0000-000094430000}"/>
    <cellStyle name="Normal 6 6 2 5 4 2" xfId="27309" xr:uid="{00000000-0005-0000-0000-000095430000}"/>
    <cellStyle name="Normal 6 6 2 5 4 3" xfId="44655" xr:uid="{00000000-0005-0000-0000-000096430000}"/>
    <cellStyle name="Normal 6 6 2 5 5" xfId="18636" xr:uid="{00000000-0005-0000-0000-000097430000}"/>
    <cellStyle name="Normal 6 6 2 5 6" xfId="35982" xr:uid="{00000000-0005-0000-0000-000098430000}"/>
    <cellStyle name="Normal 6 6 2 6" xfId="6085" xr:uid="{00000000-0005-0000-0000-000099430000}"/>
    <cellStyle name="Normal 6 6 2 6 2" xfId="14758" xr:uid="{00000000-0005-0000-0000-00009A430000}"/>
    <cellStyle name="Normal 6 6 2 6 2 2" xfId="32111" xr:uid="{00000000-0005-0000-0000-00009B430000}"/>
    <cellStyle name="Normal 6 6 2 6 2 3" xfId="49457" xr:uid="{00000000-0005-0000-0000-00009C430000}"/>
    <cellStyle name="Normal 6 6 2 6 3" xfId="23438" xr:uid="{00000000-0005-0000-0000-00009D430000}"/>
    <cellStyle name="Normal 6 6 2 6 4" xfId="40784" xr:uid="{00000000-0005-0000-0000-00009E430000}"/>
    <cellStyle name="Normal 6 6 2 7" xfId="3096" xr:uid="{00000000-0005-0000-0000-00009F430000}"/>
    <cellStyle name="Normal 6 6 2 7 2" xfId="11769" xr:uid="{00000000-0005-0000-0000-0000A0430000}"/>
    <cellStyle name="Normal 6 6 2 7 2 2" xfId="29122" xr:uid="{00000000-0005-0000-0000-0000A1430000}"/>
    <cellStyle name="Normal 6 6 2 7 2 3" xfId="46468" xr:uid="{00000000-0005-0000-0000-0000A2430000}"/>
    <cellStyle name="Normal 6 6 2 7 3" xfId="20449" xr:uid="{00000000-0005-0000-0000-0000A3430000}"/>
    <cellStyle name="Normal 6 6 2 7 4" xfId="37795" xr:uid="{00000000-0005-0000-0000-0000A4430000}"/>
    <cellStyle name="Normal 6 6 2 8" xfId="8976" xr:uid="{00000000-0005-0000-0000-0000A5430000}"/>
    <cellStyle name="Normal 6 6 2 8 2" xfId="26329" xr:uid="{00000000-0005-0000-0000-0000A6430000}"/>
    <cellStyle name="Normal 6 6 2 8 3" xfId="43675" xr:uid="{00000000-0005-0000-0000-0000A7430000}"/>
    <cellStyle name="Normal 6 6 2 9" xfId="17656" xr:uid="{00000000-0005-0000-0000-0000A8430000}"/>
    <cellStyle name="Normal 6 6 3" xfId="205" xr:uid="{00000000-0005-0000-0000-0000A9430000}"/>
    <cellStyle name="Normal 6 6 3 10" xfId="34904" xr:uid="{00000000-0005-0000-0000-0000AA430000}"/>
    <cellStyle name="Normal 6 6 3 2" xfId="940" xr:uid="{00000000-0005-0000-0000-0000AB430000}"/>
    <cellStyle name="Normal 6 6 3 2 2" xfId="2753" xr:uid="{00000000-0005-0000-0000-0000AC430000}"/>
    <cellStyle name="Normal 6 6 3 2 2 2" xfId="8535" xr:uid="{00000000-0005-0000-0000-0000AD430000}"/>
    <cellStyle name="Normal 6 6 3 2 2 2 2" xfId="17208" xr:uid="{00000000-0005-0000-0000-0000AE430000}"/>
    <cellStyle name="Normal 6 6 3 2 2 2 2 2" xfId="34561" xr:uid="{00000000-0005-0000-0000-0000AF430000}"/>
    <cellStyle name="Normal 6 6 3 2 2 2 2 3" xfId="51907" xr:uid="{00000000-0005-0000-0000-0000B0430000}"/>
    <cellStyle name="Normal 6 6 3 2 2 2 3" xfId="25888" xr:uid="{00000000-0005-0000-0000-0000B1430000}"/>
    <cellStyle name="Normal 6 6 3 2 2 2 4" xfId="43234" xr:uid="{00000000-0005-0000-0000-0000B2430000}"/>
    <cellStyle name="Normal 6 6 3 2 2 3" xfId="4566" xr:uid="{00000000-0005-0000-0000-0000B3430000}"/>
    <cellStyle name="Normal 6 6 3 2 2 3 2" xfId="13239" xr:uid="{00000000-0005-0000-0000-0000B4430000}"/>
    <cellStyle name="Normal 6 6 3 2 2 3 2 2" xfId="30592" xr:uid="{00000000-0005-0000-0000-0000B5430000}"/>
    <cellStyle name="Normal 6 6 3 2 2 3 2 3" xfId="47938" xr:uid="{00000000-0005-0000-0000-0000B6430000}"/>
    <cellStyle name="Normal 6 6 3 2 2 3 3" xfId="21919" xr:uid="{00000000-0005-0000-0000-0000B7430000}"/>
    <cellStyle name="Normal 6 6 3 2 2 3 4" xfId="39265" xr:uid="{00000000-0005-0000-0000-0000B8430000}"/>
    <cellStyle name="Normal 6 6 3 2 2 4" xfId="11426" xr:uid="{00000000-0005-0000-0000-0000B9430000}"/>
    <cellStyle name="Normal 6 6 3 2 2 4 2" xfId="28779" xr:uid="{00000000-0005-0000-0000-0000BA430000}"/>
    <cellStyle name="Normal 6 6 3 2 2 4 3" xfId="46125" xr:uid="{00000000-0005-0000-0000-0000BB430000}"/>
    <cellStyle name="Normal 6 6 3 2 2 5" xfId="20106" xr:uid="{00000000-0005-0000-0000-0000BC430000}"/>
    <cellStyle name="Normal 6 6 3 2 2 6" xfId="37452" xr:uid="{00000000-0005-0000-0000-0000BD430000}"/>
    <cellStyle name="Normal 6 6 3 2 3" xfId="1675" xr:uid="{00000000-0005-0000-0000-0000BE430000}"/>
    <cellStyle name="Normal 6 6 3 2 3 2" xfId="7457" xr:uid="{00000000-0005-0000-0000-0000BF430000}"/>
    <cellStyle name="Normal 6 6 3 2 3 2 2" xfId="16130" xr:uid="{00000000-0005-0000-0000-0000C0430000}"/>
    <cellStyle name="Normal 6 6 3 2 3 2 2 2" xfId="33483" xr:uid="{00000000-0005-0000-0000-0000C1430000}"/>
    <cellStyle name="Normal 6 6 3 2 3 2 2 3" xfId="50829" xr:uid="{00000000-0005-0000-0000-0000C2430000}"/>
    <cellStyle name="Normal 6 6 3 2 3 2 3" xfId="24810" xr:uid="{00000000-0005-0000-0000-0000C3430000}"/>
    <cellStyle name="Normal 6 6 3 2 3 2 4" xfId="42156" xr:uid="{00000000-0005-0000-0000-0000C4430000}"/>
    <cellStyle name="Normal 6 6 3 2 3 3" xfId="5301" xr:uid="{00000000-0005-0000-0000-0000C5430000}"/>
    <cellStyle name="Normal 6 6 3 2 3 3 2" xfId="13974" xr:uid="{00000000-0005-0000-0000-0000C6430000}"/>
    <cellStyle name="Normal 6 6 3 2 3 3 2 2" xfId="31327" xr:uid="{00000000-0005-0000-0000-0000C7430000}"/>
    <cellStyle name="Normal 6 6 3 2 3 3 2 3" xfId="48673" xr:uid="{00000000-0005-0000-0000-0000C8430000}"/>
    <cellStyle name="Normal 6 6 3 2 3 3 3" xfId="22654" xr:uid="{00000000-0005-0000-0000-0000C9430000}"/>
    <cellStyle name="Normal 6 6 3 2 3 3 4" xfId="40000" xr:uid="{00000000-0005-0000-0000-0000CA430000}"/>
    <cellStyle name="Normal 6 6 3 2 3 4" xfId="10348" xr:uid="{00000000-0005-0000-0000-0000CB430000}"/>
    <cellStyle name="Normal 6 6 3 2 3 4 2" xfId="27701" xr:uid="{00000000-0005-0000-0000-0000CC430000}"/>
    <cellStyle name="Normal 6 6 3 2 3 4 3" xfId="45047" xr:uid="{00000000-0005-0000-0000-0000CD430000}"/>
    <cellStyle name="Normal 6 6 3 2 3 5" xfId="19028" xr:uid="{00000000-0005-0000-0000-0000CE430000}"/>
    <cellStyle name="Normal 6 6 3 2 3 6" xfId="36374" xr:uid="{00000000-0005-0000-0000-0000CF430000}"/>
    <cellStyle name="Normal 6 6 3 2 4" xfId="6722" xr:uid="{00000000-0005-0000-0000-0000D0430000}"/>
    <cellStyle name="Normal 6 6 3 2 4 2" xfId="15395" xr:uid="{00000000-0005-0000-0000-0000D1430000}"/>
    <cellStyle name="Normal 6 6 3 2 4 2 2" xfId="32748" xr:uid="{00000000-0005-0000-0000-0000D2430000}"/>
    <cellStyle name="Normal 6 6 3 2 4 2 3" xfId="50094" xr:uid="{00000000-0005-0000-0000-0000D3430000}"/>
    <cellStyle name="Normal 6 6 3 2 4 3" xfId="24075" xr:uid="{00000000-0005-0000-0000-0000D4430000}"/>
    <cellStyle name="Normal 6 6 3 2 4 4" xfId="41421" xr:uid="{00000000-0005-0000-0000-0000D5430000}"/>
    <cellStyle name="Normal 6 6 3 2 5" xfId="3488" xr:uid="{00000000-0005-0000-0000-0000D6430000}"/>
    <cellStyle name="Normal 6 6 3 2 5 2" xfId="12161" xr:uid="{00000000-0005-0000-0000-0000D7430000}"/>
    <cellStyle name="Normal 6 6 3 2 5 2 2" xfId="29514" xr:uid="{00000000-0005-0000-0000-0000D8430000}"/>
    <cellStyle name="Normal 6 6 3 2 5 2 3" xfId="46860" xr:uid="{00000000-0005-0000-0000-0000D9430000}"/>
    <cellStyle name="Normal 6 6 3 2 5 3" xfId="20841" xr:uid="{00000000-0005-0000-0000-0000DA430000}"/>
    <cellStyle name="Normal 6 6 3 2 5 4" xfId="38187" xr:uid="{00000000-0005-0000-0000-0000DB430000}"/>
    <cellStyle name="Normal 6 6 3 2 6" xfId="9613" xr:uid="{00000000-0005-0000-0000-0000DC430000}"/>
    <cellStyle name="Normal 6 6 3 2 6 2" xfId="26966" xr:uid="{00000000-0005-0000-0000-0000DD430000}"/>
    <cellStyle name="Normal 6 6 3 2 6 3" xfId="44312" xr:uid="{00000000-0005-0000-0000-0000DE430000}"/>
    <cellStyle name="Normal 6 6 3 2 7" xfId="18293" xr:uid="{00000000-0005-0000-0000-0000DF430000}"/>
    <cellStyle name="Normal 6 6 3 2 8" xfId="35639" xr:uid="{00000000-0005-0000-0000-0000E0430000}"/>
    <cellStyle name="Normal 6 6 3 3" xfId="695" xr:uid="{00000000-0005-0000-0000-0000E1430000}"/>
    <cellStyle name="Normal 6 6 3 3 2" xfId="2508" xr:uid="{00000000-0005-0000-0000-0000E2430000}"/>
    <cellStyle name="Normal 6 6 3 3 2 2" xfId="8290" xr:uid="{00000000-0005-0000-0000-0000E3430000}"/>
    <cellStyle name="Normal 6 6 3 3 2 2 2" xfId="16963" xr:uid="{00000000-0005-0000-0000-0000E4430000}"/>
    <cellStyle name="Normal 6 6 3 3 2 2 2 2" xfId="34316" xr:uid="{00000000-0005-0000-0000-0000E5430000}"/>
    <cellStyle name="Normal 6 6 3 3 2 2 2 3" xfId="51662" xr:uid="{00000000-0005-0000-0000-0000E6430000}"/>
    <cellStyle name="Normal 6 6 3 3 2 2 3" xfId="25643" xr:uid="{00000000-0005-0000-0000-0000E7430000}"/>
    <cellStyle name="Normal 6 6 3 3 2 2 4" xfId="42989" xr:uid="{00000000-0005-0000-0000-0000E8430000}"/>
    <cellStyle name="Normal 6 6 3 3 2 3" xfId="5742" xr:uid="{00000000-0005-0000-0000-0000E9430000}"/>
    <cellStyle name="Normal 6 6 3 3 2 3 2" xfId="14415" xr:uid="{00000000-0005-0000-0000-0000EA430000}"/>
    <cellStyle name="Normal 6 6 3 3 2 3 2 2" xfId="31768" xr:uid="{00000000-0005-0000-0000-0000EB430000}"/>
    <cellStyle name="Normal 6 6 3 3 2 3 2 3" xfId="49114" xr:uid="{00000000-0005-0000-0000-0000EC430000}"/>
    <cellStyle name="Normal 6 6 3 3 2 3 3" xfId="23095" xr:uid="{00000000-0005-0000-0000-0000ED430000}"/>
    <cellStyle name="Normal 6 6 3 3 2 3 4" xfId="40441" xr:uid="{00000000-0005-0000-0000-0000EE430000}"/>
    <cellStyle name="Normal 6 6 3 3 2 4" xfId="11181" xr:uid="{00000000-0005-0000-0000-0000EF430000}"/>
    <cellStyle name="Normal 6 6 3 3 2 4 2" xfId="28534" xr:uid="{00000000-0005-0000-0000-0000F0430000}"/>
    <cellStyle name="Normal 6 6 3 3 2 4 3" xfId="45880" xr:uid="{00000000-0005-0000-0000-0000F1430000}"/>
    <cellStyle name="Normal 6 6 3 3 2 5" xfId="19861" xr:uid="{00000000-0005-0000-0000-0000F2430000}"/>
    <cellStyle name="Normal 6 6 3 3 2 6" xfId="37207" xr:uid="{00000000-0005-0000-0000-0000F3430000}"/>
    <cellStyle name="Normal 6 6 3 3 3" xfId="6477" xr:uid="{00000000-0005-0000-0000-0000F4430000}"/>
    <cellStyle name="Normal 6 6 3 3 3 2" xfId="15150" xr:uid="{00000000-0005-0000-0000-0000F5430000}"/>
    <cellStyle name="Normal 6 6 3 3 3 2 2" xfId="32503" xr:uid="{00000000-0005-0000-0000-0000F6430000}"/>
    <cellStyle name="Normal 6 6 3 3 3 2 3" xfId="49849" xr:uid="{00000000-0005-0000-0000-0000F7430000}"/>
    <cellStyle name="Normal 6 6 3 3 3 3" xfId="23830" xr:uid="{00000000-0005-0000-0000-0000F8430000}"/>
    <cellStyle name="Normal 6 6 3 3 3 4" xfId="41176" xr:uid="{00000000-0005-0000-0000-0000F9430000}"/>
    <cellStyle name="Normal 6 6 3 3 4" xfId="4321" xr:uid="{00000000-0005-0000-0000-0000FA430000}"/>
    <cellStyle name="Normal 6 6 3 3 4 2" xfId="12994" xr:uid="{00000000-0005-0000-0000-0000FB430000}"/>
    <cellStyle name="Normal 6 6 3 3 4 2 2" xfId="30347" xr:uid="{00000000-0005-0000-0000-0000FC430000}"/>
    <cellStyle name="Normal 6 6 3 3 4 2 3" xfId="47693" xr:uid="{00000000-0005-0000-0000-0000FD430000}"/>
    <cellStyle name="Normal 6 6 3 3 4 3" xfId="21674" xr:uid="{00000000-0005-0000-0000-0000FE430000}"/>
    <cellStyle name="Normal 6 6 3 3 4 4" xfId="39020" xr:uid="{00000000-0005-0000-0000-0000FF430000}"/>
    <cellStyle name="Normal 6 6 3 3 5" xfId="9368" xr:uid="{00000000-0005-0000-0000-000000440000}"/>
    <cellStyle name="Normal 6 6 3 3 5 2" xfId="26721" xr:uid="{00000000-0005-0000-0000-000001440000}"/>
    <cellStyle name="Normal 6 6 3 3 5 3" xfId="44067" xr:uid="{00000000-0005-0000-0000-000002440000}"/>
    <cellStyle name="Normal 6 6 3 3 6" xfId="18048" xr:uid="{00000000-0005-0000-0000-000003440000}"/>
    <cellStyle name="Normal 6 6 3 3 7" xfId="35394" xr:uid="{00000000-0005-0000-0000-000004440000}"/>
    <cellStyle name="Normal 6 6 3 4" xfId="2018" xr:uid="{00000000-0005-0000-0000-000005440000}"/>
    <cellStyle name="Normal 6 6 3 4 2" xfId="7800" xr:uid="{00000000-0005-0000-0000-000006440000}"/>
    <cellStyle name="Normal 6 6 3 4 2 2" xfId="16473" xr:uid="{00000000-0005-0000-0000-000007440000}"/>
    <cellStyle name="Normal 6 6 3 4 2 2 2" xfId="33826" xr:uid="{00000000-0005-0000-0000-000008440000}"/>
    <cellStyle name="Normal 6 6 3 4 2 2 3" xfId="51172" xr:uid="{00000000-0005-0000-0000-000009440000}"/>
    <cellStyle name="Normal 6 6 3 4 2 3" xfId="25153" xr:uid="{00000000-0005-0000-0000-00000A440000}"/>
    <cellStyle name="Normal 6 6 3 4 2 4" xfId="42499" xr:uid="{00000000-0005-0000-0000-00000B440000}"/>
    <cellStyle name="Normal 6 6 3 4 3" xfId="3831" xr:uid="{00000000-0005-0000-0000-00000C440000}"/>
    <cellStyle name="Normal 6 6 3 4 3 2" xfId="12504" xr:uid="{00000000-0005-0000-0000-00000D440000}"/>
    <cellStyle name="Normal 6 6 3 4 3 2 2" xfId="29857" xr:uid="{00000000-0005-0000-0000-00000E440000}"/>
    <cellStyle name="Normal 6 6 3 4 3 2 3" xfId="47203" xr:uid="{00000000-0005-0000-0000-00000F440000}"/>
    <cellStyle name="Normal 6 6 3 4 3 3" xfId="21184" xr:uid="{00000000-0005-0000-0000-000010440000}"/>
    <cellStyle name="Normal 6 6 3 4 3 4" xfId="38530" xr:uid="{00000000-0005-0000-0000-000011440000}"/>
    <cellStyle name="Normal 6 6 3 4 4" xfId="10691" xr:uid="{00000000-0005-0000-0000-000012440000}"/>
    <cellStyle name="Normal 6 6 3 4 4 2" xfId="28044" xr:uid="{00000000-0005-0000-0000-000013440000}"/>
    <cellStyle name="Normal 6 6 3 4 4 3" xfId="45390" xr:uid="{00000000-0005-0000-0000-000014440000}"/>
    <cellStyle name="Normal 6 6 3 4 5" xfId="19371" xr:uid="{00000000-0005-0000-0000-000015440000}"/>
    <cellStyle name="Normal 6 6 3 4 6" xfId="36717" xr:uid="{00000000-0005-0000-0000-000016440000}"/>
    <cellStyle name="Normal 6 6 3 5" xfId="1430" xr:uid="{00000000-0005-0000-0000-000017440000}"/>
    <cellStyle name="Normal 6 6 3 5 2" xfId="7212" xr:uid="{00000000-0005-0000-0000-000018440000}"/>
    <cellStyle name="Normal 6 6 3 5 2 2" xfId="15885" xr:uid="{00000000-0005-0000-0000-000019440000}"/>
    <cellStyle name="Normal 6 6 3 5 2 2 2" xfId="33238" xr:uid="{00000000-0005-0000-0000-00001A440000}"/>
    <cellStyle name="Normal 6 6 3 5 2 2 3" xfId="50584" xr:uid="{00000000-0005-0000-0000-00001B440000}"/>
    <cellStyle name="Normal 6 6 3 5 2 3" xfId="24565" xr:uid="{00000000-0005-0000-0000-00001C440000}"/>
    <cellStyle name="Normal 6 6 3 5 2 4" xfId="41911" xr:uid="{00000000-0005-0000-0000-00001D440000}"/>
    <cellStyle name="Normal 6 6 3 5 3" xfId="5056" xr:uid="{00000000-0005-0000-0000-00001E440000}"/>
    <cellStyle name="Normal 6 6 3 5 3 2" xfId="13729" xr:uid="{00000000-0005-0000-0000-00001F440000}"/>
    <cellStyle name="Normal 6 6 3 5 3 2 2" xfId="31082" xr:uid="{00000000-0005-0000-0000-000020440000}"/>
    <cellStyle name="Normal 6 6 3 5 3 2 3" xfId="48428" xr:uid="{00000000-0005-0000-0000-000021440000}"/>
    <cellStyle name="Normal 6 6 3 5 3 3" xfId="22409" xr:uid="{00000000-0005-0000-0000-000022440000}"/>
    <cellStyle name="Normal 6 6 3 5 3 4" xfId="39755" xr:uid="{00000000-0005-0000-0000-000023440000}"/>
    <cellStyle name="Normal 6 6 3 5 4" xfId="10103" xr:uid="{00000000-0005-0000-0000-000024440000}"/>
    <cellStyle name="Normal 6 6 3 5 4 2" xfId="27456" xr:uid="{00000000-0005-0000-0000-000025440000}"/>
    <cellStyle name="Normal 6 6 3 5 4 3" xfId="44802" xr:uid="{00000000-0005-0000-0000-000026440000}"/>
    <cellStyle name="Normal 6 6 3 5 5" xfId="18783" xr:uid="{00000000-0005-0000-0000-000027440000}"/>
    <cellStyle name="Normal 6 6 3 5 6" xfId="36129" xr:uid="{00000000-0005-0000-0000-000028440000}"/>
    <cellStyle name="Normal 6 6 3 6" xfId="5987" xr:uid="{00000000-0005-0000-0000-000029440000}"/>
    <cellStyle name="Normal 6 6 3 6 2" xfId="14660" xr:uid="{00000000-0005-0000-0000-00002A440000}"/>
    <cellStyle name="Normal 6 6 3 6 2 2" xfId="32013" xr:uid="{00000000-0005-0000-0000-00002B440000}"/>
    <cellStyle name="Normal 6 6 3 6 2 3" xfId="49359" xr:uid="{00000000-0005-0000-0000-00002C440000}"/>
    <cellStyle name="Normal 6 6 3 6 3" xfId="23340" xr:uid="{00000000-0005-0000-0000-00002D440000}"/>
    <cellStyle name="Normal 6 6 3 6 4" xfId="40686" xr:uid="{00000000-0005-0000-0000-00002E440000}"/>
    <cellStyle name="Normal 6 6 3 7" xfId="3243" xr:uid="{00000000-0005-0000-0000-00002F440000}"/>
    <cellStyle name="Normal 6 6 3 7 2" xfId="11916" xr:uid="{00000000-0005-0000-0000-000030440000}"/>
    <cellStyle name="Normal 6 6 3 7 2 2" xfId="29269" xr:uid="{00000000-0005-0000-0000-000031440000}"/>
    <cellStyle name="Normal 6 6 3 7 2 3" xfId="46615" xr:uid="{00000000-0005-0000-0000-000032440000}"/>
    <cellStyle name="Normal 6 6 3 7 3" xfId="20596" xr:uid="{00000000-0005-0000-0000-000033440000}"/>
    <cellStyle name="Normal 6 6 3 7 4" xfId="37942" xr:uid="{00000000-0005-0000-0000-000034440000}"/>
    <cellStyle name="Normal 6 6 3 8" xfId="8878" xr:uid="{00000000-0005-0000-0000-000035440000}"/>
    <cellStyle name="Normal 6 6 3 8 2" xfId="26231" xr:uid="{00000000-0005-0000-0000-000036440000}"/>
    <cellStyle name="Normal 6 6 3 8 3" xfId="43577" xr:uid="{00000000-0005-0000-0000-000037440000}"/>
    <cellStyle name="Normal 6 6 3 9" xfId="17558" xr:uid="{00000000-0005-0000-0000-000038440000}"/>
    <cellStyle name="Normal 6 6 4" xfId="793" xr:uid="{00000000-0005-0000-0000-000039440000}"/>
    <cellStyle name="Normal 6 6 4 2" xfId="2606" xr:uid="{00000000-0005-0000-0000-00003A440000}"/>
    <cellStyle name="Normal 6 6 4 2 2" xfId="8388" xr:uid="{00000000-0005-0000-0000-00003B440000}"/>
    <cellStyle name="Normal 6 6 4 2 2 2" xfId="17061" xr:uid="{00000000-0005-0000-0000-00003C440000}"/>
    <cellStyle name="Normal 6 6 4 2 2 2 2" xfId="34414" xr:uid="{00000000-0005-0000-0000-00003D440000}"/>
    <cellStyle name="Normal 6 6 4 2 2 2 3" xfId="51760" xr:uid="{00000000-0005-0000-0000-00003E440000}"/>
    <cellStyle name="Normal 6 6 4 2 2 3" xfId="25741" xr:uid="{00000000-0005-0000-0000-00003F440000}"/>
    <cellStyle name="Normal 6 6 4 2 2 4" xfId="43087" xr:uid="{00000000-0005-0000-0000-000040440000}"/>
    <cellStyle name="Normal 6 6 4 2 3" xfId="4419" xr:uid="{00000000-0005-0000-0000-000041440000}"/>
    <cellStyle name="Normal 6 6 4 2 3 2" xfId="13092" xr:uid="{00000000-0005-0000-0000-000042440000}"/>
    <cellStyle name="Normal 6 6 4 2 3 2 2" xfId="30445" xr:uid="{00000000-0005-0000-0000-000043440000}"/>
    <cellStyle name="Normal 6 6 4 2 3 2 3" xfId="47791" xr:uid="{00000000-0005-0000-0000-000044440000}"/>
    <cellStyle name="Normal 6 6 4 2 3 3" xfId="21772" xr:uid="{00000000-0005-0000-0000-000045440000}"/>
    <cellStyle name="Normal 6 6 4 2 3 4" xfId="39118" xr:uid="{00000000-0005-0000-0000-000046440000}"/>
    <cellStyle name="Normal 6 6 4 2 4" xfId="11279" xr:uid="{00000000-0005-0000-0000-000047440000}"/>
    <cellStyle name="Normal 6 6 4 2 4 2" xfId="28632" xr:uid="{00000000-0005-0000-0000-000048440000}"/>
    <cellStyle name="Normal 6 6 4 2 4 3" xfId="45978" xr:uid="{00000000-0005-0000-0000-000049440000}"/>
    <cellStyle name="Normal 6 6 4 2 5" xfId="19959" xr:uid="{00000000-0005-0000-0000-00004A440000}"/>
    <cellStyle name="Normal 6 6 4 2 6" xfId="37305" xr:uid="{00000000-0005-0000-0000-00004B440000}"/>
    <cellStyle name="Normal 6 6 4 3" xfId="1528" xr:uid="{00000000-0005-0000-0000-00004C440000}"/>
    <cellStyle name="Normal 6 6 4 3 2" xfId="7310" xr:uid="{00000000-0005-0000-0000-00004D440000}"/>
    <cellStyle name="Normal 6 6 4 3 2 2" xfId="15983" xr:uid="{00000000-0005-0000-0000-00004E440000}"/>
    <cellStyle name="Normal 6 6 4 3 2 2 2" xfId="33336" xr:uid="{00000000-0005-0000-0000-00004F440000}"/>
    <cellStyle name="Normal 6 6 4 3 2 2 3" xfId="50682" xr:uid="{00000000-0005-0000-0000-000050440000}"/>
    <cellStyle name="Normal 6 6 4 3 2 3" xfId="24663" xr:uid="{00000000-0005-0000-0000-000051440000}"/>
    <cellStyle name="Normal 6 6 4 3 2 4" xfId="42009" xr:uid="{00000000-0005-0000-0000-000052440000}"/>
    <cellStyle name="Normal 6 6 4 3 3" xfId="5154" xr:uid="{00000000-0005-0000-0000-000053440000}"/>
    <cellStyle name="Normal 6 6 4 3 3 2" xfId="13827" xr:uid="{00000000-0005-0000-0000-000054440000}"/>
    <cellStyle name="Normal 6 6 4 3 3 2 2" xfId="31180" xr:uid="{00000000-0005-0000-0000-000055440000}"/>
    <cellStyle name="Normal 6 6 4 3 3 2 3" xfId="48526" xr:uid="{00000000-0005-0000-0000-000056440000}"/>
    <cellStyle name="Normal 6 6 4 3 3 3" xfId="22507" xr:uid="{00000000-0005-0000-0000-000057440000}"/>
    <cellStyle name="Normal 6 6 4 3 3 4" xfId="39853" xr:uid="{00000000-0005-0000-0000-000058440000}"/>
    <cellStyle name="Normal 6 6 4 3 4" xfId="10201" xr:uid="{00000000-0005-0000-0000-000059440000}"/>
    <cellStyle name="Normal 6 6 4 3 4 2" xfId="27554" xr:uid="{00000000-0005-0000-0000-00005A440000}"/>
    <cellStyle name="Normal 6 6 4 3 4 3" xfId="44900" xr:uid="{00000000-0005-0000-0000-00005B440000}"/>
    <cellStyle name="Normal 6 6 4 3 5" xfId="18881" xr:uid="{00000000-0005-0000-0000-00005C440000}"/>
    <cellStyle name="Normal 6 6 4 3 6" xfId="36227" xr:uid="{00000000-0005-0000-0000-00005D440000}"/>
    <cellStyle name="Normal 6 6 4 4" xfId="6575" xr:uid="{00000000-0005-0000-0000-00005E440000}"/>
    <cellStyle name="Normal 6 6 4 4 2" xfId="15248" xr:uid="{00000000-0005-0000-0000-00005F440000}"/>
    <cellStyle name="Normal 6 6 4 4 2 2" xfId="32601" xr:uid="{00000000-0005-0000-0000-000060440000}"/>
    <cellStyle name="Normal 6 6 4 4 2 3" xfId="49947" xr:uid="{00000000-0005-0000-0000-000061440000}"/>
    <cellStyle name="Normal 6 6 4 4 3" xfId="23928" xr:uid="{00000000-0005-0000-0000-000062440000}"/>
    <cellStyle name="Normal 6 6 4 4 4" xfId="41274" xr:uid="{00000000-0005-0000-0000-000063440000}"/>
    <cellStyle name="Normal 6 6 4 5" xfId="3341" xr:uid="{00000000-0005-0000-0000-000064440000}"/>
    <cellStyle name="Normal 6 6 4 5 2" xfId="12014" xr:uid="{00000000-0005-0000-0000-000065440000}"/>
    <cellStyle name="Normal 6 6 4 5 2 2" xfId="29367" xr:uid="{00000000-0005-0000-0000-000066440000}"/>
    <cellStyle name="Normal 6 6 4 5 2 3" xfId="46713" xr:uid="{00000000-0005-0000-0000-000067440000}"/>
    <cellStyle name="Normal 6 6 4 5 3" xfId="20694" xr:uid="{00000000-0005-0000-0000-000068440000}"/>
    <cellStyle name="Normal 6 6 4 5 4" xfId="38040" xr:uid="{00000000-0005-0000-0000-000069440000}"/>
    <cellStyle name="Normal 6 6 4 6" xfId="9466" xr:uid="{00000000-0005-0000-0000-00006A440000}"/>
    <cellStyle name="Normal 6 6 4 6 2" xfId="26819" xr:uid="{00000000-0005-0000-0000-00006B440000}"/>
    <cellStyle name="Normal 6 6 4 6 3" xfId="44165" xr:uid="{00000000-0005-0000-0000-00006C440000}"/>
    <cellStyle name="Normal 6 6 4 7" xfId="18146" xr:uid="{00000000-0005-0000-0000-00006D440000}"/>
    <cellStyle name="Normal 6 6 4 8" xfId="35492" xr:uid="{00000000-0005-0000-0000-00006E440000}"/>
    <cellStyle name="Normal 6 6 5" xfId="450" xr:uid="{00000000-0005-0000-0000-00006F440000}"/>
    <cellStyle name="Normal 6 6 5 2" xfId="2263" xr:uid="{00000000-0005-0000-0000-000070440000}"/>
    <cellStyle name="Normal 6 6 5 2 2" xfId="8045" xr:uid="{00000000-0005-0000-0000-000071440000}"/>
    <cellStyle name="Normal 6 6 5 2 2 2" xfId="16718" xr:uid="{00000000-0005-0000-0000-000072440000}"/>
    <cellStyle name="Normal 6 6 5 2 2 2 2" xfId="34071" xr:uid="{00000000-0005-0000-0000-000073440000}"/>
    <cellStyle name="Normal 6 6 5 2 2 2 3" xfId="51417" xr:uid="{00000000-0005-0000-0000-000074440000}"/>
    <cellStyle name="Normal 6 6 5 2 2 3" xfId="25398" xr:uid="{00000000-0005-0000-0000-000075440000}"/>
    <cellStyle name="Normal 6 6 5 2 2 4" xfId="42744" xr:uid="{00000000-0005-0000-0000-000076440000}"/>
    <cellStyle name="Normal 6 6 5 2 3" xfId="5546" xr:uid="{00000000-0005-0000-0000-000077440000}"/>
    <cellStyle name="Normal 6 6 5 2 3 2" xfId="14219" xr:uid="{00000000-0005-0000-0000-000078440000}"/>
    <cellStyle name="Normal 6 6 5 2 3 2 2" xfId="31572" xr:uid="{00000000-0005-0000-0000-000079440000}"/>
    <cellStyle name="Normal 6 6 5 2 3 2 3" xfId="48918" xr:uid="{00000000-0005-0000-0000-00007A440000}"/>
    <cellStyle name="Normal 6 6 5 2 3 3" xfId="22899" xr:uid="{00000000-0005-0000-0000-00007B440000}"/>
    <cellStyle name="Normal 6 6 5 2 3 4" xfId="40245" xr:uid="{00000000-0005-0000-0000-00007C440000}"/>
    <cellStyle name="Normal 6 6 5 2 4" xfId="10936" xr:uid="{00000000-0005-0000-0000-00007D440000}"/>
    <cellStyle name="Normal 6 6 5 2 4 2" xfId="28289" xr:uid="{00000000-0005-0000-0000-00007E440000}"/>
    <cellStyle name="Normal 6 6 5 2 4 3" xfId="45635" xr:uid="{00000000-0005-0000-0000-00007F440000}"/>
    <cellStyle name="Normal 6 6 5 2 5" xfId="19616" xr:uid="{00000000-0005-0000-0000-000080440000}"/>
    <cellStyle name="Normal 6 6 5 2 6" xfId="36962" xr:uid="{00000000-0005-0000-0000-000081440000}"/>
    <cellStyle name="Normal 6 6 5 3" xfId="6232" xr:uid="{00000000-0005-0000-0000-000082440000}"/>
    <cellStyle name="Normal 6 6 5 3 2" xfId="14905" xr:uid="{00000000-0005-0000-0000-000083440000}"/>
    <cellStyle name="Normal 6 6 5 3 2 2" xfId="32258" xr:uid="{00000000-0005-0000-0000-000084440000}"/>
    <cellStyle name="Normal 6 6 5 3 2 3" xfId="49604" xr:uid="{00000000-0005-0000-0000-000085440000}"/>
    <cellStyle name="Normal 6 6 5 3 3" xfId="23585" xr:uid="{00000000-0005-0000-0000-000086440000}"/>
    <cellStyle name="Normal 6 6 5 3 4" xfId="40931" xr:uid="{00000000-0005-0000-0000-000087440000}"/>
    <cellStyle name="Normal 6 6 5 4" xfId="4076" xr:uid="{00000000-0005-0000-0000-000088440000}"/>
    <cellStyle name="Normal 6 6 5 4 2" xfId="12749" xr:uid="{00000000-0005-0000-0000-000089440000}"/>
    <cellStyle name="Normal 6 6 5 4 2 2" xfId="30102" xr:uid="{00000000-0005-0000-0000-00008A440000}"/>
    <cellStyle name="Normal 6 6 5 4 2 3" xfId="47448" xr:uid="{00000000-0005-0000-0000-00008B440000}"/>
    <cellStyle name="Normal 6 6 5 4 3" xfId="21429" xr:uid="{00000000-0005-0000-0000-00008C440000}"/>
    <cellStyle name="Normal 6 6 5 4 4" xfId="38775" xr:uid="{00000000-0005-0000-0000-00008D440000}"/>
    <cellStyle name="Normal 6 6 5 5" xfId="9123" xr:uid="{00000000-0005-0000-0000-00008E440000}"/>
    <cellStyle name="Normal 6 6 5 5 2" xfId="26476" xr:uid="{00000000-0005-0000-0000-00008F440000}"/>
    <cellStyle name="Normal 6 6 5 5 3" xfId="43822" xr:uid="{00000000-0005-0000-0000-000090440000}"/>
    <cellStyle name="Normal 6 6 5 6" xfId="17803" xr:uid="{00000000-0005-0000-0000-000091440000}"/>
    <cellStyle name="Normal 6 6 5 7" xfId="35149" xr:uid="{00000000-0005-0000-0000-000092440000}"/>
    <cellStyle name="Normal 6 6 6" xfId="1871" xr:uid="{00000000-0005-0000-0000-000093440000}"/>
    <cellStyle name="Normal 6 6 6 2" xfId="7653" xr:uid="{00000000-0005-0000-0000-000094440000}"/>
    <cellStyle name="Normal 6 6 6 2 2" xfId="16326" xr:uid="{00000000-0005-0000-0000-000095440000}"/>
    <cellStyle name="Normal 6 6 6 2 2 2" xfId="33679" xr:uid="{00000000-0005-0000-0000-000096440000}"/>
    <cellStyle name="Normal 6 6 6 2 2 3" xfId="51025" xr:uid="{00000000-0005-0000-0000-000097440000}"/>
    <cellStyle name="Normal 6 6 6 2 3" xfId="25006" xr:uid="{00000000-0005-0000-0000-000098440000}"/>
    <cellStyle name="Normal 6 6 6 2 4" xfId="42352" xr:uid="{00000000-0005-0000-0000-000099440000}"/>
    <cellStyle name="Normal 6 6 6 3" xfId="3684" xr:uid="{00000000-0005-0000-0000-00009A440000}"/>
    <cellStyle name="Normal 6 6 6 3 2" xfId="12357" xr:uid="{00000000-0005-0000-0000-00009B440000}"/>
    <cellStyle name="Normal 6 6 6 3 2 2" xfId="29710" xr:uid="{00000000-0005-0000-0000-00009C440000}"/>
    <cellStyle name="Normal 6 6 6 3 2 3" xfId="47056" xr:uid="{00000000-0005-0000-0000-00009D440000}"/>
    <cellStyle name="Normal 6 6 6 3 3" xfId="21037" xr:uid="{00000000-0005-0000-0000-00009E440000}"/>
    <cellStyle name="Normal 6 6 6 3 4" xfId="38383" xr:uid="{00000000-0005-0000-0000-00009F440000}"/>
    <cellStyle name="Normal 6 6 6 4" xfId="10544" xr:uid="{00000000-0005-0000-0000-0000A0440000}"/>
    <cellStyle name="Normal 6 6 6 4 2" xfId="27897" xr:uid="{00000000-0005-0000-0000-0000A1440000}"/>
    <cellStyle name="Normal 6 6 6 4 3" xfId="45243" xr:uid="{00000000-0005-0000-0000-0000A2440000}"/>
    <cellStyle name="Normal 6 6 6 5" xfId="19224" xr:uid="{00000000-0005-0000-0000-0000A3440000}"/>
    <cellStyle name="Normal 6 6 6 6" xfId="36570" xr:uid="{00000000-0005-0000-0000-0000A4440000}"/>
    <cellStyle name="Normal 6 6 7" xfId="1185" xr:uid="{00000000-0005-0000-0000-0000A5440000}"/>
    <cellStyle name="Normal 6 6 7 2" xfId="6967" xr:uid="{00000000-0005-0000-0000-0000A6440000}"/>
    <cellStyle name="Normal 6 6 7 2 2" xfId="15640" xr:uid="{00000000-0005-0000-0000-0000A7440000}"/>
    <cellStyle name="Normal 6 6 7 2 2 2" xfId="32993" xr:uid="{00000000-0005-0000-0000-0000A8440000}"/>
    <cellStyle name="Normal 6 6 7 2 2 3" xfId="50339" xr:uid="{00000000-0005-0000-0000-0000A9440000}"/>
    <cellStyle name="Normal 6 6 7 2 3" xfId="24320" xr:uid="{00000000-0005-0000-0000-0000AA440000}"/>
    <cellStyle name="Normal 6 6 7 2 4" xfId="41666" xr:uid="{00000000-0005-0000-0000-0000AB440000}"/>
    <cellStyle name="Normal 6 6 7 3" xfId="4811" xr:uid="{00000000-0005-0000-0000-0000AC440000}"/>
    <cellStyle name="Normal 6 6 7 3 2" xfId="13484" xr:uid="{00000000-0005-0000-0000-0000AD440000}"/>
    <cellStyle name="Normal 6 6 7 3 2 2" xfId="30837" xr:uid="{00000000-0005-0000-0000-0000AE440000}"/>
    <cellStyle name="Normal 6 6 7 3 2 3" xfId="48183" xr:uid="{00000000-0005-0000-0000-0000AF440000}"/>
    <cellStyle name="Normal 6 6 7 3 3" xfId="22164" xr:uid="{00000000-0005-0000-0000-0000B0440000}"/>
    <cellStyle name="Normal 6 6 7 3 4" xfId="39510" xr:uid="{00000000-0005-0000-0000-0000B1440000}"/>
    <cellStyle name="Normal 6 6 7 4" xfId="9858" xr:uid="{00000000-0005-0000-0000-0000B2440000}"/>
    <cellStyle name="Normal 6 6 7 4 2" xfId="27211" xr:uid="{00000000-0005-0000-0000-0000B3440000}"/>
    <cellStyle name="Normal 6 6 7 4 3" xfId="44557" xr:uid="{00000000-0005-0000-0000-0000B4440000}"/>
    <cellStyle name="Normal 6 6 7 5" xfId="18538" xr:uid="{00000000-0005-0000-0000-0000B5440000}"/>
    <cellStyle name="Normal 6 6 7 6" xfId="35884" xr:uid="{00000000-0005-0000-0000-0000B6440000}"/>
    <cellStyle name="Normal 6 6 8" xfId="5840" xr:uid="{00000000-0005-0000-0000-0000B7440000}"/>
    <cellStyle name="Normal 6 6 8 2" xfId="14513" xr:uid="{00000000-0005-0000-0000-0000B8440000}"/>
    <cellStyle name="Normal 6 6 8 2 2" xfId="31866" xr:uid="{00000000-0005-0000-0000-0000B9440000}"/>
    <cellStyle name="Normal 6 6 8 2 3" xfId="49212" xr:uid="{00000000-0005-0000-0000-0000BA440000}"/>
    <cellStyle name="Normal 6 6 8 3" xfId="23193" xr:uid="{00000000-0005-0000-0000-0000BB440000}"/>
    <cellStyle name="Normal 6 6 8 4" xfId="40539" xr:uid="{00000000-0005-0000-0000-0000BC440000}"/>
    <cellStyle name="Normal 6 6 9" xfId="2998" xr:uid="{00000000-0005-0000-0000-0000BD440000}"/>
    <cellStyle name="Normal 6 6 9 2" xfId="11671" xr:uid="{00000000-0005-0000-0000-0000BE440000}"/>
    <cellStyle name="Normal 6 6 9 2 2" xfId="29024" xr:uid="{00000000-0005-0000-0000-0000BF440000}"/>
    <cellStyle name="Normal 6 6 9 2 3" xfId="46370" xr:uid="{00000000-0005-0000-0000-0000C0440000}"/>
    <cellStyle name="Normal 6 6 9 3" xfId="20351" xr:uid="{00000000-0005-0000-0000-0000C1440000}"/>
    <cellStyle name="Normal 6 6 9 4" xfId="37697" xr:uid="{00000000-0005-0000-0000-0000C2440000}"/>
    <cellStyle name="Normal 6 7" xfId="156" xr:uid="{00000000-0005-0000-0000-0000C3440000}"/>
    <cellStyle name="Normal 6 7 10" xfId="17509" xr:uid="{00000000-0005-0000-0000-0000C4440000}"/>
    <cellStyle name="Normal 6 7 11" xfId="34855" xr:uid="{00000000-0005-0000-0000-0000C5440000}"/>
    <cellStyle name="Normal 6 7 2" xfId="646" xr:uid="{00000000-0005-0000-0000-0000C6440000}"/>
    <cellStyle name="Normal 6 7 2 2" xfId="2459" xr:uid="{00000000-0005-0000-0000-0000C7440000}"/>
    <cellStyle name="Normal 6 7 2 2 2" xfId="8241" xr:uid="{00000000-0005-0000-0000-0000C8440000}"/>
    <cellStyle name="Normal 6 7 2 2 2 2" xfId="16914" xr:uid="{00000000-0005-0000-0000-0000C9440000}"/>
    <cellStyle name="Normal 6 7 2 2 2 2 2" xfId="34267" xr:uid="{00000000-0005-0000-0000-0000CA440000}"/>
    <cellStyle name="Normal 6 7 2 2 2 2 3" xfId="51613" xr:uid="{00000000-0005-0000-0000-0000CB440000}"/>
    <cellStyle name="Normal 6 7 2 2 2 3" xfId="25594" xr:uid="{00000000-0005-0000-0000-0000CC440000}"/>
    <cellStyle name="Normal 6 7 2 2 2 4" xfId="42940" xr:uid="{00000000-0005-0000-0000-0000CD440000}"/>
    <cellStyle name="Normal 6 7 2 2 3" xfId="4272" xr:uid="{00000000-0005-0000-0000-0000CE440000}"/>
    <cellStyle name="Normal 6 7 2 2 3 2" xfId="12945" xr:uid="{00000000-0005-0000-0000-0000CF440000}"/>
    <cellStyle name="Normal 6 7 2 2 3 2 2" xfId="30298" xr:uid="{00000000-0005-0000-0000-0000D0440000}"/>
    <cellStyle name="Normal 6 7 2 2 3 2 3" xfId="47644" xr:uid="{00000000-0005-0000-0000-0000D1440000}"/>
    <cellStyle name="Normal 6 7 2 2 3 3" xfId="21625" xr:uid="{00000000-0005-0000-0000-0000D2440000}"/>
    <cellStyle name="Normal 6 7 2 2 3 4" xfId="38971" xr:uid="{00000000-0005-0000-0000-0000D3440000}"/>
    <cellStyle name="Normal 6 7 2 2 4" xfId="11132" xr:uid="{00000000-0005-0000-0000-0000D4440000}"/>
    <cellStyle name="Normal 6 7 2 2 4 2" xfId="28485" xr:uid="{00000000-0005-0000-0000-0000D5440000}"/>
    <cellStyle name="Normal 6 7 2 2 4 3" xfId="45831" xr:uid="{00000000-0005-0000-0000-0000D6440000}"/>
    <cellStyle name="Normal 6 7 2 2 5" xfId="19812" xr:uid="{00000000-0005-0000-0000-0000D7440000}"/>
    <cellStyle name="Normal 6 7 2 2 6" xfId="37158" xr:uid="{00000000-0005-0000-0000-0000D8440000}"/>
    <cellStyle name="Normal 6 7 2 3" xfId="1381" xr:uid="{00000000-0005-0000-0000-0000D9440000}"/>
    <cellStyle name="Normal 6 7 2 3 2" xfId="7163" xr:uid="{00000000-0005-0000-0000-0000DA440000}"/>
    <cellStyle name="Normal 6 7 2 3 2 2" xfId="15836" xr:uid="{00000000-0005-0000-0000-0000DB440000}"/>
    <cellStyle name="Normal 6 7 2 3 2 2 2" xfId="33189" xr:uid="{00000000-0005-0000-0000-0000DC440000}"/>
    <cellStyle name="Normal 6 7 2 3 2 2 3" xfId="50535" xr:uid="{00000000-0005-0000-0000-0000DD440000}"/>
    <cellStyle name="Normal 6 7 2 3 2 3" xfId="24516" xr:uid="{00000000-0005-0000-0000-0000DE440000}"/>
    <cellStyle name="Normal 6 7 2 3 2 4" xfId="41862" xr:uid="{00000000-0005-0000-0000-0000DF440000}"/>
    <cellStyle name="Normal 6 7 2 3 3" xfId="5007" xr:uid="{00000000-0005-0000-0000-0000E0440000}"/>
    <cellStyle name="Normal 6 7 2 3 3 2" xfId="13680" xr:uid="{00000000-0005-0000-0000-0000E1440000}"/>
    <cellStyle name="Normal 6 7 2 3 3 2 2" xfId="31033" xr:uid="{00000000-0005-0000-0000-0000E2440000}"/>
    <cellStyle name="Normal 6 7 2 3 3 2 3" xfId="48379" xr:uid="{00000000-0005-0000-0000-0000E3440000}"/>
    <cellStyle name="Normal 6 7 2 3 3 3" xfId="22360" xr:uid="{00000000-0005-0000-0000-0000E4440000}"/>
    <cellStyle name="Normal 6 7 2 3 3 4" xfId="39706" xr:uid="{00000000-0005-0000-0000-0000E5440000}"/>
    <cellStyle name="Normal 6 7 2 3 4" xfId="10054" xr:uid="{00000000-0005-0000-0000-0000E6440000}"/>
    <cellStyle name="Normal 6 7 2 3 4 2" xfId="27407" xr:uid="{00000000-0005-0000-0000-0000E7440000}"/>
    <cellStyle name="Normal 6 7 2 3 4 3" xfId="44753" xr:uid="{00000000-0005-0000-0000-0000E8440000}"/>
    <cellStyle name="Normal 6 7 2 3 5" xfId="18734" xr:uid="{00000000-0005-0000-0000-0000E9440000}"/>
    <cellStyle name="Normal 6 7 2 3 6" xfId="36080" xr:uid="{00000000-0005-0000-0000-0000EA440000}"/>
    <cellStyle name="Normal 6 7 2 4" xfId="6428" xr:uid="{00000000-0005-0000-0000-0000EB440000}"/>
    <cellStyle name="Normal 6 7 2 4 2" xfId="15101" xr:uid="{00000000-0005-0000-0000-0000EC440000}"/>
    <cellStyle name="Normal 6 7 2 4 2 2" xfId="32454" xr:uid="{00000000-0005-0000-0000-0000ED440000}"/>
    <cellStyle name="Normal 6 7 2 4 2 3" xfId="49800" xr:uid="{00000000-0005-0000-0000-0000EE440000}"/>
    <cellStyle name="Normal 6 7 2 4 3" xfId="23781" xr:uid="{00000000-0005-0000-0000-0000EF440000}"/>
    <cellStyle name="Normal 6 7 2 4 4" xfId="41127" xr:uid="{00000000-0005-0000-0000-0000F0440000}"/>
    <cellStyle name="Normal 6 7 2 5" xfId="3194" xr:uid="{00000000-0005-0000-0000-0000F1440000}"/>
    <cellStyle name="Normal 6 7 2 5 2" xfId="11867" xr:uid="{00000000-0005-0000-0000-0000F2440000}"/>
    <cellStyle name="Normal 6 7 2 5 2 2" xfId="29220" xr:uid="{00000000-0005-0000-0000-0000F3440000}"/>
    <cellStyle name="Normal 6 7 2 5 2 3" xfId="46566" xr:uid="{00000000-0005-0000-0000-0000F4440000}"/>
    <cellStyle name="Normal 6 7 2 5 3" xfId="20547" xr:uid="{00000000-0005-0000-0000-0000F5440000}"/>
    <cellStyle name="Normal 6 7 2 5 4" xfId="37893" xr:uid="{00000000-0005-0000-0000-0000F6440000}"/>
    <cellStyle name="Normal 6 7 2 6" xfId="9319" xr:uid="{00000000-0005-0000-0000-0000F7440000}"/>
    <cellStyle name="Normal 6 7 2 6 2" xfId="26672" xr:uid="{00000000-0005-0000-0000-0000F8440000}"/>
    <cellStyle name="Normal 6 7 2 6 3" xfId="44018" xr:uid="{00000000-0005-0000-0000-0000F9440000}"/>
    <cellStyle name="Normal 6 7 2 7" xfId="17999" xr:uid="{00000000-0005-0000-0000-0000FA440000}"/>
    <cellStyle name="Normal 6 7 2 8" xfId="35345" xr:uid="{00000000-0005-0000-0000-0000FB440000}"/>
    <cellStyle name="Normal 6 7 3" xfId="891" xr:uid="{00000000-0005-0000-0000-0000FC440000}"/>
    <cellStyle name="Normal 6 7 3 2" xfId="2704" xr:uid="{00000000-0005-0000-0000-0000FD440000}"/>
    <cellStyle name="Normal 6 7 3 2 2" xfId="8486" xr:uid="{00000000-0005-0000-0000-0000FE440000}"/>
    <cellStyle name="Normal 6 7 3 2 2 2" xfId="17159" xr:uid="{00000000-0005-0000-0000-0000FF440000}"/>
    <cellStyle name="Normal 6 7 3 2 2 2 2" xfId="34512" xr:uid="{00000000-0005-0000-0000-000000450000}"/>
    <cellStyle name="Normal 6 7 3 2 2 2 3" xfId="51858" xr:uid="{00000000-0005-0000-0000-000001450000}"/>
    <cellStyle name="Normal 6 7 3 2 2 3" xfId="25839" xr:uid="{00000000-0005-0000-0000-000002450000}"/>
    <cellStyle name="Normal 6 7 3 2 2 4" xfId="43185" xr:uid="{00000000-0005-0000-0000-000003450000}"/>
    <cellStyle name="Normal 6 7 3 2 3" xfId="4517" xr:uid="{00000000-0005-0000-0000-000004450000}"/>
    <cellStyle name="Normal 6 7 3 2 3 2" xfId="13190" xr:uid="{00000000-0005-0000-0000-000005450000}"/>
    <cellStyle name="Normal 6 7 3 2 3 2 2" xfId="30543" xr:uid="{00000000-0005-0000-0000-000006450000}"/>
    <cellStyle name="Normal 6 7 3 2 3 2 3" xfId="47889" xr:uid="{00000000-0005-0000-0000-000007450000}"/>
    <cellStyle name="Normal 6 7 3 2 3 3" xfId="21870" xr:uid="{00000000-0005-0000-0000-000008450000}"/>
    <cellStyle name="Normal 6 7 3 2 3 4" xfId="39216" xr:uid="{00000000-0005-0000-0000-000009450000}"/>
    <cellStyle name="Normal 6 7 3 2 4" xfId="11377" xr:uid="{00000000-0005-0000-0000-00000A450000}"/>
    <cellStyle name="Normal 6 7 3 2 4 2" xfId="28730" xr:uid="{00000000-0005-0000-0000-00000B450000}"/>
    <cellStyle name="Normal 6 7 3 2 4 3" xfId="46076" xr:uid="{00000000-0005-0000-0000-00000C450000}"/>
    <cellStyle name="Normal 6 7 3 2 5" xfId="20057" xr:uid="{00000000-0005-0000-0000-00000D450000}"/>
    <cellStyle name="Normal 6 7 3 2 6" xfId="37403" xr:uid="{00000000-0005-0000-0000-00000E450000}"/>
    <cellStyle name="Normal 6 7 3 3" xfId="1626" xr:uid="{00000000-0005-0000-0000-00000F450000}"/>
    <cellStyle name="Normal 6 7 3 3 2" xfId="7408" xr:uid="{00000000-0005-0000-0000-000010450000}"/>
    <cellStyle name="Normal 6 7 3 3 2 2" xfId="16081" xr:uid="{00000000-0005-0000-0000-000011450000}"/>
    <cellStyle name="Normal 6 7 3 3 2 2 2" xfId="33434" xr:uid="{00000000-0005-0000-0000-000012450000}"/>
    <cellStyle name="Normal 6 7 3 3 2 2 3" xfId="50780" xr:uid="{00000000-0005-0000-0000-000013450000}"/>
    <cellStyle name="Normal 6 7 3 3 2 3" xfId="24761" xr:uid="{00000000-0005-0000-0000-000014450000}"/>
    <cellStyle name="Normal 6 7 3 3 2 4" xfId="42107" xr:uid="{00000000-0005-0000-0000-000015450000}"/>
    <cellStyle name="Normal 6 7 3 3 3" xfId="5252" xr:uid="{00000000-0005-0000-0000-000016450000}"/>
    <cellStyle name="Normal 6 7 3 3 3 2" xfId="13925" xr:uid="{00000000-0005-0000-0000-000017450000}"/>
    <cellStyle name="Normal 6 7 3 3 3 2 2" xfId="31278" xr:uid="{00000000-0005-0000-0000-000018450000}"/>
    <cellStyle name="Normal 6 7 3 3 3 2 3" xfId="48624" xr:uid="{00000000-0005-0000-0000-000019450000}"/>
    <cellStyle name="Normal 6 7 3 3 3 3" xfId="22605" xr:uid="{00000000-0005-0000-0000-00001A450000}"/>
    <cellStyle name="Normal 6 7 3 3 3 4" xfId="39951" xr:uid="{00000000-0005-0000-0000-00001B450000}"/>
    <cellStyle name="Normal 6 7 3 3 4" xfId="10299" xr:uid="{00000000-0005-0000-0000-00001C450000}"/>
    <cellStyle name="Normal 6 7 3 3 4 2" xfId="27652" xr:uid="{00000000-0005-0000-0000-00001D450000}"/>
    <cellStyle name="Normal 6 7 3 3 4 3" xfId="44998" xr:uid="{00000000-0005-0000-0000-00001E450000}"/>
    <cellStyle name="Normal 6 7 3 3 5" xfId="18979" xr:uid="{00000000-0005-0000-0000-00001F450000}"/>
    <cellStyle name="Normal 6 7 3 3 6" xfId="36325" xr:uid="{00000000-0005-0000-0000-000020450000}"/>
    <cellStyle name="Normal 6 7 3 4" xfId="6673" xr:uid="{00000000-0005-0000-0000-000021450000}"/>
    <cellStyle name="Normal 6 7 3 4 2" xfId="15346" xr:uid="{00000000-0005-0000-0000-000022450000}"/>
    <cellStyle name="Normal 6 7 3 4 2 2" xfId="32699" xr:uid="{00000000-0005-0000-0000-000023450000}"/>
    <cellStyle name="Normal 6 7 3 4 2 3" xfId="50045" xr:uid="{00000000-0005-0000-0000-000024450000}"/>
    <cellStyle name="Normal 6 7 3 4 3" xfId="24026" xr:uid="{00000000-0005-0000-0000-000025450000}"/>
    <cellStyle name="Normal 6 7 3 4 4" xfId="41372" xr:uid="{00000000-0005-0000-0000-000026450000}"/>
    <cellStyle name="Normal 6 7 3 5" xfId="3439" xr:uid="{00000000-0005-0000-0000-000027450000}"/>
    <cellStyle name="Normal 6 7 3 5 2" xfId="12112" xr:uid="{00000000-0005-0000-0000-000028450000}"/>
    <cellStyle name="Normal 6 7 3 5 2 2" xfId="29465" xr:uid="{00000000-0005-0000-0000-000029450000}"/>
    <cellStyle name="Normal 6 7 3 5 2 3" xfId="46811" xr:uid="{00000000-0005-0000-0000-00002A450000}"/>
    <cellStyle name="Normal 6 7 3 5 3" xfId="20792" xr:uid="{00000000-0005-0000-0000-00002B450000}"/>
    <cellStyle name="Normal 6 7 3 5 4" xfId="38138" xr:uid="{00000000-0005-0000-0000-00002C450000}"/>
    <cellStyle name="Normal 6 7 3 6" xfId="9564" xr:uid="{00000000-0005-0000-0000-00002D450000}"/>
    <cellStyle name="Normal 6 7 3 6 2" xfId="26917" xr:uid="{00000000-0005-0000-0000-00002E450000}"/>
    <cellStyle name="Normal 6 7 3 6 3" xfId="44263" xr:uid="{00000000-0005-0000-0000-00002F450000}"/>
    <cellStyle name="Normal 6 7 3 7" xfId="18244" xr:uid="{00000000-0005-0000-0000-000030450000}"/>
    <cellStyle name="Normal 6 7 3 8" xfId="35590" xr:uid="{00000000-0005-0000-0000-000031450000}"/>
    <cellStyle name="Normal 6 7 4" xfId="401" xr:uid="{00000000-0005-0000-0000-000032450000}"/>
    <cellStyle name="Normal 6 7 4 2" xfId="2214" xr:uid="{00000000-0005-0000-0000-000033450000}"/>
    <cellStyle name="Normal 6 7 4 2 2" xfId="7996" xr:uid="{00000000-0005-0000-0000-000034450000}"/>
    <cellStyle name="Normal 6 7 4 2 2 2" xfId="16669" xr:uid="{00000000-0005-0000-0000-000035450000}"/>
    <cellStyle name="Normal 6 7 4 2 2 2 2" xfId="34022" xr:uid="{00000000-0005-0000-0000-000036450000}"/>
    <cellStyle name="Normal 6 7 4 2 2 2 3" xfId="51368" xr:uid="{00000000-0005-0000-0000-000037450000}"/>
    <cellStyle name="Normal 6 7 4 2 2 3" xfId="25349" xr:uid="{00000000-0005-0000-0000-000038450000}"/>
    <cellStyle name="Normal 6 7 4 2 2 4" xfId="42695" xr:uid="{00000000-0005-0000-0000-000039450000}"/>
    <cellStyle name="Normal 6 7 4 2 3" xfId="5497" xr:uid="{00000000-0005-0000-0000-00003A450000}"/>
    <cellStyle name="Normal 6 7 4 2 3 2" xfId="14170" xr:uid="{00000000-0005-0000-0000-00003B450000}"/>
    <cellStyle name="Normal 6 7 4 2 3 2 2" xfId="31523" xr:uid="{00000000-0005-0000-0000-00003C450000}"/>
    <cellStyle name="Normal 6 7 4 2 3 2 3" xfId="48869" xr:uid="{00000000-0005-0000-0000-00003D450000}"/>
    <cellStyle name="Normal 6 7 4 2 3 3" xfId="22850" xr:uid="{00000000-0005-0000-0000-00003E450000}"/>
    <cellStyle name="Normal 6 7 4 2 3 4" xfId="40196" xr:uid="{00000000-0005-0000-0000-00003F450000}"/>
    <cellStyle name="Normal 6 7 4 2 4" xfId="10887" xr:uid="{00000000-0005-0000-0000-000040450000}"/>
    <cellStyle name="Normal 6 7 4 2 4 2" xfId="28240" xr:uid="{00000000-0005-0000-0000-000041450000}"/>
    <cellStyle name="Normal 6 7 4 2 4 3" xfId="45586" xr:uid="{00000000-0005-0000-0000-000042450000}"/>
    <cellStyle name="Normal 6 7 4 2 5" xfId="19567" xr:uid="{00000000-0005-0000-0000-000043450000}"/>
    <cellStyle name="Normal 6 7 4 2 6" xfId="36913" xr:uid="{00000000-0005-0000-0000-000044450000}"/>
    <cellStyle name="Normal 6 7 4 3" xfId="6183" xr:uid="{00000000-0005-0000-0000-000045450000}"/>
    <cellStyle name="Normal 6 7 4 3 2" xfId="14856" xr:uid="{00000000-0005-0000-0000-000046450000}"/>
    <cellStyle name="Normal 6 7 4 3 2 2" xfId="32209" xr:uid="{00000000-0005-0000-0000-000047450000}"/>
    <cellStyle name="Normal 6 7 4 3 2 3" xfId="49555" xr:uid="{00000000-0005-0000-0000-000048450000}"/>
    <cellStyle name="Normal 6 7 4 3 3" xfId="23536" xr:uid="{00000000-0005-0000-0000-000049450000}"/>
    <cellStyle name="Normal 6 7 4 3 4" xfId="40882" xr:uid="{00000000-0005-0000-0000-00004A450000}"/>
    <cellStyle name="Normal 6 7 4 4" xfId="4027" xr:uid="{00000000-0005-0000-0000-00004B450000}"/>
    <cellStyle name="Normal 6 7 4 4 2" xfId="12700" xr:uid="{00000000-0005-0000-0000-00004C450000}"/>
    <cellStyle name="Normal 6 7 4 4 2 2" xfId="30053" xr:uid="{00000000-0005-0000-0000-00004D450000}"/>
    <cellStyle name="Normal 6 7 4 4 2 3" xfId="47399" xr:uid="{00000000-0005-0000-0000-00004E450000}"/>
    <cellStyle name="Normal 6 7 4 4 3" xfId="21380" xr:uid="{00000000-0005-0000-0000-00004F450000}"/>
    <cellStyle name="Normal 6 7 4 4 4" xfId="38726" xr:uid="{00000000-0005-0000-0000-000050450000}"/>
    <cellStyle name="Normal 6 7 4 5" xfId="9074" xr:uid="{00000000-0005-0000-0000-000051450000}"/>
    <cellStyle name="Normal 6 7 4 5 2" xfId="26427" xr:uid="{00000000-0005-0000-0000-000052450000}"/>
    <cellStyle name="Normal 6 7 4 5 3" xfId="43773" xr:uid="{00000000-0005-0000-0000-000053450000}"/>
    <cellStyle name="Normal 6 7 4 6" xfId="17754" xr:uid="{00000000-0005-0000-0000-000054450000}"/>
    <cellStyle name="Normal 6 7 4 7" xfId="35100" xr:uid="{00000000-0005-0000-0000-000055450000}"/>
    <cellStyle name="Normal 6 7 5" xfId="1969" xr:uid="{00000000-0005-0000-0000-000056450000}"/>
    <cellStyle name="Normal 6 7 5 2" xfId="7751" xr:uid="{00000000-0005-0000-0000-000057450000}"/>
    <cellStyle name="Normal 6 7 5 2 2" xfId="16424" xr:uid="{00000000-0005-0000-0000-000058450000}"/>
    <cellStyle name="Normal 6 7 5 2 2 2" xfId="33777" xr:uid="{00000000-0005-0000-0000-000059450000}"/>
    <cellStyle name="Normal 6 7 5 2 2 3" xfId="51123" xr:uid="{00000000-0005-0000-0000-00005A450000}"/>
    <cellStyle name="Normal 6 7 5 2 3" xfId="25104" xr:uid="{00000000-0005-0000-0000-00005B450000}"/>
    <cellStyle name="Normal 6 7 5 2 4" xfId="42450" xr:uid="{00000000-0005-0000-0000-00005C450000}"/>
    <cellStyle name="Normal 6 7 5 3" xfId="3782" xr:uid="{00000000-0005-0000-0000-00005D450000}"/>
    <cellStyle name="Normal 6 7 5 3 2" xfId="12455" xr:uid="{00000000-0005-0000-0000-00005E450000}"/>
    <cellStyle name="Normal 6 7 5 3 2 2" xfId="29808" xr:uid="{00000000-0005-0000-0000-00005F450000}"/>
    <cellStyle name="Normal 6 7 5 3 2 3" xfId="47154" xr:uid="{00000000-0005-0000-0000-000060450000}"/>
    <cellStyle name="Normal 6 7 5 3 3" xfId="21135" xr:uid="{00000000-0005-0000-0000-000061450000}"/>
    <cellStyle name="Normal 6 7 5 3 4" xfId="38481" xr:uid="{00000000-0005-0000-0000-000062450000}"/>
    <cellStyle name="Normal 6 7 5 4" xfId="10642" xr:uid="{00000000-0005-0000-0000-000063450000}"/>
    <cellStyle name="Normal 6 7 5 4 2" xfId="27995" xr:uid="{00000000-0005-0000-0000-000064450000}"/>
    <cellStyle name="Normal 6 7 5 4 3" xfId="45341" xr:uid="{00000000-0005-0000-0000-000065450000}"/>
    <cellStyle name="Normal 6 7 5 5" xfId="19322" xr:uid="{00000000-0005-0000-0000-000066450000}"/>
    <cellStyle name="Normal 6 7 5 6" xfId="36668" xr:uid="{00000000-0005-0000-0000-000067450000}"/>
    <cellStyle name="Normal 6 7 6" xfId="1136" xr:uid="{00000000-0005-0000-0000-000068450000}"/>
    <cellStyle name="Normal 6 7 6 2" xfId="6918" xr:uid="{00000000-0005-0000-0000-000069450000}"/>
    <cellStyle name="Normal 6 7 6 2 2" xfId="15591" xr:uid="{00000000-0005-0000-0000-00006A450000}"/>
    <cellStyle name="Normal 6 7 6 2 2 2" xfId="32944" xr:uid="{00000000-0005-0000-0000-00006B450000}"/>
    <cellStyle name="Normal 6 7 6 2 2 3" xfId="50290" xr:uid="{00000000-0005-0000-0000-00006C450000}"/>
    <cellStyle name="Normal 6 7 6 2 3" xfId="24271" xr:uid="{00000000-0005-0000-0000-00006D450000}"/>
    <cellStyle name="Normal 6 7 6 2 4" xfId="41617" xr:uid="{00000000-0005-0000-0000-00006E450000}"/>
    <cellStyle name="Normal 6 7 6 3" xfId="4762" xr:uid="{00000000-0005-0000-0000-00006F450000}"/>
    <cellStyle name="Normal 6 7 6 3 2" xfId="13435" xr:uid="{00000000-0005-0000-0000-000070450000}"/>
    <cellStyle name="Normal 6 7 6 3 2 2" xfId="30788" xr:uid="{00000000-0005-0000-0000-000071450000}"/>
    <cellStyle name="Normal 6 7 6 3 2 3" xfId="48134" xr:uid="{00000000-0005-0000-0000-000072450000}"/>
    <cellStyle name="Normal 6 7 6 3 3" xfId="22115" xr:uid="{00000000-0005-0000-0000-000073450000}"/>
    <cellStyle name="Normal 6 7 6 3 4" xfId="39461" xr:uid="{00000000-0005-0000-0000-000074450000}"/>
    <cellStyle name="Normal 6 7 6 4" xfId="9809" xr:uid="{00000000-0005-0000-0000-000075450000}"/>
    <cellStyle name="Normal 6 7 6 4 2" xfId="27162" xr:uid="{00000000-0005-0000-0000-000076450000}"/>
    <cellStyle name="Normal 6 7 6 4 3" xfId="44508" xr:uid="{00000000-0005-0000-0000-000077450000}"/>
    <cellStyle name="Normal 6 7 6 5" xfId="18489" xr:uid="{00000000-0005-0000-0000-000078450000}"/>
    <cellStyle name="Normal 6 7 6 6" xfId="35835" xr:uid="{00000000-0005-0000-0000-000079450000}"/>
    <cellStyle name="Normal 6 7 7" xfId="5938" xr:uid="{00000000-0005-0000-0000-00007A450000}"/>
    <cellStyle name="Normal 6 7 7 2" xfId="14611" xr:uid="{00000000-0005-0000-0000-00007B450000}"/>
    <cellStyle name="Normal 6 7 7 2 2" xfId="31964" xr:uid="{00000000-0005-0000-0000-00007C450000}"/>
    <cellStyle name="Normal 6 7 7 2 3" xfId="49310" xr:uid="{00000000-0005-0000-0000-00007D450000}"/>
    <cellStyle name="Normal 6 7 7 3" xfId="23291" xr:uid="{00000000-0005-0000-0000-00007E450000}"/>
    <cellStyle name="Normal 6 7 7 4" xfId="40637" xr:uid="{00000000-0005-0000-0000-00007F450000}"/>
    <cellStyle name="Normal 6 7 8" xfId="2949" xr:uid="{00000000-0005-0000-0000-000080450000}"/>
    <cellStyle name="Normal 6 7 8 2" xfId="11622" xr:uid="{00000000-0005-0000-0000-000081450000}"/>
    <cellStyle name="Normal 6 7 8 2 2" xfId="28975" xr:uid="{00000000-0005-0000-0000-000082450000}"/>
    <cellStyle name="Normal 6 7 8 2 3" xfId="46321" xr:uid="{00000000-0005-0000-0000-000083450000}"/>
    <cellStyle name="Normal 6 7 8 3" xfId="20302" xr:uid="{00000000-0005-0000-0000-000084450000}"/>
    <cellStyle name="Normal 6 7 8 4" xfId="37648" xr:uid="{00000000-0005-0000-0000-000085450000}"/>
    <cellStyle name="Normal 6 7 9" xfId="8829" xr:uid="{00000000-0005-0000-0000-000086450000}"/>
    <cellStyle name="Normal 6 7 9 2" xfId="26182" xr:uid="{00000000-0005-0000-0000-000087450000}"/>
    <cellStyle name="Normal 6 7 9 3" xfId="43528" xr:uid="{00000000-0005-0000-0000-000088450000}"/>
    <cellStyle name="Normal 6 8" xfId="254" xr:uid="{00000000-0005-0000-0000-000089450000}"/>
    <cellStyle name="Normal 6 8 10" xfId="34953" xr:uid="{00000000-0005-0000-0000-00008A450000}"/>
    <cellStyle name="Normal 6 8 2" xfId="989" xr:uid="{00000000-0005-0000-0000-00008B450000}"/>
    <cellStyle name="Normal 6 8 2 2" xfId="2802" xr:uid="{00000000-0005-0000-0000-00008C450000}"/>
    <cellStyle name="Normal 6 8 2 2 2" xfId="8584" xr:uid="{00000000-0005-0000-0000-00008D450000}"/>
    <cellStyle name="Normal 6 8 2 2 2 2" xfId="17257" xr:uid="{00000000-0005-0000-0000-00008E450000}"/>
    <cellStyle name="Normal 6 8 2 2 2 2 2" xfId="34610" xr:uid="{00000000-0005-0000-0000-00008F450000}"/>
    <cellStyle name="Normal 6 8 2 2 2 2 3" xfId="51956" xr:uid="{00000000-0005-0000-0000-000090450000}"/>
    <cellStyle name="Normal 6 8 2 2 2 3" xfId="25937" xr:uid="{00000000-0005-0000-0000-000091450000}"/>
    <cellStyle name="Normal 6 8 2 2 2 4" xfId="43283" xr:uid="{00000000-0005-0000-0000-000092450000}"/>
    <cellStyle name="Normal 6 8 2 2 3" xfId="4615" xr:uid="{00000000-0005-0000-0000-000093450000}"/>
    <cellStyle name="Normal 6 8 2 2 3 2" xfId="13288" xr:uid="{00000000-0005-0000-0000-000094450000}"/>
    <cellStyle name="Normal 6 8 2 2 3 2 2" xfId="30641" xr:uid="{00000000-0005-0000-0000-000095450000}"/>
    <cellStyle name="Normal 6 8 2 2 3 2 3" xfId="47987" xr:uid="{00000000-0005-0000-0000-000096450000}"/>
    <cellStyle name="Normal 6 8 2 2 3 3" xfId="21968" xr:uid="{00000000-0005-0000-0000-000097450000}"/>
    <cellStyle name="Normal 6 8 2 2 3 4" xfId="39314" xr:uid="{00000000-0005-0000-0000-000098450000}"/>
    <cellStyle name="Normal 6 8 2 2 4" xfId="11475" xr:uid="{00000000-0005-0000-0000-000099450000}"/>
    <cellStyle name="Normal 6 8 2 2 4 2" xfId="28828" xr:uid="{00000000-0005-0000-0000-00009A450000}"/>
    <cellStyle name="Normal 6 8 2 2 4 3" xfId="46174" xr:uid="{00000000-0005-0000-0000-00009B450000}"/>
    <cellStyle name="Normal 6 8 2 2 5" xfId="20155" xr:uid="{00000000-0005-0000-0000-00009C450000}"/>
    <cellStyle name="Normal 6 8 2 2 6" xfId="37501" xr:uid="{00000000-0005-0000-0000-00009D450000}"/>
    <cellStyle name="Normal 6 8 2 3" xfId="1724" xr:uid="{00000000-0005-0000-0000-00009E450000}"/>
    <cellStyle name="Normal 6 8 2 3 2" xfId="7506" xr:uid="{00000000-0005-0000-0000-00009F450000}"/>
    <cellStyle name="Normal 6 8 2 3 2 2" xfId="16179" xr:uid="{00000000-0005-0000-0000-0000A0450000}"/>
    <cellStyle name="Normal 6 8 2 3 2 2 2" xfId="33532" xr:uid="{00000000-0005-0000-0000-0000A1450000}"/>
    <cellStyle name="Normal 6 8 2 3 2 2 3" xfId="50878" xr:uid="{00000000-0005-0000-0000-0000A2450000}"/>
    <cellStyle name="Normal 6 8 2 3 2 3" xfId="24859" xr:uid="{00000000-0005-0000-0000-0000A3450000}"/>
    <cellStyle name="Normal 6 8 2 3 2 4" xfId="42205" xr:uid="{00000000-0005-0000-0000-0000A4450000}"/>
    <cellStyle name="Normal 6 8 2 3 3" xfId="5350" xr:uid="{00000000-0005-0000-0000-0000A5450000}"/>
    <cellStyle name="Normal 6 8 2 3 3 2" xfId="14023" xr:uid="{00000000-0005-0000-0000-0000A6450000}"/>
    <cellStyle name="Normal 6 8 2 3 3 2 2" xfId="31376" xr:uid="{00000000-0005-0000-0000-0000A7450000}"/>
    <cellStyle name="Normal 6 8 2 3 3 2 3" xfId="48722" xr:uid="{00000000-0005-0000-0000-0000A8450000}"/>
    <cellStyle name="Normal 6 8 2 3 3 3" xfId="22703" xr:uid="{00000000-0005-0000-0000-0000A9450000}"/>
    <cellStyle name="Normal 6 8 2 3 3 4" xfId="40049" xr:uid="{00000000-0005-0000-0000-0000AA450000}"/>
    <cellStyle name="Normal 6 8 2 3 4" xfId="10397" xr:uid="{00000000-0005-0000-0000-0000AB450000}"/>
    <cellStyle name="Normal 6 8 2 3 4 2" xfId="27750" xr:uid="{00000000-0005-0000-0000-0000AC450000}"/>
    <cellStyle name="Normal 6 8 2 3 4 3" xfId="45096" xr:uid="{00000000-0005-0000-0000-0000AD450000}"/>
    <cellStyle name="Normal 6 8 2 3 5" xfId="19077" xr:uid="{00000000-0005-0000-0000-0000AE450000}"/>
    <cellStyle name="Normal 6 8 2 3 6" xfId="36423" xr:uid="{00000000-0005-0000-0000-0000AF450000}"/>
    <cellStyle name="Normal 6 8 2 4" xfId="6771" xr:uid="{00000000-0005-0000-0000-0000B0450000}"/>
    <cellStyle name="Normal 6 8 2 4 2" xfId="15444" xr:uid="{00000000-0005-0000-0000-0000B1450000}"/>
    <cellStyle name="Normal 6 8 2 4 2 2" xfId="32797" xr:uid="{00000000-0005-0000-0000-0000B2450000}"/>
    <cellStyle name="Normal 6 8 2 4 2 3" xfId="50143" xr:uid="{00000000-0005-0000-0000-0000B3450000}"/>
    <cellStyle name="Normal 6 8 2 4 3" xfId="24124" xr:uid="{00000000-0005-0000-0000-0000B4450000}"/>
    <cellStyle name="Normal 6 8 2 4 4" xfId="41470" xr:uid="{00000000-0005-0000-0000-0000B5450000}"/>
    <cellStyle name="Normal 6 8 2 5" xfId="3537" xr:uid="{00000000-0005-0000-0000-0000B6450000}"/>
    <cellStyle name="Normal 6 8 2 5 2" xfId="12210" xr:uid="{00000000-0005-0000-0000-0000B7450000}"/>
    <cellStyle name="Normal 6 8 2 5 2 2" xfId="29563" xr:uid="{00000000-0005-0000-0000-0000B8450000}"/>
    <cellStyle name="Normal 6 8 2 5 2 3" xfId="46909" xr:uid="{00000000-0005-0000-0000-0000B9450000}"/>
    <cellStyle name="Normal 6 8 2 5 3" xfId="20890" xr:uid="{00000000-0005-0000-0000-0000BA450000}"/>
    <cellStyle name="Normal 6 8 2 5 4" xfId="38236" xr:uid="{00000000-0005-0000-0000-0000BB450000}"/>
    <cellStyle name="Normal 6 8 2 6" xfId="9662" xr:uid="{00000000-0005-0000-0000-0000BC450000}"/>
    <cellStyle name="Normal 6 8 2 6 2" xfId="27015" xr:uid="{00000000-0005-0000-0000-0000BD450000}"/>
    <cellStyle name="Normal 6 8 2 6 3" xfId="44361" xr:uid="{00000000-0005-0000-0000-0000BE450000}"/>
    <cellStyle name="Normal 6 8 2 7" xfId="18342" xr:uid="{00000000-0005-0000-0000-0000BF450000}"/>
    <cellStyle name="Normal 6 8 2 8" xfId="35688" xr:uid="{00000000-0005-0000-0000-0000C0450000}"/>
    <cellStyle name="Normal 6 8 3" xfId="499" xr:uid="{00000000-0005-0000-0000-0000C1450000}"/>
    <cellStyle name="Normal 6 8 3 2" xfId="2312" xr:uid="{00000000-0005-0000-0000-0000C2450000}"/>
    <cellStyle name="Normal 6 8 3 2 2" xfId="8094" xr:uid="{00000000-0005-0000-0000-0000C3450000}"/>
    <cellStyle name="Normal 6 8 3 2 2 2" xfId="16767" xr:uid="{00000000-0005-0000-0000-0000C4450000}"/>
    <cellStyle name="Normal 6 8 3 2 2 2 2" xfId="34120" xr:uid="{00000000-0005-0000-0000-0000C5450000}"/>
    <cellStyle name="Normal 6 8 3 2 2 2 3" xfId="51466" xr:uid="{00000000-0005-0000-0000-0000C6450000}"/>
    <cellStyle name="Normal 6 8 3 2 2 3" xfId="25447" xr:uid="{00000000-0005-0000-0000-0000C7450000}"/>
    <cellStyle name="Normal 6 8 3 2 2 4" xfId="42793" xr:uid="{00000000-0005-0000-0000-0000C8450000}"/>
    <cellStyle name="Normal 6 8 3 2 3" xfId="5595" xr:uid="{00000000-0005-0000-0000-0000C9450000}"/>
    <cellStyle name="Normal 6 8 3 2 3 2" xfId="14268" xr:uid="{00000000-0005-0000-0000-0000CA450000}"/>
    <cellStyle name="Normal 6 8 3 2 3 2 2" xfId="31621" xr:uid="{00000000-0005-0000-0000-0000CB450000}"/>
    <cellStyle name="Normal 6 8 3 2 3 2 3" xfId="48967" xr:uid="{00000000-0005-0000-0000-0000CC450000}"/>
    <cellStyle name="Normal 6 8 3 2 3 3" xfId="22948" xr:uid="{00000000-0005-0000-0000-0000CD450000}"/>
    <cellStyle name="Normal 6 8 3 2 3 4" xfId="40294" xr:uid="{00000000-0005-0000-0000-0000CE450000}"/>
    <cellStyle name="Normal 6 8 3 2 4" xfId="10985" xr:uid="{00000000-0005-0000-0000-0000CF450000}"/>
    <cellStyle name="Normal 6 8 3 2 4 2" xfId="28338" xr:uid="{00000000-0005-0000-0000-0000D0450000}"/>
    <cellStyle name="Normal 6 8 3 2 4 3" xfId="45684" xr:uid="{00000000-0005-0000-0000-0000D1450000}"/>
    <cellStyle name="Normal 6 8 3 2 5" xfId="19665" xr:uid="{00000000-0005-0000-0000-0000D2450000}"/>
    <cellStyle name="Normal 6 8 3 2 6" xfId="37011" xr:uid="{00000000-0005-0000-0000-0000D3450000}"/>
    <cellStyle name="Normal 6 8 3 3" xfId="6281" xr:uid="{00000000-0005-0000-0000-0000D4450000}"/>
    <cellStyle name="Normal 6 8 3 3 2" xfId="14954" xr:uid="{00000000-0005-0000-0000-0000D5450000}"/>
    <cellStyle name="Normal 6 8 3 3 2 2" xfId="32307" xr:uid="{00000000-0005-0000-0000-0000D6450000}"/>
    <cellStyle name="Normal 6 8 3 3 2 3" xfId="49653" xr:uid="{00000000-0005-0000-0000-0000D7450000}"/>
    <cellStyle name="Normal 6 8 3 3 3" xfId="23634" xr:uid="{00000000-0005-0000-0000-0000D8450000}"/>
    <cellStyle name="Normal 6 8 3 3 4" xfId="40980" xr:uid="{00000000-0005-0000-0000-0000D9450000}"/>
    <cellStyle name="Normal 6 8 3 4" xfId="4125" xr:uid="{00000000-0005-0000-0000-0000DA450000}"/>
    <cellStyle name="Normal 6 8 3 4 2" xfId="12798" xr:uid="{00000000-0005-0000-0000-0000DB450000}"/>
    <cellStyle name="Normal 6 8 3 4 2 2" xfId="30151" xr:uid="{00000000-0005-0000-0000-0000DC450000}"/>
    <cellStyle name="Normal 6 8 3 4 2 3" xfId="47497" xr:uid="{00000000-0005-0000-0000-0000DD450000}"/>
    <cellStyle name="Normal 6 8 3 4 3" xfId="21478" xr:uid="{00000000-0005-0000-0000-0000DE450000}"/>
    <cellStyle name="Normal 6 8 3 4 4" xfId="38824" xr:uid="{00000000-0005-0000-0000-0000DF450000}"/>
    <cellStyle name="Normal 6 8 3 5" xfId="9172" xr:uid="{00000000-0005-0000-0000-0000E0450000}"/>
    <cellStyle name="Normal 6 8 3 5 2" xfId="26525" xr:uid="{00000000-0005-0000-0000-0000E1450000}"/>
    <cellStyle name="Normal 6 8 3 5 3" xfId="43871" xr:uid="{00000000-0005-0000-0000-0000E2450000}"/>
    <cellStyle name="Normal 6 8 3 6" xfId="17852" xr:uid="{00000000-0005-0000-0000-0000E3450000}"/>
    <cellStyle name="Normal 6 8 3 7" xfId="35198" xr:uid="{00000000-0005-0000-0000-0000E4450000}"/>
    <cellStyle name="Normal 6 8 4" xfId="2067" xr:uid="{00000000-0005-0000-0000-0000E5450000}"/>
    <cellStyle name="Normal 6 8 4 2" xfId="7849" xr:uid="{00000000-0005-0000-0000-0000E6450000}"/>
    <cellStyle name="Normal 6 8 4 2 2" xfId="16522" xr:uid="{00000000-0005-0000-0000-0000E7450000}"/>
    <cellStyle name="Normal 6 8 4 2 2 2" xfId="33875" xr:uid="{00000000-0005-0000-0000-0000E8450000}"/>
    <cellStyle name="Normal 6 8 4 2 2 3" xfId="51221" xr:uid="{00000000-0005-0000-0000-0000E9450000}"/>
    <cellStyle name="Normal 6 8 4 2 3" xfId="25202" xr:uid="{00000000-0005-0000-0000-0000EA450000}"/>
    <cellStyle name="Normal 6 8 4 2 4" xfId="42548" xr:uid="{00000000-0005-0000-0000-0000EB450000}"/>
    <cellStyle name="Normal 6 8 4 3" xfId="3880" xr:uid="{00000000-0005-0000-0000-0000EC450000}"/>
    <cellStyle name="Normal 6 8 4 3 2" xfId="12553" xr:uid="{00000000-0005-0000-0000-0000ED450000}"/>
    <cellStyle name="Normal 6 8 4 3 2 2" xfId="29906" xr:uid="{00000000-0005-0000-0000-0000EE450000}"/>
    <cellStyle name="Normal 6 8 4 3 2 3" xfId="47252" xr:uid="{00000000-0005-0000-0000-0000EF450000}"/>
    <cellStyle name="Normal 6 8 4 3 3" xfId="21233" xr:uid="{00000000-0005-0000-0000-0000F0450000}"/>
    <cellStyle name="Normal 6 8 4 3 4" xfId="38579" xr:uid="{00000000-0005-0000-0000-0000F1450000}"/>
    <cellStyle name="Normal 6 8 4 4" xfId="10740" xr:uid="{00000000-0005-0000-0000-0000F2450000}"/>
    <cellStyle name="Normal 6 8 4 4 2" xfId="28093" xr:uid="{00000000-0005-0000-0000-0000F3450000}"/>
    <cellStyle name="Normal 6 8 4 4 3" xfId="45439" xr:uid="{00000000-0005-0000-0000-0000F4450000}"/>
    <cellStyle name="Normal 6 8 4 5" xfId="19420" xr:uid="{00000000-0005-0000-0000-0000F5450000}"/>
    <cellStyle name="Normal 6 8 4 6" xfId="36766" xr:uid="{00000000-0005-0000-0000-0000F6450000}"/>
    <cellStyle name="Normal 6 8 5" xfId="1234" xr:uid="{00000000-0005-0000-0000-0000F7450000}"/>
    <cellStyle name="Normal 6 8 5 2" xfId="7016" xr:uid="{00000000-0005-0000-0000-0000F8450000}"/>
    <cellStyle name="Normal 6 8 5 2 2" xfId="15689" xr:uid="{00000000-0005-0000-0000-0000F9450000}"/>
    <cellStyle name="Normal 6 8 5 2 2 2" xfId="33042" xr:uid="{00000000-0005-0000-0000-0000FA450000}"/>
    <cellStyle name="Normal 6 8 5 2 2 3" xfId="50388" xr:uid="{00000000-0005-0000-0000-0000FB450000}"/>
    <cellStyle name="Normal 6 8 5 2 3" xfId="24369" xr:uid="{00000000-0005-0000-0000-0000FC450000}"/>
    <cellStyle name="Normal 6 8 5 2 4" xfId="41715" xr:uid="{00000000-0005-0000-0000-0000FD450000}"/>
    <cellStyle name="Normal 6 8 5 3" xfId="4860" xr:uid="{00000000-0005-0000-0000-0000FE450000}"/>
    <cellStyle name="Normal 6 8 5 3 2" xfId="13533" xr:uid="{00000000-0005-0000-0000-0000FF450000}"/>
    <cellStyle name="Normal 6 8 5 3 2 2" xfId="30886" xr:uid="{00000000-0005-0000-0000-000000460000}"/>
    <cellStyle name="Normal 6 8 5 3 2 3" xfId="48232" xr:uid="{00000000-0005-0000-0000-000001460000}"/>
    <cellStyle name="Normal 6 8 5 3 3" xfId="22213" xr:uid="{00000000-0005-0000-0000-000002460000}"/>
    <cellStyle name="Normal 6 8 5 3 4" xfId="39559" xr:uid="{00000000-0005-0000-0000-000003460000}"/>
    <cellStyle name="Normal 6 8 5 4" xfId="9907" xr:uid="{00000000-0005-0000-0000-000004460000}"/>
    <cellStyle name="Normal 6 8 5 4 2" xfId="27260" xr:uid="{00000000-0005-0000-0000-000005460000}"/>
    <cellStyle name="Normal 6 8 5 4 3" xfId="44606" xr:uid="{00000000-0005-0000-0000-000006460000}"/>
    <cellStyle name="Normal 6 8 5 5" xfId="18587" xr:uid="{00000000-0005-0000-0000-000007460000}"/>
    <cellStyle name="Normal 6 8 5 6" xfId="35933" xr:uid="{00000000-0005-0000-0000-000008460000}"/>
    <cellStyle name="Normal 6 8 6" xfId="6036" xr:uid="{00000000-0005-0000-0000-000009460000}"/>
    <cellStyle name="Normal 6 8 6 2" xfId="14709" xr:uid="{00000000-0005-0000-0000-00000A460000}"/>
    <cellStyle name="Normal 6 8 6 2 2" xfId="32062" xr:uid="{00000000-0005-0000-0000-00000B460000}"/>
    <cellStyle name="Normal 6 8 6 2 3" xfId="49408" xr:uid="{00000000-0005-0000-0000-00000C460000}"/>
    <cellStyle name="Normal 6 8 6 3" xfId="23389" xr:uid="{00000000-0005-0000-0000-00000D460000}"/>
    <cellStyle name="Normal 6 8 6 4" xfId="40735" xr:uid="{00000000-0005-0000-0000-00000E460000}"/>
    <cellStyle name="Normal 6 8 7" xfId="3047" xr:uid="{00000000-0005-0000-0000-00000F460000}"/>
    <cellStyle name="Normal 6 8 7 2" xfId="11720" xr:uid="{00000000-0005-0000-0000-000010460000}"/>
    <cellStyle name="Normal 6 8 7 2 2" xfId="29073" xr:uid="{00000000-0005-0000-0000-000011460000}"/>
    <cellStyle name="Normal 6 8 7 2 3" xfId="46419" xr:uid="{00000000-0005-0000-0000-000012460000}"/>
    <cellStyle name="Normal 6 8 7 3" xfId="20400" xr:uid="{00000000-0005-0000-0000-000013460000}"/>
    <cellStyle name="Normal 6 8 7 4" xfId="37746" xr:uid="{00000000-0005-0000-0000-000014460000}"/>
    <cellStyle name="Normal 6 8 8" xfId="8927" xr:uid="{00000000-0005-0000-0000-000015460000}"/>
    <cellStyle name="Normal 6 8 8 2" xfId="26280" xr:uid="{00000000-0005-0000-0000-000016460000}"/>
    <cellStyle name="Normal 6 8 8 3" xfId="43626" xr:uid="{00000000-0005-0000-0000-000017460000}"/>
    <cellStyle name="Normal 6 8 9" xfId="17607" xr:uid="{00000000-0005-0000-0000-000018460000}"/>
    <cellStyle name="Normal 6 9" xfId="107" xr:uid="{00000000-0005-0000-0000-000019460000}"/>
    <cellStyle name="Normal 6 9 10" xfId="34806" xr:uid="{00000000-0005-0000-0000-00001A460000}"/>
    <cellStyle name="Normal 6 9 2" xfId="842" xr:uid="{00000000-0005-0000-0000-00001B460000}"/>
    <cellStyle name="Normal 6 9 2 2" xfId="2655" xr:uid="{00000000-0005-0000-0000-00001C460000}"/>
    <cellStyle name="Normal 6 9 2 2 2" xfId="8437" xr:uid="{00000000-0005-0000-0000-00001D460000}"/>
    <cellStyle name="Normal 6 9 2 2 2 2" xfId="17110" xr:uid="{00000000-0005-0000-0000-00001E460000}"/>
    <cellStyle name="Normal 6 9 2 2 2 2 2" xfId="34463" xr:uid="{00000000-0005-0000-0000-00001F460000}"/>
    <cellStyle name="Normal 6 9 2 2 2 2 3" xfId="51809" xr:uid="{00000000-0005-0000-0000-000020460000}"/>
    <cellStyle name="Normal 6 9 2 2 2 3" xfId="25790" xr:uid="{00000000-0005-0000-0000-000021460000}"/>
    <cellStyle name="Normal 6 9 2 2 2 4" xfId="43136" xr:uid="{00000000-0005-0000-0000-000022460000}"/>
    <cellStyle name="Normal 6 9 2 2 3" xfId="4468" xr:uid="{00000000-0005-0000-0000-000023460000}"/>
    <cellStyle name="Normal 6 9 2 2 3 2" xfId="13141" xr:uid="{00000000-0005-0000-0000-000024460000}"/>
    <cellStyle name="Normal 6 9 2 2 3 2 2" xfId="30494" xr:uid="{00000000-0005-0000-0000-000025460000}"/>
    <cellStyle name="Normal 6 9 2 2 3 2 3" xfId="47840" xr:uid="{00000000-0005-0000-0000-000026460000}"/>
    <cellStyle name="Normal 6 9 2 2 3 3" xfId="21821" xr:uid="{00000000-0005-0000-0000-000027460000}"/>
    <cellStyle name="Normal 6 9 2 2 3 4" xfId="39167" xr:uid="{00000000-0005-0000-0000-000028460000}"/>
    <cellStyle name="Normal 6 9 2 2 4" xfId="11328" xr:uid="{00000000-0005-0000-0000-000029460000}"/>
    <cellStyle name="Normal 6 9 2 2 4 2" xfId="28681" xr:uid="{00000000-0005-0000-0000-00002A460000}"/>
    <cellStyle name="Normal 6 9 2 2 4 3" xfId="46027" xr:uid="{00000000-0005-0000-0000-00002B460000}"/>
    <cellStyle name="Normal 6 9 2 2 5" xfId="20008" xr:uid="{00000000-0005-0000-0000-00002C460000}"/>
    <cellStyle name="Normal 6 9 2 2 6" xfId="37354" xr:uid="{00000000-0005-0000-0000-00002D460000}"/>
    <cellStyle name="Normal 6 9 2 3" xfId="1577" xr:uid="{00000000-0005-0000-0000-00002E460000}"/>
    <cellStyle name="Normal 6 9 2 3 2" xfId="7359" xr:uid="{00000000-0005-0000-0000-00002F460000}"/>
    <cellStyle name="Normal 6 9 2 3 2 2" xfId="16032" xr:uid="{00000000-0005-0000-0000-000030460000}"/>
    <cellStyle name="Normal 6 9 2 3 2 2 2" xfId="33385" xr:uid="{00000000-0005-0000-0000-000031460000}"/>
    <cellStyle name="Normal 6 9 2 3 2 2 3" xfId="50731" xr:uid="{00000000-0005-0000-0000-000032460000}"/>
    <cellStyle name="Normal 6 9 2 3 2 3" xfId="24712" xr:uid="{00000000-0005-0000-0000-000033460000}"/>
    <cellStyle name="Normal 6 9 2 3 2 4" xfId="42058" xr:uid="{00000000-0005-0000-0000-000034460000}"/>
    <cellStyle name="Normal 6 9 2 3 3" xfId="5203" xr:uid="{00000000-0005-0000-0000-000035460000}"/>
    <cellStyle name="Normal 6 9 2 3 3 2" xfId="13876" xr:uid="{00000000-0005-0000-0000-000036460000}"/>
    <cellStyle name="Normal 6 9 2 3 3 2 2" xfId="31229" xr:uid="{00000000-0005-0000-0000-000037460000}"/>
    <cellStyle name="Normal 6 9 2 3 3 2 3" xfId="48575" xr:uid="{00000000-0005-0000-0000-000038460000}"/>
    <cellStyle name="Normal 6 9 2 3 3 3" xfId="22556" xr:uid="{00000000-0005-0000-0000-000039460000}"/>
    <cellStyle name="Normal 6 9 2 3 3 4" xfId="39902" xr:uid="{00000000-0005-0000-0000-00003A460000}"/>
    <cellStyle name="Normal 6 9 2 3 4" xfId="10250" xr:uid="{00000000-0005-0000-0000-00003B460000}"/>
    <cellStyle name="Normal 6 9 2 3 4 2" xfId="27603" xr:uid="{00000000-0005-0000-0000-00003C460000}"/>
    <cellStyle name="Normal 6 9 2 3 4 3" xfId="44949" xr:uid="{00000000-0005-0000-0000-00003D460000}"/>
    <cellStyle name="Normal 6 9 2 3 5" xfId="18930" xr:uid="{00000000-0005-0000-0000-00003E460000}"/>
    <cellStyle name="Normal 6 9 2 3 6" xfId="36276" xr:uid="{00000000-0005-0000-0000-00003F460000}"/>
    <cellStyle name="Normal 6 9 2 4" xfId="6624" xr:uid="{00000000-0005-0000-0000-000040460000}"/>
    <cellStyle name="Normal 6 9 2 4 2" xfId="15297" xr:uid="{00000000-0005-0000-0000-000041460000}"/>
    <cellStyle name="Normal 6 9 2 4 2 2" xfId="32650" xr:uid="{00000000-0005-0000-0000-000042460000}"/>
    <cellStyle name="Normal 6 9 2 4 2 3" xfId="49996" xr:uid="{00000000-0005-0000-0000-000043460000}"/>
    <cellStyle name="Normal 6 9 2 4 3" xfId="23977" xr:uid="{00000000-0005-0000-0000-000044460000}"/>
    <cellStyle name="Normal 6 9 2 4 4" xfId="41323" xr:uid="{00000000-0005-0000-0000-000045460000}"/>
    <cellStyle name="Normal 6 9 2 5" xfId="3390" xr:uid="{00000000-0005-0000-0000-000046460000}"/>
    <cellStyle name="Normal 6 9 2 5 2" xfId="12063" xr:uid="{00000000-0005-0000-0000-000047460000}"/>
    <cellStyle name="Normal 6 9 2 5 2 2" xfId="29416" xr:uid="{00000000-0005-0000-0000-000048460000}"/>
    <cellStyle name="Normal 6 9 2 5 2 3" xfId="46762" xr:uid="{00000000-0005-0000-0000-000049460000}"/>
    <cellStyle name="Normal 6 9 2 5 3" xfId="20743" xr:uid="{00000000-0005-0000-0000-00004A460000}"/>
    <cellStyle name="Normal 6 9 2 5 4" xfId="38089" xr:uid="{00000000-0005-0000-0000-00004B460000}"/>
    <cellStyle name="Normal 6 9 2 6" xfId="9515" xr:uid="{00000000-0005-0000-0000-00004C460000}"/>
    <cellStyle name="Normal 6 9 2 6 2" xfId="26868" xr:uid="{00000000-0005-0000-0000-00004D460000}"/>
    <cellStyle name="Normal 6 9 2 6 3" xfId="44214" xr:uid="{00000000-0005-0000-0000-00004E460000}"/>
    <cellStyle name="Normal 6 9 2 7" xfId="18195" xr:uid="{00000000-0005-0000-0000-00004F460000}"/>
    <cellStyle name="Normal 6 9 2 8" xfId="35541" xr:uid="{00000000-0005-0000-0000-000050460000}"/>
    <cellStyle name="Normal 6 9 3" xfId="597" xr:uid="{00000000-0005-0000-0000-000051460000}"/>
    <cellStyle name="Normal 6 9 3 2" xfId="2410" xr:uid="{00000000-0005-0000-0000-000052460000}"/>
    <cellStyle name="Normal 6 9 3 2 2" xfId="8192" xr:uid="{00000000-0005-0000-0000-000053460000}"/>
    <cellStyle name="Normal 6 9 3 2 2 2" xfId="16865" xr:uid="{00000000-0005-0000-0000-000054460000}"/>
    <cellStyle name="Normal 6 9 3 2 2 2 2" xfId="34218" xr:uid="{00000000-0005-0000-0000-000055460000}"/>
    <cellStyle name="Normal 6 9 3 2 2 2 3" xfId="51564" xr:uid="{00000000-0005-0000-0000-000056460000}"/>
    <cellStyle name="Normal 6 9 3 2 2 3" xfId="25545" xr:uid="{00000000-0005-0000-0000-000057460000}"/>
    <cellStyle name="Normal 6 9 3 2 2 4" xfId="42891" xr:uid="{00000000-0005-0000-0000-000058460000}"/>
    <cellStyle name="Normal 6 9 3 2 3" xfId="5693" xr:uid="{00000000-0005-0000-0000-000059460000}"/>
    <cellStyle name="Normal 6 9 3 2 3 2" xfId="14366" xr:uid="{00000000-0005-0000-0000-00005A460000}"/>
    <cellStyle name="Normal 6 9 3 2 3 2 2" xfId="31719" xr:uid="{00000000-0005-0000-0000-00005B460000}"/>
    <cellStyle name="Normal 6 9 3 2 3 2 3" xfId="49065" xr:uid="{00000000-0005-0000-0000-00005C460000}"/>
    <cellStyle name="Normal 6 9 3 2 3 3" xfId="23046" xr:uid="{00000000-0005-0000-0000-00005D460000}"/>
    <cellStyle name="Normal 6 9 3 2 3 4" xfId="40392" xr:uid="{00000000-0005-0000-0000-00005E460000}"/>
    <cellStyle name="Normal 6 9 3 2 4" xfId="11083" xr:uid="{00000000-0005-0000-0000-00005F460000}"/>
    <cellStyle name="Normal 6 9 3 2 4 2" xfId="28436" xr:uid="{00000000-0005-0000-0000-000060460000}"/>
    <cellStyle name="Normal 6 9 3 2 4 3" xfId="45782" xr:uid="{00000000-0005-0000-0000-000061460000}"/>
    <cellStyle name="Normal 6 9 3 2 5" xfId="19763" xr:uid="{00000000-0005-0000-0000-000062460000}"/>
    <cellStyle name="Normal 6 9 3 2 6" xfId="37109" xr:uid="{00000000-0005-0000-0000-000063460000}"/>
    <cellStyle name="Normal 6 9 3 3" xfId="6379" xr:uid="{00000000-0005-0000-0000-000064460000}"/>
    <cellStyle name="Normal 6 9 3 3 2" xfId="15052" xr:uid="{00000000-0005-0000-0000-000065460000}"/>
    <cellStyle name="Normal 6 9 3 3 2 2" xfId="32405" xr:uid="{00000000-0005-0000-0000-000066460000}"/>
    <cellStyle name="Normal 6 9 3 3 2 3" xfId="49751" xr:uid="{00000000-0005-0000-0000-000067460000}"/>
    <cellStyle name="Normal 6 9 3 3 3" xfId="23732" xr:uid="{00000000-0005-0000-0000-000068460000}"/>
    <cellStyle name="Normal 6 9 3 3 4" xfId="41078" xr:uid="{00000000-0005-0000-0000-000069460000}"/>
    <cellStyle name="Normal 6 9 3 4" xfId="4223" xr:uid="{00000000-0005-0000-0000-00006A460000}"/>
    <cellStyle name="Normal 6 9 3 4 2" xfId="12896" xr:uid="{00000000-0005-0000-0000-00006B460000}"/>
    <cellStyle name="Normal 6 9 3 4 2 2" xfId="30249" xr:uid="{00000000-0005-0000-0000-00006C460000}"/>
    <cellStyle name="Normal 6 9 3 4 2 3" xfId="47595" xr:uid="{00000000-0005-0000-0000-00006D460000}"/>
    <cellStyle name="Normal 6 9 3 4 3" xfId="21576" xr:uid="{00000000-0005-0000-0000-00006E460000}"/>
    <cellStyle name="Normal 6 9 3 4 4" xfId="38922" xr:uid="{00000000-0005-0000-0000-00006F460000}"/>
    <cellStyle name="Normal 6 9 3 5" xfId="9270" xr:uid="{00000000-0005-0000-0000-000070460000}"/>
    <cellStyle name="Normal 6 9 3 5 2" xfId="26623" xr:uid="{00000000-0005-0000-0000-000071460000}"/>
    <cellStyle name="Normal 6 9 3 5 3" xfId="43969" xr:uid="{00000000-0005-0000-0000-000072460000}"/>
    <cellStyle name="Normal 6 9 3 6" xfId="17950" xr:uid="{00000000-0005-0000-0000-000073460000}"/>
    <cellStyle name="Normal 6 9 3 7" xfId="35296" xr:uid="{00000000-0005-0000-0000-000074460000}"/>
    <cellStyle name="Normal 6 9 4" xfId="1920" xr:uid="{00000000-0005-0000-0000-000075460000}"/>
    <cellStyle name="Normal 6 9 4 2" xfId="7702" xr:uid="{00000000-0005-0000-0000-000076460000}"/>
    <cellStyle name="Normal 6 9 4 2 2" xfId="16375" xr:uid="{00000000-0005-0000-0000-000077460000}"/>
    <cellStyle name="Normal 6 9 4 2 2 2" xfId="33728" xr:uid="{00000000-0005-0000-0000-000078460000}"/>
    <cellStyle name="Normal 6 9 4 2 2 3" xfId="51074" xr:uid="{00000000-0005-0000-0000-000079460000}"/>
    <cellStyle name="Normal 6 9 4 2 3" xfId="25055" xr:uid="{00000000-0005-0000-0000-00007A460000}"/>
    <cellStyle name="Normal 6 9 4 2 4" xfId="42401" xr:uid="{00000000-0005-0000-0000-00007B460000}"/>
    <cellStyle name="Normal 6 9 4 3" xfId="3733" xr:uid="{00000000-0005-0000-0000-00007C460000}"/>
    <cellStyle name="Normal 6 9 4 3 2" xfId="12406" xr:uid="{00000000-0005-0000-0000-00007D460000}"/>
    <cellStyle name="Normal 6 9 4 3 2 2" xfId="29759" xr:uid="{00000000-0005-0000-0000-00007E460000}"/>
    <cellStyle name="Normal 6 9 4 3 2 3" xfId="47105" xr:uid="{00000000-0005-0000-0000-00007F460000}"/>
    <cellStyle name="Normal 6 9 4 3 3" xfId="21086" xr:uid="{00000000-0005-0000-0000-000080460000}"/>
    <cellStyle name="Normal 6 9 4 3 4" xfId="38432" xr:uid="{00000000-0005-0000-0000-000081460000}"/>
    <cellStyle name="Normal 6 9 4 4" xfId="10593" xr:uid="{00000000-0005-0000-0000-000082460000}"/>
    <cellStyle name="Normal 6 9 4 4 2" xfId="27946" xr:uid="{00000000-0005-0000-0000-000083460000}"/>
    <cellStyle name="Normal 6 9 4 4 3" xfId="45292" xr:uid="{00000000-0005-0000-0000-000084460000}"/>
    <cellStyle name="Normal 6 9 4 5" xfId="19273" xr:uid="{00000000-0005-0000-0000-000085460000}"/>
    <cellStyle name="Normal 6 9 4 6" xfId="36619" xr:uid="{00000000-0005-0000-0000-000086460000}"/>
    <cellStyle name="Normal 6 9 5" xfId="1332" xr:uid="{00000000-0005-0000-0000-000087460000}"/>
    <cellStyle name="Normal 6 9 5 2" xfId="7114" xr:uid="{00000000-0005-0000-0000-000088460000}"/>
    <cellStyle name="Normal 6 9 5 2 2" xfId="15787" xr:uid="{00000000-0005-0000-0000-000089460000}"/>
    <cellStyle name="Normal 6 9 5 2 2 2" xfId="33140" xr:uid="{00000000-0005-0000-0000-00008A460000}"/>
    <cellStyle name="Normal 6 9 5 2 2 3" xfId="50486" xr:uid="{00000000-0005-0000-0000-00008B460000}"/>
    <cellStyle name="Normal 6 9 5 2 3" xfId="24467" xr:uid="{00000000-0005-0000-0000-00008C460000}"/>
    <cellStyle name="Normal 6 9 5 2 4" xfId="41813" xr:uid="{00000000-0005-0000-0000-00008D460000}"/>
    <cellStyle name="Normal 6 9 5 3" xfId="4958" xr:uid="{00000000-0005-0000-0000-00008E460000}"/>
    <cellStyle name="Normal 6 9 5 3 2" xfId="13631" xr:uid="{00000000-0005-0000-0000-00008F460000}"/>
    <cellStyle name="Normal 6 9 5 3 2 2" xfId="30984" xr:uid="{00000000-0005-0000-0000-000090460000}"/>
    <cellStyle name="Normal 6 9 5 3 2 3" xfId="48330" xr:uid="{00000000-0005-0000-0000-000091460000}"/>
    <cellStyle name="Normal 6 9 5 3 3" xfId="22311" xr:uid="{00000000-0005-0000-0000-000092460000}"/>
    <cellStyle name="Normal 6 9 5 3 4" xfId="39657" xr:uid="{00000000-0005-0000-0000-000093460000}"/>
    <cellStyle name="Normal 6 9 5 4" xfId="10005" xr:uid="{00000000-0005-0000-0000-000094460000}"/>
    <cellStyle name="Normal 6 9 5 4 2" xfId="27358" xr:uid="{00000000-0005-0000-0000-000095460000}"/>
    <cellStyle name="Normal 6 9 5 4 3" xfId="44704" xr:uid="{00000000-0005-0000-0000-000096460000}"/>
    <cellStyle name="Normal 6 9 5 5" xfId="18685" xr:uid="{00000000-0005-0000-0000-000097460000}"/>
    <cellStyle name="Normal 6 9 5 6" xfId="36031" xr:uid="{00000000-0005-0000-0000-000098460000}"/>
    <cellStyle name="Normal 6 9 6" xfId="5889" xr:uid="{00000000-0005-0000-0000-000099460000}"/>
    <cellStyle name="Normal 6 9 6 2" xfId="14562" xr:uid="{00000000-0005-0000-0000-00009A460000}"/>
    <cellStyle name="Normal 6 9 6 2 2" xfId="31915" xr:uid="{00000000-0005-0000-0000-00009B460000}"/>
    <cellStyle name="Normal 6 9 6 2 3" xfId="49261" xr:uid="{00000000-0005-0000-0000-00009C460000}"/>
    <cellStyle name="Normal 6 9 6 3" xfId="23242" xr:uid="{00000000-0005-0000-0000-00009D460000}"/>
    <cellStyle name="Normal 6 9 6 4" xfId="40588" xr:uid="{00000000-0005-0000-0000-00009E460000}"/>
    <cellStyle name="Normal 6 9 7" xfId="3145" xr:uid="{00000000-0005-0000-0000-00009F460000}"/>
    <cellStyle name="Normal 6 9 7 2" xfId="11818" xr:uid="{00000000-0005-0000-0000-0000A0460000}"/>
    <cellStyle name="Normal 6 9 7 2 2" xfId="29171" xr:uid="{00000000-0005-0000-0000-0000A1460000}"/>
    <cellStyle name="Normal 6 9 7 2 3" xfId="46517" xr:uid="{00000000-0005-0000-0000-0000A2460000}"/>
    <cellStyle name="Normal 6 9 7 3" xfId="20498" xr:uid="{00000000-0005-0000-0000-0000A3460000}"/>
    <cellStyle name="Normal 6 9 7 4" xfId="37844" xr:uid="{00000000-0005-0000-0000-0000A4460000}"/>
    <cellStyle name="Normal 6 9 8" xfId="8780" xr:uid="{00000000-0005-0000-0000-0000A5460000}"/>
    <cellStyle name="Normal 6 9 8 2" xfId="26133" xr:uid="{00000000-0005-0000-0000-0000A6460000}"/>
    <cellStyle name="Normal 6 9 8 3" xfId="43479" xr:uid="{00000000-0005-0000-0000-0000A7460000}"/>
    <cellStyle name="Normal 6 9 9" xfId="17460" xr:uid="{00000000-0005-0000-0000-0000A8460000}"/>
    <cellStyle name="Normal 7" xfId="10" xr:uid="{00000000-0005-0000-0000-0000A9460000}"/>
    <cellStyle name="Normal 7 10" xfId="746" xr:uid="{00000000-0005-0000-0000-0000AA460000}"/>
    <cellStyle name="Normal 7 10 2" xfId="2559" xr:uid="{00000000-0005-0000-0000-0000AB460000}"/>
    <cellStyle name="Normal 7 10 2 2" xfId="8341" xr:uid="{00000000-0005-0000-0000-0000AC460000}"/>
    <cellStyle name="Normal 7 10 2 2 2" xfId="17014" xr:uid="{00000000-0005-0000-0000-0000AD460000}"/>
    <cellStyle name="Normal 7 10 2 2 2 2" xfId="34367" xr:uid="{00000000-0005-0000-0000-0000AE460000}"/>
    <cellStyle name="Normal 7 10 2 2 2 3" xfId="51713" xr:uid="{00000000-0005-0000-0000-0000AF460000}"/>
    <cellStyle name="Normal 7 10 2 2 3" xfId="25694" xr:uid="{00000000-0005-0000-0000-0000B0460000}"/>
    <cellStyle name="Normal 7 10 2 2 4" xfId="43040" xr:uid="{00000000-0005-0000-0000-0000B1460000}"/>
    <cellStyle name="Normal 7 10 2 3" xfId="4372" xr:uid="{00000000-0005-0000-0000-0000B2460000}"/>
    <cellStyle name="Normal 7 10 2 3 2" xfId="13045" xr:uid="{00000000-0005-0000-0000-0000B3460000}"/>
    <cellStyle name="Normal 7 10 2 3 2 2" xfId="30398" xr:uid="{00000000-0005-0000-0000-0000B4460000}"/>
    <cellStyle name="Normal 7 10 2 3 2 3" xfId="47744" xr:uid="{00000000-0005-0000-0000-0000B5460000}"/>
    <cellStyle name="Normal 7 10 2 3 3" xfId="21725" xr:uid="{00000000-0005-0000-0000-0000B6460000}"/>
    <cellStyle name="Normal 7 10 2 3 4" xfId="39071" xr:uid="{00000000-0005-0000-0000-0000B7460000}"/>
    <cellStyle name="Normal 7 10 2 4" xfId="11232" xr:uid="{00000000-0005-0000-0000-0000B8460000}"/>
    <cellStyle name="Normal 7 10 2 4 2" xfId="28585" xr:uid="{00000000-0005-0000-0000-0000B9460000}"/>
    <cellStyle name="Normal 7 10 2 4 3" xfId="45931" xr:uid="{00000000-0005-0000-0000-0000BA460000}"/>
    <cellStyle name="Normal 7 10 2 5" xfId="19912" xr:uid="{00000000-0005-0000-0000-0000BB460000}"/>
    <cellStyle name="Normal 7 10 2 6" xfId="37258" xr:uid="{00000000-0005-0000-0000-0000BC460000}"/>
    <cellStyle name="Normal 7 10 3" xfId="1481" xr:uid="{00000000-0005-0000-0000-0000BD460000}"/>
    <cellStyle name="Normal 7 10 3 2" xfId="7263" xr:uid="{00000000-0005-0000-0000-0000BE460000}"/>
    <cellStyle name="Normal 7 10 3 2 2" xfId="15936" xr:uid="{00000000-0005-0000-0000-0000BF460000}"/>
    <cellStyle name="Normal 7 10 3 2 2 2" xfId="33289" xr:uid="{00000000-0005-0000-0000-0000C0460000}"/>
    <cellStyle name="Normal 7 10 3 2 2 3" xfId="50635" xr:uid="{00000000-0005-0000-0000-0000C1460000}"/>
    <cellStyle name="Normal 7 10 3 2 3" xfId="24616" xr:uid="{00000000-0005-0000-0000-0000C2460000}"/>
    <cellStyle name="Normal 7 10 3 2 4" xfId="41962" xr:uid="{00000000-0005-0000-0000-0000C3460000}"/>
    <cellStyle name="Normal 7 10 3 3" xfId="5107" xr:uid="{00000000-0005-0000-0000-0000C4460000}"/>
    <cellStyle name="Normal 7 10 3 3 2" xfId="13780" xr:uid="{00000000-0005-0000-0000-0000C5460000}"/>
    <cellStyle name="Normal 7 10 3 3 2 2" xfId="31133" xr:uid="{00000000-0005-0000-0000-0000C6460000}"/>
    <cellStyle name="Normal 7 10 3 3 2 3" xfId="48479" xr:uid="{00000000-0005-0000-0000-0000C7460000}"/>
    <cellStyle name="Normal 7 10 3 3 3" xfId="22460" xr:uid="{00000000-0005-0000-0000-0000C8460000}"/>
    <cellStyle name="Normal 7 10 3 3 4" xfId="39806" xr:uid="{00000000-0005-0000-0000-0000C9460000}"/>
    <cellStyle name="Normal 7 10 3 4" xfId="10154" xr:uid="{00000000-0005-0000-0000-0000CA460000}"/>
    <cellStyle name="Normal 7 10 3 4 2" xfId="27507" xr:uid="{00000000-0005-0000-0000-0000CB460000}"/>
    <cellStyle name="Normal 7 10 3 4 3" xfId="44853" xr:uid="{00000000-0005-0000-0000-0000CC460000}"/>
    <cellStyle name="Normal 7 10 3 5" xfId="18834" xr:uid="{00000000-0005-0000-0000-0000CD460000}"/>
    <cellStyle name="Normal 7 10 3 6" xfId="36180" xr:uid="{00000000-0005-0000-0000-0000CE460000}"/>
    <cellStyle name="Normal 7 10 4" xfId="6528" xr:uid="{00000000-0005-0000-0000-0000CF460000}"/>
    <cellStyle name="Normal 7 10 4 2" xfId="15201" xr:uid="{00000000-0005-0000-0000-0000D0460000}"/>
    <cellStyle name="Normal 7 10 4 2 2" xfId="32554" xr:uid="{00000000-0005-0000-0000-0000D1460000}"/>
    <cellStyle name="Normal 7 10 4 2 3" xfId="49900" xr:uid="{00000000-0005-0000-0000-0000D2460000}"/>
    <cellStyle name="Normal 7 10 4 3" xfId="23881" xr:uid="{00000000-0005-0000-0000-0000D3460000}"/>
    <cellStyle name="Normal 7 10 4 4" xfId="41227" xr:uid="{00000000-0005-0000-0000-0000D4460000}"/>
    <cellStyle name="Normal 7 10 5" xfId="3294" xr:uid="{00000000-0005-0000-0000-0000D5460000}"/>
    <cellStyle name="Normal 7 10 5 2" xfId="11967" xr:uid="{00000000-0005-0000-0000-0000D6460000}"/>
    <cellStyle name="Normal 7 10 5 2 2" xfId="29320" xr:uid="{00000000-0005-0000-0000-0000D7460000}"/>
    <cellStyle name="Normal 7 10 5 2 3" xfId="46666" xr:uid="{00000000-0005-0000-0000-0000D8460000}"/>
    <cellStyle name="Normal 7 10 5 3" xfId="20647" xr:uid="{00000000-0005-0000-0000-0000D9460000}"/>
    <cellStyle name="Normal 7 10 5 4" xfId="37993" xr:uid="{00000000-0005-0000-0000-0000DA460000}"/>
    <cellStyle name="Normal 7 10 6" xfId="9419" xr:uid="{00000000-0005-0000-0000-0000DB460000}"/>
    <cellStyle name="Normal 7 10 6 2" xfId="26772" xr:uid="{00000000-0005-0000-0000-0000DC460000}"/>
    <cellStyle name="Normal 7 10 6 3" xfId="44118" xr:uid="{00000000-0005-0000-0000-0000DD460000}"/>
    <cellStyle name="Normal 7 10 7" xfId="18099" xr:uid="{00000000-0005-0000-0000-0000DE460000}"/>
    <cellStyle name="Normal 7 10 8" xfId="35445" xr:uid="{00000000-0005-0000-0000-0000DF460000}"/>
    <cellStyle name="Normal 7 11" xfId="354" xr:uid="{00000000-0005-0000-0000-0000E0460000}"/>
    <cellStyle name="Normal 7 11 2" xfId="2167" xr:uid="{00000000-0005-0000-0000-0000E1460000}"/>
    <cellStyle name="Normal 7 11 2 2" xfId="7949" xr:uid="{00000000-0005-0000-0000-0000E2460000}"/>
    <cellStyle name="Normal 7 11 2 2 2" xfId="16622" xr:uid="{00000000-0005-0000-0000-0000E3460000}"/>
    <cellStyle name="Normal 7 11 2 2 2 2" xfId="33975" xr:uid="{00000000-0005-0000-0000-0000E4460000}"/>
    <cellStyle name="Normal 7 11 2 2 2 3" xfId="51321" xr:uid="{00000000-0005-0000-0000-0000E5460000}"/>
    <cellStyle name="Normal 7 11 2 2 3" xfId="25302" xr:uid="{00000000-0005-0000-0000-0000E6460000}"/>
    <cellStyle name="Normal 7 11 2 2 4" xfId="42648" xr:uid="{00000000-0005-0000-0000-0000E7460000}"/>
    <cellStyle name="Normal 7 11 2 3" xfId="5450" xr:uid="{00000000-0005-0000-0000-0000E8460000}"/>
    <cellStyle name="Normal 7 11 2 3 2" xfId="14123" xr:uid="{00000000-0005-0000-0000-0000E9460000}"/>
    <cellStyle name="Normal 7 11 2 3 2 2" xfId="31476" xr:uid="{00000000-0005-0000-0000-0000EA460000}"/>
    <cellStyle name="Normal 7 11 2 3 2 3" xfId="48822" xr:uid="{00000000-0005-0000-0000-0000EB460000}"/>
    <cellStyle name="Normal 7 11 2 3 3" xfId="22803" xr:uid="{00000000-0005-0000-0000-0000EC460000}"/>
    <cellStyle name="Normal 7 11 2 3 4" xfId="40149" xr:uid="{00000000-0005-0000-0000-0000ED460000}"/>
    <cellStyle name="Normal 7 11 2 4" xfId="10840" xr:uid="{00000000-0005-0000-0000-0000EE460000}"/>
    <cellStyle name="Normal 7 11 2 4 2" xfId="28193" xr:uid="{00000000-0005-0000-0000-0000EF460000}"/>
    <cellStyle name="Normal 7 11 2 4 3" xfId="45539" xr:uid="{00000000-0005-0000-0000-0000F0460000}"/>
    <cellStyle name="Normal 7 11 2 5" xfId="19520" xr:uid="{00000000-0005-0000-0000-0000F1460000}"/>
    <cellStyle name="Normal 7 11 2 6" xfId="36866" xr:uid="{00000000-0005-0000-0000-0000F2460000}"/>
    <cellStyle name="Normal 7 11 3" xfId="6136" xr:uid="{00000000-0005-0000-0000-0000F3460000}"/>
    <cellStyle name="Normal 7 11 3 2" xfId="14809" xr:uid="{00000000-0005-0000-0000-0000F4460000}"/>
    <cellStyle name="Normal 7 11 3 2 2" xfId="32162" xr:uid="{00000000-0005-0000-0000-0000F5460000}"/>
    <cellStyle name="Normal 7 11 3 2 3" xfId="49508" xr:uid="{00000000-0005-0000-0000-0000F6460000}"/>
    <cellStyle name="Normal 7 11 3 3" xfId="23489" xr:uid="{00000000-0005-0000-0000-0000F7460000}"/>
    <cellStyle name="Normal 7 11 3 4" xfId="40835" xr:uid="{00000000-0005-0000-0000-0000F8460000}"/>
    <cellStyle name="Normal 7 11 4" xfId="3980" xr:uid="{00000000-0005-0000-0000-0000F9460000}"/>
    <cellStyle name="Normal 7 11 4 2" xfId="12653" xr:uid="{00000000-0005-0000-0000-0000FA460000}"/>
    <cellStyle name="Normal 7 11 4 2 2" xfId="30006" xr:uid="{00000000-0005-0000-0000-0000FB460000}"/>
    <cellStyle name="Normal 7 11 4 2 3" xfId="47352" xr:uid="{00000000-0005-0000-0000-0000FC460000}"/>
    <cellStyle name="Normal 7 11 4 3" xfId="21333" xr:uid="{00000000-0005-0000-0000-0000FD460000}"/>
    <cellStyle name="Normal 7 11 4 4" xfId="38679" xr:uid="{00000000-0005-0000-0000-0000FE460000}"/>
    <cellStyle name="Normal 7 11 5" xfId="9027" xr:uid="{00000000-0005-0000-0000-0000FF460000}"/>
    <cellStyle name="Normal 7 11 5 2" xfId="26380" xr:uid="{00000000-0005-0000-0000-000000470000}"/>
    <cellStyle name="Normal 7 11 5 3" xfId="43726" xr:uid="{00000000-0005-0000-0000-000001470000}"/>
    <cellStyle name="Normal 7 11 6" xfId="17707" xr:uid="{00000000-0005-0000-0000-000002470000}"/>
    <cellStyle name="Normal 7 11 7" xfId="35053" xr:uid="{00000000-0005-0000-0000-000003470000}"/>
    <cellStyle name="Normal 7 12" xfId="1824" xr:uid="{00000000-0005-0000-0000-000004470000}"/>
    <cellStyle name="Normal 7 12 2" xfId="7606" xr:uid="{00000000-0005-0000-0000-000005470000}"/>
    <cellStyle name="Normal 7 12 2 2" xfId="16279" xr:uid="{00000000-0005-0000-0000-000006470000}"/>
    <cellStyle name="Normal 7 12 2 2 2" xfId="33632" xr:uid="{00000000-0005-0000-0000-000007470000}"/>
    <cellStyle name="Normal 7 12 2 2 3" xfId="50978" xr:uid="{00000000-0005-0000-0000-000008470000}"/>
    <cellStyle name="Normal 7 12 2 3" xfId="24959" xr:uid="{00000000-0005-0000-0000-000009470000}"/>
    <cellStyle name="Normal 7 12 2 4" xfId="42305" xr:uid="{00000000-0005-0000-0000-00000A470000}"/>
    <cellStyle name="Normal 7 12 3" xfId="3637" xr:uid="{00000000-0005-0000-0000-00000B470000}"/>
    <cellStyle name="Normal 7 12 3 2" xfId="12310" xr:uid="{00000000-0005-0000-0000-00000C470000}"/>
    <cellStyle name="Normal 7 12 3 2 2" xfId="29663" xr:uid="{00000000-0005-0000-0000-00000D470000}"/>
    <cellStyle name="Normal 7 12 3 2 3" xfId="47009" xr:uid="{00000000-0005-0000-0000-00000E470000}"/>
    <cellStyle name="Normal 7 12 3 3" xfId="20990" xr:uid="{00000000-0005-0000-0000-00000F470000}"/>
    <cellStyle name="Normal 7 12 3 4" xfId="38336" xr:uid="{00000000-0005-0000-0000-000010470000}"/>
    <cellStyle name="Normal 7 12 4" xfId="10497" xr:uid="{00000000-0005-0000-0000-000011470000}"/>
    <cellStyle name="Normal 7 12 4 2" xfId="27850" xr:uid="{00000000-0005-0000-0000-000012470000}"/>
    <cellStyle name="Normal 7 12 4 3" xfId="45196" xr:uid="{00000000-0005-0000-0000-000013470000}"/>
    <cellStyle name="Normal 7 12 5" xfId="19177" xr:uid="{00000000-0005-0000-0000-000014470000}"/>
    <cellStyle name="Normal 7 12 6" xfId="36523" xr:uid="{00000000-0005-0000-0000-000015470000}"/>
    <cellStyle name="Normal 7 13" xfId="1089" xr:uid="{00000000-0005-0000-0000-000016470000}"/>
    <cellStyle name="Normal 7 13 2" xfId="6871" xr:uid="{00000000-0005-0000-0000-000017470000}"/>
    <cellStyle name="Normal 7 13 2 2" xfId="15544" xr:uid="{00000000-0005-0000-0000-000018470000}"/>
    <cellStyle name="Normal 7 13 2 2 2" xfId="32897" xr:uid="{00000000-0005-0000-0000-000019470000}"/>
    <cellStyle name="Normal 7 13 2 2 3" xfId="50243" xr:uid="{00000000-0005-0000-0000-00001A470000}"/>
    <cellStyle name="Normal 7 13 2 3" xfId="24224" xr:uid="{00000000-0005-0000-0000-00001B470000}"/>
    <cellStyle name="Normal 7 13 2 4" xfId="41570" xr:uid="{00000000-0005-0000-0000-00001C470000}"/>
    <cellStyle name="Normal 7 13 3" xfId="4715" xr:uid="{00000000-0005-0000-0000-00001D470000}"/>
    <cellStyle name="Normal 7 13 3 2" xfId="13388" xr:uid="{00000000-0005-0000-0000-00001E470000}"/>
    <cellStyle name="Normal 7 13 3 2 2" xfId="30741" xr:uid="{00000000-0005-0000-0000-00001F470000}"/>
    <cellStyle name="Normal 7 13 3 2 3" xfId="48087" xr:uid="{00000000-0005-0000-0000-000020470000}"/>
    <cellStyle name="Normal 7 13 3 3" xfId="22068" xr:uid="{00000000-0005-0000-0000-000021470000}"/>
    <cellStyle name="Normal 7 13 3 4" xfId="39414" xr:uid="{00000000-0005-0000-0000-000022470000}"/>
    <cellStyle name="Normal 7 13 4" xfId="9762" xr:uid="{00000000-0005-0000-0000-000023470000}"/>
    <cellStyle name="Normal 7 13 4 2" xfId="27115" xr:uid="{00000000-0005-0000-0000-000024470000}"/>
    <cellStyle name="Normal 7 13 4 3" xfId="44461" xr:uid="{00000000-0005-0000-0000-000025470000}"/>
    <cellStyle name="Normal 7 13 5" xfId="18442" xr:uid="{00000000-0005-0000-0000-000026470000}"/>
    <cellStyle name="Normal 7 13 6" xfId="35788" xr:uid="{00000000-0005-0000-0000-000027470000}"/>
    <cellStyle name="Normal 7 14" xfId="5793" xr:uid="{00000000-0005-0000-0000-000028470000}"/>
    <cellStyle name="Normal 7 14 2" xfId="14466" xr:uid="{00000000-0005-0000-0000-000029470000}"/>
    <cellStyle name="Normal 7 14 2 2" xfId="31819" xr:uid="{00000000-0005-0000-0000-00002A470000}"/>
    <cellStyle name="Normal 7 14 2 3" xfId="49165" xr:uid="{00000000-0005-0000-0000-00002B470000}"/>
    <cellStyle name="Normal 7 14 3" xfId="23146" xr:uid="{00000000-0005-0000-0000-00002C470000}"/>
    <cellStyle name="Normal 7 14 4" xfId="40492" xr:uid="{00000000-0005-0000-0000-00002D470000}"/>
    <cellStyle name="Normal 7 15" xfId="2902" xr:uid="{00000000-0005-0000-0000-00002E470000}"/>
    <cellStyle name="Normal 7 15 2" xfId="11575" xr:uid="{00000000-0005-0000-0000-00002F470000}"/>
    <cellStyle name="Normal 7 15 2 2" xfId="28928" xr:uid="{00000000-0005-0000-0000-000030470000}"/>
    <cellStyle name="Normal 7 15 2 3" xfId="46274" xr:uid="{00000000-0005-0000-0000-000031470000}"/>
    <cellStyle name="Normal 7 15 3" xfId="20255" xr:uid="{00000000-0005-0000-0000-000032470000}"/>
    <cellStyle name="Normal 7 15 4" xfId="37601" xr:uid="{00000000-0005-0000-0000-000033470000}"/>
    <cellStyle name="Normal 7 16" xfId="8684" xr:uid="{00000000-0005-0000-0000-000034470000}"/>
    <cellStyle name="Normal 7 16 2" xfId="26037" xr:uid="{00000000-0005-0000-0000-000035470000}"/>
    <cellStyle name="Normal 7 16 3" xfId="43383" xr:uid="{00000000-0005-0000-0000-000036470000}"/>
    <cellStyle name="Normal 7 17" xfId="17358" xr:uid="{00000000-0005-0000-0000-000037470000}"/>
    <cellStyle name="Normal 7 18" xfId="17364" xr:uid="{00000000-0005-0000-0000-000038470000}"/>
    <cellStyle name="Normal 7 18 2" xfId="52076" xr:uid="{00000000-0005-0000-0000-000039470000}"/>
    <cellStyle name="Normal 7 19" xfId="34710" xr:uid="{00000000-0005-0000-0000-00003A470000}"/>
    <cellStyle name="Normal 7 2" xfId="13" xr:uid="{00000000-0005-0000-0000-00003B470000}"/>
    <cellStyle name="Normal 7 2 10" xfId="357" xr:uid="{00000000-0005-0000-0000-00003C470000}"/>
    <cellStyle name="Normal 7 2 10 2" xfId="2170" xr:uid="{00000000-0005-0000-0000-00003D470000}"/>
    <cellStyle name="Normal 7 2 10 2 2" xfId="7952" xr:uid="{00000000-0005-0000-0000-00003E470000}"/>
    <cellStyle name="Normal 7 2 10 2 2 2" xfId="16625" xr:uid="{00000000-0005-0000-0000-00003F470000}"/>
    <cellStyle name="Normal 7 2 10 2 2 2 2" xfId="33978" xr:uid="{00000000-0005-0000-0000-000040470000}"/>
    <cellStyle name="Normal 7 2 10 2 2 2 3" xfId="51324" xr:uid="{00000000-0005-0000-0000-000041470000}"/>
    <cellStyle name="Normal 7 2 10 2 2 3" xfId="25305" xr:uid="{00000000-0005-0000-0000-000042470000}"/>
    <cellStyle name="Normal 7 2 10 2 2 4" xfId="42651" xr:uid="{00000000-0005-0000-0000-000043470000}"/>
    <cellStyle name="Normal 7 2 10 2 3" xfId="5453" xr:uid="{00000000-0005-0000-0000-000044470000}"/>
    <cellStyle name="Normal 7 2 10 2 3 2" xfId="14126" xr:uid="{00000000-0005-0000-0000-000045470000}"/>
    <cellStyle name="Normal 7 2 10 2 3 2 2" xfId="31479" xr:uid="{00000000-0005-0000-0000-000046470000}"/>
    <cellStyle name="Normal 7 2 10 2 3 2 3" xfId="48825" xr:uid="{00000000-0005-0000-0000-000047470000}"/>
    <cellStyle name="Normal 7 2 10 2 3 3" xfId="22806" xr:uid="{00000000-0005-0000-0000-000048470000}"/>
    <cellStyle name="Normal 7 2 10 2 3 4" xfId="40152" xr:uid="{00000000-0005-0000-0000-000049470000}"/>
    <cellStyle name="Normal 7 2 10 2 4" xfId="10843" xr:uid="{00000000-0005-0000-0000-00004A470000}"/>
    <cellStyle name="Normal 7 2 10 2 4 2" xfId="28196" xr:uid="{00000000-0005-0000-0000-00004B470000}"/>
    <cellStyle name="Normal 7 2 10 2 4 3" xfId="45542" xr:uid="{00000000-0005-0000-0000-00004C470000}"/>
    <cellStyle name="Normal 7 2 10 2 5" xfId="19523" xr:uid="{00000000-0005-0000-0000-00004D470000}"/>
    <cellStyle name="Normal 7 2 10 2 6" xfId="36869" xr:uid="{00000000-0005-0000-0000-00004E470000}"/>
    <cellStyle name="Normal 7 2 10 3" xfId="6139" xr:uid="{00000000-0005-0000-0000-00004F470000}"/>
    <cellStyle name="Normal 7 2 10 3 2" xfId="14812" xr:uid="{00000000-0005-0000-0000-000050470000}"/>
    <cellStyle name="Normal 7 2 10 3 2 2" xfId="32165" xr:uid="{00000000-0005-0000-0000-000051470000}"/>
    <cellStyle name="Normal 7 2 10 3 2 3" xfId="49511" xr:uid="{00000000-0005-0000-0000-000052470000}"/>
    <cellStyle name="Normal 7 2 10 3 3" xfId="23492" xr:uid="{00000000-0005-0000-0000-000053470000}"/>
    <cellStyle name="Normal 7 2 10 3 4" xfId="40838" xr:uid="{00000000-0005-0000-0000-000054470000}"/>
    <cellStyle name="Normal 7 2 10 4" xfId="3983" xr:uid="{00000000-0005-0000-0000-000055470000}"/>
    <cellStyle name="Normal 7 2 10 4 2" xfId="12656" xr:uid="{00000000-0005-0000-0000-000056470000}"/>
    <cellStyle name="Normal 7 2 10 4 2 2" xfId="30009" xr:uid="{00000000-0005-0000-0000-000057470000}"/>
    <cellStyle name="Normal 7 2 10 4 2 3" xfId="47355" xr:uid="{00000000-0005-0000-0000-000058470000}"/>
    <cellStyle name="Normal 7 2 10 4 3" xfId="21336" xr:uid="{00000000-0005-0000-0000-000059470000}"/>
    <cellStyle name="Normal 7 2 10 4 4" xfId="38682" xr:uid="{00000000-0005-0000-0000-00005A470000}"/>
    <cellStyle name="Normal 7 2 10 5" xfId="9030" xr:uid="{00000000-0005-0000-0000-00005B470000}"/>
    <cellStyle name="Normal 7 2 10 5 2" xfId="26383" xr:uid="{00000000-0005-0000-0000-00005C470000}"/>
    <cellStyle name="Normal 7 2 10 5 3" xfId="43729" xr:uid="{00000000-0005-0000-0000-00005D470000}"/>
    <cellStyle name="Normal 7 2 10 6" xfId="17710" xr:uid="{00000000-0005-0000-0000-00005E470000}"/>
    <cellStyle name="Normal 7 2 10 7" xfId="35056" xr:uid="{00000000-0005-0000-0000-00005F470000}"/>
    <cellStyle name="Normal 7 2 11" xfId="1827" xr:uid="{00000000-0005-0000-0000-000060470000}"/>
    <cellStyle name="Normal 7 2 11 2" xfId="7609" xr:uid="{00000000-0005-0000-0000-000061470000}"/>
    <cellStyle name="Normal 7 2 11 2 2" xfId="16282" xr:uid="{00000000-0005-0000-0000-000062470000}"/>
    <cellStyle name="Normal 7 2 11 2 2 2" xfId="33635" xr:uid="{00000000-0005-0000-0000-000063470000}"/>
    <cellStyle name="Normal 7 2 11 2 2 3" xfId="50981" xr:uid="{00000000-0005-0000-0000-000064470000}"/>
    <cellStyle name="Normal 7 2 11 2 3" xfId="24962" xr:uid="{00000000-0005-0000-0000-000065470000}"/>
    <cellStyle name="Normal 7 2 11 2 4" xfId="42308" xr:uid="{00000000-0005-0000-0000-000066470000}"/>
    <cellStyle name="Normal 7 2 11 3" xfId="3640" xr:uid="{00000000-0005-0000-0000-000067470000}"/>
    <cellStyle name="Normal 7 2 11 3 2" xfId="12313" xr:uid="{00000000-0005-0000-0000-000068470000}"/>
    <cellStyle name="Normal 7 2 11 3 2 2" xfId="29666" xr:uid="{00000000-0005-0000-0000-000069470000}"/>
    <cellStyle name="Normal 7 2 11 3 2 3" xfId="47012" xr:uid="{00000000-0005-0000-0000-00006A470000}"/>
    <cellStyle name="Normal 7 2 11 3 3" xfId="20993" xr:uid="{00000000-0005-0000-0000-00006B470000}"/>
    <cellStyle name="Normal 7 2 11 3 4" xfId="38339" xr:uid="{00000000-0005-0000-0000-00006C470000}"/>
    <cellStyle name="Normal 7 2 11 4" xfId="10500" xr:uid="{00000000-0005-0000-0000-00006D470000}"/>
    <cellStyle name="Normal 7 2 11 4 2" xfId="27853" xr:uid="{00000000-0005-0000-0000-00006E470000}"/>
    <cellStyle name="Normal 7 2 11 4 3" xfId="45199" xr:uid="{00000000-0005-0000-0000-00006F470000}"/>
    <cellStyle name="Normal 7 2 11 5" xfId="19180" xr:uid="{00000000-0005-0000-0000-000070470000}"/>
    <cellStyle name="Normal 7 2 11 6" xfId="36526" xr:uid="{00000000-0005-0000-0000-000071470000}"/>
    <cellStyle name="Normal 7 2 12" xfId="1092" xr:uid="{00000000-0005-0000-0000-000072470000}"/>
    <cellStyle name="Normal 7 2 12 2" xfId="6874" xr:uid="{00000000-0005-0000-0000-000073470000}"/>
    <cellStyle name="Normal 7 2 12 2 2" xfId="15547" xr:uid="{00000000-0005-0000-0000-000074470000}"/>
    <cellStyle name="Normal 7 2 12 2 2 2" xfId="32900" xr:uid="{00000000-0005-0000-0000-000075470000}"/>
    <cellStyle name="Normal 7 2 12 2 2 3" xfId="50246" xr:uid="{00000000-0005-0000-0000-000076470000}"/>
    <cellStyle name="Normal 7 2 12 2 3" xfId="24227" xr:uid="{00000000-0005-0000-0000-000077470000}"/>
    <cellStyle name="Normal 7 2 12 2 4" xfId="41573" xr:uid="{00000000-0005-0000-0000-000078470000}"/>
    <cellStyle name="Normal 7 2 12 3" xfId="4718" xr:uid="{00000000-0005-0000-0000-000079470000}"/>
    <cellStyle name="Normal 7 2 12 3 2" xfId="13391" xr:uid="{00000000-0005-0000-0000-00007A470000}"/>
    <cellStyle name="Normal 7 2 12 3 2 2" xfId="30744" xr:uid="{00000000-0005-0000-0000-00007B470000}"/>
    <cellStyle name="Normal 7 2 12 3 2 3" xfId="48090" xr:uid="{00000000-0005-0000-0000-00007C470000}"/>
    <cellStyle name="Normal 7 2 12 3 3" xfId="22071" xr:uid="{00000000-0005-0000-0000-00007D470000}"/>
    <cellStyle name="Normal 7 2 12 3 4" xfId="39417" xr:uid="{00000000-0005-0000-0000-00007E470000}"/>
    <cellStyle name="Normal 7 2 12 4" xfId="9765" xr:uid="{00000000-0005-0000-0000-00007F470000}"/>
    <cellStyle name="Normal 7 2 12 4 2" xfId="27118" xr:uid="{00000000-0005-0000-0000-000080470000}"/>
    <cellStyle name="Normal 7 2 12 4 3" xfId="44464" xr:uid="{00000000-0005-0000-0000-000081470000}"/>
    <cellStyle name="Normal 7 2 12 5" xfId="18445" xr:uid="{00000000-0005-0000-0000-000082470000}"/>
    <cellStyle name="Normal 7 2 12 6" xfId="35791" xr:uid="{00000000-0005-0000-0000-000083470000}"/>
    <cellStyle name="Normal 7 2 13" xfId="5796" xr:uid="{00000000-0005-0000-0000-000084470000}"/>
    <cellStyle name="Normal 7 2 13 2" xfId="14469" xr:uid="{00000000-0005-0000-0000-000085470000}"/>
    <cellStyle name="Normal 7 2 13 2 2" xfId="31822" xr:uid="{00000000-0005-0000-0000-000086470000}"/>
    <cellStyle name="Normal 7 2 13 2 3" xfId="49168" xr:uid="{00000000-0005-0000-0000-000087470000}"/>
    <cellStyle name="Normal 7 2 13 3" xfId="23149" xr:uid="{00000000-0005-0000-0000-000088470000}"/>
    <cellStyle name="Normal 7 2 13 4" xfId="40495" xr:uid="{00000000-0005-0000-0000-000089470000}"/>
    <cellStyle name="Normal 7 2 14" xfId="2905" xr:uid="{00000000-0005-0000-0000-00008A470000}"/>
    <cellStyle name="Normal 7 2 14 2" xfId="11578" xr:uid="{00000000-0005-0000-0000-00008B470000}"/>
    <cellStyle name="Normal 7 2 14 2 2" xfId="28931" xr:uid="{00000000-0005-0000-0000-00008C470000}"/>
    <cellStyle name="Normal 7 2 14 2 3" xfId="46277" xr:uid="{00000000-0005-0000-0000-00008D470000}"/>
    <cellStyle name="Normal 7 2 14 3" xfId="20258" xr:uid="{00000000-0005-0000-0000-00008E470000}"/>
    <cellStyle name="Normal 7 2 14 4" xfId="37604" xr:uid="{00000000-0005-0000-0000-00008F470000}"/>
    <cellStyle name="Normal 7 2 15" xfId="8687" xr:uid="{00000000-0005-0000-0000-000090470000}"/>
    <cellStyle name="Normal 7 2 15 2" xfId="26040" xr:uid="{00000000-0005-0000-0000-000091470000}"/>
    <cellStyle name="Normal 7 2 15 3" xfId="43386" xr:uid="{00000000-0005-0000-0000-000092470000}"/>
    <cellStyle name="Normal 7 2 16" xfId="17368" xr:uid="{00000000-0005-0000-0000-000093470000}"/>
    <cellStyle name="Normal 7 2 17" xfId="34713" xr:uid="{00000000-0005-0000-0000-000094470000}"/>
    <cellStyle name="Normal 7 2 2" xfId="16" xr:uid="{00000000-0005-0000-0000-000095470000}"/>
    <cellStyle name="Normal 7 2 2 10" xfId="1830" xr:uid="{00000000-0005-0000-0000-000096470000}"/>
    <cellStyle name="Normal 7 2 2 10 2" xfId="7612" xr:uid="{00000000-0005-0000-0000-000097470000}"/>
    <cellStyle name="Normal 7 2 2 10 2 2" xfId="16285" xr:uid="{00000000-0005-0000-0000-000098470000}"/>
    <cellStyle name="Normal 7 2 2 10 2 2 2" xfId="33638" xr:uid="{00000000-0005-0000-0000-000099470000}"/>
    <cellStyle name="Normal 7 2 2 10 2 2 3" xfId="50984" xr:uid="{00000000-0005-0000-0000-00009A470000}"/>
    <cellStyle name="Normal 7 2 2 10 2 3" xfId="24965" xr:uid="{00000000-0005-0000-0000-00009B470000}"/>
    <cellStyle name="Normal 7 2 2 10 2 4" xfId="42311" xr:uid="{00000000-0005-0000-0000-00009C470000}"/>
    <cellStyle name="Normal 7 2 2 10 3" xfId="3643" xr:uid="{00000000-0005-0000-0000-00009D470000}"/>
    <cellStyle name="Normal 7 2 2 10 3 2" xfId="12316" xr:uid="{00000000-0005-0000-0000-00009E470000}"/>
    <cellStyle name="Normal 7 2 2 10 3 2 2" xfId="29669" xr:uid="{00000000-0005-0000-0000-00009F470000}"/>
    <cellStyle name="Normal 7 2 2 10 3 2 3" xfId="47015" xr:uid="{00000000-0005-0000-0000-0000A0470000}"/>
    <cellStyle name="Normal 7 2 2 10 3 3" xfId="20996" xr:uid="{00000000-0005-0000-0000-0000A1470000}"/>
    <cellStyle name="Normal 7 2 2 10 3 4" xfId="38342" xr:uid="{00000000-0005-0000-0000-0000A2470000}"/>
    <cellStyle name="Normal 7 2 2 10 4" xfId="10503" xr:uid="{00000000-0005-0000-0000-0000A3470000}"/>
    <cellStyle name="Normal 7 2 2 10 4 2" xfId="27856" xr:uid="{00000000-0005-0000-0000-0000A4470000}"/>
    <cellStyle name="Normal 7 2 2 10 4 3" xfId="45202" xr:uid="{00000000-0005-0000-0000-0000A5470000}"/>
    <cellStyle name="Normal 7 2 2 10 5" xfId="19183" xr:uid="{00000000-0005-0000-0000-0000A6470000}"/>
    <cellStyle name="Normal 7 2 2 10 6" xfId="36529" xr:uid="{00000000-0005-0000-0000-0000A7470000}"/>
    <cellStyle name="Normal 7 2 2 11" xfId="1095" xr:uid="{00000000-0005-0000-0000-0000A8470000}"/>
    <cellStyle name="Normal 7 2 2 11 2" xfId="6877" xr:uid="{00000000-0005-0000-0000-0000A9470000}"/>
    <cellStyle name="Normal 7 2 2 11 2 2" xfId="15550" xr:uid="{00000000-0005-0000-0000-0000AA470000}"/>
    <cellStyle name="Normal 7 2 2 11 2 2 2" xfId="32903" xr:uid="{00000000-0005-0000-0000-0000AB470000}"/>
    <cellStyle name="Normal 7 2 2 11 2 2 3" xfId="50249" xr:uid="{00000000-0005-0000-0000-0000AC470000}"/>
    <cellStyle name="Normal 7 2 2 11 2 3" xfId="24230" xr:uid="{00000000-0005-0000-0000-0000AD470000}"/>
    <cellStyle name="Normal 7 2 2 11 2 4" xfId="41576" xr:uid="{00000000-0005-0000-0000-0000AE470000}"/>
    <cellStyle name="Normal 7 2 2 11 3" xfId="4721" xr:uid="{00000000-0005-0000-0000-0000AF470000}"/>
    <cellStyle name="Normal 7 2 2 11 3 2" xfId="13394" xr:uid="{00000000-0005-0000-0000-0000B0470000}"/>
    <cellStyle name="Normal 7 2 2 11 3 2 2" xfId="30747" xr:uid="{00000000-0005-0000-0000-0000B1470000}"/>
    <cellStyle name="Normal 7 2 2 11 3 2 3" xfId="48093" xr:uid="{00000000-0005-0000-0000-0000B2470000}"/>
    <cellStyle name="Normal 7 2 2 11 3 3" xfId="22074" xr:uid="{00000000-0005-0000-0000-0000B3470000}"/>
    <cellStyle name="Normal 7 2 2 11 3 4" xfId="39420" xr:uid="{00000000-0005-0000-0000-0000B4470000}"/>
    <cellStyle name="Normal 7 2 2 11 4" xfId="9768" xr:uid="{00000000-0005-0000-0000-0000B5470000}"/>
    <cellStyle name="Normal 7 2 2 11 4 2" xfId="27121" xr:uid="{00000000-0005-0000-0000-0000B6470000}"/>
    <cellStyle name="Normal 7 2 2 11 4 3" xfId="44467" xr:uid="{00000000-0005-0000-0000-0000B7470000}"/>
    <cellStyle name="Normal 7 2 2 11 5" xfId="18448" xr:uid="{00000000-0005-0000-0000-0000B8470000}"/>
    <cellStyle name="Normal 7 2 2 11 6" xfId="35794" xr:uid="{00000000-0005-0000-0000-0000B9470000}"/>
    <cellStyle name="Normal 7 2 2 12" xfId="5799" xr:uid="{00000000-0005-0000-0000-0000BA470000}"/>
    <cellStyle name="Normal 7 2 2 12 2" xfId="14472" xr:uid="{00000000-0005-0000-0000-0000BB470000}"/>
    <cellStyle name="Normal 7 2 2 12 2 2" xfId="31825" xr:uid="{00000000-0005-0000-0000-0000BC470000}"/>
    <cellStyle name="Normal 7 2 2 12 2 3" xfId="49171" xr:uid="{00000000-0005-0000-0000-0000BD470000}"/>
    <cellStyle name="Normal 7 2 2 12 3" xfId="23152" xr:uid="{00000000-0005-0000-0000-0000BE470000}"/>
    <cellStyle name="Normal 7 2 2 12 4" xfId="40498" xr:uid="{00000000-0005-0000-0000-0000BF470000}"/>
    <cellStyle name="Normal 7 2 2 13" xfId="2908" xr:uid="{00000000-0005-0000-0000-0000C0470000}"/>
    <cellStyle name="Normal 7 2 2 13 2" xfId="11581" xr:uid="{00000000-0005-0000-0000-0000C1470000}"/>
    <cellStyle name="Normal 7 2 2 13 2 2" xfId="28934" xr:uid="{00000000-0005-0000-0000-0000C2470000}"/>
    <cellStyle name="Normal 7 2 2 13 2 3" xfId="46280" xr:uid="{00000000-0005-0000-0000-0000C3470000}"/>
    <cellStyle name="Normal 7 2 2 13 3" xfId="20261" xr:uid="{00000000-0005-0000-0000-0000C4470000}"/>
    <cellStyle name="Normal 7 2 2 13 4" xfId="37607" xr:uid="{00000000-0005-0000-0000-0000C5470000}"/>
    <cellStyle name="Normal 7 2 2 14" xfId="8690" xr:uid="{00000000-0005-0000-0000-0000C6470000}"/>
    <cellStyle name="Normal 7 2 2 14 2" xfId="26043" xr:uid="{00000000-0005-0000-0000-0000C7470000}"/>
    <cellStyle name="Normal 7 2 2 14 3" xfId="43389" xr:uid="{00000000-0005-0000-0000-0000C8470000}"/>
    <cellStyle name="Normal 7 2 2 15" xfId="17371" xr:uid="{00000000-0005-0000-0000-0000C9470000}"/>
    <cellStyle name="Normal 7 2 2 16" xfId="34716" xr:uid="{00000000-0005-0000-0000-0000CA470000}"/>
    <cellStyle name="Normal 7 2 2 2" xfId="28" xr:uid="{00000000-0005-0000-0000-0000CB470000}"/>
    <cellStyle name="Normal 7 2 2 2 10" xfId="1107" xr:uid="{00000000-0005-0000-0000-0000CC470000}"/>
    <cellStyle name="Normal 7 2 2 2 10 2" xfId="6889" xr:uid="{00000000-0005-0000-0000-0000CD470000}"/>
    <cellStyle name="Normal 7 2 2 2 10 2 2" xfId="15562" xr:uid="{00000000-0005-0000-0000-0000CE470000}"/>
    <cellStyle name="Normal 7 2 2 2 10 2 2 2" xfId="32915" xr:uid="{00000000-0005-0000-0000-0000CF470000}"/>
    <cellStyle name="Normal 7 2 2 2 10 2 2 3" xfId="50261" xr:uid="{00000000-0005-0000-0000-0000D0470000}"/>
    <cellStyle name="Normal 7 2 2 2 10 2 3" xfId="24242" xr:uid="{00000000-0005-0000-0000-0000D1470000}"/>
    <cellStyle name="Normal 7 2 2 2 10 2 4" xfId="41588" xr:uid="{00000000-0005-0000-0000-0000D2470000}"/>
    <cellStyle name="Normal 7 2 2 2 10 3" xfId="4733" xr:uid="{00000000-0005-0000-0000-0000D3470000}"/>
    <cellStyle name="Normal 7 2 2 2 10 3 2" xfId="13406" xr:uid="{00000000-0005-0000-0000-0000D4470000}"/>
    <cellStyle name="Normal 7 2 2 2 10 3 2 2" xfId="30759" xr:uid="{00000000-0005-0000-0000-0000D5470000}"/>
    <cellStyle name="Normal 7 2 2 2 10 3 2 3" xfId="48105" xr:uid="{00000000-0005-0000-0000-0000D6470000}"/>
    <cellStyle name="Normal 7 2 2 2 10 3 3" xfId="22086" xr:uid="{00000000-0005-0000-0000-0000D7470000}"/>
    <cellStyle name="Normal 7 2 2 2 10 3 4" xfId="39432" xr:uid="{00000000-0005-0000-0000-0000D8470000}"/>
    <cellStyle name="Normal 7 2 2 2 10 4" xfId="9780" xr:uid="{00000000-0005-0000-0000-0000D9470000}"/>
    <cellStyle name="Normal 7 2 2 2 10 4 2" xfId="27133" xr:uid="{00000000-0005-0000-0000-0000DA470000}"/>
    <cellStyle name="Normal 7 2 2 2 10 4 3" xfId="44479" xr:uid="{00000000-0005-0000-0000-0000DB470000}"/>
    <cellStyle name="Normal 7 2 2 2 10 5" xfId="18460" xr:uid="{00000000-0005-0000-0000-0000DC470000}"/>
    <cellStyle name="Normal 7 2 2 2 10 6" xfId="35806" xr:uid="{00000000-0005-0000-0000-0000DD470000}"/>
    <cellStyle name="Normal 7 2 2 2 11" xfId="5811" xr:uid="{00000000-0005-0000-0000-0000DE470000}"/>
    <cellStyle name="Normal 7 2 2 2 11 2" xfId="14484" xr:uid="{00000000-0005-0000-0000-0000DF470000}"/>
    <cellStyle name="Normal 7 2 2 2 11 2 2" xfId="31837" xr:uid="{00000000-0005-0000-0000-0000E0470000}"/>
    <cellStyle name="Normal 7 2 2 2 11 2 3" xfId="49183" xr:uid="{00000000-0005-0000-0000-0000E1470000}"/>
    <cellStyle name="Normal 7 2 2 2 11 3" xfId="23164" xr:uid="{00000000-0005-0000-0000-0000E2470000}"/>
    <cellStyle name="Normal 7 2 2 2 11 4" xfId="40510" xr:uid="{00000000-0005-0000-0000-0000E3470000}"/>
    <cellStyle name="Normal 7 2 2 2 12" xfId="2920" xr:uid="{00000000-0005-0000-0000-0000E4470000}"/>
    <cellStyle name="Normal 7 2 2 2 12 2" xfId="11593" xr:uid="{00000000-0005-0000-0000-0000E5470000}"/>
    <cellStyle name="Normal 7 2 2 2 12 2 2" xfId="28946" xr:uid="{00000000-0005-0000-0000-0000E6470000}"/>
    <cellStyle name="Normal 7 2 2 2 12 2 3" xfId="46292" xr:uid="{00000000-0005-0000-0000-0000E7470000}"/>
    <cellStyle name="Normal 7 2 2 2 12 3" xfId="20273" xr:uid="{00000000-0005-0000-0000-0000E8470000}"/>
    <cellStyle name="Normal 7 2 2 2 12 4" xfId="37619" xr:uid="{00000000-0005-0000-0000-0000E9470000}"/>
    <cellStyle name="Normal 7 2 2 2 13" xfId="8702" xr:uid="{00000000-0005-0000-0000-0000EA470000}"/>
    <cellStyle name="Normal 7 2 2 2 13 2" xfId="26055" xr:uid="{00000000-0005-0000-0000-0000EB470000}"/>
    <cellStyle name="Normal 7 2 2 2 13 3" xfId="43401" xr:uid="{00000000-0005-0000-0000-0000EC470000}"/>
    <cellStyle name="Normal 7 2 2 2 14" xfId="17383" xr:uid="{00000000-0005-0000-0000-0000ED470000}"/>
    <cellStyle name="Normal 7 2 2 2 15" xfId="34728" xr:uid="{00000000-0005-0000-0000-0000EE470000}"/>
    <cellStyle name="Normal 7 2 2 2 2" xfId="45" xr:uid="{00000000-0005-0000-0000-0000EF470000}"/>
    <cellStyle name="Normal 7 2 2 2 2 10" xfId="5827" xr:uid="{00000000-0005-0000-0000-0000F0470000}"/>
    <cellStyle name="Normal 7 2 2 2 2 10 2" xfId="14500" xr:uid="{00000000-0005-0000-0000-0000F1470000}"/>
    <cellStyle name="Normal 7 2 2 2 2 10 2 2" xfId="31853" xr:uid="{00000000-0005-0000-0000-0000F2470000}"/>
    <cellStyle name="Normal 7 2 2 2 2 10 2 3" xfId="49199" xr:uid="{00000000-0005-0000-0000-0000F3470000}"/>
    <cellStyle name="Normal 7 2 2 2 2 10 3" xfId="23180" xr:uid="{00000000-0005-0000-0000-0000F4470000}"/>
    <cellStyle name="Normal 7 2 2 2 2 10 4" xfId="40526" xr:uid="{00000000-0005-0000-0000-0000F5470000}"/>
    <cellStyle name="Normal 7 2 2 2 2 11" xfId="2936" xr:uid="{00000000-0005-0000-0000-0000F6470000}"/>
    <cellStyle name="Normal 7 2 2 2 2 11 2" xfId="11609" xr:uid="{00000000-0005-0000-0000-0000F7470000}"/>
    <cellStyle name="Normal 7 2 2 2 2 11 2 2" xfId="28962" xr:uid="{00000000-0005-0000-0000-0000F8470000}"/>
    <cellStyle name="Normal 7 2 2 2 2 11 2 3" xfId="46308" xr:uid="{00000000-0005-0000-0000-0000F9470000}"/>
    <cellStyle name="Normal 7 2 2 2 2 11 3" xfId="20289" xr:uid="{00000000-0005-0000-0000-0000FA470000}"/>
    <cellStyle name="Normal 7 2 2 2 2 11 4" xfId="37635" xr:uid="{00000000-0005-0000-0000-0000FB470000}"/>
    <cellStyle name="Normal 7 2 2 2 2 12" xfId="8718" xr:uid="{00000000-0005-0000-0000-0000FC470000}"/>
    <cellStyle name="Normal 7 2 2 2 2 12 2" xfId="26071" xr:uid="{00000000-0005-0000-0000-0000FD470000}"/>
    <cellStyle name="Normal 7 2 2 2 2 12 3" xfId="43417" xr:uid="{00000000-0005-0000-0000-0000FE470000}"/>
    <cellStyle name="Normal 7 2 2 2 2 13" xfId="17398" xr:uid="{00000000-0005-0000-0000-0000FF470000}"/>
    <cellStyle name="Normal 7 2 2 2 2 14" xfId="34744" xr:uid="{00000000-0005-0000-0000-000000480000}"/>
    <cellStyle name="Normal 7 2 2 2 2 2" xfId="94" xr:uid="{00000000-0005-0000-0000-000001480000}"/>
    <cellStyle name="Normal 7 2 2 2 2 2 10" xfId="8767" xr:uid="{00000000-0005-0000-0000-000002480000}"/>
    <cellStyle name="Normal 7 2 2 2 2 2 10 2" xfId="26120" xr:uid="{00000000-0005-0000-0000-000003480000}"/>
    <cellStyle name="Normal 7 2 2 2 2 2 10 3" xfId="43466" xr:uid="{00000000-0005-0000-0000-000004480000}"/>
    <cellStyle name="Normal 7 2 2 2 2 2 11" xfId="17447" xr:uid="{00000000-0005-0000-0000-000005480000}"/>
    <cellStyle name="Normal 7 2 2 2 2 2 12" xfId="34793" xr:uid="{00000000-0005-0000-0000-000006480000}"/>
    <cellStyle name="Normal 7 2 2 2 2 2 2" xfId="339" xr:uid="{00000000-0005-0000-0000-000007480000}"/>
    <cellStyle name="Normal 7 2 2 2 2 2 2 10" xfId="35038" xr:uid="{00000000-0005-0000-0000-000008480000}"/>
    <cellStyle name="Normal 7 2 2 2 2 2 2 2" xfId="1074" xr:uid="{00000000-0005-0000-0000-000009480000}"/>
    <cellStyle name="Normal 7 2 2 2 2 2 2 2 2" xfId="2887" xr:uid="{00000000-0005-0000-0000-00000A480000}"/>
    <cellStyle name="Normal 7 2 2 2 2 2 2 2 2 2" xfId="8669" xr:uid="{00000000-0005-0000-0000-00000B480000}"/>
    <cellStyle name="Normal 7 2 2 2 2 2 2 2 2 2 2" xfId="17342" xr:uid="{00000000-0005-0000-0000-00000C480000}"/>
    <cellStyle name="Normal 7 2 2 2 2 2 2 2 2 2 2 2" xfId="34695" xr:uid="{00000000-0005-0000-0000-00000D480000}"/>
    <cellStyle name="Normal 7 2 2 2 2 2 2 2 2 2 2 3" xfId="52041" xr:uid="{00000000-0005-0000-0000-00000E480000}"/>
    <cellStyle name="Normal 7 2 2 2 2 2 2 2 2 2 3" xfId="26022" xr:uid="{00000000-0005-0000-0000-00000F480000}"/>
    <cellStyle name="Normal 7 2 2 2 2 2 2 2 2 2 4" xfId="43368" xr:uid="{00000000-0005-0000-0000-000010480000}"/>
    <cellStyle name="Normal 7 2 2 2 2 2 2 2 2 3" xfId="4700" xr:uid="{00000000-0005-0000-0000-000011480000}"/>
    <cellStyle name="Normal 7 2 2 2 2 2 2 2 2 3 2" xfId="13373" xr:uid="{00000000-0005-0000-0000-000012480000}"/>
    <cellStyle name="Normal 7 2 2 2 2 2 2 2 2 3 2 2" xfId="30726" xr:uid="{00000000-0005-0000-0000-000013480000}"/>
    <cellStyle name="Normal 7 2 2 2 2 2 2 2 2 3 2 3" xfId="48072" xr:uid="{00000000-0005-0000-0000-000014480000}"/>
    <cellStyle name="Normal 7 2 2 2 2 2 2 2 2 3 3" xfId="22053" xr:uid="{00000000-0005-0000-0000-000015480000}"/>
    <cellStyle name="Normal 7 2 2 2 2 2 2 2 2 3 4" xfId="39399" xr:uid="{00000000-0005-0000-0000-000016480000}"/>
    <cellStyle name="Normal 7 2 2 2 2 2 2 2 2 4" xfId="11560" xr:uid="{00000000-0005-0000-0000-000017480000}"/>
    <cellStyle name="Normal 7 2 2 2 2 2 2 2 2 4 2" xfId="28913" xr:uid="{00000000-0005-0000-0000-000018480000}"/>
    <cellStyle name="Normal 7 2 2 2 2 2 2 2 2 4 3" xfId="46259" xr:uid="{00000000-0005-0000-0000-000019480000}"/>
    <cellStyle name="Normal 7 2 2 2 2 2 2 2 2 5" xfId="20240" xr:uid="{00000000-0005-0000-0000-00001A480000}"/>
    <cellStyle name="Normal 7 2 2 2 2 2 2 2 2 6" xfId="37586" xr:uid="{00000000-0005-0000-0000-00001B480000}"/>
    <cellStyle name="Normal 7 2 2 2 2 2 2 2 3" xfId="1809" xr:uid="{00000000-0005-0000-0000-00001C480000}"/>
    <cellStyle name="Normal 7 2 2 2 2 2 2 2 3 2" xfId="7591" xr:uid="{00000000-0005-0000-0000-00001D480000}"/>
    <cellStyle name="Normal 7 2 2 2 2 2 2 2 3 2 2" xfId="16264" xr:uid="{00000000-0005-0000-0000-00001E480000}"/>
    <cellStyle name="Normal 7 2 2 2 2 2 2 2 3 2 2 2" xfId="33617" xr:uid="{00000000-0005-0000-0000-00001F480000}"/>
    <cellStyle name="Normal 7 2 2 2 2 2 2 2 3 2 2 3" xfId="50963" xr:uid="{00000000-0005-0000-0000-000020480000}"/>
    <cellStyle name="Normal 7 2 2 2 2 2 2 2 3 2 3" xfId="24944" xr:uid="{00000000-0005-0000-0000-000021480000}"/>
    <cellStyle name="Normal 7 2 2 2 2 2 2 2 3 2 4" xfId="42290" xr:uid="{00000000-0005-0000-0000-000022480000}"/>
    <cellStyle name="Normal 7 2 2 2 2 2 2 2 3 3" xfId="5435" xr:uid="{00000000-0005-0000-0000-000023480000}"/>
    <cellStyle name="Normal 7 2 2 2 2 2 2 2 3 3 2" xfId="14108" xr:uid="{00000000-0005-0000-0000-000024480000}"/>
    <cellStyle name="Normal 7 2 2 2 2 2 2 2 3 3 2 2" xfId="31461" xr:uid="{00000000-0005-0000-0000-000025480000}"/>
    <cellStyle name="Normal 7 2 2 2 2 2 2 2 3 3 2 3" xfId="48807" xr:uid="{00000000-0005-0000-0000-000026480000}"/>
    <cellStyle name="Normal 7 2 2 2 2 2 2 2 3 3 3" xfId="22788" xr:uid="{00000000-0005-0000-0000-000027480000}"/>
    <cellStyle name="Normal 7 2 2 2 2 2 2 2 3 3 4" xfId="40134" xr:uid="{00000000-0005-0000-0000-000028480000}"/>
    <cellStyle name="Normal 7 2 2 2 2 2 2 2 3 4" xfId="10482" xr:uid="{00000000-0005-0000-0000-000029480000}"/>
    <cellStyle name="Normal 7 2 2 2 2 2 2 2 3 4 2" xfId="27835" xr:uid="{00000000-0005-0000-0000-00002A480000}"/>
    <cellStyle name="Normal 7 2 2 2 2 2 2 2 3 4 3" xfId="45181" xr:uid="{00000000-0005-0000-0000-00002B480000}"/>
    <cellStyle name="Normal 7 2 2 2 2 2 2 2 3 5" xfId="19162" xr:uid="{00000000-0005-0000-0000-00002C480000}"/>
    <cellStyle name="Normal 7 2 2 2 2 2 2 2 3 6" xfId="36508" xr:uid="{00000000-0005-0000-0000-00002D480000}"/>
    <cellStyle name="Normal 7 2 2 2 2 2 2 2 4" xfId="6856" xr:uid="{00000000-0005-0000-0000-00002E480000}"/>
    <cellStyle name="Normal 7 2 2 2 2 2 2 2 4 2" xfId="15529" xr:uid="{00000000-0005-0000-0000-00002F480000}"/>
    <cellStyle name="Normal 7 2 2 2 2 2 2 2 4 2 2" xfId="32882" xr:uid="{00000000-0005-0000-0000-000030480000}"/>
    <cellStyle name="Normal 7 2 2 2 2 2 2 2 4 2 3" xfId="50228" xr:uid="{00000000-0005-0000-0000-000031480000}"/>
    <cellStyle name="Normal 7 2 2 2 2 2 2 2 4 3" xfId="24209" xr:uid="{00000000-0005-0000-0000-000032480000}"/>
    <cellStyle name="Normal 7 2 2 2 2 2 2 2 4 4" xfId="41555" xr:uid="{00000000-0005-0000-0000-000033480000}"/>
    <cellStyle name="Normal 7 2 2 2 2 2 2 2 5" xfId="3622" xr:uid="{00000000-0005-0000-0000-000034480000}"/>
    <cellStyle name="Normal 7 2 2 2 2 2 2 2 5 2" xfId="12295" xr:uid="{00000000-0005-0000-0000-000035480000}"/>
    <cellStyle name="Normal 7 2 2 2 2 2 2 2 5 2 2" xfId="29648" xr:uid="{00000000-0005-0000-0000-000036480000}"/>
    <cellStyle name="Normal 7 2 2 2 2 2 2 2 5 2 3" xfId="46994" xr:uid="{00000000-0005-0000-0000-000037480000}"/>
    <cellStyle name="Normal 7 2 2 2 2 2 2 2 5 3" xfId="20975" xr:uid="{00000000-0005-0000-0000-000038480000}"/>
    <cellStyle name="Normal 7 2 2 2 2 2 2 2 5 4" xfId="38321" xr:uid="{00000000-0005-0000-0000-000039480000}"/>
    <cellStyle name="Normal 7 2 2 2 2 2 2 2 6" xfId="9747" xr:uid="{00000000-0005-0000-0000-00003A480000}"/>
    <cellStyle name="Normal 7 2 2 2 2 2 2 2 6 2" xfId="27100" xr:uid="{00000000-0005-0000-0000-00003B480000}"/>
    <cellStyle name="Normal 7 2 2 2 2 2 2 2 6 3" xfId="44446" xr:uid="{00000000-0005-0000-0000-00003C480000}"/>
    <cellStyle name="Normal 7 2 2 2 2 2 2 2 7" xfId="18427" xr:uid="{00000000-0005-0000-0000-00003D480000}"/>
    <cellStyle name="Normal 7 2 2 2 2 2 2 2 8" xfId="35773" xr:uid="{00000000-0005-0000-0000-00003E480000}"/>
    <cellStyle name="Normal 7 2 2 2 2 2 2 3" xfId="584" xr:uid="{00000000-0005-0000-0000-00003F480000}"/>
    <cellStyle name="Normal 7 2 2 2 2 2 2 3 2" xfId="2397" xr:uid="{00000000-0005-0000-0000-000040480000}"/>
    <cellStyle name="Normal 7 2 2 2 2 2 2 3 2 2" xfId="8179" xr:uid="{00000000-0005-0000-0000-000041480000}"/>
    <cellStyle name="Normal 7 2 2 2 2 2 2 3 2 2 2" xfId="16852" xr:uid="{00000000-0005-0000-0000-000042480000}"/>
    <cellStyle name="Normal 7 2 2 2 2 2 2 3 2 2 2 2" xfId="34205" xr:uid="{00000000-0005-0000-0000-000043480000}"/>
    <cellStyle name="Normal 7 2 2 2 2 2 2 3 2 2 2 3" xfId="51551" xr:uid="{00000000-0005-0000-0000-000044480000}"/>
    <cellStyle name="Normal 7 2 2 2 2 2 2 3 2 2 3" xfId="25532" xr:uid="{00000000-0005-0000-0000-000045480000}"/>
    <cellStyle name="Normal 7 2 2 2 2 2 2 3 2 2 4" xfId="42878" xr:uid="{00000000-0005-0000-0000-000046480000}"/>
    <cellStyle name="Normal 7 2 2 2 2 2 2 3 2 3" xfId="5680" xr:uid="{00000000-0005-0000-0000-000047480000}"/>
    <cellStyle name="Normal 7 2 2 2 2 2 2 3 2 3 2" xfId="14353" xr:uid="{00000000-0005-0000-0000-000048480000}"/>
    <cellStyle name="Normal 7 2 2 2 2 2 2 3 2 3 2 2" xfId="31706" xr:uid="{00000000-0005-0000-0000-000049480000}"/>
    <cellStyle name="Normal 7 2 2 2 2 2 2 3 2 3 2 3" xfId="49052" xr:uid="{00000000-0005-0000-0000-00004A480000}"/>
    <cellStyle name="Normal 7 2 2 2 2 2 2 3 2 3 3" xfId="23033" xr:uid="{00000000-0005-0000-0000-00004B480000}"/>
    <cellStyle name="Normal 7 2 2 2 2 2 2 3 2 3 4" xfId="40379" xr:uid="{00000000-0005-0000-0000-00004C480000}"/>
    <cellStyle name="Normal 7 2 2 2 2 2 2 3 2 4" xfId="11070" xr:uid="{00000000-0005-0000-0000-00004D480000}"/>
    <cellStyle name="Normal 7 2 2 2 2 2 2 3 2 4 2" xfId="28423" xr:uid="{00000000-0005-0000-0000-00004E480000}"/>
    <cellStyle name="Normal 7 2 2 2 2 2 2 3 2 4 3" xfId="45769" xr:uid="{00000000-0005-0000-0000-00004F480000}"/>
    <cellStyle name="Normal 7 2 2 2 2 2 2 3 2 5" xfId="19750" xr:uid="{00000000-0005-0000-0000-000050480000}"/>
    <cellStyle name="Normal 7 2 2 2 2 2 2 3 2 6" xfId="37096" xr:uid="{00000000-0005-0000-0000-000051480000}"/>
    <cellStyle name="Normal 7 2 2 2 2 2 2 3 3" xfId="6366" xr:uid="{00000000-0005-0000-0000-000052480000}"/>
    <cellStyle name="Normal 7 2 2 2 2 2 2 3 3 2" xfId="15039" xr:uid="{00000000-0005-0000-0000-000053480000}"/>
    <cellStyle name="Normal 7 2 2 2 2 2 2 3 3 2 2" xfId="32392" xr:uid="{00000000-0005-0000-0000-000054480000}"/>
    <cellStyle name="Normal 7 2 2 2 2 2 2 3 3 2 3" xfId="49738" xr:uid="{00000000-0005-0000-0000-000055480000}"/>
    <cellStyle name="Normal 7 2 2 2 2 2 2 3 3 3" xfId="23719" xr:uid="{00000000-0005-0000-0000-000056480000}"/>
    <cellStyle name="Normal 7 2 2 2 2 2 2 3 3 4" xfId="41065" xr:uid="{00000000-0005-0000-0000-000057480000}"/>
    <cellStyle name="Normal 7 2 2 2 2 2 2 3 4" xfId="4210" xr:uid="{00000000-0005-0000-0000-000058480000}"/>
    <cellStyle name="Normal 7 2 2 2 2 2 2 3 4 2" xfId="12883" xr:uid="{00000000-0005-0000-0000-000059480000}"/>
    <cellStyle name="Normal 7 2 2 2 2 2 2 3 4 2 2" xfId="30236" xr:uid="{00000000-0005-0000-0000-00005A480000}"/>
    <cellStyle name="Normal 7 2 2 2 2 2 2 3 4 2 3" xfId="47582" xr:uid="{00000000-0005-0000-0000-00005B480000}"/>
    <cellStyle name="Normal 7 2 2 2 2 2 2 3 4 3" xfId="21563" xr:uid="{00000000-0005-0000-0000-00005C480000}"/>
    <cellStyle name="Normal 7 2 2 2 2 2 2 3 4 4" xfId="38909" xr:uid="{00000000-0005-0000-0000-00005D480000}"/>
    <cellStyle name="Normal 7 2 2 2 2 2 2 3 5" xfId="9257" xr:uid="{00000000-0005-0000-0000-00005E480000}"/>
    <cellStyle name="Normal 7 2 2 2 2 2 2 3 5 2" xfId="26610" xr:uid="{00000000-0005-0000-0000-00005F480000}"/>
    <cellStyle name="Normal 7 2 2 2 2 2 2 3 5 3" xfId="43956" xr:uid="{00000000-0005-0000-0000-000060480000}"/>
    <cellStyle name="Normal 7 2 2 2 2 2 2 3 6" xfId="17937" xr:uid="{00000000-0005-0000-0000-000061480000}"/>
    <cellStyle name="Normal 7 2 2 2 2 2 2 3 7" xfId="35283" xr:uid="{00000000-0005-0000-0000-000062480000}"/>
    <cellStyle name="Normal 7 2 2 2 2 2 2 4" xfId="2152" xr:uid="{00000000-0005-0000-0000-000063480000}"/>
    <cellStyle name="Normal 7 2 2 2 2 2 2 4 2" xfId="7934" xr:uid="{00000000-0005-0000-0000-000064480000}"/>
    <cellStyle name="Normal 7 2 2 2 2 2 2 4 2 2" xfId="16607" xr:uid="{00000000-0005-0000-0000-000065480000}"/>
    <cellStyle name="Normal 7 2 2 2 2 2 2 4 2 2 2" xfId="33960" xr:uid="{00000000-0005-0000-0000-000066480000}"/>
    <cellStyle name="Normal 7 2 2 2 2 2 2 4 2 2 3" xfId="51306" xr:uid="{00000000-0005-0000-0000-000067480000}"/>
    <cellStyle name="Normal 7 2 2 2 2 2 2 4 2 3" xfId="25287" xr:uid="{00000000-0005-0000-0000-000068480000}"/>
    <cellStyle name="Normal 7 2 2 2 2 2 2 4 2 4" xfId="42633" xr:uid="{00000000-0005-0000-0000-000069480000}"/>
    <cellStyle name="Normal 7 2 2 2 2 2 2 4 3" xfId="3965" xr:uid="{00000000-0005-0000-0000-00006A480000}"/>
    <cellStyle name="Normal 7 2 2 2 2 2 2 4 3 2" xfId="12638" xr:uid="{00000000-0005-0000-0000-00006B480000}"/>
    <cellStyle name="Normal 7 2 2 2 2 2 2 4 3 2 2" xfId="29991" xr:uid="{00000000-0005-0000-0000-00006C480000}"/>
    <cellStyle name="Normal 7 2 2 2 2 2 2 4 3 2 3" xfId="47337" xr:uid="{00000000-0005-0000-0000-00006D480000}"/>
    <cellStyle name="Normal 7 2 2 2 2 2 2 4 3 3" xfId="21318" xr:uid="{00000000-0005-0000-0000-00006E480000}"/>
    <cellStyle name="Normal 7 2 2 2 2 2 2 4 3 4" xfId="38664" xr:uid="{00000000-0005-0000-0000-00006F480000}"/>
    <cellStyle name="Normal 7 2 2 2 2 2 2 4 4" xfId="10825" xr:uid="{00000000-0005-0000-0000-000070480000}"/>
    <cellStyle name="Normal 7 2 2 2 2 2 2 4 4 2" xfId="28178" xr:uid="{00000000-0005-0000-0000-000071480000}"/>
    <cellStyle name="Normal 7 2 2 2 2 2 2 4 4 3" xfId="45524" xr:uid="{00000000-0005-0000-0000-000072480000}"/>
    <cellStyle name="Normal 7 2 2 2 2 2 2 4 5" xfId="19505" xr:uid="{00000000-0005-0000-0000-000073480000}"/>
    <cellStyle name="Normal 7 2 2 2 2 2 2 4 6" xfId="36851" xr:uid="{00000000-0005-0000-0000-000074480000}"/>
    <cellStyle name="Normal 7 2 2 2 2 2 2 5" xfId="1319" xr:uid="{00000000-0005-0000-0000-000075480000}"/>
    <cellStyle name="Normal 7 2 2 2 2 2 2 5 2" xfId="7101" xr:uid="{00000000-0005-0000-0000-000076480000}"/>
    <cellStyle name="Normal 7 2 2 2 2 2 2 5 2 2" xfId="15774" xr:uid="{00000000-0005-0000-0000-000077480000}"/>
    <cellStyle name="Normal 7 2 2 2 2 2 2 5 2 2 2" xfId="33127" xr:uid="{00000000-0005-0000-0000-000078480000}"/>
    <cellStyle name="Normal 7 2 2 2 2 2 2 5 2 2 3" xfId="50473" xr:uid="{00000000-0005-0000-0000-000079480000}"/>
    <cellStyle name="Normal 7 2 2 2 2 2 2 5 2 3" xfId="24454" xr:uid="{00000000-0005-0000-0000-00007A480000}"/>
    <cellStyle name="Normal 7 2 2 2 2 2 2 5 2 4" xfId="41800" xr:uid="{00000000-0005-0000-0000-00007B480000}"/>
    <cellStyle name="Normal 7 2 2 2 2 2 2 5 3" xfId="4945" xr:uid="{00000000-0005-0000-0000-00007C480000}"/>
    <cellStyle name="Normal 7 2 2 2 2 2 2 5 3 2" xfId="13618" xr:uid="{00000000-0005-0000-0000-00007D480000}"/>
    <cellStyle name="Normal 7 2 2 2 2 2 2 5 3 2 2" xfId="30971" xr:uid="{00000000-0005-0000-0000-00007E480000}"/>
    <cellStyle name="Normal 7 2 2 2 2 2 2 5 3 2 3" xfId="48317" xr:uid="{00000000-0005-0000-0000-00007F480000}"/>
    <cellStyle name="Normal 7 2 2 2 2 2 2 5 3 3" xfId="22298" xr:uid="{00000000-0005-0000-0000-000080480000}"/>
    <cellStyle name="Normal 7 2 2 2 2 2 2 5 3 4" xfId="39644" xr:uid="{00000000-0005-0000-0000-000081480000}"/>
    <cellStyle name="Normal 7 2 2 2 2 2 2 5 4" xfId="9992" xr:uid="{00000000-0005-0000-0000-000082480000}"/>
    <cellStyle name="Normal 7 2 2 2 2 2 2 5 4 2" xfId="27345" xr:uid="{00000000-0005-0000-0000-000083480000}"/>
    <cellStyle name="Normal 7 2 2 2 2 2 2 5 4 3" xfId="44691" xr:uid="{00000000-0005-0000-0000-000084480000}"/>
    <cellStyle name="Normal 7 2 2 2 2 2 2 5 5" xfId="18672" xr:uid="{00000000-0005-0000-0000-000085480000}"/>
    <cellStyle name="Normal 7 2 2 2 2 2 2 5 6" xfId="36018" xr:uid="{00000000-0005-0000-0000-000086480000}"/>
    <cellStyle name="Normal 7 2 2 2 2 2 2 6" xfId="6121" xr:uid="{00000000-0005-0000-0000-000087480000}"/>
    <cellStyle name="Normal 7 2 2 2 2 2 2 6 2" xfId="14794" xr:uid="{00000000-0005-0000-0000-000088480000}"/>
    <cellStyle name="Normal 7 2 2 2 2 2 2 6 2 2" xfId="32147" xr:uid="{00000000-0005-0000-0000-000089480000}"/>
    <cellStyle name="Normal 7 2 2 2 2 2 2 6 2 3" xfId="49493" xr:uid="{00000000-0005-0000-0000-00008A480000}"/>
    <cellStyle name="Normal 7 2 2 2 2 2 2 6 3" xfId="23474" xr:uid="{00000000-0005-0000-0000-00008B480000}"/>
    <cellStyle name="Normal 7 2 2 2 2 2 2 6 4" xfId="40820" xr:uid="{00000000-0005-0000-0000-00008C480000}"/>
    <cellStyle name="Normal 7 2 2 2 2 2 2 7" xfId="3132" xr:uid="{00000000-0005-0000-0000-00008D480000}"/>
    <cellStyle name="Normal 7 2 2 2 2 2 2 7 2" xfId="11805" xr:uid="{00000000-0005-0000-0000-00008E480000}"/>
    <cellStyle name="Normal 7 2 2 2 2 2 2 7 2 2" xfId="29158" xr:uid="{00000000-0005-0000-0000-00008F480000}"/>
    <cellStyle name="Normal 7 2 2 2 2 2 2 7 2 3" xfId="46504" xr:uid="{00000000-0005-0000-0000-000090480000}"/>
    <cellStyle name="Normal 7 2 2 2 2 2 2 7 3" xfId="20485" xr:uid="{00000000-0005-0000-0000-000091480000}"/>
    <cellStyle name="Normal 7 2 2 2 2 2 2 7 4" xfId="37831" xr:uid="{00000000-0005-0000-0000-000092480000}"/>
    <cellStyle name="Normal 7 2 2 2 2 2 2 8" xfId="9012" xr:uid="{00000000-0005-0000-0000-000093480000}"/>
    <cellStyle name="Normal 7 2 2 2 2 2 2 8 2" xfId="26365" xr:uid="{00000000-0005-0000-0000-000094480000}"/>
    <cellStyle name="Normal 7 2 2 2 2 2 2 8 3" xfId="43711" xr:uid="{00000000-0005-0000-0000-000095480000}"/>
    <cellStyle name="Normal 7 2 2 2 2 2 2 9" xfId="17692" xr:uid="{00000000-0005-0000-0000-000096480000}"/>
    <cellStyle name="Normal 7 2 2 2 2 2 3" xfId="241" xr:uid="{00000000-0005-0000-0000-000097480000}"/>
    <cellStyle name="Normal 7 2 2 2 2 2 3 10" xfId="34940" xr:uid="{00000000-0005-0000-0000-000098480000}"/>
    <cellStyle name="Normal 7 2 2 2 2 2 3 2" xfId="976" xr:uid="{00000000-0005-0000-0000-000099480000}"/>
    <cellStyle name="Normal 7 2 2 2 2 2 3 2 2" xfId="2789" xr:uid="{00000000-0005-0000-0000-00009A480000}"/>
    <cellStyle name="Normal 7 2 2 2 2 2 3 2 2 2" xfId="8571" xr:uid="{00000000-0005-0000-0000-00009B480000}"/>
    <cellStyle name="Normal 7 2 2 2 2 2 3 2 2 2 2" xfId="17244" xr:uid="{00000000-0005-0000-0000-00009C480000}"/>
    <cellStyle name="Normal 7 2 2 2 2 2 3 2 2 2 2 2" xfId="34597" xr:uid="{00000000-0005-0000-0000-00009D480000}"/>
    <cellStyle name="Normal 7 2 2 2 2 2 3 2 2 2 2 3" xfId="51943" xr:uid="{00000000-0005-0000-0000-00009E480000}"/>
    <cellStyle name="Normal 7 2 2 2 2 2 3 2 2 2 3" xfId="25924" xr:uid="{00000000-0005-0000-0000-00009F480000}"/>
    <cellStyle name="Normal 7 2 2 2 2 2 3 2 2 2 4" xfId="43270" xr:uid="{00000000-0005-0000-0000-0000A0480000}"/>
    <cellStyle name="Normal 7 2 2 2 2 2 3 2 2 3" xfId="4602" xr:uid="{00000000-0005-0000-0000-0000A1480000}"/>
    <cellStyle name="Normal 7 2 2 2 2 2 3 2 2 3 2" xfId="13275" xr:uid="{00000000-0005-0000-0000-0000A2480000}"/>
    <cellStyle name="Normal 7 2 2 2 2 2 3 2 2 3 2 2" xfId="30628" xr:uid="{00000000-0005-0000-0000-0000A3480000}"/>
    <cellStyle name="Normal 7 2 2 2 2 2 3 2 2 3 2 3" xfId="47974" xr:uid="{00000000-0005-0000-0000-0000A4480000}"/>
    <cellStyle name="Normal 7 2 2 2 2 2 3 2 2 3 3" xfId="21955" xr:uid="{00000000-0005-0000-0000-0000A5480000}"/>
    <cellStyle name="Normal 7 2 2 2 2 2 3 2 2 3 4" xfId="39301" xr:uid="{00000000-0005-0000-0000-0000A6480000}"/>
    <cellStyle name="Normal 7 2 2 2 2 2 3 2 2 4" xfId="11462" xr:uid="{00000000-0005-0000-0000-0000A7480000}"/>
    <cellStyle name="Normal 7 2 2 2 2 2 3 2 2 4 2" xfId="28815" xr:uid="{00000000-0005-0000-0000-0000A8480000}"/>
    <cellStyle name="Normal 7 2 2 2 2 2 3 2 2 4 3" xfId="46161" xr:uid="{00000000-0005-0000-0000-0000A9480000}"/>
    <cellStyle name="Normal 7 2 2 2 2 2 3 2 2 5" xfId="20142" xr:uid="{00000000-0005-0000-0000-0000AA480000}"/>
    <cellStyle name="Normal 7 2 2 2 2 2 3 2 2 6" xfId="37488" xr:uid="{00000000-0005-0000-0000-0000AB480000}"/>
    <cellStyle name="Normal 7 2 2 2 2 2 3 2 3" xfId="1711" xr:uid="{00000000-0005-0000-0000-0000AC480000}"/>
    <cellStyle name="Normal 7 2 2 2 2 2 3 2 3 2" xfId="7493" xr:uid="{00000000-0005-0000-0000-0000AD480000}"/>
    <cellStyle name="Normal 7 2 2 2 2 2 3 2 3 2 2" xfId="16166" xr:uid="{00000000-0005-0000-0000-0000AE480000}"/>
    <cellStyle name="Normal 7 2 2 2 2 2 3 2 3 2 2 2" xfId="33519" xr:uid="{00000000-0005-0000-0000-0000AF480000}"/>
    <cellStyle name="Normal 7 2 2 2 2 2 3 2 3 2 2 3" xfId="50865" xr:uid="{00000000-0005-0000-0000-0000B0480000}"/>
    <cellStyle name="Normal 7 2 2 2 2 2 3 2 3 2 3" xfId="24846" xr:uid="{00000000-0005-0000-0000-0000B1480000}"/>
    <cellStyle name="Normal 7 2 2 2 2 2 3 2 3 2 4" xfId="42192" xr:uid="{00000000-0005-0000-0000-0000B2480000}"/>
    <cellStyle name="Normal 7 2 2 2 2 2 3 2 3 3" xfId="5337" xr:uid="{00000000-0005-0000-0000-0000B3480000}"/>
    <cellStyle name="Normal 7 2 2 2 2 2 3 2 3 3 2" xfId="14010" xr:uid="{00000000-0005-0000-0000-0000B4480000}"/>
    <cellStyle name="Normal 7 2 2 2 2 2 3 2 3 3 2 2" xfId="31363" xr:uid="{00000000-0005-0000-0000-0000B5480000}"/>
    <cellStyle name="Normal 7 2 2 2 2 2 3 2 3 3 2 3" xfId="48709" xr:uid="{00000000-0005-0000-0000-0000B6480000}"/>
    <cellStyle name="Normal 7 2 2 2 2 2 3 2 3 3 3" xfId="22690" xr:uid="{00000000-0005-0000-0000-0000B7480000}"/>
    <cellStyle name="Normal 7 2 2 2 2 2 3 2 3 3 4" xfId="40036" xr:uid="{00000000-0005-0000-0000-0000B8480000}"/>
    <cellStyle name="Normal 7 2 2 2 2 2 3 2 3 4" xfId="10384" xr:uid="{00000000-0005-0000-0000-0000B9480000}"/>
    <cellStyle name="Normal 7 2 2 2 2 2 3 2 3 4 2" xfId="27737" xr:uid="{00000000-0005-0000-0000-0000BA480000}"/>
    <cellStyle name="Normal 7 2 2 2 2 2 3 2 3 4 3" xfId="45083" xr:uid="{00000000-0005-0000-0000-0000BB480000}"/>
    <cellStyle name="Normal 7 2 2 2 2 2 3 2 3 5" xfId="19064" xr:uid="{00000000-0005-0000-0000-0000BC480000}"/>
    <cellStyle name="Normal 7 2 2 2 2 2 3 2 3 6" xfId="36410" xr:uid="{00000000-0005-0000-0000-0000BD480000}"/>
    <cellStyle name="Normal 7 2 2 2 2 2 3 2 4" xfId="6758" xr:uid="{00000000-0005-0000-0000-0000BE480000}"/>
    <cellStyle name="Normal 7 2 2 2 2 2 3 2 4 2" xfId="15431" xr:uid="{00000000-0005-0000-0000-0000BF480000}"/>
    <cellStyle name="Normal 7 2 2 2 2 2 3 2 4 2 2" xfId="32784" xr:uid="{00000000-0005-0000-0000-0000C0480000}"/>
    <cellStyle name="Normal 7 2 2 2 2 2 3 2 4 2 3" xfId="50130" xr:uid="{00000000-0005-0000-0000-0000C1480000}"/>
    <cellStyle name="Normal 7 2 2 2 2 2 3 2 4 3" xfId="24111" xr:uid="{00000000-0005-0000-0000-0000C2480000}"/>
    <cellStyle name="Normal 7 2 2 2 2 2 3 2 4 4" xfId="41457" xr:uid="{00000000-0005-0000-0000-0000C3480000}"/>
    <cellStyle name="Normal 7 2 2 2 2 2 3 2 5" xfId="3524" xr:uid="{00000000-0005-0000-0000-0000C4480000}"/>
    <cellStyle name="Normal 7 2 2 2 2 2 3 2 5 2" xfId="12197" xr:uid="{00000000-0005-0000-0000-0000C5480000}"/>
    <cellStyle name="Normal 7 2 2 2 2 2 3 2 5 2 2" xfId="29550" xr:uid="{00000000-0005-0000-0000-0000C6480000}"/>
    <cellStyle name="Normal 7 2 2 2 2 2 3 2 5 2 3" xfId="46896" xr:uid="{00000000-0005-0000-0000-0000C7480000}"/>
    <cellStyle name="Normal 7 2 2 2 2 2 3 2 5 3" xfId="20877" xr:uid="{00000000-0005-0000-0000-0000C8480000}"/>
    <cellStyle name="Normal 7 2 2 2 2 2 3 2 5 4" xfId="38223" xr:uid="{00000000-0005-0000-0000-0000C9480000}"/>
    <cellStyle name="Normal 7 2 2 2 2 2 3 2 6" xfId="9649" xr:uid="{00000000-0005-0000-0000-0000CA480000}"/>
    <cellStyle name="Normal 7 2 2 2 2 2 3 2 6 2" xfId="27002" xr:uid="{00000000-0005-0000-0000-0000CB480000}"/>
    <cellStyle name="Normal 7 2 2 2 2 2 3 2 6 3" xfId="44348" xr:uid="{00000000-0005-0000-0000-0000CC480000}"/>
    <cellStyle name="Normal 7 2 2 2 2 2 3 2 7" xfId="18329" xr:uid="{00000000-0005-0000-0000-0000CD480000}"/>
    <cellStyle name="Normal 7 2 2 2 2 2 3 2 8" xfId="35675" xr:uid="{00000000-0005-0000-0000-0000CE480000}"/>
    <cellStyle name="Normal 7 2 2 2 2 2 3 3" xfId="731" xr:uid="{00000000-0005-0000-0000-0000CF480000}"/>
    <cellStyle name="Normal 7 2 2 2 2 2 3 3 2" xfId="2544" xr:uid="{00000000-0005-0000-0000-0000D0480000}"/>
    <cellStyle name="Normal 7 2 2 2 2 2 3 3 2 2" xfId="8326" xr:uid="{00000000-0005-0000-0000-0000D1480000}"/>
    <cellStyle name="Normal 7 2 2 2 2 2 3 3 2 2 2" xfId="16999" xr:uid="{00000000-0005-0000-0000-0000D2480000}"/>
    <cellStyle name="Normal 7 2 2 2 2 2 3 3 2 2 2 2" xfId="34352" xr:uid="{00000000-0005-0000-0000-0000D3480000}"/>
    <cellStyle name="Normal 7 2 2 2 2 2 3 3 2 2 2 3" xfId="51698" xr:uid="{00000000-0005-0000-0000-0000D4480000}"/>
    <cellStyle name="Normal 7 2 2 2 2 2 3 3 2 2 3" xfId="25679" xr:uid="{00000000-0005-0000-0000-0000D5480000}"/>
    <cellStyle name="Normal 7 2 2 2 2 2 3 3 2 2 4" xfId="43025" xr:uid="{00000000-0005-0000-0000-0000D6480000}"/>
    <cellStyle name="Normal 7 2 2 2 2 2 3 3 2 3" xfId="5778" xr:uid="{00000000-0005-0000-0000-0000D7480000}"/>
    <cellStyle name="Normal 7 2 2 2 2 2 3 3 2 3 2" xfId="14451" xr:uid="{00000000-0005-0000-0000-0000D8480000}"/>
    <cellStyle name="Normal 7 2 2 2 2 2 3 3 2 3 2 2" xfId="31804" xr:uid="{00000000-0005-0000-0000-0000D9480000}"/>
    <cellStyle name="Normal 7 2 2 2 2 2 3 3 2 3 2 3" xfId="49150" xr:uid="{00000000-0005-0000-0000-0000DA480000}"/>
    <cellStyle name="Normal 7 2 2 2 2 2 3 3 2 3 3" xfId="23131" xr:uid="{00000000-0005-0000-0000-0000DB480000}"/>
    <cellStyle name="Normal 7 2 2 2 2 2 3 3 2 3 4" xfId="40477" xr:uid="{00000000-0005-0000-0000-0000DC480000}"/>
    <cellStyle name="Normal 7 2 2 2 2 2 3 3 2 4" xfId="11217" xr:uid="{00000000-0005-0000-0000-0000DD480000}"/>
    <cellStyle name="Normal 7 2 2 2 2 2 3 3 2 4 2" xfId="28570" xr:uid="{00000000-0005-0000-0000-0000DE480000}"/>
    <cellStyle name="Normal 7 2 2 2 2 2 3 3 2 4 3" xfId="45916" xr:uid="{00000000-0005-0000-0000-0000DF480000}"/>
    <cellStyle name="Normal 7 2 2 2 2 2 3 3 2 5" xfId="19897" xr:uid="{00000000-0005-0000-0000-0000E0480000}"/>
    <cellStyle name="Normal 7 2 2 2 2 2 3 3 2 6" xfId="37243" xr:uid="{00000000-0005-0000-0000-0000E1480000}"/>
    <cellStyle name="Normal 7 2 2 2 2 2 3 3 3" xfId="6513" xr:uid="{00000000-0005-0000-0000-0000E2480000}"/>
    <cellStyle name="Normal 7 2 2 2 2 2 3 3 3 2" xfId="15186" xr:uid="{00000000-0005-0000-0000-0000E3480000}"/>
    <cellStyle name="Normal 7 2 2 2 2 2 3 3 3 2 2" xfId="32539" xr:uid="{00000000-0005-0000-0000-0000E4480000}"/>
    <cellStyle name="Normal 7 2 2 2 2 2 3 3 3 2 3" xfId="49885" xr:uid="{00000000-0005-0000-0000-0000E5480000}"/>
    <cellStyle name="Normal 7 2 2 2 2 2 3 3 3 3" xfId="23866" xr:uid="{00000000-0005-0000-0000-0000E6480000}"/>
    <cellStyle name="Normal 7 2 2 2 2 2 3 3 3 4" xfId="41212" xr:uid="{00000000-0005-0000-0000-0000E7480000}"/>
    <cellStyle name="Normal 7 2 2 2 2 2 3 3 4" xfId="4357" xr:uid="{00000000-0005-0000-0000-0000E8480000}"/>
    <cellStyle name="Normal 7 2 2 2 2 2 3 3 4 2" xfId="13030" xr:uid="{00000000-0005-0000-0000-0000E9480000}"/>
    <cellStyle name="Normal 7 2 2 2 2 2 3 3 4 2 2" xfId="30383" xr:uid="{00000000-0005-0000-0000-0000EA480000}"/>
    <cellStyle name="Normal 7 2 2 2 2 2 3 3 4 2 3" xfId="47729" xr:uid="{00000000-0005-0000-0000-0000EB480000}"/>
    <cellStyle name="Normal 7 2 2 2 2 2 3 3 4 3" xfId="21710" xr:uid="{00000000-0005-0000-0000-0000EC480000}"/>
    <cellStyle name="Normal 7 2 2 2 2 2 3 3 4 4" xfId="39056" xr:uid="{00000000-0005-0000-0000-0000ED480000}"/>
    <cellStyle name="Normal 7 2 2 2 2 2 3 3 5" xfId="9404" xr:uid="{00000000-0005-0000-0000-0000EE480000}"/>
    <cellStyle name="Normal 7 2 2 2 2 2 3 3 5 2" xfId="26757" xr:uid="{00000000-0005-0000-0000-0000EF480000}"/>
    <cellStyle name="Normal 7 2 2 2 2 2 3 3 5 3" xfId="44103" xr:uid="{00000000-0005-0000-0000-0000F0480000}"/>
    <cellStyle name="Normal 7 2 2 2 2 2 3 3 6" xfId="18084" xr:uid="{00000000-0005-0000-0000-0000F1480000}"/>
    <cellStyle name="Normal 7 2 2 2 2 2 3 3 7" xfId="35430" xr:uid="{00000000-0005-0000-0000-0000F2480000}"/>
    <cellStyle name="Normal 7 2 2 2 2 2 3 4" xfId="2054" xr:uid="{00000000-0005-0000-0000-0000F3480000}"/>
    <cellStyle name="Normal 7 2 2 2 2 2 3 4 2" xfId="7836" xr:uid="{00000000-0005-0000-0000-0000F4480000}"/>
    <cellStyle name="Normal 7 2 2 2 2 2 3 4 2 2" xfId="16509" xr:uid="{00000000-0005-0000-0000-0000F5480000}"/>
    <cellStyle name="Normal 7 2 2 2 2 2 3 4 2 2 2" xfId="33862" xr:uid="{00000000-0005-0000-0000-0000F6480000}"/>
    <cellStyle name="Normal 7 2 2 2 2 2 3 4 2 2 3" xfId="51208" xr:uid="{00000000-0005-0000-0000-0000F7480000}"/>
    <cellStyle name="Normal 7 2 2 2 2 2 3 4 2 3" xfId="25189" xr:uid="{00000000-0005-0000-0000-0000F8480000}"/>
    <cellStyle name="Normal 7 2 2 2 2 2 3 4 2 4" xfId="42535" xr:uid="{00000000-0005-0000-0000-0000F9480000}"/>
    <cellStyle name="Normal 7 2 2 2 2 2 3 4 3" xfId="3867" xr:uid="{00000000-0005-0000-0000-0000FA480000}"/>
    <cellStyle name="Normal 7 2 2 2 2 2 3 4 3 2" xfId="12540" xr:uid="{00000000-0005-0000-0000-0000FB480000}"/>
    <cellStyle name="Normal 7 2 2 2 2 2 3 4 3 2 2" xfId="29893" xr:uid="{00000000-0005-0000-0000-0000FC480000}"/>
    <cellStyle name="Normal 7 2 2 2 2 2 3 4 3 2 3" xfId="47239" xr:uid="{00000000-0005-0000-0000-0000FD480000}"/>
    <cellStyle name="Normal 7 2 2 2 2 2 3 4 3 3" xfId="21220" xr:uid="{00000000-0005-0000-0000-0000FE480000}"/>
    <cellStyle name="Normal 7 2 2 2 2 2 3 4 3 4" xfId="38566" xr:uid="{00000000-0005-0000-0000-0000FF480000}"/>
    <cellStyle name="Normal 7 2 2 2 2 2 3 4 4" xfId="10727" xr:uid="{00000000-0005-0000-0000-000000490000}"/>
    <cellStyle name="Normal 7 2 2 2 2 2 3 4 4 2" xfId="28080" xr:uid="{00000000-0005-0000-0000-000001490000}"/>
    <cellStyle name="Normal 7 2 2 2 2 2 3 4 4 3" xfId="45426" xr:uid="{00000000-0005-0000-0000-000002490000}"/>
    <cellStyle name="Normal 7 2 2 2 2 2 3 4 5" xfId="19407" xr:uid="{00000000-0005-0000-0000-000003490000}"/>
    <cellStyle name="Normal 7 2 2 2 2 2 3 4 6" xfId="36753" xr:uid="{00000000-0005-0000-0000-000004490000}"/>
    <cellStyle name="Normal 7 2 2 2 2 2 3 5" xfId="1466" xr:uid="{00000000-0005-0000-0000-000005490000}"/>
    <cellStyle name="Normal 7 2 2 2 2 2 3 5 2" xfId="7248" xr:uid="{00000000-0005-0000-0000-000006490000}"/>
    <cellStyle name="Normal 7 2 2 2 2 2 3 5 2 2" xfId="15921" xr:uid="{00000000-0005-0000-0000-000007490000}"/>
    <cellStyle name="Normal 7 2 2 2 2 2 3 5 2 2 2" xfId="33274" xr:uid="{00000000-0005-0000-0000-000008490000}"/>
    <cellStyle name="Normal 7 2 2 2 2 2 3 5 2 2 3" xfId="50620" xr:uid="{00000000-0005-0000-0000-000009490000}"/>
    <cellStyle name="Normal 7 2 2 2 2 2 3 5 2 3" xfId="24601" xr:uid="{00000000-0005-0000-0000-00000A490000}"/>
    <cellStyle name="Normal 7 2 2 2 2 2 3 5 2 4" xfId="41947" xr:uid="{00000000-0005-0000-0000-00000B490000}"/>
    <cellStyle name="Normal 7 2 2 2 2 2 3 5 3" xfId="5092" xr:uid="{00000000-0005-0000-0000-00000C490000}"/>
    <cellStyle name="Normal 7 2 2 2 2 2 3 5 3 2" xfId="13765" xr:uid="{00000000-0005-0000-0000-00000D490000}"/>
    <cellStyle name="Normal 7 2 2 2 2 2 3 5 3 2 2" xfId="31118" xr:uid="{00000000-0005-0000-0000-00000E490000}"/>
    <cellStyle name="Normal 7 2 2 2 2 2 3 5 3 2 3" xfId="48464" xr:uid="{00000000-0005-0000-0000-00000F490000}"/>
    <cellStyle name="Normal 7 2 2 2 2 2 3 5 3 3" xfId="22445" xr:uid="{00000000-0005-0000-0000-000010490000}"/>
    <cellStyle name="Normal 7 2 2 2 2 2 3 5 3 4" xfId="39791" xr:uid="{00000000-0005-0000-0000-000011490000}"/>
    <cellStyle name="Normal 7 2 2 2 2 2 3 5 4" xfId="10139" xr:uid="{00000000-0005-0000-0000-000012490000}"/>
    <cellStyle name="Normal 7 2 2 2 2 2 3 5 4 2" xfId="27492" xr:uid="{00000000-0005-0000-0000-000013490000}"/>
    <cellStyle name="Normal 7 2 2 2 2 2 3 5 4 3" xfId="44838" xr:uid="{00000000-0005-0000-0000-000014490000}"/>
    <cellStyle name="Normal 7 2 2 2 2 2 3 5 5" xfId="18819" xr:uid="{00000000-0005-0000-0000-000015490000}"/>
    <cellStyle name="Normal 7 2 2 2 2 2 3 5 6" xfId="36165" xr:uid="{00000000-0005-0000-0000-000016490000}"/>
    <cellStyle name="Normal 7 2 2 2 2 2 3 6" xfId="6023" xr:uid="{00000000-0005-0000-0000-000017490000}"/>
    <cellStyle name="Normal 7 2 2 2 2 2 3 6 2" xfId="14696" xr:uid="{00000000-0005-0000-0000-000018490000}"/>
    <cellStyle name="Normal 7 2 2 2 2 2 3 6 2 2" xfId="32049" xr:uid="{00000000-0005-0000-0000-000019490000}"/>
    <cellStyle name="Normal 7 2 2 2 2 2 3 6 2 3" xfId="49395" xr:uid="{00000000-0005-0000-0000-00001A490000}"/>
    <cellStyle name="Normal 7 2 2 2 2 2 3 6 3" xfId="23376" xr:uid="{00000000-0005-0000-0000-00001B490000}"/>
    <cellStyle name="Normal 7 2 2 2 2 2 3 6 4" xfId="40722" xr:uid="{00000000-0005-0000-0000-00001C490000}"/>
    <cellStyle name="Normal 7 2 2 2 2 2 3 7" xfId="3279" xr:uid="{00000000-0005-0000-0000-00001D490000}"/>
    <cellStyle name="Normal 7 2 2 2 2 2 3 7 2" xfId="11952" xr:uid="{00000000-0005-0000-0000-00001E490000}"/>
    <cellStyle name="Normal 7 2 2 2 2 2 3 7 2 2" xfId="29305" xr:uid="{00000000-0005-0000-0000-00001F490000}"/>
    <cellStyle name="Normal 7 2 2 2 2 2 3 7 2 3" xfId="46651" xr:uid="{00000000-0005-0000-0000-000020490000}"/>
    <cellStyle name="Normal 7 2 2 2 2 2 3 7 3" xfId="20632" xr:uid="{00000000-0005-0000-0000-000021490000}"/>
    <cellStyle name="Normal 7 2 2 2 2 2 3 7 4" xfId="37978" xr:uid="{00000000-0005-0000-0000-000022490000}"/>
    <cellStyle name="Normal 7 2 2 2 2 2 3 8" xfId="8914" xr:uid="{00000000-0005-0000-0000-000023490000}"/>
    <cellStyle name="Normal 7 2 2 2 2 2 3 8 2" xfId="26267" xr:uid="{00000000-0005-0000-0000-000024490000}"/>
    <cellStyle name="Normal 7 2 2 2 2 2 3 8 3" xfId="43613" xr:uid="{00000000-0005-0000-0000-000025490000}"/>
    <cellStyle name="Normal 7 2 2 2 2 2 3 9" xfId="17594" xr:uid="{00000000-0005-0000-0000-000026490000}"/>
    <cellStyle name="Normal 7 2 2 2 2 2 4" xfId="829" xr:uid="{00000000-0005-0000-0000-000027490000}"/>
    <cellStyle name="Normal 7 2 2 2 2 2 4 2" xfId="2642" xr:uid="{00000000-0005-0000-0000-000028490000}"/>
    <cellStyle name="Normal 7 2 2 2 2 2 4 2 2" xfId="8424" xr:uid="{00000000-0005-0000-0000-000029490000}"/>
    <cellStyle name="Normal 7 2 2 2 2 2 4 2 2 2" xfId="17097" xr:uid="{00000000-0005-0000-0000-00002A490000}"/>
    <cellStyle name="Normal 7 2 2 2 2 2 4 2 2 2 2" xfId="34450" xr:uid="{00000000-0005-0000-0000-00002B490000}"/>
    <cellStyle name="Normal 7 2 2 2 2 2 4 2 2 2 3" xfId="51796" xr:uid="{00000000-0005-0000-0000-00002C490000}"/>
    <cellStyle name="Normal 7 2 2 2 2 2 4 2 2 3" xfId="25777" xr:uid="{00000000-0005-0000-0000-00002D490000}"/>
    <cellStyle name="Normal 7 2 2 2 2 2 4 2 2 4" xfId="43123" xr:uid="{00000000-0005-0000-0000-00002E490000}"/>
    <cellStyle name="Normal 7 2 2 2 2 2 4 2 3" xfId="4455" xr:uid="{00000000-0005-0000-0000-00002F490000}"/>
    <cellStyle name="Normal 7 2 2 2 2 2 4 2 3 2" xfId="13128" xr:uid="{00000000-0005-0000-0000-000030490000}"/>
    <cellStyle name="Normal 7 2 2 2 2 2 4 2 3 2 2" xfId="30481" xr:uid="{00000000-0005-0000-0000-000031490000}"/>
    <cellStyle name="Normal 7 2 2 2 2 2 4 2 3 2 3" xfId="47827" xr:uid="{00000000-0005-0000-0000-000032490000}"/>
    <cellStyle name="Normal 7 2 2 2 2 2 4 2 3 3" xfId="21808" xr:uid="{00000000-0005-0000-0000-000033490000}"/>
    <cellStyle name="Normal 7 2 2 2 2 2 4 2 3 4" xfId="39154" xr:uid="{00000000-0005-0000-0000-000034490000}"/>
    <cellStyle name="Normal 7 2 2 2 2 2 4 2 4" xfId="11315" xr:uid="{00000000-0005-0000-0000-000035490000}"/>
    <cellStyle name="Normal 7 2 2 2 2 2 4 2 4 2" xfId="28668" xr:uid="{00000000-0005-0000-0000-000036490000}"/>
    <cellStyle name="Normal 7 2 2 2 2 2 4 2 4 3" xfId="46014" xr:uid="{00000000-0005-0000-0000-000037490000}"/>
    <cellStyle name="Normal 7 2 2 2 2 2 4 2 5" xfId="19995" xr:uid="{00000000-0005-0000-0000-000038490000}"/>
    <cellStyle name="Normal 7 2 2 2 2 2 4 2 6" xfId="37341" xr:uid="{00000000-0005-0000-0000-000039490000}"/>
    <cellStyle name="Normal 7 2 2 2 2 2 4 3" xfId="1564" xr:uid="{00000000-0005-0000-0000-00003A490000}"/>
    <cellStyle name="Normal 7 2 2 2 2 2 4 3 2" xfId="7346" xr:uid="{00000000-0005-0000-0000-00003B490000}"/>
    <cellStyle name="Normal 7 2 2 2 2 2 4 3 2 2" xfId="16019" xr:uid="{00000000-0005-0000-0000-00003C490000}"/>
    <cellStyle name="Normal 7 2 2 2 2 2 4 3 2 2 2" xfId="33372" xr:uid="{00000000-0005-0000-0000-00003D490000}"/>
    <cellStyle name="Normal 7 2 2 2 2 2 4 3 2 2 3" xfId="50718" xr:uid="{00000000-0005-0000-0000-00003E490000}"/>
    <cellStyle name="Normal 7 2 2 2 2 2 4 3 2 3" xfId="24699" xr:uid="{00000000-0005-0000-0000-00003F490000}"/>
    <cellStyle name="Normal 7 2 2 2 2 2 4 3 2 4" xfId="42045" xr:uid="{00000000-0005-0000-0000-000040490000}"/>
    <cellStyle name="Normal 7 2 2 2 2 2 4 3 3" xfId="5190" xr:uid="{00000000-0005-0000-0000-000041490000}"/>
    <cellStyle name="Normal 7 2 2 2 2 2 4 3 3 2" xfId="13863" xr:uid="{00000000-0005-0000-0000-000042490000}"/>
    <cellStyle name="Normal 7 2 2 2 2 2 4 3 3 2 2" xfId="31216" xr:uid="{00000000-0005-0000-0000-000043490000}"/>
    <cellStyle name="Normal 7 2 2 2 2 2 4 3 3 2 3" xfId="48562" xr:uid="{00000000-0005-0000-0000-000044490000}"/>
    <cellStyle name="Normal 7 2 2 2 2 2 4 3 3 3" xfId="22543" xr:uid="{00000000-0005-0000-0000-000045490000}"/>
    <cellStyle name="Normal 7 2 2 2 2 2 4 3 3 4" xfId="39889" xr:uid="{00000000-0005-0000-0000-000046490000}"/>
    <cellStyle name="Normal 7 2 2 2 2 2 4 3 4" xfId="10237" xr:uid="{00000000-0005-0000-0000-000047490000}"/>
    <cellStyle name="Normal 7 2 2 2 2 2 4 3 4 2" xfId="27590" xr:uid="{00000000-0005-0000-0000-000048490000}"/>
    <cellStyle name="Normal 7 2 2 2 2 2 4 3 4 3" xfId="44936" xr:uid="{00000000-0005-0000-0000-000049490000}"/>
    <cellStyle name="Normal 7 2 2 2 2 2 4 3 5" xfId="18917" xr:uid="{00000000-0005-0000-0000-00004A490000}"/>
    <cellStyle name="Normal 7 2 2 2 2 2 4 3 6" xfId="36263" xr:uid="{00000000-0005-0000-0000-00004B490000}"/>
    <cellStyle name="Normal 7 2 2 2 2 2 4 4" xfId="6611" xr:uid="{00000000-0005-0000-0000-00004C490000}"/>
    <cellStyle name="Normal 7 2 2 2 2 2 4 4 2" xfId="15284" xr:uid="{00000000-0005-0000-0000-00004D490000}"/>
    <cellStyle name="Normal 7 2 2 2 2 2 4 4 2 2" xfId="32637" xr:uid="{00000000-0005-0000-0000-00004E490000}"/>
    <cellStyle name="Normal 7 2 2 2 2 2 4 4 2 3" xfId="49983" xr:uid="{00000000-0005-0000-0000-00004F490000}"/>
    <cellStyle name="Normal 7 2 2 2 2 2 4 4 3" xfId="23964" xr:uid="{00000000-0005-0000-0000-000050490000}"/>
    <cellStyle name="Normal 7 2 2 2 2 2 4 4 4" xfId="41310" xr:uid="{00000000-0005-0000-0000-000051490000}"/>
    <cellStyle name="Normal 7 2 2 2 2 2 4 5" xfId="3377" xr:uid="{00000000-0005-0000-0000-000052490000}"/>
    <cellStyle name="Normal 7 2 2 2 2 2 4 5 2" xfId="12050" xr:uid="{00000000-0005-0000-0000-000053490000}"/>
    <cellStyle name="Normal 7 2 2 2 2 2 4 5 2 2" xfId="29403" xr:uid="{00000000-0005-0000-0000-000054490000}"/>
    <cellStyle name="Normal 7 2 2 2 2 2 4 5 2 3" xfId="46749" xr:uid="{00000000-0005-0000-0000-000055490000}"/>
    <cellStyle name="Normal 7 2 2 2 2 2 4 5 3" xfId="20730" xr:uid="{00000000-0005-0000-0000-000056490000}"/>
    <cellStyle name="Normal 7 2 2 2 2 2 4 5 4" xfId="38076" xr:uid="{00000000-0005-0000-0000-000057490000}"/>
    <cellStyle name="Normal 7 2 2 2 2 2 4 6" xfId="9502" xr:uid="{00000000-0005-0000-0000-000058490000}"/>
    <cellStyle name="Normal 7 2 2 2 2 2 4 6 2" xfId="26855" xr:uid="{00000000-0005-0000-0000-000059490000}"/>
    <cellStyle name="Normal 7 2 2 2 2 2 4 6 3" xfId="44201" xr:uid="{00000000-0005-0000-0000-00005A490000}"/>
    <cellStyle name="Normal 7 2 2 2 2 2 4 7" xfId="18182" xr:uid="{00000000-0005-0000-0000-00005B490000}"/>
    <cellStyle name="Normal 7 2 2 2 2 2 4 8" xfId="35528" xr:uid="{00000000-0005-0000-0000-00005C490000}"/>
    <cellStyle name="Normal 7 2 2 2 2 2 5" xfId="486" xr:uid="{00000000-0005-0000-0000-00005D490000}"/>
    <cellStyle name="Normal 7 2 2 2 2 2 5 2" xfId="2299" xr:uid="{00000000-0005-0000-0000-00005E490000}"/>
    <cellStyle name="Normal 7 2 2 2 2 2 5 2 2" xfId="8081" xr:uid="{00000000-0005-0000-0000-00005F490000}"/>
    <cellStyle name="Normal 7 2 2 2 2 2 5 2 2 2" xfId="16754" xr:uid="{00000000-0005-0000-0000-000060490000}"/>
    <cellStyle name="Normal 7 2 2 2 2 2 5 2 2 2 2" xfId="34107" xr:uid="{00000000-0005-0000-0000-000061490000}"/>
    <cellStyle name="Normal 7 2 2 2 2 2 5 2 2 2 3" xfId="51453" xr:uid="{00000000-0005-0000-0000-000062490000}"/>
    <cellStyle name="Normal 7 2 2 2 2 2 5 2 2 3" xfId="25434" xr:uid="{00000000-0005-0000-0000-000063490000}"/>
    <cellStyle name="Normal 7 2 2 2 2 2 5 2 2 4" xfId="42780" xr:uid="{00000000-0005-0000-0000-000064490000}"/>
    <cellStyle name="Normal 7 2 2 2 2 2 5 2 3" xfId="5582" xr:uid="{00000000-0005-0000-0000-000065490000}"/>
    <cellStyle name="Normal 7 2 2 2 2 2 5 2 3 2" xfId="14255" xr:uid="{00000000-0005-0000-0000-000066490000}"/>
    <cellStyle name="Normal 7 2 2 2 2 2 5 2 3 2 2" xfId="31608" xr:uid="{00000000-0005-0000-0000-000067490000}"/>
    <cellStyle name="Normal 7 2 2 2 2 2 5 2 3 2 3" xfId="48954" xr:uid="{00000000-0005-0000-0000-000068490000}"/>
    <cellStyle name="Normal 7 2 2 2 2 2 5 2 3 3" xfId="22935" xr:uid="{00000000-0005-0000-0000-000069490000}"/>
    <cellStyle name="Normal 7 2 2 2 2 2 5 2 3 4" xfId="40281" xr:uid="{00000000-0005-0000-0000-00006A490000}"/>
    <cellStyle name="Normal 7 2 2 2 2 2 5 2 4" xfId="10972" xr:uid="{00000000-0005-0000-0000-00006B490000}"/>
    <cellStyle name="Normal 7 2 2 2 2 2 5 2 4 2" xfId="28325" xr:uid="{00000000-0005-0000-0000-00006C490000}"/>
    <cellStyle name="Normal 7 2 2 2 2 2 5 2 4 3" xfId="45671" xr:uid="{00000000-0005-0000-0000-00006D490000}"/>
    <cellStyle name="Normal 7 2 2 2 2 2 5 2 5" xfId="19652" xr:uid="{00000000-0005-0000-0000-00006E490000}"/>
    <cellStyle name="Normal 7 2 2 2 2 2 5 2 6" xfId="36998" xr:uid="{00000000-0005-0000-0000-00006F490000}"/>
    <cellStyle name="Normal 7 2 2 2 2 2 5 3" xfId="6268" xr:uid="{00000000-0005-0000-0000-000070490000}"/>
    <cellStyle name="Normal 7 2 2 2 2 2 5 3 2" xfId="14941" xr:uid="{00000000-0005-0000-0000-000071490000}"/>
    <cellStyle name="Normal 7 2 2 2 2 2 5 3 2 2" xfId="32294" xr:uid="{00000000-0005-0000-0000-000072490000}"/>
    <cellStyle name="Normal 7 2 2 2 2 2 5 3 2 3" xfId="49640" xr:uid="{00000000-0005-0000-0000-000073490000}"/>
    <cellStyle name="Normal 7 2 2 2 2 2 5 3 3" xfId="23621" xr:uid="{00000000-0005-0000-0000-000074490000}"/>
    <cellStyle name="Normal 7 2 2 2 2 2 5 3 4" xfId="40967" xr:uid="{00000000-0005-0000-0000-000075490000}"/>
    <cellStyle name="Normal 7 2 2 2 2 2 5 4" xfId="4112" xr:uid="{00000000-0005-0000-0000-000076490000}"/>
    <cellStyle name="Normal 7 2 2 2 2 2 5 4 2" xfId="12785" xr:uid="{00000000-0005-0000-0000-000077490000}"/>
    <cellStyle name="Normal 7 2 2 2 2 2 5 4 2 2" xfId="30138" xr:uid="{00000000-0005-0000-0000-000078490000}"/>
    <cellStyle name="Normal 7 2 2 2 2 2 5 4 2 3" xfId="47484" xr:uid="{00000000-0005-0000-0000-000079490000}"/>
    <cellStyle name="Normal 7 2 2 2 2 2 5 4 3" xfId="21465" xr:uid="{00000000-0005-0000-0000-00007A490000}"/>
    <cellStyle name="Normal 7 2 2 2 2 2 5 4 4" xfId="38811" xr:uid="{00000000-0005-0000-0000-00007B490000}"/>
    <cellStyle name="Normal 7 2 2 2 2 2 5 5" xfId="9159" xr:uid="{00000000-0005-0000-0000-00007C490000}"/>
    <cellStyle name="Normal 7 2 2 2 2 2 5 5 2" xfId="26512" xr:uid="{00000000-0005-0000-0000-00007D490000}"/>
    <cellStyle name="Normal 7 2 2 2 2 2 5 5 3" xfId="43858" xr:uid="{00000000-0005-0000-0000-00007E490000}"/>
    <cellStyle name="Normal 7 2 2 2 2 2 5 6" xfId="17839" xr:uid="{00000000-0005-0000-0000-00007F490000}"/>
    <cellStyle name="Normal 7 2 2 2 2 2 5 7" xfId="35185" xr:uid="{00000000-0005-0000-0000-000080490000}"/>
    <cellStyle name="Normal 7 2 2 2 2 2 6" xfId="1907" xr:uid="{00000000-0005-0000-0000-000081490000}"/>
    <cellStyle name="Normal 7 2 2 2 2 2 6 2" xfId="7689" xr:uid="{00000000-0005-0000-0000-000082490000}"/>
    <cellStyle name="Normal 7 2 2 2 2 2 6 2 2" xfId="16362" xr:uid="{00000000-0005-0000-0000-000083490000}"/>
    <cellStyle name="Normal 7 2 2 2 2 2 6 2 2 2" xfId="33715" xr:uid="{00000000-0005-0000-0000-000084490000}"/>
    <cellStyle name="Normal 7 2 2 2 2 2 6 2 2 3" xfId="51061" xr:uid="{00000000-0005-0000-0000-000085490000}"/>
    <cellStyle name="Normal 7 2 2 2 2 2 6 2 3" xfId="25042" xr:uid="{00000000-0005-0000-0000-000086490000}"/>
    <cellStyle name="Normal 7 2 2 2 2 2 6 2 4" xfId="42388" xr:uid="{00000000-0005-0000-0000-000087490000}"/>
    <cellStyle name="Normal 7 2 2 2 2 2 6 3" xfId="3720" xr:uid="{00000000-0005-0000-0000-000088490000}"/>
    <cellStyle name="Normal 7 2 2 2 2 2 6 3 2" xfId="12393" xr:uid="{00000000-0005-0000-0000-000089490000}"/>
    <cellStyle name="Normal 7 2 2 2 2 2 6 3 2 2" xfId="29746" xr:uid="{00000000-0005-0000-0000-00008A490000}"/>
    <cellStyle name="Normal 7 2 2 2 2 2 6 3 2 3" xfId="47092" xr:uid="{00000000-0005-0000-0000-00008B490000}"/>
    <cellStyle name="Normal 7 2 2 2 2 2 6 3 3" xfId="21073" xr:uid="{00000000-0005-0000-0000-00008C490000}"/>
    <cellStyle name="Normal 7 2 2 2 2 2 6 3 4" xfId="38419" xr:uid="{00000000-0005-0000-0000-00008D490000}"/>
    <cellStyle name="Normal 7 2 2 2 2 2 6 4" xfId="10580" xr:uid="{00000000-0005-0000-0000-00008E490000}"/>
    <cellStyle name="Normal 7 2 2 2 2 2 6 4 2" xfId="27933" xr:uid="{00000000-0005-0000-0000-00008F490000}"/>
    <cellStyle name="Normal 7 2 2 2 2 2 6 4 3" xfId="45279" xr:uid="{00000000-0005-0000-0000-000090490000}"/>
    <cellStyle name="Normal 7 2 2 2 2 2 6 5" xfId="19260" xr:uid="{00000000-0005-0000-0000-000091490000}"/>
    <cellStyle name="Normal 7 2 2 2 2 2 6 6" xfId="36606" xr:uid="{00000000-0005-0000-0000-000092490000}"/>
    <cellStyle name="Normal 7 2 2 2 2 2 7" xfId="1221" xr:uid="{00000000-0005-0000-0000-000093490000}"/>
    <cellStyle name="Normal 7 2 2 2 2 2 7 2" xfId="7003" xr:uid="{00000000-0005-0000-0000-000094490000}"/>
    <cellStyle name="Normal 7 2 2 2 2 2 7 2 2" xfId="15676" xr:uid="{00000000-0005-0000-0000-000095490000}"/>
    <cellStyle name="Normal 7 2 2 2 2 2 7 2 2 2" xfId="33029" xr:uid="{00000000-0005-0000-0000-000096490000}"/>
    <cellStyle name="Normal 7 2 2 2 2 2 7 2 2 3" xfId="50375" xr:uid="{00000000-0005-0000-0000-000097490000}"/>
    <cellStyle name="Normal 7 2 2 2 2 2 7 2 3" xfId="24356" xr:uid="{00000000-0005-0000-0000-000098490000}"/>
    <cellStyle name="Normal 7 2 2 2 2 2 7 2 4" xfId="41702" xr:uid="{00000000-0005-0000-0000-000099490000}"/>
    <cellStyle name="Normal 7 2 2 2 2 2 7 3" xfId="4847" xr:uid="{00000000-0005-0000-0000-00009A490000}"/>
    <cellStyle name="Normal 7 2 2 2 2 2 7 3 2" xfId="13520" xr:uid="{00000000-0005-0000-0000-00009B490000}"/>
    <cellStyle name="Normal 7 2 2 2 2 2 7 3 2 2" xfId="30873" xr:uid="{00000000-0005-0000-0000-00009C490000}"/>
    <cellStyle name="Normal 7 2 2 2 2 2 7 3 2 3" xfId="48219" xr:uid="{00000000-0005-0000-0000-00009D490000}"/>
    <cellStyle name="Normal 7 2 2 2 2 2 7 3 3" xfId="22200" xr:uid="{00000000-0005-0000-0000-00009E490000}"/>
    <cellStyle name="Normal 7 2 2 2 2 2 7 3 4" xfId="39546" xr:uid="{00000000-0005-0000-0000-00009F490000}"/>
    <cellStyle name="Normal 7 2 2 2 2 2 7 4" xfId="9894" xr:uid="{00000000-0005-0000-0000-0000A0490000}"/>
    <cellStyle name="Normal 7 2 2 2 2 2 7 4 2" xfId="27247" xr:uid="{00000000-0005-0000-0000-0000A1490000}"/>
    <cellStyle name="Normal 7 2 2 2 2 2 7 4 3" xfId="44593" xr:uid="{00000000-0005-0000-0000-0000A2490000}"/>
    <cellStyle name="Normal 7 2 2 2 2 2 7 5" xfId="18574" xr:uid="{00000000-0005-0000-0000-0000A3490000}"/>
    <cellStyle name="Normal 7 2 2 2 2 2 7 6" xfId="35920" xr:uid="{00000000-0005-0000-0000-0000A4490000}"/>
    <cellStyle name="Normal 7 2 2 2 2 2 8" xfId="5876" xr:uid="{00000000-0005-0000-0000-0000A5490000}"/>
    <cellStyle name="Normal 7 2 2 2 2 2 8 2" xfId="14549" xr:uid="{00000000-0005-0000-0000-0000A6490000}"/>
    <cellStyle name="Normal 7 2 2 2 2 2 8 2 2" xfId="31902" xr:uid="{00000000-0005-0000-0000-0000A7490000}"/>
    <cellStyle name="Normal 7 2 2 2 2 2 8 2 3" xfId="49248" xr:uid="{00000000-0005-0000-0000-0000A8490000}"/>
    <cellStyle name="Normal 7 2 2 2 2 2 8 3" xfId="23229" xr:uid="{00000000-0005-0000-0000-0000A9490000}"/>
    <cellStyle name="Normal 7 2 2 2 2 2 8 4" xfId="40575" xr:uid="{00000000-0005-0000-0000-0000AA490000}"/>
    <cellStyle name="Normal 7 2 2 2 2 2 9" xfId="3034" xr:uid="{00000000-0005-0000-0000-0000AB490000}"/>
    <cellStyle name="Normal 7 2 2 2 2 2 9 2" xfId="11707" xr:uid="{00000000-0005-0000-0000-0000AC490000}"/>
    <cellStyle name="Normal 7 2 2 2 2 2 9 2 2" xfId="29060" xr:uid="{00000000-0005-0000-0000-0000AD490000}"/>
    <cellStyle name="Normal 7 2 2 2 2 2 9 2 3" xfId="46406" xr:uid="{00000000-0005-0000-0000-0000AE490000}"/>
    <cellStyle name="Normal 7 2 2 2 2 2 9 3" xfId="20387" xr:uid="{00000000-0005-0000-0000-0000AF490000}"/>
    <cellStyle name="Normal 7 2 2 2 2 2 9 4" xfId="37733" xr:uid="{00000000-0005-0000-0000-0000B0490000}"/>
    <cellStyle name="Normal 7 2 2 2 2 3" xfId="192" xr:uid="{00000000-0005-0000-0000-0000B1490000}"/>
    <cellStyle name="Normal 7 2 2 2 2 3 10" xfId="17545" xr:uid="{00000000-0005-0000-0000-0000B2490000}"/>
    <cellStyle name="Normal 7 2 2 2 2 3 11" xfId="34891" xr:uid="{00000000-0005-0000-0000-0000B3490000}"/>
    <cellStyle name="Normal 7 2 2 2 2 3 2" xfId="682" xr:uid="{00000000-0005-0000-0000-0000B4490000}"/>
    <cellStyle name="Normal 7 2 2 2 2 3 2 2" xfId="2495" xr:uid="{00000000-0005-0000-0000-0000B5490000}"/>
    <cellStyle name="Normal 7 2 2 2 2 3 2 2 2" xfId="8277" xr:uid="{00000000-0005-0000-0000-0000B6490000}"/>
    <cellStyle name="Normal 7 2 2 2 2 3 2 2 2 2" xfId="16950" xr:uid="{00000000-0005-0000-0000-0000B7490000}"/>
    <cellStyle name="Normal 7 2 2 2 2 3 2 2 2 2 2" xfId="34303" xr:uid="{00000000-0005-0000-0000-0000B8490000}"/>
    <cellStyle name="Normal 7 2 2 2 2 3 2 2 2 2 3" xfId="51649" xr:uid="{00000000-0005-0000-0000-0000B9490000}"/>
    <cellStyle name="Normal 7 2 2 2 2 3 2 2 2 3" xfId="25630" xr:uid="{00000000-0005-0000-0000-0000BA490000}"/>
    <cellStyle name="Normal 7 2 2 2 2 3 2 2 2 4" xfId="42976" xr:uid="{00000000-0005-0000-0000-0000BB490000}"/>
    <cellStyle name="Normal 7 2 2 2 2 3 2 2 3" xfId="4308" xr:uid="{00000000-0005-0000-0000-0000BC490000}"/>
    <cellStyle name="Normal 7 2 2 2 2 3 2 2 3 2" xfId="12981" xr:uid="{00000000-0005-0000-0000-0000BD490000}"/>
    <cellStyle name="Normal 7 2 2 2 2 3 2 2 3 2 2" xfId="30334" xr:uid="{00000000-0005-0000-0000-0000BE490000}"/>
    <cellStyle name="Normal 7 2 2 2 2 3 2 2 3 2 3" xfId="47680" xr:uid="{00000000-0005-0000-0000-0000BF490000}"/>
    <cellStyle name="Normal 7 2 2 2 2 3 2 2 3 3" xfId="21661" xr:uid="{00000000-0005-0000-0000-0000C0490000}"/>
    <cellStyle name="Normal 7 2 2 2 2 3 2 2 3 4" xfId="39007" xr:uid="{00000000-0005-0000-0000-0000C1490000}"/>
    <cellStyle name="Normal 7 2 2 2 2 3 2 2 4" xfId="11168" xr:uid="{00000000-0005-0000-0000-0000C2490000}"/>
    <cellStyle name="Normal 7 2 2 2 2 3 2 2 4 2" xfId="28521" xr:uid="{00000000-0005-0000-0000-0000C3490000}"/>
    <cellStyle name="Normal 7 2 2 2 2 3 2 2 4 3" xfId="45867" xr:uid="{00000000-0005-0000-0000-0000C4490000}"/>
    <cellStyle name="Normal 7 2 2 2 2 3 2 2 5" xfId="19848" xr:uid="{00000000-0005-0000-0000-0000C5490000}"/>
    <cellStyle name="Normal 7 2 2 2 2 3 2 2 6" xfId="37194" xr:uid="{00000000-0005-0000-0000-0000C6490000}"/>
    <cellStyle name="Normal 7 2 2 2 2 3 2 3" xfId="1417" xr:uid="{00000000-0005-0000-0000-0000C7490000}"/>
    <cellStyle name="Normal 7 2 2 2 2 3 2 3 2" xfId="7199" xr:uid="{00000000-0005-0000-0000-0000C8490000}"/>
    <cellStyle name="Normal 7 2 2 2 2 3 2 3 2 2" xfId="15872" xr:uid="{00000000-0005-0000-0000-0000C9490000}"/>
    <cellStyle name="Normal 7 2 2 2 2 3 2 3 2 2 2" xfId="33225" xr:uid="{00000000-0005-0000-0000-0000CA490000}"/>
    <cellStyle name="Normal 7 2 2 2 2 3 2 3 2 2 3" xfId="50571" xr:uid="{00000000-0005-0000-0000-0000CB490000}"/>
    <cellStyle name="Normal 7 2 2 2 2 3 2 3 2 3" xfId="24552" xr:uid="{00000000-0005-0000-0000-0000CC490000}"/>
    <cellStyle name="Normal 7 2 2 2 2 3 2 3 2 4" xfId="41898" xr:uid="{00000000-0005-0000-0000-0000CD490000}"/>
    <cellStyle name="Normal 7 2 2 2 2 3 2 3 3" xfId="5043" xr:uid="{00000000-0005-0000-0000-0000CE490000}"/>
    <cellStyle name="Normal 7 2 2 2 2 3 2 3 3 2" xfId="13716" xr:uid="{00000000-0005-0000-0000-0000CF490000}"/>
    <cellStyle name="Normal 7 2 2 2 2 3 2 3 3 2 2" xfId="31069" xr:uid="{00000000-0005-0000-0000-0000D0490000}"/>
    <cellStyle name="Normal 7 2 2 2 2 3 2 3 3 2 3" xfId="48415" xr:uid="{00000000-0005-0000-0000-0000D1490000}"/>
    <cellStyle name="Normal 7 2 2 2 2 3 2 3 3 3" xfId="22396" xr:uid="{00000000-0005-0000-0000-0000D2490000}"/>
    <cellStyle name="Normal 7 2 2 2 2 3 2 3 3 4" xfId="39742" xr:uid="{00000000-0005-0000-0000-0000D3490000}"/>
    <cellStyle name="Normal 7 2 2 2 2 3 2 3 4" xfId="10090" xr:uid="{00000000-0005-0000-0000-0000D4490000}"/>
    <cellStyle name="Normal 7 2 2 2 2 3 2 3 4 2" xfId="27443" xr:uid="{00000000-0005-0000-0000-0000D5490000}"/>
    <cellStyle name="Normal 7 2 2 2 2 3 2 3 4 3" xfId="44789" xr:uid="{00000000-0005-0000-0000-0000D6490000}"/>
    <cellStyle name="Normal 7 2 2 2 2 3 2 3 5" xfId="18770" xr:uid="{00000000-0005-0000-0000-0000D7490000}"/>
    <cellStyle name="Normal 7 2 2 2 2 3 2 3 6" xfId="36116" xr:uid="{00000000-0005-0000-0000-0000D8490000}"/>
    <cellStyle name="Normal 7 2 2 2 2 3 2 4" xfId="6464" xr:uid="{00000000-0005-0000-0000-0000D9490000}"/>
    <cellStyle name="Normal 7 2 2 2 2 3 2 4 2" xfId="15137" xr:uid="{00000000-0005-0000-0000-0000DA490000}"/>
    <cellStyle name="Normal 7 2 2 2 2 3 2 4 2 2" xfId="32490" xr:uid="{00000000-0005-0000-0000-0000DB490000}"/>
    <cellStyle name="Normal 7 2 2 2 2 3 2 4 2 3" xfId="49836" xr:uid="{00000000-0005-0000-0000-0000DC490000}"/>
    <cellStyle name="Normal 7 2 2 2 2 3 2 4 3" xfId="23817" xr:uid="{00000000-0005-0000-0000-0000DD490000}"/>
    <cellStyle name="Normal 7 2 2 2 2 3 2 4 4" xfId="41163" xr:uid="{00000000-0005-0000-0000-0000DE490000}"/>
    <cellStyle name="Normal 7 2 2 2 2 3 2 5" xfId="3230" xr:uid="{00000000-0005-0000-0000-0000DF490000}"/>
    <cellStyle name="Normal 7 2 2 2 2 3 2 5 2" xfId="11903" xr:uid="{00000000-0005-0000-0000-0000E0490000}"/>
    <cellStyle name="Normal 7 2 2 2 2 3 2 5 2 2" xfId="29256" xr:uid="{00000000-0005-0000-0000-0000E1490000}"/>
    <cellStyle name="Normal 7 2 2 2 2 3 2 5 2 3" xfId="46602" xr:uid="{00000000-0005-0000-0000-0000E2490000}"/>
    <cellStyle name="Normal 7 2 2 2 2 3 2 5 3" xfId="20583" xr:uid="{00000000-0005-0000-0000-0000E3490000}"/>
    <cellStyle name="Normal 7 2 2 2 2 3 2 5 4" xfId="37929" xr:uid="{00000000-0005-0000-0000-0000E4490000}"/>
    <cellStyle name="Normal 7 2 2 2 2 3 2 6" xfId="9355" xr:uid="{00000000-0005-0000-0000-0000E5490000}"/>
    <cellStyle name="Normal 7 2 2 2 2 3 2 6 2" xfId="26708" xr:uid="{00000000-0005-0000-0000-0000E6490000}"/>
    <cellStyle name="Normal 7 2 2 2 2 3 2 6 3" xfId="44054" xr:uid="{00000000-0005-0000-0000-0000E7490000}"/>
    <cellStyle name="Normal 7 2 2 2 2 3 2 7" xfId="18035" xr:uid="{00000000-0005-0000-0000-0000E8490000}"/>
    <cellStyle name="Normal 7 2 2 2 2 3 2 8" xfId="35381" xr:uid="{00000000-0005-0000-0000-0000E9490000}"/>
    <cellStyle name="Normal 7 2 2 2 2 3 3" xfId="927" xr:uid="{00000000-0005-0000-0000-0000EA490000}"/>
    <cellStyle name="Normal 7 2 2 2 2 3 3 2" xfId="2740" xr:uid="{00000000-0005-0000-0000-0000EB490000}"/>
    <cellStyle name="Normal 7 2 2 2 2 3 3 2 2" xfId="8522" xr:uid="{00000000-0005-0000-0000-0000EC490000}"/>
    <cellStyle name="Normal 7 2 2 2 2 3 3 2 2 2" xfId="17195" xr:uid="{00000000-0005-0000-0000-0000ED490000}"/>
    <cellStyle name="Normal 7 2 2 2 2 3 3 2 2 2 2" xfId="34548" xr:uid="{00000000-0005-0000-0000-0000EE490000}"/>
    <cellStyle name="Normal 7 2 2 2 2 3 3 2 2 2 3" xfId="51894" xr:uid="{00000000-0005-0000-0000-0000EF490000}"/>
    <cellStyle name="Normal 7 2 2 2 2 3 3 2 2 3" xfId="25875" xr:uid="{00000000-0005-0000-0000-0000F0490000}"/>
    <cellStyle name="Normal 7 2 2 2 2 3 3 2 2 4" xfId="43221" xr:uid="{00000000-0005-0000-0000-0000F1490000}"/>
    <cellStyle name="Normal 7 2 2 2 2 3 3 2 3" xfId="4553" xr:uid="{00000000-0005-0000-0000-0000F2490000}"/>
    <cellStyle name="Normal 7 2 2 2 2 3 3 2 3 2" xfId="13226" xr:uid="{00000000-0005-0000-0000-0000F3490000}"/>
    <cellStyle name="Normal 7 2 2 2 2 3 3 2 3 2 2" xfId="30579" xr:uid="{00000000-0005-0000-0000-0000F4490000}"/>
    <cellStyle name="Normal 7 2 2 2 2 3 3 2 3 2 3" xfId="47925" xr:uid="{00000000-0005-0000-0000-0000F5490000}"/>
    <cellStyle name="Normal 7 2 2 2 2 3 3 2 3 3" xfId="21906" xr:uid="{00000000-0005-0000-0000-0000F6490000}"/>
    <cellStyle name="Normal 7 2 2 2 2 3 3 2 3 4" xfId="39252" xr:uid="{00000000-0005-0000-0000-0000F7490000}"/>
    <cellStyle name="Normal 7 2 2 2 2 3 3 2 4" xfId="11413" xr:uid="{00000000-0005-0000-0000-0000F8490000}"/>
    <cellStyle name="Normal 7 2 2 2 2 3 3 2 4 2" xfId="28766" xr:uid="{00000000-0005-0000-0000-0000F9490000}"/>
    <cellStyle name="Normal 7 2 2 2 2 3 3 2 4 3" xfId="46112" xr:uid="{00000000-0005-0000-0000-0000FA490000}"/>
    <cellStyle name="Normal 7 2 2 2 2 3 3 2 5" xfId="20093" xr:uid="{00000000-0005-0000-0000-0000FB490000}"/>
    <cellStyle name="Normal 7 2 2 2 2 3 3 2 6" xfId="37439" xr:uid="{00000000-0005-0000-0000-0000FC490000}"/>
    <cellStyle name="Normal 7 2 2 2 2 3 3 3" xfId="1662" xr:uid="{00000000-0005-0000-0000-0000FD490000}"/>
    <cellStyle name="Normal 7 2 2 2 2 3 3 3 2" xfId="7444" xr:uid="{00000000-0005-0000-0000-0000FE490000}"/>
    <cellStyle name="Normal 7 2 2 2 2 3 3 3 2 2" xfId="16117" xr:uid="{00000000-0005-0000-0000-0000FF490000}"/>
    <cellStyle name="Normal 7 2 2 2 2 3 3 3 2 2 2" xfId="33470" xr:uid="{00000000-0005-0000-0000-0000004A0000}"/>
    <cellStyle name="Normal 7 2 2 2 2 3 3 3 2 2 3" xfId="50816" xr:uid="{00000000-0005-0000-0000-0000014A0000}"/>
    <cellStyle name="Normal 7 2 2 2 2 3 3 3 2 3" xfId="24797" xr:uid="{00000000-0005-0000-0000-0000024A0000}"/>
    <cellStyle name="Normal 7 2 2 2 2 3 3 3 2 4" xfId="42143" xr:uid="{00000000-0005-0000-0000-0000034A0000}"/>
    <cellStyle name="Normal 7 2 2 2 2 3 3 3 3" xfId="5288" xr:uid="{00000000-0005-0000-0000-0000044A0000}"/>
    <cellStyle name="Normal 7 2 2 2 2 3 3 3 3 2" xfId="13961" xr:uid="{00000000-0005-0000-0000-0000054A0000}"/>
    <cellStyle name="Normal 7 2 2 2 2 3 3 3 3 2 2" xfId="31314" xr:uid="{00000000-0005-0000-0000-0000064A0000}"/>
    <cellStyle name="Normal 7 2 2 2 2 3 3 3 3 2 3" xfId="48660" xr:uid="{00000000-0005-0000-0000-0000074A0000}"/>
    <cellStyle name="Normal 7 2 2 2 2 3 3 3 3 3" xfId="22641" xr:uid="{00000000-0005-0000-0000-0000084A0000}"/>
    <cellStyle name="Normal 7 2 2 2 2 3 3 3 3 4" xfId="39987" xr:uid="{00000000-0005-0000-0000-0000094A0000}"/>
    <cellStyle name="Normal 7 2 2 2 2 3 3 3 4" xfId="10335" xr:uid="{00000000-0005-0000-0000-00000A4A0000}"/>
    <cellStyle name="Normal 7 2 2 2 2 3 3 3 4 2" xfId="27688" xr:uid="{00000000-0005-0000-0000-00000B4A0000}"/>
    <cellStyle name="Normal 7 2 2 2 2 3 3 3 4 3" xfId="45034" xr:uid="{00000000-0005-0000-0000-00000C4A0000}"/>
    <cellStyle name="Normal 7 2 2 2 2 3 3 3 5" xfId="19015" xr:uid="{00000000-0005-0000-0000-00000D4A0000}"/>
    <cellStyle name="Normal 7 2 2 2 2 3 3 3 6" xfId="36361" xr:uid="{00000000-0005-0000-0000-00000E4A0000}"/>
    <cellStyle name="Normal 7 2 2 2 2 3 3 4" xfId="6709" xr:uid="{00000000-0005-0000-0000-00000F4A0000}"/>
    <cellStyle name="Normal 7 2 2 2 2 3 3 4 2" xfId="15382" xr:uid="{00000000-0005-0000-0000-0000104A0000}"/>
    <cellStyle name="Normal 7 2 2 2 2 3 3 4 2 2" xfId="32735" xr:uid="{00000000-0005-0000-0000-0000114A0000}"/>
    <cellStyle name="Normal 7 2 2 2 2 3 3 4 2 3" xfId="50081" xr:uid="{00000000-0005-0000-0000-0000124A0000}"/>
    <cellStyle name="Normal 7 2 2 2 2 3 3 4 3" xfId="24062" xr:uid="{00000000-0005-0000-0000-0000134A0000}"/>
    <cellStyle name="Normal 7 2 2 2 2 3 3 4 4" xfId="41408" xr:uid="{00000000-0005-0000-0000-0000144A0000}"/>
    <cellStyle name="Normal 7 2 2 2 2 3 3 5" xfId="3475" xr:uid="{00000000-0005-0000-0000-0000154A0000}"/>
    <cellStyle name="Normal 7 2 2 2 2 3 3 5 2" xfId="12148" xr:uid="{00000000-0005-0000-0000-0000164A0000}"/>
    <cellStyle name="Normal 7 2 2 2 2 3 3 5 2 2" xfId="29501" xr:uid="{00000000-0005-0000-0000-0000174A0000}"/>
    <cellStyle name="Normal 7 2 2 2 2 3 3 5 2 3" xfId="46847" xr:uid="{00000000-0005-0000-0000-0000184A0000}"/>
    <cellStyle name="Normal 7 2 2 2 2 3 3 5 3" xfId="20828" xr:uid="{00000000-0005-0000-0000-0000194A0000}"/>
    <cellStyle name="Normal 7 2 2 2 2 3 3 5 4" xfId="38174" xr:uid="{00000000-0005-0000-0000-00001A4A0000}"/>
    <cellStyle name="Normal 7 2 2 2 2 3 3 6" xfId="9600" xr:uid="{00000000-0005-0000-0000-00001B4A0000}"/>
    <cellStyle name="Normal 7 2 2 2 2 3 3 6 2" xfId="26953" xr:uid="{00000000-0005-0000-0000-00001C4A0000}"/>
    <cellStyle name="Normal 7 2 2 2 2 3 3 6 3" xfId="44299" xr:uid="{00000000-0005-0000-0000-00001D4A0000}"/>
    <cellStyle name="Normal 7 2 2 2 2 3 3 7" xfId="18280" xr:uid="{00000000-0005-0000-0000-00001E4A0000}"/>
    <cellStyle name="Normal 7 2 2 2 2 3 3 8" xfId="35626" xr:uid="{00000000-0005-0000-0000-00001F4A0000}"/>
    <cellStyle name="Normal 7 2 2 2 2 3 4" xfId="437" xr:uid="{00000000-0005-0000-0000-0000204A0000}"/>
    <cellStyle name="Normal 7 2 2 2 2 3 4 2" xfId="2250" xr:uid="{00000000-0005-0000-0000-0000214A0000}"/>
    <cellStyle name="Normal 7 2 2 2 2 3 4 2 2" xfId="8032" xr:uid="{00000000-0005-0000-0000-0000224A0000}"/>
    <cellStyle name="Normal 7 2 2 2 2 3 4 2 2 2" xfId="16705" xr:uid="{00000000-0005-0000-0000-0000234A0000}"/>
    <cellStyle name="Normal 7 2 2 2 2 3 4 2 2 2 2" xfId="34058" xr:uid="{00000000-0005-0000-0000-0000244A0000}"/>
    <cellStyle name="Normal 7 2 2 2 2 3 4 2 2 2 3" xfId="51404" xr:uid="{00000000-0005-0000-0000-0000254A0000}"/>
    <cellStyle name="Normal 7 2 2 2 2 3 4 2 2 3" xfId="25385" xr:uid="{00000000-0005-0000-0000-0000264A0000}"/>
    <cellStyle name="Normal 7 2 2 2 2 3 4 2 2 4" xfId="42731" xr:uid="{00000000-0005-0000-0000-0000274A0000}"/>
    <cellStyle name="Normal 7 2 2 2 2 3 4 2 3" xfId="5533" xr:uid="{00000000-0005-0000-0000-0000284A0000}"/>
    <cellStyle name="Normal 7 2 2 2 2 3 4 2 3 2" xfId="14206" xr:uid="{00000000-0005-0000-0000-0000294A0000}"/>
    <cellStyle name="Normal 7 2 2 2 2 3 4 2 3 2 2" xfId="31559" xr:uid="{00000000-0005-0000-0000-00002A4A0000}"/>
    <cellStyle name="Normal 7 2 2 2 2 3 4 2 3 2 3" xfId="48905" xr:uid="{00000000-0005-0000-0000-00002B4A0000}"/>
    <cellStyle name="Normal 7 2 2 2 2 3 4 2 3 3" xfId="22886" xr:uid="{00000000-0005-0000-0000-00002C4A0000}"/>
    <cellStyle name="Normal 7 2 2 2 2 3 4 2 3 4" xfId="40232" xr:uid="{00000000-0005-0000-0000-00002D4A0000}"/>
    <cellStyle name="Normal 7 2 2 2 2 3 4 2 4" xfId="10923" xr:uid="{00000000-0005-0000-0000-00002E4A0000}"/>
    <cellStyle name="Normal 7 2 2 2 2 3 4 2 4 2" xfId="28276" xr:uid="{00000000-0005-0000-0000-00002F4A0000}"/>
    <cellStyle name="Normal 7 2 2 2 2 3 4 2 4 3" xfId="45622" xr:uid="{00000000-0005-0000-0000-0000304A0000}"/>
    <cellStyle name="Normal 7 2 2 2 2 3 4 2 5" xfId="19603" xr:uid="{00000000-0005-0000-0000-0000314A0000}"/>
    <cellStyle name="Normal 7 2 2 2 2 3 4 2 6" xfId="36949" xr:uid="{00000000-0005-0000-0000-0000324A0000}"/>
    <cellStyle name="Normal 7 2 2 2 2 3 4 3" xfId="6219" xr:uid="{00000000-0005-0000-0000-0000334A0000}"/>
    <cellStyle name="Normal 7 2 2 2 2 3 4 3 2" xfId="14892" xr:uid="{00000000-0005-0000-0000-0000344A0000}"/>
    <cellStyle name="Normal 7 2 2 2 2 3 4 3 2 2" xfId="32245" xr:uid="{00000000-0005-0000-0000-0000354A0000}"/>
    <cellStyle name="Normal 7 2 2 2 2 3 4 3 2 3" xfId="49591" xr:uid="{00000000-0005-0000-0000-0000364A0000}"/>
    <cellStyle name="Normal 7 2 2 2 2 3 4 3 3" xfId="23572" xr:uid="{00000000-0005-0000-0000-0000374A0000}"/>
    <cellStyle name="Normal 7 2 2 2 2 3 4 3 4" xfId="40918" xr:uid="{00000000-0005-0000-0000-0000384A0000}"/>
    <cellStyle name="Normal 7 2 2 2 2 3 4 4" xfId="4063" xr:uid="{00000000-0005-0000-0000-0000394A0000}"/>
    <cellStyle name="Normal 7 2 2 2 2 3 4 4 2" xfId="12736" xr:uid="{00000000-0005-0000-0000-00003A4A0000}"/>
    <cellStyle name="Normal 7 2 2 2 2 3 4 4 2 2" xfId="30089" xr:uid="{00000000-0005-0000-0000-00003B4A0000}"/>
    <cellStyle name="Normal 7 2 2 2 2 3 4 4 2 3" xfId="47435" xr:uid="{00000000-0005-0000-0000-00003C4A0000}"/>
    <cellStyle name="Normal 7 2 2 2 2 3 4 4 3" xfId="21416" xr:uid="{00000000-0005-0000-0000-00003D4A0000}"/>
    <cellStyle name="Normal 7 2 2 2 2 3 4 4 4" xfId="38762" xr:uid="{00000000-0005-0000-0000-00003E4A0000}"/>
    <cellStyle name="Normal 7 2 2 2 2 3 4 5" xfId="9110" xr:uid="{00000000-0005-0000-0000-00003F4A0000}"/>
    <cellStyle name="Normal 7 2 2 2 2 3 4 5 2" xfId="26463" xr:uid="{00000000-0005-0000-0000-0000404A0000}"/>
    <cellStyle name="Normal 7 2 2 2 2 3 4 5 3" xfId="43809" xr:uid="{00000000-0005-0000-0000-0000414A0000}"/>
    <cellStyle name="Normal 7 2 2 2 2 3 4 6" xfId="17790" xr:uid="{00000000-0005-0000-0000-0000424A0000}"/>
    <cellStyle name="Normal 7 2 2 2 2 3 4 7" xfId="35136" xr:uid="{00000000-0005-0000-0000-0000434A0000}"/>
    <cellStyle name="Normal 7 2 2 2 2 3 5" xfId="2005" xr:uid="{00000000-0005-0000-0000-0000444A0000}"/>
    <cellStyle name="Normal 7 2 2 2 2 3 5 2" xfId="7787" xr:uid="{00000000-0005-0000-0000-0000454A0000}"/>
    <cellStyle name="Normal 7 2 2 2 2 3 5 2 2" xfId="16460" xr:uid="{00000000-0005-0000-0000-0000464A0000}"/>
    <cellStyle name="Normal 7 2 2 2 2 3 5 2 2 2" xfId="33813" xr:uid="{00000000-0005-0000-0000-0000474A0000}"/>
    <cellStyle name="Normal 7 2 2 2 2 3 5 2 2 3" xfId="51159" xr:uid="{00000000-0005-0000-0000-0000484A0000}"/>
    <cellStyle name="Normal 7 2 2 2 2 3 5 2 3" xfId="25140" xr:uid="{00000000-0005-0000-0000-0000494A0000}"/>
    <cellStyle name="Normal 7 2 2 2 2 3 5 2 4" xfId="42486" xr:uid="{00000000-0005-0000-0000-00004A4A0000}"/>
    <cellStyle name="Normal 7 2 2 2 2 3 5 3" xfId="3818" xr:uid="{00000000-0005-0000-0000-00004B4A0000}"/>
    <cellStyle name="Normal 7 2 2 2 2 3 5 3 2" xfId="12491" xr:uid="{00000000-0005-0000-0000-00004C4A0000}"/>
    <cellStyle name="Normal 7 2 2 2 2 3 5 3 2 2" xfId="29844" xr:uid="{00000000-0005-0000-0000-00004D4A0000}"/>
    <cellStyle name="Normal 7 2 2 2 2 3 5 3 2 3" xfId="47190" xr:uid="{00000000-0005-0000-0000-00004E4A0000}"/>
    <cellStyle name="Normal 7 2 2 2 2 3 5 3 3" xfId="21171" xr:uid="{00000000-0005-0000-0000-00004F4A0000}"/>
    <cellStyle name="Normal 7 2 2 2 2 3 5 3 4" xfId="38517" xr:uid="{00000000-0005-0000-0000-0000504A0000}"/>
    <cellStyle name="Normal 7 2 2 2 2 3 5 4" xfId="10678" xr:uid="{00000000-0005-0000-0000-0000514A0000}"/>
    <cellStyle name="Normal 7 2 2 2 2 3 5 4 2" xfId="28031" xr:uid="{00000000-0005-0000-0000-0000524A0000}"/>
    <cellStyle name="Normal 7 2 2 2 2 3 5 4 3" xfId="45377" xr:uid="{00000000-0005-0000-0000-0000534A0000}"/>
    <cellStyle name="Normal 7 2 2 2 2 3 5 5" xfId="19358" xr:uid="{00000000-0005-0000-0000-0000544A0000}"/>
    <cellStyle name="Normal 7 2 2 2 2 3 5 6" xfId="36704" xr:uid="{00000000-0005-0000-0000-0000554A0000}"/>
    <cellStyle name="Normal 7 2 2 2 2 3 6" xfId="1172" xr:uid="{00000000-0005-0000-0000-0000564A0000}"/>
    <cellStyle name="Normal 7 2 2 2 2 3 6 2" xfId="6954" xr:uid="{00000000-0005-0000-0000-0000574A0000}"/>
    <cellStyle name="Normal 7 2 2 2 2 3 6 2 2" xfId="15627" xr:uid="{00000000-0005-0000-0000-0000584A0000}"/>
    <cellStyle name="Normal 7 2 2 2 2 3 6 2 2 2" xfId="32980" xr:uid="{00000000-0005-0000-0000-0000594A0000}"/>
    <cellStyle name="Normal 7 2 2 2 2 3 6 2 2 3" xfId="50326" xr:uid="{00000000-0005-0000-0000-00005A4A0000}"/>
    <cellStyle name="Normal 7 2 2 2 2 3 6 2 3" xfId="24307" xr:uid="{00000000-0005-0000-0000-00005B4A0000}"/>
    <cellStyle name="Normal 7 2 2 2 2 3 6 2 4" xfId="41653" xr:uid="{00000000-0005-0000-0000-00005C4A0000}"/>
    <cellStyle name="Normal 7 2 2 2 2 3 6 3" xfId="4798" xr:uid="{00000000-0005-0000-0000-00005D4A0000}"/>
    <cellStyle name="Normal 7 2 2 2 2 3 6 3 2" xfId="13471" xr:uid="{00000000-0005-0000-0000-00005E4A0000}"/>
    <cellStyle name="Normal 7 2 2 2 2 3 6 3 2 2" xfId="30824" xr:uid="{00000000-0005-0000-0000-00005F4A0000}"/>
    <cellStyle name="Normal 7 2 2 2 2 3 6 3 2 3" xfId="48170" xr:uid="{00000000-0005-0000-0000-0000604A0000}"/>
    <cellStyle name="Normal 7 2 2 2 2 3 6 3 3" xfId="22151" xr:uid="{00000000-0005-0000-0000-0000614A0000}"/>
    <cellStyle name="Normal 7 2 2 2 2 3 6 3 4" xfId="39497" xr:uid="{00000000-0005-0000-0000-0000624A0000}"/>
    <cellStyle name="Normal 7 2 2 2 2 3 6 4" xfId="9845" xr:uid="{00000000-0005-0000-0000-0000634A0000}"/>
    <cellStyle name="Normal 7 2 2 2 2 3 6 4 2" xfId="27198" xr:uid="{00000000-0005-0000-0000-0000644A0000}"/>
    <cellStyle name="Normal 7 2 2 2 2 3 6 4 3" xfId="44544" xr:uid="{00000000-0005-0000-0000-0000654A0000}"/>
    <cellStyle name="Normal 7 2 2 2 2 3 6 5" xfId="18525" xr:uid="{00000000-0005-0000-0000-0000664A0000}"/>
    <cellStyle name="Normal 7 2 2 2 2 3 6 6" xfId="35871" xr:uid="{00000000-0005-0000-0000-0000674A0000}"/>
    <cellStyle name="Normal 7 2 2 2 2 3 7" xfId="5974" xr:uid="{00000000-0005-0000-0000-0000684A0000}"/>
    <cellStyle name="Normal 7 2 2 2 2 3 7 2" xfId="14647" xr:uid="{00000000-0005-0000-0000-0000694A0000}"/>
    <cellStyle name="Normal 7 2 2 2 2 3 7 2 2" xfId="32000" xr:uid="{00000000-0005-0000-0000-00006A4A0000}"/>
    <cellStyle name="Normal 7 2 2 2 2 3 7 2 3" xfId="49346" xr:uid="{00000000-0005-0000-0000-00006B4A0000}"/>
    <cellStyle name="Normal 7 2 2 2 2 3 7 3" xfId="23327" xr:uid="{00000000-0005-0000-0000-00006C4A0000}"/>
    <cellStyle name="Normal 7 2 2 2 2 3 7 4" xfId="40673" xr:uid="{00000000-0005-0000-0000-00006D4A0000}"/>
    <cellStyle name="Normal 7 2 2 2 2 3 8" xfId="2985" xr:uid="{00000000-0005-0000-0000-00006E4A0000}"/>
    <cellStyle name="Normal 7 2 2 2 2 3 8 2" xfId="11658" xr:uid="{00000000-0005-0000-0000-00006F4A0000}"/>
    <cellStyle name="Normal 7 2 2 2 2 3 8 2 2" xfId="29011" xr:uid="{00000000-0005-0000-0000-0000704A0000}"/>
    <cellStyle name="Normal 7 2 2 2 2 3 8 2 3" xfId="46357" xr:uid="{00000000-0005-0000-0000-0000714A0000}"/>
    <cellStyle name="Normal 7 2 2 2 2 3 8 3" xfId="20338" xr:uid="{00000000-0005-0000-0000-0000724A0000}"/>
    <cellStyle name="Normal 7 2 2 2 2 3 8 4" xfId="37684" xr:uid="{00000000-0005-0000-0000-0000734A0000}"/>
    <cellStyle name="Normal 7 2 2 2 2 3 9" xfId="8865" xr:uid="{00000000-0005-0000-0000-0000744A0000}"/>
    <cellStyle name="Normal 7 2 2 2 2 3 9 2" xfId="26218" xr:uid="{00000000-0005-0000-0000-0000754A0000}"/>
    <cellStyle name="Normal 7 2 2 2 2 3 9 3" xfId="43564" xr:uid="{00000000-0005-0000-0000-0000764A0000}"/>
    <cellStyle name="Normal 7 2 2 2 2 4" xfId="290" xr:uid="{00000000-0005-0000-0000-0000774A0000}"/>
    <cellStyle name="Normal 7 2 2 2 2 4 10" xfId="34989" xr:uid="{00000000-0005-0000-0000-0000784A0000}"/>
    <cellStyle name="Normal 7 2 2 2 2 4 2" xfId="1025" xr:uid="{00000000-0005-0000-0000-0000794A0000}"/>
    <cellStyle name="Normal 7 2 2 2 2 4 2 2" xfId="2838" xr:uid="{00000000-0005-0000-0000-00007A4A0000}"/>
    <cellStyle name="Normal 7 2 2 2 2 4 2 2 2" xfId="8620" xr:uid="{00000000-0005-0000-0000-00007B4A0000}"/>
    <cellStyle name="Normal 7 2 2 2 2 4 2 2 2 2" xfId="17293" xr:uid="{00000000-0005-0000-0000-00007C4A0000}"/>
    <cellStyle name="Normal 7 2 2 2 2 4 2 2 2 2 2" xfId="34646" xr:uid="{00000000-0005-0000-0000-00007D4A0000}"/>
    <cellStyle name="Normal 7 2 2 2 2 4 2 2 2 2 3" xfId="51992" xr:uid="{00000000-0005-0000-0000-00007E4A0000}"/>
    <cellStyle name="Normal 7 2 2 2 2 4 2 2 2 3" xfId="25973" xr:uid="{00000000-0005-0000-0000-00007F4A0000}"/>
    <cellStyle name="Normal 7 2 2 2 2 4 2 2 2 4" xfId="43319" xr:uid="{00000000-0005-0000-0000-0000804A0000}"/>
    <cellStyle name="Normal 7 2 2 2 2 4 2 2 3" xfId="4651" xr:uid="{00000000-0005-0000-0000-0000814A0000}"/>
    <cellStyle name="Normal 7 2 2 2 2 4 2 2 3 2" xfId="13324" xr:uid="{00000000-0005-0000-0000-0000824A0000}"/>
    <cellStyle name="Normal 7 2 2 2 2 4 2 2 3 2 2" xfId="30677" xr:uid="{00000000-0005-0000-0000-0000834A0000}"/>
    <cellStyle name="Normal 7 2 2 2 2 4 2 2 3 2 3" xfId="48023" xr:uid="{00000000-0005-0000-0000-0000844A0000}"/>
    <cellStyle name="Normal 7 2 2 2 2 4 2 2 3 3" xfId="22004" xr:uid="{00000000-0005-0000-0000-0000854A0000}"/>
    <cellStyle name="Normal 7 2 2 2 2 4 2 2 3 4" xfId="39350" xr:uid="{00000000-0005-0000-0000-0000864A0000}"/>
    <cellStyle name="Normal 7 2 2 2 2 4 2 2 4" xfId="11511" xr:uid="{00000000-0005-0000-0000-0000874A0000}"/>
    <cellStyle name="Normal 7 2 2 2 2 4 2 2 4 2" xfId="28864" xr:uid="{00000000-0005-0000-0000-0000884A0000}"/>
    <cellStyle name="Normal 7 2 2 2 2 4 2 2 4 3" xfId="46210" xr:uid="{00000000-0005-0000-0000-0000894A0000}"/>
    <cellStyle name="Normal 7 2 2 2 2 4 2 2 5" xfId="20191" xr:uid="{00000000-0005-0000-0000-00008A4A0000}"/>
    <cellStyle name="Normal 7 2 2 2 2 4 2 2 6" xfId="37537" xr:uid="{00000000-0005-0000-0000-00008B4A0000}"/>
    <cellStyle name="Normal 7 2 2 2 2 4 2 3" xfId="1760" xr:uid="{00000000-0005-0000-0000-00008C4A0000}"/>
    <cellStyle name="Normal 7 2 2 2 2 4 2 3 2" xfId="7542" xr:uid="{00000000-0005-0000-0000-00008D4A0000}"/>
    <cellStyle name="Normal 7 2 2 2 2 4 2 3 2 2" xfId="16215" xr:uid="{00000000-0005-0000-0000-00008E4A0000}"/>
    <cellStyle name="Normal 7 2 2 2 2 4 2 3 2 2 2" xfId="33568" xr:uid="{00000000-0005-0000-0000-00008F4A0000}"/>
    <cellStyle name="Normal 7 2 2 2 2 4 2 3 2 2 3" xfId="50914" xr:uid="{00000000-0005-0000-0000-0000904A0000}"/>
    <cellStyle name="Normal 7 2 2 2 2 4 2 3 2 3" xfId="24895" xr:uid="{00000000-0005-0000-0000-0000914A0000}"/>
    <cellStyle name="Normal 7 2 2 2 2 4 2 3 2 4" xfId="42241" xr:uid="{00000000-0005-0000-0000-0000924A0000}"/>
    <cellStyle name="Normal 7 2 2 2 2 4 2 3 3" xfId="5386" xr:uid="{00000000-0005-0000-0000-0000934A0000}"/>
    <cellStyle name="Normal 7 2 2 2 2 4 2 3 3 2" xfId="14059" xr:uid="{00000000-0005-0000-0000-0000944A0000}"/>
    <cellStyle name="Normal 7 2 2 2 2 4 2 3 3 2 2" xfId="31412" xr:uid="{00000000-0005-0000-0000-0000954A0000}"/>
    <cellStyle name="Normal 7 2 2 2 2 4 2 3 3 2 3" xfId="48758" xr:uid="{00000000-0005-0000-0000-0000964A0000}"/>
    <cellStyle name="Normal 7 2 2 2 2 4 2 3 3 3" xfId="22739" xr:uid="{00000000-0005-0000-0000-0000974A0000}"/>
    <cellStyle name="Normal 7 2 2 2 2 4 2 3 3 4" xfId="40085" xr:uid="{00000000-0005-0000-0000-0000984A0000}"/>
    <cellStyle name="Normal 7 2 2 2 2 4 2 3 4" xfId="10433" xr:uid="{00000000-0005-0000-0000-0000994A0000}"/>
    <cellStyle name="Normal 7 2 2 2 2 4 2 3 4 2" xfId="27786" xr:uid="{00000000-0005-0000-0000-00009A4A0000}"/>
    <cellStyle name="Normal 7 2 2 2 2 4 2 3 4 3" xfId="45132" xr:uid="{00000000-0005-0000-0000-00009B4A0000}"/>
    <cellStyle name="Normal 7 2 2 2 2 4 2 3 5" xfId="19113" xr:uid="{00000000-0005-0000-0000-00009C4A0000}"/>
    <cellStyle name="Normal 7 2 2 2 2 4 2 3 6" xfId="36459" xr:uid="{00000000-0005-0000-0000-00009D4A0000}"/>
    <cellStyle name="Normal 7 2 2 2 2 4 2 4" xfId="6807" xr:uid="{00000000-0005-0000-0000-00009E4A0000}"/>
    <cellStyle name="Normal 7 2 2 2 2 4 2 4 2" xfId="15480" xr:uid="{00000000-0005-0000-0000-00009F4A0000}"/>
    <cellStyle name="Normal 7 2 2 2 2 4 2 4 2 2" xfId="32833" xr:uid="{00000000-0005-0000-0000-0000A04A0000}"/>
    <cellStyle name="Normal 7 2 2 2 2 4 2 4 2 3" xfId="50179" xr:uid="{00000000-0005-0000-0000-0000A14A0000}"/>
    <cellStyle name="Normal 7 2 2 2 2 4 2 4 3" xfId="24160" xr:uid="{00000000-0005-0000-0000-0000A24A0000}"/>
    <cellStyle name="Normal 7 2 2 2 2 4 2 4 4" xfId="41506" xr:uid="{00000000-0005-0000-0000-0000A34A0000}"/>
    <cellStyle name="Normal 7 2 2 2 2 4 2 5" xfId="3573" xr:uid="{00000000-0005-0000-0000-0000A44A0000}"/>
    <cellStyle name="Normal 7 2 2 2 2 4 2 5 2" xfId="12246" xr:uid="{00000000-0005-0000-0000-0000A54A0000}"/>
    <cellStyle name="Normal 7 2 2 2 2 4 2 5 2 2" xfId="29599" xr:uid="{00000000-0005-0000-0000-0000A64A0000}"/>
    <cellStyle name="Normal 7 2 2 2 2 4 2 5 2 3" xfId="46945" xr:uid="{00000000-0005-0000-0000-0000A74A0000}"/>
    <cellStyle name="Normal 7 2 2 2 2 4 2 5 3" xfId="20926" xr:uid="{00000000-0005-0000-0000-0000A84A0000}"/>
    <cellStyle name="Normal 7 2 2 2 2 4 2 5 4" xfId="38272" xr:uid="{00000000-0005-0000-0000-0000A94A0000}"/>
    <cellStyle name="Normal 7 2 2 2 2 4 2 6" xfId="9698" xr:uid="{00000000-0005-0000-0000-0000AA4A0000}"/>
    <cellStyle name="Normal 7 2 2 2 2 4 2 6 2" xfId="27051" xr:uid="{00000000-0005-0000-0000-0000AB4A0000}"/>
    <cellStyle name="Normal 7 2 2 2 2 4 2 6 3" xfId="44397" xr:uid="{00000000-0005-0000-0000-0000AC4A0000}"/>
    <cellStyle name="Normal 7 2 2 2 2 4 2 7" xfId="18378" xr:uid="{00000000-0005-0000-0000-0000AD4A0000}"/>
    <cellStyle name="Normal 7 2 2 2 2 4 2 8" xfId="35724" xr:uid="{00000000-0005-0000-0000-0000AE4A0000}"/>
    <cellStyle name="Normal 7 2 2 2 2 4 3" xfId="535" xr:uid="{00000000-0005-0000-0000-0000AF4A0000}"/>
    <cellStyle name="Normal 7 2 2 2 2 4 3 2" xfId="2348" xr:uid="{00000000-0005-0000-0000-0000B04A0000}"/>
    <cellStyle name="Normal 7 2 2 2 2 4 3 2 2" xfId="8130" xr:uid="{00000000-0005-0000-0000-0000B14A0000}"/>
    <cellStyle name="Normal 7 2 2 2 2 4 3 2 2 2" xfId="16803" xr:uid="{00000000-0005-0000-0000-0000B24A0000}"/>
    <cellStyle name="Normal 7 2 2 2 2 4 3 2 2 2 2" xfId="34156" xr:uid="{00000000-0005-0000-0000-0000B34A0000}"/>
    <cellStyle name="Normal 7 2 2 2 2 4 3 2 2 2 3" xfId="51502" xr:uid="{00000000-0005-0000-0000-0000B44A0000}"/>
    <cellStyle name="Normal 7 2 2 2 2 4 3 2 2 3" xfId="25483" xr:uid="{00000000-0005-0000-0000-0000B54A0000}"/>
    <cellStyle name="Normal 7 2 2 2 2 4 3 2 2 4" xfId="42829" xr:uid="{00000000-0005-0000-0000-0000B64A0000}"/>
    <cellStyle name="Normal 7 2 2 2 2 4 3 2 3" xfId="5631" xr:uid="{00000000-0005-0000-0000-0000B74A0000}"/>
    <cellStyle name="Normal 7 2 2 2 2 4 3 2 3 2" xfId="14304" xr:uid="{00000000-0005-0000-0000-0000B84A0000}"/>
    <cellStyle name="Normal 7 2 2 2 2 4 3 2 3 2 2" xfId="31657" xr:uid="{00000000-0005-0000-0000-0000B94A0000}"/>
    <cellStyle name="Normal 7 2 2 2 2 4 3 2 3 2 3" xfId="49003" xr:uid="{00000000-0005-0000-0000-0000BA4A0000}"/>
    <cellStyle name="Normal 7 2 2 2 2 4 3 2 3 3" xfId="22984" xr:uid="{00000000-0005-0000-0000-0000BB4A0000}"/>
    <cellStyle name="Normal 7 2 2 2 2 4 3 2 3 4" xfId="40330" xr:uid="{00000000-0005-0000-0000-0000BC4A0000}"/>
    <cellStyle name="Normal 7 2 2 2 2 4 3 2 4" xfId="11021" xr:uid="{00000000-0005-0000-0000-0000BD4A0000}"/>
    <cellStyle name="Normal 7 2 2 2 2 4 3 2 4 2" xfId="28374" xr:uid="{00000000-0005-0000-0000-0000BE4A0000}"/>
    <cellStyle name="Normal 7 2 2 2 2 4 3 2 4 3" xfId="45720" xr:uid="{00000000-0005-0000-0000-0000BF4A0000}"/>
    <cellStyle name="Normal 7 2 2 2 2 4 3 2 5" xfId="19701" xr:uid="{00000000-0005-0000-0000-0000C04A0000}"/>
    <cellStyle name="Normal 7 2 2 2 2 4 3 2 6" xfId="37047" xr:uid="{00000000-0005-0000-0000-0000C14A0000}"/>
    <cellStyle name="Normal 7 2 2 2 2 4 3 3" xfId="6317" xr:uid="{00000000-0005-0000-0000-0000C24A0000}"/>
    <cellStyle name="Normal 7 2 2 2 2 4 3 3 2" xfId="14990" xr:uid="{00000000-0005-0000-0000-0000C34A0000}"/>
    <cellStyle name="Normal 7 2 2 2 2 4 3 3 2 2" xfId="32343" xr:uid="{00000000-0005-0000-0000-0000C44A0000}"/>
    <cellStyle name="Normal 7 2 2 2 2 4 3 3 2 3" xfId="49689" xr:uid="{00000000-0005-0000-0000-0000C54A0000}"/>
    <cellStyle name="Normal 7 2 2 2 2 4 3 3 3" xfId="23670" xr:uid="{00000000-0005-0000-0000-0000C64A0000}"/>
    <cellStyle name="Normal 7 2 2 2 2 4 3 3 4" xfId="41016" xr:uid="{00000000-0005-0000-0000-0000C74A0000}"/>
    <cellStyle name="Normal 7 2 2 2 2 4 3 4" xfId="4161" xr:uid="{00000000-0005-0000-0000-0000C84A0000}"/>
    <cellStyle name="Normal 7 2 2 2 2 4 3 4 2" xfId="12834" xr:uid="{00000000-0005-0000-0000-0000C94A0000}"/>
    <cellStyle name="Normal 7 2 2 2 2 4 3 4 2 2" xfId="30187" xr:uid="{00000000-0005-0000-0000-0000CA4A0000}"/>
    <cellStyle name="Normal 7 2 2 2 2 4 3 4 2 3" xfId="47533" xr:uid="{00000000-0005-0000-0000-0000CB4A0000}"/>
    <cellStyle name="Normal 7 2 2 2 2 4 3 4 3" xfId="21514" xr:uid="{00000000-0005-0000-0000-0000CC4A0000}"/>
    <cellStyle name="Normal 7 2 2 2 2 4 3 4 4" xfId="38860" xr:uid="{00000000-0005-0000-0000-0000CD4A0000}"/>
    <cellStyle name="Normal 7 2 2 2 2 4 3 5" xfId="9208" xr:uid="{00000000-0005-0000-0000-0000CE4A0000}"/>
    <cellStyle name="Normal 7 2 2 2 2 4 3 5 2" xfId="26561" xr:uid="{00000000-0005-0000-0000-0000CF4A0000}"/>
    <cellStyle name="Normal 7 2 2 2 2 4 3 5 3" xfId="43907" xr:uid="{00000000-0005-0000-0000-0000D04A0000}"/>
    <cellStyle name="Normal 7 2 2 2 2 4 3 6" xfId="17888" xr:uid="{00000000-0005-0000-0000-0000D14A0000}"/>
    <cellStyle name="Normal 7 2 2 2 2 4 3 7" xfId="35234" xr:uid="{00000000-0005-0000-0000-0000D24A0000}"/>
    <cellStyle name="Normal 7 2 2 2 2 4 4" xfId="2103" xr:uid="{00000000-0005-0000-0000-0000D34A0000}"/>
    <cellStyle name="Normal 7 2 2 2 2 4 4 2" xfId="7885" xr:uid="{00000000-0005-0000-0000-0000D44A0000}"/>
    <cellStyle name="Normal 7 2 2 2 2 4 4 2 2" xfId="16558" xr:uid="{00000000-0005-0000-0000-0000D54A0000}"/>
    <cellStyle name="Normal 7 2 2 2 2 4 4 2 2 2" xfId="33911" xr:uid="{00000000-0005-0000-0000-0000D64A0000}"/>
    <cellStyle name="Normal 7 2 2 2 2 4 4 2 2 3" xfId="51257" xr:uid="{00000000-0005-0000-0000-0000D74A0000}"/>
    <cellStyle name="Normal 7 2 2 2 2 4 4 2 3" xfId="25238" xr:uid="{00000000-0005-0000-0000-0000D84A0000}"/>
    <cellStyle name="Normal 7 2 2 2 2 4 4 2 4" xfId="42584" xr:uid="{00000000-0005-0000-0000-0000D94A0000}"/>
    <cellStyle name="Normal 7 2 2 2 2 4 4 3" xfId="3916" xr:uid="{00000000-0005-0000-0000-0000DA4A0000}"/>
    <cellStyle name="Normal 7 2 2 2 2 4 4 3 2" xfId="12589" xr:uid="{00000000-0005-0000-0000-0000DB4A0000}"/>
    <cellStyle name="Normal 7 2 2 2 2 4 4 3 2 2" xfId="29942" xr:uid="{00000000-0005-0000-0000-0000DC4A0000}"/>
    <cellStyle name="Normal 7 2 2 2 2 4 4 3 2 3" xfId="47288" xr:uid="{00000000-0005-0000-0000-0000DD4A0000}"/>
    <cellStyle name="Normal 7 2 2 2 2 4 4 3 3" xfId="21269" xr:uid="{00000000-0005-0000-0000-0000DE4A0000}"/>
    <cellStyle name="Normal 7 2 2 2 2 4 4 3 4" xfId="38615" xr:uid="{00000000-0005-0000-0000-0000DF4A0000}"/>
    <cellStyle name="Normal 7 2 2 2 2 4 4 4" xfId="10776" xr:uid="{00000000-0005-0000-0000-0000E04A0000}"/>
    <cellStyle name="Normal 7 2 2 2 2 4 4 4 2" xfId="28129" xr:uid="{00000000-0005-0000-0000-0000E14A0000}"/>
    <cellStyle name="Normal 7 2 2 2 2 4 4 4 3" xfId="45475" xr:uid="{00000000-0005-0000-0000-0000E24A0000}"/>
    <cellStyle name="Normal 7 2 2 2 2 4 4 5" xfId="19456" xr:uid="{00000000-0005-0000-0000-0000E34A0000}"/>
    <cellStyle name="Normal 7 2 2 2 2 4 4 6" xfId="36802" xr:uid="{00000000-0005-0000-0000-0000E44A0000}"/>
    <cellStyle name="Normal 7 2 2 2 2 4 5" xfId="1270" xr:uid="{00000000-0005-0000-0000-0000E54A0000}"/>
    <cellStyle name="Normal 7 2 2 2 2 4 5 2" xfId="7052" xr:uid="{00000000-0005-0000-0000-0000E64A0000}"/>
    <cellStyle name="Normal 7 2 2 2 2 4 5 2 2" xfId="15725" xr:uid="{00000000-0005-0000-0000-0000E74A0000}"/>
    <cellStyle name="Normal 7 2 2 2 2 4 5 2 2 2" xfId="33078" xr:uid="{00000000-0005-0000-0000-0000E84A0000}"/>
    <cellStyle name="Normal 7 2 2 2 2 4 5 2 2 3" xfId="50424" xr:uid="{00000000-0005-0000-0000-0000E94A0000}"/>
    <cellStyle name="Normal 7 2 2 2 2 4 5 2 3" xfId="24405" xr:uid="{00000000-0005-0000-0000-0000EA4A0000}"/>
    <cellStyle name="Normal 7 2 2 2 2 4 5 2 4" xfId="41751" xr:uid="{00000000-0005-0000-0000-0000EB4A0000}"/>
    <cellStyle name="Normal 7 2 2 2 2 4 5 3" xfId="4896" xr:uid="{00000000-0005-0000-0000-0000EC4A0000}"/>
    <cellStyle name="Normal 7 2 2 2 2 4 5 3 2" xfId="13569" xr:uid="{00000000-0005-0000-0000-0000ED4A0000}"/>
    <cellStyle name="Normal 7 2 2 2 2 4 5 3 2 2" xfId="30922" xr:uid="{00000000-0005-0000-0000-0000EE4A0000}"/>
    <cellStyle name="Normal 7 2 2 2 2 4 5 3 2 3" xfId="48268" xr:uid="{00000000-0005-0000-0000-0000EF4A0000}"/>
    <cellStyle name="Normal 7 2 2 2 2 4 5 3 3" xfId="22249" xr:uid="{00000000-0005-0000-0000-0000F04A0000}"/>
    <cellStyle name="Normal 7 2 2 2 2 4 5 3 4" xfId="39595" xr:uid="{00000000-0005-0000-0000-0000F14A0000}"/>
    <cellStyle name="Normal 7 2 2 2 2 4 5 4" xfId="9943" xr:uid="{00000000-0005-0000-0000-0000F24A0000}"/>
    <cellStyle name="Normal 7 2 2 2 2 4 5 4 2" xfId="27296" xr:uid="{00000000-0005-0000-0000-0000F34A0000}"/>
    <cellStyle name="Normal 7 2 2 2 2 4 5 4 3" xfId="44642" xr:uid="{00000000-0005-0000-0000-0000F44A0000}"/>
    <cellStyle name="Normal 7 2 2 2 2 4 5 5" xfId="18623" xr:uid="{00000000-0005-0000-0000-0000F54A0000}"/>
    <cellStyle name="Normal 7 2 2 2 2 4 5 6" xfId="35969" xr:uid="{00000000-0005-0000-0000-0000F64A0000}"/>
    <cellStyle name="Normal 7 2 2 2 2 4 6" xfId="6072" xr:uid="{00000000-0005-0000-0000-0000F74A0000}"/>
    <cellStyle name="Normal 7 2 2 2 2 4 6 2" xfId="14745" xr:uid="{00000000-0005-0000-0000-0000F84A0000}"/>
    <cellStyle name="Normal 7 2 2 2 2 4 6 2 2" xfId="32098" xr:uid="{00000000-0005-0000-0000-0000F94A0000}"/>
    <cellStyle name="Normal 7 2 2 2 2 4 6 2 3" xfId="49444" xr:uid="{00000000-0005-0000-0000-0000FA4A0000}"/>
    <cellStyle name="Normal 7 2 2 2 2 4 6 3" xfId="23425" xr:uid="{00000000-0005-0000-0000-0000FB4A0000}"/>
    <cellStyle name="Normal 7 2 2 2 2 4 6 4" xfId="40771" xr:uid="{00000000-0005-0000-0000-0000FC4A0000}"/>
    <cellStyle name="Normal 7 2 2 2 2 4 7" xfId="3083" xr:uid="{00000000-0005-0000-0000-0000FD4A0000}"/>
    <cellStyle name="Normal 7 2 2 2 2 4 7 2" xfId="11756" xr:uid="{00000000-0005-0000-0000-0000FE4A0000}"/>
    <cellStyle name="Normal 7 2 2 2 2 4 7 2 2" xfId="29109" xr:uid="{00000000-0005-0000-0000-0000FF4A0000}"/>
    <cellStyle name="Normal 7 2 2 2 2 4 7 2 3" xfId="46455" xr:uid="{00000000-0005-0000-0000-0000004B0000}"/>
    <cellStyle name="Normal 7 2 2 2 2 4 7 3" xfId="20436" xr:uid="{00000000-0005-0000-0000-0000014B0000}"/>
    <cellStyle name="Normal 7 2 2 2 2 4 7 4" xfId="37782" xr:uid="{00000000-0005-0000-0000-0000024B0000}"/>
    <cellStyle name="Normal 7 2 2 2 2 4 8" xfId="8963" xr:uid="{00000000-0005-0000-0000-0000034B0000}"/>
    <cellStyle name="Normal 7 2 2 2 2 4 8 2" xfId="26316" xr:uid="{00000000-0005-0000-0000-0000044B0000}"/>
    <cellStyle name="Normal 7 2 2 2 2 4 8 3" xfId="43662" xr:uid="{00000000-0005-0000-0000-0000054B0000}"/>
    <cellStyle name="Normal 7 2 2 2 2 4 9" xfId="17643" xr:uid="{00000000-0005-0000-0000-0000064B0000}"/>
    <cellStyle name="Normal 7 2 2 2 2 5" xfId="143" xr:uid="{00000000-0005-0000-0000-0000074B0000}"/>
    <cellStyle name="Normal 7 2 2 2 2 5 10" xfId="34842" xr:uid="{00000000-0005-0000-0000-0000084B0000}"/>
    <cellStyle name="Normal 7 2 2 2 2 5 2" xfId="878" xr:uid="{00000000-0005-0000-0000-0000094B0000}"/>
    <cellStyle name="Normal 7 2 2 2 2 5 2 2" xfId="2691" xr:uid="{00000000-0005-0000-0000-00000A4B0000}"/>
    <cellStyle name="Normal 7 2 2 2 2 5 2 2 2" xfId="8473" xr:uid="{00000000-0005-0000-0000-00000B4B0000}"/>
    <cellStyle name="Normal 7 2 2 2 2 5 2 2 2 2" xfId="17146" xr:uid="{00000000-0005-0000-0000-00000C4B0000}"/>
    <cellStyle name="Normal 7 2 2 2 2 5 2 2 2 2 2" xfId="34499" xr:uid="{00000000-0005-0000-0000-00000D4B0000}"/>
    <cellStyle name="Normal 7 2 2 2 2 5 2 2 2 2 3" xfId="51845" xr:uid="{00000000-0005-0000-0000-00000E4B0000}"/>
    <cellStyle name="Normal 7 2 2 2 2 5 2 2 2 3" xfId="25826" xr:uid="{00000000-0005-0000-0000-00000F4B0000}"/>
    <cellStyle name="Normal 7 2 2 2 2 5 2 2 2 4" xfId="43172" xr:uid="{00000000-0005-0000-0000-0000104B0000}"/>
    <cellStyle name="Normal 7 2 2 2 2 5 2 2 3" xfId="4504" xr:uid="{00000000-0005-0000-0000-0000114B0000}"/>
    <cellStyle name="Normal 7 2 2 2 2 5 2 2 3 2" xfId="13177" xr:uid="{00000000-0005-0000-0000-0000124B0000}"/>
    <cellStyle name="Normal 7 2 2 2 2 5 2 2 3 2 2" xfId="30530" xr:uid="{00000000-0005-0000-0000-0000134B0000}"/>
    <cellStyle name="Normal 7 2 2 2 2 5 2 2 3 2 3" xfId="47876" xr:uid="{00000000-0005-0000-0000-0000144B0000}"/>
    <cellStyle name="Normal 7 2 2 2 2 5 2 2 3 3" xfId="21857" xr:uid="{00000000-0005-0000-0000-0000154B0000}"/>
    <cellStyle name="Normal 7 2 2 2 2 5 2 2 3 4" xfId="39203" xr:uid="{00000000-0005-0000-0000-0000164B0000}"/>
    <cellStyle name="Normal 7 2 2 2 2 5 2 2 4" xfId="11364" xr:uid="{00000000-0005-0000-0000-0000174B0000}"/>
    <cellStyle name="Normal 7 2 2 2 2 5 2 2 4 2" xfId="28717" xr:uid="{00000000-0005-0000-0000-0000184B0000}"/>
    <cellStyle name="Normal 7 2 2 2 2 5 2 2 4 3" xfId="46063" xr:uid="{00000000-0005-0000-0000-0000194B0000}"/>
    <cellStyle name="Normal 7 2 2 2 2 5 2 2 5" xfId="20044" xr:uid="{00000000-0005-0000-0000-00001A4B0000}"/>
    <cellStyle name="Normal 7 2 2 2 2 5 2 2 6" xfId="37390" xr:uid="{00000000-0005-0000-0000-00001B4B0000}"/>
    <cellStyle name="Normal 7 2 2 2 2 5 2 3" xfId="1613" xr:uid="{00000000-0005-0000-0000-00001C4B0000}"/>
    <cellStyle name="Normal 7 2 2 2 2 5 2 3 2" xfId="7395" xr:uid="{00000000-0005-0000-0000-00001D4B0000}"/>
    <cellStyle name="Normal 7 2 2 2 2 5 2 3 2 2" xfId="16068" xr:uid="{00000000-0005-0000-0000-00001E4B0000}"/>
    <cellStyle name="Normal 7 2 2 2 2 5 2 3 2 2 2" xfId="33421" xr:uid="{00000000-0005-0000-0000-00001F4B0000}"/>
    <cellStyle name="Normal 7 2 2 2 2 5 2 3 2 2 3" xfId="50767" xr:uid="{00000000-0005-0000-0000-0000204B0000}"/>
    <cellStyle name="Normal 7 2 2 2 2 5 2 3 2 3" xfId="24748" xr:uid="{00000000-0005-0000-0000-0000214B0000}"/>
    <cellStyle name="Normal 7 2 2 2 2 5 2 3 2 4" xfId="42094" xr:uid="{00000000-0005-0000-0000-0000224B0000}"/>
    <cellStyle name="Normal 7 2 2 2 2 5 2 3 3" xfId="5239" xr:uid="{00000000-0005-0000-0000-0000234B0000}"/>
    <cellStyle name="Normal 7 2 2 2 2 5 2 3 3 2" xfId="13912" xr:uid="{00000000-0005-0000-0000-0000244B0000}"/>
    <cellStyle name="Normal 7 2 2 2 2 5 2 3 3 2 2" xfId="31265" xr:uid="{00000000-0005-0000-0000-0000254B0000}"/>
    <cellStyle name="Normal 7 2 2 2 2 5 2 3 3 2 3" xfId="48611" xr:uid="{00000000-0005-0000-0000-0000264B0000}"/>
    <cellStyle name="Normal 7 2 2 2 2 5 2 3 3 3" xfId="22592" xr:uid="{00000000-0005-0000-0000-0000274B0000}"/>
    <cellStyle name="Normal 7 2 2 2 2 5 2 3 3 4" xfId="39938" xr:uid="{00000000-0005-0000-0000-0000284B0000}"/>
    <cellStyle name="Normal 7 2 2 2 2 5 2 3 4" xfId="10286" xr:uid="{00000000-0005-0000-0000-0000294B0000}"/>
    <cellStyle name="Normal 7 2 2 2 2 5 2 3 4 2" xfId="27639" xr:uid="{00000000-0005-0000-0000-00002A4B0000}"/>
    <cellStyle name="Normal 7 2 2 2 2 5 2 3 4 3" xfId="44985" xr:uid="{00000000-0005-0000-0000-00002B4B0000}"/>
    <cellStyle name="Normal 7 2 2 2 2 5 2 3 5" xfId="18966" xr:uid="{00000000-0005-0000-0000-00002C4B0000}"/>
    <cellStyle name="Normal 7 2 2 2 2 5 2 3 6" xfId="36312" xr:uid="{00000000-0005-0000-0000-00002D4B0000}"/>
    <cellStyle name="Normal 7 2 2 2 2 5 2 4" xfId="6660" xr:uid="{00000000-0005-0000-0000-00002E4B0000}"/>
    <cellStyle name="Normal 7 2 2 2 2 5 2 4 2" xfId="15333" xr:uid="{00000000-0005-0000-0000-00002F4B0000}"/>
    <cellStyle name="Normal 7 2 2 2 2 5 2 4 2 2" xfId="32686" xr:uid="{00000000-0005-0000-0000-0000304B0000}"/>
    <cellStyle name="Normal 7 2 2 2 2 5 2 4 2 3" xfId="50032" xr:uid="{00000000-0005-0000-0000-0000314B0000}"/>
    <cellStyle name="Normal 7 2 2 2 2 5 2 4 3" xfId="24013" xr:uid="{00000000-0005-0000-0000-0000324B0000}"/>
    <cellStyle name="Normal 7 2 2 2 2 5 2 4 4" xfId="41359" xr:uid="{00000000-0005-0000-0000-0000334B0000}"/>
    <cellStyle name="Normal 7 2 2 2 2 5 2 5" xfId="3426" xr:uid="{00000000-0005-0000-0000-0000344B0000}"/>
    <cellStyle name="Normal 7 2 2 2 2 5 2 5 2" xfId="12099" xr:uid="{00000000-0005-0000-0000-0000354B0000}"/>
    <cellStyle name="Normal 7 2 2 2 2 5 2 5 2 2" xfId="29452" xr:uid="{00000000-0005-0000-0000-0000364B0000}"/>
    <cellStyle name="Normal 7 2 2 2 2 5 2 5 2 3" xfId="46798" xr:uid="{00000000-0005-0000-0000-0000374B0000}"/>
    <cellStyle name="Normal 7 2 2 2 2 5 2 5 3" xfId="20779" xr:uid="{00000000-0005-0000-0000-0000384B0000}"/>
    <cellStyle name="Normal 7 2 2 2 2 5 2 5 4" xfId="38125" xr:uid="{00000000-0005-0000-0000-0000394B0000}"/>
    <cellStyle name="Normal 7 2 2 2 2 5 2 6" xfId="9551" xr:uid="{00000000-0005-0000-0000-00003A4B0000}"/>
    <cellStyle name="Normal 7 2 2 2 2 5 2 6 2" xfId="26904" xr:uid="{00000000-0005-0000-0000-00003B4B0000}"/>
    <cellStyle name="Normal 7 2 2 2 2 5 2 6 3" xfId="44250" xr:uid="{00000000-0005-0000-0000-00003C4B0000}"/>
    <cellStyle name="Normal 7 2 2 2 2 5 2 7" xfId="18231" xr:uid="{00000000-0005-0000-0000-00003D4B0000}"/>
    <cellStyle name="Normal 7 2 2 2 2 5 2 8" xfId="35577" xr:uid="{00000000-0005-0000-0000-00003E4B0000}"/>
    <cellStyle name="Normal 7 2 2 2 2 5 3" xfId="633" xr:uid="{00000000-0005-0000-0000-00003F4B0000}"/>
    <cellStyle name="Normal 7 2 2 2 2 5 3 2" xfId="2446" xr:uid="{00000000-0005-0000-0000-0000404B0000}"/>
    <cellStyle name="Normal 7 2 2 2 2 5 3 2 2" xfId="8228" xr:uid="{00000000-0005-0000-0000-0000414B0000}"/>
    <cellStyle name="Normal 7 2 2 2 2 5 3 2 2 2" xfId="16901" xr:uid="{00000000-0005-0000-0000-0000424B0000}"/>
    <cellStyle name="Normal 7 2 2 2 2 5 3 2 2 2 2" xfId="34254" xr:uid="{00000000-0005-0000-0000-0000434B0000}"/>
    <cellStyle name="Normal 7 2 2 2 2 5 3 2 2 2 3" xfId="51600" xr:uid="{00000000-0005-0000-0000-0000444B0000}"/>
    <cellStyle name="Normal 7 2 2 2 2 5 3 2 2 3" xfId="25581" xr:uid="{00000000-0005-0000-0000-0000454B0000}"/>
    <cellStyle name="Normal 7 2 2 2 2 5 3 2 2 4" xfId="42927" xr:uid="{00000000-0005-0000-0000-0000464B0000}"/>
    <cellStyle name="Normal 7 2 2 2 2 5 3 2 3" xfId="5729" xr:uid="{00000000-0005-0000-0000-0000474B0000}"/>
    <cellStyle name="Normal 7 2 2 2 2 5 3 2 3 2" xfId="14402" xr:uid="{00000000-0005-0000-0000-0000484B0000}"/>
    <cellStyle name="Normal 7 2 2 2 2 5 3 2 3 2 2" xfId="31755" xr:uid="{00000000-0005-0000-0000-0000494B0000}"/>
    <cellStyle name="Normal 7 2 2 2 2 5 3 2 3 2 3" xfId="49101" xr:uid="{00000000-0005-0000-0000-00004A4B0000}"/>
    <cellStyle name="Normal 7 2 2 2 2 5 3 2 3 3" xfId="23082" xr:uid="{00000000-0005-0000-0000-00004B4B0000}"/>
    <cellStyle name="Normal 7 2 2 2 2 5 3 2 3 4" xfId="40428" xr:uid="{00000000-0005-0000-0000-00004C4B0000}"/>
    <cellStyle name="Normal 7 2 2 2 2 5 3 2 4" xfId="11119" xr:uid="{00000000-0005-0000-0000-00004D4B0000}"/>
    <cellStyle name="Normal 7 2 2 2 2 5 3 2 4 2" xfId="28472" xr:uid="{00000000-0005-0000-0000-00004E4B0000}"/>
    <cellStyle name="Normal 7 2 2 2 2 5 3 2 4 3" xfId="45818" xr:uid="{00000000-0005-0000-0000-00004F4B0000}"/>
    <cellStyle name="Normal 7 2 2 2 2 5 3 2 5" xfId="19799" xr:uid="{00000000-0005-0000-0000-0000504B0000}"/>
    <cellStyle name="Normal 7 2 2 2 2 5 3 2 6" xfId="37145" xr:uid="{00000000-0005-0000-0000-0000514B0000}"/>
    <cellStyle name="Normal 7 2 2 2 2 5 3 3" xfId="6415" xr:uid="{00000000-0005-0000-0000-0000524B0000}"/>
    <cellStyle name="Normal 7 2 2 2 2 5 3 3 2" xfId="15088" xr:uid="{00000000-0005-0000-0000-0000534B0000}"/>
    <cellStyle name="Normal 7 2 2 2 2 5 3 3 2 2" xfId="32441" xr:uid="{00000000-0005-0000-0000-0000544B0000}"/>
    <cellStyle name="Normal 7 2 2 2 2 5 3 3 2 3" xfId="49787" xr:uid="{00000000-0005-0000-0000-0000554B0000}"/>
    <cellStyle name="Normal 7 2 2 2 2 5 3 3 3" xfId="23768" xr:uid="{00000000-0005-0000-0000-0000564B0000}"/>
    <cellStyle name="Normal 7 2 2 2 2 5 3 3 4" xfId="41114" xr:uid="{00000000-0005-0000-0000-0000574B0000}"/>
    <cellStyle name="Normal 7 2 2 2 2 5 3 4" xfId="4259" xr:uid="{00000000-0005-0000-0000-0000584B0000}"/>
    <cellStyle name="Normal 7 2 2 2 2 5 3 4 2" xfId="12932" xr:uid="{00000000-0005-0000-0000-0000594B0000}"/>
    <cellStyle name="Normal 7 2 2 2 2 5 3 4 2 2" xfId="30285" xr:uid="{00000000-0005-0000-0000-00005A4B0000}"/>
    <cellStyle name="Normal 7 2 2 2 2 5 3 4 2 3" xfId="47631" xr:uid="{00000000-0005-0000-0000-00005B4B0000}"/>
    <cellStyle name="Normal 7 2 2 2 2 5 3 4 3" xfId="21612" xr:uid="{00000000-0005-0000-0000-00005C4B0000}"/>
    <cellStyle name="Normal 7 2 2 2 2 5 3 4 4" xfId="38958" xr:uid="{00000000-0005-0000-0000-00005D4B0000}"/>
    <cellStyle name="Normal 7 2 2 2 2 5 3 5" xfId="9306" xr:uid="{00000000-0005-0000-0000-00005E4B0000}"/>
    <cellStyle name="Normal 7 2 2 2 2 5 3 5 2" xfId="26659" xr:uid="{00000000-0005-0000-0000-00005F4B0000}"/>
    <cellStyle name="Normal 7 2 2 2 2 5 3 5 3" xfId="44005" xr:uid="{00000000-0005-0000-0000-0000604B0000}"/>
    <cellStyle name="Normal 7 2 2 2 2 5 3 6" xfId="17986" xr:uid="{00000000-0005-0000-0000-0000614B0000}"/>
    <cellStyle name="Normal 7 2 2 2 2 5 3 7" xfId="35332" xr:uid="{00000000-0005-0000-0000-0000624B0000}"/>
    <cellStyle name="Normal 7 2 2 2 2 5 4" xfId="1956" xr:uid="{00000000-0005-0000-0000-0000634B0000}"/>
    <cellStyle name="Normal 7 2 2 2 2 5 4 2" xfId="7738" xr:uid="{00000000-0005-0000-0000-0000644B0000}"/>
    <cellStyle name="Normal 7 2 2 2 2 5 4 2 2" xfId="16411" xr:uid="{00000000-0005-0000-0000-0000654B0000}"/>
    <cellStyle name="Normal 7 2 2 2 2 5 4 2 2 2" xfId="33764" xr:uid="{00000000-0005-0000-0000-0000664B0000}"/>
    <cellStyle name="Normal 7 2 2 2 2 5 4 2 2 3" xfId="51110" xr:uid="{00000000-0005-0000-0000-0000674B0000}"/>
    <cellStyle name="Normal 7 2 2 2 2 5 4 2 3" xfId="25091" xr:uid="{00000000-0005-0000-0000-0000684B0000}"/>
    <cellStyle name="Normal 7 2 2 2 2 5 4 2 4" xfId="42437" xr:uid="{00000000-0005-0000-0000-0000694B0000}"/>
    <cellStyle name="Normal 7 2 2 2 2 5 4 3" xfId="3769" xr:uid="{00000000-0005-0000-0000-00006A4B0000}"/>
    <cellStyle name="Normal 7 2 2 2 2 5 4 3 2" xfId="12442" xr:uid="{00000000-0005-0000-0000-00006B4B0000}"/>
    <cellStyle name="Normal 7 2 2 2 2 5 4 3 2 2" xfId="29795" xr:uid="{00000000-0005-0000-0000-00006C4B0000}"/>
    <cellStyle name="Normal 7 2 2 2 2 5 4 3 2 3" xfId="47141" xr:uid="{00000000-0005-0000-0000-00006D4B0000}"/>
    <cellStyle name="Normal 7 2 2 2 2 5 4 3 3" xfId="21122" xr:uid="{00000000-0005-0000-0000-00006E4B0000}"/>
    <cellStyle name="Normal 7 2 2 2 2 5 4 3 4" xfId="38468" xr:uid="{00000000-0005-0000-0000-00006F4B0000}"/>
    <cellStyle name="Normal 7 2 2 2 2 5 4 4" xfId="10629" xr:uid="{00000000-0005-0000-0000-0000704B0000}"/>
    <cellStyle name="Normal 7 2 2 2 2 5 4 4 2" xfId="27982" xr:uid="{00000000-0005-0000-0000-0000714B0000}"/>
    <cellStyle name="Normal 7 2 2 2 2 5 4 4 3" xfId="45328" xr:uid="{00000000-0005-0000-0000-0000724B0000}"/>
    <cellStyle name="Normal 7 2 2 2 2 5 4 5" xfId="19309" xr:uid="{00000000-0005-0000-0000-0000734B0000}"/>
    <cellStyle name="Normal 7 2 2 2 2 5 4 6" xfId="36655" xr:uid="{00000000-0005-0000-0000-0000744B0000}"/>
    <cellStyle name="Normal 7 2 2 2 2 5 5" xfId="1368" xr:uid="{00000000-0005-0000-0000-0000754B0000}"/>
    <cellStyle name="Normal 7 2 2 2 2 5 5 2" xfId="7150" xr:uid="{00000000-0005-0000-0000-0000764B0000}"/>
    <cellStyle name="Normal 7 2 2 2 2 5 5 2 2" xfId="15823" xr:uid="{00000000-0005-0000-0000-0000774B0000}"/>
    <cellStyle name="Normal 7 2 2 2 2 5 5 2 2 2" xfId="33176" xr:uid="{00000000-0005-0000-0000-0000784B0000}"/>
    <cellStyle name="Normal 7 2 2 2 2 5 5 2 2 3" xfId="50522" xr:uid="{00000000-0005-0000-0000-0000794B0000}"/>
    <cellStyle name="Normal 7 2 2 2 2 5 5 2 3" xfId="24503" xr:uid="{00000000-0005-0000-0000-00007A4B0000}"/>
    <cellStyle name="Normal 7 2 2 2 2 5 5 2 4" xfId="41849" xr:uid="{00000000-0005-0000-0000-00007B4B0000}"/>
    <cellStyle name="Normal 7 2 2 2 2 5 5 3" xfId="4994" xr:uid="{00000000-0005-0000-0000-00007C4B0000}"/>
    <cellStyle name="Normal 7 2 2 2 2 5 5 3 2" xfId="13667" xr:uid="{00000000-0005-0000-0000-00007D4B0000}"/>
    <cellStyle name="Normal 7 2 2 2 2 5 5 3 2 2" xfId="31020" xr:uid="{00000000-0005-0000-0000-00007E4B0000}"/>
    <cellStyle name="Normal 7 2 2 2 2 5 5 3 2 3" xfId="48366" xr:uid="{00000000-0005-0000-0000-00007F4B0000}"/>
    <cellStyle name="Normal 7 2 2 2 2 5 5 3 3" xfId="22347" xr:uid="{00000000-0005-0000-0000-0000804B0000}"/>
    <cellStyle name="Normal 7 2 2 2 2 5 5 3 4" xfId="39693" xr:uid="{00000000-0005-0000-0000-0000814B0000}"/>
    <cellStyle name="Normal 7 2 2 2 2 5 5 4" xfId="10041" xr:uid="{00000000-0005-0000-0000-0000824B0000}"/>
    <cellStyle name="Normal 7 2 2 2 2 5 5 4 2" xfId="27394" xr:uid="{00000000-0005-0000-0000-0000834B0000}"/>
    <cellStyle name="Normal 7 2 2 2 2 5 5 4 3" xfId="44740" xr:uid="{00000000-0005-0000-0000-0000844B0000}"/>
    <cellStyle name="Normal 7 2 2 2 2 5 5 5" xfId="18721" xr:uid="{00000000-0005-0000-0000-0000854B0000}"/>
    <cellStyle name="Normal 7 2 2 2 2 5 5 6" xfId="36067" xr:uid="{00000000-0005-0000-0000-0000864B0000}"/>
    <cellStyle name="Normal 7 2 2 2 2 5 6" xfId="5925" xr:uid="{00000000-0005-0000-0000-0000874B0000}"/>
    <cellStyle name="Normal 7 2 2 2 2 5 6 2" xfId="14598" xr:uid="{00000000-0005-0000-0000-0000884B0000}"/>
    <cellStyle name="Normal 7 2 2 2 2 5 6 2 2" xfId="31951" xr:uid="{00000000-0005-0000-0000-0000894B0000}"/>
    <cellStyle name="Normal 7 2 2 2 2 5 6 2 3" xfId="49297" xr:uid="{00000000-0005-0000-0000-00008A4B0000}"/>
    <cellStyle name="Normal 7 2 2 2 2 5 6 3" xfId="23278" xr:uid="{00000000-0005-0000-0000-00008B4B0000}"/>
    <cellStyle name="Normal 7 2 2 2 2 5 6 4" xfId="40624" xr:uid="{00000000-0005-0000-0000-00008C4B0000}"/>
    <cellStyle name="Normal 7 2 2 2 2 5 7" xfId="3181" xr:uid="{00000000-0005-0000-0000-00008D4B0000}"/>
    <cellStyle name="Normal 7 2 2 2 2 5 7 2" xfId="11854" xr:uid="{00000000-0005-0000-0000-00008E4B0000}"/>
    <cellStyle name="Normal 7 2 2 2 2 5 7 2 2" xfId="29207" xr:uid="{00000000-0005-0000-0000-00008F4B0000}"/>
    <cellStyle name="Normal 7 2 2 2 2 5 7 2 3" xfId="46553" xr:uid="{00000000-0005-0000-0000-0000904B0000}"/>
    <cellStyle name="Normal 7 2 2 2 2 5 7 3" xfId="20534" xr:uid="{00000000-0005-0000-0000-0000914B0000}"/>
    <cellStyle name="Normal 7 2 2 2 2 5 7 4" xfId="37880" xr:uid="{00000000-0005-0000-0000-0000924B0000}"/>
    <cellStyle name="Normal 7 2 2 2 2 5 8" xfId="8816" xr:uid="{00000000-0005-0000-0000-0000934B0000}"/>
    <cellStyle name="Normal 7 2 2 2 2 5 8 2" xfId="26169" xr:uid="{00000000-0005-0000-0000-0000944B0000}"/>
    <cellStyle name="Normal 7 2 2 2 2 5 8 3" xfId="43515" xr:uid="{00000000-0005-0000-0000-0000954B0000}"/>
    <cellStyle name="Normal 7 2 2 2 2 5 9" xfId="17496" xr:uid="{00000000-0005-0000-0000-0000964B0000}"/>
    <cellStyle name="Normal 7 2 2 2 2 6" xfId="780" xr:uid="{00000000-0005-0000-0000-0000974B0000}"/>
    <cellStyle name="Normal 7 2 2 2 2 6 2" xfId="2593" xr:uid="{00000000-0005-0000-0000-0000984B0000}"/>
    <cellStyle name="Normal 7 2 2 2 2 6 2 2" xfId="8375" xr:uid="{00000000-0005-0000-0000-0000994B0000}"/>
    <cellStyle name="Normal 7 2 2 2 2 6 2 2 2" xfId="17048" xr:uid="{00000000-0005-0000-0000-00009A4B0000}"/>
    <cellStyle name="Normal 7 2 2 2 2 6 2 2 2 2" xfId="34401" xr:uid="{00000000-0005-0000-0000-00009B4B0000}"/>
    <cellStyle name="Normal 7 2 2 2 2 6 2 2 2 3" xfId="51747" xr:uid="{00000000-0005-0000-0000-00009C4B0000}"/>
    <cellStyle name="Normal 7 2 2 2 2 6 2 2 3" xfId="25728" xr:uid="{00000000-0005-0000-0000-00009D4B0000}"/>
    <cellStyle name="Normal 7 2 2 2 2 6 2 2 4" xfId="43074" xr:uid="{00000000-0005-0000-0000-00009E4B0000}"/>
    <cellStyle name="Normal 7 2 2 2 2 6 2 3" xfId="4406" xr:uid="{00000000-0005-0000-0000-00009F4B0000}"/>
    <cellStyle name="Normal 7 2 2 2 2 6 2 3 2" xfId="13079" xr:uid="{00000000-0005-0000-0000-0000A04B0000}"/>
    <cellStyle name="Normal 7 2 2 2 2 6 2 3 2 2" xfId="30432" xr:uid="{00000000-0005-0000-0000-0000A14B0000}"/>
    <cellStyle name="Normal 7 2 2 2 2 6 2 3 2 3" xfId="47778" xr:uid="{00000000-0005-0000-0000-0000A24B0000}"/>
    <cellStyle name="Normal 7 2 2 2 2 6 2 3 3" xfId="21759" xr:uid="{00000000-0005-0000-0000-0000A34B0000}"/>
    <cellStyle name="Normal 7 2 2 2 2 6 2 3 4" xfId="39105" xr:uid="{00000000-0005-0000-0000-0000A44B0000}"/>
    <cellStyle name="Normal 7 2 2 2 2 6 2 4" xfId="11266" xr:uid="{00000000-0005-0000-0000-0000A54B0000}"/>
    <cellStyle name="Normal 7 2 2 2 2 6 2 4 2" xfId="28619" xr:uid="{00000000-0005-0000-0000-0000A64B0000}"/>
    <cellStyle name="Normal 7 2 2 2 2 6 2 4 3" xfId="45965" xr:uid="{00000000-0005-0000-0000-0000A74B0000}"/>
    <cellStyle name="Normal 7 2 2 2 2 6 2 5" xfId="19946" xr:uid="{00000000-0005-0000-0000-0000A84B0000}"/>
    <cellStyle name="Normal 7 2 2 2 2 6 2 6" xfId="37292" xr:uid="{00000000-0005-0000-0000-0000A94B0000}"/>
    <cellStyle name="Normal 7 2 2 2 2 6 3" xfId="1515" xr:uid="{00000000-0005-0000-0000-0000AA4B0000}"/>
    <cellStyle name="Normal 7 2 2 2 2 6 3 2" xfId="7297" xr:uid="{00000000-0005-0000-0000-0000AB4B0000}"/>
    <cellStyle name="Normal 7 2 2 2 2 6 3 2 2" xfId="15970" xr:uid="{00000000-0005-0000-0000-0000AC4B0000}"/>
    <cellStyle name="Normal 7 2 2 2 2 6 3 2 2 2" xfId="33323" xr:uid="{00000000-0005-0000-0000-0000AD4B0000}"/>
    <cellStyle name="Normal 7 2 2 2 2 6 3 2 2 3" xfId="50669" xr:uid="{00000000-0005-0000-0000-0000AE4B0000}"/>
    <cellStyle name="Normal 7 2 2 2 2 6 3 2 3" xfId="24650" xr:uid="{00000000-0005-0000-0000-0000AF4B0000}"/>
    <cellStyle name="Normal 7 2 2 2 2 6 3 2 4" xfId="41996" xr:uid="{00000000-0005-0000-0000-0000B04B0000}"/>
    <cellStyle name="Normal 7 2 2 2 2 6 3 3" xfId="5141" xr:uid="{00000000-0005-0000-0000-0000B14B0000}"/>
    <cellStyle name="Normal 7 2 2 2 2 6 3 3 2" xfId="13814" xr:uid="{00000000-0005-0000-0000-0000B24B0000}"/>
    <cellStyle name="Normal 7 2 2 2 2 6 3 3 2 2" xfId="31167" xr:uid="{00000000-0005-0000-0000-0000B34B0000}"/>
    <cellStyle name="Normal 7 2 2 2 2 6 3 3 2 3" xfId="48513" xr:uid="{00000000-0005-0000-0000-0000B44B0000}"/>
    <cellStyle name="Normal 7 2 2 2 2 6 3 3 3" xfId="22494" xr:uid="{00000000-0005-0000-0000-0000B54B0000}"/>
    <cellStyle name="Normal 7 2 2 2 2 6 3 3 4" xfId="39840" xr:uid="{00000000-0005-0000-0000-0000B64B0000}"/>
    <cellStyle name="Normal 7 2 2 2 2 6 3 4" xfId="10188" xr:uid="{00000000-0005-0000-0000-0000B74B0000}"/>
    <cellStyle name="Normal 7 2 2 2 2 6 3 4 2" xfId="27541" xr:uid="{00000000-0005-0000-0000-0000B84B0000}"/>
    <cellStyle name="Normal 7 2 2 2 2 6 3 4 3" xfId="44887" xr:uid="{00000000-0005-0000-0000-0000B94B0000}"/>
    <cellStyle name="Normal 7 2 2 2 2 6 3 5" xfId="18868" xr:uid="{00000000-0005-0000-0000-0000BA4B0000}"/>
    <cellStyle name="Normal 7 2 2 2 2 6 3 6" xfId="36214" xr:uid="{00000000-0005-0000-0000-0000BB4B0000}"/>
    <cellStyle name="Normal 7 2 2 2 2 6 4" xfId="6562" xr:uid="{00000000-0005-0000-0000-0000BC4B0000}"/>
    <cellStyle name="Normal 7 2 2 2 2 6 4 2" xfId="15235" xr:uid="{00000000-0005-0000-0000-0000BD4B0000}"/>
    <cellStyle name="Normal 7 2 2 2 2 6 4 2 2" xfId="32588" xr:uid="{00000000-0005-0000-0000-0000BE4B0000}"/>
    <cellStyle name="Normal 7 2 2 2 2 6 4 2 3" xfId="49934" xr:uid="{00000000-0005-0000-0000-0000BF4B0000}"/>
    <cellStyle name="Normal 7 2 2 2 2 6 4 3" xfId="23915" xr:uid="{00000000-0005-0000-0000-0000C04B0000}"/>
    <cellStyle name="Normal 7 2 2 2 2 6 4 4" xfId="41261" xr:uid="{00000000-0005-0000-0000-0000C14B0000}"/>
    <cellStyle name="Normal 7 2 2 2 2 6 5" xfId="3328" xr:uid="{00000000-0005-0000-0000-0000C24B0000}"/>
    <cellStyle name="Normal 7 2 2 2 2 6 5 2" xfId="12001" xr:uid="{00000000-0005-0000-0000-0000C34B0000}"/>
    <cellStyle name="Normal 7 2 2 2 2 6 5 2 2" xfId="29354" xr:uid="{00000000-0005-0000-0000-0000C44B0000}"/>
    <cellStyle name="Normal 7 2 2 2 2 6 5 2 3" xfId="46700" xr:uid="{00000000-0005-0000-0000-0000C54B0000}"/>
    <cellStyle name="Normal 7 2 2 2 2 6 5 3" xfId="20681" xr:uid="{00000000-0005-0000-0000-0000C64B0000}"/>
    <cellStyle name="Normal 7 2 2 2 2 6 5 4" xfId="38027" xr:uid="{00000000-0005-0000-0000-0000C74B0000}"/>
    <cellStyle name="Normal 7 2 2 2 2 6 6" xfId="9453" xr:uid="{00000000-0005-0000-0000-0000C84B0000}"/>
    <cellStyle name="Normal 7 2 2 2 2 6 6 2" xfId="26806" xr:uid="{00000000-0005-0000-0000-0000C94B0000}"/>
    <cellStyle name="Normal 7 2 2 2 2 6 6 3" xfId="44152" xr:uid="{00000000-0005-0000-0000-0000CA4B0000}"/>
    <cellStyle name="Normal 7 2 2 2 2 6 7" xfId="18133" xr:uid="{00000000-0005-0000-0000-0000CB4B0000}"/>
    <cellStyle name="Normal 7 2 2 2 2 6 8" xfId="35479" xr:uid="{00000000-0005-0000-0000-0000CC4B0000}"/>
    <cellStyle name="Normal 7 2 2 2 2 7" xfId="388" xr:uid="{00000000-0005-0000-0000-0000CD4B0000}"/>
    <cellStyle name="Normal 7 2 2 2 2 7 2" xfId="2201" xr:uid="{00000000-0005-0000-0000-0000CE4B0000}"/>
    <cellStyle name="Normal 7 2 2 2 2 7 2 2" xfId="7983" xr:uid="{00000000-0005-0000-0000-0000CF4B0000}"/>
    <cellStyle name="Normal 7 2 2 2 2 7 2 2 2" xfId="16656" xr:uid="{00000000-0005-0000-0000-0000D04B0000}"/>
    <cellStyle name="Normal 7 2 2 2 2 7 2 2 2 2" xfId="34009" xr:uid="{00000000-0005-0000-0000-0000D14B0000}"/>
    <cellStyle name="Normal 7 2 2 2 2 7 2 2 2 3" xfId="51355" xr:uid="{00000000-0005-0000-0000-0000D24B0000}"/>
    <cellStyle name="Normal 7 2 2 2 2 7 2 2 3" xfId="25336" xr:uid="{00000000-0005-0000-0000-0000D34B0000}"/>
    <cellStyle name="Normal 7 2 2 2 2 7 2 2 4" xfId="42682" xr:uid="{00000000-0005-0000-0000-0000D44B0000}"/>
    <cellStyle name="Normal 7 2 2 2 2 7 2 3" xfId="5484" xr:uid="{00000000-0005-0000-0000-0000D54B0000}"/>
    <cellStyle name="Normal 7 2 2 2 2 7 2 3 2" xfId="14157" xr:uid="{00000000-0005-0000-0000-0000D64B0000}"/>
    <cellStyle name="Normal 7 2 2 2 2 7 2 3 2 2" xfId="31510" xr:uid="{00000000-0005-0000-0000-0000D74B0000}"/>
    <cellStyle name="Normal 7 2 2 2 2 7 2 3 2 3" xfId="48856" xr:uid="{00000000-0005-0000-0000-0000D84B0000}"/>
    <cellStyle name="Normal 7 2 2 2 2 7 2 3 3" xfId="22837" xr:uid="{00000000-0005-0000-0000-0000D94B0000}"/>
    <cellStyle name="Normal 7 2 2 2 2 7 2 3 4" xfId="40183" xr:uid="{00000000-0005-0000-0000-0000DA4B0000}"/>
    <cellStyle name="Normal 7 2 2 2 2 7 2 4" xfId="10874" xr:uid="{00000000-0005-0000-0000-0000DB4B0000}"/>
    <cellStyle name="Normal 7 2 2 2 2 7 2 4 2" xfId="28227" xr:uid="{00000000-0005-0000-0000-0000DC4B0000}"/>
    <cellStyle name="Normal 7 2 2 2 2 7 2 4 3" xfId="45573" xr:uid="{00000000-0005-0000-0000-0000DD4B0000}"/>
    <cellStyle name="Normal 7 2 2 2 2 7 2 5" xfId="19554" xr:uid="{00000000-0005-0000-0000-0000DE4B0000}"/>
    <cellStyle name="Normal 7 2 2 2 2 7 2 6" xfId="36900" xr:uid="{00000000-0005-0000-0000-0000DF4B0000}"/>
    <cellStyle name="Normal 7 2 2 2 2 7 3" xfId="6170" xr:uid="{00000000-0005-0000-0000-0000E04B0000}"/>
    <cellStyle name="Normal 7 2 2 2 2 7 3 2" xfId="14843" xr:uid="{00000000-0005-0000-0000-0000E14B0000}"/>
    <cellStyle name="Normal 7 2 2 2 2 7 3 2 2" xfId="32196" xr:uid="{00000000-0005-0000-0000-0000E24B0000}"/>
    <cellStyle name="Normal 7 2 2 2 2 7 3 2 3" xfId="49542" xr:uid="{00000000-0005-0000-0000-0000E34B0000}"/>
    <cellStyle name="Normal 7 2 2 2 2 7 3 3" xfId="23523" xr:uid="{00000000-0005-0000-0000-0000E44B0000}"/>
    <cellStyle name="Normal 7 2 2 2 2 7 3 4" xfId="40869" xr:uid="{00000000-0005-0000-0000-0000E54B0000}"/>
    <cellStyle name="Normal 7 2 2 2 2 7 4" xfId="4014" xr:uid="{00000000-0005-0000-0000-0000E64B0000}"/>
    <cellStyle name="Normal 7 2 2 2 2 7 4 2" xfId="12687" xr:uid="{00000000-0005-0000-0000-0000E74B0000}"/>
    <cellStyle name="Normal 7 2 2 2 2 7 4 2 2" xfId="30040" xr:uid="{00000000-0005-0000-0000-0000E84B0000}"/>
    <cellStyle name="Normal 7 2 2 2 2 7 4 2 3" xfId="47386" xr:uid="{00000000-0005-0000-0000-0000E94B0000}"/>
    <cellStyle name="Normal 7 2 2 2 2 7 4 3" xfId="21367" xr:uid="{00000000-0005-0000-0000-0000EA4B0000}"/>
    <cellStyle name="Normal 7 2 2 2 2 7 4 4" xfId="38713" xr:uid="{00000000-0005-0000-0000-0000EB4B0000}"/>
    <cellStyle name="Normal 7 2 2 2 2 7 5" xfId="9061" xr:uid="{00000000-0005-0000-0000-0000EC4B0000}"/>
    <cellStyle name="Normal 7 2 2 2 2 7 5 2" xfId="26414" xr:uid="{00000000-0005-0000-0000-0000ED4B0000}"/>
    <cellStyle name="Normal 7 2 2 2 2 7 5 3" xfId="43760" xr:uid="{00000000-0005-0000-0000-0000EE4B0000}"/>
    <cellStyle name="Normal 7 2 2 2 2 7 6" xfId="17741" xr:uid="{00000000-0005-0000-0000-0000EF4B0000}"/>
    <cellStyle name="Normal 7 2 2 2 2 7 7" xfId="35087" xr:uid="{00000000-0005-0000-0000-0000F04B0000}"/>
    <cellStyle name="Normal 7 2 2 2 2 8" xfId="1858" xr:uid="{00000000-0005-0000-0000-0000F14B0000}"/>
    <cellStyle name="Normal 7 2 2 2 2 8 2" xfId="7640" xr:uid="{00000000-0005-0000-0000-0000F24B0000}"/>
    <cellStyle name="Normal 7 2 2 2 2 8 2 2" xfId="16313" xr:uid="{00000000-0005-0000-0000-0000F34B0000}"/>
    <cellStyle name="Normal 7 2 2 2 2 8 2 2 2" xfId="33666" xr:uid="{00000000-0005-0000-0000-0000F44B0000}"/>
    <cellStyle name="Normal 7 2 2 2 2 8 2 2 3" xfId="51012" xr:uid="{00000000-0005-0000-0000-0000F54B0000}"/>
    <cellStyle name="Normal 7 2 2 2 2 8 2 3" xfId="24993" xr:uid="{00000000-0005-0000-0000-0000F64B0000}"/>
    <cellStyle name="Normal 7 2 2 2 2 8 2 4" xfId="42339" xr:uid="{00000000-0005-0000-0000-0000F74B0000}"/>
    <cellStyle name="Normal 7 2 2 2 2 8 3" xfId="3671" xr:uid="{00000000-0005-0000-0000-0000F84B0000}"/>
    <cellStyle name="Normal 7 2 2 2 2 8 3 2" xfId="12344" xr:uid="{00000000-0005-0000-0000-0000F94B0000}"/>
    <cellStyle name="Normal 7 2 2 2 2 8 3 2 2" xfId="29697" xr:uid="{00000000-0005-0000-0000-0000FA4B0000}"/>
    <cellStyle name="Normal 7 2 2 2 2 8 3 2 3" xfId="47043" xr:uid="{00000000-0005-0000-0000-0000FB4B0000}"/>
    <cellStyle name="Normal 7 2 2 2 2 8 3 3" xfId="21024" xr:uid="{00000000-0005-0000-0000-0000FC4B0000}"/>
    <cellStyle name="Normal 7 2 2 2 2 8 3 4" xfId="38370" xr:uid="{00000000-0005-0000-0000-0000FD4B0000}"/>
    <cellStyle name="Normal 7 2 2 2 2 8 4" xfId="10531" xr:uid="{00000000-0005-0000-0000-0000FE4B0000}"/>
    <cellStyle name="Normal 7 2 2 2 2 8 4 2" xfId="27884" xr:uid="{00000000-0005-0000-0000-0000FF4B0000}"/>
    <cellStyle name="Normal 7 2 2 2 2 8 4 3" xfId="45230" xr:uid="{00000000-0005-0000-0000-0000004C0000}"/>
    <cellStyle name="Normal 7 2 2 2 2 8 5" xfId="19211" xr:uid="{00000000-0005-0000-0000-0000014C0000}"/>
    <cellStyle name="Normal 7 2 2 2 2 8 6" xfId="36557" xr:uid="{00000000-0005-0000-0000-0000024C0000}"/>
    <cellStyle name="Normal 7 2 2 2 2 9" xfId="1123" xr:uid="{00000000-0005-0000-0000-0000034C0000}"/>
    <cellStyle name="Normal 7 2 2 2 2 9 2" xfId="6905" xr:uid="{00000000-0005-0000-0000-0000044C0000}"/>
    <cellStyle name="Normal 7 2 2 2 2 9 2 2" xfId="15578" xr:uid="{00000000-0005-0000-0000-0000054C0000}"/>
    <cellStyle name="Normal 7 2 2 2 2 9 2 2 2" xfId="32931" xr:uid="{00000000-0005-0000-0000-0000064C0000}"/>
    <cellStyle name="Normal 7 2 2 2 2 9 2 2 3" xfId="50277" xr:uid="{00000000-0005-0000-0000-0000074C0000}"/>
    <cellStyle name="Normal 7 2 2 2 2 9 2 3" xfId="24258" xr:uid="{00000000-0005-0000-0000-0000084C0000}"/>
    <cellStyle name="Normal 7 2 2 2 2 9 2 4" xfId="41604" xr:uid="{00000000-0005-0000-0000-0000094C0000}"/>
    <cellStyle name="Normal 7 2 2 2 2 9 3" xfId="4749" xr:uid="{00000000-0005-0000-0000-00000A4C0000}"/>
    <cellStyle name="Normal 7 2 2 2 2 9 3 2" xfId="13422" xr:uid="{00000000-0005-0000-0000-00000B4C0000}"/>
    <cellStyle name="Normal 7 2 2 2 2 9 3 2 2" xfId="30775" xr:uid="{00000000-0005-0000-0000-00000C4C0000}"/>
    <cellStyle name="Normal 7 2 2 2 2 9 3 2 3" xfId="48121" xr:uid="{00000000-0005-0000-0000-00000D4C0000}"/>
    <cellStyle name="Normal 7 2 2 2 2 9 3 3" xfId="22102" xr:uid="{00000000-0005-0000-0000-00000E4C0000}"/>
    <cellStyle name="Normal 7 2 2 2 2 9 3 4" xfId="39448" xr:uid="{00000000-0005-0000-0000-00000F4C0000}"/>
    <cellStyle name="Normal 7 2 2 2 2 9 4" xfId="9796" xr:uid="{00000000-0005-0000-0000-0000104C0000}"/>
    <cellStyle name="Normal 7 2 2 2 2 9 4 2" xfId="27149" xr:uid="{00000000-0005-0000-0000-0000114C0000}"/>
    <cellStyle name="Normal 7 2 2 2 2 9 4 3" xfId="44495" xr:uid="{00000000-0005-0000-0000-0000124C0000}"/>
    <cellStyle name="Normal 7 2 2 2 2 9 5" xfId="18476" xr:uid="{00000000-0005-0000-0000-0000134C0000}"/>
    <cellStyle name="Normal 7 2 2 2 2 9 6" xfId="35822" xr:uid="{00000000-0005-0000-0000-0000144C0000}"/>
    <cellStyle name="Normal 7 2 2 2 3" xfId="78" xr:uid="{00000000-0005-0000-0000-0000154C0000}"/>
    <cellStyle name="Normal 7 2 2 2 3 10" xfId="8751" xr:uid="{00000000-0005-0000-0000-0000164C0000}"/>
    <cellStyle name="Normal 7 2 2 2 3 10 2" xfId="26104" xr:uid="{00000000-0005-0000-0000-0000174C0000}"/>
    <cellStyle name="Normal 7 2 2 2 3 10 3" xfId="43450" xr:uid="{00000000-0005-0000-0000-0000184C0000}"/>
    <cellStyle name="Normal 7 2 2 2 3 11" xfId="17431" xr:uid="{00000000-0005-0000-0000-0000194C0000}"/>
    <cellStyle name="Normal 7 2 2 2 3 12" xfId="34777" xr:uid="{00000000-0005-0000-0000-00001A4C0000}"/>
    <cellStyle name="Normal 7 2 2 2 3 2" xfId="323" xr:uid="{00000000-0005-0000-0000-00001B4C0000}"/>
    <cellStyle name="Normal 7 2 2 2 3 2 10" xfId="35022" xr:uid="{00000000-0005-0000-0000-00001C4C0000}"/>
    <cellStyle name="Normal 7 2 2 2 3 2 2" xfId="1058" xr:uid="{00000000-0005-0000-0000-00001D4C0000}"/>
    <cellStyle name="Normal 7 2 2 2 3 2 2 2" xfId="2871" xr:uid="{00000000-0005-0000-0000-00001E4C0000}"/>
    <cellStyle name="Normal 7 2 2 2 3 2 2 2 2" xfId="8653" xr:uid="{00000000-0005-0000-0000-00001F4C0000}"/>
    <cellStyle name="Normal 7 2 2 2 3 2 2 2 2 2" xfId="17326" xr:uid="{00000000-0005-0000-0000-0000204C0000}"/>
    <cellStyle name="Normal 7 2 2 2 3 2 2 2 2 2 2" xfId="34679" xr:uid="{00000000-0005-0000-0000-0000214C0000}"/>
    <cellStyle name="Normal 7 2 2 2 3 2 2 2 2 2 3" xfId="52025" xr:uid="{00000000-0005-0000-0000-0000224C0000}"/>
    <cellStyle name="Normal 7 2 2 2 3 2 2 2 2 3" xfId="26006" xr:uid="{00000000-0005-0000-0000-0000234C0000}"/>
    <cellStyle name="Normal 7 2 2 2 3 2 2 2 2 4" xfId="43352" xr:uid="{00000000-0005-0000-0000-0000244C0000}"/>
    <cellStyle name="Normal 7 2 2 2 3 2 2 2 3" xfId="4684" xr:uid="{00000000-0005-0000-0000-0000254C0000}"/>
    <cellStyle name="Normal 7 2 2 2 3 2 2 2 3 2" xfId="13357" xr:uid="{00000000-0005-0000-0000-0000264C0000}"/>
    <cellStyle name="Normal 7 2 2 2 3 2 2 2 3 2 2" xfId="30710" xr:uid="{00000000-0005-0000-0000-0000274C0000}"/>
    <cellStyle name="Normal 7 2 2 2 3 2 2 2 3 2 3" xfId="48056" xr:uid="{00000000-0005-0000-0000-0000284C0000}"/>
    <cellStyle name="Normal 7 2 2 2 3 2 2 2 3 3" xfId="22037" xr:uid="{00000000-0005-0000-0000-0000294C0000}"/>
    <cellStyle name="Normal 7 2 2 2 3 2 2 2 3 4" xfId="39383" xr:uid="{00000000-0005-0000-0000-00002A4C0000}"/>
    <cellStyle name="Normal 7 2 2 2 3 2 2 2 4" xfId="11544" xr:uid="{00000000-0005-0000-0000-00002B4C0000}"/>
    <cellStyle name="Normal 7 2 2 2 3 2 2 2 4 2" xfId="28897" xr:uid="{00000000-0005-0000-0000-00002C4C0000}"/>
    <cellStyle name="Normal 7 2 2 2 3 2 2 2 4 3" xfId="46243" xr:uid="{00000000-0005-0000-0000-00002D4C0000}"/>
    <cellStyle name="Normal 7 2 2 2 3 2 2 2 5" xfId="20224" xr:uid="{00000000-0005-0000-0000-00002E4C0000}"/>
    <cellStyle name="Normal 7 2 2 2 3 2 2 2 6" xfId="37570" xr:uid="{00000000-0005-0000-0000-00002F4C0000}"/>
    <cellStyle name="Normal 7 2 2 2 3 2 2 3" xfId="1793" xr:uid="{00000000-0005-0000-0000-0000304C0000}"/>
    <cellStyle name="Normal 7 2 2 2 3 2 2 3 2" xfId="7575" xr:uid="{00000000-0005-0000-0000-0000314C0000}"/>
    <cellStyle name="Normal 7 2 2 2 3 2 2 3 2 2" xfId="16248" xr:uid="{00000000-0005-0000-0000-0000324C0000}"/>
    <cellStyle name="Normal 7 2 2 2 3 2 2 3 2 2 2" xfId="33601" xr:uid="{00000000-0005-0000-0000-0000334C0000}"/>
    <cellStyle name="Normal 7 2 2 2 3 2 2 3 2 2 3" xfId="50947" xr:uid="{00000000-0005-0000-0000-0000344C0000}"/>
    <cellStyle name="Normal 7 2 2 2 3 2 2 3 2 3" xfId="24928" xr:uid="{00000000-0005-0000-0000-0000354C0000}"/>
    <cellStyle name="Normal 7 2 2 2 3 2 2 3 2 4" xfId="42274" xr:uid="{00000000-0005-0000-0000-0000364C0000}"/>
    <cellStyle name="Normal 7 2 2 2 3 2 2 3 3" xfId="5419" xr:uid="{00000000-0005-0000-0000-0000374C0000}"/>
    <cellStyle name="Normal 7 2 2 2 3 2 2 3 3 2" xfId="14092" xr:uid="{00000000-0005-0000-0000-0000384C0000}"/>
    <cellStyle name="Normal 7 2 2 2 3 2 2 3 3 2 2" xfId="31445" xr:uid="{00000000-0005-0000-0000-0000394C0000}"/>
    <cellStyle name="Normal 7 2 2 2 3 2 2 3 3 2 3" xfId="48791" xr:uid="{00000000-0005-0000-0000-00003A4C0000}"/>
    <cellStyle name="Normal 7 2 2 2 3 2 2 3 3 3" xfId="22772" xr:uid="{00000000-0005-0000-0000-00003B4C0000}"/>
    <cellStyle name="Normal 7 2 2 2 3 2 2 3 3 4" xfId="40118" xr:uid="{00000000-0005-0000-0000-00003C4C0000}"/>
    <cellStyle name="Normal 7 2 2 2 3 2 2 3 4" xfId="10466" xr:uid="{00000000-0005-0000-0000-00003D4C0000}"/>
    <cellStyle name="Normal 7 2 2 2 3 2 2 3 4 2" xfId="27819" xr:uid="{00000000-0005-0000-0000-00003E4C0000}"/>
    <cellStyle name="Normal 7 2 2 2 3 2 2 3 4 3" xfId="45165" xr:uid="{00000000-0005-0000-0000-00003F4C0000}"/>
    <cellStyle name="Normal 7 2 2 2 3 2 2 3 5" xfId="19146" xr:uid="{00000000-0005-0000-0000-0000404C0000}"/>
    <cellStyle name="Normal 7 2 2 2 3 2 2 3 6" xfId="36492" xr:uid="{00000000-0005-0000-0000-0000414C0000}"/>
    <cellStyle name="Normal 7 2 2 2 3 2 2 4" xfId="6840" xr:uid="{00000000-0005-0000-0000-0000424C0000}"/>
    <cellStyle name="Normal 7 2 2 2 3 2 2 4 2" xfId="15513" xr:uid="{00000000-0005-0000-0000-0000434C0000}"/>
    <cellStyle name="Normal 7 2 2 2 3 2 2 4 2 2" xfId="32866" xr:uid="{00000000-0005-0000-0000-0000444C0000}"/>
    <cellStyle name="Normal 7 2 2 2 3 2 2 4 2 3" xfId="50212" xr:uid="{00000000-0005-0000-0000-0000454C0000}"/>
    <cellStyle name="Normal 7 2 2 2 3 2 2 4 3" xfId="24193" xr:uid="{00000000-0005-0000-0000-0000464C0000}"/>
    <cellStyle name="Normal 7 2 2 2 3 2 2 4 4" xfId="41539" xr:uid="{00000000-0005-0000-0000-0000474C0000}"/>
    <cellStyle name="Normal 7 2 2 2 3 2 2 5" xfId="3606" xr:uid="{00000000-0005-0000-0000-0000484C0000}"/>
    <cellStyle name="Normal 7 2 2 2 3 2 2 5 2" xfId="12279" xr:uid="{00000000-0005-0000-0000-0000494C0000}"/>
    <cellStyle name="Normal 7 2 2 2 3 2 2 5 2 2" xfId="29632" xr:uid="{00000000-0005-0000-0000-00004A4C0000}"/>
    <cellStyle name="Normal 7 2 2 2 3 2 2 5 2 3" xfId="46978" xr:uid="{00000000-0005-0000-0000-00004B4C0000}"/>
    <cellStyle name="Normal 7 2 2 2 3 2 2 5 3" xfId="20959" xr:uid="{00000000-0005-0000-0000-00004C4C0000}"/>
    <cellStyle name="Normal 7 2 2 2 3 2 2 5 4" xfId="38305" xr:uid="{00000000-0005-0000-0000-00004D4C0000}"/>
    <cellStyle name="Normal 7 2 2 2 3 2 2 6" xfId="9731" xr:uid="{00000000-0005-0000-0000-00004E4C0000}"/>
    <cellStyle name="Normal 7 2 2 2 3 2 2 6 2" xfId="27084" xr:uid="{00000000-0005-0000-0000-00004F4C0000}"/>
    <cellStyle name="Normal 7 2 2 2 3 2 2 6 3" xfId="44430" xr:uid="{00000000-0005-0000-0000-0000504C0000}"/>
    <cellStyle name="Normal 7 2 2 2 3 2 2 7" xfId="18411" xr:uid="{00000000-0005-0000-0000-0000514C0000}"/>
    <cellStyle name="Normal 7 2 2 2 3 2 2 8" xfId="35757" xr:uid="{00000000-0005-0000-0000-0000524C0000}"/>
    <cellStyle name="Normal 7 2 2 2 3 2 3" xfId="568" xr:uid="{00000000-0005-0000-0000-0000534C0000}"/>
    <cellStyle name="Normal 7 2 2 2 3 2 3 2" xfId="2381" xr:uid="{00000000-0005-0000-0000-0000544C0000}"/>
    <cellStyle name="Normal 7 2 2 2 3 2 3 2 2" xfId="8163" xr:uid="{00000000-0005-0000-0000-0000554C0000}"/>
    <cellStyle name="Normal 7 2 2 2 3 2 3 2 2 2" xfId="16836" xr:uid="{00000000-0005-0000-0000-0000564C0000}"/>
    <cellStyle name="Normal 7 2 2 2 3 2 3 2 2 2 2" xfId="34189" xr:uid="{00000000-0005-0000-0000-0000574C0000}"/>
    <cellStyle name="Normal 7 2 2 2 3 2 3 2 2 2 3" xfId="51535" xr:uid="{00000000-0005-0000-0000-0000584C0000}"/>
    <cellStyle name="Normal 7 2 2 2 3 2 3 2 2 3" xfId="25516" xr:uid="{00000000-0005-0000-0000-0000594C0000}"/>
    <cellStyle name="Normal 7 2 2 2 3 2 3 2 2 4" xfId="42862" xr:uid="{00000000-0005-0000-0000-00005A4C0000}"/>
    <cellStyle name="Normal 7 2 2 2 3 2 3 2 3" xfId="5664" xr:uid="{00000000-0005-0000-0000-00005B4C0000}"/>
    <cellStyle name="Normal 7 2 2 2 3 2 3 2 3 2" xfId="14337" xr:uid="{00000000-0005-0000-0000-00005C4C0000}"/>
    <cellStyle name="Normal 7 2 2 2 3 2 3 2 3 2 2" xfId="31690" xr:uid="{00000000-0005-0000-0000-00005D4C0000}"/>
    <cellStyle name="Normal 7 2 2 2 3 2 3 2 3 2 3" xfId="49036" xr:uid="{00000000-0005-0000-0000-00005E4C0000}"/>
    <cellStyle name="Normal 7 2 2 2 3 2 3 2 3 3" xfId="23017" xr:uid="{00000000-0005-0000-0000-00005F4C0000}"/>
    <cellStyle name="Normal 7 2 2 2 3 2 3 2 3 4" xfId="40363" xr:uid="{00000000-0005-0000-0000-0000604C0000}"/>
    <cellStyle name="Normal 7 2 2 2 3 2 3 2 4" xfId="11054" xr:uid="{00000000-0005-0000-0000-0000614C0000}"/>
    <cellStyle name="Normal 7 2 2 2 3 2 3 2 4 2" xfId="28407" xr:uid="{00000000-0005-0000-0000-0000624C0000}"/>
    <cellStyle name="Normal 7 2 2 2 3 2 3 2 4 3" xfId="45753" xr:uid="{00000000-0005-0000-0000-0000634C0000}"/>
    <cellStyle name="Normal 7 2 2 2 3 2 3 2 5" xfId="19734" xr:uid="{00000000-0005-0000-0000-0000644C0000}"/>
    <cellStyle name="Normal 7 2 2 2 3 2 3 2 6" xfId="37080" xr:uid="{00000000-0005-0000-0000-0000654C0000}"/>
    <cellStyle name="Normal 7 2 2 2 3 2 3 3" xfId="6350" xr:uid="{00000000-0005-0000-0000-0000664C0000}"/>
    <cellStyle name="Normal 7 2 2 2 3 2 3 3 2" xfId="15023" xr:uid="{00000000-0005-0000-0000-0000674C0000}"/>
    <cellStyle name="Normal 7 2 2 2 3 2 3 3 2 2" xfId="32376" xr:uid="{00000000-0005-0000-0000-0000684C0000}"/>
    <cellStyle name="Normal 7 2 2 2 3 2 3 3 2 3" xfId="49722" xr:uid="{00000000-0005-0000-0000-0000694C0000}"/>
    <cellStyle name="Normal 7 2 2 2 3 2 3 3 3" xfId="23703" xr:uid="{00000000-0005-0000-0000-00006A4C0000}"/>
    <cellStyle name="Normal 7 2 2 2 3 2 3 3 4" xfId="41049" xr:uid="{00000000-0005-0000-0000-00006B4C0000}"/>
    <cellStyle name="Normal 7 2 2 2 3 2 3 4" xfId="4194" xr:uid="{00000000-0005-0000-0000-00006C4C0000}"/>
    <cellStyle name="Normal 7 2 2 2 3 2 3 4 2" xfId="12867" xr:uid="{00000000-0005-0000-0000-00006D4C0000}"/>
    <cellStyle name="Normal 7 2 2 2 3 2 3 4 2 2" xfId="30220" xr:uid="{00000000-0005-0000-0000-00006E4C0000}"/>
    <cellStyle name="Normal 7 2 2 2 3 2 3 4 2 3" xfId="47566" xr:uid="{00000000-0005-0000-0000-00006F4C0000}"/>
    <cellStyle name="Normal 7 2 2 2 3 2 3 4 3" xfId="21547" xr:uid="{00000000-0005-0000-0000-0000704C0000}"/>
    <cellStyle name="Normal 7 2 2 2 3 2 3 4 4" xfId="38893" xr:uid="{00000000-0005-0000-0000-0000714C0000}"/>
    <cellStyle name="Normal 7 2 2 2 3 2 3 5" xfId="9241" xr:uid="{00000000-0005-0000-0000-0000724C0000}"/>
    <cellStyle name="Normal 7 2 2 2 3 2 3 5 2" xfId="26594" xr:uid="{00000000-0005-0000-0000-0000734C0000}"/>
    <cellStyle name="Normal 7 2 2 2 3 2 3 5 3" xfId="43940" xr:uid="{00000000-0005-0000-0000-0000744C0000}"/>
    <cellStyle name="Normal 7 2 2 2 3 2 3 6" xfId="17921" xr:uid="{00000000-0005-0000-0000-0000754C0000}"/>
    <cellStyle name="Normal 7 2 2 2 3 2 3 7" xfId="35267" xr:uid="{00000000-0005-0000-0000-0000764C0000}"/>
    <cellStyle name="Normal 7 2 2 2 3 2 4" xfId="2136" xr:uid="{00000000-0005-0000-0000-0000774C0000}"/>
    <cellStyle name="Normal 7 2 2 2 3 2 4 2" xfId="7918" xr:uid="{00000000-0005-0000-0000-0000784C0000}"/>
    <cellStyle name="Normal 7 2 2 2 3 2 4 2 2" xfId="16591" xr:uid="{00000000-0005-0000-0000-0000794C0000}"/>
    <cellStyle name="Normal 7 2 2 2 3 2 4 2 2 2" xfId="33944" xr:uid="{00000000-0005-0000-0000-00007A4C0000}"/>
    <cellStyle name="Normal 7 2 2 2 3 2 4 2 2 3" xfId="51290" xr:uid="{00000000-0005-0000-0000-00007B4C0000}"/>
    <cellStyle name="Normal 7 2 2 2 3 2 4 2 3" xfId="25271" xr:uid="{00000000-0005-0000-0000-00007C4C0000}"/>
    <cellStyle name="Normal 7 2 2 2 3 2 4 2 4" xfId="42617" xr:uid="{00000000-0005-0000-0000-00007D4C0000}"/>
    <cellStyle name="Normal 7 2 2 2 3 2 4 3" xfId="3949" xr:uid="{00000000-0005-0000-0000-00007E4C0000}"/>
    <cellStyle name="Normal 7 2 2 2 3 2 4 3 2" xfId="12622" xr:uid="{00000000-0005-0000-0000-00007F4C0000}"/>
    <cellStyle name="Normal 7 2 2 2 3 2 4 3 2 2" xfId="29975" xr:uid="{00000000-0005-0000-0000-0000804C0000}"/>
    <cellStyle name="Normal 7 2 2 2 3 2 4 3 2 3" xfId="47321" xr:uid="{00000000-0005-0000-0000-0000814C0000}"/>
    <cellStyle name="Normal 7 2 2 2 3 2 4 3 3" xfId="21302" xr:uid="{00000000-0005-0000-0000-0000824C0000}"/>
    <cellStyle name="Normal 7 2 2 2 3 2 4 3 4" xfId="38648" xr:uid="{00000000-0005-0000-0000-0000834C0000}"/>
    <cellStyle name="Normal 7 2 2 2 3 2 4 4" xfId="10809" xr:uid="{00000000-0005-0000-0000-0000844C0000}"/>
    <cellStyle name="Normal 7 2 2 2 3 2 4 4 2" xfId="28162" xr:uid="{00000000-0005-0000-0000-0000854C0000}"/>
    <cellStyle name="Normal 7 2 2 2 3 2 4 4 3" xfId="45508" xr:uid="{00000000-0005-0000-0000-0000864C0000}"/>
    <cellStyle name="Normal 7 2 2 2 3 2 4 5" xfId="19489" xr:uid="{00000000-0005-0000-0000-0000874C0000}"/>
    <cellStyle name="Normal 7 2 2 2 3 2 4 6" xfId="36835" xr:uid="{00000000-0005-0000-0000-0000884C0000}"/>
    <cellStyle name="Normal 7 2 2 2 3 2 5" xfId="1303" xr:uid="{00000000-0005-0000-0000-0000894C0000}"/>
    <cellStyle name="Normal 7 2 2 2 3 2 5 2" xfId="7085" xr:uid="{00000000-0005-0000-0000-00008A4C0000}"/>
    <cellStyle name="Normal 7 2 2 2 3 2 5 2 2" xfId="15758" xr:uid="{00000000-0005-0000-0000-00008B4C0000}"/>
    <cellStyle name="Normal 7 2 2 2 3 2 5 2 2 2" xfId="33111" xr:uid="{00000000-0005-0000-0000-00008C4C0000}"/>
    <cellStyle name="Normal 7 2 2 2 3 2 5 2 2 3" xfId="50457" xr:uid="{00000000-0005-0000-0000-00008D4C0000}"/>
    <cellStyle name="Normal 7 2 2 2 3 2 5 2 3" xfId="24438" xr:uid="{00000000-0005-0000-0000-00008E4C0000}"/>
    <cellStyle name="Normal 7 2 2 2 3 2 5 2 4" xfId="41784" xr:uid="{00000000-0005-0000-0000-00008F4C0000}"/>
    <cellStyle name="Normal 7 2 2 2 3 2 5 3" xfId="4929" xr:uid="{00000000-0005-0000-0000-0000904C0000}"/>
    <cellStyle name="Normal 7 2 2 2 3 2 5 3 2" xfId="13602" xr:uid="{00000000-0005-0000-0000-0000914C0000}"/>
    <cellStyle name="Normal 7 2 2 2 3 2 5 3 2 2" xfId="30955" xr:uid="{00000000-0005-0000-0000-0000924C0000}"/>
    <cellStyle name="Normal 7 2 2 2 3 2 5 3 2 3" xfId="48301" xr:uid="{00000000-0005-0000-0000-0000934C0000}"/>
    <cellStyle name="Normal 7 2 2 2 3 2 5 3 3" xfId="22282" xr:uid="{00000000-0005-0000-0000-0000944C0000}"/>
    <cellStyle name="Normal 7 2 2 2 3 2 5 3 4" xfId="39628" xr:uid="{00000000-0005-0000-0000-0000954C0000}"/>
    <cellStyle name="Normal 7 2 2 2 3 2 5 4" xfId="9976" xr:uid="{00000000-0005-0000-0000-0000964C0000}"/>
    <cellStyle name="Normal 7 2 2 2 3 2 5 4 2" xfId="27329" xr:uid="{00000000-0005-0000-0000-0000974C0000}"/>
    <cellStyle name="Normal 7 2 2 2 3 2 5 4 3" xfId="44675" xr:uid="{00000000-0005-0000-0000-0000984C0000}"/>
    <cellStyle name="Normal 7 2 2 2 3 2 5 5" xfId="18656" xr:uid="{00000000-0005-0000-0000-0000994C0000}"/>
    <cellStyle name="Normal 7 2 2 2 3 2 5 6" xfId="36002" xr:uid="{00000000-0005-0000-0000-00009A4C0000}"/>
    <cellStyle name="Normal 7 2 2 2 3 2 6" xfId="6105" xr:uid="{00000000-0005-0000-0000-00009B4C0000}"/>
    <cellStyle name="Normal 7 2 2 2 3 2 6 2" xfId="14778" xr:uid="{00000000-0005-0000-0000-00009C4C0000}"/>
    <cellStyle name="Normal 7 2 2 2 3 2 6 2 2" xfId="32131" xr:uid="{00000000-0005-0000-0000-00009D4C0000}"/>
    <cellStyle name="Normal 7 2 2 2 3 2 6 2 3" xfId="49477" xr:uid="{00000000-0005-0000-0000-00009E4C0000}"/>
    <cellStyle name="Normal 7 2 2 2 3 2 6 3" xfId="23458" xr:uid="{00000000-0005-0000-0000-00009F4C0000}"/>
    <cellStyle name="Normal 7 2 2 2 3 2 6 4" xfId="40804" xr:uid="{00000000-0005-0000-0000-0000A04C0000}"/>
    <cellStyle name="Normal 7 2 2 2 3 2 7" xfId="3116" xr:uid="{00000000-0005-0000-0000-0000A14C0000}"/>
    <cellStyle name="Normal 7 2 2 2 3 2 7 2" xfId="11789" xr:uid="{00000000-0005-0000-0000-0000A24C0000}"/>
    <cellStyle name="Normal 7 2 2 2 3 2 7 2 2" xfId="29142" xr:uid="{00000000-0005-0000-0000-0000A34C0000}"/>
    <cellStyle name="Normal 7 2 2 2 3 2 7 2 3" xfId="46488" xr:uid="{00000000-0005-0000-0000-0000A44C0000}"/>
    <cellStyle name="Normal 7 2 2 2 3 2 7 3" xfId="20469" xr:uid="{00000000-0005-0000-0000-0000A54C0000}"/>
    <cellStyle name="Normal 7 2 2 2 3 2 7 4" xfId="37815" xr:uid="{00000000-0005-0000-0000-0000A64C0000}"/>
    <cellStyle name="Normal 7 2 2 2 3 2 8" xfId="8996" xr:uid="{00000000-0005-0000-0000-0000A74C0000}"/>
    <cellStyle name="Normal 7 2 2 2 3 2 8 2" xfId="26349" xr:uid="{00000000-0005-0000-0000-0000A84C0000}"/>
    <cellStyle name="Normal 7 2 2 2 3 2 8 3" xfId="43695" xr:uid="{00000000-0005-0000-0000-0000A94C0000}"/>
    <cellStyle name="Normal 7 2 2 2 3 2 9" xfId="17676" xr:uid="{00000000-0005-0000-0000-0000AA4C0000}"/>
    <cellStyle name="Normal 7 2 2 2 3 3" xfId="225" xr:uid="{00000000-0005-0000-0000-0000AB4C0000}"/>
    <cellStyle name="Normal 7 2 2 2 3 3 10" xfId="34924" xr:uid="{00000000-0005-0000-0000-0000AC4C0000}"/>
    <cellStyle name="Normal 7 2 2 2 3 3 2" xfId="960" xr:uid="{00000000-0005-0000-0000-0000AD4C0000}"/>
    <cellStyle name="Normal 7 2 2 2 3 3 2 2" xfId="2773" xr:uid="{00000000-0005-0000-0000-0000AE4C0000}"/>
    <cellStyle name="Normal 7 2 2 2 3 3 2 2 2" xfId="8555" xr:uid="{00000000-0005-0000-0000-0000AF4C0000}"/>
    <cellStyle name="Normal 7 2 2 2 3 3 2 2 2 2" xfId="17228" xr:uid="{00000000-0005-0000-0000-0000B04C0000}"/>
    <cellStyle name="Normal 7 2 2 2 3 3 2 2 2 2 2" xfId="34581" xr:uid="{00000000-0005-0000-0000-0000B14C0000}"/>
    <cellStyle name="Normal 7 2 2 2 3 3 2 2 2 2 3" xfId="51927" xr:uid="{00000000-0005-0000-0000-0000B24C0000}"/>
    <cellStyle name="Normal 7 2 2 2 3 3 2 2 2 3" xfId="25908" xr:uid="{00000000-0005-0000-0000-0000B34C0000}"/>
    <cellStyle name="Normal 7 2 2 2 3 3 2 2 2 4" xfId="43254" xr:uid="{00000000-0005-0000-0000-0000B44C0000}"/>
    <cellStyle name="Normal 7 2 2 2 3 3 2 2 3" xfId="4586" xr:uid="{00000000-0005-0000-0000-0000B54C0000}"/>
    <cellStyle name="Normal 7 2 2 2 3 3 2 2 3 2" xfId="13259" xr:uid="{00000000-0005-0000-0000-0000B64C0000}"/>
    <cellStyle name="Normal 7 2 2 2 3 3 2 2 3 2 2" xfId="30612" xr:uid="{00000000-0005-0000-0000-0000B74C0000}"/>
    <cellStyle name="Normal 7 2 2 2 3 3 2 2 3 2 3" xfId="47958" xr:uid="{00000000-0005-0000-0000-0000B84C0000}"/>
    <cellStyle name="Normal 7 2 2 2 3 3 2 2 3 3" xfId="21939" xr:uid="{00000000-0005-0000-0000-0000B94C0000}"/>
    <cellStyle name="Normal 7 2 2 2 3 3 2 2 3 4" xfId="39285" xr:uid="{00000000-0005-0000-0000-0000BA4C0000}"/>
    <cellStyle name="Normal 7 2 2 2 3 3 2 2 4" xfId="11446" xr:uid="{00000000-0005-0000-0000-0000BB4C0000}"/>
    <cellStyle name="Normal 7 2 2 2 3 3 2 2 4 2" xfId="28799" xr:uid="{00000000-0005-0000-0000-0000BC4C0000}"/>
    <cellStyle name="Normal 7 2 2 2 3 3 2 2 4 3" xfId="46145" xr:uid="{00000000-0005-0000-0000-0000BD4C0000}"/>
    <cellStyle name="Normal 7 2 2 2 3 3 2 2 5" xfId="20126" xr:uid="{00000000-0005-0000-0000-0000BE4C0000}"/>
    <cellStyle name="Normal 7 2 2 2 3 3 2 2 6" xfId="37472" xr:uid="{00000000-0005-0000-0000-0000BF4C0000}"/>
    <cellStyle name="Normal 7 2 2 2 3 3 2 3" xfId="1695" xr:uid="{00000000-0005-0000-0000-0000C04C0000}"/>
    <cellStyle name="Normal 7 2 2 2 3 3 2 3 2" xfId="7477" xr:uid="{00000000-0005-0000-0000-0000C14C0000}"/>
    <cellStyle name="Normal 7 2 2 2 3 3 2 3 2 2" xfId="16150" xr:uid="{00000000-0005-0000-0000-0000C24C0000}"/>
    <cellStyle name="Normal 7 2 2 2 3 3 2 3 2 2 2" xfId="33503" xr:uid="{00000000-0005-0000-0000-0000C34C0000}"/>
    <cellStyle name="Normal 7 2 2 2 3 3 2 3 2 2 3" xfId="50849" xr:uid="{00000000-0005-0000-0000-0000C44C0000}"/>
    <cellStyle name="Normal 7 2 2 2 3 3 2 3 2 3" xfId="24830" xr:uid="{00000000-0005-0000-0000-0000C54C0000}"/>
    <cellStyle name="Normal 7 2 2 2 3 3 2 3 2 4" xfId="42176" xr:uid="{00000000-0005-0000-0000-0000C64C0000}"/>
    <cellStyle name="Normal 7 2 2 2 3 3 2 3 3" xfId="5321" xr:uid="{00000000-0005-0000-0000-0000C74C0000}"/>
    <cellStyle name="Normal 7 2 2 2 3 3 2 3 3 2" xfId="13994" xr:uid="{00000000-0005-0000-0000-0000C84C0000}"/>
    <cellStyle name="Normal 7 2 2 2 3 3 2 3 3 2 2" xfId="31347" xr:uid="{00000000-0005-0000-0000-0000C94C0000}"/>
    <cellStyle name="Normal 7 2 2 2 3 3 2 3 3 2 3" xfId="48693" xr:uid="{00000000-0005-0000-0000-0000CA4C0000}"/>
    <cellStyle name="Normal 7 2 2 2 3 3 2 3 3 3" xfId="22674" xr:uid="{00000000-0005-0000-0000-0000CB4C0000}"/>
    <cellStyle name="Normal 7 2 2 2 3 3 2 3 3 4" xfId="40020" xr:uid="{00000000-0005-0000-0000-0000CC4C0000}"/>
    <cellStyle name="Normal 7 2 2 2 3 3 2 3 4" xfId="10368" xr:uid="{00000000-0005-0000-0000-0000CD4C0000}"/>
    <cellStyle name="Normal 7 2 2 2 3 3 2 3 4 2" xfId="27721" xr:uid="{00000000-0005-0000-0000-0000CE4C0000}"/>
    <cellStyle name="Normal 7 2 2 2 3 3 2 3 4 3" xfId="45067" xr:uid="{00000000-0005-0000-0000-0000CF4C0000}"/>
    <cellStyle name="Normal 7 2 2 2 3 3 2 3 5" xfId="19048" xr:uid="{00000000-0005-0000-0000-0000D04C0000}"/>
    <cellStyle name="Normal 7 2 2 2 3 3 2 3 6" xfId="36394" xr:uid="{00000000-0005-0000-0000-0000D14C0000}"/>
    <cellStyle name="Normal 7 2 2 2 3 3 2 4" xfId="6742" xr:uid="{00000000-0005-0000-0000-0000D24C0000}"/>
    <cellStyle name="Normal 7 2 2 2 3 3 2 4 2" xfId="15415" xr:uid="{00000000-0005-0000-0000-0000D34C0000}"/>
    <cellStyle name="Normal 7 2 2 2 3 3 2 4 2 2" xfId="32768" xr:uid="{00000000-0005-0000-0000-0000D44C0000}"/>
    <cellStyle name="Normal 7 2 2 2 3 3 2 4 2 3" xfId="50114" xr:uid="{00000000-0005-0000-0000-0000D54C0000}"/>
    <cellStyle name="Normal 7 2 2 2 3 3 2 4 3" xfId="24095" xr:uid="{00000000-0005-0000-0000-0000D64C0000}"/>
    <cellStyle name="Normal 7 2 2 2 3 3 2 4 4" xfId="41441" xr:uid="{00000000-0005-0000-0000-0000D74C0000}"/>
    <cellStyle name="Normal 7 2 2 2 3 3 2 5" xfId="3508" xr:uid="{00000000-0005-0000-0000-0000D84C0000}"/>
    <cellStyle name="Normal 7 2 2 2 3 3 2 5 2" xfId="12181" xr:uid="{00000000-0005-0000-0000-0000D94C0000}"/>
    <cellStyle name="Normal 7 2 2 2 3 3 2 5 2 2" xfId="29534" xr:uid="{00000000-0005-0000-0000-0000DA4C0000}"/>
    <cellStyle name="Normal 7 2 2 2 3 3 2 5 2 3" xfId="46880" xr:uid="{00000000-0005-0000-0000-0000DB4C0000}"/>
    <cellStyle name="Normal 7 2 2 2 3 3 2 5 3" xfId="20861" xr:uid="{00000000-0005-0000-0000-0000DC4C0000}"/>
    <cellStyle name="Normal 7 2 2 2 3 3 2 5 4" xfId="38207" xr:uid="{00000000-0005-0000-0000-0000DD4C0000}"/>
    <cellStyle name="Normal 7 2 2 2 3 3 2 6" xfId="9633" xr:uid="{00000000-0005-0000-0000-0000DE4C0000}"/>
    <cellStyle name="Normal 7 2 2 2 3 3 2 6 2" xfId="26986" xr:uid="{00000000-0005-0000-0000-0000DF4C0000}"/>
    <cellStyle name="Normal 7 2 2 2 3 3 2 6 3" xfId="44332" xr:uid="{00000000-0005-0000-0000-0000E04C0000}"/>
    <cellStyle name="Normal 7 2 2 2 3 3 2 7" xfId="18313" xr:uid="{00000000-0005-0000-0000-0000E14C0000}"/>
    <cellStyle name="Normal 7 2 2 2 3 3 2 8" xfId="35659" xr:uid="{00000000-0005-0000-0000-0000E24C0000}"/>
    <cellStyle name="Normal 7 2 2 2 3 3 3" xfId="715" xr:uid="{00000000-0005-0000-0000-0000E34C0000}"/>
    <cellStyle name="Normal 7 2 2 2 3 3 3 2" xfId="2528" xr:uid="{00000000-0005-0000-0000-0000E44C0000}"/>
    <cellStyle name="Normal 7 2 2 2 3 3 3 2 2" xfId="8310" xr:uid="{00000000-0005-0000-0000-0000E54C0000}"/>
    <cellStyle name="Normal 7 2 2 2 3 3 3 2 2 2" xfId="16983" xr:uid="{00000000-0005-0000-0000-0000E64C0000}"/>
    <cellStyle name="Normal 7 2 2 2 3 3 3 2 2 2 2" xfId="34336" xr:uid="{00000000-0005-0000-0000-0000E74C0000}"/>
    <cellStyle name="Normal 7 2 2 2 3 3 3 2 2 2 3" xfId="51682" xr:uid="{00000000-0005-0000-0000-0000E84C0000}"/>
    <cellStyle name="Normal 7 2 2 2 3 3 3 2 2 3" xfId="25663" xr:uid="{00000000-0005-0000-0000-0000E94C0000}"/>
    <cellStyle name="Normal 7 2 2 2 3 3 3 2 2 4" xfId="43009" xr:uid="{00000000-0005-0000-0000-0000EA4C0000}"/>
    <cellStyle name="Normal 7 2 2 2 3 3 3 2 3" xfId="5762" xr:uid="{00000000-0005-0000-0000-0000EB4C0000}"/>
    <cellStyle name="Normal 7 2 2 2 3 3 3 2 3 2" xfId="14435" xr:uid="{00000000-0005-0000-0000-0000EC4C0000}"/>
    <cellStyle name="Normal 7 2 2 2 3 3 3 2 3 2 2" xfId="31788" xr:uid="{00000000-0005-0000-0000-0000ED4C0000}"/>
    <cellStyle name="Normal 7 2 2 2 3 3 3 2 3 2 3" xfId="49134" xr:uid="{00000000-0005-0000-0000-0000EE4C0000}"/>
    <cellStyle name="Normal 7 2 2 2 3 3 3 2 3 3" xfId="23115" xr:uid="{00000000-0005-0000-0000-0000EF4C0000}"/>
    <cellStyle name="Normal 7 2 2 2 3 3 3 2 3 4" xfId="40461" xr:uid="{00000000-0005-0000-0000-0000F04C0000}"/>
    <cellStyle name="Normal 7 2 2 2 3 3 3 2 4" xfId="11201" xr:uid="{00000000-0005-0000-0000-0000F14C0000}"/>
    <cellStyle name="Normal 7 2 2 2 3 3 3 2 4 2" xfId="28554" xr:uid="{00000000-0005-0000-0000-0000F24C0000}"/>
    <cellStyle name="Normal 7 2 2 2 3 3 3 2 4 3" xfId="45900" xr:uid="{00000000-0005-0000-0000-0000F34C0000}"/>
    <cellStyle name="Normal 7 2 2 2 3 3 3 2 5" xfId="19881" xr:uid="{00000000-0005-0000-0000-0000F44C0000}"/>
    <cellStyle name="Normal 7 2 2 2 3 3 3 2 6" xfId="37227" xr:uid="{00000000-0005-0000-0000-0000F54C0000}"/>
    <cellStyle name="Normal 7 2 2 2 3 3 3 3" xfId="6497" xr:uid="{00000000-0005-0000-0000-0000F64C0000}"/>
    <cellStyle name="Normal 7 2 2 2 3 3 3 3 2" xfId="15170" xr:uid="{00000000-0005-0000-0000-0000F74C0000}"/>
    <cellStyle name="Normal 7 2 2 2 3 3 3 3 2 2" xfId="32523" xr:uid="{00000000-0005-0000-0000-0000F84C0000}"/>
    <cellStyle name="Normal 7 2 2 2 3 3 3 3 2 3" xfId="49869" xr:uid="{00000000-0005-0000-0000-0000F94C0000}"/>
    <cellStyle name="Normal 7 2 2 2 3 3 3 3 3" xfId="23850" xr:uid="{00000000-0005-0000-0000-0000FA4C0000}"/>
    <cellStyle name="Normal 7 2 2 2 3 3 3 3 4" xfId="41196" xr:uid="{00000000-0005-0000-0000-0000FB4C0000}"/>
    <cellStyle name="Normal 7 2 2 2 3 3 3 4" xfId="4341" xr:uid="{00000000-0005-0000-0000-0000FC4C0000}"/>
    <cellStyle name="Normal 7 2 2 2 3 3 3 4 2" xfId="13014" xr:uid="{00000000-0005-0000-0000-0000FD4C0000}"/>
    <cellStyle name="Normal 7 2 2 2 3 3 3 4 2 2" xfId="30367" xr:uid="{00000000-0005-0000-0000-0000FE4C0000}"/>
    <cellStyle name="Normal 7 2 2 2 3 3 3 4 2 3" xfId="47713" xr:uid="{00000000-0005-0000-0000-0000FF4C0000}"/>
    <cellStyle name="Normal 7 2 2 2 3 3 3 4 3" xfId="21694" xr:uid="{00000000-0005-0000-0000-0000004D0000}"/>
    <cellStyle name="Normal 7 2 2 2 3 3 3 4 4" xfId="39040" xr:uid="{00000000-0005-0000-0000-0000014D0000}"/>
    <cellStyle name="Normal 7 2 2 2 3 3 3 5" xfId="9388" xr:uid="{00000000-0005-0000-0000-0000024D0000}"/>
    <cellStyle name="Normal 7 2 2 2 3 3 3 5 2" xfId="26741" xr:uid="{00000000-0005-0000-0000-0000034D0000}"/>
    <cellStyle name="Normal 7 2 2 2 3 3 3 5 3" xfId="44087" xr:uid="{00000000-0005-0000-0000-0000044D0000}"/>
    <cellStyle name="Normal 7 2 2 2 3 3 3 6" xfId="18068" xr:uid="{00000000-0005-0000-0000-0000054D0000}"/>
    <cellStyle name="Normal 7 2 2 2 3 3 3 7" xfId="35414" xr:uid="{00000000-0005-0000-0000-0000064D0000}"/>
    <cellStyle name="Normal 7 2 2 2 3 3 4" xfId="2038" xr:uid="{00000000-0005-0000-0000-0000074D0000}"/>
    <cellStyle name="Normal 7 2 2 2 3 3 4 2" xfId="7820" xr:uid="{00000000-0005-0000-0000-0000084D0000}"/>
    <cellStyle name="Normal 7 2 2 2 3 3 4 2 2" xfId="16493" xr:uid="{00000000-0005-0000-0000-0000094D0000}"/>
    <cellStyle name="Normal 7 2 2 2 3 3 4 2 2 2" xfId="33846" xr:uid="{00000000-0005-0000-0000-00000A4D0000}"/>
    <cellStyle name="Normal 7 2 2 2 3 3 4 2 2 3" xfId="51192" xr:uid="{00000000-0005-0000-0000-00000B4D0000}"/>
    <cellStyle name="Normal 7 2 2 2 3 3 4 2 3" xfId="25173" xr:uid="{00000000-0005-0000-0000-00000C4D0000}"/>
    <cellStyle name="Normal 7 2 2 2 3 3 4 2 4" xfId="42519" xr:uid="{00000000-0005-0000-0000-00000D4D0000}"/>
    <cellStyle name="Normal 7 2 2 2 3 3 4 3" xfId="3851" xr:uid="{00000000-0005-0000-0000-00000E4D0000}"/>
    <cellStyle name="Normal 7 2 2 2 3 3 4 3 2" xfId="12524" xr:uid="{00000000-0005-0000-0000-00000F4D0000}"/>
    <cellStyle name="Normal 7 2 2 2 3 3 4 3 2 2" xfId="29877" xr:uid="{00000000-0005-0000-0000-0000104D0000}"/>
    <cellStyle name="Normal 7 2 2 2 3 3 4 3 2 3" xfId="47223" xr:uid="{00000000-0005-0000-0000-0000114D0000}"/>
    <cellStyle name="Normal 7 2 2 2 3 3 4 3 3" xfId="21204" xr:uid="{00000000-0005-0000-0000-0000124D0000}"/>
    <cellStyle name="Normal 7 2 2 2 3 3 4 3 4" xfId="38550" xr:uid="{00000000-0005-0000-0000-0000134D0000}"/>
    <cellStyle name="Normal 7 2 2 2 3 3 4 4" xfId="10711" xr:uid="{00000000-0005-0000-0000-0000144D0000}"/>
    <cellStyle name="Normal 7 2 2 2 3 3 4 4 2" xfId="28064" xr:uid="{00000000-0005-0000-0000-0000154D0000}"/>
    <cellStyle name="Normal 7 2 2 2 3 3 4 4 3" xfId="45410" xr:uid="{00000000-0005-0000-0000-0000164D0000}"/>
    <cellStyle name="Normal 7 2 2 2 3 3 4 5" xfId="19391" xr:uid="{00000000-0005-0000-0000-0000174D0000}"/>
    <cellStyle name="Normal 7 2 2 2 3 3 4 6" xfId="36737" xr:uid="{00000000-0005-0000-0000-0000184D0000}"/>
    <cellStyle name="Normal 7 2 2 2 3 3 5" xfId="1450" xr:uid="{00000000-0005-0000-0000-0000194D0000}"/>
    <cellStyle name="Normal 7 2 2 2 3 3 5 2" xfId="7232" xr:uid="{00000000-0005-0000-0000-00001A4D0000}"/>
    <cellStyle name="Normal 7 2 2 2 3 3 5 2 2" xfId="15905" xr:uid="{00000000-0005-0000-0000-00001B4D0000}"/>
    <cellStyle name="Normal 7 2 2 2 3 3 5 2 2 2" xfId="33258" xr:uid="{00000000-0005-0000-0000-00001C4D0000}"/>
    <cellStyle name="Normal 7 2 2 2 3 3 5 2 2 3" xfId="50604" xr:uid="{00000000-0005-0000-0000-00001D4D0000}"/>
    <cellStyle name="Normal 7 2 2 2 3 3 5 2 3" xfId="24585" xr:uid="{00000000-0005-0000-0000-00001E4D0000}"/>
    <cellStyle name="Normal 7 2 2 2 3 3 5 2 4" xfId="41931" xr:uid="{00000000-0005-0000-0000-00001F4D0000}"/>
    <cellStyle name="Normal 7 2 2 2 3 3 5 3" xfId="5076" xr:uid="{00000000-0005-0000-0000-0000204D0000}"/>
    <cellStyle name="Normal 7 2 2 2 3 3 5 3 2" xfId="13749" xr:uid="{00000000-0005-0000-0000-0000214D0000}"/>
    <cellStyle name="Normal 7 2 2 2 3 3 5 3 2 2" xfId="31102" xr:uid="{00000000-0005-0000-0000-0000224D0000}"/>
    <cellStyle name="Normal 7 2 2 2 3 3 5 3 2 3" xfId="48448" xr:uid="{00000000-0005-0000-0000-0000234D0000}"/>
    <cellStyle name="Normal 7 2 2 2 3 3 5 3 3" xfId="22429" xr:uid="{00000000-0005-0000-0000-0000244D0000}"/>
    <cellStyle name="Normal 7 2 2 2 3 3 5 3 4" xfId="39775" xr:uid="{00000000-0005-0000-0000-0000254D0000}"/>
    <cellStyle name="Normal 7 2 2 2 3 3 5 4" xfId="10123" xr:uid="{00000000-0005-0000-0000-0000264D0000}"/>
    <cellStyle name="Normal 7 2 2 2 3 3 5 4 2" xfId="27476" xr:uid="{00000000-0005-0000-0000-0000274D0000}"/>
    <cellStyle name="Normal 7 2 2 2 3 3 5 4 3" xfId="44822" xr:uid="{00000000-0005-0000-0000-0000284D0000}"/>
    <cellStyle name="Normal 7 2 2 2 3 3 5 5" xfId="18803" xr:uid="{00000000-0005-0000-0000-0000294D0000}"/>
    <cellStyle name="Normal 7 2 2 2 3 3 5 6" xfId="36149" xr:uid="{00000000-0005-0000-0000-00002A4D0000}"/>
    <cellStyle name="Normal 7 2 2 2 3 3 6" xfId="6007" xr:uid="{00000000-0005-0000-0000-00002B4D0000}"/>
    <cellStyle name="Normal 7 2 2 2 3 3 6 2" xfId="14680" xr:uid="{00000000-0005-0000-0000-00002C4D0000}"/>
    <cellStyle name="Normal 7 2 2 2 3 3 6 2 2" xfId="32033" xr:uid="{00000000-0005-0000-0000-00002D4D0000}"/>
    <cellStyle name="Normal 7 2 2 2 3 3 6 2 3" xfId="49379" xr:uid="{00000000-0005-0000-0000-00002E4D0000}"/>
    <cellStyle name="Normal 7 2 2 2 3 3 6 3" xfId="23360" xr:uid="{00000000-0005-0000-0000-00002F4D0000}"/>
    <cellStyle name="Normal 7 2 2 2 3 3 6 4" xfId="40706" xr:uid="{00000000-0005-0000-0000-0000304D0000}"/>
    <cellStyle name="Normal 7 2 2 2 3 3 7" xfId="3263" xr:uid="{00000000-0005-0000-0000-0000314D0000}"/>
    <cellStyle name="Normal 7 2 2 2 3 3 7 2" xfId="11936" xr:uid="{00000000-0005-0000-0000-0000324D0000}"/>
    <cellStyle name="Normal 7 2 2 2 3 3 7 2 2" xfId="29289" xr:uid="{00000000-0005-0000-0000-0000334D0000}"/>
    <cellStyle name="Normal 7 2 2 2 3 3 7 2 3" xfId="46635" xr:uid="{00000000-0005-0000-0000-0000344D0000}"/>
    <cellStyle name="Normal 7 2 2 2 3 3 7 3" xfId="20616" xr:uid="{00000000-0005-0000-0000-0000354D0000}"/>
    <cellStyle name="Normal 7 2 2 2 3 3 7 4" xfId="37962" xr:uid="{00000000-0005-0000-0000-0000364D0000}"/>
    <cellStyle name="Normal 7 2 2 2 3 3 8" xfId="8898" xr:uid="{00000000-0005-0000-0000-0000374D0000}"/>
    <cellStyle name="Normal 7 2 2 2 3 3 8 2" xfId="26251" xr:uid="{00000000-0005-0000-0000-0000384D0000}"/>
    <cellStyle name="Normal 7 2 2 2 3 3 8 3" xfId="43597" xr:uid="{00000000-0005-0000-0000-0000394D0000}"/>
    <cellStyle name="Normal 7 2 2 2 3 3 9" xfId="17578" xr:uid="{00000000-0005-0000-0000-00003A4D0000}"/>
    <cellStyle name="Normal 7 2 2 2 3 4" xfId="813" xr:uid="{00000000-0005-0000-0000-00003B4D0000}"/>
    <cellStyle name="Normal 7 2 2 2 3 4 2" xfId="2626" xr:uid="{00000000-0005-0000-0000-00003C4D0000}"/>
    <cellStyle name="Normal 7 2 2 2 3 4 2 2" xfId="8408" xr:uid="{00000000-0005-0000-0000-00003D4D0000}"/>
    <cellStyle name="Normal 7 2 2 2 3 4 2 2 2" xfId="17081" xr:uid="{00000000-0005-0000-0000-00003E4D0000}"/>
    <cellStyle name="Normal 7 2 2 2 3 4 2 2 2 2" xfId="34434" xr:uid="{00000000-0005-0000-0000-00003F4D0000}"/>
    <cellStyle name="Normal 7 2 2 2 3 4 2 2 2 3" xfId="51780" xr:uid="{00000000-0005-0000-0000-0000404D0000}"/>
    <cellStyle name="Normal 7 2 2 2 3 4 2 2 3" xfId="25761" xr:uid="{00000000-0005-0000-0000-0000414D0000}"/>
    <cellStyle name="Normal 7 2 2 2 3 4 2 2 4" xfId="43107" xr:uid="{00000000-0005-0000-0000-0000424D0000}"/>
    <cellStyle name="Normal 7 2 2 2 3 4 2 3" xfId="4439" xr:uid="{00000000-0005-0000-0000-0000434D0000}"/>
    <cellStyle name="Normal 7 2 2 2 3 4 2 3 2" xfId="13112" xr:uid="{00000000-0005-0000-0000-0000444D0000}"/>
    <cellStyle name="Normal 7 2 2 2 3 4 2 3 2 2" xfId="30465" xr:uid="{00000000-0005-0000-0000-0000454D0000}"/>
    <cellStyle name="Normal 7 2 2 2 3 4 2 3 2 3" xfId="47811" xr:uid="{00000000-0005-0000-0000-0000464D0000}"/>
    <cellStyle name="Normal 7 2 2 2 3 4 2 3 3" xfId="21792" xr:uid="{00000000-0005-0000-0000-0000474D0000}"/>
    <cellStyle name="Normal 7 2 2 2 3 4 2 3 4" xfId="39138" xr:uid="{00000000-0005-0000-0000-0000484D0000}"/>
    <cellStyle name="Normal 7 2 2 2 3 4 2 4" xfId="11299" xr:uid="{00000000-0005-0000-0000-0000494D0000}"/>
    <cellStyle name="Normal 7 2 2 2 3 4 2 4 2" xfId="28652" xr:uid="{00000000-0005-0000-0000-00004A4D0000}"/>
    <cellStyle name="Normal 7 2 2 2 3 4 2 4 3" xfId="45998" xr:uid="{00000000-0005-0000-0000-00004B4D0000}"/>
    <cellStyle name="Normal 7 2 2 2 3 4 2 5" xfId="19979" xr:uid="{00000000-0005-0000-0000-00004C4D0000}"/>
    <cellStyle name="Normal 7 2 2 2 3 4 2 6" xfId="37325" xr:uid="{00000000-0005-0000-0000-00004D4D0000}"/>
    <cellStyle name="Normal 7 2 2 2 3 4 3" xfId="1548" xr:uid="{00000000-0005-0000-0000-00004E4D0000}"/>
    <cellStyle name="Normal 7 2 2 2 3 4 3 2" xfId="7330" xr:uid="{00000000-0005-0000-0000-00004F4D0000}"/>
    <cellStyle name="Normal 7 2 2 2 3 4 3 2 2" xfId="16003" xr:uid="{00000000-0005-0000-0000-0000504D0000}"/>
    <cellStyle name="Normal 7 2 2 2 3 4 3 2 2 2" xfId="33356" xr:uid="{00000000-0005-0000-0000-0000514D0000}"/>
    <cellStyle name="Normal 7 2 2 2 3 4 3 2 2 3" xfId="50702" xr:uid="{00000000-0005-0000-0000-0000524D0000}"/>
    <cellStyle name="Normal 7 2 2 2 3 4 3 2 3" xfId="24683" xr:uid="{00000000-0005-0000-0000-0000534D0000}"/>
    <cellStyle name="Normal 7 2 2 2 3 4 3 2 4" xfId="42029" xr:uid="{00000000-0005-0000-0000-0000544D0000}"/>
    <cellStyle name="Normal 7 2 2 2 3 4 3 3" xfId="5174" xr:uid="{00000000-0005-0000-0000-0000554D0000}"/>
    <cellStyle name="Normal 7 2 2 2 3 4 3 3 2" xfId="13847" xr:uid="{00000000-0005-0000-0000-0000564D0000}"/>
    <cellStyle name="Normal 7 2 2 2 3 4 3 3 2 2" xfId="31200" xr:uid="{00000000-0005-0000-0000-0000574D0000}"/>
    <cellStyle name="Normal 7 2 2 2 3 4 3 3 2 3" xfId="48546" xr:uid="{00000000-0005-0000-0000-0000584D0000}"/>
    <cellStyle name="Normal 7 2 2 2 3 4 3 3 3" xfId="22527" xr:uid="{00000000-0005-0000-0000-0000594D0000}"/>
    <cellStyle name="Normal 7 2 2 2 3 4 3 3 4" xfId="39873" xr:uid="{00000000-0005-0000-0000-00005A4D0000}"/>
    <cellStyle name="Normal 7 2 2 2 3 4 3 4" xfId="10221" xr:uid="{00000000-0005-0000-0000-00005B4D0000}"/>
    <cellStyle name="Normal 7 2 2 2 3 4 3 4 2" xfId="27574" xr:uid="{00000000-0005-0000-0000-00005C4D0000}"/>
    <cellStyle name="Normal 7 2 2 2 3 4 3 4 3" xfId="44920" xr:uid="{00000000-0005-0000-0000-00005D4D0000}"/>
    <cellStyle name="Normal 7 2 2 2 3 4 3 5" xfId="18901" xr:uid="{00000000-0005-0000-0000-00005E4D0000}"/>
    <cellStyle name="Normal 7 2 2 2 3 4 3 6" xfId="36247" xr:uid="{00000000-0005-0000-0000-00005F4D0000}"/>
    <cellStyle name="Normal 7 2 2 2 3 4 4" xfId="6595" xr:uid="{00000000-0005-0000-0000-0000604D0000}"/>
    <cellStyle name="Normal 7 2 2 2 3 4 4 2" xfId="15268" xr:uid="{00000000-0005-0000-0000-0000614D0000}"/>
    <cellStyle name="Normal 7 2 2 2 3 4 4 2 2" xfId="32621" xr:uid="{00000000-0005-0000-0000-0000624D0000}"/>
    <cellStyle name="Normal 7 2 2 2 3 4 4 2 3" xfId="49967" xr:uid="{00000000-0005-0000-0000-0000634D0000}"/>
    <cellStyle name="Normal 7 2 2 2 3 4 4 3" xfId="23948" xr:uid="{00000000-0005-0000-0000-0000644D0000}"/>
    <cellStyle name="Normal 7 2 2 2 3 4 4 4" xfId="41294" xr:uid="{00000000-0005-0000-0000-0000654D0000}"/>
    <cellStyle name="Normal 7 2 2 2 3 4 5" xfId="3361" xr:uid="{00000000-0005-0000-0000-0000664D0000}"/>
    <cellStyle name="Normal 7 2 2 2 3 4 5 2" xfId="12034" xr:uid="{00000000-0005-0000-0000-0000674D0000}"/>
    <cellStyle name="Normal 7 2 2 2 3 4 5 2 2" xfId="29387" xr:uid="{00000000-0005-0000-0000-0000684D0000}"/>
    <cellStyle name="Normal 7 2 2 2 3 4 5 2 3" xfId="46733" xr:uid="{00000000-0005-0000-0000-0000694D0000}"/>
    <cellStyle name="Normal 7 2 2 2 3 4 5 3" xfId="20714" xr:uid="{00000000-0005-0000-0000-00006A4D0000}"/>
    <cellStyle name="Normal 7 2 2 2 3 4 5 4" xfId="38060" xr:uid="{00000000-0005-0000-0000-00006B4D0000}"/>
    <cellStyle name="Normal 7 2 2 2 3 4 6" xfId="9486" xr:uid="{00000000-0005-0000-0000-00006C4D0000}"/>
    <cellStyle name="Normal 7 2 2 2 3 4 6 2" xfId="26839" xr:uid="{00000000-0005-0000-0000-00006D4D0000}"/>
    <cellStyle name="Normal 7 2 2 2 3 4 6 3" xfId="44185" xr:uid="{00000000-0005-0000-0000-00006E4D0000}"/>
    <cellStyle name="Normal 7 2 2 2 3 4 7" xfId="18166" xr:uid="{00000000-0005-0000-0000-00006F4D0000}"/>
    <cellStyle name="Normal 7 2 2 2 3 4 8" xfId="35512" xr:uid="{00000000-0005-0000-0000-0000704D0000}"/>
    <cellStyle name="Normal 7 2 2 2 3 5" xfId="470" xr:uid="{00000000-0005-0000-0000-0000714D0000}"/>
    <cellStyle name="Normal 7 2 2 2 3 5 2" xfId="2283" xr:uid="{00000000-0005-0000-0000-0000724D0000}"/>
    <cellStyle name="Normal 7 2 2 2 3 5 2 2" xfId="8065" xr:uid="{00000000-0005-0000-0000-0000734D0000}"/>
    <cellStyle name="Normal 7 2 2 2 3 5 2 2 2" xfId="16738" xr:uid="{00000000-0005-0000-0000-0000744D0000}"/>
    <cellStyle name="Normal 7 2 2 2 3 5 2 2 2 2" xfId="34091" xr:uid="{00000000-0005-0000-0000-0000754D0000}"/>
    <cellStyle name="Normal 7 2 2 2 3 5 2 2 2 3" xfId="51437" xr:uid="{00000000-0005-0000-0000-0000764D0000}"/>
    <cellStyle name="Normal 7 2 2 2 3 5 2 2 3" xfId="25418" xr:uid="{00000000-0005-0000-0000-0000774D0000}"/>
    <cellStyle name="Normal 7 2 2 2 3 5 2 2 4" xfId="42764" xr:uid="{00000000-0005-0000-0000-0000784D0000}"/>
    <cellStyle name="Normal 7 2 2 2 3 5 2 3" xfId="5566" xr:uid="{00000000-0005-0000-0000-0000794D0000}"/>
    <cellStyle name="Normal 7 2 2 2 3 5 2 3 2" xfId="14239" xr:uid="{00000000-0005-0000-0000-00007A4D0000}"/>
    <cellStyle name="Normal 7 2 2 2 3 5 2 3 2 2" xfId="31592" xr:uid="{00000000-0005-0000-0000-00007B4D0000}"/>
    <cellStyle name="Normal 7 2 2 2 3 5 2 3 2 3" xfId="48938" xr:uid="{00000000-0005-0000-0000-00007C4D0000}"/>
    <cellStyle name="Normal 7 2 2 2 3 5 2 3 3" xfId="22919" xr:uid="{00000000-0005-0000-0000-00007D4D0000}"/>
    <cellStyle name="Normal 7 2 2 2 3 5 2 3 4" xfId="40265" xr:uid="{00000000-0005-0000-0000-00007E4D0000}"/>
    <cellStyle name="Normal 7 2 2 2 3 5 2 4" xfId="10956" xr:uid="{00000000-0005-0000-0000-00007F4D0000}"/>
    <cellStyle name="Normal 7 2 2 2 3 5 2 4 2" xfId="28309" xr:uid="{00000000-0005-0000-0000-0000804D0000}"/>
    <cellStyle name="Normal 7 2 2 2 3 5 2 4 3" xfId="45655" xr:uid="{00000000-0005-0000-0000-0000814D0000}"/>
    <cellStyle name="Normal 7 2 2 2 3 5 2 5" xfId="19636" xr:uid="{00000000-0005-0000-0000-0000824D0000}"/>
    <cellStyle name="Normal 7 2 2 2 3 5 2 6" xfId="36982" xr:uid="{00000000-0005-0000-0000-0000834D0000}"/>
    <cellStyle name="Normal 7 2 2 2 3 5 3" xfId="6252" xr:uid="{00000000-0005-0000-0000-0000844D0000}"/>
    <cellStyle name="Normal 7 2 2 2 3 5 3 2" xfId="14925" xr:uid="{00000000-0005-0000-0000-0000854D0000}"/>
    <cellStyle name="Normal 7 2 2 2 3 5 3 2 2" xfId="32278" xr:uid="{00000000-0005-0000-0000-0000864D0000}"/>
    <cellStyle name="Normal 7 2 2 2 3 5 3 2 3" xfId="49624" xr:uid="{00000000-0005-0000-0000-0000874D0000}"/>
    <cellStyle name="Normal 7 2 2 2 3 5 3 3" xfId="23605" xr:uid="{00000000-0005-0000-0000-0000884D0000}"/>
    <cellStyle name="Normal 7 2 2 2 3 5 3 4" xfId="40951" xr:uid="{00000000-0005-0000-0000-0000894D0000}"/>
    <cellStyle name="Normal 7 2 2 2 3 5 4" xfId="4096" xr:uid="{00000000-0005-0000-0000-00008A4D0000}"/>
    <cellStyle name="Normal 7 2 2 2 3 5 4 2" xfId="12769" xr:uid="{00000000-0005-0000-0000-00008B4D0000}"/>
    <cellStyle name="Normal 7 2 2 2 3 5 4 2 2" xfId="30122" xr:uid="{00000000-0005-0000-0000-00008C4D0000}"/>
    <cellStyle name="Normal 7 2 2 2 3 5 4 2 3" xfId="47468" xr:uid="{00000000-0005-0000-0000-00008D4D0000}"/>
    <cellStyle name="Normal 7 2 2 2 3 5 4 3" xfId="21449" xr:uid="{00000000-0005-0000-0000-00008E4D0000}"/>
    <cellStyle name="Normal 7 2 2 2 3 5 4 4" xfId="38795" xr:uid="{00000000-0005-0000-0000-00008F4D0000}"/>
    <cellStyle name="Normal 7 2 2 2 3 5 5" xfId="9143" xr:uid="{00000000-0005-0000-0000-0000904D0000}"/>
    <cellStyle name="Normal 7 2 2 2 3 5 5 2" xfId="26496" xr:uid="{00000000-0005-0000-0000-0000914D0000}"/>
    <cellStyle name="Normal 7 2 2 2 3 5 5 3" xfId="43842" xr:uid="{00000000-0005-0000-0000-0000924D0000}"/>
    <cellStyle name="Normal 7 2 2 2 3 5 6" xfId="17823" xr:uid="{00000000-0005-0000-0000-0000934D0000}"/>
    <cellStyle name="Normal 7 2 2 2 3 5 7" xfId="35169" xr:uid="{00000000-0005-0000-0000-0000944D0000}"/>
    <cellStyle name="Normal 7 2 2 2 3 6" xfId="1891" xr:uid="{00000000-0005-0000-0000-0000954D0000}"/>
    <cellStyle name="Normal 7 2 2 2 3 6 2" xfId="7673" xr:uid="{00000000-0005-0000-0000-0000964D0000}"/>
    <cellStyle name="Normal 7 2 2 2 3 6 2 2" xfId="16346" xr:uid="{00000000-0005-0000-0000-0000974D0000}"/>
    <cellStyle name="Normal 7 2 2 2 3 6 2 2 2" xfId="33699" xr:uid="{00000000-0005-0000-0000-0000984D0000}"/>
    <cellStyle name="Normal 7 2 2 2 3 6 2 2 3" xfId="51045" xr:uid="{00000000-0005-0000-0000-0000994D0000}"/>
    <cellStyle name="Normal 7 2 2 2 3 6 2 3" xfId="25026" xr:uid="{00000000-0005-0000-0000-00009A4D0000}"/>
    <cellStyle name="Normal 7 2 2 2 3 6 2 4" xfId="42372" xr:uid="{00000000-0005-0000-0000-00009B4D0000}"/>
    <cellStyle name="Normal 7 2 2 2 3 6 3" xfId="3704" xr:uid="{00000000-0005-0000-0000-00009C4D0000}"/>
    <cellStyle name="Normal 7 2 2 2 3 6 3 2" xfId="12377" xr:uid="{00000000-0005-0000-0000-00009D4D0000}"/>
    <cellStyle name="Normal 7 2 2 2 3 6 3 2 2" xfId="29730" xr:uid="{00000000-0005-0000-0000-00009E4D0000}"/>
    <cellStyle name="Normal 7 2 2 2 3 6 3 2 3" xfId="47076" xr:uid="{00000000-0005-0000-0000-00009F4D0000}"/>
    <cellStyle name="Normal 7 2 2 2 3 6 3 3" xfId="21057" xr:uid="{00000000-0005-0000-0000-0000A04D0000}"/>
    <cellStyle name="Normal 7 2 2 2 3 6 3 4" xfId="38403" xr:uid="{00000000-0005-0000-0000-0000A14D0000}"/>
    <cellStyle name="Normal 7 2 2 2 3 6 4" xfId="10564" xr:uid="{00000000-0005-0000-0000-0000A24D0000}"/>
    <cellStyle name="Normal 7 2 2 2 3 6 4 2" xfId="27917" xr:uid="{00000000-0005-0000-0000-0000A34D0000}"/>
    <cellStyle name="Normal 7 2 2 2 3 6 4 3" xfId="45263" xr:uid="{00000000-0005-0000-0000-0000A44D0000}"/>
    <cellStyle name="Normal 7 2 2 2 3 6 5" xfId="19244" xr:uid="{00000000-0005-0000-0000-0000A54D0000}"/>
    <cellStyle name="Normal 7 2 2 2 3 6 6" xfId="36590" xr:uid="{00000000-0005-0000-0000-0000A64D0000}"/>
    <cellStyle name="Normal 7 2 2 2 3 7" xfId="1205" xr:uid="{00000000-0005-0000-0000-0000A74D0000}"/>
    <cellStyle name="Normal 7 2 2 2 3 7 2" xfId="6987" xr:uid="{00000000-0005-0000-0000-0000A84D0000}"/>
    <cellStyle name="Normal 7 2 2 2 3 7 2 2" xfId="15660" xr:uid="{00000000-0005-0000-0000-0000A94D0000}"/>
    <cellStyle name="Normal 7 2 2 2 3 7 2 2 2" xfId="33013" xr:uid="{00000000-0005-0000-0000-0000AA4D0000}"/>
    <cellStyle name="Normal 7 2 2 2 3 7 2 2 3" xfId="50359" xr:uid="{00000000-0005-0000-0000-0000AB4D0000}"/>
    <cellStyle name="Normal 7 2 2 2 3 7 2 3" xfId="24340" xr:uid="{00000000-0005-0000-0000-0000AC4D0000}"/>
    <cellStyle name="Normal 7 2 2 2 3 7 2 4" xfId="41686" xr:uid="{00000000-0005-0000-0000-0000AD4D0000}"/>
    <cellStyle name="Normal 7 2 2 2 3 7 3" xfId="4831" xr:uid="{00000000-0005-0000-0000-0000AE4D0000}"/>
    <cellStyle name="Normal 7 2 2 2 3 7 3 2" xfId="13504" xr:uid="{00000000-0005-0000-0000-0000AF4D0000}"/>
    <cellStyle name="Normal 7 2 2 2 3 7 3 2 2" xfId="30857" xr:uid="{00000000-0005-0000-0000-0000B04D0000}"/>
    <cellStyle name="Normal 7 2 2 2 3 7 3 2 3" xfId="48203" xr:uid="{00000000-0005-0000-0000-0000B14D0000}"/>
    <cellStyle name="Normal 7 2 2 2 3 7 3 3" xfId="22184" xr:uid="{00000000-0005-0000-0000-0000B24D0000}"/>
    <cellStyle name="Normal 7 2 2 2 3 7 3 4" xfId="39530" xr:uid="{00000000-0005-0000-0000-0000B34D0000}"/>
    <cellStyle name="Normal 7 2 2 2 3 7 4" xfId="9878" xr:uid="{00000000-0005-0000-0000-0000B44D0000}"/>
    <cellStyle name="Normal 7 2 2 2 3 7 4 2" xfId="27231" xr:uid="{00000000-0005-0000-0000-0000B54D0000}"/>
    <cellStyle name="Normal 7 2 2 2 3 7 4 3" xfId="44577" xr:uid="{00000000-0005-0000-0000-0000B64D0000}"/>
    <cellStyle name="Normal 7 2 2 2 3 7 5" xfId="18558" xr:uid="{00000000-0005-0000-0000-0000B74D0000}"/>
    <cellStyle name="Normal 7 2 2 2 3 7 6" xfId="35904" xr:uid="{00000000-0005-0000-0000-0000B84D0000}"/>
    <cellStyle name="Normal 7 2 2 2 3 8" xfId="5860" xr:uid="{00000000-0005-0000-0000-0000B94D0000}"/>
    <cellStyle name="Normal 7 2 2 2 3 8 2" xfId="14533" xr:uid="{00000000-0005-0000-0000-0000BA4D0000}"/>
    <cellStyle name="Normal 7 2 2 2 3 8 2 2" xfId="31886" xr:uid="{00000000-0005-0000-0000-0000BB4D0000}"/>
    <cellStyle name="Normal 7 2 2 2 3 8 2 3" xfId="49232" xr:uid="{00000000-0005-0000-0000-0000BC4D0000}"/>
    <cellStyle name="Normal 7 2 2 2 3 8 3" xfId="23213" xr:uid="{00000000-0005-0000-0000-0000BD4D0000}"/>
    <cellStyle name="Normal 7 2 2 2 3 8 4" xfId="40559" xr:uid="{00000000-0005-0000-0000-0000BE4D0000}"/>
    <cellStyle name="Normal 7 2 2 2 3 9" xfId="3018" xr:uid="{00000000-0005-0000-0000-0000BF4D0000}"/>
    <cellStyle name="Normal 7 2 2 2 3 9 2" xfId="11691" xr:uid="{00000000-0005-0000-0000-0000C04D0000}"/>
    <cellStyle name="Normal 7 2 2 2 3 9 2 2" xfId="29044" xr:uid="{00000000-0005-0000-0000-0000C14D0000}"/>
    <cellStyle name="Normal 7 2 2 2 3 9 2 3" xfId="46390" xr:uid="{00000000-0005-0000-0000-0000C24D0000}"/>
    <cellStyle name="Normal 7 2 2 2 3 9 3" xfId="20371" xr:uid="{00000000-0005-0000-0000-0000C34D0000}"/>
    <cellStyle name="Normal 7 2 2 2 3 9 4" xfId="37717" xr:uid="{00000000-0005-0000-0000-0000C44D0000}"/>
    <cellStyle name="Normal 7 2 2 2 4" xfId="176" xr:uid="{00000000-0005-0000-0000-0000C54D0000}"/>
    <cellStyle name="Normal 7 2 2 2 4 10" xfId="17529" xr:uid="{00000000-0005-0000-0000-0000C64D0000}"/>
    <cellStyle name="Normal 7 2 2 2 4 11" xfId="34875" xr:uid="{00000000-0005-0000-0000-0000C74D0000}"/>
    <cellStyle name="Normal 7 2 2 2 4 2" xfId="666" xr:uid="{00000000-0005-0000-0000-0000C84D0000}"/>
    <cellStyle name="Normal 7 2 2 2 4 2 2" xfId="2479" xr:uid="{00000000-0005-0000-0000-0000C94D0000}"/>
    <cellStyle name="Normal 7 2 2 2 4 2 2 2" xfId="8261" xr:uid="{00000000-0005-0000-0000-0000CA4D0000}"/>
    <cellStyle name="Normal 7 2 2 2 4 2 2 2 2" xfId="16934" xr:uid="{00000000-0005-0000-0000-0000CB4D0000}"/>
    <cellStyle name="Normal 7 2 2 2 4 2 2 2 2 2" xfId="34287" xr:uid="{00000000-0005-0000-0000-0000CC4D0000}"/>
    <cellStyle name="Normal 7 2 2 2 4 2 2 2 2 3" xfId="51633" xr:uid="{00000000-0005-0000-0000-0000CD4D0000}"/>
    <cellStyle name="Normal 7 2 2 2 4 2 2 2 3" xfId="25614" xr:uid="{00000000-0005-0000-0000-0000CE4D0000}"/>
    <cellStyle name="Normal 7 2 2 2 4 2 2 2 4" xfId="42960" xr:uid="{00000000-0005-0000-0000-0000CF4D0000}"/>
    <cellStyle name="Normal 7 2 2 2 4 2 2 3" xfId="4292" xr:uid="{00000000-0005-0000-0000-0000D04D0000}"/>
    <cellStyle name="Normal 7 2 2 2 4 2 2 3 2" xfId="12965" xr:uid="{00000000-0005-0000-0000-0000D14D0000}"/>
    <cellStyle name="Normal 7 2 2 2 4 2 2 3 2 2" xfId="30318" xr:uid="{00000000-0005-0000-0000-0000D24D0000}"/>
    <cellStyle name="Normal 7 2 2 2 4 2 2 3 2 3" xfId="47664" xr:uid="{00000000-0005-0000-0000-0000D34D0000}"/>
    <cellStyle name="Normal 7 2 2 2 4 2 2 3 3" xfId="21645" xr:uid="{00000000-0005-0000-0000-0000D44D0000}"/>
    <cellStyle name="Normal 7 2 2 2 4 2 2 3 4" xfId="38991" xr:uid="{00000000-0005-0000-0000-0000D54D0000}"/>
    <cellStyle name="Normal 7 2 2 2 4 2 2 4" xfId="11152" xr:uid="{00000000-0005-0000-0000-0000D64D0000}"/>
    <cellStyle name="Normal 7 2 2 2 4 2 2 4 2" xfId="28505" xr:uid="{00000000-0005-0000-0000-0000D74D0000}"/>
    <cellStyle name="Normal 7 2 2 2 4 2 2 4 3" xfId="45851" xr:uid="{00000000-0005-0000-0000-0000D84D0000}"/>
    <cellStyle name="Normal 7 2 2 2 4 2 2 5" xfId="19832" xr:uid="{00000000-0005-0000-0000-0000D94D0000}"/>
    <cellStyle name="Normal 7 2 2 2 4 2 2 6" xfId="37178" xr:uid="{00000000-0005-0000-0000-0000DA4D0000}"/>
    <cellStyle name="Normal 7 2 2 2 4 2 3" xfId="1401" xr:uid="{00000000-0005-0000-0000-0000DB4D0000}"/>
    <cellStyle name="Normal 7 2 2 2 4 2 3 2" xfId="7183" xr:uid="{00000000-0005-0000-0000-0000DC4D0000}"/>
    <cellStyle name="Normal 7 2 2 2 4 2 3 2 2" xfId="15856" xr:uid="{00000000-0005-0000-0000-0000DD4D0000}"/>
    <cellStyle name="Normal 7 2 2 2 4 2 3 2 2 2" xfId="33209" xr:uid="{00000000-0005-0000-0000-0000DE4D0000}"/>
    <cellStyle name="Normal 7 2 2 2 4 2 3 2 2 3" xfId="50555" xr:uid="{00000000-0005-0000-0000-0000DF4D0000}"/>
    <cellStyle name="Normal 7 2 2 2 4 2 3 2 3" xfId="24536" xr:uid="{00000000-0005-0000-0000-0000E04D0000}"/>
    <cellStyle name="Normal 7 2 2 2 4 2 3 2 4" xfId="41882" xr:uid="{00000000-0005-0000-0000-0000E14D0000}"/>
    <cellStyle name="Normal 7 2 2 2 4 2 3 3" xfId="5027" xr:uid="{00000000-0005-0000-0000-0000E24D0000}"/>
    <cellStyle name="Normal 7 2 2 2 4 2 3 3 2" xfId="13700" xr:uid="{00000000-0005-0000-0000-0000E34D0000}"/>
    <cellStyle name="Normal 7 2 2 2 4 2 3 3 2 2" xfId="31053" xr:uid="{00000000-0005-0000-0000-0000E44D0000}"/>
    <cellStyle name="Normal 7 2 2 2 4 2 3 3 2 3" xfId="48399" xr:uid="{00000000-0005-0000-0000-0000E54D0000}"/>
    <cellStyle name="Normal 7 2 2 2 4 2 3 3 3" xfId="22380" xr:uid="{00000000-0005-0000-0000-0000E64D0000}"/>
    <cellStyle name="Normal 7 2 2 2 4 2 3 3 4" xfId="39726" xr:uid="{00000000-0005-0000-0000-0000E74D0000}"/>
    <cellStyle name="Normal 7 2 2 2 4 2 3 4" xfId="10074" xr:uid="{00000000-0005-0000-0000-0000E84D0000}"/>
    <cellStyle name="Normal 7 2 2 2 4 2 3 4 2" xfId="27427" xr:uid="{00000000-0005-0000-0000-0000E94D0000}"/>
    <cellStyle name="Normal 7 2 2 2 4 2 3 4 3" xfId="44773" xr:uid="{00000000-0005-0000-0000-0000EA4D0000}"/>
    <cellStyle name="Normal 7 2 2 2 4 2 3 5" xfId="18754" xr:uid="{00000000-0005-0000-0000-0000EB4D0000}"/>
    <cellStyle name="Normal 7 2 2 2 4 2 3 6" xfId="36100" xr:uid="{00000000-0005-0000-0000-0000EC4D0000}"/>
    <cellStyle name="Normal 7 2 2 2 4 2 4" xfId="6448" xr:uid="{00000000-0005-0000-0000-0000ED4D0000}"/>
    <cellStyle name="Normal 7 2 2 2 4 2 4 2" xfId="15121" xr:uid="{00000000-0005-0000-0000-0000EE4D0000}"/>
    <cellStyle name="Normal 7 2 2 2 4 2 4 2 2" xfId="32474" xr:uid="{00000000-0005-0000-0000-0000EF4D0000}"/>
    <cellStyle name="Normal 7 2 2 2 4 2 4 2 3" xfId="49820" xr:uid="{00000000-0005-0000-0000-0000F04D0000}"/>
    <cellStyle name="Normal 7 2 2 2 4 2 4 3" xfId="23801" xr:uid="{00000000-0005-0000-0000-0000F14D0000}"/>
    <cellStyle name="Normal 7 2 2 2 4 2 4 4" xfId="41147" xr:uid="{00000000-0005-0000-0000-0000F24D0000}"/>
    <cellStyle name="Normal 7 2 2 2 4 2 5" xfId="3214" xr:uid="{00000000-0005-0000-0000-0000F34D0000}"/>
    <cellStyle name="Normal 7 2 2 2 4 2 5 2" xfId="11887" xr:uid="{00000000-0005-0000-0000-0000F44D0000}"/>
    <cellStyle name="Normal 7 2 2 2 4 2 5 2 2" xfId="29240" xr:uid="{00000000-0005-0000-0000-0000F54D0000}"/>
    <cellStyle name="Normal 7 2 2 2 4 2 5 2 3" xfId="46586" xr:uid="{00000000-0005-0000-0000-0000F64D0000}"/>
    <cellStyle name="Normal 7 2 2 2 4 2 5 3" xfId="20567" xr:uid="{00000000-0005-0000-0000-0000F74D0000}"/>
    <cellStyle name="Normal 7 2 2 2 4 2 5 4" xfId="37913" xr:uid="{00000000-0005-0000-0000-0000F84D0000}"/>
    <cellStyle name="Normal 7 2 2 2 4 2 6" xfId="9339" xr:uid="{00000000-0005-0000-0000-0000F94D0000}"/>
    <cellStyle name="Normal 7 2 2 2 4 2 6 2" xfId="26692" xr:uid="{00000000-0005-0000-0000-0000FA4D0000}"/>
    <cellStyle name="Normal 7 2 2 2 4 2 6 3" xfId="44038" xr:uid="{00000000-0005-0000-0000-0000FB4D0000}"/>
    <cellStyle name="Normal 7 2 2 2 4 2 7" xfId="18019" xr:uid="{00000000-0005-0000-0000-0000FC4D0000}"/>
    <cellStyle name="Normal 7 2 2 2 4 2 8" xfId="35365" xr:uid="{00000000-0005-0000-0000-0000FD4D0000}"/>
    <cellStyle name="Normal 7 2 2 2 4 3" xfId="911" xr:uid="{00000000-0005-0000-0000-0000FE4D0000}"/>
    <cellStyle name="Normal 7 2 2 2 4 3 2" xfId="2724" xr:uid="{00000000-0005-0000-0000-0000FF4D0000}"/>
    <cellStyle name="Normal 7 2 2 2 4 3 2 2" xfId="8506" xr:uid="{00000000-0005-0000-0000-0000004E0000}"/>
    <cellStyle name="Normal 7 2 2 2 4 3 2 2 2" xfId="17179" xr:uid="{00000000-0005-0000-0000-0000014E0000}"/>
    <cellStyle name="Normal 7 2 2 2 4 3 2 2 2 2" xfId="34532" xr:uid="{00000000-0005-0000-0000-0000024E0000}"/>
    <cellStyle name="Normal 7 2 2 2 4 3 2 2 2 3" xfId="51878" xr:uid="{00000000-0005-0000-0000-0000034E0000}"/>
    <cellStyle name="Normal 7 2 2 2 4 3 2 2 3" xfId="25859" xr:uid="{00000000-0005-0000-0000-0000044E0000}"/>
    <cellStyle name="Normal 7 2 2 2 4 3 2 2 4" xfId="43205" xr:uid="{00000000-0005-0000-0000-0000054E0000}"/>
    <cellStyle name="Normal 7 2 2 2 4 3 2 3" xfId="4537" xr:uid="{00000000-0005-0000-0000-0000064E0000}"/>
    <cellStyle name="Normal 7 2 2 2 4 3 2 3 2" xfId="13210" xr:uid="{00000000-0005-0000-0000-0000074E0000}"/>
    <cellStyle name="Normal 7 2 2 2 4 3 2 3 2 2" xfId="30563" xr:uid="{00000000-0005-0000-0000-0000084E0000}"/>
    <cellStyle name="Normal 7 2 2 2 4 3 2 3 2 3" xfId="47909" xr:uid="{00000000-0005-0000-0000-0000094E0000}"/>
    <cellStyle name="Normal 7 2 2 2 4 3 2 3 3" xfId="21890" xr:uid="{00000000-0005-0000-0000-00000A4E0000}"/>
    <cellStyle name="Normal 7 2 2 2 4 3 2 3 4" xfId="39236" xr:uid="{00000000-0005-0000-0000-00000B4E0000}"/>
    <cellStyle name="Normal 7 2 2 2 4 3 2 4" xfId="11397" xr:uid="{00000000-0005-0000-0000-00000C4E0000}"/>
    <cellStyle name="Normal 7 2 2 2 4 3 2 4 2" xfId="28750" xr:uid="{00000000-0005-0000-0000-00000D4E0000}"/>
    <cellStyle name="Normal 7 2 2 2 4 3 2 4 3" xfId="46096" xr:uid="{00000000-0005-0000-0000-00000E4E0000}"/>
    <cellStyle name="Normal 7 2 2 2 4 3 2 5" xfId="20077" xr:uid="{00000000-0005-0000-0000-00000F4E0000}"/>
    <cellStyle name="Normal 7 2 2 2 4 3 2 6" xfId="37423" xr:uid="{00000000-0005-0000-0000-0000104E0000}"/>
    <cellStyle name="Normal 7 2 2 2 4 3 3" xfId="1646" xr:uid="{00000000-0005-0000-0000-0000114E0000}"/>
    <cellStyle name="Normal 7 2 2 2 4 3 3 2" xfId="7428" xr:uid="{00000000-0005-0000-0000-0000124E0000}"/>
    <cellStyle name="Normal 7 2 2 2 4 3 3 2 2" xfId="16101" xr:uid="{00000000-0005-0000-0000-0000134E0000}"/>
    <cellStyle name="Normal 7 2 2 2 4 3 3 2 2 2" xfId="33454" xr:uid="{00000000-0005-0000-0000-0000144E0000}"/>
    <cellStyle name="Normal 7 2 2 2 4 3 3 2 2 3" xfId="50800" xr:uid="{00000000-0005-0000-0000-0000154E0000}"/>
    <cellStyle name="Normal 7 2 2 2 4 3 3 2 3" xfId="24781" xr:uid="{00000000-0005-0000-0000-0000164E0000}"/>
    <cellStyle name="Normal 7 2 2 2 4 3 3 2 4" xfId="42127" xr:uid="{00000000-0005-0000-0000-0000174E0000}"/>
    <cellStyle name="Normal 7 2 2 2 4 3 3 3" xfId="5272" xr:uid="{00000000-0005-0000-0000-0000184E0000}"/>
    <cellStyle name="Normal 7 2 2 2 4 3 3 3 2" xfId="13945" xr:uid="{00000000-0005-0000-0000-0000194E0000}"/>
    <cellStyle name="Normal 7 2 2 2 4 3 3 3 2 2" xfId="31298" xr:uid="{00000000-0005-0000-0000-00001A4E0000}"/>
    <cellStyle name="Normal 7 2 2 2 4 3 3 3 2 3" xfId="48644" xr:uid="{00000000-0005-0000-0000-00001B4E0000}"/>
    <cellStyle name="Normal 7 2 2 2 4 3 3 3 3" xfId="22625" xr:uid="{00000000-0005-0000-0000-00001C4E0000}"/>
    <cellStyle name="Normal 7 2 2 2 4 3 3 3 4" xfId="39971" xr:uid="{00000000-0005-0000-0000-00001D4E0000}"/>
    <cellStyle name="Normal 7 2 2 2 4 3 3 4" xfId="10319" xr:uid="{00000000-0005-0000-0000-00001E4E0000}"/>
    <cellStyle name="Normal 7 2 2 2 4 3 3 4 2" xfId="27672" xr:uid="{00000000-0005-0000-0000-00001F4E0000}"/>
    <cellStyle name="Normal 7 2 2 2 4 3 3 4 3" xfId="45018" xr:uid="{00000000-0005-0000-0000-0000204E0000}"/>
    <cellStyle name="Normal 7 2 2 2 4 3 3 5" xfId="18999" xr:uid="{00000000-0005-0000-0000-0000214E0000}"/>
    <cellStyle name="Normal 7 2 2 2 4 3 3 6" xfId="36345" xr:uid="{00000000-0005-0000-0000-0000224E0000}"/>
    <cellStyle name="Normal 7 2 2 2 4 3 4" xfId="6693" xr:uid="{00000000-0005-0000-0000-0000234E0000}"/>
    <cellStyle name="Normal 7 2 2 2 4 3 4 2" xfId="15366" xr:uid="{00000000-0005-0000-0000-0000244E0000}"/>
    <cellStyle name="Normal 7 2 2 2 4 3 4 2 2" xfId="32719" xr:uid="{00000000-0005-0000-0000-0000254E0000}"/>
    <cellStyle name="Normal 7 2 2 2 4 3 4 2 3" xfId="50065" xr:uid="{00000000-0005-0000-0000-0000264E0000}"/>
    <cellStyle name="Normal 7 2 2 2 4 3 4 3" xfId="24046" xr:uid="{00000000-0005-0000-0000-0000274E0000}"/>
    <cellStyle name="Normal 7 2 2 2 4 3 4 4" xfId="41392" xr:uid="{00000000-0005-0000-0000-0000284E0000}"/>
    <cellStyle name="Normal 7 2 2 2 4 3 5" xfId="3459" xr:uid="{00000000-0005-0000-0000-0000294E0000}"/>
    <cellStyle name="Normal 7 2 2 2 4 3 5 2" xfId="12132" xr:uid="{00000000-0005-0000-0000-00002A4E0000}"/>
    <cellStyle name="Normal 7 2 2 2 4 3 5 2 2" xfId="29485" xr:uid="{00000000-0005-0000-0000-00002B4E0000}"/>
    <cellStyle name="Normal 7 2 2 2 4 3 5 2 3" xfId="46831" xr:uid="{00000000-0005-0000-0000-00002C4E0000}"/>
    <cellStyle name="Normal 7 2 2 2 4 3 5 3" xfId="20812" xr:uid="{00000000-0005-0000-0000-00002D4E0000}"/>
    <cellStyle name="Normal 7 2 2 2 4 3 5 4" xfId="38158" xr:uid="{00000000-0005-0000-0000-00002E4E0000}"/>
    <cellStyle name="Normal 7 2 2 2 4 3 6" xfId="9584" xr:uid="{00000000-0005-0000-0000-00002F4E0000}"/>
    <cellStyle name="Normal 7 2 2 2 4 3 6 2" xfId="26937" xr:uid="{00000000-0005-0000-0000-0000304E0000}"/>
    <cellStyle name="Normal 7 2 2 2 4 3 6 3" xfId="44283" xr:uid="{00000000-0005-0000-0000-0000314E0000}"/>
    <cellStyle name="Normal 7 2 2 2 4 3 7" xfId="18264" xr:uid="{00000000-0005-0000-0000-0000324E0000}"/>
    <cellStyle name="Normal 7 2 2 2 4 3 8" xfId="35610" xr:uid="{00000000-0005-0000-0000-0000334E0000}"/>
    <cellStyle name="Normal 7 2 2 2 4 4" xfId="421" xr:uid="{00000000-0005-0000-0000-0000344E0000}"/>
    <cellStyle name="Normal 7 2 2 2 4 4 2" xfId="2234" xr:uid="{00000000-0005-0000-0000-0000354E0000}"/>
    <cellStyle name="Normal 7 2 2 2 4 4 2 2" xfId="8016" xr:uid="{00000000-0005-0000-0000-0000364E0000}"/>
    <cellStyle name="Normal 7 2 2 2 4 4 2 2 2" xfId="16689" xr:uid="{00000000-0005-0000-0000-0000374E0000}"/>
    <cellStyle name="Normal 7 2 2 2 4 4 2 2 2 2" xfId="34042" xr:uid="{00000000-0005-0000-0000-0000384E0000}"/>
    <cellStyle name="Normal 7 2 2 2 4 4 2 2 2 3" xfId="51388" xr:uid="{00000000-0005-0000-0000-0000394E0000}"/>
    <cellStyle name="Normal 7 2 2 2 4 4 2 2 3" xfId="25369" xr:uid="{00000000-0005-0000-0000-00003A4E0000}"/>
    <cellStyle name="Normal 7 2 2 2 4 4 2 2 4" xfId="42715" xr:uid="{00000000-0005-0000-0000-00003B4E0000}"/>
    <cellStyle name="Normal 7 2 2 2 4 4 2 3" xfId="5517" xr:uid="{00000000-0005-0000-0000-00003C4E0000}"/>
    <cellStyle name="Normal 7 2 2 2 4 4 2 3 2" xfId="14190" xr:uid="{00000000-0005-0000-0000-00003D4E0000}"/>
    <cellStyle name="Normal 7 2 2 2 4 4 2 3 2 2" xfId="31543" xr:uid="{00000000-0005-0000-0000-00003E4E0000}"/>
    <cellStyle name="Normal 7 2 2 2 4 4 2 3 2 3" xfId="48889" xr:uid="{00000000-0005-0000-0000-00003F4E0000}"/>
    <cellStyle name="Normal 7 2 2 2 4 4 2 3 3" xfId="22870" xr:uid="{00000000-0005-0000-0000-0000404E0000}"/>
    <cellStyle name="Normal 7 2 2 2 4 4 2 3 4" xfId="40216" xr:uid="{00000000-0005-0000-0000-0000414E0000}"/>
    <cellStyle name="Normal 7 2 2 2 4 4 2 4" xfId="10907" xr:uid="{00000000-0005-0000-0000-0000424E0000}"/>
    <cellStyle name="Normal 7 2 2 2 4 4 2 4 2" xfId="28260" xr:uid="{00000000-0005-0000-0000-0000434E0000}"/>
    <cellStyle name="Normal 7 2 2 2 4 4 2 4 3" xfId="45606" xr:uid="{00000000-0005-0000-0000-0000444E0000}"/>
    <cellStyle name="Normal 7 2 2 2 4 4 2 5" xfId="19587" xr:uid="{00000000-0005-0000-0000-0000454E0000}"/>
    <cellStyle name="Normal 7 2 2 2 4 4 2 6" xfId="36933" xr:uid="{00000000-0005-0000-0000-0000464E0000}"/>
    <cellStyle name="Normal 7 2 2 2 4 4 3" xfId="6203" xr:uid="{00000000-0005-0000-0000-0000474E0000}"/>
    <cellStyle name="Normal 7 2 2 2 4 4 3 2" xfId="14876" xr:uid="{00000000-0005-0000-0000-0000484E0000}"/>
    <cellStyle name="Normal 7 2 2 2 4 4 3 2 2" xfId="32229" xr:uid="{00000000-0005-0000-0000-0000494E0000}"/>
    <cellStyle name="Normal 7 2 2 2 4 4 3 2 3" xfId="49575" xr:uid="{00000000-0005-0000-0000-00004A4E0000}"/>
    <cellStyle name="Normal 7 2 2 2 4 4 3 3" xfId="23556" xr:uid="{00000000-0005-0000-0000-00004B4E0000}"/>
    <cellStyle name="Normal 7 2 2 2 4 4 3 4" xfId="40902" xr:uid="{00000000-0005-0000-0000-00004C4E0000}"/>
    <cellStyle name="Normal 7 2 2 2 4 4 4" xfId="4047" xr:uid="{00000000-0005-0000-0000-00004D4E0000}"/>
    <cellStyle name="Normal 7 2 2 2 4 4 4 2" xfId="12720" xr:uid="{00000000-0005-0000-0000-00004E4E0000}"/>
    <cellStyle name="Normal 7 2 2 2 4 4 4 2 2" xfId="30073" xr:uid="{00000000-0005-0000-0000-00004F4E0000}"/>
    <cellStyle name="Normal 7 2 2 2 4 4 4 2 3" xfId="47419" xr:uid="{00000000-0005-0000-0000-0000504E0000}"/>
    <cellStyle name="Normal 7 2 2 2 4 4 4 3" xfId="21400" xr:uid="{00000000-0005-0000-0000-0000514E0000}"/>
    <cellStyle name="Normal 7 2 2 2 4 4 4 4" xfId="38746" xr:uid="{00000000-0005-0000-0000-0000524E0000}"/>
    <cellStyle name="Normal 7 2 2 2 4 4 5" xfId="9094" xr:uid="{00000000-0005-0000-0000-0000534E0000}"/>
    <cellStyle name="Normal 7 2 2 2 4 4 5 2" xfId="26447" xr:uid="{00000000-0005-0000-0000-0000544E0000}"/>
    <cellStyle name="Normal 7 2 2 2 4 4 5 3" xfId="43793" xr:uid="{00000000-0005-0000-0000-0000554E0000}"/>
    <cellStyle name="Normal 7 2 2 2 4 4 6" xfId="17774" xr:uid="{00000000-0005-0000-0000-0000564E0000}"/>
    <cellStyle name="Normal 7 2 2 2 4 4 7" xfId="35120" xr:uid="{00000000-0005-0000-0000-0000574E0000}"/>
    <cellStyle name="Normal 7 2 2 2 4 5" xfId="1989" xr:uid="{00000000-0005-0000-0000-0000584E0000}"/>
    <cellStyle name="Normal 7 2 2 2 4 5 2" xfId="7771" xr:uid="{00000000-0005-0000-0000-0000594E0000}"/>
    <cellStyle name="Normal 7 2 2 2 4 5 2 2" xfId="16444" xr:uid="{00000000-0005-0000-0000-00005A4E0000}"/>
    <cellStyle name="Normal 7 2 2 2 4 5 2 2 2" xfId="33797" xr:uid="{00000000-0005-0000-0000-00005B4E0000}"/>
    <cellStyle name="Normal 7 2 2 2 4 5 2 2 3" xfId="51143" xr:uid="{00000000-0005-0000-0000-00005C4E0000}"/>
    <cellStyle name="Normal 7 2 2 2 4 5 2 3" xfId="25124" xr:uid="{00000000-0005-0000-0000-00005D4E0000}"/>
    <cellStyle name="Normal 7 2 2 2 4 5 2 4" xfId="42470" xr:uid="{00000000-0005-0000-0000-00005E4E0000}"/>
    <cellStyle name="Normal 7 2 2 2 4 5 3" xfId="3802" xr:uid="{00000000-0005-0000-0000-00005F4E0000}"/>
    <cellStyle name="Normal 7 2 2 2 4 5 3 2" xfId="12475" xr:uid="{00000000-0005-0000-0000-0000604E0000}"/>
    <cellStyle name="Normal 7 2 2 2 4 5 3 2 2" xfId="29828" xr:uid="{00000000-0005-0000-0000-0000614E0000}"/>
    <cellStyle name="Normal 7 2 2 2 4 5 3 2 3" xfId="47174" xr:uid="{00000000-0005-0000-0000-0000624E0000}"/>
    <cellStyle name="Normal 7 2 2 2 4 5 3 3" xfId="21155" xr:uid="{00000000-0005-0000-0000-0000634E0000}"/>
    <cellStyle name="Normal 7 2 2 2 4 5 3 4" xfId="38501" xr:uid="{00000000-0005-0000-0000-0000644E0000}"/>
    <cellStyle name="Normal 7 2 2 2 4 5 4" xfId="10662" xr:uid="{00000000-0005-0000-0000-0000654E0000}"/>
    <cellStyle name="Normal 7 2 2 2 4 5 4 2" xfId="28015" xr:uid="{00000000-0005-0000-0000-0000664E0000}"/>
    <cellStyle name="Normal 7 2 2 2 4 5 4 3" xfId="45361" xr:uid="{00000000-0005-0000-0000-0000674E0000}"/>
    <cellStyle name="Normal 7 2 2 2 4 5 5" xfId="19342" xr:uid="{00000000-0005-0000-0000-0000684E0000}"/>
    <cellStyle name="Normal 7 2 2 2 4 5 6" xfId="36688" xr:uid="{00000000-0005-0000-0000-0000694E0000}"/>
    <cellStyle name="Normal 7 2 2 2 4 6" xfId="1156" xr:uid="{00000000-0005-0000-0000-00006A4E0000}"/>
    <cellStyle name="Normal 7 2 2 2 4 6 2" xfId="6938" xr:uid="{00000000-0005-0000-0000-00006B4E0000}"/>
    <cellStyle name="Normal 7 2 2 2 4 6 2 2" xfId="15611" xr:uid="{00000000-0005-0000-0000-00006C4E0000}"/>
    <cellStyle name="Normal 7 2 2 2 4 6 2 2 2" xfId="32964" xr:uid="{00000000-0005-0000-0000-00006D4E0000}"/>
    <cellStyle name="Normal 7 2 2 2 4 6 2 2 3" xfId="50310" xr:uid="{00000000-0005-0000-0000-00006E4E0000}"/>
    <cellStyle name="Normal 7 2 2 2 4 6 2 3" xfId="24291" xr:uid="{00000000-0005-0000-0000-00006F4E0000}"/>
    <cellStyle name="Normal 7 2 2 2 4 6 2 4" xfId="41637" xr:uid="{00000000-0005-0000-0000-0000704E0000}"/>
    <cellStyle name="Normal 7 2 2 2 4 6 3" xfId="4782" xr:uid="{00000000-0005-0000-0000-0000714E0000}"/>
    <cellStyle name="Normal 7 2 2 2 4 6 3 2" xfId="13455" xr:uid="{00000000-0005-0000-0000-0000724E0000}"/>
    <cellStyle name="Normal 7 2 2 2 4 6 3 2 2" xfId="30808" xr:uid="{00000000-0005-0000-0000-0000734E0000}"/>
    <cellStyle name="Normal 7 2 2 2 4 6 3 2 3" xfId="48154" xr:uid="{00000000-0005-0000-0000-0000744E0000}"/>
    <cellStyle name="Normal 7 2 2 2 4 6 3 3" xfId="22135" xr:uid="{00000000-0005-0000-0000-0000754E0000}"/>
    <cellStyle name="Normal 7 2 2 2 4 6 3 4" xfId="39481" xr:uid="{00000000-0005-0000-0000-0000764E0000}"/>
    <cellStyle name="Normal 7 2 2 2 4 6 4" xfId="9829" xr:uid="{00000000-0005-0000-0000-0000774E0000}"/>
    <cellStyle name="Normal 7 2 2 2 4 6 4 2" xfId="27182" xr:uid="{00000000-0005-0000-0000-0000784E0000}"/>
    <cellStyle name="Normal 7 2 2 2 4 6 4 3" xfId="44528" xr:uid="{00000000-0005-0000-0000-0000794E0000}"/>
    <cellStyle name="Normal 7 2 2 2 4 6 5" xfId="18509" xr:uid="{00000000-0005-0000-0000-00007A4E0000}"/>
    <cellStyle name="Normal 7 2 2 2 4 6 6" xfId="35855" xr:uid="{00000000-0005-0000-0000-00007B4E0000}"/>
    <cellStyle name="Normal 7 2 2 2 4 7" xfId="5958" xr:uid="{00000000-0005-0000-0000-00007C4E0000}"/>
    <cellStyle name="Normal 7 2 2 2 4 7 2" xfId="14631" xr:uid="{00000000-0005-0000-0000-00007D4E0000}"/>
    <cellStyle name="Normal 7 2 2 2 4 7 2 2" xfId="31984" xr:uid="{00000000-0005-0000-0000-00007E4E0000}"/>
    <cellStyle name="Normal 7 2 2 2 4 7 2 3" xfId="49330" xr:uid="{00000000-0005-0000-0000-00007F4E0000}"/>
    <cellStyle name="Normal 7 2 2 2 4 7 3" xfId="23311" xr:uid="{00000000-0005-0000-0000-0000804E0000}"/>
    <cellStyle name="Normal 7 2 2 2 4 7 4" xfId="40657" xr:uid="{00000000-0005-0000-0000-0000814E0000}"/>
    <cellStyle name="Normal 7 2 2 2 4 8" xfId="2969" xr:uid="{00000000-0005-0000-0000-0000824E0000}"/>
    <cellStyle name="Normal 7 2 2 2 4 8 2" xfId="11642" xr:uid="{00000000-0005-0000-0000-0000834E0000}"/>
    <cellStyle name="Normal 7 2 2 2 4 8 2 2" xfId="28995" xr:uid="{00000000-0005-0000-0000-0000844E0000}"/>
    <cellStyle name="Normal 7 2 2 2 4 8 2 3" xfId="46341" xr:uid="{00000000-0005-0000-0000-0000854E0000}"/>
    <cellStyle name="Normal 7 2 2 2 4 8 3" xfId="20322" xr:uid="{00000000-0005-0000-0000-0000864E0000}"/>
    <cellStyle name="Normal 7 2 2 2 4 8 4" xfId="37668" xr:uid="{00000000-0005-0000-0000-0000874E0000}"/>
    <cellStyle name="Normal 7 2 2 2 4 9" xfId="8849" xr:uid="{00000000-0005-0000-0000-0000884E0000}"/>
    <cellStyle name="Normal 7 2 2 2 4 9 2" xfId="26202" xr:uid="{00000000-0005-0000-0000-0000894E0000}"/>
    <cellStyle name="Normal 7 2 2 2 4 9 3" xfId="43548" xr:uid="{00000000-0005-0000-0000-00008A4E0000}"/>
    <cellStyle name="Normal 7 2 2 2 5" xfId="274" xr:uid="{00000000-0005-0000-0000-00008B4E0000}"/>
    <cellStyle name="Normal 7 2 2 2 5 10" xfId="34973" xr:uid="{00000000-0005-0000-0000-00008C4E0000}"/>
    <cellStyle name="Normal 7 2 2 2 5 2" xfId="1009" xr:uid="{00000000-0005-0000-0000-00008D4E0000}"/>
    <cellStyle name="Normal 7 2 2 2 5 2 2" xfId="2822" xr:uid="{00000000-0005-0000-0000-00008E4E0000}"/>
    <cellStyle name="Normal 7 2 2 2 5 2 2 2" xfId="8604" xr:uid="{00000000-0005-0000-0000-00008F4E0000}"/>
    <cellStyle name="Normal 7 2 2 2 5 2 2 2 2" xfId="17277" xr:uid="{00000000-0005-0000-0000-0000904E0000}"/>
    <cellStyle name="Normal 7 2 2 2 5 2 2 2 2 2" xfId="34630" xr:uid="{00000000-0005-0000-0000-0000914E0000}"/>
    <cellStyle name="Normal 7 2 2 2 5 2 2 2 2 3" xfId="51976" xr:uid="{00000000-0005-0000-0000-0000924E0000}"/>
    <cellStyle name="Normal 7 2 2 2 5 2 2 2 3" xfId="25957" xr:uid="{00000000-0005-0000-0000-0000934E0000}"/>
    <cellStyle name="Normal 7 2 2 2 5 2 2 2 4" xfId="43303" xr:uid="{00000000-0005-0000-0000-0000944E0000}"/>
    <cellStyle name="Normal 7 2 2 2 5 2 2 3" xfId="4635" xr:uid="{00000000-0005-0000-0000-0000954E0000}"/>
    <cellStyle name="Normal 7 2 2 2 5 2 2 3 2" xfId="13308" xr:uid="{00000000-0005-0000-0000-0000964E0000}"/>
    <cellStyle name="Normal 7 2 2 2 5 2 2 3 2 2" xfId="30661" xr:uid="{00000000-0005-0000-0000-0000974E0000}"/>
    <cellStyle name="Normal 7 2 2 2 5 2 2 3 2 3" xfId="48007" xr:uid="{00000000-0005-0000-0000-0000984E0000}"/>
    <cellStyle name="Normal 7 2 2 2 5 2 2 3 3" xfId="21988" xr:uid="{00000000-0005-0000-0000-0000994E0000}"/>
    <cellStyle name="Normal 7 2 2 2 5 2 2 3 4" xfId="39334" xr:uid="{00000000-0005-0000-0000-00009A4E0000}"/>
    <cellStyle name="Normal 7 2 2 2 5 2 2 4" xfId="11495" xr:uid="{00000000-0005-0000-0000-00009B4E0000}"/>
    <cellStyle name="Normal 7 2 2 2 5 2 2 4 2" xfId="28848" xr:uid="{00000000-0005-0000-0000-00009C4E0000}"/>
    <cellStyle name="Normal 7 2 2 2 5 2 2 4 3" xfId="46194" xr:uid="{00000000-0005-0000-0000-00009D4E0000}"/>
    <cellStyle name="Normal 7 2 2 2 5 2 2 5" xfId="20175" xr:uid="{00000000-0005-0000-0000-00009E4E0000}"/>
    <cellStyle name="Normal 7 2 2 2 5 2 2 6" xfId="37521" xr:uid="{00000000-0005-0000-0000-00009F4E0000}"/>
    <cellStyle name="Normal 7 2 2 2 5 2 3" xfId="1744" xr:uid="{00000000-0005-0000-0000-0000A04E0000}"/>
    <cellStyle name="Normal 7 2 2 2 5 2 3 2" xfId="7526" xr:uid="{00000000-0005-0000-0000-0000A14E0000}"/>
    <cellStyle name="Normal 7 2 2 2 5 2 3 2 2" xfId="16199" xr:uid="{00000000-0005-0000-0000-0000A24E0000}"/>
    <cellStyle name="Normal 7 2 2 2 5 2 3 2 2 2" xfId="33552" xr:uid="{00000000-0005-0000-0000-0000A34E0000}"/>
    <cellStyle name="Normal 7 2 2 2 5 2 3 2 2 3" xfId="50898" xr:uid="{00000000-0005-0000-0000-0000A44E0000}"/>
    <cellStyle name="Normal 7 2 2 2 5 2 3 2 3" xfId="24879" xr:uid="{00000000-0005-0000-0000-0000A54E0000}"/>
    <cellStyle name="Normal 7 2 2 2 5 2 3 2 4" xfId="42225" xr:uid="{00000000-0005-0000-0000-0000A64E0000}"/>
    <cellStyle name="Normal 7 2 2 2 5 2 3 3" xfId="5370" xr:uid="{00000000-0005-0000-0000-0000A74E0000}"/>
    <cellStyle name="Normal 7 2 2 2 5 2 3 3 2" xfId="14043" xr:uid="{00000000-0005-0000-0000-0000A84E0000}"/>
    <cellStyle name="Normal 7 2 2 2 5 2 3 3 2 2" xfId="31396" xr:uid="{00000000-0005-0000-0000-0000A94E0000}"/>
    <cellStyle name="Normal 7 2 2 2 5 2 3 3 2 3" xfId="48742" xr:uid="{00000000-0005-0000-0000-0000AA4E0000}"/>
    <cellStyle name="Normal 7 2 2 2 5 2 3 3 3" xfId="22723" xr:uid="{00000000-0005-0000-0000-0000AB4E0000}"/>
    <cellStyle name="Normal 7 2 2 2 5 2 3 3 4" xfId="40069" xr:uid="{00000000-0005-0000-0000-0000AC4E0000}"/>
    <cellStyle name="Normal 7 2 2 2 5 2 3 4" xfId="10417" xr:uid="{00000000-0005-0000-0000-0000AD4E0000}"/>
    <cellStyle name="Normal 7 2 2 2 5 2 3 4 2" xfId="27770" xr:uid="{00000000-0005-0000-0000-0000AE4E0000}"/>
    <cellStyle name="Normal 7 2 2 2 5 2 3 4 3" xfId="45116" xr:uid="{00000000-0005-0000-0000-0000AF4E0000}"/>
    <cellStyle name="Normal 7 2 2 2 5 2 3 5" xfId="19097" xr:uid="{00000000-0005-0000-0000-0000B04E0000}"/>
    <cellStyle name="Normal 7 2 2 2 5 2 3 6" xfId="36443" xr:uid="{00000000-0005-0000-0000-0000B14E0000}"/>
    <cellStyle name="Normal 7 2 2 2 5 2 4" xfId="6791" xr:uid="{00000000-0005-0000-0000-0000B24E0000}"/>
    <cellStyle name="Normal 7 2 2 2 5 2 4 2" xfId="15464" xr:uid="{00000000-0005-0000-0000-0000B34E0000}"/>
    <cellStyle name="Normal 7 2 2 2 5 2 4 2 2" xfId="32817" xr:uid="{00000000-0005-0000-0000-0000B44E0000}"/>
    <cellStyle name="Normal 7 2 2 2 5 2 4 2 3" xfId="50163" xr:uid="{00000000-0005-0000-0000-0000B54E0000}"/>
    <cellStyle name="Normal 7 2 2 2 5 2 4 3" xfId="24144" xr:uid="{00000000-0005-0000-0000-0000B64E0000}"/>
    <cellStyle name="Normal 7 2 2 2 5 2 4 4" xfId="41490" xr:uid="{00000000-0005-0000-0000-0000B74E0000}"/>
    <cellStyle name="Normal 7 2 2 2 5 2 5" xfId="3557" xr:uid="{00000000-0005-0000-0000-0000B84E0000}"/>
    <cellStyle name="Normal 7 2 2 2 5 2 5 2" xfId="12230" xr:uid="{00000000-0005-0000-0000-0000B94E0000}"/>
    <cellStyle name="Normal 7 2 2 2 5 2 5 2 2" xfId="29583" xr:uid="{00000000-0005-0000-0000-0000BA4E0000}"/>
    <cellStyle name="Normal 7 2 2 2 5 2 5 2 3" xfId="46929" xr:uid="{00000000-0005-0000-0000-0000BB4E0000}"/>
    <cellStyle name="Normal 7 2 2 2 5 2 5 3" xfId="20910" xr:uid="{00000000-0005-0000-0000-0000BC4E0000}"/>
    <cellStyle name="Normal 7 2 2 2 5 2 5 4" xfId="38256" xr:uid="{00000000-0005-0000-0000-0000BD4E0000}"/>
    <cellStyle name="Normal 7 2 2 2 5 2 6" xfId="9682" xr:uid="{00000000-0005-0000-0000-0000BE4E0000}"/>
    <cellStyle name="Normal 7 2 2 2 5 2 6 2" xfId="27035" xr:uid="{00000000-0005-0000-0000-0000BF4E0000}"/>
    <cellStyle name="Normal 7 2 2 2 5 2 6 3" xfId="44381" xr:uid="{00000000-0005-0000-0000-0000C04E0000}"/>
    <cellStyle name="Normal 7 2 2 2 5 2 7" xfId="18362" xr:uid="{00000000-0005-0000-0000-0000C14E0000}"/>
    <cellStyle name="Normal 7 2 2 2 5 2 8" xfId="35708" xr:uid="{00000000-0005-0000-0000-0000C24E0000}"/>
    <cellStyle name="Normal 7 2 2 2 5 3" xfId="519" xr:uid="{00000000-0005-0000-0000-0000C34E0000}"/>
    <cellStyle name="Normal 7 2 2 2 5 3 2" xfId="2332" xr:uid="{00000000-0005-0000-0000-0000C44E0000}"/>
    <cellStyle name="Normal 7 2 2 2 5 3 2 2" xfId="8114" xr:uid="{00000000-0005-0000-0000-0000C54E0000}"/>
    <cellStyle name="Normal 7 2 2 2 5 3 2 2 2" xfId="16787" xr:uid="{00000000-0005-0000-0000-0000C64E0000}"/>
    <cellStyle name="Normal 7 2 2 2 5 3 2 2 2 2" xfId="34140" xr:uid="{00000000-0005-0000-0000-0000C74E0000}"/>
    <cellStyle name="Normal 7 2 2 2 5 3 2 2 2 3" xfId="51486" xr:uid="{00000000-0005-0000-0000-0000C84E0000}"/>
    <cellStyle name="Normal 7 2 2 2 5 3 2 2 3" xfId="25467" xr:uid="{00000000-0005-0000-0000-0000C94E0000}"/>
    <cellStyle name="Normal 7 2 2 2 5 3 2 2 4" xfId="42813" xr:uid="{00000000-0005-0000-0000-0000CA4E0000}"/>
    <cellStyle name="Normal 7 2 2 2 5 3 2 3" xfId="5615" xr:uid="{00000000-0005-0000-0000-0000CB4E0000}"/>
    <cellStyle name="Normal 7 2 2 2 5 3 2 3 2" xfId="14288" xr:uid="{00000000-0005-0000-0000-0000CC4E0000}"/>
    <cellStyle name="Normal 7 2 2 2 5 3 2 3 2 2" xfId="31641" xr:uid="{00000000-0005-0000-0000-0000CD4E0000}"/>
    <cellStyle name="Normal 7 2 2 2 5 3 2 3 2 3" xfId="48987" xr:uid="{00000000-0005-0000-0000-0000CE4E0000}"/>
    <cellStyle name="Normal 7 2 2 2 5 3 2 3 3" xfId="22968" xr:uid="{00000000-0005-0000-0000-0000CF4E0000}"/>
    <cellStyle name="Normal 7 2 2 2 5 3 2 3 4" xfId="40314" xr:uid="{00000000-0005-0000-0000-0000D04E0000}"/>
    <cellStyle name="Normal 7 2 2 2 5 3 2 4" xfId="11005" xr:uid="{00000000-0005-0000-0000-0000D14E0000}"/>
    <cellStyle name="Normal 7 2 2 2 5 3 2 4 2" xfId="28358" xr:uid="{00000000-0005-0000-0000-0000D24E0000}"/>
    <cellStyle name="Normal 7 2 2 2 5 3 2 4 3" xfId="45704" xr:uid="{00000000-0005-0000-0000-0000D34E0000}"/>
    <cellStyle name="Normal 7 2 2 2 5 3 2 5" xfId="19685" xr:uid="{00000000-0005-0000-0000-0000D44E0000}"/>
    <cellStyle name="Normal 7 2 2 2 5 3 2 6" xfId="37031" xr:uid="{00000000-0005-0000-0000-0000D54E0000}"/>
    <cellStyle name="Normal 7 2 2 2 5 3 3" xfId="6301" xr:uid="{00000000-0005-0000-0000-0000D64E0000}"/>
    <cellStyle name="Normal 7 2 2 2 5 3 3 2" xfId="14974" xr:uid="{00000000-0005-0000-0000-0000D74E0000}"/>
    <cellStyle name="Normal 7 2 2 2 5 3 3 2 2" xfId="32327" xr:uid="{00000000-0005-0000-0000-0000D84E0000}"/>
    <cellStyle name="Normal 7 2 2 2 5 3 3 2 3" xfId="49673" xr:uid="{00000000-0005-0000-0000-0000D94E0000}"/>
    <cellStyle name="Normal 7 2 2 2 5 3 3 3" xfId="23654" xr:uid="{00000000-0005-0000-0000-0000DA4E0000}"/>
    <cellStyle name="Normal 7 2 2 2 5 3 3 4" xfId="41000" xr:uid="{00000000-0005-0000-0000-0000DB4E0000}"/>
    <cellStyle name="Normal 7 2 2 2 5 3 4" xfId="4145" xr:uid="{00000000-0005-0000-0000-0000DC4E0000}"/>
    <cellStyle name="Normal 7 2 2 2 5 3 4 2" xfId="12818" xr:uid="{00000000-0005-0000-0000-0000DD4E0000}"/>
    <cellStyle name="Normal 7 2 2 2 5 3 4 2 2" xfId="30171" xr:uid="{00000000-0005-0000-0000-0000DE4E0000}"/>
    <cellStyle name="Normal 7 2 2 2 5 3 4 2 3" xfId="47517" xr:uid="{00000000-0005-0000-0000-0000DF4E0000}"/>
    <cellStyle name="Normal 7 2 2 2 5 3 4 3" xfId="21498" xr:uid="{00000000-0005-0000-0000-0000E04E0000}"/>
    <cellStyle name="Normal 7 2 2 2 5 3 4 4" xfId="38844" xr:uid="{00000000-0005-0000-0000-0000E14E0000}"/>
    <cellStyle name="Normal 7 2 2 2 5 3 5" xfId="9192" xr:uid="{00000000-0005-0000-0000-0000E24E0000}"/>
    <cellStyle name="Normal 7 2 2 2 5 3 5 2" xfId="26545" xr:uid="{00000000-0005-0000-0000-0000E34E0000}"/>
    <cellStyle name="Normal 7 2 2 2 5 3 5 3" xfId="43891" xr:uid="{00000000-0005-0000-0000-0000E44E0000}"/>
    <cellStyle name="Normal 7 2 2 2 5 3 6" xfId="17872" xr:uid="{00000000-0005-0000-0000-0000E54E0000}"/>
    <cellStyle name="Normal 7 2 2 2 5 3 7" xfId="35218" xr:uid="{00000000-0005-0000-0000-0000E64E0000}"/>
    <cellStyle name="Normal 7 2 2 2 5 4" xfId="2087" xr:uid="{00000000-0005-0000-0000-0000E74E0000}"/>
    <cellStyle name="Normal 7 2 2 2 5 4 2" xfId="7869" xr:uid="{00000000-0005-0000-0000-0000E84E0000}"/>
    <cellStyle name="Normal 7 2 2 2 5 4 2 2" xfId="16542" xr:uid="{00000000-0005-0000-0000-0000E94E0000}"/>
    <cellStyle name="Normal 7 2 2 2 5 4 2 2 2" xfId="33895" xr:uid="{00000000-0005-0000-0000-0000EA4E0000}"/>
    <cellStyle name="Normal 7 2 2 2 5 4 2 2 3" xfId="51241" xr:uid="{00000000-0005-0000-0000-0000EB4E0000}"/>
    <cellStyle name="Normal 7 2 2 2 5 4 2 3" xfId="25222" xr:uid="{00000000-0005-0000-0000-0000EC4E0000}"/>
    <cellStyle name="Normal 7 2 2 2 5 4 2 4" xfId="42568" xr:uid="{00000000-0005-0000-0000-0000ED4E0000}"/>
    <cellStyle name="Normal 7 2 2 2 5 4 3" xfId="3900" xr:uid="{00000000-0005-0000-0000-0000EE4E0000}"/>
    <cellStyle name="Normal 7 2 2 2 5 4 3 2" xfId="12573" xr:uid="{00000000-0005-0000-0000-0000EF4E0000}"/>
    <cellStyle name="Normal 7 2 2 2 5 4 3 2 2" xfId="29926" xr:uid="{00000000-0005-0000-0000-0000F04E0000}"/>
    <cellStyle name="Normal 7 2 2 2 5 4 3 2 3" xfId="47272" xr:uid="{00000000-0005-0000-0000-0000F14E0000}"/>
    <cellStyle name="Normal 7 2 2 2 5 4 3 3" xfId="21253" xr:uid="{00000000-0005-0000-0000-0000F24E0000}"/>
    <cellStyle name="Normal 7 2 2 2 5 4 3 4" xfId="38599" xr:uid="{00000000-0005-0000-0000-0000F34E0000}"/>
    <cellStyle name="Normal 7 2 2 2 5 4 4" xfId="10760" xr:uid="{00000000-0005-0000-0000-0000F44E0000}"/>
    <cellStyle name="Normal 7 2 2 2 5 4 4 2" xfId="28113" xr:uid="{00000000-0005-0000-0000-0000F54E0000}"/>
    <cellStyle name="Normal 7 2 2 2 5 4 4 3" xfId="45459" xr:uid="{00000000-0005-0000-0000-0000F64E0000}"/>
    <cellStyle name="Normal 7 2 2 2 5 4 5" xfId="19440" xr:uid="{00000000-0005-0000-0000-0000F74E0000}"/>
    <cellStyle name="Normal 7 2 2 2 5 4 6" xfId="36786" xr:uid="{00000000-0005-0000-0000-0000F84E0000}"/>
    <cellStyle name="Normal 7 2 2 2 5 5" xfId="1254" xr:uid="{00000000-0005-0000-0000-0000F94E0000}"/>
    <cellStyle name="Normal 7 2 2 2 5 5 2" xfId="7036" xr:uid="{00000000-0005-0000-0000-0000FA4E0000}"/>
    <cellStyle name="Normal 7 2 2 2 5 5 2 2" xfId="15709" xr:uid="{00000000-0005-0000-0000-0000FB4E0000}"/>
    <cellStyle name="Normal 7 2 2 2 5 5 2 2 2" xfId="33062" xr:uid="{00000000-0005-0000-0000-0000FC4E0000}"/>
    <cellStyle name="Normal 7 2 2 2 5 5 2 2 3" xfId="50408" xr:uid="{00000000-0005-0000-0000-0000FD4E0000}"/>
    <cellStyle name="Normal 7 2 2 2 5 5 2 3" xfId="24389" xr:uid="{00000000-0005-0000-0000-0000FE4E0000}"/>
    <cellStyle name="Normal 7 2 2 2 5 5 2 4" xfId="41735" xr:uid="{00000000-0005-0000-0000-0000FF4E0000}"/>
    <cellStyle name="Normal 7 2 2 2 5 5 3" xfId="4880" xr:uid="{00000000-0005-0000-0000-0000004F0000}"/>
    <cellStyle name="Normal 7 2 2 2 5 5 3 2" xfId="13553" xr:uid="{00000000-0005-0000-0000-0000014F0000}"/>
    <cellStyle name="Normal 7 2 2 2 5 5 3 2 2" xfId="30906" xr:uid="{00000000-0005-0000-0000-0000024F0000}"/>
    <cellStyle name="Normal 7 2 2 2 5 5 3 2 3" xfId="48252" xr:uid="{00000000-0005-0000-0000-0000034F0000}"/>
    <cellStyle name="Normal 7 2 2 2 5 5 3 3" xfId="22233" xr:uid="{00000000-0005-0000-0000-0000044F0000}"/>
    <cellStyle name="Normal 7 2 2 2 5 5 3 4" xfId="39579" xr:uid="{00000000-0005-0000-0000-0000054F0000}"/>
    <cellStyle name="Normal 7 2 2 2 5 5 4" xfId="9927" xr:uid="{00000000-0005-0000-0000-0000064F0000}"/>
    <cellStyle name="Normal 7 2 2 2 5 5 4 2" xfId="27280" xr:uid="{00000000-0005-0000-0000-0000074F0000}"/>
    <cellStyle name="Normal 7 2 2 2 5 5 4 3" xfId="44626" xr:uid="{00000000-0005-0000-0000-0000084F0000}"/>
    <cellStyle name="Normal 7 2 2 2 5 5 5" xfId="18607" xr:uid="{00000000-0005-0000-0000-0000094F0000}"/>
    <cellStyle name="Normal 7 2 2 2 5 5 6" xfId="35953" xr:uid="{00000000-0005-0000-0000-00000A4F0000}"/>
    <cellStyle name="Normal 7 2 2 2 5 6" xfId="6056" xr:uid="{00000000-0005-0000-0000-00000B4F0000}"/>
    <cellStyle name="Normal 7 2 2 2 5 6 2" xfId="14729" xr:uid="{00000000-0005-0000-0000-00000C4F0000}"/>
    <cellStyle name="Normal 7 2 2 2 5 6 2 2" xfId="32082" xr:uid="{00000000-0005-0000-0000-00000D4F0000}"/>
    <cellStyle name="Normal 7 2 2 2 5 6 2 3" xfId="49428" xr:uid="{00000000-0005-0000-0000-00000E4F0000}"/>
    <cellStyle name="Normal 7 2 2 2 5 6 3" xfId="23409" xr:uid="{00000000-0005-0000-0000-00000F4F0000}"/>
    <cellStyle name="Normal 7 2 2 2 5 6 4" xfId="40755" xr:uid="{00000000-0005-0000-0000-0000104F0000}"/>
    <cellStyle name="Normal 7 2 2 2 5 7" xfId="3067" xr:uid="{00000000-0005-0000-0000-0000114F0000}"/>
    <cellStyle name="Normal 7 2 2 2 5 7 2" xfId="11740" xr:uid="{00000000-0005-0000-0000-0000124F0000}"/>
    <cellStyle name="Normal 7 2 2 2 5 7 2 2" xfId="29093" xr:uid="{00000000-0005-0000-0000-0000134F0000}"/>
    <cellStyle name="Normal 7 2 2 2 5 7 2 3" xfId="46439" xr:uid="{00000000-0005-0000-0000-0000144F0000}"/>
    <cellStyle name="Normal 7 2 2 2 5 7 3" xfId="20420" xr:uid="{00000000-0005-0000-0000-0000154F0000}"/>
    <cellStyle name="Normal 7 2 2 2 5 7 4" xfId="37766" xr:uid="{00000000-0005-0000-0000-0000164F0000}"/>
    <cellStyle name="Normal 7 2 2 2 5 8" xfId="8947" xr:uid="{00000000-0005-0000-0000-0000174F0000}"/>
    <cellStyle name="Normal 7 2 2 2 5 8 2" xfId="26300" xr:uid="{00000000-0005-0000-0000-0000184F0000}"/>
    <cellStyle name="Normal 7 2 2 2 5 8 3" xfId="43646" xr:uid="{00000000-0005-0000-0000-0000194F0000}"/>
    <cellStyle name="Normal 7 2 2 2 5 9" xfId="17627" xr:uid="{00000000-0005-0000-0000-00001A4F0000}"/>
    <cellStyle name="Normal 7 2 2 2 6" xfId="127" xr:uid="{00000000-0005-0000-0000-00001B4F0000}"/>
    <cellStyle name="Normal 7 2 2 2 6 10" xfId="34826" xr:uid="{00000000-0005-0000-0000-00001C4F0000}"/>
    <cellStyle name="Normal 7 2 2 2 6 2" xfId="862" xr:uid="{00000000-0005-0000-0000-00001D4F0000}"/>
    <cellStyle name="Normal 7 2 2 2 6 2 2" xfId="2675" xr:uid="{00000000-0005-0000-0000-00001E4F0000}"/>
    <cellStyle name="Normal 7 2 2 2 6 2 2 2" xfId="8457" xr:uid="{00000000-0005-0000-0000-00001F4F0000}"/>
    <cellStyle name="Normal 7 2 2 2 6 2 2 2 2" xfId="17130" xr:uid="{00000000-0005-0000-0000-0000204F0000}"/>
    <cellStyle name="Normal 7 2 2 2 6 2 2 2 2 2" xfId="34483" xr:uid="{00000000-0005-0000-0000-0000214F0000}"/>
    <cellStyle name="Normal 7 2 2 2 6 2 2 2 2 3" xfId="51829" xr:uid="{00000000-0005-0000-0000-0000224F0000}"/>
    <cellStyle name="Normal 7 2 2 2 6 2 2 2 3" xfId="25810" xr:uid="{00000000-0005-0000-0000-0000234F0000}"/>
    <cellStyle name="Normal 7 2 2 2 6 2 2 2 4" xfId="43156" xr:uid="{00000000-0005-0000-0000-0000244F0000}"/>
    <cellStyle name="Normal 7 2 2 2 6 2 2 3" xfId="4488" xr:uid="{00000000-0005-0000-0000-0000254F0000}"/>
    <cellStyle name="Normal 7 2 2 2 6 2 2 3 2" xfId="13161" xr:uid="{00000000-0005-0000-0000-0000264F0000}"/>
    <cellStyle name="Normal 7 2 2 2 6 2 2 3 2 2" xfId="30514" xr:uid="{00000000-0005-0000-0000-0000274F0000}"/>
    <cellStyle name="Normal 7 2 2 2 6 2 2 3 2 3" xfId="47860" xr:uid="{00000000-0005-0000-0000-0000284F0000}"/>
    <cellStyle name="Normal 7 2 2 2 6 2 2 3 3" xfId="21841" xr:uid="{00000000-0005-0000-0000-0000294F0000}"/>
    <cellStyle name="Normal 7 2 2 2 6 2 2 3 4" xfId="39187" xr:uid="{00000000-0005-0000-0000-00002A4F0000}"/>
    <cellStyle name="Normal 7 2 2 2 6 2 2 4" xfId="11348" xr:uid="{00000000-0005-0000-0000-00002B4F0000}"/>
    <cellStyle name="Normal 7 2 2 2 6 2 2 4 2" xfId="28701" xr:uid="{00000000-0005-0000-0000-00002C4F0000}"/>
    <cellStyle name="Normal 7 2 2 2 6 2 2 4 3" xfId="46047" xr:uid="{00000000-0005-0000-0000-00002D4F0000}"/>
    <cellStyle name="Normal 7 2 2 2 6 2 2 5" xfId="20028" xr:uid="{00000000-0005-0000-0000-00002E4F0000}"/>
    <cellStyle name="Normal 7 2 2 2 6 2 2 6" xfId="37374" xr:uid="{00000000-0005-0000-0000-00002F4F0000}"/>
    <cellStyle name="Normal 7 2 2 2 6 2 3" xfId="1597" xr:uid="{00000000-0005-0000-0000-0000304F0000}"/>
    <cellStyle name="Normal 7 2 2 2 6 2 3 2" xfId="7379" xr:uid="{00000000-0005-0000-0000-0000314F0000}"/>
    <cellStyle name="Normal 7 2 2 2 6 2 3 2 2" xfId="16052" xr:uid="{00000000-0005-0000-0000-0000324F0000}"/>
    <cellStyle name="Normal 7 2 2 2 6 2 3 2 2 2" xfId="33405" xr:uid="{00000000-0005-0000-0000-0000334F0000}"/>
    <cellStyle name="Normal 7 2 2 2 6 2 3 2 2 3" xfId="50751" xr:uid="{00000000-0005-0000-0000-0000344F0000}"/>
    <cellStyle name="Normal 7 2 2 2 6 2 3 2 3" xfId="24732" xr:uid="{00000000-0005-0000-0000-0000354F0000}"/>
    <cellStyle name="Normal 7 2 2 2 6 2 3 2 4" xfId="42078" xr:uid="{00000000-0005-0000-0000-0000364F0000}"/>
    <cellStyle name="Normal 7 2 2 2 6 2 3 3" xfId="5223" xr:uid="{00000000-0005-0000-0000-0000374F0000}"/>
    <cellStyle name="Normal 7 2 2 2 6 2 3 3 2" xfId="13896" xr:uid="{00000000-0005-0000-0000-0000384F0000}"/>
    <cellStyle name="Normal 7 2 2 2 6 2 3 3 2 2" xfId="31249" xr:uid="{00000000-0005-0000-0000-0000394F0000}"/>
    <cellStyle name="Normal 7 2 2 2 6 2 3 3 2 3" xfId="48595" xr:uid="{00000000-0005-0000-0000-00003A4F0000}"/>
    <cellStyle name="Normal 7 2 2 2 6 2 3 3 3" xfId="22576" xr:uid="{00000000-0005-0000-0000-00003B4F0000}"/>
    <cellStyle name="Normal 7 2 2 2 6 2 3 3 4" xfId="39922" xr:uid="{00000000-0005-0000-0000-00003C4F0000}"/>
    <cellStyle name="Normal 7 2 2 2 6 2 3 4" xfId="10270" xr:uid="{00000000-0005-0000-0000-00003D4F0000}"/>
    <cellStyle name="Normal 7 2 2 2 6 2 3 4 2" xfId="27623" xr:uid="{00000000-0005-0000-0000-00003E4F0000}"/>
    <cellStyle name="Normal 7 2 2 2 6 2 3 4 3" xfId="44969" xr:uid="{00000000-0005-0000-0000-00003F4F0000}"/>
    <cellStyle name="Normal 7 2 2 2 6 2 3 5" xfId="18950" xr:uid="{00000000-0005-0000-0000-0000404F0000}"/>
    <cellStyle name="Normal 7 2 2 2 6 2 3 6" xfId="36296" xr:uid="{00000000-0005-0000-0000-0000414F0000}"/>
    <cellStyle name="Normal 7 2 2 2 6 2 4" xfId="6644" xr:uid="{00000000-0005-0000-0000-0000424F0000}"/>
    <cellStyle name="Normal 7 2 2 2 6 2 4 2" xfId="15317" xr:uid="{00000000-0005-0000-0000-0000434F0000}"/>
    <cellStyle name="Normal 7 2 2 2 6 2 4 2 2" xfId="32670" xr:uid="{00000000-0005-0000-0000-0000444F0000}"/>
    <cellStyle name="Normal 7 2 2 2 6 2 4 2 3" xfId="50016" xr:uid="{00000000-0005-0000-0000-0000454F0000}"/>
    <cellStyle name="Normal 7 2 2 2 6 2 4 3" xfId="23997" xr:uid="{00000000-0005-0000-0000-0000464F0000}"/>
    <cellStyle name="Normal 7 2 2 2 6 2 4 4" xfId="41343" xr:uid="{00000000-0005-0000-0000-0000474F0000}"/>
    <cellStyle name="Normal 7 2 2 2 6 2 5" xfId="3410" xr:uid="{00000000-0005-0000-0000-0000484F0000}"/>
    <cellStyle name="Normal 7 2 2 2 6 2 5 2" xfId="12083" xr:uid="{00000000-0005-0000-0000-0000494F0000}"/>
    <cellStyle name="Normal 7 2 2 2 6 2 5 2 2" xfId="29436" xr:uid="{00000000-0005-0000-0000-00004A4F0000}"/>
    <cellStyle name="Normal 7 2 2 2 6 2 5 2 3" xfId="46782" xr:uid="{00000000-0005-0000-0000-00004B4F0000}"/>
    <cellStyle name="Normal 7 2 2 2 6 2 5 3" xfId="20763" xr:uid="{00000000-0005-0000-0000-00004C4F0000}"/>
    <cellStyle name="Normal 7 2 2 2 6 2 5 4" xfId="38109" xr:uid="{00000000-0005-0000-0000-00004D4F0000}"/>
    <cellStyle name="Normal 7 2 2 2 6 2 6" xfId="9535" xr:uid="{00000000-0005-0000-0000-00004E4F0000}"/>
    <cellStyle name="Normal 7 2 2 2 6 2 6 2" xfId="26888" xr:uid="{00000000-0005-0000-0000-00004F4F0000}"/>
    <cellStyle name="Normal 7 2 2 2 6 2 6 3" xfId="44234" xr:uid="{00000000-0005-0000-0000-0000504F0000}"/>
    <cellStyle name="Normal 7 2 2 2 6 2 7" xfId="18215" xr:uid="{00000000-0005-0000-0000-0000514F0000}"/>
    <cellStyle name="Normal 7 2 2 2 6 2 8" xfId="35561" xr:uid="{00000000-0005-0000-0000-0000524F0000}"/>
    <cellStyle name="Normal 7 2 2 2 6 3" xfId="617" xr:uid="{00000000-0005-0000-0000-0000534F0000}"/>
    <cellStyle name="Normal 7 2 2 2 6 3 2" xfId="2430" xr:uid="{00000000-0005-0000-0000-0000544F0000}"/>
    <cellStyle name="Normal 7 2 2 2 6 3 2 2" xfId="8212" xr:uid="{00000000-0005-0000-0000-0000554F0000}"/>
    <cellStyle name="Normal 7 2 2 2 6 3 2 2 2" xfId="16885" xr:uid="{00000000-0005-0000-0000-0000564F0000}"/>
    <cellStyle name="Normal 7 2 2 2 6 3 2 2 2 2" xfId="34238" xr:uid="{00000000-0005-0000-0000-0000574F0000}"/>
    <cellStyle name="Normal 7 2 2 2 6 3 2 2 2 3" xfId="51584" xr:uid="{00000000-0005-0000-0000-0000584F0000}"/>
    <cellStyle name="Normal 7 2 2 2 6 3 2 2 3" xfId="25565" xr:uid="{00000000-0005-0000-0000-0000594F0000}"/>
    <cellStyle name="Normal 7 2 2 2 6 3 2 2 4" xfId="42911" xr:uid="{00000000-0005-0000-0000-00005A4F0000}"/>
    <cellStyle name="Normal 7 2 2 2 6 3 2 3" xfId="5713" xr:uid="{00000000-0005-0000-0000-00005B4F0000}"/>
    <cellStyle name="Normal 7 2 2 2 6 3 2 3 2" xfId="14386" xr:uid="{00000000-0005-0000-0000-00005C4F0000}"/>
    <cellStyle name="Normal 7 2 2 2 6 3 2 3 2 2" xfId="31739" xr:uid="{00000000-0005-0000-0000-00005D4F0000}"/>
    <cellStyle name="Normal 7 2 2 2 6 3 2 3 2 3" xfId="49085" xr:uid="{00000000-0005-0000-0000-00005E4F0000}"/>
    <cellStyle name="Normal 7 2 2 2 6 3 2 3 3" xfId="23066" xr:uid="{00000000-0005-0000-0000-00005F4F0000}"/>
    <cellStyle name="Normal 7 2 2 2 6 3 2 3 4" xfId="40412" xr:uid="{00000000-0005-0000-0000-0000604F0000}"/>
    <cellStyle name="Normal 7 2 2 2 6 3 2 4" xfId="11103" xr:uid="{00000000-0005-0000-0000-0000614F0000}"/>
    <cellStyle name="Normal 7 2 2 2 6 3 2 4 2" xfId="28456" xr:uid="{00000000-0005-0000-0000-0000624F0000}"/>
    <cellStyle name="Normal 7 2 2 2 6 3 2 4 3" xfId="45802" xr:uid="{00000000-0005-0000-0000-0000634F0000}"/>
    <cellStyle name="Normal 7 2 2 2 6 3 2 5" xfId="19783" xr:uid="{00000000-0005-0000-0000-0000644F0000}"/>
    <cellStyle name="Normal 7 2 2 2 6 3 2 6" xfId="37129" xr:uid="{00000000-0005-0000-0000-0000654F0000}"/>
    <cellStyle name="Normal 7 2 2 2 6 3 3" xfId="6399" xr:uid="{00000000-0005-0000-0000-0000664F0000}"/>
    <cellStyle name="Normal 7 2 2 2 6 3 3 2" xfId="15072" xr:uid="{00000000-0005-0000-0000-0000674F0000}"/>
    <cellStyle name="Normal 7 2 2 2 6 3 3 2 2" xfId="32425" xr:uid="{00000000-0005-0000-0000-0000684F0000}"/>
    <cellStyle name="Normal 7 2 2 2 6 3 3 2 3" xfId="49771" xr:uid="{00000000-0005-0000-0000-0000694F0000}"/>
    <cellStyle name="Normal 7 2 2 2 6 3 3 3" xfId="23752" xr:uid="{00000000-0005-0000-0000-00006A4F0000}"/>
    <cellStyle name="Normal 7 2 2 2 6 3 3 4" xfId="41098" xr:uid="{00000000-0005-0000-0000-00006B4F0000}"/>
    <cellStyle name="Normal 7 2 2 2 6 3 4" xfId="4243" xr:uid="{00000000-0005-0000-0000-00006C4F0000}"/>
    <cellStyle name="Normal 7 2 2 2 6 3 4 2" xfId="12916" xr:uid="{00000000-0005-0000-0000-00006D4F0000}"/>
    <cellStyle name="Normal 7 2 2 2 6 3 4 2 2" xfId="30269" xr:uid="{00000000-0005-0000-0000-00006E4F0000}"/>
    <cellStyle name="Normal 7 2 2 2 6 3 4 2 3" xfId="47615" xr:uid="{00000000-0005-0000-0000-00006F4F0000}"/>
    <cellStyle name="Normal 7 2 2 2 6 3 4 3" xfId="21596" xr:uid="{00000000-0005-0000-0000-0000704F0000}"/>
    <cellStyle name="Normal 7 2 2 2 6 3 4 4" xfId="38942" xr:uid="{00000000-0005-0000-0000-0000714F0000}"/>
    <cellStyle name="Normal 7 2 2 2 6 3 5" xfId="9290" xr:uid="{00000000-0005-0000-0000-0000724F0000}"/>
    <cellStyle name="Normal 7 2 2 2 6 3 5 2" xfId="26643" xr:uid="{00000000-0005-0000-0000-0000734F0000}"/>
    <cellStyle name="Normal 7 2 2 2 6 3 5 3" xfId="43989" xr:uid="{00000000-0005-0000-0000-0000744F0000}"/>
    <cellStyle name="Normal 7 2 2 2 6 3 6" xfId="17970" xr:uid="{00000000-0005-0000-0000-0000754F0000}"/>
    <cellStyle name="Normal 7 2 2 2 6 3 7" xfId="35316" xr:uid="{00000000-0005-0000-0000-0000764F0000}"/>
    <cellStyle name="Normal 7 2 2 2 6 4" xfId="1940" xr:uid="{00000000-0005-0000-0000-0000774F0000}"/>
    <cellStyle name="Normal 7 2 2 2 6 4 2" xfId="7722" xr:uid="{00000000-0005-0000-0000-0000784F0000}"/>
    <cellStyle name="Normal 7 2 2 2 6 4 2 2" xfId="16395" xr:uid="{00000000-0005-0000-0000-0000794F0000}"/>
    <cellStyle name="Normal 7 2 2 2 6 4 2 2 2" xfId="33748" xr:uid="{00000000-0005-0000-0000-00007A4F0000}"/>
    <cellStyle name="Normal 7 2 2 2 6 4 2 2 3" xfId="51094" xr:uid="{00000000-0005-0000-0000-00007B4F0000}"/>
    <cellStyle name="Normal 7 2 2 2 6 4 2 3" xfId="25075" xr:uid="{00000000-0005-0000-0000-00007C4F0000}"/>
    <cellStyle name="Normal 7 2 2 2 6 4 2 4" xfId="42421" xr:uid="{00000000-0005-0000-0000-00007D4F0000}"/>
    <cellStyle name="Normal 7 2 2 2 6 4 3" xfId="3753" xr:uid="{00000000-0005-0000-0000-00007E4F0000}"/>
    <cellStyle name="Normal 7 2 2 2 6 4 3 2" xfId="12426" xr:uid="{00000000-0005-0000-0000-00007F4F0000}"/>
    <cellStyle name="Normal 7 2 2 2 6 4 3 2 2" xfId="29779" xr:uid="{00000000-0005-0000-0000-0000804F0000}"/>
    <cellStyle name="Normal 7 2 2 2 6 4 3 2 3" xfId="47125" xr:uid="{00000000-0005-0000-0000-0000814F0000}"/>
    <cellStyle name="Normal 7 2 2 2 6 4 3 3" xfId="21106" xr:uid="{00000000-0005-0000-0000-0000824F0000}"/>
    <cellStyle name="Normal 7 2 2 2 6 4 3 4" xfId="38452" xr:uid="{00000000-0005-0000-0000-0000834F0000}"/>
    <cellStyle name="Normal 7 2 2 2 6 4 4" xfId="10613" xr:uid="{00000000-0005-0000-0000-0000844F0000}"/>
    <cellStyle name="Normal 7 2 2 2 6 4 4 2" xfId="27966" xr:uid="{00000000-0005-0000-0000-0000854F0000}"/>
    <cellStyle name="Normal 7 2 2 2 6 4 4 3" xfId="45312" xr:uid="{00000000-0005-0000-0000-0000864F0000}"/>
    <cellStyle name="Normal 7 2 2 2 6 4 5" xfId="19293" xr:uid="{00000000-0005-0000-0000-0000874F0000}"/>
    <cellStyle name="Normal 7 2 2 2 6 4 6" xfId="36639" xr:uid="{00000000-0005-0000-0000-0000884F0000}"/>
    <cellStyle name="Normal 7 2 2 2 6 5" xfId="1352" xr:uid="{00000000-0005-0000-0000-0000894F0000}"/>
    <cellStyle name="Normal 7 2 2 2 6 5 2" xfId="7134" xr:uid="{00000000-0005-0000-0000-00008A4F0000}"/>
    <cellStyle name="Normal 7 2 2 2 6 5 2 2" xfId="15807" xr:uid="{00000000-0005-0000-0000-00008B4F0000}"/>
    <cellStyle name="Normal 7 2 2 2 6 5 2 2 2" xfId="33160" xr:uid="{00000000-0005-0000-0000-00008C4F0000}"/>
    <cellStyle name="Normal 7 2 2 2 6 5 2 2 3" xfId="50506" xr:uid="{00000000-0005-0000-0000-00008D4F0000}"/>
    <cellStyle name="Normal 7 2 2 2 6 5 2 3" xfId="24487" xr:uid="{00000000-0005-0000-0000-00008E4F0000}"/>
    <cellStyle name="Normal 7 2 2 2 6 5 2 4" xfId="41833" xr:uid="{00000000-0005-0000-0000-00008F4F0000}"/>
    <cellStyle name="Normal 7 2 2 2 6 5 3" xfId="4978" xr:uid="{00000000-0005-0000-0000-0000904F0000}"/>
    <cellStyle name="Normal 7 2 2 2 6 5 3 2" xfId="13651" xr:uid="{00000000-0005-0000-0000-0000914F0000}"/>
    <cellStyle name="Normal 7 2 2 2 6 5 3 2 2" xfId="31004" xr:uid="{00000000-0005-0000-0000-0000924F0000}"/>
    <cellStyle name="Normal 7 2 2 2 6 5 3 2 3" xfId="48350" xr:uid="{00000000-0005-0000-0000-0000934F0000}"/>
    <cellStyle name="Normal 7 2 2 2 6 5 3 3" xfId="22331" xr:uid="{00000000-0005-0000-0000-0000944F0000}"/>
    <cellStyle name="Normal 7 2 2 2 6 5 3 4" xfId="39677" xr:uid="{00000000-0005-0000-0000-0000954F0000}"/>
    <cellStyle name="Normal 7 2 2 2 6 5 4" xfId="10025" xr:uid="{00000000-0005-0000-0000-0000964F0000}"/>
    <cellStyle name="Normal 7 2 2 2 6 5 4 2" xfId="27378" xr:uid="{00000000-0005-0000-0000-0000974F0000}"/>
    <cellStyle name="Normal 7 2 2 2 6 5 4 3" xfId="44724" xr:uid="{00000000-0005-0000-0000-0000984F0000}"/>
    <cellStyle name="Normal 7 2 2 2 6 5 5" xfId="18705" xr:uid="{00000000-0005-0000-0000-0000994F0000}"/>
    <cellStyle name="Normal 7 2 2 2 6 5 6" xfId="36051" xr:uid="{00000000-0005-0000-0000-00009A4F0000}"/>
    <cellStyle name="Normal 7 2 2 2 6 6" xfId="5909" xr:uid="{00000000-0005-0000-0000-00009B4F0000}"/>
    <cellStyle name="Normal 7 2 2 2 6 6 2" xfId="14582" xr:uid="{00000000-0005-0000-0000-00009C4F0000}"/>
    <cellStyle name="Normal 7 2 2 2 6 6 2 2" xfId="31935" xr:uid="{00000000-0005-0000-0000-00009D4F0000}"/>
    <cellStyle name="Normal 7 2 2 2 6 6 2 3" xfId="49281" xr:uid="{00000000-0005-0000-0000-00009E4F0000}"/>
    <cellStyle name="Normal 7 2 2 2 6 6 3" xfId="23262" xr:uid="{00000000-0005-0000-0000-00009F4F0000}"/>
    <cellStyle name="Normal 7 2 2 2 6 6 4" xfId="40608" xr:uid="{00000000-0005-0000-0000-0000A04F0000}"/>
    <cellStyle name="Normal 7 2 2 2 6 7" xfId="3165" xr:uid="{00000000-0005-0000-0000-0000A14F0000}"/>
    <cellStyle name="Normal 7 2 2 2 6 7 2" xfId="11838" xr:uid="{00000000-0005-0000-0000-0000A24F0000}"/>
    <cellStyle name="Normal 7 2 2 2 6 7 2 2" xfId="29191" xr:uid="{00000000-0005-0000-0000-0000A34F0000}"/>
    <cellStyle name="Normal 7 2 2 2 6 7 2 3" xfId="46537" xr:uid="{00000000-0005-0000-0000-0000A44F0000}"/>
    <cellStyle name="Normal 7 2 2 2 6 7 3" xfId="20518" xr:uid="{00000000-0005-0000-0000-0000A54F0000}"/>
    <cellStyle name="Normal 7 2 2 2 6 7 4" xfId="37864" xr:uid="{00000000-0005-0000-0000-0000A64F0000}"/>
    <cellStyle name="Normal 7 2 2 2 6 8" xfId="8800" xr:uid="{00000000-0005-0000-0000-0000A74F0000}"/>
    <cellStyle name="Normal 7 2 2 2 6 8 2" xfId="26153" xr:uid="{00000000-0005-0000-0000-0000A84F0000}"/>
    <cellStyle name="Normal 7 2 2 2 6 8 3" xfId="43499" xr:uid="{00000000-0005-0000-0000-0000A94F0000}"/>
    <cellStyle name="Normal 7 2 2 2 6 9" xfId="17480" xr:uid="{00000000-0005-0000-0000-0000AA4F0000}"/>
    <cellStyle name="Normal 7 2 2 2 7" xfId="764" xr:uid="{00000000-0005-0000-0000-0000AB4F0000}"/>
    <cellStyle name="Normal 7 2 2 2 7 2" xfId="2577" xr:uid="{00000000-0005-0000-0000-0000AC4F0000}"/>
    <cellStyle name="Normal 7 2 2 2 7 2 2" xfId="8359" xr:uid="{00000000-0005-0000-0000-0000AD4F0000}"/>
    <cellStyle name="Normal 7 2 2 2 7 2 2 2" xfId="17032" xr:uid="{00000000-0005-0000-0000-0000AE4F0000}"/>
    <cellStyle name="Normal 7 2 2 2 7 2 2 2 2" xfId="34385" xr:uid="{00000000-0005-0000-0000-0000AF4F0000}"/>
    <cellStyle name="Normal 7 2 2 2 7 2 2 2 3" xfId="51731" xr:uid="{00000000-0005-0000-0000-0000B04F0000}"/>
    <cellStyle name="Normal 7 2 2 2 7 2 2 3" xfId="25712" xr:uid="{00000000-0005-0000-0000-0000B14F0000}"/>
    <cellStyle name="Normal 7 2 2 2 7 2 2 4" xfId="43058" xr:uid="{00000000-0005-0000-0000-0000B24F0000}"/>
    <cellStyle name="Normal 7 2 2 2 7 2 3" xfId="4390" xr:uid="{00000000-0005-0000-0000-0000B34F0000}"/>
    <cellStyle name="Normal 7 2 2 2 7 2 3 2" xfId="13063" xr:uid="{00000000-0005-0000-0000-0000B44F0000}"/>
    <cellStyle name="Normal 7 2 2 2 7 2 3 2 2" xfId="30416" xr:uid="{00000000-0005-0000-0000-0000B54F0000}"/>
    <cellStyle name="Normal 7 2 2 2 7 2 3 2 3" xfId="47762" xr:uid="{00000000-0005-0000-0000-0000B64F0000}"/>
    <cellStyle name="Normal 7 2 2 2 7 2 3 3" xfId="21743" xr:uid="{00000000-0005-0000-0000-0000B74F0000}"/>
    <cellStyle name="Normal 7 2 2 2 7 2 3 4" xfId="39089" xr:uid="{00000000-0005-0000-0000-0000B84F0000}"/>
    <cellStyle name="Normal 7 2 2 2 7 2 4" xfId="11250" xr:uid="{00000000-0005-0000-0000-0000B94F0000}"/>
    <cellStyle name="Normal 7 2 2 2 7 2 4 2" xfId="28603" xr:uid="{00000000-0005-0000-0000-0000BA4F0000}"/>
    <cellStyle name="Normal 7 2 2 2 7 2 4 3" xfId="45949" xr:uid="{00000000-0005-0000-0000-0000BB4F0000}"/>
    <cellStyle name="Normal 7 2 2 2 7 2 5" xfId="19930" xr:uid="{00000000-0005-0000-0000-0000BC4F0000}"/>
    <cellStyle name="Normal 7 2 2 2 7 2 6" xfId="37276" xr:uid="{00000000-0005-0000-0000-0000BD4F0000}"/>
    <cellStyle name="Normal 7 2 2 2 7 3" xfId="1499" xr:uid="{00000000-0005-0000-0000-0000BE4F0000}"/>
    <cellStyle name="Normal 7 2 2 2 7 3 2" xfId="7281" xr:uid="{00000000-0005-0000-0000-0000BF4F0000}"/>
    <cellStyle name="Normal 7 2 2 2 7 3 2 2" xfId="15954" xr:uid="{00000000-0005-0000-0000-0000C04F0000}"/>
    <cellStyle name="Normal 7 2 2 2 7 3 2 2 2" xfId="33307" xr:uid="{00000000-0005-0000-0000-0000C14F0000}"/>
    <cellStyle name="Normal 7 2 2 2 7 3 2 2 3" xfId="50653" xr:uid="{00000000-0005-0000-0000-0000C24F0000}"/>
    <cellStyle name="Normal 7 2 2 2 7 3 2 3" xfId="24634" xr:uid="{00000000-0005-0000-0000-0000C34F0000}"/>
    <cellStyle name="Normal 7 2 2 2 7 3 2 4" xfId="41980" xr:uid="{00000000-0005-0000-0000-0000C44F0000}"/>
    <cellStyle name="Normal 7 2 2 2 7 3 3" xfId="5125" xr:uid="{00000000-0005-0000-0000-0000C54F0000}"/>
    <cellStyle name="Normal 7 2 2 2 7 3 3 2" xfId="13798" xr:uid="{00000000-0005-0000-0000-0000C64F0000}"/>
    <cellStyle name="Normal 7 2 2 2 7 3 3 2 2" xfId="31151" xr:uid="{00000000-0005-0000-0000-0000C74F0000}"/>
    <cellStyle name="Normal 7 2 2 2 7 3 3 2 3" xfId="48497" xr:uid="{00000000-0005-0000-0000-0000C84F0000}"/>
    <cellStyle name="Normal 7 2 2 2 7 3 3 3" xfId="22478" xr:uid="{00000000-0005-0000-0000-0000C94F0000}"/>
    <cellStyle name="Normal 7 2 2 2 7 3 3 4" xfId="39824" xr:uid="{00000000-0005-0000-0000-0000CA4F0000}"/>
    <cellStyle name="Normal 7 2 2 2 7 3 4" xfId="10172" xr:uid="{00000000-0005-0000-0000-0000CB4F0000}"/>
    <cellStyle name="Normal 7 2 2 2 7 3 4 2" xfId="27525" xr:uid="{00000000-0005-0000-0000-0000CC4F0000}"/>
    <cellStyle name="Normal 7 2 2 2 7 3 4 3" xfId="44871" xr:uid="{00000000-0005-0000-0000-0000CD4F0000}"/>
    <cellStyle name="Normal 7 2 2 2 7 3 5" xfId="18852" xr:uid="{00000000-0005-0000-0000-0000CE4F0000}"/>
    <cellStyle name="Normal 7 2 2 2 7 3 6" xfId="36198" xr:uid="{00000000-0005-0000-0000-0000CF4F0000}"/>
    <cellStyle name="Normal 7 2 2 2 7 4" xfId="6546" xr:uid="{00000000-0005-0000-0000-0000D04F0000}"/>
    <cellStyle name="Normal 7 2 2 2 7 4 2" xfId="15219" xr:uid="{00000000-0005-0000-0000-0000D14F0000}"/>
    <cellStyle name="Normal 7 2 2 2 7 4 2 2" xfId="32572" xr:uid="{00000000-0005-0000-0000-0000D24F0000}"/>
    <cellStyle name="Normal 7 2 2 2 7 4 2 3" xfId="49918" xr:uid="{00000000-0005-0000-0000-0000D34F0000}"/>
    <cellStyle name="Normal 7 2 2 2 7 4 3" xfId="23899" xr:uid="{00000000-0005-0000-0000-0000D44F0000}"/>
    <cellStyle name="Normal 7 2 2 2 7 4 4" xfId="41245" xr:uid="{00000000-0005-0000-0000-0000D54F0000}"/>
    <cellStyle name="Normal 7 2 2 2 7 5" xfId="3312" xr:uid="{00000000-0005-0000-0000-0000D64F0000}"/>
    <cellStyle name="Normal 7 2 2 2 7 5 2" xfId="11985" xr:uid="{00000000-0005-0000-0000-0000D74F0000}"/>
    <cellStyle name="Normal 7 2 2 2 7 5 2 2" xfId="29338" xr:uid="{00000000-0005-0000-0000-0000D84F0000}"/>
    <cellStyle name="Normal 7 2 2 2 7 5 2 3" xfId="46684" xr:uid="{00000000-0005-0000-0000-0000D94F0000}"/>
    <cellStyle name="Normal 7 2 2 2 7 5 3" xfId="20665" xr:uid="{00000000-0005-0000-0000-0000DA4F0000}"/>
    <cellStyle name="Normal 7 2 2 2 7 5 4" xfId="38011" xr:uid="{00000000-0005-0000-0000-0000DB4F0000}"/>
    <cellStyle name="Normal 7 2 2 2 7 6" xfId="9437" xr:uid="{00000000-0005-0000-0000-0000DC4F0000}"/>
    <cellStyle name="Normal 7 2 2 2 7 6 2" xfId="26790" xr:uid="{00000000-0005-0000-0000-0000DD4F0000}"/>
    <cellStyle name="Normal 7 2 2 2 7 6 3" xfId="44136" xr:uid="{00000000-0005-0000-0000-0000DE4F0000}"/>
    <cellStyle name="Normal 7 2 2 2 7 7" xfId="18117" xr:uid="{00000000-0005-0000-0000-0000DF4F0000}"/>
    <cellStyle name="Normal 7 2 2 2 7 8" xfId="35463" xr:uid="{00000000-0005-0000-0000-0000E04F0000}"/>
    <cellStyle name="Normal 7 2 2 2 8" xfId="372" xr:uid="{00000000-0005-0000-0000-0000E14F0000}"/>
    <cellStyle name="Normal 7 2 2 2 8 2" xfId="2185" xr:uid="{00000000-0005-0000-0000-0000E24F0000}"/>
    <cellStyle name="Normal 7 2 2 2 8 2 2" xfId="7967" xr:uid="{00000000-0005-0000-0000-0000E34F0000}"/>
    <cellStyle name="Normal 7 2 2 2 8 2 2 2" xfId="16640" xr:uid="{00000000-0005-0000-0000-0000E44F0000}"/>
    <cellStyle name="Normal 7 2 2 2 8 2 2 2 2" xfId="33993" xr:uid="{00000000-0005-0000-0000-0000E54F0000}"/>
    <cellStyle name="Normal 7 2 2 2 8 2 2 2 3" xfId="51339" xr:uid="{00000000-0005-0000-0000-0000E64F0000}"/>
    <cellStyle name="Normal 7 2 2 2 8 2 2 3" xfId="25320" xr:uid="{00000000-0005-0000-0000-0000E74F0000}"/>
    <cellStyle name="Normal 7 2 2 2 8 2 2 4" xfId="42666" xr:uid="{00000000-0005-0000-0000-0000E84F0000}"/>
    <cellStyle name="Normal 7 2 2 2 8 2 3" xfId="5468" xr:uid="{00000000-0005-0000-0000-0000E94F0000}"/>
    <cellStyle name="Normal 7 2 2 2 8 2 3 2" xfId="14141" xr:uid="{00000000-0005-0000-0000-0000EA4F0000}"/>
    <cellStyle name="Normal 7 2 2 2 8 2 3 2 2" xfId="31494" xr:uid="{00000000-0005-0000-0000-0000EB4F0000}"/>
    <cellStyle name="Normal 7 2 2 2 8 2 3 2 3" xfId="48840" xr:uid="{00000000-0005-0000-0000-0000EC4F0000}"/>
    <cellStyle name="Normal 7 2 2 2 8 2 3 3" xfId="22821" xr:uid="{00000000-0005-0000-0000-0000ED4F0000}"/>
    <cellStyle name="Normal 7 2 2 2 8 2 3 4" xfId="40167" xr:uid="{00000000-0005-0000-0000-0000EE4F0000}"/>
    <cellStyle name="Normal 7 2 2 2 8 2 4" xfId="10858" xr:uid="{00000000-0005-0000-0000-0000EF4F0000}"/>
    <cellStyle name="Normal 7 2 2 2 8 2 4 2" xfId="28211" xr:uid="{00000000-0005-0000-0000-0000F04F0000}"/>
    <cellStyle name="Normal 7 2 2 2 8 2 4 3" xfId="45557" xr:uid="{00000000-0005-0000-0000-0000F14F0000}"/>
    <cellStyle name="Normal 7 2 2 2 8 2 5" xfId="19538" xr:uid="{00000000-0005-0000-0000-0000F24F0000}"/>
    <cellStyle name="Normal 7 2 2 2 8 2 6" xfId="36884" xr:uid="{00000000-0005-0000-0000-0000F34F0000}"/>
    <cellStyle name="Normal 7 2 2 2 8 3" xfId="6154" xr:uid="{00000000-0005-0000-0000-0000F44F0000}"/>
    <cellStyle name="Normal 7 2 2 2 8 3 2" xfId="14827" xr:uid="{00000000-0005-0000-0000-0000F54F0000}"/>
    <cellStyle name="Normal 7 2 2 2 8 3 2 2" xfId="32180" xr:uid="{00000000-0005-0000-0000-0000F64F0000}"/>
    <cellStyle name="Normal 7 2 2 2 8 3 2 3" xfId="49526" xr:uid="{00000000-0005-0000-0000-0000F74F0000}"/>
    <cellStyle name="Normal 7 2 2 2 8 3 3" xfId="23507" xr:uid="{00000000-0005-0000-0000-0000F84F0000}"/>
    <cellStyle name="Normal 7 2 2 2 8 3 4" xfId="40853" xr:uid="{00000000-0005-0000-0000-0000F94F0000}"/>
    <cellStyle name="Normal 7 2 2 2 8 4" xfId="3998" xr:uid="{00000000-0005-0000-0000-0000FA4F0000}"/>
    <cellStyle name="Normal 7 2 2 2 8 4 2" xfId="12671" xr:uid="{00000000-0005-0000-0000-0000FB4F0000}"/>
    <cellStyle name="Normal 7 2 2 2 8 4 2 2" xfId="30024" xr:uid="{00000000-0005-0000-0000-0000FC4F0000}"/>
    <cellStyle name="Normal 7 2 2 2 8 4 2 3" xfId="47370" xr:uid="{00000000-0005-0000-0000-0000FD4F0000}"/>
    <cellStyle name="Normal 7 2 2 2 8 4 3" xfId="21351" xr:uid="{00000000-0005-0000-0000-0000FE4F0000}"/>
    <cellStyle name="Normal 7 2 2 2 8 4 4" xfId="38697" xr:uid="{00000000-0005-0000-0000-0000FF4F0000}"/>
    <cellStyle name="Normal 7 2 2 2 8 5" xfId="9045" xr:uid="{00000000-0005-0000-0000-000000500000}"/>
    <cellStyle name="Normal 7 2 2 2 8 5 2" xfId="26398" xr:uid="{00000000-0005-0000-0000-000001500000}"/>
    <cellStyle name="Normal 7 2 2 2 8 5 3" xfId="43744" xr:uid="{00000000-0005-0000-0000-000002500000}"/>
    <cellStyle name="Normal 7 2 2 2 8 6" xfId="17725" xr:uid="{00000000-0005-0000-0000-000003500000}"/>
    <cellStyle name="Normal 7 2 2 2 8 7" xfId="35071" xr:uid="{00000000-0005-0000-0000-000004500000}"/>
    <cellStyle name="Normal 7 2 2 2 9" xfId="1842" xr:uid="{00000000-0005-0000-0000-000005500000}"/>
    <cellStyle name="Normal 7 2 2 2 9 2" xfId="7624" xr:uid="{00000000-0005-0000-0000-000006500000}"/>
    <cellStyle name="Normal 7 2 2 2 9 2 2" xfId="16297" xr:uid="{00000000-0005-0000-0000-000007500000}"/>
    <cellStyle name="Normal 7 2 2 2 9 2 2 2" xfId="33650" xr:uid="{00000000-0005-0000-0000-000008500000}"/>
    <cellStyle name="Normal 7 2 2 2 9 2 2 3" xfId="50996" xr:uid="{00000000-0005-0000-0000-000009500000}"/>
    <cellStyle name="Normal 7 2 2 2 9 2 3" xfId="24977" xr:uid="{00000000-0005-0000-0000-00000A500000}"/>
    <cellStyle name="Normal 7 2 2 2 9 2 4" xfId="42323" xr:uid="{00000000-0005-0000-0000-00000B500000}"/>
    <cellStyle name="Normal 7 2 2 2 9 3" xfId="3655" xr:uid="{00000000-0005-0000-0000-00000C500000}"/>
    <cellStyle name="Normal 7 2 2 2 9 3 2" xfId="12328" xr:uid="{00000000-0005-0000-0000-00000D500000}"/>
    <cellStyle name="Normal 7 2 2 2 9 3 2 2" xfId="29681" xr:uid="{00000000-0005-0000-0000-00000E500000}"/>
    <cellStyle name="Normal 7 2 2 2 9 3 2 3" xfId="47027" xr:uid="{00000000-0005-0000-0000-00000F500000}"/>
    <cellStyle name="Normal 7 2 2 2 9 3 3" xfId="21008" xr:uid="{00000000-0005-0000-0000-000010500000}"/>
    <cellStyle name="Normal 7 2 2 2 9 3 4" xfId="38354" xr:uid="{00000000-0005-0000-0000-000011500000}"/>
    <cellStyle name="Normal 7 2 2 2 9 4" xfId="10515" xr:uid="{00000000-0005-0000-0000-000012500000}"/>
    <cellStyle name="Normal 7 2 2 2 9 4 2" xfId="27868" xr:uid="{00000000-0005-0000-0000-000013500000}"/>
    <cellStyle name="Normal 7 2 2 2 9 4 3" xfId="45214" xr:uid="{00000000-0005-0000-0000-000014500000}"/>
    <cellStyle name="Normal 7 2 2 2 9 5" xfId="19195" xr:uid="{00000000-0005-0000-0000-000015500000}"/>
    <cellStyle name="Normal 7 2 2 2 9 6" xfId="36541" xr:uid="{00000000-0005-0000-0000-000016500000}"/>
    <cellStyle name="Normal 7 2 2 3" xfId="44" xr:uid="{00000000-0005-0000-0000-000017500000}"/>
    <cellStyle name="Normal 7 2 2 3 10" xfId="5826" xr:uid="{00000000-0005-0000-0000-000018500000}"/>
    <cellStyle name="Normal 7 2 2 3 10 2" xfId="14499" xr:uid="{00000000-0005-0000-0000-000019500000}"/>
    <cellStyle name="Normal 7 2 2 3 10 2 2" xfId="31852" xr:uid="{00000000-0005-0000-0000-00001A500000}"/>
    <cellStyle name="Normal 7 2 2 3 10 2 3" xfId="49198" xr:uid="{00000000-0005-0000-0000-00001B500000}"/>
    <cellStyle name="Normal 7 2 2 3 10 3" xfId="23179" xr:uid="{00000000-0005-0000-0000-00001C500000}"/>
    <cellStyle name="Normal 7 2 2 3 10 4" xfId="40525" xr:uid="{00000000-0005-0000-0000-00001D500000}"/>
    <cellStyle name="Normal 7 2 2 3 11" xfId="2935" xr:uid="{00000000-0005-0000-0000-00001E500000}"/>
    <cellStyle name="Normal 7 2 2 3 11 2" xfId="11608" xr:uid="{00000000-0005-0000-0000-00001F500000}"/>
    <cellStyle name="Normal 7 2 2 3 11 2 2" xfId="28961" xr:uid="{00000000-0005-0000-0000-000020500000}"/>
    <cellStyle name="Normal 7 2 2 3 11 2 3" xfId="46307" xr:uid="{00000000-0005-0000-0000-000021500000}"/>
    <cellStyle name="Normal 7 2 2 3 11 3" xfId="20288" xr:uid="{00000000-0005-0000-0000-000022500000}"/>
    <cellStyle name="Normal 7 2 2 3 11 4" xfId="37634" xr:uid="{00000000-0005-0000-0000-000023500000}"/>
    <cellStyle name="Normal 7 2 2 3 12" xfId="8717" xr:uid="{00000000-0005-0000-0000-000024500000}"/>
    <cellStyle name="Normal 7 2 2 3 12 2" xfId="26070" xr:uid="{00000000-0005-0000-0000-000025500000}"/>
    <cellStyle name="Normal 7 2 2 3 12 3" xfId="43416" xr:uid="{00000000-0005-0000-0000-000026500000}"/>
    <cellStyle name="Normal 7 2 2 3 13" xfId="17397" xr:uid="{00000000-0005-0000-0000-000027500000}"/>
    <cellStyle name="Normal 7 2 2 3 14" xfId="34743" xr:uid="{00000000-0005-0000-0000-000028500000}"/>
    <cellStyle name="Normal 7 2 2 3 2" xfId="93" xr:uid="{00000000-0005-0000-0000-000029500000}"/>
    <cellStyle name="Normal 7 2 2 3 2 10" xfId="8766" xr:uid="{00000000-0005-0000-0000-00002A500000}"/>
    <cellStyle name="Normal 7 2 2 3 2 10 2" xfId="26119" xr:uid="{00000000-0005-0000-0000-00002B500000}"/>
    <cellStyle name="Normal 7 2 2 3 2 10 3" xfId="43465" xr:uid="{00000000-0005-0000-0000-00002C500000}"/>
    <cellStyle name="Normal 7 2 2 3 2 11" xfId="17446" xr:uid="{00000000-0005-0000-0000-00002D500000}"/>
    <cellStyle name="Normal 7 2 2 3 2 12" xfId="34792" xr:uid="{00000000-0005-0000-0000-00002E500000}"/>
    <cellStyle name="Normal 7 2 2 3 2 2" xfId="338" xr:uid="{00000000-0005-0000-0000-00002F500000}"/>
    <cellStyle name="Normal 7 2 2 3 2 2 10" xfId="35037" xr:uid="{00000000-0005-0000-0000-000030500000}"/>
    <cellStyle name="Normal 7 2 2 3 2 2 2" xfId="1073" xr:uid="{00000000-0005-0000-0000-000031500000}"/>
    <cellStyle name="Normal 7 2 2 3 2 2 2 2" xfId="2886" xr:uid="{00000000-0005-0000-0000-000032500000}"/>
    <cellStyle name="Normal 7 2 2 3 2 2 2 2 2" xfId="8668" xr:uid="{00000000-0005-0000-0000-000033500000}"/>
    <cellStyle name="Normal 7 2 2 3 2 2 2 2 2 2" xfId="17341" xr:uid="{00000000-0005-0000-0000-000034500000}"/>
    <cellStyle name="Normal 7 2 2 3 2 2 2 2 2 2 2" xfId="34694" xr:uid="{00000000-0005-0000-0000-000035500000}"/>
    <cellStyle name="Normal 7 2 2 3 2 2 2 2 2 2 3" xfId="52040" xr:uid="{00000000-0005-0000-0000-000036500000}"/>
    <cellStyle name="Normal 7 2 2 3 2 2 2 2 2 3" xfId="26021" xr:uid="{00000000-0005-0000-0000-000037500000}"/>
    <cellStyle name="Normal 7 2 2 3 2 2 2 2 2 4" xfId="43367" xr:uid="{00000000-0005-0000-0000-000038500000}"/>
    <cellStyle name="Normal 7 2 2 3 2 2 2 2 3" xfId="4699" xr:uid="{00000000-0005-0000-0000-000039500000}"/>
    <cellStyle name="Normal 7 2 2 3 2 2 2 2 3 2" xfId="13372" xr:uid="{00000000-0005-0000-0000-00003A500000}"/>
    <cellStyle name="Normal 7 2 2 3 2 2 2 2 3 2 2" xfId="30725" xr:uid="{00000000-0005-0000-0000-00003B500000}"/>
    <cellStyle name="Normal 7 2 2 3 2 2 2 2 3 2 3" xfId="48071" xr:uid="{00000000-0005-0000-0000-00003C500000}"/>
    <cellStyle name="Normal 7 2 2 3 2 2 2 2 3 3" xfId="22052" xr:uid="{00000000-0005-0000-0000-00003D500000}"/>
    <cellStyle name="Normal 7 2 2 3 2 2 2 2 3 4" xfId="39398" xr:uid="{00000000-0005-0000-0000-00003E500000}"/>
    <cellStyle name="Normal 7 2 2 3 2 2 2 2 4" xfId="11559" xr:uid="{00000000-0005-0000-0000-00003F500000}"/>
    <cellStyle name="Normal 7 2 2 3 2 2 2 2 4 2" xfId="28912" xr:uid="{00000000-0005-0000-0000-000040500000}"/>
    <cellStyle name="Normal 7 2 2 3 2 2 2 2 4 3" xfId="46258" xr:uid="{00000000-0005-0000-0000-000041500000}"/>
    <cellStyle name="Normal 7 2 2 3 2 2 2 2 5" xfId="20239" xr:uid="{00000000-0005-0000-0000-000042500000}"/>
    <cellStyle name="Normal 7 2 2 3 2 2 2 2 6" xfId="37585" xr:uid="{00000000-0005-0000-0000-000043500000}"/>
    <cellStyle name="Normal 7 2 2 3 2 2 2 3" xfId="1808" xr:uid="{00000000-0005-0000-0000-000044500000}"/>
    <cellStyle name="Normal 7 2 2 3 2 2 2 3 2" xfId="7590" xr:uid="{00000000-0005-0000-0000-000045500000}"/>
    <cellStyle name="Normal 7 2 2 3 2 2 2 3 2 2" xfId="16263" xr:uid="{00000000-0005-0000-0000-000046500000}"/>
    <cellStyle name="Normal 7 2 2 3 2 2 2 3 2 2 2" xfId="33616" xr:uid="{00000000-0005-0000-0000-000047500000}"/>
    <cellStyle name="Normal 7 2 2 3 2 2 2 3 2 2 3" xfId="50962" xr:uid="{00000000-0005-0000-0000-000048500000}"/>
    <cellStyle name="Normal 7 2 2 3 2 2 2 3 2 3" xfId="24943" xr:uid="{00000000-0005-0000-0000-000049500000}"/>
    <cellStyle name="Normal 7 2 2 3 2 2 2 3 2 4" xfId="42289" xr:uid="{00000000-0005-0000-0000-00004A500000}"/>
    <cellStyle name="Normal 7 2 2 3 2 2 2 3 3" xfId="5434" xr:uid="{00000000-0005-0000-0000-00004B500000}"/>
    <cellStyle name="Normal 7 2 2 3 2 2 2 3 3 2" xfId="14107" xr:uid="{00000000-0005-0000-0000-00004C500000}"/>
    <cellStyle name="Normal 7 2 2 3 2 2 2 3 3 2 2" xfId="31460" xr:uid="{00000000-0005-0000-0000-00004D500000}"/>
    <cellStyle name="Normal 7 2 2 3 2 2 2 3 3 2 3" xfId="48806" xr:uid="{00000000-0005-0000-0000-00004E500000}"/>
    <cellStyle name="Normal 7 2 2 3 2 2 2 3 3 3" xfId="22787" xr:uid="{00000000-0005-0000-0000-00004F500000}"/>
    <cellStyle name="Normal 7 2 2 3 2 2 2 3 3 4" xfId="40133" xr:uid="{00000000-0005-0000-0000-000050500000}"/>
    <cellStyle name="Normal 7 2 2 3 2 2 2 3 4" xfId="10481" xr:uid="{00000000-0005-0000-0000-000051500000}"/>
    <cellStyle name="Normal 7 2 2 3 2 2 2 3 4 2" xfId="27834" xr:uid="{00000000-0005-0000-0000-000052500000}"/>
    <cellStyle name="Normal 7 2 2 3 2 2 2 3 4 3" xfId="45180" xr:uid="{00000000-0005-0000-0000-000053500000}"/>
    <cellStyle name="Normal 7 2 2 3 2 2 2 3 5" xfId="19161" xr:uid="{00000000-0005-0000-0000-000054500000}"/>
    <cellStyle name="Normal 7 2 2 3 2 2 2 3 6" xfId="36507" xr:uid="{00000000-0005-0000-0000-000055500000}"/>
    <cellStyle name="Normal 7 2 2 3 2 2 2 4" xfId="6855" xr:uid="{00000000-0005-0000-0000-000056500000}"/>
    <cellStyle name="Normal 7 2 2 3 2 2 2 4 2" xfId="15528" xr:uid="{00000000-0005-0000-0000-000057500000}"/>
    <cellStyle name="Normal 7 2 2 3 2 2 2 4 2 2" xfId="32881" xr:uid="{00000000-0005-0000-0000-000058500000}"/>
    <cellStyle name="Normal 7 2 2 3 2 2 2 4 2 3" xfId="50227" xr:uid="{00000000-0005-0000-0000-000059500000}"/>
    <cellStyle name="Normal 7 2 2 3 2 2 2 4 3" xfId="24208" xr:uid="{00000000-0005-0000-0000-00005A500000}"/>
    <cellStyle name="Normal 7 2 2 3 2 2 2 4 4" xfId="41554" xr:uid="{00000000-0005-0000-0000-00005B500000}"/>
    <cellStyle name="Normal 7 2 2 3 2 2 2 5" xfId="3621" xr:uid="{00000000-0005-0000-0000-00005C500000}"/>
    <cellStyle name="Normal 7 2 2 3 2 2 2 5 2" xfId="12294" xr:uid="{00000000-0005-0000-0000-00005D500000}"/>
    <cellStyle name="Normal 7 2 2 3 2 2 2 5 2 2" xfId="29647" xr:uid="{00000000-0005-0000-0000-00005E500000}"/>
    <cellStyle name="Normal 7 2 2 3 2 2 2 5 2 3" xfId="46993" xr:uid="{00000000-0005-0000-0000-00005F500000}"/>
    <cellStyle name="Normal 7 2 2 3 2 2 2 5 3" xfId="20974" xr:uid="{00000000-0005-0000-0000-000060500000}"/>
    <cellStyle name="Normal 7 2 2 3 2 2 2 5 4" xfId="38320" xr:uid="{00000000-0005-0000-0000-000061500000}"/>
    <cellStyle name="Normal 7 2 2 3 2 2 2 6" xfId="9746" xr:uid="{00000000-0005-0000-0000-000062500000}"/>
    <cellStyle name="Normal 7 2 2 3 2 2 2 6 2" xfId="27099" xr:uid="{00000000-0005-0000-0000-000063500000}"/>
    <cellStyle name="Normal 7 2 2 3 2 2 2 6 3" xfId="44445" xr:uid="{00000000-0005-0000-0000-000064500000}"/>
    <cellStyle name="Normal 7 2 2 3 2 2 2 7" xfId="18426" xr:uid="{00000000-0005-0000-0000-000065500000}"/>
    <cellStyle name="Normal 7 2 2 3 2 2 2 8" xfId="35772" xr:uid="{00000000-0005-0000-0000-000066500000}"/>
    <cellStyle name="Normal 7 2 2 3 2 2 3" xfId="583" xr:uid="{00000000-0005-0000-0000-000067500000}"/>
    <cellStyle name="Normal 7 2 2 3 2 2 3 2" xfId="2396" xr:uid="{00000000-0005-0000-0000-000068500000}"/>
    <cellStyle name="Normal 7 2 2 3 2 2 3 2 2" xfId="8178" xr:uid="{00000000-0005-0000-0000-000069500000}"/>
    <cellStyle name="Normal 7 2 2 3 2 2 3 2 2 2" xfId="16851" xr:uid="{00000000-0005-0000-0000-00006A500000}"/>
    <cellStyle name="Normal 7 2 2 3 2 2 3 2 2 2 2" xfId="34204" xr:uid="{00000000-0005-0000-0000-00006B500000}"/>
    <cellStyle name="Normal 7 2 2 3 2 2 3 2 2 2 3" xfId="51550" xr:uid="{00000000-0005-0000-0000-00006C500000}"/>
    <cellStyle name="Normal 7 2 2 3 2 2 3 2 2 3" xfId="25531" xr:uid="{00000000-0005-0000-0000-00006D500000}"/>
    <cellStyle name="Normal 7 2 2 3 2 2 3 2 2 4" xfId="42877" xr:uid="{00000000-0005-0000-0000-00006E500000}"/>
    <cellStyle name="Normal 7 2 2 3 2 2 3 2 3" xfId="5679" xr:uid="{00000000-0005-0000-0000-00006F500000}"/>
    <cellStyle name="Normal 7 2 2 3 2 2 3 2 3 2" xfId="14352" xr:uid="{00000000-0005-0000-0000-000070500000}"/>
    <cellStyle name="Normal 7 2 2 3 2 2 3 2 3 2 2" xfId="31705" xr:uid="{00000000-0005-0000-0000-000071500000}"/>
    <cellStyle name="Normal 7 2 2 3 2 2 3 2 3 2 3" xfId="49051" xr:uid="{00000000-0005-0000-0000-000072500000}"/>
    <cellStyle name="Normal 7 2 2 3 2 2 3 2 3 3" xfId="23032" xr:uid="{00000000-0005-0000-0000-000073500000}"/>
    <cellStyle name="Normal 7 2 2 3 2 2 3 2 3 4" xfId="40378" xr:uid="{00000000-0005-0000-0000-000074500000}"/>
    <cellStyle name="Normal 7 2 2 3 2 2 3 2 4" xfId="11069" xr:uid="{00000000-0005-0000-0000-000075500000}"/>
    <cellStyle name="Normal 7 2 2 3 2 2 3 2 4 2" xfId="28422" xr:uid="{00000000-0005-0000-0000-000076500000}"/>
    <cellStyle name="Normal 7 2 2 3 2 2 3 2 4 3" xfId="45768" xr:uid="{00000000-0005-0000-0000-000077500000}"/>
    <cellStyle name="Normal 7 2 2 3 2 2 3 2 5" xfId="19749" xr:uid="{00000000-0005-0000-0000-000078500000}"/>
    <cellStyle name="Normal 7 2 2 3 2 2 3 2 6" xfId="37095" xr:uid="{00000000-0005-0000-0000-000079500000}"/>
    <cellStyle name="Normal 7 2 2 3 2 2 3 3" xfId="6365" xr:uid="{00000000-0005-0000-0000-00007A500000}"/>
    <cellStyle name="Normal 7 2 2 3 2 2 3 3 2" xfId="15038" xr:uid="{00000000-0005-0000-0000-00007B500000}"/>
    <cellStyle name="Normal 7 2 2 3 2 2 3 3 2 2" xfId="32391" xr:uid="{00000000-0005-0000-0000-00007C500000}"/>
    <cellStyle name="Normal 7 2 2 3 2 2 3 3 2 3" xfId="49737" xr:uid="{00000000-0005-0000-0000-00007D500000}"/>
    <cellStyle name="Normal 7 2 2 3 2 2 3 3 3" xfId="23718" xr:uid="{00000000-0005-0000-0000-00007E500000}"/>
    <cellStyle name="Normal 7 2 2 3 2 2 3 3 4" xfId="41064" xr:uid="{00000000-0005-0000-0000-00007F500000}"/>
    <cellStyle name="Normal 7 2 2 3 2 2 3 4" xfId="4209" xr:uid="{00000000-0005-0000-0000-000080500000}"/>
    <cellStyle name="Normal 7 2 2 3 2 2 3 4 2" xfId="12882" xr:uid="{00000000-0005-0000-0000-000081500000}"/>
    <cellStyle name="Normal 7 2 2 3 2 2 3 4 2 2" xfId="30235" xr:uid="{00000000-0005-0000-0000-000082500000}"/>
    <cellStyle name="Normal 7 2 2 3 2 2 3 4 2 3" xfId="47581" xr:uid="{00000000-0005-0000-0000-000083500000}"/>
    <cellStyle name="Normal 7 2 2 3 2 2 3 4 3" xfId="21562" xr:uid="{00000000-0005-0000-0000-000084500000}"/>
    <cellStyle name="Normal 7 2 2 3 2 2 3 4 4" xfId="38908" xr:uid="{00000000-0005-0000-0000-000085500000}"/>
    <cellStyle name="Normal 7 2 2 3 2 2 3 5" xfId="9256" xr:uid="{00000000-0005-0000-0000-000086500000}"/>
    <cellStyle name="Normal 7 2 2 3 2 2 3 5 2" xfId="26609" xr:uid="{00000000-0005-0000-0000-000087500000}"/>
    <cellStyle name="Normal 7 2 2 3 2 2 3 5 3" xfId="43955" xr:uid="{00000000-0005-0000-0000-000088500000}"/>
    <cellStyle name="Normal 7 2 2 3 2 2 3 6" xfId="17936" xr:uid="{00000000-0005-0000-0000-000089500000}"/>
    <cellStyle name="Normal 7 2 2 3 2 2 3 7" xfId="35282" xr:uid="{00000000-0005-0000-0000-00008A500000}"/>
    <cellStyle name="Normal 7 2 2 3 2 2 4" xfId="2151" xr:uid="{00000000-0005-0000-0000-00008B500000}"/>
    <cellStyle name="Normal 7 2 2 3 2 2 4 2" xfId="7933" xr:uid="{00000000-0005-0000-0000-00008C500000}"/>
    <cellStyle name="Normal 7 2 2 3 2 2 4 2 2" xfId="16606" xr:uid="{00000000-0005-0000-0000-00008D500000}"/>
    <cellStyle name="Normal 7 2 2 3 2 2 4 2 2 2" xfId="33959" xr:uid="{00000000-0005-0000-0000-00008E500000}"/>
    <cellStyle name="Normal 7 2 2 3 2 2 4 2 2 3" xfId="51305" xr:uid="{00000000-0005-0000-0000-00008F500000}"/>
    <cellStyle name="Normal 7 2 2 3 2 2 4 2 3" xfId="25286" xr:uid="{00000000-0005-0000-0000-000090500000}"/>
    <cellStyle name="Normal 7 2 2 3 2 2 4 2 4" xfId="42632" xr:uid="{00000000-0005-0000-0000-000091500000}"/>
    <cellStyle name="Normal 7 2 2 3 2 2 4 3" xfId="3964" xr:uid="{00000000-0005-0000-0000-000092500000}"/>
    <cellStyle name="Normal 7 2 2 3 2 2 4 3 2" xfId="12637" xr:uid="{00000000-0005-0000-0000-000093500000}"/>
    <cellStyle name="Normal 7 2 2 3 2 2 4 3 2 2" xfId="29990" xr:uid="{00000000-0005-0000-0000-000094500000}"/>
    <cellStyle name="Normal 7 2 2 3 2 2 4 3 2 3" xfId="47336" xr:uid="{00000000-0005-0000-0000-000095500000}"/>
    <cellStyle name="Normal 7 2 2 3 2 2 4 3 3" xfId="21317" xr:uid="{00000000-0005-0000-0000-000096500000}"/>
    <cellStyle name="Normal 7 2 2 3 2 2 4 3 4" xfId="38663" xr:uid="{00000000-0005-0000-0000-000097500000}"/>
    <cellStyle name="Normal 7 2 2 3 2 2 4 4" xfId="10824" xr:uid="{00000000-0005-0000-0000-000098500000}"/>
    <cellStyle name="Normal 7 2 2 3 2 2 4 4 2" xfId="28177" xr:uid="{00000000-0005-0000-0000-000099500000}"/>
    <cellStyle name="Normal 7 2 2 3 2 2 4 4 3" xfId="45523" xr:uid="{00000000-0005-0000-0000-00009A500000}"/>
    <cellStyle name="Normal 7 2 2 3 2 2 4 5" xfId="19504" xr:uid="{00000000-0005-0000-0000-00009B500000}"/>
    <cellStyle name="Normal 7 2 2 3 2 2 4 6" xfId="36850" xr:uid="{00000000-0005-0000-0000-00009C500000}"/>
    <cellStyle name="Normal 7 2 2 3 2 2 5" xfId="1318" xr:uid="{00000000-0005-0000-0000-00009D500000}"/>
    <cellStyle name="Normal 7 2 2 3 2 2 5 2" xfId="7100" xr:uid="{00000000-0005-0000-0000-00009E500000}"/>
    <cellStyle name="Normal 7 2 2 3 2 2 5 2 2" xfId="15773" xr:uid="{00000000-0005-0000-0000-00009F500000}"/>
    <cellStyle name="Normal 7 2 2 3 2 2 5 2 2 2" xfId="33126" xr:uid="{00000000-0005-0000-0000-0000A0500000}"/>
    <cellStyle name="Normal 7 2 2 3 2 2 5 2 2 3" xfId="50472" xr:uid="{00000000-0005-0000-0000-0000A1500000}"/>
    <cellStyle name="Normal 7 2 2 3 2 2 5 2 3" xfId="24453" xr:uid="{00000000-0005-0000-0000-0000A2500000}"/>
    <cellStyle name="Normal 7 2 2 3 2 2 5 2 4" xfId="41799" xr:uid="{00000000-0005-0000-0000-0000A3500000}"/>
    <cellStyle name="Normal 7 2 2 3 2 2 5 3" xfId="4944" xr:uid="{00000000-0005-0000-0000-0000A4500000}"/>
    <cellStyle name="Normal 7 2 2 3 2 2 5 3 2" xfId="13617" xr:uid="{00000000-0005-0000-0000-0000A5500000}"/>
    <cellStyle name="Normal 7 2 2 3 2 2 5 3 2 2" xfId="30970" xr:uid="{00000000-0005-0000-0000-0000A6500000}"/>
    <cellStyle name="Normal 7 2 2 3 2 2 5 3 2 3" xfId="48316" xr:uid="{00000000-0005-0000-0000-0000A7500000}"/>
    <cellStyle name="Normal 7 2 2 3 2 2 5 3 3" xfId="22297" xr:uid="{00000000-0005-0000-0000-0000A8500000}"/>
    <cellStyle name="Normal 7 2 2 3 2 2 5 3 4" xfId="39643" xr:uid="{00000000-0005-0000-0000-0000A9500000}"/>
    <cellStyle name="Normal 7 2 2 3 2 2 5 4" xfId="9991" xr:uid="{00000000-0005-0000-0000-0000AA500000}"/>
    <cellStyle name="Normal 7 2 2 3 2 2 5 4 2" xfId="27344" xr:uid="{00000000-0005-0000-0000-0000AB500000}"/>
    <cellStyle name="Normal 7 2 2 3 2 2 5 4 3" xfId="44690" xr:uid="{00000000-0005-0000-0000-0000AC500000}"/>
    <cellStyle name="Normal 7 2 2 3 2 2 5 5" xfId="18671" xr:uid="{00000000-0005-0000-0000-0000AD500000}"/>
    <cellStyle name="Normal 7 2 2 3 2 2 5 6" xfId="36017" xr:uid="{00000000-0005-0000-0000-0000AE500000}"/>
    <cellStyle name="Normal 7 2 2 3 2 2 6" xfId="6120" xr:uid="{00000000-0005-0000-0000-0000AF500000}"/>
    <cellStyle name="Normal 7 2 2 3 2 2 6 2" xfId="14793" xr:uid="{00000000-0005-0000-0000-0000B0500000}"/>
    <cellStyle name="Normal 7 2 2 3 2 2 6 2 2" xfId="32146" xr:uid="{00000000-0005-0000-0000-0000B1500000}"/>
    <cellStyle name="Normal 7 2 2 3 2 2 6 2 3" xfId="49492" xr:uid="{00000000-0005-0000-0000-0000B2500000}"/>
    <cellStyle name="Normal 7 2 2 3 2 2 6 3" xfId="23473" xr:uid="{00000000-0005-0000-0000-0000B3500000}"/>
    <cellStyle name="Normal 7 2 2 3 2 2 6 4" xfId="40819" xr:uid="{00000000-0005-0000-0000-0000B4500000}"/>
    <cellStyle name="Normal 7 2 2 3 2 2 7" xfId="3131" xr:uid="{00000000-0005-0000-0000-0000B5500000}"/>
    <cellStyle name="Normal 7 2 2 3 2 2 7 2" xfId="11804" xr:uid="{00000000-0005-0000-0000-0000B6500000}"/>
    <cellStyle name="Normal 7 2 2 3 2 2 7 2 2" xfId="29157" xr:uid="{00000000-0005-0000-0000-0000B7500000}"/>
    <cellStyle name="Normal 7 2 2 3 2 2 7 2 3" xfId="46503" xr:uid="{00000000-0005-0000-0000-0000B8500000}"/>
    <cellStyle name="Normal 7 2 2 3 2 2 7 3" xfId="20484" xr:uid="{00000000-0005-0000-0000-0000B9500000}"/>
    <cellStyle name="Normal 7 2 2 3 2 2 7 4" xfId="37830" xr:uid="{00000000-0005-0000-0000-0000BA500000}"/>
    <cellStyle name="Normal 7 2 2 3 2 2 8" xfId="9011" xr:uid="{00000000-0005-0000-0000-0000BB500000}"/>
    <cellStyle name="Normal 7 2 2 3 2 2 8 2" xfId="26364" xr:uid="{00000000-0005-0000-0000-0000BC500000}"/>
    <cellStyle name="Normal 7 2 2 3 2 2 8 3" xfId="43710" xr:uid="{00000000-0005-0000-0000-0000BD500000}"/>
    <cellStyle name="Normal 7 2 2 3 2 2 9" xfId="17691" xr:uid="{00000000-0005-0000-0000-0000BE500000}"/>
    <cellStyle name="Normal 7 2 2 3 2 3" xfId="240" xr:uid="{00000000-0005-0000-0000-0000BF500000}"/>
    <cellStyle name="Normal 7 2 2 3 2 3 10" xfId="34939" xr:uid="{00000000-0005-0000-0000-0000C0500000}"/>
    <cellStyle name="Normal 7 2 2 3 2 3 2" xfId="975" xr:uid="{00000000-0005-0000-0000-0000C1500000}"/>
    <cellStyle name="Normal 7 2 2 3 2 3 2 2" xfId="2788" xr:uid="{00000000-0005-0000-0000-0000C2500000}"/>
    <cellStyle name="Normal 7 2 2 3 2 3 2 2 2" xfId="8570" xr:uid="{00000000-0005-0000-0000-0000C3500000}"/>
    <cellStyle name="Normal 7 2 2 3 2 3 2 2 2 2" xfId="17243" xr:uid="{00000000-0005-0000-0000-0000C4500000}"/>
    <cellStyle name="Normal 7 2 2 3 2 3 2 2 2 2 2" xfId="34596" xr:uid="{00000000-0005-0000-0000-0000C5500000}"/>
    <cellStyle name="Normal 7 2 2 3 2 3 2 2 2 2 3" xfId="51942" xr:uid="{00000000-0005-0000-0000-0000C6500000}"/>
    <cellStyle name="Normal 7 2 2 3 2 3 2 2 2 3" xfId="25923" xr:uid="{00000000-0005-0000-0000-0000C7500000}"/>
    <cellStyle name="Normal 7 2 2 3 2 3 2 2 2 4" xfId="43269" xr:uid="{00000000-0005-0000-0000-0000C8500000}"/>
    <cellStyle name="Normal 7 2 2 3 2 3 2 2 3" xfId="4601" xr:uid="{00000000-0005-0000-0000-0000C9500000}"/>
    <cellStyle name="Normal 7 2 2 3 2 3 2 2 3 2" xfId="13274" xr:uid="{00000000-0005-0000-0000-0000CA500000}"/>
    <cellStyle name="Normal 7 2 2 3 2 3 2 2 3 2 2" xfId="30627" xr:uid="{00000000-0005-0000-0000-0000CB500000}"/>
    <cellStyle name="Normal 7 2 2 3 2 3 2 2 3 2 3" xfId="47973" xr:uid="{00000000-0005-0000-0000-0000CC500000}"/>
    <cellStyle name="Normal 7 2 2 3 2 3 2 2 3 3" xfId="21954" xr:uid="{00000000-0005-0000-0000-0000CD500000}"/>
    <cellStyle name="Normal 7 2 2 3 2 3 2 2 3 4" xfId="39300" xr:uid="{00000000-0005-0000-0000-0000CE500000}"/>
    <cellStyle name="Normal 7 2 2 3 2 3 2 2 4" xfId="11461" xr:uid="{00000000-0005-0000-0000-0000CF500000}"/>
    <cellStyle name="Normal 7 2 2 3 2 3 2 2 4 2" xfId="28814" xr:uid="{00000000-0005-0000-0000-0000D0500000}"/>
    <cellStyle name="Normal 7 2 2 3 2 3 2 2 4 3" xfId="46160" xr:uid="{00000000-0005-0000-0000-0000D1500000}"/>
    <cellStyle name="Normal 7 2 2 3 2 3 2 2 5" xfId="20141" xr:uid="{00000000-0005-0000-0000-0000D2500000}"/>
    <cellStyle name="Normal 7 2 2 3 2 3 2 2 6" xfId="37487" xr:uid="{00000000-0005-0000-0000-0000D3500000}"/>
    <cellStyle name="Normal 7 2 2 3 2 3 2 3" xfId="1710" xr:uid="{00000000-0005-0000-0000-0000D4500000}"/>
    <cellStyle name="Normal 7 2 2 3 2 3 2 3 2" xfId="7492" xr:uid="{00000000-0005-0000-0000-0000D5500000}"/>
    <cellStyle name="Normal 7 2 2 3 2 3 2 3 2 2" xfId="16165" xr:uid="{00000000-0005-0000-0000-0000D6500000}"/>
    <cellStyle name="Normal 7 2 2 3 2 3 2 3 2 2 2" xfId="33518" xr:uid="{00000000-0005-0000-0000-0000D7500000}"/>
    <cellStyle name="Normal 7 2 2 3 2 3 2 3 2 2 3" xfId="50864" xr:uid="{00000000-0005-0000-0000-0000D8500000}"/>
    <cellStyle name="Normal 7 2 2 3 2 3 2 3 2 3" xfId="24845" xr:uid="{00000000-0005-0000-0000-0000D9500000}"/>
    <cellStyle name="Normal 7 2 2 3 2 3 2 3 2 4" xfId="42191" xr:uid="{00000000-0005-0000-0000-0000DA500000}"/>
    <cellStyle name="Normal 7 2 2 3 2 3 2 3 3" xfId="5336" xr:uid="{00000000-0005-0000-0000-0000DB500000}"/>
    <cellStyle name="Normal 7 2 2 3 2 3 2 3 3 2" xfId="14009" xr:uid="{00000000-0005-0000-0000-0000DC500000}"/>
    <cellStyle name="Normal 7 2 2 3 2 3 2 3 3 2 2" xfId="31362" xr:uid="{00000000-0005-0000-0000-0000DD500000}"/>
    <cellStyle name="Normal 7 2 2 3 2 3 2 3 3 2 3" xfId="48708" xr:uid="{00000000-0005-0000-0000-0000DE500000}"/>
    <cellStyle name="Normal 7 2 2 3 2 3 2 3 3 3" xfId="22689" xr:uid="{00000000-0005-0000-0000-0000DF500000}"/>
    <cellStyle name="Normal 7 2 2 3 2 3 2 3 3 4" xfId="40035" xr:uid="{00000000-0005-0000-0000-0000E0500000}"/>
    <cellStyle name="Normal 7 2 2 3 2 3 2 3 4" xfId="10383" xr:uid="{00000000-0005-0000-0000-0000E1500000}"/>
    <cellStyle name="Normal 7 2 2 3 2 3 2 3 4 2" xfId="27736" xr:uid="{00000000-0005-0000-0000-0000E2500000}"/>
    <cellStyle name="Normal 7 2 2 3 2 3 2 3 4 3" xfId="45082" xr:uid="{00000000-0005-0000-0000-0000E3500000}"/>
    <cellStyle name="Normal 7 2 2 3 2 3 2 3 5" xfId="19063" xr:uid="{00000000-0005-0000-0000-0000E4500000}"/>
    <cellStyle name="Normal 7 2 2 3 2 3 2 3 6" xfId="36409" xr:uid="{00000000-0005-0000-0000-0000E5500000}"/>
    <cellStyle name="Normal 7 2 2 3 2 3 2 4" xfId="6757" xr:uid="{00000000-0005-0000-0000-0000E6500000}"/>
    <cellStyle name="Normal 7 2 2 3 2 3 2 4 2" xfId="15430" xr:uid="{00000000-0005-0000-0000-0000E7500000}"/>
    <cellStyle name="Normal 7 2 2 3 2 3 2 4 2 2" xfId="32783" xr:uid="{00000000-0005-0000-0000-0000E8500000}"/>
    <cellStyle name="Normal 7 2 2 3 2 3 2 4 2 3" xfId="50129" xr:uid="{00000000-0005-0000-0000-0000E9500000}"/>
    <cellStyle name="Normal 7 2 2 3 2 3 2 4 3" xfId="24110" xr:uid="{00000000-0005-0000-0000-0000EA500000}"/>
    <cellStyle name="Normal 7 2 2 3 2 3 2 4 4" xfId="41456" xr:uid="{00000000-0005-0000-0000-0000EB500000}"/>
    <cellStyle name="Normal 7 2 2 3 2 3 2 5" xfId="3523" xr:uid="{00000000-0005-0000-0000-0000EC500000}"/>
    <cellStyle name="Normal 7 2 2 3 2 3 2 5 2" xfId="12196" xr:uid="{00000000-0005-0000-0000-0000ED500000}"/>
    <cellStyle name="Normal 7 2 2 3 2 3 2 5 2 2" xfId="29549" xr:uid="{00000000-0005-0000-0000-0000EE500000}"/>
    <cellStyle name="Normal 7 2 2 3 2 3 2 5 2 3" xfId="46895" xr:uid="{00000000-0005-0000-0000-0000EF500000}"/>
    <cellStyle name="Normal 7 2 2 3 2 3 2 5 3" xfId="20876" xr:uid="{00000000-0005-0000-0000-0000F0500000}"/>
    <cellStyle name="Normal 7 2 2 3 2 3 2 5 4" xfId="38222" xr:uid="{00000000-0005-0000-0000-0000F1500000}"/>
    <cellStyle name="Normal 7 2 2 3 2 3 2 6" xfId="9648" xr:uid="{00000000-0005-0000-0000-0000F2500000}"/>
    <cellStyle name="Normal 7 2 2 3 2 3 2 6 2" xfId="27001" xr:uid="{00000000-0005-0000-0000-0000F3500000}"/>
    <cellStyle name="Normal 7 2 2 3 2 3 2 6 3" xfId="44347" xr:uid="{00000000-0005-0000-0000-0000F4500000}"/>
    <cellStyle name="Normal 7 2 2 3 2 3 2 7" xfId="18328" xr:uid="{00000000-0005-0000-0000-0000F5500000}"/>
    <cellStyle name="Normal 7 2 2 3 2 3 2 8" xfId="35674" xr:uid="{00000000-0005-0000-0000-0000F6500000}"/>
    <cellStyle name="Normal 7 2 2 3 2 3 3" xfId="730" xr:uid="{00000000-0005-0000-0000-0000F7500000}"/>
    <cellStyle name="Normal 7 2 2 3 2 3 3 2" xfId="2543" xr:uid="{00000000-0005-0000-0000-0000F8500000}"/>
    <cellStyle name="Normal 7 2 2 3 2 3 3 2 2" xfId="8325" xr:uid="{00000000-0005-0000-0000-0000F9500000}"/>
    <cellStyle name="Normal 7 2 2 3 2 3 3 2 2 2" xfId="16998" xr:uid="{00000000-0005-0000-0000-0000FA500000}"/>
    <cellStyle name="Normal 7 2 2 3 2 3 3 2 2 2 2" xfId="34351" xr:uid="{00000000-0005-0000-0000-0000FB500000}"/>
    <cellStyle name="Normal 7 2 2 3 2 3 3 2 2 2 3" xfId="51697" xr:uid="{00000000-0005-0000-0000-0000FC500000}"/>
    <cellStyle name="Normal 7 2 2 3 2 3 3 2 2 3" xfId="25678" xr:uid="{00000000-0005-0000-0000-0000FD500000}"/>
    <cellStyle name="Normal 7 2 2 3 2 3 3 2 2 4" xfId="43024" xr:uid="{00000000-0005-0000-0000-0000FE500000}"/>
    <cellStyle name="Normal 7 2 2 3 2 3 3 2 3" xfId="5777" xr:uid="{00000000-0005-0000-0000-0000FF500000}"/>
    <cellStyle name="Normal 7 2 2 3 2 3 3 2 3 2" xfId="14450" xr:uid="{00000000-0005-0000-0000-000000510000}"/>
    <cellStyle name="Normal 7 2 2 3 2 3 3 2 3 2 2" xfId="31803" xr:uid="{00000000-0005-0000-0000-000001510000}"/>
    <cellStyle name="Normal 7 2 2 3 2 3 3 2 3 2 3" xfId="49149" xr:uid="{00000000-0005-0000-0000-000002510000}"/>
    <cellStyle name="Normal 7 2 2 3 2 3 3 2 3 3" xfId="23130" xr:uid="{00000000-0005-0000-0000-000003510000}"/>
    <cellStyle name="Normal 7 2 2 3 2 3 3 2 3 4" xfId="40476" xr:uid="{00000000-0005-0000-0000-000004510000}"/>
    <cellStyle name="Normal 7 2 2 3 2 3 3 2 4" xfId="11216" xr:uid="{00000000-0005-0000-0000-000005510000}"/>
    <cellStyle name="Normal 7 2 2 3 2 3 3 2 4 2" xfId="28569" xr:uid="{00000000-0005-0000-0000-000006510000}"/>
    <cellStyle name="Normal 7 2 2 3 2 3 3 2 4 3" xfId="45915" xr:uid="{00000000-0005-0000-0000-000007510000}"/>
    <cellStyle name="Normal 7 2 2 3 2 3 3 2 5" xfId="19896" xr:uid="{00000000-0005-0000-0000-000008510000}"/>
    <cellStyle name="Normal 7 2 2 3 2 3 3 2 6" xfId="37242" xr:uid="{00000000-0005-0000-0000-000009510000}"/>
    <cellStyle name="Normal 7 2 2 3 2 3 3 3" xfId="6512" xr:uid="{00000000-0005-0000-0000-00000A510000}"/>
    <cellStyle name="Normal 7 2 2 3 2 3 3 3 2" xfId="15185" xr:uid="{00000000-0005-0000-0000-00000B510000}"/>
    <cellStyle name="Normal 7 2 2 3 2 3 3 3 2 2" xfId="32538" xr:uid="{00000000-0005-0000-0000-00000C510000}"/>
    <cellStyle name="Normal 7 2 2 3 2 3 3 3 2 3" xfId="49884" xr:uid="{00000000-0005-0000-0000-00000D510000}"/>
    <cellStyle name="Normal 7 2 2 3 2 3 3 3 3" xfId="23865" xr:uid="{00000000-0005-0000-0000-00000E510000}"/>
    <cellStyle name="Normal 7 2 2 3 2 3 3 3 4" xfId="41211" xr:uid="{00000000-0005-0000-0000-00000F510000}"/>
    <cellStyle name="Normal 7 2 2 3 2 3 3 4" xfId="4356" xr:uid="{00000000-0005-0000-0000-000010510000}"/>
    <cellStyle name="Normal 7 2 2 3 2 3 3 4 2" xfId="13029" xr:uid="{00000000-0005-0000-0000-000011510000}"/>
    <cellStyle name="Normal 7 2 2 3 2 3 3 4 2 2" xfId="30382" xr:uid="{00000000-0005-0000-0000-000012510000}"/>
    <cellStyle name="Normal 7 2 2 3 2 3 3 4 2 3" xfId="47728" xr:uid="{00000000-0005-0000-0000-000013510000}"/>
    <cellStyle name="Normal 7 2 2 3 2 3 3 4 3" xfId="21709" xr:uid="{00000000-0005-0000-0000-000014510000}"/>
    <cellStyle name="Normal 7 2 2 3 2 3 3 4 4" xfId="39055" xr:uid="{00000000-0005-0000-0000-000015510000}"/>
    <cellStyle name="Normal 7 2 2 3 2 3 3 5" xfId="9403" xr:uid="{00000000-0005-0000-0000-000016510000}"/>
    <cellStyle name="Normal 7 2 2 3 2 3 3 5 2" xfId="26756" xr:uid="{00000000-0005-0000-0000-000017510000}"/>
    <cellStyle name="Normal 7 2 2 3 2 3 3 5 3" xfId="44102" xr:uid="{00000000-0005-0000-0000-000018510000}"/>
    <cellStyle name="Normal 7 2 2 3 2 3 3 6" xfId="18083" xr:uid="{00000000-0005-0000-0000-000019510000}"/>
    <cellStyle name="Normal 7 2 2 3 2 3 3 7" xfId="35429" xr:uid="{00000000-0005-0000-0000-00001A510000}"/>
    <cellStyle name="Normal 7 2 2 3 2 3 4" xfId="2053" xr:uid="{00000000-0005-0000-0000-00001B510000}"/>
    <cellStyle name="Normal 7 2 2 3 2 3 4 2" xfId="7835" xr:uid="{00000000-0005-0000-0000-00001C510000}"/>
    <cellStyle name="Normal 7 2 2 3 2 3 4 2 2" xfId="16508" xr:uid="{00000000-0005-0000-0000-00001D510000}"/>
    <cellStyle name="Normal 7 2 2 3 2 3 4 2 2 2" xfId="33861" xr:uid="{00000000-0005-0000-0000-00001E510000}"/>
    <cellStyle name="Normal 7 2 2 3 2 3 4 2 2 3" xfId="51207" xr:uid="{00000000-0005-0000-0000-00001F510000}"/>
    <cellStyle name="Normal 7 2 2 3 2 3 4 2 3" xfId="25188" xr:uid="{00000000-0005-0000-0000-000020510000}"/>
    <cellStyle name="Normal 7 2 2 3 2 3 4 2 4" xfId="42534" xr:uid="{00000000-0005-0000-0000-000021510000}"/>
    <cellStyle name="Normal 7 2 2 3 2 3 4 3" xfId="3866" xr:uid="{00000000-0005-0000-0000-000022510000}"/>
    <cellStyle name="Normal 7 2 2 3 2 3 4 3 2" xfId="12539" xr:uid="{00000000-0005-0000-0000-000023510000}"/>
    <cellStyle name="Normal 7 2 2 3 2 3 4 3 2 2" xfId="29892" xr:uid="{00000000-0005-0000-0000-000024510000}"/>
    <cellStyle name="Normal 7 2 2 3 2 3 4 3 2 3" xfId="47238" xr:uid="{00000000-0005-0000-0000-000025510000}"/>
    <cellStyle name="Normal 7 2 2 3 2 3 4 3 3" xfId="21219" xr:uid="{00000000-0005-0000-0000-000026510000}"/>
    <cellStyle name="Normal 7 2 2 3 2 3 4 3 4" xfId="38565" xr:uid="{00000000-0005-0000-0000-000027510000}"/>
    <cellStyle name="Normal 7 2 2 3 2 3 4 4" xfId="10726" xr:uid="{00000000-0005-0000-0000-000028510000}"/>
    <cellStyle name="Normal 7 2 2 3 2 3 4 4 2" xfId="28079" xr:uid="{00000000-0005-0000-0000-000029510000}"/>
    <cellStyle name="Normal 7 2 2 3 2 3 4 4 3" xfId="45425" xr:uid="{00000000-0005-0000-0000-00002A510000}"/>
    <cellStyle name="Normal 7 2 2 3 2 3 4 5" xfId="19406" xr:uid="{00000000-0005-0000-0000-00002B510000}"/>
    <cellStyle name="Normal 7 2 2 3 2 3 4 6" xfId="36752" xr:uid="{00000000-0005-0000-0000-00002C510000}"/>
    <cellStyle name="Normal 7 2 2 3 2 3 5" xfId="1465" xr:uid="{00000000-0005-0000-0000-00002D510000}"/>
    <cellStyle name="Normal 7 2 2 3 2 3 5 2" xfId="7247" xr:uid="{00000000-0005-0000-0000-00002E510000}"/>
    <cellStyle name="Normal 7 2 2 3 2 3 5 2 2" xfId="15920" xr:uid="{00000000-0005-0000-0000-00002F510000}"/>
    <cellStyle name="Normal 7 2 2 3 2 3 5 2 2 2" xfId="33273" xr:uid="{00000000-0005-0000-0000-000030510000}"/>
    <cellStyle name="Normal 7 2 2 3 2 3 5 2 2 3" xfId="50619" xr:uid="{00000000-0005-0000-0000-000031510000}"/>
    <cellStyle name="Normal 7 2 2 3 2 3 5 2 3" xfId="24600" xr:uid="{00000000-0005-0000-0000-000032510000}"/>
    <cellStyle name="Normal 7 2 2 3 2 3 5 2 4" xfId="41946" xr:uid="{00000000-0005-0000-0000-000033510000}"/>
    <cellStyle name="Normal 7 2 2 3 2 3 5 3" xfId="5091" xr:uid="{00000000-0005-0000-0000-000034510000}"/>
    <cellStyle name="Normal 7 2 2 3 2 3 5 3 2" xfId="13764" xr:uid="{00000000-0005-0000-0000-000035510000}"/>
    <cellStyle name="Normal 7 2 2 3 2 3 5 3 2 2" xfId="31117" xr:uid="{00000000-0005-0000-0000-000036510000}"/>
    <cellStyle name="Normal 7 2 2 3 2 3 5 3 2 3" xfId="48463" xr:uid="{00000000-0005-0000-0000-000037510000}"/>
    <cellStyle name="Normal 7 2 2 3 2 3 5 3 3" xfId="22444" xr:uid="{00000000-0005-0000-0000-000038510000}"/>
    <cellStyle name="Normal 7 2 2 3 2 3 5 3 4" xfId="39790" xr:uid="{00000000-0005-0000-0000-000039510000}"/>
    <cellStyle name="Normal 7 2 2 3 2 3 5 4" xfId="10138" xr:uid="{00000000-0005-0000-0000-00003A510000}"/>
    <cellStyle name="Normal 7 2 2 3 2 3 5 4 2" xfId="27491" xr:uid="{00000000-0005-0000-0000-00003B510000}"/>
    <cellStyle name="Normal 7 2 2 3 2 3 5 4 3" xfId="44837" xr:uid="{00000000-0005-0000-0000-00003C510000}"/>
    <cellStyle name="Normal 7 2 2 3 2 3 5 5" xfId="18818" xr:uid="{00000000-0005-0000-0000-00003D510000}"/>
    <cellStyle name="Normal 7 2 2 3 2 3 5 6" xfId="36164" xr:uid="{00000000-0005-0000-0000-00003E510000}"/>
    <cellStyle name="Normal 7 2 2 3 2 3 6" xfId="6022" xr:uid="{00000000-0005-0000-0000-00003F510000}"/>
    <cellStyle name="Normal 7 2 2 3 2 3 6 2" xfId="14695" xr:uid="{00000000-0005-0000-0000-000040510000}"/>
    <cellStyle name="Normal 7 2 2 3 2 3 6 2 2" xfId="32048" xr:uid="{00000000-0005-0000-0000-000041510000}"/>
    <cellStyle name="Normal 7 2 2 3 2 3 6 2 3" xfId="49394" xr:uid="{00000000-0005-0000-0000-000042510000}"/>
    <cellStyle name="Normal 7 2 2 3 2 3 6 3" xfId="23375" xr:uid="{00000000-0005-0000-0000-000043510000}"/>
    <cellStyle name="Normal 7 2 2 3 2 3 6 4" xfId="40721" xr:uid="{00000000-0005-0000-0000-000044510000}"/>
    <cellStyle name="Normal 7 2 2 3 2 3 7" xfId="3278" xr:uid="{00000000-0005-0000-0000-000045510000}"/>
    <cellStyle name="Normal 7 2 2 3 2 3 7 2" xfId="11951" xr:uid="{00000000-0005-0000-0000-000046510000}"/>
    <cellStyle name="Normal 7 2 2 3 2 3 7 2 2" xfId="29304" xr:uid="{00000000-0005-0000-0000-000047510000}"/>
    <cellStyle name="Normal 7 2 2 3 2 3 7 2 3" xfId="46650" xr:uid="{00000000-0005-0000-0000-000048510000}"/>
    <cellStyle name="Normal 7 2 2 3 2 3 7 3" xfId="20631" xr:uid="{00000000-0005-0000-0000-000049510000}"/>
    <cellStyle name="Normal 7 2 2 3 2 3 7 4" xfId="37977" xr:uid="{00000000-0005-0000-0000-00004A510000}"/>
    <cellStyle name="Normal 7 2 2 3 2 3 8" xfId="8913" xr:uid="{00000000-0005-0000-0000-00004B510000}"/>
    <cellStyle name="Normal 7 2 2 3 2 3 8 2" xfId="26266" xr:uid="{00000000-0005-0000-0000-00004C510000}"/>
    <cellStyle name="Normal 7 2 2 3 2 3 8 3" xfId="43612" xr:uid="{00000000-0005-0000-0000-00004D510000}"/>
    <cellStyle name="Normal 7 2 2 3 2 3 9" xfId="17593" xr:uid="{00000000-0005-0000-0000-00004E510000}"/>
    <cellStyle name="Normal 7 2 2 3 2 4" xfId="828" xr:uid="{00000000-0005-0000-0000-00004F510000}"/>
    <cellStyle name="Normal 7 2 2 3 2 4 2" xfId="2641" xr:uid="{00000000-0005-0000-0000-000050510000}"/>
    <cellStyle name="Normal 7 2 2 3 2 4 2 2" xfId="8423" xr:uid="{00000000-0005-0000-0000-000051510000}"/>
    <cellStyle name="Normal 7 2 2 3 2 4 2 2 2" xfId="17096" xr:uid="{00000000-0005-0000-0000-000052510000}"/>
    <cellStyle name="Normal 7 2 2 3 2 4 2 2 2 2" xfId="34449" xr:uid="{00000000-0005-0000-0000-000053510000}"/>
    <cellStyle name="Normal 7 2 2 3 2 4 2 2 2 3" xfId="51795" xr:uid="{00000000-0005-0000-0000-000054510000}"/>
    <cellStyle name="Normal 7 2 2 3 2 4 2 2 3" xfId="25776" xr:uid="{00000000-0005-0000-0000-000055510000}"/>
    <cellStyle name="Normal 7 2 2 3 2 4 2 2 4" xfId="43122" xr:uid="{00000000-0005-0000-0000-000056510000}"/>
    <cellStyle name="Normal 7 2 2 3 2 4 2 3" xfId="4454" xr:uid="{00000000-0005-0000-0000-000057510000}"/>
    <cellStyle name="Normal 7 2 2 3 2 4 2 3 2" xfId="13127" xr:uid="{00000000-0005-0000-0000-000058510000}"/>
    <cellStyle name="Normal 7 2 2 3 2 4 2 3 2 2" xfId="30480" xr:uid="{00000000-0005-0000-0000-000059510000}"/>
    <cellStyle name="Normal 7 2 2 3 2 4 2 3 2 3" xfId="47826" xr:uid="{00000000-0005-0000-0000-00005A510000}"/>
    <cellStyle name="Normal 7 2 2 3 2 4 2 3 3" xfId="21807" xr:uid="{00000000-0005-0000-0000-00005B510000}"/>
    <cellStyle name="Normal 7 2 2 3 2 4 2 3 4" xfId="39153" xr:uid="{00000000-0005-0000-0000-00005C510000}"/>
    <cellStyle name="Normal 7 2 2 3 2 4 2 4" xfId="11314" xr:uid="{00000000-0005-0000-0000-00005D510000}"/>
    <cellStyle name="Normal 7 2 2 3 2 4 2 4 2" xfId="28667" xr:uid="{00000000-0005-0000-0000-00005E510000}"/>
    <cellStyle name="Normal 7 2 2 3 2 4 2 4 3" xfId="46013" xr:uid="{00000000-0005-0000-0000-00005F510000}"/>
    <cellStyle name="Normal 7 2 2 3 2 4 2 5" xfId="19994" xr:uid="{00000000-0005-0000-0000-000060510000}"/>
    <cellStyle name="Normal 7 2 2 3 2 4 2 6" xfId="37340" xr:uid="{00000000-0005-0000-0000-000061510000}"/>
    <cellStyle name="Normal 7 2 2 3 2 4 3" xfId="1563" xr:uid="{00000000-0005-0000-0000-000062510000}"/>
    <cellStyle name="Normal 7 2 2 3 2 4 3 2" xfId="7345" xr:uid="{00000000-0005-0000-0000-000063510000}"/>
    <cellStyle name="Normal 7 2 2 3 2 4 3 2 2" xfId="16018" xr:uid="{00000000-0005-0000-0000-000064510000}"/>
    <cellStyle name="Normal 7 2 2 3 2 4 3 2 2 2" xfId="33371" xr:uid="{00000000-0005-0000-0000-000065510000}"/>
    <cellStyle name="Normal 7 2 2 3 2 4 3 2 2 3" xfId="50717" xr:uid="{00000000-0005-0000-0000-000066510000}"/>
    <cellStyle name="Normal 7 2 2 3 2 4 3 2 3" xfId="24698" xr:uid="{00000000-0005-0000-0000-000067510000}"/>
    <cellStyle name="Normal 7 2 2 3 2 4 3 2 4" xfId="42044" xr:uid="{00000000-0005-0000-0000-000068510000}"/>
    <cellStyle name="Normal 7 2 2 3 2 4 3 3" xfId="5189" xr:uid="{00000000-0005-0000-0000-000069510000}"/>
    <cellStyle name="Normal 7 2 2 3 2 4 3 3 2" xfId="13862" xr:uid="{00000000-0005-0000-0000-00006A510000}"/>
    <cellStyle name="Normal 7 2 2 3 2 4 3 3 2 2" xfId="31215" xr:uid="{00000000-0005-0000-0000-00006B510000}"/>
    <cellStyle name="Normal 7 2 2 3 2 4 3 3 2 3" xfId="48561" xr:uid="{00000000-0005-0000-0000-00006C510000}"/>
    <cellStyle name="Normal 7 2 2 3 2 4 3 3 3" xfId="22542" xr:uid="{00000000-0005-0000-0000-00006D510000}"/>
    <cellStyle name="Normal 7 2 2 3 2 4 3 3 4" xfId="39888" xr:uid="{00000000-0005-0000-0000-00006E510000}"/>
    <cellStyle name="Normal 7 2 2 3 2 4 3 4" xfId="10236" xr:uid="{00000000-0005-0000-0000-00006F510000}"/>
    <cellStyle name="Normal 7 2 2 3 2 4 3 4 2" xfId="27589" xr:uid="{00000000-0005-0000-0000-000070510000}"/>
    <cellStyle name="Normal 7 2 2 3 2 4 3 4 3" xfId="44935" xr:uid="{00000000-0005-0000-0000-000071510000}"/>
    <cellStyle name="Normal 7 2 2 3 2 4 3 5" xfId="18916" xr:uid="{00000000-0005-0000-0000-000072510000}"/>
    <cellStyle name="Normal 7 2 2 3 2 4 3 6" xfId="36262" xr:uid="{00000000-0005-0000-0000-000073510000}"/>
    <cellStyle name="Normal 7 2 2 3 2 4 4" xfId="6610" xr:uid="{00000000-0005-0000-0000-000074510000}"/>
    <cellStyle name="Normal 7 2 2 3 2 4 4 2" xfId="15283" xr:uid="{00000000-0005-0000-0000-000075510000}"/>
    <cellStyle name="Normal 7 2 2 3 2 4 4 2 2" xfId="32636" xr:uid="{00000000-0005-0000-0000-000076510000}"/>
    <cellStyle name="Normal 7 2 2 3 2 4 4 2 3" xfId="49982" xr:uid="{00000000-0005-0000-0000-000077510000}"/>
    <cellStyle name="Normal 7 2 2 3 2 4 4 3" xfId="23963" xr:uid="{00000000-0005-0000-0000-000078510000}"/>
    <cellStyle name="Normal 7 2 2 3 2 4 4 4" xfId="41309" xr:uid="{00000000-0005-0000-0000-000079510000}"/>
    <cellStyle name="Normal 7 2 2 3 2 4 5" xfId="3376" xr:uid="{00000000-0005-0000-0000-00007A510000}"/>
    <cellStyle name="Normal 7 2 2 3 2 4 5 2" xfId="12049" xr:uid="{00000000-0005-0000-0000-00007B510000}"/>
    <cellStyle name="Normal 7 2 2 3 2 4 5 2 2" xfId="29402" xr:uid="{00000000-0005-0000-0000-00007C510000}"/>
    <cellStyle name="Normal 7 2 2 3 2 4 5 2 3" xfId="46748" xr:uid="{00000000-0005-0000-0000-00007D510000}"/>
    <cellStyle name="Normal 7 2 2 3 2 4 5 3" xfId="20729" xr:uid="{00000000-0005-0000-0000-00007E510000}"/>
    <cellStyle name="Normal 7 2 2 3 2 4 5 4" xfId="38075" xr:uid="{00000000-0005-0000-0000-00007F510000}"/>
    <cellStyle name="Normal 7 2 2 3 2 4 6" xfId="9501" xr:uid="{00000000-0005-0000-0000-000080510000}"/>
    <cellStyle name="Normal 7 2 2 3 2 4 6 2" xfId="26854" xr:uid="{00000000-0005-0000-0000-000081510000}"/>
    <cellStyle name="Normal 7 2 2 3 2 4 6 3" xfId="44200" xr:uid="{00000000-0005-0000-0000-000082510000}"/>
    <cellStyle name="Normal 7 2 2 3 2 4 7" xfId="18181" xr:uid="{00000000-0005-0000-0000-000083510000}"/>
    <cellStyle name="Normal 7 2 2 3 2 4 8" xfId="35527" xr:uid="{00000000-0005-0000-0000-000084510000}"/>
    <cellStyle name="Normal 7 2 2 3 2 5" xfId="485" xr:uid="{00000000-0005-0000-0000-000085510000}"/>
    <cellStyle name="Normal 7 2 2 3 2 5 2" xfId="2298" xr:uid="{00000000-0005-0000-0000-000086510000}"/>
    <cellStyle name="Normal 7 2 2 3 2 5 2 2" xfId="8080" xr:uid="{00000000-0005-0000-0000-000087510000}"/>
    <cellStyle name="Normal 7 2 2 3 2 5 2 2 2" xfId="16753" xr:uid="{00000000-0005-0000-0000-000088510000}"/>
    <cellStyle name="Normal 7 2 2 3 2 5 2 2 2 2" xfId="34106" xr:uid="{00000000-0005-0000-0000-000089510000}"/>
    <cellStyle name="Normal 7 2 2 3 2 5 2 2 2 3" xfId="51452" xr:uid="{00000000-0005-0000-0000-00008A510000}"/>
    <cellStyle name="Normal 7 2 2 3 2 5 2 2 3" xfId="25433" xr:uid="{00000000-0005-0000-0000-00008B510000}"/>
    <cellStyle name="Normal 7 2 2 3 2 5 2 2 4" xfId="42779" xr:uid="{00000000-0005-0000-0000-00008C510000}"/>
    <cellStyle name="Normal 7 2 2 3 2 5 2 3" xfId="5581" xr:uid="{00000000-0005-0000-0000-00008D510000}"/>
    <cellStyle name="Normal 7 2 2 3 2 5 2 3 2" xfId="14254" xr:uid="{00000000-0005-0000-0000-00008E510000}"/>
    <cellStyle name="Normal 7 2 2 3 2 5 2 3 2 2" xfId="31607" xr:uid="{00000000-0005-0000-0000-00008F510000}"/>
    <cellStyle name="Normal 7 2 2 3 2 5 2 3 2 3" xfId="48953" xr:uid="{00000000-0005-0000-0000-000090510000}"/>
    <cellStyle name="Normal 7 2 2 3 2 5 2 3 3" xfId="22934" xr:uid="{00000000-0005-0000-0000-000091510000}"/>
    <cellStyle name="Normal 7 2 2 3 2 5 2 3 4" xfId="40280" xr:uid="{00000000-0005-0000-0000-000092510000}"/>
    <cellStyle name="Normal 7 2 2 3 2 5 2 4" xfId="10971" xr:uid="{00000000-0005-0000-0000-000093510000}"/>
    <cellStyle name="Normal 7 2 2 3 2 5 2 4 2" xfId="28324" xr:uid="{00000000-0005-0000-0000-000094510000}"/>
    <cellStyle name="Normal 7 2 2 3 2 5 2 4 3" xfId="45670" xr:uid="{00000000-0005-0000-0000-000095510000}"/>
    <cellStyle name="Normal 7 2 2 3 2 5 2 5" xfId="19651" xr:uid="{00000000-0005-0000-0000-000096510000}"/>
    <cellStyle name="Normal 7 2 2 3 2 5 2 6" xfId="36997" xr:uid="{00000000-0005-0000-0000-000097510000}"/>
    <cellStyle name="Normal 7 2 2 3 2 5 3" xfId="6267" xr:uid="{00000000-0005-0000-0000-000098510000}"/>
    <cellStyle name="Normal 7 2 2 3 2 5 3 2" xfId="14940" xr:uid="{00000000-0005-0000-0000-000099510000}"/>
    <cellStyle name="Normal 7 2 2 3 2 5 3 2 2" xfId="32293" xr:uid="{00000000-0005-0000-0000-00009A510000}"/>
    <cellStyle name="Normal 7 2 2 3 2 5 3 2 3" xfId="49639" xr:uid="{00000000-0005-0000-0000-00009B510000}"/>
    <cellStyle name="Normal 7 2 2 3 2 5 3 3" xfId="23620" xr:uid="{00000000-0005-0000-0000-00009C510000}"/>
    <cellStyle name="Normal 7 2 2 3 2 5 3 4" xfId="40966" xr:uid="{00000000-0005-0000-0000-00009D510000}"/>
    <cellStyle name="Normal 7 2 2 3 2 5 4" xfId="4111" xr:uid="{00000000-0005-0000-0000-00009E510000}"/>
    <cellStyle name="Normal 7 2 2 3 2 5 4 2" xfId="12784" xr:uid="{00000000-0005-0000-0000-00009F510000}"/>
    <cellStyle name="Normal 7 2 2 3 2 5 4 2 2" xfId="30137" xr:uid="{00000000-0005-0000-0000-0000A0510000}"/>
    <cellStyle name="Normal 7 2 2 3 2 5 4 2 3" xfId="47483" xr:uid="{00000000-0005-0000-0000-0000A1510000}"/>
    <cellStyle name="Normal 7 2 2 3 2 5 4 3" xfId="21464" xr:uid="{00000000-0005-0000-0000-0000A2510000}"/>
    <cellStyle name="Normal 7 2 2 3 2 5 4 4" xfId="38810" xr:uid="{00000000-0005-0000-0000-0000A3510000}"/>
    <cellStyle name="Normal 7 2 2 3 2 5 5" xfId="9158" xr:uid="{00000000-0005-0000-0000-0000A4510000}"/>
    <cellStyle name="Normal 7 2 2 3 2 5 5 2" xfId="26511" xr:uid="{00000000-0005-0000-0000-0000A5510000}"/>
    <cellStyle name="Normal 7 2 2 3 2 5 5 3" xfId="43857" xr:uid="{00000000-0005-0000-0000-0000A6510000}"/>
    <cellStyle name="Normal 7 2 2 3 2 5 6" xfId="17838" xr:uid="{00000000-0005-0000-0000-0000A7510000}"/>
    <cellStyle name="Normal 7 2 2 3 2 5 7" xfId="35184" xr:uid="{00000000-0005-0000-0000-0000A8510000}"/>
    <cellStyle name="Normal 7 2 2 3 2 6" xfId="1906" xr:uid="{00000000-0005-0000-0000-0000A9510000}"/>
    <cellStyle name="Normal 7 2 2 3 2 6 2" xfId="7688" xr:uid="{00000000-0005-0000-0000-0000AA510000}"/>
    <cellStyle name="Normal 7 2 2 3 2 6 2 2" xfId="16361" xr:uid="{00000000-0005-0000-0000-0000AB510000}"/>
    <cellStyle name="Normal 7 2 2 3 2 6 2 2 2" xfId="33714" xr:uid="{00000000-0005-0000-0000-0000AC510000}"/>
    <cellStyle name="Normal 7 2 2 3 2 6 2 2 3" xfId="51060" xr:uid="{00000000-0005-0000-0000-0000AD510000}"/>
    <cellStyle name="Normal 7 2 2 3 2 6 2 3" xfId="25041" xr:uid="{00000000-0005-0000-0000-0000AE510000}"/>
    <cellStyle name="Normal 7 2 2 3 2 6 2 4" xfId="42387" xr:uid="{00000000-0005-0000-0000-0000AF510000}"/>
    <cellStyle name="Normal 7 2 2 3 2 6 3" xfId="3719" xr:uid="{00000000-0005-0000-0000-0000B0510000}"/>
    <cellStyle name="Normal 7 2 2 3 2 6 3 2" xfId="12392" xr:uid="{00000000-0005-0000-0000-0000B1510000}"/>
    <cellStyle name="Normal 7 2 2 3 2 6 3 2 2" xfId="29745" xr:uid="{00000000-0005-0000-0000-0000B2510000}"/>
    <cellStyle name="Normal 7 2 2 3 2 6 3 2 3" xfId="47091" xr:uid="{00000000-0005-0000-0000-0000B3510000}"/>
    <cellStyle name="Normal 7 2 2 3 2 6 3 3" xfId="21072" xr:uid="{00000000-0005-0000-0000-0000B4510000}"/>
    <cellStyle name="Normal 7 2 2 3 2 6 3 4" xfId="38418" xr:uid="{00000000-0005-0000-0000-0000B5510000}"/>
    <cellStyle name="Normal 7 2 2 3 2 6 4" xfId="10579" xr:uid="{00000000-0005-0000-0000-0000B6510000}"/>
    <cellStyle name="Normal 7 2 2 3 2 6 4 2" xfId="27932" xr:uid="{00000000-0005-0000-0000-0000B7510000}"/>
    <cellStyle name="Normal 7 2 2 3 2 6 4 3" xfId="45278" xr:uid="{00000000-0005-0000-0000-0000B8510000}"/>
    <cellStyle name="Normal 7 2 2 3 2 6 5" xfId="19259" xr:uid="{00000000-0005-0000-0000-0000B9510000}"/>
    <cellStyle name="Normal 7 2 2 3 2 6 6" xfId="36605" xr:uid="{00000000-0005-0000-0000-0000BA510000}"/>
    <cellStyle name="Normal 7 2 2 3 2 7" xfId="1220" xr:uid="{00000000-0005-0000-0000-0000BB510000}"/>
    <cellStyle name="Normal 7 2 2 3 2 7 2" xfId="7002" xr:uid="{00000000-0005-0000-0000-0000BC510000}"/>
    <cellStyle name="Normal 7 2 2 3 2 7 2 2" xfId="15675" xr:uid="{00000000-0005-0000-0000-0000BD510000}"/>
    <cellStyle name="Normal 7 2 2 3 2 7 2 2 2" xfId="33028" xr:uid="{00000000-0005-0000-0000-0000BE510000}"/>
    <cellStyle name="Normal 7 2 2 3 2 7 2 2 3" xfId="50374" xr:uid="{00000000-0005-0000-0000-0000BF510000}"/>
    <cellStyle name="Normal 7 2 2 3 2 7 2 3" xfId="24355" xr:uid="{00000000-0005-0000-0000-0000C0510000}"/>
    <cellStyle name="Normal 7 2 2 3 2 7 2 4" xfId="41701" xr:uid="{00000000-0005-0000-0000-0000C1510000}"/>
    <cellStyle name="Normal 7 2 2 3 2 7 3" xfId="4846" xr:uid="{00000000-0005-0000-0000-0000C2510000}"/>
    <cellStyle name="Normal 7 2 2 3 2 7 3 2" xfId="13519" xr:uid="{00000000-0005-0000-0000-0000C3510000}"/>
    <cellStyle name="Normal 7 2 2 3 2 7 3 2 2" xfId="30872" xr:uid="{00000000-0005-0000-0000-0000C4510000}"/>
    <cellStyle name="Normal 7 2 2 3 2 7 3 2 3" xfId="48218" xr:uid="{00000000-0005-0000-0000-0000C5510000}"/>
    <cellStyle name="Normal 7 2 2 3 2 7 3 3" xfId="22199" xr:uid="{00000000-0005-0000-0000-0000C6510000}"/>
    <cellStyle name="Normal 7 2 2 3 2 7 3 4" xfId="39545" xr:uid="{00000000-0005-0000-0000-0000C7510000}"/>
    <cellStyle name="Normal 7 2 2 3 2 7 4" xfId="9893" xr:uid="{00000000-0005-0000-0000-0000C8510000}"/>
    <cellStyle name="Normal 7 2 2 3 2 7 4 2" xfId="27246" xr:uid="{00000000-0005-0000-0000-0000C9510000}"/>
    <cellStyle name="Normal 7 2 2 3 2 7 4 3" xfId="44592" xr:uid="{00000000-0005-0000-0000-0000CA510000}"/>
    <cellStyle name="Normal 7 2 2 3 2 7 5" xfId="18573" xr:uid="{00000000-0005-0000-0000-0000CB510000}"/>
    <cellStyle name="Normal 7 2 2 3 2 7 6" xfId="35919" xr:uid="{00000000-0005-0000-0000-0000CC510000}"/>
    <cellStyle name="Normal 7 2 2 3 2 8" xfId="5875" xr:uid="{00000000-0005-0000-0000-0000CD510000}"/>
    <cellStyle name="Normal 7 2 2 3 2 8 2" xfId="14548" xr:uid="{00000000-0005-0000-0000-0000CE510000}"/>
    <cellStyle name="Normal 7 2 2 3 2 8 2 2" xfId="31901" xr:uid="{00000000-0005-0000-0000-0000CF510000}"/>
    <cellStyle name="Normal 7 2 2 3 2 8 2 3" xfId="49247" xr:uid="{00000000-0005-0000-0000-0000D0510000}"/>
    <cellStyle name="Normal 7 2 2 3 2 8 3" xfId="23228" xr:uid="{00000000-0005-0000-0000-0000D1510000}"/>
    <cellStyle name="Normal 7 2 2 3 2 8 4" xfId="40574" xr:uid="{00000000-0005-0000-0000-0000D2510000}"/>
    <cellStyle name="Normal 7 2 2 3 2 9" xfId="3033" xr:uid="{00000000-0005-0000-0000-0000D3510000}"/>
    <cellStyle name="Normal 7 2 2 3 2 9 2" xfId="11706" xr:uid="{00000000-0005-0000-0000-0000D4510000}"/>
    <cellStyle name="Normal 7 2 2 3 2 9 2 2" xfId="29059" xr:uid="{00000000-0005-0000-0000-0000D5510000}"/>
    <cellStyle name="Normal 7 2 2 3 2 9 2 3" xfId="46405" xr:uid="{00000000-0005-0000-0000-0000D6510000}"/>
    <cellStyle name="Normal 7 2 2 3 2 9 3" xfId="20386" xr:uid="{00000000-0005-0000-0000-0000D7510000}"/>
    <cellStyle name="Normal 7 2 2 3 2 9 4" xfId="37732" xr:uid="{00000000-0005-0000-0000-0000D8510000}"/>
    <cellStyle name="Normal 7 2 2 3 3" xfId="191" xr:uid="{00000000-0005-0000-0000-0000D9510000}"/>
    <cellStyle name="Normal 7 2 2 3 3 10" xfId="17544" xr:uid="{00000000-0005-0000-0000-0000DA510000}"/>
    <cellStyle name="Normal 7 2 2 3 3 11" xfId="34890" xr:uid="{00000000-0005-0000-0000-0000DB510000}"/>
    <cellStyle name="Normal 7 2 2 3 3 2" xfId="681" xr:uid="{00000000-0005-0000-0000-0000DC510000}"/>
    <cellStyle name="Normal 7 2 2 3 3 2 2" xfId="2494" xr:uid="{00000000-0005-0000-0000-0000DD510000}"/>
    <cellStyle name="Normal 7 2 2 3 3 2 2 2" xfId="8276" xr:uid="{00000000-0005-0000-0000-0000DE510000}"/>
    <cellStyle name="Normal 7 2 2 3 3 2 2 2 2" xfId="16949" xr:uid="{00000000-0005-0000-0000-0000DF510000}"/>
    <cellStyle name="Normal 7 2 2 3 3 2 2 2 2 2" xfId="34302" xr:uid="{00000000-0005-0000-0000-0000E0510000}"/>
    <cellStyle name="Normal 7 2 2 3 3 2 2 2 2 3" xfId="51648" xr:uid="{00000000-0005-0000-0000-0000E1510000}"/>
    <cellStyle name="Normal 7 2 2 3 3 2 2 2 3" xfId="25629" xr:uid="{00000000-0005-0000-0000-0000E2510000}"/>
    <cellStyle name="Normal 7 2 2 3 3 2 2 2 4" xfId="42975" xr:uid="{00000000-0005-0000-0000-0000E3510000}"/>
    <cellStyle name="Normal 7 2 2 3 3 2 2 3" xfId="4307" xr:uid="{00000000-0005-0000-0000-0000E4510000}"/>
    <cellStyle name="Normal 7 2 2 3 3 2 2 3 2" xfId="12980" xr:uid="{00000000-0005-0000-0000-0000E5510000}"/>
    <cellStyle name="Normal 7 2 2 3 3 2 2 3 2 2" xfId="30333" xr:uid="{00000000-0005-0000-0000-0000E6510000}"/>
    <cellStyle name="Normal 7 2 2 3 3 2 2 3 2 3" xfId="47679" xr:uid="{00000000-0005-0000-0000-0000E7510000}"/>
    <cellStyle name="Normal 7 2 2 3 3 2 2 3 3" xfId="21660" xr:uid="{00000000-0005-0000-0000-0000E8510000}"/>
    <cellStyle name="Normal 7 2 2 3 3 2 2 3 4" xfId="39006" xr:uid="{00000000-0005-0000-0000-0000E9510000}"/>
    <cellStyle name="Normal 7 2 2 3 3 2 2 4" xfId="11167" xr:uid="{00000000-0005-0000-0000-0000EA510000}"/>
    <cellStyle name="Normal 7 2 2 3 3 2 2 4 2" xfId="28520" xr:uid="{00000000-0005-0000-0000-0000EB510000}"/>
    <cellStyle name="Normal 7 2 2 3 3 2 2 4 3" xfId="45866" xr:uid="{00000000-0005-0000-0000-0000EC510000}"/>
    <cellStyle name="Normal 7 2 2 3 3 2 2 5" xfId="19847" xr:uid="{00000000-0005-0000-0000-0000ED510000}"/>
    <cellStyle name="Normal 7 2 2 3 3 2 2 6" xfId="37193" xr:uid="{00000000-0005-0000-0000-0000EE510000}"/>
    <cellStyle name="Normal 7 2 2 3 3 2 3" xfId="1416" xr:uid="{00000000-0005-0000-0000-0000EF510000}"/>
    <cellStyle name="Normal 7 2 2 3 3 2 3 2" xfId="7198" xr:uid="{00000000-0005-0000-0000-0000F0510000}"/>
    <cellStyle name="Normal 7 2 2 3 3 2 3 2 2" xfId="15871" xr:uid="{00000000-0005-0000-0000-0000F1510000}"/>
    <cellStyle name="Normal 7 2 2 3 3 2 3 2 2 2" xfId="33224" xr:uid="{00000000-0005-0000-0000-0000F2510000}"/>
    <cellStyle name="Normal 7 2 2 3 3 2 3 2 2 3" xfId="50570" xr:uid="{00000000-0005-0000-0000-0000F3510000}"/>
    <cellStyle name="Normal 7 2 2 3 3 2 3 2 3" xfId="24551" xr:uid="{00000000-0005-0000-0000-0000F4510000}"/>
    <cellStyle name="Normal 7 2 2 3 3 2 3 2 4" xfId="41897" xr:uid="{00000000-0005-0000-0000-0000F5510000}"/>
    <cellStyle name="Normal 7 2 2 3 3 2 3 3" xfId="5042" xr:uid="{00000000-0005-0000-0000-0000F6510000}"/>
    <cellStyle name="Normal 7 2 2 3 3 2 3 3 2" xfId="13715" xr:uid="{00000000-0005-0000-0000-0000F7510000}"/>
    <cellStyle name="Normal 7 2 2 3 3 2 3 3 2 2" xfId="31068" xr:uid="{00000000-0005-0000-0000-0000F8510000}"/>
    <cellStyle name="Normal 7 2 2 3 3 2 3 3 2 3" xfId="48414" xr:uid="{00000000-0005-0000-0000-0000F9510000}"/>
    <cellStyle name="Normal 7 2 2 3 3 2 3 3 3" xfId="22395" xr:uid="{00000000-0005-0000-0000-0000FA510000}"/>
    <cellStyle name="Normal 7 2 2 3 3 2 3 3 4" xfId="39741" xr:uid="{00000000-0005-0000-0000-0000FB510000}"/>
    <cellStyle name="Normal 7 2 2 3 3 2 3 4" xfId="10089" xr:uid="{00000000-0005-0000-0000-0000FC510000}"/>
    <cellStyle name="Normal 7 2 2 3 3 2 3 4 2" xfId="27442" xr:uid="{00000000-0005-0000-0000-0000FD510000}"/>
    <cellStyle name="Normal 7 2 2 3 3 2 3 4 3" xfId="44788" xr:uid="{00000000-0005-0000-0000-0000FE510000}"/>
    <cellStyle name="Normal 7 2 2 3 3 2 3 5" xfId="18769" xr:uid="{00000000-0005-0000-0000-0000FF510000}"/>
    <cellStyle name="Normal 7 2 2 3 3 2 3 6" xfId="36115" xr:uid="{00000000-0005-0000-0000-000000520000}"/>
    <cellStyle name="Normal 7 2 2 3 3 2 4" xfId="6463" xr:uid="{00000000-0005-0000-0000-000001520000}"/>
    <cellStyle name="Normal 7 2 2 3 3 2 4 2" xfId="15136" xr:uid="{00000000-0005-0000-0000-000002520000}"/>
    <cellStyle name="Normal 7 2 2 3 3 2 4 2 2" xfId="32489" xr:uid="{00000000-0005-0000-0000-000003520000}"/>
    <cellStyle name="Normal 7 2 2 3 3 2 4 2 3" xfId="49835" xr:uid="{00000000-0005-0000-0000-000004520000}"/>
    <cellStyle name="Normal 7 2 2 3 3 2 4 3" xfId="23816" xr:uid="{00000000-0005-0000-0000-000005520000}"/>
    <cellStyle name="Normal 7 2 2 3 3 2 4 4" xfId="41162" xr:uid="{00000000-0005-0000-0000-000006520000}"/>
    <cellStyle name="Normal 7 2 2 3 3 2 5" xfId="3229" xr:uid="{00000000-0005-0000-0000-000007520000}"/>
    <cellStyle name="Normal 7 2 2 3 3 2 5 2" xfId="11902" xr:uid="{00000000-0005-0000-0000-000008520000}"/>
    <cellStyle name="Normal 7 2 2 3 3 2 5 2 2" xfId="29255" xr:uid="{00000000-0005-0000-0000-000009520000}"/>
    <cellStyle name="Normal 7 2 2 3 3 2 5 2 3" xfId="46601" xr:uid="{00000000-0005-0000-0000-00000A520000}"/>
    <cellStyle name="Normal 7 2 2 3 3 2 5 3" xfId="20582" xr:uid="{00000000-0005-0000-0000-00000B520000}"/>
    <cellStyle name="Normal 7 2 2 3 3 2 5 4" xfId="37928" xr:uid="{00000000-0005-0000-0000-00000C520000}"/>
    <cellStyle name="Normal 7 2 2 3 3 2 6" xfId="9354" xr:uid="{00000000-0005-0000-0000-00000D520000}"/>
    <cellStyle name="Normal 7 2 2 3 3 2 6 2" xfId="26707" xr:uid="{00000000-0005-0000-0000-00000E520000}"/>
    <cellStyle name="Normal 7 2 2 3 3 2 6 3" xfId="44053" xr:uid="{00000000-0005-0000-0000-00000F520000}"/>
    <cellStyle name="Normal 7 2 2 3 3 2 7" xfId="18034" xr:uid="{00000000-0005-0000-0000-000010520000}"/>
    <cellStyle name="Normal 7 2 2 3 3 2 8" xfId="35380" xr:uid="{00000000-0005-0000-0000-000011520000}"/>
    <cellStyle name="Normal 7 2 2 3 3 3" xfId="926" xr:uid="{00000000-0005-0000-0000-000012520000}"/>
    <cellStyle name="Normal 7 2 2 3 3 3 2" xfId="2739" xr:uid="{00000000-0005-0000-0000-000013520000}"/>
    <cellStyle name="Normal 7 2 2 3 3 3 2 2" xfId="8521" xr:uid="{00000000-0005-0000-0000-000014520000}"/>
    <cellStyle name="Normal 7 2 2 3 3 3 2 2 2" xfId="17194" xr:uid="{00000000-0005-0000-0000-000015520000}"/>
    <cellStyle name="Normal 7 2 2 3 3 3 2 2 2 2" xfId="34547" xr:uid="{00000000-0005-0000-0000-000016520000}"/>
    <cellStyle name="Normal 7 2 2 3 3 3 2 2 2 3" xfId="51893" xr:uid="{00000000-0005-0000-0000-000017520000}"/>
    <cellStyle name="Normal 7 2 2 3 3 3 2 2 3" xfId="25874" xr:uid="{00000000-0005-0000-0000-000018520000}"/>
    <cellStyle name="Normal 7 2 2 3 3 3 2 2 4" xfId="43220" xr:uid="{00000000-0005-0000-0000-000019520000}"/>
    <cellStyle name="Normal 7 2 2 3 3 3 2 3" xfId="4552" xr:uid="{00000000-0005-0000-0000-00001A520000}"/>
    <cellStyle name="Normal 7 2 2 3 3 3 2 3 2" xfId="13225" xr:uid="{00000000-0005-0000-0000-00001B520000}"/>
    <cellStyle name="Normal 7 2 2 3 3 3 2 3 2 2" xfId="30578" xr:uid="{00000000-0005-0000-0000-00001C520000}"/>
    <cellStyle name="Normal 7 2 2 3 3 3 2 3 2 3" xfId="47924" xr:uid="{00000000-0005-0000-0000-00001D520000}"/>
    <cellStyle name="Normal 7 2 2 3 3 3 2 3 3" xfId="21905" xr:uid="{00000000-0005-0000-0000-00001E520000}"/>
    <cellStyle name="Normal 7 2 2 3 3 3 2 3 4" xfId="39251" xr:uid="{00000000-0005-0000-0000-00001F520000}"/>
    <cellStyle name="Normal 7 2 2 3 3 3 2 4" xfId="11412" xr:uid="{00000000-0005-0000-0000-000020520000}"/>
    <cellStyle name="Normal 7 2 2 3 3 3 2 4 2" xfId="28765" xr:uid="{00000000-0005-0000-0000-000021520000}"/>
    <cellStyle name="Normal 7 2 2 3 3 3 2 4 3" xfId="46111" xr:uid="{00000000-0005-0000-0000-000022520000}"/>
    <cellStyle name="Normal 7 2 2 3 3 3 2 5" xfId="20092" xr:uid="{00000000-0005-0000-0000-000023520000}"/>
    <cellStyle name="Normal 7 2 2 3 3 3 2 6" xfId="37438" xr:uid="{00000000-0005-0000-0000-000024520000}"/>
    <cellStyle name="Normal 7 2 2 3 3 3 3" xfId="1661" xr:uid="{00000000-0005-0000-0000-000025520000}"/>
    <cellStyle name="Normal 7 2 2 3 3 3 3 2" xfId="7443" xr:uid="{00000000-0005-0000-0000-000026520000}"/>
    <cellStyle name="Normal 7 2 2 3 3 3 3 2 2" xfId="16116" xr:uid="{00000000-0005-0000-0000-000027520000}"/>
    <cellStyle name="Normal 7 2 2 3 3 3 3 2 2 2" xfId="33469" xr:uid="{00000000-0005-0000-0000-000028520000}"/>
    <cellStyle name="Normal 7 2 2 3 3 3 3 2 2 3" xfId="50815" xr:uid="{00000000-0005-0000-0000-000029520000}"/>
    <cellStyle name="Normal 7 2 2 3 3 3 3 2 3" xfId="24796" xr:uid="{00000000-0005-0000-0000-00002A520000}"/>
    <cellStyle name="Normal 7 2 2 3 3 3 3 2 4" xfId="42142" xr:uid="{00000000-0005-0000-0000-00002B520000}"/>
    <cellStyle name="Normal 7 2 2 3 3 3 3 3" xfId="5287" xr:uid="{00000000-0005-0000-0000-00002C520000}"/>
    <cellStyle name="Normal 7 2 2 3 3 3 3 3 2" xfId="13960" xr:uid="{00000000-0005-0000-0000-00002D520000}"/>
    <cellStyle name="Normal 7 2 2 3 3 3 3 3 2 2" xfId="31313" xr:uid="{00000000-0005-0000-0000-00002E520000}"/>
    <cellStyle name="Normal 7 2 2 3 3 3 3 3 2 3" xfId="48659" xr:uid="{00000000-0005-0000-0000-00002F520000}"/>
    <cellStyle name="Normal 7 2 2 3 3 3 3 3 3" xfId="22640" xr:uid="{00000000-0005-0000-0000-000030520000}"/>
    <cellStyle name="Normal 7 2 2 3 3 3 3 3 4" xfId="39986" xr:uid="{00000000-0005-0000-0000-000031520000}"/>
    <cellStyle name="Normal 7 2 2 3 3 3 3 4" xfId="10334" xr:uid="{00000000-0005-0000-0000-000032520000}"/>
    <cellStyle name="Normal 7 2 2 3 3 3 3 4 2" xfId="27687" xr:uid="{00000000-0005-0000-0000-000033520000}"/>
    <cellStyle name="Normal 7 2 2 3 3 3 3 4 3" xfId="45033" xr:uid="{00000000-0005-0000-0000-000034520000}"/>
    <cellStyle name="Normal 7 2 2 3 3 3 3 5" xfId="19014" xr:uid="{00000000-0005-0000-0000-000035520000}"/>
    <cellStyle name="Normal 7 2 2 3 3 3 3 6" xfId="36360" xr:uid="{00000000-0005-0000-0000-000036520000}"/>
    <cellStyle name="Normal 7 2 2 3 3 3 4" xfId="6708" xr:uid="{00000000-0005-0000-0000-000037520000}"/>
    <cellStyle name="Normal 7 2 2 3 3 3 4 2" xfId="15381" xr:uid="{00000000-0005-0000-0000-000038520000}"/>
    <cellStyle name="Normal 7 2 2 3 3 3 4 2 2" xfId="32734" xr:uid="{00000000-0005-0000-0000-000039520000}"/>
    <cellStyle name="Normal 7 2 2 3 3 3 4 2 3" xfId="50080" xr:uid="{00000000-0005-0000-0000-00003A520000}"/>
    <cellStyle name="Normal 7 2 2 3 3 3 4 3" xfId="24061" xr:uid="{00000000-0005-0000-0000-00003B520000}"/>
    <cellStyle name="Normal 7 2 2 3 3 3 4 4" xfId="41407" xr:uid="{00000000-0005-0000-0000-00003C520000}"/>
    <cellStyle name="Normal 7 2 2 3 3 3 5" xfId="3474" xr:uid="{00000000-0005-0000-0000-00003D520000}"/>
    <cellStyle name="Normal 7 2 2 3 3 3 5 2" xfId="12147" xr:uid="{00000000-0005-0000-0000-00003E520000}"/>
    <cellStyle name="Normal 7 2 2 3 3 3 5 2 2" xfId="29500" xr:uid="{00000000-0005-0000-0000-00003F520000}"/>
    <cellStyle name="Normal 7 2 2 3 3 3 5 2 3" xfId="46846" xr:uid="{00000000-0005-0000-0000-000040520000}"/>
    <cellStyle name="Normal 7 2 2 3 3 3 5 3" xfId="20827" xr:uid="{00000000-0005-0000-0000-000041520000}"/>
    <cellStyle name="Normal 7 2 2 3 3 3 5 4" xfId="38173" xr:uid="{00000000-0005-0000-0000-000042520000}"/>
    <cellStyle name="Normal 7 2 2 3 3 3 6" xfId="9599" xr:uid="{00000000-0005-0000-0000-000043520000}"/>
    <cellStyle name="Normal 7 2 2 3 3 3 6 2" xfId="26952" xr:uid="{00000000-0005-0000-0000-000044520000}"/>
    <cellStyle name="Normal 7 2 2 3 3 3 6 3" xfId="44298" xr:uid="{00000000-0005-0000-0000-000045520000}"/>
    <cellStyle name="Normal 7 2 2 3 3 3 7" xfId="18279" xr:uid="{00000000-0005-0000-0000-000046520000}"/>
    <cellStyle name="Normal 7 2 2 3 3 3 8" xfId="35625" xr:uid="{00000000-0005-0000-0000-000047520000}"/>
    <cellStyle name="Normal 7 2 2 3 3 4" xfId="436" xr:uid="{00000000-0005-0000-0000-000048520000}"/>
    <cellStyle name="Normal 7 2 2 3 3 4 2" xfId="2249" xr:uid="{00000000-0005-0000-0000-000049520000}"/>
    <cellStyle name="Normal 7 2 2 3 3 4 2 2" xfId="8031" xr:uid="{00000000-0005-0000-0000-00004A520000}"/>
    <cellStyle name="Normal 7 2 2 3 3 4 2 2 2" xfId="16704" xr:uid="{00000000-0005-0000-0000-00004B520000}"/>
    <cellStyle name="Normal 7 2 2 3 3 4 2 2 2 2" xfId="34057" xr:uid="{00000000-0005-0000-0000-00004C520000}"/>
    <cellStyle name="Normal 7 2 2 3 3 4 2 2 2 3" xfId="51403" xr:uid="{00000000-0005-0000-0000-00004D520000}"/>
    <cellStyle name="Normal 7 2 2 3 3 4 2 2 3" xfId="25384" xr:uid="{00000000-0005-0000-0000-00004E520000}"/>
    <cellStyle name="Normal 7 2 2 3 3 4 2 2 4" xfId="42730" xr:uid="{00000000-0005-0000-0000-00004F520000}"/>
    <cellStyle name="Normal 7 2 2 3 3 4 2 3" xfId="5532" xr:uid="{00000000-0005-0000-0000-000050520000}"/>
    <cellStyle name="Normal 7 2 2 3 3 4 2 3 2" xfId="14205" xr:uid="{00000000-0005-0000-0000-000051520000}"/>
    <cellStyle name="Normal 7 2 2 3 3 4 2 3 2 2" xfId="31558" xr:uid="{00000000-0005-0000-0000-000052520000}"/>
    <cellStyle name="Normal 7 2 2 3 3 4 2 3 2 3" xfId="48904" xr:uid="{00000000-0005-0000-0000-000053520000}"/>
    <cellStyle name="Normal 7 2 2 3 3 4 2 3 3" xfId="22885" xr:uid="{00000000-0005-0000-0000-000054520000}"/>
    <cellStyle name="Normal 7 2 2 3 3 4 2 3 4" xfId="40231" xr:uid="{00000000-0005-0000-0000-000055520000}"/>
    <cellStyle name="Normal 7 2 2 3 3 4 2 4" xfId="10922" xr:uid="{00000000-0005-0000-0000-000056520000}"/>
    <cellStyle name="Normal 7 2 2 3 3 4 2 4 2" xfId="28275" xr:uid="{00000000-0005-0000-0000-000057520000}"/>
    <cellStyle name="Normal 7 2 2 3 3 4 2 4 3" xfId="45621" xr:uid="{00000000-0005-0000-0000-000058520000}"/>
    <cellStyle name="Normal 7 2 2 3 3 4 2 5" xfId="19602" xr:uid="{00000000-0005-0000-0000-000059520000}"/>
    <cellStyle name="Normal 7 2 2 3 3 4 2 6" xfId="36948" xr:uid="{00000000-0005-0000-0000-00005A520000}"/>
    <cellStyle name="Normal 7 2 2 3 3 4 3" xfId="6218" xr:uid="{00000000-0005-0000-0000-00005B520000}"/>
    <cellStyle name="Normal 7 2 2 3 3 4 3 2" xfId="14891" xr:uid="{00000000-0005-0000-0000-00005C520000}"/>
    <cellStyle name="Normal 7 2 2 3 3 4 3 2 2" xfId="32244" xr:uid="{00000000-0005-0000-0000-00005D520000}"/>
    <cellStyle name="Normal 7 2 2 3 3 4 3 2 3" xfId="49590" xr:uid="{00000000-0005-0000-0000-00005E520000}"/>
    <cellStyle name="Normal 7 2 2 3 3 4 3 3" xfId="23571" xr:uid="{00000000-0005-0000-0000-00005F520000}"/>
    <cellStyle name="Normal 7 2 2 3 3 4 3 4" xfId="40917" xr:uid="{00000000-0005-0000-0000-000060520000}"/>
    <cellStyle name="Normal 7 2 2 3 3 4 4" xfId="4062" xr:uid="{00000000-0005-0000-0000-000061520000}"/>
    <cellStyle name="Normal 7 2 2 3 3 4 4 2" xfId="12735" xr:uid="{00000000-0005-0000-0000-000062520000}"/>
    <cellStyle name="Normal 7 2 2 3 3 4 4 2 2" xfId="30088" xr:uid="{00000000-0005-0000-0000-000063520000}"/>
    <cellStyle name="Normal 7 2 2 3 3 4 4 2 3" xfId="47434" xr:uid="{00000000-0005-0000-0000-000064520000}"/>
    <cellStyle name="Normal 7 2 2 3 3 4 4 3" xfId="21415" xr:uid="{00000000-0005-0000-0000-000065520000}"/>
    <cellStyle name="Normal 7 2 2 3 3 4 4 4" xfId="38761" xr:uid="{00000000-0005-0000-0000-000066520000}"/>
    <cellStyle name="Normal 7 2 2 3 3 4 5" xfId="9109" xr:uid="{00000000-0005-0000-0000-000067520000}"/>
    <cellStyle name="Normal 7 2 2 3 3 4 5 2" xfId="26462" xr:uid="{00000000-0005-0000-0000-000068520000}"/>
    <cellStyle name="Normal 7 2 2 3 3 4 5 3" xfId="43808" xr:uid="{00000000-0005-0000-0000-000069520000}"/>
    <cellStyle name="Normal 7 2 2 3 3 4 6" xfId="17789" xr:uid="{00000000-0005-0000-0000-00006A520000}"/>
    <cellStyle name="Normal 7 2 2 3 3 4 7" xfId="35135" xr:uid="{00000000-0005-0000-0000-00006B520000}"/>
    <cellStyle name="Normal 7 2 2 3 3 5" xfId="2004" xr:uid="{00000000-0005-0000-0000-00006C520000}"/>
    <cellStyle name="Normal 7 2 2 3 3 5 2" xfId="7786" xr:uid="{00000000-0005-0000-0000-00006D520000}"/>
    <cellStyle name="Normal 7 2 2 3 3 5 2 2" xfId="16459" xr:uid="{00000000-0005-0000-0000-00006E520000}"/>
    <cellStyle name="Normal 7 2 2 3 3 5 2 2 2" xfId="33812" xr:uid="{00000000-0005-0000-0000-00006F520000}"/>
    <cellStyle name="Normal 7 2 2 3 3 5 2 2 3" xfId="51158" xr:uid="{00000000-0005-0000-0000-000070520000}"/>
    <cellStyle name="Normal 7 2 2 3 3 5 2 3" xfId="25139" xr:uid="{00000000-0005-0000-0000-000071520000}"/>
    <cellStyle name="Normal 7 2 2 3 3 5 2 4" xfId="42485" xr:uid="{00000000-0005-0000-0000-000072520000}"/>
    <cellStyle name="Normal 7 2 2 3 3 5 3" xfId="3817" xr:uid="{00000000-0005-0000-0000-000073520000}"/>
    <cellStyle name="Normal 7 2 2 3 3 5 3 2" xfId="12490" xr:uid="{00000000-0005-0000-0000-000074520000}"/>
    <cellStyle name="Normal 7 2 2 3 3 5 3 2 2" xfId="29843" xr:uid="{00000000-0005-0000-0000-000075520000}"/>
    <cellStyle name="Normal 7 2 2 3 3 5 3 2 3" xfId="47189" xr:uid="{00000000-0005-0000-0000-000076520000}"/>
    <cellStyle name="Normal 7 2 2 3 3 5 3 3" xfId="21170" xr:uid="{00000000-0005-0000-0000-000077520000}"/>
    <cellStyle name="Normal 7 2 2 3 3 5 3 4" xfId="38516" xr:uid="{00000000-0005-0000-0000-000078520000}"/>
    <cellStyle name="Normal 7 2 2 3 3 5 4" xfId="10677" xr:uid="{00000000-0005-0000-0000-000079520000}"/>
    <cellStyle name="Normal 7 2 2 3 3 5 4 2" xfId="28030" xr:uid="{00000000-0005-0000-0000-00007A520000}"/>
    <cellStyle name="Normal 7 2 2 3 3 5 4 3" xfId="45376" xr:uid="{00000000-0005-0000-0000-00007B520000}"/>
    <cellStyle name="Normal 7 2 2 3 3 5 5" xfId="19357" xr:uid="{00000000-0005-0000-0000-00007C520000}"/>
    <cellStyle name="Normal 7 2 2 3 3 5 6" xfId="36703" xr:uid="{00000000-0005-0000-0000-00007D520000}"/>
    <cellStyle name="Normal 7 2 2 3 3 6" xfId="1171" xr:uid="{00000000-0005-0000-0000-00007E520000}"/>
    <cellStyle name="Normal 7 2 2 3 3 6 2" xfId="6953" xr:uid="{00000000-0005-0000-0000-00007F520000}"/>
    <cellStyle name="Normal 7 2 2 3 3 6 2 2" xfId="15626" xr:uid="{00000000-0005-0000-0000-000080520000}"/>
    <cellStyle name="Normal 7 2 2 3 3 6 2 2 2" xfId="32979" xr:uid="{00000000-0005-0000-0000-000081520000}"/>
    <cellStyle name="Normal 7 2 2 3 3 6 2 2 3" xfId="50325" xr:uid="{00000000-0005-0000-0000-000082520000}"/>
    <cellStyle name="Normal 7 2 2 3 3 6 2 3" xfId="24306" xr:uid="{00000000-0005-0000-0000-000083520000}"/>
    <cellStyle name="Normal 7 2 2 3 3 6 2 4" xfId="41652" xr:uid="{00000000-0005-0000-0000-000084520000}"/>
    <cellStyle name="Normal 7 2 2 3 3 6 3" xfId="4797" xr:uid="{00000000-0005-0000-0000-000085520000}"/>
    <cellStyle name="Normal 7 2 2 3 3 6 3 2" xfId="13470" xr:uid="{00000000-0005-0000-0000-000086520000}"/>
    <cellStyle name="Normal 7 2 2 3 3 6 3 2 2" xfId="30823" xr:uid="{00000000-0005-0000-0000-000087520000}"/>
    <cellStyle name="Normal 7 2 2 3 3 6 3 2 3" xfId="48169" xr:uid="{00000000-0005-0000-0000-000088520000}"/>
    <cellStyle name="Normal 7 2 2 3 3 6 3 3" xfId="22150" xr:uid="{00000000-0005-0000-0000-000089520000}"/>
    <cellStyle name="Normal 7 2 2 3 3 6 3 4" xfId="39496" xr:uid="{00000000-0005-0000-0000-00008A520000}"/>
    <cellStyle name="Normal 7 2 2 3 3 6 4" xfId="9844" xr:uid="{00000000-0005-0000-0000-00008B520000}"/>
    <cellStyle name="Normal 7 2 2 3 3 6 4 2" xfId="27197" xr:uid="{00000000-0005-0000-0000-00008C520000}"/>
    <cellStyle name="Normal 7 2 2 3 3 6 4 3" xfId="44543" xr:uid="{00000000-0005-0000-0000-00008D520000}"/>
    <cellStyle name="Normal 7 2 2 3 3 6 5" xfId="18524" xr:uid="{00000000-0005-0000-0000-00008E520000}"/>
    <cellStyle name="Normal 7 2 2 3 3 6 6" xfId="35870" xr:uid="{00000000-0005-0000-0000-00008F520000}"/>
    <cellStyle name="Normal 7 2 2 3 3 7" xfId="5973" xr:uid="{00000000-0005-0000-0000-000090520000}"/>
    <cellStyle name="Normal 7 2 2 3 3 7 2" xfId="14646" xr:uid="{00000000-0005-0000-0000-000091520000}"/>
    <cellStyle name="Normal 7 2 2 3 3 7 2 2" xfId="31999" xr:uid="{00000000-0005-0000-0000-000092520000}"/>
    <cellStyle name="Normal 7 2 2 3 3 7 2 3" xfId="49345" xr:uid="{00000000-0005-0000-0000-000093520000}"/>
    <cellStyle name="Normal 7 2 2 3 3 7 3" xfId="23326" xr:uid="{00000000-0005-0000-0000-000094520000}"/>
    <cellStyle name="Normal 7 2 2 3 3 7 4" xfId="40672" xr:uid="{00000000-0005-0000-0000-000095520000}"/>
    <cellStyle name="Normal 7 2 2 3 3 8" xfId="2984" xr:uid="{00000000-0005-0000-0000-000096520000}"/>
    <cellStyle name="Normal 7 2 2 3 3 8 2" xfId="11657" xr:uid="{00000000-0005-0000-0000-000097520000}"/>
    <cellStyle name="Normal 7 2 2 3 3 8 2 2" xfId="29010" xr:uid="{00000000-0005-0000-0000-000098520000}"/>
    <cellStyle name="Normal 7 2 2 3 3 8 2 3" xfId="46356" xr:uid="{00000000-0005-0000-0000-000099520000}"/>
    <cellStyle name="Normal 7 2 2 3 3 8 3" xfId="20337" xr:uid="{00000000-0005-0000-0000-00009A520000}"/>
    <cellStyle name="Normal 7 2 2 3 3 8 4" xfId="37683" xr:uid="{00000000-0005-0000-0000-00009B520000}"/>
    <cellStyle name="Normal 7 2 2 3 3 9" xfId="8864" xr:uid="{00000000-0005-0000-0000-00009C520000}"/>
    <cellStyle name="Normal 7 2 2 3 3 9 2" xfId="26217" xr:uid="{00000000-0005-0000-0000-00009D520000}"/>
    <cellStyle name="Normal 7 2 2 3 3 9 3" xfId="43563" xr:uid="{00000000-0005-0000-0000-00009E520000}"/>
    <cellStyle name="Normal 7 2 2 3 4" xfId="289" xr:uid="{00000000-0005-0000-0000-00009F520000}"/>
    <cellStyle name="Normal 7 2 2 3 4 10" xfId="34988" xr:uid="{00000000-0005-0000-0000-0000A0520000}"/>
    <cellStyle name="Normal 7 2 2 3 4 2" xfId="1024" xr:uid="{00000000-0005-0000-0000-0000A1520000}"/>
    <cellStyle name="Normal 7 2 2 3 4 2 2" xfId="2837" xr:uid="{00000000-0005-0000-0000-0000A2520000}"/>
    <cellStyle name="Normal 7 2 2 3 4 2 2 2" xfId="8619" xr:uid="{00000000-0005-0000-0000-0000A3520000}"/>
    <cellStyle name="Normal 7 2 2 3 4 2 2 2 2" xfId="17292" xr:uid="{00000000-0005-0000-0000-0000A4520000}"/>
    <cellStyle name="Normal 7 2 2 3 4 2 2 2 2 2" xfId="34645" xr:uid="{00000000-0005-0000-0000-0000A5520000}"/>
    <cellStyle name="Normal 7 2 2 3 4 2 2 2 2 3" xfId="51991" xr:uid="{00000000-0005-0000-0000-0000A6520000}"/>
    <cellStyle name="Normal 7 2 2 3 4 2 2 2 3" xfId="25972" xr:uid="{00000000-0005-0000-0000-0000A7520000}"/>
    <cellStyle name="Normal 7 2 2 3 4 2 2 2 4" xfId="43318" xr:uid="{00000000-0005-0000-0000-0000A8520000}"/>
    <cellStyle name="Normal 7 2 2 3 4 2 2 3" xfId="4650" xr:uid="{00000000-0005-0000-0000-0000A9520000}"/>
    <cellStyle name="Normal 7 2 2 3 4 2 2 3 2" xfId="13323" xr:uid="{00000000-0005-0000-0000-0000AA520000}"/>
    <cellStyle name="Normal 7 2 2 3 4 2 2 3 2 2" xfId="30676" xr:uid="{00000000-0005-0000-0000-0000AB520000}"/>
    <cellStyle name="Normal 7 2 2 3 4 2 2 3 2 3" xfId="48022" xr:uid="{00000000-0005-0000-0000-0000AC520000}"/>
    <cellStyle name="Normal 7 2 2 3 4 2 2 3 3" xfId="22003" xr:uid="{00000000-0005-0000-0000-0000AD520000}"/>
    <cellStyle name="Normal 7 2 2 3 4 2 2 3 4" xfId="39349" xr:uid="{00000000-0005-0000-0000-0000AE520000}"/>
    <cellStyle name="Normal 7 2 2 3 4 2 2 4" xfId="11510" xr:uid="{00000000-0005-0000-0000-0000AF520000}"/>
    <cellStyle name="Normal 7 2 2 3 4 2 2 4 2" xfId="28863" xr:uid="{00000000-0005-0000-0000-0000B0520000}"/>
    <cellStyle name="Normal 7 2 2 3 4 2 2 4 3" xfId="46209" xr:uid="{00000000-0005-0000-0000-0000B1520000}"/>
    <cellStyle name="Normal 7 2 2 3 4 2 2 5" xfId="20190" xr:uid="{00000000-0005-0000-0000-0000B2520000}"/>
    <cellStyle name="Normal 7 2 2 3 4 2 2 6" xfId="37536" xr:uid="{00000000-0005-0000-0000-0000B3520000}"/>
    <cellStyle name="Normal 7 2 2 3 4 2 3" xfId="1759" xr:uid="{00000000-0005-0000-0000-0000B4520000}"/>
    <cellStyle name="Normal 7 2 2 3 4 2 3 2" xfId="7541" xr:uid="{00000000-0005-0000-0000-0000B5520000}"/>
    <cellStyle name="Normal 7 2 2 3 4 2 3 2 2" xfId="16214" xr:uid="{00000000-0005-0000-0000-0000B6520000}"/>
    <cellStyle name="Normal 7 2 2 3 4 2 3 2 2 2" xfId="33567" xr:uid="{00000000-0005-0000-0000-0000B7520000}"/>
    <cellStyle name="Normal 7 2 2 3 4 2 3 2 2 3" xfId="50913" xr:uid="{00000000-0005-0000-0000-0000B8520000}"/>
    <cellStyle name="Normal 7 2 2 3 4 2 3 2 3" xfId="24894" xr:uid="{00000000-0005-0000-0000-0000B9520000}"/>
    <cellStyle name="Normal 7 2 2 3 4 2 3 2 4" xfId="42240" xr:uid="{00000000-0005-0000-0000-0000BA520000}"/>
    <cellStyle name="Normal 7 2 2 3 4 2 3 3" xfId="5385" xr:uid="{00000000-0005-0000-0000-0000BB520000}"/>
    <cellStyle name="Normal 7 2 2 3 4 2 3 3 2" xfId="14058" xr:uid="{00000000-0005-0000-0000-0000BC520000}"/>
    <cellStyle name="Normal 7 2 2 3 4 2 3 3 2 2" xfId="31411" xr:uid="{00000000-0005-0000-0000-0000BD520000}"/>
    <cellStyle name="Normal 7 2 2 3 4 2 3 3 2 3" xfId="48757" xr:uid="{00000000-0005-0000-0000-0000BE520000}"/>
    <cellStyle name="Normal 7 2 2 3 4 2 3 3 3" xfId="22738" xr:uid="{00000000-0005-0000-0000-0000BF520000}"/>
    <cellStyle name="Normal 7 2 2 3 4 2 3 3 4" xfId="40084" xr:uid="{00000000-0005-0000-0000-0000C0520000}"/>
    <cellStyle name="Normal 7 2 2 3 4 2 3 4" xfId="10432" xr:uid="{00000000-0005-0000-0000-0000C1520000}"/>
    <cellStyle name="Normal 7 2 2 3 4 2 3 4 2" xfId="27785" xr:uid="{00000000-0005-0000-0000-0000C2520000}"/>
    <cellStyle name="Normal 7 2 2 3 4 2 3 4 3" xfId="45131" xr:uid="{00000000-0005-0000-0000-0000C3520000}"/>
    <cellStyle name="Normal 7 2 2 3 4 2 3 5" xfId="19112" xr:uid="{00000000-0005-0000-0000-0000C4520000}"/>
    <cellStyle name="Normal 7 2 2 3 4 2 3 6" xfId="36458" xr:uid="{00000000-0005-0000-0000-0000C5520000}"/>
    <cellStyle name="Normal 7 2 2 3 4 2 4" xfId="6806" xr:uid="{00000000-0005-0000-0000-0000C6520000}"/>
    <cellStyle name="Normal 7 2 2 3 4 2 4 2" xfId="15479" xr:uid="{00000000-0005-0000-0000-0000C7520000}"/>
    <cellStyle name="Normal 7 2 2 3 4 2 4 2 2" xfId="32832" xr:uid="{00000000-0005-0000-0000-0000C8520000}"/>
    <cellStyle name="Normal 7 2 2 3 4 2 4 2 3" xfId="50178" xr:uid="{00000000-0005-0000-0000-0000C9520000}"/>
    <cellStyle name="Normal 7 2 2 3 4 2 4 3" xfId="24159" xr:uid="{00000000-0005-0000-0000-0000CA520000}"/>
    <cellStyle name="Normal 7 2 2 3 4 2 4 4" xfId="41505" xr:uid="{00000000-0005-0000-0000-0000CB520000}"/>
    <cellStyle name="Normal 7 2 2 3 4 2 5" xfId="3572" xr:uid="{00000000-0005-0000-0000-0000CC520000}"/>
    <cellStyle name="Normal 7 2 2 3 4 2 5 2" xfId="12245" xr:uid="{00000000-0005-0000-0000-0000CD520000}"/>
    <cellStyle name="Normal 7 2 2 3 4 2 5 2 2" xfId="29598" xr:uid="{00000000-0005-0000-0000-0000CE520000}"/>
    <cellStyle name="Normal 7 2 2 3 4 2 5 2 3" xfId="46944" xr:uid="{00000000-0005-0000-0000-0000CF520000}"/>
    <cellStyle name="Normal 7 2 2 3 4 2 5 3" xfId="20925" xr:uid="{00000000-0005-0000-0000-0000D0520000}"/>
    <cellStyle name="Normal 7 2 2 3 4 2 5 4" xfId="38271" xr:uid="{00000000-0005-0000-0000-0000D1520000}"/>
    <cellStyle name="Normal 7 2 2 3 4 2 6" xfId="9697" xr:uid="{00000000-0005-0000-0000-0000D2520000}"/>
    <cellStyle name="Normal 7 2 2 3 4 2 6 2" xfId="27050" xr:uid="{00000000-0005-0000-0000-0000D3520000}"/>
    <cellStyle name="Normal 7 2 2 3 4 2 6 3" xfId="44396" xr:uid="{00000000-0005-0000-0000-0000D4520000}"/>
    <cellStyle name="Normal 7 2 2 3 4 2 7" xfId="18377" xr:uid="{00000000-0005-0000-0000-0000D5520000}"/>
    <cellStyle name="Normal 7 2 2 3 4 2 8" xfId="35723" xr:uid="{00000000-0005-0000-0000-0000D6520000}"/>
    <cellStyle name="Normal 7 2 2 3 4 3" xfId="534" xr:uid="{00000000-0005-0000-0000-0000D7520000}"/>
    <cellStyle name="Normal 7 2 2 3 4 3 2" xfId="2347" xr:uid="{00000000-0005-0000-0000-0000D8520000}"/>
    <cellStyle name="Normal 7 2 2 3 4 3 2 2" xfId="8129" xr:uid="{00000000-0005-0000-0000-0000D9520000}"/>
    <cellStyle name="Normal 7 2 2 3 4 3 2 2 2" xfId="16802" xr:uid="{00000000-0005-0000-0000-0000DA520000}"/>
    <cellStyle name="Normal 7 2 2 3 4 3 2 2 2 2" xfId="34155" xr:uid="{00000000-0005-0000-0000-0000DB520000}"/>
    <cellStyle name="Normal 7 2 2 3 4 3 2 2 2 3" xfId="51501" xr:uid="{00000000-0005-0000-0000-0000DC520000}"/>
    <cellStyle name="Normal 7 2 2 3 4 3 2 2 3" xfId="25482" xr:uid="{00000000-0005-0000-0000-0000DD520000}"/>
    <cellStyle name="Normal 7 2 2 3 4 3 2 2 4" xfId="42828" xr:uid="{00000000-0005-0000-0000-0000DE520000}"/>
    <cellStyle name="Normal 7 2 2 3 4 3 2 3" xfId="5630" xr:uid="{00000000-0005-0000-0000-0000DF520000}"/>
    <cellStyle name="Normal 7 2 2 3 4 3 2 3 2" xfId="14303" xr:uid="{00000000-0005-0000-0000-0000E0520000}"/>
    <cellStyle name="Normal 7 2 2 3 4 3 2 3 2 2" xfId="31656" xr:uid="{00000000-0005-0000-0000-0000E1520000}"/>
    <cellStyle name="Normal 7 2 2 3 4 3 2 3 2 3" xfId="49002" xr:uid="{00000000-0005-0000-0000-0000E2520000}"/>
    <cellStyle name="Normal 7 2 2 3 4 3 2 3 3" xfId="22983" xr:uid="{00000000-0005-0000-0000-0000E3520000}"/>
    <cellStyle name="Normal 7 2 2 3 4 3 2 3 4" xfId="40329" xr:uid="{00000000-0005-0000-0000-0000E4520000}"/>
    <cellStyle name="Normal 7 2 2 3 4 3 2 4" xfId="11020" xr:uid="{00000000-0005-0000-0000-0000E5520000}"/>
    <cellStyle name="Normal 7 2 2 3 4 3 2 4 2" xfId="28373" xr:uid="{00000000-0005-0000-0000-0000E6520000}"/>
    <cellStyle name="Normal 7 2 2 3 4 3 2 4 3" xfId="45719" xr:uid="{00000000-0005-0000-0000-0000E7520000}"/>
    <cellStyle name="Normal 7 2 2 3 4 3 2 5" xfId="19700" xr:uid="{00000000-0005-0000-0000-0000E8520000}"/>
    <cellStyle name="Normal 7 2 2 3 4 3 2 6" xfId="37046" xr:uid="{00000000-0005-0000-0000-0000E9520000}"/>
    <cellStyle name="Normal 7 2 2 3 4 3 3" xfId="6316" xr:uid="{00000000-0005-0000-0000-0000EA520000}"/>
    <cellStyle name="Normal 7 2 2 3 4 3 3 2" xfId="14989" xr:uid="{00000000-0005-0000-0000-0000EB520000}"/>
    <cellStyle name="Normal 7 2 2 3 4 3 3 2 2" xfId="32342" xr:uid="{00000000-0005-0000-0000-0000EC520000}"/>
    <cellStyle name="Normal 7 2 2 3 4 3 3 2 3" xfId="49688" xr:uid="{00000000-0005-0000-0000-0000ED520000}"/>
    <cellStyle name="Normal 7 2 2 3 4 3 3 3" xfId="23669" xr:uid="{00000000-0005-0000-0000-0000EE520000}"/>
    <cellStyle name="Normal 7 2 2 3 4 3 3 4" xfId="41015" xr:uid="{00000000-0005-0000-0000-0000EF520000}"/>
    <cellStyle name="Normal 7 2 2 3 4 3 4" xfId="4160" xr:uid="{00000000-0005-0000-0000-0000F0520000}"/>
    <cellStyle name="Normal 7 2 2 3 4 3 4 2" xfId="12833" xr:uid="{00000000-0005-0000-0000-0000F1520000}"/>
    <cellStyle name="Normal 7 2 2 3 4 3 4 2 2" xfId="30186" xr:uid="{00000000-0005-0000-0000-0000F2520000}"/>
    <cellStyle name="Normal 7 2 2 3 4 3 4 2 3" xfId="47532" xr:uid="{00000000-0005-0000-0000-0000F3520000}"/>
    <cellStyle name="Normal 7 2 2 3 4 3 4 3" xfId="21513" xr:uid="{00000000-0005-0000-0000-0000F4520000}"/>
    <cellStyle name="Normal 7 2 2 3 4 3 4 4" xfId="38859" xr:uid="{00000000-0005-0000-0000-0000F5520000}"/>
    <cellStyle name="Normal 7 2 2 3 4 3 5" xfId="9207" xr:uid="{00000000-0005-0000-0000-0000F6520000}"/>
    <cellStyle name="Normal 7 2 2 3 4 3 5 2" xfId="26560" xr:uid="{00000000-0005-0000-0000-0000F7520000}"/>
    <cellStyle name="Normal 7 2 2 3 4 3 5 3" xfId="43906" xr:uid="{00000000-0005-0000-0000-0000F8520000}"/>
    <cellStyle name="Normal 7 2 2 3 4 3 6" xfId="17887" xr:uid="{00000000-0005-0000-0000-0000F9520000}"/>
    <cellStyle name="Normal 7 2 2 3 4 3 7" xfId="35233" xr:uid="{00000000-0005-0000-0000-0000FA520000}"/>
    <cellStyle name="Normal 7 2 2 3 4 4" xfId="2102" xr:uid="{00000000-0005-0000-0000-0000FB520000}"/>
    <cellStyle name="Normal 7 2 2 3 4 4 2" xfId="7884" xr:uid="{00000000-0005-0000-0000-0000FC520000}"/>
    <cellStyle name="Normal 7 2 2 3 4 4 2 2" xfId="16557" xr:uid="{00000000-0005-0000-0000-0000FD520000}"/>
    <cellStyle name="Normal 7 2 2 3 4 4 2 2 2" xfId="33910" xr:uid="{00000000-0005-0000-0000-0000FE520000}"/>
    <cellStyle name="Normal 7 2 2 3 4 4 2 2 3" xfId="51256" xr:uid="{00000000-0005-0000-0000-0000FF520000}"/>
    <cellStyle name="Normal 7 2 2 3 4 4 2 3" xfId="25237" xr:uid="{00000000-0005-0000-0000-000000530000}"/>
    <cellStyle name="Normal 7 2 2 3 4 4 2 4" xfId="42583" xr:uid="{00000000-0005-0000-0000-000001530000}"/>
    <cellStyle name="Normal 7 2 2 3 4 4 3" xfId="3915" xr:uid="{00000000-0005-0000-0000-000002530000}"/>
    <cellStyle name="Normal 7 2 2 3 4 4 3 2" xfId="12588" xr:uid="{00000000-0005-0000-0000-000003530000}"/>
    <cellStyle name="Normal 7 2 2 3 4 4 3 2 2" xfId="29941" xr:uid="{00000000-0005-0000-0000-000004530000}"/>
    <cellStyle name="Normal 7 2 2 3 4 4 3 2 3" xfId="47287" xr:uid="{00000000-0005-0000-0000-000005530000}"/>
    <cellStyle name="Normal 7 2 2 3 4 4 3 3" xfId="21268" xr:uid="{00000000-0005-0000-0000-000006530000}"/>
    <cellStyle name="Normal 7 2 2 3 4 4 3 4" xfId="38614" xr:uid="{00000000-0005-0000-0000-000007530000}"/>
    <cellStyle name="Normal 7 2 2 3 4 4 4" xfId="10775" xr:uid="{00000000-0005-0000-0000-000008530000}"/>
    <cellStyle name="Normal 7 2 2 3 4 4 4 2" xfId="28128" xr:uid="{00000000-0005-0000-0000-000009530000}"/>
    <cellStyle name="Normal 7 2 2 3 4 4 4 3" xfId="45474" xr:uid="{00000000-0005-0000-0000-00000A530000}"/>
    <cellStyle name="Normal 7 2 2 3 4 4 5" xfId="19455" xr:uid="{00000000-0005-0000-0000-00000B530000}"/>
    <cellStyle name="Normal 7 2 2 3 4 4 6" xfId="36801" xr:uid="{00000000-0005-0000-0000-00000C530000}"/>
    <cellStyle name="Normal 7 2 2 3 4 5" xfId="1269" xr:uid="{00000000-0005-0000-0000-00000D530000}"/>
    <cellStyle name="Normal 7 2 2 3 4 5 2" xfId="7051" xr:uid="{00000000-0005-0000-0000-00000E530000}"/>
    <cellStyle name="Normal 7 2 2 3 4 5 2 2" xfId="15724" xr:uid="{00000000-0005-0000-0000-00000F530000}"/>
    <cellStyle name="Normal 7 2 2 3 4 5 2 2 2" xfId="33077" xr:uid="{00000000-0005-0000-0000-000010530000}"/>
    <cellStyle name="Normal 7 2 2 3 4 5 2 2 3" xfId="50423" xr:uid="{00000000-0005-0000-0000-000011530000}"/>
    <cellStyle name="Normal 7 2 2 3 4 5 2 3" xfId="24404" xr:uid="{00000000-0005-0000-0000-000012530000}"/>
    <cellStyle name="Normal 7 2 2 3 4 5 2 4" xfId="41750" xr:uid="{00000000-0005-0000-0000-000013530000}"/>
    <cellStyle name="Normal 7 2 2 3 4 5 3" xfId="4895" xr:uid="{00000000-0005-0000-0000-000014530000}"/>
    <cellStyle name="Normal 7 2 2 3 4 5 3 2" xfId="13568" xr:uid="{00000000-0005-0000-0000-000015530000}"/>
    <cellStyle name="Normal 7 2 2 3 4 5 3 2 2" xfId="30921" xr:uid="{00000000-0005-0000-0000-000016530000}"/>
    <cellStyle name="Normal 7 2 2 3 4 5 3 2 3" xfId="48267" xr:uid="{00000000-0005-0000-0000-000017530000}"/>
    <cellStyle name="Normal 7 2 2 3 4 5 3 3" xfId="22248" xr:uid="{00000000-0005-0000-0000-000018530000}"/>
    <cellStyle name="Normal 7 2 2 3 4 5 3 4" xfId="39594" xr:uid="{00000000-0005-0000-0000-000019530000}"/>
    <cellStyle name="Normal 7 2 2 3 4 5 4" xfId="9942" xr:uid="{00000000-0005-0000-0000-00001A530000}"/>
    <cellStyle name="Normal 7 2 2 3 4 5 4 2" xfId="27295" xr:uid="{00000000-0005-0000-0000-00001B530000}"/>
    <cellStyle name="Normal 7 2 2 3 4 5 4 3" xfId="44641" xr:uid="{00000000-0005-0000-0000-00001C530000}"/>
    <cellStyle name="Normal 7 2 2 3 4 5 5" xfId="18622" xr:uid="{00000000-0005-0000-0000-00001D530000}"/>
    <cellStyle name="Normal 7 2 2 3 4 5 6" xfId="35968" xr:uid="{00000000-0005-0000-0000-00001E530000}"/>
    <cellStyle name="Normal 7 2 2 3 4 6" xfId="6071" xr:uid="{00000000-0005-0000-0000-00001F530000}"/>
    <cellStyle name="Normal 7 2 2 3 4 6 2" xfId="14744" xr:uid="{00000000-0005-0000-0000-000020530000}"/>
    <cellStyle name="Normal 7 2 2 3 4 6 2 2" xfId="32097" xr:uid="{00000000-0005-0000-0000-000021530000}"/>
    <cellStyle name="Normal 7 2 2 3 4 6 2 3" xfId="49443" xr:uid="{00000000-0005-0000-0000-000022530000}"/>
    <cellStyle name="Normal 7 2 2 3 4 6 3" xfId="23424" xr:uid="{00000000-0005-0000-0000-000023530000}"/>
    <cellStyle name="Normal 7 2 2 3 4 6 4" xfId="40770" xr:uid="{00000000-0005-0000-0000-000024530000}"/>
    <cellStyle name="Normal 7 2 2 3 4 7" xfId="3082" xr:uid="{00000000-0005-0000-0000-000025530000}"/>
    <cellStyle name="Normal 7 2 2 3 4 7 2" xfId="11755" xr:uid="{00000000-0005-0000-0000-000026530000}"/>
    <cellStyle name="Normal 7 2 2 3 4 7 2 2" xfId="29108" xr:uid="{00000000-0005-0000-0000-000027530000}"/>
    <cellStyle name="Normal 7 2 2 3 4 7 2 3" xfId="46454" xr:uid="{00000000-0005-0000-0000-000028530000}"/>
    <cellStyle name="Normal 7 2 2 3 4 7 3" xfId="20435" xr:uid="{00000000-0005-0000-0000-000029530000}"/>
    <cellStyle name="Normal 7 2 2 3 4 7 4" xfId="37781" xr:uid="{00000000-0005-0000-0000-00002A530000}"/>
    <cellStyle name="Normal 7 2 2 3 4 8" xfId="8962" xr:uid="{00000000-0005-0000-0000-00002B530000}"/>
    <cellStyle name="Normal 7 2 2 3 4 8 2" xfId="26315" xr:uid="{00000000-0005-0000-0000-00002C530000}"/>
    <cellStyle name="Normal 7 2 2 3 4 8 3" xfId="43661" xr:uid="{00000000-0005-0000-0000-00002D530000}"/>
    <cellStyle name="Normal 7 2 2 3 4 9" xfId="17642" xr:uid="{00000000-0005-0000-0000-00002E530000}"/>
    <cellStyle name="Normal 7 2 2 3 5" xfId="142" xr:uid="{00000000-0005-0000-0000-00002F530000}"/>
    <cellStyle name="Normal 7 2 2 3 5 10" xfId="34841" xr:uid="{00000000-0005-0000-0000-000030530000}"/>
    <cellStyle name="Normal 7 2 2 3 5 2" xfId="877" xr:uid="{00000000-0005-0000-0000-000031530000}"/>
    <cellStyle name="Normal 7 2 2 3 5 2 2" xfId="2690" xr:uid="{00000000-0005-0000-0000-000032530000}"/>
    <cellStyle name="Normal 7 2 2 3 5 2 2 2" xfId="8472" xr:uid="{00000000-0005-0000-0000-000033530000}"/>
    <cellStyle name="Normal 7 2 2 3 5 2 2 2 2" xfId="17145" xr:uid="{00000000-0005-0000-0000-000034530000}"/>
    <cellStyle name="Normal 7 2 2 3 5 2 2 2 2 2" xfId="34498" xr:uid="{00000000-0005-0000-0000-000035530000}"/>
    <cellStyle name="Normal 7 2 2 3 5 2 2 2 2 3" xfId="51844" xr:uid="{00000000-0005-0000-0000-000036530000}"/>
    <cellStyle name="Normal 7 2 2 3 5 2 2 2 3" xfId="25825" xr:uid="{00000000-0005-0000-0000-000037530000}"/>
    <cellStyle name="Normal 7 2 2 3 5 2 2 2 4" xfId="43171" xr:uid="{00000000-0005-0000-0000-000038530000}"/>
    <cellStyle name="Normal 7 2 2 3 5 2 2 3" xfId="4503" xr:uid="{00000000-0005-0000-0000-000039530000}"/>
    <cellStyle name="Normal 7 2 2 3 5 2 2 3 2" xfId="13176" xr:uid="{00000000-0005-0000-0000-00003A530000}"/>
    <cellStyle name="Normal 7 2 2 3 5 2 2 3 2 2" xfId="30529" xr:uid="{00000000-0005-0000-0000-00003B530000}"/>
    <cellStyle name="Normal 7 2 2 3 5 2 2 3 2 3" xfId="47875" xr:uid="{00000000-0005-0000-0000-00003C530000}"/>
    <cellStyle name="Normal 7 2 2 3 5 2 2 3 3" xfId="21856" xr:uid="{00000000-0005-0000-0000-00003D530000}"/>
    <cellStyle name="Normal 7 2 2 3 5 2 2 3 4" xfId="39202" xr:uid="{00000000-0005-0000-0000-00003E530000}"/>
    <cellStyle name="Normal 7 2 2 3 5 2 2 4" xfId="11363" xr:uid="{00000000-0005-0000-0000-00003F530000}"/>
    <cellStyle name="Normal 7 2 2 3 5 2 2 4 2" xfId="28716" xr:uid="{00000000-0005-0000-0000-000040530000}"/>
    <cellStyle name="Normal 7 2 2 3 5 2 2 4 3" xfId="46062" xr:uid="{00000000-0005-0000-0000-000041530000}"/>
    <cellStyle name="Normal 7 2 2 3 5 2 2 5" xfId="20043" xr:uid="{00000000-0005-0000-0000-000042530000}"/>
    <cellStyle name="Normal 7 2 2 3 5 2 2 6" xfId="37389" xr:uid="{00000000-0005-0000-0000-000043530000}"/>
    <cellStyle name="Normal 7 2 2 3 5 2 3" xfId="1612" xr:uid="{00000000-0005-0000-0000-000044530000}"/>
    <cellStyle name="Normal 7 2 2 3 5 2 3 2" xfId="7394" xr:uid="{00000000-0005-0000-0000-000045530000}"/>
    <cellStyle name="Normal 7 2 2 3 5 2 3 2 2" xfId="16067" xr:uid="{00000000-0005-0000-0000-000046530000}"/>
    <cellStyle name="Normal 7 2 2 3 5 2 3 2 2 2" xfId="33420" xr:uid="{00000000-0005-0000-0000-000047530000}"/>
    <cellStyle name="Normal 7 2 2 3 5 2 3 2 2 3" xfId="50766" xr:uid="{00000000-0005-0000-0000-000048530000}"/>
    <cellStyle name="Normal 7 2 2 3 5 2 3 2 3" xfId="24747" xr:uid="{00000000-0005-0000-0000-000049530000}"/>
    <cellStyle name="Normal 7 2 2 3 5 2 3 2 4" xfId="42093" xr:uid="{00000000-0005-0000-0000-00004A530000}"/>
    <cellStyle name="Normal 7 2 2 3 5 2 3 3" xfId="5238" xr:uid="{00000000-0005-0000-0000-00004B530000}"/>
    <cellStyle name="Normal 7 2 2 3 5 2 3 3 2" xfId="13911" xr:uid="{00000000-0005-0000-0000-00004C530000}"/>
    <cellStyle name="Normal 7 2 2 3 5 2 3 3 2 2" xfId="31264" xr:uid="{00000000-0005-0000-0000-00004D530000}"/>
    <cellStyle name="Normal 7 2 2 3 5 2 3 3 2 3" xfId="48610" xr:uid="{00000000-0005-0000-0000-00004E530000}"/>
    <cellStyle name="Normal 7 2 2 3 5 2 3 3 3" xfId="22591" xr:uid="{00000000-0005-0000-0000-00004F530000}"/>
    <cellStyle name="Normal 7 2 2 3 5 2 3 3 4" xfId="39937" xr:uid="{00000000-0005-0000-0000-000050530000}"/>
    <cellStyle name="Normal 7 2 2 3 5 2 3 4" xfId="10285" xr:uid="{00000000-0005-0000-0000-000051530000}"/>
    <cellStyle name="Normal 7 2 2 3 5 2 3 4 2" xfId="27638" xr:uid="{00000000-0005-0000-0000-000052530000}"/>
    <cellStyle name="Normal 7 2 2 3 5 2 3 4 3" xfId="44984" xr:uid="{00000000-0005-0000-0000-000053530000}"/>
    <cellStyle name="Normal 7 2 2 3 5 2 3 5" xfId="18965" xr:uid="{00000000-0005-0000-0000-000054530000}"/>
    <cellStyle name="Normal 7 2 2 3 5 2 3 6" xfId="36311" xr:uid="{00000000-0005-0000-0000-000055530000}"/>
    <cellStyle name="Normal 7 2 2 3 5 2 4" xfId="6659" xr:uid="{00000000-0005-0000-0000-000056530000}"/>
    <cellStyle name="Normal 7 2 2 3 5 2 4 2" xfId="15332" xr:uid="{00000000-0005-0000-0000-000057530000}"/>
    <cellStyle name="Normal 7 2 2 3 5 2 4 2 2" xfId="32685" xr:uid="{00000000-0005-0000-0000-000058530000}"/>
    <cellStyle name="Normal 7 2 2 3 5 2 4 2 3" xfId="50031" xr:uid="{00000000-0005-0000-0000-000059530000}"/>
    <cellStyle name="Normal 7 2 2 3 5 2 4 3" xfId="24012" xr:uid="{00000000-0005-0000-0000-00005A530000}"/>
    <cellStyle name="Normal 7 2 2 3 5 2 4 4" xfId="41358" xr:uid="{00000000-0005-0000-0000-00005B530000}"/>
    <cellStyle name="Normal 7 2 2 3 5 2 5" xfId="3425" xr:uid="{00000000-0005-0000-0000-00005C530000}"/>
    <cellStyle name="Normal 7 2 2 3 5 2 5 2" xfId="12098" xr:uid="{00000000-0005-0000-0000-00005D530000}"/>
    <cellStyle name="Normal 7 2 2 3 5 2 5 2 2" xfId="29451" xr:uid="{00000000-0005-0000-0000-00005E530000}"/>
    <cellStyle name="Normal 7 2 2 3 5 2 5 2 3" xfId="46797" xr:uid="{00000000-0005-0000-0000-00005F530000}"/>
    <cellStyle name="Normal 7 2 2 3 5 2 5 3" xfId="20778" xr:uid="{00000000-0005-0000-0000-000060530000}"/>
    <cellStyle name="Normal 7 2 2 3 5 2 5 4" xfId="38124" xr:uid="{00000000-0005-0000-0000-000061530000}"/>
    <cellStyle name="Normal 7 2 2 3 5 2 6" xfId="9550" xr:uid="{00000000-0005-0000-0000-000062530000}"/>
    <cellStyle name="Normal 7 2 2 3 5 2 6 2" xfId="26903" xr:uid="{00000000-0005-0000-0000-000063530000}"/>
    <cellStyle name="Normal 7 2 2 3 5 2 6 3" xfId="44249" xr:uid="{00000000-0005-0000-0000-000064530000}"/>
    <cellStyle name="Normal 7 2 2 3 5 2 7" xfId="18230" xr:uid="{00000000-0005-0000-0000-000065530000}"/>
    <cellStyle name="Normal 7 2 2 3 5 2 8" xfId="35576" xr:uid="{00000000-0005-0000-0000-000066530000}"/>
    <cellStyle name="Normal 7 2 2 3 5 3" xfId="632" xr:uid="{00000000-0005-0000-0000-000067530000}"/>
    <cellStyle name="Normal 7 2 2 3 5 3 2" xfId="2445" xr:uid="{00000000-0005-0000-0000-000068530000}"/>
    <cellStyle name="Normal 7 2 2 3 5 3 2 2" xfId="8227" xr:uid="{00000000-0005-0000-0000-000069530000}"/>
    <cellStyle name="Normal 7 2 2 3 5 3 2 2 2" xfId="16900" xr:uid="{00000000-0005-0000-0000-00006A530000}"/>
    <cellStyle name="Normal 7 2 2 3 5 3 2 2 2 2" xfId="34253" xr:uid="{00000000-0005-0000-0000-00006B530000}"/>
    <cellStyle name="Normal 7 2 2 3 5 3 2 2 2 3" xfId="51599" xr:uid="{00000000-0005-0000-0000-00006C530000}"/>
    <cellStyle name="Normal 7 2 2 3 5 3 2 2 3" xfId="25580" xr:uid="{00000000-0005-0000-0000-00006D530000}"/>
    <cellStyle name="Normal 7 2 2 3 5 3 2 2 4" xfId="42926" xr:uid="{00000000-0005-0000-0000-00006E530000}"/>
    <cellStyle name="Normal 7 2 2 3 5 3 2 3" xfId="5728" xr:uid="{00000000-0005-0000-0000-00006F530000}"/>
    <cellStyle name="Normal 7 2 2 3 5 3 2 3 2" xfId="14401" xr:uid="{00000000-0005-0000-0000-000070530000}"/>
    <cellStyle name="Normal 7 2 2 3 5 3 2 3 2 2" xfId="31754" xr:uid="{00000000-0005-0000-0000-000071530000}"/>
    <cellStyle name="Normal 7 2 2 3 5 3 2 3 2 3" xfId="49100" xr:uid="{00000000-0005-0000-0000-000072530000}"/>
    <cellStyle name="Normal 7 2 2 3 5 3 2 3 3" xfId="23081" xr:uid="{00000000-0005-0000-0000-000073530000}"/>
    <cellStyle name="Normal 7 2 2 3 5 3 2 3 4" xfId="40427" xr:uid="{00000000-0005-0000-0000-000074530000}"/>
    <cellStyle name="Normal 7 2 2 3 5 3 2 4" xfId="11118" xr:uid="{00000000-0005-0000-0000-000075530000}"/>
    <cellStyle name="Normal 7 2 2 3 5 3 2 4 2" xfId="28471" xr:uid="{00000000-0005-0000-0000-000076530000}"/>
    <cellStyle name="Normal 7 2 2 3 5 3 2 4 3" xfId="45817" xr:uid="{00000000-0005-0000-0000-000077530000}"/>
    <cellStyle name="Normal 7 2 2 3 5 3 2 5" xfId="19798" xr:uid="{00000000-0005-0000-0000-000078530000}"/>
    <cellStyle name="Normal 7 2 2 3 5 3 2 6" xfId="37144" xr:uid="{00000000-0005-0000-0000-000079530000}"/>
    <cellStyle name="Normal 7 2 2 3 5 3 3" xfId="6414" xr:uid="{00000000-0005-0000-0000-00007A530000}"/>
    <cellStyle name="Normal 7 2 2 3 5 3 3 2" xfId="15087" xr:uid="{00000000-0005-0000-0000-00007B530000}"/>
    <cellStyle name="Normal 7 2 2 3 5 3 3 2 2" xfId="32440" xr:uid="{00000000-0005-0000-0000-00007C530000}"/>
    <cellStyle name="Normal 7 2 2 3 5 3 3 2 3" xfId="49786" xr:uid="{00000000-0005-0000-0000-00007D530000}"/>
    <cellStyle name="Normal 7 2 2 3 5 3 3 3" xfId="23767" xr:uid="{00000000-0005-0000-0000-00007E530000}"/>
    <cellStyle name="Normal 7 2 2 3 5 3 3 4" xfId="41113" xr:uid="{00000000-0005-0000-0000-00007F530000}"/>
    <cellStyle name="Normal 7 2 2 3 5 3 4" xfId="4258" xr:uid="{00000000-0005-0000-0000-000080530000}"/>
    <cellStyle name="Normal 7 2 2 3 5 3 4 2" xfId="12931" xr:uid="{00000000-0005-0000-0000-000081530000}"/>
    <cellStyle name="Normal 7 2 2 3 5 3 4 2 2" xfId="30284" xr:uid="{00000000-0005-0000-0000-000082530000}"/>
    <cellStyle name="Normal 7 2 2 3 5 3 4 2 3" xfId="47630" xr:uid="{00000000-0005-0000-0000-000083530000}"/>
    <cellStyle name="Normal 7 2 2 3 5 3 4 3" xfId="21611" xr:uid="{00000000-0005-0000-0000-000084530000}"/>
    <cellStyle name="Normal 7 2 2 3 5 3 4 4" xfId="38957" xr:uid="{00000000-0005-0000-0000-000085530000}"/>
    <cellStyle name="Normal 7 2 2 3 5 3 5" xfId="9305" xr:uid="{00000000-0005-0000-0000-000086530000}"/>
    <cellStyle name="Normal 7 2 2 3 5 3 5 2" xfId="26658" xr:uid="{00000000-0005-0000-0000-000087530000}"/>
    <cellStyle name="Normal 7 2 2 3 5 3 5 3" xfId="44004" xr:uid="{00000000-0005-0000-0000-000088530000}"/>
    <cellStyle name="Normal 7 2 2 3 5 3 6" xfId="17985" xr:uid="{00000000-0005-0000-0000-000089530000}"/>
    <cellStyle name="Normal 7 2 2 3 5 3 7" xfId="35331" xr:uid="{00000000-0005-0000-0000-00008A530000}"/>
    <cellStyle name="Normal 7 2 2 3 5 4" xfId="1955" xr:uid="{00000000-0005-0000-0000-00008B530000}"/>
    <cellStyle name="Normal 7 2 2 3 5 4 2" xfId="7737" xr:uid="{00000000-0005-0000-0000-00008C530000}"/>
    <cellStyle name="Normal 7 2 2 3 5 4 2 2" xfId="16410" xr:uid="{00000000-0005-0000-0000-00008D530000}"/>
    <cellStyle name="Normal 7 2 2 3 5 4 2 2 2" xfId="33763" xr:uid="{00000000-0005-0000-0000-00008E530000}"/>
    <cellStyle name="Normal 7 2 2 3 5 4 2 2 3" xfId="51109" xr:uid="{00000000-0005-0000-0000-00008F530000}"/>
    <cellStyle name="Normal 7 2 2 3 5 4 2 3" xfId="25090" xr:uid="{00000000-0005-0000-0000-000090530000}"/>
    <cellStyle name="Normal 7 2 2 3 5 4 2 4" xfId="42436" xr:uid="{00000000-0005-0000-0000-000091530000}"/>
    <cellStyle name="Normal 7 2 2 3 5 4 3" xfId="3768" xr:uid="{00000000-0005-0000-0000-000092530000}"/>
    <cellStyle name="Normal 7 2 2 3 5 4 3 2" xfId="12441" xr:uid="{00000000-0005-0000-0000-000093530000}"/>
    <cellStyle name="Normal 7 2 2 3 5 4 3 2 2" xfId="29794" xr:uid="{00000000-0005-0000-0000-000094530000}"/>
    <cellStyle name="Normal 7 2 2 3 5 4 3 2 3" xfId="47140" xr:uid="{00000000-0005-0000-0000-000095530000}"/>
    <cellStyle name="Normal 7 2 2 3 5 4 3 3" xfId="21121" xr:uid="{00000000-0005-0000-0000-000096530000}"/>
    <cellStyle name="Normal 7 2 2 3 5 4 3 4" xfId="38467" xr:uid="{00000000-0005-0000-0000-000097530000}"/>
    <cellStyle name="Normal 7 2 2 3 5 4 4" xfId="10628" xr:uid="{00000000-0005-0000-0000-000098530000}"/>
    <cellStyle name="Normal 7 2 2 3 5 4 4 2" xfId="27981" xr:uid="{00000000-0005-0000-0000-000099530000}"/>
    <cellStyle name="Normal 7 2 2 3 5 4 4 3" xfId="45327" xr:uid="{00000000-0005-0000-0000-00009A530000}"/>
    <cellStyle name="Normal 7 2 2 3 5 4 5" xfId="19308" xr:uid="{00000000-0005-0000-0000-00009B530000}"/>
    <cellStyle name="Normal 7 2 2 3 5 4 6" xfId="36654" xr:uid="{00000000-0005-0000-0000-00009C530000}"/>
    <cellStyle name="Normal 7 2 2 3 5 5" xfId="1367" xr:uid="{00000000-0005-0000-0000-00009D530000}"/>
    <cellStyle name="Normal 7 2 2 3 5 5 2" xfId="7149" xr:uid="{00000000-0005-0000-0000-00009E530000}"/>
    <cellStyle name="Normal 7 2 2 3 5 5 2 2" xfId="15822" xr:uid="{00000000-0005-0000-0000-00009F530000}"/>
    <cellStyle name="Normal 7 2 2 3 5 5 2 2 2" xfId="33175" xr:uid="{00000000-0005-0000-0000-0000A0530000}"/>
    <cellStyle name="Normal 7 2 2 3 5 5 2 2 3" xfId="50521" xr:uid="{00000000-0005-0000-0000-0000A1530000}"/>
    <cellStyle name="Normal 7 2 2 3 5 5 2 3" xfId="24502" xr:uid="{00000000-0005-0000-0000-0000A2530000}"/>
    <cellStyle name="Normal 7 2 2 3 5 5 2 4" xfId="41848" xr:uid="{00000000-0005-0000-0000-0000A3530000}"/>
    <cellStyle name="Normal 7 2 2 3 5 5 3" xfId="4993" xr:uid="{00000000-0005-0000-0000-0000A4530000}"/>
    <cellStyle name="Normal 7 2 2 3 5 5 3 2" xfId="13666" xr:uid="{00000000-0005-0000-0000-0000A5530000}"/>
    <cellStyle name="Normal 7 2 2 3 5 5 3 2 2" xfId="31019" xr:uid="{00000000-0005-0000-0000-0000A6530000}"/>
    <cellStyle name="Normal 7 2 2 3 5 5 3 2 3" xfId="48365" xr:uid="{00000000-0005-0000-0000-0000A7530000}"/>
    <cellStyle name="Normal 7 2 2 3 5 5 3 3" xfId="22346" xr:uid="{00000000-0005-0000-0000-0000A8530000}"/>
    <cellStyle name="Normal 7 2 2 3 5 5 3 4" xfId="39692" xr:uid="{00000000-0005-0000-0000-0000A9530000}"/>
    <cellStyle name="Normal 7 2 2 3 5 5 4" xfId="10040" xr:uid="{00000000-0005-0000-0000-0000AA530000}"/>
    <cellStyle name="Normal 7 2 2 3 5 5 4 2" xfId="27393" xr:uid="{00000000-0005-0000-0000-0000AB530000}"/>
    <cellStyle name="Normal 7 2 2 3 5 5 4 3" xfId="44739" xr:uid="{00000000-0005-0000-0000-0000AC530000}"/>
    <cellStyle name="Normal 7 2 2 3 5 5 5" xfId="18720" xr:uid="{00000000-0005-0000-0000-0000AD530000}"/>
    <cellStyle name="Normal 7 2 2 3 5 5 6" xfId="36066" xr:uid="{00000000-0005-0000-0000-0000AE530000}"/>
    <cellStyle name="Normal 7 2 2 3 5 6" xfId="5924" xr:uid="{00000000-0005-0000-0000-0000AF530000}"/>
    <cellStyle name="Normal 7 2 2 3 5 6 2" xfId="14597" xr:uid="{00000000-0005-0000-0000-0000B0530000}"/>
    <cellStyle name="Normal 7 2 2 3 5 6 2 2" xfId="31950" xr:uid="{00000000-0005-0000-0000-0000B1530000}"/>
    <cellStyle name="Normal 7 2 2 3 5 6 2 3" xfId="49296" xr:uid="{00000000-0005-0000-0000-0000B2530000}"/>
    <cellStyle name="Normal 7 2 2 3 5 6 3" xfId="23277" xr:uid="{00000000-0005-0000-0000-0000B3530000}"/>
    <cellStyle name="Normal 7 2 2 3 5 6 4" xfId="40623" xr:uid="{00000000-0005-0000-0000-0000B4530000}"/>
    <cellStyle name="Normal 7 2 2 3 5 7" xfId="3180" xr:uid="{00000000-0005-0000-0000-0000B5530000}"/>
    <cellStyle name="Normal 7 2 2 3 5 7 2" xfId="11853" xr:uid="{00000000-0005-0000-0000-0000B6530000}"/>
    <cellStyle name="Normal 7 2 2 3 5 7 2 2" xfId="29206" xr:uid="{00000000-0005-0000-0000-0000B7530000}"/>
    <cellStyle name="Normal 7 2 2 3 5 7 2 3" xfId="46552" xr:uid="{00000000-0005-0000-0000-0000B8530000}"/>
    <cellStyle name="Normal 7 2 2 3 5 7 3" xfId="20533" xr:uid="{00000000-0005-0000-0000-0000B9530000}"/>
    <cellStyle name="Normal 7 2 2 3 5 7 4" xfId="37879" xr:uid="{00000000-0005-0000-0000-0000BA530000}"/>
    <cellStyle name="Normal 7 2 2 3 5 8" xfId="8815" xr:uid="{00000000-0005-0000-0000-0000BB530000}"/>
    <cellStyle name="Normal 7 2 2 3 5 8 2" xfId="26168" xr:uid="{00000000-0005-0000-0000-0000BC530000}"/>
    <cellStyle name="Normal 7 2 2 3 5 8 3" xfId="43514" xr:uid="{00000000-0005-0000-0000-0000BD530000}"/>
    <cellStyle name="Normal 7 2 2 3 5 9" xfId="17495" xr:uid="{00000000-0005-0000-0000-0000BE530000}"/>
    <cellStyle name="Normal 7 2 2 3 6" xfId="779" xr:uid="{00000000-0005-0000-0000-0000BF530000}"/>
    <cellStyle name="Normal 7 2 2 3 6 2" xfId="2592" xr:uid="{00000000-0005-0000-0000-0000C0530000}"/>
    <cellStyle name="Normal 7 2 2 3 6 2 2" xfId="8374" xr:uid="{00000000-0005-0000-0000-0000C1530000}"/>
    <cellStyle name="Normal 7 2 2 3 6 2 2 2" xfId="17047" xr:uid="{00000000-0005-0000-0000-0000C2530000}"/>
    <cellStyle name="Normal 7 2 2 3 6 2 2 2 2" xfId="34400" xr:uid="{00000000-0005-0000-0000-0000C3530000}"/>
    <cellStyle name="Normal 7 2 2 3 6 2 2 2 3" xfId="51746" xr:uid="{00000000-0005-0000-0000-0000C4530000}"/>
    <cellStyle name="Normal 7 2 2 3 6 2 2 3" xfId="25727" xr:uid="{00000000-0005-0000-0000-0000C5530000}"/>
    <cellStyle name="Normal 7 2 2 3 6 2 2 4" xfId="43073" xr:uid="{00000000-0005-0000-0000-0000C6530000}"/>
    <cellStyle name="Normal 7 2 2 3 6 2 3" xfId="4405" xr:uid="{00000000-0005-0000-0000-0000C7530000}"/>
    <cellStyle name="Normal 7 2 2 3 6 2 3 2" xfId="13078" xr:uid="{00000000-0005-0000-0000-0000C8530000}"/>
    <cellStyle name="Normal 7 2 2 3 6 2 3 2 2" xfId="30431" xr:uid="{00000000-0005-0000-0000-0000C9530000}"/>
    <cellStyle name="Normal 7 2 2 3 6 2 3 2 3" xfId="47777" xr:uid="{00000000-0005-0000-0000-0000CA530000}"/>
    <cellStyle name="Normal 7 2 2 3 6 2 3 3" xfId="21758" xr:uid="{00000000-0005-0000-0000-0000CB530000}"/>
    <cellStyle name="Normal 7 2 2 3 6 2 3 4" xfId="39104" xr:uid="{00000000-0005-0000-0000-0000CC530000}"/>
    <cellStyle name="Normal 7 2 2 3 6 2 4" xfId="11265" xr:uid="{00000000-0005-0000-0000-0000CD530000}"/>
    <cellStyle name="Normal 7 2 2 3 6 2 4 2" xfId="28618" xr:uid="{00000000-0005-0000-0000-0000CE530000}"/>
    <cellStyle name="Normal 7 2 2 3 6 2 4 3" xfId="45964" xr:uid="{00000000-0005-0000-0000-0000CF530000}"/>
    <cellStyle name="Normal 7 2 2 3 6 2 5" xfId="19945" xr:uid="{00000000-0005-0000-0000-0000D0530000}"/>
    <cellStyle name="Normal 7 2 2 3 6 2 6" xfId="37291" xr:uid="{00000000-0005-0000-0000-0000D1530000}"/>
    <cellStyle name="Normal 7 2 2 3 6 3" xfId="1514" xr:uid="{00000000-0005-0000-0000-0000D2530000}"/>
    <cellStyle name="Normal 7 2 2 3 6 3 2" xfId="7296" xr:uid="{00000000-0005-0000-0000-0000D3530000}"/>
    <cellStyle name="Normal 7 2 2 3 6 3 2 2" xfId="15969" xr:uid="{00000000-0005-0000-0000-0000D4530000}"/>
    <cellStyle name="Normal 7 2 2 3 6 3 2 2 2" xfId="33322" xr:uid="{00000000-0005-0000-0000-0000D5530000}"/>
    <cellStyle name="Normal 7 2 2 3 6 3 2 2 3" xfId="50668" xr:uid="{00000000-0005-0000-0000-0000D6530000}"/>
    <cellStyle name="Normal 7 2 2 3 6 3 2 3" xfId="24649" xr:uid="{00000000-0005-0000-0000-0000D7530000}"/>
    <cellStyle name="Normal 7 2 2 3 6 3 2 4" xfId="41995" xr:uid="{00000000-0005-0000-0000-0000D8530000}"/>
    <cellStyle name="Normal 7 2 2 3 6 3 3" xfId="5140" xr:uid="{00000000-0005-0000-0000-0000D9530000}"/>
    <cellStyle name="Normal 7 2 2 3 6 3 3 2" xfId="13813" xr:uid="{00000000-0005-0000-0000-0000DA530000}"/>
    <cellStyle name="Normal 7 2 2 3 6 3 3 2 2" xfId="31166" xr:uid="{00000000-0005-0000-0000-0000DB530000}"/>
    <cellStyle name="Normal 7 2 2 3 6 3 3 2 3" xfId="48512" xr:uid="{00000000-0005-0000-0000-0000DC530000}"/>
    <cellStyle name="Normal 7 2 2 3 6 3 3 3" xfId="22493" xr:uid="{00000000-0005-0000-0000-0000DD530000}"/>
    <cellStyle name="Normal 7 2 2 3 6 3 3 4" xfId="39839" xr:uid="{00000000-0005-0000-0000-0000DE530000}"/>
    <cellStyle name="Normal 7 2 2 3 6 3 4" xfId="10187" xr:uid="{00000000-0005-0000-0000-0000DF530000}"/>
    <cellStyle name="Normal 7 2 2 3 6 3 4 2" xfId="27540" xr:uid="{00000000-0005-0000-0000-0000E0530000}"/>
    <cellStyle name="Normal 7 2 2 3 6 3 4 3" xfId="44886" xr:uid="{00000000-0005-0000-0000-0000E1530000}"/>
    <cellStyle name="Normal 7 2 2 3 6 3 5" xfId="18867" xr:uid="{00000000-0005-0000-0000-0000E2530000}"/>
    <cellStyle name="Normal 7 2 2 3 6 3 6" xfId="36213" xr:uid="{00000000-0005-0000-0000-0000E3530000}"/>
    <cellStyle name="Normal 7 2 2 3 6 4" xfId="6561" xr:uid="{00000000-0005-0000-0000-0000E4530000}"/>
    <cellStyle name="Normal 7 2 2 3 6 4 2" xfId="15234" xr:uid="{00000000-0005-0000-0000-0000E5530000}"/>
    <cellStyle name="Normal 7 2 2 3 6 4 2 2" xfId="32587" xr:uid="{00000000-0005-0000-0000-0000E6530000}"/>
    <cellStyle name="Normal 7 2 2 3 6 4 2 3" xfId="49933" xr:uid="{00000000-0005-0000-0000-0000E7530000}"/>
    <cellStyle name="Normal 7 2 2 3 6 4 3" xfId="23914" xr:uid="{00000000-0005-0000-0000-0000E8530000}"/>
    <cellStyle name="Normal 7 2 2 3 6 4 4" xfId="41260" xr:uid="{00000000-0005-0000-0000-0000E9530000}"/>
    <cellStyle name="Normal 7 2 2 3 6 5" xfId="3327" xr:uid="{00000000-0005-0000-0000-0000EA530000}"/>
    <cellStyle name="Normal 7 2 2 3 6 5 2" xfId="12000" xr:uid="{00000000-0005-0000-0000-0000EB530000}"/>
    <cellStyle name="Normal 7 2 2 3 6 5 2 2" xfId="29353" xr:uid="{00000000-0005-0000-0000-0000EC530000}"/>
    <cellStyle name="Normal 7 2 2 3 6 5 2 3" xfId="46699" xr:uid="{00000000-0005-0000-0000-0000ED530000}"/>
    <cellStyle name="Normal 7 2 2 3 6 5 3" xfId="20680" xr:uid="{00000000-0005-0000-0000-0000EE530000}"/>
    <cellStyle name="Normal 7 2 2 3 6 5 4" xfId="38026" xr:uid="{00000000-0005-0000-0000-0000EF530000}"/>
    <cellStyle name="Normal 7 2 2 3 6 6" xfId="9452" xr:uid="{00000000-0005-0000-0000-0000F0530000}"/>
    <cellStyle name="Normal 7 2 2 3 6 6 2" xfId="26805" xr:uid="{00000000-0005-0000-0000-0000F1530000}"/>
    <cellStyle name="Normal 7 2 2 3 6 6 3" xfId="44151" xr:uid="{00000000-0005-0000-0000-0000F2530000}"/>
    <cellStyle name="Normal 7 2 2 3 6 7" xfId="18132" xr:uid="{00000000-0005-0000-0000-0000F3530000}"/>
    <cellStyle name="Normal 7 2 2 3 6 8" xfId="35478" xr:uid="{00000000-0005-0000-0000-0000F4530000}"/>
    <cellStyle name="Normal 7 2 2 3 7" xfId="387" xr:uid="{00000000-0005-0000-0000-0000F5530000}"/>
    <cellStyle name="Normal 7 2 2 3 7 2" xfId="2200" xr:uid="{00000000-0005-0000-0000-0000F6530000}"/>
    <cellStyle name="Normal 7 2 2 3 7 2 2" xfId="7982" xr:uid="{00000000-0005-0000-0000-0000F7530000}"/>
    <cellStyle name="Normal 7 2 2 3 7 2 2 2" xfId="16655" xr:uid="{00000000-0005-0000-0000-0000F8530000}"/>
    <cellStyle name="Normal 7 2 2 3 7 2 2 2 2" xfId="34008" xr:uid="{00000000-0005-0000-0000-0000F9530000}"/>
    <cellStyle name="Normal 7 2 2 3 7 2 2 2 3" xfId="51354" xr:uid="{00000000-0005-0000-0000-0000FA530000}"/>
    <cellStyle name="Normal 7 2 2 3 7 2 2 3" xfId="25335" xr:uid="{00000000-0005-0000-0000-0000FB530000}"/>
    <cellStyle name="Normal 7 2 2 3 7 2 2 4" xfId="42681" xr:uid="{00000000-0005-0000-0000-0000FC530000}"/>
    <cellStyle name="Normal 7 2 2 3 7 2 3" xfId="5483" xr:uid="{00000000-0005-0000-0000-0000FD530000}"/>
    <cellStyle name="Normal 7 2 2 3 7 2 3 2" xfId="14156" xr:uid="{00000000-0005-0000-0000-0000FE530000}"/>
    <cellStyle name="Normal 7 2 2 3 7 2 3 2 2" xfId="31509" xr:uid="{00000000-0005-0000-0000-0000FF530000}"/>
    <cellStyle name="Normal 7 2 2 3 7 2 3 2 3" xfId="48855" xr:uid="{00000000-0005-0000-0000-000000540000}"/>
    <cellStyle name="Normal 7 2 2 3 7 2 3 3" xfId="22836" xr:uid="{00000000-0005-0000-0000-000001540000}"/>
    <cellStyle name="Normal 7 2 2 3 7 2 3 4" xfId="40182" xr:uid="{00000000-0005-0000-0000-000002540000}"/>
    <cellStyle name="Normal 7 2 2 3 7 2 4" xfId="10873" xr:uid="{00000000-0005-0000-0000-000003540000}"/>
    <cellStyle name="Normal 7 2 2 3 7 2 4 2" xfId="28226" xr:uid="{00000000-0005-0000-0000-000004540000}"/>
    <cellStyle name="Normal 7 2 2 3 7 2 4 3" xfId="45572" xr:uid="{00000000-0005-0000-0000-000005540000}"/>
    <cellStyle name="Normal 7 2 2 3 7 2 5" xfId="19553" xr:uid="{00000000-0005-0000-0000-000006540000}"/>
    <cellStyle name="Normal 7 2 2 3 7 2 6" xfId="36899" xr:uid="{00000000-0005-0000-0000-000007540000}"/>
    <cellStyle name="Normal 7 2 2 3 7 3" xfId="6169" xr:uid="{00000000-0005-0000-0000-000008540000}"/>
    <cellStyle name="Normal 7 2 2 3 7 3 2" xfId="14842" xr:uid="{00000000-0005-0000-0000-000009540000}"/>
    <cellStyle name="Normal 7 2 2 3 7 3 2 2" xfId="32195" xr:uid="{00000000-0005-0000-0000-00000A540000}"/>
    <cellStyle name="Normal 7 2 2 3 7 3 2 3" xfId="49541" xr:uid="{00000000-0005-0000-0000-00000B540000}"/>
    <cellStyle name="Normal 7 2 2 3 7 3 3" xfId="23522" xr:uid="{00000000-0005-0000-0000-00000C540000}"/>
    <cellStyle name="Normal 7 2 2 3 7 3 4" xfId="40868" xr:uid="{00000000-0005-0000-0000-00000D540000}"/>
    <cellStyle name="Normal 7 2 2 3 7 4" xfId="4013" xr:uid="{00000000-0005-0000-0000-00000E540000}"/>
    <cellStyle name="Normal 7 2 2 3 7 4 2" xfId="12686" xr:uid="{00000000-0005-0000-0000-00000F540000}"/>
    <cellStyle name="Normal 7 2 2 3 7 4 2 2" xfId="30039" xr:uid="{00000000-0005-0000-0000-000010540000}"/>
    <cellStyle name="Normal 7 2 2 3 7 4 2 3" xfId="47385" xr:uid="{00000000-0005-0000-0000-000011540000}"/>
    <cellStyle name="Normal 7 2 2 3 7 4 3" xfId="21366" xr:uid="{00000000-0005-0000-0000-000012540000}"/>
    <cellStyle name="Normal 7 2 2 3 7 4 4" xfId="38712" xr:uid="{00000000-0005-0000-0000-000013540000}"/>
    <cellStyle name="Normal 7 2 2 3 7 5" xfId="9060" xr:uid="{00000000-0005-0000-0000-000014540000}"/>
    <cellStyle name="Normal 7 2 2 3 7 5 2" xfId="26413" xr:uid="{00000000-0005-0000-0000-000015540000}"/>
    <cellStyle name="Normal 7 2 2 3 7 5 3" xfId="43759" xr:uid="{00000000-0005-0000-0000-000016540000}"/>
    <cellStyle name="Normal 7 2 2 3 7 6" xfId="17740" xr:uid="{00000000-0005-0000-0000-000017540000}"/>
    <cellStyle name="Normal 7 2 2 3 7 7" xfId="35086" xr:uid="{00000000-0005-0000-0000-000018540000}"/>
    <cellStyle name="Normal 7 2 2 3 8" xfId="1857" xr:uid="{00000000-0005-0000-0000-000019540000}"/>
    <cellStyle name="Normal 7 2 2 3 8 2" xfId="7639" xr:uid="{00000000-0005-0000-0000-00001A540000}"/>
    <cellStyle name="Normal 7 2 2 3 8 2 2" xfId="16312" xr:uid="{00000000-0005-0000-0000-00001B540000}"/>
    <cellStyle name="Normal 7 2 2 3 8 2 2 2" xfId="33665" xr:uid="{00000000-0005-0000-0000-00001C540000}"/>
    <cellStyle name="Normal 7 2 2 3 8 2 2 3" xfId="51011" xr:uid="{00000000-0005-0000-0000-00001D540000}"/>
    <cellStyle name="Normal 7 2 2 3 8 2 3" xfId="24992" xr:uid="{00000000-0005-0000-0000-00001E540000}"/>
    <cellStyle name="Normal 7 2 2 3 8 2 4" xfId="42338" xr:uid="{00000000-0005-0000-0000-00001F540000}"/>
    <cellStyle name="Normal 7 2 2 3 8 3" xfId="3670" xr:uid="{00000000-0005-0000-0000-000020540000}"/>
    <cellStyle name="Normal 7 2 2 3 8 3 2" xfId="12343" xr:uid="{00000000-0005-0000-0000-000021540000}"/>
    <cellStyle name="Normal 7 2 2 3 8 3 2 2" xfId="29696" xr:uid="{00000000-0005-0000-0000-000022540000}"/>
    <cellStyle name="Normal 7 2 2 3 8 3 2 3" xfId="47042" xr:uid="{00000000-0005-0000-0000-000023540000}"/>
    <cellStyle name="Normal 7 2 2 3 8 3 3" xfId="21023" xr:uid="{00000000-0005-0000-0000-000024540000}"/>
    <cellStyle name="Normal 7 2 2 3 8 3 4" xfId="38369" xr:uid="{00000000-0005-0000-0000-000025540000}"/>
    <cellStyle name="Normal 7 2 2 3 8 4" xfId="10530" xr:uid="{00000000-0005-0000-0000-000026540000}"/>
    <cellStyle name="Normal 7 2 2 3 8 4 2" xfId="27883" xr:uid="{00000000-0005-0000-0000-000027540000}"/>
    <cellStyle name="Normal 7 2 2 3 8 4 3" xfId="45229" xr:uid="{00000000-0005-0000-0000-000028540000}"/>
    <cellStyle name="Normal 7 2 2 3 8 5" xfId="19210" xr:uid="{00000000-0005-0000-0000-000029540000}"/>
    <cellStyle name="Normal 7 2 2 3 8 6" xfId="36556" xr:uid="{00000000-0005-0000-0000-00002A540000}"/>
    <cellStyle name="Normal 7 2 2 3 9" xfId="1122" xr:uid="{00000000-0005-0000-0000-00002B540000}"/>
    <cellStyle name="Normal 7 2 2 3 9 2" xfId="6904" xr:uid="{00000000-0005-0000-0000-00002C540000}"/>
    <cellStyle name="Normal 7 2 2 3 9 2 2" xfId="15577" xr:uid="{00000000-0005-0000-0000-00002D540000}"/>
    <cellStyle name="Normal 7 2 2 3 9 2 2 2" xfId="32930" xr:uid="{00000000-0005-0000-0000-00002E540000}"/>
    <cellStyle name="Normal 7 2 2 3 9 2 2 3" xfId="50276" xr:uid="{00000000-0005-0000-0000-00002F540000}"/>
    <cellStyle name="Normal 7 2 2 3 9 2 3" xfId="24257" xr:uid="{00000000-0005-0000-0000-000030540000}"/>
    <cellStyle name="Normal 7 2 2 3 9 2 4" xfId="41603" xr:uid="{00000000-0005-0000-0000-000031540000}"/>
    <cellStyle name="Normal 7 2 2 3 9 3" xfId="4748" xr:uid="{00000000-0005-0000-0000-000032540000}"/>
    <cellStyle name="Normal 7 2 2 3 9 3 2" xfId="13421" xr:uid="{00000000-0005-0000-0000-000033540000}"/>
    <cellStyle name="Normal 7 2 2 3 9 3 2 2" xfId="30774" xr:uid="{00000000-0005-0000-0000-000034540000}"/>
    <cellStyle name="Normal 7 2 2 3 9 3 2 3" xfId="48120" xr:uid="{00000000-0005-0000-0000-000035540000}"/>
    <cellStyle name="Normal 7 2 2 3 9 3 3" xfId="22101" xr:uid="{00000000-0005-0000-0000-000036540000}"/>
    <cellStyle name="Normal 7 2 2 3 9 3 4" xfId="39447" xr:uid="{00000000-0005-0000-0000-000037540000}"/>
    <cellStyle name="Normal 7 2 2 3 9 4" xfId="9795" xr:uid="{00000000-0005-0000-0000-000038540000}"/>
    <cellStyle name="Normal 7 2 2 3 9 4 2" xfId="27148" xr:uid="{00000000-0005-0000-0000-000039540000}"/>
    <cellStyle name="Normal 7 2 2 3 9 4 3" xfId="44494" xr:uid="{00000000-0005-0000-0000-00003A540000}"/>
    <cellStyle name="Normal 7 2 2 3 9 5" xfId="18475" xr:uid="{00000000-0005-0000-0000-00003B540000}"/>
    <cellStyle name="Normal 7 2 2 3 9 6" xfId="35821" xr:uid="{00000000-0005-0000-0000-00003C540000}"/>
    <cellStyle name="Normal 7 2 2 4" xfId="66" xr:uid="{00000000-0005-0000-0000-00003D540000}"/>
    <cellStyle name="Normal 7 2 2 4 10" xfId="8739" xr:uid="{00000000-0005-0000-0000-00003E540000}"/>
    <cellStyle name="Normal 7 2 2 4 10 2" xfId="26092" xr:uid="{00000000-0005-0000-0000-00003F540000}"/>
    <cellStyle name="Normal 7 2 2 4 10 3" xfId="43438" xr:uid="{00000000-0005-0000-0000-000040540000}"/>
    <cellStyle name="Normal 7 2 2 4 11" xfId="17419" xr:uid="{00000000-0005-0000-0000-000041540000}"/>
    <cellStyle name="Normal 7 2 2 4 12" xfId="34765" xr:uid="{00000000-0005-0000-0000-000042540000}"/>
    <cellStyle name="Normal 7 2 2 4 2" xfId="311" xr:uid="{00000000-0005-0000-0000-000043540000}"/>
    <cellStyle name="Normal 7 2 2 4 2 10" xfId="35010" xr:uid="{00000000-0005-0000-0000-000044540000}"/>
    <cellStyle name="Normal 7 2 2 4 2 2" xfId="1046" xr:uid="{00000000-0005-0000-0000-000045540000}"/>
    <cellStyle name="Normal 7 2 2 4 2 2 2" xfId="2859" xr:uid="{00000000-0005-0000-0000-000046540000}"/>
    <cellStyle name="Normal 7 2 2 4 2 2 2 2" xfId="8641" xr:uid="{00000000-0005-0000-0000-000047540000}"/>
    <cellStyle name="Normal 7 2 2 4 2 2 2 2 2" xfId="17314" xr:uid="{00000000-0005-0000-0000-000048540000}"/>
    <cellStyle name="Normal 7 2 2 4 2 2 2 2 2 2" xfId="34667" xr:uid="{00000000-0005-0000-0000-000049540000}"/>
    <cellStyle name="Normal 7 2 2 4 2 2 2 2 2 3" xfId="52013" xr:uid="{00000000-0005-0000-0000-00004A540000}"/>
    <cellStyle name="Normal 7 2 2 4 2 2 2 2 3" xfId="25994" xr:uid="{00000000-0005-0000-0000-00004B540000}"/>
    <cellStyle name="Normal 7 2 2 4 2 2 2 2 4" xfId="43340" xr:uid="{00000000-0005-0000-0000-00004C540000}"/>
    <cellStyle name="Normal 7 2 2 4 2 2 2 3" xfId="4672" xr:uid="{00000000-0005-0000-0000-00004D540000}"/>
    <cellStyle name="Normal 7 2 2 4 2 2 2 3 2" xfId="13345" xr:uid="{00000000-0005-0000-0000-00004E540000}"/>
    <cellStyle name="Normal 7 2 2 4 2 2 2 3 2 2" xfId="30698" xr:uid="{00000000-0005-0000-0000-00004F540000}"/>
    <cellStyle name="Normal 7 2 2 4 2 2 2 3 2 3" xfId="48044" xr:uid="{00000000-0005-0000-0000-000050540000}"/>
    <cellStyle name="Normal 7 2 2 4 2 2 2 3 3" xfId="22025" xr:uid="{00000000-0005-0000-0000-000051540000}"/>
    <cellStyle name="Normal 7 2 2 4 2 2 2 3 4" xfId="39371" xr:uid="{00000000-0005-0000-0000-000052540000}"/>
    <cellStyle name="Normal 7 2 2 4 2 2 2 4" xfId="11532" xr:uid="{00000000-0005-0000-0000-000053540000}"/>
    <cellStyle name="Normal 7 2 2 4 2 2 2 4 2" xfId="28885" xr:uid="{00000000-0005-0000-0000-000054540000}"/>
    <cellStyle name="Normal 7 2 2 4 2 2 2 4 3" xfId="46231" xr:uid="{00000000-0005-0000-0000-000055540000}"/>
    <cellStyle name="Normal 7 2 2 4 2 2 2 5" xfId="20212" xr:uid="{00000000-0005-0000-0000-000056540000}"/>
    <cellStyle name="Normal 7 2 2 4 2 2 2 6" xfId="37558" xr:uid="{00000000-0005-0000-0000-000057540000}"/>
    <cellStyle name="Normal 7 2 2 4 2 2 3" xfId="1781" xr:uid="{00000000-0005-0000-0000-000058540000}"/>
    <cellStyle name="Normal 7 2 2 4 2 2 3 2" xfId="7563" xr:uid="{00000000-0005-0000-0000-000059540000}"/>
    <cellStyle name="Normal 7 2 2 4 2 2 3 2 2" xfId="16236" xr:uid="{00000000-0005-0000-0000-00005A540000}"/>
    <cellStyle name="Normal 7 2 2 4 2 2 3 2 2 2" xfId="33589" xr:uid="{00000000-0005-0000-0000-00005B540000}"/>
    <cellStyle name="Normal 7 2 2 4 2 2 3 2 2 3" xfId="50935" xr:uid="{00000000-0005-0000-0000-00005C540000}"/>
    <cellStyle name="Normal 7 2 2 4 2 2 3 2 3" xfId="24916" xr:uid="{00000000-0005-0000-0000-00005D540000}"/>
    <cellStyle name="Normal 7 2 2 4 2 2 3 2 4" xfId="42262" xr:uid="{00000000-0005-0000-0000-00005E540000}"/>
    <cellStyle name="Normal 7 2 2 4 2 2 3 3" xfId="5407" xr:uid="{00000000-0005-0000-0000-00005F540000}"/>
    <cellStyle name="Normal 7 2 2 4 2 2 3 3 2" xfId="14080" xr:uid="{00000000-0005-0000-0000-000060540000}"/>
    <cellStyle name="Normal 7 2 2 4 2 2 3 3 2 2" xfId="31433" xr:uid="{00000000-0005-0000-0000-000061540000}"/>
    <cellStyle name="Normal 7 2 2 4 2 2 3 3 2 3" xfId="48779" xr:uid="{00000000-0005-0000-0000-000062540000}"/>
    <cellStyle name="Normal 7 2 2 4 2 2 3 3 3" xfId="22760" xr:uid="{00000000-0005-0000-0000-000063540000}"/>
    <cellStyle name="Normal 7 2 2 4 2 2 3 3 4" xfId="40106" xr:uid="{00000000-0005-0000-0000-000064540000}"/>
    <cellStyle name="Normal 7 2 2 4 2 2 3 4" xfId="10454" xr:uid="{00000000-0005-0000-0000-000065540000}"/>
    <cellStyle name="Normal 7 2 2 4 2 2 3 4 2" xfId="27807" xr:uid="{00000000-0005-0000-0000-000066540000}"/>
    <cellStyle name="Normal 7 2 2 4 2 2 3 4 3" xfId="45153" xr:uid="{00000000-0005-0000-0000-000067540000}"/>
    <cellStyle name="Normal 7 2 2 4 2 2 3 5" xfId="19134" xr:uid="{00000000-0005-0000-0000-000068540000}"/>
    <cellStyle name="Normal 7 2 2 4 2 2 3 6" xfId="36480" xr:uid="{00000000-0005-0000-0000-000069540000}"/>
    <cellStyle name="Normal 7 2 2 4 2 2 4" xfId="6828" xr:uid="{00000000-0005-0000-0000-00006A540000}"/>
    <cellStyle name="Normal 7 2 2 4 2 2 4 2" xfId="15501" xr:uid="{00000000-0005-0000-0000-00006B540000}"/>
    <cellStyle name="Normal 7 2 2 4 2 2 4 2 2" xfId="32854" xr:uid="{00000000-0005-0000-0000-00006C540000}"/>
    <cellStyle name="Normal 7 2 2 4 2 2 4 2 3" xfId="50200" xr:uid="{00000000-0005-0000-0000-00006D540000}"/>
    <cellStyle name="Normal 7 2 2 4 2 2 4 3" xfId="24181" xr:uid="{00000000-0005-0000-0000-00006E540000}"/>
    <cellStyle name="Normal 7 2 2 4 2 2 4 4" xfId="41527" xr:uid="{00000000-0005-0000-0000-00006F540000}"/>
    <cellStyle name="Normal 7 2 2 4 2 2 5" xfId="3594" xr:uid="{00000000-0005-0000-0000-000070540000}"/>
    <cellStyle name="Normal 7 2 2 4 2 2 5 2" xfId="12267" xr:uid="{00000000-0005-0000-0000-000071540000}"/>
    <cellStyle name="Normal 7 2 2 4 2 2 5 2 2" xfId="29620" xr:uid="{00000000-0005-0000-0000-000072540000}"/>
    <cellStyle name="Normal 7 2 2 4 2 2 5 2 3" xfId="46966" xr:uid="{00000000-0005-0000-0000-000073540000}"/>
    <cellStyle name="Normal 7 2 2 4 2 2 5 3" xfId="20947" xr:uid="{00000000-0005-0000-0000-000074540000}"/>
    <cellStyle name="Normal 7 2 2 4 2 2 5 4" xfId="38293" xr:uid="{00000000-0005-0000-0000-000075540000}"/>
    <cellStyle name="Normal 7 2 2 4 2 2 6" xfId="9719" xr:uid="{00000000-0005-0000-0000-000076540000}"/>
    <cellStyle name="Normal 7 2 2 4 2 2 6 2" xfId="27072" xr:uid="{00000000-0005-0000-0000-000077540000}"/>
    <cellStyle name="Normal 7 2 2 4 2 2 6 3" xfId="44418" xr:uid="{00000000-0005-0000-0000-000078540000}"/>
    <cellStyle name="Normal 7 2 2 4 2 2 7" xfId="18399" xr:uid="{00000000-0005-0000-0000-000079540000}"/>
    <cellStyle name="Normal 7 2 2 4 2 2 8" xfId="35745" xr:uid="{00000000-0005-0000-0000-00007A540000}"/>
    <cellStyle name="Normal 7 2 2 4 2 3" xfId="556" xr:uid="{00000000-0005-0000-0000-00007B540000}"/>
    <cellStyle name="Normal 7 2 2 4 2 3 2" xfId="2369" xr:uid="{00000000-0005-0000-0000-00007C540000}"/>
    <cellStyle name="Normal 7 2 2 4 2 3 2 2" xfId="8151" xr:uid="{00000000-0005-0000-0000-00007D540000}"/>
    <cellStyle name="Normal 7 2 2 4 2 3 2 2 2" xfId="16824" xr:uid="{00000000-0005-0000-0000-00007E540000}"/>
    <cellStyle name="Normal 7 2 2 4 2 3 2 2 2 2" xfId="34177" xr:uid="{00000000-0005-0000-0000-00007F540000}"/>
    <cellStyle name="Normal 7 2 2 4 2 3 2 2 2 3" xfId="51523" xr:uid="{00000000-0005-0000-0000-000080540000}"/>
    <cellStyle name="Normal 7 2 2 4 2 3 2 2 3" xfId="25504" xr:uid="{00000000-0005-0000-0000-000081540000}"/>
    <cellStyle name="Normal 7 2 2 4 2 3 2 2 4" xfId="42850" xr:uid="{00000000-0005-0000-0000-000082540000}"/>
    <cellStyle name="Normal 7 2 2 4 2 3 2 3" xfId="5652" xr:uid="{00000000-0005-0000-0000-000083540000}"/>
    <cellStyle name="Normal 7 2 2 4 2 3 2 3 2" xfId="14325" xr:uid="{00000000-0005-0000-0000-000084540000}"/>
    <cellStyle name="Normal 7 2 2 4 2 3 2 3 2 2" xfId="31678" xr:uid="{00000000-0005-0000-0000-000085540000}"/>
    <cellStyle name="Normal 7 2 2 4 2 3 2 3 2 3" xfId="49024" xr:uid="{00000000-0005-0000-0000-000086540000}"/>
    <cellStyle name="Normal 7 2 2 4 2 3 2 3 3" xfId="23005" xr:uid="{00000000-0005-0000-0000-000087540000}"/>
    <cellStyle name="Normal 7 2 2 4 2 3 2 3 4" xfId="40351" xr:uid="{00000000-0005-0000-0000-000088540000}"/>
    <cellStyle name="Normal 7 2 2 4 2 3 2 4" xfId="11042" xr:uid="{00000000-0005-0000-0000-000089540000}"/>
    <cellStyle name="Normal 7 2 2 4 2 3 2 4 2" xfId="28395" xr:uid="{00000000-0005-0000-0000-00008A540000}"/>
    <cellStyle name="Normal 7 2 2 4 2 3 2 4 3" xfId="45741" xr:uid="{00000000-0005-0000-0000-00008B540000}"/>
    <cellStyle name="Normal 7 2 2 4 2 3 2 5" xfId="19722" xr:uid="{00000000-0005-0000-0000-00008C540000}"/>
    <cellStyle name="Normal 7 2 2 4 2 3 2 6" xfId="37068" xr:uid="{00000000-0005-0000-0000-00008D540000}"/>
    <cellStyle name="Normal 7 2 2 4 2 3 3" xfId="6338" xr:uid="{00000000-0005-0000-0000-00008E540000}"/>
    <cellStyle name="Normal 7 2 2 4 2 3 3 2" xfId="15011" xr:uid="{00000000-0005-0000-0000-00008F540000}"/>
    <cellStyle name="Normal 7 2 2 4 2 3 3 2 2" xfId="32364" xr:uid="{00000000-0005-0000-0000-000090540000}"/>
    <cellStyle name="Normal 7 2 2 4 2 3 3 2 3" xfId="49710" xr:uid="{00000000-0005-0000-0000-000091540000}"/>
    <cellStyle name="Normal 7 2 2 4 2 3 3 3" xfId="23691" xr:uid="{00000000-0005-0000-0000-000092540000}"/>
    <cellStyle name="Normal 7 2 2 4 2 3 3 4" xfId="41037" xr:uid="{00000000-0005-0000-0000-000093540000}"/>
    <cellStyle name="Normal 7 2 2 4 2 3 4" xfId="4182" xr:uid="{00000000-0005-0000-0000-000094540000}"/>
    <cellStyle name="Normal 7 2 2 4 2 3 4 2" xfId="12855" xr:uid="{00000000-0005-0000-0000-000095540000}"/>
    <cellStyle name="Normal 7 2 2 4 2 3 4 2 2" xfId="30208" xr:uid="{00000000-0005-0000-0000-000096540000}"/>
    <cellStyle name="Normal 7 2 2 4 2 3 4 2 3" xfId="47554" xr:uid="{00000000-0005-0000-0000-000097540000}"/>
    <cellStyle name="Normal 7 2 2 4 2 3 4 3" xfId="21535" xr:uid="{00000000-0005-0000-0000-000098540000}"/>
    <cellStyle name="Normal 7 2 2 4 2 3 4 4" xfId="38881" xr:uid="{00000000-0005-0000-0000-000099540000}"/>
    <cellStyle name="Normal 7 2 2 4 2 3 5" xfId="9229" xr:uid="{00000000-0005-0000-0000-00009A540000}"/>
    <cellStyle name="Normal 7 2 2 4 2 3 5 2" xfId="26582" xr:uid="{00000000-0005-0000-0000-00009B540000}"/>
    <cellStyle name="Normal 7 2 2 4 2 3 5 3" xfId="43928" xr:uid="{00000000-0005-0000-0000-00009C540000}"/>
    <cellStyle name="Normal 7 2 2 4 2 3 6" xfId="17909" xr:uid="{00000000-0005-0000-0000-00009D540000}"/>
    <cellStyle name="Normal 7 2 2 4 2 3 7" xfId="35255" xr:uid="{00000000-0005-0000-0000-00009E540000}"/>
    <cellStyle name="Normal 7 2 2 4 2 4" xfId="2124" xr:uid="{00000000-0005-0000-0000-00009F540000}"/>
    <cellStyle name="Normal 7 2 2 4 2 4 2" xfId="7906" xr:uid="{00000000-0005-0000-0000-0000A0540000}"/>
    <cellStyle name="Normal 7 2 2 4 2 4 2 2" xfId="16579" xr:uid="{00000000-0005-0000-0000-0000A1540000}"/>
    <cellStyle name="Normal 7 2 2 4 2 4 2 2 2" xfId="33932" xr:uid="{00000000-0005-0000-0000-0000A2540000}"/>
    <cellStyle name="Normal 7 2 2 4 2 4 2 2 3" xfId="51278" xr:uid="{00000000-0005-0000-0000-0000A3540000}"/>
    <cellStyle name="Normal 7 2 2 4 2 4 2 3" xfId="25259" xr:uid="{00000000-0005-0000-0000-0000A4540000}"/>
    <cellStyle name="Normal 7 2 2 4 2 4 2 4" xfId="42605" xr:uid="{00000000-0005-0000-0000-0000A5540000}"/>
    <cellStyle name="Normal 7 2 2 4 2 4 3" xfId="3937" xr:uid="{00000000-0005-0000-0000-0000A6540000}"/>
    <cellStyle name="Normal 7 2 2 4 2 4 3 2" xfId="12610" xr:uid="{00000000-0005-0000-0000-0000A7540000}"/>
    <cellStyle name="Normal 7 2 2 4 2 4 3 2 2" xfId="29963" xr:uid="{00000000-0005-0000-0000-0000A8540000}"/>
    <cellStyle name="Normal 7 2 2 4 2 4 3 2 3" xfId="47309" xr:uid="{00000000-0005-0000-0000-0000A9540000}"/>
    <cellStyle name="Normal 7 2 2 4 2 4 3 3" xfId="21290" xr:uid="{00000000-0005-0000-0000-0000AA540000}"/>
    <cellStyle name="Normal 7 2 2 4 2 4 3 4" xfId="38636" xr:uid="{00000000-0005-0000-0000-0000AB540000}"/>
    <cellStyle name="Normal 7 2 2 4 2 4 4" xfId="10797" xr:uid="{00000000-0005-0000-0000-0000AC540000}"/>
    <cellStyle name="Normal 7 2 2 4 2 4 4 2" xfId="28150" xr:uid="{00000000-0005-0000-0000-0000AD540000}"/>
    <cellStyle name="Normal 7 2 2 4 2 4 4 3" xfId="45496" xr:uid="{00000000-0005-0000-0000-0000AE540000}"/>
    <cellStyle name="Normal 7 2 2 4 2 4 5" xfId="19477" xr:uid="{00000000-0005-0000-0000-0000AF540000}"/>
    <cellStyle name="Normal 7 2 2 4 2 4 6" xfId="36823" xr:uid="{00000000-0005-0000-0000-0000B0540000}"/>
    <cellStyle name="Normal 7 2 2 4 2 5" xfId="1291" xr:uid="{00000000-0005-0000-0000-0000B1540000}"/>
    <cellStyle name="Normal 7 2 2 4 2 5 2" xfId="7073" xr:uid="{00000000-0005-0000-0000-0000B2540000}"/>
    <cellStyle name="Normal 7 2 2 4 2 5 2 2" xfId="15746" xr:uid="{00000000-0005-0000-0000-0000B3540000}"/>
    <cellStyle name="Normal 7 2 2 4 2 5 2 2 2" xfId="33099" xr:uid="{00000000-0005-0000-0000-0000B4540000}"/>
    <cellStyle name="Normal 7 2 2 4 2 5 2 2 3" xfId="50445" xr:uid="{00000000-0005-0000-0000-0000B5540000}"/>
    <cellStyle name="Normal 7 2 2 4 2 5 2 3" xfId="24426" xr:uid="{00000000-0005-0000-0000-0000B6540000}"/>
    <cellStyle name="Normal 7 2 2 4 2 5 2 4" xfId="41772" xr:uid="{00000000-0005-0000-0000-0000B7540000}"/>
    <cellStyle name="Normal 7 2 2 4 2 5 3" xfId="4917" xr:uid="{00000000-0005-0000-0000-0000B8540000}"/>
    <cellStyle name="Normal 7 2 2 4 2 5 3 2" xfId="13590" xr:uid="{00000000-0005-0000-0000-0000B9540000}"/>
    <cellStyle name="Normal 7 2 2 4 2 5 3 2 2" xfId="30943" xr:uid="{00000000-0005-0000-0000-0000BA540000}"/>
    <cellStyle name="Normal 7 2 2 4 2 5 3 2 3" xfId="48289" xr:uid="{00000000-0005-0000-0000-0000BB540000}"/>
    <cellStyle name="Normal 7 2 2 4 2 5 3 3" xfId="22270" xr:uid="{00000000-0005-0000-0000-0000BC540000}"/>
    <cellStyle name="Normal 7 2 2 4 2 5 3 4" xfId="39616" xr:uid="{00000000-0005-0000-0000-0000BD540000}"/>
    <cellStyle name="Normal 7 2 2 4 2 5 4" xfId="9964" xr:uid="{00000000-0005-0000-0000-0000BE540000}"/>
    <cellStyle name="Normal 7 2 2 4 2 5 4 2" xfId="27317" xr:uid="{00000000-0005-0000-0000-0000BF540000}"/>
    <cellStyle name="Normal 7 2 2 4 2 5 4 3" xfId="44663" xr:uid="{00000000-0005-0000-0000-0000C0540000}"/>
    <cellStyle name="Normal 7 2 2 4 2 5 5" xfId="18644" xr:uid="{00000000-0005-0000-0000-0000C1540000}"/>
    <cellStyle name="Normal 7 2 2 4 2 5 6" xfId="35990" xr:uid="{00000000-0005-0000-0000-0000C2540000}"/>
    <cellStyle name="Normal 7 2 2 4 2 6" xfId="6093" xr:uid="{00000000-0005-0000-0000-0000C3540000}"/>
    <cellStyle name="Normal 7 2 2 4 2 6 2" xfId="14766" xr:uid="{00000000-0005-0000-0000-0000C4540000}"/>
    <cellStyle name="Normal 7 2 2 4 2 6 2 2" xfId="32119" xr:uid="{00000000-0005-0000-0000-0000C5540000}"/>
    <cellStyle name="Normal 7 2 2 4 2 6 2 3" xfId="49465" xr:uid="{00000000-0005-0000-0000-0000C6540000}"/>
    <cellStyle name="Normal 7 2 2 4 2 6 3" xfId="23446" xr:uid="{00000000-0005-0000-0000-0000C7540000}"/>
    <cellStyle name="Normal 7 2 2 4 2 6 4" xfId="40792" xr:uid="{00000000-0005-0000-0000-0000C8540000}"/>
    <cellStyle name="Normal 7 2 2 4 2 7" xfId="3104" xr:uid="{00000000-0005-0000-0000-0000C9540000}"/>
    <cellStyle name="Normal 7 2 2 4 2 7 2" xfId="11777" xr:uid="{00000000-0005-0000-0000-0000CA540000}"/>
    <cellStyle name="Normal 7 2 2 4 2 7 2 2" xfId="29130" xr:uid="{00000000-0005-0000-0000-0000CB540000}"/>
    <cellStyle name="Normal 7 2 2 4 2 7 2 3" xfId="46476" xr:uid="{00000000-0005-0000-0000-0000CC540000}"/>
    <cellStyle name="Normal 7 2 2 4 2 7 3" xfId="20457" xr:uid="{00000000-0005-0000-0000-0000CD540000}"/>
    <cellStyle name="Normal 7 2 2 4 2 7 4" xfId="37803" xr:uid="{00000000-0005-0000-0000-0000CE540000}"/>
    <cellStyle name="Normal 7 2 2 4 2 8" xfId="8984" xr:uid="{00000000-0005-0000-0000-0000CF540000}"/>
    <cellStyle name="Normal 7 2 2 4 2 8 2" xfId="26337" xr:uid="{00000000-0005-0000-0000-0000D0540000}"/>
    <cellStyle name="Normal 7 2 2 4 2 8 3" xfId="43683" xr:uid="{00000000-0005-0000-0000-0000D1540000}"/>
    <cellStyle name="Normal 7 2 2 4 2 9" xfId="17664" xr:uid="{00000000-0005-0000-0000-0000D2540000}"/>
    <cellStyle name="Normal 7 2 2 4 3" xfId="213" xr:uid="{00000000-0005-0000-0000-0000D3540000}"/>
    <cellStyle name="Normal 7 2 2 4 3 10" xfId="34912" xr:uid="{00000000-0005-0000-0000-0000D4540000}"/>
    <cellStyle name="Normal 7 2 2 4 3 2" xfId="948" xr:uid="{00000000-0005-0000-0000-0000D5540000}"/>
    <cellStyle name="Normal 7 2 2 4 3 2 2" xfId="2761" xr:uid="{00000000-0005-0000-0000-0000D6540000}"/>
    <cellStyle name="Normal 7 2 2 4 3 2 2 2" xfId="8543" xr:uid="{00000000-0005-0000-0000-0000D7540000}"/>
    <cellStyle name="Normal 7 2 2 4 3 2 2 2 2" xfId="17216" xr:uid="{00000000-0005-0000-0000-0000D8540000}"/>
    <cellStyle name="Normal 7 2 2 4 3 2 2 2 2 2" xfId="34569" xr:uid="{00000000-0005-0000-0000-0000D9540000}"/>
    <cellStyle name="Normal 7 2 2 4 3 2 2 2 2 3" xfId="51915" xr:uid="{00000000-0005-0000-0000-0000DA540000}"/>
    <cellStyle name="Normal 7 2 2 4 3 2 2 2 3" xfId="25896" xr:uid="{00000000-0005-0000-0000-0000DB540000}"/>
    <cellStyle name="Normal 7 2 2 4 3 2 2 2 4" xfId="43242" xr:uid="{00000000-0005-0000-0000-0000DC540000}"/>
    <cellStyle name="Normal 7 2 2 4 3 2 2 3" xfId="4574" xr:uid="{00000000-0005-0000-0000-0000DD540000}"/>
    <cellStyle name="Normal 7 2 2 4 3 2 2 3 2" xfId="13247" xr:uid="{00000000-0005-0000-0000-0000DE540000}"/>
    <cellStyle name="Normal 7 2 2 4 3 2 2 3 2 2" xfId="30600" xr:uid="{00000000-0005-0000-0000-0000DF540000}"/>
    <cellStyle name="Normal 7 2 2 4 3 2 2 3 2 3" xfId="47946" xr:uid="{00000000-0005-0000-0000-0000E0540000}"/>
    <cellStyle name="Normal 7 2 2 4 3 2 2 3 3" xfId="21927" xr:uid="{00000000-0005-0000-0000-0000E1540000}"/>
    <cellStyle name="Normal 7 2 2 4 3 2 2 3 4" xfId="39273" xr:uid="{00000000-0005-0000-0000-0000E2540000}"/>
    <cellStyle name="Normal 7 2 2 4 3 2 2 4" xfId="11434" xr:uid="{00000000-0005-0000-0000-0000E3540000}"/>
    <cellStyle name="Normal 7 2 2 4 3 2 2 4 2" xfId="28787" xr:uid="{00000000-0005-0000-0000-0000E4540000}"/>
    <cellStyle name="Normal 7 2 2 4 3 2 2 4 3" xfId="46133" xr:uid="{00000000-0005-0000-0000-0000E5540000}"/>
    <cellStyle name="Normal 7 2 2 4 3 2 2 5" xfId="20114" xr:uid="{00000000-0005-0000-0000-0000E6540000}"/>
    <cellStyle name="Normal 7 2 2 4 3 2 2 6" xfId="37460" xr:uid="{00000000-0005-0000-0000-0000E7540000}"/>
    <cellStyle name="Normal 7 2 2 4 3 2 3" xfId="1683" xr:uid="{00000000-0005-0000-0000-0000E8540000}"/>
    <cellStyle name="Normal 7 2 2 4 3 2 3 2" xfId="7465" xr:uid="{00000000-0005-0000-0000-0000E9540000}"/>
    <cellStyle name="Normal 7 2 2 4 3 2 3 2 2" xfId="16138" xr:uid="{00000000-0005-0000-0000-0000EA540000}"/>
    <cellStyle name="Normal 7 2 2 4 3 2 3 2 2 2" xfId="33491" xr:uid="{00000000-0005-0000-0000-0000EB540000}"/>
    <cellStyle name="Normal 7 2 2 4 3 2 3 2 2 3" xfId="50837" xr:uid="{00000000-0005-0000-0000-0000EC540000}"/>
    <cellStyle name="Normal 7 2 2 4 3 2 3 2 3" xfId="24818" xr:uid="{00000000-0005-0000-0000-0000ED540000}"/>
    <cellStyle name="Normal 7 2 2 4 3 2 3 2 4" xfId="42164" xr:uid="{00000000-0005-0000-0000-0000EE540000}"/>
    <cellStyle name="Normal 7 2 2 4 3 2 3 3" xfId="5309" xr:uid="{00000000-0005-0000-0000-0000EF540000}"/>
    <cellStyle name="Normal 7 2 2 4 3 2 3 3 2" xfId="13982" xr:uid="{00000000-0005-0000-0000-0000F0540000}"/>
    <cellStyle name="Normal 7 2 2 4 3 2 3 3 2 2" xfId="31335" xr:uid="{00000000-0005-0000-0000-0000F1540000}"/>
    <cellStyle name="Normal 7 2 2 4 3 2 3 3 2 3" xfId="48681" xr:uid="{00000000-0005-0000-0000-0000F2540000}"/>
    <cellStyle name="Normal 7 2 2 4 3 2 3 3 3" xfId="22662" xr:uid="{00000000-0005-0000-0000-0000F3540000}"/>
    <cellStyle name="Normal 7 2 2 4 3 2 3 3 4" xfId="40008" xr:uid="{00000000-0005-0000-0000-0000F4540000}"/>
    <cellStyle name="Normal 7 2 2 4 3 2 3 4" xfId="10356" xr:uid="{00000000-0005-0000-0000-0000F5540000}"/>
    <cellStyle name="Normal 7 2 2 4 3 2 3 4 2" xfId="27709" xr:uid="{00000000-0005-0000-0000-0000F6540000}"/>
    <cellStyle name="Normal 7 2 2 4 3 2 3 4 3" xfId="45055" xr:uid="{00000000-0005-0000-0000-0000F7540000}"/>
    <cellStyle name="Normal 7 2 2 4 3 2 3 5" xfId="19036" xr:uid="{00000000-0005-0000-0000-0000F8540000}"/>
    <cellStyle name="Normal 7 2 2 4 3 2 3 6" xfId="36382" xr:uid="{00000000-0005-0000-0000-0000F9540000}"/>
    <cellStyle name="Normal 7 2 2 4 3 2 4" xfId="6730" xr:uid="{00000000-0005-0000-0000-0000FA540000}"/>
    <cellStyle name="Normal 7 2 2 4 3 2 4 2" xfId="15403" xr:uid="{00000000-0005-0000-0000-0000FB540000}"/>
    <cellStyle name="Normal 7 2 2 4 3 2 4 2 2" xfId="32756" xr:uid="{00000000-0005-0000-0000-0000FC540000}"/>
    <cellStyle name="Normal 7 2 2 4 3 2 4 2 3" xfId="50102" xr:uid="{00000000-0005-0000-0000-0000FD540000}"/>
    <cellStyle name="Normal 7 2 2 4 3 2 4 3" xfId="24083" xr:uid="{00000000-0005-0000-0000-0000FE540000}"/>
    <cellStyle name="Normal 7 2 2 4 3 2 4 4" xfId="41429" xr:uid="{00000000-0005-0000-0000-0000FF540000}"/>
    <cellStyle name="Normal 7 2 2 4 3 2 5" xfId="3496" xr:uid="{00000000-0005-0000-0000-000000550000}"/>
    <cellStyle name="Normal 7 2 2 4 3 2 5 2" xfId="12169" xr:uid="{00000000-0005-0000-0000-000001550000}"/>
    <cellStyle name="Normal 7 2 2 4 3 2 5 2 2" xfId="29522" xr:uid="{00000000-0005-0000-0000-000002550000}"/>
    <cellStyle name="Normal 7 2 2 4 3 2 5 2 3" xfId="46868" xr:uid="{00000000-0005-0000-0000-000003550000}"/>
    <cellStyle name="Normal 7 2 2 4 3 2 5 3" xfId="20849" xr:uid="{00000000-0005-0000-0000-000004550000}"/>
    <cellStyle name="Normal 7 2 2 4 3 2 5 4" xfId="38195" xr:uid="{00000000-0005-0000-0000-000005550000}"/>
    <cellStyle name="Normal 7 2 2 4 3 2 6" xfId="9621" xr:uid="{00000000-0005-0000-0000-000006550000}"/>
    <cellStyle name="Normal 7 2 2 4 3 2 6 2" xfId="26974" xr:uid="{00000000-0005-0000-0000-000007550000}"/>
    <cellStyle name="Normal 7 2 2 4 3 2 6 3" xfId="44320" xr:uid="{00000000-0005-0000-0000-000008550000}"/>
    <cellStyle name="Normal 7 2 2 4 3 2 7" xfId="18301" xr:uid="{00000000-0005-0000-0000-000009550000}"/>
    <cellStyle name="Normal 7 2 2 4 3 2 8" xfId="35647" xr:uid="{00000000-0005-0000-0000-00000A550000}"/>
    <cellStyle name="Normal 7 2 2 4 3 3" xfId="703" xr:uid="{00000000-0005-0000-0000-00000B550000}"/>
    <cellStyle name="Normal 7 2 2 4 3 3 2" xfId="2516" xr:uid="{00000000-0005-0000-0000-00000C550000}"/>
    <cellStyle name="Normal 7 2 2 4 3 3 2 2" xfId="8298" xr:uid="{00000000-0005-0000-0000-00000D550000}"/>
    <cellStyle name="Normal 7 2 2 4 3 3 2 2 2" xfId="16971" xr:uid="{00000000-0005-0000-0000-00000E550000}"/>
    <cellStyle name="Normal 7 2 2 4 3 3 2 2 2 2" xfId="34324" xr:uid="{00000000-0005-0000-0000-00000F550000}"/>
    <cellStyle name="Normal 7 2 2 4 3 3 2 2 2 3" xfId="51670" xr:uid="{00000000-0005-0000-0000-000010550000}"/>
    <cellStyle name="Normal 7 2 2 4 3 3 2 2 3" xfId="25651" xr:uid="{00000000-0005-0000-0000-000011550000}"/>
    <cellStyle name="Normal 7 2 2 4 3 3 2 2 4" xfId="42997" xr:uid="{00000000-0005-0000-0000-000012550000}"/>
    <cellStyle name="Normal 7 2 2 4 3 3 2 3" xfId="5750" xr:uid="{00000000-0005-0000-0000-000013550000}"/>
    <cellStyle name="Normal 7 2 2 4 3 3 2 3 2" xfId="14423" xr:uid="{00000000-0005-0000-0000-000014550000}"/>
    <cellStyle name="Normal 7 2 2 4 3 3 2 3 2 2" xfId="31776" xr:uid="{00000000-0005-0000-0000-000015550000}"/>
    <cellStyle name="Normal 7 2 2 4 3 3 2 3 2 3" xfId="49122" xr:uid="{00000000-0005-0000-0000-000016550000}"/>
    <cellStyle name="Normal 7 2 2 4 3 3 2 3 3" xfId="23103" xr:uid="{00000000-0005-0000-0000-000017550000}"/>
    <cellStyle name="Normal 7 2 2 4 3 3 2 3 4" xfId="40449" xr:uid="{00000000-0005-0000-0000-000018550000}"/>
    <cellStyle name="Normal 7 2 2 4 3 3 2 4" xfId="11189" xr:uid="{00000000-0005-0000-0000-000019550000}"/>
    <cellStyle name="Normal 7 2 2 4 3 3 2 4 2" xfId="28542" xr:uid="{00000000-0005-0000-0000-00001A550000}"/>
    <cellStyle name="Normal 7 2 2 4 3 3 2 4 3" xfId="45888" xr:uid="{00000000-0005-0000-0000-00001B550000}"/>
    <cellStyle name="Normal 7 2 2 4 3 3 2 5" xfId="19869" xr:uid="{00000000-0005-0000-0000-00001C550000}"/>
    <cellStyle name="Normal 7 2 2 4 3 3 2 6" xfId="37215" xr:uid="{00000000-0005-0000-0000-00001D550000}"/>
    <cellStyle name="Normal 7 2 2 4 3 3 3" xfId="6485" xr:uid="{00000000-0005-0000-0000-00001E550000}"/>
    <cellStyle name="Normal 7 2 2 4 3 3 3 2" xfId="15158" xr:uid="{00000000-0005-0000-0000-00001F550000}"/>
    <cellStyle name="Normal 7 2 2 4 3 3 3 2 2" xfId="32511" xr:uid="{00000000-0005-0000-0000-000020550000}"/>
    <cellStyle name="Normal 7 2 2 4 3 3 3 2 3" xfId="49857" xr:uid="{00000000-0005-0000-0000-000021550000}"/>
    <cellStyle name="Normal 7 2 2 4 3 3 3 3" xfId="23838" xr:uid="{00000000-0005-0000-0000-000022550000}"/>
    <cellStyle name="Normal 7 2 2 4 3 3 3 4" xfId="41184" xr:uid="{00000000-0005-0000-0000-000023550000}"/>
    <cellStyle name="Normal 7 2 2 4 3 3 4" xfId="4329" xr:uid="{00000000-0005-0000-0000-000024550000}"/>
    <cellStyle name="Normal 7 2 2 4 3 3 4 2" xfId="13002" xr:uid="{00000000-0005-0000-0000-000025550000}"/>
    <cellStyle name="Normal 7 2 2 4 3 3 4 2 2" xfId="30355" xr:uid="{00000000-0005-0000-0000-000026550000}"/>
    <cellStyle name="Normal 7 2 2 4 3 3 4 2 3" xfId="47701" xr:uid="{00000000-0005-0000-0000-000027550000}"/>
    <cellStyle name="Normal 7 2 2 4 3 3 4 3" xfId="21682" xr:uid="{00000000-0005-0000-0000-000028550000}"/>
    <cellStyle name="Normal 7 2 2 4 3 3 4 4" xfId="39028" xr:uid="{00000000-0005-0000-0000-000029550000}"/>
    <cellStyle name="Normal 7 2 2 4 3 3 5" xfId="9376" xr:uid="{00000000-0005-0000-0000-00002A550000}"/>
    <cellStyle name="Normal 7 2 2 4 3 3 5 2" xfId="26729" xr:uid="{00000000-0005-0000-0000-00002B550000}"/>
    <cellStyle name="Normal 7 2 2 4 3 3 5 3" xfId="44075" xr:uid="{00000000-0005-0000-0000-00002C550000}"/>
    <cellStyle name="Normal 7 2 2 4 3 3 6" xfId="18056" xr:uid="{00000000-0005-0000-0000-00002D550000}"/>
    <cellStyle name="Normal 7 2 2 4 3 3 7" xfId="35402" xr:uid="{00000000-0005-0000-0000-00002E550000}"/>
    <cellStyle name="Normal 7 2 2 4 3 4" xfId="2026" xr:uid="{00000000-0005-0000-0000-00002F550000}"/>
    <cellStyle name="Normal 7 2 2 4 3 4 2" xfId="7808" xr:uid="{00000000-0005-0000-0000-000030550000}"/>
    <cellStyle name="Normal 7 2 2 4 3 4 2 2" xfId="16481" xr:uid="{00000000-0005-0000-0000-000031550000}"/>
    <cellStyle name="Normal 7 2 2 4 3 4 2 2 2" xfId="33834" xr:uid="{00000000-0005-0000-0000-000032550000}"/>
    <cellStyle name="Normal 7 2 2 4 3 4 2 2 3" xfId="51180" xr:uid="{00000000-0005-0000-0000-000033550000}"/>
    <cellStyle name="Normal 7 2 2 4 3 4 2 3" xfId="25161" xr:uid="{00000000-0005-0000-0000-000034550000}"/>
    <cellStyle name="Normal 7 2 2 4 3 4 2 4" xfId="42507" xr:uid="{00000000-0005-0000-0000-000035550000}"/>
    <cellStyle name="Normal 7 2 2 4 3 4 3" xfId="3839" xr:uid="{00000000-0005-0000-0000-000036550000}"/>
    <cellStyle name="Normal 7 2 2 4 3 4 3 2" xfId="12512" xr:uid="{00000000-0005-0000-0000-000037550000}"/>
    <cellStyle name="Normal 7 2 2 4 3 4 3 2 2" xfId="29865" xr:uid="{00000000-0005-0000-0000-000038550000}"/>
    <cellStyle name="Normal 7 2 2 4 3 4 3 2 3" xfId="47211" xr:uid="{00000000-0005-0000-0000-000039550000}"/>
    <cellStyle name="Normal 7 2 2 4 3 4 3 3" xfId="21192" xr:uid="{00000000-0005-0000-0000-00003A550000}"/>
    <cellStyle name="Normal 7 2 2 4 3 4 3 4" xfId="38538" xr:uid="{00000000-0005-0000-0000-00003B550000}"/>
    <cellStyle name="Normal 7 2 2 4 3 4 4" xfId="10699" xr:uid="{00000000-0005-0000-0000-00003C550000}"/>
    <cellStyle name="Normal 7 2 2 4 3 4 4 2" xfId="28052" xr:uid="{00000000-0005-0000-0000-00003D550000}"/>
    <cellStyle name="Normal 7 2 2 4 3 4 4 3" xfId="45398" xr:uid="{00000000-0005-0000-0000-00003E550000}"/>
    <cellStyle name="Normal 7 2 2 4 3 4 5" xfId="19379" xr:uid="{00000000-0005-0000-0000-00003F550000}"/>
    <cellStyle name="Normal 7 2 2 4 3 4 6" xfId="36725" xr:uid="{00000000-0005-0000-0000-000040550000}"/>
    <cellStyle name="Normal 7 2 2 4 3 5" xfId="1438" xr:uid="{00000000-0005-0000-0000-000041550000}"/>
    <cellStyle name="Normal 7 2 2 4 3 5 2" xfId="7220" xr:uid="{00000000-0005-0000-0000-000042550000}"/>
    <cellStyle name="Normal 7 2 2 4 3 5 2 2" xfId="15893" xr:uid="{00000000-0005-0000-0000-000043550000}"/>
    <cellStyle name="Normal 7 2 2 4 3 5 2 2 2" xfId="33246" xr:uid="{00000000-0005-0000-0000-000044550000}"/>
    <cellStyle name="Normal 7 2 2 4 3 5 2 2 3" xfId="50592" xr:uid="{00000000-0005-0000-0000-000045550000}"/>
    <cellStyle name="Normal 7 2 2 4 3 5 2 3" xfId="24573" xr:uid="{00000000-0005-0000-0000-000046550000}"/>
    <cellStyle name="Normal 7 2 2 4 3 5 2 4" xfId="41919" xr:uid="{00000000-0005-0000-0000-000047550000}"/>
    <cellStyle name="Normal 7 2 2 4 3 5 3" xfId="5064" xr:uid="{00000000-0005-0000-0000-000048550000}"/>
    <cellStyle name="Normal 7 2 2 4 3 5 3 2" xfId="13737" xr:uid="{00000000-0005-0000-0000-000049550000}"/>
    <cellStyle name="Normal 7 2 2 4 3 5 3 2 2" xfId="31090" xr:uid="{00000000-0005-0000-0000-00004A550000}"/>
    <cellStyle name="Normal 7 2 2 4 3 5 3 2 3" xfId="48436" xr:uid="{00000000-0005-0000-0000-00004B550000}"/>
    <cellStyle name="Normal 7 2 2 4 3 5 3 3" xfId="22417" xr:uid="{00000000-0005-0000-0000-00004C550000}"/>
    <cellStyle name="Normal 7 2 2 4 3 5 3 4" xfId="39763" xr:uid="{00000000-0005-0000-0000-00004D550000}"/>
    <cellStyle name="Normal 7 2 2 4 3 5 4" xfId="10111" xr:uid="{00000000-0005-0000-0000-00004E550000}"/>
    <cellStyle name="Normal 7 2 2 4 3 5 4 2" xfId="27464" xr:uid="{00000000-0005-0000-0000-00004F550000}"/>
    <cellStyle name="Normal 7 2 2 4 3 5 4 3" xfId="44810" xr:uid="{00000000-0005-0000-0000-000050550000}"/>
    <cellStyle name="Normal 7 2 2 4 3 5 5" xfId="18791" xr:uid="{00000000-0005-0000-0000-000051550000}"/>
    <cellStyle name="Normal 7 2 2 4 3 5 6" xfId="36137" xr:uid="{00000000-0005-0000-0000-000052550000}"/>
    <cellStyle name="Normal 7 2 2 4 3 6" xfId="5995" xr:uid="{00000000-0005-0000-0000-000053550000}"/>
    <cellStyle name="Normal 7 2 2 4 3 6 2" xfId="14668" xr:uid="{00000000-0005-0000-0000-000054550000}"/>
    <cellStyle name="Normal 7 2 2 4 3 6 2 2" xfId="32021" xr:uid="{00000000-0005-0000-0000-000055550000}"/>
    <cellStyle name="Normal 7 2 2 4 3 6 2 3" xfId="49367" xr:uid="{00000000-0005-0000-0000-000056550000}"/>
    <cellStyle name="Normal 7 2 2 4 3 6 3" xfId="23348" xr:uid="{00000000-0005-0000-0000-000057550000}"/>
    <cellStyle name="Normal 7 2 2 4 3 6 4" xfId="40694" xr:uid="{00000000-0005-0000-0000-000058550000}"/>
    <cellStyle name="Normal 7 2 2 4 3 7" xfId="3251" xr:uid="{00000000-0005-0000-0000-000059550000}"/>
    <cellStyle name="Normal 7 2 2 4 3 7 2" xfId="11924" xr:uid="{00000000-0005-0000-0000-00005A550000}"/>
    <cellStyle name="Normal 7 2 2 4 3 7 2 2" xfId="29277" xr:uid="{00000000-0005-0000-0000-00005B550000}"/>
    <cellStyle name="Normal 7 2 2 4 3 7 2 3" xfId="46623" xr:uid="{00000000-0005-0000-0000-00005C550000}"/>
    <cellStyle name="Normal 7 2 2 4 3 7 3" xfId="20604" xr:uid="{00000000-0005-0000-0000-00005D550000}"/>
    <cellStyle name="Normal 7 2 2 4 3 7 4" xfId="37950" xr:uid="{00000000-0005-0000-0000-00005E550000}"/>
    <cellStyle name="Normal 7 2 2 4 3 8" xfId="8886" xr:uid="{00000000-0005-0000-0000-00005F550000}"/>
    <cellStyle name="Normal 7 2 2 4 3 8 2" xfId="26239" xr:uid="{00000000-0005-0000-0000-000060550000}"/>
    <cellStyle name="Normal 7 2 2 4 3 8 3" xfId="43585" xr:uid="{00000000-0005-0000-0000-000061550000}"/>
    <cellStyle name="Normal 7 2 2 4 3 9" xfId="17566" xr:uid="{00000000-0005-0000-0000-000062550000}"/>
    <cellStyle name="Normal 7 2 2 4 4" xfId="801" xr:uid="{00000000-0005-0000-0000-000063550000}"/>
    <cellStyle name="Normal 7 2 2 4 4 2" xfId="2614" xr:uid="{00000000-0005-0000-0000-000064550000}"/>
    <cellStyle name="Normal 7 2 2 4 4 2 2" xfId="8396" xr:uid="{00000000-0005-0000-0000-000065550000}"/>
    <cellStyle name="Normal 7 2 2 4 4 2 2 2" xfId="17069" xr:uid="{00000000-0005-0000-0000-000066550000}"/>
    <cellStyle name="Normal 7 2 2 4 4 2 2 2 2" xfId="34422" xr:uid="{00000000-0005-0000-0000-000067550000}"/>
    <cellStyle name="Normal 7 2 2 4 4 2 2 2 3" xfId="51768" xr:uid="{00000000-0005-0000-0000-000068550000}"/>
    <cellStyle name="Normal 7 2 2 4 4 2 2 3" xfId="25749" xr:uid="{00000000-0005-0000-0000-000069550000}"/>
    <cellStyle name="Normal 7 2 2 4 4 2 2 4" xfId="43095" xr:uid="{00000000-0005-0000-0000-00006A550000}"/>
    <cellStyle name="Normal 7 2 2 4 4 2 3" xfId="4427" xr:uid="{00000000-0005-0000-0000-00006B550000}"/>
    <cellStyle name="Normal 7 2 2 4 4 2 3 2" xfId="13100" xr:uid="{00000000-0005-0000-0000-00006C550000}"/>
    <cellStyle name="Normal 7 2 2 4 4 2 3 2 2" xfId="30453" xr:uid="{00000000-0005-0000-0000-00006D550000}"/>
    <cellStyle name="Normal 7 2 2 4 4 2 3 2 3" xfId="47799" xr:uid="{00000000-0005-0000-0000-00006E550000}"/>
    <cellStyle name="Normal 7 2 2 4 4 2 3 3" xfId="21780" xr:uid="{00000000-0005-0000-0000-00006F550000}"/>
    <cellStyle name="Normal 7 2 2 4 4 2 3 4" xfId="39126" xr:uid="{00000000-0005-0000-0000-000070550000}"/>
    <cellStyle name="Normal 7 2 2 4 4 2 4" xfId="11287" xr:uid="{00000000-0005-0000-0000-000071550000}"/>
    <cellStyle name="Normal 7 2 2 4 4 2 4 2" xfId="28640" xr:uid="{00000000-0005-0000-0000-000072550000}"/>
    <cellStyle name="Normal 7 2 2 4 4 2 4 3" xfId="45986" xr:uid="{00000000-0005-0000-0000-000073550000}"/>
    <cellStyle name="Normal 7 2 2 4 4 2 5" xfId="19967" xr:uid="{00000000-0005-0000-0000-000074550000}"/>
    <cellStyle name="Normal 7 2 2 4 4 2 6" xfId="37313" xr:uid="{00000000-0005-0000-0000-000075550000}"/>
    <cellStyle name="Normal 7 2 2 4 4 3" xfId="1536" xr:uid="{00000000-0005-0000-0000-000076550000}"/>
    <cellStyle name="Normal 7 2 2 4 4 3 2" xfId="7318" xr:uid="{00000000-0005-0000-0000-000077550000}"/>
    <cellStyle name="Normal 7 2 2 4 4 3 2 2" xfId="15991" xr:uid="{00000000-0005-0000-0000-000078550000}"/>
    <cellStyle name="Normal 7 2 2 4 4 3 2 2 2" xfId="33344" xr:uid="{00000000-0005-0000-0000-000079550000}"/>
    <cellStyle name="Normal 7 2 2 4 4 3 2 2 3" xfId="50690" xr:uid="{00000000-0005-0000-0000-00007A550000}"/>
    <cellStyle name="Normal 7 2 2 4 4 3 2 3" xfId="24671" xr:uid="{00000000-0005-0000-0000-00007B550000}"/>
    <cellStyle name="Normal 7 2 2 4 4 3 2 4" xfId="42017" xr:uid="{00000000-0005-0000-0000-00007C550000}"/>
    <cellStyle name="Normal 7 2 2 4 4 3 3" xfId="5162" xr:uid="{00000000-0005-0000-0000-00007D550000}"/>
    <cellStyle name="Normal 7 2 2 4 4 3 3 2" xfId="13835" xr:uid="{00000000-0005-0000-0000-00007E550000}"/>
    <cellStyle name="Normal 7 2 2 4 4 3 3 2 2" xfId="31188" xr:uid="{00000000-0005-0000-0000-00007F550000}"/>
    <cellStyle name="Normal 7 2 2 4 4 3 3 2 3" xfId="48534" xr:uid="{00000000-0005-0000-0000-000080550000}"/>
    <cellStyle name="Normal 7 2 2 4 4 3 3 3" xfId="22515" xr:uid="{00000000-0005-0000-0000-000081550000}"/>
    <cellStyle name="Normal 7 2 2 4 4 3 3 4" xfId="39861" xr:uid="{00000000-0005-0000-0000-000082550000}"/>
    <cellStyle name="Normal 7 2 2 4 4 3 4" xfId="10209" xr:uid="{00000000-0005-0000-0000-000083550000}"/>
    <cellStyle name="Normal 7 2 2 4 4 3 4 2" xfId="27562" xr:uid="{00000000-0005-0000-0000-000084550000}"/>
    <cellStyle name="Normal 7 2 2 4 4 3 4 3" xfId="44908" xr:uid="{00000000-0005-0000-0000-000085550000}"/>
    <cellStyle name="Normal 7 2 2 4 4 3 5" xfId="18889" xr:uid="{00000000-0005-0000-0000-000086550000}"/>
    <cellStyle name="Normal 7 2 2 4 4 3 6" xfId="36235" xr:uid="{00000000-0005-0000-0000-000087550000}"/>
    <cellStyle name="Normal 7 2 2 4 4 4" xfId="6583" xr:uid="{00000000-0005-0000-0000-000088550000}"/>
    <cellStyle name="Normal 7 2 2 4 4 4 2" xfId="15256" xr:uid="{00000000-0005-0000-0000-000089550000}"/>
    <cellStyle name="Normal 7 2 2 4 4 4 2 2" xfId="32609" xr:uid="{00000000-0005-0000-0000-00008A550000}"/>
    <cellStyle name="Normal 7 2 2 4 4 4 2 3" xfId="49955" xr:uid="{00000000-0005-0000-0000-00008B550000}"/>
    <cellStyle name="Normal 7 2 2 4 4 4 3" xfId="23936" xr:uid="{00000000-0005-0000-0000-00008C550000}"/>
    <cellStyle name="Normal 7 2 2 4 4 4 4" xfId="41282" xr:uid="{00000000-0005-0000-0000-00008D550000}"/>
    <cellStyle name="Normal 7 2 2 4 4 5" xfId="3349" xr:uid="{00000000-0005-0000-0000-00008E550000}"/>
    <cellStyle name="Normal 7 2 2 4 4 5 2" xfId="12022" xr:uid="{00000000-0005-0000-0000-00008F550000}"/>
    <cellStyle name="Normal 7 2 2 4 4 5 2 2" xfId="29375" xr:uid="{00000000-0005-0000-0000-000090550000}"/>
    <cellStyle name="Normal 7 2 2 4 4 5 2 3" xfId="46721" xr:uid="{00000000-0005-0000-0000-000091550000}"/>
    <cellStyle name="Normal 7 2 2 4 4 5 3" xfId="20702" xr:uid="{00000000-0005-0000-0000-000092550000}"/>
    <cellStyle name="Normal 7 2 2 4 4 5 4" xfId="38048" xr:uid="{00000000-0005-0000-0000-000093550000}"/>
    <cellStyle name="Normal 7 2 2 4 4 6" xfId="9474" xr:uid="{00000000-0005-0000-0000-000094550000}"/>
    <cellStyle name="Normal 7 2 2 4 4 6 2" xfId="26827" xr:uid="{00000000-0005-0000-0000-000095550000}"/>
    <cellStyle name="Normal 7 2 2 4 4 6 3" xfId="44173" xr:uid="{00000000-0005-0000-0000-000096550000}"/>
    <cellStyle name="Normal 7 2 2 4 4 7" xfId="18154" xr:uid="{00000000-0005-0000-0000-000097550000}"/>
    <cellStyle name="Normal 7 2 2 4 4 8" xfId="35500" xr:uid="{00000000-0005-0000-0000-000098550000}"/>
    <cellStyle name="Normal 7 2 2 4 5" xfId="458" xr:uid="{00000000-0005-0000-0000-000099550000}"/>
    <cellStyle name="Normal 7 2 2 4 5 2" xfId="2271" xr:uid="{00000000-0005-0000-0000-00009A550000}"/>
    <cellStyle name="Normal 7 2 2 4 5 2 2" xfId="8053" xr:uid="{00000000-0005-0000-0000-00009B550000}"/>
    <cellStyle name="Normal 7 2 2 4 5 2 2 2" xfId="16726" xr:uid="{00000000-0005-0000-0000-00009C550000}"/>
    <cellStyle name="Normal 7 2 2 4 5 2 2 2 2" xfId="34079" xr:uid="{00000000-0005-0000-0000-00009D550000}"/>
    <cellStyle name="Normal 7 2 2 4 5 2 2 2 3" xfId="51425" xr:uid="{00000000-0005-0000-0000-00009E550000}"/>
    <cellStyle name="Normal 7 2 2 4 5 2 2 3" xfId="25406" xr:uid="{00000000-0005-0000-0000-00009F550000}"/>
    <cellStyle name="Normal 7 2 2 4 5 2 2 4" xfId="42752" xr:uid="{00000000-0005-0000-0000-0000A0550000}"/>
    <cellStyle name="Normal 7 2 2 4 5 2 3" xfId="5554" xr:uid="{00000000-0005-0000-0000-0000A1550000}"/>
    <cellStyle name="Normal 7 2 2 4 5 2 3 2" xfId="14227" xr:uid="{00000000-0005-0000-0000-0000A2550000}"/>
    <cellStyle name="Normal 7 2 2 4 5 2 3 2 2" xfId="31580" xr:uid="{00000000-0005-0000-0000-0000A3550000}"/>
    <cellStyle name="Normal 7 2 2 4 5 2 3 2 3" xfId="48926" xr:uid="{00000000-0005-0000-0000-0000A4550000}"/>
    <cellStyle name="Normal 7 2 2 4 5 2 3 3" xfId="22907" xr:uid="{00000000-0005-0000-0000-0000A5550000}"/>
    <cellStyle name="Normal 7 2 2 4 5 2 3 4" xfId="40253" xr:uid="{00000000-0005-0000-0000-0000A6550000}"/>
    <cellStyle name="Normal 7 2 2 4 5 2 4" xfId="10944" xr:uid="{00000000-0005-0000-0000-0000A7550000}"/>
    <cellStyle name="Normal 7 2 2 4 5 2 4 2" xfId="28297" xr:uid="{00000000-0005-0000-0000-0000A8550000}"/>
    <cellStyle name="Normal 7 2 2 4 5 2 4 3" xfId="45643" xr:uid="{00000000-0005-0000-0000-0000A9550000}"/>
    <cellStyle name="Normal 7 2 2 4 5 2 5" xfId="19624" xr:uid="{00000000-0005-0000-0000-0000AA550000}"/>
    <cellStyle name="Normal 7 2 2 4 5 2 6" xfId="36970" xr:uid="{00000000-0005-0000-0000-0000AB550000}"/>
    <cellStyle name="Normal 7 2 2 4 5 3" xfId="6240" xr:uid="{00000000-0005-0000-0000-0000AC550000}"/>
    <cellStyle name="Normal 7 2 2 4 5 3 2" xfId="14913" xr:uid="{00000000-0005-0000-0000-0000AD550000}"/>
    <cellStyle name="Normal 7 2 2 4 5 3 2 2" xfId="32266" xr:uid="{00000000-0005-0000-0000-0000AE550000}"/>
    <cellStyle name="Normal 7 2 2 4 5 3 2 3" xfId="49612" xr:uid="{00000000-0005-0000-0000-0000AF550000}"/>
    <cellStyle name="Normal 7 2 2 4 5 3 3" xfId="23593" xr:uid="{00000000-0005-0000-0000-0000B0550000}"/>
    <cellStyle name="Normal 7 2 2 4 5 3 4" xfId="40939" xr:uid="{00000000-0005-0000-0000-0000B1550000}"/>
    <cellStyle name="Normal 7 2 2 4 5 4" xfId="4084" xr:uid="{00000000-0005-0000-0000-0000B2550000}"/>
    <cellStyle name="Normal 7 2 2 4 5 4 2" xfId="12757" xr:uid="{00000000-0005-0000-0000-0000B3550000}"/>
    <cellStyle name="Normal 7 2 2 4 5 4 2 2" xfId="30110" xr:uid="{00000000-0005-0000-0000-0000B4550000}"/>
    <cellStyle name="Normal 7 2 2 4 5 4 2 3" xfId="47456" xr:uid="{00000000-0005-0000-0000-0000B5550000}"/>
    <cellStyle name="Normal 7 2 2 4 5 4 3" xfId="21437" xr:uid="{00000000-0005-0000-0000-0000B6550000}"/>
    <cellStyle name="Normal 7 2 2 4 5 4 4" xfId="38783" xr:uid="{00000000-0005-0000-0000-0000B7550000}"/>
    <cellStyle name="Normal 7 2 2 4 5 5" xfId="9131" xr:uid="{00000000-0005-0000-0000-0000B8550000}"/>
    <cellStyle name="Normal 7 2 2 4 5 5 2" xfId="26484" xr:uid="{00000000-0005-0000-0000-0000B9550000}"/>
    <cellStyle name="Normal 7 2 2 4 5 5 3" xfId="43830" xr:uid="{00000000-0005-0000-0000-0000BA550000}"/>
    <cellStyle name="Normal 7 2 2 4 5 6" xfId="17811" xr:uid="{00000000-0005-0000-0000-0000BB550000}"/>
    <cellStyle name="Normal 7 2 2 4 5 7" xfId="35157" xr:uid="{00000000-0005-0000-0000-0000BC550000}"/>
    <cellStyle name="Normal 7 2 2 4 6" xfId="1879" xr:uid="{00000000-0005-0000-0000-0000BD550000}"/>
    <cellStyle name="Normal 7 2 2 4 6 2" xfId="7661" xr:uid="{00000000-0005-0000-0000-0000BE550000}"/>
    <cellStyle name="Normal 7 2 2 4 6 2 2" xfId="16334" xr:uid="{00000000-0005-0000-0000-0000BF550000}"/>
    <cellStyle name="Normal 7 2 2 4 6 2 2 2" xfId="33687" xr:uid="{00000000-0005-0000-0000-0000C0550000}"/>
    <cellStyle name="Normal 7 2 2 4 6 2 2 3" xfId="51033" xr:uid="{00000000-0005-0000-0000-0000C1550000}"/>
    <cellStyle name="Normal 7 2 2 4 6 2 3" xfId="25014" xr:uid="{00000000-0005-0000-0000-0000C2550000}"/>
    <cellStyle name="Normal 7 2 2 4 6 2 4" xfId="42360" xr:uid="{00000000-0005-0000-0000-0000C3550000}"/>
    <cellStyle name="Normal 7 2 2 4 6 3" xfId="3692" xr:uid="{00000000-0005-0000-0000-0000C4550000}"/>
    <cellStyle name="Normal 7 2 2 4 6 3 2" xfId="12365" xr:uid="{00000000-0005-0000-0000-0000C5550000}"/>
    <cellStyle name="Normal 7 2 2 4 6 3 2 2" xfId="29718" xr:uid="{00000000-0005-0000-0000-0000C6550000}"/>
    <cellStyle name="Normal 7 2 2 4 6 3 2 3" xfId="47064" xr:uid="{00000000-0005-0000-0000-0000C7550000}"/>
    <cellStyle name="Normal 7 2 2 4 6 3 3" xfId="21045" xr:uid="{00000000-0005-0000-0000-0000C8550000}"/>
    <cellStyle name="Normal 7 2 2 4 6 3 4" xfId="38391" xr:uid="{00000000-0005-0000-0000-0000C9550000}"/>
    <cellStyle name="Normal 7 2 2 4 6 4" xfId="10552" xr:uid="{00000000-0005-0000-0000-0000CA550000}"/>
    <cellStyle name="Normal 7 2 2 4 6 4 2" xfId="27905" xr:uid="{00000000-0005-0000-0000-0000CB550000}"/>
    <cellStyle name="Normal 7 2 2 4 6 4 3" xfId="45251" xr:uid="{00000000-0005-0000-0000-0000CC550000}"/>
    <cellStyle name="Normal 7 2 2 4 6 5" xfId="19232" xr:uid="{00000000-0005-0000-0000-0000CD550000}"/>
    <cellStyle name="Normal 7 2 2 4 6 6" xfId="36578" xr:uid="{00000000-0005-0000-0000-0000CE550000}"/>
    <cellStyle name="Normal 7 2 2 4 7" xfId="1193" xr:uid="{00000000-0005-0000-0000-0000CF550000}"/>
    <cellStyle name="Normal 7 2 2 4 7 2" xfId="6975" xr:uid="{00000000-0005-0000-0000-0000D0550000}"/>
    <cellStyle name="Normal 7 2 2 4 7 2 2" xfId="15648" xr:uid="{00000000-0005-0000-0000-0000D1550000}"/>
    <cellStyle name="Normal 7 2 2 4 7 2 2 2" xfId="33001" xr:uid="{00000000-0005-0000-0000-0000D2550000}"/>
    <cellStyle name="Normal 7 2 2 4 7 2 2 3" xfId="50347" xr:uid="{00000000-0005-0000-0000-0000D3550000}"/>
    <cellStyle name="Normal 7 2 2 4 7 2 3" xfId="24328" xr:uid="{00000000-0005-0000-0000-0000D4550000}"/>
    <cellStyle name="Normal 7 2 2 4 7 2 4" xfId="41674" xr:uid="{00000000-0005-0000-0000-0000D5550000}"/>
    <cellStyle name="Normal 7 2 2 4 7 3" xfId="4819" xr:uid="{00000000-0005-0000-0000-0000D6550000}"/>
    <cellStyle name="Normal 7 2 2 4 7 3 2" xfId="13492" xr:uid="{00000000-0005-0000-0000-0000D7550000}"/>
    <cellStyle name="Normal 7 2 2 4 7 3 2 2" xfId="30845" xr:uid="{00000000-0005-0000-0000-0000D8550000}"/>
    <cellStyle name="Normal 7 2 2 4 7 3 2 3" xfId="48191" xr:uid="{00000000-0005-0000-0000-0000D9550000}"/>
    <cellStyle name="Normal 7 2 2 4 7 3 3" xfId="22172" xr:uid="{00000000-0005-0000-0000-0000DA550000}"/>
    <cellStyle name="Normal 7 2 2 4 7 3 4" xfId="39518" xr:uid="{00000000-0005-0000-0000-0000DB550000}"/>
    <cellStyle name="Normal 7 2 2 4 7 4" xfId="9866" xr:uid="{00000000-0005-0000-0000-0000DC550000}"/>
    <cellStyle name="Normal 7 2 2 4 7 4 2" xfId="27219" xr:uid="{00000000-0005-0000-0000-0000DD550000}"/>
    <cellStyle name="Normal 7 2 2 4 7 4 3" xfId="44565" xr:uid="{00000000-0005-0000-0000-0000DE550000}"/>
    <cellStyle name="Normal 7 2 2 4 7 5" xfId="18546" xr:uid="{00000000-0005-0000-0000-0000DF550000}"/>
    <cellStyle name="Normal 7 2 2 4 7 6" xfId="35892" xr:uid="{00000000-0005-0000-0000-0000E0550000}"/>
    <cellStyle name="Normal 7 2 2 4 8" xfId="5848" xr:uid="{00000000-0005-0000-0000-0000E1550000}"/>
    <cellStyle name="Normal 7 2 2 4 8 2" xfId="14521" xr:uid="{00000000-0005-0000-0000-0000E2550000}"/>
    <cellStyle name="Normal 7 2 2 4 8 2 2" xfId="31874" xr:uid="{00000000-0005-0000-0000-0000E3550000}"/>
    <cellStyle name="Normal 7 2 2 4 8 2 3" xfId="49220" xr:uid="{00000000-0005-0000-0000-0000E4550000}"/>
    <cellStyle name="Normal 7 2 2 4 8 3" xfId="23201" xr:uid="{00000000-0005-0000-0000-0000E5550000}"/>
    <cellStyle name="Normal 7 2 2 4 8 4" xfId="40547" xr:uid="{00000000-0005-0000-0000-0000E6550000}"/>
    <cellStyle name="Normal 7 2 2 4 9" xfId="3006" xr:uid="{00000000-0005-0000-0000-0000E7550000}"/>
    <cellStyle name="Normal 7 2 2 4 9 2" xfId="11679" xr:uid="{00000000-0005-0000-0000-0000E8550000}"/>
    <cellStyle name="Normal 7 2 2 4 9 2 2" xfId="29032" xr:uid="{00000000-0005-0000-0000-0000E9550000}"/>
    <cellStyle name="Normal 7 2 2 4 9 2 3" xfId="46378" xr:uid="{00000000-0005-0000-0000-0000EA550000}"/>
    <cellStyle name="Normal 7 2 2 4 9 3" xfId="20359" xr:uid="{00000000-0005-0000-0000-0000EB550000}"/>
    <cellStyle name="Normal 7 2 2 4 9 4" xfId="37705" xr:uid="{00000000-0005-0000-0000-0000EC550000}"/>
    <cellStyle name="Normal 7 2 2 5" xfId="164" xr:uid="{00000000-0005-0000-0000-0000ED550000}"/>
    <cellStyle name="Normal 7 2 2 5 10" xfId="17517" xr:uid="{00000000-0005-0000-0000-0000EE550000}"/>
    <cellStyle name="Normal 7 2 2 5 11" xfId="34863" xr:uid="{00000000-0005-0000-0000-0000EF550000}"/>
    <cellStyle name="Normal 7 2 2 5 2" xfId="654" xr:uid="{00000000-0005-0000-0000-0000F0550000}"/>
    <cellStyle name="Normal 7 2 2 5 2 2" xfId="2467" xr:uid="{00000000-0005-0000-0000-0000F1550000}"/>
    <cellStyle name="Normal 7 2 2 5 2 2 2" xfId="8249" xr:uid="{00000000-0005-0000-0000-0000F2550000}"/>
    <cellStyle name="Normal 7 2 2 5 2 2 2 2" xfId="16922" xr:uid="{00000000-0005-0000-0000-0000F3550000}"/>
    <cellStyle name="Normal 7 2 2 5 2 2 2 2 2" xfId="34275" xr:uid="{00000000-0005-0000-0000-0000F4550000}"/>
    <cellStyle name="Normal 7 2 2 5 2 2 2 2 3" xfId="51621" xr:uid="{00000000-0005-0000-0000-0000F5550000}"/>
    <cellStyle name="Normal 7 2 2 5 2 2 2 3" xfId="25602" xr:uid="{00000000-0005-0000-0000-0000F6550000}"/>
    <cellStyle name="Normal 7 2 2 5 2 2 2 4" xfId="42948" xr:uid="{00000000-0005-0000-0000-0000F7550000}"/>
    <cellStyle name="Normal 7 2 2 5 2 2 3" xfId="4280" xr:uid="{00000000-0005-0000-0000-0000F8550000}"/>
    <cellStyle name="Normal 7 2 2 5 2 2 3 2" xfId="12953" xr:uid="{00000000-0005-0000-0000-0000F9550000}"/>
    <cellStyle name="Normal 7 2 2 5 2 2 3 2 2" xfId="30306" xr:uid="{00000000-0005-0000-0000-0000FA550000}"/>
    <cellStyle name="Normal 7 2 2 5 2 2 3 2 3" xfId="47652" xr:uid="{00000000-0005-0000-0000-0000FB550000}"/>
    <cellStyle name="Normal 7 2 2 5 2 2 3 3" xfId="21633" xr:uid="{00000000-0005-0000-0000-0000FC550000}"/>
    <cellStyle name="Normal 7 2 2 5 2 2 3 4" xfId="38979" xr:uid="{00000000-0005-0000-0000-0000FD550000}"/>
    <cellStyle name="Normal 7 2 2 5 2 2 4" xfId="11140" xr:uid="{00000000-0005-0000-0000-0000FE550000}"/>
    <cellStyle name="Normal 7 2 2 5 2 2 4 2" xfId="28493" xr:uid="{00000000-0005-0000-0000-0000FF550000}"/>
    <cellStyle name="Normal 7 2 2 5 2 2 4 3" xfId="45839" xr:uid="{00000000-0005-0000-0000-000000560000}"/>
    <cellStyle name="Normal 7 2 2 5 2 2 5" xfId="19820" xr:uid="{00000000-0005-0000-0000-000001560000}"/>
    <cellStyle name="Normal 7 2 2 5 2 2 6" xfId="37166" xr:uid="{00000000-0005-0000-0000-000002560000}"/>
    <cellStyle name="Normal 7 2 2 5 2 3" xfId="1389" xr:uid="{00000000-0005-0000-0000-000003560000}"/>
    <cellStyle name="Normal 7 2 2 5 2 3 2" xfId="7171" xr:uid="{00000000-0005-0000-0000-000004560000}"/>
    <cellStyle name="Normal 7 2 2 5 2 3 2 2" xfId="15844" xr:uid="{00000000-0005-0000-0000-000005560000}"/>
    <cellStyle name="Normal 7 2 2 5 2 3 2 2 2" xfId="33197" xr:uid="{00000000-0005-0000-0000-000006560000}"/>
    <cellStyle name="Normal 7 2 2 5 2 3 2 2 3" xfId="50543" xr:uid="{00000000-0005-0000-0000-000007560000}"/>
    <cellStyle name="Normal 7 2 2 5 2 3 2 3" xfId="24524" xr:uid="{00000000-0005-0000-0000-000008560000}"/>
    <cellStyle name="Normal 7 2 2 5 2 3 2 4" xfId="41870" xr:uid="{00000000-0005-0000-0000-000009560000}"/>
    <cellStyle name="Normal 7 2 2 5 2 3 3" xfId="5015" xr:uid="{00000000-0005-0000-0000-00000A560000}"/>
    <cellStyle name="Normal 7 2 2 5 2 3 3 2" xfId="13688" xr:uid="{00000000-0005-0000-0000-00000B560000}"/>
    <cellStyle name="Normal 7 2 2 5 2 3 3 2 2" xfId="31041" xr:uid="{00000000-0005-0000-0000-00000C560000}"/>
    <cellStyle name="Normal 7 2 2 5 2 3 3 2 3" xfId="48387" xr:uid="{00000000-0005-0000-0000-00000D560000}"/>
    <cellStyle name="Normal 7 2 2 5 2 3 3 3" xfId="22368" xr:uid="{00000000-0005-0000-0000-00000E560000}"/>
    <cellStyle name="Normal 7 2 2 5 2 3 3 4" xfId="39714" xr:uid="{00000000-0005-0000-0000-00000F560000}"/>
    <cellStyle name="Normal 7 2 2 5 2 3 4" xfId="10062" xr:uid="{00000000-0005-0000-0000-000010560000}"/>
    <cellStyle name="Normal 7 2 2 5 2 3 4 2" xfId="27415" xr:uid="{00000000-0005-0000-0000-000011560000}"/>
    <cellStyle name="Normal 7 2 2 5 2 3 4 3" xfId="44761" xr:uid="{00000000-0005-0000-0000-000012560000}"/>
    <cellStyle name="Normal 7 2 2 5 2 3 5" xfId="18742" xr:uid="{00000000-0005-0000-0000-000013560000}"/>
    <cellStyle name="Normal 7 2 2 5 2 3 6" xfId="36088" xr:uid="{00000000-0005-0000-0000-000014560000}"/>
    <cellStyle name="Normal 7 2 2 5 2 4" xfId="6436" xr:uid="{00000000-0005-0000-0000-000015560000}"/>
    <cellStyle name="Normal 7 2 2 5 2 4 2" xfId="15109" xr:uid="{00000000-0005-0000-0000-000016560000}"/>
    <cellStyle name="Normal 7 2 2 5 2 4 2 2" xfId="32462" xr:uid="{00000000-0005-0000-0000-000017560000}"/>
    <cellStyle name="Normal 7 2 2 5 2 4 2 3" xfId="49808" xr:uid="{00000000-0005-0000-0000-000018560000}"/>
    <cellStyle name="Normal 7 2 2 5 2 4 3" xfId="23789" xr:uid="{00000000-0005-0000-0000-000019560000}"/>
    <cellStyle name="Normal 7 2 2 5 2 4 4" xfId="41135" xr:uid="{00000000-0005-0000-0000-00001A560000}"/>
    <cellStyle name="Normal 7 2 2 5 2 5" xfId="3202" xr:uid="{00000000-0005-0000-0000-00001B560000}"/>
    <cellStyle name="Normal 7 2 2 5 2 5 2" xfId="11875" xr:uid="{00000000-0005-0000-0000-00001C560000}"/>
    <cellStyle name="Normal 7 2 2 5 2 5 2 2" xfId="29228" xr:uid="{00000000-0005-0000-0000-00001D560000}"/>
    <cellStyle name="Normal 7 2 2 5 2 5 2 3" xfId="46574" xr:uid="{00000000-0005-0000-0000-00001E560000}"/>
    <cellStyle name="Normal 7 2 2 5 2 5 3" xfId="20555" xr:uid="{00000000-0005-0000-0000-00001F560000}"/>
    <cellStyle name="Normal 7 2 2 5 2 5 4" xfId="37901" xr:uid="{00000000-0005-0000-0000-000020560000}"/>
    <cellStyle name="Normal 7 2 2 5 2 6" xfId="9327" xr:uid="{00000000-0005-0000-0000-000021560000}"/>
    <cellStyle name="Normal 7 2 2 5 2 6 2" xfId="26680" xr:uid="{00000000-0005-0000-0000-000022560000}"/>
    <cellStyle name="Normal 7 2 2 5 2 6 3" xfId="44026" xr:uid="{00000000-0005-0000-0000-000023560000}"/>
    <cellStyle name="Normal 7 2 2 5 2 7" xfId="18007" xr:uid="{00000000-0005-0000-0000-000024560000}"/>
    <cellStyle name="Normal 7 2 2 5 2 8" xfId="35353" xr:uid="{00000000-0005-0000-0000-000025560000}"/>
    <cellStyle name="Normal 7 2 2 5 3" xfId="899" xr:uid="{00000000-0005-0000-0000-000026560000}"/>
    <cellStyle name="Normal 7 2 2 5 3 2" xfId="2712" xr:uid="{00000000-0005-0000-0000-000027560000}"/>
    <cellStyle name="Normal 7 2 2 5 3 2 2" xfId="8494" xr:uid="{00000000-0005-0000-0000-000028560000}"/>
    <cellStyle name="Normal 7 2 2 5 3 2 2 2" xfId="17167" xr:uid="{00000000-0005-0000-0000-000029560000}"/>
    <cellStyle name="Normal 7 2 2 5 3 2 2 2 2" xfId="34520" xr:uid="{00000000-0005-0000-0000-00002A560000}"/>
    <cellStyle name="Normal 7 2 2 5 3 2 2 2 3" xfId="51866" xr:uid="{00000000-0005-0000-0000-00002B560000}"/>
    <cellStyle name="Normal 7 2 2 5 3 2 2 3" xfId="25847" xr:uid="{00000000-0005-0000-0000-00002C560000}"/>
    <cellStyle name="Normal 7 2 2 5 3 2 2 4" xfId="43193" xr:uid="{00000000-0005-0000-0000-00002D560000}"/>
    <cellStyle name="Normal 7 2 2 5 3 2 3" xfId="4525" xr:uid="{00000000-0005-0000-0000-00002E560000}"/>
    <cellStyle name="Normal 7 2 2 5 3 2 3 2" xfId="13198" xr:uid="{00000000-0005-0000-0000-00002F560000}"/>
    <cellStyle name="Normal 7 2 2 5 3 2 3 2 2" xfId="30551" xr:uid="{00000000-0005-0000-0000-000030560000}"/>
    <cellStyle name="Normal 7 2 2 5 3 2 3 2 3" xfId="47897" xr:uid="{00000000-0005-0000-0000-000031560000}"/>
    <cellStyle name="Normal 7 2 2 5 3 2 3 3" xfId="21878" xr:uid="{00000000-0005-0000-0000-000032560000}"/>
    <cellStyle name="Normal 7 2 2 5 3 2 3 4" xfId="39224" xr:uid="{00000000-0005-0000-0000-000033560000}"/>
    <cellStyle name="Normal 7 2 2 5 3 2 4" xfId="11385" xr:uid="{00000000-0005-0000-0000-000034560000}"/>
    <cellStyle name="Normal 7 2 2 5 3 2 4 2" xfId="28738" xr:uid="{00000000-0005-0000-0000-000035560000}"/>
    <cellStyle name="Normal 7 2 2 5 3 2 4 3" xfId="46084" xr:uid="{00000000-0005-0000-0000-000036560000}"/>
    <cellStyle name="Normal 7 2 2 5 3 2 5" xfId="20065" xr:uid="{00000000-0005-0000-0000-000037560000}"/>
    <cellStyle name="Normal 7 2 2 5 3 2 6" xfId="37411" xr:uid="{00000000-0005-0000-0000-000038560000}"/>
    <cellStyle name="Normal 7 2 2 5 3 3" xfId="1634" xr:uid="{00000000-0005-0000-0000-000039560000}"/>
    <cellStyle name="Normal 7 2 2 5 3 3 2" xfId="7416" xr:uid="{00000000-0005-0000-0000-00003A560000}"/>
    <cellStyle name="Normal 7 2 2 5 3 3 2 2" xfId="16089" xr:uid="{00000000-0005-0000-0000-00003B560000}"/>
    <cellStyle name="Normal 7 2 2 5 3 3 2 2 2" xfId="33442" xr:uid="{00000000-0005-0000-0000-00003C560000}"/>
    <cellStyle name="Normal 7 2 2 5 3 3 2 2 3" xfId="50788" xr:uid="{00000000-0005-0000-0000-00003D560000}"/>
    <cellStyle name="Normal 7 2 2 5 3 3 2 3" xfId="24769" xr:uid="{00000000-0005-0000-0000-00003E560000}"/>
    <cellStyle name="Normal 7 2 2 5 3 3 2 4" xfId="42115" xr:uid="{00000000-0005-0000-0000-00003F560000}"/>
    <cellStyle name="Normal 7 2 2 5 3 3 3" xfId="5260" xr:uid="{00000000-0005-0000-0000-000040560000}"/>
    <cellStyle name="Normal 7 2 2 5 3 3 3 2" xfId="13933" xr:uid="{00000000-0005-0000-0000-000041560000}"/>
    <cellStyle name="Normal 7 2 2 5 3 3 3 2 2" xfId="31286" xr:uid="{00000000-0005-0000-0000-000042560000}"/>
    <cellStyle name="Normal 7 2 2 5 3 3 3 2 3" xfId="48632" xr:uid="{00000000-0005-0000-0000-000043560000}"/>
    <cellStyle name="Normal 7 2 2 5 3 3 3 3" xfId="22613" xr:uid="{00000000-0005-0000-0000-000044560000}"/>
    <cellStyle name="Normal 7 2 2 5 3 3 3 4" xfId="39959" xr:uid="{00000000-0005-0000-0000-000045560000}"/>
    <cellStyle name="Normal 7 2 2 5 3 3 4" xfId="10307" xr:uid="{00000000-0005-0000-0000-000046560000}"/>
    <cellStyle name="Normal 7 2 2 5 3 3 4 2" xfId="27660" xr:uid="{00000000-0005-0000-0000-000047560000}"/>
    <cellStyle name="Normal 7 2 2 5 3 3 4 3" xfId="45006" xr:uid="{00000000-0005-0000-0000-000048560000}"/>
    <cellStyle name="Normal 7 2 2 5 3 3 5" xfId="18987" xr:uid="{00000000-0005-0000-0000-000049560000}"/>
    <cellStyle name="Normal 7 2 2 5 3 3 6" xfId="36333" xr:uid="{00000000-0005-0000-0000-00004A560000}"/>
    <cellStyle name="Normal 7 2 2 5 3 4" xfId="6681" xr:uid="{00000000-0005-0000-0000-00004B560000}"/>
    <cellStyle name="Normal 7 2 2 5 3 4 2" xfId="15354" xr:uid="{00000000-0005-0000-0000-00004C560000}"/>
    <cellStyle name="Normal 7 2 2 5 3 4 2 2" xfId="32707" xr:uid="{00000000-0005-0000-0000-00004D560000}"/>
    <cellStyle name="Normal 7 2 2 5 3 4 2 3" xfId="50053" xr:uid="{00000000-0005-0000-0000-00004E560000}"/>
    <cellStyle name="Normal 7 2 2 5 3 4 3" xfId="24034" xr:uid="{00000000-0005-0000-0000-00004F560000}"/>
    <cellStyle name="Normal 7 2 2 5 3 4 4" xfId="41380" xr:uid="{00000000-0005-0000-0000-000050560000}"/>
    <cellStyle name="Normal 7 2 2 5 3 5" xfId="3447" xr:uid="{00000000-0005-0000-0000-000051560000}"/>
    <cellStyle name="Normal 7 2 2 5 3 5 2" xfId="12120" xr:uid="{00000000-0005-0000-0000-000052560000}"/>
    <cellStyle name="Normal 7 2 2 5 3 5 2 2" xfId="29473" xr:uid="{00000000-0005-0000-0000-000053560000}"/>
    <cellStyle name="Normal 7 2 2 5 3 5 2 3" xfId="46819" xr:uid="{00000000-0005-0000-0000-000054560000}"/>
    <cellStyle name="Normal 7 2 2 5 3 5 3" xfId="20800" xr:uid="{00000000-0005-0000-0000-000055560000}"/>
    <cellStyle name="Normal 7 2 2 5 3 5 4" xfId="38146" xr:uid="{00000000-0005-0000-0000-000056560000}"/>
    <cellStyle name="Normal 7 2 2 5 3 6" xfId="9572" xr:uid="{00000000-0005-0000-0000-000057560000}"/>
    <cellStyle name="Normal 7 2 2 5 3 6 2" xfId="26925" xr:uid="{00000000-0005-0000-0000-000058560000}"/>
    <cellStyle name="Normal 7 2 2 5 3 6 3" xfId="44271" xr:uid="{00000000-0005-0000-0000-000059560000}"/>
    <cellStyle name="Normal 7 2 2 5 3 7" xfId="18252" xr:uid="{00000000-0005-0000-0000-00005A560000}"/>
    <cellStyle name="Normal 7 2 2 5 3 8" xfId="35598" xr:uid="{00000000-0005-0000-0000-00005B560000}"/>
    <cellStyle name="Normal 7 2 2 5 4" xfId="409" xr:uid="{00000000-0005-0000-0000-00005C560000}"/>
    <cellStyle name="Normal 7 2 2 5 4 2" xfId="2222" xr:uid="{00000000-0005-0000-0000-00005D560000}"/>
    <cellStyle name="Normal 7 2 2 5 4 2 2" xfId="8004" xr:uid="{00000000-0005-0000-0000-00005E560000}"/>
    <cellStyle name="Normal 7 2 2 5 4 2 2 2" xfId="16677" xr:uid="{00000000-0005-0000-0000-00005F560000}"/>
    <cellStyle name="Normal 7 2 2 5 4 2 2 2 2" xfId="34030" xr:uid="{00000000-0005-0000-0000-000060560000}"/>
    <cellStyle name="Normal 7 2 2 5 4 2 2 2 3" xfId="51376" xr:uid="{00000000-0005-0000-0000-000061560000}"/>
    <cellStyle name="Normal 7 2 2 5 4 2 2 3" xfId="25357" xr:uid="{00000000-0005-0000-0000-000062560000}"/>
    <cellStyle name="Normal 7 2 2 5 4 2 2 4" xfId="42703" xr:uid="{00000000-0005-0000-0000-000063560000}"/>
    <cellStyle name="Normal 7 2 2 5 4 2 3" xfId="5505" xr:uid="{00000000-0005-0000-0000-000064560000}"/>
    <cellStyle name="Normal 7 2 2 5 4 2 3 2" xfId="14178" xr:uid="{00000000-0005-0000-0000-000065560000}"/>
    <cellStyle name="Normal 7 2 2 5 4 2 3 2 2" xfId="31531" xr:uid="{00000000-0005-0000-0000-000066560000}"/>
    <cellStyle name="Normal 7 2 2 5 4 2 3 2 3" xfId="48877" xr:uid="{00000000-0005-0000-0000-000067560000}"/>
    <cellStyle name="Normal 7 2 2 5 4 2 3 3" xfId="22858" xr:uid="{00000000-0005-0000-0000-000068560000}"/>
    <cellStyle name="Normal 7 2 2 5 4 2 3 4" xfId="40204" xr:uid="{00000000-0005-0000-0000-000069560000}"/>
    <cellStyle name="Normal 7 2 2 5 4 2 4" xfId="10895" xr:uid="{00000000-0005-0000-0000-00006A560000}"/>
    <cellStyle name="Normal 7 2 2 5 4 2 4 2" xfId="28248" xr:uid="{00000000-0005-0000-0000-00006B560000}"/>
    <cellStyle name="Normal 7 2 2 5 4 2 4 3" xfId="45594" xr:uid="{00000000-0005-0000-0000-00006C560000}"/>
    <cellStyle name="Normal 7 2 2 5 4 2 5" xfId="19575" xr:uid="{00000000-0005-0000-0000-00006D560000}"/>
    <cellStyle name="Normal 7 2 2 5 4 2 6" xfId="36921" xr:uid="{00000000-0005-0000-0000-00006E560000}"/>
    <cellStyle name="Normal 7 2 2 5 4 3" xfId="6191" xr:uid="{00000000-0005-0000-0000-00006F560000}"/>
    <cellStyle name="Normal 7 2 2 5 4 3 2" xfId="14864" xr:uid="{00000000-0005-0000-0000-000070560000}"/>
    <cellStyle name="Normal 7 2 2 5 4 3 2 2" xfId="32217" xr:uid="{00000000-0005-0000-0000-000071560000}"/>
    <cellStyle name="Normal 7 2 2 5 4 3 2 3" xfId="49563" xr:uid="{00000000-0005-0000-0000-000072560000}"/>
    <cellStyle name="Normal 7 2 2 5 4 3 3" xfId="23544" xr:uid="{00000000-0005-0000-0000-000073560000}"/>
    <cellStyle name="Normal 7 2 2 5 4 3 4" xfId="40890" xr:uid="{00000000-0005-0000-0000-000074560000}"/>
    <cellStyle name="Normal 7 2 2 5 4 4" xfId="4035" xr:uid="{00000000-0005-0000-0000-000075560000}"/>
    <cellStyle name="Normal 7 2 2 5 4 4 2" xfId="12708" xr:uid="{00000000-0005-0000-0000-000076560000}"/>
    <cellStyle name="Normal 7 2 2 5 4 4 2 2" xfId="30061" xr:uid="{00000000-0005-0000-0000-000077560000}"/>
    <cellStyle name="Normal 7 2 2 5 4 4 2 3" xfId="47407" xr:uid="{00000000-0005-0000-0000-000078560000}"/>
    <cellStyle name="Normal 7 2 2 5 4 4 3" xfId="21388" xr:uid="{00000000-0005-0000-0000-000079560000}"/>
    <cellStyle name="Normal 7 2 2 5 4 4 4" xfId="38734" xr:uid="{00000000-0005-0000-0000-00007A560000}"/>
    <cellStyle name="Normal 7 2 2 5 4 5" xfId="9082" xr:uid="{00000000-0005-0000-0000-00007B560000}"/>
    <cellStyle name="Normal 7 2 2 5 4 5 2" xfId="26435" xr:uid="{00000000-0005-0000-0000-00007C560000}"/>
    <cellStyle name="Normal 7 2 2 5 4 5 3" xfId="43781" xr:uid="{00000000-0005-0000-0000-00007D560000}"/>
    <cellStyle name="Normal 7 2 2 5 4 6" xfId="17762" xr:uid="{00000000-0005-0000-0000-00007E560000}"/>
    <cellStyle name="Normal 7 2 2 5 4 7" xfId="35108" xr:uid="{00000000-0005-0000-0000-00007F560000}"/>
    <cellStyle name="Normal 7 2 2 5 5" xfId="1977" xr:uid="{00000000-0005-0000-0000-000080560000}"/>
    <cellStyle name="Normal 7 2 2 5 5 2" xfId="7759" xr:uid="{00000000-0005-0000-0000-000081560000}"/>
    <cellStyle name="Normal 7 2 2 5 5 2 2" xfId="16432" xr:uid="{00000000-0005-0000-0000-000082560000}"/>
    <cellStyle name="Normal 7 2 2 5 5 2 2 2" xfId="33785" xr:uid="{00000000-0005-0000-0000-000083560000}"/>
    <cellStyle name="Normal 7 2 2 5 5 2 2 3" xfId="51131" xr:uid="{00000000-0005-0000-0000-000084560000}"/>
    <cellStyle name="Normal 7 2 2 5 5 2 3" xfId="25112" xr:uid="{00000000-0005-0000-0000-000085560000}"/>
    <cellStyle name="Normal 7 2 2 5 5 2 4" xfId="42458" xr:uid="{00000000-0005-0000-0000-000086560000}"/>
    <cellStyle name="Normal 7 2 2 5 5 3" xfId="3790" xr:uid="{00000000-0005-0000-0000-000087560000}"/>
    <cellStyle name="Normal 7 2 2 5 5 3 2" xfId="12463" xr:uid="{00000000-0005-0000-0000-000088560000}"/>
    <cellStyle name="Normal 7 2 2 5 5 3 2 2" xfId="29816" xr:uid="{00000000-0005-0000-0000-000089560000}"/>
    <cellStyle name="Normal 7 2 2 5 5 3 2 3" xfId="47162" xr:uid="{00000000-0005-0000-0000-00008A560000}"/>
    <cellStyle name="Normal 7 2 2 5 5 3 3" xfId="21143" xr:uid="{00000000-0005-0000-0000-00008B560000}"/>
    <cellStyle name="Normal 7 2 2 5 5 3 4" xfId="38489" xr:uid="{00000000-0005-0000-0000-00008C560000}"/>
    <cellStyle name="Normal 7 2 2 5 5 4" xfId="10650" xr:uid="{00000000-0005-0000-0000-00008D560000}"/>
    <cellStyle name="Normal 7 2 2 5 5 4 2" xfId="28003" xr:uid="{00000000-0005-0000-0000-00008E560000}"/>
    <cellStyle name="Normal 7 2 2 5 5 4 3" xfId="45349" xr:uid="{00000000-0005-0000-0000-00008F560000}"/>
    <cellStyle name="Normal 7 2 2 5 5 5" xfId="19330" xr:uid="{00000000-0005-0000-0000-000090560000}"/>
    <cellStyle name="Normal 7 2 2 5 5 6" xfId="36676" xr:uid="{00000000-0005-0000-0000-000091560000}"/>
    <cellStyle name="Normal 7 2 2 5 6" xfId="1144" xr:uid="{00000000-0005-0000-0000-000092560000}"/>
    <cellStyle name="Normal 7 2 2 5 6 2" xfId="6926" xr:uid="{00000000-0005-0000-0000-000093560000}"/>
    <cellStyle name="Normal 7 2 2 5 6 2 2" xfId="15599" xr:uid="{00000000-0005-0000-0000-000094560000}"/>
    <cellStyle name="Normal 7 2 2 5 6 2 2 2" xfId="32952" xr:uid="{00000000-0005-0000-0000-000095560000}"/>
    <cellStyle name="Normal 7 2 2 5 6 2 2 3" xfId="50298" xr:uid="{00000000-0005-0000-0000-000096560000}"/>
    <cellStyle name="Normal 7 2 2 5 6 2 3" xfId="24279" xr:uid="{00000000-0005-0000-0000-000097560000}"/>
    <cellStyle name="Normal 7 2 2 5 6 2 4" xfId="41625" xr:uid="{00000000-0005-0000-0000-000098560000}"/>
    <cellStyle name="Normal 7 2 2 5 6 3" xfId="4770" xr:uid="{00000000-0005-0000-0000-000099560000}"/>
    <cellStyle name="Normal 7 2 2 5 6 3 2" xfId="13443" xr:uid="{00000000-0005-0000-0000-00009A560000}"/>
    <cellStyle name="Normal 7 2 2 5 6 3 2 2" xfId="30796" xr:uid="{00000000-0005-0000-0000-00009B560000}"/>
    <cellStyle name="Normal 7 2 2 5 6 3 2 3" xfId="48142" xr:uid="{00000000-0005-0000-0000-00009C560000}"/>
    <cellStyle name="Normal 7 2 2 5 6 3 3" xfId="22123" xr:uid="{00000000-0005-0000-0000-00009D560000}"/>
    <cellStyle name="Normal 7 2 2 5 6 3 4" xfId="39469" xr:uid="{00000000-0005-0000-0000-00009E560000}"/>
    <cellStyle name="Normal 7 2 2 5 6 4" xfId="9817" xr:uid="{00000000-0005-0000-0000-00009F560000}"/>
    <cellStyle name="Normal 7 2 2 5 6 4 2" xfId="27170" xr:uid="{00000000-0005-0000-0000-0000A0560000}"/>
    <cellStyle name="Normal 7 2 2 5 6 4 3" xfId="44516" xr:uid="{00000000-0005-0000-0000-0000A1560000}"/>
    <cellStyle name="Normal 7 2 2 5 6 5" xfId="18497" xr:uid="{00000000-0005-0000-0000-0000A2560000}"/>
    <cellStyle name="Normal 7 2 2 5 6 6" xfId="35843" xr:uid="{00000000-0005-0000-0000-0000A3560000}"/>
    <cellStyle name="Normal 7 2 2 5 7" xfId="5946" xr:uid="{00000000-0005-0000-0000-0000A4560000}"/>
    <cellStyle name="Normal 7 2 2 5 7 2" xfId="14619" xr:uid="{00000000-0005-0000-0000-0000A5560000}"/>
    <cellStyle name="Normal 7 2 2 5 7 2 2" xfId="31972" xr:uid="{00000000-0005-0000-0000-0000A6560000}"/>
    <cellStyle name="Normal 7 2 2 5 7 2 3" xfId="49318" xr:uid="{00000000-0005-0000-0000-0000A7560000}"/>
    <cellStyle name="Normal 7 2 2 5 7 3" xfId="23299" xr:uid="{00000000-0005-0000-0000-0000A8560000}"/>
    <cellStyle name="Normal 7 2 2 5 7 4" xfId="40645" xr:uid="{00000000-0005-0000-0000-0000A9560000}"/>
    <cellStyle name="Normal 7 2 2 5 8" xfId="2957" xr:uid="{00000000-0005-0000-0000-0000AA560000}"/>
    <cellStyle name="Normal 7 2 2 5 8 2" xfId="11630" xr:uid="{00000000-0005-0000-0000-0000AB560000}"/>
    <cellStyle name="Normal 7 2 2 5 8 2 2" xfId="28983" xr:uid="{00000000-0005-0000-0000-0000AC560000}"/>
    <cellStyle name="Normal 7 2 2 5 8 2 3" xfId="46329" xr:uid="{00000000-0005-0000-0000-0000AD560000}"/>
    <cellStyle name="Normal 7 2 2 5 8 3" xfId="20310" xr:uid="{00000000-0005-0000-0000-0000AE560000}"/>
    <cellStyle name="Normal 7 2 2 5 8 4" xfId="37656" xr:uid="{00000000-0005-0000-0000-0000AF560000}"/>
    <cellStyle name="Normal 7 2 2 5 9" xfId="8837" xr:uid="{00000000-0005-0000-0000-0000B0560000}"/>
    <cellStyle name="Normal 7 2 2 5 9 2" xfId="26190" xr:uid="{00000000-0005-0000-0000-0000B1560000}"/>
    <cellStyle name="Normal 7 2 2 5 9 3" xfId="43536" xr:uid="{00000000-0005-0000-0000-0000B2560000}"/>
    <cellStyle name="Normal 7 2 2 6" xfId="262" xr:uid="{00000000-0005-0000-0000-0000B3560000}"/>
    <cellStyle name="Normal 7 2 2 6 10" xfId="34961" xr:uid="{00000000-0005-0000-0000-0000B4560000}"/>
    <cellStyle name="Normal 7 2 2 6 2" xfId="997" xr:uid="{00000000-0005-0000-0000-0000B5560000}"/>
    <cellStyle name="Normal 7 2 2 6 2 2" xfId="2810" xr:uid="{00000000-0005-0000-0000-0000B6560000}"/>
    <cellStyle name="Normal 7 2 2 6 2 2 2" xfId="8592" xr:uid="{00000000-0005-0000-0000-0000B7560000}"/>
    <cellStyle name="Normal 7 2 2 6 2 2 2 2" xfId="17265" xr:uid="{00000000-0005-0000-0000-0000B8560000}"/>
    <cellStyle name="Normal 7 2 2 6 2 2 2 2 2" xfId="34618" xr:uid="{00000000-0005-0000-0000-0000B9560000}"/>
    <cellStyle name="Normal 7 2 2 6 2 2 2 2 3" xfId="51964" xr:uid="{00000000-0005-0000-0000-0000BA560000}"/>
    <cellStyle name="Normal 7 2 2 6 2 2 2 3" xfId="25945" xr:uid="{00000000-0005-0000-0000-0000BB560000}"/>
    <cellStyle name="Normal 7 2 2 6 2 2 2 4" xfId="43291" xr:uid="{00000000-0005-0000-0000-0000BC560000}"/>
    <cellStyle name="Normal 7 2 2 6 2 2 3" xfId="4623" xr:uid="{00000000-0005-0000-0000-0000BD560000}"/>
    <cellStyle name="Normal 7 2 2 6 2 2 3 2" xfId="13296" xr:uid="{00000000-0005-0000-0000-0000BE560000}"/>
    <cellStyle name="Normal 7 2 2 6 2 2 3 2 2" xfId="30649" xr:uid="{00000000-0005-0000-0000-0000BF560000}"/>
    <cellStyle name="Normal 7 2 2 6 2 2 3 2 3" xfId="47995" xr:uid="{00000000-0005-0000-0000-0000C0560000}"/>
    <cellStyle name="Normal 7 2 2 6 2 2 3 3" xfId="21976" xr:uid="{00000000-0005-0000-0000-0000C1560000}"/>
    <cellStyle name="Normal 7 2 2 6 2 2 3 4" xfId="39322" xr:uid="{00000000-0005-0000-0000-0000C2560000}"/>
    <cellStyle name="Normal 7 2 2 6 2 2 4" xfId="11483" xr:uid="{00000000-0005-0000-0000-0000C3560000}"/>
    <cellStyle name="Normal 7 2 2 6 2 2 4 2" xfId="28836" xr:uid="{00000000-0005-0000-0000-0000C4560000}"/>
    <cellStyle name="Normal 7 2 2 6 2 2 4 3" xfId="46182" xr:uid="{00000000-0005-0000-0000-0000C5560000}"/>
    <cellStyle name="Normal 7 2 2 6 2 2 5" xfId="20163" xr:uid="{00000000-0005-0000-0000-0000C6560000}"/>
    <cellStyle name="Normal 7 2 2 6 2 2 6" xfId="37509" xr:uid="{00000000-0005-0000-0000-0000C7560000}"/>
    <cellStyle name="Normal 7 2 2 6 2 3" xfId="1732" xr:uid="{00000000-0005-0000-0000-0000C8560000}"/>
    <cellStyle name="Normal 7 2 2 6 2 3 2" xfId="7514" xr:uid="{00000000-0005-0000-0000-0000C9560000}"/>
    <cellStyle name="Normal 7 2 2 6 2 3 2 2" xfId="16187" xr:uid="{00000000-0005-0000-0000-0000CA560000}"/>
    <cellStyle name="Normal 7 2 2 6 2 3 2 2 2" xfId="33540" xr:uid="{00000000-0005-0000-0000-0000CB560000}"/>
    <cellStyle name="Normal 7 2 2 6 2 3 2 2 3" xfId="50886" xr:uid="{00000000-0005-0000-0000-0000CC560000}"/>
    <cellStyle name="Normal 7 2 2 6 2 3 2 3" xfId="24867" xr:uid="{00000000-0005-0000-0000-0000CD560000}"/>
    <cellStyle name="Normal 7 2 2 6 2 3 2 4" xfId="42213" xr:uid="{00000000-0005-0000-0000-0000CE560000}"/>
    <cellStyle name="Normal 7 2 2 6 2 3 3" xfId="5358" xr:uid="{00000000-0005-0000-0000-0000CF560000}"/>
    <cellStyle name="Normal 7 2 2 6 2 3 3 2" xfId="14031" xr:uid="{00000000-0005-0000-0000-0000D0560000}"/>
    <cellStyle name="Normal 7 2 2 6 2 3 3 2 2" xfId="31384" xr:uid="{00000000-0005-0000-0000-0000D1560000}"/>
    <cellStyle name="Normal 7 2 2 6 2 3 3 2 3" xfId="48730" xr:uid="{00000000-0005-0000-0000-0000D2560000}"/>
    <cellStyle name="Normal 7 2 2 6 2 3 3 3" xfId="22711" xr:uid="{00000000-0005-0000-0000-0000D3560000}"/>
    <cellStyle name="Normal 7 2 2 6 2 3 3 4" xfId="40057" xr:uid="{00000000-0005-0000-0000-0000D4560000}"/>
    <cellStyle name="Normal 7 2 2 6 2 3 4" xfId="10405" xr:uid="{00000000-0005-0000-0000-0000D5560000}"/>
    <cellStyle name="Normal 7 2 2 6 2 3 4 2" xfId="27758" xr:uid="{00000000-0005-0000-0000-0000D6560000}"/>
    <cellStyle name="Normal 7 2 2 6 2 3 4 3" xfId="45104" xr:uid="{00000000-0005-0000-0000-0000D7560000}"/>
    <cellStyle name="Normal 7 2 2 6 2 3 5" xfId="19085" xr:uid="{00000000-0005-0000-0000-0000D8560000}"/>
    <cellStyle name="Normal 7 2 2 6 2 3 6" xfId="36431" xr:uid="{00000000-0005-0000-0000-0000D9560000}"/>
    <cellStyle name="Normal 7 2 2 6 2 4" xfId="6779" xr:uid="{00000000-0005-0000-0000-0000DA560000}"/>
    <cellStyle name="Normal 7 2 2 6 2 4 2" xfId="15452" xr:uid="{00000000-0005-0000-0000-0000DB560000}"/>
    <cellStyle name="Normal 7 2 2 6 2 4 2 2" xfId="32805" xr:uid="{00000000-0005-0000-0000-0000DC560000}"/>
    <cellStyle name="Normal 7 2 2 6 2 4 2 3" xfId="50151" xr:uid="{00000000-0005-0000-0000-0000DD560000}"/>
    <cellStyle name="Normal 7 2 2 6 2 4 3" xfId="24132" xr:uid="{00000000-0005-0000-0000-0000DE560000}"/>
    <cellStyle name="Normal 7 2 2 6 2 4 4" xfId="41478" xr:uid="{00000000-0005-0000-0000-0000DF560000}"/>
    <cellStyle name="Normal 7 2 2 6 2 5" xfId="3545" xr:uid="{00000000-0005-0000-0000-0000E0560000}"/>
    <cellStyle name="Normal 7 2 2 6 2 5 2" xfId="12218" xr:uid="{00000000-0005-0000-0000-0000E1560000}"/>
    <cellStyle name="Normal 7 2 2 6 2 5 2 2" xfId="29571" xr:uid="{00000000-0005-0000-0000-0000E2560000}"/>
    <cellStyle name="Normal 7 2 2 6 2 5 2 3" xfId="46917" xr:uid="{00000000-0005-0000-0000-0000E3560000}"/>
    <cellStyle name="Normal 7 2 2 6 2 5 3" xfId="20898" xr:uid="{00000000-0005-0000-0000-0000E4560000}"/>
    <cellStyle name="Normal 7 2 2 6 2 5 4" xfId="38244" xr:uid="{00000000-0005-0000-0000-0000E5560000}"/>
    <cellStyle name="Normal 7 2 2 6 2 6" xfId="9670" xr:uid="{00000000-0005-0000-0000-0000E6560000}"/>
    <cellStyle name="Normal 7 2 2 6 2 6 2" xfId="27023" xr:uid="{00000000-0005-0000-0000-0000E7560000}"/>
    <cellStyle name="Normal 7 2 2 6 2 6 3" xfId="44369" xr:uid="{00000000-0005-0000-0000-0000E8560000}"/>
    <cellStyle name="Normal 7 2 2 6 2 7" xfId="18350" xr:uid="{00000000-0005-0000-0000-0000E9560000}"/>
    <cellStyle name="Normal 7 2 2 6 2 8" xfId="35696" xr:uid="{00000000-0005-0000-0000-0000EA560000}"/>
    <cellStyle name="Normal 7 2 2 6 3" xfId="507" xr:uid="{00000000-0005-0000-0000-0000EB560000}"/>
    <cellStyle name="Normal 7 2 2 6 3 2" xfId="2320" xr:uid="{00000000-0005-0000-0000-0000EC560000}"/>
    <cellStyle name="Normal 7 2 2 6 3 2 2" xfId="8102" xr:uid="{00000000-0005-0000-0000-0000ED560000}"/>
    <cellStyle name="Normal 7 2 2 6 3 2 2 2" xfId="16775" xr:uid="{00000000-0005-0000-0000-0000EE560000}"/>
    <cellStyle name="Normal 7 2 2 6 3 2 2 2 2" xfId="34128" xr:uid="{00000000-0005-0000-0000-0000EF560000}"/>
    <cellStyle name="Normal 7 2 2 6 3 2 2 2 3" xfId="51474" xr:uid="{00000000-0005-0000-0000-0000F0560000}"/>
    <cellStyle name="Normal 7 2 2 6 3 2 2 3" xfId="25455" xr:uid="{00000000-0005-0000-0000-0000F1560000}"/>
    <cellStyle name="Normal 7 2 2 6 3 2 2 4" xfId="42801" xr:uid="{00000000-0005-0000-0000-0000F2560000}"/>
    <cellStyle name="Normal 7 2 2 6 3 2 3" xfId="5603" xr:uid="{00000000-0005-0000-0000-0000F3560000}"/>
    <cellStyle name="Normal 7 2 2 6 3 2 3 2" xfId="14276" xr:uid="{00000000-0005-0000-0000-0000F4560000}"/>
    <cellStyle name="Normal 7 2 2 6 3 2 3 2 2" xfId="31629" xr:uid="{00000000-0005-0000-0000-0000F5560000}"/>
    <cellStyle name="Normal 7 2 2 6 3 2 3 2 3" xfId="48975" xr:uid="{00000000-0005-0000-0000-0000F6560000}"/>
    <cellStyle name="Normal 7 2 2 6 3 2 3 3" xfId="22956" xr:uid="{00000000-0005-0000-0000-0000F7560000}"/>
    <cellStyle name="Normal 7 2 2 6 3 2 3 4" xfId="40302" xr:uid="{00000000-0005-0000-0000-0000F8560000}"/>
    <cellStyle name="Normal 7 2 2 6 3 2 4" xfId="10993" xr:uid="{00000000-0005-0000-0000-0000F9560000}"/>
    <cellStyle name="Normal 7 2 2 6 3 2 4 2" xfId="28346" xr:uid="{00000000-0005-0000-0000-0000FA560000}"/>
    <cellStyle name="Normal 7 2 2 6 3 2 4 3" xfId="45692" xr:uid="{00000000-0005-0000-0000-0000FB560000}"/>
    <cellStyle name="Normal 7 2 2 6 3 2 5" xfId="19673" xr:uid="{00000000-0005-0000-0000-0000FC560000}"/>
    <cellStyle name="Normal 7 2 2 6 3 2 6" xfId="37019" xr:uid="{00000000-0005-0000-0000-0000FD560000}"/>
    <cellStyle name="Normal 7 2 2 6 3 3" xfId="6289" xr:uid="{00000000-0005-0000-0000-0000FE560000}"/>
    <cellStyle name="Normal 7 2 2 6 3 3 2" xfId="14962" xr:uid="{00000000-0005-0000-0000-0000FF560000}"/>
    <cellStyle name="Normal 7 2 2 6 3 3 2 2" xfId="32315" xr:uid="{00000000-0005-0000-0000-000000570000}"/>
    <cellStyle name="Normal 7 2 2 6 3 3 2 3" xfId="49661" xr:uid="{00000000-0005-0000-0000-000001570000}"/>
    <cellStyle name="Normal 7 2 2 6 3 3 3" xfId="23642" xr:uid="{00000000-0005-0000-0000-000002570000}"/>
    <cellStyle name="Normal 7 2 2 6 3 3 4" xfId="40988" xr:uid="{00000000-0005-0000-0000-000003570000}"/>
    <cellStyle name="Normal 7 2 2 6 3 4" xfId="4133" xr:uid="{00000000-0005-0000-0000-000004570000}"/>
    <cellStyle name="Normal 7 2 2 6 3 4 2" xfId="12806" xr:uid="{00000000-0005-0000-0000-000005570000}"/>
    <cellStyle name="Normal 7 2 2 6 3 4 2 2" xfId="30159" xr:uid="{00000000-0005-0000-0000-000006570000}"/>
    <cellStyle name="Normal 7 2 2 6 3 4 2 3" xfId="47505" xr:uid="{00000000-0005-0000-0000-000007570000}"/>
    <cellStyle name="Normal 7 2 2 6 3 4 3" xfId="21486" xr:uid="{00000000-0005-0000-0000-000008570000}"/>
    <cellStyle name="Normal 7 2 2 6 3 4 4" xfId="38832" xr:uid="{00000000-0005-0000-0000-000009570000}"/>
    <cellStyle name="Normal 7 2 2 6 3 5" xfId="9180" xr:uid="{00000000-0005-0000-0000-00000A570000}"/>
    <cellStyle name="Normal 7 2 2 6 3 5 2" xfId="26533" xr:uid="{00000000-0005-0000-0000-00000B570000}"/>
    <cellStyle name="Normal 7 2 2 6 3 5 3" xfId="43879" xr:uid="{00000000-0005-0000-0000-00000C570000}"/>
    <cellStyle name="Normal 7 2 2 6 3 6" xfId="17860" xr:uid="{00000000-0005-0000-0000-00000D570000}"/>
    <cellStyle name="Normal 7 2 2 6 3 7" xfId="35206" xr:uid="{00000000-0005-0000-0000-00000E570000}"/>
    <cellStyle name="Normal 7 2 2 6 4" xfId="2075" xr:uid="{00000000-0005-0000-0000-00000F570000}"/>
    <cellStyle name="Normal 7 2 2 6 4 2" xfId="7857" xr:uid="{00000000-0005-0000-0000-000010570000}"/>
    <cellStyle name="Normal 7 2 2 6 4 2 2" xfId="16530" xr:uid="{00000000-0005-0000-0000-000011570000}"/>
    <cellStyle name="Normal 7 2 2 6 4 2 2 2" xfId="33883" xr:uid="{00000000-0005-0000-0000-000012570000}"/>
    <cellStyle name="Normal 7 2 2 6 4 2 2 3" xfId="51229" xr:uid="{00000000-0005-0000-0000-000013570000}"/>
    <cellStyle name="Normal 7 2 2 6 4 2 3" xfId="25210" xr:uid="{00000000-0005-0000-0000-000014570000}"/>
    <cellStyle name="Normal 7 2 2 6 4 2 4" xfId="42556" xr:uid="{00000000-0005-0000-0000-000015570000}"/>
    <cellStyle name="Normal 7 2 2 6 4 3" xfId="3888" xr:uid="{00000000-0005-0000-0000-000016570000}"/>
    <cellStyle name="Normal 7 2 2 6 4 3 2" xfId="12561" xr:uid="{00000000-0005-0000-0000-000017570000}"/>
    <cellStyle name="Normal 7 2 2 6 4 3 2 2" xfId="29914" xr:uid="{00000000-0005-0000-0000-000018570000}"/>
    <cellStyle name="Normal 7 2 2 6 4 3 2 3" xfId="47260" xr:uid="{00000000-0005-0000-0000-000019570000}"/>
    <cellStyle name="Normal 7 2 2 6 4 3 3" xfId="21241" xr:uid="{00000000-0005-0000-0000-00001A570000}"/>
    <cellStyle name="Normal 7 2 2 6 4 3 4" xfId="38587" xr:uid="{00000000-0005-0000-0000-00001B570000}"/>
    <cellStyle name="Normal 7 2 2 6 4 4" xfId="10748" xr:uid="{00000000-0005-0000-0000-00001C570000}"/>
    <cellStyle name="Normal 7 2 2 6 4 4 2" xfId="28101" xr:uid="{00000000-0005-0000-0000-00001D570000}"/>
    <cellStyle name="Normal 7 2 2 6 4 4 3" xfId="45447" xr:uid="{00000000-0005-0000-0000-00001E570000}"/>
    <cellStyle name="Normal 7 2 2 6 4 5" xfId="19428" xr:uid="{00000000-0005-0000-0000-00001F570000}"/>
    <cellStyle name="Normal 7 2 2 6 4 6" xfId="36774" xr:uid="{00000000-0005-0000-0000-000020570000}"/>
    <cellStyle name="Normal 7 2 2 6 5" xfId="1242" xr:uid="{00000000-0005-0000-0000-000021570000}"/>
    <cellStyle name="Normal 7 2 2 6 5 2" xfId="7024" xr:uid="{00000000-0005-0000-0000-000022570000}"/>
    <cellStyle name="Normal 7 2 2 6 5 2 2" xfId="15697" xr:uid="{00000000-0005-0000-0000-000023570000}"/>
    <cellStyle name="Normal 7 2 2 6 5 2 2 2" xfId="33050" xr:uid="{00000000-0005-0000-0000-000024570000}"/>
    <cellStyle name="Normal 7 2 2 6 5 2 2 3" xfId="50396" xr:uid="{00000000-0005-0000-0000-000025570000}"/>
    <cellStyle name="Normal 7 2 2 6 5 2 3" xfId="24377" xr:uid="{00000000-0005-0000-0000-000026570000}"/>
    <cellStyle name="Normal 7 2 2 6 5 2 4" xfId="41723" xr:uid="{00000000-0005-0000-0000-000027570000}"/>
    <cellStyle name="Normal 7 2 2 6 5 3" xfId="4868" xr:uid="{00000000-0005-0000-0000-000028570000}"/>
    <cellStyle name="Normal 7 2 2 6 5 3 2" xfId="13541" xr:uid="{00000000-0005-0000-0000-000029570000}"/>
    <cellStyle name="Normal 7 2 2 6 5 3 2 2" xfId="30894" xr:uid="{00000000-0005-0000-0000-00002A570000}"/>
    <cellStyle name="Normal 7 2 2 6 5 3 2 3" xfId="48240" xr:uid="{00000000-0005-0000-0000-00002B570000}"/>
    <cellStyle name="Normal 7 2 2 6 5 3 3" xfId="22221" xr:uid="{00000000-0005-0000-0000-00002C570000}"/>
    <cellStyle name="Normal 7 2 2 6 5 3 4" xfId="39567" xr:uid="{00000000-0005-0000-0000-00002D570000}"/>
    <cellStyle name="Normal 7 2 2 6 5 4" xfId="9915" xr:uid="{00000000-0005-0000-0000-00002E570000}"/>
    <cellStyle name="Normal 7 2 2 6 5 4 2" xfId="27268" xr:uid="{00000000-0005-0000-0000-00002F570000}"/>
    <cellStyle name="Normal 7 2 2 6 5 4 3" xfId="44614" xr:uid="{00000000-0005-0000-0000-000030570000}"/>
    <cellStyle name="Normal 7 2 2 6 5 5" xfId="18595" xr:uid="{00000000-0005-0000-0000-000031570000}"/>
    <cellStyle name="Normal 7 2 2 6 5 6" xfId="35941" xr:uid="{00000000-0005-0000-0000-000032570000}"/>
    <cellStyle name="Normal 7 2 2 6 6" xfId="6044" xr:uid="{00000000-0005-0000-0000-000033570000}"/>
    <cellStyle name="Normal 7 2 2 6 6 2" xfId="14717" xr:uid="{00000000-0005-0000-0000-000034570000}"/>
    <cellStyle name="Normal 7 2 2 6 6 2 2" xfId="32070" xr:uid="{00000000-0005-0000-0000-000035570000}"/>
    <cellStyle name="Normal 7 2 2 6 6 2 3" xfId="49416" xr:uid="{00000000-0005-0000-0000-000036570000}"/>
    <cellStyle name="Normal 7 2 2 6 6 3" xfId="23397" xr:uid="{00000000-0005-0000-0000-000037570000}"/>
    <cellStyle name="Normal 7 2 2 6 6 4" xfId="40743" xr:uid="{00000000-0005-0000-0000-000038570000}"/>
    <cellStyle name="Normal 7 2 2 6 7" xfId="3055" xr:uid="{00000000-0005-0000-0000-000039570000}"/>
    <cellStyle name="Normal 7 2 2 6 7 2" xfId="11728" xr:uid="{00000000-0005-0000-0000-00003A570000}"/>
    <cellStyle name="Normal 7 2 2 6 7 2 2" xfId="29081" xr:uid="{00000000-0005-0000-0000-00003B570000}"/>
    <cellStyle name="Normal 7 2 2 6 7 2 3" xfId="46427" xr:uid="{00000000-0005-0000-0000-00003C570000}"/>
    <cellStyle name="Normal 7 2 2 6 7 3" xfId="20408" xr:uid="{00000000-0005-0000-0000-00003D570000}"/>
    <cellStyle name="Normal 7 2 2 6 7 4" xfId="37754" xr:uid="{00000000-0005-0000-0000-00003E570000}"/>
    <cellStyle name="Normal 7 2 2 6 8" xfId="8935" xr:uid="{00000000-0005-0000-0000-00003F570000}"/>
    <cellStyle name="Normal 7 2 2 6 8 2" xfId="26288" xr:uid="{00000000-0005-0000-0000-000040570000}"/>
    <cellStyle name="Normal 7 2 2 6 8 3" xfId="43634" xr:uid="{00000000-0005-0000-0000-000041570000}"/>
    <cellStyle name="Normal 7 2 2 6 9" xfId="17615" xr:uid="{00000000-0005-0000-0000-000042570000}"/>
    <cellStyle name="Normal 7 2 2 7" xfId="115" xr:uid="{00000000-0005-0000-0000-000043570000}"/>
    <cellStyle name="Normal 7 2 2 7 10" xfId="34814" xr:uid="{00000000-0005-0000-0000-000044570000}"/>
    <cellStyle name="Normal 7 2 2 7 2" xfId="850" xr:uid="{00000000-0005-0000-0000-000045570000}"/>
    <cellStyle name="Normal 7 2 2 7 2 2" xfId="2663" xr:uid="{00000000-0005-0000-0000-000046570000}"/>
    <cellStyle name="Normal 7 2 2 7 2 2 2" xfId="8445" xr:uid="{00000000-0005-0000-0000-000047570000}"/>
    <cellStyle name="Normal 7 2 2 7 2 2 2 2" xfId="17118" xr:uid="{00000000-0005-0000-0000-000048570000}"/>
    <cellStyle name="Normal 7 2 2 7 2 2 2 2 2" xfId="34471" xr:uid="{00000000-0005-0000-0000-000049570000}"/>
    <cellStyle name="Normal 7 2 2 7 2 2 2 2 3" xfId="51817" xr:uid="{00000000-0005-0000-0000-00004A570000}"/>
    <cellStyle name="Normal 7 2 2 7 2 2 2 3" xfId="25798" xr:uid="{00000000-0005-0000-0000-00004B570000}"/>
    <cellStyle name="Normal 7 2 2 7 2 2 2 4" xfId="43144" xr:uid="{00000000-0005-0000-0000-00004C570000}"/>
    <cellStyle name="Normal 7 2 2 7 2 2 3" xfId="4476" xr:uid="{00000000-0005-0000-0000-00004D570000}"/>
    <cellStyle name="Normal 7 2 2 7 2 2 3 2" xfId="13149" xr:uid="{00000000-0005-0000-0000-00004E570000}"/>
    <cellStyle name="Normal 7 2 2 7 2 2 3 2 2" xfId="30502" xr:uid="{00000000-0005-0000-0000-00004F570000}"/>
    <cellStyle name="Normal 7 2 2 7 2 2 3 2 3" xfId="47848" xr:uid="{00000000-0005-0000-0000-000050570000}"/>
    <cellStyle name="Normal 7 2 2 7 2 2 3 3" xfId="21829" xr:uid="{00000000-0005-0000-0000-000051570000}"/>
    <cellStyle name="Normal 7 2 2 7 2 2 3 4" xfId="39175" xr:uid="{00000000-0005-0000-0000-000052570000}"/>
    <cellStyle name="Normal 7 2 2 7 2 2 4" xfId="11336" xr:uid="{00000000-0005-0000-0000-000053570000}"/>
    <cellStyle name="Normal 7 2 2 7 2 2 4 2" xfId="28689" xr:uid="{00000000-0005-0000-0000-000054570000}"/>
    <cellStyle name="Normal 7 2 2 7 2 2 4 3" xfId="46035" xr:uid="{00000000-0005-0000-0000-000055570000}"/>
    <cellStyle name="Normal 7 2 2 7 2 2 5" xfId="20016" xr:uid="{00000000-0005-0000-0000-000056570000}"/>
    <cellStyle name="Normal 7 2 2 7 2 2 6" xfId="37362" xr:uid="{00000000-0005-0000-0000-000057570000}"/>
    <cellStyle name="Normal 7 2 2 7 2 3" xfId="1585" xr:uid="{00000000-0005-0000-0000-000058570000}"/>
    <cellStyle name="Normal 7 2 2 7 2 3 2" xfId="7367" xr:uid="{00000000-0005-0000-0000-000059570000}"/>
    <cellStyle name="Normal 7 2 2 7 2 3 2 2" xfId="16040" xr:uid="{00000000-0005-0000-0000-00005A570000}"/>
    <cellStyle name="Normal 7 2 2 7 2 3 2 2 2" xfId="33393" xr:uid="{00000000-0005-0000-0000-00005B570000}"/>
    <cellStyle name="Normal 7 2 2 7 2 3 2 2 3" xfId="50739" xr:uid="{00000000-0005-0000-0000-00005C570000}"/>
    <cellStyle name="Normal 7 2 2 7 2 3 2 3" xfId="24720" xr:uid="{00000000-0005-0000-0000-00005D570000}"/>
    <cellStyle name="Normal 7 2 2 7 2 3 2 4" xfId="42066" xr:uid="{00000000-0005-0000-0000-00005E570000}"/>
    <cellStyle name="Normal 7 2 2 7 2 3 3" xfId="5211" xr:uid="{00000000-0005-0000-0000-00005F570000}"/>
    <cellStyle name="Normal 7 2 2 7 2 3 3 2" xfId="13884" xr:uid="{00000000-0005-0000-0000-000060570000}"/>
    <cellStyle name="Normal 7 2 2 7 2 3 3 2 2" xfId="31237" xr:uid="{00000000-0005-0000-0000-000061570000}"/>
    <cellStyle name="Normal 7 2 2 7 2 3 3 2 3" xfId="48583" xr:uid="{00000000-0005-0000-0000-000062570000}"/>
    <cellStyle name="Normal 7 2 2 7 2 3 3 3" xfId="22564" xr:uid="{00000000-0005-0000-0000-000063570000}"/>
    <cellStyle name="Normal 7 2 2 7 2 3 3 4" xfId="39910" xr:uid="{00000000-0005-0000-0000-000064570000}"/>
    <cellStyle name="Normal 7 2 2 7 2 3 4" xfId="10258" xr:uid="{00000000-0005-0000-0000-000065570000}"/>
    <cellStyle name="Normal 7 2 2 7 2 3 4 2" xfId="27611" xr:uid="{00000000-0005-0000-0000-000066570000}"/>
    <cellStyle name="Normal 7 2 2 7 2 3 4 3" xfId="44957" xr:uid="{00000000-0005-0000-0000-000067570000}"/>
    <cellStyle name="Normal 7 2 2 7 2 3 5" xfId="18938" xr:uid="{00000000-0005-0000-0000-000068570000}"/>
    <cellStyle name="Normal 7 2 2 7 2 3 6" xfId="36284" xr:uid="{00000000-0005-0000-0000-000069570000}"/>
    <cellStyle name="Normal 7 2 2 7 2 4" xfId="6632" xr:uid="{00000000-0005-0000-0000-00006A570000}"/>
    <cellStyle name="Normal 7 2 2 7 2 4 2" xfId="15305" xr:uid="{00000000-0005-0000-0000-00006B570000}"/>
    <cellStyle name="Normal 7 2 2 7 2 4 2 2" xfId="32658" xr:uid="{00000000-0005-0000-0000-00006C570000}"/>
    <cellStyle name="Normal 7 2 2 7 2 4 2 3" xfId="50004" xr:uid="{00000000-0005-0000-0000-00006D570000}"/>
    <cellStyle name="Normal 7 2 2 7 2 4 3" xfId="23985" xr:uid="{00000000-0005-0000-0000-00006E570000}"/>
    <cellStyle name="Normal 7 2 2 7 2 4 4" xfId="41331" xr:uid="{00000000-0005-0000-0000-00006F570000}"/>
    <cellStyle name="Normal 7 2 2 7 2 5" xfId="3398" xr:uid="{00000000-0005-0000-0000-000070570000}"/>
    <cellStyle name="Normal 7 2 2 7 2 5 2" xfId="12071" xr:uid="{00000000-0005-0000-0000-000071570000}"/>
    <cellStyle name="Normal 7 2 2 7 2 5 2 2" xfId="29424" xr:uid="{00000000-0005-0000-0000-000072570000}"/>
    <cellStyle name="Normal 7 2 2 7 2 5 2 3" xfId="46770" xr:uid="{00000000-0005-0000-0000-000073570000}"/>
    <cellStyle name="Normal 7 2 2 7 2 5 3" xfId="20751" xr:uid="{00000000-0005-0000-0000-000074570000}"/>
    <cellStyle name="Normal 7 2 2 7 2 5 4" xfId="38097" xr:uid="{00000000-0005-0000-0000-000075570000}"/>
    <cellStyle name="Normal 7 2 2 7 2 6" xfId="9523" xr:uid="{00000000-0005-0000-0000-000076570000}"/>
    <cellStyle name="Normal 7 2 2 7 2 6 2" xfId="26876" xr:uid="{00000000-0005-0000-0000-000077570000}"/>
    <cellStyle name="Normal 7 2 2 7 2 6 3" xfId="44222" xr:uid="{00000000-0005-0000-0000-000078570000}"/>
    <cellStyle name="Normal 7 2 2 7 2 7" xfId="18203" xr:uid="{00000000-0005-0000-0000-000079570000}"/>
    <cellStyle name="Normal 7 2 2 7 2 8" xfId="35549" xr:uid="{00000000-0005-0000-0000-00007A570000}"/>
    <cellStyle name="Normal 7 2 2 7 3" xfId="605" xr:uid="{00000000-0005-0000-0000-00007B570000}"/>
    <cellStyle name="Normal 7 2 2 7 3 2" xfId="2418" xr:uid="{00000000-0005-0000-0000-00007C570000}"/>
    <cellStyle name="Normal 7 2 2 7 3 2 2" xfId="8200" xr:uid="{00000000-0005-0000-0000-00007D570000}"/>
    <cellStyle name="Normal 7 2 2 7 3 2 2 2" xfId="16873" xr:uid="{00000000-0005-0000-0000-00007E570000}"/>
    <cellStyle name="Normal 7 2 2 7 3 2 2 2 2" xfId="34226" xr:uid="{00000000-0005-0000-0000-00007F570000}"/>
    <cellStyle name="Normal 7 2 2 7 3 2 2 2 3" xfId="51572" xr:uid="{00000000-0005-0000-0000-000080570000}"/>
    <cellStyle name="Normal 7 2 2 7 3 2 2 3" xfId="25553" xr:uid="{00000000-0005-0000-0000-000081570000}"/>
    <cellStyle name="Normal 7 2 2 7 3 2 2 4" xfId="42899" xr:uid="{00000000-0005-0000-0000-000082570000}"/>
    <cellStyle name="Normal 7 2 2 7 3 2 3" xfId="5701" xr:uid="{00000000-0005-0000-0000-000083570000}"/>
    <cellStyle name="Normal 7 2 2 7 3 2 3 2" xfId="14374" xr:uid="{00000000-0005-0000-0000-000084570000}"/>
    <cellStyle name="Normal 7 2 2 7 3 2 3 2 2" xfId="31727" xr:uid="{00000000-0005-0000-0000-000085570000}"/>
    <cellStyle name="Normal 7 2 2 7 3 2 3 2 3" xfId="49073" xr:uid="{00000000-0005-0000-0000-000086570000}"/>
    <cellStyle name="Normal 7 2 2 7 3 2 3 3" xfId="23054" xr:uid="{00000000-0005-0000-0000-000087570000}"/>
    <cellStyle name="Normal 7 2 2 7 3 2 3 4" xfId="40400" xr:uid="{00000000-0005-0000-0000-000088570000}"/>
    <cellStyle name="Normal 7 2 2 7 3 2 4" xfId="11091" xr:uid="{00000000-0005-0000-0000-000089570000}"/>
    <cellStyle name="Normal 7 2 2 7 3 2 4 2" xfId="28444" xr:uid="{00000000-0005-0000-0000-00008A570000}"/>
    <cellStyle name="Normal 7 2 2 7 3 2 4 3" xfId="45790" xr:uid="{00000000-0005-0000-0000-00008B570000}"/>
    <cellStyle name="Normal 7 2 2 7 3 2 5" xfId="19771" xr:uid="{00000000-0005-0000-0000-00008C570000}"/>
    <cellStyle name="Normal 7 2 2 7 3 2 6" xfId="37117" xr:uid="{00000000-0005-0000-0000-00008D570000}"/>
    <cellStyle name="Normal 7 2 2 7 3 3" xfId="6387" xr:uid="{00000000-0005-0000-0000-00008E570000}"/>
    <cellStyle name="Normal 7 2 2 7 3 3 2" xfId="15060" xr:uid="{00000000-0005-0000-0000-00008F570000}"/>
    <cellStyle name="Normal 7 2 2 7 3 3 2 2" xfId="32413" xr:uid="{00000000-0005-0000-0000-000090570000}"/>
    <cellStyle name="Normal 7 2 2 7 3 3 2 3" xfId="49759" xr:uid="{00000000-0005-0000-0000-000091570000}"/>
    <cellStyle name="Normal 7 2 2 7 3 3 3" xfId="23740" xr:uid="{00000000-0005-0000-0000-000092570000}"/>
    <cellStyle name="Normal 7 2 2 7 3 3 4" xfId="41086" xr:uid="{00000000-0005-0000-0000-000093570000}"/>
    <cellStyle name="Normal 7 2 2 7 3 4" xfId="4231" xr:uid="{00000000-0005-0000-0000-000094570000}"/>
    <cellStyle name="Normal 7 2 2 7 3 4 2" xfId="12904" xr:uid="{00000000-0005-0000-0000-000095570000}"/>
    <cellStyle name="Normal 7 2 2 7 3 4 2 2" xfId="30257" xr:uid="{00000000-0005-0000-0000-000096570000}"/>
    <cellStyle name="Normal 7 2 2 7 3 4 2 3" xfId="47603" xr:uid="{00000000-0005-0000-0000-000097570000}"/>
    <cellStyle name="Normal 7 2 2 7 3 4 3" xfId="21584" xr:uid="{00000000-0005-0000-0000-000098570000}"/>
    <cellStyle name="Normal 7 2 2 7 3 4 4" xfId="38930" xr:uid="{00000000-0005-0000-0000-000099570000}"/>
    <cellStyle name="Normal 7 2 2 7 3 5" xfId="9278" xr:uid="{00000000-0005-0000-0000-00009A570000}"/>
    <cellStyle name="Normal 7 2 2 7 3 5 2" xfId="26631" xr:uid="{00000000-0005-0000-0000-00009B570000}"/>
    <cellStyle name="Normal 7 2 2 7 3 5 3" xfId="43977" xr:uid="{00000000-0005-0000-0000-00009C570000}"/>
    <cellStyle name="Normal 7 2 2 7 3 6" xfId="17958" xr:uid="{00000000-0005-0000-0000-00009D570000}"/>
    <cellStyle name="Normal 7 2 2 7 3 7" xfId="35304" xr:uid="{00000000-0005-0000-0000-00009E570000}"/>
    <cellStyle name="Normal 7 2 2 7 4" xfId="1928" xr:uid="{00000000-0005-0000-0000-00009F570000}"/>
    <cellStyle name="Normal 7 2 2 7 4 2" xfId="7710" xr:uid="{00000000-0005-0000-0000-0000A0570000}"/>
    <cellStyle name="Normal 7 2 2 7 4 2 2" xfId="16383" xr:uid="{00000000-0005-0000-0000-0000A1570000}"/>
    <cellStyle name="Normal 7 2 2 7 4 2 2 2" xfId="33736" xr:uid="{00000000-0005-0000-0000-0000A2570000}"/>
    <cellStyle name="Normal 7 2 2 7 4 2 2 3" xfId="51082" xr:uid="{00000000-0005-0000-0000-0000A3570000}"/>
    <cellStyle name="Normal 7 2 2 7 4 2 3" xfId="25063" xr:uid="{00000000-0005-0000-0000-0000A4570000}"/>
    <cellStyle name="Normal 7 2 2 7 4 2 4" xfId="42409" xr:uid="{00000000-0005-0000-0000-0000A5570000}"/>
    <cellStyle name="Normal 7 2 2 7 4 3" xfId="3741" xr:uid="{00000000-0005-0000-0000-0000A6570000}"/>
    <cellStyle name="Normal 7 2 2 7 4 3 2" xfId="12414" xr:uid="{00000000-0005-0000-0000-0000A7570000}"/>
    <cellStyle name="Normal 7 2 2 7 4 3 2 2" xfId="29767" xr:uid="{00000000-0005-0000-0000-0000A8570000}"/>
    <cellStyle name="Normal 7 2 2 7 4 3 2 3" xfId="47113" xr:uid="{00000000-0005-0000-0000-0000A9570000}"/>
    <cellStyle name="Normal 7 2 2 7 4 3 3" xfId="21094" xr:uid="{00000000-0005-0000-0000-0000AA570000}"/>
    <cellStyle name="Normal 7 2 2 7 4 3 4" xfId="38440" xr:uid="{00000000-0005-0000-0000-0000AB570000}"/>
    <cellStyle name="Normal 7 2 2 7 4 4" xfId="10601" xr:uid="{00000000-0005-0000-0000-0000AC570000}"/>
    <cellStyle name="Normal 7 2 2 7 4 4 2" xfId="27954" xr:uid="{00000000-0005-0000-0000-0000AD570000}"/>
    <cellStyle name="Normal 7 2 2 7 4 4 3" xfId="45300" xr:uid="{00000000-0005-0000-0000-0000AE570000}"/>
    <cellStyle name="Normal 7 2 2 7 4 5" xfId="19281" xr:uid="{00000000-0005-0000-0000-0000AF570000}"/>
    <cellStyle name="Normal 7 2 2 7 4 6" xfId="36627" xr:uid="{00000000-0005-0000-0000-0000B0570000}"/>
    <cellStyle name="Normal 7 2 2 7 5" xfId="1340" xr:uid="{00000000-0005-0000-0000-0000B1570000}"/>
    <cellStyle name="Normal 7 2 2 7 5 2" xfId="7122" xr:uid="{00000000-0005-0000-0000-0000B2570000}"/>
    <cellStyle name="Normal 7 2 2 7 5 2 2" xfId="15795" xr:uid="{00000000-0005-0000-0000-0000B3570000}"/>
    <cellStyle name="Normal 7 2 2 7 5 2 2 2" xfId="33148" xr:uid="{00000000-0005-0000-0000-0000B4570000}"/>
    <cellStyle name="Normal 7 2 2 7 5 2 2 3" xfId="50494" xr:uid="{00000000-0005-0000-0000-0000B5570000}"/>
    <cellStyle name="Normal 7 2 2 7 5 2 3" xfId="24475" xr:uid="{00000000-0005-0000-0000-0000B6570000}"/>
    <cellStyle name="Normal 7 2 2 7 5 2 4" xfId="41821" xr:uid="{00000000-0005-0000-0000-0000B7570000}"/>
    <cellStyle name="Normal 7 2 2 7 5 3" xfId="4966" xr:uid="{00000000-0005-0000-0000-0000B8570000}"/>
    <cellStyle name="Normal 7 2 2 7 5 3 2" xfId="13639" xr:uid="{00000000-0005-0000-0000-0000B9570000}"/>
    <cellStyle name="Normal 7 2 2 7 5 3 2 2" xfId="30992" xr:uid="{00000000-0005-0000-0000-0000BA570000}"/>
    <cellStyle name="Normal 7 2 2 7 5 3 2 3" xfId="48338" xr:uid="{00000000-0005-0000-0000-0000BB570000}"/>
    <cellStyle name="Normal 7 2 2 7 5 3 3" xfId="22319" xr:uid="{00000000-0005-0000-0000-0000BC570000}"/>
    <cellStyle name="Normal 7 2 2 7 5 3 4" xfId="39665" xr:uid="{00000000-0005-0000-0000-0000BD570000}"/>
    <cellStyle name="Normal 7 2 2 7 5 4" xfId="10013" xr:uid="{00000000-0005-0000-0000-0000BE570000}"/>
    <cellStyle name="Normal 7 2 2 7 5 4 2" xfId="27366" xr:uid="{00000000-0005-0000-0000-0000BF570000}"/>
    <cellStyle name="Normal 7 2 2 7 5 4 3" xfId="44712" xr:uid="{00000000-0005-0000-0000-0000C0570000}"/>
    <cellStyle name="Normal 7 2 2 7 5 5" xfId="18693" xr:uid="{00000000-0005-0000-0000-0000C1570000}"/>
    <cellStyle name="Normal 7 2 2 7 5 6" xfId="36039" xr:uid="{00000000-0005-0000-0000-0000C2570000}"/>
    <cellStyle name="Normal 7 2 2 7 6" xfId="5897" xr:uid="{00000000-0005-0000-0000-0000C3570000}"/>
    <cellStyle name="Normal 7 2 2 7 6 2" xfId="14570" xr:uid="{00000000-0005-0000-0000-0000C4570000}"/>
    <cellStyle name="Normal 7 2 2 7 6 2 2" xfId="31923" xr:uid="{00000000-0005-0000-0000-0000C5570000}"/>
    <cellStyle name="Normal 7 2 2 7 6 2 3" xfId="49269" xr:uid="{00000000-0005-0000-0000-0000C6570000}"/>
    <cellStyle name="Normal 7 2 2 7 6 3" xfId="23250" xr:uid="{00000000-0005-0000-0000-0000C7570000}"/>
    <cellStyle name="Normal 7 2 2 7 6 4" xfId="40596" xr:uid="{00000000-0005-0000-0000-0000C8570000}"/>
    <cellStyle name="Normal 7 2 2 7 7" xfId="3153" xr:uid="{00000000-0005-0000-0000-0000C9570000}"/>
    <cellStyle name="Normal 7 2 2 7 7 2" xfId="11826" xr:uid="{00000000-0005-0000-0000-0000CA570000}"/>
    <cellStyle name="Normal 7 2 2 7 7 2 2" xfId="29179" xr:uid="{00000000-0005-0000-0000-0000CB570000}"/>
    <cellStyle name="Normal 7 2 2 7 7 2 3" xfId="46525" xr:uid="{00000000-0005-0000-0000-0000CC570000}"/>
    <cellStyle name="Normal 7 2 2 7 7 3" xfId="20506" xr:uid="{00000000-0005-0000-0000-0000CD570000}"/>
    <cellStyle name="Normal 7 2 2 7 7 4" xfId="37852" xr:uid="{00000000-0005-0000-0000-0000CE570000}"/>
    <cellStyle name="Normal 7 2 2 7 8" xfId="8788" xr:uid="{00000000-0005-0000-0000-0000CF570000}"/>
    <cellStyle name="Normal 7 2 2 7 8 2" xfId="26141" xr:uid="{00000000-0005-0000-0000-0000D0570000}"/>
    <cellStyle name="Normal 7 2 2 7 8 3" xfId="43487" xr:uid="{00000000-0005-0000-0000-0000D1570000}"/>
    <cellStyle name="Normal 7 2 2 7 9" xfId="17468" xr:uid="{00000000-0005-0000-0000-0000D2570000}"/>
    <cellStyle name="Normal 7 2 2 8" xfId="752" xr:uid="{00000000-0005-0000-0000-0000D3570000}"/>
    <cellStyle name="Normal 7 2 2 8 2" xfId="2565" xr:uid="{00000000-0005-0000-0000-0000D4570000}"/>
    <cellStyle name="Normal 7 2 2 8 2 2" xfId="8347" xr:uid="{00000000-0005-0000-0000-0000D5570000}"/>
    <cellStyle name="Normal 7 2 2 8 2 2 2" xfId="17020" xr:uid="{00000000-0005-0000-0000-0000D6570000}"/>
    <cellStyle name="Normal 7 2 2 8 2 2 2 2" xfId="34373" xr:uid="{00000000-0005-0000-0000-0000D7570000}"/>
    <cellStyle name="Normal 7 2 2 8 2 2 2 3" xfId="51719" xr:uid="{00000000-0005-0000-0000-0000D8570000}"/>
    <cellStyle name="Normal 7 2 2 8 2 2 3" xfId="25700" xr:uid="{00000000-0005-0000-0000-0000D9570000}"/>
    <cellStyle name="Normal 7 2 2 8 2 2 4" xfId="43046" xr:uid="{00000000-0005-0000-0000-0000DA570000}"/>
    <cellStyle name="Normal 7 2 2 8 2 3" xfId="4378" xr:uid="{00000000-0005-0000-0000-0000DB570000}"/>
    <cellStyle name="Normal 7 2 2 8 2 3 2" xfId="13051" xr:uid="{00000000-0005-0000-0000-0000DC570000}"/>
    <cellStyle name="Normal 7 2 2 8 2 3 2 2" xfId="30404" xr:uid="{00000000-0005-0000-0000-0000DD570000}"/>
    <cellStyle name="Normal 7 2 2 8 2 3 2 3" xfId="47750" xr:uid="{00000000-0005-0000-0000-0000DE570000}"/>
    <cellStyle name="Normal 7 2 2 8 2 3 3" xfId="21731" xr:uid="{00000000-0005-0000-0000-0000DF570000}"/>
    <cellStyle name="Normal 7 2 2 8 2 3 4" xfId="39077" xr:uid="{00000000-0005-0000-0000-0000E0570000}"/>
    <cellStyle name="Normal 7 2 2 8 2 4" xfId="11238" xr:uid="{00000000-0005-0000-0000-0000E1570000}"/>
    <cellStyle name="Normal 7 2 2 8 2 4 2" xfId="28591" xr:uid="{00000000-0005-0000-0000-0000E2570000}"/>
    <cellStyle name="Normal 7 2 2 8 2 4 3" xfId="45937" xr:uid="{00000000-0005-0000-0000-0000E3570000}"/>
    <cellStyle name="Normal 7 2 2 8 2 5" xfId="19918" xr:uid="{00000000-0005-0000-0000-0000E4570000}"/>
    <cellStyle name="Normal 7 2 2 8 2 6" xfId="37264" xr:uid="{00000000-0005-0000-0000-0000E5570000}"/>
    <cellStyle name="Normal 7 2 2 8 3" xfId="1487" xr:uid="{00000000-0005-0000-0000-0000E6570000}"/>
    <cellStyle name="Normal 7 2 2 8 3 2" xfId="7269" xr:uid="{00000000-0005-0000-0000-0000E7570000}"/>
    <cellStyle name="Normal 7 2 2 8 3 2 2" xfId="15942" xr:uid="{00000000-0005-0000-0000-0000E8570000}"/>
    <cellStyle name="Normal 7 2 2 8 3 2 2 2" xfId="33295" xr:uid="{00000000-0005-0000-0000-0000E9570000}"/>
    <cellStyle name="Normal 7 2 2 8 3 2 2 3" xfId="50641" xr:uid="{00000000-0005-0000-0000-0000EA570000}"/>
    <cellStyle name="Normal 7 2 2 8 3 2 3" xfId="24622" xr:uid="{00000000-0005-0000-0000-0000EB570000}"/>
    <cellStyle name="Normal 7 2 2 8 3 2 4" xfId="41968" xr:uid="{00000000-0005-0000-0000-0000EC570000}"/>
    <cellStyle name="Normal 7 2 2 8 3 3" xfId="5113" xr:uid="{00000000-0005-0000-0000-0000ED570000}"/>
    <cellStyle name="Normal 7 2 2 8 3 3 2" xfId="13786" xr:uid="{00000000-0005-0000-0000-0000EE570000}"/>
    <cellStyle name="Normal 7 2 2 8 3 3 2 2" xfId="31139" xr:uid="{00000000-0005-0000-0000-0000EF570000}"/>
    <cellStyle name="Normal 7 2 2 8 3 3 2 3" xfId="48485" xr:uid="{00000000-0005-0000-0000-0000F0570000}"/>
    <cellStyle name="Normal 7 2 2 8 3 3 3" xfId="22466" xr:uid="{00000000-0005-0000-0000-0000F1570000}"/>
    <cellStyle name="Normal 7 2 2 8 3 3 4" xfId="39812" xr:uid="{00000000-0005-0000-0000-0000F2570000}"/>
    <cellStyle name="Normal 7 2 2 8 3 4" xfId="10160" xr:uid="{00000000-0005-0000-0000-0000F3570000}"/>
    <cellStyle name="Normal 7 2 2 8 3 4 2" xfId="27513" xr:uid="{00000000-0005-0000-0000-0000F4570000}"/>
    <cellStyle name="Normal 7 2 2 8 3 4 3" xfId="44859" xr:uid="{00000000-0005-0000-0000-0000F5570000}"/>
    <cellStyle name="Normal 7 2 2 8 3 5" xfId="18840" xr:uid="{00000000-0005-0000-0000-0000F6570000}"/>
    <cellStyle name="Normal 7 2 2 8 3 6" xfId="36186" xr:uid="{00000000-0005-0000-0000-0000F7570000}"/>
    <cellStyle name="Normal 7 2 2 8 4" xfId="6534" xr:uid="{00000000-0005-0000-0000-0000F8570000}"/>
    <cellStyle name="Normal 7 2 2 8 4 2" xfId="15207" xr:uid="{00000000-0005-0000-0000-0000F9570000}"/>
    <cellStyle name="Normal 7 2 2 8 4 2 2" xfId="32560" xr:uid="{00000000-0005-0000-0000-0000FA570000}"/>
    <cellStyle name="Normal 7 2 2 8 4 2 3" xfId="49906" xr:uid="{00000000-0005-0000-0000-0000FB570000}"/>
    <cellStyle name="Normal 7 2 2 8 4 3" xfId="23887" xr:uid="{00000000-0005-0000-0000-0000FC570000}"/>
    <cellStyle name="Normal 7 2 2 8 4 4" xfId="41233" xr:uid="{00000000-0005-0000-0000-0000FD570000}"/>
    <cellStyle name="Normal 7 2 2 8 5" xfId="3300" xr:uid="{00000000-0005-0000-0000-0000FE570000}"/>
    <cellStyle name="Normal 7 2 2 8 5 2" xfId="11973" xr:uid="{00000000-0005-0000-0000-0000FF570000}"/>
    <cellStyle name="Normal 7 2 2 8 5 2 2" xfId="29326" xr:uid="{00000000-0005-0000-0000-000000580000}"/>
    <cellStyle name="Normal 7 2 2 8 5 2 3" xfId="46672" xr:uid="{00000000-0005-0000-0000-000001580000}"/>
    <cellStyle name="Normal 7 2 2 8 5 3" xfId="20653" xr:uid="{00000000-0005-0000-0000-000002580000}"/>
    <cellStyle name="Normal 7 2 2 8 5 4" xfId="37999" xr:uid="{00000000-0005-0000-0000-000003580000}"/>
    <cellStyle name="Normal 7 2 2 8 6" xfId="9425" xr:uid="{00000000-0005-0000-0000-000004580000}"/>
    <cellStyle name="Normal 7 2 2 8 6 2" xfId="26778" xr:uid="{00000000-0005-0000-0000-000005580000}"/>
    <cellStyle name="Normal 7 2 2 8 6 3" xfId="44124" xr:uid="{00000000-0005-0000-0000-000006580000}"/>
    <cellStyle name="Normal 7 2 2 8 7" xfId="18105" xr:uid="{00000000-0005-0000-0000-000007580000}"/>
    <cellStyle name="Normal 7 2 2 8 8" xfId="35451" xr:uid="{00000000-0005-0000-0000-000008580000}"/>
    <cellStyle name="Normal 7 2 2 9" xfId="360" xr:uid="{00000000-0005-0000-0000-000009580000}"/>
    <cellStyle name="Normal 7 2 2 9 2" xfId="2173" xr:uid="{00000000-0005-0000-0000-00000A580000}"/>
    <cellStyle name="Normal 7 2 2 9 2 2" xfId="7955" xr:uid="{00000000-0005-0000-0000-00000B580000}"/>
    <cellStyle name="Normal 7 2 2 9 2 2 2" xfId="16628" xr:uid="{00000000-0005-0000-0000-00000C580000}"/>
    <cellStyle name="Normal 7 2 2 9 2 2 2 2" xfId="33981" xr:uid="{00000000-0005-0000-0000-00000D580000}"/>
    <cellStyle name="Normal 7 2 2 9 2 2 2 3" xfId="51327" xr:uid="{00000000-0005-0000-0000-00000E580000}"/>
    <cellStyle name="Normal 7 2 2 9 2 2 3" xfId="25308" xr:uid="{00000000-0005-0000-0000-00000F580000}"/>
    <cellStyle name="Normal 7 2 2 9 2 2 4" xfId="42654" xr:uid="{00000000-0005-0000-0000-000010580000}"/>
    <cellStyle name="Normal 7 2 2 9 2 3" xfId="5456" xr:uid="{00000000-0005-0000-0000-000011580000}"/>
    <cellStyle name="Normal 7 2 2 9 2 3 2" xfId="14129" xr:uid="{00000000-0005-0000-0000-000012580000}"/>
    <cellStyle name="Normal 7 2 2 9 2 3 2 2" xfId="31482" xr:uid="{00000000-0005-0000-0000-000013580000}"/>
    <cellStyle name="Normal 7 2 2 9 2 3 2 3" xfId="48828" xr:uid="{00000000-0005-0000-0000-000014580000}"/>
    <cellStyle name="Normal 7 2 2 9 2 3 3" xfId="22809" xr:uid="{00000000-0005-0000-0000-000015580000}"/>
    <cellStyle name="Normal 7 2 2 9 2 3 4" xfId="40155" xr:uid="{00000000-0005-0000-0000-000016580000}"/>
    <cellStyle name="Normal 7 2 2 9 2 4" xfId="10846" xr:uid="{00000000-0005-0000-0000-000017580000}"/>
    <cellStyle name="Normal 7 2 2 9 2 4 2" xfId="28199" xr:uid="{00000000-0005-0000-0000-000018580000}"/>
    <cellStyle name="Normal 7 2 2 9 2 4 3" xfId="45545" xr:uid="{00000000-0005-0000-0000-000019580000}"/>
    <cellStyle name="Normal 7 2 2 9 2 5" xfId="19526" xr:uid="{00000000-0005-0000-0000-00001A580000}"/>
    <cellStyle name="Normal 7 2 2 9 2 6" xfId="36872" xr:uid="{00000000-0005-0000-0000-00001B580000}"/>
    <cellStyle name="Normal 7 2 2 9 3" xfId="6142" xr:uid="{00000000-0005-0000-0000-00001C580000}"/>
    <cellStyle name="Normal 7 2 2 9 3 2" xfId="14815" xr:uid="{00000000-0005-0000-0000-00001D580000}"/>
    <cellStyle name="Normal 7 2 2 9 3 2 2" xfId="32168" xr:uid="{00000000-0005-0000-0000-00001E580000}"/>
    <cellStyle name="Normal 7 2 2 9 3 2 3" xfId="49514" xr:uid="{00000000-0005-0000-0000-00001F580000}"/>
    <cellStyle name="Normal 7 2 2 9 3 3" xfId="23495" xr:uid="{00000000-0005-0000-0000-000020580000}"/>
    <cellStyle name="Normal 7 2 2 9 3 4" xfId="40841" xr:uid="{00000000-0005-0000-0000-000021580000}"/>
    <cellStyle name="Normal 7 2 2 9 4" xfId="3986" xr:uid="{00000000-0005-0000-0000-000022580000}"/>
    <cellStyle name="Normal 7 2 2 9 4 2" xfId="12659" xr:uid="{00000000-0005-0000-0000-000023580000}"/>
    <cellStyle name="Normal 7 2 2 9 4 2 2" xfId="30012" xr:uid="{00000000-0005-0000-0000-000024580000}"/>
    <cellStyle name="Normal 7 2 2 9 4 2 3" xfId="47358" xr:uid="{00000000-0005-0000-0000-000025580000}"/>
    <cellStyle name="Normal 7 2 2 9 4 3" xfId="21339" xr:uid="{00000000-0005-0000-0000-000026580000}"/>
    <cellStyle name="Normal 7 2 2 9 4 4" xfId="38685" xr:uid="{00000000-0005-0000-0000-000027580000}"/>
    <cellStyle name="Normal 7 2 2 9 5" xfId="9033" xr:uid="{00000000-0005-0000-0000-000028580000}"/>
    <cellStyle name="Normal 7 2 2 9 5 2" xfId="26386" xr:uid="{00000000-0005-0000-0000-000029580000}"/>
    <cellStyle name="Normal 7 2 2 9 5 3" xfId="43732" xr:uid="{00000000-0005-0000-0000-00002A580000}"/>
    <cellStyle name="Normal 7 2 2 9 6" xfId="17713" xr:uid="{00000000-0005-0000-0000-00002B580000}"/>
    <cellStyle name="Normal 7 2 2 9 7" xfId="35059" xr:uid="{00000000-0005-0000-0000-00002C580000}"/>
    <cellStyle name="Normal 7 2 3" xfId="25" xr:uid="{00000000-0005-0000-0000-00002D580000}"/>
    <cellStyle name="Normal 7 2 3 10" xfId="1104" xr:uid="{00000000-0005-0000-0000-00002E580000}"/>
    <cellStyle name="Normal 7 2 3 10 2" xfId="6886" xr:uid="{00000000-0005-0000-0000-00002F580000}"/>
    <cellStyle name="Normal 7 2 3 10 2 2" xfId="15559" xr:uid="{00000000-0005-0000-0000-000030580000}"/>
    <cellStyle name="Normal 7 2 3 10 2 2 2" xfId="32912" xr:uid="{00000000-0005-0000-0000-000031580000}"/>
    <cellStyle name="Normal 7 2 3 10 2 2 3" xfId="50258" xr:uid="{00000000-0005-0000-0000-000032580000}"/>
    <cellStyle name="Normal 7 2 3 10 2 3" xfId="24239" xr:uid="{00000000-0005-0000-0000-000033580000}"/>
    <cellStyle name="Normal 7 2 3 10 2 4" xfId="41585" xr:uid="{00000000-0005-0000-0000-000034580000}"/>
    <cellStyle name="Normal 7 2 3 10 3" xfId="4730" xr:uid="{00000000-0005-0000-0000-000035580000}"/>
    <cellStyle name="Normal 7 2 3 10 3 2" xfId="13403" xr:uid="{00000000-0005-0000-0000-000036580000}"/>
    <cellStyle name="Normal 7 2 3 10 3 2 2" xfId="30756" xr:uid="{00000000-0005-0000-0000-000037580000}"/>
    <cellStyle name="Normal 7 2 3 10 3 2 3" xfId="48102" xr:uid="{00000000-0005-0000-0000-000038580000}"/>
    <cellStyle name="Normal 7 2 3 10 3 3" xfId="22083" xr:uid="{00000000-0005-0000-0000-000039580000}"/>
    <cellStyle name="Normal 7 2 3 10 3 4" xfId="39429" xr:uid="{00000000-0005-0000-0000-00003A580000}"/>
    <cellStyle name="Normal 7 2 3 10 4" xfId="9777" xr:uid="{00000000-0005-0000-0000-00003B580000}"/>
    <cellStyle name="Normal 7 2 3 10 4 2" xfId="27130" xr:uid="{00000000-0005-0000-0000-00003C580000}"/>
    <cellStyle name="Normal 7 2 3 10 4 3" xfId="44476" xr:uid="{00000000-0005-0000-0000-00003D580000}"/>
    <cellStyle name="Normal 7 2 3 10 5" xfId="18457" xr:uid="{00000000-0005-0000-0000-00003E580000}"/>
    <cellStyle name="Normal 7 2 3 10 6" xfId="35803" xr:uid="{00000000-0005-0000-0000-00003F580000}"/>
    <cellStyle name="Normal 7 2 3 11" xfId="5808" xr:uid="{00000000-0005-0000-0000-000040580000}"/>
    <cellStyle name="Normal 7 2 3 11 2" xfId="14481" xr:uid="{00000000-0005-0000-0000-000041580000}"/>
    <cellStyle name="Normal 7 2 3 11 2 2" xfId="31834" xr:uid="{00000000-0005-0000-0000-000042580000}"/>
    <cellStyle name="Normal 7 2 3 11 2 3" xfId="49180" xr:uid="{00000000-0005-0000-0000-000043580000}"/>
    <cellStyle name="Normal 7 2 3 11 3" xfId="23161" xr:uid="{00000000-0005-0000-0000-000044580000}"/>
    <cellStyle name="Normal 7 2 3 11 4" xfId="40507" xr:uid="{00000000-0005-0000-0000-000045580000}"/>
    <cellStyle name="Normal 7 2 3 12" xfId="2917" xr:uid="{00000000-0005-0000-0000-000046580000}"/>
    <cellStyle name="Normal 7 2 3 12 2" xfId="11590" xr:uid="{00000000-0005-0000-0000-000047580000}"/>
    <cellStyle name="Normal 7 2 3 12 2 2" xfId="28943" xr:uid="{00000000-0005-0000-0000-000048580000}"/>
    <cellStyle name="Normal 7 2 3 12 2 3" xfId="46289" xr:uid="{00000000-0005-0000-0000-000049580000}"/>
    <cellStyle name="Normal 7 2 3 12 3" xfId="20270" xr:uid="{00000000-0005-0000-0000-00004A580000}"/>
    <cellStyle name="Normal 7 2 3 12 4" xfId="37616" xr:uid="{00000000-0005-0000-0000-00004B580000}"/>
    <cellStyle name="Normal 7 2 3 13" xfId="8699" xr:uid="{00000000-0005-0000-0000-00004C580000}"/>
    <cellStyle name="Normal 7 2 3 13 2" xfId="26052" xr:uid="{00000000-0005-0000-0000-00004D580000}"/>
    <cellStyle name="Normal 7 2 3 13 3" xfId="43398" xr:uid="{00000000-0005-0000-0000-00004E580000}"/>
    <cellStyle name="Normal 7 2 3 14" xfId="17380" xr:uid="{00000000-0005-0000-0000-00004F580000}"/>
    <cellStyle name="Normal 7 2 3 15" xfId="34725" xr:uid="{00000000-0005-0000-0000-000050580000}"/>
    <cellStyle name="Normal 7 2 3 2" xfId="46" xr:uid="{00000000-0005-0000-0000-000051580000}"/>
    <cellStyle name="Normal 7 2 3 2 10" xfId="5828" xr:uid="{00000000-0005-0000-0000-000052580000}"/>
    <cellStyle name="Normal 7 2 3 2 10 2" xfId="14501" xr:uid="{00000000-0005-0000-0000-000053580000}"/>
    <cellStyle name="Normal 7 2 3 2 10 2 2" xfId="31854" xr:uid="{00000000-0005-0000-0000-000054580000}"/>
    <cellStyle name="Normal 7 2 3 2 10 2 3" xfId="49200" xr:uid="{00000000-0005-0000-0000-000055580000}"/>
    <cellStyle name="Normal 7 2 3 2 10 3" xfId="23181" xr:uid="{00000000-0005-0000-0000-000056580000}"/>
    <cellStyle name="Normal 7 2 3 2 10 4" xfId="40527" xr:uid="{00000000-0005-0000-0000-000057580000}"/>
    <cellStyle name="Normal 7 2 3 2 11" xfId="2937" xr:uid="{00000000-0005-0000-0000-000058580000}"/>
    <cellStyle name="Normal 7 2 3 2 11 2" xfId="11610" xr:uid="{00000000-0005-0000-0000-000059580000}"/>
    <cellStyle name="Normal 7 2 3 2 11 2 2" xfId="28963" xr:uid="{00000000-0005-0000-0000-00005A580000}"/>
    <cellStyle name="Normal 7 2 3 2 11 2 3" xfId="46309" xr:uid="{00000000-0005-0000-0000-00005B580000}"/>
    <cellStyle name="Normal 7 2 3 2 11 3" xfId="20290" xr:uid="{00000000-0005-0000-0000-00005C580000}"/>
    <cellStyle name="Normal 7 2 3 2 11 4" xfId="37636" xr:uid="{00000000-0005-0000-0000-00005D580000}"/>
    <cellStyle name="Normal 7 2 3 2 12" xfId="8719" xr:uid="{00000000-0005-0000-0000-00005E580000}"/>
    <cellStyle name="Normal 7 2 3 2 12 2" xfId="26072" xr:uid="{00000000-0005-0000-0000-00005F580000}"/>
    <cellStyle name="Normal 7 2 3 2 12 3" xfId="43418" xr:uid="{00000000-0005-0000-0000-000060580000}"/>
    <cellStyle name="Normal 7 2 3 2 13" xfId="17399" xr:uid="{00000000-0005-0000-0000-000061580000}"/>
    <cellStyle name="Normal 7 2 3 2 14" xfId="34745" xr:uid="{00000000-0005-0000-0000-000062580000}"/>
    <cellStyle name="Normal 7 2 3 2 2" xfId="95" xr:uid="{00000000-0005-0000-0000-000063580000}"/>
    <cellStyle name="Normal 7 2 3 2 2 10" xfId="8768" xr:uid="{00000000-0005-0000-0000-000064580000}"/>
    <cellStyle name="Normal 7 2 3 2 2 10 2" xfId="26121" xr:uid="{00000000-0005-0000-0000-000065580000}"/>
    <cellStyle name="Normal 7 2 3 2 2 10 3" xfId="43467" xr:uid="{00000000-0005-0000-0000-000066580000}"/>
    <cellStyle name="Normal 7 2 3 2 2 11" xfId="17448" xr:uid="{00000000-0005-0000-0000-000067580000}"/>
    <cellStyle name="Normal 7 2 3 2 2 12" xfId="34794" xr:uid="{00000000-0005-0000-0000-000068580000}"/>
    <cellStyle name="Normal 7 2 3 2 2 2" xfId="340" xr:uid="{00000000-0005-0000-0000-000069580000}"/>
    <cellStyle name="Normal 7 2 3 2 2 2 10" xfId="35039" xr:uid="{00000000-0005-0000-0000-00006A580000}"/>
    <cellStyle name="Normal 7 2 3 2 2 2 2" xfId="1075" xr:uid="{00000000-0005-0000-0000-00006B580000}"/>
    <cellStyle name="Normal 7 2 3 2 2 2 2 2" xfId="2888" xr:uid="{00000000-0005-0000-0000-00006C580000}"/>
    <cellStyle name="Normal 7 2 3 2 2 2 2 2 2" xfId="8670" xr:uid="{00000000-0005-0000-0000-00006D580000}"/>
    <cellStyle name="Normal 7 2 3 2 2 2 2 2 2 2" xfId="17343" xr:uid="{00000000-0005-0000-0000-00006E580000}"/>
    <cellStyle name="Normal 7 2 3 2 2 2 2 2 2 2 2" xfId="34696" xr:uid="{00000000-0005-0000-0000-00006F580000}"/>
    <cellStyle name="Normal 7 2 3 2 2 2 2 2 2 2 3" xfId="52042" xr:uid="{00000000-0005-0000-0000-000070580000}"/>
    <cellStyle name="Normal 7 2 3 2 2 2 2 2 2 3" xfId="26023" xr:uid="{00000000-0005-0000-0000-000071580000}"/>
    <cellStyle name="Normal 7 2 3 2 2 2 2 2 2 4" xfId="43369" xr:uid="{00000000-0005-0000-0000-000072580000}"/>
    <cellStyle name="Normal 7 2 3 2 2 2 2 2 3" xfId="4701" xr:uid="{00000000-0005-0000-0000-000073580000}"/>
    <cellStyle name="Normal 7 2 3 2 2 2 2 2 3 2" xfId="13374" xr:uid="{00000000-0005-0000-0000-000074580000}"/>
    <cellStyle name="Normal 7 2 3 2 2 2 2 2 3 2 2" xfId="30727" xr:uid="{00000000-0005-0000-0000-000075580000}"/>
    <cellStyle name="Normal 7 2 3 2 2 2 2 2 3 2 3" xfId="48073" xr:uid="{00000000-0005-0000-0000-000076580000}"/>
    <cellStyle name="Normal 7 2 3 2 2 2 2 2 3 3" xfId="22054" xr:uid="{00000000-0005-0000-0000-000077580000}"/>
    <cellStyle name="Normal 7 2 3 2 2 2 2 2 3 4" xfId="39400" xr:uid="{00000000-0005-0000-0000-000078580000}"/>
    <cellStyle name="Normal 7 2 3 2 2 2 2 2 4" xfId="11561" xr:uid="{00000000-0005-0000-0000-000079580000}"/>
    <cellStyle name="Normal 7 2 3 2 2 2 2 2 4 2" xfId="28914" xr:uid="{00000000-0005-0000-0000-00007A580000}"/>
    <cellStyle name="Normal 7 2 3 2 2 2 2 2 4 3" xfId="46260" xr:uid="{00000000-0005-0000-0000-00007B580000}"/>
    <cellStyle name="Normal 7 2 3 2 2 2 2 2 5" xfId="20241" xr:uid="{00000000-0005-0000-0000-00007C580000}"/>
    <cellStyle name="Normal 7 2 3 2 2 2 2 2 6" xfId="37587" xr:uid="{00000000-0005-0000-0000-00007D580000}"/>
    <cellStyle name="Normal 7 2 3 2 2 2 2 3" xfId="1810" xr:uid="{00000000-0005-0000-0000-00007E580000}"/>
    <cellStyle name="Normal 7 2 3 2 2 2 2 3 2" xfId="7592" xr:uid="{00000000-0005-0000-0000-00007F580000}"/>
    <cellStyle name="Normal 7 2 3 2 2 2 2 3 2 2" xfId="16265" xr:uid="{00000000-0005-0000-0000-000080580000}"/>
    <cellStyle name="Normal 7 2 3 2 2 2 2 3 2 2 2" xfId="33618" xr:uid="{00000000-0005-0000-0000-000081580000}"/>
    <cellStyle name="Normal 7 2 3 2 2 2 2 3 2 2 3" xfId="50964" xr:uid="{00000000-0005-0000-0000-000082580000}"/>
    <cellStyle name="Normal 7 2 3 2 2 2 2 3 2 3" xfId="24945" xr:uid="{00000000-0005-0000-0000-000083580000}"/>
    <cellStyle name="Normal 7 2 3 2 2 2 2 3 2 4" xfId="42291" xr:uid="{00000000-0005-0000-0000-000084580000}"/>
    <cellStyle name="Normal 7 2 3 2 2 2 2 3 3" xfId="5436" xr:uid="{00000000-0005-0000-0000-000085580000}"/>
    <cellStyle name="Normal 7 2 3 2 2 2 2 3 3 2" xfId="14109" xr:uid="{00000000-0005-0000-0000-000086580000}"/>
    <cellStyle name="Normal 7 2 3 2 2 2 2 3 3 2 2" xfId="31462" xr:uid="{00000000-0005-0000-0000-000087580000}"/>
    <cellStyle name="Normal 7 2 3 2 2 2 2 3 3 2 3" xfId="48808" xr:uid="{00000000-0005-0000-0000-000088580000}"/>
    <cellStyle name="Normal 7 2 3 2 2 2 2 3 3 3" xfId="22789" xr:uid="{00000000-0005-0000-0000-000089580000}"/>
    <cellStyle name="Normal 7 2 3 2 2 2 2 3 3 4" xfId="40135" xr:uid="{00000000-0005-0000-0000-00008A580000}"/>
    <cellStyle name="Normal 7 2 3 2 2 2 2 3 4" xfId="10483" xr:uid="{00000000-0005-0000-0000-00008B580000}"/>
    <cellStyle name="Normal 7 2 3 2 2 2 2 3 4 2" xfId="27836" xr:uid="{00000000-0005-0000-0000-00008C580000}"/>
    <cellStyle name="Normal 7 2 3 2 2 2 2 3 4 3" xfId="45182" xr:uid="{00000000-0005-0000-0000-00008D580000}"/>
    <cellStyle name="Normal 7 2 3 2 2 2 2 3 5" xfId="19163" xr:uid="{00000000-0005-0000-0000-00008E580000}"/>
    <cellStyle name="Normal 7 2 3 2 2 2 2 3 6" xfId="36509" xr:uid="{00000000-0005-0000-0000-00008F580000}"/>
    <cellStyle name="Normal 7 2 3 2 2 2 2 4" xfId="6857" xr:uid="{00000000-0005-0000-0000-000090580000}"/>
    <cellStyle name="Normal 7 2 3 2 2 2 2 4 2" xfId="15530" xr:uid="{00000000-0005-0000-0000-000091580000}"/>
    <cellStyle name="Normal 7 2 3 2 2 2 2 4 2 2" xfId="32883" xr:uid="{00000000-0005-0000-0000-000092580000}"/>
    <cellStyle name="Normal 7 2 3 2 2 2 2 4 2 3" xfId="50229" xr:uid="{00000000-0005-0000-0000-000093580000}"/>
    <cellStyle name="Normal 7 2 3 2 2 2 2 4 3" xfId="24210" xr:uid="{00000000-0005-0000-0000-000094580000}"/>
    <cellStyle name="Normal 7 2 3 2 2 2 2 4 4" xfId="41556" xr:uid="{00000000-0005-0000-0000-000095580000}"/>
    <cellStyle name="Normal 7 2 3 2 2 2 2 5" xfId="3623" xr:uid="{00000000-0005-0000-0000-000096580000}"/>
    <cellStyle name="Normal 7 2 3 2 2 2 2 5 2" xfId="12296" xr:uid="{00000000-0005-0000-0000-000097580000}"/>
    <cellStyle name="Normal 7 2 3 2 2 2 2 5 2 2" xfId="29649" xr:uid="{00000000-0005-0000-0000-000098580000}"/>
    <cellStyle name="Normal 7 2 3 2 2 2 2 5 2 3" xfId="46995" xr:uid="{00000000-0005-0000-0000-000099580000}"/>
    <cellStyle name="Normal 7 2 3 2 2 2 2 5 3" xfId="20976" xr:uid="{00000000-0005-0000-0000-00009A580000}"/>
    <cellStyle name="Normal 7 2 3 2 2 2 2 5 4" xfId="38322" xr:uid="{00000000-0005-0000-0000-00009B580000}"/>
    <cellStyle name="Normal 7 2 3 2 2 2 2 6" xfId="9748" xr:uid="{00000000-0005-0000-0000-00009C580000}"/>
    <cellStyle name="Normal 7 2 3 2 2 2 2 6 2" xfId="27101" xr:uid="{00000000-0005-0000-0000-00009D580000}"/>
    <cellStyle name="Normal 7 2 3 2 2 2 2 6 3" xfId="44447" xr:uid="{00000000-0005-0000-0000-00009E580000}"/>
    <cellStyle name="Normal 7 2 3 2 2 2 2 7" xfId="18428" xr:uid="{00000000-0005-0000-0000-00009F580000}"/>
    <cellStyle name="Normal 7 2 3 2 2 2 2 8" xfId="35774" xr:uid="{00000000-0005-0000-0000-0000A0580000}"/>
    <cellStyle name="Normal 7 2 3 2 2 2 3" xfId="585" xr:uid="{00000000-0005-0000-0000-0000A1580000}"/>
    <cellStyle name="Normal 7 2 3 2 2 2 3 2" xfId="2398" xr:uid="{00000000-0005-0000-0000-0000A2580000}"/>
    <cellStyle name="Normal 7 2 3 2 2 2 3 2 2" xfId="8180" xr:uid="{00000000-0005-0000-0000-0000A3580000}"/>
    <cellStyle name="Normal 7 2 3 2 2 2 3 2 2 2" xfId="16853" xr:uid="{00000000-0005-0000-0000-0000A4580000}"/>
    <cellStyle name="Normal 7 2 3 2 2 2 3 2 2 2 2" xfId="34206" xr:uid="{00000000-0005-0000-0000-0000A5580000}"/>
    <cellStyle name="Normal 7 2 3 2 2 2 3 2 2 2 3" xfId="51552" xr:uid="{00000000-0005-0000-0000-0000A6580000}"/>
    <cellStyle name="Normal 7 2 3 2 2 2 3 2 2 3" xfId="25533" xr:uid="{00000000-0005-0000-0000-0000A7580000}"/>
    <cellStyle name="Normal 7 2 3 2 2 2 3 2 2 4" xfId="42879" xr:uid="{00000000-0005-0000-0000-0000A8580000}"/>
    <cellStyle name="Normal 7 2 3 2 2 2 3 2 3" xfId="5681" xr:uid="{00000000-0005-0000-0000-0000A9580000}"/>
    <cellStyle name="Normal 7 2 3 2 2 2 3 2 3 2" xfId="14354" xr:uid="{00000000-0005-0000-0000-0000AA580000}"/>
    <cellStyle name="Normal 7 2 3 2 2 2 3 2 3 2 2" xfId="31707" xr:uid="{00000000-0005-0000-0000-0000AB580000}"/>
    <cellStyle name="Normal 7 2 3 2 2 2 3 2 3 2 3" xfId="49053" xr:uid="{00000000-0005-0000-0000-0000AC580000}"/>
    <cellStyle name="Normal 7 2 3 2 2 2 3 2 3 3" xfId="23034" xr:uid="{00000000-0005-0000-0000-0000AD580000}"/>
    <cellStyle name="Normal 7 2 3 2 2 2 3 2 3 4" xfId="40380" xr:uid="{00000000-0005-0000-0000-0000AE580000}"/>
    <cellStyle name="Normal 7 2 3 2 2 2 3 2 4" xfId="11071" xr:uid="{00000000-0005-0000-0000-0000AF580000}"/>
    <cellStyle name="Normal 7 2 3 2 2 2 3 2 4 2" xfId="28424" xr:uid="{00000000-0005-0000-0000-0000B0580000}"/>
    <cellStyle name="Normal 7 2 3 2 2 2 3 2 4 3" xfId="45770" xr:uid="{00000000-0005-0000-0000-0000B1580000}"/>
    <cellStyle name="Normal 7 2 3 2 2 2 3 2 5" xfId="19751" xr:uid="{00000000-0005-0000-0000-0000B2580000}"/>
    <cellStyle name="Normal 7 2 3 2 2 2 3 2 6" xfId="37097" xr:uid="{00000000-0005-0000-0000-0000B3580000}"/>
    <cellStyle name="Normal 7 2 3 2 2 2 3 3" xfId="6367" xr:uid="{00000000-0005-0000-0000-0000B4580000}"/>
    <cellStyle name="Normal 7 2 3 2 2 2 3 3 2" xfId="15040" xr:uid="{00000000-0005-0000-0000-0000B5580000}"/>
    <cellStyle name="Normal 7 2 3 2 2 2 3 3 2 2" xfId="32393" xr:uid="{00000000-0005-0000-0000-0000B6580000}"/>
    <cellStyle name="Normal 7 2 3 2 2 2 3 3 2 3" xfId="49739" xr:uid="{00000000-0005-0000-0000-0000B7580000}"/>
    <cellStyle name="Normal 7 2 3 2 2 2 3 3 3" xfId="23720" xr:uid="{00000000-0005-0000-0000-0000B8580000}"/>
    <cellStyle name="Normal 7 2 3 2 2 2 3 3 4" xfId="41066" xr:uid="{00000000-0005-0000-0000-0000B9580000}"/>
    <cellStyle name="Normal 7 2 3 2 2 2 3 4" xfId="4211" xr:uid="{00000000-0005-0000-0000-0000BA580000}"/>
    <cellStyle name="Normal 7 2 3 2 2 2 3 4 2" xfId="12884" xr:uid="{00000000-0005-0000-0000-0000BB580000}"/>
    <cellStyle name="Normal 7 2 3 2 2 2 3 4 2 2" xfId="30237" xr:uid="{00000000-0005-0000-0000-0000BC580000}"/>
    <cellStyle name="Normal 7 2 3 2 2 2 3 4 2 3" xfId="47583" xr:uid="{00000000-0005-0000-0000-0000BD580000}"/>
    <cellStyle name="Normal 7 2 3 2 2 2 3 4 3" xfId="21564" xr:uid="{00000000-0005-0000-0000-0000BE580000}"/>
    <cellStyle name="Normal 7 2 3 2 2 2 3 4 4" xfId="38910" xr:uid="{00000000-0005-0000-0000-0000BF580000}"/>
    <cellStyle name="Normal 7 2 3 2 2 2 3 5" xfId="9258" xr:uid="{00000000-0005-0000-0000-0000C0580000}"/>
    <cellStyle name="Normal 7 2 3 2 2 2 3 5 2" xfId="26611" xr:uid="{00000000-0005-0000-0000-0000C1580000}"/>
    <cellStyle name="Normal 7 2 3 2 2 2 3 5 3" xfId="43957" xr:uid="{00000000-0005-0000-0000-0000C2580000}"/>
    <cellStyle name="Normal 7 2 3 2 2 2 3 6" xfId="17938" xr:uid="{00000000-0005-0000-0000-0000C3580000}"/>
    <cellStyle name="Normal 7 2 3 2 2 2 3 7" xfId="35284" xr:uid="{00000000-0005-0000-0000-0000C4580000}"/>
    <cellStyle name="Normal 7 2 3 2 2 2 4" xfId="2153" xr:uid="{00000000-0005-0000-0000-0000C5580000}"/>
    <cellStyle name="Normal 7 2 3 2 2 2 4 2" xfId="7935" xr:uid="{00000000-0005-0000-0000-0000C6580000}"/>
    <cellStyle name="Normal 7 2 3 2 2 2 4 2 2" xfId="16608" xr:uid="{00000000-0005-0000-0000-0000C7580000}"/>
    <cellStyle name="Normal 7 2 3 2 2 2 4 2 2 2" xfId="33961" xr:uid="{00000000-0005-0000-0000-0000C8580000}"/>
    <cellStyle name="Normal 7 2 3 2 2 2 4 2 2 3" xfId="51307" xr:uid="{00000000-0005-0000-0000-0000C9580000}"/>
    <cellStyle name="Normal 7 2 3 2 2 2 4 2 3" xfId="25288" xr:uid="{00000000-0005-0000-0000-0000CA580000}"/>
    <cellStyle name="Normal 7 2 3 2 2 2 4 2 4" xfId="42634" xr:uid="{00000000-0005-0000-0000-0000CB580000}"/>
    <cellStyle name="Normal 7 2 3 2 2 2 4 3" xfId="3966" xr:uid="{00000000-0005-0000-0000-0000CC580000}"/>
    <cellStyle name="Normal 7 2 3 2 2 2 4 3 2" xfId="12639" xr:uid="{00000000-0005-0000-0000-0000CD580000}"/>
    <cellStyle name="Normal 7 2 3 2 2 2 4 3 2 2" xfId="29992" xr:uid="{00000000-0005-0000-0000-0000CE580000}"/>
    <cellStyle name="Normal 7 2 3 2 2 2 4 3 2 3" xfId="47338" xr:uid="{00000000-0005-0000-0000-0000CF580000}"/>
    <cellStyle name="Normal 7 2 3 2 2 2 4 3 3" xfId="21319" xr:uid="{00000000-0005-0000-0000-0000D0580000}"/>
    <cellStyle name="Normal 7 2 3 2 2 2 4 3 4" xfId="38665" xr:uid="{00000000-0005-0000-0000-0000D1580000}"/>
    <cellStyle name="Normal 7 2 3 2 2 2 4 4" xfId="10826" xr:uid="{00000000-0005-0000-0000-0000D2580000}"/>
    <cellStyle name="Normal 7 2 3 2 2 2 4 4 2" xfId="28179" xr:uid="{00000000-0005-0000-0000-0000D3580000}"/>
    <cellStyle name="Normal 7 2 3 2 2 2 4 4 3" xfId="45525" xr:uid="{00000000-0005-0000-0000-0000D4580000}"/>
    <cellStyle name="Normal 7 2 3 2 2 2 4 5" xfId="19506" xr:uid="{00000000-0005-0000-0000-0000D5580000}"/>
    <cellStyle name="Normal 7 2 3 2 2 2 4 6" xfId="36852" xr:uid="{00000000-0005-0000-0000-0000D6580000}"/>
    <cellStyle name="Normal 7 2 3 2 2 2 5" xfId="1320" xr:uid="{00000000-0005-0000-0000-0000D7580000}"/>
    <cellStyle name="Normal 7 2 3 2 2 2 5 2" xfId="7102" xr:uid="{00000000-0005-0000-0000-0000D8580000}"/>
    <cellStyle name="Normal 7 2 3 2 2 2 5 2 2" xfId="15775" xr:uid="{00000000-0005-0000-0000-0000D9580000}"/>
    <cellStyle name="Normal 7 2 3 2 2 2 5 2 2 2" xfId="33128" xr:uid="{00000000-0005-0000-0000-0000DA580000}"/>
    <cellStyle name="Normal 7 2 3 2 2 2 5 2 2 3" xfId="50474" xr:uid="{00000000-0005-0000-0000-0000DB580000}"/>
    <cellStyle name="Normal 7 2 3 2 2 2 5 2 3" xfId="24455" xr:uid="{00000000-0005-0000-0000-0000DC580000}"/>
    <cellStyle name="Normal 7 2 3 2 2 2 5 2 4" xfId="41801" xr:uid="{00000000-0005-0000-0000-0000DD580000}"/>
    <cellStyle name="Normal 7 2 3 2 2 2 5 3" xfId="4946" xr:uid="{00000000-0005-0000-0000-0000DE580000}"/>
    <cellStyle name="Normal 7 2 3 2 2 2 5 3 2" xfId="13619" xr:uid="{00000000-0005-0000-0000-0000DF580000}"/>
    <cellStyle name="Normal 7 2 3 2 2 2 5 3 2 2" xfId="30972" xr:uid="{00000000-0005-0000-0000-0000E0580000}"/>
    <cellStyle name="Normal 7 2 3 2 2 2 5 3 2 3" xfId="48318" xr:uid="{00000000-0005-0000-0000-0000E1580000}"/>
    <cellStyle name="Normal 7 2 3 2 2 2 5 3 3" xfId="22299" xr:uid="{00000000-0005-0000-0000-0000E2580000}"/>
    <cellStyle name="Normal 7 2 3 2 2 2 5 3 4" xfId="39645" xr:uid="{00000000-0005-0000-0000-0000E3580000}"/>
    <cellStyle name="Normal 7 2 3 2 2 2 5 4" xfId="9993" xr:uid="{00000000-0005-0000-0000-0000E4580000}"/>
    <cellStyle name="Normal 7 2 3 2 2 2 5 4 2" xfId="27346" xr:uid="{00000000-0005-0000-0000-0000E5580000}"/>
    <cellStyle name="Normal 7 2 3 2 2 2 5 4 3" xfId="44692" xr:uid="{00000000-0005-0000-0000-0000E6580000}"/>
    <cellStyle name="Normal 7 2 3 2 2 2 5 5" xfId="18673" xr:uid="{00000000-0005-0000-0000-0000E7580000}"/>
    <cellStyle name="Normal 7 2 3 2 2 2 5 6" xfId="36019" xr:uid="{00000000-0005-0000-0000-0000E8580000}"/>
    <cellStyle name="Normal 7 2 3 2 2 2 6" xfId="6122" xr:uid="{00000000-0005-0000-0000-0000E9580000}"/>
    <cellStyle name="Normal 7 2 3 2 2 2 6 2" xfId="14795" xr:uid="{00000000-0005-0000-0000-0000EA580000}"/>
    <cellStyle name="Normal 7 2 3 2 2 2 6 2 2" xfId="32148" xr:uid="{00000000-0005-0000-0000-0000EB580000}"/>
    <cellStyle name="Normal 7 2 3 2 2 2 6 2 3" xfId="49494" xr:uid="{00000000-0005-0000-0000-0000EC580000}"/>
    <cellStyle name="Normal 7 2 3 2 2 2 6 3" xfId="23475" xr:uid="{00000000-0005-0000-0000-0000ED580000}"/>
    <cellStyle name="Normal 7 2 3 2 2 2 6 4" xfId="40821" xr:uid="{00000000-0005-0000-0000-0000EE580000}"/>
    <cellStyle name="Normal 7 2 3 2 2 2 7" xfId="3133" xr:uid="{00000000-0005-0000-0000-0000EF580000}"/>
    <cellStyle name="Normal 7 2 3 2 2 2 7 2" xfId="11806" xr:uid="{00000000-0005-0000-0000-0000F0580000}"/>
    <cellStyle name="Normal 7 2 3 2 2 2 7 2 2" xfId="29159" xr:uid="{00000000-0005-0000-0000-0000F1580000}"/>
    <cellStyle name="Normal 7 2 3 2 2 2 7 2 3" xfId="46505" xr:uid="{00000000-0005-0000-0000-0000F2580000}"/>
    <cellStyle name="Normal 7 2 3 2 2 2 7 3" xfId="20486" xr:uid="{00000000-0005-0000-0000-0000F3580000}"/>
    <cellStyle name="Normal 7 2 3 2 2 2 7 4" xfId="37832" xr:uid="{00000000-0005-0000-0000-0000F4580000}"/>
    <cellStyle name="Normal 7 2 3 2 2 2 8" xfId="9013" xr:uid="{00000000-0005-0000-0000-0000F5580000}"/>
    <cellStyle name="Normal 7 2 3 2 2 2 8 2" xfId="26366" xr:uid="{00000000-0005-0000-0000-0000F6580000}"/>
    <cellStyle name="Normal 7 2 3 2 2 2 8 3" xfId="43712" xr:uid="{00000000-0005-0000-0000-0000F7580000}"/>
    <cellStyle name="Normal 7 2 3 2 2 2 9" xfId="17693" xr:uid="{00000000-0005-0000-0000-0000F8580000}"/>
    <cellStyle name="Normal 7 2 3 2 2 3" xfId="242" xr:uid="{00000000-0005-0000-0000-0000F9580000}"/>
    <cellStyle name="Normal 7 2 3 2 2 3 10" xfId="34941" xr:uid="{00000000-0005-0000-0000-0000FA580000}"/>
    <cellStyle name="Normal 7 2 3 2 2 3 2" xfId="977" xr:uid="{00000000-0005-0000-0000-0000FB580000}"/>
    <cellStyle name="Normal 7 2 3 2 2 3 2 2" xfId="2790" xr:uid="{00000000-0005-0000-0000-0000FC580000}"/>
    <cellStyle name="Normal 7 2 3 2 2 3 2 2 2" xfId="8572" xr:uid="{00000000-0005-0000-0000-0000FD580000}"/>
    <cellStyle name="Normal 7 2 3 2 2 3 2 2 2 2" xfId="17245" xr:uid="{00000000-0005-0000-0000-0000FE580000}"/>
    <cellStyle name="Normal 7 2 3 2 2 3 2 2 2 2 2" xfId="34598" xr:uid="{00000000-0005-0000-0000-0000FF580000}"/>
    <cellStyle name="Normal 7 2 3 2 2 3 2 2 2 2 3" xfId="51944" xr:uid="{00000000-0005-0000-0000-000000590000}"/>
    <cellStyle name="Normal 7 2 3 2 2 3 2 2 2 3" xfId="25925" xr:uid="{00000000-0005-0000-0000-000001590000}"/>
    <cellStyle name="Normal 7 2 3 2 2 3 2 2 2 4" xfId="43271" xr:uid="{00000000-0005-0000-0000-000002590000}"/>
    <cellStyle name="Normal 7 2 3 2 2 3 2 2 3" xfId="4603" xr:uid="{00000000-0005-0000-0000-000003590000}"/>
    <cellStyle name="Normal 7 2 3 2 2 3 2 2 3 2" xfId="13276" xr:uid="{00000000-0005-0000-0000-000004590000}"/>
    <cellStyle name="Normal 7 2 3 2 2 3 2 2 3 2 2" xfId="30629" xr:uid="{00000000-0005-0000-0000-000005590000}"/>
    <cellStyle name="Normal 7 2 3 2 2 3 2 2 3 2 3" xfId="47975" xr:uid="{00000000-0005-0000-0000-000006590000}"/>
    <cellStyle name="Normal 7 2 3 2 2 3 2 2 3 3" xfId="21956" xr:uid="{00000000-0005-0000-0000-000007590000}"/>
    <cellStyle name="Normal 7 2 3 2 2 3 2 2 3 4" xfId="39302" xr:uid="{00000000-0005-0000-0000-000008590000}"/>
    <cellStyle name="Normal 7 2 3 2 2 3 2 2 4" xfId="11463" xr:uid="{00000000-0005-0000-0000-000009590000}"/>
    <cellStyle name="Normal 7 2 3 2 2 3 2 2 4 2" xfId="28816" xr:uid="{00000000-0005-0000-0000-00000A590000}"/>
    <cellStyle name="Normal 7 2 3 2 2 3 2 2 4 3" xfId="46162" xr:uid="{00000000-0005-0000-0000-00000B590000}"/>
    <cellStyle name="Normal 7 2 3 2 2 3 2 2 5" xfId="20143" xr:uid="{00000000-0005-0000-0000-00000C590000}"/>
    <cellStyle name="Normal 7 2 3 2 2 3 2 2 6" xfId="37489" xr:uid="{00000000-0005-0000-0000-00000D590000}"/>
    <cellStyle name="Normal 7 2 3 2 2 3 2 3" xfId="1712" xr:uid="{00000000-0005-0000-0000-00000E590000}"/>
    <cellStyle name="Normal 7 2 3 2 2 3 2 3 2" xfId="7494" xr:uid="{00000000-0005-0000-0000-00000F590000}"/>
    <cellStyle name="Normal 7 2 3 2 2 3 2 3 2 2" xfId="16167" xr:uid="{00000000-0005-0000-0000-000010590000}"/>
    <cellStyle name="Normal 7 2 3 2 2 3 2 3 2 2 2" xfId="33520" xr:uid="{00000000-0005-0000-0000-000011590000}"/>
    <cellStyle name="Normal 7 2 3 2 2 3 2 3 2 2 3" xfId="50866" xr:uid="{00000000-0005-0000-0000-000012590000}"/>
    <cellStyle name="Normal 7 2 3 2 2 3 2 3 2 3" xfId="24847" xr:uid="{00000000-0005-0000-0000-000013590000}"/>
    <cellStyle name="Normal 7 2 3 2 2 3 2 3 2 4" xfId="42193" xr:uid="{00000000-0005-0000-0000-000014590000}"/>
    <cellStyle name="Normal 7 2 3 2 2 3 2 3 3" xfId="5338" xr:uid="{00000000-0005-0000-0000-000015590000}"/>
    <cellStyle name="Normal 7 2 3 2 2 3 2 3 3 2" xfId="14011" xr:uid="{00000000-0005-0000-0000-000016590000}"/>
    <cellStyle name="Normal 7 2 3 2 2 3 2 3 3 2 2" xfId="31364" xr:uid="{00000000-0005-0000-0000-000017590000}"/>
    <cellStyle name="Normal 7 2 3 2 2 3 2 3 3 2 3" xfId="48710" xr:uid="{00000000-0005-0000-0000-000018590000}"/>
    <cellStyle name="Normal 7 2 3 2 2 3 2 3 3 3" xfId="22691" xr:uid="{00000000-0005-0000-0000-000019590000}"/>
    <cellStyle name="Normal 7 2 3 2 2 3 2 3 3 4" xfId="40037" xr:uid="{00000000-0005-0000-0000-00001A590000}"/>
    <cellStyle name="Normal 7 2 3 2 2 3 2 3 4" xfId="10385" xr:uid="{00000000-0005-0000-0000-00001B590000}"/>
    <cellStyle name="Normal 7 2 3 2 2 3 2 3 4 2" xfId="27738" xr:uid="{00000000-0005-0000-0000-00001C590000}"/>
    <cellStyle name="Normal 7 2 3 2 2 3 2 3 4 3" xfId="45084" xr:uid="{00000000-0005-0000-0000-00001D590000}"/>
    <cellStyle name="Normal 7 2 3 2 2 3 2 3 5" xfId="19065" xr:uid="{00000000-0005-0000-0000-00001E590000}"/>
    <cellStyle name="Normal 7 2 3 2 2 3 2 3 6" xfId="36411" xr:uid="{00000000-0005-0000-0000-00001F590000}"/>
    <cellStyle name="Normal 7 2 3 2 2 3 2 4" xfId="6759" xr:uid="{00000000-0005-0000-0000-000020590000}"/>
    <cellStyle name="Normal 7 2 3 2 2 3 2 4 2" xfId="15432" xr:uid="{00000000-0005-0000-0000-000021590000}"/>
    <cellStyle name="Normal 7 2 3 2 2 3 2 4 2 2" xfId="32785" xr:uid="{00000000-0005-0000-0000-000022590000}"/>
    <cellStyle name="Normal 7 2 3 2 2 3 2 4 2 3" xfId="50131" xr:uid="{00000000-0005-0000-0000-000023590000}"/>
    <cellStyle name="Normal 7 2 3 2 2 3 2 4 3" xfId="24112" xr:uid="{00000000-0005-0000-0000-000024590000}"/>
    <cellStyle name="Normal 7 2 3 2 2 3 2 4 4" xfId="41458" xr:uid="{00000000-0005-0000-0000-000025590000}"/>
    <cellStyle name="Normal 7 2 3 2 2 3 2 5" xfId="3525" xr:uid="{00000000-0005-0000-0000-000026590000}"/>
    <cellStyle name="Normal 7 2 3 2 2 3 2 5 2" xfId="12198" xr:uid="{00000000-0005-0000-0000-000027590000}"/>
    <cellStyle name="Normal 7 2 3 2 2 3 2 5 2 2" xfId="29551" xr:uid="{00000000-0005-0000-0000-000028590000}"/>
    <cellStyle name="Normal 7 2 3 2 2 3 2 5 2 3" xfId="46897" xr:uid="{00000000-0005-0000-0000-000029590000}"/>
    <cellStyle name="Normal 7 2 3 2 2 3 2 5 3" xfId="20878" xr:uid="{00000000-0005-0000-0000-00002A590000}"/>
    <cellStyle name="Normal 7 2 3 2 2 3 2 5 4" xfId="38224" xr:uid="{00000000-0005-0000-0000-00002B590000}"/>
    <cellStyle name="Normal 7 2 3 2 2 3 2 6" xfId="9650" xr:uid="{00000000-0005-0000-0000-00002C590000}"/>
    <cellStyle name="Normal 7 2 3 2 2 3 2 6 2" xfId="27003" xr:uid="{00000000-0005-0000-0000-00002D590000}"/>
    <cellStyle name="Normal 7 2 3 2 2 3 2 6 3" xfId="44349" xr:uid="{00000000-0005-0000-0000-00002E590000}"/>
    <cellStyle name="Normal 7 2 3 2 2 3 2 7" xfId="18330" xr:uid="{00000000-0005-0000-0000-00002F590000}"/>
    <cellStyle name="Normal 7 2 3 2 2 3 2 8" xfId="35676" xr:uid="{00000000-0005-0000-0000-000030590000}"/>
    <cellStyle name="Normal 7 2 3 2 2 3 3" xfId="732" xr:uid="{00000000-0005-0000-0000-000031590000}"/>
    <cellStyle name="Normal 7 2 3 2 2 3 3 2" xfId="2545" xr:uid="{00000000-0005-0000-0000-000032590000}"/>
    <cellStyle name="Normal 7 2 3 2 2 3 3 2 2" xfId="8327" xr:uid="{00000000-0005-0000-0000-000033590000}"/>
    <cellStyle name="Normal 7 2 3 2 2 3 3 2 2 2" xfId="17000" xr:uid="{00000000-0005-0000-0000-000034590000}"/>
    <cellStyle name="Normal 7 2 3 2 2 3 3 2 2 2 2" xfId="34353" xr:uid="{00000000-0005-0000-0000-000035590000}"/>
    <cellStyle name="Normal 7 2 3 2 2 3 3 2 2 2 3" xfId="51699" xr:uid="{00000000-0005-0000-0000-000036590000}"/>
    <cellStyle name="Normal 7 2 3 2 2 3 3 2 2 3" xfId="25680" xr:uid="{00000000-0005-0000-0000-000037590000}"/>
    <cellStyle name="Normal 7 2 3 2 2 3 3 2 2 4" xfId="43026" xr:uid="{00000000-0005-0000-0000-000038590000}"/>
    <cellStyle name="Normal 7 2 3 2 2 3 3 2 3" xfId="5779" xr:uid="{00000000-0005-0000-0000-000039590000}"/>
    <cellStyle name="Normal 7 2 3 2 2 3 3 2 3 2" xfId="14452" xr:uid="{00000000-0005-0000-0000-00003A590000}"/>
    <cellStyle name="Normal 7 2 3 2 2 3 3 2 3 2 2" xfId="31805" xr:uid="{00000000-0005-0000-0000-00003B590000}"/>
    <cellStyle name="Normal 7 2 3 2 2 3 3 2 3 2 3" xfId="49151" xr:uid="{00000000-0005-0000-0000-00003C590000}"/>
    <cellStyle name="Normal 7 2 3 2 2 3 3 2 3 3" xfId="23132" xr:uid="{00000000-0005-0000-0000-00003D590000}"/>
    <cellStyle name="Normal 7 2 3 2 2 3 3 2 3 4" xfId="40478" xr:uid="{00000000-0005-0000-0000-00003E590000}"/>
    <cellStyle name="Normal 7 2 3 2 2 3 3 2 4" xfId="11218" xr:uid="{00000000-0005-0000-0000-00003F590000}"/>
    <cellStyle name="Normal 7 2 3 2 2 3 3 2 4 2" xfId="28571" xr:uid="{00000000-0005-0000-0000-000040590000}"/>
    <cellStyle name="Normal 7 2 3 2 2 3 3 2 4 3" xfId="45917" xr:uid="{00000000-0005-0000-0000-000041590000}"/>
    <cellStyle name="Normal 7 2 3 2 2 3 3 2 5" xfId="19898" xr:uid="{00000000-0005-0000-0000-000042590000}"/>
    <cellStyle name="Normal 7 2 3 2 2 3 3 2 6" xfId="37244" xr:uid="{00000000-0005-0000-0000-000043590000}"/>
    <cellStyle name="Normal 7 2 3 2 2 3 3 3" xfId="6514" xr:uid="{00000000-0005-0000-0000-000044590000}"/>
    <cellStyle name="Normal 7 2 3 2 2 3 3 3 2" xfId="15187" xr:uid="{00000000-0005-0000-0000-000045590000}"/>
    <cellStyle name="Normal 7 2 3 2 2 3 3 3 2 2" xfId="32540" xr:uid="{00000000-0005-0000-0000-000046590000}"/>
    <cellStyle name="Normal 7 2 3 2 2 3 3 3 2 3" xfId="49886" xr:uid="{00000000-0005-0000-0000-000047590000}"/>
    <cellStyle name="Normal 7 2 3 2 2 3 3 3 3" xfId="23867" xr:uid="{00000000-0005-0000-0000-000048590000}"/>
    <cellStyle name="Normal 7 2 3 2 2 3 3 3 4" xfId="41213" xr:uid="{00000000-0005-0000-0000-000049590000}"/>
    <cellStyle name="Normal 7 2 3 2 2 3 3 4" xfId="4358" xr:uid="{00000000-0005-0000-0000-00004A590000}"/>
    <cellStyle name="Normal 7 2 3 2 2 3 3 4 2" xfId="13031" xr:uid="{00000000-0005-0000-0000-00004B590000}"/>
    <cellStyle name="Normal 7 2 3 2 2 3 3 4 2 2" xfId="30384" xr:uid="{00000000-0005-0000-0000-00004C590000}"/>
    <cellStyle name="Normal 7 2 3 2 2 3 3 4 2 3" xfId="47730" xr:uid="{00000000-0005-0000-0000-00004D590000}"/>
    <cellStyle name="Normal 7 2 3 2 2 3 3 4 3" xfId="21711" xr:uid="{00000000-0005-0000-0000-00004E590000}"/>
    <cellStyle name="Normal 7 2 3 2 2 3 3 4 4" xfId="39057" xr:uid="{00000000-0005-0000-0000-00004F590000}"/>
    <cellStyle name="Normal 7 2 3 2 2 3 3 5" xfId="9405" xr:uid="{00000000-0005-0000-0000-000050590000}"/>
    <cellStyle name="Normal 7 2 3 2 2 3 3 5 2" xfId="26758" xr:uid="{00000000-0005-0000-0000-000051590000}"/>
    <cellStyle name="Normal 7 2 3 2 2 3 3 5 3" xfId="44104" xr:uid="{00000000-0005-0000-0000-000052590000}"/>
    <cellStyle name="Normal 7 2 3 2 2 3 3 6" xfId="18085" xr:uid="{00000000-0005-0000-0000-000053590000}"/>
    <cellStyle name="Normal 7 2 3 2 2 3 3 7" xfId="35431" xr:uid="{00000000-0005-0000-0000-000054590000}"/>
    <cellStyle name="Normal 7 2 3 2 2 3 4" xfId="2055" xr:uid="{00000000-0005-0000-0000-000055590000}"/>
    <cellStyle name="Normal 7 2 3 2 2 3 4 2" xfId="7837" xr:uid="{00000000-0005-0000-0000-000056590000}"/>
    <cellStyle name="Normal 7 2 3 2 2 3 4 2 2" xfId="16510" xr:uid="{00000000-0005-0000-0000-000057590000}"/>
    <cellStyle name="Normal 7 2 3 2 2 3 4 2 2 2" xfId="33863" xr:uid="{00000000-0005-0000-0000-000058590000}"/>
    <cellStyle name="Normal 7 2 3 2 2 3 4 2 2 3" xfId="51209" xr:uid="{00000000-0005-0000-0000-000059590000}"/>
    <cellStyle name="Normal 7 2 3 2 2 3 4 2 3" xfId="25190" xr:uid="{00000000-0005-0000-0000-00005A590000}"/>
    <cellStyle name="Normal 7 2 3 2 2 3 4 2 4" xfId="42536" xr:uid="{00000000-0005-0000-0000-00005B590000}"/>
    <cellStyle name="Normal 7 2 3 2 2 3 4 3" xfId="3868" xr:uid="{00000000-0005-0000-0000-00005C590000}"/>
    <cellStyle name="Normal 7 2 3 2 2 3 4 3 2" xfId="12541" xr:uid="{00000000-0005-0000-0000-00005D590000}"/>
    <cellStyle name="Normal 7 2 3 2 2 3 4 3 2 2" xfId="29894" xr:uid="{00000000-0005-0000-0000-00005E590000}"/>
    <cellStyle name="Normal 7 2 3 2 2 3 4 3 2 3" xfId="47240" xr:uid="{00000000-0005-0000-0000-00005F590000}"/>
    <cellStyle name="Normal 7 2 3 2 2 3 4 3 3" xfId="21221" xr:uid="{00000000-0005-0000-0000-000060590000}"/>
    <cellStyle name="Normal 7 2 3 2 2 3 4 3 4" xfId="38567" xr:uid="{00000000-0005-0000-0000-000061590000}"/>
    <cellStyle name="Normal 7 2 3 2 2 3 4 4" xfId="10728" xr:uid="{00000000-0005-0000-0000-000062590000}"/>
    <cellStyle name="Normal 7 2 3 2 2 3 4 4 2" xfId="28081" xr:uid="{00000000-0005-0000-0000-000063590000}"/>
    <cellStyle name="Normal 7 2 3 2 2 3 4 4 3" xfId="45427" xr:uid="{00000000-0005-0000-0000-000064590000}"/>
    <cellStyle name="Normal 7 2 3 2 2 3 4 5" xfId="19408" xr:uid="{00000000-0005-0000-0000-000065590000}"/>
    <cellStyle name="Normal 7 2 3 2 2 3 4 6" xfId="36754" xr:uid="{00000000-0005-0000-0000-000066590000}"/>
    <cellStyle name="Normal 7 2 3 2 2 3 5" xfId="1467" xr:uid="{00000000-0005-0000-0000-000067590000}"/>
    <cellStyle name="Normal 7 2 3 2 2 3 5 2" xfId="7249" xr:uid="{00000000-0005-0000-0000-000068590000}"/>
    <cellStyle name="Normal 7 2 3 2 2 3 5 2 2" xfId="15922" xr:uid="{00000000-0005-0000-0000-000069590000}"/>
    <cellStyle name="Normal 7 2 3 2 2 3 5 2 2 2" xfId="33275" xr:uid="{00000000-0005-0000-0000-00006A590000}"/>
    <cellStyle name="Normal 7 2 3 2 2 3 5 2 2 3" xfId="50621" xr:uid="{00000000-0005-0000-0000-00006B590000}"/>
    <cellStyle name="Normal 7 2 3 2 2 3 5 2 3" xfId="24602" xr:uid="{00000000-0005-0000-0000-00006C590000}"/>
    <cellStyle name="Normal 7 2 3 2 2 3 5 2 4" xfId="41948" xr:uid="{00000000-0005-0000-0000-00006D590000}"/>
    <cellStyle name="Normal 7 2 3 2 2 3 5 3" xfId="5093" xr:uid="{00000000-0005-0000-0000-00006E590000}"/>
    <cellStyle name="Normal 7 2 3 2 2 3 5 3 2" xfId="13766" xr:uid="{00000000-0005-0000-0000-00006F590000}"/>
    <cellStyle name="Normal 7 2 3 2 2 3 5 3 2 2" xfId="31119" xr:uid="{00000000-0005-0000-0000-000070590000}"/>
    <cellStyle name="Normal 7 2 3 2 2 3 5 3 2 3" xfId="48465" xr:uid="{00000000-0005-0000-0000-000071590000}"/>
    <cellStyle name="Normal 7 2 3 2 2 3 5 3 3" xfId="22446" xr:uid="{00000000-0005-0000-0000-000072590000}"/>
    <cellStyle name="Normal 7 2 3 2 2 3 5 3 4" xfId="39792" xr:uid="{00000000-0005-0000-0000-000073590000}"/>
    <cellStyle name="Normal 7 2 3 2 2 3 5 4" xfId="10140" xr:uid="{00000000-0005-0000-0000-000074590000}"/>
    <cellStyle name="Normal 7 2 3 2 2 3 5 4 2" xfId="27493" xr:uid="{00000000-0005-0000-0000-000075590000}"/>
    <cellStyle name="Normal 7 2 3 2 2 3 5 4 3" xfId="44839" xr:uid="{00000000-0005-0000-0000-000076590000}"/>
    <cellStyle name="Normal 7 2 3 2 2 3 5 5" xfId="18820" xr:uid="{00000000-0005-0000-0000-000077590000}"/>
    <cellStyle name="Normal 7 2 3 2 2 3 5 6" xfId="36166" xr:uid="{00000000-0005-0000-0000-000078590000}"/>
    <cellStyle name="Normal 7 2 3 2 2 3 6" xfId="6024" xr:uid="{00000000-0005-0000-0000-000079590000}"/>
    <cellStyle name="Normal 7 2 3 2 2 3 6 2" xfId="14697" xr:uid="{00000000-0005-0000-0000-00007A590000}"/>
    <cellStyle name="Normal 7 2 3 2 2 3 6 2 2" xfId="32050" xr:uid="{00000000-0005-0000-0000-00007B590000}"/>
    <cellStyle name="Normal 7 2 3 2 2 3 6 2 3" xfId="49396" xr:uid="{00000000-0005-0000-0000-00007C590000}"/>
    <cellStyle name="Normal 7 2 3 2 2 3 6 3" xfId="23377" xr:uid="{00000000-0005-0000-0000-00007D590000}"/>
    <cellStyle name="Normal 7 2 3 2 2 3 6 4" xfId="40723" xr:uid="{00000000-0005-0000-0000-00007E590000}"/>
    <cellStyle name="Normal 7 2 3 2 2 3 7" xfId="3280" xr:uid="{00000000-0005-0000-0000-00007F590000}"/>
    <cellStyle name="Normal 7 2 3 2 2 3 7 2" xfId="11953" xr:uid="{00000000-0005-0000-0000-000080590000}"/>
    <cellStyle name="Normal 7 2 3 2 2 3 7 2 2" xfId="29306" xr:uid="{00000000-0005-0000-0000-000081590000}"/>
    <cellStyle name="Normal 7 2 3 2 2 3 7 2 3" xfId="46652" xr:uid="{00000000-0005-0000-0000-000082590000}"/>
    <cellStyle name="Normal 7 2 3 2 2 3 7 3" xfId="20633" xr:uid="{00000000-0005-0000-0000-000083590000}"/>
    <cellStyle name="Normal 7 2 3 2 2 3 7 4" xfId="37979" xr:uid="{00000000-0005-0000-0000-000084590000}"/>
    <cellStyle name="Normal 7 2 3 2 2 3 8" xfId="8915" xr:uid="{00000000-0005-0000-0000-000085590000}"/>
    <cellStyle name="Normal 7 2 3 2 2 3 8 2" xfId="26268" xr:uid="{00000000-0005-0000-0000-000086590000}"/>
    <cellStyle name="Normal 7 2 3 2 2 3 8 3" xfId="43614" xr:uid="{00000000-0005-0000-0000-000087590000}"/>
    <cellStyle name="Normal 7 2 3 2 2 3 9" xfId="17595" xr:uid="{00000000-0005-0000-0000-000088590000}"/>
    <cellStyle name="Normal 7 2 3 2 2 4" xfId="830" xr:uid="{00000000-0005-0000-0000-000089590000}"/>
    <cellStyle name="Normal 7 2 3 2 2 4 2" xfId="2643" xr:uid="{00000000-0005-0000-0000-00008A590000}"/>
    <cellStyle name="Normal 7 2 3 2 2 4 2 2" xfId="8425" xr:uid="{00000000-0005-0000-0000-00008B590000}"/>
    <cellStyle name="Normal 7 2 3 2 2 4 2 2 2" xfId="17098" xr:uid="{00000000-0005-0000-0000-00008C590000}"/>
    <cellStyle name="Normal 7 2 3 2 2 4 2 2 2 2" xfId="34451" xr:uid="{00000000-0005-0000-0000-00008D590000}"/>
    <cellStyle name="Normal 7 2 3 2 2 4 2 2 2 3" xfId="51797" xr:uid="{00000000-0005-0000-0000-00008E590000}"/>
    <cellStyle name="Normal 7 2 3 2 2 4 2 2 3" xfId="25778" xr:uid="{00000000-0005-0000-0000-00008F590000}"/>
    <cellStyle name="Normal 7 2 3 2 2 4 2 2 4" xfId="43124" xr:uid="{00000000-0005-0000-0000-000090590000}"/>
    <cellStyle name="Normal 7 2 3 2 2 4 2 3" xfId="4456" xr:uid="{00000000-0005-0000-0000-000091590000}"/>
    <cellStyle name="Normal 7 2 3 2 2 4 2 3 2" xfId="13129" xr:uid="{00000000-0005-0000-0000-000092590000}"/>
    <cellStyle name="Normal 7 2 3 2 2 4 2 3 2 2" xfId="30482" xr:uid="{00000000-0005-0000-0000-000093590000}"/>
    <cellStyle name="Normal 7 2 3 2 2 4 2 3 2 3" xfId="47828" xr:uid="{00000000-0005-0000-0000-000094590000}"/>
    <cellStyle name="Normal 7 2 3 2 2 4 2 3 3" xfId="21809" xr:uid="{00000000-0005-0000-0000-000095590000}"/>
    <cellStyle name="Normal 7 2 3 2 2 4 2 3 4" xfId="39155" xr:uid="{00000000-0005-0000-0000-000096590000}"/>
    <cellStyle name="Normal 7 2 3 2 2 4 2 4" xfId="11316" xr:uid="{00000000-0005-0000-0000-000097590000}"/>
    <cellStyle name="Normal 7 2 3 2 2 4 2 4 2" xfId="28669" xr:uid="{00000000-0005-0000-0000-000098590000}"/>
    <cellStyle name="Normal 7 2 3 2 2 4 2 4 3" xfId="46015" xr:uid="{00000000-0005-0000-0000-000099590000}"/>
    <cellStyle name="Normal 7 2 3 2 2 4 2 5" xfId="19996" xr:uid="{00000000-0005-0000-0000-00009A590000}"/>
    <cellStyle name="Normal 7 2 3 2 2 4 2 6" xfId="37342" xr:uid="{00000000-0005-0000-0000-00009B590000}"/>
    <cellStyle name="Normal 7 2 3 2 2 4 3" xfId="1565" xr:uid="{00000000-0005-0000-0000-00009C590000}"/>
    <cellStyle name="Normal 7 2 3 2 2 4 3 2" xfId="7347" xr:uid="{00000000-0005-0000-0000-00009D590000}"/>
    <cellStyle name="Normal 7 2 3 2 2 4 3 2 2" xfId="16020" xr:uid="{00000000-0005-0000-0000-00009E590000}"/>
    <cellStyle name="Normal 7 2 3 2 2 4 3 2 2 2" xfId="33373" xr:uid="{00000000-0005-0000-0000-00009F590000}"/>
    <cellStyle name="Normal 7 2 3 2 2 4 3 2 2 3" xfId="50719" xr:uid="{00000000-0005-0000-0000-0000A0590000}"/>
    <cellStyle name="Normal 7 2 3 2 2 4 3 2 3" xfId="24700" xr:uid="{00000000-0005-0000-0000-0000A1590000}"/>
    <cellStyle name="Normal 7 2 3 2 2 4 3 2 4" xfId="42046" xr:uid="{00000000-0005-0000-0000-0000A2590000}"/>
    <cellStyle name="Normal 7 2 3 2 2 4 3 3" xfId="5191" xr:uid="{00000000-0005-0000-0000-0000A3590000}"/>
    <cellStyle name="Normal 7 2 3 2 2 4 3 3 2" xfId="13864" xr:uid="{00000000-0005-0000-0000-0000A4590000}"/>
    <cellStyle name="Normal 7 2 3 2 2 4 3 3 2 2" xfId="31217" xr:uid="{00000000-0005-0000-0000-0000A5590000}"/>
    <cellStyle name="Normal 7 2 3 2 2 4 3 3 2 3" xfId="48563" xr:uid="{00000000-0005-0000-0000-0000A6590000}"/>
    <cellStyle name="Normal 7 2 3 2 2 4 3 3 3" xfId="22544" xr:uid="{00000000-0005-0000-0000-0000A7590000}"/>
    <cellStyle name="Normal 7 2 3 2 2 4 3 3 4" xfId="39890" xr:uid="{00000000-0005-0000-0000-0000A8590000}"/>
    <cellStyle name="Normal 7 2 3 2 2 4 3 4" xfId="10238" xr:uid="{00000000-0005-0000-0000-0000A9590000}"/>
    <cellStyle name="Normal 7 2 3 2 2 4 3 4 2" xfId="27591" xr:uid="{00000000-0005-0000-0000-0000AA590000}"/>
    <cellStyle name="Normal 7 2 3 2 2 4 3 4 3" xfId="44937" xr:uid="{00000000-0005-0000-0000-0000AB590000}"/>
    <cellStyle name="Normal 7 2 3 2 2 4 3 5" xfId="18918" xr:uid="{00000000-0005-0000-0000-0000AC590000}"/>
    <cellStyle name="Normal 7 2 3 2 2 4 3 6" xfId="36264" xr:uid="{00000000-0005-0000-0000-0000AD590000}"/>
    <cellStyle name="Normal 7 2 3 2 2 4 4" xfId="6612" xr:uid="{00000000-0005-0000-0000-0000AE590000}"/>
    <cellStyle name="Normal 7 2 3 2 2 4 4 2" xfId="15285" xr:uid="{00000000-0005-0000-0000-0000AF590000}"/>
    <cellStyle name="Normal 7 2 3 2 2 4 4 2 2" xfId="32638" xr:uid="{00000000-0005-0000-0000-0000B0590000}"/>
    <cellStyle name="Normal 7 2 3 2 2 4 4 2 3" xfId="49984" xr:uid="{00000000-0005-0000-0000-0000B1590000}"/>
    <cellStyle name="Normal 7 2 3 2 2 4 4 3" xfId="23965" xr:uid="{00000000-0005-0000-0000-0000B2590000}"/>
    <cellStyle name="Normal 7 2 3 2 2 4 4 4" xfId="41311" xr:uid="{00000000-0005-0000-0000-0000B3590000}"/>
    <cellStyle name="Normal 7 2 3 2 2 4 5" xfId="3378" xr:uid="{00000000-0005-0000-0000-0000B4590000}"/>
    <cellStyle name="Normal 7 2 3 2 2 4 5 2" xfId="12051" xr:uid="{00000000-0005-0000-0000-0000B5590000}"/>
    <cellStyle name="Normal 7 2 3 2 2 4 5 2 2" xfId="29404" xr:uid="{00000000-0005-0000-0000-0000B6590000}"/>
    <cellStyle name="Normal 7 2 3 2 2 4 5 2 3" xfId="46750" xr:uid="{00000000-0005-0000-0000-0000B7590000}"/>
    <cellStyle name="Normal 7 2 3 2 2 4 5 3" xfId="20731" xr:uid="{00000000-0005-0000-0000-0000B8590000}"/>
    <cellStyle name="Normal 7 2 3 2 2 4 5 4" xfId="38077" xr:uid="{00000000-0005-0000-0000-0000B9590000}"/>
    <cellStyle name="Normal 7 2 3 2 2 4 6" xfId="9503" xr:uid="{00000000-0005-0000-0000-0000BA590000}"/>
    <cellStyle name="Normal 7 2 3 2 2 4 6 2" xfId="26856" xr:uid="{00000000-0005-0000-0000-0000BB590000}"/>
    <cellStyle name="Normal 7 2 3 2 2 4 6 3" xfId="44202" xr:uid="{00000000-0005-0000-0000-0000BC590000}"/>
    <cellStyle name="Normal 7 2 3 2 2 4 7" xfId="18183" xr:uid="{00000000-0005-0000-0000-0000BD590000}"/>
    <cellStyle name="Normal 7 2 3 2 2 4 8" xfId="35529" xr:uid="{00000000-0005-0000-0000-0000BE590000}"/>
    <cellStyle name="Normal 7 2 3 2 2 5" xfId="487" xr:uid="{00000000-0005-0000-0000-0000BF590000}"/>
    <cellStyle name="Normal 7 2 3 2 2 5 2" xfId="2300" xr:uid="{00000000-0005-0000-0000-0000C0590000}"/>
    <cellStyle name="Normal 7 2 3 2 2 5 2 2" xfId="8082" xr:uid="{00000000-0005-0000-0000-0000C1590000}"/>
    <cellStyle name="Normal 7 2 3 2 2 5 2 2 2" xfId="16755" xr:uid="{00000000-0005-0000-0000-0000C2590000}"/>
    <cellStyle name="Normal 7 2 3 2 2 5 2 2 2 2" xfId="34108" xr:uid="{00000000-0005-0000-0000-0000C3590000}"/>
    <cellStyle name="Normal 7 2 3 2 2 5 2 2 2 3" xfId="51454" xr:uid="{00000000-0005-0000-0000-0000C4590000}"/>
    <cellStyle name="Normal 7 2 3 2 2 5 2 2 3" xfId="25435" xr:uid="{00000000-0005-0000-0000-0000C5590000}"/>
    <cellStyle name="Normal 7 2 3 2 2 5 2 2 4" xfId="42781" xr:uid="{00000000-0005-0000-0000-0000C6590000}"/>
    <cellStyle name="Normal 7 2 3 2 2 5 2 3" xfId="5583" xr:uid="{00000000-0005-0000-0000-0000C7590000}"/>
    <cellStyle name="Normal 7 2 3 2 2 5 2 3 2" xfId="14256" xr:uid="{00000000-0005-0000-0000-0000C8590000}"/>
    <cellStyle name="Normal 7 2 3 2 2 5 2 3 2 2" xfId="31609" xr:uid="{00000000-0005-0000-0000-0000C9590000}"/>
    <cellStyle name="Normal 7 2 3 2 2 5 2 3 2 3" xfId="48955" xr:uid="{00000000-0005-0000-0000-0000CA590000}"/>
    <cellStyle name="Normal 7 2 3 2 2 5 2 3 3" xfId="22936" xr:uid="{00000000-0005-0000-0000-0000CB590000}"/>
    <cellStyle name="Normal 7 2 3 2 2 5 2 3 4" xfId="40282" xr:uid="{00000000-0005-0000-0000-0000CC590000}"/>
    <cellStyle name="Normal 7 2 3 2 2 5 2 4" xfId="10973" xr:uid="{00000000-0005-0000-0000-0000CD590000}"/>
    <cellStyle name="Normal 7 2 3 2 2 5 2 4 2" xfId="28326" xr:uid="{00000000-0005-0000-0000-0000CE590000}"/>
    <cellStyle name="Normal 7 2 3 2 2 5 2 4 3" xfId="45672" xr:uid="{00000000-0005-0000-0000-0000CF590000}"/>
    <cellStyle name="Normal 7 2 3 2 2 5 2 5" xfId="19653" xr:uid="{00000000-0005-0000-0000-0000D0590000}"/>
    <cellStyle name="Normal 7 2 3 2 2 5 2 6" xfId="36999" xr:uid="{00000000-0005-0000-0000-0000D1590000}"/>
    <cellStyle name="Normal 7 2 3 2 2 5 3" xfId="6269" xr:uid="{00000000-0005-0000-0000-0000D2590000}"/>
    <cellStyle name="Normal 7 2 3 2 2 5 3 2" xfId="14942" xr:uid="{00000000-0005-0000-0000-0000D3590000}"/>
    <cellStyle name="Normal 7 2 3 2 2 5 3 2 2" xfId="32295" xr:uid="{00000000-0005-0000-0000-0000D4590000}"/>
    <cellStyle name="Normal 7 2 3 2 2 5 3 2 3" xfId="49641" xr:uid="{00000000-0005-0000-0000-0000D5590000}"/>
    <cellStyle name="Normal 7 2 3 2 2 5 3 3" xfId="23622" xr:uid="{00000000-0005-0000-0000-0000D6590000}"/>
    <cellStyle name="Normal 7 2 3 2 2 5 3 4" xfId="40968" xr:uid="{00000000-0005-0000-0000-0000D7590000}"/>
    <cellStyle name="Normal 7 2 3 2 2 5 4" xfId="4113" xr:uid="{00000000-0005-0000-0000-0000D8590000}"/>
    <cellStyle name="Normal 7 2 3 2 2 5 4 2" xfId="12786" xr:uid="{00000000-0005-0000-0000-0000D9590000}"/>
    <cellStyle name="Normal 7 2 3 2 2 5 4 2 2" xfId="30139" xr:uid="{00000000-0005-0000-0000-0000DA590000}"/>
    <cellStyle name="Normal 7 2 3 2 2 5 4 2 3" xfId="47485" xr:uid="{00000000-0005-0000-0000-0000DB590000}"/>
    <cellStyle name="Normal 7 2 3 2 2 5 4 3" xfId="21466" xr:uid="{00000000-0005-0000-0000-0000DC590000}"/>
    <cellStyle name="Normal 7 2 3 2 2 5 4 4" xfId="38812" xr:uid="{00000000-0005-0000-0000-0000DD590000}"/>
    <cellStyle name="Normal 7 2 3 2 2 5 5" xfId="9160" xr:uid="{00000000-0005-0000-0000-0000DE590000}"/>
    <cellStyle name="Normal 7 2 3 2 2 5 5 2" xfId="26513" xr:uid="{00000000-0005-0000-0000-0000DF590000}"/>
    <cellStyle name="Normal 7 2 3 2 2 5 5 3" xfId="43859" xr:uid="{00000000-0005-0000-0000-0000E0590000}"/>
    <cellStyle name="Normal 7 2 3 2 2 5 6" xfId="17840" xr:uid="{00000000-0005-0000-0000-0000E1590000}"/>
    <cellStyle name="Normal 7 2 3 2 2 5 7" xfId="35186" xr:uid="{00000000-0005-0000-0000-0000E2590000}"/>
    <cellStyle name="Normal 7 2 3 2 2 6" xfId="1908" xr:uid="{00000000-0005-0000-0000-0000E3590000}"/>
    <cellStyle name="Normal 7 2 3 2 2 6 2" xfId="7690" xr:uid="{00000000-0005-0000-0000-0000E4590000}"/>
    <cellStyle name="Normal 7 2 3 2 2 6 2 2" xfId="16363" xr:uid="{00000000-0005-0000-0000-0000E5590000}"/>
    <cellStyle name="Normal 7 2 3 2 2 6 2 2 2" xfId="33716" xr:uid="{00000000-0005-0000-0000-0000E6590000}"/>
    <cellStyle name="Normal 7 2 3 2 2 6 2 2 3" xfId="51062" xr:uid="{00000000-0005-0000-0000-0000E7590000}"/>
    <cellStyle name="Normal 7 2 3 2 2 6 2 3" xfId="25043" xr:uid="{00000000-0005-0000-0000-0000E8590000}"/>
    <cellStyle name="Normal 7 2 3 2 2 6 2 4" xfId="42389" xr:uid="{00000000-0005-0000-0000-0000E9590000}"/>
    <cellStyle name="Normal 7 2 3 2 2 6 3" xfId="3721" xr:uid="{00000000-0005-0000-0000-0000EA590000}"/>
    <cellStyle name="Normal 7 2 3 2 2 6 3 2" xfId="12394" xr:uid="{00000000-0005-0000-0000-0000EB590000}"/>
    <cellStyle name="Normal 7 2 3 2 2 6 3 2 2" xfId="29747" xr:uid="{00000000-0005-0000-0000-0000EC590000}"/>
    <cellStyle name="Normal 7 2 3 2 2 6 3 2 3" xfId="47093" xr:uid="{00000000-0005-0000-0000-0000ED590000}"/>
    <cellStyle name="Normal 7 2 3 2 2 6 3 3" xfId="21074" xr:uid="{00000000-0005-0000-0000-0000EE590000}"/>
    <cellStyle name="Normal 7 2 3 2 2 6 3 4" xfId="38420" xr:uid="{00000000-0005-0000-0000-0000EF590000}"/>
    <cellStyle name="Normal 7 2 3 2 2 6 4" xfId="10581" xr:uid="{00000000-0005-0000-0000-0000F0590000}"/>
    <cellStyle name="Normal 7 2 3 2 2 6 4 2" xfId="27934" xr:uid="{00000000-0005-0000-0000-0000F1590000}"/>
    <cellStyle name="Normal 7 2 3 2 2 6 4 3" xfId="45280" xr:uid="{00000000-0005-0000-0000-0000F2590000}"/>
    <cellStyle name="Normal 7 2 3 2 2 6 5" xfId="19261" xr:uid="{00000000-0005-0000-0000-0000F3590000}"/>
    <cellStyle name="Normal 7 2 3 2 2 6 6" xfId="36607" xr:uid="{00000000-0005-0000-0000-0000F4590000}"/>
    <cellStyle name="Normal 7 2 3 2 2 7" xfId="1222" xr:uid="{00000000-0005-0000-0000-0000F5590000}"/>
    <cellStyle name="Normal 7 2 3 2 2 7 2" xfId="7004" xr:uid="{00000000-0005-0000-0000-0000F6590000}"/>
    <cellStyle name="Normal 7 2 3 2 2 7 2 2" xfId="15677" xr:uid="{00000000-0005-0000-0000-0000F7590000}"/>
    <cellStyle name="Normal 7 2 3 2 2 7 2 2 2" xfId="33030" xr:uid="{00000000-0005-0000-0000-0000F8590000}"/>
    <cellStyle name="Normal 7 2 3 2 2 7 2 2 3" xfId="50376" xr:uid="{00000000-0005-0000-0000-0000F9590000}"/>
    <cellStyle name="Normal 7 2 3 2 2 7 2 3" xfId="24357" xr:uid="{00000000-0005-0000-0000-0000FA590000}"/>
    <cellStyle name="Normal 7 2 3 2 2 7 2 4" xfId="41703" xr:uid="{00000000-0005-0000-0000-0000FB590000}"/>
    <cellStyle name="Normal 7 2 3 2 2 7 3" xfId="4848" xr:uid="{00000000-0005-0000-0000-0000FC590000}"/>
    <cellStyle name="Normal 7 2 3 2 2 7 3 2" xfId="13521" xr:uid="{00000000-0005-0000-0000-0000FD590000}"/>
    <cellStyle name="Normal 7 2 3 2 2 7 3 2 2" xfId="30874" xr:uid="{00000000-0005-0000-0000-0000FE590000}"/>
    <cellStyle name="Normal 7 2 3 2 2 7 3 2 3" xfId="48220" xr:uid="{00000000-0005-0000-0000-0000FF590000}"/>
    <cellStyle name="Normal 7 2 3 2 2 7 3 3" xfId="22201" xr:uid="{00000000-0005-0000-0000-0000005A0000}"/>
    <cellStyle name="Normal 7 2 3 2 2 7 3 4" xfId="39547" xr:uid="{00000000-0005-0000-0000-0000015A0000}"/>
    <cellStyle name="Normal 7 2 3 2 2 7 4" xfId="9895" xr:uid="{00000000-0005-0000-0000-0000025A0000}"/>
    <cellStyle name="Normal 7 2 3 2 2 7 4 2" xfId="27248" xr:uid="{00000000-0005-0000-0000-0000035A0000}"/>
    <cellStyle name="Normal 7 2 3 2 2 7 4 3" xfId="44594" xr:uid="{00000000-0005-0000-0000-0000045A0000}"/>
    <cellStyle name="Normal 7 2 3 2 2 7 5" xfId="18575" xr:uid="{00000000-0005-0000-0000-0000055A0000}"/>
    <cellStyle name="Normal 7 2 3 2 2 7 6" xfId="35921" xr:uid="{00000000-0005-0000-0000-0000065A0000}"/>
    <cellStyle name="Normal 7 2 3 2 2 8" xfId="5877" xr:uid="{00000000-0005-0000-0000-0000075A0000}"/>
    <cellStyle name="Normal 7 2 3 2 2 8 2" xfId="14550" xr:uid="{00000000-0005-0000-0000-0000085A0000}"/>
    <cellStyle name="Normal 7 2 3 2 2 8 2 2" xfId="31903" xr:uid="{00000000-0005-0000-0000-0000095A0000}"/>
    <cellStyle name="Normal 7 2 3 2 2 8 2 3" xfId="49249" xr:uid="{00000000-0005-0000-0000-00000A5A0000}"/>
    <cellStyle name="Normal 7 2 3 2 2 8 3" xfId="23230" xr:uid="{00000000-0005-0000-0000-00000B5A0000}"/>
    <cellStyle name="Normal 7 2 3 2 2 8 4" xfId="40576" xr:uid="{00000000-0005-0000-0000-00000C5A0000}"/>
    <cellStyle name="Normal 7 2 3 2 2 9" xfId="3035" xr:uid="{00000000-0005-0000-0000-00000D5A0000}"/>
    <cellStyle name="Normal 7 2 3 2 2 9 2" xfId="11708" xr:uid="{00000000-0005-0000-0000-00000E5A0000}"/>
    <cellStyle name="Normal 7 2 3 2 2 9 2 2" xfId="29061" xr:uid="{00000000-0005-0000-0000-00000F5A0000}"/>
    <cellStyle name="Normal 7 2 3 2 2 9 2 3" xfId="46407" xr:uid="{00000000-0005-0000-0000-0000105A0000}"/>
    <cellStyle name="Normal 7 2 3 2 2 9 3" xfId="20388" xr:uid="{00000000-0005-0000-0000-0000115A0000}"/>
    <cellStyle name="Normal 7 2 3 2 2 9 4" xfId="37734" xr:uid="{00000000-0005-0000-0000-0000125A0000}"/>
    <cellStyle name="Normal 7 2 3 2 3" xfId="193" xr:uid="{00000000-0005-0000-0000-0000135A0000}"/>
    <cellStyle name="Normal 7 2 3 2 3 10" xfId="17546" xr:uid="{00000000-0005-0000-0000-0000145A0000}"/>
    <cellStyle name="Normal 7 2 3 2 3 11" xfId="34892" xr:uid="{00000000-0005-0000-0000-0000155A0000}"/>
    <cellStyle name="Normal 7 2 3 2 3 2" xfId="683" xr:uid="{00000000-0005-0000-0000-0000165A0000}"/>
    <cellStyle name="Normal 7 2 3 2 3 2 2" xfId="2496" xr:uid="{00000000-0005-0000-0000-0000175A0000}"/>
    <cellStyle name="Normal 7 2 3 2 3 2 2 2" xfId="8278" xr:uid="{00000000-0005-0000-0000-0000185A0000}"/>
    <cellStyle name="Normal 7 2 3 2 3 2 2 2 2" xfId="16951" xr:uid="{00000000-0005-0000-0000-0000195A0000}"/>
    <cellStyle name="Normal 7 2 3 2 3 2 2 2 2 2" xfId="34304" xr:uid="{00000000-0005-0000-0000-00001A5A0000}"/>
    <cellStyle name="Normal 7 2 3 2 3 2 2 2 2 3" xfId="51650" xr:uid="{00000000-0005-0000-0000-00001B5A0000}"/>
    <cellStyle name="Normal 7 2 3 2 3 2 2 2 3" xfId="25631" xr:uid="{00000000-0005-0000-0000-00001C5A0000}"/>
    <cellStyle name="Normal 7 2 3 2 3 2 2 2 4" xfId="42977" xr:uid="{00000000-0005-0000-0000-00001D5A0000}"/>
    <cellStyle name="Normal 7 2 3 2 3 2 2 3" xfId="4309" xr:uid="{00000000-0005-0000-0000-00001E5A0000}"/>
    <cellStyle name="Normal 7 2 3 2 3 2 2 3 2" xfId="12982" xr:uid="{00000000-0005-0000-0000-00001F5A0000}"/>
    <cellStyle name="Normal 7 2 3 2 3 2 2 3 2 2" xfId="30335" xr:uid="{00000000-0005-0000-0000-0000205A0000}"/>
    <cellStyle name="Normal 7 2 3 2 3 2 2 3 2 3" xfId="47681" xr:uid="{00000000-0005-0000-0000-0000215A0000}"/>
    <cellStyle name="Normal 7 2 3 2 3 2 2 3 3" xfId="21662" xr:uid="{00000000-0005-0000-0000-0000225A0000}"/>
    <cellStyle name="Normal 7 2 3 2 3 2 2 3 4" xfId="39008" xr:uid="{00000000-0005-0000-0000-0000235A0000}"/>
    <cellStyle name="Normal 7 2 3 2 3 2 2 4" xfId="11169" xr:uid="{00000000-0005-0000-0000-0000245A0000}"/>
    <cellStyle name="Normal 7 2 3 2 3 2 2 4 2" xfId="28522" xr:uid="{00000000-0005-0000-0000-0000255A0000}"/>
    <cellStyle name="Normal 7 2 3 2 3 2 2 4 3" xfId="45868" xr:uid="{00000000-0005-0000-0000-0000265A0000}"/>
    <cellStyle name="Normal 7 2 3 2 3 2 2 5" xfId="19849" xr:uid="{00000000-0005-0000-0000-0000275A0000}"/>
    <cellStyle name="Normal 7 2 3 2 3 2 2 6" xfId="37195" xr:uid="{00000000-0005-0000-0000-0000285A0000}"/>
    <cellStyle name="Normal 7 2 3 2 3 2 3" xfId="1418" xr:uid="{00000000-0005-0000-0000-0000295A0000}"/>
    <cellStyle name="Normal 7 2 3 2 3 2 3 2" xfId="7200" xr:uid="{00000000-0005-0000-0000-00002A5A0000}"/>
    <cellStyle name="Normal 7 2 3 2 3 2 3 2 2" xfId="15873" xr:uid="{00000000-0005-0000-0000-00002B5A0000}"/>
    <cellStyle name="Normal 7 2 3 2 3 2 3 2 2 2" xfId="33226" xr:uid="{00000000-0005-0000-0000-00002C5A0000}"/>
    <cellStyle name="Normal 7 2 3 2 3 2 3 2 2 3" xfId="50572" xr:uid="{00000000-0005-0000-0000-00002D5A0000}"/>
    <cellStyle name="Normal 7 2 3 2 3 2 3 2 3" xfId="24553" xr:uid="{00000000-0005-0000-0000-00002E5A0000}"/>
    <cellStyle name="Normal 7 2 3 2 3 2 3 2 4" xfId="41899" xr:uid="{00000000-0005-0000-0000-00002F5A0000}"/>
    <cellStyle name="Normal 7 2 3 2 3 2 3 3" xfId="5044" xr:uid="{00000000-0005-0000-0000-0000305A0000}"/>
    <cellStyle name="Normal 7 2 3 2 3 2 3 3 2" xfId="13717" xr:uid="{00000000-0005-0000-0000-0000315A0000}"/>
    <cellStyle name="Normal 7 2 3 2 3 2 3 3 2 2" xfId="31070" xr:uid="{00000000-0005-0000-0000-0000325A0000}"/>
    <cellStyle name="Normal 7 2 3 2 3 2 3 3 2 3" xfId="48416" xr:uid="{00000000-0005-0000-0000-0000335A0000}"/>
    <cellStyle name="Normal 7 2 3 2 3 2 3 3 3" xfId="22397" xr:uid="{00000000-0005-0000-0000-0000345A0000}"/>
    <cellStyle name="Normal 7 2 3 2 3 2 3 3 4" xfId="39743" xr:uid="{00000000-0005-0000-0000-0000355A0000}"/>
    <cellStyle name="Normal 7 2 3 2 3 2 3 4" xfId="10091" xr:uid="{00000000-0005-0000-0000-0000365A0000}"/>
    <cellStyle name="Normal 7 2 3 2 3 2 3 4 2" xfId="27444" xr:uid="{00000000-0005-0000-0000-0000375A0000}"/>
    <cellStyle name="Normal 7 2 3 2 3 2 3 4 3" xfId="44790" xr:uid="{00000000-0005-0000-0000-0000385A0000}"/>
    <cellStyle name="Normal 7 2 3 2 3 2 3 5" xfId="18771" xr:uid="{00000000-0005-0000-0000-0000395A0000}"/>
    <cellStyle name="Normal 7 2 3 2 3 2 3 6" xfId="36117" xr:uid="{00000000-0005-0000-0000-00003A5A0000}"/>
    <cellStyle name="Normal 7 2 3 2 3 2 4" xfId="6465" xr:uid="{00000000-0005-0000-0000-00003B5A0000}"/>
    <cellStyle name="Normal 7 2 3 2 3 2 4 2" xfId="15138" xr:uid="{00000000-0005-0000-0000-00003C5A0000}"/>
    <cellStyle name="Normal 7 2 3 2 3 2 4 2 2" xfId="32491" xr:uid="{00000000-0005-0000-0000-00003D5A0000}"/>
    <cellStyle name="Normal 7 2 3 2 3 2 4 2 3" xfId="49837" xr:uid="{00000000-0005-0000-0000-00003E5A0000}"/>
    <cellStyle name="Normal 7 2 3 2 3 2 4 3" xfId="23818" xr:uid="{00000000-0005-0000-0000-00003F5A0000}"/>
    <cellStyle name="Normal 7 2 3 2 3 2 4 4" xfId="41164" xr:uid="{00000000-0005-0000-0000-0000405A0000}"/>
    <cellStyle name="Normal 7 2 3 2 3 2 5" xfId="3231" xr:uid="{00000000-0005-0000-0000-0000415A0000}"/>
    <cellStyle name="Normal 7 2 3 2 3 2 5 2" xfId="11904" xr:uid="{00000000-0005-0000-0000-0000425A0000}"/>
    <cellStyle name="Normal 7 2 3 2 3 2 5 2 2" xfId="29257" xr:uid="{00000000-0005-0000-0000-0000435A0000}"/>
    <cellStyle name="Normal 7 2 3 2 3 2 5 2 3" xfId="46603" xr:uid="{00000000-0005-0000-0000-0000445A0000}"/>
    <cellStyle name="Normal 7 2 3 2 3 2 5 3" xfId="20584" xr:uid="{00000000-0005-0000-0000-0000455A0000}"/>
    <cellStyle name="Normal 7 2 3 2 3 2 5 4" xfId="37930" xr:uid="{00000000-0005-0000-0000-0000465A0000}"/>
    <cellStyle name="Normal 7 2 3 2 3 2 6" xfId="9356" xr:uid="{00000000-0005-0000-0000-0000475A0000}"/>
    <cellStyle name="Normal 7 2 3 2 3 2 6 2" xfId="26709" xr:uid="{00000000-0005-0000-0000-0000485A0000}"/>
    <cellStyle name="Normal 7 2 3 2 3 2 6 3" xfId="44055" xr:uid="{00000000-0005-0000-0000-0000495A0000}"/>
    <cellStyle name="Normal 7 2 3 2 3 2 7" xfId="18036" xr:uid="{00000000-0005-0000-0000-00004A5A0000}"/>
    <cellStyle name="Normal 7 2 3 2 3 2 8" xfId="35382" xr:uid="{00000000-0005-0000-0000-00004B5A0000}"/>
    <cellStyle name="Normal 7 2 3 2 3 3" xfId="928" xr:uid="{00000000-0005-0000-0000-00004C5A0000}"/>
    <cellStyle name="Normal 7 2 3 2 3 3 2" xfId="2741" xr:uid="{00000000-0005-0000-0000-00004D5A0000}"/>
    <cellStyle name="Normal 7 2 3 2 3 3 2 2" xfId="8523" xr:uid="{00000000-0005-0000-0000-00004E5A0000}"/>
    <cellStyle name="Normal 7 2 3 2 3 3 2 2 2" xfId="17196" xr:uid="{00000000-0005-0000-0000-00004F5A0000}"/>
    <cellStyle name="Normal 7 2 3 2 3 3 2 2 2 2" xfId="34549" xr:uid="{00000000-0005-0000-0000-0000505A0000}"/>
    <cellStyle name="Normal 7 2 3 2 3 3 2 2 2 3" xfId="51895" xr:uid="{00000000-0005-0000-0000-0000515A0000}"/>
    <cellStyle name="Normal 7 2 3 2 3 3 2 2 3" xfId="25876" xr:uid="{00000000-0005-0000-0000-0000525A0000}"/>
    <cellStyle name="Normal 7 2 3 2 3 3 2 2 4" xfId="43222" xr:uid="{00000000-0005-0000-0000-0000535A0000}"/>
    <cellStyle name="Normal 7 2 3 2 3 3 2 3" xfId="4554" xr:uid="{00000000-0005-0000-0000-0000545A0000}"/>
    <cellStyle name="Normal 7 2 3 2 3 3 2 3 2" xfId="13227" xr:uid="{00000000-0005-0000-0000-0000555A0000}"/>
    <cellStyle name="Normal 7 2 3 2 3 3 2 3 2 2" xfId="30580" xr:uid="{00000000-0005-0000-0000-0000565A0000}"/>
    <cellStyle name="Normal 7 2 3 2 3 3 2 3 2 3" xfId="47926" xr:uid="{00000000-0005-0000-0000-0000575A0000}"/>
    <cellStyle name="Normal 7 2 3 2 3 3 2 3 3" xfId="21907" xr:uid="{00000000-0005-0000-0000-0000585A0000}"/>
    <cellStyle name="Normal 7 2 3 2 3 3 2 3 4" xfId="39253" xr:uid="{00000000-0005-0000-0000-0000595A0000}"/>
    <cellStyle name="Normal 7 2 3 2 3 3 2 4" xfId="11414" xr:uid="{00000000-0005-0000-0000-00005A5A0000}"/>
    <cellStyle name="Normal 7 2 3 2 3 3 2 4 2" xfId="28767" xr:uid="{00000000-0005-0000-0000-00005B5A0000}"/>
    <cellStyle name="Normal 7 2 3 2 3 3 2 4 3" xfId="46113" xr:uid="{00000000-0005-0000-0000-00005C5A0000}"/>
    <cellStyle name="Normal 7 2 3 2 3 3 2 5" xfId="20094" xr:uid="{00000000-0005-0000-0000-00005D5A0000}"/>
    <cellStyle name="Normal 7 2 3 2 3 3 2 6" xfId="37440" xr:uid="{00000000-0005-0000-0000-00005E5A0000}"/>
    <cellStyle name="Normal 7 2 3 2 3 3 3" xfId="1663" xr:uid="{00000000-0005-0000-0000-00005F5A0000}"/>
    <cellStyle name="Normal 7 2 3 2 3 3 3 2" xfId="7445" xr:uid="{00000000-0005-0000-0000-0000605A0000}"/>
    <cellStyle name="Normal 7 2 3 2 3 3 3 2 2" xfId="16118" xr:uid="{00000000-0005-0000-0000-0000615A0000}"/>
    <cellStyle name="Normal 7 2 3 2 3 3 3 2 2 2" xfId="33471" xr:uid="{00000000-0005-0000-0000-0000625A0000}"/>
    <cellStyle name="Normal 7 2 3 2 3 3 3 2 2 3" xfId="50817" xr:uid="{00000000-0005-0000-0000-0000635A0000}"/>
    <cellStyle name="Normal 7 2 3 2 3 3 3 2 3" xfId="24798" xr:uid="{00000000-0005-0000-0000-0000645A0000}"/>
    <cellStyle name="Normal 7 2 3 2 3 3 3 2 4" xfId="42144" xr:uid="{00000000-0005-0000-0000-0000655A0000}"/>
    <cellStyle name="Normal 7 2 3 2 3 3 3 3" xfId="5289" xr:uid="{00000000-0005-0000-0000-0000665A0000}"/>
    <cellStyle name="Normal 7 2 3 2 3 3 3 3 2" xfId="13962" xr:uid="{00000000-0005-0000-0000-0000675A0000}"/>
    <cellStyle name="Normal 7 2 3 2 3 3 3 3 2 2" xfId="31315" xr:uid="{00000000-0005-0000-0000-0000685A0000}"/>
    <cellStyle name="Normal 7 2 3 2 3 3 3 3 2 3" xfId="48661" xr:uid="{00000000-0005-0000-0000-0000695A0000}"/>
    <cellStyle name="Normal 7 2 3 2 3 3 3 3 3" xfId="22642" xr:uid="{00000000-0005-0000-0000-00006A5A0000}"/>
    <cellStyle name="Normal 7 2 3 2 3 3 3 3 4" xfId="39988" xr:uid="{00000000-0005-0000-0000-00006B5A0000}"/>
    <cellStyle name="Normal 7 2 3 2 3 3 3 4" xfId="10336" xr:uid="{00000000-0005-0000-0000-00006C5A0000}"/>
    <cellStyle name="Normal 7 2 3 2 3 3 3 4 2" xfId="27689" xr:uid="{00000000-0005-0000-0000-00006D5A0000}"/>
    <cellStyle name="Normal 7 2 3 2 3 3 3 4 3" xfId="45035" xr:uid="{00000000-0005-0000-0000-00006E5A0000}"/>
    <cellStyle name="Normal 7 2 3 2 3 3 3 5" xfId="19016" xr:uid="{00000000-0005-0000-0000-00006F5A0000}"/>
    <cellStyle name="Normal 7 2 3 2 3 3 3 6" xfId="36362" xr:uid="{00000000-0005-0000-0000-0000705A0000}"/>
    <cellStyle name="Normal 7 2 3 2 3 3 4" xfId="6710" xr:uid="{00000000-0005-0000-0000-0000715A0000}"/>
    <cellStyle name="Normal 7 2 3 2 3 3 4 2" xfId="15383" xr:uid="{00000000-0005-0000-0000-0000725A0000}"/>
    <cellStyle name="Normal 7 2 3 2 3 3 4 2 2" xfId="32736" xr:uid="{00000000-0005-0000-0000-0000735A0000}"/>
    <cellStyle name="Normal 7 2 3 2 3 3 4 2 3" xfId="50082" xr:uid="{00000000-0005-0000-0000-0000745A0000}"/>
    <cellStyle name="Normal 7 2 3 2 3 3 4 3" xfId="24063" xr:uid="{00000000-0005-0000-0000-0000755A0000}"/>
    <cellStyle name="Normal 7 2 3 2 3 3 4 4" xfId="41409" xr:uid="{00000000-0005-0000-0000-0000765A0000}"/>
    <cellStyle name="Normal 7 2 3 2 3 3 5" xfId="3476" xr:uid="{00000000-0005-0000-0000-0000775A0000}"/>
    <cellStyle name="Normal 7 2 3 2 3 3 5 2" xfId="12149" xr:uid="{00000000-0005-0000-0000-0000785A0000}"/>
    <cellStyle name="Normal 7 2 3 2 3 3 5 2 2" xfId="29502" xr:uid="{00000000-0005-0000-0000-0000795A0000}"/>
    <cellStyle name="Normal 7 2 3 2 3 3 5 2 3" xfId="46848" xr:uid="{00000000-0005-0000-0000-00007A5A0000}"/>
    <cellStyle name="Normal 7 2 3 2 3 3 5 3" xfId="20829" xr:uid="{00000000-0005-0000-0000-00007B5A0000}"/>
    <cellStyle name="Normal 7 2 3 2 3 3 5 4" xfId="38175" xr:uid="{00000000-0005-0000-0000-00007C5A0000}"/>
    <cellStyle name="Normal 7 2 3 2 3 3 6" xfId="9601" xr:uid="{00000000-0005-0000-0000-00007D5A0000}"/>
    <cellStyle name="Normal 7 2 3 2 3 3 6 2" xfId="26954" xr:uid="{00000000-0005-0000-0000-00007E5A0000}"/>
    <cellStyle name="Normal 7 2 3 2 3 3 6 3" xfId="44300" xr:uid="{00000000-0005-0000-0000-00007F5A0000}"/>
    <cellStyle name="Normal 7 2 3 2 3 3 7" xfId="18281" xr:uid="{00000000-0005-0000-0000-0000805A0000}"/>
    <cellStyle name="Normal 7 2 3 2 3 3 8" xfId="35627" xr:uid="{00000000-0005-0000-0000-0000815A0000}"/>
    <cellStyle name="Normal 7 2 3 2 3 4" xfId="438" xr:uid="{00000000-0005-0000-0000-0000825A0000}"/>
    <cellStyle name="Normal 7 2 3 2 3 4 2" xfId="2251" xr:uid="{00000000-0005-0000-0000-0000835A0000}"/>
    <cellStyle name="Normal 7 2 3 2 3 4 2 2" xfId="8033" xr:uid="{00000000-0005-0000-0000-0000845A0000}"/>
    <cellStyle name="Normal 7 2 3 2 3 4 2 2 2" xfId="16706" xr:uid="{00000000-0005-0000-0000-0000855A0000}"/>
    <cellStyle name="Normal 7 2 3 2 3 4 2 2 2 2" xfId="34059" xr:uid="{00000000-0005-0000-0000-0000865A0000}"/>
    <cellStyle name="Normal 7 2 3 2 3 4 2 2 2 3" xfId="51405" xr:uid="{00000000-0005-0000-0000-0000875A0000}"/>
    <cellStyle name="Normal 7 2 3 2 3 4 2 2 3" xfId="25386" xr:uid="{00000000-0005-0000-0000-0000885A0000}"/>
    <cellStyle name="Normal 7 2 3 2 3 4 2 2 4" xfId="42732" xr:uid="{00000000-0005-0000-0000-0000895A0000}"/>
    <cellStyle name="Normal 7 2 3 2 3 4 2 3" xfId="5534" xr:uid="{00000000-0005-0000-0000-00008A5A0000}"/>
    <cellStyle name="Normal 7 2 3 2 3 4 2 3 2" xfId="14207" xr:uid="{00000000-0005-0000-0000-00008B5A0000}"/>
    <cellStyle name="Normal 7 2 3 2 3 4 2 3 2 2" xfId="31560" xr:uid="{00000000-0005-0000-0000-00008C5A0000}"/>
    <cellStyle name="Normal 7 2 3 2 3 4 2 3 2 3" xfId="48906" xr:uid="{00000000-0005-0000-0000-00008D5A0000}"/>
    <cellStyle name="Normal 7 2 3 2 3 4 2 3 3" xfId="22887" xr:uid="{00000000-0005-0000-0000-00008E5A0000}"/>
    <cellStyle name="Normal 7 2 3 2 3 4 2 3 4" xfId="40233" xr:uid="{00000000-0005-0000-0000-00008F5A0000}"/>
    <cellStyle name="Normal 7 2 3 2 3 4 2 4" xfId="10924" xr:uid="{00000000-0005-0000-0000-0000905A0000}"/>
    <cellStyle name="Normal 7 2 3 2 3 4 2 4 2" xfId="28277" xr:uid="{00000000-0005-0000-0000-0000915A0000}"/>
    <cellStyle name="Normal 7 2 3 2 3 4 2 4 3" xfId="45623" xr:uid="{00000000-0005-0000-0000-0000925A0000}"/>
    <cellStyle name="Normal 7 2 3 2 3 4 2 5" xfId="19604" xr:uid="{00000000-0005-0000-0000-0000935A0000}"/>
    <cellStyle name="Normal 7 2 3 2 3 4 2 6" xfId="36950" xr:uid="{00000000-0005-0000-0000-0000945A0000}"/>
    <cellStyle name="Normal 7 2 3 2 3 4 3" xfId="6220" xr:uid="{00000000-0005-0000-0000-0000955A0000}"/>
    <cellStyle name="Normal 7 2 3 2 3 4 3 2" xfId="14893" xr:uid="{00000000-0005-0000-0000-0000965A0000}"/>
    <cellStyle name="Normal 7 2 3 2 3 4 3 2 2" xfId="32246" xr:uid="{00000000-0005-0000-0000-0000975A0000}"/>
    <cellStyle name="Normal 7 2 3 2 3 4 3 2 3" xfId="49592" xr:uid="{00000000-0005-0000-0000-0000985A0000}"/>
    <cellStyle name="Normal 7 2 3 2 3 4 3 3" xfId="23573" xr:uid="{00000000-0005-0000-0000-0000995A0000}"/>
    <cellStyle name="Normal 7 2 3 2 3 4 3 4" xfId="40919" xr:uid="{00000000-0005-0000-0000-00009A5A0000}"/>
    <cellStyle name="Normal 7 2 3 2 3 4 4" xfId="4064" xr:uid="{00000000-0005-0000-0000-00009B5A0000}"/>
    <cellStyle name="Normal 7 2 3 2 3 4 4 2" xfId="12737" xr:uid="{00000000-0005-0000-0000-00009C5A0000}"/>
    <cellStyle name="Normal 7 2 3 2 3 4 4 2 2" xfId="30090" xr:uid="{00000000-0005-0000-0000-00009D5A0000}"/>
    <cellStyle name="Normal 7 2 3 2 3 4 4 2 3" xfId="47436" xr:uid="{00000000-0005-0000-0000-00009E5A0000}"/>
    <cellStyle name="Normal 7 2 3 2 3 4 4 3" xfId="21417" xr:uid="{00000000-0005-0000-0000-00009F5A0000}"/>
    <cellStyle name="Normal 7 2 3 2 3 4 4 4" xfId="38763" xr:uid="{00000000-0005-0000-0000-0000A05A0000}"/>
    <cellStyle name="Normal 7 2 3 2 3 4 5" xfId="9111" xr:uid="{00000000-0005-0000-0000-0000A15A0000}"/>
    <cellStyle name="Normal 7 2 3 2 3 4 5 2" xfId="26464" xr:uid="{00000000-0005-0000-0000-0000A25A0000}"/>
    <cellStyle name="Normal 7 2 3 2 3 4 5 3" xfId="43810" xr:uid="{00000000-0005-0000-0000-0000A35A0000}"/>
    <cellStyle name="Normal 7 2 3 2 3 4 6" xfId="17791" xr:uid="{00000000-0005-0000-0000-0000A45A0000}"/>
    <cellStyle name="Normal 7 2 3 2 3 4 7" xfId="35137" xr:uid="{00000000-0005-0000-0000-0000A55A0000}"/>
    <cellStyle name="Normal 7 2 3 2 3 5" xfId="2006" xr:uid="{00000000-0005-0000-0000-0000A65A0000}"/>
    <cellStyle name="Normal 7 2 3 2 3 5 2" xfId="7788" xr:uid="{00000000-0005-0000-0000-0000A75A0000}"/>
    <cellStyle name="Normal 7 2 3 2 3 5 2 2" xfId="16461" xr:uid="{00000000-0005-0000-0000-0000A85A0000}"/>
    <cellStyle name="Normal 7 2 3 2 3 5 2 2 2" xfId="33814" xr:uid="{00000000-0005-0000-0000-0000A95A0000}"/>
    <cellStyle name="Normal 7 2 3 2 3 5 2 2 3" xfId="51160" xr:uid="{00000000-0005-0000-0000-0000AA5A0000}"/>
    <cellStyle name="Normal 7 2 3 2 3 5 2 3" xfId="25141" xr:uid="{00000000-0005-0000-0000-0000AB5A0000}"/>
    <cellStyle name="Normal 7 2 3 2 3 5 2 4" xfId="42487" xr:uid="{00000000-0005-0000-0000-0000AC5A0000}"/>
    <cellStyle name="Normal 7 2 3 2 3 5 3" xfId="3819" xr:uid="{00000000-0005-0000-0000-0000AD5A0000}"/>
    <cellStyle name="Normal 7 2 3 2 3 5 3 2" xfId="12492" xr:uid="{00000000-0005-0000-0000-0000AE5A0000}"/>
    <cellStyle name="Normal 7 2 3 2 3 5 3 2 2" xfId="29845" xr:uid="{00000000-0005-0000-0000-0000AF5A0000}"/>
    <cellStyle name="Normal 7 2 3 2 3 5 3 2 3" xfId="47191" xr:uid="{00000000-0005-0000-0000-0000B05A0000}"/>
    <cellStyle name="Normal 7 2 3 2 3 5 3 3" xfId="21172" xr:uid="{00000000-0005-0000-0000-0000B15A0000}"/>
    <cellStyle name="Normal 7 2 3 2 3 5 3 4" xfId="38518" xr:uid="{00000000-0005-0000-0000-0000B25A0000}"/>
    <cellStyle name="Normal 7 2 3 2 3 5 4" xfId="10679" xr:uid="{00000000-0005-0000-0000-0000B35A0000}"/>
    <cellStyle name="Normal 7 2 3 2 3 5 4 2" xfId="28032" xr:uid="{00000000-0005-0000-0000-0000B45A0000}"/>
    <cellStyle name="Normal 7 2 3 2 3 5 4 3" xfId="45378" xr:uid="{00000000-0005-0000-0000-0000B55A0000}"/>
    <cellStyle name="Normal 7 2 3 2 3 5 5" xfId="19359" xr:uid="{00000000-0005-0000-0000-0000B65A0000}"/>
    <cellStyle name="Normal 7 2 3 2 3 5 6" xfId="36705" xr:uid="{00000000-0005-0000-0000-0000B75A0000}"/>
    <cellStyle name="Normal 7 2 3 2 3 6" xfId="1173" xr:uid="{00000000-0005-0000-0000-0000B85A0000}"/>
    <cellStyle name="Normal 7 2 3 2 3 6 2" xfId="6955" xr:uid="{00000000-0005-0000-0000-0000B95A0000}"/>
    <cellStyle name="Normal 7 2 3 2 3 6 2 2" xfId="15628" xr:uid="{00000000-0005-0000-0000-0000BA5A0000}"/>
    <cellStyle name="Normal 7 2 3 2 3 6 2 2 2" xfId="32981" xr:uid="{00000000-0005-0000-0000-0000BB5A0000}"/>
    <cellStyle name="Normal 7 2 3 2 3 6 2 2 3" xfId="50327" xr:uid="{00000000-0005-0000-0000-0000BC5A0000}"/>
    <cellStyle name="Normal 7 2 3 2 3 6 2 3" xfId="24308" xr:uid="{00000000-0005-0000-0000-0000BD5A0000}"/>
    <cellStyle name="Normal 7 2 3 2 3 6 2 4" xfId="41654" xr:uid="{00000000-0005-0000-0000-0000BE5A0000}"/>
    <cellStyle name="Normal 7 2 3 2 3 6 3" xfId="4799" xr:uid="{00000000-0005-0000-0000-0000BF5A0000}"/>
    <cellStyle name="Normal 7 2 3 2 3 6 3 2" xfId="13472" xr:uid="{00000000-0005-0000-0000-0000C05A0000}"/>
    <cellStyle name="Normal 7 2 3 2 3 6 3 2 2" xfId="30825" xr:uid="{00000000-0005-0000-0000-0000C15A0000}"/>
    <cellStyle name="Normal 7 2 3 2 3 6 3 2 3" xfId="48171" xr:uid="{00000000-0005-0000-0000-0000C25A0000}"/>
    <cellStyle name="Normal 7 2 3 2 3 6 3 3" xfId="22152" xr:uid="{00000000-0005-0000-0000-0000C35A0000}"/>
    <cellStyle name="Normal 7 2 3 2 3 6 3 4" xfId="39498" xr:uid="{00000000-0005-0000-0000-0000C45A0000}"/>
    <cellStyle name="Normal 7 2 3 2 3 6 4" xfId="9846" xr:uid="{00000000-0005-0000-0000-0000C55A0000}"/>
    <cellStyle name="Normal 7 2 3 2 3 6 4 2" xfId="27199" xr:uid="{00000000-0005-0000-0000-0000C65A0000}"/>
    <cellStyle name="Normal 7 2 3 2 3 6 4 3" xfId="44545" xr:uid="{00000000-0005-0000-0000-0000C75A0000}"/>
    <cellStyle name="Normal 7 2 3 2 3 6 5" xfId="18526" xr:uid="{00000000-0005-0000-0000-0000C85A0000}"/>
    <cellStyle name="Normal 7 2 3 2 3 6 6" xfId="35872" xr:uid="{00000000-0005-0000-0000-0000C95A0000}"/>
    <cellStyle name="Normal 7 2 3 2 3 7" xfId="5975" xr:uid="{00000000-0005-0000-0000-0000CA5A0000}"/>
    <cellStyle name="Normal 7 2 3 2 3 7 2" xfId="14648" xr:uid="{00000000-0005-0000-0000-0000CB5A0000}"/>
    <cellStyle name="Normal 7 2 3 2 3 7 2 2" xfId="32001" xr:uid="{00000000-0005-0000-0000-0000CC5A0000}"/>
    <cellStyle name="Normal 7 2 3 2 3 7 2 3" xfId="49347" xr:uid="{00000000-0005-0000-0000-0000CD5A0000}"/>
    <cellStyle name="Normal 7 2 3 2 3 7 3" xfId="23328" xr:uid="{00000000-0005-0000-0000-0000CE5A0000}"/>
    <cellStyle name="Normal 7 2 3 2 3 7 4" xfId="40674" xr:uid="{00000000-0005-0000-0000-0000CF5A0000}"/>
    <cellStyle name="Normal 7 2 3 2 3 8" xfId="2986" xr:uid="{00000000-0005-0000-0000-0000D05A0000}"/>
    <cellStyle name="Normal 7 2 3 2 3 8 2" xfId="11659" xr:uid="{00000000-0005-0000-0000-0000D15A0000}"/>
    <cellStyle name="Normal 7 2 3 2 3 8 2 2" xfId="29012" xr:uid="{00000000-0005-0000-0000-0000D25A0000}"/>
    <cellStyle name="Normal 7 2 3 2 3 8 2 3" xfId="46358" xr:uid="{00000000-0005-0000-0000-0000D35A0000}"/>
    <cellStyle name="Normal 7 2 3 2 3 8 3" xfId="20339" xr:uid="{00000000-0005-0000-0000-0000D45A0000}"/>
    <cellStyle name="Normal 7 2 3 2 3 8 4" xfId="37685" xr:uid="{00000000-0005-0000-0000-0000D55A0000}"/>
    <cellStyle name="Normal 7 2 3 2 3 9" xfId="8866" xr:uid="{00000000-0005-0000-0000-0000D65A0000}"/>
    <cellStyle name="Normal 7 2 3 2 3 9 2" xfId="26219" xr:uid="{00000000-0005-0000-0000-0000D75A0000}"/>
    <cellStyle name="Normal 7 2 3 2 3 9 3" xfId="43565" xr:uid="{00000000-0005-0000-0000-0000D85A0000}"/>
    <cellStyle name="Normal 7 2 3 2 4" xfId="291" xr:uid="{00000000-0005-0000-0000-0000D95A0000}"/>
    <cellStyle name="Normal 7 2 3 2 4 10" xfId="34990" xr:uid="{00000000-0005-0000-0000-0000DA5A0000}"/>
    <cellStyle name="Normal 7 2 3 2 4 2" xfId="1026" xr:uid="{00000000-0005-0000-0000-0000DB5A0000}"/>
    <cellStyle name="Normal 7 2 3 2 4 2 2" xfId="2839" xr:uid="{00000000-0005-0000-0000-0000DC5A0000}"/>
    <cellStyle name="Normal 7 2 3 2 4 2 2 2" xfId="8621" xr:uid="{00000000-0005-0000-0000-0000DD5A0000}"/>
    <cellStyle name="Normal 7 2 3 2 4 2 2 2 2" xfId="17294" xr:uid="{00000000-0005-0000-0000-0000DE5A0000}"/>
    <cellStyle name="Normal 7 2 3 2 4 2 2 2 2 2" xfId="34647" xr:uid="{00000000-0005-0000-0000-0000DF5A0000}"/>
    <cellStyle name="Normal 7 2 3 2 4 2 2 2 2 3" xfId="51993" xr:uid="{00000000-0005-0000-0000-0000E05A0000}"/>
    <cellStyle name="Normal 7 2 3 2 4 2 2 2 3" xfId="25974" xr:uid="{00000000-0005-0000-0000-0000E15A0000}"/>
    <cellStyle name="Normal 7 2 3 2 4 2 2 2 4" xfId="43320" xr:uid="{00000000-0005-0000-0000-0000E25A0000}"/>
    <cellStyle name="Normal 7 2 3 2 4 2 2 3" xfId="4652" xr:uid="{00000000-0005-0000-0000-0000E35A0000}"/>
    <cellStyle name="Normal 7 2 3 2 4 2 2 3 2" xfId="13325" xr:uid="{00000000-0005-0000-0000-0000E45A0000}"/>
    <cellStyle name="Normal 7 2 3 2 4 2 2 3 2 2" xfId="30678" xr:uid="{00000000-0005-0000-0000-0000E55A0000}"/>
    <cellStyle name="Normal 7 2 3 2 4 2 2 3 2 3" xfId="48024" xr:uid="{00000000-0005-0000-0000-0000E65A0000}"/>
    <cellStyle name="Normal 7 2 3 2 4 2 2 3 3" xfId="22005" xr:uid="{00000000-0005-0000-0000-0000E75A0000}"/>
    <cellStyle name="Normal 7 2 3 2 4 2 2 3 4" xfId="39351" xr:uid="{00000000-0005-0000-0000-0000E85A0000}"/>
    <cellStyle name="Normal 7 2 3 2 4 2 2 4" xfId="11512" xr:uid="{00000000-0005-0000-0000-0000E95A0000}"/>
    <cellStyle name="Normal 7 2 3 2 4 2 2 4 2" xfId="28865" xr:uid="{00000000-0005-0000-0000-0000EA5A0000}"/>
    <cellStyle name="Normal 7 2 3 2 4 2 2 4 3" xfId="46211" xr:uid="{00000000-0005-0000-0000-0000EB5A0000}"/>
    <cellStyle name="Normal 7 2 3 2 4 2 2 5" xfId="20192" xr:uid="{00000000-0005-0000-0000-0000EC5A0000}"/>
    <cellStyle name="Normal 7 2 3 2 4 2 2 6" xfId="37538" xr:uid="{00000000-0005-0000-0000-0000ED5A0000}"/>
    <cellStyle name="Normal 7 2 3 2 4 2 3" xfId="1761" xr:uid="{00000000-0005-0000-0000-0000EE5A0000}"/>
    <cellStyle name="Normal 7 2 3 2 4 2 3 2" xfId="7543" xr:uid="{00000000-0005-0000-0000-0000EF5A0000}"/>
    <cellStyle name="Normal 7 2 3 2 4 2 3 2 2" xfId="16216" xr:uid="{00000000-0005-0000-0000-0000F05A0000}"/>
    <cellStyle name="Normal 7 2 3 2 4 2 3 2 2 2" xfId="33569" xr:uid="{00000000-0005-0000-0000-0000F15A0000}"/>
    <cellStyle name="Normal 7 2 3 2 4 2 3 2 2 3" xfId="50915" xr:uid="{00000000-0005-0000-0000-0000F25A0000}"/>
    <cellStyle name="Normal 7 2 3 2 4 2 3 2 3" xfId="24896" xr:uid="{00000000-0005-0000-0000-0000F35A0000}"/>
    <cellStyle name="Normal 7 2 3 2 4 2 3 2 4" xfId="42242" xr:uid="{00000000-0005-0000-0000-0000F45A0000}"/>
    <cellStyle name="Normal 7 2 3 2 4 2 3 3" xfId="5387" xr:uid="{00000000-0005-0000-0000-0000F55A0000}"/>
    <cellStyle name="Normal 7 2 3 2 4 2 3 3 2" xfId="14060" xr:uid="{00000000-0005-0000-0000-0000F65A0000}"/>
    <cellStyle name="Normal 7 2 3 2 4 2 3 3 2 2" xfId="31413" xr:uid="{00000000-0005-0000-0000-0000F75A0000}"/>
    <cellStyle name="Normal 7 2 3 2 4 2 3 3 2 3" xfId="48759" xr:uid="{00000000-0005-0000-0000-0000F85A0000}"/>
    <cellStyle name="Normal 7 2 3 2 4 2 3 3 3" xfId="22740" xr:uid="{00000000-0005-0000-0000-0000F95A0000}"/>
    <cellStyle name="Normal 7 2 3 2 4 2 3 3 4" xfId="40086" xr:uid="{00000000-0005-0000-0000-0000FA5A0000}"/>
    <cellStyle name="Normal 7 2 3 2 4 2 3 4" xfId="10434" xr:uid="{00000000-0005-0000-0000-0000FB5A0000}"/>
    <cellStyle name="Normal 7 2 3 2 4 2 3 4 2" xfId="27787" xr:uid="{00000000-0005-0000-0000-0000FC5A0000}"/>
    <cellStyle name="Normal 7 2 3 2 4 2 3 4 3" xfId="45133" xr:uid="{00000000-0005-0000-0000-0000FD5A0000}"/>
    <cellStyle name="Normal 7 2 3 2 4 2 3 5" xfId="19114" xr:uid="{00000000-0005-0000-0000-0000FE5A0000}"/>
    <cellStyle name="Normal 7 2 3 2 4 2 3 6" xfId="36460" xr:uid="{00000000-0005-0000-0000-0000FF5A0000}"/>
    <cellStyle name="Normal 7 2 3 2 4 2 4" xfId="6808" xr:uid="{00000000-0005-0000-0000-0000005B0000}"/>
    <cellStyle name="Normal 7 2 3 2 4 2 4 2" xfId="15481" xr:uid="{00000000-0005-0000-0000-0000015B0000}"/>
    <cellStyle name="Normal 7 2 3 2 4 2 4 2 2" xfId="32834" xr:uid="{00000000-0005-0000-0000-0000025B0000}"/>
    <cellStyle name="Normal 7 2 3 2 4 2 4 2 3" xfId="50180" xr:uid="{00000000-0005-0000-0000-0000035B0000}"/>
    <cellStyle name="Normal 7 2 3 2 4 2 4 3" xfId="24161" xr:uid="{00000000-0005-0000-0000-0000045B0000}"/>
    <cellStyle name="Normal 7 2 3 2 4 2 4 4" xfId="41507" xr:uid="{00000000-0005-0000-0000-0000055B0000}"/>
    <cellStyle name="Normal 7 2 3 2 4 2 5" xfId="3574" xr:uid="{00000000-0005-0000-0000-0000065B0000}"/>
    <cellStyle name="Normal 7 2 3 2 4 2 5 2" xfId="12247" xr:uid="{00000000-0005-0000-0000-0000075B0000}"/>
    <cellStyle name="Normal 7 2 3 2 4 2 5 2 2" xfId="29600" xr:uid="{00000000-0005-0000-0000-0000085B0000}"/>
    <cellStyle name="Normal 7 2 3 2 4 2 5 2 3" xfId="46946" xr:uid="{00000000-0005-0000-0000-0000095B0000}"/>
    <cellStyle name="Normal 7 2 3 2 4 2 5 3" xfId="20927" xr:uid="{00000000-0005-0000-0000-00000A5B0000}"/>
    <cellStyle name="Normal 7 2 3 2 4 2 5 4" xfId="38273" xr:uid="{00000000-0005-0000-0000-00000B5B0000}"/>
    <cellStyle name="Normal 7 2 3 2 4 2 6" xfId="9699" xr:uid="{00000000-0005-0000-0000-00000C5B0000}"/>
    <cellStyle name="Normal 7 2 3 2 4 2 6 2" xfId="27052" xr:uid="{00000000-0005-0000-0000-00000D5B0000}"/>
    <cellStyle name="Normal 7 2 3 2 4 2 6 3" xfId="44398" xr:uid="{00000000-0005-0000-0000-00000E5B0000}"/>
    <cellStyle name="Normal 7 2 3 2 4 2 7" xfId="18379" xr:uid="{00000000-0005-0000-0000-00000F5B0000}"/>
    <cellStyle name="Normal 7 2 3 2 4 2 8" xfId="35725" xr:uid="{00000000-0005-0000-0000-0000105B0000}"/>
    <cellStyle name="Normal 7 2 3 2 4 3" xfId="536" xr:uid="{00000000-0005-0000-0000-0000115B0000}"/>
    <cellStyle name="Normal 7 2 3 2 4 3 2" xfId="2349" xr:uid="{00000000-0005-0000-0000-0000125B0000}"/>
    <cellStyle name="Normal 7 2 3 2 4 3 2 2" xfId="8131" xr:uid="{00000000-0005-0000-0000-0000135B0000}"/>
    <cellStyle name="Normal 7 2 3 2 4 3 2 2 2" xfId="16804" xr:uid="{00000000-0005-0000-0000-0000145B0000}"/>
    <cellStyle name="Normal 7 2 3 2 4 3 2 2 2 2" xfId="34157" xr:uid="{00000000-0005-0000-0000-0000155B0000}"/>
    <cellStyle name="Normal 7 2 3 2 4 3 2 2 2 3" xfId="51503" xr:uid="{00000000-0005-0000-0000-0000165B0000}"/>
    <cellStyle name="Normal 7 2 3 2 4 3 2 2 3" xfId="25484" xr:uid="{00000000-0005-0000-0000-0000175B0000}"/>
    <cellStyle name="Normal 7 2 3 2 4 3 2 2 4" xfId="42830" xr:uid="{00000000-0005-0000-0000-0000185B0000}"/>
    <cellStyle name="Normal 7 2 3 2 4 3 2 3" xfId="5632" xr:uid="{00000000-0005-0000-0000-0000195B0000}"/>
    <cellStyle name="Normal 7 2 3 2 4 3 2 3 2" xfId="14305" xr:uid="{00000000-0005-0000-0000-00001A5B0000}"/>
    <cellStyle name="Normal 7 2 3 2 4 3 2 3 2 2" xfId="31658" xr:uid="{00000000-0005-0000-0000-00001B5B0000}"/>
    <cellStyle name="Normal 7 2 3 2 4 3 2 3 2 3" xfId="49004" xr:uid="{00000000-0005-0000-0000-00001C5B0000}"/>
    <cellStyle name="Normal 7 2 3 2 4 3 2 3 3" xfId="22985" xr:uid="{00000000-0005-0000-0000-00001D5B0000}"/>
    <cellStyle name="Normal 7 2 3 2 4 3 2 3 4" xfId="40331" xr:uid="{00000000-0005-0000-0000-00001E5B0000}"/>
    <cellStyle name="Normal 7 2 3 2 4 3 2 4" xfId="11022" xr:uid="{00000000-0005-0000-0000-00001F5B0000}"/>
    <cellStyle name="Normal 7 2 3 2 4 3 2 4 2" xfId="28375" xr:uid="{00000000-0005-0000-0000-0000205B0000}"/>
    <cellStyle name="Normal 7 2 3 2 4 3 2 4 3" xfId="45721" xr:uid="{00000000-0005-0000-0000-0000215B0000}"/>
    <cellStyle name="Normal 7 2 3 2 4 3 2 5" xfId="19702" xr:uid="{00000000-0005-0000-0000-0000225B0000}"/>
    <cellStyle name="Normal 7 2 3 2 4 3 2 6" xfId="37048" xr:uid="{00000000-0005-0000-0000-0000235B0000}"/>
    <cellStyle name="Normal 7 2 3 2 4 3 3" xfId="6318" xr:uid="{00000000-0005-0000-0000-0000245B0000}"/>
    <cellStyle name="Normal 7 2 3 2 4 3 3 2" xfId="14991" xr:uid="{00000000-0005-0000-0000-0000255B0000}"/>
    <cellStyle name="Normal 7 2 3 2 4 3 3 2 2" xfId="32344" xr:uid="{00000000-0005-0000-0000-0000265B0000}"/>
    <cellStyle name="Normal 7 2 3 2 4 3 3 2 3" xfId="49690" xr:uid="{00000000-0005-0000-0000-0000275B0000}"/>
    <cellStyle name="Normal 7 2 3 2 4 3 3 3" xfId="23671" xr:uid="{00000000-0005-0000-0000-0000285B0000}"/>
    <cellStyle name="Normal 7 2 3 2 4 3 3 4" xfId="41017" xr:uid="{00000000-0005-0000-0000-0000295B0000}"/>
    <cellStyle name="Normal 7 2 3 2 4 3 4" xfId="4162" xr:uid="{00000000-0005-0000-0000-00002A5B0000}"/>
    <cellStyle name="Normal 7 2 3 2 4 3 4 2" xfId="12835" xr:uid="{00000000-0005-0000-0000-00002B5B0000}"/>
    <cellStyle name="Normal 7 2 3 2 4 3 4 2 2" xfId="30188" xr:uid="{00000000-0005-0000-0000-00002C5B0000}"/>
    <cellStyle name="Normal 7 2 3 2 4 3 4 2 3" xfId="47534" xr:uid="{00000000-0005-0000-0000-00002D5B0000}"/>
    <cellStyle name="Normal 7 2 3 2 4 3 4 3" xfId="21515" xr:uid="{00000000-0005-0000-0000-00002E5B0000}"/>
    <cellStyle name="Normal 7 2 3 2 4 3 4 4" xfId="38861" xr:uid="{00000000-0005-0000-0000-00002F5B0000}"/>
    <cellStyle name="Normal 7 2 3 2 4 3 5" xfId="9209" xr:uid="{00000000-0005-0000-0000-0000305B0000}"/>
    <cellStyle name="Normal 7 2 3 2 4 3 5 2" xfId="26562" xr:uid="{00000000-0005-0000-0000-0000315B0000}"/>
    <cellStyle name="Normal 7 2 3 2 4 3 5 3" xfId="43908" xr:uid="{00000000-0005-0000-0000-0000325B0000}"/>
    <cellStyle name="Normal 7 2 3 2 4 3 6" xfId="17889" xr:uid="{00000000-0005-0000-0000-0000335B0000}"/>
    <cellStyle name="Normal 7 2 3 2 4 3 7" xfId="35235" xr:uid="{00000000-0005-0000-0000-0000345B0000}"/>
    <cellStyle name="Normal 7 2 3 2 4 4" xfId="2104" xr:uid="{00000000-0005-0000-0000-0000355B0000}"/>
    <cellStyle name="Normal 7 2 3 2 4 4 2" xfId="7886" xr:uid="{00000000-0005-0000-0000-0000365B0000}"/>
    <cellStyle name="Normal 7 2 3 2 4 4 2 2" xfId="16559" xr:uid="{00000000-0005-0000-0000-0000375B0000}"/>
    <cellStyle name="Normal 7 2 3 2 4 4 2 2 2" xfId="33912" xr:uid="{00000000-0005-0000-0000-0000385B0000}"/>
    <cellStyle name="Normal 7 2 3 2 4 4 2 2 3" xfId="51258" xr:uid="{00000000-0005-0000-0000-0000395B0000}"/>
    <cellStyle name="Normal 7 2 3 2 4 4 2 3" xfId="25239" xr:uid="{00000000-0005-0000-0000-00003A5B0000}"/>
    <cellStyle name="Normal 7 2 3 2 4 4 2 4" xfId="42585" xr:uid="{00000000-0005-0000-0000-00003B5B0000}"/>
    <cellStyle name="Normal 7 2 3 2 4 4 3" xfId="3917" xr:uid="{00000000-0005-0000-0000-00003C5B0000}"/>
    <cellStyle name="Normal 7 2 3 2 4 4 3 2" xfId="12590" xr:uid="{00000000-0005-0000-0000-00003D5B0000}"/>
    <cellStyle name="Normal 7 2 3 2 4 4 3 2 2" xfId="29943" xr:uid="{00000000-0005-0000-0000-00003E5B0000}"/>
    <cellStyle name="Normal 7 2 3 2 4 4 3 2 3" xfId="47289" xr:uid="{00000000-0005-0000-0000-00003F5B0000}"/>
    <cellStyle name="Normal 7 2 3 2 4 4 3 3" xfId="21270" xr:uid="{00000000-0005-0000-0000-0000405B0000}"/>
    <cellStyle name="Normal 7 2 3 2 4 4 3 4" xfId="38616" xr:uid="{00000000-0005-0000-0000-0000415B0000}"/>
    <cellStyle name="Normal 7 2 3 2 4 4 4" xfId="10777" xr:uid="{00000000-0005-0000-0000-0000425B0000}"/>
    <cellStyle name="Normal 7 2 3 2 4 4 4 2" xfId="28130" xr:uid="{00000000-0005-0000-0000-0000435B0000}"/>
    <cellStyle name="Normal 7 2 3 2 4 4 4 3" xfId="45476" xr:uid="{00000000-0005-0000-0000-0000445B0000}"/>
    <cellStyle name="Normal 7 2 3 2 4 4 5" xfId="19457" xr:uid="{00000000-0005-0000-0000-0000455B0000}"/>
    <cellStyle name="Normal 7 2 3 2 4 4 6" xfId="36803" xr:uid="{00000000-0005-0000-0000-0000465B0000}"/>
    <cellStyle name="Normal 7 2 3 2 4 5" xfId="1271" xr:uid="{00000000-0005-0000-0000-0000475B0000}"/>
    <cellStyle name="Normal 7 2 3 2 4 5 2" xfId="7053" xr:uid="{00000000-0005-0000-0000-0000485B0000}"/>
    <cellStyle name="Normal 7 2 3 2 4 5 2 2" xfId="15726" xr:uid="{00000000-0005-0000-0000-0000495B0000}"/>
    <cellStyle name="Normal 7 2 3 2 4 5 2 2 2" xfId="33079" xr:uid="{00000000-0005-0000-0000-00004A5B0000}"/>
    <cellStyle name="Normal 7 2 3 2 4 5 2 2 3" xfId="50425" xr:uid="{00000000-0005-0000-0000-00004B5B0000}"/>
    <cellStyle name="Normal 7 2 3 2 4 5 2 3" xfId="24406" xr:uid="{00000000-0005-0000-0000-00004C5B0000}"/>
    <cellStyle name="Normal 7 2 3 2 4 5 2 4" xfId="41752" xr:uid="{00000000-0005-0000-0000-00004D5B0000}"/>
    <cellStyle name="Normal 7 2 3 2 4 5 3" xfId="4897" xr:uid="{00000000-0005-0000-0000-00004E5B0000}"/>
    <cellStyle name="Normal 7 2 3 2 4 5 3 2" xfId="13570" xr:uid="{00000000-0005-0000-0000-00004F5B0000}"/>
    <cellStyle name="Normal 7 2 3 2 4 5 3 2 2" xfId="30923" xr:uid="{00000000-0005-0000-0000-0000505B0000}"/>
    <cellStyle name="Normal 7 2 3 2 4 5 3 2 3" xfId="48269" xr:uid="{00000000-0005-0000-0000-0000515B0000}"/>
    <cellStyle name="Normal 7 2 3 2 4 5 3 3" xfId="22250" xr:uid="{00000000-0005-0000-0000-0000525B0000}"/>
    <cellStyle name="Normal 7 2 3 2 4 5 3 4" xfId="39596" xr:uid="{00000000-0005-0000-0000-0000535B0000}"/>
    <cellStyle name="Normal 7 2 3 2 4 5 4" xfId="9944" xr:uid="{00000000-0005-0000-0000-0000545B0000}"/>
    <cellStyle name="Normal 7 2 3 2 4 5 4 2" xfId="27297" xr:uid="{00000000-0005-0000-0000-0000555B0000}"/>
    <cellStyle name="Normal 7 2 3 2 4 5 4 3" xfId="44643" xr:uid="{00000000-0005-0000-0000-0000565B0000}"/>
    <cellStyle name="Normal 7 2 3 2 4 5 5" xfId="18624" xr:uid="{00000000-0005-0000-0000-0000575B0000}"/>
    <cellStyle name="Normal 7 2 3 2 4 5 6" xfId="35970" xr:uid="{00000000-0005-0000-0000-0000585B0000}"/>
    <cellStyle name="Normal 7 2 3 2 4 6" xfId="6073" xr:uid="{00000000-0005-0000-0000-0000595B0000}"/>
    <cellStyle name="Normal 7 2 3 2 4 6 2" xfId="14746" xr:uid="{00000000-0005-0000-0000-00005A5B0000}"/>
    <cellStyle name="Normal 7 2 3 2 4 6 2 2" xfId="32099" xr:uid="{00000000-0005-0000-0000-00005B5B0000}"/>
    <cellStyle name="Normal 7 2 3 2 4 6 2 3" xfId="49445" xr:uid="{00000000-0005-0000-0000-00005C5B0000}"/>
    <cellStyle name="Normal 7 2 3 2 4 6 3" xfId="23426" xr:uid="{00000000-0005-0000-0000-00005D5B0000}"/>
    <cellStyle name="Normal 7 2 3 2 4 6 4" xfId="40772" xr:uid="{00000000-0005-0000-0000-00005E5B0000}"/>
    <cellStyle name="Normal 7 2 3 2 4 7" xfId="3084" xr:uid="{00000000-0005-0000-0000-00005F5B0000}"/>
    <cellStyle name="Normal 7 2 3 2 4 7 2" xfId="11757" xr:uid="{00000000-0005-0000-0000-0000605B0000}"/>
    <cellStyle name="Normal 7 2 3 2 4 7 2 2" xfId="29110" xr:uid="{00000000-0005-0000-0000-0000615B0000}"/>
    <cellStyle name="Normal 7 2 3 2 4 7 2 3" xfId="46456" xr:uid="{00000000-0005-0000-0000-0000625B0000}"/>
    <cellStyle name="Normal 7 2 3 2 4 7 3" xfId="20437" xr:uid="{00000000-0005-0000-0000-0000635B0000}"/>
    <cellStyle name="Normal 7 2 3 2 4 7 4" xfId="37783" xr:uid="{00000000-0005-0000-0000-0000645B0000}"/>
    <cellStyle name="Normal 7 2 3 2 4 8" xfId="8964" xr:uid="{00000000-0005-0000-0000-0000655B0000}"/>
    <cellStyle name="Normal 7 2 3 2 4 8 2" xfId="26317" xr:uid="{00000000-0005-0000-0000-0000665B0000}"/>
    <cellStyle name="Normal 7 2 3 2 4 8 3" xfId="43663" xr:uid="{00000000-0005-0000-0000-0000675B0000}"/>
    <cellStyle name="Normal 7 2 3 2 4 9" xfId="17644" xr:uid="{00000000-0005-0000-0000-0000685B0000}"/>
    <cellStyle name="Normal 7 2 3 2 5" xfId="144" xr:uid="{00000000-0005-0000-0000-0000695B0000}"/>
    <cellStyle name="Normal 7 2 3 2 5 10" xfId="34843" xr:uid="{00000000-0005-0000-0000-00006A5B0000}"/>
    <cellStyle name="Normal 7 2 3 2 5 2" xfId="879" xr:uid="{00000000-0005-0000-0000-00006B5B0000}"/>
    <cellStyle name="Normal 7 2 3 2 5 2 2" xfId="2692" xr:uid="{00000000-0005-0000-0000-00006C5B0000}"/>
    <cellStyle name="Normal 7 2 3 2 5 2 2 2" xfId="8474" xr:uid="{00000000-0005-0000-0000-00006D5B0000}"/>
    <cellStyle name="Normal 7 2 3 2 5 2 2 2 2" xfId="17147" xr:uid="{00000000-0005-0000-0000-00006E5B0000}"/>
    <cellStyle name="Normal 7 2 3 2 5 2 2 2 2 2" xfId="34500" xr:uid="{00000000-0005-0000-0000-00006F5B0000}"/>
    <cellStyle name="Normal 7 2 3 2 5 2 2 2 2 3" xfId="51846" xr:uid="{00000000-0005-0000-0000-0000705B0000}"/>
    <cellStyle name="Normal 7 2 3 2 5 2 2 2 3" xfId="25827" xr:uid="{00000000-0005-0000-0000-0000715B0000}"/>
    <cellStyle name="Normal 7 2 3 2 5 2 2 2 4" xfId="43173" xr:uid="{00000000-0005-0000-0000-0000725B0000}"/>
    <cellStyle name="Normal 7 2 3 2 5 2 2 3" xfId="4505" xr:uid="{00000000-0005-0000-0000-0000735B0000}"/>
    <cellStyle name="Normal 7 2 3 2 5 2 2 3 2" xfId="13178" xr:uid="{00000000-0005-0000-0000-0000745B0000}"/>
    <cellStyle name="Normal 7 2 3 2 5 2 2 3 2 2" xfId="30531" xr:uid="{00000000-0005-0000-0000-0000755B0000}"/>
    <cellStyle name="Normal 7 2 3 2 5 2 2 3 2 3" xfId="47877" xr:uid="{00000000-0005-0000-0000-0000765B0000}"/>
    <cellStyle name="Normal 7 2 3 2 5 2 2 3 3" xfId="21858" xr:uid="{00000000-0005-0000-0000-0000775B0000}"/>
    <cellStyle name="Normal 7 2 3 2 5 2 2 3 4" xfId="39204" xr:uid="{00000000-0005-0000-0000-0000785B0000}"/>
    <cellStyle name="Normal 7 2 3 2 5 2 2 4" xfId="11365" xr:uid="{00000000-0005-0000-0000-0000795B0000}"/>
    <cellStyle name="Normal 7 2 3 2 5 2 2 4 2" xfId="28718" xr:uid="{00000000-0005-0000-0000-00007A5B0000}"/>
    <cellStyle name="Normal 7 2 3 2 5 2 2 4 3" xfId="46064" xr:uid="{00000000-0005-0000-0000-00007B5B0000}"/>
    <cellStyle name="Normal 7 2 3 2 5 2 2 5" xfId="20045" xr:uid="{00000000-0005-0000-0000-00007C5B0000}"/>
    <cellStyle name="Normal 7 2 3 2 5 2 2 6" xfId="37391" xr:uid="{00000000-0005-0000-0000-00007D5B0000}"/>
    <cellStyle name="Normal 7 2 3 2 5 2 3" xfId="1614" xr:uid="{00000000-0005-0000-0000-00007E5B0000}"/>
    <cellStyle name="Normal 7 2 3 2 5 2 3 2" xfId="7396" xr:uid="{00000000-0005-0000-0000-00007F5B0000}"/>
    <cellStyle name="Normal 7 2 3 2 5 2 3 2 2" xfId="16069" xr:uid="{00000000-0005-0000-0000-0000805B0000}"/>
    <cellStyle name="Normal 7 2 3 2 5 2 3 2 2 2" xfId="33422" xr:uid="{00000000-0005-0000-0000-0000815B0000}"/>
    <cellStyle name="Normal 7 2 3 2 5 2 3 2 2 3" xfId="50768" xr:uid="{00000000-0005-0000-0000-0000825B0000}"/>
    <cellStyle name="Normal 7 2 3 2 5 2 3 2 3" xfId="24749" xr:uid="{00000000-0005-0000-0000-0000835B0000}"/>
    <cellStyle name="Normal 7 2 3 2 5 2 3 2 4" xfId="42095" xr:uid="{00000000-0005-0000-0000-0000845B0000}"/>
    <cellStyle name="Normal 7 2 3 2 5 2 3 3" xfId="5240" xr:uid="{00000000-0005-0000-0000-0000855B0000}"/>
    <cellStyle name="Normal 7 2 3 2 5 2 3 3 2" xfId="13913" xr:uid="{00000000-0005-0000-0000-0000865B0000}"/>
    <cellStyle name="Normal 7 2 3 2 5 2 3 3 2 2" xfId="31266" xr:uid="{00000000-0005-0000-0000-0000875B0000}"/>
    <cellStyle name="Normal 7 2 3 2 5 2 3 3 2 3" xfId="48612" xr:uid="{00000000-0005-0000-0000-0000885B0000}"/>
    <cellStyle name="Normal 7 2 3 2 5 2 3 3 3" xfId="22593" xr:uid="{00000000-0005-0000-0000-0000895B0000}"/>
    <cellStyle name="Normal 7 2 3 2 5 2 3 3 4" xfId="39939" xr:uid="{00000000-0005-0000-0000-00008A5B0000}"/>
    <cellStyle name="Normal 7 2 3 2 5 2 3 4" xfId="10287" xr:uid="{00000000-0005-0000-0000-00008B5B0000}"/>
    <cellStyle name="Normal 7 2 3 2 5 2 3 4 2" xfId="27640" xr:uid="{00000000-0005-0000-0000-00008C5B0000}"/>
    <cellStyle name="Normal 7 2 3 2 5 2 3 4 3" xfId="44986" xr:uid="{00000000-0005-0000-0000-00008D5B0000}"/>
    <cellStyle name="Normal 7 2 3 2 5 2 3 5" xfId="18967" xr:uid="{00000000-0005-0000-0000-00008E5B0000}"/>
    <cellStyle name="Normal 7 2 3 2 5 2 3 6" xfId="36313" xr:uid="{00000000-0005-0000-0000-00008F5B0000}"/>
    <cellStyle name="Normal 7 2 3 2 5 2 4" xfId="6661" xr:uid="{00000000-0005-0000-0000-0000905B0000}"/>
    <cellStyle name="Normal 7 2 3 2 5 2 4 2" xfId="15334" xr:uid="{00000000-0005-0000-0000-0000915B0000}"/>
    <cellStyle name="Normal 7 2 3 2 5 2 4 2 2" xfId="32687" xr:uid="{00000000-0005-0000-0000-0000925B0000}"/>
    <cellStyle name="Normal 7 2 3 2 5 2 4 2 3" xfId="50033" xr:uid="{00000000-0005-0000-0000-0000935B0000}"/>
    <cellStyle name="Normal 7 2 3 2 5 2 4 3" xfId="24014" xr:uid="{00000000-0005-0000-0000-0000945B0000}"/>
    <cellStyle name="Normal 7 2 3 2 5 2 4 4" xfId="41360" xr:uid="{00000000-0005-0000-0000-0000955B0000}"/>
    <cellStyle name="Normal 7 2 3 2 5 2 5" xfId="3427" xr:uid="{00000000-0005-0000-0000-0000965B0000}"/>
    <cellStyle name="Normal 7 2 3 2 5 2 5 2" xfId="12100" xr:uid="{00000000-0005-0000-0000-0000975B0000}"/>
    <cellStyle name="Normal 7 2 3 2 5 2 5 2 2" xfId="29453" xr:uid="{00000000-0005-0000-0000-0000985B0000}"/>
    <cellStyle name="Normal 7 2 3 2 5 2 5 2 3" xfId="46799" xr:uid="{00000000-0005-0000-0000-0000995B0000}"/>
    <cellStyle name="Normal 7 2 3 2 5 2 5 3" xfId="20780" xr:uid="{00000000-0005-0000-0000-00009A5B0000}"/>
    <cellStyle name="Normal 7 2 3 2 5 2 5 4" xfId="38126" xr:uid="{00000000-0005-0000-0000-00009B5B0000}"/>
    <cellStyle name="Normal 7 2 3 2 5 2 6" xfId="9552" xr:uid="{00000000-0005-0000-0000-00009C5B0000}"/>
    <cellStyle name="Normal 7 2 3 2 5 2 6 2" xfId="26905" xr:uid="{00000000-0005-0000-0000-00009D5B0000}"/>
    <cellStyle name="Normal 7 2 3 2 5 2 6 3" xfId="44251" xr:uid="{00000000-0005-0000-0000-00009E5B0000}"/>
    <cellStyle name="Normal 7 2 3 2 5 2 7" xfId="18232" xr:uid="{00000000-0005-0000-0000-00009F5B0000}"/>
    <cellStyle name="Normal 7 2 3 2 5 2 8" xfId="35578" xr:uid="{00000000-0005-0000-0000-0000A05B0000}"/>
    <cellStyle name="Normal 7 2 3 2 5 3" xfId="634" xr:uid="{00000000-0005-0000-0000-0000A15B0000}"/>
    <cellStyle name="Normal 7 2 3 2 5 3 2" xfId="2447" xr:uid="{00000000-0005-0000-0000-0000A25B0000}"/>
    <cellStyle name="Normal 7 2 3 2 5 3 2 2" xfId="8229" xr:uid="{00000000-0005-0000-0000-0000A35B0000}"/>
    <cellStyle name="Normal 7 2 3 2 5 3 2 2 2" xfId="16902" xr:uid="{00000000-0005-0000-0000-0000A45B0000}"/>
    <cellStyle name="Normal 7 2 3 2 5 3 2 2 2 2" xfId="34255" xr:uid="{00000000-0005-0000-0000-0000A55B0000}"/>
    <cellStyle name="Normal 7 2 3 2 5 3 2 2 2 3" xfId="51601" xr:uid="{00000000-0005-0000-0000-0000A65B0000}"/>
    <cellStyle name="Normal 7 2 3 2 5 3 2 2 3" xfId="25582" xr:uid="{00000000-0005-0000-0000-0000A75B0000}"/>
    <cellStyle name="Normal 7 2 3 2 5 3 2 2 4" xfId="42928" xr:uid="{00000000-0005-0000-0000-0000A85B0000}"/>
    <cellStyle name="Normal 7 2 3 2 5 3 2 3" xfId="5730" xr:uid="{00000000-0005-0000-0000-0000A95B0000}"/>
    <cellStyle name="Normal 7 2 3 2 5 3 2 3 2" xfId="14403" xr:uid="{00000000-0005-0000-0000-0000AA5B0000}"/>
    <cellStyle name="Normal 7 2 3 2 5 3 2 3 2 2" xfId="31756" xr:uid="{00000000-0005-0000-0000-0000AB5B0000}"/>
    <cellStyle name="Normal 7 2 3 2 5 3 2 3 2 3" xfId="49102" xr:uid="{00000000-0005-0000-0000-0000AC5B0000}"/>
    <cellStyle name="Normal 7 2 3 2 5 3 2 3 3" xfId="23083" xr:uid="{00000000-0005-0000-0000-0000AD5B0000}"/>
    <cellStyle name="Normal 7 2 3 2 5 3 2 3 4" xfId="40429" xr:uid="{00000000-0005-0000-0000-0000AE5B0000}"/>
    <cellStyle name="Normal 7 2 3 2 5 3 2 4" xfId="11120" xr:uid="{00000000-0005-0000-0000-0000AF5B0000}"/>
    <cellStyle name="Normal 7 2 3 2 5 3 2 4 2" xfId="28473" xr:uid="{00000000-0005-0000-0000-0000B05B0000}"/>
    <cellStyle name="Normal 7 2 3 2 5 3 2 4 3" xfId="45819" xr:uid="{00000000-0005-0000-0000-0000B15B0000}"/>
    <cellStyle name="Normal 7 2 3 2 5 3 2 5" xfId="19800" xr:uid="{00000000-0005-0000-0000-0000B25B0000}"/>
    <cellStyle name="Normal 7 2 3 2 5 3 2 6" xfId="37146" xr:uid="{00000000-0005-0000-0000-0000B35B0000}"/>
    <cellStyle name="Normal 7 2 3 2 5 3 3" xfId="6416" xr:uid="{00000000-0005-0000-0000-0000B45B0000}"/>
    <cellStyle name="Normal 7 2 3 2 5 3 3 2" xfId="15089" xr:uid="{00000000-0005-0000-0000-0000B55B0000}"/>
    <cellStyle name="Normal 7 2 3 2 5 3 3 2 2" xfId="32442" xr:uid="{00000000-0005-0000-0000-0000B65B0000}"/>
    <cellStyle name="Normal 7 2 3 2 5 3 3 2 3" xfId="49788" xr:uid="{00000000-0005-0000-0000-0000B75B0000}"/>
    <cellStyle name="Normal 7 2 3 2 5 3 3 3" xfId="23769" xr:uid="{00000000-0005-0000-0000-0000B85B0000}"/>
    <cellStyle name="Normal 7 2 3 2 5 3 3 4" xfId="41115" xr:uid="{00000000-0005-0000-0000-0000B95B0000}"/>
    <cellStyle name="Normal 7 2 3 2 5 3 4" xfId="4260" xr:uid="{00000000-0005-0000-0000-0000BA5B0000}"/>
    <cellStyle name="Normal 7 2 3 2 5 3 4 2" xfId="12933" xr:uid="{00000000-0005-0000-0000-0000BB5B0000}"/>
    <cellStyle name="Normal 7 2 3 2 5 3 4 2 2" xfId="30286" xr:uid="{00000000-0005-0000-0000-0000BC5B0000}"/>
    <cellStyle name="Normal 7 2 3 2 5 3 4 2 3" xfId="47632" xr:uid="{00000000-0005-0000-0000-0000BD5B0000}"/>
    <cellStyle name="Normal 7 2 3 2 5 3 4 3" xfId="21613" xr:uid="{00000000-0005-0000-0000-0000BE5B0000}"/>
    <cellStyle name="Normal 7 2 3 2 5 3 4 4" xfId="38959" xr:uid="{00000000-0005-0000-0000-0000BF5B0000}"/>
    <cellStyle name="Normal 7 2 3 2 5 3 5" xfId="9307" xr:uid="{00000000-0005-0000-0000-0000C05B0000}"/>
    <cellStyle name="Normal 7 2 3 2 5 3 5 2" xfId="26660" xr:uid="{00000000-0005-0000-0000-0000C15B0000}"/>
    <cellStyle name="Normal 7 2 3 2 5 3 5 3" xfId="44006" xr:uid="{00000000-0005-0000-0000-0000C25B0000}"/>
    <cellStyle name="Normal 7 2 3 2 5 3 6" xfId="17987" xr:uid="{00000000-0005-0000-0000-0000C35B0000}"/>
    <cellStyle name="Normal 7 2 3 2 5 3 7" xfId="35333" xr:uid="{00000000-0005-0000-0000-0000C45B0000}"/>
    <cellStyle name="Normal 7 2 3 2 5 4" xfId="1957" xr:uid="{00000000-0005-0000-0000-0000C55B0000}"/>
    <cellStyle name="Normal 7 2 3 2 5 4 2" xfId="7739" xr:uid="{00000000-0005-0000-0000-0000C65B0000}"/>
    <cellStyle name="Normal 7 2 3 2 5 4 2 2" xfId="16412" xr:uid="{00000000-0005-0000-0000-0000C75B0000}"/>
    <cellStyle name="Normal 7 2 3 2 5 4 2 2 2" xfId="33765" xr:uid="{00000000-0005-0000-0000-0000C85B0000}"/>
    <cellStyle name="Normal 7 2 3 2 5 4 2 2 3" xfId="51111" xr:uid="{00000000-0005-0000-0000-0000C95B0000}"/>
    <cellStyle name="Normal 7 2 3 2 5 4 2 3" xfId="25092" xr:uid="{00000000-0005-0000-0000-0000CA5B0000}"/>
    <cellStyle name="Normal 7 2 3 2 5 4 2 4" xfId="42438" xr:uid="{00000000-0005-0000-0000-0000CB5B0000}"/>
    <cellStyle name="Normal 7 2 3 2 5 4 3" xfId="3770" xr:uid="{00000000-0005-0000-0000-0000CC5B0000}"/>
    <cellStyle name="Normal 7 2 3 2 5 4 3 2" xfId="12443" xr:uid="{00000000-0005-0000-0000-0000CD5B0000}"/>
    <cellStyle name="Normal 7 2 3 2 5 4 3 2 2" xfId="29796" xr:uid="{00000000-0005-0000-0000-0000CE5B0000}"/>
    <cellStyle name="Normal 7 2 3 2 5 4 3 2 3" xfId="47142" xr:uid="{00000000-0005-0000-0000-0000CF5B0000}"/>
    <cellStyle name="Normal 7 2 3 2 5 4 3 3" xfId="21123" xr:uid="{00000000-0005-0000-0000-0000D05B0000}"/>
    <cellStyle name="Normal 7 2 3 2 5 4 3 4" xfId="38469" xr:uid="{00000000-0005-0000-0000-0000D15B0000}"/>
    <cellStyle name="Normal 7 2 3 2 5 4 4" xfId="10630" xr:uid="{00000000-0005-0000-0000-0000D25B0000}"/>
    <cellStyle name="Normal 7 2 3 2 5 4 4 2" xfId="27983" xr:uid="{00000000-0005-0000-0000-0000D35B0000}"/>
    <cellStyle name="Normal 7 2 3 2 5 4 4 3" xfId="45329" xr:uid="{00000000-0005-0000-0000-0000D45B0000}"/>
    <cellStyle name="Normal 7 2 3 2 5 4 5" xfId="19310" xr:uid="{00000000-0005-0000-0000-0000D55B0000}"/>
    <cellStyle name="Normal 7 2 3 2 5 4 6" xfId="36656" xr:uid="{00000000-0005-0000-0000-0000D65B0000}"/>
    <cellStyle name="Normal 7 2 3 2 5 5" xfId="1369" xr:uid="{00000000-0005-0000-0000-0000D75B0000}"/>
    <cellStyle name="Normal 7 2 3 2 5 5 2" xfId="7151" xr:uid="{00000000-0005-0000-0000-0000D85B0000}"/>
    <cellStyle name="Normal 7 2 3 2 5 5 2 2" xfId="15824" xr:uid="{00000000-0005-0000-0000-0000D95B0000}"/>
    <cellStyle name="Normal 7 2 3 2 5 5 2 2 2" xfId="33177" xr:uid="{00000000-0005-0000-0000-0000DA5B0000}"/>
    <cellStyle name="Normal 7 2 3 2 5 5 2 2 3" xfId="50523" xr:uid="{00000000-0005-0000-0000-0000DB5B0000}"/>
    <cellStyle name="Normal 7 2 3 2 5 5 2 3" xfId="24504" xr:uid="{00000000-0005-0000-0000-0000DC5B0000}"/>
    <cellStyle name="Normal 7 2 3 2 5 5 2 4" xfId="41850" xr:uid="{00000000-0005-0000-0000-0000DD5B0000}"/>
    <cellStyle name="Normal 7 2 3 2 5 5 3" xfId="4995" xr:uid="{00000000-0005-0000-0000-0000DE5B0000}"/>
    <cellStyle name="Normal 7 2 3 2 5 5 3 2" xfId="13668" xr:uid="{00000000-0005-0000-0000-0000DF5B0000}"/>
    <cellStyle name="Normal 7 2 3 2 5 5 3 2 2" xfId="31021" xr:uid="{00000000-0005-0000-0000-0000E05B0000}"/>
    <cellStyle name="Normal 7 2 3 2 5 5 3 2 3" xfId="48367" xr:uid="{00000000-0005-0000-0000-0000E15B0000}"/>
    <cellStyle name="Normal 7 2 3 2 5 5 3 3" xfId="22348" xr:uid="{00000000-0005-0000-0000-0000E25B0000}"/>
    <cellStyle name="Normal 7 2 3 2 5 5 3 4" xfId="39694" xr:uid="{00000000-0005-0000-0000-0000E35B0000}"/>
    <cellStyle name="Normal 7 2 3 2 5 5 4" xfId="10042" xr:uid="{00000000-0005-0000-0000-0000E45B0000}"/>
    <cellStyle name="Normal 7 2 3 2 5 5 4 2" xfId="27395" xr:uid="{00000000-0005-0000-0000-0000E55B0000}"/>
    <cellStyle name="Normal 7 2 3 2 5 5 4 3" xfId="44741" xr:uid="{00000000-0005-0000-0000-0000E65B0000}"/>
    <cellStyle name="Normal 7 2 3 2 5 5 5" xfId="18722" xr:uid="{00000000-0005-0000-0000-0000E75B0000}"/>
    <cellStyle name="Normal 7 2 3 2 5 5 6" xfId="36068" xr:uid="{00000000-0005-0000-0000-0000E85B0000}"/>
    <cellStyle name="Normal 7 2 3 2 5 6" xfId="5926" xr:uid="{00000000-0005-0000-0000-0000E95B0000}"/>
    <cellStyle name="Normal 7 2 3 2 5 6 2" xfId="14599" xr:uid="{00000000-0005-0000-0000-0000EA5B0000}"/>
    <cellStyle name="Normal 7 2 3 2 5 6 2 2" xfId="31952" xr:uid="{00000000-0005-0000-0000-0000EB5B0000}"/>
    <cellStyle name="Normal 7 2 3 2 5 6 2 3" xfId="49298" xr:uid="{00000000-0005-0000-0000-0000EC5B0000}"/>
    <cellStyle name="Normal 7 2 3 2 5 6 3" xfId="23279" xr:uid="{00000000-0005-0000-0000-0000ED5B0000}"/>
    <cellStyle name="Normal 7 2 3 2 5 6 4" xfId="40625" xr:uid="{00000000-0005-0000-0000-0000EE5B0000}"/>
    <cellStyle name="Normal 7 2 3 2 5 7" xfId="3182" xr:uid="{00000000-0005-0000-0000-0000EF5B0000}"/>
    <cellStyle name="Normal 7 2 3 2 5 7 2" xfId="11855" xr:uid="{00000000-0005-0000-0000-0000F05B0000}"/>
    <cellStyle name="Normal 7 2 3 2 5 7 2 2" xfId="29208" xr:uid="{00000000-0005-0000-0000-0000F15B0000}"/>
    <cellStyle name="Normal 7 2 3 2 5 7 2 3" xfId="46554" xr:uid="{00000000-0005-0000-0000-0000F25B0000}"/>
    <cellStyle name="Normal 7 2 3 2 5 7 3" xfId="20535" xr:uid="{00000000-0005-0000-0000-0000F35B0000}"/>
    <cellStyle name="Normal 7 2 3 2 5 7 4" xfId="37881" xr:uid="{00000000-0005-0000-0000-0000F45B0000}"/>
    <cellStyle name="Normal 7 2 3 2 5 8" xfId="8817" xr:uid="{00000000-0005-0000-0000-0000F55B0000}"/>
    <cellStyle name="Normal 7 2 3 2 5 8 2" xfId="26170" xr:uid="{00000000-0005-0000-0000-0000F65B0000}"/>
    <cellStyle name="Normal 7 2 3 2 5 8 3" xfId="43516" xr:uid="{00000000-0005-0000-0000-0000F75B0000}"/>
    <cellStyle name="Normal 7 2 3 2 5 9" xfId="17497" xr:uid="{00000000-0005-0000-0000-0000F85B0000}"/>
    <cellStyle name="Normal 7 2 3 2 6" xfId="781" xr:uid="{00000000-0005-0000-0000-0000F95B0000}"/>
    <cellStyle name="Normal 7 2 3 2 6 2" xfId="2594" xr:uid="{00000000-0005-0000-0000-0000FA5B0000}"/>
    <cellStyle name="Normal 7 2 3 2 6 2 2" xfId="8376" xr:uid="{00000000-0005-0000-0000-0000FB5B0000}"/>
    <cellStyle name="Normal 7 2 3 2 6 2 2 2" xfId="17049" xr:uid="{00000000-0005-0000-0000-0000FC5B0000}"/>
    <cellStyle name="Normal 7 2 3 2 6 2 2 2 2" xfId="34402" xr:uid="{00000000-0005-0000-0000-0000FD5B0000}"/>
    <cellStyle name="Normal 7 2 3 2 6 2 2 2 3" xfId="51748" xr:uid="{00000000-0005-0000-0000-0000FE5B0000}"/>
    <cellStyle name="Normal 7 2 3 2 6 2 2 3" xfId="25729" xr:uid="{00000000-0005-0000-0000-0000FF5B0000}"/>
    <cellStyle name="Normal 7 2 3 2 6 2 2 4" xfId="43075" xr:uid="{00000000-0005-0000-0000-0000005C0000}"/>
    <cellStyle name="Normal 7 2 3 2 6 2 3" xfId="4407" xr:uid="{00000000-0005-0000-0000-0000015C0000}"/>
    <cellStyle name="Normal 7 2 3 2 6 2 3 2" xfId="13080" xr:uid="{00000000-0005-0000-0000-0000025C0000}"/>
    <cellStyle name="Normal 7 2 3 2 6 2 3 2 2" xfId="30433" xr:uid="{00000000-0005-0000-0000-0000035C0000}"/>
    <cellStyle name="Normal 7 2 3 2 6 2 3 2 3" xfId="47779" xr:uid="{00000000-0005-0000-0000-0000045C0000}"/>
    <cellStyle name="Normal 7 2 3 2 6 2 3 3" xfId="21760" xr:uid="{00000000-0005-0000-0000-0000055C0000}"/>
    <cellStyle name="Normal 7 2 3 2 6 2 3 4" xfId="39106" xr:uid="{00000000-0005-0000-0000-0000065C0000}"/>
    <cellStyle name="Normal 7 2 3 2 6 2 4" xfId="11267" xr:uid="{00000000-0005-0000-0000-0000075C0000}"/>
    <cellStyle name="Normal 7 2 3 2 6 2 4 2" xfId="28620" xr:uid="{00000000-0005-0000-0000-0000085C0000}"/>
    <cellStyle name="Normal 7 2 3 2 6 2 4 3" xfId="45966" xr:uid="{00000000-0005-0000-0000-0000095C0000}"/>
    <cellStyle name="Normal 7 2 3 2 6 2 5" xfId="19947" xr:uid="{00000000-0005-0000-0000-00000A5C0000}"/>
    <cellStyle name="Normal 7 2 3 2 6 2 6" xfId="37293" xr:uid="{00000000-0005-0000-0000-00000B5C0000}"/>
    <cellStyle name="Normal 7 2 3 2 6 3" xfId="1516" xr:uid="{00000000-0005-0000-0000-00000C5C0000}"/>
    <cellStyle name="Normal 7 2 3 2 6 3 2" xfId="7298" xr:uid="{00000000-0005-0000-0000-00000D5C0000}"/>
    <cellStyle name="Normal 7 2 3 2 6 3 2 2" xfId="15971" xr:uid="{00000000-0005-0000-0000-00000E5C0000}"/>
    <cellStyle name="Normal 7 2 3 2 6 3 2 2 2" xfId="33324" xr:uid="{00000000-0005-0000-0000-00000F5C0000}"/>
    <cellStyle name="Normal 7 2 3 2 6 3 2 2 3" xfId="50670" xr:uid="{00000000-0005-0000-0000-0000105C0000}"/>
    <cellStyle name="Normal 7 2 3 2 6 3 2 3" xfId="24651" xr:uid="{00000000-0005-0000-0000-0000115C0000}"/>
    <cellStyle name="Normal 7 2 3 2 6 3 2 4" xfId="41997" xr:uid="{00000000-0005-0000-0000-0000125C0000}"/>
    <cellStyle name="Normal 7 2 3 2 6 3 3" xfId="5142" xr:uid="{00000000-0005-0000-0000-0000135C0000}"/>
    <cellStyle name="Normal 7 2 3 2 6 3 3 2" xfId="13815" xr:uid="{00000000-0005-0000-0000-0000145C0000}"/>
    <cellStyle name="Normal 7 2 3 2 6 3 3 2 2" xfId="31168" xr:uid="{00000000-0005-0000-0000-0000155C0000}"/>
    <cellStyle name="Normal 7 2 3 2 6 3 3 2 3" xfId="48514" xr:uid="{00000000-0005-0000-0000-0000165C0000}"/>
    <cellStyle name="Normal 7 2 3 2 6 3 3 3" xfId="22495" xr:uid="{00000000-0005-0000-0000-0000175C0000}"/>
    <cellStyle name="Normal 7 2 3 2 6 3 3 4" xfId="39841" xr:uid="{00000000-0005-0000-0000-0000185C0000}"/>
    <cellStyle name="Normal 7 2 3 2 6 3 4" xfId="10189" xr:uid="{00000000-0005-0000-0000-0000195C0000}"/>
    <cellStyle name="Normal 7 2 3 2 6 3 4 2" xfId="27542" xr:uid="{00000000-0005-0000-0000-00001A5C0000}"/>
    <cellStyle name="Normal 7 2 3 2 6 3 4 3" xfId="44888" xr:uid="{00000000-0005-0000-0000-00001B5C0000}"/>
    <cellStyle name="Normal 7 2 3 2 6 3 5" xfId="18869" xr:uid="{00000000-0005-0000-0000-00001C5C0000}"/>
    <cellStyle name="Normal 7 2 3 2 6 3 6" xfId="36215" xr:uid="{00000000-0005-0000-0000-00001D5C0000}"/>
    <cellStyle name="Normal 7 2 3 2 6 4" xfId="6563" xr:uid="{00000000-0005-0000-0000-00001E5C0000}"/>
    <cellStyle name="Normal 7 2 3 2 6 4 2" xfId="15236" xr:uid="{00000000-0005-0000-0000-00001F5C0000}"/>
    <cellStyle name="Normal 7 2 3 2 6 4 2 2" xfId="32589" xr:uid="{00000000-0005-0000-0000-0000205C0000}"/>
    <cellStyle name="Normal 7 2 3 2 6 4 2 3" xfId="49935" xr:uid="{00000000-0005-0000-0000-0000215C0000}"/>
    <cellStyle name="Normal 7 2 3 2 6 4 3" xfId="23916" xr:uid="{00000000-0005-0000-0000-0000225C0000}"/>
    <cellStyle name="Normal 7 2 3 2 6 4 4" xfId="41262" xr:uid="{00000000-0005-0000-0000-0000235C0000}"/>
    <cellStyle name="Normal 7 2 3 2 6 5" xfId="3329" xr:uid="{00000000-0005-0000-0000-0000245C0000}"/>
    <cellStyle name="Normal 7 2 3 2 6 5 2" xfId="12002" xr:uid="{00000000-0005-0000-0000-0000255C0000}"/>
    <cellStyle name="Normal 7 2 3 2 6 5 2 2" xfId="29355" xr:uid="{00000000-0005-0000-0000-0000265C0000}"/>
    <cellStyle name="Normal 7 2 3 2 6 5 2 3" xfId="46701" xr:uid="{00000000-0005-0000-0000-0000275C0000}"/>
    <cellStyle name="Normal 7 2 3 2 6 5 3" xfId="20682" xr:uid="{00000000-0005-0000-0000-0000285C0000}"/>
    <cellStyle name="Normal 7 2 3 2 6 5 4" xfId="38028" xr:uid="{00000000-0005-0000-0000-0000295C0000}"/>
    <cellStyle name="Normal 7 2 3 2 6 6" xfId="9454" xr:uid="{00000000-0005-0000-0000-00002A5C0000}"/>
    <cellStyle name="Normal 7 2 3 2 6 6 2" xfId="26807" xr:uid="{00000000-0005-0000-0000-00002B5C0000}"/>
    <cellStyle name="Normal 7 2 3 2 6 6 3" xfId="44153" xr:uid="{00000000-0005-0000-0000-00002C5C0000}"/>
    <cellStyle name="Normal 7 2 3 2 6 7" xfId="18134" xr:uid="{00000000-0005-0000-0000-00002D5C0000}"/>
    <cellStyle name="Normal 7 2 3 2 6 8" xfId="35480" xr:uid="{00000000-0005-0000-0000-00002E5C0000}"/>
    <cellStyle name="Normal 7 2 3 2 7" xfId="389" xr:uid="{00000000-0005-0000-0000-00002F5C0000}"/>
    <cellStyle name="Normal 7 2 3 2 7 2" xfId="2202" xr:uid="{00000000-0005-0000-0000-0000305C0000}"/>
    <cellStyle name="Normal 7 2 3 2 7 2 2" xfId="7984" xr:uid="{00000000-0005-0000-0000-0000315C0000}"/>
    <cellStyle name="Normal 7 2 3 2 7 2 2 2" xfId="16657" xr:uid="{00000000-0005-0000-0000-0000325C0000}"/>
    <cellStyle name="Normal 7 2 3 2 7 2 2 2 2" xfId="34010" xr:uid="{00000000-0005-0000-0000-0000335C0000}"/>
    <cellStyle name="Normal 7 2 3 2 7 2 2 2 3" xfId="51356" xr:uid="{00000000-0005-0000-0000-0000345C0000}"/>
    <cellStyle name="Normal 7 2 3 2 7 2 2 3" xfId="25337" xr:uid="{00000000-0005-0000-0000-0000355C0000}"/>
    <cellStyle name="Normal 7 2 3 2 7 2 2 4" xfId="42683" xr:uid="{00000000-0005-0000-0000-0000365C0000}"/>
    <cellStyle name="Normal 7 2 3 2 7 2 3" xfId="5485" xr:uid="{00000000-0005-0000-0000-0000375C0000}"/>
    <cellStyle name="Normal 7 2 3 2 7 2 3 2" xfId="14158" xr:uid="{00000000-0005-0000-0000-0000385C0000}"/>
    <cellStyle name="Normal 7 2 3 2 7 2 3 2 2" xfId="31511" xr:uid="{00000000-0005-0000-0000-0000395C0000}"/>
    <cellStyle name="Normal 7 2 3 2 7 2 3 2 3" xfId="48857" xr:uid="{00000000-0005-0000-0000-00003A5C0000}"/>
    <cellStyle name="Normal 7 2 3 2 7 2 3 3" xfId="22838" xr:uid="{00000000-0005-0000-0000-00003B5C0000}"/>
    <cellStyle name="Normal 7 2 3 2 7 2 3 4" xfId="40184" xr:uid="{00000000-0005-0000-0000-00003C5C0000}"/>
    <cellStyle name="Normal 7 2 3 2 7 2 4" xfId="10875" xr:uid="{00000000-0005-0000-0000-00003D5C0000}"/>
    <cellStyle name="Normal 7 2 3 2 7 2 4 2" xfId="28228" xr:uid="{00000000-0005-0000-0000-00003E5C0000}"/>
    <cellStyle name="Normal 7 2 3 2 7 2 4 3" xfId="45574" xr:uid="{00000000-0005-0000-0000-00003F5C0000}"/>
    <cellStyle name="Normal 7 2 3 2 7 2 5" xfId="19555" xr:uid="{00000000-0005-0000-0000-0000405C0000}"/>
    <cellStyle name="Normal 7 2 3 2 7 2 6" xfId="36901" xr:uid="{00000000-0005-0000-0000-0000415C0000}"/>
    <cellStyle name="Normal 7 2 3 2 7 3" xfId="6171" xr:uid="{00000000-0005-0000-0000-0000425C0000}"/>
    <cellStyle name="Normal 7 2 3 2 7 3 2" xfId="14844" xr:uid="{00000000-0005-0000-0000-0000435C0000}"/>
    <cellStyle name="Normal 7 2 3 2 7 3 2 2" xfId="32197" xr:uid="{00000000-0005-0000-0000-0000445C0000}"/>
    <cellStyle name="Normal 7 2 3 2 7 3 2 3" xfId="49543" xr:uid="{00000000-0005-0000-0000-0000455C0000}"/>
    <cellStyle name="Normal 7 2 3 2 7 3 3" xfId="23524" xr:uid="{00000000-0005-0000-0000-0000465C0000}"/>
    <cellStyle name="Normal 7 2 3 2 7 3 4" xfId="40870" xr:uid="{00000000-0005-0000-0000-0000475C0000}"/>
    <cellStyle name="Normal 7 2 3 2 7 4" xfId="4015" xr:uid="{00000000-0005-0000-0000-0000485C0000}"/>
    <cellStyle name="Normal 7 2 3 2 7 4 2" xfId="12688" xr:uid="{00000000-0005-0000-0000-0000495C0000}"/>
    <cellStyle name="Normal 7 2 3 2 7 4 2 2" xfId="30041" xr:uid="{00000000-0005-0000-0000-00004A5C0000}"/>
    <cellStyle name="Normal 7 2 3 2 7 4 2 3" xfId="47387" xr:uid="{00000000-0005-0000-0000-00004B5C0000}"/>
    <cellStyle name="Normal 7 2 3 2 7 4 3" xfId="21368" xr:uid="{00000000-0005-0000-0000-00004C5C0000}"/>
    <cellStyle name="Normal 7 2 3 2 7 4 4" xfId="38714" xr:uid="{00000000-0005-0000-0000-00004D5C0000}"/>
    <cellStyle name="Normal 7 2 3 2 7 5" xfId="9062" xr:uid="{00000000-0005-0000-0000-00004E5C0000}"/>
    <cellStyle name="Normal 7 2 3 2 7 5 2" xfId="26415" xr:uid="{00000000-0005-0000-0000-00004F5C0000}"/>
    <cellStyle name="Normal 7 2 3 2 7 5 3" xfId="43761" xr:uid="{00000000-0005-0000-0000-0000505C0000}"/>
    <cellStyle name="Normal 7 2 3 2 7 6" xfId="17742" xr:uid="{00000000-0005-0000-0000-0000515C0000}"/>
    <cellStyle name="Normal 7 2 3 2 7 7" xfId="35088" xr:uid="{00000000-0005-0000-0000-0000525C0000}"/>
    <cellStyle name="Normal 7 2 3 2 8" xfId="1859" xr:uid="{00000000-0005-0000-0000-0000535C0000}"/>
    <cellStyle name="Normal 7 2 3 2 8 2" xfId="7641" xr:uid="{00000000-0005-0000-0000-0000545C0000}"/>
    <cellStyle name="Normal 7 2 3 2 8 2 2" xfId="16314" xr:uid="{00000000-0005-0000-0000-0000555C0000}"/>
    <cellStyle name="Normal 7 2 3 2 8 2 2 2" xfId="33667" xr:uid="{00000000-0005-0000-0000-0000565C0000}"/>
    <cellStyle name="Normal 7 2 3 2 8 2 2 3" xfId="51013" xr:uid="{00000000-0005-0000-0000-0000575C0000}"/>
    <cellStyle name="Normal 7 2 3 2 8 2 3" xfId="24994" xr:uid="{00000000-0005-0000-0000-0000585C0000}"/>
    <cellStyle name="Normal 7 2 3 2 8 2 4" xfId="42340" xr:uid="{00000000-0005-0000-0000-0000595C0000}"/>
    <cellStyle name="Normal 7 2 3 2 8 3" xfId="3672" xr:uid="{00000000-0005-0000-0000-00005A5C0000}"/>
    <cellStyle name="Normal 7 2 3 2 8 3 2" xfId="12345" xr:uid="{00000000-0005-0000-0000-00005B5C0000}"/>
    <cellStyle name="Normal 7 2 3 2 8 3 2 2" xfId="29698" xr:uid="{00000000-0005-0000-0000-00005C5C0000}"/>
    <cellStyle name="Normal 7 2 3 2 8 3 2 3" xfId="47044" xr:uid="{00000000-0005-0000-0000-00005D5C0000}"/>
    <cellStyle name="Normal 7 2 3 2 8 3 3" xfId="21025" xr:uid="{00000000-0005-0000-0000-00005E5C0000}"/>
    <cellStyle name="Normal 7 2 3 2 8 3 4" xfId="38371" xr:uid="{00000000-0005-0000-0000-00005F5C0000}"/>
    <cellStyle name="Normal 7 2 3 2 8 4" xfId="10532" xr:uid="{00000000-0005-0000-0000-0000605C0000}"/>
    <cellStyle name="Normal 7 2 3 2 8 4 2" xfId="27885" xr:uid="{00000000-0005-0000-0000-0000615C0000}"/>
    <cellStyle name="Normal 7 2 3 2 8 4 3" xfId="45231" xr:uid="{00000000-0005-0000-0000-0000625C0000}"/>
    <cellStyle name="Normal 7 2 3 2 8 5" xfId="19212" xr:uid="{00000000-0005-0000-0000-0000635C0000}"/>
    <cellStyle name="Normal 7 2 3 2 8 6" xfId="36558" xr:uid="{00000000-0005-0000-0000-0000645C0000}"/>
    <cellStyle name="Normal 7 2 3 2 9" xfId="1124" xr:uid="{00000000-0005-0000-0000-0000655C0000}"/>
    <cellStyle name="Normal 7 2 3 2 9 2" xfId="6906" xr:uid="{00000000-0005-0000-0000-0000665C0000}"/>
    <cellStyle name="Normal 7 2 3 2 9 2 2" xfId="15579" xr:uid="{00000000-0005-0000-0000-0000675C0000}"/>
    <cellStyle name="Normal 7 2 3 2 9 2 2 2" xfId="32932" xr:uid="{00000000-0005-0000-0000-0000685C0000}"/>
    <cellStyle name="Normal 7 2 3 2 9 2 2 3" xfId="50278" xr:uid="{00000000-0005-0000-0000-0000695C0000}"/>
    <cellStyle name="Normal 7 2 3 2 9 2 3" xfId="24259" xr:uid="{00000000-0005-0000-0000-00006A5C0000}"/>
    <cellStyle name="Normal 7 2 3 2 9 2 4" xfId="41605" xr:uid="{00000000-0005-0000-0000-00006B5C0000}"/>
    <cellStyle name="Normal 7 2 3 2 9 3" xfId="4750" xr:uid="{00000000-0005-0000-0000-00006C5C0000}"/>
    <cellStyle name="Normal 7 2 3 2 9 3 2" xfId="13423" xr:uid="{00000000-0005-0000-0000-00006D5C0000}"/>
    <cellStyle name="Normal 7 2 3 2 9 3 2 2" xfId="30776" xr:uid="{00000000-0005-0000-0000-00006E5C0000}"/>
    <cellStyle name="Normal 7 2 3 2 9 3 2 3" xfId="48122" xr:uid="{00000000-0005-0000-0000-00006F5C0000}"/>
    <cellStyle name="Normal 7 2 3 2 9 3 3" xfId="22103" xr:uid="{00000000-0005-0000-0000-0000705C0000}"/>
    <cellStyle name="Normal 7 2 3 2 9 3 4" xfId="39449" xr:uid="{00000000-0005-0000-0000-0000715C0000}"/>
    <cellStyle name="Normal 7 2 3 2 9 4" xfId="9797" xr:uid="{00000000-0005-0000-0000-0000725C0000}"/>
    <cellStyle name="Normal 7 2 3 2 9 4 2" xfId="27150" xr:uid="{00000000-0005-0000-0000-0000735C0000}"/>
    <cellStyle name="Normal 7 2 3 2 9 4 3" xfId="44496" xr:uid="{00000000-0005-0000-0000-0000745C0000}"/>
    <cellStyle name="Normal 7 2 3 2 9 5" xfId="18477" xr:uid="{00000000-0005-0000-0000-0000755C0000}"/>
    <cellStyle name="Normal 7 2 3 2 9 6" xfId="35823" xr:uid="{00000000-0005-0000-0000-0000765C0000}"/>
    <cellStyle name="Normal 7 2 3 3" xfId="75" xr:uid="{00000000-0005-0000-0000-0000775C0000}"/>
    <cellStyle name="Normal 7 2 3 3 10" xfId="8748" xr:uid="{00000000-0005-0000-0000-0000785C0000}"/>
    <cellStyle name="Normal 7 2 3 3 10 2" xfId="26101" xr:uid="{00000000-0005-0000-0000-0000795C0000}"/>
    <cellStyle name="Normal 7 2 3 3 10 3" xfId="43447" xr:uid="{00000000-0005-0000-0000-00007A5C0000}"/>
    <cellStyle name="Normal 7 2 3 3 11" xfId="17428" xr:uid="{00000000-0005-0000-0000-00007B5C0000}"/>
    <cellStyle name="Normal 7 2 3 3 12" xfId="34774" xr:uid="{00000000-0005-0000-0000-00007C5C0000}"/>
    <cellStyle name="Normal 7 2 3 3 2" xfId="320" xr:uid="{00000000-0005-0000-0000-00007D5C0000}"/>
    <cellStyle name="Normal 7 2 3 3 2 10" xfId="35019" xr:uid="{00000000-0005-0000-0000-00007E5C0000}"/>
    <cellStyle name="Normal 7 2 3 3 2 2" xfId="1055" xr:uid="{00000000-0005-0000-0000-00007F5C0000}"/>
    <cellStyle name="Normal 7 2 3 3 2 2 2" xfId="2868" xr:uid="{00000000-0005-0000-0000-0000805C0000}"/>
    <cellStyle name="Normal 7 2 3 3 2 2 2 2" xfId="8650" xr:uid="{00000000-0005-0000-0000-0000815C0000}"/>
    <cellStyle name="Normal 7 2 3 3 2 2 2 2 2" xfId="17323" xr:uid="{00000000-0005-0000-0000-0000825C0000}"/>
    <cellStyle name="Normal 7 2 3 3 2 2 2 2 2 2" xfId="34676" xr:uid="{00000000-0005-0000-0000-0000835C0000}"/>
    <cellStyle name="Normal 7 2 3 3 2 2 2 2 2 3" xfId="52022" xr:uid="{00000000-0005-0000-0000-0000845C0000}"/>
    <cellStyle name="Normal 7 2 3 3 2 2 2 2 3" xfId="26003" xr:uid="{00000000-0005-0000-0000-0000855C0000}"/>
    <cellStyle name="Normal 7 2 3 3 2 2 2 2 4" xfId="43349" xr:uid="{00000000-0005-0000-0000-0000865C0000}"/>
    <cellStyle name="Normal 7 2 3 3 2 2 2 3" xfId="4681" xr:uid="{00000000-0005-0000-0000-0000875C0000}"/>
    <cellStyle name="Normal 7 2 3 3 2 2 2 3 2" xfId="13354" xr:uid="{00000000-0005-0000-0000-0000885C0000}"/>
    <cellStyle name="Normal 7 2 3 3 2 2 2 3 2 2" xfId="30707" xr:uid="{00000000-0005-0000-0000-0000895C0000}"/>
    <cellStyle name="Normal 7 2 3 3 2 2 2 3 2 3" xfId="48053" xr:uid="{00000000-0005-0000-0000-00008A5C0000}"/>
    <cellStyle name="Normal 7 2 3 3 2 2 2 3 3" xfId="22034" xr:uid="{00000000-0005-0000-0000-00008B5C0000}"/>
    <cellStyle name="Normal 7 2 3 3 2 2 2 3 4" xfId="39380" xr:uid="{00000000-0005-0000-0000-00008C5C0000}"/>
    <cellStyle name="Normal 7 2 3 3 2 2 2 4" xfId="11541" xr:uid="{00000000-0005-0000-0000-00008D5C0000}"/>
    <cellStyle name="Normal 7 2 3 3 2 2 2 4 2" xfId="28894" xr:uid="{00000000-0005-0000-0000-00008E5C0000}"/>
    <cellStyle name="Normal 7 2 3 3 2 2 2 4 3" xfId="46240" xr:uid="{00000000-0005-0000-0000-00008F5C0000}"/>
    <cellStyle name="Normal 7 2 3 3 2 2 2 5" xfId="20221" xr:uid="{00000000-0005-0000-0000-0000905C0000}"/>
    <cellStyle name="Normal 7 2 3 3 2 2 2 6" xfId="37567" xr:uid="{00000000-0005-0000-0000-0000915C0000}"/>
    <cellStyle name="Normal 7 2 3 3 2 2 3" xfId="1790" xr:uid="{00000000-0005-0000-0000-0000925C0000}"/>
    <cellStyle name="Normal 7 2 3 3 2 2 3 2" xfId="7572" xr:uid="{00000000-0005-0000-0000-0000935C0000}"/>
    <cellStyle name="Normal 7 2 3 3 2 2 3 2 2" xfId="16245" xr:uid="{00000000-0005-0000-0000-0000945C0000}"/>
    <cellStyle name="Normal 7 2 3 3 2 2 3 2 2 2" xfId="33598" xr:uid="{00000000-0005-0000-0000-0000955C0000}"/>
    <cellStyle name="Normal 7 2 3 3 2 2 3 2 2 3" xfId="50944" xr:uid="{00000000-0005-0000-0000-0000965C0000}"/>
    <cellStyle name="Normal 7 2 3 3 2 2 3 2 3" xfId="24925" xr:uid="{00000000-0005-0000-0000-0000975C0000}"/>
    <cellStyle name="Normal 7 2 3 3 2 2 3 2 4" xfId="42271" xr:uid="{00000000-0005-0000-0000-0000985C0000}"/>
    <cellStyle name="Normal 7 2 3 3 2 2 3 3" xfId="5416" xr:uid="{00000000-0005-0000-0000-0000995C0000}"/>
    <cellStyle name="Normal 7 2 3 3 2 2 3 3 2" xfId="14089" xr:uid="{00000000-0005-0000-0000-00009A5C0000}"/>
    <cellStyle name="Normal 7 2 3 3 2 2 3 3 2 2" xfId="31442" xr:uid="{00000000-0005-0000-0000-00009B5C0000}"/>
    <cellStyle name="Normal 7 2 3 3 2 2 3 3 2 3" xfId="48788" xr:uid="{00000000-0005-0000-0000-00009C5C0000}"/>
    <cellStyle name="Normal 7 2 3 3 2 2 3 3 3" xfId="22769" xr:uid="{00000000-0005-0000-0000-00009D5C0000}"/>
    <cellStyle name="Normal 7 2 3 3 2 2 3 3 4" xfId="40115" xr:uid="{00000000-0005-0000-0000-00009E5C0000}"/>
    <cellStyle name="Normal 7 2 3 3 2 2 3 4" xfId="10463" xr:uid="{00000000-0005-0000-0000-00009F5C0000}"/>
    <cellStyle name="Normal 7 2 3 3 2 2 3 4 2" xfId="27816" xr:uid="{00000000-0005-0000-0000-0000A05C0000}"/>
    <cellStyle name="Normal 7 2 3 3 2 2 3 4 3" xfId="45162" xr:uid="{00000000-0005-0000-0000-0000A15C0000}"/>
    <cellStyle name="Normal 7 2 3 3 2 2 3 5" xfId="19143" xr:uid="{00000000-0005-0000-0000-0000A25C0000}"/>
    <cellStyle name="Normal 7 2 3 3 2 2 3 6" xfId="36489" xr:uid="{00000000-0005-0000-0000-0000A35C0000}"/>
    <cellStyle name="Normal 7 2 3 3 2 2 4" xfId="6837" xr:uid="{00000000-0005-0000-0000-0000A45C0000}"/>
    <cellStyle name="Normal 7 2 3 3 2 2 4 2" xfId="15510" xr:uid="{00000000-0005-0000-0000-0000A55C0000}"/>
    <cellStyle name="Normal 7 2 3 3 2 2 4 2 2" xfId="32863" xr:uid="{00000000-0005-0000-0000-0000A65C0000}"/>
    <cellStyle name="Normal 7 2 3 3 2 2 4 2 3" xfId="50209" xr:uid="{00000000-0005-0000-0000-0000A75C0000}"/>
    <cellStyle name="Normal 7 2 3 3 2 2 4 3" xfId="24190" xr:uid="{00000000-0005-0000-0000-0000A85C0000}"/>
    <cellStyle name="Normal 7 2 3 3 2 2 4 4" xfId="41536" xr:uid="{00000000-0005-0000-0000-0000A95C0000}"/>
    <cellStyle name="Normal 7 2 3 3 2 2 5" xfId="3603" xr:uid="{00000000-0005-0000-0000-0000AA5C0000}"/>
    <cellStyle name="Normal 7 2 3 3 2 2 5 2" xfId="12276" xr:uid="{00000000-0005-0000-0000-0000AB5C0000}"/>
    <cellStyle name="Normal 7 2 3 3 2 2 5 2 2" xfId="29629" xr:uid="{00000000-0005-0000-0000-0000AC5C0000}"/>
    <cellStyle name="Normal 7 2 3 3 2 2 5 2 3" xfId="46975" xr:uid="{00000000-0005-0000-0000-0000AD5C0000}"/>
    <cellStyle name="Normal 7 2 3 3 2 2 5 3" xfId="20956" xr:uid="{00000000-0005-0000-0000-0000AE5C0000}"/>
    <cellStyle name="Normal 7 2 3 3 2 2 5 4" xfId="38302" xr:uid="{00000000-0005-0000-0000-0000AF5C0000}"/>
    <cellStyle name="Normal 7 2 3 3 2 2 6" xfId="9728" xr:uid="{00000000-0005-0000-0000-0000B05C0000}"/>
    <cellStyle name="Normal 7 2 3 3 2 2 6 2" xfId="27081" xr:uid="{00000000-0005-0000-0000-0000B15C0000}"/>
    <cellStyle name="Normal 7 2 3 3 2 2 6 3" xfId="44427" xr:uid="{00000000-0005-0000-0000-0000B25C0000}"/>
    <cellStyle name="Normal 7 2 3 3 2 2 7" xfId="18408" xr:uid="{00000000-0005-0000-0000-0000B35C0000}"/>
    <cellStyle name="Normal 7 2 3 3 2 2 8" xfId="35754" xr:uid="{00000000-0005-0000-0000-0000B45C0000}"/>
    <cellStyle name="Normal 7 2 3 3 2 3" xfId="565" xr:uid="{00000000-0005-0000-0000-0000B55C0000}"/>
    <cellStyle name="Normal 7 2 3 3 2 3 2" xfId="2378" xr:uid="{00000000-0005-0000-0000-0000B65C0000}"/>
    <cellStyle name="Normal 7 2 3 3 2 3 2 2" xfId="8160" xr:uid="{00000000-0005-0000-0000-0000B75C0000}"/>
    <cellStyle name="Normal 7 2 3 3 2 3 2 2 2" xfId="16833" xr:uid="{00000000-0005-0000-0000-0000B85C0000}"/>
    <cellStyle name="Normal 7 2 3 3 2 3 2 2 2 2" xfId="34186" xr:uid="{00000000-0005-0000-0000-0000B95C0000}"/>
    <cellStyle name="Normal 7 2 3 3 2 3 2 2 2 3" xfId="51532" xr:uid="{00000000-0005-0000-0000-0000BA5C0000}"/>
    <cellStyle name="Normal 7 2 3 3 2 3 2 2 3" xfId="25513" xr:uid="{00000000-0005-0000-0000-0000BB5C0000}"/>
    <cellStyle name="Normal 7 2 3 3 2 3 2 2 4" xfId="42859" xr:uid="{00000000-0005-0000-0000-0000BC5C0000}"/>
    <cellStyle name="Normal 7 2 3 3 2 3 2 3" xfId="5661" xr:uid="{00000000-0005-0000-0000-0000BD5C0000}"/>
    <cellStyle name="Normal 7 2 3 3 2 3 2 3 2" xfId="14334" xr:uid="{00000000-0005-0000-0000-0000BE5C0000}"/>
    <cellStyle name="Normal 7 2 3 3 2 3 2 3 2 2" xfId="31687" xr:uid="{00000000-0005-0000-0000-0000BF5C0000}"/>
    <cellStyle name="Normal 7 2 3 3 2 3 2 3 2 3" xfId="49033" xr:uid="{00000000-0005-0000-0000-0000C05C0000}"/>
    <cellStyle name="Normal 7 2 3 3 2 3 2 3 3" xfId="23014" xr:uid="{00000000-0005-0000-0000-0000C15C0000}"/>
    <cellStyle name="Normal 7 2 3 3 2 3 2 3 4" xfId="40360" xr:uid="{00000000-0005-0000-0000-0000C25C0000}"/>
    <cellStyle name="Normal 7 2 3 3 2 3 2 4" xfId="11051" xr:uid="{00000000-0005-0000-0000-0000C35C0000}"/>
    <cellStyle name="Normal 7 2 3 3 2 3 2 4 2" xfId="28404" xr:uid="{00000000-0005-0000-0000-0000C45C0000}"/>
    <cellStyle name="Normal 7 2 3 3 2 3 2 4 3" xfId="45750" xr:uid="{00000000-0005-0000-0000-0000C55C0000}"/>
    <cellStyle name="Normal 7 2 3 3 2 3 2 5" xfId="19731" xr:uid="{00000000-0005-0000-0000-0000C65C0000}"/>
    <cellStyle name="Normal 7 2 3 3 2 3 2 6" xfId="37077" xr:uid="{00000000-0005-0000-0000-0000C75C0000}"/>
    <cellStyle name="Normal 7 2 3 3 2 3 3" xfId="6347" xr:uid="{00000000-0005-0000-0000-0000C85C0000}"/>
    <cellStyle name="Normal 7 2 3 3 2 3 3 2" xfId="15020" xr:uid="{00000000-0005-0000-0000-0000C95C0000}"/>
    <cellStyle name="Normal 7 2 3 3 2 3 3 2 2" xfId="32373" xr:uid="{00000000-0005-0000-0000-0000CA5C0000}"/>
    <cellStyle name="Normal 7 2 3 3 2 3 3 2 3" xfId="49719" xr:uid="{00000000-0005-0000-0000-0000CB5C0000}"/>
    <cellStyle name="Normal 7 2 3 3 2 3 3 3" xfId="23700" xr:uid="{00000000-0005-0000-0000-0000CC5C0000}"/>
    <cellStyle name="Normal 7 2 3 3 2 3 3 4" xfId="41046" xr:uid="{00000000-0005-0000-0000-0000CD5C0000}"/>
    <cellStyle name="Normal 7 2 3 3 2 3 4" xfId="4191" xr:uid="{00000000-0005-0000-0000-0000CE5C0000}"/>
    <cellStyle name="Normal 7 2 3 3 2 3 4 2" xfId="12864" xr:uid="{00000000-0005-0000-0000-0000CF5C0000}"/>
    <cellStyle name="Normal 7 2 3 3 2 3 4 2 2" xfId="30217" xr:uid="{00000000-0005-0000-0000-0000D05C0000}"/>
    <cellStyle name="Normal 7 2 3 3 2 3 4 2 3" xfId="47563" xr:uid="{00000000-0005-0000-0000-0000D15C0000}"/>
    <cellStyle name="Normal 7 2 3 3 2 3 4 3" xfId="21544" xr:uid="{00000000-0005-0000-0000-0000D25C0000}"/>
    <cellStyle name="Normal 7 2 3 3 2 3 4 4" xfId="38890" xr:uid="{00000000-0005-0000-0000-0000D35C0000}"/>
    <cellStyle name="Normal 7 2 3 3 2 3 5" xfId="9238" xr:uid="{00000000-0005-0000-0000-0000D45C0000}"/>
    <cellStyle name="Normal 7 2 3 3 2 3 5 2" xfId="26591" xr:uid="{00000000-0005-0000-0000-0000D55C0000}"/>
    <cellStyle name="Normal 7 2 3 3 2 3 5 3" xfId="43937" xr:uid="{00000000-0005-0000-0000-0000D65C0000}"/>
    <cellStyle name="Normal 7 2 3 3 2 3 6" xfId="17918" xr:uid="{00000000-0005-0000-0000-0000D75C0000}"/>
    <cellStyle name="Normal 7 2 3 3 2 3 7" xfId="35264" xr:uid="{00000000-0005-0000-0000-0000D85C0000}"/>
    <cellStyle name="Normal 7 2 3 3 2 4" xfId="2133" xr:uid="{00000000-0005-0000-0000-0000D95C0000}"/>
    <cellStyle name="Normal 7 2 3 3 2 4 2" xfId="7915" xr:uid="{00000000-0005-0000-0000-0000DA5C0000}"/>
    <cellStyle name="Normal 7 2 3 3 2 4 2 2" xfId="16588" xr:uid="{00000000-0005-0000-0000-0000DB5C0000}"/>
    <cellStyle name="Normal 7 2 3 3 2 4 2 2 2" xfId="33941" xr:uid="{00000000-0005-0000-0000-0000DC5C0000}"/>
    <cellStyle name="Normal 7 2 3 3 2 4 2 2 3" xfId="51287" xr:uid="{00000000-0005-0000-0000-0000DD5C0000}"/>
    <cellStyle name="Normal 7 2 3 3 2 4 2 3" xfId="25268" xr:uid="{00000000-0005-0000-0000-0000DE5C0000}"/>
    <cellStyle name="Normal 7 2 3 3 2 4 2 4" xfId="42614" xr:uid="{00000000-0005-0000-0000-0000DF5C0000}"/>
    <cellStyle name="Normal 7 2 3 3 2 4 3" xfId="3946" xr:uid="{00000000-0005-0000-0000-0000E05C0000}"/>
    <cellStyle name="Normal 7 2 3 3 2 4 3 2" xfId="12619" xr:uid="{00000000-0005-0000-0000-0000E15C0000}"/>
    <cellStyle name="Normal 7 2 3 3 2 4 3 2 2" xfId="29972" xr:uid="{00000000-0005-0000-0000-0000E25C0000}"/>
    <cellStyle name="Normal 7 2 3 3 2 4 3 2 3" xfId="47318" xr:uid="{00000000-0005-0000-0000-0000E35C0000}"/>
    <cellStyle name="Normal 7 2 3 3 2 4 3 3" xfId="21299" xr:uid="{00000000-0005-0000-0000-0000E45C0000}"/>
    <cellStyle name="Normal 7 2 3 3 2 4 3 4" xfId="38645" xr:uid="{00000000-0005-0000-0000-0000E55C0000}"/>
    <cellStyle name="Normal 7 2 3 3 2 4 4" xfId="10806" xr:uid="{00000000-0005-0000-0000-0000E65C0000}"/>
    <cellStyle name="Normal 7 2 3 3 2 4 4 2" xfId="28159" xr:uid="{00000000-0005-0000-0000-0000E75C0000}"/>
    <cellStyle name="Normal 7 2 3 3 2 4 4 3" xfId="45505" xr:uid="{00000000-0005-0000-0000-0000E85C0000}"/>
    <cellStyle name="Normal 7 2 3 3 2 4 5" xfId="19486" xr:uid="{00000000-0005-0000-0000-0000E95C0000}"/>
    <cellStyle name="Normal 7 2 3 3 2 4 6" xfId="36832" xr:uid="{00000000-0005-0000-0000-0000EA5C0000}"/>
    <cellStyle name="Normal 7 2 3 3 2 5" xfId="1300" xr:uid="{00000000-0005-0000-0000-0000EB5C0000}"/>
    <cellStyle name="Normal 7 2 3 3 2 5 2" xfId="7082" xr:uid="{00000000-0005-0000-0000-0000EC5C0000}"/>
    <cellStyle name="Normal 7 2 3 3 2 5 2 2" xfId="15755" xr:uid="{00000000-0005-0000-0000-0000ED5C0000}"/>
    <cellStyle name="Normal 7 2 3 3 2 5 2 2 2" xfId="33108" xr:uid="{00000000-0005-0000-0000-0000EE5C0000}"/>
    <cellStyle name="Normal 7 2 3 3 2 5 2 2 3" xfId="50454" xr:uid="{00000000-0005-0000-0000-0000EF5C0000}"/>
    <cellStyle name="Normal 7 2 3 3 2 5 2 3" xfId="24435" xr:uid="{00000000-0005-0000-0000-0000F05C0000}"/>
    <cellStyle name="Normal 7 2 3 3 2 5 2 4" xfId="41781" xr:uid="{00000000-0005-0000-0000-0000F15C0000}"/>
    <cellStyle name="Normal 7 2 3 3 2 5 3" xfId="4926" xr:uid="{00000000-0005-0000-0000-0000F25C0000}"/>
    <cellStyle name="Normal 7 2 3 3 2 5 3 2" xfId="13599" xr:uid="{00000000-0005-0000-0000-0000F35C0000}"/>
    <cellStyle name="Normal 7 2 3 3 2 5 3 2 2" xfId="30952" xr:uid="{00000000-0005-0000-0000-0000F45C0000}"/>
    <cellStyle name="Normal 7 2 3 3 2 5 3 2 3" xfId="48298" xr:uid="{00000000-0005-0000-0000-0000F55C0000}"/>
    <cellStyle name="Normal 7 2 3 3 2 5 3 3" xfId="22279" xr:uid="{00000000-0005-0000-0000-0000F65C0000}"/>
    <cellStyle name="Normal 7 2 3 3 2 5 3 4" xfId="39625" xr:uid="{00000000-0005-0000-0000-0000F75C0000}"/>
    <cellStyle name="Normal 7 2 3 3 2 5 4" xfId="9973" xr:uid="{00000000-0005-0000-0000-0000F85C0000}"/>
    <cellStyle name="Normal 7 2 3 3 2 5 4 2" xfId="27326" xr:uid="{00000000-0005-0000-0000-0000F95C0000}"/>
    <cellStyle name="Normal 7 2 3 3 2 5 4 3" xfId="44672" xr:uid="{00000000-0005-0000-0000-0000FA5C0000}"/>
    <cellStyle name="Normal 7 2 3 3 2 5 5" xfId="18653" xr:uid="{00000000-0005-0000-0000-0000FB5C0000}"/>
    <cellStyle name="Normal 7 2 3 3 2 5 6" xfId="35999" xr:uid="{00000000-0005-0000-0000-0000FC5C0000}"/>
    <cellStyle name="Normal 7 2 3 3 2 6" xfId="6102" xr:uid="{00000000-0005-0000-0000-0000FD5C0000}"/>
    <cellStyle name="Normal 7 2 3 3 2 6 2" xfId="14775" xr:uid="{00000000-0005-0000-0000-0000FE5C0000}"/>
    <cellStyle name="Normal 7 2 3 3 2 6 2 2" xfId="32128" xr:uid="{00000000-0005-0000-0000-0000FF5C0000}"/>
    <cellStyle name="Normal 7 2 3 3 2 6 2 3" xfId="49474" xr:uid="{00000000-0005-0000-0000-0000005D0000}"/>
    <cellStyle name="Normal 7 2 3 3 2 6 3" xfId="23455" xr:uid="{00000000-0005-0000-0000-0000015D0000}"/>
    <cellStyle name="Normal 7 2 3 3 2 6 4" xfId="40801" xr:uid="{00000000-0005-0000-0000-0000025D0000}"/>
    <cellStyle name="Normal 7 2 3 3 2 7" xfId="3113" xr:uid="{00000000-0005-0000-0000-0000035D0000}"/>
    <cellStyle name="Normal 7 2 3 3 2 7 2" xfId="11786" xr:uid="{00000000-0005-0000-0000-0000045D0000}"/>
    <cellStyle name="Normal 7 2 3 3 2 7 2 2" xfId="29139" xr:uid="{00000000-0005-0000-0000-0000055D0000}"/>
    <cellStyle name="Normal 7 2 3 3 2 7 2 3" xfId="46485" xr:uid="{00000000-0005-0000-0000-0000065D0000}"/>
    <cellStyle name="Normal 7 2 3 3 2 7 3" xfId="20466" xr:uid="{00000000-0005-0000-0000-0000075D0000}"/>
    <cellStyle name="Normal 7 2 3 3 2 7 4" xfId="37812" xr:uid="{00000000-0005-0000-0000-0000085D0000}"/>
    <cellStyle name="Normal 7 2 3 3 2 8" xfId="8993" xr:uid="{00000000-0005-0000-0000-0000095D0000}"/>
    <cellStyle name="Normal 7 2 3 3 2 8 2" xfId="26346" xr:uid="{00000000-0005-0000-0000-00000A5D0000}"/>
    <cellStyle name="Normal 7 2 3 3 2 8 3" xfId="43692" xr:uid="{00000000-0005-0000-0000-00000B5D0000}"/>
    <cellStyle name="Normal 7 2 3 3 2 9" xfId="17673" xr:uid="{00000000-0005-0000-0000-00000C5D0000}"/>
    <cellStyle name="Normal 7 2 3 3 3" xfId="222" xr:uid="{00000000-0005-0000-0000-00000D5D0000}"/>
    <cellStyle name="Normal 7 2 3 3 3 10" xfId="34921" xr:uid="{00000000-0005-0000-0000-00000E5D0000}"/>
    <cellStyle name="Normal 7 2 3 3 3 2" xfId="957" xr:uid="{00000000-0005-0000-0000-00000F5D0000}"/>
    <cellStyle name="Normal 7 2 3 3 3 2 2" xfId="2770" xr:uid="{00000000-0005-0000-0000-0000105D0000}"/>
    <cellStyle name="Normal 7 2 3 3 3 2 2 2" xfId="8552" xr:uid="{00000000-0005-0000-0000-0000115D0000}"/>
    <cellStyle name="Normal 7 2 3 3 3 2 2 2 2" xfId="17225" xr:uid="{00000000-0005-0000-0000-0000125D0000}"/>
    <cellStyle name="Normal 7 2 3 3 3 2 2 2 2 2" xfId="34578" xr:uid="{00000000-0005-0000-0000-0000135D0000}"/>
    <cellStyle name="Normal 7 2 3 3 3 2 2 2 2 3" xfId="51924" xr:uid="{00000000-0005-0000-0000-0000145D0000}"/>
    <cellStyle name="Normal 7 2 3 3 3 2 2 2 3" xfId="25905" xr:uid="{00000000-0005-0000-0000-0000155D0000}"/>
    <cellStyle name="Normal 7 2 3 3 3 2 2 2 4" xfId="43251" xr:uid="{00000000-0005-0000-0000-0000165D0000}"/>
    <cellStyle name="Normal 7 2 3 3 3 2 2 3" xfId="4583" xr:uid="{00000000-0005-0000-0000-0000175D0000}"/>
    <cellStyle name="Normal 7 2 3 3 3 2 2 3 2" xfId="13256" xr:uid="{00000000-0005-0000-0000-0000185D0000}"/>
    <cellStyle name="Normal 7 2 3 3 3 2 2 3 2 2" xfId="30609" xr:uid="{00000000-0005-0000-0000-0000195D0000}"/>
    <cellStyle name="Normal 7 2 3 3 3 2 2 3 2 3" xfId="47955" xr:uid="{00000000-0005-0000-0000-00001A5D0000}"/>
    <cellStyle name="Normal 7 2 3 3 3 2 2 3 3" xfId="21936" xr:uid="{00000000-0005-0000-0000-00001B5D0000}"/>
    <cellStyle name="Normal 7 2 3 3 3 2 2 3 4" xfId="39282" xr:uid="{00000000-0005-0000-0000-00001C5D0000}"/>
    <cellStyle name="Normal 7 2 3 3 3 2 2 4" xfId="11443" xr:uid="{00000000-0005-0000-0000-00001D5D0000}"/>
    <cellStyle name="Normal 7 2 3 3 3 2 2 4 2" xfId="28796" xr:uid="{00000000-0005-0000-0000-00001E5D0000}"/>
    <cellStyle name="Normal 7 2 3 3 3 2 2 4 3" xfId="46142" xr:uid="{00000000-0005-0000-0000-00001F5D0000}"/>
    <cellStyle name="Normal 7 2 3 3 3 2 2 5" xfId="20123" xr:uid="{00000000-0005-0000-0000-0000205D0000}"/>
    <cellStyle name="Normal 7 2 3 3 3 2 2 6" xfId="37469" xr:uid="{00000000-0005-0000-0000-0000215D0000}"/>
    <cellStyle name="Normal 7 2 3 3 3 2 3" xfId="1692" xr:uid="{00000000-0005-0000-0000-0000225D0000}"/>
    <cellStyle name="Normal 7 2 3 3 3 2 3 2" xfId="7474" xr:uid="{00000000-0005-0000-0000-0000235D0000}"/>
    <cellStyle name="Normal 7 2 3 3 3 2 3 2 2" xfId="16147" xr:uid="{00000000-0005-0000-0000-0000245D0000}"/>
    <cellStyle name="Normal 7 2 3 3 3 2 3 2 2 2" xfId="33500" xr:uid="{00000000-0005-0000-0000-0000255D0000}"/>
    <cellStyle name="Normal 7 2 3 3 3 2 3 2 2 3" xfId="50846" xr:uid="{00000000-0005-0000-0000-0000265D0000}"/>
    <cellStyle name="Normal 7 2 3 3 3 2 3 2 3" xfId="24827" xr:uid="{00000000-0005-0000-0000-0000275D0000}"/>
    <cellStyle name="Normal 7 2 3 3 3 2 3 2 4" xfId="42173" xr:uid="{00000000-0005-0000-0000-0000285D0000}"/>
    <cellStyle name="Normal 7 2 3 3 3 2 3 3" xfId="5318" xr:uid="{00000000-0005-0000-0000-0000295D0000}"/>
    <cellStyle name="Normal 7 2 3 3 3 2 3 3 2" xfId="13991" xr:uid="{00000000-0005-0000-0000-00002A5D0000}"/>
    <cellStyle name="Normal 7 2 3 3 3 2 3 3 2 2" xfId="31344" xr:uid="{00000000-0005-0000-0000-00002B5D0000}"/>
    <cellStyle name="Normal 7 2 3 3 3 2 3 3 2 3" xfId="48690" xr:uid="{00000000-0005-0000-0000-00002C5D0000}"/>
    <cellStyle name="Normal 7 2 3 3 3 2 3 3 3" xfId="22671" xr:uid="{00000000-0005-0000-0000-00002D5D0000}"/>
    <cellStyle name="Normal 7 2 3 3 3 2 3 3 4" xfId="40017" xr:uid="{00000000-0005-0000-0000-00002E5D0000}"/>
    <cellStyle name="Normal 7 2 3 3 3 2 3 4" xfId="10365" xr:uid="{00000000-0005-0000-0000-00002F5D0000}"/>
    <cellStyle name="Normal 7 2 3 3 3 2 3 4 2" xfId="27718" xr:uid="{00000000-0005-0000-0000-0000305D0000}"/>
    <cellStyle name="Normal 7 2 3 3 3 2 3 4 3" xfId="45064" xr:uid="{00000000-0005-0000-0000-0000315D0000}"/>
    <cellStyle name="Normal 7 2 3 3 3 2 3 5" xfId="19045" xr:uid="{00000000-0005-0000-0000-0000325D0000}"/>
    <cellStyle name="Normal 7 2 3 3 3 2 3 6" xfId="36391" xr:uid="{00000000-0005-0000-0000-0000335D0000}"/>
    <cellStyle name="Normal 7 2 3 3 3 2 4" xfId="6739" xr:uid="{00000000-0005-0000-0000-0000345D0000}"/>
    <cellStyle name="Normal 7 2 3 3 3 2 4 2" xfId="15412" xr:uid="{00000000-0005-0000-0000-0000355D0000}"/>
    <cellStyle name="Normal 7 2 3 3 3 2 4 2 2" xfId="32765" xr:uid="{00000000-0005-0000-0000-0000365D0000}"/>
    <cellStyle name="Normal 7 2 3 3 3 2 4 2 3" xfId="50111" xr:uid="{00000000-0005-0000-0000-0000375D0000}"/>
    <cellStyle name="Normal 7 2 3 3 3 2 4 3" xfId="24092" xr:uid="{00000000-0005-0000-0000-0000385D0000}"/>
    <cellStyle name="Normal 7 2 3 3 3 2 4 4" xfId="41438" xr:uid="{00000000-0005-0000-0000-0000395D0000}"/>
    <cellStyle name="Normal 7 2 3 3 3 2 5" xfId="3505" xr:uid="{00000000-0005-0000-0000-00003A5D0000}"/>
    <cellStyle name="Normal 7 2 3 3 3 2 5 2" xfId="12178" xr:uid="{00000000-0005-0000-0000-00003B5D0000}"/>
    <cellStyle name="Normal 7 2 3 3 3 2 5 2 2" xfId="29531" xr:uid="{00000000-0005-0000-0000-00003C5D0000}"/>
    <cellStyle name="Normal 7 2 3 3 3 2 5 2 3" xfId="46877" xr:uid="{00000000-0005-0000-0000-00003D5D0000}"/>
    <cellStyle name="Normal 7 2 3 3 3 2 5 3" xfId="20858" xr:uid="{00000000-0005-0000-0000-00003E5D0000}"/>
    <cellStyle name="Normal 7 2 3 3 3 2 5 4" xfId="38204" xr:uid="{00000000-0005-0000-0000-00003F5D0000}"/>
    <cellStyle name="Normal 7 2 3 3 3 2 6" xfId="9630" xr:uid="{00000000-0005-0000-0000-0000405D0000}"/>
    <cellStyle name="Normal 7 2 3 3 3 2 6 2" xfId="26983" xr:uid="{00000000-0005-0000-0000-0000415D0000}"/>
    <cellStyle name="Normal 7 2 3 3 3 2 6 3" xfId="44329" xr:uid="{00000000-0005-0000-0000-0000425D0000}"/>
    <cellStyle name="Normal 7 2 3 3 3 2 7" xfId="18310" xr:uid="{00000000-0005-0000-0000-0000435D0000}"/>
    <cellStyle name="Normal 7 2 3 3 3 2 8" xfId="35656" xr:uid="{00000000-0005-0000-0000-0000445D0000}"/>
    <cellStyle name="Normal 7 2 3 3 3 3" xfId="712" xr:uid="{00000000-0005-0000-0000-0000455D0000}"/>
    <cellStyle name="Normal 7 2 3 3 3 3 2" xfId="2525" xr:uid="{00000000-0005-0000-0000-0000465D0000}"/>
    <cellStyle name="Normal 7 2 3 3 3 3 2 2" xfId="8307" xr:uid="{00000000-0005-0000-0000-0000475D0000}"/>
    <cellStyle name="Normal 7 2 3 3 3 3 2 2 2" xfId="16980" xr:uid="{00000000-0005-0000-0000-0000485D0000}"/>
    <cellStyle name="Normal 7 2 3 3 3 3 2 2 2 2" xfId="34333" xr:uid="{00000000-0005-0000-0000-0000495D0000}"/>
    <cellStyle name="Normal 7 2 3 3 3 3 2 2 2 3" xfId="51679" xr:uid="{00000000-0005-0000-0000-00004A5D0000}"/>
    <cellStyle name="Normal 7 2 3 3 3 3 2 2 3" xfId="25660" xr:uid="{00000000-0005-0000-0000-00004B5D0000}"/>
    <cellStyle name="Normal 7 2 3 3 3 3 2 2 4" xfId="43006" xr:uid="{00000000-0005-0000-0000-00004C5D0000}"/>
    <cellStyle name="Normal 7 2 3 3 3 3 2 3" xfId="5759" xr:uid="{00000000-0005-0000-0000-00004D5D0000}"/>
    <cellStyle name="Normal 7 2 3 3 3 3 2 3 2" xfId="14432" xr:uid="{00000000-0005-0000-0000-00004E5D0000}"/>
    <cellStyle name="Normal 7 2 3 3 3 3 2 3 2 2" xfId="31785" xr:uid="{00000000-0005-0000-0000-00004F5D0000}"/>
    <cellStyle name="Normal 7 2 3 3 3 3 2 3 2 3" xfId="49131" xr:uid="{00000000-0005-0000-0000-0000505D0000}"/>
    <cellStyle name="Normal 7 2 3 3 3 3 2 3 3" xfId="23112" xr:uid="{00000000-0005-0000-0000-0000515D0000}"/>
    <cellStyle name="Normal 7 2 3 3 3 3 2 3 4" xfId="40458" xr:uid="{00000000-0005-0000-0000-0000525D0000}"/>
    <cellStyle name="Normal 7 2 3 3 3 3 2 4" xfId="11198" xr:uid="{00000000-0005-0000-0000-0000535D0000}"/>
    <cellStyle name="Normal 7 2 3 3 3 3 2 4 2" xfId="28551" xr:uid="{00000000-0005-0000-0000-0000545D0000}"/>
    <cellStyle name="Normal 7 2 3 3 3 3 2 4 3" xfId="45897" xr:uid="{00000000-0005-0000-0000-0000555D0000}"/>
    <cellStyle name="Normal 7 2 3 3 3 3 2 5" xfId="19878" xr:uid="{00000000-0005-0000-0000-0000565D0000}"/>
    <cellStyle name="Normal 7 2 3 3 3 3 2 6" xfId="37224" xr:uid="{00000000-0005-0000-0000-0000575D0000}"/>
    <cellStyle name="Normal 7 2 3 3 3 3 3" xfId="6494" xr:uid="{00000000-0005-0000-0000-0000585D0000}"/>
    <cellStyle name="Normal 7 2 3 3 3 3 3 2" xfId="15167" xr:uid="{00000000-0005-0000-0000-0000595D0000}"/>
    <cellStyle name="Normal 7 2 3 3 3 3 3 2 2" xfId="32520" xr:uid="{00000000-0005-0000-0000-00005A5D0000}"/>
    <cellStyle name="Normal 7 2 3 3 3 3 3 2 3" xfId="49866" xr:uid="{00000000-0005-0000-0000-00005B5D0000}"/>
    <cellStyle name="Normal 7 2 3 3 3 3 3 3" xfId="23847" xr:uid="{00000000-0005-0000-0000-00005C5D0000}"/>
    <cellStyle name="Normal 7 2 3 3 3 3 3 4" xfId="41193" xr:uid="{00000000-0005-0000-0000-00005D5D0000}"/>
    <cellStyle name="Normal 7 2 3 3 3 3 4" xfId="4338" xr:uid="{00000000-0005-0000-0000-00005E5D0000}"/>
    <cellStyle name="Normal 7 2 3 3 3 3 4 2" xfId="13011" xr:uid="{00000000-0005-0000-0000-00005F5D0000}"/>
    <cellStyle name="Normal 7 2 3 3 3 3 4 2 2" xfId="30364" xr:uid="{00000000-0005-0000-0000-0000605D0000}"/>
    <cellStyle name="Normal 7 2 3 3 3 3 4 2 3" xfId="47710" xr:uid="{00000000-0005-0000-0000-0000615D0000}"/>
    <cellStyle name="Normal 7 2 3 3 3 3 4 3" xfId="21691" xr:uid="{00000000-0005-0000-0000-0000625D0000}"/>
    <cellStyle name="Normal 7 2 3 3 3 3 4 4" xfId="39037" xr:uid="{00000000-0005-0000-0000-0000635D0000}"/>
    <cellStyle name="Normal 7 2 3 3 3 3 5" xfId="9385" xr:uid="{00000000-0005-0000-0000-0000645D0000}"/>
    <cellStyle name="Normal 7 2 3 3 3 3 5 2" xfId="26738" xr:uid="{00000000-0005-0000-0000-0000655D0000}"/>
    <cellStyle name="Normal 7 2 3 3 3 3 5 3" xfId="44084" xr:uid="{00000000-0005-0000-0000-0000665D0000}"/>
    <cellStyle name="Normal 7 2 3 3 3 3 6" xfId="18065" xr:uid="{00000000-0005-0000-0000-0000675D0000}"/>
    <cellStyle name="Normal 7 2 3 3 3 3 7" xfId="35411" xr:uid="{00000000-0005-0000-0000-0000685D0000}"/>
    <cellStyle name="Normal 7 2 3 3 3 4" xfId="2035" xr:uid="{00000000-0005-0000-0000-0000695D0000}"/>
    <cellStyle name="Normal 7 2 3 3 3 4 2" xfId="7817" xr:uid="{00000000-0005-0000-0000-00006A5D0000}"/>
    <cellStyle name="Normal 7 2 3 3 3 4 2 2" xfId="16490" xr:uid="{00000000-0005-0000-0000-00006B5D0000}"/>
    <cellStyle name="Normal 7 2 3 3 3 4 2 2 2" xfId="33843" xr:uid="{00000000-0005-0000-0000-00006C5D0000}"/>
    <cellStyle name="Normal 7 2 3 3 3 4 2 2 3" xfId="51189" xr:uid="{00000000-0005-0000-0000-00006D5D0000}"/>
    <cellStyle name="Normal 7 2 3 3 3 4 2 3" xfId="25170" xr:uid="{00000000-0005-0000-0000-00006E5D0000}"/>
    <cellStyle name="Normal 7 2 3 3 3 4 2 4" xfId="42516" xr:uid="{00000000-0005-0000-0000-00006F5D0000}"/>
    <cellStyle name="Normal 7 2 3 3 3 4 3" xfId="3848" xr:uid="{00000000-0005-0000-0000-0000705D0000}"/>
    <cellStyle name="Normal 7 2 3 3 3 4 3 2" xfId="12521" xr:uid="{00000000-0005-0000-0000-0000715D0000}"/>
    <cellStyle name="Normal 7 2 3 3 3 4 3 2 2" xfId="29874" xr:uid="{00000000-0005-0000-0000-0000725D0000}"/>
    <cellStyle name="Normal 7 2 3 3 3 4 3 2 3" xfId="47220" xr:uid="{00000000-0005-0000-0000-0000735D0000}"/>
    <cellStyle name="Normal 7 2 3 3 3 4 3 3" xfId="21201" xr:uid="{00000000-0005-0000-0000-0000745D0000}"/>
    <cellStyle name="Normal 7 2 3 3 3 4 3 4" xfId="38547" xr:uid="{00000000-0005-0000-0000-0000755D0000}"/>
    <cellStyle name="Normal 7 2 3 3 3 4 4" xfId="10708" xr:uid="{00000000-0005-0000-0000-0000765D0000}"/>
    <cellStyle name="Normal 7 2 3 3 3 4 4 2" xfId="28061" xr:uid="{00000000-0005-0000-0000-0000775D0000}"/>
    <cellStyle name="Normal 7 2 3 3 3 4 4 3" xfId="45407" xr:uid="{00000000-0005-0000-0000-0000785D0000}"/>
    <cellStyle name="Normal 7 2 3 3 3 4 5" xfId="19388" xr:uid="{00000000-0005-0000-0000-0000795D0000}"/>
    <cellStyle name="Normal 7 2 3 3 3 4 6" xfId="36734" xr:uid="{00000000-0005-0000-0000-00007A5D0000}"/>
    <cellStyle name="Normal 7 2 3 3 3 5" xfId="1447" xr:uid="{00000000-0005-0000-0000-00007B5D0000}"/>
    <cellStyle name="Normal 7 2 3 3 3 5 2" xfId="7229" xr:uid="{00000000-0005-0000-0000-00007C5D0000}"/>
    <cellStyle name="Normal 7 2 3 3 3 5 2 2" xfId="15902" xr:uid="{00000000-0005-0000-0000-00007D5D0000}"/>
    <cellStyle name="Normal 7 2 3 3 3 5 2 2 2" xfId="33255" xr:uid="{00000000-0005-0000-0000-00007E5D0000}"/>
    <cellStyle name="Normal 7 2 3 3 3 5 2 2 3" xfId="50601" xr:uid="{00000000-0005-0000-0000-00007F5D0000}"/>
    <cellStyle name="Normal 7 2 3 3 3 5 2 3" xfId="24582" xr:uid="{00000000-0005-0000-0000-0000805D0000}"/>
    <cellStyle name="Normal 7 2 3 3 3 5 2 4" xfId="41928" xr:uid="{00000000-0005-0000-0000-0000815D0000}"/>
    <cellStyle name="Normal 7 2 3 3 3 5 3" xfId="5073" xr:uid="{00000000-0005-0000-0000-0000825D0000}"/>
    <cellStyle name="Normal 7 2 3 3 3 5 3 2" xfId="13746" xr:uid="{00000000-0005-0000-0000-0000835D0000}"/>
    <cellStyle name="Normal 7 2 3 3 3 5 3 2 2" xfId="31099" xr:uid="{00000000-0005-0000-0000-0000845D0000}"/>
    <cellStyle name="Normal 7 2 3 3 3 5 3 2 3" xfId="48445" xr:uid="{00000000-0005-0000-0000-0000855D0000}"/>
    <cellStyle name="Normal 7 2 3 3 3 5 3 3" xfId="22426" xr:uid="{00000000-0005-0000-0000-0000865D0000}"/>
    <cellStyle name="Normal 7 2 3 3 3 5 3 4" xfId="39772" xr:uid="{00000000-0005-0000-0000-0000875D0000}"/>
    <cellStyle name="Normal 7 2 3 3 3 5 4" xfId="10120" xr:uid="{00000000-0005-0000-0000-0000885D0000}"/>
    <cellStyle name="Normal 7 2 3 3 3 5 4 2" xfId="27473" xr:uid="{00000000-0005-0000-0000-0000895D0000}"/>
    <cellStyle name="Normal 7 2 3 3 3 5 4 3" xfId="44819" xr:uid="{00000000-0005-0000-0000-00008A5D0000}"/>
    <cellStyle name="Normal 7 2 3 3 3 5 5" xfId="18800" xr:uid="{00000000-0005-0000-0000-00008B5D0000}"/>
    <cellStyle name="Normal 7 2 3 3 3 5 6" xfId="36146" xr:uid="{00000000-0005-0000-0000-00008C5D0000}"/>
    <cellStyle name="Normal 7 2 3 3 3 6" xfId="6004" xr:uid="{00000000-0005-0000-0000-00008D5D0000}"/>
    <cellStyle name="Normal 7 2 3 3 3 6 2" xfId="14677" xr:uid="{00000000-0005-0000-0000-00008E5D0000}"/>
    <cellStyle name="Normal 7 2 3 3 3 6 2 2" xfId="32030" xr:uid="{00000000-0005-0000-0000-00008F5D0000}"/>
    <cellStyle name="Normal 7 2 3 3 3 6 2 3" xfId="49376" xr:uid="{00000000-0005-0000-0000-0000905D0000}"/>
    <cellStyle name="Normal 7 2 3 3 3 6 3" xfId="23357" xr:uid="{00000000-0005-0000-0000-0000915D0000}"/>
    <cellStyle name="Normal 7 2 3 3 3 6 4" xfId="40703" xr:uid="{00000000-0005-0000-0000-0000925D0000}"/>
    <cellStyle name="Normal 7 2 3 3 3 7" xfId="3260" xr:uid="{00000000-0005-0000-0000-0000935D0000}"/>
    <cellStyle name="Normal 7 2 3 3 3 7 2" xfId="11933" xr:uid="{00000000-0005-0000-0000-0000945D0000}"/>
    <cellStyle name="Normal 7 2 3 3 3 7 2 2" xfId="29286" xr:uid="{00000000-0005-0000-0000-0000955D0000}"/>
    <cellStyle name="Normal 7 2 3 3 3 7 2 3" xfId="46632" xr:uid="{00000000-0005-0000-0000-0000965D0000}"/>
    <cellStyle name="Normal 7 2 3 3 3 7 3" xfId="20613" xr:uid="{00000000-0005-0000-0000-0000975D0000}"/>
    <cellStyle name="Normal 7 2 3 3 3 7 4" xfId="37959" xr:uid="{00000000-0005-0000-0000-0000985D0000}"/>
    <cellStyle name="Normal 7 2 3 3 3 8" xfId="8895" xr:uid="{00000000-0005-0000-0000-0000995D0000}"/>
    <cellStyle name="Normal 7 2 3 3 3 8 2" xfId="26248" xr:uid="{00000000-0005-0000-0000-00009A5D0000}"/>
    <cellStyle name="Normal 7 2 3 3 3 8 3" xfId="43594" xr:uid="{00000000-0005-0000-0000-00009B5D0000}"/>
    <cellStyle name="Normal 7 2 3 3 3 9" xfId="17575" xr:uid="{00000000-0005-0000-0000-00009C5D0000}"/>
    <cellStyle name="Normal 7 2 3 3 4" xfId="810" xr:uid="{00000000-0005-0000-0000-00009D5D0000}"/>
    <cellStyle name="Normal 7 2 3 3 4 2" xfId="2623" xr:uid="{00000000-0005-0000-0000-00009E5D0000}"/>
    <cellStyle name="Normal 7 2 3 3 4 2 2" xfId="8405" xr:uid="{00000000-0005-0000-0000-00009F5D0000}"/>
    <cellStyle name="Normal 7 2 3 3 4 2 2 2" xfId="17078" xr:uid="{00000000-0005-0000-0000-0000A05D0000}"/>
    <cellStyle name="Normal 7 2 3 3 4 2 2 2 2" xfId="34431" xr:uid="{00000000-0005-0000-0000-0000A15D0000}"/>
    <cellStyle name="Normal 7 2 3 3 4 2 2 2 3" xfId="51777" xr:uid="{00000000-0005-0000-0000-0000A25D0000}"/>
    <cellStyle name="Normal 7 2 3 3 4 2 2 3" xfId="25758" xr:uid="{00000000-0005-0000-0000-0000A35D0000}"/>
    <cellStyle name="Normal 7 2 3 3 4 2 2 4" xfId="43104" xr:uid="{00000000-0005-0000-0000-0000A45D0000}"/>
    <cellStyle name="Normal 7 2 3 3 4 2 3" xfId="4436" xr:uid="{00000000-0005-0000-0000-0000A55D0000}"/>
    <cellStyle name="Normal 7 2 3 3 4 2 3 2" xfId="13109" xr:uid="{00000000-0005-0000-0000-0000A65D0000}"/>
    <cellStyle name="Normal 7 2 3 3 4 2 3 2 2" xfId="30462" xr:uid="{00000000-0005-0000-0000-0000A75D0000}"/>
    <cellStyle name="Normal 7 2 3 3 4 2 3 2 3" xfId="47808" xr:uid="{00000000-0005-0000-0000-0000A85D0000}"/>
    <cellStyle name="Normal 7 2 3 3 4 2 3 3" xfId="21789" xr:uid="{00000000-0005-0000-0000-0000A95D0000}"/>
    <cellStyle name="Normal 7 2 3 3 4 2 3 4" xfId="39135" xr:uid="{00000000-0005-0000-0000-0000AA5D0000}"/>
    <cellStyle name="Normal 7 2 3 3 4 2 4" xfId="11296" xr:uid="{00000000-0005-0000-0000-0000AB5D0000}"/>
    <cellStyle name="Normal 7 2 3 3 4 2 4 2" xfId="28649" xr:uid="{00000000-0005-0000-0000-0000AC5D0000}"/>
    <cellStyle name="Normal 7 2 3 3 4 2 4 3" xfId="45995" xr:uid="{00000000-0005-0000-0000-0000AD5D0000}"/>
    <cellStyle name="Normal 7 2 3 3 4 2 5" xfId="19976" xr:uid="{00000000-0005-0000-0000-0000AE5D0000}"/>
    <cellStyle name="Normal 7 2 3 3 4 2 6" xfId="37322" xr:uid="{00000000-0005-0000-0000-0000AF5D0000}"/>
    <cellStyle name="Normal 7 2 3 3 4 3" xfId="1545" xr:uid="{00000000-0005-0000-0000-0000B05D0000}"/>
    <cellStyle name="Normal 7 2 3 3 4 3 2" xfId="7327" xr:uid="{00000000-0005-0000-0000-0000B15D0000}"/>
    <cellStyle name="Normal 7 2 3 3 4 3 2 2" xfId="16000" xr:uid="{00000000-0005-0000-0000-0000B25D0000}"/>
    <cellStyle name="Normal 7 2 3 3 4 3 2 2 2" xfId="33353" xr:uid="{00000000-0005-0000-0000-0000B35D0000}"/>
    <cellStyle name="Normal 7 2 3 3 4 3 2 2 3" xfId="50699" xr:uid="{00000000-0005-0000-0000-0000B45D0000}"/>
    <cellStyle name="Normal 7 2 3 3 4 3 2 3" xfId="24680" xr:uid="{00000000-0005-0000-0000-0000B55D0000}"/>
    <cellStyle name="Normal 7 2 3 3 4 3 2 4" xfId="42026" xr:uid="{00000000-0005-0000-0000-0000B65D0000}"/>
    <cellStyle name="Normal 7 2 3 3 4 3 3" xfId="5171" xr:uid="{00000000-0005-0000-0000-0000B75D0000}"/>
    <cellStyle name="Normal 7 2 3 3 4 3 3 2" xfId="13844" xr:uid="{00000000-0005-0000-0000-0000B85D0000}"/>
    <cellStyle name="Normal 7 2 3 3 4 3 3 2 2" xfId="31197" xr:uid="{00000000-0005-0000-0000-0000B95D0000}"/>
    <cellStyle name="Normal 7 2 3 3 4 3 3 2 3" xfId="48543" xr:uid="{00000000-0005-0000-0000-0000BA5D0000}"/>
    <cellStyle name="Normal 7 2 3 3 4 3 3 3" xfId="22524" xr:uid="{00000000-0005-0000-0000-0000BB5D0000}"/>
    <cellStyle name="Normal 7 2 3 3 4 3 3 4" xfId="39870" xr:uid="{00000000-0005-0000-0000-0000BC5D0000}"/>
    <cellStyle name="Normal 7 2 3 3 4 3 4" xfId="10218" xr:uid="{00000000-0005-0000-0000-0000BD5D0000}"/>
    <cellStyle name="Normal 7 2 3 3 4 3 4 2" xfId="27571" xr:uid="{00000000-0005-0000-0000-0000BE5D0000}"/>
    <cellStyle name="Normal 7 2 3 3 4 3 4 3" xfId="44917" xr:uid="{00000000-0005-0000-0000-0000BF5D0000}"/>
    <cellStyle name="Normal 7 2 3 3 4 3 5" xfId="18898" xr:uid="{00000000-0005-0000-0000-0000C05D0000}"/>
    <cellStyle name="Normal 7 2 3 3 4 3 6" xfId="36244" xr:uid="{00000000-0005-0000-0000-0000C15D0000}"/>
    <cellStyle name="Normal 7 2 3 3 4 4" xfId="6592" xr:uid="{00000000-0005-0000-0000-0000C25D0000}"/>
    <cellStyle name="Normal 7 2 3 3 4 4 2" xfId="15265" xr:uid="{00000000-0005-0000-0000-0000C35D0000}"/>
    <cellStyle name="Normal 7 2 3 3 4 4 2 2" xfId="32618" xr:uid="{00000000-0005-0000-0000-0000C45D0000}"/>
    <cellStyle name="Normal 7 2 3 3 4 4 2 3" xfId="49964" xr:uid="{00000000-0005-0000-0000-0000C55D0000}"/>
    <cellStyle name="Normal 7 2 3 3 4 4 3" xfId="23945" xr:uid="{00000000-0005-0000-0000-0000C65D0000}"/>
    <cellStyle name="Normal 7 2 3 3 4 4 4" xfId="41291" xr:uid="{00000000-0005-0000-0000-0000C75D0000}"/>
    <cellStyle name="Normal 7 2 3 3 4 5" xfId="3358" xr:uid="{00000000-0005-0000-0000-0000C85D0000}"/>
    <cellStyle name="Normal 7 2 3 3 4 5 2" xfId="12031" xr:uid="{00000000-0005-0000-0000-0000C95D0000}"/>
    <cellStyle name="Normal 7 2 3 3 4 5 2 2" xfId="29384" xr:uid="{00000000-0005-0000-0000-0000CA5D0000}"/>
    <cellStyle name="Normal 7 2 3 3 4 5 2 3" xfId="46730" xr:uid="{00000000-0005-0000-0000-0000CB5D0000}"/>
    <cellStyle name="Normal 7 2 3 3 4 5 3" xfId="20711" xr:uid="{00000000-0005-0000-0000-0000CC5D0000}"/>
    <cellStyle name="Normal 7 2 3 3 4 5 4" xfId="38057" xr:uid="{00000000-0005-0000-0000-0000CD5D0000}"/>
    <cellStyle name="Normal 7 2 3 3 4 6" xfId="9483" xr:uid="{00000000-0005-0000-0000-0000CE5D0000}"/>
    <cellStyle name="Normal 7 2 3 3 4 6 2" xfId="26836" xr:uid="{00000000-0005-0000-0000-0000CF5D0000}"/>
    <cellStyle name="Normal 7 2 3 3 4 6 3" xfId="44182" xr:uid="{00000000-0005-0000-0000-0000D05D0000}"/>
    <cellStyle name="Normal 7 2 3 3 4 7" xfId="18163" xr:uid="{00000000-0005-0000-0000-0000D15D0000}"/>
    <cellStyle name="Normal 7 2 3 3 4 8" xfId="35509" xr:uid="{00000000-0005-0000-0000-0000D25D0000}"/>
    <cellStyle name="Normal 7 2 3 3 5" xfId="467" xr:uid="{00000000-0005-0000-0000-0000D35D0000}"/>
    <cellStyle name="Normal 7 2 3 3 5 2" xfId="2280" xr:uid="{00000000-0005-0000-0000-0000D45D0000}"/>
    <cellStyle name="Normal 7 2 3 3 5 2 2" xfId="8062" xr:uid="{00000000-0005-0000-0000-0000D55D0000}"/>
    <cellStyle name="Normal 7 2 3 3 5 2 2 2" xfId="16735" xr:uid="{00000000-0005-0000-0000-0000D65D0000}"/>
    <cellStyle name="Normal 7 2 3 3 5 2 2 2 2" xfId="34088" xr:uid="{00000000-0005-0000-0000-0000D75D0000}"/>
    <cellStyle name="Normal 7 2 3 3 5 2 2 2 3" xfId="51434" xr:uid="{00000000-0005-0000-0000-0000D85D0000}"/>
    <cellStyle name="Normal 7 2 3 3 5 2 2 3" xfId="25415" xr:uid="{00000000-0005-0000-0000-0000D95D0000}"/>
    <cellStyle name="Normal 7 2 3 3 5 2 2 4" xfId="42761" xr:uid="{00000000-0005-0000-0000-0000DA5D0000}"/>
    <cellStyle name="Normal 7 2 3 3 5 2 3" xfId="5563" xr:uid="{00000000-0005-0000-0000-0000DB5D0000}"/>
    <cellStyle name="Normal 7 2 3 3 5 2 3 2" xfId="14236" xr:uid="{00000000-0005-0000-0000-0000DC5D0000}"/>
    <cellStyle name="Normal 7 2 3 3 5 2 3 2 2" xfId="31589" xr:uid="{00000000-0005-0000-0000-0000DD5D0000}"/>
    <cellStyle name="Normal 7 2 3 3 5 2 3 2 3" xfId="48935" xr:uid="{00000000-0005-0000-0000-0000DE5D0000}"/>
    <cellStyle name="Normal 7 2 3 3 5 2 3 3" xfId="22916" xr:uid="{00000000-0005-0000-0000-0000DF5D0000}"/>
    <cellStyle name="Normal 7 2 3 3 5 2 3 4" xfId="40262" xr:uid="{00000000-0005-0000-0000-0000E05D0000}"/>
    <cellStyle name="Normal 7 2 3 3 5 2 4" xfId="10953" xr:uid="{00000000-0005-0000-0000-0000E15D0000}"/>
    <cellStyle name="Normal 7 2 3 3 5 2 4 2" xfId="28306" xr:uid="{00000000-0005-0000-0000-0000E25D0000}"/>
    <cellStyle name="Normal 7 2 3 3 5 2 4 3" xfId="45652" xr:uid="{00000000-0005-0000-0000-0000E35D0000}"/>
    <cellStyle name="Normal 7 2 3 3 5 2 5" xfId="19633" xr:uid="{00000000-0005-0000-0000-0000E45D0000}"/>
    <cellStyle name="Normal 7 2 3 3 5 2 6" xfId="36979" xr:uid="{00000000-0005-0000-0000-0000E55D0000}"/>
    <cellStyle name="Normal 7 2 3 3 5 3" xfId="6249" xr:uid="{00000000-0005-0000-0000-0000E65D0000}"/>
    <cellStyle name="Normal 7 2 3 3 5 3 2" xfId="14922" xr:uid="{00000000-0005-0000-0000-0000E75D0000}"/>
    <cellStyle name="Normal 7 2 3 3 5 3 2 2" xfId="32275" xr:uid="{00000000-0005-0000-0000-0000E85D0000}"/>
    <cellStyle name="Normal 7 2 3 3 5 3 2 3" xfId="49621" xr:uid="{00000000-0005-0000-0000-0000E95D0000}"/>
    <cellStyle name="Normal 7 2 3 3 5 3 3" xfId="23602" xr:uid="{00000000-0005-0000-0000-0000EA5D0000}"/>
    <cellStyle name="Normal 7 2 3 3 5 3 4" xfId="40948" xr:uid="{00000000-0005-0000-0000-0000EB5D0000}"/>
    <cellStyle name="Normal 7 2 3 3 5 4" xfId="4093" xr:uid="{00000000-0005-0000-0000-0000EC5D0000}"/>
    <cellStyle name="Normal 7 2 3 3 5 4 2" xfId="12766" xr:uid="{00000000-0005-0000-0000-0000ED5D0000}"/>
    <cellStyle name="Normal 7 2 3 3 5 4 2 2" xfId="30119" xr:uid="{00000000-0005-0000-0000-0000EE5D0000}"/>
    <cellStyle name="Normal 7 2 3 3 5 4 2 3" xfId="47465" xr:uid="{00000000-0005-0000-0000-0000EF5D0000}"/>
    <cellStyle name="Normal 7 2 3 3 5 4 3" xfId="21446" xr:uid="{00000000-0005-0000-0000-0000F05D0000}"/>
    <cellStyle name="Normal 7 2 3 3 5 4 4" xfId="38792" xr:uid="{00000000-0005-0000-0000-0000F15D0000}"/>
    <cellStyle name="Normal 7 2 3 3 5 5" xfId="9140" xr:uid="{00000000-0005-0000-0000-0000F25D0000}"/>
    <cellStyle name="Normal 7 2 3 3 5 5 2" xfId="26493" xr:uid="{00000000-0005-0000-0000-0000F35D0000}"/>
    <cellStyle name="Normal 7 2 3 3 5 5 3" xfId="43839" xr:uid="{00000000-0005-0000-0000-0000F45D0000}"/>
    <cellStyle name="Normal 7 2 3 3 5 6" xfId="17820" xr:uid="{00000000-0005-0000-0000-0000F55D0000}"/>
    <cellStyle name="Normal 7 2 3 3 5 7" xfId="35166" xr:uid="{00000000-0005-0000-0000-0000F65D0000}"/>
    <cellStyle name="Normal 7 2 3 3 6" xfId="1888" xr:uid="{00000000-0005-0000-0000-0000F75D0000}"/>
    <cellStyle name="Normal 7 2 3 3 6 2" xfId="7670" xr:uid="{00000000-0005-0000-0000-0000F85D0000}"/>
    <cellStyle name="Normal 7 2 3 3 6 2 2" xfId="16343" xr:uid="{00000000-0005-0000-0000-0000F95D0000}"/>
    <cellStyle name="Normal 7 2 3 3 6 2 2 2" xfId="33696" xr:uid="{00000000-0005-0000-0000-0000FA5D0000}"/>
    <cellStyle name="Normal 7 2 3 3 6 2 2 3" xfId="51042" xr:uid="{00000000-0005-0000-0000-0000FB5D0000}"/>
    <cellStyle name="Normal 7 2 3 3 6 2 3" xfId="25023" xr:uid="{00000000-0005-0000-0000-0000FC5D0000}"/>
    <cellStyle name="Normal 7 2 3 3 6 2 4" xfId="42369" xr:uid="{00000000-0005-0000-0000-0000FD5D0000}"/>
    <cellStyle name="Normal 7 2 3 3 6 3" xfId="3701" xr:uid="{00000000-0005-0000-0000-0000FE5D0000}"/>
    <cellStyle name="Normal 7 2 3 3 6 3 2" xfId="12374" xr:uid="{00000000-0005-0000-0000-0000FF5D0000}"/>
    <cellStyle name="Normal 7 2 3 3 6 3 2 2" xfId="29727" xr:uid="{00000000-0005-0000-0000-0000005E0000}"/>
    <cellStyle name="Normal 7 2 3 3 6 3 2 3" xfId="47073" xr:uid="{00000000-0005-0000-0000-0000015E0000}"/>
    <cellStyle name="Normal 7 2 3 3 6 3 3" xfId="21054" xr:uid="{00000000-0005-0000-0000-0000025E0000}"/>
    <cellStyle name="Normal 7 2 3 3 6 3 4" xfId="38400" xr:uid="{00000000-0005-0000-0000-0000035E0000}"/>
    <cellStyle name="Normal 7 2 3 3 6 4" xfId="10561" xr:uid="{00000000-0005-0000-0000-0000045E0000}"/>
    <cellStyle name="Normal 7 2 3 3 6 4 2" xfId="27914" xr:uid="{00000000-0005-0000-0000-0000055E0000}"/>
    <cellStyle name="Normal 7 2 3 3 6 4 3" xfId="45260" xr:uid="{00000000-0005-0000-0000-0000065E0000}"/>
    <cellStyle name="Normal 7 2 3 3 6 5" xfId="19241" xr:uid="{00000000-0005-0000-0000-0000075E0000}"/>
    <cellStyle name="Normal 7 2 3 3 6 6" xfId="36587" xr:uid="{00000000-0005-0000-0000-0000085E0000}"/>
    <cellStyle name="Normal 7 2 3 3 7" xfId="1202" xr:uid="{00000000-0005-0000-0000-0000095E0000}"/>
    <cellStyle name="Normal 7 2 3 3 7 2" xfId="6984" xr:uid="{00000000-0005-0000-0000-00000A5E0000}"/>
    <cellStyle name="Normal 7 2 3 3 7 2 2" xfId="15657" xr:uid="{00000000-0005-0000-0000-00000B5E0000}"/>
    <cellStyle name="Normal 7 2 3 3 7 2 2 2" xfId="33010" xr:uid="{00000000-0005-0000-0000-00000C5E0000}"/>
    <cellStyle name="Normal 7 2 3 3 7 2 2 3" xfId="50356" xr:uid="{00000000-0005-0000-0000-00000D5E0000}"/>
    <cellStyle name="Normal 7 2 3 3 7 2 3" xfId="24337" xr:uid="{00000000-0005-0000-0000-00000E5E0000}"/>
    <cellStyle name="Normal 7 2 3 3 7 2 4" xfId="41683" xr:uid="{00000000-0005-0000-0000-00000F5E0000}"/>
    <cellStyle name="Normal 7 2 3 3 7 3" xfId="4828" xr:uid="{00000000-0005-0000-0000-0000105E0000}"/>
    <cellStyle name="Normal 7 2 3 3 7 3 2" xfId="13501" xr:uid="{00000000-0005-0000-0000-0000115E0000}"/>
    <cellStyle name="Normal 7 2 3 3 7 3 2 2" xfId="30854" xr:uid="{00000000-0005-0000-0000-0000125E0000}"/>
    <cellStyle name="Normal 7 2 3 3 7 3 2 3" xfId="48200" xr:uid="{00000000-0005-0000-0000-0000135E0000}"/>
    <cellStyle name="Normal 7 2 3 3 7 3 3" xfId="22181" xr:uid="{00000000-0005-0000-0000-0000145E0000}"/>
    <cellStyle name="Normal 7 2 3 3 7 3 4" xfId="39527" xr:uid="{00000000-0005-0000-0000-0000155E0000}"/>
    <cellStyle name="Normal 7 2 3 3 7 4" xfId="9875" xr:uid="{00000000-0005-0000-0000-0000165E0000}"/>
    <cellStyle name="Normal 7 2 3 3 7 4 2" xfId="27228" xr:uid="{00000000-0005-0000-0000-0000175E0000}"/>
    <cellStyle name="Normal 7 2 3 3 7 4 3" xfId="44574" xr:uid="{00000000-0005-0000-0000-0000185E0000}"/>
    <cellStyle name="Normal 7 2 3 3 7 5" xfId="18555" xr:uid="{00000000-0005-0000-0000-0000195E0000}"/>
    <cellStyle name="Normal 7 2 3 3 7 6" xfId="35901" xr:uid="{00000000-0005-0000-0000-00001A5E0000}"/>
    <cellStyle name="Normal 7 2 3 3 8" xfId="5857" xr:uid="{00000000-0005-0000-0000-00001B5E0000}"/>
    <cellStyle name="Normal 7 2 3 3 8 2" xfId="14530" xr:uid="{00000000-0005-0000-0000-00001C5E0000}"/>
    <cellStyle name="Normal 7 2 3 3 8 2 2" xfId="31883" xr:uid="{00000000-0005-0000-0000-00001D5E0000}"/>
    <cellStyle name="Normal 7 2 3 3 8 2 3" xfId="49229" xr:uid="{00000000-0005-0000-0000-00001E5E0000}"/>
    <cellStyle name="Normal 7 2 3 3 8 3" xfId="23210" xr:uid="{00000000-0005-0000-0000-00001F5E0000}"/>
    <cellStyle name="Normal 7 2 3 3 8 4" xfId="40556" xr:uid="{00000000-0005-0000-0000-0000205E0000}"/>
    <cellStyle name="Normal 7 2 3 3 9" xfId="3015" xr:uid="{00000000-0005-0000-0000-0000215E0000}"/>
    <cellStyle name="Normal 7 2 3 3 9 2" xfId="11688" xr:uid="{00000000-0005-0000-0000-0000225E0000}"/>
    <cellStyle name="Normal 7 2 3 3 9 2 2" xfId="29041" xr:uid="{00000000-0005-0000-0000-0000235E0000}"/>
    <cellStyle name="Normal 7 2 3 3 9 2 3" xfId="46387" xr:uid="{00000000-0005-0000-0000-0000245E0000}"/>
    <cellStyle name="Normal 7 2 3 3 9 3" xfId="20368" xr:uid="{00000000-0005-0000-0000-0000255E0000}"/>
    <cellStyle name="Normal 7 2 3 3 9 4" xfId="37714" xr:uid="{00000000-0005-0000-0000-0000265E0000}"/>
    <cellStyle name="Normal 7 2 3 4" xfId="173" xr:uid="{00000000-0005-0000-0000-0000275E0000}"/>
    <cellStyle name="Normal 7 2 3 4 10" xfId="17526" xr:uid="{00000000-0005-0000-0000-0000285E0000}"/>
    <cellStyle name="Normal 7 2 3 4 11" xfId="34872" xr:uid="{00000000-0005-0000-0000-0000295E0000}"/>
    <cellStyle name="Normal 7 2 3 4 2" xfId="663" xr:uid="{00000000-0005-0000-0000-00002A5E0000}"/>
    <cellStyle name="Normal 7 2 3 4 2 2" xfId="2476" xr:uid="{00000000-0005-0000-0000-00002B5E0000}"/>
    <cellStyle name="Normal 7 2 3 4 2 2 2" xfId="8258" xr:uid="{00000000-0005-0000-0000-00002C5E0000}"/>
    <cellStyle name="Normal 7 2 3 4 2 2 2 2" xfId="16931" xr:uid="{00000000-0005-0000-0000-00002D5E0000}"/>
    <cellStyle name="Normal 7 2 3 4 2 2 2 2 2" xfId="34284" xr:uid="{00000000-0005-0000-0000-00002E5E0000}"/>
    <cellStyle name="Normal 7 2 3 4 2 2 2 2 3" xfId="51630" xr:uid="{00000000-0005-0000-0000-00002F5E0000}"/>
    <cellStyle name="Normal 7 2 3 4 2 2 2 3" xfId="25611" xr:uid="{00000000-0005-0000-0000-0000305E0000}"/>
    <cellStyle name="Normal 7 2 3 4 2 2 2 4" xfId="42957" xr:uid="{00000000-0005-0000-0000-0000315E0000}"/>
    <cellStyle name="Normal 7 2 3 4 2 2 3" xfId="4289" xr:uid="{00000000-0005-0000-0000-0000325E0000}"/>
    <cellStyle name="Normal 7 2 3 4 2 2 3 2" xfId="12962" xr:uid="{00000000-0005-0000-0000-0000335E0000}"/>
    <cellStyle name="Normal 7 2 3 4 2 2 3 2 2" xfId="30315" xr:uid="{00000000-0005-0000-0000-0000345E0000}"/>
    <cellStyle name="Normal 7 2 3 4 2 2 3 2 3" xfId="47661" xr:uid="{00000000-0005-0000-0000-0000355E0000}"/>
    <cellStyle name="Normal 7 2 3 4 2 2 3 3" xfId="21642" xr:uid="{00000000-0005-0000-0000-0000365E0000}"/>
    <cellStyle name="Normal 7 2 3 4 2 2 3 4" xfId="38988" xr:uid="{00000000-0005-0000-0000-0000375E0000}"/>
    <cellStyle name="Normal 7 2 3 4 2 2 4" xfId="11149" xr:uid="{00000000-0005-0000-0000-0000385E0000}"/>
    <cellStyle name="Normal 7 2 3 4 2 2 4 2" xfId="28502" xr:uid="{00000000-0005-0000-0000-0000395E0000}"/>
    <cellStyle name="Normal 7 2 3 4 2 2 4 3" xfId="45848" xr:uid="{00000000-0005-0000-0000-00003A5E0000}"/>
    <cellStyle name="Normal 7 2 3 4 2 2 5" xfId="19829" xr:uid="{00000000-0005-0000-0000-00003B5E0000}"/>
    <cellStyle name="Normal 7 2 3 4 2 2 6" xfId="37175" xr:uid="{00000000-0005-0000-0000-00003C5E0000}"/>
    <cellStyle name="Normal 7 2 3 4 2 3" xfId="1398" xr:uid="{00000000-0005-0000-0000-00003D5E0000}"/>
    <cellStyle name="Normal 7 2 3 4 2 3 2" xfId="7180" xr:uid="{00000000-0005-0000-0000-00003E5E0000}"/>
    <cellStyle name="Normal 7 2 3 4 2 3 2 2" xfId="15853" xr:uid="{00000000-0005-0000-0000-00003F5E0000}"/>
    <cellStyle name="Normal 7 2 3 4 2 3 2 2 2" xfId="33206" xr:uid="{00000000-0005-0000-0000-0000405E0000}"/>
    <cellStyle name="Normal 7 2 3 4 2 3 2 2 3" xfId="50552" xr:uid="{00000000-0005-0000-0000-0000415E0000}"/>
    <cellStyle name="Normal 7 2 3 4 2 3 2 3" xfId="24533" xr:uid="{00000000-0005-0000-0000-0000425E0000}"/>
    <cellStyle name="Normal 7 2 3 4 2 3 2 4" xfId="41879" xr:uid="{00000000-0005-0000-0000-0000435E0000}"/>
    <cellStyle name="Normal 7 2 3 4 2 3 3" xfId="5024" xr:uid="{00000000-0005-0000-0000-0000445E0000}"/>
    <cellStyle name="Normal 7 2 3 4 2 3 3 2" xfId="13697" xr:uid="{00000000-0005-0000-0000-0000455E0000}"/>
    <cellStyle name="Normal 7 2 3 4 2 3 3 2 2" xfId="31050" xr:uid="{00000000-0005-0000-0000-0000465E0000}"/>
    <cellStyle name="Normal 7 2 3 4 2 3 3 2 3" xfId="48396" xr:uid="{00000000-0005-0000-0000-0000475E0000}"/>
    <cellStyle name="Normal 7 2 3 4 2 3 3 3" xfId="22377" xr:uid="{00000000-0005-0000-0000-0000485E0000}"/>
    <cellStyle name="Normal 7 2 3 4 2 3 3 4" xfId="39723" xr:uid="{00000000-0005-0000-0000-0000495E0000}"/>
    <cellStyle name="Normal 7 2 3 4 2 3 4" xfId="10071" xr:uid="{00000000-0005-0000-0000-00004A5E0000}"/>
    <cellStyle name="Normal 7 2 3 4 2 3 4 2" xfId="27424" xr:uid="{00000000-0005-0000-0000-00004B5E0000}"/>
    <cellStyle name="Normal 7 2 3 4 2 3 4 3" xfId="44770" xr:uid="{00000000-0005-0000-0000-00004C5E0000}"/>
    <cellStyle name="Normal 7 2 3 4 2 3 5" xfId="18751" xr:uid="{00000000-0005-0000-0000-00004D5E0000}"/>
    <cellStyle name="Normal 7 2 3 4 2 3 6" xfId="36097" xr:uid="{00000000-0005-0000-0000-00004E5E0000}"/>
    <cellStyle name="Normal 7 2 3 4 2 4" xfId="6445" xr:uid="{00000000-0005-0000-0000-00004F5E0000}"/>
    <cellStyle name="Normal 7 2 3 4 2 4 2" xfId="15118" xr:uid="{00000000-0005-0000-0000-0000505E0000}"/>
    <cellStyle name="Normal 7 2 3 4 2 4 2 2" xfId="32471" xr:uid="{00000000-0005-0000-0000-0000515E0000}"/>
    <cellStyle name="Normal 7 2 3 4 2 4 2 3" xfId="49817" xr:uid="{00000000-0005-0000-0000-0000525E0000}"/>
    <cellStyle name="Normal 7 2 3 4 2 4 3" xfId="23798" xr:uid="{00000000-0005-0000-0000-0000535E0000}"/>
    <cellStyle name="Normal 7 2 3 4 2 4 4" xfId="41144" xr:uid="{00000000-0005-0000-0000-0000545E0000}"/>
    <cellStyle name="Normal 7 2 3 4 2 5" xfId="3211" xr:uid="{00000000-0005-0000-0000-0000555E0000}"/>
    <cellStyle name="Normal 7 2 3 4 2 5 2" xfId="11884" xr:uid="{00000000-0005-0000-0000-0000565E0000}"/>
    <cellStyle name="Normal 7 2 3 4 2 5 2 2" xfId="29237" xr:uid="{00000000-0005-0000-0000-0000575E0000}"/>
    <cellStyle name="Normal 7 2 3 4 2 5 2 3" xfId="46583" xr:uid="{00000000-0005-0000-0000-0000585E0000}"/>
    <cellStyle name="Normal 7 2 3 4 2 5 3" xfId="20564" xr:uid="{00000000-0005-0000-0000-0000595E0000}"/>
    <cellStyle name="Normal 7 2 3 4 2 5 4" xfId="37910" xr:uid="{00000000-0005-0000-0000-00005A5E0000}"/>
    <cellStyle name="Normal 7 2 3 4 2 6" xfId="9336" xr:uid="{00000000-0005-0000-0000-00005B5E0000}"/>
    <cellStyle name="Normal 7 2 3 4 2 6 2" xfId="26689" xr:uid="{00000000-0005-0000-0000-00005C5E0000}"/>
    <cellStyle name="Normal 7 2 3 4 2 6 3" xfId="44035" xr:uid="{00000000-0005-0000-0000-00005D5E0000}"/>
    <cellStyle name="Normal 7 2 3 4 2 7" xfId="18016" xr:uid="{00000000-0005-0000-0000-00005E5E0000}"/>
    <cellStyle name="Normal 7 2 3 4 2 8" xfId="35362" xr:uid="{00000000-0005-0000-0000-00005F5E0000}"/>
    <cellStyle name="Normal 7 2 3 4 3" xfId="908" xr:uid="{00000000-0005-0000-0000-0000605E0000}"/>
    <cellStyle name="Normal 7 2 3 4 3 2" xfId="2721" xr:uid="{00000000-0005-0000-0000-0000615E0000}"/>
    <cellStyle name="Normal 7 2 3 4 3 2 2" xfId="8503" xr:uid="{00000000-0005-0000-0000-0000625E0000}"/>
    <cellStyle name="Normal 7 2 3 4 3 2 2 2" xfId="17176" xr:uid="{00000000-0005-0000-0000-0000635E0000}"/>
    <cellStyle name="Normal 7 2 3 4 3 2 2 2 2" xfId="34529" xr:uid="{00000000-0005-0000-0000-0000645E0000}"/>
    <cellStyle name="Normal 7 2 3 4 3 2 2 2 3" xfId="51875" xr:uid="{00000000-0005-0000-0000-0000655E0000}"/>
    <cellStyle name="Normal 7 2 3 4 3 2 2 3" xfId="25856" xr:uid="{00000000-0005-0000-0000-0000665E0000}"/>
    <cellStyle name="Normal 7 2 3 4 3 2 2 4" xfId="43202" xr:uid="{00000000-0005-0000-0000-0000675E0000}"/>
    <cellStyle name="Normal 7 2 3 4 3 2 3" xfId="4534" xr:uid="{00000000-0005-0000-0000-0000685E0000}"/>
    <cellStyle name="Normal 7 2 3 4 3 2 3 2" xfId="13207" xr:uid="{00000000-0005-0000-0000-0000695E0000}"/>
    <cellStyle name="Normal 7 2 3 4 3 2 3 2 2" xfId="30560" xr:uid="{00000000-0005-0000-0000-00006A5E0000}"/>
    <cellStyle name="Normal 7 2 3 4 3 2 3 2 3" xfId="47906" xr:uid="{00000000-0005-0000-0000-00006B5E0000}"/>
    <cellStyle name="Normal 7 2 3 4 3 2 3 3" xfId="21887" xr:uid="{00000000-0005-0000-0000-00006C5E0000}"/>
    <cellStyle name="Normal 7 2 3 4 3 2 3 4" xfId="39233" xr:uid="{00000000-0005-0000-0000-00006D5E0000}"/>
    <cellStyle name="Normal 7 2 3 4 3 2 4" xfId="11394" xr:uid="{00000000-0005-0000-0000-00006E5E0000}"/>
    <cellStyle name="Normal 7 2 3 4 3 2 4 2" xfId="28747" xr:uid="{00000000-0005-0000-0000-00006F5E0000}"/>
    <cellStyle name="Normal 7 2 3 4 3 2 4 3" xfId="46093" xr:uid="{00000000-0005-0000-0000-0000705E0000}"/>
    <cellStyle name="Normal 7 2 3 4 3 2 5" xfId="20074" xr:uid="{00000000-0005-0000-0000-0000715E0000}"/>
    <cellStyle name="Normal 7 2 3 4 3 2 6" xfId="37420" xr:uid="{00000000-0005-0000-0000-0000725E0000}"/>
    <cellStyle name="Normal 7 2 3 4 3 3" xfId="1643" xr:uid="{00000000-0005-0000-0000-0000735E0000}"/>
    <cellStyle name="Normal 7 2 3 4 3 3 2" xfId="7425" xr:uid="{00000000-0005-0000-0000-0000745E0000}"/>
    <cellStyle name="Normal 7 2 3 4 3 3 2 2" xfId="16098" xr:uid="{00000000-0005-0000-0000-0000755E0000}"/>
    <cellStyle name="Normal 7 2 3 4 3 3 2 2 2" xfId="33451" xr:uid="{00000000-0005-0000-0000-0000765E0000}"/>
    <cellStyle name="Normal 7 2 3 4 3 3 2 2 3" xfId="50797" xr:uid="{00000000-0005-0000-0000-0000775E0000}"/>
    <cellStyle name="Normal 7 2 3 4 3 3 2 3" xfId="24778" xr:uid="{00000000-0005-0000-0000-0000785E0000}"/>
    <cellStyle name="Normal 7 2 3 4 3 3 2 4" xfId="42124" xr:uid="{00000000-0005-0000-0000-0000795E0000}"/>
    <cellStyle name="Normal 7 2 3 4 3 3 3" xfId="5269" xr:uid="{00000000-0005-0000-0000-00007A5E0000}"/>
    <cellStyle name="Normal 7 2 3 4 3 3 3 2" xfId="13942" xr:uid="{00000000-0005-0000-0000-00007B5E0000}"/>
    <cellStyle name="Normal 7 2 3 4 3 3 3 2 2" xfId="31295" xr:uid="{00000000-0005-0000-0000-00007C5E0000}"/>
    <cellStyle name="Normal 7 2 3 4 3 3 3 2 3" xfId="48641" xr:uid="{00000000-0005-0000-0000-00007D5E0000}"/>
    <cellStyle name="Normal 7 2 3 4 3 3 3 3" xfId="22622" xr:uid="{00000000-0005-0000-0000-00007E5E0000}"/>
    <cellStyle name="Normal 7 2 3 4 3 3 3 4" xfId="39968" xr:uid="{00000000-0005-0000-0000-00007F5E0000}"/>
    <cellStyle name="Normal 7 2 3 4 3 3 4" xfId="10316" xr:uid="{00000000-0005-0000-0000-0000805E0000}"/>
    <cellStyle name="Normal 7 2 3 4 3 3 4 2" xfId="27669" xr:uid="{00000000-0005-0000-0000-0000815E0000}"/>
    <cellStyle name="Normal 7 2 3 4 3 3 4 3" xfId="45015" xr:uid="{00000000-0005-0000-0000-0000825E0000}"/>
    <cellStyle name="Normal 7 2 3 4 3 3 5" xfId="18996" xr:uid="{00000000-0005-0000-0000-0000835E0000}"/>
    <cellStyle name="Normal 7 2 3 4 3 3 6" xfId="36342" xr:uid="{00000000-0005-0000-0000-0000845E0000}"/>
    <cellStyle name="Normal 7 2 3 4 3 4" xfId="6690" xr:uid="{00000000-0005-0000-0000-0000855E0000}"/>
    <cellStyle name="Normal 7 2 3 4 3 4 2" xfId="15363" xr:uid="{00000000-0005-0000-0000-0000865E0000}"/>
    <cellStyle name="Normal 7 2 3 4 3 4 2 2" xfId="32716" xr:uid="{00000000-0005-0000-0000-0000875E0000}"/>
    <cellStyle name="Normal 7 2 3 4 3 4 2 3" xfId="50062" xr:uid="{00000000-0005-0000-0000-0000885E0000}"/>
    <cellStyle name="Normal 7 2 3 4 3 4 3" xfId="24043" xr:uid="{00000000-0005-0000-0000-0000895E0000}"/>
    <cellStyle name="Normal 7 2 3 4 3 4 4" xfId="41389" xr:uid="{00000000-0005-0000-0000-00008A5E0000}"/>
    <cellStyle name="Normal 7 2 3 4 3 5" xfId="3456" xr:uid="{00000000-0005-0000-0000-00008B5E0000}"/>
    <cellStyle name="Normal 7 2 3 4 3 5 2" xfId="12129" xr:uid="{00000000-0005-0000-0000-00008C5E0000}"/>
    <cellStyle name="Normal 7 2 3 4 3 5 2 2" xfId="29482" xr:uid="{00000000-0005-0000-0000-00008D5E0000}"/>
    <cellStyle name="Normal 7 2 3 4 3 5 2 3" xfId="46828" xr:uid="{00000000-0005-0000-0000-00008E5E0000}"/>
    <cellStyle name="Normal 7 2 3 4 3 5 3" xfId="20809" xr:uid="{00000000-0005-0000-0000-00008F5E0000}"/>
    <cellStyle name="Normal 7 2 3 4 3 5 4" xfId="38155" xr:uid="{00000000-0005-0000-0000-0000905E0000}"/>
    <cellStyle name="Normal 7 2 3 4 3 6" xfId="9581" xr:uid="{00000000-0005-0000-0000-0000915E0000}"/>
    <cellStyle name="Normal 7 2 3 4 3 6 2" xfId="26934" xr:uid="{00000000-0005-0000-0000-0000925E0000}"/>
    <cellStyle name="Normal 7 2 3 4 3 6 3" xfId="44280" xr:uid="{00000000-0005-0000-0000-0000935E0000}"/>
    <cellStyle name="Normal 7 2 3 4 3 7" xfId="18261" xr:uid="{00000000-0005-0000-0000-0000945E0000}"/>
    <cellStyle name="Normal 7 2 3 4 3 8" xfId="35607" xr:uid="{00000000-0005-0000-0000-0000955E0000}"/>
    <cellStyle name="Normal 7 2 3 4 4" xfId="418" xr:uid="{00000000-0005-0000-0000-0000965E0000}"/>
    <cellStyle name="Normal 7 2 3 4 4 2" xfId="2231" xr:uid="{00000000-0005-0000-0000-0000975E0000}"/>
    <cellStyle name="Normal 7 2 3 4 4 2 2" xfId="8013" xr:uid="{00000000-0005-0000-0000-0000985E0000}"/>
    <cellStyle name="Normal 7 2 3 4 4 2 2 2" xfId="16686" xr:uid="{00000000-0005-0000-0000-0000995E0000}"/>
    <cellStyle name="Normal 7 2 3 4 4 2 2 2 2" xfId="34039" xr:uid="{00000000-0005-0000-0000-00009A5E0000}"/>
    <cellStyle name="Normal 7 2 3 4 4 2 2 2 3" xfId="51385" xr:uid="{00000000-0005-0000-0000-00009B5E0000}"/>
    <cellStyle name="Normal 7 2 3 4 4 2 2 3" xfId="25366" xr:uid="{00000000-0005-0000-0000-00009C5E0000}"/>
    <cellStyle name="Normal 7 2 3 4 4 2 2 4" xfId="42712" xr:uid="{00000000-0005-0000-0000-00009D5E0000}"/>
    <cellStyle name="Normal 7 2 3 4 4 2 3" xfId="5514" xr:uid="{00000000-0005-0000-0000-00009E5E0000}"/>
    <cellStyle name="Normal 7 2 3 4 4 2 3 2" xfId="14187" xr:uid="{00000000-0005-0000-0000-00009F5E0000}"/>
    <cellStyle name="Normal 7 2 3 4 4 2 3 2 2" xfId="31540" xr:uid="{00000000-0005-0000-0000-0000A05E0000}"/>
    <cellStyle name="Normal 7 2 3 4 4 2 3 2 3" xfId="48886" xr:uid="{00000000-0005-0000-0000-0000A15E0000}"/>
    <cellStyle name="Normal 7 2 3 4 4 2 3 3" xfId="22867" xr:uid="{00000000-0005-0000-0000-0000A25E0000}"/>
    <cellStyle name="Normal 7 2 3 4 4 2 3 4" xfId="40213" xr:uid="{00000000-0005-0000-0000-0000A35E0000}"/>
    <cellStyle name="Normal 7 2 3 4 4 2 4" xfId="10904" xr:uid="{00000000-0005-0000-0000-0000A45E0000}"/>
    <cellStyle name="Normal 7 2 3 4 4 2 4 2" xfId="28257" xr:uid="{00000000-0005-0000-0000-0000A55E0000}"/>
    <cellStyle name="Normal 7 2 3 4 4 2 4 3" xfId="45603" xr:uid="{00000000-0005-0000-0000-0000A65E0000}"/>
    <cellStyle name="Normal 7 2 3 4 4 2 5" xfId="19584" xr:uid="{00000000-0005-0000-0000-0000A75E0000}"/>
    <cellStyle name="Normal 7 2 3 4 4 2 6" xfId="36930" xr:uid="{00000000-0005-0000-0000-0000A85E0000}"/>
    <cellStyle name="Normal 7 2 3 4 4 3" xfId="6200" xr:uid="{00000000-0005-0000-0000-0000A95E0000}"/>
    <cellStyle name="Normal 7 2 3 4 4 3 2" xfId="14873" xr:uid="{00000000-0005-0000-0000-0000AA5E0000}"/>
    <cellStyle name="Normal 7 2 3 4 4 3 2 2" xfId="32226" xr:uid="{00000000-0005-0000-0000-0000AB5E0000}"/>
    <cellStyle name="Normal 7 2 3 4 4 3 2 3" xfId="49572" xr:uid="{00000000-0005-0000-0000-0000AC5E0000}"/>
    <cellStyle name="Normal 7 2 3 4 4 3 3" xfId="23553" xr:uid="{00000000-0005-0000-0000-0000AD5E0000}"/>
    <cellStyle name="Normal 7 2 3 4 4 3 4" xfId="40899" xr:uid="{00000000-0005-0000-0000-0000AE5E0000}"/>
    <cellStyle name="Normal 7 2 3 4 4 4" xfId="4044" xr:uid="{00000000-0005-0000-0000-0000AF5E0000}"/>
    <cellStyle name="Normal 7 2 3 4 4 4 2" xfId="12717" xr:uid="{00000000-0005-0000-0000-0000B05E0000}"/>
    <cellStyle name="Normal 7 2 3 4 4 4 2 2" xfId="30070" xr:uid="{00000000-0005-0000-0000-0000B15E0000}"/>
    <cellStyle name="Normal 7 2 3 4 4 4 2 3" xfId="47416" xr:uid="{00000000-0005-0000-0000-0000B25E0000}"/>
    <cellStyle name="Normal 7 2 3 4 4 4 3" xfId="21397" xr:uid="{00000000-0005-0000-0000-0000B35E0000}"/>
    <cellStyle name="Normal 7 2 3 4 4 4 4" xfId="38743" xr:uid="{00000000-0005-0000-0000-0000B45E0000}"/>
    <cellStyle name="Normal 7 2 3 4 4 5" xfId="9091" xr:uid="{00000000-0005-0000-0000-0000B55E0000}"/>
    <cellStyle name="Normal 7 2 3 4 4 5 2" xfId="26444" xr:uid="{00000000-0005-0000-0000-0000B65E0000}"/>
    <cellStyle name="Normal 7 2 3 4 4 5 3" xfId="43790" xr:uid="{00000000-0005-0000-0000-0000B75E0000}"/>
    <cellStyle name="Normal 7 2 3 4 4 6" xfId="17771" xr:uid="{00000000-0005-0000-0000-0000B85E0000}"/>
    <cellStyle name="Normal 7 2 3 4 4 7" xfId="35117" xr:uid="{00000000-0005-0000-0000-0000B95E0000}"/>
    <cellStyle name="Normal 7 2 3 4 5" xfId="1986" xr:uid="{00000000-0005-0000-0000-0000BA5E0000}"/>
    <cellStyle name="Normal 7 2 3 4 5 2" xfId="7768" xr:uid="{00000000-0005-0000-0000-0000BB5E0000}"/>
    <cellStyle name="Normal 7 2 3 4 5 2 2" xfId="16441" xr:uid="{00000000-0005-0000-0000-0000BC5E0000}"/>
    <cellStyle name="Normal 7 2 3 4 5 2 2 2" xfId="33794" xr:uid="{00000000-0005-0000-0000-0000BD5E0000}"/>
    <cellStyle name="Normal 7 2 3 4 5 2 2 3" xfId="51140" xr:uid="{00000000-0005-0000-0000-0000BE5E0000}"/>
    <cellStyle name="Normal 7 2 3 4 5 2 3" xfId="25121" xr:uid="{00000000-0005-0000-0000-0000BF5E0000}"/>
    <cellStyle name="Normal 7 2 3 4 5 2 4" xfId="42467" xr:uid="{00000000-0005-0000-0000-0000C05E0000}"/>
    <cellStyle name="Normal 7 2 3 4 5 3" xfId="3799" xr:uid="{00000000-0005-0000-0000-0000C15E0000}"/>
    <cellStyle name="Normal 7 2 3 4 5 3 2" xfId="12472" xr:uid="{00000000-0005-0000-0000-0000C25E0000}"/>
    <cellStyle name="Normal 7 2 3 4 5 3 2 2" xfId="29825" xr:uid="{00000000-0005-0000-0000-0000C35E0000}"/>
    <cellStyle name="Normal 7 2 3 4 5 3 2 3" xfId="47171" xr:uid="{00000000-0005-0000-0000-0000C45E0000}"/>
    <cellStyle name="Normal 7 2 3 4 5 3 3" xfId="21152" xr:uid="{00000000-0005-0000-0000-0000C55E0000}"/>
    <cellStyle name="Normal 7 2 3 4 5 3 4" xfId="38498" xr:uid="{00000000-0005-0000-0000-0000C65E0000}"/>
    <cellStyle name="Normal 7 2 3 4 5 4" xfId="10659" xr:uid="{00000000-0005-0000-0000-0000C75E0000}"/>
    <cellStyle name="Normal 7 2 3 4 5 4 2" xfId="28012" xr:uid="{00000000-0005-0000-0000-0000C85E0000}"/>
    <cellStyle name="Normal 7 2 3 4 5 4 3" xfId="45358" xr:uid="{00000000-0005-0000-0000-0000C95E0000}"/>
    <cellStyle name="Normal 7 2 3 4 5 5" xfId="19339" xr:uid="{00000000-0005-0000-0000-0000CA5E0000}"/>
    <cellStyle name="Normal 7 2 3 4 5 6" xfId="36685" xr:uid="{00000000-0005-0000-0000-0000CB5E0000}"/>
    <cellStyle name="Normal 7 2 3 4 6" xfId="1153" xr:uid="{00000000-0005-0000-0000-0000CC5E0000}"/>
    <cellStyle name="Normal 7 2 3 4 6 2" xfId="6935" xr:uid="{00000000-0005-0000-0000-0000CD5E0000}"/>
    <cellStyle name="Normal 7 2 3 4 6 2 2" xfId="15608" xr:uid="{00000000-0005-0000-0000-0000CE5E0000}"/>
    <cellStyle name="Normal 7 2 3 4 6 2 2 2" xfId="32961" xr:uid="{00000000-0005-0000-0000-0000CF5E0000}"/>
    <cellStyle name="Normal 7 2 3 4 6 2 2 3" xfId="50307" xr:uid="{00000000-0005-0000-0000-0000D05E0000}"/>
    <cellStyle name="Normal 7 2 3 4 6 2 3" xfId="24288" xr:uid="{00000000-0005-0000-0000-0000D15E0000}"/>
    <cellStyle name="Normal 7 2 3 4 6 2 4" xfId="41634" xr:uid="{00000000-0005-0000-0000-0000D25E0000}"/>
    <cellStyle name="Normal 7 2 3 4 6 3" xfId="4779" xr:uid="{00000000-0005-0000-0000-0000D35E0000}"/>
    <cellStyle name="Normal 7 2 3 4 6 3 2" xfId="13452" xr:uid="{00000000-0005-0000-0000-0000D45E0000}"/>
    <cellStyle name="Normal 7 2 3 4 6 3 2 2" xfId="30805" xr:uid="{00000000-0005-0000-0000-0000D55E0000}"/>
    <cellStyle name="Normal 7 2 3 4 6 3 2 3" xfId="48151" xr:uid="{00000000-0005-0000-0000-0000D65E0000}"/>
    <cellStyle name="Normal 7 2 3 4 6 3 3" xfId="22132" xr:uid="{00000000-0005-0000-0000-0000D75E0000}"/>
    <cellStyle name="Normal 7 2 3 4 6 3 4" xfId="39478" xr:uid="{00000000-0005-0000-0000-0000D85E0000}"/>
    <cellStyle name="Normal 7 2 3 4 6 4" xfId="9826" xr:uid="{00000000-0005-0000-0000-0000D95E0000}"/>
    <cellStyle name="Normal 7 2 3 4 6 4 2" xfId="27179" xr:uid="{00000000-0005-0000-0000-0000DA5E0000}"/>
    <cellStyle name="Normal 7 2 3 4 6 4 3" xfId="44525" xr:uid="{00000000-0005-0000-0000-0000DB5E0000}"/>
    <cellStyle name="Normal 7 2 3 4 6 5" xfId="18506" xr:uid="{00000000-0005-0000-0000-0000DC5E0000}"/>
    <cellStyle name="Normal 7 2 3 4 6 6" xfId="35852" xr:uid="{00000000-0005-0000-0000-0000DD5E0000}"/>
    <cellStyle name="Normal 7 2 3 4 7" xfId="5955" xr:uid="{00000000-0005-0000-0000-0000DE5E0000}"/>
    <cellStyle name="Normal 7 2 3 4 7 2" xfId="14628" xr:uid="{00000000-0005-0000-0000-0000DF5E0000}"/>
    <cellStyle name="Normal 7 2 3 4 7 2 2" xfId="31981" xr:uid="{00000000-0005-0000-0000-0000E05E0000}"/>
    <cellStyle name="Normal 7 2 3 4 7 2 3" xfId="49327" xr:uid="{00000000-0005-0000-0000-0000E15E0000}"/>
    <cellStyle name="Normal 7 2 3 4 7 3" xfId="23308" xr:uid="{00000000-0005-0000-0000-0000E25E0000}"/>
    <cellStyle name="Normal 7 2 3 4 7 4" xfId="40654" xr:uid="{00000000-0005-0000-0000-0000E35E0000}"/>
    <cellStyle name="Normal 7 2 3 4 8" xfId="2966" xr:uid="{00000000-0005-0000-0000-0000E45E0000}"/>
    <cellStyle name="Normal 7 2 3 4 8 2" xfId="11639" xr:uid="{00000000-0005-0000-0000-0000E55E0000}"/>
    <cellStyle name="Normal 7 2 3 4 8 2 2" xfId="28992" xr:uid="{00000000-0005-0000-0000-0000E65E0000}"/>
    <cellStyle name="Normal 7 2 3 4 8 2 3" xfId="46338" xr:uid="{00000000-0005-0000-0000-0000E75E0000}"/>
    <cellStyle name="Normal 7 2 3 4 8 3" xfId="20319" xr:uid="{00000000-0005-0000-0000-0000E85E0000}"/>
    <cellStyle name="Normal 7 2 3 4 8 4" xfId="37665" xr:uid="{00000000-0005-0000-0000-0000E95E0000}"/>
    <cellStyle name="Normal 7 2 3 4 9" xfId="8846" xr:uid="{00000000-0005-0000-0000-0000EA5E0000}"/>
    <cellStyle name="Normal 7 2 3 4 9 2" xfId="26199" xr:uid="{00000000-0005-0000-0000-0000EB5E0000}"/>
    <cellStyle name="Normal 7 2 3 4 9 3" xfId="43545" xr:uid="{00000000-0005-0000-0000-0000EC5E0000}"/>
    <cellStyle name="Normal 7 2 3 5" xfId="271" xr:uid="{00000000-0005-0000-0000-0000ED5E0000}"/>
    <cellStyle name="Normal 7 2 3 5 10" xfId="34970" xr:uid="{00000000-0005-0000-0000-0000EE5E0000}"/>
    <cellStyle name="Normal 7 2 3 5 2" xfId="1006" xr:uid="{00000000-0005-0000-0000-0000EF5E0000}"/>
    <cellStyle name="Normal 7 2 3 5 2 2" xfId="2819" xr:uid="{00000000-0005-0000-0000-0000F05E0000}"/>
    <cellStyle name="Normal 7 2 3 5 2 2 2" xfId="8601" xr:uid="{00000000-0005-0000-0000-0000F15E0000}"/>
    <cellStyle name="Normal 7 2 3 5 2 2 2 2" xfId="17274" xr:uid="{00000000-0005-0000-0000-0000F25E0000}"/>
    <cellStyle name="Normal 7 2 3 5 2 2 2 2 2" xfId="34627" xr:uid="{00000000-0005-0000-0000-0000F35E0000}"/>
    <cellStyle name="Normal 7 2 3 5 2 2 2 2 3" xfId="51973" xr:uid="{00000000-0005-0000-0000-0000F45E0000}"/>
    <cellStyle name="Normal 7 2 3 5 2 2 2 3" xfId="25954" xr:uid="{00000000-0005-0000-0000-0000F55E0000}"/>
    <cellStyle name="Normal 7 2 3 5 2 2 2 4" xfId="43300" xr:uid="{00000000-0005-0000-0000-0000F65E0000}"/>
    <cellStyle name="Normal 7 2 3 5 2 2 3" xfId="4632" xr:uid="{00000000-0005-0000-0000-0000F75E0000}"/>
    <cellStyle name="Normal 7 2 3 5 2 2 3 2" xfId="13305" xr:uid="{00000000-0005-0000-0000-0000F85E0000}"/>
    <cellStyle name="Normal 7 2 3 5 2 2 3 2 2" xfId="30658" xr:uid="{00000000-0005-0000-0000-0000F95E0000}"/>
    <cellStyle name="Normal 7 2 3 5 2 2 3 2 3" xfId="48004" xr:uid="{00000000-0005-0000-0000-0000FA5E0000}"/>
    <cellStyle name="Normal 7 2 3 5 2 2 3 3" xfId="21985" xr:uid="{00000000-0005-0000-0000-0000FB5E0000}"/>
    <cellStyle name="Normal 7 2 3 5 2 2 3 4" xfId="39331" xr:uid="{00000000-0005-0000-0000-0000FC5E0000}"/>
    <cellStyle name="Normal 7 2 3 5 2 2 4" xfId="11492" xr:uid="{00000000-0005-0000-0000-0000FD5E0000}"/>
    <cellStyle name="Normal 7 2 3 5 2 2 4 2" xfId="28845" xr:uid="{00000000-0005-0000-0000-0000FE5E0000}"/>
    <cellStyle name="Normal 7 2 3 5 2 2 4 3" xfId="46191" xr:uid="{00000000-0005-0000-0000-0000FF5E0000}"/>
    <cellStyle name="Normal 7 2 3 5 2 2 5" xfId="20172" xr:uid="{00000000-0005-0000-0000-0000005F0000}"/>
    <cellStyle name="Normal 7 2 3 5 2 2 6" xfId="37518" xr:uid="{00000000-0005-0000-0000-0000015F0000}"/>
    <cellStyle name="Normal 7 2 3 5 2 3" xfId="1741" xr:uid="{00000000-0005-0000-0000-0000025F0000}"/>
    <cellStyle name="Normal 7 2 3 5 2 3 2" xfId="7523" xr:uid="{00000000-0005-0000-0000-0000035F0000}"/>
    <cellStyle name="Normal 7 2 3 5 2 3 2 2" xfId="16196" xr:uid="{00000000-0005-0000-0000-0000045F0000}"/>
    <cellStyle name="Normal 7 2 3 5 2 3 2 2 2" xfId="33549" xr:uid="{00000000-0005-0000-0000-0000055F0000}"/>
    <cellStyle name="Normal 7 2 3 5 2 3 2 2 3" xfId="50895" xr:uid="{00000000-0005-0000-0000-0000065F0000}"/>
    <cellStyle name="Normal 7 2 3 5 2 3 2 3" xfId="24876" xr:uid="{00000000-0005-0000-0000-0000075F0000}"/>
    <cellStyle name="Normal 7 2 3 5 2 3 2 4" xfId="42222" xr:uid="{00000000-0005-0000-0000-0000085F0000}"/>
    <cellStyle name="Normal 7 2 3 5 2 3 3" xfId="5367" xr:uid="{00000000-0005-0000-0000-0000095F0000}"/>
    <cellStyle name="Normal 7 2 3 5 2 3 3 2" xfId="14040" xr:uid="{00000000-0005-0000-0000-00000A5F0000}"/>
    <cellStyle name="Normal 7 2 3 5 2 3 3 2 2" xfId="31393" xr:uid="{00000000-0005-0000-0000-00000B5F0000}"/>
    <cellStyle name="Normal 7 2 3 5 2 3 3 2 3" xfId="48739" xr:uid="{00000000-0005-0000-0000-00000C5F0000}"/>
    <cellStyle name="Normal 7 2 3 5 2 3 3 3" xfId="22720" xr:uid="{00000000-0005-0000-0000-00000D5F0000}"/>
    <cellStyle name="Normal 7 2 3 5 2 3 3 4" xfId="40066" xr:uid="{00000000-0005-0000-0000-00000E5F0000}"/>
    <cellStyle name="Normal 7 2 3 5 2 3 4" xfId="10414" xr:uid="{00000000-0005-0000-0000-00000F5F0000}"/>
    <cellStyle name="Normal 7 2 3 5 2 3 4 2" xfId="27767" xr:uid="{00000000-0005-0000-0000-0000105F0000}"/>
    <cellStyle name="Normal 7 2 3 5 2 3 4 3" xfId="45113" xr:uid="{00000000-0005-0000-0000-0000115F0000}"/>
    <cellStyle name="Normal 7 2 3 5 2 3 5" xfId="19094" xr:uid="{00000000-0005-0000-0000-0000125F0000}"/>
    <cellStyle name="Normal 7 2 3 5 2 3 6" xfId="36440" xr:uid="{00000000-0005-0000-0000-0000135F0000}"/>
    <cellStyle name="Normal 7 2 3 5 2 4" xfId="6788" xr:uid="{00000000-0005-0000-0000-0000145F0000}"/>
    <cellStyle name="Normal 7 2 3 5 2 4 2" xfId="15461" xr:uid="{00000000-0005-0000-0000-0000155F0000}"/>
    <cellStyle name="Normal 7 2 3 5 2 4 2 2" xfId="32814" xr:uid="{00000000-0005-0000-0000-0000165F0000}"/>
    <cellStyle name="Normal 7 2 3 5 2 4 2 3" xfId="50160" xr:uid="{00000000-0005-0000-0000-0000175F0000}"/>
    <cellStyle name="Normal 7 2 3 5 2 4 3" xfId="24141" xr:uid="{00000000-0005-0000-0000-0000185F0000}"/>
    <cellStyle name="Normal 7 2 3 5 2 4 4" xfId="41487" xr:uid="{00000000-0005-0000-0000-0000195F0000}"/>
    <cellStyle name="Normal 7 2 3 5 2 5" xfId="3554" xr:uid="{00000000-0005-0000-0000-00001A5F0000}"/>
    <cellStyle name="Normal 7 2 3 5 2 5 2" xfId="12227" xr:uid="{00000000-0005-0000-0000-00001B5F0000}"/>
    <cellStyle name="Normal 7 2 3 5 2 5 2 2" xfId="29580" xr:uid="{00000000-0005-0000-0000-00001C5F0000}"/>
    <cellStyle name="Normal 7 2 3 5 2 5 2 3" xfId="46926" xr:uid="{00000000-0005-0000-0000-00001D5F0000}"/>
    <cellStyle name="Normal 7 2 3 5 2 5 3" xfId="20907" xr:uid="{00000000-0005-0000-0000-00001E5F0000}"/>
    <cellStyle name="Normal 7 2 3 5 2 5 4" xfId="38253" xr:uid="{00000000-0005-0000-0000-00001F5F0000}"/>
    <cellStyle name="Normal 7 2 3 5 2 6" xfId="9679" xr:uid="{00000000-0005-0000-0000-0000205F0000}"/>
    <cellStyle name="Normal 7 2 3 5 2 6 2" xfId="27032" xr:uid="{00000000-0005-0000-0000-0000215F0000}"/>
    <cellStyle name="Normal 7 2 3 5 2 6 3" xfId="44378" xr:uid="{00000000-0005-0000-0000-0000225F0000}"/>
    <cellStyle name="Normal 7 2 3 5 2 7" xfId="18359" xr:uid="{00000000-0005-0000-0000-0000235F0000}"/>
    <cellStyle name="Normal 7 2 3 5 2 8" xfId="35705" xr:uid="{00000000-0005-0000-0000-0000245F0000}"/>
    <cellStyle name="Normal 7 2 3 5 3" xfId="516" xr:uid="{00000000-0005-0000-0000-0000255F0000}"/>
    <cellStyle name="Normal 7 2 3 5 3 2" xfId="2329" xr:uid="{00000000-0005-0000-0000-0000265F0000}"/>
    <cellStyle name="Normal 7 2 3 5 3 2 2" xfId="8111" xr:uid="{00000000-0005-0000-0000-0000275F0000}"/>
    <cellStyle name="Normal 7 2 3 5 3 2 2 2" xfId="16784" xr:uid="{00000000-0005-0000-0000-0000285F0000}"/>
    <cellStyle name="Normal 7 2 3 5 3 2 2 2 2" xfId="34137" xr:uid="{00000000-0005-0000-0000-0000295F0000}"/>
    <cellStyle name="Normal 7 2 3 5 3 2 2 2 3" xfId="51483" xr:uid="{00000000-0005-0000-0000-00002A5F0000}"/>
    <cellStyle name="Normal 7 2 3 5 3 2 2 3" xfId="25464" xr:uid="{00000000-0005-0000-0000-00002B5F0000}"/>
    <cellStyle name="Normal 7 2 3 5 3 2 2 4" xfId="42810" xr:uid="{00000000-0005-0000-0000-00002C5F0000}"/>
    <cellStyle name="Normal 7 2 3 5 3 2 3" xfId="5612" xr:uid="{00000000-0005-0000-0000-00002D5F0000}"/>
    <cellStyle name="Normal 7 2 3 5 3 2 3 2" xfId="14285" xr:uid="{00000000-0005-0000-0000-00002E5F0000}"/>
    <cellStyle name="Normal 7 2 3 5 3 2 3 2 2" xfId="31638" xr:uid="{00000000-0005-0000-0000-00002F5F0000}"/>
    <cellStyle name="Normal 7 2 3 5 3 2 3 2 3" xfId="48984" xr:uid="{00000000-0005-0000-0000-0000305F0000}"/>
    <cellStyle name="Normal 7 2 3 5 3 2 3 3" xfId="22965" xr:uid="{00000000-0005-0000-0000-0000315F0000}"/>
    <cellStyle name="Normal 7 2 3 5 3 2 3 4" xfId="40311" xr:uid="{00000000-0005-0000-0000-0000325F0000}"/>
    <cellStyle name="Normal 7 2 3 5 3 2 4" xfId="11002" xr:uid="{00000000-0005-0000-0000-0000335F0000}"/>
    <cellStyle name="Normal 7 2 3 5 3 2 4 2" xfId="28355" xr:uid="{00000000-0005-0000-0000-0000345F0000}"/>
    <cellStyle name="Normal 7 2 3 5 3 2 4 3" xfId="45701" xr:uid="{00000000-0005-0000-0000-0000355F0000}"/>
    <cellStyle name="Normal 7 2 3 5 3 2 5" xfId="19682" xr:uid="{00000000-0005-0000-0000-0000365F0000}"/>
    <cellStyle name="Normal 7 2 3 5 3 2 6" xfId="37028" xr:uid="{00000000-0005-0000-0000-0000375F0000}"/>
    <cellStyle name="Normal 7 2 3 5 3 3" xfId="6298" xr:uid="{00000000-0005-0000-0000-0000385F0000}"/>
    <cellStyle name="Normal 7 2 3 5 3 3 2" xfId="14971" xr:uid="{00000000-0005-0000-0000-0000395F0000}"/>
    <cellStyle name="Normal 7 2 3 5 3 3 2 2" xfId="32324" xr:uid="{00000000-0005-0000-0000-00003A5F0000}"/>
    <cellStyle name="Normal 7 2 3 5 3 3 2 3" xfId="49670" xr:uid="{00000000-0005-0000-0000-00003B5F0000}"/>
    <cellStyle name="Normal 7 2 3 5 3 3 3" xfId="23651" xr:uid="{00000000-0005-0000-0000-00003C5F0000}"/>
    <cellStyle name="Normal 7 2 3 5 3 3 4" xfId="40997" xr:uid="{00000000-0005-0000-0000-00003D5F0000}"/>
    <cellStyle name="Normal 7 2 3 5 3 4" xfId="4142" xr:uid="{00000000-0005-0000-0000-00003E5F0000}"/>
    <cellStyle name="Normal 7 2 3 5 3 4 2" xfId="12815" xr:uid="{00000000-0005-0000-0000-00003F5F0000}"/>
    <cellStyle name="Normal 7 2 3 5 3 4 2 2" xfId="30168" xr:uid="{00000000-0005-0000-0000-0000405F0000}"/>
    <cellStyle name="Normal 7 2 3 5 3 4 2 3" xfId="47514" xr:uid="{00000000-0005-0000-0000-0000415F0000}"/>
    <cellStyle name="Normal 7 2 3 5 3 4 3" xfId="21495" xr:uid="{00000000-0005-0000-0000-0000425F0000}"/>
    <cellStyle name="Normal 7 2 3 5 3 4 4" xfId="38841" xr:uid="{00000000-0005-0000-0000-0000435F0000}"/>
    <cellStyle name="Normal 7 2 3 5 3 5" xfId="9189" xr:uid="{00000000-0005-0000-0000-0000445F0000}"/>
    <cellStyle name="Normal 7 2 3 5 3 5 2" xfId="26542" xr:uid="{00000000-0005-0000-0000-0000455F0000}"/>
    <cellStyle name="Normal 7 2 3 5 3 5 3" xfId="43888" xr:uid="{00000000-0005-0000-0000-0000465F0000}"/>
    <cellStyle name="Normal 7 2 3 5 3 6" xfId="17869" xr:uid="{00000000-0005-0000-0000-0000475F0000}"/>
    <cellStyle name="Normal 7 2 3 5 3 7" xfId="35215" xr:uid="{00000000-0005-0000-0000-0000485F0000}"/>
    <cellStyle name="Normal 7 2 3 5 4" xfId="2084" xr:uid="{00000000-0005-0000-0000-0000495F0000}"/>
    <cellStyle name="Normal 7 2 3 5 4 2" xfId="7866" xr:uid="{00000000-0005-0000-0000-00004A5F0000}"/>
    <cellStyle name="Normal 7 2 3 5 4 2 2" xfId="16539" xr:uid="{00000000-0005-0000-0000-00004B5F0000}"/>
    <cellStyle name="Normal 7 2 3 5 4 2 2 2" xfId="33892" xr:uid="{00000000-0005-0000-0000-00004C5F0000}"/>
    <cellStyle name="Normal 7 2 3 5 4 2 2 3" xfId="51238" xr:uid="{00000000-0005-0000-0000-00004D5F0000}"/>
    <cellStyle name="Normal 7 2 3 5 4 2 3" xfId="25219" xr:uid="{00000000-0005-0000-0000-00004E5F0000}"/>
    <cellStyle name="Normal 7 2 3 5 4 2 4" xfId="42565" xr:uid="{00000000-0005-0000-0000-00004F5F0000}"/>
    <cellStyle name="Normal 7 2 3 5 4 3" xfId="3897" xr:uid="{00000000-0005-0000-0000-0000505F0000}"/>
    <cellStyle name="Normal 7 2 3 5 4 3 2" xfId="12570" xr:uid="{00000000-0005-0000-0000-0000515F0000}"/>
    <cellStyle name="Normal 7 2 3 5 4 3 2 2" xfId="29923" xr:uid="{00000000-0005-0000-0000-0000525F0000}"/>
    <cellStyle name="Normal 7 2 3 5 4 3 2 3" xfId="47269" xr:uid="{00000000-0005-0000-0000-0000535F0000}"/>
    <cellStyle name="Normal 7 2 3 5 4 3 3" xfId="21250" xr:uid="{00000000-0005-0000-0000-0000545F0000}"/>
    <cellStyle name="Normal 7 2 3 5 4 3 4" xfId="38596" xr:uid="{00000000-0005-0000-0000-0000555F0000}"/>
    <cellStyle name="Normal 7 2 3 5 4 4" xfId="10757" xr:uid="{00000000-0005-0000-0000-0000565F0000}"/>
    <cellStyle name="Normal 7 2 3 5 4 4 2" xfId="28110" xr:uid="{00000000-0005-0000-0000-0000575F0000}"/>
    <cellStyle name="Normal 7 2 3 5 4 4 3" xfId="45456" xr:uid="{00000000-0005-0000-0000-0000585F0000}"/>
    <cellStyle name="Normal 7 2 3 5 4 5" xfId="19437" xr:uid="{00000000-0005-0000-0000-0000595F0000}"/>
    <cellStyle name="Normal 7 2 3 5 4 6" xfId="36783" xr:uid="{00000000-0005-0000-0000-00005A5F0000}"/>
    <cellStyle name="Normal 7 2 3 5 5" xfId="1251" xr:uid="{00000000-0005-0000-0000-00005B5F0000}"/>
    <cellStyle name="Normal 7 2 3 5 5 2" xfId="7033" xr:uid="{00000000-0005-0000-0000-00005C5F0000}"/>
    <cellStyle name="Normal 7 2 3 5 5 2 2" xfId="15706" xr:uid="{00000000-0005-0000-0000-00005D5F0000}"/>
    <cellStyle name="Normal 7 2 3 5 5 2 2 2" xfId="33059" xr:uid="{00000000-0005-0000-0000-00005E5F0000}"/>
    <cellStyle name="Normal 7 2 3 5 5 2 2 3" xfId="50405" xr:uid="{00000000-0005-0000-0000-00005F5F0000}"/>
    <cellStyle name="Normal 7 2 3 5 5 2 3" xfId="24386" xr:uid="{00000000-0005-0000-0000-0000605F0000}"/>
    <cellStyle name="Normal 7 2 3 5 5 2 4" xfId="41732" xr:uid="{00000000-0005-0000-0000-0000615F0000}"/>
    <cellStyle name="Normal 7 2 3 5 5 3" xfId="4877" xr:uid="{00000000-0005-0000-0000-0000625F0000}"/>
    <cellStyle name="Normal 7 2 3 5 5 3 2" xfId="13550" xr:uid="{00000000-0005-0000-0000-0000635F0000}"/>
    <cellStyle name="Normal 7 2 3 5 5 3 2 2" xfId="30903" xr:uid="{00000000-0005-0000-0000-0000645F0000}"/>
    <cellStyle name="Normal 7 2 3 5 5 3 2 3" xfId="48249" xr:uid="{00000000-0005-0000-0000-0000655F0000}"/>
    <cellStyle name="Normal 7 2 3 5 5 3 3" xfId="22230" xr:uid="{00000000-0005-0000-0000-0000665F0000}"/>
    <cellStyle name="Normal 7 2 3 5 5 3 4" xfId="39576" xr:uid="{00000000-0005-0000-0000-0000675F0000}"/>
    <cellStyle name="Normal 7 2 3 5 5 4" xfId="9924" xr:uid="{00000000-0005-0000-0000-0000685F0000}"/>
    <cellStyle name="Normal 7 2 3 5 5 4 2" xfId="27277" xr:uid="{00000000-0005-0000-0000-0000695F0000}"/>
    <cellStyle name="Normal 7 2 3 5 5 4 3" xfId="44623" xr:uid="{00000000-0005-0000-0000-00006A5F0000}"/>
    <cellStyle name="Normal 7 2 3 5 5 5" xfId="18604" xr:uid="{00000000-0005-0000-0000-00006B5F0000}"/>
    <cellStyle name="Normal 7 2 3 5 5 6" xfId="35950" xr:uid="{00000000-0005-0000-0000-00006C5F0000}"/>
    <cellStyle name="Normal 7 2 3 5 6" xfId="6053" xr:uid="{00000000-0005-0000-0000-00006D5F0000}"/>
    <cellStyle name="Normal 7 2 3 5 6 2" xfId="14726" xr:uid="{00000000-0005-0000-0000-00006E5F0000}"/>
    <cellStyle name="Normal 7 2 3 5 6 2 2" xfId="32079" xr:uid="{00000000-0005-0000-0000-00006F5F0000}"/>
    <cellStyle name="Normal 7 2 3 5 6 2 3" xfId="49425" xr:uid="{00000000-0005-0000-0000-0000705F0000}"/>
    <cellStyle name="Normal 7 2 3 5 6 3" xfId="23406" xr:uid="{00000000-0005-0000-0000-0000715F0000}"/>
    <cellStyle name="Normal 7 2 3 5 6 4" xfId="40752" xr:uid="{00000000-0005-0000-0000-0000725F0000}"/>
    <cellStyle name="Normal 7 2 3 5 7" xfId="3064" xr:uid="{00000000-0005-0000-0000-0000735F0000}"/>
    <cellStyle name="Normal 7 2 3 5 7 2" xfId="11737" xr:uid="{00000000-0005-0000-0000-0000745F0000}"/>
    <cellStyle name="Normal 7 2 3 5 7 2 2" xfId="29090" xr:uid="{00000000-0005-0000-0000-0000755F0000}"/>
    <cellStyle name="Normal 7 2 3 5 7 2 3" xfId="46436" xr:uid="{00000000-0005-0000-0000-0000765F0000}"/>
    <cellStyle name="Normal 7 2 3 5 7 3" xfId="20417" xr:uid="{00000000-0005-0000-0000-0000775F0000}"/>
    <cellStyle name="Normal 7 2 3 5 7 4" xfId="37763" xr:uid="{00000000-0005-0000-0000-0000785F0000}"/>
    <cellStyle name="Normal 7 2 3 5 8" xfId="8944" xr:uid="{00000000-0005-0000-0000-0000795F0000}"/>
    <cellStyle name="Normal 7 2 3 5 8 2" xfId="26297" xr:uid="{00000000-0005-0000-0000-00007A5F0000}"/>
    <cellStyle name="Normal 7 2 3 5 8 3" xfId="43643" xr:uid="{00000000-0005-0000-0000-00007B5F0000}"/>
    <cellStyle name="Normal 7 2 3 5 9" xfId="17624" xr:uid="{00000000-0005-0000-0000-00007C5F0000}"/>
    <cellStyle name="Normal 7 2 3 6" xfId="124" xr:uid="{00000000-0005-0000-0000-00007D5F0000}"/>
    <cellStyle name="Normal 7 2 3 6 10" xfId="34823" xr:uid="{00000000-0005-0000-0000-00007E5F0000}"/>
    <cellStyle name="Normal 7 2 3 6 2" xfId="859" xr:uid="{00000000-0005-0000-0000-00007F5F0000}"/>
    <cellStyle name="Normal 7 2 3 6 2 2" xfId="2672" xr:uid="{00000000-0005-0000-0000-0000805F0000}"/>
    <cellStyle name="Normal 7 2 3 6 2 2 2" xfId="8454" xr:uid="{00000000-0005-0000-0000-0000815F0000}"/>
    <cellStyle name="Normal 7 2 3 6 2 2 2 2" xfId="17127" xr:uid="{00000000-0005-0000-0000-0000825F0000}"/>
    <cellStyle name="Normal 7 2 3 6 2 2 2 2 2" xfId="34480" xr:uid="{00000000-0005-0000-0000-0000835F0000}"/>
    <cellStyle name="Normal 7 2 3 6 2 2 2 2 3" xfId="51826" xr:uid="{00000000-0005-0000-0000-0000845F0000}"/>
    <cellStyle name="Normal 7 2 3 6 2 2 2 3" xfId="25807" xr:uid="{00000000-0005-0000-0000-0000855F0000}"/>
    <cellStyle name="Normal 7 2 3 6 2 2 2 4" xfId="43153" xr:uid="{00000000-0005-0000-0000-0000865F0000}"/>
    <cellStyle name="Normal 7 2 3 6 2 2 3" xfId="4485" xr:uid="{00000000-0005-0000-0000-0000875F0000}"/>
    <cellStyle name="Normal 7 2 3 6 2 2 3 2" xfId="13158" xr:uid="{00000000-0005-0000-0000-0000885F0000}"/>
    <cellStyle name="Normal 7 2 3 6 2 2 3 2 2" xfId="30511" xr:uid="{00000000-0005-0000-0000-0000895F0000}"/>
    <cellStyle name="Normal 7 2 3 6 2 2 3 2 3" xfId="47857" xr:uid="{00000000-0005-0000-0000-00008A5F0000}"/>
    <cellStyle name="Normal 7 2 3 6 2 2 3 3" xfId="21838" xr:uid="{00000000-0005-0000-0000-00008B5F0000}"/>
    <cellStyle name="Normal 7 2 3 6 2 2 3 4" xfId="39184" xr:uid="{00000000-0005-0000-0000-00008C5F0000}"/>
    <cellStyle name="Normal 7 2 3 6 2 2 4" xfId="11345" xr:uid="{00000000-0005-0000-0000-00008D5F0000}"/>
    <cellStyle name="Normal 7 2 3 6 2 2 4 2" xfId="28698" xr:uid="{00000000-0005-0000-0000-00008E5F0000}"/>
    <cellStyle name="Normal 7 2 3 6 2 2 4 3" xfId="46044" xr:uid="{00000000-0005-0000-0000-00008F5F0000}"/>
    <cellStyle name="Normal 7 2 3 6 2 2 5" xfId="20025" xr:uid="{00000000-0005-0000-0000-0000905F0000}"/>
    <cellStyle name="Normal 7 2 3 6 2 2 6" xfId="37371" xr:uid="{00000000-0005-0000-0000-0000915F0000}"/>
    <cellStyle name="Normal 7 2 3 6 2 3" xfId="1594" xr:uid="{00000000-0005-0000-0000-0000925F0000}"/>
    <cellStyle name="Normal 7 2 3 6 2 3 2" xfId="7376" xr:uid="{00000000-0005-0000-0000-0000935F0000}"/>
    <cellStyle name="Normal 7 2 3 6 2 3 2 2" xfId="16049" xr:uid="{00000000-0005-0000-0000-0000945F0000}"/>
    <cellStyle name="Normal 7 2 3 6 2 3 2 2 2" xfId="33402" xr:uid="{00000000-0005-0000-0000-0000955F0000}"/>
    <cellStyle name="Normal 7 2 3 6 2 3 2 2 3" xfId="50748" xr:uid="{00000000-0005-0000-0000-0000965F0000}"/>
    <cellStyle name="Normal 7 2 3 6 2 3 2 3" xfId="24729" xr:uid="{00000000-0005-0000-0000-0000975F0000}"/>
    <cellStyle name="Normal 7 2 3 6 2 3 2 4" xfId="42075" xr:uid="{00000000-0005-0000-0000-0000985F0000}"/>
    <cellStyle name="Normal 7 2 3 6 2 3 3" xfId="5220" xr:uid="{00000000-0005-0000-0000-0000995F0000}"/>
    <cellStyle name="Normal 7 2 3 6 2 3 3 2" xfId="13893" xr:uid="{00000000-0005-0000-0000-00009A5F0000}"/>
    <cellStyle name="Normal 7 2 3 6 2 3 3 2 2" xfId="31246" xr:uid="{00000000-0005-0000-0000-00009B5F0000}"/>
    <cellStyle name="Normal 7 2 3 6 2 3 3 2 3" xfId="48592" xr:uid="{00000000-0005-0000-0000-00009C5F0000}"/>
    <cellStyle name="Normal 7 2 3 6 2 3 3 3" xfId="22573" xr:uid="{00000000-0005-0000-0000-00009D5F0000}"/>
    <cellStyle name="Normal 7 2 3 6 2 3 3 4" xfId="39919" xr:uid="{00000000-0005-0000-0000-00009E5F0000}"/>
    <cellStyle name="Normal 7 2 3 6 2 3 4" xfId="10267" xr:uid="{00000000-0005-0000-0000-00009F5F0000}"/>
    <cellStyle name="Normal 7 2 3 6 2 3 4 2" xfId="27620" xr:uid="{00000000-0005-0000-0000-0000A05F0000}"/>
    <cellStyle name="Normal 7 2 3 6 2 3 4 3" xfId="44966" xr:uid="{00000000-0005-0000-0000-0000A15F0000}"/>
    <cellStyle name="Normal 7 2 3 6 2 3 5" xfId="18947" xr:uid="{00000000-0005-0000-0000-0000A25F0000}"/>
    <cellStyle name="Normal 7 2 3 6 2 3 6" xfId="36293" xr:uid="{00000000-0005-0000-0000-0000A35F0000}"/>
    <cellStyle name="Normal 7 2 3 6 2 4" xfId="6641" xr:uid="{00000000-0005-0000-0000-0000A45F0000}"/>
    <cellStyle name="Normal 7 2 3 6 2 4 2" xfId="15314" xr:uid="{00000000-0005-0000-0000-0000A55F0000}"/>
    <cellStyle name="Normal 7 2 3 6 2 4 2 2" xfId="32667" xr:uid="{00000000-0005-0000-0000-0000A65F0000}"/>
    <cellStyle name="Normal 7 2 3 6 2 4 2 3" xfId="50013" xr:uid="{00000000-0005-0000-0000-0000A75F0000}"/>
    <cellStyle name="Normal 7 2 3 6 2 4 3" xfId="23994" xr:uid="{00000000-0005-0000-0000-0000A85F0000}"/>
    <cellStyle name="Normal 7 2 3 6 2 4 4" xfId="41340" xr:uid="{00000000-0005-0000-0000-0000A95F0000}"/>
    <cellStyle name="Normal 7 2 3 6 2 5" xfId="3407" xr:uid="{00000000-0005-0000-0000-0000AA5F0000}"/>
    <cellStyle name="Normal 7 2 3 6 2 5 2" xfId="12080" xr:uid="{00000000-0005-0000-0000-0000AB5F0000}"/>
    <cellStyle name="Normal 7 2 3 6 2 5 2 2" xfId="29433" xr:uid="{00000000-0005-0000-0000-0000AC5F0000}"/>
    <cellStyle name="Normal 7 2 3 6 2 5 2 3" xfId="46779" xr:uid="{00000000-0005-0000-0000-0000AD5F0000}"/>
    <cellStyle name="Normal 7 2 3 6 2 5 3" xfId="20760" xr:uid="{00000000-0005-0000-0000-0000AE5F0000}"/>
    <cellStyle name="Normal 7 2 3 6 2 5 4" xfId="38106" xr:uid="{00000000-0005-0000-0000-0000AF5F0000}"/>
    <cellStyle name="Normal 7 2 3 6 2 6" xfId="9532" xr:uid="{00000000-0005-0000-0000-0000B05F0000}"/>
    <cellStyle name="Normal 7 2 3 6 2 6 2" xfId="26885" xr:uid="{00000000-0005-0000-0000-0000B15F0000}"/>
    <cellStyle name="Normal 7 2 3 6 2 6 3" xfId="44231" xr:uid="{00000000-0005-0000-0000-0000B25F0000}"/>
    <cellStyle name="Normal 7 2 3 6 2 7" xfId="18212" xr:uid="{00000000-0005-0000-0000-0000B35F0000}"/>
    <cellStyle name="Normal 7 2 3 6 2 8" xfId="35558" xr:uid="{00000000-0005-0000-0000-0000B45F0000}"/>
    <cellStyle name="Normal 7 2 3 6 3" xfId="614" xr:uid="{00000000-0005-0000-0000-0000B55F0000}"/>
    <cellStyle name="Normal 7 2 3 6 3 2" xfId="2427" xr:uid="{00000000-0005-0000-0000-0000B65F0000}"/>
    <cellStyle name="Normal 7 2 3 6 3 2 2" xfId="8209" xr:uid="{00000000-0005-0000-0000-0000B75F0000}"/>
    <cellStyle name="Normal 7 2 3 6 3 2 2 2" xfId="16882" xr:uid="{00000000-0005-0000-0000-0000B85F0000}"/>
    <cellStyle name="Normal 7 2 3 6 3 2 2 2 2" xfId="34235" xr:uid="{00000000-0005-0000-0000-0000B95F0000}"/>
    <cellStyle name="Normal 7 2 3 6 3 2 2 2 3" xfId="51581" xr:uid="{00000000-0005-0000-0000-0000BA5F0000}"/>
    <cellStyle name="Normal 7 2 3 6 3 2 2 3" xfId="25562" xr:uid="{00000000-0005-0000-0000-0000BB5F0000}"/>
    <cellStyle name="Normal 7 2 3 6 3 2 2 4" xfId="42908" xr:uid="{00000000-0005-0000-0000-0000BC5F0000}"/>
    <cellStyle name="Normal 7 2 3 6 3 2 3" xfId="5710" xr:uid="{00000000-0005-0000-0000-0000BD5F0000}"/>
    <cellStyle name="Normal 7 2 3 6 3 2 3 2" xfId="14383" xr:uid="{00000000-0005-0000-0000-0000BE5F0000}"/>
    <cellStyle name="Normal 7 2 3 6 3 2 3 2 2" xfId="31736" xr:uid="{00000000-0005-0000-0000-0000BF5F0000}"/>
    <cellStyle name="Normal 7 2 3 6 3 2 3 2 3" xfId="49082" xr:uid="{00000000-0005-0000-0000-0000C05F0000}"/>
    <cellStyle name="Normal 7 2 3 6 3 2 3 3" xfId="23063" xr:uid="{00000000-0005-0000-0000-0000C15F0000}"/>
    <cellStyle name="Normal 7 2 3 6 3 2 3 4" xfId="40409" xr:uid="{00000000-0005-0000-0000-0000C25F0000}"/>
    <cellStyle name="Normal 7 2 3 6 3 2 4" xfId="11100" xr:uid="{00000000-0005-0000-0000-0000C35F0000}"/>
    <cellStyle name="Normal 7 2 3 6 3 2 4 2" xfId="28453" xr:uid="{00000000-0005-0000-0000-0000C45F0000}"/>
    <cellStyle name="Normal 7 2 3 6 3 2 4 3" xfId="45799" xr:uid="{00000000-0005-0000-0000-0000C55F0000}"/>
    <cellStyle name="Normal 7 2 3 6 3 2 5" xfId="19780" xr:uid="{00000000-0005-0000-0000-0000C65F0000}"/>
    <cellStyle name="Normal 7 2 3 6 3 2 6" xfId="37126" xr:uid="{00000000-0005-0000-0000-0000C75F0000}"/>
    <cellStyle name="Normal 7 2 3 6 3 3" xfId="6396" xr:uid="{00000000-0005-0000-0000-0000C85F0000}"/>
    <cellStyle name="Normal 7 2 3 6 3 3 2" xfId="15069" xr:uid="{00000000-0005-0000-0000-0000C95F0000}"/>
    <cellStyle name="Normal 7 2 3 6 3 3 2 2" xfId="32422" xr:uid="{00000000-0005-0000-0000-0000CA5F0000}"/>
    <cellStyle name="Normal 7 2 3 6 3 3 2 3" xfId="49768" xr:uid="{00000000-0005-0000-0000-0000CB5F0000}"/>
    <cellStyle name="Normal 7 2 3 6 3 3 3" xfId="23749" xr:uid="{00000000-0005-0000-0000-0000CC5F0000}"/>
    <cellStyle name="Normal 7 2 3 6 3 3 4" xfId="41095" xr:uid="{00000000-0005-0000-0000-0000CD5F0000}"/>
    <cellStyle name="Normal 7 2 3 6 3 4" xfId="4240" xr:uid="{00000000-0005-0000-0000-0000CE5F0000}"/>
    <cellStyle name="Normal 7 2 3 6 3 4 2" xfId="12913" xr:uid="{00000000-0005-0000-0000-0000CF5F0000}"/>
    <cellStyle name="Normal 7 2 3 6 3 4 2 2" xfId="30266" xr:uid="{00000000-0005-0000-0000-0000D05F0000}"/>
    <cellStyle name="Normal 7 2 3 6 3 4 2 3" xfId="47612" xr:uid="{00000000-0005-0000-0000-0000D15F0000}"/>
    <cellStyle name="Normal 7 2 3 6 3 4 3" xfId="21593" xr:uid="{00000000-0005-0000-0000-0000D25F0000}"/>
    <cellStyle name="Normal 7 2 3 6 3 4 4" xfId="38939" xr:uid="{00000000-0005-0000-0000-0000D35F0000}"/>
    <cellStyle name="Normal 7 2 3 6 3 5" xfId="9287" xr:uid="{00000000-0005-0000-0000-0000D45F0000}"/>
    <cellStyle name="Normal 7 2 3 6 3 5 2" xfId="26640" xr:uid="{00000000-0005-0000-0000-0000D55F0000}"/>
    <cellStyle name="Normal 7 2 3 6 3 5 3" xfId="43986" xr:uid="{00000000-0005-0000-0000-0000D65F0000}"/>
    <cellStyle name="Normal 7 2 3 6 3 6" xfId="17967" xr:uid="{00000000-0005-0000-0000-0000D75F0000}"/>
    <cellStyle name="Normal 7 2 3 6 3 7" xfId="35313" xr:uid="{00000000-0005-0000-0000-0000D85F0000}"/>
    <cellStyle name="Normal 7 2 3 6 4" xfId="1937" xr:uid="{00000000-0005-0000-0000-0000D95F0000}"/>
    <cellStyle name="Normal 7 2 3 6 4 2" xfId="7719" xr:uid="{00000000-0005-0000-0000-0000DA5F0000}"/>
    <cellStyle name="Normal 7 2 3 6 4 2 2" xfId="16392" xr:uid="{00000000-0005-0000-0000-0000DB5F0000}"/>
    <cellStyle name="Normal 7 2 3 6 4 2 2 2" xfId="33745" xr:uid="{00000000-0005-0000-0000-0000DC5F0000}"/>
    <cellStyle name="Normal 7 2 3 6 4 2 2 3" xfId="51091" xr:uid="{00000000-0005-0000-0000-0000DD5F0000}"/>
    <cellStyle name="Normal 7 2 3 6 4 2 3" xfId="25072" xr:uid="{00000000-0005-0000-0000-0000DE5F0000}"/>
    <cellStyle name="Normal 7 2 3 6 4 2 4" xfId="42418" xr:uid="{00000000-0005-0000-0000-0000DF5F0000}"/>
    <cellStyle name="Normal 7 2 3 6 4 3" xfId="3750" xr:uid="{00000000-0005-0000-0000-0000E05F0000}"/>
    <cellStyle name="Normal 7 2 3 6 4 3 2" xfId="12423" xr:uid="{00000000-0005-0000-0000-0000E15F0000}"/>
    <cellStyle name="Normal 7 2 3 6 4 3 2 2" xfId="29776" xr:uid="{00000000-0005-0000-0000-0000E25F0000}"/>
    <cellStyle name="Normal 7 2 3 6 4 3 2 3" xfId="47122" xr:uid="{00000000-0005-0000-0000-0000E35F0000}"/>
    <cellStyle name="Normal 7 2 3 6 4 3 3" xfId="21103" xr:uid="{00000000-0005-0000-0000-0000E45F0000}"/>
    <cellStyle name="Normal 7 2 3 6 4 3 4" xfId="38449" xr:uid="{00000000-0005-0000-0000-0000E55F0000}"/>
    <cellStyle name="Normal 7 2 3 6 4 4" xfId="10610" xr:uid="{00000000-0005-0000-0000-0000E65F0000}"/>
    <cellStyle name="Normal 7 2 3 6 4 4 2" xfId="27963" xr:uid="{00000000-0005-0000-0000-0000E75F0000}"/>
    <cellStyle name="Normal 7 2 3 6 4 4 3" xfId="45309" xr:uid="{00000000-0005-0000-0000-0000E85F0000}"/>
    <cellStyle name="Normal 7 2 3 6 4 5" xfId="19290" xr:uid="{00000000-0005-0000-0000-0000E95F0000}"/>
    <cellStyle name="Normal 7 2 3 6 4 6" xfId="36636" xr:uid="{00000000-0005-0000-0000-0000EA5F0000}"/>
    <cellStyle name="Normal 7 2 3 6 5" xfId="1349" xr:uid="{00000000-0005-0000-0000-0000EB5F0000}"/>
    <cellStyle name="Normal 7 2 3 6 5 2" xfId="7131" xr:uid="{00000000-0005-0000-0000-0000EC5F0000}"/>
    <cellStyle name="Normal 7 2 3 6 5 2 2" xfId="15804" xr:uid="{00000000-0005-0000-0000-0000ED5F0000}"/>
    <cellStyle name="Normal 7 2 3 6 5 2 2 2" xfId="33157" xr:uid="{00000000-0005-0000-0000-0000EE5F0000}"/>
    <cellStyle name="Normal 7 2 3 6 5 2 2 3" xfId="50503" xr:uid="{00000000-0005-0000-0000-0000EF5F0000}"/>
    <cellStyle name="Normal 7 2 3 6 5 2 3" xfId="24484" xr:uid="{00000000-0005-0000-0000-0000F05F0000}"/>
    <cellStyle name="Normal 7 2 3 6 5 2 4" xfId="41830" xr:uid="{00000000-0005-0000-0000-0000F15F0000}"/>
    <cellStyle name="Normal 7 2 3 6 5 3" xfId="4975" xr:uid="{00000000-0005-0000-0000-0000F25F0000}"/>
    <cellStyle name="Normal 7 2 3 6 5 3 2" xfId="13648" xr:uid="{00000000-0005-0000-0000-0000F35F0000}"/>
    <cellStyle name="Normal 7 2 3 6 5 3 2 2" xfId="31001" xr:uid="{00000000-0005-0000-0000-0000F45F0000}"/>
    <cellStyle name="Normal 7 2 3 6 5 3 2 3" xfId="48347" xr:uid="{00000000-0005-0000-0000-0000F55F0000}"/>
    <cellStyle name="Normal 7 2 3 6 5 3 3" xfId="22328" xr:uid="{00000000-0005-0000-0000-0000F65F0000}"/>
    <cellStyle name="Normal 7 2 3 6 5 3 4" xfId="39674" xr:uid="{00000000-0005-0000-0000-0000F75F0000}"/>
    <cellStyle name="Normal 7 2 3 6 5 4" xfId="10022" xr:uid="{00000000-0005-0000-0000-0000F85F0000}"/>
    <cellStyle name="Normal 7 2 3 6 5 4 2" xfId="27375" xr:uid="{00000000-0005-0000-0000-0000F95F0000}"/>
    <cellStyle name="Normal 7 2 3 6 5 4 3" xfId="44721" xr:uid="{00000000-0005-0000-0000-0000FA5F0000}"/>
    <cellStyle name="Normal 7 2 3 6 5 5" xfId="18702" xr:uid="{00000000-0005-0000-0000-0000FB5F0000}"/>
    <cellStyle name="Normal 7 2 3 6 5 6" xfId="36048" xr:uid="{00000000-0005-0000-0000-0000FC5F0000}"/>
    <cellStyle name="Normal 7 2 3 6 6" xfId="5906" xr:uid="{00000000-0005-0000-0000-0000FD5F0000}"/>
    <cellStyle name="Normal 7 2 3 6 6 2" xfId="14579" xr:uid="{00000000-0005-0000-0000-0000FE5F0000}"/>
    <cellStyle name="Normal 7 2 3 6 6 2 2" xfId="31932" xr:uid="{00000000-0005-0000-0000-0000FF5F0000}"/>
    <cellStyle name="Normal 7 2 3 6 6 2 3" xfId="49278" xr:uid="{00000000-0005-0000-0000-000000600000}"/>
    <cellStyle name="Normal 7 2 3 6 6 3" xfId="23259" xr:uid="{00000000-0005-0000-0000-000001600000}"/>
    <cellStyle name="Normal 7 2 3 6 6 4" xfId="40605" xr:uid="{00000000-0005-0000-0000-000002600000}"/>
    <cellStyle name="Normal 7 2 3 6 7" xfId="3162" xr:uid="{00000000-0005-0000-0000-000003600000}"/>
    <cellStyle name="Normal 7 2 3 6 7 2" xfId="11835" xr:uid="{00000000-0005-0000-0000-000004600000}"/>
    <cellStyle name="Normal 7 2 3 6 7 2 2" xfId="29188" xr:uid="{00000000-0005-0000-0000-000005600000}"/>
    <cellStyle name="Normal 7 2 3 6 7 2 3" xfId="46534" xr:uid="{00000000-0005-0000-0000-000006600000}"/>
    <cellStyle name="Normal 7 2 3 6 7 3" xfId="20515" xr:uid="{00000000-0005-0000-0000-000007600000}"/>
    <cellStyle name="Normal 7 2 3 6 7 4" xfId="37861" xr:uid="{00000000-0005-0000-0000-000008600000}"/>
    <cellStyle name="Normal 7 2 3 6 8" xfId="8797" xr:uid="{00000000-0005-0000-0000-000009600000}"/>
    <cellStyle name="Normal 7 2 3 6 8 2" xfId="26150" xr:uid="{00000000-0005-0000-0000-00000A600000}"/>
    <cellStyle name="Normal 7 2 3 6 8 3" xfId="43496" xr:uid="{00000000-0005-0000-0000-00000B600000}"/>
    <cellStyle name="Normal 7 2 3 6 9" xfId="17477" xr:uid="{00000000-0005-0000-0000-00000C600000}"/>
    <cellStyle name="Normal 7 2 3 7" xfId="761" xr:uid="{00000000-0005-0000-0000-00000D600000}"/>
    <cellStyle name="Normal 7 2 3 7 2" xfId="2574" xr:uid="{00000000-0005-0000-0000-00000E600000}"/>
    <cellStyle name="Normal 7 2 3 7 2 2" xfId="8356" xr:uid="{00000000-0005-0000-0000-00000F600000}"/>
    <cellStyle name="Normal 7 2 3 7 2 2 2" xfId="17029" xr:uid="{00000000-0005-0000-0000-000010600000}"/>
    <cellStyle name="Normal 7 2 3 7 2 2 2 2" xfId="34382" xr:uid="{00000000-0005-0000-0000-000011600000}"/>
    <cellStyle name="Normal 7 2 3 7 2 2 2 3" xfId="51728" xr:uid="{00000000-0005-0000-0000-000012600000}"/>
    <cellStyle name="Normal 7 2 3 7 2 2 3" xfId="25709" xr:uid="{00000000-0005-0000-0000-000013600000}"/>
    <cellStyle name="Normal 7 2 3 7 2 2 4" xfId="43055" xr:uid="{00000000-0005-0000-0000-000014600000}"/>
    <cellStyle name="Normal 7 2 3 7 2 3" xfId="4387" xr:uid="{00000000-0005-0000-0000-000015600000}"/>
    <cellStyle name="Normal 7 2 3 7 2 3 2" xfId="13060" xr:uid="{00000000-0005-0000-0000-000016600000}"/>
    <cellStyle name="Normal 7 2 3 7 2 3 2 2" xfId="30413" xr:uid="{00000000-0005-0000-0000-000017600000}"/>
    <cellStyle name="Normal 7 2 3 7 2 3 2 3" xfId="47759" xr:uid="{00000000-0005-0000-0000-000018600000}"/>
    <cellStyle name="Normal 7 2 3 7 2 3 3" xfId="21740" xr:uid="{00000000-0005-0000-0000-000019600000}"/>
    <cellStyle name="Normal 7 2 3 7 2 3 4" xfId="39086" xr:uid="{00000000-0005-0000-0000-00001A600000}"/>
    <cellStyle name="Normal 7 2 3 7 2 4" xfId="11247" xr:uid="{00000000-0005-0000-0000-00001B600000}"/>
    <cellStyle name="Normal 7 2 3 7 2 4 2" xfId="28600" xr:uid="{00000000-0005-0000-0000-00001C600000}"/>
    <cellStyle name="Normal 7 2 3 7 2 4 3" xfId="45946" xr:uid="{00000000-0005-0000-0000-00001D600000}"/>
    <cellStyle name="Normal 7 2 3 7 2 5" xfId="19927" xr:uid="{00000000-0005-0000-0000-00001E600000}"/>
    <cellStyle name="Normal 7 2 3 7 2 6" xfId="37273" xr:uid="{00000000-0005-0000-0000-00001F600000}"/>
    <cellStyle name="Normal 7 2 3 7 3" xfId="1496" xr:uid="{00000000-0005-0000-0000-000020600000}"/>
    <cellStyle name="Normal 7 2 3 7 3 2" xfId="7278" xr:uid="{00000000-0005-0000-0000-000021600000}"/>
    <cellStyle name="Normal 7 2 3 7 3 2 2" xfId="15951" xr:uid="{00000000-0005-0000-0000-000022600000}"/>
    <cellStyle name="Normal 7 2 3 7 3 2 2 2" xfId="33304" xr:uid="{00000000-0005-0000-0000-000023600000}"/>
    <cellStyle name="Normal 7 2 3 7 3 2 2 3" xfId="50650" xr:uid="{00000000-0005-0000-0000-000024600000}"/>
    <cellStyle name="Normal 7 2 3 7 3 2 3" xfId="24631" xr:uid="{00000000-0005-0000-0000-000025600000}"/>
    <cellStyle name="Normal 7 2 3 7 3 2 4" xfId="41977" xr:uid="{00000000-0005-0000-0000-000026600000}"/>
    <cellStyle name="Normal 7 2 3 7 3 3" xfId="5122" xr:uid="{00000000-0005-0000-0000-000027600000}"/>
    <cellStyle name="Normal 7 2 3 7 3 3 2" xfId="13795" xr:uid="{00000000-0005-0000-0000-000028600000}"/>
    <cellStyle name="Normal 7 2 3 7 3 3 2 2" xfId="31148" xr:uid="{00000000-0005-0000-0000-000029600000}"/>
    <cellStyle name="Normal 7 2 3 7 3 3 2 3" xfId="48494" xr:uid="{00000000-0005-0000-0000-00002A600000}"/>
    <cellStyle name="Normal 7 2 3 7 3 3 3" xfId="22475" xr:uid="{00000000-0005-0000-0000-00002B600000}"/>
    <cellStyle name="Normal 7 2 3 7 3 3 4" xfId="39821" xr:uid="{00000000-0005-0000-0000-00002C600000}"/>
    <cellStyle name="Normal 7 2 3 7 3 4" xfId="10169" xr:uid="{00000000-0005-0000-0000-00002D600000}"/>
    <cellStyle name="Normal 7 2 3 7 3 4 2" xfId="27522" xr:uid="{00000000-0005-0000-0000-00002E600000}"/>
    <cellStyle name="Normal 7 2 3 7 3 4 3" xfId="44868" xr:uid="{00000000-0005-0000-0000-00002F600000}"/>
    <cellStyle name="Normal 7 2 3 7 3 5" xfId="18849" xr:uid="{00000000-0005-0000-0000-000030600000}"/>
    <cellStyle name="Normal 7 2 3 7 3 6" xfId="36195" xr:uid="{00000000-0005-0000-0000-000031600000}"/>
    <cellStyle name="Normal 7 2 3 7 4" xfId="6543" xr:uid="{00000000-0005-0000-0000-000032600000}"/>
    <cellStyle name="Normal 7 2 3 7 4 2" xfId="15216" xr:uid="{00000000-0005-0000-0000-000033600000}"/>
    <cellStyle name="Normal 7 2 3 7 4 2 2" xfId="32569" xr:uid="{00000000-0005-0000-0000-000034600000}"/>
    <cellStyle name="Normal 7 2 3 7 4 2 3" xfId="49915" xr:uid="{00000000-0005-0000-0000-000035600000}"/>
    <cellStyle name="Normal 7 2 3 7 4 3" xfId="23896" xr:uid="{00000000-0005-0000-0000-000036600000}"/>
    <cellStyle name="Normal 7 2 3 7 4 4" xfId="41242" xr:uid="{00000000-0005-0000-0000-000037600000}"/>
    <cellStyle name="Normal 7 2 3 7 5" xfId="3309" xr:uid="{00000000-0005-0000-0000-000038600000}"/>
    <cellStyle name="Normal 7 2 3 7 5 2" xfId="11982" xr:uid="{00000000-0005-0000-0000-000039600000}"/>
    <cellStyle name="Normal 7 2 3 7 5 2 2" xfId="29335" xr:uid="{00000000-0005-0000-0000-00003A600000}"/>
    <cellStyle name="Normal 7 2 3 7 5 2 3" xfId="46681" xr:uid="{00000000-0005-0000-0000-00003B600000}"/>
    <cellStyle name="Normal 7 2 3 7 5 3" xfId="20662" xr:uid="{00000000-0005-0000-0000-00003C600000}"/>
    <cellStyle name="Normal 7 2 3 7 5 4" xfId="38008" xr:uid="{00000000-0005-0000-0000-00003D600000}"/>
    <cellStyle name="Normal 7 2 3 7 6" xfId="9434" xr:uid="{00000000-0005-0000-0000-00003E600000}"/>
    <cellStyle name="Normal 7 2 3 7 6 2" xfId="26787" xr:uid="{00000000-0005-0000-0000-00003F600000}"/>
    <cellStyle name="Normal 7 2 3 7 6 3" xfId="44133" xr:uid="{00000000-0005-0000-0000-000040600000}"/>
    <cellStyle name="Normal 7 2 3 7 7" xfId="18114" xr:uid="{00000000-0005-0000-0000-000041600000}"/>
    <cellStyle name="Normal 7 2 3 7 8" xfId="35460" xr:uid="{00000000-0005-0000-0000-000042600000}"/>
    <cellStyle name="Normal 7 2 3 8" xfId="369" xr:uid="{00000000-0005-0000-0000-000043600000}"/>
    <cellStyle name="Normal 7 2 3 8 2" xfId="2182" xr:uid="{00000000-0005-0000-0000-000044600000}"/>
    <cellStyle name="Normal 7 2 3 8 2 2" xfId="7964" xr:uid="{00000000-0005-0000-0000-000045600000}"/>
    <cellStyle name="Normal 7 2 3 8 2 2 2" xfId="16637" xr:uid="{00000000-0005-0000-0000-000046600000}"/>
    <cellStyle name="Normal 7 2 3 8 2 2 2 2" xfId="33990" xr:uid="{00000000-0005-0000-0000-000047600000}"/>
    <cellStyle name="Normal 7 2 3 8 2 2 2 3" xfId="51336" xr:uid="{00000000-0005-0000-0000-000048600000}"/>
    <cellStyle name="Normal 7 2 3 8 2 2 3" xfId="25317" xr:uid="{00000000-0005-0000-0000-000049600000}"/>
    <cellStyle name="Normal 7 2 3 8 2 2 4" xfId="42663" xr:uid="{00000000-0005-0000-0000-00004A600000}"/>
    <cellStyle name="Normal 7 2 3 8 2 3" xfId="5465" xr:uid="{00000000-0005-0000-0000-00004B600000}"/>
    <cellStyle name="Normal 7 2 3 8 2 3 2" xfId="14138" xr:uid="{00000000-0005-0000-0000-00004C600000}"/>
    <cellStyle name="Normal 7 2 3 8 2 3 2 2" xfId="31491" xr:uid="{00000000-0005-0000-0000-00004D600000}"/>
    <cellStyle name="Normal 7 2 3 8 2 3 2 3" xfId="48837" xr:uid="{00000000-0005-0000-0000-00004E600000}"/>
    <cellStyle name="Normal 7 2 3 8 2 3 3" xfId="22818" xr:uid="{00000000-0005-0000-0000-00004F600000}"/>
    <cellStyle name="Normal 7 2 3 8 2 3 4" xfId="40164" xr:uid="{00000000-0005-0000-0000-000050600000}"/>
    <cellStyle name="Normal 7 2 3 8 2 4" xfId="10855" xr:uid="{00000000-0005-0000-0000-000051600000}"/>
    <cellStyle name="Normal 7 2 3 8 2 4 2" xfId="28208" xr:uid="{00000000-0005-0000-0000-000052600000}"/>
    <cellStyle name="Normal 7 2 3 8 2 4 3" xfId="45554" xr:uid="{00000000-0005-0000-0000-000053600000}"/>
    <cellStyle name="Normal 7 2 3 8 2 5" xfId="19535" xr:uid="{00000000-0005-0000-0000-000054600000}"/>
    <cellStyle name="Normal 7 2 3 8 2 6" xfId="36881" xr:uid="{00000000-0005-0000-0000-000055600000}"/>
    <cellStyle name="Normal 7 2 3 8 3" xfId="6151" xr:uid="{00000000-0005-0000-0000-000056600000}"/>
    <cellStyle name="Normal 7 2 3 8 3 2" xfId="14824" xr:uid="{00000000-0005-0000-0000-000057600000}"/>
    <cellStyle name="Normal 7 2 3 8 3 2 2" xfId="32177" xr:uid="{00000000-0005-0000-0000-000058600000}"/>
    <cellStyle name="Normal 7 2 3 8 3 2 3" xfId="49523" xr:uid="{00000000-0005-0000-0000-000059600000}"/>
    <cellStyle name="Normal 7 2 3 8 3 3" xfId="23504" xr:uid="{00000000-0005-0000-0000-00005A600000}"/>
    <cellStyle name="Normal 7 2 3 8 3 4" xfId="40850" xr:uid="{00000000-0005-0000-0000-00005B600000}"/>
    <cellStyle name="Normal 7 2 3 8 4" xfId="3995" xr:uid="{00000000-0005-0000-0000-00005C600000}"/>
    <cellStyle name="Normal 7 2 3 8 4 2" xfId="12668" xr:uid="{00000000-0005-0000-0000-00005D600000}"/>
    <cellStyle name="Normal 7 2 3 8 4 2 2" xfId="30021" xr:uid="{00000000-0005-0000-0000-00005E600000}"/>
    <cellStyle name="Normal 7 2 3 8 4 2 3" xfId="47367" xr:uid="{00000000-0005-0000-0000-00005F600000}"/>
    <cellStyle name="Normal 7 2 3 8 4 3" xfId="21348" xr:uid="{00000000-0005-0000-0000-000060600000}"/>
    <cellStyle name="Normal 7 2 3 8 4 4" xfId="38694" xr:uid="{00000000-0005-0000-0000-000061600000}"/>
    <cellStyle name="Normal 7 2 3 8 5" xfId="9042" xr:uid="{00000000-0005-0000-0000-000062600000}"/>
    <cellStyle name="Normal 7 2 3 8 5 2" xfId="26395" xr:uid="{00000000-0005-0000-0000-000063600000}"/>
    <cellStyle name="Normal 7 2 3 8 5 3" xfId="43741" xr:uid="{00000000-0005-0000-0000-000064600000}"/>
    <cellStyle name="Normal 7 2 3 8 6" xfId="17722" xr:uid="{00000000-0005-0000-0000-000065600000}"/>
    <cellStyle name="Normal 7 2 3 8 7" xfId="35068" xr:uid="{00000000-0005-0000-0000-000066600000}"/>
    <cellStyle name="Normal 7 2 3 9" xfId="1839" xr:uid="{00000000-0005-0000-0000-000067600000}"/>
    <cellStyle name="Normal 7 2 3 9 2" xfId="7621" xr:uid="{00000000-0005-0000-0000-000068600000}"/>
    <cellStyle name="Normal 7 2 3 9 2 2" xfId="16294" xr:uid="{00000000-0005-0000-0000-000069600000}"/>
    <cellStyle name="Normal 7 2 3 9 2 2 2" xfId="33647" xr:uid="{00000000-0005-0000-0000-00006A600000}"/>
    <cellStyle name="Normal 7 2 3 9 2 2 3" xfId="50993" xr:uid="{00000000-0005-0000-0000-00006B600000}"/>
    <cellStyle name="Normal 7 2 3 9 2 3" xfId="24974" xr:uid="{00000000-0005-0000-0000-00006C600000}"/>
    <cellStyle name="Normal 7 2 3 9 2 4" xfId="42320" xr:uid="{00000000-0005-0000-0000-00006D600000}"/>
    <cellStyle name="Normal 7 2 3 9 3" xfId="3652" xr:uid="{00000000-0005-0000-0000-00006E600000}"/>
    <cellStyle name="Normal 7 2 3 9 3 2" xfId="12325" xr:uid="{00000000-0005-0000-0000-00006F600000}"/>
    <cellStyle name="Normal 7 2 3 9 3 2 2" xfId="29678" xr:uid="{00000000-0005-0000-0000-000070600000}"/>
    <cellStyle name="Normal 7 2 3 9 3 2 3" xfId="47024" xr:uid="{00000000-0005-0000-0000-000071600000}"/>
    <cellStyle name="Normal 7 2 3 9 3 3" xfId="21005" xr:uid="{00000000-0005-0000-0000-000072600000}"/>
    <cellStyle name="Normal 7 2 3 9 3 4" xfId="38351" xr:uid="{00000000-0005-0000-0000-000073600000}"/>
    <cellStyle name="Normal 7 2 3 9 4" xfId="10512" xr:uid="{00000000-0005-0000-0000-000074600000}"/>
    <cellStyle name="Normal 7 2 3 9 4 2" xfId="27865" xr:uid="{00000000-0005-0000-0000-000075600000}"/>
    <cellStyle name="Normal 7 2 3 9 4 3" xfId="45211" xr:uid="{00000000-0005-0000-0000-000076600000}"/>
    <cellStyle name="Normal 7 2 3 9 5" xfId="19192" xr:uid="{00000000-0005-0000-0000-000077600000}"/>
    <cellStyle name="Normal 7 2 3 9 6" xfId="36538" xr:uid="{00000000-0005-0000-0000-000078600000}"/>
    <cellStyle name="Normal 7 2 4" xfId="43" xr:uid="{00000000-0005-0000-0000-000079600000}"/>
    <cellStyle name="Normal 7 2 4 10" xfId="5825" xr:uid="{00000000-0005-0000-0000-00007A600000}"/>
    <cellStyle name="Normal 7 2 4 10 2" xfId="14498" xr:uid="{00000000-0005-0000-0000-00007B600000}"/>
    <cellStyle name="Normal 7 2 4 10 2 2" xfId="31851" xr:uid="{00000000-0005-0000-0000-00007C600000}"/>
    <cellStyle name="Normal 7 2 4 10 2 3" xfId="49197" xr:uid="{00000000-0005-0000-0000-00007D600000}"/>
    <cellStyle name="Normal 7 2 4 10 3" xfId="23178" xr:uid="{00000000-0005-0000-0000-00007E600000}"/>
    <cellStyle name="Normal 7 2 4 10 4" xfId="40524" xr:uid="{00000000-0005-0000-0000-00007F600000}"/>
    <cellStyle name="Normal 7 2 4 11" xfId="2934" xr:uid="{00000000-0005-0000-0000-000080600000}"/>
    <cellStyle name="Normal 7 2 4 11 2" xfId="11607" xr:uid="{00000000-0005-0000-0000-000081600000}"/>
    <cellStyle name="Normal 7 2 4 11 2 2" xfId="28960" xr:uid="{00000000-0005-0000-0000-000082600000}"/>
    <cellStyle name="Normal 7 2 4 11 2 3" xfId="46306" xr:uid="{00000000-0005-0000-0000-000083600000}"/>
    <cellStyle name="Normal 7 2 4 11 3" xfId="20287" xr:uid="{00000000-0005-0000-0000-000084600000}"/>
    <cellStyle name="Normal 7 2 4 11 4" xfId="37633" xr:uid="{00000000-0005-0000-0000-000085600000}"/>
    <cellStyle name="Normal 7 2 4 12" xfId="8716" xr:uid="{00000000-0005-0000-0000-000086600000}"/>
    <cellStyle name="Normal 7 2 4 12 2" xfId="26069" xr:uid="{00000000-0005-0000-0000-000087600000}"/>
    <cellStyle name="Normal 7 2 4 12 3" xfId="43415" xr:uid="{00000000-0005-0000-0000-000088600000}"/>
    <cellStyle name="Normal 7 2 4 13" xfId="17396" xr:uid="{00000000-0005-0000-0000-000089600000}"/>
    <cellStyle name="Normal 7 2 4 14" xfId="34742" xr:uid="{00000000-0005-0000-0000-00008A600000}"/>
    <cellStyle name="Normal 7 2 4 2" xfId="92" xr:uid="{00000000-0005-0000-0000-00008B600000}"/>
    <cellStyle name="Normal 7 2 4 2 10" xfId="8765" xr:uid="{00000000-0005-0000-0000-00008C600000}"/>
    <cellStyle name="Normal 7 2 4 2 10 2" xfId="26118" xr:uid="{00000000-0005-0000-0000-00008D600000}"/>
    <cellStyle name="Normal 7 2 4 2 10 3" xfId="43464" xr:uid="{00000000-0005-0000-0000-00008E600000}"/>
    <cellStyle name="Normal 7 2 4 2 11" xfId="17445" xr:uid="{00000000-0005-0000-0000-00008F600000}"/>
    <cellStyle name="Normal 7 2 4 2 12" xfId="34791" xr:uid="{00000000-0005-0000-0000-000090600000}"/>
    <cellStyle name="Normal 7 2 4 2 2" xfId="337" xr:uid="{00000000-0005-0000-0000-000091600000}"/>
    <cellStyle name="Normal 7 2 4 2 2 10" xfId="35036" xr:uid="{00000000-0005-0000-0000-000092600000}"/>
    <cellStyle name="Normal 7 2 4 2 2 2" xfId="1072" xr:uid="{00000000-0005-0000-0000-000093600000}"/>
    <cellStyle name="Normal 7 2 4 2 2 2 2" xfId="2885" xr:uid="{00000000-0005-0000-0000-000094600000}"/>
    <cellStyle name="Normal 7 2 4 2 2 2 2 2" xfId="8667" xr:uid="{00000000-0005-0000-0000-000095600000}"/>
    <cellStyle name="Normal 7 2 4 2 2 2 2 2 2" xfId="17340" xr:uid="{00000000-0005-0000-0000-000096600000}"/>
    <cellStyle name="Normal 7 2 4 2 2 2 2 2 2 2" xfId="34693" xr:uid="{00000000-0005-0000-0000-000097600000}"/>
    <cellStyle name="Normal 7 2 4 2 2 2 2 2 2 3" xfId="52039" xr:uid="{00000000-0005-0000-0000-000098600000}"/>
    <cellStyle name="Normal 7 2 4 2 2 2 2 2 3" xfId="26020" xr:uid="{00000000-0005-0000-0000-000099600000}"/>
    <cellStyle name="Normal 7 2 4 2 2 2 2 2 4" xfId="43366" xr:uid="{00000000-0005-0000-0000-00009A600000}"/>
    <cellStyle name="Normal 7 2 4 2 2 2 2 3" xfId="4698" xr:uid="{00000000-0005-0000-0000-00009B600000}"/>
    <cellStyle name="Normal 7 2 4 2 2 2 2 3 2" xfId="13371" xr:uid="{00000000-0005-0000-0000-00009C600000}"/>
    <cellStyle name="Normal 7 2 4 2 2 2 2 3 2 2" xfId="30724" xr:uid="{00000000-0005-0000-0000-00009D600000}"/>
    <cellStyle name="Normal 7 2 4 2 2 2 2 3 2 3" xfId="48070" xr:uid="{00000000-0005-0000-0000-00009E600000}"/>
    <cellStyle name="Normal 7 2 4 2 2 2 2 3 3" xfId="22051" xr:uid="{00000000-0005-0000-0000-00009F600000}"/>
    <cellStyle name="Normal 7 2 4 2 2 2 2 3 4" xfId="39397" xr:uid="{00000000-0005-0000-0000-0000A0600000}"/>
    <cellStyle name="Normal 7 2 4 2 2 2 2 4" xfId="11558" xr:uid="{00000000-0005-0000-0000-0000A1600000}"/>
    <cellStyle name="Normal 7 2 4 2 2 2 2 4 2" xfId="28911" xr:uid="{00000000-0005-0000-0000-0000A2600000}"/>
    <cellStyle name="Normal 7 2 4 2 2 2 2 4 3" xfId="46257" xr:uid="{00000000-0005-0000-0000-0000A3600000}"/>
    <cellStyle name="Normal 7 2 4 2 2 2 2 5" xfId="20238" xr:uid="{00000000-0005-0000-0000-0000A4600000}"/>
    <cellStyle name="Normal 7 2 4 2 2 2 2 6" xfId="37584" xr:uid="{00000000-0005-0000-0000-0000A5600000}"/>
    <cellStyle name="Normal 7 2 4 2 2 2 3" xfId="1807" xr:uid="{00000000-0005-0000-0000-0000A6600000}"/>
    <cellStyle name="Normal 7 2 4 2 2 2 3 2" xfId="7589" xr:uid="{00000000-0005-0000-0000-0000A7600000}"/>
    <cellStyle name="Normal 7 2 4 2 2 2 3 2 2" xfId="16262" xr:uid="{00000000-0005-0000-0000-0000A8600000}"/>
    <cellStyle name="Normal 7 2 4 2 2 2 3 2 2 2" xfId="33615" xr:uid="{00000000-0005-0000-0000-0000A9600000}"/>
    <cellStyle name="Normal 7 2 4 2 2 2 3 2 2 3" xfId="50961" xr:uid="{00000000-0005-0000-0000-0000AA600000}"/>
    <cellStyle name="Normal 7 2 4 2 2 2 3 2 3" xfId="24942" xr:uid="{00000000-0005-0000-0000-0000AB600000}"/>
    <cellStyle name="Normal 7 2 4 2 2 2 3 2 4" xfId="42288" xr:uid="{00000000-0005-0000-0000-0000AC600000}"/>
    <cellStyle name="Normal 7 2 4 2 2 2 3 3" xfId="5433" xr:uid="{00000000-0005-0000-0000-0000AD600000}"/>
    <cellStyle name="Normal 7 2 4 2 2 2 3 3 2" xfId="14106" xr:uid="{00000000-0005-0000-0000-0000AE600000}"/>
    <cellStyle name="Normal 7 2 4 2 2 2 3 3 2 2" xfId="31459" xr:uid="{00000000-0005-0000-0000-0000AF600000}"/>
    <cellStyle name="Normal 7 2 4 2 2 2 3 3 2 3" xfId="48805" xr:uid="{00000000-0005-0000-0000-0000B0600000}"/>
    <cellStyle name="Normal 7 2 4 2 2 2 3 3 3" xfId="22786" xr:uid="{00000000-0005-0000-0000-0000B1600000}"/>
    <cellStyle name="Normal 7 2 4 2 2 2 3 3 4" xfId="40132" xr:uid="{00000000-0005-0000-0000-0000B2600000}"/>
    <cellStyle name="Normal 7 2 4 2 2 2 3 4" xfId="10480" xr:uid="{00000000-0005-0000-0000-0000B3600000}"/>
    <cellStyle name="Normal 7 2 4 2 2 2 3 4 2" xfId="27833" xr:uid="{00000000-0005-0000-0000-0000B4600000}"/>
    <cellStyle name="Normal 7 2 4 2 2 2 3 4 3" xfId="45179" xr:uid="{00000000-0005-0000-0000-0000B5600000}"/>
    <cellStyle name="Normal 7 2 4 2 2 2 3 5" xfId="19160" xr:uid="{00000000-0005-0000-0000-0000B6600000}"/>
    <cellStyle name="Normal 7 2 4 2 2 2 3 6" xfId="36506" xr:uid="{00000000-0005-0000-0000-0000B7600000}"/>
    <cellStyle name="Normal 7 2 4 2 2 2 4" xfId="6854" xr:uid="{00000000-0005-0000-0000-0000B8600000}"/>
    <cellStyle name="Normal 7 2 4 2 2 2 4 2" xfId="15527" xr:uid="{00000000-0005-0000-0000-0000B9600000}"/>
    <cellStyle name="Normal 7 2 4 2 2 2 4 2 2" xfId="32880" xr:uid="{00000000-0005-0000-0000-0000BA600000}"/>
    <cellStyle name="Normal 7 2 4 2 2 2 4 2 3" xfId="50226" xr:uid="{00000000-0005-0000-0000-0000BB600000}"/>
    <cellStyle name="Normal 7 2 4 2 2 2 4 3" xfId="24207" xr:uid="{00000000-0005-0000-0000-0000BC600000}"/>
    <cellStyle name="Normal 7 2 4 2 2 2 4 4" xfId="41553" xr:uid="{00000000-0005-0000-0000-0000BD600000}"/>
    <cellStyle name="Normal 7 2 4 2 2 2 5" xfId="3620" xr:uid="{00000000-0005-0000-0000-0000BE600000}"/>
    <cellStyle name="Normal 7 2 4 2 2 2 5 2" xfId="12293" xr:uid="{00000000-0005-0000-0000-0000BF600000}"/>
    <cellStyle name="Normal 7 2 4 2 2 2 5 2 2" xfId="29646" xr:uid="{00000000-0005-0000-0000-0000C0600000}"/>
    <cellStyle name="Normal 7 2 4 2 2 2 5 2 3" xfId="46992" xr:uid="{00000000-0005-0000-0000-0000C1600000}"/>
    <cellStyle name="Normal 7 2 4 2 2 2 5 3" xfId="20973" xr:uid="{00000000-0005-0000-0000-0000C2600000}"/>
    <cellStyle name="Normal 7 2 4 2 2 2 5 4" xfId="38319" xr:uid="{00000000-0005-0000-0000-0000C3600000}"/>
    <cellStyle name="Normal 7 2 4 2 2 2 6" xfId="9745" xr:uid="{00000000-0005-0000-0000-0000C4600000}"/>
    <cellStyle name="Normal 7 2 4 2 2 2 6 2" xfId="27098" xr:uid="{00000000-0005-0000-0000-0000C5600000}"/>
    <cellStyle name="Normal 7 2 4 2 2 2 6 3" xfId="44444" xr:uid="{00000000-0005-0000-0000-0000C6600000}"/>
    <cellStyle name="Normal 7 2 4 2 2 2 7" xfId="18425" xr:uid="{00000000-0005-0000-0000-0000C7600000}"/>
    <cellStyle name="Normal 7 2 4 2 2 2 8" xfId="35771" xr:uid="{00000000-0005-0000-0000-0000C8600000}"/>
    <cellStyle name="Normal 7 2 4 2 2 3" xfId="582" xr:uid="{00000000-0005-0000-0000-0000C9600000}"/>
    <cellStyle name="Normal 7 2 4 2 2 3 2" xfId="2395" xr:uid="{00000000-0005-0000-0000-0000CA600000}"/>
    <cellStyle name="Normal 7 2 4 2 2 3 2 2" xfId="8177" xr:uid="{00000000-0005-0000-0000-0000CB600000}"/>
    <cellStyle name="Normal 7 2 4 2 2 3 2 2 2" xfId="16850" xr:uid="{00000000-0005-0000-0000-0000CC600000}"/>
    <cellStyle name="Normal 7 2 4 2 2 3 2 2 2 2" xfId="34203" xr:uid="{00000000-0005-0000-0000-0000CD600000}"/>
    <cellStyle name="Normal 7 2 4 2 2 3 2 2 2 3" xfId="51549" xr:uid="{00000000-0005-0000-0000-0000CE600000}"/>
    <cellStyle name="Normal 7 2 4 2 2 3 2 2 3" xfId="25530" xr:uid="{00000000-0005-0000-0000-0000CF600000}"/>
    <cellStyle name="Normal 7 2 4 2 2 3 2 2 4" xfId="42876" xr:uid="{00000000-0005-0000-0000-0000D0600000}"/>
    <cellStyle name="Normal 7 2 4 2 2 3 2 3" xfId="5678" xr:uid="{00000000-0005-0000-0000-0000D1600000}"/>
    <cellStyle name="Normal 7 2 4 2 2 3 2 3 2" xfId="14351" xr:uid="{00000000-0005-0000-0000-0000D2600000}"/>
    <cellStyle name="Normal 7 2 4 2 2 3 2 3 2 2" xfId="31704" xr:uid="{00000000-0005-0000-0000-0000D3600000}"/>
    <cellStyle name="Normal 7 2 4 2 2 3 2 3 2 3" xfId="49050" xr:uid="{00000000-0005-0000-0000-0000D4600000}"/>
    <cellStyle name="Normal 7 2 4 2 2 3 2 3 3" xfId="23031" xr:uid="{00000000-0005-0000-0000-0000D5600000}"/>
    <cellStyle name="Normal 7 2 4 2 2 3 2 3 4" xfId="40377" xr:uid="{00000000-0005-0000-0000-0000D6600000}"/>
    <cellStyle name="Normal 7 2 4 2 2 3 2 4" xfId="11068" xr:uid="{00000000-0005-0000-0000-0000D7600000}"/>
    <cellStyle name="Normal 7 2 4 2 2 3 2 4 2" xfId="28421" xr:uid="{00000000-0005-0000-0000-0000D8600000}"/>
    <cellStyle name="Normal 7 2 4 2 2 3 2 4 3" xfId="45767" xr:uid="{00000000-0005-0000-0000-0000D9600000}"/>
    <cellStyle name="Normal 7 2 4 2 2 3 2 5" xfId="19748" xr:uid="{00000000-0005-0000-0000-0000DA600000}"/>
    <cellStyle name="Normal 7 2 4 2 2 3 2 6" xfId="37094" xr:uid="{00000000-0005-0000-0000-0000DB600000}"/>
    <cellStyle name="Normal 7 2 4 2 2 3 3" xfId="6364" xr:uid="{00000000-0005-0000-0000-0000DC600000}"/>
    <cellStyle name="Normal 7 2 4 2 2 3 3 2" xfId="15037" xr:uid="{00000000-0005-0000-0000-0000DD600000}"/>
    <cellStyle name="Normal 7 2 4 2 2 3 3 2 2" xfId="32390" xr:uid="{00000000-0005-0000-0000-0000DE600000}"/>
    <cellStyle name="Normal 7 2 4 2 2 3 3 2 3" xfId="49736" xr:uid="{00000000-0005-0000-0000-0000DF600000}"/>
    <cellStyle name="Normal 7 2 4 2 2 3 3 3" xfId="23717" xr:uid="{00000000-0005-0000-0000-0000E0600000}"/>
    <cellStyle name="Normal 7 2 4 2 2 3 3 4" xfId="41063" xr:uid="{00000000-0005-0000-0000-0000E1600000}"/>
    <cellStyle name="Normal 7 2 4 2 2 3 4" xfId="4208" xr:uid="{00000000-0005-0000-0000-0000E2600000}"/>
    <cellStyle name="Normal 7 2 4 2 2 3 4 2" xfId="12881" xr:uid="{00000000-0005-0000-0000-0000E3600000}"/>
    <cellStyle name="Normal 7 2 4 2 2 3 4 2 2" xfId="30234" xr:uid="{00000000-0005-0000-0000-0000E4600000}"/>
    <cellStyle name="Normal 7 2 4 2 2 3 4 2 3" xfId="47580" xr:uid="{00000000-0005-0000-0000-0000E5600000}"/>
    <cellStyle name="Normal 7 2 4 2 2 3 4 3" xfId="21561" xr:uid="{00000000-0005-0000-0000-0000E6600000}"/>
    <cellStyle name="Normal 7 2 4 2 2 3 4 4" xfId="38907" xr:uid="{00000000-0005-0000-0000-0000E7600000}"/>
    <cellStyle name="Normal 7 2 4 2 2 3 5" xfId="9255" xr:uid="{00000000-0005-0000-0000-0000E8600000}"/>
    <cellStyle name="Normal 7 2 4 2 2 3 5 2" xfId="26608" xr:uid="{00000000-0005-0000-0000-0000E9600000}"/>
    <cellStyle name="Normal 7 2 4 2 2 3 5 3" xfId="43954" xr:uid="{00000000-0005-0000-0000-0000EA600000}"/>
    <cellStyle name="Normal 7 2 4 2 2 3 6" xfId="17935" xr:uid="{00000000-0005-0000-0000-0000EB600000}"/>
    <cellStyle name="Normal 7 2 4 2 2 3 7" xfId="35281" xr:uid="{00000000-0005-0000-0000-0000EC600000}"/>
    <cellStyle name="Normal 7 2 4 2 2 4" xfId="2150" xr:uid="{00000000-0005-0000-0000-0000ED600000}"/>
    <cellStyle name="Normal 7 2 4 2 2 4 2" xfId="7932" xr:uid="{00000000-0005-0000-0000-0000EE600000}"/>
    <cellStyle name="Normal 7 2 4 2 2 4 2 2" xfId="16605" xr:uid="{00000000-0005-0000-0000-0000EF600000}"/>
    <cellStyle name="Normal 7 2 4 2 2 4 2 2 2" xfId="33958" xr:uid="{00000000-0005-0000-0000-0000F0600000}"/>
    <cellStyle name="Normal 7 2 4 2 2 4 2 2 3" xfId="51304" xr:uid="{00000000-0005-0000-0000-0000F1600000}"/>
    <cellStyle name="Normal 7 2 4 2 2 4 2 3" xfId="25285" xr:uid="{00000000-0005-0000-0000-0000F2600000}"/>
    <cellStyle name="Normal 7 2 4 2 2 4 2 4" xfId="42631" xr:uid="{00000000-0005-0000-0000-0000F3600000}"/>
    <cellStyle name="Normal 7 2 4 2 2 4 3" xfId="3963" xr:uid="{00000000-0005-0000-0000-0000F4600000}"/>
    <cellStyle name="Normal 7 2 4 2 2 4 3 2" xfId="12636" xr:uid="{00000000-0005-0000-0000-0000F5600000}"/>
    <cellStyle name="Normal 7 2 4 2 2 4 3 2 2" xfId="29989" xr:uid="{00000000-0005-0000-0000-0000F6600000}"/>
    <cellStyle name="Normal 7 2 4 2 2 4 3 2 3" xfId="47335" xr:uid="{00000000-0005-0000-0000-0000F7600000}"/>
    <cellStyle name="Normal 7 2 4 2 2 4 3 3" xfId="21316" xr:uid="{00000000-0005-0000-0000-0000F8600000}"/>
    <cellStyle name="Normal 7 2 4 2 2 4 3 4" xfId="38662" xr:uid="{00000000-0005-0000-0000-0000F9600000}"/>
    <cellStyle name="Normal 7 2 4 2 2 4 4" xfId="10823" xr:uid="{00000000-0005-0000-0000-0000FA600000}"/>
    <cellStyle name="Normal 7 2 4 2 2 4 4 2" xfId="28176" xr:uid="{00000000-0005-0000-0000-0000FB600000}"/>
    <cellStyle name="Normal 7 2 4 2 2 4 4 3" xfId="45522" xr:uid="{00000000-0005-0000-0000-0000FC600000}"/>
    <cellStyle name="Normal 7 2 4 2 2 4 5" xfId="19503" xr:uid="{00000000-0005-0000-0000-0000FD600000}"/>
    <cellStyle name="Normal 7 2 4 2 2 4 6" xfId="36849" xr:uid="{00000000-0005-0000-0000-0000FE600000}"/>
    <cellStyle name="Normal 7 2 4 2 2 5" xfId="1317" xr:uid="{00000000-0005-0000-0000-0000FF600000}"/>
    <cellStyle name="Normal 7 2 4 2 2 5 2" xfId="7099" xr:uid="{00000000-0005-0000-0000-000000610000}"/>
    <cellStyle name="Normal 7 2 4 2 2 5 2 2" xfId="15772" xr:uid="{00000000-0005-0000-0000-000001610000}"/>
    <cellStyle name="Normal 7 2 4 2 2 5 2 2 2" xfId="33125" xr:uid="{00000000-0005-0000-0000-000002610000}"/>
    <cellStyle name="Normal 7 2 4 2 2 5 2 2 3" xfId="50471" xr:uid="{00000000-0005-0000-0000-000003610000}"/>
    <cellStyle name="Normal 7 2 4 2 2 5 2 3" xfId="24452" xr:uid="{00000000-0005-0000-0000-000004610000}"/>
    <cellStyle name="Normal 7 2 4 2 2 5 2 4" xfId="41798" xr:uid="{00000000-0005-0000-0000-000005610000}"/>
    <cellStyle name="Normal 7 2 4 2 2 5 3" xfId="4943" xr:uid="{00000000-0005-0000-0000-000006610000}"/>
    <cellStyle name="Normal 7 2 4 2 2 5 3 2" xfId="13616" xr:uid="{00000000-0005-0000-0000-000007610000}"/>
    <cellStyle name="Normal 7 2 4 2 2 5 3 2 2" xfId="30969" xr:uid="{00000000-0005-0000-0000-000008610000}"/>
    <cellStyle name="Normal 7 2 4 2 2 5 3 2 3" xfId="48315" xr:uid="{00000000-0005-0000-0000-000009610000}"/>
    <cellStyle name="Normal 7 2 4 2 2 5 3 3" xfId="22296" xr:uid="{00000000-0005-0000-0000-00000A610000}"/>
    <cellStyle name="Normal 7 2 4 2 2 5 3 4" xfId="39642" xr:uid="{00000000-0005-0000-0000-00000B610000}"/>
    <cellStyle name="Normal 7 2 4 2 2 5 4" xfId="9990" xr:uid="{00000000-0005-0000-0000-00000C610000}"/>
    <cellStyle name="Normal 7 2 4 2 2 5 4 2" xfId="27343" xr:uid="{00000000-0005-0000-0000-00000D610000}"/>
    <cellStyle name="Normal 7 2 4 2 2 5 4 3" xfId="44689" xr:uid="{00000000-0005-0000-0000-00000E610000}"/>
    <cellStyle name="Normal 7 2 4 2 2 5 5" xfId="18670" xr:uid="{00000000-0005-0000-0000-00000F610000}"/>
    <cellStyle name="Normal 7 2 4 2 2 5 6" xfId="36016" xr:uid="{00000000-0005-0000-0000-000010610000}"/>
    <cellStyle name="Normal 7 2 4 2 2 6" xfId="6119" xr:uid="{00000000-0005-0000-0000-000011610000}"/>
    <cellStyle name="Normal 7 2 4 2 2 6 2" xfId="14792" xr:uid="{00000000-0005-0000-0000-000012610000}"/>
    <cellStyle name="Normal 7 2 4 2 2 6 2 2" xfId="32145" xr:uid="{00000000-0005-0000-0000-000013610000}"/>
    <cellStyle name="Normal 7 2 4 2 2 6 2 3" xfId="49491" xr:uid="{00000000-0005-0000-0000-000014610000}"/>
    <cellStyle name="Normal 7 2 4 2 2 6 3" xfId="23472" xr:uid="{00000000-0005-0000-0000-000015610000}"/>
    <cellStyle name="Normal 7 2 4 2 2 6 4" xfId="40818" xr:uid="{00000000-0005-0000-0000-000016610000}"/>
    <cellStyle name="Normal 7 2 4 2 2 7" xfId="3130" xr:uid="{00000000-0005-0000-0000-000017610000}"/>
    <cellStyle name="Normal 7 2 4 2 2 7 2" xfId="11803" xr:uid="{00000000-0005-0000-0000-000018610000}"/>
    <cellStyle name="Normal 7 2 4 2 2 7 2 2" xfId="29156" xr:uid="{00000000-0005-0000-0000-000019610000}"/>
    <cellStyle name="Normal 7 2 4 2 2 7 2 3" xfId="46502" xr:uid="{00000000-0005-0000-0000-00001A610000}"/>
    <cellStyle name="Normal 7 2 4 2 2 7 3" xfId="20483" xr:uid="{00000000-0005-0000-0000-00001B610000}"/>
    <cellStyle name="Normal 7 2 4 2 2 7 4" xfId="37829" xr:uid="{00000000-0005-0000-0000-00001C610000}"/>
    <cellStyle name="Normal 7 2 4 2 2 8" xfId="9010" xr:uid="{00000000-0005-0000-0000-00001D610000}"/>
    <cellStyle name="Normal 7 2 4 2 2 8 2" xfId="26363" xr:uid="{00000000-0005-0000-0000-00001E610000}"/>
    <cellStyle name="Normal 7 2 4 2 2 8 3" xfId="43709" xr:uid="{00000000-0005-0000-0000-00001F610000}"/>
    <cellStyle name="Normal 7 2 4 2 2 9" xfId="17690" xr:uid="{00000000-0005-0000-0000-000020610000}"/>
    <cellStyle name="Normal 7 2 4 2 3" xfId="239" xr:uid="{00000000-0005-0000-0000-000021610000}"/>
    <cellStyle name="Normal 7 2 4 2 3 10" xfId="34938" xr:uid="{00000000-0005-0000-0000-000022610000}"/>
    <cellStyle name="Normal 7 2 4 2 3 2" xfId="974" xr:uid="{00000000-0005-0000-0000-000023610000}"/>
    <cellStyle name="Normal 7 2 4 2 3 2 2" xfId="2787" xr:uid="{00000000-0005-0000-0000-000024610000}"/>
    <cellStyle name="Normal 7 2 4 2 3 2 2 2" xfId="8569" xr:uid="{00000000-0005-0000-0000-000025610000}"/>
    <cellStyle name="Normal 7 2 4 2 3 2 2 2 2" xfId="17242" xr:uid="{00000000-0005-0000-0000-000026610000}"/>
    <cellStyle name="Normal 7 2 4 2 3 2 2 2 2 2" xfId="34595" xr:uid="{00000000-0005-0000-0000-000027610000}"/>
    <cellStyle name="Normal 7 2 4 2 3 2 2 2 2 3" xfId="51941" xr:uid="{00000000-0005-0000-0000-000028610000}"/>
    <cellStyle name="Normal 7 2 4 2 3 2 2 2 3" xfId="25922" xr:uid="{00000000-0005-0000-0000-000029610000}"/>
    <cellStyle name="Normal 7 2 4 2 3 2 2 2 4" xfId="43268" xr:uid="{00000000-0005-0000-0000-00002A610000}"/>
    <cellStyle name="Normal 7 2 4 2 3 2 2 3" xfId="4600" xr:uid="{00000000-0005-0000-0000-00002B610000}"/>
    <cellStyle name="Normal 7 2 4 2 3 2 2 3 2" xfId="13273" xr:uid="{00000000-0005-0000-0000-00002C610000}"/>
    <cellStyle name="Normal 7 2 4 2 3 2 2 3 2 2" xfId="30626" xr:uid="{00000000-0005-0000-0000-00002D610000}"/>
    <cellStyle name="Normal 7 2 4 2 3 2 2 3 2 3" xfId="47972" xr:uid="{00000000-0005-0000-0000-00002E610000}"/>
    <cellStyle name="Normal 7 2 4 2 3 2 2 3 3" xfId="21953" xr:uid="{00000000-0005-0000-0000-00002F610000}"/>
    <cellStyle name="Normal 7 2 4 2 3 2 2 3 4" xfId="39299" xr:uid="{00000000-0005-0000-0000-000030610000}"/>
    <cellStyle name="Normal 7 2 4 2 3 2 2 4" xfId="11460" xr:uid="{00000000-0005-0000-0000-000031610000}"/>
    <cellStyle name="Normal 7 2 4 2 3 2 2 4 2" xfId="28813" xr:uid="{00000000-0005-0000-0000-000032610000}"/>
    <cellStyle name="Normal 7 2 4 2 3 2 2 4 3" xfId="46159" xr:uid="{00000000-0005-0000-0000-000033610000}"/>
    <cellStyle name="Normal 7 2 4 2 3 2 2 5" xfId="20140" xr:uid="{00000000-0005-0000-0000-000034610000}"/>
    <cellStyle name="Normal 7 2 4 2 3 2 2 6" xfId="37486" xr:uid="{00000000-0005-0000-0000-000035610000}"/>
    <cellStyle name="Normal 7 2 4 2 3 2 3" xfId="1709" xr:uid="{00000000-0005-0000-0000-000036610000}"/>
    <cellStyle name="Normal 7 2 4 2 3 2 3 2" xfId="7491" xr:uid="{00000000-0005-0000-0000-000037610000}"/>
    <cellStyle name="Normal 7 2 4 2 3 2 3 2 2" xfId="16164" xr:uid="{00000000-0005-0000-0000-000038610000}"/>
    <cellStyle name="Normal 7 2 4 2 3 2 3 2 2 2" xfId="33517" xr:uid="{00000000-0005-0000-0000-000039610000}"/>
    <cellStyle name="Normal 7 2 4 2 3 2 3 2 2 3" xfId="50863" xr:uid="{00000000-0005-0000-0000-00003A610000}"/>
    <cellStyle name="Normal 7 2 4 2 3 2 3 2 3" xfId="24844" xr:uid="{00000000-0005-0000-0000-00003B610000}"/>
    <cellStyle name="Normal 7 2 4 2 3 2 3 2 4" xfId="42190" xr:uid="{00000000-0005-0000-0000-00003C610000}"/>
    <cellStyle name="Normal 7 2 4 2 3 2 3 3" xfId="5335" xr:uid="{00000000-0005-0000-0000-00003D610000}"/>
    <cellStyle name="Normal 7 2 4 2 3 2 3 3 2" xfId="14008" xr:uid="{00000000-0005-0000-0000-00003E610000}"/>
    <cellStyle name="Normal 7 2 4 2 3 2 3 3 2 2" xfId="31361" xr:uid="{00000000-0005-0000-0000-00003F610000}"/>
    <cellStyle name="Normal 7 2 4 2 3 2 3 3 2 3" xfId="48707" xr:uid="{00000000-0005-0000-0000-000040610000}"/>
    <cellStyle name="Normal 7 2 4 2 3 2 3 3 3" xfId="22688" xr:uid="{00000000-0005-0000-0000-000041610000}"/>
    <cellStyle name="Normal 7 2 4 2 3 2 3 3 4" xfId="40034" xr:uid="{00000000-0005-0000-0000-000042610000}"/>
    <cellStyle name="Normal 7 2 4 2 3 2 3 4" xfId="10382" xr:uid="{00000000-0005-0000-0000-000043610000}"/>
    <cellStyle name="Normal 7 2 4 2 3 2 3 4 2" xfId="27735" xr:uid="{00000000-0005-0000-0000-000044610000}"/>
    <cellStyle name="Normal 7 2 4 2 3 2 3 4 3" xfId="45081" xr:uid="{00000000-0005-0000-0000-000045610000}"/>
    <cellStyle name="Normal 7 2 4 2 3 2 3 5" xfId="19062" xr:uid="{00000000-0005-0000-0000-000046610000}"/>
    <cellStyle name="Normal 7 2 4 2 3 2 3 6" xfId="36408" xr:uid="{00000000-0005-0000-0000-000047610000}"/>
    <cellStyle name="Normal 7 2 4 2 3 2 4" xfId="6756" xr:uid="{00000000-0005-0000-0000-000048610000}"/>
    <cellStyle name="Normal 7 2 4 2 3 2 4 2" xfId="15429" xr:uid="{00000000-0005-0000-0000-000049610000}"/>
    <cellStyle name="Normal 7 2 4 2 3 2 4 2 2" xfId="32782" xr:uid="{00000000-0005-0000-0000-00004A610000}"/>
    <cellStyle name="Normal 7 2 4 2 3 2 4 2 3" xfId="50128" xr:uid="{00000000-0005-0000-0000-00004B610000}"/>
    <cellStyle name="Normal 7 2 4 2 3 2 4 3" xfId="24109" xr:uid="{00000000-0005-0000-0000-00004C610000}"/>
    <cellStyle name="Normal 7 2 4 2 3 2 4 4" xfId="41455" xr:uid="{00000000-0005-0000-0000-00004D610000}"/>
    <cellStyle name="Normal 7 2 4 2 3 2 5" xfId="3522" xr:uid="{00000000-0005-0000-0000-00004E610000}"/>
    <cellStyle name="Normal 7 2 4 2 3 2 5 2" xfId="12195" xr:uid="{00000000-0005-0000-0000-00004F610000}"/>
    <cellStyle name="Normal 7 2 4 2 3 2 5 2 2" xfId="29548" xr:uid="{00000000-0005-0000-0000-000050610000}"/>
    <cellStyle name="Normal 7 2 4 2 3 2 5 2 3" xfId="46894" xr:uid="{00000000-0005-0000-0000-000051610000}"/>
    <cellStyle name="Normal 7 2 4 2 3 2 5 3" xfId="20875" xr:uid="{00000000-0005-0000-0000-000052610000}"/>
    <cellStyle name="Normal 7 2 4 2 3 2 5 4" xfId="38221" xr:uid="{00000000-0005-0000-0000-000053610000}"/>
    <cellStyle name="Normal 7 2 4 2 3 2 6" xfId="9647" xr:uid="{00000000-0005-0000-0000-000054610000}"/>
    <cellStyle name="Normal 7 2 4 2 3 2 6 2" xfId="27000" xr:uid="{00000000-0005-0000-0000-000055610000}"/>
    <cellStyle name="Normal 7 2 4 2 3 2 6 3" xfId="44346" xr:uid="{00000000-0005-0000-0000-000056610000}"/>
    <cellStyle name="Normal 7 2 4 2 3 2 7" xfId="18327" xr:uid="{00000000-0005-0000-0000-000057610000}"/>
    <cellStyle name="Normal 7 2 4 2 3 2 8" xfId="35673" xr:uid="{00000000-0005-0000-0000-000058610000}"/>
    <cellStyle name="Normal 7 2 4 2 3 3" xfId="729" xr:uid="{00000000-0005-0000-0000-000059610000}"/>
    <cellStyle name="Normal 7 2 4 2 3 3 2" xfId="2542" xr:uid="{00000000-0005-0000-0000-00005A610000}"/>
    <cellStyle name="Normal 7 2 4 2 3 3 2 2" xfId="8324" xr:uid="{00000000-0005-0000-0000-00005B610000}"/>
    <cellStyle name="Normal 7 2 4 2 3 3 2 2 2" xfId="16997" xr:uid="{00000000-0005-0000-0000-00005C610000}"/>
    <cellStyle name="Normal 7 2 4 2 3 3 2 2 2 2" xfId="34350" xr:uid="{00000000-0005-0000-0000-00005D610000}"/>
    <cellStyle name="Normal 7 2 4 2 3 3 2 2 2 3" xfId="51696" xr:uid="{00000000-0005-0000-0000-00005E610000}"/>
    <cellStyle name="Normal 7 2 4 2 3 3 2 2 3" xfId="25677" xr:uid="{00000000-0005-0000-0000-00005F610000}"/>
    <cellStyle name="Normal 7 2 4 2 3 3 2 2 4" xfId="43023" xr:uid="{00000000-0005-0000-0000-000060610000}"/>
    <cellStyle name="Normal 7 2 4 2 3 3 2 3" xfId="5776" xr:uid="{00000000-0005-0000-0000-000061610000}"/>
    <cellStyle name="Normal 7 2 4 2 3 3 2 3 2" xfId="14449" xr:uid="{00000000-0005-0000-0000-000062610000}"/>
    <cellStyle name="Normal 7 2 4 2 3 3 2 3 2 2" xfId="31802" xr:uid="{00000000-0005-0000-0000-000063610000}"/>
    <cellStyle name="Normal 7 2 4 2 3 3 2 3 2 3" xfId="49148" xr:uid="{00000000-0005-0000-0000-000064610000}"/>
    <cellStyle name="Normal 7 2 4 2 3 3 2 3 3" xfId="23129" xr:uid="{00000000-0005-0000-0000-000065610000}"/>
    <cellStyle name="Normal 7 2 4 2 3 3 2 3 4" xfId="40475" xr:uid="{00000000-0005-0000-0000-000066610000}"/>
    <cellStyle name="Normal 7 2 4 2 3 3 2 4" xfId="11215" xr:uid="{00000000-0005-0000-0000-000067610000}"/>
    <cellStyle name="Normal 7 2 4 2 3 3 2 4 2" xfId="28568" xr:uid="{00000000-0005-0000-0000-000068610000}"/>
    <cellStyle name="Normal 7 2 4 2 3 3 2 4 3" xfId="45914" xr:uid="{00000000-0005-0000-0000-000069610000}"/>
    <cellStyle name="Normal 7 2 4 2 3 3 2 5" xfId="19895" xr:uid="{00000000-0005-0000-0000-00006A610000}"/>
    <cellStyle name="Normal 7 2 4 2 3 3 2 6" xfId="37241" xr:uid="{00000000-0005-0000-0000-00006B610000}"/>
    <cellStyle name="Normal 7 2 4 2 3 3 3" xfId="6511" xr:uid="{00000000-0005-0000-0000-00006C610000}"/>
    <cellStyle name="Normal 7 2 4 2 3 3 3 2" xfId="15184" xr:uid="{00000000-0005-0000-0000-00006D610000}"/>
    <cellStyle name="Normal 7 2 4 2 3 3 3 2 2" xfId="32537" xr:uid="{00000000-0005-0000-0000-00006E610000}"/>
    <cellStyle name="Normal 7 2 4 2 3 3 3 2 3" xfId="49883" xr:uid="{00000000-0005-0000-0000-00006F610000}"/>
    <cellStyle name="Normal 7 2 4 2 3 3 3 3" xfId="23864" xr:uid="{00000000-0005-0000-0000-000070610000}"/>
    <cellStyle name="Normal 7 2 4 2 3 3 3 4" xfId="41210" xr:uid="{00000000-0005-0000-0000-000071610000}"/>
    <cellStyle name="Normal 7 2 4 2 3 3 4" xfId="4355" xr:uid="{00000000-0005-0000-0000-000072610000}"/>
    <cellStyle name="Normal 7 2 4 2 3 3 4 2" xfId="13028" xr:uid="{00000000-0005-0000-0000-000073610000}"/>
    <cellStyle name="Normal 7 2 4 2 3 3 4 2 2" xfId="30381" xr:uid="{00000000-0005-0000-0000-000074610000}"/>
    <cellStyle name="Normal 7 2 4 2 3 3 4 2 3" xfId="47727" xr:uid="{00000000-0005-0000-0000-000075610000}"/>
    <cellStyle name="Normal 7 2 4 2 3 3 4 3" xfId="21708" xr:uid="{00000000-0005-0000-0000-000076610000}"/>
    <cellStyle name="Normal 7 2 4 2 3 3 4 4" xfId="39054" xr:uid="{00000000-0005-0000-0000-000077610000}"/>
    <cellStyle name="Normal 7 2 4 2 3 3 5" xfId="9402" xr:uid="{00000000-0005-0000-0000-000078610000}"/>
    <cellStyle name="Normal 7 2 4 2 3 3 5 2" xfId="26755" xr:uid="{00000000-0005-0000-0000-000079610000}"/>
    <cellStyle name="Normal 7 2 4 2 3 3 5 3" xfId="44101" xr:uid="{00000000-0005-0000-0000-00007A610000}"/>
    <cellStyle name="Normal 7 2 4 2 3 3 6" xfId="18082" xr:uid="{00000000-0005-0000-0000-00007B610000}"/>
    <cellStyle name="Normal 7 2 4 2 3 3 7" xfId="35428" xr:uid="{00000000-0005-0000-0000-00007C610000}"/>
    <cellStyle name="Normal 7 2 4 2 3 4" xfId="2052" xr:uid="{00000000-0005-0000-0000-00007D610000}"/>
    <cellStyle name="Normal 7 2 4 2 3 4 2" xfId="7834" xr:uid="{00000000-0005-0000-0000-00007E610000}"/>
    <cellStyle name="Normal 7 2 4 2 3 4 2 2" xfId="16507" xr:uid="{00000000-0005-0000-0000-00007F610000}"/>
    <cellStyle name="Normal 7 2 4 2 3 4 2 2 2" xfId="33860" xr:uid="{00000000-0005-0000-0000-000080610000}"/>
    <cellStyle name="Normal 7 2 4 2 3 4 2 2 3" xfId="51206" xr:uid="{00000000-0005-0000-0000-000081610000}"/>
    <cellStyle name="Normal 7 2 4 2 3 4 2 3" xfId="25187" xr:uid="{00000000-0005-0000-0000-000082610000}"/>
    <cellStyle name="Normal 7 2 4 2 3 4 2 4" xfId="42533" xr:uid="{00000000-0005-0000-0000-000083610000}"/>
    <cellStyle name="Normal 7 2 4 2 3 4 3" xfId="3865" xr:uid="{00000000-0005-0000-0000-000084610000}"/>
    <cellStyle name="Normal 7 2 4 2 3 4 3 2" xfId="12538" xr:uid="{00000000-0005-0000-0000-000085610000}"/>
    <cellStyle name="Normal 7 2 4 2 3 4 3 2 2" xfId="29891" xr:uid="{00000000-0005-0000-0000-000086610000}"/>
    <cellStyle name="Normal 7 2 4 2 3 4 3 2 3" xfId="47237" xr:uid="{00000000-0005-0000-0000-000087610000}"/>
    <cellStyle name="Normal 7 2 4 2 3 4 3 3" xfId="21218" xr:uid="{00000000-0005-0000-0000-000088610000}"/>
    <cellStyle name="Normal 7 2 4 2 3 4 3 4" xfId="38564" xr:uid="{00000000-0005-0000-0000-000089610000}"/>
    <cellStyle name="Normal 7 2 4 2 3 4 4" xfId="10725" xr:uid="{00000000-0005-0000-0000-00008A610000}"/>
    <cellStyle name="Normal 7 2 4 2 3 4 4 2" xfId="28078" xr:uid="{00000000-0005-0000-0000-00008B610000}"/>
    <cellStyle name="Normal 7 2 4 2 3 4 4 3" xfId="45424" xr:uid="{00000000-0005-0000-0000-00008C610000}"/>
    <cellStyle name="Normal 7 2 4 2 3 4 5" xfId="19405" xr:uid="{00000000-0005-0000-0000-00008D610000}"/>
    <cellStyle name="Normal 7 2 4 2 3 4 6" xfId="36751" xr:uid="{00000000-0005-0000-0000-00008E610000}"/>
    <cellStyle name="Normal 7 2 4 2 3 5" xfId="1464" xr:uid="{00000000-0005-0000-0000-00008F610000}"/>
    <cellStyle name="Normal 7 2 4 2 3 5 2" xfId="7246" xr:uid="{00000000-0005-0000-0000-000090610000}"/>
    <cellStyle name="Normal 7 2 4 2 3 5 2 2" xfId="15919" xr:uid="{00000000-0005-0000-0000-000091610000}"/>
    <cellStyle name="Normal 7 2 4 2 3 5 2 2 2" xfId="33272" xr:uid="{00000000-0005-0000-0000-000092610000}"/>
    <cellStyle name="Normal 7 2 4 2 3 5 2 2 3" xfId="50618" xr:uid="{00000000-0005-0000-0000-000093610000}"/>
    <cellStyle name="Normal 7 2 4 2 3 5 2 3" xfId="24599" xr:uid="{00000000-0005-0000-0000-000094610000}"/>
    <cellStyle name="Normal 7 2 4 2 3 5 2 4" xfId="41945" xr:uid="{00000000-0005-0000-0000-000095610000}"/>
    <cellStyle name="Normal 7 2 4 2 3 5 3" xfId="5090" xr:uid="{00000000-0005-0000-0000-000096610000}"/>
    <cellStyle name="Normal 7 2 4 2 3 5 3 2" xfId="13763" xr:uid="{00000000-0005-0000-0000-000097610000}"/>
    <cellStyle name="Normal 7 2 4 2 3 5 3 2 2" xfId="31116" xr:uid="{00000000-0005-0000-0000-000098610000}"/>
    <cellStyle name="Normal 7 2 4 2 3 5 3 2 3" xfId="48462" xr:uid="{00000000-0005-0000-0000-000099610000}"/>
    <cellStyle name="Normal 7 2 4 2 3 5 3 3" xfId="22443" xr:uid="{00000000-0005-0000-0000-00009A610000}"/>
    <cellStyle name="Normal 7 2 4 2 3 5 3 4" xfId="39789" xr:uid="{00000000-0005-0000-0000-00009B610000}"/>
    <cellStyle name="Normal 7 2 4 2 3 5 4" xfId="10137" xr:uid="{00000000-0005-0000-0000-00009C610000}"/>
    <cellStyle name="Normal 7 2 4 2 3 5 4 2" xfId="27490" xr:uid="{00000000-0005-0000-0000-00009D610000}"/>
    <cellStyle name="Normal 7 2 4 2 3 5 4 3" xfId="44836" xr:uid="{00000000-0005-0000-0000-00009E610000}"/>
    <cellStyle name="Normal 7 2 4 2 3 5 5" xfId="18817" xr:uid="{00000000-0005-0000-0000-00009F610000}"/>
    <cellStyle name="Normal 7 2 4 2 3 5 6" xfId="36163" xr:uid="{00000000-0005-0000-0000-0000A0610000}"/>
    <cellStyle name="Normal 7 2 4 2 3 6" xfId="6021" xr:uid="{00000000-0005-0000-0000-0000A1610000}"/>
    <cellStyle name="Normal 7 2 4 2 3 6 2" xfId="14694" xr:uid="{00000000-0005-0000-0000-0000A2610000}"/>
    <cellStyle name="Normal 7 2 4 2 3 6 2 2" xfId="32047" xr:uid="{00000000-0005-0000-0000-0000A3610000}"/>
    <cellStyle name="Normal 7 2 4 2 3 6 2 3" xfId="49393" xr:uid="{00000000-0005-0000-0000-0000A4610000}"/>
    <cellStyle name="Normal 7 2 4 2 3 6 3" xfId="23374" xr:uid="{00000000-0005-0000-0000-0000A5610000}"/>
    <cellStyle name="Normal 7 2 4 2 3 6 4" xfId="40720" xr:uid="{00000000-0005-0000-0000-0000A6610000}"/>
    <cellStyle name="Normal 7 2 4 2 3 7" xfId="3277" xr:uid="{00000000-0005-0000-0000-0000A7610000}"/>
    <cellStyle name="Normal 7 2 4 2 3 7 2" xfId="11950" xr:uid="{00000000-0005-0000-0000-0000A8610000}"/>
    <cellStyle name="Normal 7 2 4 2 3 7 2 2" xfId="29303" xr:uid="{00000000-0005-0000-0000-0000A9610000}"/>
    <cellStyle name="Normal 7 2 4 2 3 7 2 3" xfId="46649" xr:uid="{00000000-0005-0000-0000-0000AA610000}"/>
    <cellStyle name="Normal 7 2 4 2 3 7 3" xfId="20630" xr:uid="{00000000-0005-0000-0000-0000AB610000}"/>
    <cellStyle name="Normal 7 2 4 2 3 7 4" xfId="37976" xr:uid="{00000000-0005-0000-0000-0000AC610000}"/>
    <cellStyle name="Normal 7 2 4 2 3 8" xfId="8912" xr:uid="{00000000-0005-0000-0000-0000AD610000}"/>
    <cellStyle name="Normal 7 2 4 2 3 8 2" xfId="26265" xr:uid="{00000000-0005-0000-0000-0000AE610000}"/>
    <cellStyle name="Normal 7 2 4 2 3 8 3" xfId="43611" xr:uid="{00000000-0005-0000-0000-0000AF610000}"/>
    <cellStyle name="Normal 7 2 4 2 3 9" xfId="17592" xr:uid="{00000000-0005-0000-0000-0000B0610000}"/>
    <cellStyle name="Normal 7 2 4 2 4" xfId="827" xr:uid="{00000000-0005-0000-0000-0000B1610000}"/>
    <cellStyle name="Normal 7 2 4 2 4 2" xfId="2640" xr:uid="{00000000-0005-0000-0000-0000B2610000}"/>
    <cellStyle name="Normal 7 2 4 2 4 2 2" xfId="8422" xr:uid="{00000000-0005-0000-0000-0000B3610000}"/>
    <cellStyle name="Normal 7 2 4 2 4 2 2 2" xfId="17095" xr:uid="{00000000-0005-0000-0000-0000B4610000}"/>
    <cellStyle name="Normal 7 2 4 2 4 2 2 2 2" xfId="34448" xr:uid="{00000000-0005-0000-0000-0000B5610000}"/>
    <cellStyle name="Normal 7 2 4 2 4 2 2 2 3" xfId="51794" xr:uid="{00000000-0005-0000-0000-0000B6610000}"/>
    <cellStyle name="Normal 7 2 4 2 4 2 2 3" xfId="25775" xr:uid="{00000000-0005-0000-0000-0000B7610000}"/>
    <cellStyle name="Normal 7 2 4 2 4 2 2 4" xfId="43121" xr:uid="{00000000-0005-0000-0000-0000B8610000}"/>
    <cellStyle name="Normal 7 2 4 2 4 2 3" xfId="4453" xr:uid="{00000000-0005-0000-0000-0000B9610000}"/>
    <cellStyle name="Normal 7 2 4 2 4 2 3 2" xfId="13126" xr:uid="{00000000-0005-0000-0000-0000BA610000}"/>
    <cellStyle name="Normal 7 2 4 2 4 2 3 2 2" xfId="30479" xr:uid="{00000000-0005-0000-0000-0000BB610000}"/>
    <cellStyle name="Normal 7 2 4 2 4 2 3 2 3" xfId="47825" xr:uid="{00000000-0005-0000-0000-0000BC610000}"/>
    <cellStyle name="Normal 7 2 4 2 4 2 3 3" xfId="21806" xr:uid="{00000000-0005-0000-0000-0000BD610000}"/>
    <cellStyle name="Normal 7 2 4 2 4 2 3 4" xfId="39152" xr:uid="{00000000-0005-0000-0000-0000BE610000}"/>
    <cellStyle name="Normal 7 2 4 2 4 2 4" xfId="11313" xr:uid="{00000000-0005-0000-0000-0000BF610000}"/>
    <cellStyle name="Normal 7 2 4 2 4 2 4 2" xfId="28666" xr:uid="{00000000-0005-0000-0000-0000C0610000}"/>
    <cellStyle name="Normal 7 2 4 2 4 2 4 3" xfId="46012" xr:uid="{00000000-0005-0000-0000-0000C1610000}"/>
    <cellStyle name="Normal 7 2 4 2 4 2 5" xfId="19993" xr:uid="{00000000-0005-0000-0000-0000C2610000}"/>
    <cellStyle name="Normal 7 2 4 2 4 2 6" xfId="37339" xr:uid="{00000000-0005-0000-0000-0000C3610000}"/>
    <cellStyle name="Normal 7 2 4 2 4 3" xfId="1562" xr:uid="{00000000-0005-0000-0000-0000C4610000}"/>
    <cellStyle name="Normal 7 2 4 2 4 3 2" xfId="7344" xr:uid="{00000000-0005-0000-0000-0000C5610000}"/>
    <cellStyle name="Normal 7 2 4 2 4 3 2 2" xfId="16017" xr:uid="{00000000-0005-0000-0000-0000C6610000}"/>
    <cellStyle name="Normal 7 2 4 2 4 3 2 2 2" xfId="33370" xr:uid="{00000000-0005-0000-0000-0000C7610000}"/>
    <cellStyle name="Normal 7 2 4 2 4 3 2 2 3" xfId="50716" xr:uid="{00000000-0005-0000-0000-0000C8610000}"/>
    <cellStyle name="Normal 7 2 4 2 4 3 2 3" xfId="24697" xr:uid="{00000000-0005-0000-0000-0000C9610000}"/>
    <cellStyle name="Normal 7 2 4 2 4 3 2 4" xfId="42043" xr:uid="{00000000-0005-0000-0000-0000CA610000}"/>
    <cellStyle name="Normal 7 2 4 2 4 3 3" xfId="5188" xr:uid="{00000000-0005-0000-0000-0000CB610000}"/>
    <cellStyle name="Normal 7 2 4 2 4 3 3 2" xfId="13861" xr:uid="{00000000-0005-0000-0000-0000CC610000}"/>
    <cellStyle name="Normal 7 2 4 2 4 3 3 2 2" xfId="31214" xr:uid="{00000000-0005-0000-0000-0000CD610000}"/>
    <cellStyle name="Normal 7 2 4 2 4 3 3 2 3" xfId="48560" xr:uid="{00000000-0005-0000-0000-0000CE610000}"/>
    <cellStyle name="Normal 7 2 4 2 4 3 3 3" xfId="22541" xr:uid="{00000000-0005-0000-0000-0000CF610000}"/>
    <cellStyle name="Normal 7 2 4 2 4 3 3 4" xfId="39887" xr:uid="{00000000-0005-0000-0000-0000D0610000}"/>
    <cellStyle name="Normal 7 2 4 2 4 3 4" xfId="10235" xr:uid="{00000000-0005-0000-0000-0000D1610000}"/>
    <cellStyle name="Normal 7 2 4 2 4 3 4 2" xfId="27588" xr:uid="{00000000-0005-0000-0000-0000D2610000}"/>
    <cellStyle name="Normal 7 2 4 2 4 3 4 3" xfId="44934" xr:uid="{00000000-0005-0000-0000-0000D3610000}"/>
    <cellStyle name="Normal 7 2 4 2 4 3 5" xfId="18915" xr:uid="{00000000-0005-0000-0000-0000D4610000}"/>
    <cellStyle name="Normal 7 2 4 2 4 3 6" xfId="36261" xr:uid="{00000000-0005-0000-0000-0000D5610000}"/>
    <cellStyle name="Normal 7 2 4 2 4 4" xfId="6609" xr:uid="{00000000-0005-0000-0000-0000D6610000}"/>
    <cellStyle name="Normal 7 2 4 2 4 4 2" xfId="15282" xr:uid="{00000000-0005-0000-0000-0000D7610000}"/>
    <cellStyle name="Normal 7 2 4 2 4 4 2 2" xfId="32635" xr:uid="{00000000-0005-0000-0000-0000D8610000}"/>
    <cellStyle name="Normal 7 2 4 2 4 4 2 3" xfId="49981" xr:uid="{00000000-0005-0000-0000-0000D9610000}"/>
    <cellStyle name="Normal 7 2 4 2 4 4 3" xfId="23962" xr:uid="{00000000-0005-0000-0000-0000DA610000}"/>
    <cellStyle name="Normal 7 2 4 2 4 4 4" xfId="41308" xr:uid="{00000000-0005-0000-0000-0000DB610000}"/>
    <cellStyle name="Normal 7 2 4 2 4 5" xfId="3375" xr:uid="{00000000-0005-0000-0000-0000DC610000}"/>
    <cellStyle name="Normal 7 2 4 2 4 5 2" xfId="12048" xr:uid="{00000000-0005-0000-0000-0000DD610000}"/>
    <cellStyle name="Normal 7 2 4 2 4 5 2 2" xfId="29401" xr:uid="{00000000-0005-0000-0000-0000DE610000}"/>
    <cellStyle name="Normal 7 2 4 2 4 5 2 3" xfId="46747" xr:uid="{00000000-0005-0000-0000-0000DF610000}"/>
    <cellStyle name="Normal 7 2 4 2 4 5 3" xfId="20728" xr:uid="{00000000-0005-0000-0000-0000E0610000}"/>
    <cellStyle name="Normal 7 2 4 2 4 5 4" xfId="38074" xr:uid="{00000000-0005-0000-0000-0000E1610000}"/>
    <cellStyle name="Normal 7 2 4 2 4 6" xfId="9500" xr:uid="{00000000-0005-0000-0000-0000E2610000}"/>
    <cellStyle name="Normal 7 2 4 2 4 6 2" xfId="26853" xr:uid="{00000000-0005-0000-0000-0000E3610000}"/>
    <cellStyle name="Normal 7 2 4 2 4 6 3" xfId="44199" xr:uid="{00000000-0005-0000-0000-0000E4610000}"/>
    <cellStyle name="Normal 7 2 4 2 4 7" xfId="18180" xr:uid="{00000000-0005-0000-0000-0000E5610000}"/>
    <cellStyle name="Normal 7 2 4 2 4 8" xfId="35526" xr:uid="{00000000-0005-0000-0000-0000E6610000}"/>
    <cellStyle name="Normal 7 2 4 2 5" xfId="484" xr:uid="{00000000-0005-0000-0000-0000E7610000}"/>
    <cellStyle name="Normal 7 2 4 2 5 2" xfId="2297" xr:uid="{00000000-0005-0000-0000-0000E8610000}"/>
    <cellStyle name="Normal 7 2 4 2 5 2 2" xfId="8079" xr:uid="{00000000-0005-0000-0000-0000E9610000}"/>
    <cellStyle name="Normal 7 2 4 2 5 2 2 2" xfId="16752" xr:uid="{00000000-0005-0000-0000-0000EA610000}"/>
    <cellStyle name="Normal 7 2 4 2 5 2 2 2 2" xfId="34105" xr:uid="{00000000-0005-0000-0000-0000EB610000}"/>
    <cellStyle name="Normal 7 2 4 2 5 2 2 2 3" xfId="51451" xr:uid="{00000000-0005-0000-0000-0000EC610000}"/>
    <cellStyle name="Normal 7 2 4 2 5 2 2 3" xfId="25432" xr:uid="{00000000-0005-0000-0000-0000ED610000}"/>
    <cellStyle name="Normal 7 2 4 2 5 2 2 4" xfId="42778" xr:uid="{00000000-0005-0000-0000-0000EE610000}"/>
    <cellStyle name="Normal 7 2 4 2 5 2 3" xfId="5580" xr:uid="{00000000-0005-0000-0000-0000EF610000}"/>
    <cellStyle name="Normal 7 2 4 2 5 2 3 2" xfId="14253" xr:uid="{00000000-0005-0000-0000-0000F0610000}"/>
    <cellStyle name="Normal 7 2 4 2 5 2 3 2 2" xfId="31606" xr:uid="{00000000-0005-0000-0000-0000F1610000}"/>
    <cellStyle name="Normal 7 2 4 2 5 2 3 2 3" xfId="48952" xr:uid="{00000000-0005-0000-0000-0000F2610000}"/>
    <cellStyle name="Normal 7 2 4 2 5 2 3 3" xfId="22933" xr:uid="{00000000-0005-0000-0000-0000F3610000}"/>
    <cellStyle name="Normal 7 2 4 2 5 2 3 4" xfId="40279" xr:uid="{00000000-0005-0000-0000-0000F4610000}"/>
    <cellStyle name="Normal 7 2 4 2 5 2 4" xfId="10970" xr:uid="{00000000-0005-0000-0000-0000F5610000}"/>
    <cellStyle name="Normal 7 2 4 2 5 2 4 2" xfId="28323" xr:uid="{00000000-0005-0000-0000-0000F6610000}"/>
    <cellStyle name="Normal 7 2 4 2 5 2 4 3" xfId="45669" xr:uid="{00000000-0005-0000-0000-0000F7610000}"/>
    <cellStyle name="Normal 7 2 4 2 5 2 5" xfId="19650" xr:uid="{00000000-0005-0000-0000-0000F8610000}"/>
    <cellStyle name="Normal 7 2 4 2 5 2 6" xfId="36996" xr:uid="{00000000-0005-0000-0000-0000F9610000}"/>
    <cellStyle name="Normal 7 2 4 2 5 3" xfId="6266" xr:uid="{00000000-0005-0000-0000-0000FA610000}"/>
    <cellStyle name="Normal 7 2 4 2 5 3 2" xfId="14939" xr:uid="{00000000-0005-0000-0000-0000FB610000}"/>
    <cellStyle name="Normal 7 2 4 2 5 3 2 2" xfId="32292" xr:uid="{00000000-0005-0000-0000-0000FC610000}"/>
    <cellStyle name="Normal 7 2 4 2 5 3 2 3" xfId="49638" xr:uid="{00000000-0005-0000-0000-0000FD610000}"/>
    <cellStyle name="Normal 7 2 4 2 5 3 3" xfId="23619" xr:uid="{00000000-0005-0000-0000-0000FE610000}"/>
    <cellStyle name="Normal 7 2 4 2 5 3 4" xfId="40965" xr:uid="{00000000-0005-0000-0000-0000FF610000}"/>
    <cellStyle name="Normal 7 2 4 2 5 4" xfId="4110" xr:uid="{00000000-0005-0000-0000-000000620000}"/>
    <cellStyle name="Normal 7 2 4 2 5 4 2" xfId="12783" xr:uid="{00000000-0005-0000-0000-000001620000}"/>
    <cellStyle name="Normal 7 2 4 2 5 4 2 2" xfId="30136" xr:uid="{00000000-0005-0000-0000-000002620000}"/>
    <cellStyle name="Normal 7 2 4 2 5 4 2 3" xfId="47482" xr:uid="{00000000-0005-0000-0000-000003620000}"/>
    <cellStyle name="Normal 7 2 4 2 5 4 3" xfId="21463" xr:uid="{00000000-0005-0000-0000-000004620000}"/>
    <cellStyle name="Normal 7 2 4 2 5 4 4" xfId="38809" xr:uid="{00000000-0005-0000-0000-000005620000}"/>
    <cellStyle name="Normal 7 2 4 2 5 5" xfId="9157" xr:uid="{00000000-0005-0000-0000-000006620000}"/>
    <cellStyle name="Normal 7 2 4 2 5 5 2" xfId="26510" xr:uid="{00000000-0005-0000-0000-000007620000}"/>
    <cellStyle name="Normal 7 2 4 2 5 5 3" xfId="43856" xr:uid="{00000000-0005-0000-0000-000008620000}"/>
    <cellStyle name="Normal 7 2 4 2 5 6" xfId="17837" xr:uid="{00000000-0005-0000-0000-000009620000}"/>
    <cellStyle name="Normal 7 2 4 2 5 7" xfId="35183" xr:uid="{00000000-0005-0000-0000-00000A620000}"/>
    <cellStyle name="Normal 7 2 4 2 6" xfId="1905" xr:uid="{00000000-0005-0000-0000-00000B620000}"/>
    <cellStyle name="Normal 7 2 4 2 6 2" xfId="7687" xr:uid="{00000000-0005-0000-0000-00000C620000}"/>
    <cellStyle name="Normal 7 2 4 2 6 2 2" xfId="16360" xr:uid="{00000000-0005-0000-0000-00000D620000}"/>
    <cellStyle name="Normal 7 2 4 2 6 2 2 2" xfId="33713" xr:uid="{00000000-0005-0000-0000-00000E620000}"/>
    <cellStyle name="Normal 7 2 4 2 6 2 2 3" xfId="51059" xr:uid="{00000000-0005-0000-0000-00000F620000}"/>
    <cellStyle name="Normal 7 2 4 2 6 2 3" xfId="25040" xr:uid="{00000000-0005-0000-0000-000010620000}"/>
    <cellStyle name="Normal 7 2 4 2 6 2 4" xfId="42386" xr:uid="{00000000-0005-0000-0000-000011620000}"/>
    <cellStyle name="Normal 7 2 4 2 6 3" xfId="3718" xr:uid="{00000000-0005-0000-0000-000012620000}"/>
    <cellStyle name="Normal 7 2 4 2 6 3 2" xfId="12391" xr:uid="{00000000-0005-0000-0000-000013620000}"/>
    <cellStyle name="Normal 7 2 4 2 6 3 2 2" xfId="29744" xr:uid="{00000000-0005-0000-0000-000014620000}"/>
    <cellStyle name="Normal 7 2 4 2 6 3 2 3" xfId="47090" xr:uid="{00000000-0005-0000-0000-000015620000}"/>
    <cellStyle name="Normal 7 2 4 2 6 3 3" xfId="21071" xr:uid="{00000000-0005-0000-0000-000016620000}"/>
    <cellStyle name="Normal 7 2 4 2 6 3 4" xfId="38417" xr:uid="{00000000-0005-0000-0000-000017620000}"/>
    <cellStyle name="Normal 7 2 4 2 6 4" xfId="10578" xr:uid="{00000000-0005-0000-0000-000018620000}"/>
    <cellStyle name="Normal 7 2 4 2 6 4 2" xfId="27931" xr:uid="{00000000-0005-0000-0000-000019620000}"/>
    <cellStyle name="Normal 7 2 4 2 6 4 3" xfId="45277" xr:uid="{00000000-0005-0000-0000-00001A620000}"/>
    <cellStyle name="Normal 7 2 4 2 6 5" xfId="19258" xr:uid="{00000000-0005-0000-0000-00001B620000}"/>
    <cellStyle name="Normal 7 2 4 2 6 6" xfId="36604" xr:uid="{00000000-0005-0000-0000-00001C620000}"/>
    <cellStyle name="Normal 7 2 4 2 7" xfId="1219" xr:uid="{00000000-0005-0000-0000-00001D620000}"/>
    <cellStyle name="Normal 7 2 4 2 7 2" xfId="7001" xr:uid="{00000000-0005-0000-0000-00001E620000}"/>
    <cellStyle name="Normal 7 2 4 2 7 2 2" xfId="15674" xr:uid="{00000000-0005-0000-0000-00001F620000}"/>
    <cellStyle name="Normal 7 2 4 2 7 2 2 2" xfId="33027" xr:uid="{00000000-0005-0000-0000-000020620000}"/>
    <cellStyle name="Normal 7 2 4 2 7 2 2 3" xfId="50373" xr:uid="{00000000-0005-0000-0000-000021620000}"/>
    <cellStyle name="Normal 7 2 4 2 7 2 3" xfId="24354" xr:uid="{00000000-0005-0000-0000-000022620000}"/>
    <cellStyle name="Normal 7 2 4 2 7 2 4" xfId="41700" xr:uid="{00000000-0005-0000-0000-000023620000}"/>
    <cellStyle name="Normal 7 2 4 2 7 3" xfId="4845" xr:uid="{00000000-0005-0000-0000-000024620000}"/>
    <cellStyle name="Normal 7 2 4 2 7 3 2" xfId="13518" xr:uid="{00000000-0005-0000-0000-000025620000}"/>
    <cellStyle name="Normal 7 2 4 2 7 3 2 2" xfId="30871" xr:uid="{00000000-0005-0000-0000-000026620000}"/>
    <cellStyle name="Normal 7 2 4 2 7 3 2 3" xfId="48217" xr:uid="{00000000-0005-0000-0000-000027620000}"/>
    <cellStyle name="Normal 7 2 4 2 7 3 3" xfId="22198" xr:uid="{00000000-0005-0000-0000-000028620000}"/>
    <cellStyle name="Normal 7 2 4 2 7 3 4" xfId="39544" xr:uid="{00000000-0005-0000-0000-000029620000}"/>
    <cellStyle name="Normal 7 2 4 2 7 4" xfId="9892" xr:uid="{00000000-0005-0000-0000-00002A620000}"/>
    <cellStyle name="Normal 7 2 4 2 7 4 2" xfId="27245" xr:uid="{00000000-0005-0000-0000-00002B620000}"/>
    <cellStyle name="Normal 7 2 4 2 7 4 3" xfId="44591" xr:uid="{00000000-0005-0000-0000-00002C620000}"/>
    <cellStyle name="Normal 7 2 4 2 7 5" xfId="18572" xr:uid="{00000000-0005-0000-0000-00002D620000}"/>
    <cellStyle name="Normal 7 2 4 2 7 6" xfId="35918" xr:uid="{00000000-0005-0000-0000-00002E620000}"/>
    <cellStyle name="Normal 7 2 4 2 8" xfId="5874" xr:uid="{00000000-0005-0000-0000-00002F620000}"/>
    <cellStyle name="Normal 7 2 4 2 8 2" xfId="14547" xr:uid="{00000000-0005-0000-0000-000030620000}"/>
    <cellStyle name="Normal 7 2 4 2 8 2 2" xfId="31900" xr:uid="{00000000-0005-0000-0000-000031620000}"/>
    <cellStyle name="Normal 7 2 4 2 8 2 3" xfId="49246" xr:uid="{00000000-0005-0000-0000-000032620000}"/>
    <cellStyle name="Normal 7 2 4 2 8 3" xfId="23227" xr:uid="{00000000-0005-0000-0000-000033620000}"/>
    <cellStyle name="Normal 7 2 4 2 8 4" xfId="40573" xr:uid="{00000000-0005-0000-0000-000034620000}"/>
    <cellStyle name="Normal 7 2 4 2 9" xfId="3032" xr:uid="{00000000-0005-0000-0000-000035620000}"/>
    <cellStyle name="Normal 7 2 4 2 9 2" xfId="11705" xr:uid="{00000000-0005-0000-0000-000036620000}"/>
    <cellStyle name="Normal 7 2 4 2 9 2 2" xfId="29058" xr:uid="{00000000-0005-0000-0000-000037620000}"/>
    <cellStyle name="Normal 7 2 4 2 9 2 3" xfId="46404" xr:uid="{00000000-0005-0000-0000-000038620000}"/>
    <cellStyle name="Normal 7 2 4 2 9 3" xfId="20385" xr:uid="{00000000-0005-0000-0000-000039620000}"/>
    <cellStyle name="Normal 7 2 4 2 9 4" xfId="37731" xr:uid="{00000000-0005-0000-0000-00003A620000}"/>
    <cellStyle name="Normal 7 2 4 3" xfId="190" xr:uid="{00000000-0005-0000-0000-00003B620000}"/>
    <cellStyle name="Normal 7 2 4 3 10" xfId="17543" xr:uid="{00000000-0005-0000-0000-00003C620000}"/>
    <cellStyle name="Normal 7 2 4 3 11" xfId="34889" xr:uid="{00000000-0005-0000-0000-00003D620000}"/>
    <cellStyle name="Normal 7 2 4 3 2" xfId="680" xr:uid="{00000000-0005-0000-0000-00003E620000}"/>
    <cellStyle name="Normal 7 2 4 3 2 2" xfId="2493" xr:uid="{00000000-0005-0000-0000-00003F620000}"/>
    <cellStyle name="Normal 7 2 4 3 2 2 2" xfId="8275" xr:uid="{00000000-0005-0000-0000-000040620000}"/>
    <cellStyle name="Normal 7 2 4 3 2 2 2 2" xfId="16948" xr:uid="{00000000-0005-0000-0000-000041620000}"/>
    <cellStyle name="Normal 7 2 4 3 2 2 2 2 2" xfId="34301" xr:uid="{00000000-0005-0000-0000-000042620000}"/>
    <cellStyle name="Normal 7 2 4 3 2 2 2 2 3" xfId="51647" xr:uid="{00000000-0005-0000-0000-000043620000}"/>
    <cellStyle name="Normal 7 2 4 3 2 2 2 3" xfId="25628" xr:uid="{00000000-0005-0000-0000-000044620000}"/>
    <cellStyle name="Normal 7 2 4 3 2 2 2 4" xfId="42974" xr:uid="{00000000-0005-0000-0000-000045620000}"/>
    <cellStyle name="Normal 7 2 4 3 2 2 3" xfId="4306" xr:uid="{00000000-0005-0000-0000-000046620000}"/>
    <cellStyle name="Normal 7 2 4 3 2 2 3 2" xfId="12979" xr:uid="{00000000-0005-0000-0000-000047620000}"/>
    <cellStyle name="Normal 7 2 4 3 2 2 3 2 2" xfId="30332" xr:uid="{00000000-0005-0000-0000-000048620000}"/>
    <cellStyle name="Normal 7 2 4 3 2 2 3 2 3" xfId="47678" xr:uid="{00000000-0005-0000-0000-000049620000}"/>
    <cellStyle name="Normal 7 2 4 3 2 2 3 3" xfId="21659" xr:uid="{00000000-0005-0000-0000-00004A620000}"/>
    <cellStyle name="Normal 7 2 4 3 2 2 3 4" xfId="39005" xr:uid="{00000000-0005-0000-0000-00004B620000}"/>
    <cellStyle name="Normal 7 2 4 3 2 2 4" xfId="11166" xr:uid="{00000000-0005-0000-0000-00004C620000}"/>
    <cellStyle name="Normal 7 2 4 3 2 2 4 2" xfId="28519" xr:uid="{00000000-0005-0000-0000-00004D620000}"/>
    <cellStyle name="Normal 7 2 4 3 2 2 4 3" xfId="45865" xr:uid="{00000000-0005-0000-0000-00004E620000}"/>
    <cellStyle name="Normal 7 2 4 3 2 2 5" xfId="19846" xr:uid="{00000000-0005-0000-0000-00004F620000}"/>
    <cellStyle name="Normal 7 2 4 3 2 2 6" xfId="37192" xr:uid="{00000000-0005-0000-0000-000050620000}"/>
    <cellStyle name="Normal 7 2 4 3 2 3" xfId="1415" xr:uid="{00000000-0005-0000-0000-000051620000}"/>
    <cellStyle name="Normal 7 2 4 3 2 3 2" xfId="7197" xr:uid="{00000000-0005-0000-0000-000052620000}"/>
    <cellStyle name="Normal 7 2 4 3 2 3 2 2" xfId="15870" xr:uid="{00000000-0005-0000-0000-000053620000}"/>
    <cellStyle name="Normal 7 2 4 3 2 3 2 2 2" xfId="33223" xr:uid="{00000000-0005-0000-0000-000054620000}"/>
    <cellStyle name="Normal 7 2 4 3 2 3 2 2 3" xfId="50569" xr:uid="{00000000-0005-0000-0000-000055620000}"/>
    <cellStyle name="Normal 7 2 4 3 2 3 2 3" xfId="24550" xr:uid="{00000000-0005-0000-0000-000056620000}"/>
    <cellStyle name="Normal 7 2 4 3 2 3 2 4" xfId="41896" xr:uid="{00000000-0005-0000-0000-000057620000}"/>
    <cellStyle name="Normal 7 2 4 3 2 3 3" xfId="5041" xr:uid="{00000000-0005-0000-0000-000058620000}"/>
    <cellStyle name="Normal 7 2 4 3 2 3 3 2" xfId="13714" xr:uid="{00000000-0005-0000-0000-000059620000}"/>
    <cellStyle name="Normal 7 2 4 3 2 3 3 2 2" xfId="31067" xr:uid="{00000000-0005-0000-0000-00005A620000}"/>
    <cellStyle name="Normal 7 2 4 3 2 3 3 2 3" xfId="48413" xr:uid="{00000000-0005-0000-0000-00005B620000}"/>
    <cellStyle name="Normal 7 2 4 3 2 3 3 3" xfId="22394" xr:uid="{00000000-0005-0000-0000-00005C620000}"/>
    <cellStyle name="Normal 7 2 4 3 2 3 3 4" xfId="39740" xr:uid="{00000000-0005-0000-0000-00005D620000}"/>
    <cellStyle name="Normal 7 2 4 3 2 3 4" xfId="10088" xr:uid="{00000000-0005-0000-0000-00005E620000}"/>
    <cellStyle name="Normal 7 2 4 3 2 3 4 2" xfId="27441" xr:uid="{00000000-0005-0000-0000-00005F620000}"/>
    <cellStyle name="Normal 7 2 4 3 2 3 4 3" xfId="44787" xr:uid="{00000000-0005-0000-0000-000060620000}"/>
    <cellStyle name="Normal 7 2 4 3 2 3 5" xfId="18768" xr:uid="{00000000-0005-0000-0000-000061620000}"/>
    <cellStyle name="Normal 7 2 4 3 2 3 6" xfId="36114" xr:uid="{00000000-0005-0000-0000-000062620000}"/>
    <cellStyle name="Normal 7 2 4 3 2 4" xfId="6462" xr:uid="{00000000-0005-0000-0000-000063620000}"/>
    <cellStyle name="Normal 7 2 4 3 2 4 2" xfId="15135" xr:uid="{00000000-0005-0000-0000-000064620000}"/>
    <cellStyle name="Normal 7 2 4 3 2 4 2 2" xfId="32488" xr:uid="{00000000-0005-0000-0000-000065620000}"/>
    <cellStyle name="Normal 7 2 4 3 2 4 2 3" xfId="49834" xr:uid="{00000000-0005-0000-0000-000066620000}"/>
    <cellStyle name="Normal 7 2 4 3 2 4 3" xfId="23815" xr:uid="{00000000-0005-0000-0000-000067620000}"/>
    <cellStyle name="Normal 7 2 4 3 2 4 4" xfId="41161" xr:uid="{00000000-0005-0000-0000-000068620000}"/>
    <cellStyle name="Normal 7 2 4 3 2 5" xfId="3228" xr:uid="{00000000-0005-0000-0000-000069620000}"/>
    <cellStyle name="Normal 7 2 4 3 2 5 2" xfId="11901" xr:uid="{00000000-0005-0000-0000-00006A620000}"/>
    <cellStyle name="Normal 7 2 4 3 2 5 2 2" xfId="29254" xr:uid="{00000000-0005-0000-0000-00006B620000}"/>
    <cellStyle name="Normal 7 2 4 3 2 5 2 3" xfId="46600" xr:uid="{00000000-0005-0000-0000-00006C620000}"/>
    <cellStyle name="Normal 7 2 4 3 2 5 3" xfId="20581" xr:uid="{00000000-0005-0000-0000-00006D620000}"/>
    <cellStyle name="Normal 7 2 4 3 2 5 4" xfId="37927" xr:uid="{00000000-0005-0000-0000-00006E620000}"/>
    <cellStyle name="Normal 7 2 4 3 2 6" xfId="9353" xr:uid="{00000000-0005-0000-0000-00006F620000}"/>
    <cellStyle name="Normal 7 2 4 3 2 6 2" xfId="26706" xr:uid="{00000000-0005-0000-0000-000070620000}"/>
    <cellStyle name="Normal 7 2 4 3 2 6 3" xfId="44052" xr:uid="{00000000-0005-0000-0000-000071620000}"/>
    <cellStyle name="Normal 7 2 4 3 2 7" xfId="18033" xr:uid="{00000000-0005-0000-0000-000072620000}"/>
    <cellStyle name="Normal 7 2 4 3 2 8" xfId="35379" xr:uid="{00000000-0005-0000-0000-000073620000}"/>
    <cellStyle name="Normal 7 2 4 3 3" xfId="925" xr:uid="{00000000-0005-0000-0000-000074620000}"/>
    <cellStyle name="Normal 7 2 4 3 3 2" xfId="2738" xr:uid="{00000000-0005-0000-0000-000075620000}"/>
    <cellStyle name="Normal 7 2 4 3 3 2 2" xfId="8520" xr:uid="{00000000-0005-0000-0000-000076620000}"/>
    <cellStyle name="Normal 7 2 4 3 3 2 2 2" xfId="17193" xr:uid="{00000000-0005-0000-0000-000077620000}"/>
    <cellStyle name="Normal 7 2 4 3 3 2 2 2 2" xfId="34546" xr:uid="{00000000-0005-0000-0000-000078620000}"/>
    <cellStyle name="Normal 7 2 4 3 3 2 2 2 3" xfId="51892" xr:uid="{00000000-0005-0000-0000-000079620000}"/>
    <cellStyle name="Normal 7 2 4 3 3 2 2 3" xfId="25873" xr:uid="{00000000-0005-0000-0000-00007A620000}"/>
    <cellStyle name="Normal 7 2 4 3 3 2 2 4" xfId="43219" xr:uid="{00000000-0005-0000-0000-00007B620000}"/>
    <cellStyle name="Normal 7 2 4 3 3 2 3" xfId="4551" xr:uid="{00000000-0005-0000-0000-00007C620000}"/>
    <cellStyle name="Normal 7 2 4 3 3 2 3 2" xfId="13224" xr:uid="{00000000-0005-0000-0000-00007D620000}"/>
    <cellStyle name="Normal 7 2 4 3 3 2 3 2 2" xfId="30577" xr:uid="{00000000-0005-0000-0000-00007E620000}"/>
    <cellStyle name="Normal 7 2 4 3 3 2 3 2 3" xfId="47923" xr:uid="{00000000-0005-0000-0000-00007F620000}"/>
    <cellStyle name="Normal 7 2 4 3 3 2 3 3" xfId="21904" xr:uid="{00000000-0005-0000-0000-000080620000}"/>
    <cellStyle name="Normal 7 2 4 3 3 2 3 4" xfId="39250" xr:uid="{00000000-0005-0000-0000-000081620000}"/>
    <cellStyle name="Normal 7 2 4 3 3 2 4" xfId="11411" xr:uid="{00000000-0005-0000-0000-000082620000}"/>
    <cellStyle name="Normal 7 2 4 3 3 2 4 2" xfId="28764" xr:uid="{00000000-0005-0000-0000-000083620000}"/>
    <cellStyle name="Normal 7 2 4 3 3 2 4 3" xfId="46110" xr:uid="{00000000-0005-0000-0000-000084620000}"/>
    <cellStyle name="Normal 7 2 4 3 3 2 5" xfId="20091" xr:uid="{00000000-0005-0000-0000-000085620000}"/>
    <cellStyle name="Normal 7 2 4 3 3 2 6" xfId="37437" xr:uid="{00000000-0005-0000-0000-000086620000}"/>
    <cellStyle name="Normal 7 2 4 3 3 3" xfId="1660" xr:uid="{00000000-0005-0000-0000-000087620000}"/>
    <cellStyle name="Normal 7 2 4 3 3 3 2" xfId="7442" xr:uid="{00000000-0005-0000-0000-000088620000}"/>
    <cellStyle name="Normal 7 2 4 3 3 3 2 2" xfId="16115" xr:uid="{00000000-0005-0000-0000-000089620000}"/>
    <cellStyle name="Normal 7 2 4 3 3 3 2 2 2" xfId="33468" xr:uid="{00000000-0005-0000-0000-00008A620000}"/>
    <cellStyle name="Normal 7 2 4 3 3 3 2 2 3" xfId="50814" xr:uid="{00000000-0005-0000-0000-00008B620000}"/>
    <cellStyle name="Normal 7 2 4 3 3 3 2 3" xfId="24795" xr:uid="{00000000-0005-0000-0000-00008C620000}"/>
    <cellStyle name="Normal 7 2 4 3 3 3 2 4" xfId="42141" xr:uid="{00000000-0005-0000-0000-00008D620000}"/>
    <cellStyle name="Normal 7 2 4 3 3 3 3" xfId="5286" xr:uid="{00000000-0005-0000-0000-00008E620000}"/>
    <cellStyle name="Normal 7 2 4 3 3 3 3 2" xfId="13959" xr:uid="{00000000-0005-0000-0000-00008F620000}"/>
    <cellStyle name="Normal 7 2 4 3 3 3 3 2 2" xfId="31312" xr:uid="{00000000-0005-0000-0000-000090620000}"/>
    <cellStyle name="Normal 7 2 4 3 3 3 3 2 3" xfId="48658" xr:uid="{00000000-0005-0000-0000-000091620000}"/>
    <cellStyle name="Normal 7 2 4 3 3 3 3 3" xfId="22639" xr:uid="{00000000-0005-0000-0000-000092620000}"/>
    <cellStyle name="Normal 7 2 4 3 3 3 3 4" xfId="39985" xr:uid="{00000000-0005-0000-0000-000093620000}"/>
    <cellStyle name="Normal 7 2 4 3 3 3 4" xfId="10333" xr:uid="{00000000-0005-0000-0000-000094620000}"/>
    <cellStyle name="Normal 7 2 4 3 3 3 4 2" xfId="27686" xr:uid="{00000000-0005-0000-0000-000095620000}"/>
    <cellStyle name="Normal 7 2 4 3 3 3 4 3" xfId="45032" xr:uid="{00000000-0005-0000-0000-000096620000}"/>
    <cellStyle name="Normal 7 2 4 3 3 3 5" xfId="19013" xr:uid="{00000000-0005-0000-0000-000097620000}"/>
    <cellStyle name="Normal 7 2 4 3 3 3 6" xfId="36359" xr:uid="{00000000-0005-0000-0000-000098620000}"/>
    <cellStyle name="Normal 7 2 4 3 3 4" xfId="6707" xr:uid="{00000000-0005-0000-0000-000099620000}"/>
    <cellStyle name="Normal 7 2 4 3 3 4 2" xfId="15380" xr:uid="{00000000-0005-0000-0000-00009A620000}"/>
    <cellStyle name="Normal 7 2 4 3 3 4 2 2" xfId="32733" xr:uid="{00000000-0005-0000-0000-00009B620000}"/>
    <cellStyle name="Normal 7 2 4 3 3 4 2 3" xfId="50079" xr:uid="{00000000-0005-0000-0000-00009C620000}"/>
    <cellStyle name="Normal 7 2 4 3 3 4 3" xfId="24060" xr:uid="{00000000-0005-0000-0000-00009D620000}"/>
    <cellStyle name="Normal 7 2 4 3 3 4 4" xfId="41406" xr:uid="{00000000-0005-0000-0000-00009E620000}"/>
    <cellStyle name="Normal 7 2 4 3 3 5" xfId="3473" xr:uid="{00000000-0005-0000-0000-00009F620000}"/>
    <cellStyle name="Normal 7 2 4 3 3 5 2" xfId="12146" xr:uid="{00000000-0005-0000-0000-0000A0620000}"/>
    <cellStyle name="Normal 7 2 4 3 3 5 2 2" xfId="29499" xr:uid="{00000000-0005-0000-0000-0000A1620000}"/>
    <cellStyle name="Normal 7 2 4 3 3 5 2 3" xfId="46845" xr:uid="{00000000-0005-0000-0000-0000A2620000}"/>
    <cellStyle name="Normal 7 2 4 3 3 5 3" xfId="20826" xr:uid="{00000000-0005-0000-0000-0000A3620000}"/>
    <cellStyle name="Normal 7 2 4 3 3 5 4" xfId="38172" xr:uid="{00000000-0005-0000-0000-0000A4620000}"/>
    <cellStyle name="Normal 7 2 4 3 3 6" xfId="9598" xr:uid="{00000000-0005-0000-0000-0000A5620000}"/>
    <cellStyle name="Normal 7 2 4 3 3 6 2" xfId="26951" xr:uid="{00000000-0005-0000-0000-0000A6620000}"/>
    <cellStyle name="Normal 7 2 4 3 3 6 3" xfId="44297" xr:uid="{00000000-0005-0000-0000-0000A7620000}"/>
    <cellStyle name="Normal 7 2 4 3 3 7" xfId="18278" xr:uid="{00000000-0005-0000-0000-0000A8620000}"/>
    <cellStyle name="Normal 7 2 4 3 3 8" xfId="35624" xr:uid="{00000000-0005-0000-0000-0000A9620000}"/>
    <cellStyle name="Normal 7 2 4 3 4" xfId="435" xr:uid="{00000000-0005-0000-0000-0000AA620000}"/>
    <cellStyle name="Normal 7 2 4 3 4 2" xfId="2248" xr:uid="{00000000-0005-0000-0000-0000AB620000}"/>
    <cellStyle name="Normal 7 2 4 3 4 2 2" xfId="8030" xr:uid="{00000000-0005-0000-0000-0000AC620000}"/>
    <cellStyle name="Normal 7 2 4 3 4 2 2 2" xfId="16703" xr:uid="{00000000-0005-0000-0000-0000AD620000}"/>
    <cellStyle name="Normal 7 2 4 3 4 2 2 2 2" xfId="34056" xr:uid="{00000000-0005-0000-0000-0000AE620000}"/>
    <cellStyle name="Normal 7 2 4 3 4 2 2 2 3" xfId="51402" xr:uid="{00000000-0005-0000-0000-0000AF620000}"/>
    <cellStyle name="Normal 7 2 4 3 4 2 2 3" xfId="25383" xr:uid="{00000000-0005-0000-0000-0000B0620000}"/>
    <cellStyle name="Normal 7 2 4 3 4 2 2 4" xfId="42729" xr:uid="{00000000-0005-0000-0000-0000B1620000}"/>
    <cellStyle name="Normal 7 2 4 3 4 2 3" xfId="5531" xr:uid="{00000000-0005-0000-0000-0000B2620000}"/>
    <cellStyle name="Normal 7 2 4 3 4 2 3 2" xfId="14204" xr:uid="{00000000-0005-0000-0000-0000B3620000}"/>
    <cellStyle name="Normal 7 2 4 3 4 2 3 2 2" xfId="31557" xr:uid="{00000000-0005-0000-0000-0000B4620000}"/>
    <cellStyle name="Normal 7 2 4 3 4 2 3 2 3" xfId="48903" xr:uid="{00000000-0005-0000-0000-0000B5620000}"/>
    <cellStyle name="Normal 7 2 4 3 4 2 3 3" xfId="22884" xr:uid="{00000000-0005-0000-0000-0000B6620000}"/>
    <cellStyle name="Normal 7 2 4 3 4 2 3 4" xfId="40230" xr:uid="{00000000-0005-0000-0000-0000B7620000}"/>
    <cellStyle name="Normal 7 2 4 3 4 2 4" xfId="10921" xr:uid="{00000000-0005-0000-0000-0000B8620000}"/>
    <cellStyle name="Normal 7 2 4 3 4 2 4 2" xfId="28274" xr:uid="{00000000-0005-0000-0000-0000B9620000}"/>
    <cellStyle name="Normal 7 2 4 3 4 2 4 3" xfId="45620" xr:uid="{00000000-0005-0000-0000-0000BA620000}"/>
    <cellStyle name="Normal 7 2 4 3 4 2 5" xfId="19601" xr:uid="{00000000-0005-0000-0000-0000BB620000}"/>
    <cellStyle name="Normal 7 2 4 3 4 2 6" xfId="36947" xr:uid="{00000000-0005-0000-0000-0000BC620000}"/>
    <cellStyle name="Normal 7 2 4 3 4 3" xfId="6217" xr:uid="{00000000-0005-0000-0000-0000BD620000}"/>
    <cellStyle name="Normal 7 2 4 3 4 3 2" xfId="14890" xr:uid="{00000000-0005-0000-0000-0000BE620000}"/>
    <cellStyle name="Normal 7 2 4 3 4 3 2 2" xfId="32243" xr:uid="{00000000-0005-0000-0000-0000BF620000}"/>
    <cellStyle name="Normal 7 2 4 3 4 3 2 3" xfId="49589" xr:uid="{00000000-0005-0000-0000-0000C0620000}"/>
    <cellStyle name="Normal 7 2 4 3 4 3 3" xfId="23570" xr:uid="{00000000-0005-0000-0000-0000C1620000}"/>
    <cellStyle name="Normal 7 2 4 3 4 3 4" xfId="40916" xr:uid="{00000000-0005-0000-0000-0000C2620000}"/>
    <cellStyle name="Normal 7 2 4 3 4 4" xfId="4061" xr:uid="{00000000-0005-0000-0000-0000C3620000}"/>
    <cellStyle name="Normal 7 2 4 3 4 4 2" xfId="12734" xr:uid="{00000000-0005-0000-0000-0000C4620000}"/>
    <cellStyle name="Normal 7 2 4 3 4 4 2 2" xfId="30087" xr:uid="{00000000-0005-0000-0000-0000C5620000}"/>
    <cellStyle name="Normal 7 2 4 3 4 4 2 3" xfId="47433" xr:uid="{00000000-0005-0000-0000-0000C6620000}"/>
    <cellStyle name="Normal 7 2 4 3 4 4 3" xfId="21414" xr:uid="{00000000-0005-0000-0000-0000C7620000}"/>
    <cellStyle name="Normal 7 2 4 3 4 4 4" xfId="38760" xr:uid="{00000000-0005-0000-0000-0000C8620000}"/>
    <cellStyle name="Normal 7 2 4 3 4 5" xfId="9108" xr:uid="{00000000-0005-0000-0000-0000C9620000}"/>
    <cellStyle name="Normal 7 2 4 3 4 5 2" xfId="26461" xr:uid="{00000000-0005-0000-0000-0000CA620000}"/>
    <cellStyle name="Normal 7 2 4 3 4 5 3" xfId="43807" xr:uid="{00000000-0005-0000-0000-0000CB620000}"/>
    <cellStyle name="Normal 7 2 4 3 4 6" xfId="17788" xr:uid="{00000000-0005-0000-0000-0000CC620000}"/>
    <cellStyle name="Normal 7 2 4 3 4 7" xfId="35134" xr:uid="{00000000-0005-0000-0000-0000CD620000}"/>
    <cellStyle name="Normal 7 2 4 3 5" xfId="2003" xr:uid="{00000000-0005-0000-0000-0000CE620000}"/>
    <cellStyle name="Normal 7 2 4 3 5 2" xfId="7785" xr:uid="{00000000-0005-0000-0000-0000CF620000}"/>
    <cellStyle name="Normal 7 2 4 3 5 2 2" xfId="16458" xr:uid="{00000000-0005-0000-0000-0000D0620000}"/>
    <cellStyle name="Normal 7 2 4 3 5 2 2 2" xfId="33811" xr:uid="{00000000-0005-0000-0000-0000D1620000}"/>
    <cellStyle name="Normal 7 2 4 3 5 2 2 3" xfId="51157" xr:uid="{00000000-0005-0000-0000-0000D2620000}"/>
    <cellStyle name="Normal 7 2 4 3 5 2 3" xfId="25138" xr:uid="{00000000-0005-0000-0000-0000D3620000}"/>
    <cellStyle name="Normal 7 2 4 3 5 2 4" xfId="42484" xr:uid="{00000000-0005-0000-0000-0000D4620000}"/>
    <cellStyle name="Normal 7 2 4 3 5 3" xfId="3816" xr:uid="{00000000-0005-0000-0000-0000D5620000}"/>
    <cellStyle name="Normal 7 2 4 3 5 3 2" xfId="12489" xr:uid="{00000000-0005-0000-0000-0000D6620000}"/>
    <cellStyle name="Normal 7 2 4 3 5 3 2 2" xfId="29842" xr:uid="{00000000-0005-0000-0000-0000D7620000}"/>
    <cellStyle name="Normal 7 2 4 3 5 3 2 3" xfId="47188" xr:uid="{00000000-0005-0000-0000-0000D8620000}"/>
    <cellStyle name="Normal 7 2 4 3 5 3 3" xfId="21169" xr:uid="{00000000-0005-0000-0000-0000D9620000}"/>
    <cellStyle name="Normal 7 2 4 3 5 3 4" xfId="38515" xr:uid="{00000000-0005-0000-0000-0000DA620000}"/>
    <cellStyle name="Normal 7 2 4 3 5 4" xfId="10676" xr:uid="{00000000-0005-0000-0000-0000DB620000}"/>
    <cellStyle name="Normal 7 2 4 3 5 4 2" xfId="28029" xr:uid="{00000000-0005-0000-0000-0000DC620000}"/>
    <cellStyle name="Normal 7 2 4 3 5 4 3" xfId="45375" xr:uid="{00000000-0005-0000-0000-0000DD620000}"/>
    <cellStyle name="Normal 7 2 4 3 5 5" xfId="19356" xr:uid="{00000000-0005-0000-0000-0000DE620000}"/>
    <cellStyle name="Normal 7 2 4 3 5 6" xfId="36702" xr:uid="{00000000-0005-0000-0000-0000DF620000}"/>
    <cellStyle name="Normal 7 2 4 3 6" xfId="1170" xr:uid="{00000000-0005-0000-0000-0000E0620000}"/>
    <cellStyle name="Normal 7 2 4 3 6 2" xfId="6952" xr:uid="{00000000-0005-0000-0000-0000E1620000}"/>
    <cellStyle name="Normal 7 2 4 3 6 2 2" xfId="15625" xr:uid="{00000000-0005-0000-0000-0000E2620000}"/>
    <cellStyle name="Normal 7 2 4 3 6 2 2 2" xfId="32978" xr:uid="{00000000-0005-0000-0000-0000E3620000}"/>
    <cellStyle name="Normal 7 2 4 3 6 2 2 3" xfId="50324" xr:uid="{00000000-0005-0000-0000-0000E4620000}"/>
    <cellStyle name="Normal 7 2 4 3 6 2 3" xfId="24305" xr:uid="{00000000-0005-0000-0000-0000E5620000}"/>
    <cellStyle name="Normal 7 2 4 3 6 2 4" xfId="41651" xr:uid="{00000000-0005-0000-0000-0000E6620000}"/>
    <cellStyle name="Normal 7 2 4 3 6 3" xfId="4796" xr:uid="{00000000-0005-0000-0000-0000E7620000}"/>
    <cellStyle name="Normal 7 2 4 3 6 3 2" xfId="13469" xr:uid="{00000000-0005-0000-0000-0000E8620000}"/>
    <cellStyle name="Normal 7 2 4 3 6 3 2 2" xfId="30822" xr:uid="{00000000-0005-0000-0000-0000E9620000}"/>
    <cellStyle name="Normal 7 2 4 3 6 3 2 3" xfId="48168" xr:uid="{00000000-0005-0000-0000-0000EA620000}"/>
    <cellStyle name="Normal 7 2 4 3 6 3 3" xfId="22149" xr:uid="{00000000-0005-0000-0000-0000EB620000}"/>
    <cellStyle name="Normal 7 2 4 3 6 3 4" xfId="39495" xr:uid="{00000000-0005-0000-0000-0000EC620000}"/>
    <cellStyle name="Normal 7 2 4 3 6 4" xfId="9843" xr:uid="{00000000-0005-0000-0000-0000ED620000}"/>
    <cellStyle name="Normal 7 2 4 3 6 4 2" xfId="27196" xr:uid="{00000000-0005-0000-0000-0000EE620000}"/>
    <cellStyle name="Normal 7 2 4 3 6 4 3" xfId="44542" xr:uid="{00000000-0005-0000-0000-0000EF620000}"/>
    <cellStyle name="Normal 7 2 4 3 6 5" xfId="18523" xr:uid="{00000000-0005-0000-0000-0000F0620000}"/>
    <cellStyle name="Normal 7 2 4 3 6 6" xfId="35869" xr:uid="{00000000-0005-0000-0000-0000F1620000}"/>
    <cellStyle name="Normal 7 2 4 3 7" xfId="5972" xr:uid="{00000000-0005-0000-0000-0000F2620000}"/>
    <cellStyle name="Normal 7 2 4 3 7 2" xfId="14645" xr:uid="{00000000-0005-0000-0000-0000F3620000}"/>
    <cellStyle name="Normal 7 2 4 3 7 2 2" xfId="31998" xr:uid="{00000000-0005-0000-0000-0000F4620000}"/>
    <cellStyle name="Normal 7 2 4 3 7 2 3" xfId="49344" xr:uid="{00000000-0005-0000-0000-0000F5620000}"/>
    <cellStyle name="Normal 7 2 4 3 7 3" xfId="23325" xr:uid="{00000000-0005-0000-0000-0000F6620000}"/>
    <cellStyle name="Normal 7 2 4 3 7 4" xfId="40671" xr:uid="{00000000-0005-0000-0000-0000F7620000}"/>
    <cellStyle name="Normal 7 2 4 3 8" xfId="2983" xr:uid="{00000000-0005-0000-0000-0000F8620000}"/>
    <cellStyle name="Normal 7 2 4 3 8 2" xfId="11656" xr:uid="{00000000-0005-0000-0000-0000F9620000}"/>
    <cellStyle name="Normal 7 2 4 3 8 2 2" xfId="29009" xr:uid="{00000000-0005-0000-0000-0000FA620000}"/>
    <cellStyle name="Normal 7 2 4 3 8 2 3" xfId="46355" xr:uid="{00000000-0005-0000-0000-0000FB620000}"/>
    <cellStyle name="Normal 7 2 4 3 8 3" xfId="20336" xr:uid="{00000000-0005-0000-0000-0000FC620000}"/>
    <cellStyle name="Normal 7 2 4 3 8 4" xfId="37682" xr:uid="{00000000-0005-0000-0000-0000FD620000}"/>
    <cellStyle name="Normal 7 2 4 3 9" xfId="8863" xr:uid="{00000000-0005-0000-0000-0000FE620000}"/>
    <cellStyle name="Normal 7 2 4 3 9 2" xfId="26216" xr:uid="{00000000-0005-0000-0000-0000FF620000}"/>
    <cellStyle name="Normal 7 2 4 3 9 3" xfId="43562" xr:uid="{00000000-0005-0000-0000-000000630000}"/>
    <cellStyle name="Normal 7 2 4 4" xfId="288" xr:uid="{00000000-0005-0000-0000-000001630000}"/>
    <cellStyle name="Normal 7 2 4 4 10" xfId="34987" xr:uid="{00000000-0005-0000-0000-000002630000}"/>
    <cellStyle name="Normal 7 2 4 4 2" xfId="1023" xr:uid="{00000000-0005-0000-0000-000003630000}"/>
    <cellStyle name="Normal 7 2 4 4 2 2" xfId="2836" xr:uid="{00000000-0005-0000-0000-000004630000}"/>
    <cellStyle name="Normal 7 2 4 4 2 2 2" xfId="8618" xr:uid="{00000000-0005-0000-0000-000005630000}"/>
    <cellStyle name="Normal 7 2 4 4 2 2 2 2" xfId="17291" xr:uid="{00000000-0005-0000-0000-000006630000}"/>
    <cellStyle name="Normal 7 2 4 4 2 2 2 2 2" xfId="34644" xr:uid="{00000000-0005-0000-0000-000007630000}"/>
    <cellStyle name="Normal 7 2 4 4 2 2 2 2 3" xfId="51990" xr:uid="{00000000-0005-0000-0000-000008630000}"/>
    <cellStyle name="Normal 7 2 4 4 2 2 2 3" xfId="25971" xr:uid="{00000000-0005-0000-0000-000009630000}"/>
    <cellStyle name="Normal 7 2 4 4 2 2 2 4" xfId="43317" xr:uid="{00000000-0005-0000-0000-00000A630000}"/>
    <cellStyle name="Normal 7 2 4 4 2 2 3" xfId="4649" xr:uid="{00000000-0005-0000-0000-00000B630000}"/>
    <cellStyle name="Normal 7 2 4 4 2 2 3 2" xfId="13322" xr:uid="{00000000-0005-0000-0000-00000C630000}"/>
    <cellStyle name="Normal 7 2 4 4 2 2 3 2 2" xfId="30675" xr:uid="{00000000-0005-0000-0000-00000D630000}"/>
    <cellStyle name="Normal 7 2 4 4 2 2 3 2 3" xfId="48021" xr:uid="{00000000-0005-0000-0000-00000E630000}"/>
    <cellStyle name="Normal 7 2 4 4 2 2 3 3" xfId="22002" xr:uid="{00000000-0005-0000-0000-00000F630000}"/>
    <cellStyle name="Normal 7 2 4 4 2 2 3 4" xfId="39348" xr:uid="{00000000-0005-0000-0000-000010630000}"/>
    <cellStyle name="Normal 7 2 4 4 2 2 4" xfId="11509" xr:uid="{00000000-0005-0000-0000-000011630000}"/>
    <cellStyle name="Normal 7 2 4 4 2 2 4 2" xfId="28862" xr:uid="{00000000-0005-0000-0000-000012630000}"/>
    <cellStyle name="Normal 7 2 4 4 2 2 4 3" xfId="46208" xr:uid="{00000000-0005-0000-0000-000013630000}"/>
    <cellStyle name="Normal 7 2 4 4 2 2 5" xfId="20189" xr:uid="{00000000-0005-0000-0000-000014630000}"/>
    <cellStyle name="Normal 7 2 4 4 2 2 6" xfId="37535" xr:uid="{00000000-0005-0000-0000-000015630000}"/>
    <cellStyle name="Normal 7 2 4 4 2 3" xfId="1758" xr:uid="{00000000-0005-0000-0000-000016630000}"/>
    <cellStyle name="Normal 7 2 4 4 2 3 2" xfId="7540" xr:uid="{00000000-0005-0000-0000-000017630000}"/>
    <cellStyle name="Normal 7 2 4 4 2 3 2 2" xfId="16213" xr:uid="{00000000-0005-0000-0000-000018630000}"/>
    <cellStyle name="Normal 7 2 4 4 2 3 2 2 2" xfId="33566" xr:uid="{00000000-0005-0000-0000-000019630000}"/>
    <cellStyle name="Normal 7 2 4 4 2 3 2 2 3" xfId="50912" xr:uid="{00000000-0005-0000-0000-00001A630000}"/>
    <cellStyle name="Normal 7 2 4 4 2 3 2 3" xfId="24893" xr:uid="{00000000-0005-0000-0000-00001B630000}"/>
    <cellStyle name="Normal 7 2 4 4 2 3 2 4" xfId="42239" xr:uid="{00000000-0005-0000-0000-00001C630000}"/>
    <cellStyle name="Normal 7 2 4 4 2 3 3" xfId="5384" xr:uid="{00000000-0005-0000-0000-00001D630000}"/>
    <cellStyle name="Normal 7 2 4 4 2 3 3 2" xfId="14057" xr:uid="{00000000-0005-0000-0000-00001E630000}"/>
    <cellStyle name="Normal 7 2 4 4 2 3 3 2 2" xfId="31410" xr:uid="{00000000-0005-0000-0000-00001F630000}"/>
    <cellStyle name="Normal 7 2 4 4 2 3 3 2 3" xfId="48756" xr:uid="{00000000-0005-0000-0000-000020630000}"/>
    <cellStyle name="Normal 7 2 4 4 2 3 3 3" xfId="22737" xr:uid="{00000000-0005-0000-0000-000021630000}"/>
    <cellStyle name="Normal 7 2 4 4 2 3 3 4" xfId="40083" xr:uid="{00000000-0005-0000-0000-000022630000}"/>
    <cellStyle name="Normal 7 2 4 4 2 3 4" xfId="10431" xr:uid="{00000000-0005-0000-0000-000023630000}"/>
    <cellStyle name="Normal 7 2 4 4 2 3 4 2" xfId="27784" xr:uid="{00000000-0005-0000-0000-000024630000}"/>
    <cellStyle name="Normal 7 2 4 4 2 3 4 3" xfId="45130" xr:uid="{00000000-0005-0000-0000-000025630000}"/>
    <cellStyle name="Normal 7 2 4 4 2 3 5" xfId="19111" xr:uid="{00000000-0005-0000-0000-000026630000}"/>
    <cellStyle name="Normal 7 2 4 4 2 3 6" xfId="36457" xr:uid="{00000000-0005-0000-0000-000027630000}"/>
    <cellStyle name="Normal 7 2 4 4 2 4" xfId="6805" xr:uid="{00000000-0005-0000-0000-000028630000}"/>
    <cellStyle name="Normal 7 2 4 4 2 4 2" xfId="15478" xr:uid="{00000000-0005-0000-0000-000029630000}"/>
    <cellStyle name="Normal 7 2 4 4 2 4 2 2" xfId="32831" xr:uid="{00000000-0005-0000-0000-00002A630000}"/>
    <cellStyle name="Normal 7 2 4 4 2 4 2 3" xfId="50177" xr:uid="{00000000-0005-0000-0000-00002B630000}"/>
    <cellStyle name="Normal 7 2 4 4 2 4 3" xfId="24158" xr:uid="{00000000-0005-0000-0000-00002C630000}"/>
    <cellStyle name="Normal 7 2 4 4 2 4 4" xfId="41504" xr:uid="{00000000-0005-0000-0000-00002D630000}"/>
    <cellStyle name="Normal 7 2 4 4 2 5" xfId="3571" xr:uid="{00000000-0005-0000-0000-00002E630000}"/>
    <cellStyle name="Normal 7 2 4 4 2 5 2" xfId="12244" xr:uid="{00000000-0005-0000-0000-00002F630000}"/>
    <cellStyle name="Normal 7 2 4 4 2 5 2 2" xfId="29597" xr:uid="{00000000-0005-0000-0000-000030630000}"/>
    <cellStyle name="Normal 7 2 4 4 2 5 2 3" xfId="46943" xr:uid="{00000000-0005-0000-0000-000031630000}"/>
    <cellStyle name="Normal 7 2 4 4 2 5 3" xfId="20924" xr:uid="{00000000-0005-0000-0000-000032630000}"/>
    <cellStyle name="Normal 7 2 4 4 2 5 4" xfId="38270" xr:uid="{00000000-0005-0000-0000-000033630000}"/>
    <cellStyle name="Normal 7 2 4 4 2 6" xfId="9696" xr:uid="{00000000-0005-0000-0000-000034630000}"/>
    <cellStyle name="Normal 7 2 4 4 2 6 2" xfId="27049" xr:uid="{00000000-0005-0000-0000-000035630000}"/>
    <cellStyle name="Normal 7 2 4 4 2 6 3" xfId="44395" xr:uid="{00000000-0005-0000-0000-000036630000}"/>
    <cellStyle name="Normal 7 2 4 4 2 7" xfId="18376" xr:uid="{00000000-0005-0000-0000-000037630000}"/>
    <cellStyle name="Normal 7 2 4 4 2 8" xfId="35722" xr:uid="{00000000-0005-0000-0000-000038630000}"/>
    <cellStyle name="Normal 7 2 4 4 3" xfId="533" xr:uid="{00000000-0005-0000-0000-000039630000}"/>
    <cellStyle name="Normal 7 2 4 4 3 2" xfId="2346" xr:uid="{00000000-0005-0000-0000-00003A630000}"/>
    <cellStyle name="Normal 7 2 4 4 3 2 2" xfId="8128" xr:uid="{00000000-0005-0000-0000-00003B630000}"/>
    <cellStyle name="Normal 7 2 4 4 3 2 2 2" xfId="16801" xr:uid="{00000000-0005-0000-0000-00003C630000}"/>
    <cellStyle name="Normal 7 2 4 4 3 2 2 2 2" xfId="34154" xr:uid="{00000000-0005-0000-0000-00003D630000}"/>
    <cellStyle name="Normal 7 2 4 4 3 2 2 2 3" xfId="51500" xr:uid="{00000000-0005-0000-0000-00003E630000}"/>
    <cellStyle name="Normal 7 2 4 4 3 2 2 3" xfId="25481" xr:uid="{00000000-0005-0000-0000-00003F630000}"/>
    <cellStyle name="Normal 7 2 4 4 3 2 2 4" xfId="42827" xr:uid="{00000000-0005-0000-0000-000040630000}"/>
    <cellStyle name="Normal 7 2 4 4 3 2 3" xfId="5629" xr:uid="{00000000-0005-0000-0000-000041630000}"/>
    <cellStyle name="Normal 7 2 4 4 3 2 3 2" xfId="14302" xr:uid="{00000000-0005-0000-0000-000042630000}"/>
    <cellStyle name="Normal 7 2 4 4 3 2 3 2 2" xfId="31655" xr:uid="{00000000-0005-0000-0000-000043630000}"/>
    <cellStyle name="Normal 7 2 4 4 3 2 3 2 3" xfId="49001" xr:uid="{00000000-0005-0000-0000-000044630000}"/>
    <cellStyle name="Normal 7 2 4 4 3 2 3 3" xfId="22982" xr:uid="{00000000-0005-0000-0000-000045630000}"/>
    <cellStyle name="Normal 7 2 4 4 3 2 3 4" xfId="40328" xr:uid="{00000000-0005-0000-0000-000046630000}"/>
    <cellStyle name="Normal 7 2 4 4 3 2 4" xfId="11019" xr:uid="{00000000-0005-0000-0000-000047630000}"/>
    <cellStyle name="Normal 7 2 4 4 3 2 4 2" xfId="28372" xr:uid="{00000000-0005-0000-0000-000048630000}"/>
    <cellStyle name="Normal 7 2 4 4 3 2 4 3" xfId="45718" xr:uid="{00000000-0005-0000-0000-000049630000}"/>
    <cellStyle name="Normal 7 2 4 4 3 2 5" xfId="19699" xr:uid="{00000000-0005-0000-0000-00004A630000}"/>
    <cellStyle name="Normal 7 2 4 4 3 2 6" xfId="37045" xr:uid="{00000000-0005-0000-0000-00004B630000}"/>
    <cellStyle name="Normal 7 2 4 4 3 3" xfId="6315" xr:uid="{00000000-0005-0000-0000-00004C630000}"/>
    <cellStyle name="Normal 7 2 4 4 3 3 2" xfId="14988" xr:uid="{00000000-0005-0000-0000-00004D630000}"/>
    <cellStyle name="Normal 7 2 4 4 3 3 2 2" xfId="32341" xr:uid="{00000000-0005-0000-0000-00004E630000}"/>
    <cellStyle name="Normal 7 2 4 4 3 3 2 3" xfId="49687" xr:uid="{00000000-0005-0000-0000-00004F630000}"/>
    <cellStyle name="Normal 7 2 4 4 3 3 3" xfId="23668" xr:uid="{00000000-0005-0000-0000-000050630000}"/>
    <cellStyle name="Normal 7 2 4 4 3 3 4" xfId="41014" xr:uid="{00000000-0005-0000-0000-000051630000}"/>
    <cellStyle name="Normal 7 2 4 4 3 4" xfId="4159" xr:uid="{00000000-0005-0000-0000-000052630000}"/>
    <cellStyle name="Normal 7 2 4 4 3 4 2" xfId="12832" xr:uid="{00000000-0005-0000-0000-000053630000}"/>
    <cellStyle name="Normal 7 2 4 4 3 4 2 2" xfId="30185" xr:uid="{00000000-0005-0000-0000-000054630000}"/>
    <cellStyle name="Normal 7 2 4 4 3 4 2 3" xfId="47531" xr:uid="{00000000-0005-0000-0000-000055630000}"/>
    <cellStyle name="Normal 7 2 4 4 3 4 3" xfId="21512" xr:uid="{00000000-0005-0000-0000-000056630000}"/>
    <cellStyle name="Normal 7 2 4 4 3 4 4" xfId="38858" xr:uid="{00000000-0005-0000-0000-000057630000}"/>
    <cellStyle name="Normal 7 2 4 4 3 5" xfId="9206" xr:uid="{00000000-0005-0000-0000-000058630000}"/>
    <cellStyle name="Normal 7 2 4 4 3 5 2" xfId="26559" xr:uid="{00000000-0005-0000-0000-000059630000}"/>
    <cellStyle name="Normal 7 2 4 4 3 5 3" xfId="43905" xr:uid="{00000000-0005-0000-0000-00005A630000}"/>
    <cellStyle name="Normal 7 2 4 4 3 6" xfId="17886" xr:uid="{00000000-0005-0000-0000-00005B630000}"/>
    <cellStyle name="Normal 7 2 4 4 3 7" xfId="35232" xr:uid="{00000000-0005-0000-0000-00005C630000}"/>
    <cellStyle name="Normal 7 2 4 4 4" xfId="2101" xr:uid="{00000000-0005-0000-0000-00005D630000}"/>
    <cellStyle name="Normal 7 2 4 4 4 2" xfId="7883" xr:uid="{00000000-0005-0000-0000-00005E630000}"/>
    <cellStyle name="Normal 7 2 4 4 4 2 2" xfId="16556" xr:uid="{00000000-0005-0000-0000-00005F630000}"/>
    <cellStyle name="Normal 7 2 4 4 4 2 2 2" xfId="33909" xr:uid="{00000000-0005-0000-0000-000060630000}"/>
    <cellStyle name="Normal 7 2 4 4 4 2 2 3" xfId="51255" xr:uid="{00000000-0005-0000-0000-000061630000}"/>
    <cellStyle name="Normal 7 2 4 4 4 2 3" xfId="25236" xr:uid="{00000000-0005-0000-0000-000062630000}"/>
    <cellStyle name="Normal 7 2 4 4 4 2 4" xfId="42582" xr:uid="{00000000-0005-0000-0000-000063630000}"/>
    <cellStyle name="Normal 7 2 4 4 4 3" xfId="3914" xr:uid="{00000000-0005-0000-0000-000064630000}"/>
    <cellStyle name="Normal 7 2 4 4 4 3 2" xfId="12587" xr:uid="{00000000-0005-0000-0000-000065630000}"/>
    <cellStyle name="Normal 7 2 4 4 4 3 2 2" xfId="29940" xr:uid="{00000000-0005-0000-0000-000066630000}"/>
    <cellStyle name="Normal 7 2 4 4 4 3 2 3" xfId="47286" xr:uid="{00000000-0005-0000-0000-000067630000}"/>
    <cellStyle name="Normal 7 2 4 4 4 3 3" xfId="21267" xr:uid="{00000000-0005-0000-0000-000068630000}"/>
    <cellStyle name="Normal 7 2 4 4 4 3 4" xfId="38613" xr:uid="{00000000-0005-0000-0000-000069630000}"/>
    <cellStyle name="Normal 7 2 4 4 4 4" xfId="10774" xr:uid="{00000000-0005-0000-0000-00006A630000}"/>
    <cellStyle name="Normal 7 2 4 4 4 4 2" xfId="28127" xr:uid="{00000000-0005-0000-0000-00006B630000}"/>
    <cellStyle name="Normal 7 2 4 4 4 4 3" xfId="45473" xr:uid="{00000000-0005-0000-0000-00006C630000}"/>
    <cellStyle name="Normal 7 2 4 4 4 5" xfId="19454" xr:uid="{00000000-0005-0000-0000-00006D630000}"/>
    <cellStyle name="Normal 7 2 4 4 4 6" xfId="36800" xr:uid="{00000000-0005-0000-0000-00006E630000}"/>
    <cellStyle name="Normal 7 2 4 4 5" xfId="1268" xr:uid="{00000000-0005-0000-0000-00006F630000}"/>
    <cellStyle name="Normal 7 2 4 4 5 2" xfId="7050" xr:uid="{00000000-0005-0000-0000-000070630000}"/>
    <cellStyle name="Normal 7 2 4 4 5 2 2" xfId="15723" xr:uid="{00000000-0005-0000-0000-000071630000}"/>
    <cellStyle name="Normal 7 2 4 4 5 2 2 2" xfId="33076" xr:uid="{00000000-0005-0000-0000-000072630000}"/>
    <cellStyle name="Normal 7 2 4 4 5 2 2 3" xfId="50422" xr:uid="{00000000-0005-0000-0000-000073630000}"/>
    <cellStyle name="Normal 7 2 4 4 5 2 3" xfId="24403" xr:uid="{00000000-0005-0000-0000-000074630000}"/>
    <cellStyle name="Normal 7 2 4 4 5 2 4" xfId="41749" xr:uid="{00000000-0005-0000-0000-000075630000}"/>
    <cellStyle name="Normal 7 2 4 4 5 3" xfId="4894" xr:uid="{00000000-0005-0000-0000-000076630000}"/>
    <cellStyle name="Normal 7 2 4 4 5 3 2" xfId="13567" xr:uid="{00000000-0005-0000-0000-000077630000}"/>
    <cellStyle name="Normal 7 2 4 4 5 3 2 2" xfId="30920" xr:uid="{00000000-0005-0000-0000-000078630000}"/>
    <cellStyle name="Normal 7 2 4 4 5 3 2 3" xfId="48266" xr:uid="{00000000-0005-0000-0000-000079630000}"/>
    <cellStyle name="Normal 7 2 4 4 5 3 3" xfId="22247" xr:uid="{00000000-0005-0000-0000-00007A630000}"/>
    <cellStyle name="Normal 7 2 4 4 5 3 4" xfId="39593" xr:uid="{00000000-0005-0000-0000-00007B630000}"/>
    <cellStyle name="Normal 7 2 4 4 5 4" xfId="9941" xr:uid="{00000000-0005-0000-0000-00007C630000}"/>
    <cellStyle name="Normal 7 2 4 4 5 4 2" xfId="27294" xr:uid="{00000000-0005-0000-0000-00007D630000}"/>
    <cellStyle name="Normal 7 2 4 4 5 4 3" xfId="44640" xr:uid="{00000000-0005-0000-0000-00007E630000}"/>
    <cellStyle name="Normal 7 2 4 4 5 5" xfId="18621" xr:uid="{00000000-0005-0000-0000-00007F630000}"/>
    <cellStyle name="Normal 7 2 4 4 5 6" xfId="35967" xr:uid="{00000000-0005-0000-0000-000080630000}"/>
    <cellStyle name="Normal 7 2 4 4 6" xfId="6070" xr:uid="{00000000-0005-0000-0000-000081630000}"/>
    <cellStyle name="Normal 7 2 4 4 6 2" xfId="14743" xr:uid="{00000000-0005-0000-0000-000082630000}"/>
    <cellStyle name="Normal 7 2 4 4 6 2 2" xfId="32096" xr:uid="{00000000-0005-0000-0000-000083630000}"/>
    <cellStyle name="Normal 7 2 4 4 6 2 3" xfId="49442" xr:uid="{00000000-0005-0000-0000-000084630000}"/>
    <cellStyle name="Normal 7 2 4 4 6 3" xfId="23423" xr:uid="{00000000-0005-0000-0000-000085630000}"/>
    <cellStyle name="Normal 7 2 4 4 6 4" xfId="40769" xr:uid="{00000000-0005-0000-0000-000086630000}"/>
    <cellStyle name="Normal 7 2 4 4 7" xfId="3081" xr:uid="{00000000-0005-0000-0000-000087630000}"/>
    <cellStyle name="Normal 7 2 4 4 7 2" xfId="11754" xr:uid="{00000000-0005-0000-0000-000088630000}"/>
    <cellStyle name="Normal 7 2 4 4 7 2 2" xfId="29107" xr:uid="{00000000-0005-0000-0000-000089630000}"/>
    <cellStyle name="Normal 7 2 4 4 7 2 3" xfId="46453" xr:uid="{00000000-0005-0000-0000-00008A630000}"/>
    <cellStyle name="Normal 7 2 4 4 7 3" xfId="20434" xr:uid="{00000000-0005-0000-0000-00008B630000}"/>
    <cellStyle name="Normal 7 2 4 4 7 4" xfId="37780" xr:uid="{00000000-0005-0000-0000-00008C630000}"/>
    <cellStyle name="Normal 7 2 4 4 8" xfId="8961" xr:uid="{00000000-0005-0000-0000-00008D630000}"/>
    <cellStyle name="Normal 7 2 4 4 8 2" xfId="26314" xr:uid="{00000000-0005-0000-0000-00008E630000}"/>
    <cellStyle name="Normal 7 2 4 4 8 3" xfId="43660" xr:uid="{00000000-0005-0000-0000-00008F630000}"/>
    <cellStyle name="Normal 7 2 4 4 9" xfId="17641" xr:uid="{00000000-0005-0000-0000-000090630000}"/>
    <cellStyle name="Normal 7 2 4 5" xfId="141" xr:uid="{00000000-0005-0000-0000-000091630000}"/>
    <cellStyle name="Normal 7 2 4 5 10" xfId="34840" xr:uid="{00000000-0005-0000-0000-000092630000}"/>
    <cellStyle name="Normal 7 2 4 5 2" xfId="876" xr:uid="{00000000-0005-0000-0000-000093630000}"/>
    <cellStyle name="Normal 7 2 4 5 2 2" xfId="2689" xr:uid="{00000000-0005-0000-0000-000094630000}"/>
    <cellStyle name="Normal 7 2 4 5 2 2 2" xfId="8471" xr:uid="{00000000-0005-0000-0000-000095630000}"/>
    <cellStyle name="Normal 7 2 4 5 2 2 2 2" xfId="17144" xr:uid="{00000000-0005-0000-0000-000096630000}"/>
    <cellStyle name="Normal 7 2 4 5 2 2 2 2 2" xfId="34497" xr:uid="{00000000-0005-0000-0000-000097630000}"/>
    <cellStyle name="Normal 7 2 4 5 2 2 2 2 3" xfId="51843" xr:uid="{00000000-0005-0000-0000-000098630000}"/>
    <cellStyle name="Normal 7 2 4 5 2 2 2 3" xfId="25824" xr:uid="{00000000-0005-0000-0000-000099630000}"/>
    <cellStyle name="Normal 7 2 4 5 2 2 2 4" xfId="43170" xr:uid="{00000000-0005-0000-0000-00009A630000}"/>
    <cellStyle name="Normal 7 2 4 5 2 2 3" xfId="4502" xr:uid="{00000000-0005-0000-0000-00009B630000}"/>
    <cellStyle name="Normal 7 2 4 5 2 2 3 2" xfId="13175" xr:uid="{00000000-0005-0000-0000-00009C630000}"/>
    <cellStyle name="Normal 7 2 4 5 2 2 3 2 2" xfId="30528" xr:uid="{00000000-0005-0000-0000-00009D630000}"/>
    <cellStyle name="Normal 7 2 4 5 2 2 3 2 3" xfId="47874" xr:uid="{00000000-0005-0000-0000-00009E630000}"/>
    <cellStyle name="Normal 7 2 4 5 2 2 3 3" xfId="21855" xr:uid="{00000000-0005-0000-0000-00009F630000}"/>
    <cellStyle name="Normal 7 2 4 5 2 2 3 4" xfId="39201" xr:uid="{00000000-0005-0000-0000-0000A0630000}"/>
    <cellStyle name="Normal 7 2 4 5 2 2 4" xfId="11362" xr:uid="{00000000-0005-0000-0000-0000A1630000}"/>
    <cellStyle name="Normal 7 2 4 5 2 2 4 2" xfId="28715" xr:uid="{00000000-0005-0000-0000-0000A2630000}"/>
    <cellStyle name="Normal 7 2 4 5 2 2 4 3" xfId="46061" xr:uid="{00000000-0005-0000-0000-0000A3630000}"/>
    <cellStyle name="Normal 7 2 4 5 2 2 5" xfId="20042" xr:uid="{00000000-0005-0000-0000-0000A4630000}"/>
    <cellStyle name="Normal 7 2 4 5 2 2 6" xfId="37388" xr:uid="{00000000-0005-0000-0000-0000A5630000}"/>
    <cellStyle name="Normal 7 2 4 5 2 3" xfId="1611" xr:uid="{00000000-0005-0000-0000-0000A6630000}"/>
    <cellStyle name="Normal 7 2 4 5 2 3 2" xfId="7393" xr:uid="{00000000-0005-0000-0000-0000A7630000}"/>
    <cellStyle name="Normal 7 2 4 5 2 3 2 2" xfId="16066" xr:uid="{00000000-0005-0000-0000-0000A8630000}"/>
    <cellStyle name="Normal 7 2 4 5 2 3 2 2 2" xfId="33419" xr:uid="{00000000-0005-0000-0000-0000A9630000}"/>
    <cellStyle name="Normal 7 2 4 5 2 3 2 2 3" xfId="50765" xr:uid="{00000000-0005-0000-0000-0000AA630000}"/>
    <cellStyle name="Normal 7 2 4 5 2 3 2 3" xfId="24746" xr:uid="{00000000-0005-0000-0000-0000AB630000}"/>
    <cellStyle name="Normal 7 2 4 5 2 3 2 4" xfId="42092" xr:uid="{00000000-0005-0000-0000-0000AC630000}"/>
    <cellStyle name="Normal 7 2 4 5 2 3 3" xfId="5237" xr:uid="{00000000-0005-0000-0000-0000AD630000}"/>
    <cellStyle name="Normal 7 2 4 5 2 3 3 2" xfId="13910" xr:uid="{00000000-0005-0000-0000-0000AE630000}"/>
    <cellStyle name="Normal 7 2 4 5 2 3 3 2 2" xfId="31263" xr:uid="{00000000-0005-0000-0000-0000AF630000}"/>
    <cellStyle name="Normal 7 2 4 5 2 3 3 2 3" xfId="48609" xr:uid="{00000000-0005-0000-0000-0000B0630000}"/>
    <cellStyle name="Normal 7 2 4 5 2 3 3 3" xfId="22590" xr:uid="{00000000-0005-0000-0000-0000B1630000}"/>
    <cellStyle name="Normal 7 2 4 5 2 3 3 4" xfId="39936" xr:uid="{00000000-0005-0000-0000-0000B2630000}"/>
    <cellStyle name="Normal 7 2 4 5 2 3 4" xfId="10284" xr:uid="{00000000-0005-0000-0000-0000B3630000}"/>
    <cellStyle name="Normal 7 2 4 5 2 3 4 2" xfId="27637" xr:uid="{00000000-0005-0000-0000-0000B4630000}"/>
    <cellStyle name="Normal 7 2 4 5 2 3 4 3" xfId="44983" xr:uid="{00000000-0005-0000-0000-0000B5630000}"/>
    <cellStyle name="Normal 7 2 4 5 2 3 5" xfId="18964" xr:uid="{00000000-0005-0000-0000-0000B6630000}"/>
    <cellStyle name="Normal 7 2 4 5 2 3 6" xfId="36310" xr:uid="{00000000-0005-0000-0000-0000B7630000}"/>
    <cellStyle name="Normal 7 2 4 5 2 4" xfId="6658" xr:uid="{00000000-0005-0000-0000-0000B8630000}"/>
    <cellStyle name="Normal 7 2 4 5 2 4 2" xfId="15331" xr:uid="{00000000-0005-0000-0000-0000B9630000}"/>
    <cellStyle name="Normal 7 2 4 5 2 4 2 2" xfId="32684" xr:uid="{00000000-0005-0000-0000-0000BA630000}"/>
    <cellStyle name="Normal 7 2 4 5 2 4 2 3" xfId="50030" xr:uid="{00000000-0005-0000-0000-0000BB630000}"/>
    <cellStyle name="Normal 7 2 4 5 2 4 3" xfId="24011" xr:uid="{00000000-0005-0000-0000-0000BC630000}"/>
    <cellStyle name="Normal 7 2 4 5 2 4 4" xfId="41357" xr:uid="{00000000-0005-0000-0000-0000BD630000}"/>
    <cellStyle name="Normal 7 2 4 5 2 5" xfId="3424" xr:uid="{00000000-0005-0000-0000-0000BE630000}"/>
    <cellStyle name="Normal 7 2 4 5 2 5 2" xfId="12097" xr:uid="{00000000-0005-0000-0000-0000BF630000}"/>
    <cellStyle name="Normal 7 2 4 5 2 5 2 2" xfId="29450" xr:uid="{00000000-0005-0000-0000-0000C0630000}"/>
    <cellStyle name="Normal 7 2 4 5 2 5 2 3" xfId="46796" xr:uid="{00000000-0005-0000-0000-0000C1630000}"/>
    <cellStyle name="Normal 7 2 4 5 2 5 3" xfId="20777" xr:uid="{00000000-0005-0000-0000-0000C2630000}"/>
    <cellStyle name="Normal 7 2 4 5 2 5 4" xfId="38123" xr:uid="{00000000-0005-0000-0000-0000C3630000}"/>
    <cellStyle name="Normal 7 2 4 5 2 6" xfId="9549" xr:uid="{00000000-0005-0000-0000-0000C4630000}"/>
    <cellStyle name="Normal 7 2 4 5 2 6 2" xfId="26902" xr:uid="{00000000-0005-0000-0000-0000C5630000}"/>
    <cellStyle name="Normal 7 2 4 5 2 6 3" xfId="44248" xr:uid="{00000000-0005-0000-0000-0000C6630000}"/>
    <cellStyle name="Normal 7 2 4 5 2 7" xfId="18229" xr:uid="{00000000-0005-0000-0000-0000C7630000}"/>
    <cellStyle name="Normal 7 2 4 5 2 8" xfId="35575" xr:uid="{00000000-0005-0000-0000-0000C8630000}"/>
    <cellStyle name="Normal 7 2 4 5 3" xfId="631" xr:uid="{00000000-0005-0000-0000-0000C9630000}"/>
    <cellStyle name="Normal 7 2 4 5 3 2" xfId="2444" xr:uid="{00000000-0005-0000-0000-0000CA630000}"/>
    <cellStyle name="Normal 7 2 4 5 3 2 2" xfId="8226" xr:uid="{00000000-0005-0000-0000-0000CB630000}"/>
    <cellStyle name="Normal 7 2 4 5 3 2 2 2" xfId="16899" xr:uid="{00000000-0005-0000-0000-0000CC630000}"/>
    <cellStyle name="Normal 7 2 4 5 3 2 2 2 2" xfId="34252" xr:uid="{00000000-0005-0000-0000-0000CD630000}"/>
    <cellStyle name="Normal 7 2 4 5 3 2 2 2 3" xfId="51598" xr:uid="{00000000-0005-0000-0000-0000CE630000}"/>
    <cellStyle name="Normal 7 2 4 5 3 2 2 3" xfId="25579" xr:uid="{00000000-0005-0000-0000-0000CF630000}"/>
    <cellStyle name="Normal 7 2 4 5 3 2 2 4" xfId="42925" xr:uid="{00000000-0005-0000-0000-0000D0630000}"/>
    <cellStyle name="Normal 7 2 4 5 3 2 3" xfId="5727" xr:uid="{00000000-0005-0000-0000-0000D1630000}"/>
    <cellStyle name="Normal 7 2 4 5 3 2 3 2" xfId="14400" xr:uid="{00000000-0005-0000-0000-0000D2630000}"/>
    <cellStyle name="Normal 7 2 4 5 3 2 3 2 2" xfId="31753" xr:uid="{00000000-0005-0000-0000-0000D3630000}"/>
    <cellStyle name="Normal 7 2 4 5 3 2 3 2 3" xfId="49099" xr:uid="{00000000-0005-0000-0000-0000D4630000}"/>
    <cellStyle name="Normal 7 2 4 5 3 2 3 3" xfId="23080" xr:uid="{00000000-0005-0000-0000-0000D5630000}"/>
    <cellStyle name="Normal 7 2 4 5 3 2 3 4" xfId="40426" xr:uid="{00000000-0005-0000-0000-0000D6630000}"/>
    <cellStyle name="Normal 7 2 4 5 3 2 4" xfId="11117" xr:uid="{00000000-0005-0000-0000-0000D7630000}"/>
    <cellStyle name="Normal 7 2 4 5 3 2 4 2" xfId="28470" xr:uid="{00000000-0005-0000-0000-0000D8630000}"/>
    <cellStyle name="Normal 7 2 4 5 3 2 4 3" xfId="45816" xr:uid="{00000000-0005-0000-0000-0000D9630000}"/>
    <cellStyle name="Normal 7 2 4 5 3 2 5" xfId="19797" xr:uid="{00000000-0005-0000-0000-0000DA630000}"/>
    <cellStyle name="Normal 7 2 4 5 3 2 6" xfId="37143" xr:uid="{00000000-0005-0000-0000-0000DB630000}"/>
    <cellStyle name="Normal 7 2 4 5 3 3" xfId="6413" xr:uid="{00000000-0005-0000-0000-0000DC630000}"/>
    <cellStyle name="Normal 7 2 4 5 3 3 2" xfId="15086" xr:uid="{00000000-0005-0000-0000-0000DD630000}"/>
    <cellStyle name="Normal 7 2 4 5 3 3 2 2" xfId="32439" xr:uid="{00000000-0005-0000-0000-0000DE630000}"/>
    <cellStyle name="Normal 7 2 4 5 3 3 2 3" xfId="49785" xr:uid="{00000000-0005-0000-0000-0000DF630000}"/>
    <cellStyle name="Normal 7 2 4 5 3 3 3" xfId="23766" xr:uid="{00000000-0005-0000-0000-0000E0630000}"/>
    <cellStyle name="Normal 7 2 4 5 3 3 4" xfId="41112" xr:uid="{00000000-0005-0000-0000-0000E1630000}"/>
    <cellStyle name="Normal 7 2 4 5 3 4" xfId="4257" xr:uid="{00000000-0005-0000-0000-0000E2630000}"/>
    <cellStyle name="Normal 7 2 4 5 3 4 2" xfId="12930" xr:uid="{00000000-0005-0000-0000-0000E3630000}"/>
    <cellStyle name="Normal 7 2 4 5 3 4 2 2" xfId="30283" xr:uid="{00000000-0005-0000-0000-0000E4630000}"/>
    <cellStyle name="Normal 7 2 4 5 3 4 2 3" xfId="47629" xr:uid="{00000000-0005-0000-0000-0000E5630000}"/>
    <cellStyle name="Normal 7 2 4 5 3 4 3" xfId="21610" xr:uid="{00000000-0005-0000-0000-0000E6630000}"/>
    <cellStyle name="Normal 7 2 4 5 3 4 4" xfId="38956" xr:uid="{00000000-0005-0000-0000-0000E7630000}"/>
    <cellStyle name="Normal 7 2 4 5 3 5" xfId="9304" xr:uid="{00000000-0005-0000-0000-0000E8630000}"/>
    <cellStyle name="Normal 7 2 4 5 3 5 2" xfId="26657" xr:uid="{00000000-0005-0000-0000-0000E9630000}"/>
    <cellStyle name="Normal 7 2 4 5 3 5 3" xfId="44003" xr:uid="{00000000-0005-0000-0000-0000EA630000}"/>
    <cellStyle name="Normal 7 2 4 5 3 6" xfId="17984" xr:uid="{00000000-0005-0000-0000-0000EB630000}"/>
    <cellStyle name="Normal 7 2 4 5 3 7" xfId="35330" xr:uid="{00000000-0005-0000-0000-0000EC630000}"/>
    <cellStyle name="Normal 7 2 4 5 4" xfId="1954" xr:uid="{00000000-0005-0000-0000-0000ED630000}"/>
    <cellStyle name="Normal 7 2 4 5 4 2" xfId="7736" xr:uid="{00000000-0005-0000-0000-0000EE630000}"/>
    <cellStyle name="Normal 7 2 4 5 4 2 2" xfId="16409" xr:uid="{00000000-0005-0000-0000-0000EF630000}"/>
    <cellStyle name="Normal 7 2 4 5 4 2 2 2" xfId="33762" xr:uid="{00000000-0005-0000-0000-0000F0630000}"/>
    <cellStyle name="Normal 7 2 4 5 4 2 2 3" xfId="51108" xr:uid="{00000000-0005-0000-0000-0000F1630000}"/>
    <cellStyle name="Normal 7 2 4 5 4 2 3" xfId="25089" xr:uid="{00000000-0005-0000-0000-0000F2630000}"/>
    <cellStyle name="Normal 7 2 4 5 4 2 4" xfId="42435" xr:uid="{00000000-0005-0000-0000-0000F3630000}"/>
    <cellStyle name="Normal 7 2 4 5 4 3" xfId="3767" xr:uid="{00000000-0005-0000-0000-0000F4630000}"/>
    <cellStyle name="Normal 7 2 4 5 4 3 2" xfId="12440" xr:uid="{00000000-0005-0000-0000-0000F5630000}"/>
    <cellStyle name="Normal 7 2 4 5 4 3 2 2" xfId="29793" xr:uid="{00000000-0005-0000-0000-0000F6630000}"/>
    <cellStyle name="Normal 7 2 4 5 4 3 2 3" xfId="47139" xr:uid="{00000000-0005-0000-0000-0000F7630000}"/>
    <cellStyle name="Normal 7 2 4 5 4 3 3" xfId="21120" xr:uid="{00000000-0005-0000-0000-0000F8630000}"/>
    <cellStyle name="Normal 7 2 4 5 4 3 4" xfId="38466" xr:uid="{00000000-0005-0000-0000-0000F9630000}"/>
    <cellStyle name="Normal 7 2 4 5 4 4" xfId="10627" xr:uid="{00000000-0005-0000-0000-0000FA630000}"/>
    <cellStyle name="Normal 7 2 4 5 4 4 2" xfId="27980" xr:uid="{00000000-0005-0000-0000-0000FB630000}"/>
    <cellStyle name="Normal 7 2 4 5 4 4 3" xfId="45326" xr:uid="{00000000-0005-0000-0000-0000FC630000}"/>
    <cellStyle name="Normal 7 2 4 5 4 5" xfId="19307" xr:uid="{00000000-0005-0000-0000-0000FD630000}"/>
    <cellStyle name="Normal 7 2 4 5 4 6" xfId="36653" xr:uid="{00000000-0005-0000-0000-0000FE630000}"/>
    <cellStyle name="Normal 7 2 4 5 5" xfId="1366" xr:uid="{00000000-0005-0000-0000-0000FF630000}"/>
    <cellStyle name="Normal 7 2 4 5 5 2" xfId="7148" xr:uid="{00000000-0005-0000-0000-000000640000}"/>
    <cellStyle name="Normal 7 2 4 5 5 2 2" xfId="15821" xr:uid="{00000000-0005-0000-0000-000001640000}"/>
    <cellStyle name="Normal 7 2 4 5 5 2 2 2" xfId="33174" xr:uid="{00000000-0005-0000-0000-000002640000}"/>
    <cellStyle name="Normal 7 2 4 5 5 2 2 3" xfId="50520" xr:uid="{00000000-0005-0000-0000-000003640000}"/>
    <cellStyle name="Normal 7 2 4 5 5 2 3" xfId="24501" xr:uid="{00000000-0005-0000-0000-000004640000}"/>
    <cellStyle name="Normal 7 2 4 5 5 2 4" xfId="41847" xr:uid="{00000000-0005-0000-0000-000005640000}"/>
    <cellStyle name="Normal 7 2 4 5 5 3" xfId="4992" xr:uid="{00000000-0005-0000-0000-000006640000}"/>
    <cellStyle name="Normal 7 2 4 5 5 3 2" xfId="13665" xr:uid="{00000000-0005-0000-0000-000007640000}"/>
    <cellStyle name="Normal 7 2 4 5 5 3 2 2" xfId="31018" xr:uid="{00000000-0005-0000-0000-000008640000}"/>
    <cellStyle name="Normal 7 2 4 5 5 3 2 3" xfId="48364" xr:uid="{00000000-0005-0000-0000-000009640000}"/>
    <cellStyle name="Normal 7 2 4 5 5 3 3" xfId="22345" xr:uid="{00000000-0005-0000-0000-00000A640000}"/>
    <cellStyle name="Normal 7 2 4 5 5 3 4" xfId="39691" xr:uid="{00000000-0005-0000-0000-00000B640000}"/>
    <cellStyle name="Normal 7 2 4 5 5 4" xfId="10039" xr:uid="{00000000-0005-0000-0000-00000C640000}"/>
    <cellStyle name="Normal 7 2 4 5 5 4 2" xfId="27392" xr:uid="{00000000-0005-0000-0000-00000D640000}"/>
    <cellStyle name="Normal 7 2 4 5 5 4 3" xfId="44738" xr:uid="{00000000-0005-0000-0000-00000E640000}"/>
    <cellStyle name="Normal 7 2 4 5 5 5" xfId="18719" xr:uid="{00000000-0005-0000-0000-00000F640000}"/>
    <cellStyle name="Normal 7 2 4 5 5 6" xfId="36065" xr:uid="{00000000-0005-0000-0000-000010640000}"/>
    <cellStyle name="Normal 7 2 4 5 6" xfId="5923" xr:uid="{00000000-0005-0000-0000-000011640000}"/>
    <cellStyle name="Normal 7 2 4 5 6 2" xfId="14596" xr:uid="{00000000-0005-0000-0000-000012640000}"/>
    <cellStyle name="Normal 7 2 4 5 6 2 2" xfId="31949" xr:uid="{00000000-0005-0000-0000-000013640000}"/>
    <cellStyle name="Normal 7 2 4 5 6 2 3" xfId="49295" xr:uid="{00000000-0005-0000-0000-000014640000}"/>
    <cellStyle name="Normal 7 2 4 5 6 3" xfId="23276" xr:uid="{00000000-0005-0000-0000-000015640000}"/>
    <cellStyle name="Normal 7 2 4 5 6 4" xfId="40622" xr:uid="{00000000-0005-0000-0000-000016640000}"/>
    <cellStyle name="Normal 7 2 4 5 7" xfId="3179" xr:uid="{00000000-0005-0000-0000-000017640000}"/>
    <cellStyle name="Normal 7 2 4 5 7 2" xfId="11852" xr:uid="{00000000-0005-0000-0000-000018640000}"/>
    <cellStyle name="Normal 7 2 4 5 7 2 2" xfId="29205" xr:uid="{00000000-0005-0000-0000-000019640000}"/>
    <cellStyle name="Normal 7 2 4 5 7 2 3" xfId="46551" xr:uid="{00000000-0005-0000-0000-00001A640000}"/>
    <cellStyle name="Normal 7 2 4 5 7 3" xfId="20532" xr:uid="{00000000-0005-0000-0000-00001B640000}"/>
    <cellStyle name="Normal 7 2 4 5 7 4" xfId="37878" xr:uid="{00000000-0005-0000-0000-00001C640000}"/>
    <cellStyle name="Normal 7 2 4 5 8" xfId="8814" xr:uid="{00000000-0005-0000-0000-00001D640000}"/>
    <cellStyle name="Normal 7 2 4 5 8 2" xfId="26167" xr:uid="{00000000-0005-0000-0000-00001E640000}"/>
    <cellStyle name="Normal 7 2 4 5 8 3" xfId="43513" xr:uid="{00000000-0005-0000-0000-00001F640000}"/>
    <cellStyle name="Normal 7 2 4 5 9" xfId="17494" xr:uid="{00000000-0005-0000-0000-000020640000}"/>
    <cellStyle name="Normal 7 2 4 6" xfId="778" xr:uid="{00000000-0005-0000-0000-000021640000}"/>
    <cellStyle name="Normal 7 2 4 6 2" xfId="2591" xr:uid="{00000000-0005-0000-0000-000022640000}"/>
    <cellStyle name="Normal 7 2 4 6 2 2" xfId="8373" xr:uid="{00000000-0005-0000-0000-000023640000}"/>
    <cellStyle name="Normal 7 2 4 6 2 2 2" xfId="17046" xr:uid="{00000000-0005-0000-0000-000024640000}"/>
    <cellStyle name="Normal 7 2 4 6 2 2 2 2" xfId="34399" xr:uid="{00000000-0005-0000-0000-000025640000}"/>
    <cellStyle name="Normal 7 2 4 6 2 2 2 3" xfId="51745" xr:uid="{00000000-0005-0000-0000-000026640000}"/>
    <cellStyle name="Normal 7 2 4 6 2 2 3" xfId="25726" xr:uid="{00000000-0005-0000-0000-000027640000}"/>
    <cellStyle name="Normal 7 2 4 6 2 2 4" xfId="43072" xr:uid="{00000000-0005-0000-0000-000028640000}"/>
    <cellStyle name="Normal 7 2 4 6 2 3" xfId="4404" xr:uid="{00000000-0005-0000-0000-000029640000}"/>
    <cellStyle name="Normal 7 2 4 6 2 3 2" xfId="13077" xr:uid="{00000000-0005-0000-0000-00002A640000}"/>
    <cellStyle name="Normal 7 2 4 6 2 3 2 2" xfId="30430" xr:uid="{00000000-0005-0000-0000-00002B640000}"/>
    <cellStyle name="Normal 7 2 4 6 2 3 2 3" xfId="47776" xr:uid="{00000000-0005-0000-0000-00002C640000}"/>
    <cellStyle name="Normal 7 2 4 6 2 3 3" xfId="21757" xr:uid="{00000000-0005-0000-0000-00002D640000}"/>
    <cellStyle name="Normal 7 2 4 6 2 3 4" xfId="39103" xr:uid="{00000000-0005-0000-0000-00002E640000}"/>
    <cellStyle name="Normal 7 2 4 6 2 4" xfId="11264" xr:uid="{00000000-0005-0000-0000-00002F640000}"/>
    <cellStyle name="Normal 7 2 4 6 2 4 2" xfId="28617" xr:uid="{00000000-0005-0000-0000-000030640000}"/>
    <cellStyle name="Normal 7 2 4 6 2 4 3" xfId="45963" xr:uid="{00000000-0005-0000-0000-000031640000}"/>
    <cellStyle name="Normal 7 2 4 6 2 5" xfId="19944" xr:uid="{00000000-0005-0000-0000-000032640000}"/>
    <cellStyle name="Normal 7 2 4 6 2 6" xfId="37290" xr:uid="{00000000-0005-0000-0000-000033640000}"/>
    <cellStyle name="Normal 7 2 4 6 3" xfId="1513" xr:uid="{00000000-0005-0000-0000-000034640000}"/>
    <cellStyle name="Normal 7 2 4 6 3 2" xfId="7295" xr:uid="{00000000-0005-0000-0000-000035640000}"/>
    <cellStyle name="Normal 7 2 4 6 3 2 2" xfId="15968" xr:uid="{00000000-0005-0000-0000-000036640000}"/>
    <cellStyle name="Normal 7 2 4 6 3 2 2 2" xfId="33321" xr:uid="{00000000-0005-0000-0000-000037640000}"/>
    <cellStyle name="Normal 7 2 4 6 3 2 2 3" xfId="50667" xr:uid="{00000000-0005-0000-0000-000038640000}"/>
    <cellStyle name="Normal 7 2 4 6 3 2 3" xfId="24648" xr:uid="{00000000-0005-0000-0000-000039640000}"/>
    <cellStyle name="Normal 7 2 4 6 3 2 4" xfId="41994" xr:uid="{00000000-0005-0000-0000-00003A640000}"/>
    <cellStyle name="Normal 7 2 4 6 3 3" xfId="5139" xr:uid="{00000000-0005-0000-0000-00003B640000}"/>
    <cellStyle name="Normal 7 2 4 6 3 3 2" xfId="13812" xr:uid="{00000000-0005-0000-0000-00003C640000}"/>
    <cellStyle name="Normal 7 2 4 6 3 3 2 2" xfId="31165" xr:uid="{00000000-0005-0000-0000-00003D640000}"/>
    <cellStyle name="Normal 7 2 4 6 3 3 2 3" xfId="48511" xr:uid="{00000000-0005-0000-0000-00003E640000}"/>
    <cellStyle name="Normal 7 2 4 6 3 3 3" xfId="22492" xr:uid="{00000000-0005-0000-0000-00003F640000}"/>
    <cellStyle name="Normal 7 2 4 6 3 3 4" xfId="39838" xr:uid="{00000000-0005-0000-0000-000040640000}"/>
    <cellStyle name="Normal 7 2 4 6 3 4" xfId="10186" xr:uid="{00000000-0005-0000-0000-000041640000}"/>
    <cellStyle name="Normal 7 2 4 6 3 4 2" xfId="27539" xr:uid="{00000000-0005-0000-0000-000042640000}"/>
    <cellStyle name="Normal 7 2 4 6 3 4 3" xfId="44885" xr:uid="{00000000-0005-0000-0000-000043640000}"/>
    <cellStyle name="Normal 7 2 4 6 3 5" xfId="18866" xr:uid="{00000000-0005-0000-0000-000044640000}"/>
    <cellStyle name="Normal 7 2 4 6 3 6" xfId="36212" xr:uid="{00000000-0005-0000-0000-000045640000}"/>
    <cellStyle name="Normal 7 2 4 6 4" xfId="6560" xr:uid="{00000000-0005-0000-0000-000046640000}"/>
    <cellStyle name="Normal 7 2 4 6 4 2" xfId="15233" xr:uid="{00000000-0005-0000-0000-000047640000}"/>
    <cellStyle name="Normal 7 2 4 6 4 2 2" xfId="32586" xr:uid="{00000000-0005-0000-0000-000048640000}"/>
    <cellStyle name="Normal 7 2 4 6 4 2 3" xfId="49932" xr:uid="{00000000-0005-0000-0000-000049640000}"/>
    <cellStyle name="Normal 7 2 4 6 4 3" xfId="23913" xr:uid="{00000000-0005-0000-0000-00004A640000}"/>
    <cellStyle name="Normal 7 2 4 6 4 4" xfId="41259" xr:uid="{00000000-0005-0000-0000-00004B640000}"/>
    <cellStyle name="Normal 7 2 4 6 5" xfId="3326" xr:uid="{00000000-0005-0000-0000-00004C640000}"/>
    <cellStyle name="Normal 7 2 4 6 5 2" xfId="11999" xr:uid="{00000000-0005-0000-0000-00004D640000}"/>
    <cellStyle name="Normal 7 2 4 6 5 2 2" xfId="29352" xr:uid="{00000000-0005-0000-0000-00004E640000}"/>
    <cellStyle name="Normal 7 2 4 6 5 2 3" xfId="46698" xr:uid="{00000000-0005-0000-0000-00004F640000}"/>
    <cellStyle name="Normal 7 2 4 6 5 3" xfId="20679" xr:uid="{00000000-0005-0000-0000-000050640000}"/>
    <cellStyle name="Normal 7 2 4 6 5 4" xfId="38025" xr:uid="{00000000-0005-0000-0000-000051640000}"/>
    <cellStyle name="Normal 7 2 4 6 6" xfId="9451" xr:uid="{00000000-0005-0000-0000-000052640000}"/>
    <cellStyle name="Normal 7 2 4 6 6 2" xfId="26804" xr:uid="{00000000-0005-0000-0000-000053640000}"/>
    <cellStyle name="Normal 7 2 4 6 6 3" xfId="44150" xr:uid="{00000000-0005-0000-0000-000054640000}"/>
    <cellStyle name="Normal 7 2 4 6 7" xfId="18131" xr:uid="{00000000-0005-0000-0000-000055640000}"/>
    <cellStyle name="Normal 7 2 4 6 8" xfId="35477" xr:uid="{00000000-0005-0000-0000-000056640000}"/>
    <cellStyle name="Normal 7 2 4 7" xfId="386" xr:uid="{00000000-0005-0000-0000-000057640000}"/>
    <cellStyle name="Normal 7 2 4 7 2" xfId="2199" xr:uid="{00000000-0005-0000-0000-000058640000}"/>
    <cellStyle name="Normal 7 2 4 7 2 2" xfId="7981" xr:uid="{00000000-0005-0000-0000-000059640000}"/>
    <cellStyle name="Normal 7 2 4 7 2 2 2" xfId="16654" xr:uid="{00000000-0005-0000-0000-00005A640000}"/>
    <cellStyle name="Normal 7 2 4 7 2 2 2 2" xfId="34007" xr:uid="{00000000-0005-0000-0000-00005B640000}"/>
    <cellStyle name="Normal 7 2 4 7 2 2 2 3" xfId="51353" xr:uid="{00000000-0005-0000-0000-00005C640000}"/>
    <cellStyle name="Normal 7 2 4 7 2 2 3" xfId="25334" xr:uid="{00000000-0005-0000-0000-00005D640000}"/>
    <cellStyle name="Normal 7 2 4 7 2 2 4" xfId="42680" xr:uid="{00000000-0005-0000-0000-00005E640000}"/>
    <cellStyle name="Normal 7 2 4 7 2 3" xfId="5482" xr:uid="{00000000-0005-0000-0000-00005F640000}"/>
    <cellStyle name="Normal 7 2 4 7 2 3 2" xfId="14155" xr:uid="{00000000-0005-0000-0000-000060640000}"/>
    <cellStyle name="Normal 7 2 4 7 2 3 2 2" xfId="31508" xr:uid="{00000000-0005-0000-0000-000061640000}"/>
    <cellStyle name="Normal 7 2 4 7 2 3 2 3" xfId="48854" xr:uid="{00000000-0005-0000-0000-000062640000}"/>
    <cellStyle name="Normal 7 2 4 7 2 3 3" xfId="22835" xr:uid="{00000000-0005-0000-0000-000063640000}"/>
    <cellStyle name="Normal 7 2 4 7 2 3 4" xfId="40181" xr:uid="{00000000-0005-0000-0000-000064640000}"/>
    <cellStyle name="Normal 7 2 4 7 2 4" xfId="10872" xr:uid="{00000000-0005-0000-0000-000065640000}"/>
    <cellStyle name="Normal 7 2 4 7 2 4 2" xfId="28225" xr:uid="{00000000-0005-0000-0000-000066640000}"/>
    <cellStyle name="Normal 7 2 4 7 2 4 3" xfId="45571" xr:uid="{00000000-0005-0000-0000-000067640000}"/>
    <cellStyle name="Normal 7 2 4 7 2 5" xfId="19552" xr:uid="{00000000-0005-0000-0000-000068640000}"/>
    <cellStyle name="Normal 7 2 4 7 2 6" xfId="36898" xr:uid="{00000000-0005-0000-0000-000069640000}"/>
    <cellStyle name="Normal 7 2 4 7 3" xfId="6168" xr:uid="{00000000-0005-0000-0000-00006A640000}"/>
    <cellStyle name="Normal 7 2 4 7 3 2" xfId="14841" xr:uid="{00000000-0005-0000-0000-00006B640000}"/>
    <cellStyle name="Normal 7 2 4 7 3 2 2" xfId="32194" xr:uid="{00000000-0005-0000-0000-00006C640000}"/>
    <cellStyle name="Normal 7 2 4 7 3 2 3" xfId="49540" xr:uid="{00000000-0005-0000-0000-00006D640000}"/>
    <cellStyle name="Normal 7 2 4 7 3 3" xfId="23521" xr:uid="{00000000-0005-0000-0000-00006E640000}"/>
    <cellStyle name="Normal 7 2 4 7 3 4" xfId="40867" xr:uid="{00000000-0005-0000-0000-00006F640000}"/>
    <cellStyle name="Normal 7 2 4 7 4" xfId="4012" xr:uid="{00000000-0005-0000-0000-000070640000}"/>
    <cellStyle name="Normal 7 2 4 7 4 2" xfId="12685" xr:uid="{00000000-0005-0000-0000-000071640000}"/>
    <cellStyle name="Normal 7 2 4 7 4 2 2" xfId="30038" xr:uid="{00000000-0005-0000-0000-000072640000}"/>
    <cellStyle name="Normal 7 2 4 7 4 2 3" xfId="47384" xr:uid="{00000000-0005-0000-0000-000073640000}"/>
    <cellStyle name="Normal 7 2 4 7 4 3" xfId="21365" xr:uid="{00000000-0005-0000-0000-000074640000}"/>
    <cellStyle name="Normal 7 2 4 7 4 4" xfId="38711" xr:uid="{00000000-0005-0000-0000-000075640000}"/>
    <cellStyle name="Normal 7 2 4 7 5" xfId="9059" xr:uid="{00000000-0005-0000-0000-000076640000}"/>
    <cellStyle name="Normal 7 2 4 7 5 2" xfId="26412" xr:uid="{00000000-0005-0000-0000-000077640000}"/>
    <cellStyle name="Normal 7 2 4 7 5 3" xfId="43758" xr:uid="{00000000-0005-0000-0000-000078640000}"/>
    <cellStyle name="Normal 7 2 4 7 6" xfId="17739" xr:uid="{00000000-0005-0000-0000-000079640000}"/>
    <cellStyle name="Normal 7 2 4 7 7" xfId="35085" xr:uid="{00000000-0005-0000-0000-00007A640000}"/>
    <cellStyle name="Normal 7 2 4 8" xfId="1856" xr:uid="{00000000-0005-0000-0000-00007B640000}"/>
    <cellStyle name="Normal 7 2 4 8 2" xfId="7638" xr:uid="{00000000-0005-0000-0000-00007C640000}"/>
    <cellStyle name="Normal 7 2 4 8 2 2" xfId="16311" xr:uid="{00000000-0005-0000-0000-00007D640000}"/>
    <cellStyle name="Normal 7 2 4 8 2 2 2" xfId="33664" xr:uid="{00000000-0005-0000-0000-00007E640000}"/>
    <cellStyle name="Normal 7 2 4 8 2 2 3" xfId="51010" xr:uid="{00000000-0005-0000-0000-00007F640000}"/>
    <cellStyle name="Normal 7 2 4 8 2 3" xfId="24991" xr:uid="{00000000-0005-0000-0000-000080640000}"/>
    <cellStyle name="Normal 7 2 4 8 2 4" xfId="42337" xr:uid="{00000000-0005-0000-0000-000081640000}"/>
    <cellStyle name="Normal 7 2 4 8 3" xfId="3669" xr:uid="{00000000-0005-0000-0000-000082640000}"/>
    <cellStyle name="Normal 7 2 4 8 3 2" xfId="12342" xr:uid="{00000000-0005-0000-0000-000083640000}"/>
    <cellStyle name="Normal 7 2 4 8 3 2 2" xfId="29695" xr:uid="{00000000-0005-0000-0000-000084640000}"/>
    <cellStyle name="Normal 7 2 4 8 3 2 3" xfId="47041" xr:uid="{00000000-0005-0000-0000-000085640000}"/>
    <cellStyle name="Normal 7 2 4 8 3 3" xfId="21022" xr:uid="{00000000-0005-0000-0000-000086640000}"/>
    <cellStyle name="Normal 7 2 4 8 3 4" xfId="38368" xr:uid="{00000000-0005-0000-0000-000087640000}"/>
    <cellStyle name="Normal 7 2 4 8 4" xfId="10529" xr:uid="{00000000-0005-0000-0000-000088640000}"/>
    <cellStyle name="Normal 7 2 4 8 4 2" xfId="27882" xr:uid="{00000000-0005-0000-0000-000089640000}"/>
    <cellStyle name="Normal 7 2 4 8 4 3" xfId="45228" xr:uid="{00000000-0005-0000-0000-00008A640000}"/>
    <cellStyle name="Normal 7 2 4 8 5" xfId="19209" xr:uid="{00000000-0005-0000-0000-00008B640000}"/>
    <cellStyle name="Normal 7 2 4 8 6" xfId="36555" xr:uid="{00000000-0005-0000-0000-00008C640000}"/>
    <cellStyle name="Normal 7 2 4 9" xfId="1121" xr:uid="{00000000-0005-0000-0000-00008D640000}"/>
    <cellStyle name="Normal 7 2 4 9 2" xfId="6903" xr:uid="{00000000-0005-0000-0000-00008E640000}"/>
    <cellStyle name="Normal 7 2 4 9 2 2" xfId="15576" xr:uid="{00000000-0005-0000-0000-00008F640000}"/>
    <cellStyle name="Normal 7 2 4 9 2 2 2" xfId="32929" xr:uid="{00000000-0005-0000-0000-000090640000}"/>
    <cellStyle name="Normal 7 2 4 9 2 2 3" xfId="50275" xr:uid="{00000000-0005-0000-0000-000091640000}"/>
    <cellStyle name="Normal 7 2 4 9 2 3" xfId="24256" xr:uid="{00000000-0005-0000-0000-000092640000}"/>
    <cellStyle name="Normal 7 2 4 9 2 4" xfId="41602" xr:uid="{00000000-0005-0000-0000-000093640000}"/>
    <cellStyle name="Normal 7 2 4 9 3" xfId="4747" xr:uid="{00000000-0005-0000-0000-000094640000}"/>
    <cellStyle name="Normal 7 2 4 9 3 2" xfId="13420" xr:uid="{00000000-0005-0000-0000-000095640000}"/>
    <cellStyle name="Normal 7 2 4 9 3 2 2" xfId="30773" xr:uid="{00000000-0005-0000-0000-000096640000}"/>
    <cellStyle name="Normal 7 2 4 9 3 2 3" xfId="48119" xr:uid="{00000000-0005-0000-0000-000097640000}"/>
    <cellStyle name="Normal 7 2 4 9 3 3" xfId="22100" xr:uid="{00000000-0005-0000-0000-000098640000}"/>
    <cellStyle name="Normal 7 2 4 9 3 4" xfId="39446" xr:uid="{00000000-0005-0000-0000-000099640000}"/>
    <cellStyle name="Normal 7 2 4 9 4" xfId="9794" xr:uid="{00000000-0005-0000-0000-00009A640000}"/>
    <cellStyle name="Normal 7 2 4 9 4 2" xfId="27147" xr:uid="{00000000-0005-0000-0000-00009B640000}"/>
    <cellStyle name="Normal 7 2 4 9 4 3" xfId="44493" xr:uid="{00000000-0005-0000-0000-00009C640000}"/>
    <cellStyle name="Normal 7 2 4 9 5" xfId="18474" xr:uid="{00000000-0005-0000-0000-00009D640000}"/>
    <cellStyle name="Normal 7 2 4 9 6" xfId="35820" xr:uid="{00000000-0005-0000-0000-00009E640000}"/>
    <cellStyle name="Normal 7 2 5" xfId="63" xr:uid="{00000000-0005-0000-0000-00009F640000}"/>
    <cellStyle name="Normal 7 2 5 10" xfId="8736" xr:uid="{00000000-0005-0000-0000-0000A0640000}"/>
    <cellStyle name="Normal 7 2 5 10 2" xfId="26089" xr:uid="{00000000-0005-0000-0000-0000A1640000}"/>
    <cellStyle name="Normal 7 2 5 10 3" xfId="43435" xr:uid="{00000000-0005-0000-0000-0000A2640000}"/>
    <cellStyle name="Normal 7 2 5 11" xfId="17416" xr:uid="{00000000-0005-0000-0000-0000A3640000}"/>
    <cellStyle name="Normal 7 2 5 12" xfId="34762" xr:uid="{00000000-0005-0000-0000-0000A4640000}"/>
    <cellStyle name="Normal 7 2 5 2" xfId="308" xr:uid="{00000000-0005-0000-0000-0000A5640000}"/>
    <cellStyle name="Normal 7 2 5 2 10" xfId="35007" xr:uid="{00000000-0005-0000-0000-0000A6640000}"/>
    <cellStyle name="Normal 7 2 5 2 2" xfId="1043" xr:uid="{00000000-0005-0000-0000-0000A7640000}"/>
    <cellStyle name="Normal 7 2 5 2 2 2" xfId="2856" xr:uid="{00000000-0005-0000-0000-0000A8640000}"/>
    <cellStyle name="Normal 7 2 5 2 2 2 2" xfId="8638" xr:uid="{00000000-0005-0000-0000-0000A9640000}"/>
    <cellStyle name="Normal 7 2 5 2 2 2 2 2" xfId="17311" xr:uid="{00000000-0005-0000-0000-0000AA640000}"/>
    <cellStyle name="Normal 7 2 5 2 2 2 2 2 2" xfId="34664" xr:uid="{00000000-0005-0000-0000-0000AB640000}"/>
    <cellStyle name="Normal 7 2 5 2 2 2 2 2 3" xfId="52010" xr:uid="{00000000-0005-0000-0000-0000AC640000}"/>
    <cellStyle name="Normal 7 2 5 2 2 2 2 3" xfId="25991" xr:uid="{00000000-0005-0000-0000-0000AD640000}"/>
    <cellStyle name="Normal 7 2 5 2 2 2 2 4" xfId="43337" xr:uid="{00000000-0005-0000-0000-0000AE640000}"/>
    <cellStyle name="Normal 7 2 5 2 2 2 3" xfId="4669" xr:uid="{00000000-0005-0000-0000-0000AF640000}"/>
    <cellStyle name="Normal 7 2 5 2 2 2 3 2" xfId="13342" xr:uid="{00000000-0005-0000-0000-0000B0640000}"/>
    <cellStyle name="Normal 7 2 5 2 2 2 3 2 2" xfId="30695" xr:uid="{00000000-0005-0000-0000-0000B1640000}"/>
    <cellStyle name="Normal 7 2 5 2 2 2 3 2 3" xfId="48041" xr:uid="{00000000-0005-0000-0000-0000B2640000}"/>
    <cellStyle name="Normal 7 2 5 2 2 2 3 3" xfId="22022" xr:uid="{00000000-0005-0000-0000-0000B3640000}"/>
    <cellStyle name="Normal 7 2 5 2 2 2 3 4" xfId="39368" xr:uid="{00000000-0005-0000-0000-0000B4640000}"/>
    <cellStyle name="Normal 7 2 5 2 2 2 4" xfId="11529" xr:uid="{00000000-0005-0000-0000-0000B5640000}"/>
    <cellStyle name="Normal 7 2 5 2 2 2 4 2" xfId="28882" xr:uid="{00000000-0005-0000-0000-0000B6640000}"/>
    <cellStyle name="Normal 7 2 5 2 2 2 4 3" xfId="46228" xr:uid="{00000000-0005-0000-0000-0000B7640000}"/>
    <cellStyle name="Normal 7 2 5 2 2 2 5" xfId="20209" xr:uid="{00000000-0005-0000-0000-0000B8640000}"/>
    <cellStyle name="Normal 7 2 5 2 2 2 6" xfId="37555" xr:uid="{00000000-0005-0000-0000-0000B9640000}"/>
    <cellStyle name="Normal 7 2 5 2 2 3" xfId="1778" xr:uid="{00000000-0005-0000-0000-0000BA640000}"/>
    <cellStyle name="Normal 7 2 5 2 2 3 2" xfId="7560" xr:uid="{00000000-0005-0000-0000-0000BB640000}"/>
    <cellStyle name="Normal 7 2 5 2 2 3 2 2" xfId="16233" xr:uid="{00000000-0005-0000-0000-0000BC640000}"/>
    <cellStyle name="Normal 7 2 5 2 2 3 2 2 2" xfId="33586" xr:uid="{00000000-0005-0000-0000-0000BD640000}"/>
    <cellStyle name="Normal 7 2 5 2 2 3 2 2 3" xfId="50932" xr:uid="{00000000-0005-0000-0000-0000BE640000}"/>
    <cellStyle name="Normal 7 2 5 2 2 3 2 3" xfId="24913" xr:uid="{00000000-0005-0000-0000-0000BF640000}"/>
    <cellStyle name="Normal 7 2 5 2 2 3 2 4" xfId="42259" xr:uid="{00000000-0005-0000-0000-0000C0640000}"/>
    <cellStyle name="Normal 7 2 5 2 2 3 3" xfId="5404" xr:uid="{00000000-0005-0000-0000-0000C1640000}"/>
    <cellStyle name="Normal 7 2 5 2 2 3 3 2" xfId="14077" xr:uid="{00000000-0005-0000-0000-0000C2640000}"/>
    <cellStyle name="Normal 7 2 5 2 2 3 3 2 2" xfId="31430" xr:uid="{00000000-0005-0000-0000-0000C3640000}"/>
    <cellStyle name="Normal 7 2 5 2 2 3 3 2 3" xfId="48776" xr:uid="{00000000-0005-0000-0000-0000C4640000}"/>
    <cellStyle name="Normal 7 2 5 2 2 3 3 3" xfId="22757" xr:uid="{00000000-0005-0000-0000-0000C5640000}"/>
    <cellStyle name="Normal 7 2 5 2 2 3 3 4" xfId="40103" xr:uid="{00000000-0005-0000-0000-0000C6640000}"/>
    <cellStyle name="Normal 7 2 5 2 2 3 4" xfId="10451" xr:uid="{00000000-0005-0000-0000-0000C7640000}"/>
    <cellStyle name="Normal 7 2 5 2 2 3 4 2" xfId="27804" xr:uid="{00000000-0005-0000-0000-0000C8640000}"/>
    <cellStyle name="Normal 7 2 5 2 2 3 4 3" xfId="45150" xr:uid="{00000000-0005-0000-0000-0000C9640000}"/>
    <cellStyle name="Normal 7 2 5 2 2 3 5" xfId="19131" xr:uid="{00000000-0005-0000-0000-0000CA640000}"/>
    <cellStyle name="Normal 7 2 5 2 2 3 6" xfId="36477" xr:uid="{00000000-0005-0000-0000-0000CB640000}"/>
    <cellStyle name="Normal 7 2 5 2 2 4" xfId="6825" xr:uid="{00000000-0005-0000-0000-0000CC640000}"/>
    <cellStyle name="Normal 7 2 5 2 2 4 2" xfId="15498" xr:uid="{00000000-0005-0000-0000-0000CD640000}"/>
    <cellStyle name="Normal 7 2 5 2 2 4 2 2" xfId="32851" xr:uid="{00000000-0005-0000-0000-0000CE640000}"/>
    <cellStyle name="Normal 7 2 5 2 2 4 2 3" xfId="50197" xr:uid="{00000000-0005-0000-0000-0000CF640000}"/>
    <cellStyle name="Normal 7 2 5 2 2 4 3" xfId="24178" xr:uid="{00000000-0005-0000-0000-0000D0640000}"/>
    <cellStyle name="Normal 7 2 5 2 2 4 4" xfId="41524" xr:uid="{00000000-0005-0000-0000-0000D1640000}"/>
    <cellStyle name="Normal 7 2 5 2 2 5" xfId="3591" xr:uid="{00000000-0005-0000-0000-0000D2640000}"/>
    <cellStyle name="Normal 7 2 5 2 2 5 2" xfId="12264" xr:uid="{00000000-0005-0000-0000-0000D3640000}"/>
    <cellStyle name="Normal 7 2 5 2 2 5 2 2" xfId="29617" xr:uid="{00000000-0005-0000-0000-0000D4640000}"/>
    <cellStyle name="Normal 7 2 5 2 2 5 2 3" xfId="46963" xr:uid="{00000000-0005-0000-0000-0000D5640000}"/>
    <cellStyle name="Normal 7 2 5 2 2 5 3" xfId="20944" xr:uid="{00000000-0005-0000-0000-0000D6640000}"/>
    <cellStyle name="Normal 7 2 5 2 2 5 4" xfId="38290" xr:uid="{00000000-0005-0000-0000-0000D7640000}"/>
    <cellStyle name="Normal 7 2 5 2 2 6" xfId="9716" xr:uid="{00000000-0005-0000-0000-0000D8640000}"/>
    <cellStyle name="Normal 7 2 5 2 2 6 2" xfId="27069" xr:uid="{00000000-0005-0000-0000-0000D9640000}"/>
    <cellStyle name="Normal 7 2 5 2 2 6 3" xfId="44415" xr:uid="{00000000-0005-0000-0000-0000DA640000}"/>
    <cellStyle name="Normal 7 2 5 2 2 7" xfId="18396" xr:uid="{00000000-0005-0000-0000-0000DB640000}"/>
    <cellStyle name="Normal 7 2 5 2 2 8" xfId="35742" xr:uid="{00000000-0005-0000-0000-0000DC640000}"/>
    <cellStyle name="Normal 7 2 5 2 3" xfId="553" xr:uid="{00000000-0005-0000-0000-0000DD640000}"/>
    <cellStyle name="Normal 7 2 5 2 3 2" xfId="2366" xr:uid="{00000000-0005-0000-0000-0000DE640000}"/>
    <cellStyle name="Normal 7 2 5 2 3 2 2" xfId="8148" xr:uid="{00000000-0005-0000-0000-0000DF640000}"/>
    <cellStyle name="Normal 7 2 5 2 3 2 2 2" xfId="16821" xr:uid="{00000000-0005-0000-0000-0000E0640000}"/>
    <cellStyle name="Normal 7 2 5 2 3 2 2 2 2" xfId="34174" xr:uid="{00000000-0005-0000-0000-0000E1640000}"/>
    <cellStyle name="Normal 7 2 5 2 3 2 2 2 3" xfId="51520" xr:uid="{00000000-0005-0000-0000-0000E2640000}"/>
    <cellStyle name="Normal 7 2 5 2 3 2 2 3" xfId="25501" xr:uid="{00000000-0005-0000-0000-0000E3640000}"/>
    <cellStyle name="Normal 7 2 5 2 3 2 2 4" xfId="42847" xr:uid="{00000000-0005-0000-0000-0000E4640000}"/>
    <cellStyle name="Normal 7 2 5 2 3 2 3" xfId="5649" xr:uid="{00000000-0005-0000-0000-0000E5640000}"/>
    <cellStyle name="Normal 7 2 5 2 3 2 3 2" xfId="14322" xr:uid="{00000000-0005-0000-0000-0000E6640000}"/>
    <cellStyle name="Normal 7 2 5 2 3 2 3 2 2" xfId="31675" xr:uid="{00000000-0005-0000-0000-0000E7640000}"/>
    <cellStyle name="Normal 7 2 5 2 3 2 3 2 3" xfId="49021" xr:uid="{00000000-0005-0000-0000-0000E8640000}"/>
    <cellStyle name="Normal 7 2 5 2 3 2 3 3" xfId="23002" xr:uid="{00000000-0005-0000-0000-0000E9640000}"/>
    <cellStyle name="Normal 7 2 5 2 3 2 3 4" xfId="40348" xr:uid="{00000000-0005-0000-0000-0000EA640000}"/>
    <cellStyle name="Normal 7 2 5 2 3 2 4" xfId="11039" xr:uid="{00000000-0005-0000-0000-0000EB640000}"/>
    <cellStyle name="Normal 7 2 5 2 3 2 4 2" xfId="28392" xr:uid="{00000000-0005-0000-0000-0000EC640000}"/>
    <cellStyle name="Normal 7 2 5 2 3 2 4 3" xfId="45738" xr:uid="{00000000-0005-0000-0000-0000ED640000}"/>
    <cellStyle name="Normal 7 2 5 2 3 2 5" xfId="19719" xr:uid="{00000000-0005-0000-0000-0000EE640000}"/>
    <cellStyle name="Normal 7 2 5 2 3 2 6" xfId="37065" xr:uid="{00000000-0005-0000-0000-0000EF640000}"/>
    <cellStyle name="Normal 7 2 5 2 3 3" xfId="6335" xr:uid="{00000000-0005-0000-0000-0000F0640000}"/>
    <cellStyle name="Normal 7 2 5 2 3 3 2" xfId="15008" xr:uid="{00000000-0005-0000-0000-0000F1640000}"/>
    <cellStyle name="Normal 7 2 5 2 3 3 2 2" xfId="32361" xr:uid="{00000000-0005-0000-0000-0000F2640000}"/>
    <cellStyle name="Normal 7 2 5 2 3 3 2 3" xfId="49707" xr:uid="{00000000-0005-0000-0000-0000F3640000}"/>
    <cellStyle name="Normal 7 2 5 2 3 3 3" xfId="23688" xr:uid="{00000000-0005-0000-0000-0000F4640000}"/>
    <cellStyle name="Normal 7 2 5 2 3 3 4" xfId="41034" xr:uid="{00000000-0005-0000-0000-0000F5640000}"/>
    <cellStyle name="Normal 7 2 5 2 3 4" xfId="4179" xr:uid="{00000000-0005-0000-0000-0000F6640000}"/>
    <cellStyle name="Normal 7 2 5 2 3 4 2" xfId="12852" xr:uid="{00000000-0005-0000-0000-0000F7640000}"/>
    <cellStyle name="Normal 7 2 5 2 3 4 2 2" xfId="30205" xr:uid="{00000000-0005-0000-0000-0000F8640000}"/>
    <cellStyle name="Normal 7 2 5 2 3 4 2 3" xfId="47551" xr:uid="{00000000-0005-0000-0000-0000F9640000}"/>
    <cellStyle name="Normal 7 2 5 2 3 4 3" xfId="21532" xr:uid="{00000000-0005-0000-0000-0000FA640000}"/>
    <cellStyle name="Normal 7 2 5 2 3 4 4" xfId="38878" xr:uid="{00000000-0005-0000-0000-0000FB640000}"/>
    <cellStyle name="Normal 7 2 5 2 3 5" xfId="9226" xr:uid="{00000000-0005-0000-0000-0000FC640000}"/>
    <cellStyle name="Normal 7 2 5 2 3 5 2" xfId="26579" xr:uid="{00000000-0005-0000-0000-0000FD640000}"/>
    <cellStyle name="Normal 7 2 5 2 3 5 3" xfId="43925" xr:uid="{00000000-0005-0000-0000-0000FE640000}"/>
    <cellStyle name="Normal 7 2 5 2 3 6" xfId="17906" xr:uid="{00000000-0005-0000-0000-0000FF640000}"/>
    <cellStyle name="Normal 7 2 5 2 3 7" xfId="35252" xr:uid="{00000000-0005-0000-0000-000000650000}"/>
    <cellStyle name="Normal 7 2 5 2 4" xfId="2121" xr:uid="{00000000-0005-0000-0000-000001650000}"/>
    <cellStyle name="Normal 7 2 5 2 4 2" xfId="7903" xr:uid="{00000000-0005-0000-0000-000002650000}"/>
    <cellStyle name="Normal 7 2 5 2 4 2 2" xfId="16576" xr:uid="{00000000-0005-0000-0000-000003650000}"/>
    <cellStyle name="Normal 7 2 5 2 4 2 2 2" xfId="33929" xr:uid="{00000000-0005-0000-0000-000004650000}"/>
    <cellStyle name="Normal 7 2 5 2 4 2 2 3" xfId="51275" xr:uid="{00000000-0005-0000-0000-000005650000}"/>
    <cellStyle name="Normal 7 2 5 2 4 2 3" xfId="25256" xr:uid="{00000000-0005-0000-0000-000006650000}"/>
    <cellStyle name="Normal 7 2 5 2 4 2 4" xfId="42602" xr:uid="{00000000-0005-0000-0000-000007650000}"/>
    <cellStyle name="Normal 7 2 5 2 4 3" xfId="3934" xr:uid="{00000000-0005-0000-0000-000008650000}"/>
    <cellStyle name="Normal 7 2 5 2 4 3 2" xfId="12607" xr:uid="{00000000-0005-0000-0000-000009650000}"/>
    <cellStyle name="Normal 7 2 5 2 4 3 2 2" xfId="29960" xr:uid="{00000000-0005-0000-0000-00000A650000}"/>
    <cellStyle name="Normal 7 2 5 2 4 3 2 3" xfId="47306" xr:uid="{00000000-0005-0000-0000-00000B650000}"/>
    <cellStyle name="Normal 7 2 5 2 4 3 3" xfId="21287" xr:uid="{00000000-0005-0000-0000-00000C650000}"/>
    <cellStyle name="Normal 7 2 5 2 4 3 4" xfId="38633" xr:uid="{00000000-0005-0000-0000-00000D650000}"/>
    <cellStyle name="Normal 7 2 5 2 4 4" xfId="10794" xr:uid="{00000000-0005-0000-0000-00000E650000}"/>
    <cellStyle name="Normal 7 2 5 2 4 4 2" xfId="28147" xr:uid="{00000000-0005-0000-0000-00000F650000}"/>
    <cellStyle name="Normal 7 2 5 2 4 4 3" xfId="45493" xr:uid="{00000000-0005-0000-0000-000010650000}"/>
    <cellStyle name="Normal 7 2 5 2 4 5" xfId="19474" xr:uid="{00000000-0005-0000-0000-000011650000}"/>
    <cellStyle name="Normal 7 2 5 2 4 6" xfId="36820" xr:uid="{00000000-0005-0000-0000-000012650000}"/>
    <cellStyle name="Normal 7 2 5 2 5" xfId="1288" xr:uid="{00000000-0005-0000-0000-000013650000}"/>
    <cellStyle name="Normal 7 2 5 2 5 2" xfId="7070" xr:uid="{00000000-0005-0000-0000-000014650000}"/>
    <cellStyle name="Normal 7 2 5 2 5 2 2" xfId="15743" xr:uid="{00000000-0005-0000-0000-000015650000}"/>
    <cellStyle name="Normal 7 2 5 2 5 2 2 2" xfId="33096" xr:uid="{00000000-0005-0000-0000-000016650000}"/>
    <cellStyle name="Normal 7 2 5 2 5 2 2 3" xfId="50442" xr:uid="{00000000-0005-0000-0000-000017650000}"/>
    <cellStyle name="Normal 7 2 5 2 5 2 3" xfId="24423" xr:uid="{00000000-0005-0000-0000-000018650000}"/>
    <cellStyle name="Normal 7 2 5 2 5 2 4" xfId="41769" xr:uid="{00000000-0005-0000-0000-000019650000}"/>
    <cellStyle name="Normal 7 2 5 2 5 3" xfId="4914" xr:uid="{00000000-0005-0000-0000-00001A650000}"/>
    <cellStyle name="Normal 7 2 5 2 5 3 2" xfId="13587" xr:uid="{00000000-0005-0000-0000-00001B650000}"/>
    <cellStyle name="Normal 7 2 5 2 5 3 2 2" xfId="30940" xr:uid="{00000000-0005-0000-0000-00001C650000}"/>
    <cellStyle name="Normal 7 2 5 2 5 3 2 3" xfId="48286" xr:uid="{00000000-0005-0000-0000-00001D650000}"/>
    <cellStyle name="Normal 7 2 5 2 5 3 3" xfId="22267" xr:uid="{00000000-0005-0000-0000-00001E650000}"/>
    <cellStyle name="Normal 7 2 5 2 5 3 4" xfId="39613" xr:uid="{00000000-0005-0000-0000-00001F650000}"/>
    <cellStyle name="Normal 7 2 5 2 5 4" xfId="9961" xr:uid="{00000000-0005-0000-0000-000020650000}"/>
    <cellStyle name="Normal 7 2 5 2 5 4 2" xfId="27314" xr:uid="{00000000-0005-0000-0000-000021650000}"/>
    <cellStyle name="Normal 7 2 5 2 5 4 3" xfId="44660" xr:uid="{00000000-0005-0000-0000-000022650000}"/>
    <cellStyle name="Normal 7 2 5 2 5 5" xfId="18641" xr:uid="{00000000-0005-0000-0000-000023650000}"/>
    <cellStyle name="Normal 7 2 5 2 5 6" xfId="35987" xr:uid="{00000000-0005-0000-0000-000024650000}"/>
    <cellStyle name="Normal 7 2 5 2 6" xfId="6090" xr:uid="{00000000-0005-0000-0000-000025650000}"/>
    <cellStyle name="Normal 7 2 5 2 6 2" xfId="14763" xr:uid="{00000000-0005-0000-0000-000026650000}"/>
    <cellStyle name="Normal 7 2 5 2 6 2 2" xfId="32116" xr:uid="{00000000-0005-0000-0000-000027650000}"/>
    <cellStyle name="Normal 7 2 5 2 6 2 3" xfId="49462" xr:uid="{00000000-0005-0000-0000-000028650000}"/>
    <cellStyle name="Normal 7 2 5 2 6 3" xfId="23443" xr:uid="{00000000-0005-0000-0000-000029650000}"/>
    <cellStyle name="Normal 7 2 5 2 6 4" xfId="40789" xr:uid="{00000000-0005-0000-0000-00002A650000}"/>
    <cellStyle name="Normal 7 2 5 2 7" xfId="3101" xr:uid="{00000000-0005-0000-0000-00002B650000}"/>
    <cellStyle name="Normal 7 2 5 2 7 2" xfId="11774" xr:uid="{00000000-0005-0000-0000-00002C650000}"/>
    <cellStyle name="Normal 7 2 5 2 7 2 2" xfId="29127" xr:uid="{00000000-0005-0000-0000-00002D650000}"/>
    <cellStyle name="Normal 7 2 5 2 7 2 3" xfId="46473" xr:uid="{00000000-0005-0000-0000-00002E650000}"/>
    <cellStyle name="Normal 7 2 5 2 7 3" xfId="20454" xr:uid="{00000000-0005-0000-0000-00002F650000}"/>
    <cellStyle name="Normal 7 2 5 2 7 4" xfId="37800" xr:uid="{00000000-0005-0000-0000-000030650000}"/>
    <cellStyle name="Normal 7 2 5 2 8" xfId="8981" xr:uid="{00000000-0005-0000-0000-000031650000}"/>
    <cellStyle name="Normal 7 2 5 2 8 2" xfId="26334" xr:uid="{00000000-0005-0000-0000-000032650000}"/>
    <cellStyle name="Normal 7 2 5 2 8 3" xfId="43680" xr:uid="{00000000-0005-0000-0000-000033650000}"/>
    <cellStyle name="Normal 7 2 5 2 9" xfId="17661" xr:uid="{00000000-0005-0000-0000-000034650000}"/>
    <cellStyle name="Normal 7 2 5 3" xfId="210" xr:uid="{00000000-0005-0000-0000-000035650000}"/>
    <cellStyle name="Normal 7 2 5 3 10" xfId="34909" xr:uid="{00000000-0005-0000-0000-000036650000}"/>
    <cellStyle name="Normal 7 2 5 3 2" xfId="945" xr:uid="{00000000-0005-0000-0000-000037650000}"/>
    <cellStyle name="Normal 7 2 5 3 2 2" xfId="2758" xr:uid="{00000000-0005-0000-0000-000038650000}"/>
    <cellStyle name="Normal 7 2 5 3 2 2 2" xfId="8540" xr:uid="{00000000-0005-0000-0000-000039650000}"/>
    <cellStyle name="Normal 7 2 5 3 2 2 2 2" xfId="17213" xr:uid="{00000000-0005-0000-0000-00003A650000}"/>
    <cellStyle name="Normal 7 2 5 3 2 2 2 2 2" xfId="34566" xr:uid="{00000000-0005-0000-0000-00003B650000}"/>
    <cellStyle name="Normal 7 2 5 3 2 2 2 2 3" xfId="51912" xr:uid="{00000000-0005-0000-0000-00003C650000}"/>
    <cellStyle name="Normal 7 2 5 3 2 2 2 3" xfId="25893" xr:uid="{00000000-0005-0000-0000-00003D650000}"/>
    <cellStyle name="Normal 7 2 5 3 2 2 2 4" xfId="43239" xr:uid="{00000000-0005-0000-0000-00003E650000}"/>
    <cellStyle name="Normal 7 2 5 3 2 2 3" xfId="4571" xr:uid="{00000000-0005-0000-0000-00003F650000}"/>
    <cellStyle name="Normal 7 2 5 3 2 2 3 2" xfId="13244" xr:uid="{00000000-0005-0000-0000-000040650000}"/>
    <cellStyle name="Normal 7 2 5 3 2 2 3 2 2" xfId="30597" xr:uid="{00000000-0005-0000-0000-000041650000}"/>
    <cellStyle name="Normal 7 2 5 3 2 2 3 2 3" xfId="47943" xr:uid="{00000000-0005-0000-0000-000042650000}"/>
    <cellStyle name="Normal 7 2 5 3 2 2 3 3" xfId="21924" xr:uid="{00000000-0005-0000-0000-000043650000}"/>
    <cellStyle name="Normal 7 2 5 3 2 2 3 4" xfId="39270" xr:uid="{00000000-0005-0000-0000-000044650000}"/>
    <cellStyle name="Normal 7 2 5 3 2 2 4" xfId="11431" xr:uid="{00000000-0005-0000-0000-000045650000}"/>
    <cellStyle name="Normal 7 2 5 3 2 2 4 2" xfId="28784" xr:uid="{00000000-0005-0000-0000-000046650000}"/>
    <cellStyle name="Normal 7 2 5 3 2 2 4 3" xfId="46130" xr:uid="{00000000-0005-0000-0000-000047650000}"/>
    <cellStyle name="Normal 7 2 5 3 2 2 5" xfId="20111" xr:uid="{00000000-0005-0000-0000-000048650000}"/>
    <cellStyle name="Normal 7 2 5 3 2 2 6" xfId="37457" xr:uid="{00000000-0005-0000-0000-000049650000}"/>
    <cellStyle name="Normal 7 2 5 3 2 3" xfId="1680" xr:uid="{00000000-0005-0000-0000-00004A650000}"/>
    <cellStyle name="Normal 7 2 5 3 2 3 2" xfId="7462" xr:uid="{00000000-0005-0000-0000-00004B650000}"/>
    <cellStyle name="Normal 7 2 5 3 2 3 2 2" xfId="16135" xr:uid="{00000000-0005-0000-0000-00004C650000}"/>
    <cellStyle name="Normal 7 2 5 3 2 3 2 2 2" xfId="33488" xr:uid="{00000000-0005-0000-0000-00004D650000}"/>
    <cellStyle name="Normal 7 2 5 3 2 3 2 2 3" xfId="50834" xr:uid="{00000000-0005-0000-0000-00004E650000}"/>
    <cellStyle name="Normal 7 2 5 3 2 3 2 3" xfId="24815" xr:uid="{00000000-0005-0000-0000-00004F650000}"/>
    <cellStyle name="Normal 7 2 5 3 2 3 2 4" xfId="42161" xr:uid="{00000000-0005-0000-0000-000050650000}"/>
    <cellStyle name="Normal 7 2 5 3 2 3 3" xfId="5306" xr:uid="{00000000-0005-0000-0000-000051650000}"/>
    <cellStyle name="Normal 7 2 5 3 2 3 3 2" xfId="13979" xr:uid="{00000000-0005-0000-0000-000052650000}"/>
    <cellStyle name="Normal 7 2 5 3 2 3 3 2 2" xfId="31332" xr:uid="{00000000-0005-0000-0000-000053650000}"/>
    <cellStyle name="Normal 7 2 5 3 2 3 3 2 3" xfId="48678" xr:uid="{00000000-0005-0000-0000-000054650000}"/>
    <cellStyle name="Normal 7 2 5 3 2 3 3 3" xfId="22659" xr:uid="{00000000-0005-0000-0000-000055650000}"/>
    <cellStyle name="Normal 7 2 5 3 2 3 3 4" xfId="40005" xr:uid="{00000000-0005-0000-0000-000056650000}"/>
    <cellStyle name="Normal 7 2 5 3 2 3 4" xfId="10353" xr:uid="{00000000-0005-0000-0000-000057650000}"/>
    <cellStyle name="Normal 7 2 5 3 2 3 4 2" xfId="27706" xr:uid="{00000000-0005-0000-0000-000058650000}"/>
    <cellStyle name="Normal 7 2 5 3 2 3 4 3" xfId="45052" xr:uid="{00000000-0005-0000-0000-000059650000}"/>
    <cellStyle name="Normal 7 2 5 3 2 3 5" xfId="19033" xr:uid="{00000000-0005-0000-0000-00005A650000}"/>
    <cellStyle name="Normal 7 2 5 3 2 3 6" xfId="36379" xr:uid="{00000000-0005-0000-0000-00005B650000}"/>
    <cellStyle name="Normal 7 2 5 3 2 4" xfId="6727" xr:uid="{00000000-0005-0000-0000-00005C650000}"/>
    <cellStyle name="Normal 7 2 5 3 2 4 2" xfId="15400" xr:uid="{00000000-0005-0000-0000-00005D650000}"/>
    <cellStyle name="Normal 7 2 5 3 2 4 2 2" xfId="32753" xr:uid="{00000000-0005-0000-0000-00005E650000}"/>
    <cellStyle name="Normal 7 2 5 3 2 4 2 3" xfId="50099" xr:uid="{00000000-0005-0000-0000-00005F650000}"/>
    <cellStyle name="Normal 7 2 5 3 2 4 3" xfId="24080" xr:uid="{00000000-0005-0000-0000-000060650000}"/>
    <cellStyle name="Normal 7 2 5 3 2 4 4" xfId="41426" xr:uid="{00000000-0005-0000-0000-000061650000}"/>
    <cellStyle name="Normal 7 2 5 3 2 5" xfId="3493" xr:uid="{00000000-0005-0000-0000-000062650000}"/>
    <cellStyle name="Normal 7 2 5 3 2 5 2" xfId="12166" xr:uid="{00000000-0005-0000-0000-000063650000}"/>
    <cellStyle name="Normal 7 2 5 3 2 5 2 2" xfId="29519" xr:uid="{00000000-0005-0000-0000-000064650000}"/>
    <cellStyle name="Normal 7 2 5 3 2 5 2 3" xfId="46865" xr:uid="{00000000-0005-0000-0000-000065650000}"/>
    <cellStyle name="Normal 7 2 5 3 2 5 3" xfId="20846" xr:uid="{00000000-0005-0000-0000-000066650000}"/>
    <cellStyle name="Normal 7 2 5 3 2 5 4" xfId="38192" xr:uid="{00000000-0005-0000-0000-000067650000}"/>
    <cellStyle name="Normal 7 2 5 3 2 6" xfId="9618" xr:uid="{00000000-0005-0000-0000-000068650000}"/>
    <cellStyle name="Normal 7 2 5 3 2 6 2" xfId="26971" xr:uid="{00000000-0005-0000-0000-000069650000}"/>
    <cellStyle name="Normal 7 2 5 3 2 6 3" xfId="44317" xr:uid="{00000000-0005-0000-0000-00006A650000}"/>
    <cellStyle name="Normal 7 2 5 3 2 7" xfId="18298" xr:uid="{00000000-0005-0000-0000-00006B650000}"/>
    <cellStyle name="Normal 7 2 5 3 2 8" xfId="35644" xr:uid="{00000000-0005-0000-0000-00006C650000}"/>
    <cellStyle name="Normal 7 2 5 3 3" xfId="700" xr:uid="{00000000-0005-0000-0000-00006D650000}"/>
    <cellStyle name="Normal 7 2 5 3 3 2" xfId="2513" xr:uid="{00000000-0005-0000-0000-00006E650000}"/>
    <cellStyle name="Normal 7 2 5 3 3 2 2" xfId="8295" xr:uid="{00000000-0005-0000-0000-00006F650000}"/>
    <cellStyle name="Normal 7 2 5 3 3 2 2 2" xfId="16968" xr:uid="{00000000-0005-0000-0000-000070650000}"/>
    <cellStyle name="Normal 7 2 5 3 3 2 2 2 2" xfId="34321" xr:uid="{00000000-0005-0000-0000-000071650000}"/>
    <cellStyle name="Normal 7 2 5 3 3 2 2 2 3" xfId="51667" xr:uid="{00000000-0005-0000-0000-000072650000}"/>
    <cellStyle name="Normal 7 2 5 3 3 2 2 3" xfId="25648" xr:uid="{00000000-0005-0000-0000-000073650000}"/>
    <cellStyle name="Normal 7 2 5 3 3 2 2 4" xfId="42994" xr:uid="{00000000-0005-0000-0000-000074650000}"/>
    <cellStyle name="Normal 7 2 5 3 3 2 3" xfId="5747" xr:uid="{00000000-0005-0000-0000-000075650000}"/>
    <cellStyle name="Normal 7 2 5 3 3 2 3 2" xfId="14420" xr:uid="{00000000-0005-0000-0000-000076650000}"/>
    <cellStyle name="Normal 7 2 5 3 3 2 3 2 2" xfId="31773" xr:uid="{00000000-0005-0000-0000-000077650000}"/>
    <cellStyle name="Normal 7 2 5 3 3 2 3 2 3" xfId="49119" xr:uid="{00000000-0005-0000-0000-000078650000}"/>
    <cellStyle name="Normal 7 2 5 3 3 2 3 3" xfId="23100" xr:uid="{00000000-0005-0000-0000-000079650000}"/>
    <cellStyle name="Normal 7 2 5 3 3 2 3 4" xfId="40446" xr:uid="{00000000-0005-0000-0000-00007A650000}"/>
    <cellStyle name="Normal 7 2 5 3 3 2 4" xfId="11186" xr:uid="{00000000-0005-0000-0000-00007B650000}"/>
    <cellStyle name="Normal 7 2 5 3 3 2 4 2" xfId="28539" xr:uid="{00000000-0005-0000-0000-00007C650000}"/>
    <cellStyle name="Normal 7 2 5 3 3 2 4 3" xfId="45885" xr:uid="{00000000-0005-0000-0000-00007D650000}"/>
    <cellStyle name="Normal 7 2 5 3 3 2 5" xfId="19866" xr:uid="{00000000-0005-0000-0000-00007E650000}"/>
    <cellStyle name="Normal 7 2 5 3 3 2 6" xfId="37212" xr:uid="{00000000-0005-0000-0000-00007F650000}"/>
    <cellStyle name="Normal 7 2 5 3 3 3" xfId="6482" xr:uid="{00000000-0005-0000-0000-000080650000}"/>
    <cellStyle name="Normal 7 2 5 3 3 3 2" xfId="15155" xr:uid="{00000000-0005-0000-0000-000081650000}"/>
    <cellStyle name="Normal 7 2 5 3 3 3 2 2" xfId="32508" xr:uid="{00000000-0005-0000-0000-000082650000}"/>
    <cellStyle name="Normal 7 2 5 3 3 3 2 3" xfId="49854" xr:uid="{00000000-0005-0000-0000-000083650000}"/>
    <cellStyle name="Normal 7 2 5 3 3 3 3" xfId="23835" xr:uid="{00000000-0005-0000-0000-000084650000}"/>
    <cellStyle name="Normal 7 2 5 3 3 3 4" xfId="41181" xr:uid="{00000000-0005-0000-0000-000085650000}"/>
    <cellStyle name="Normal 7 2 5 3 3 4" xfId="4326" xr:uid="{00000000-0005-0000-0000-000086650000}"/>
    <cellStyle name="Normal 7 2 5 3 3 4 2" xfId="12999" xr:uid="{00000000-0005-0000-0000-000087650000}"/>
    <cellStyle name="Normal 7 2 5 3 3 4 2 2" xfId="30352" xr:uid="{00000000-0005-0000-0000-000088650000}"/>
    <cellStyle name="Normal 7 2 5 3 3 4 2 3" xfId="47698" xr:uid="{00000000-0005-0000-0000-000089650000}"/>
    <cellStyle name="Normal 7 2 5 3 3 4 3" xfId="21679" xr:uid="{00000000-0005-0000-0000-00008A650000}"/>
    <cellStyle name="Normal 7 2 5 3 3 4 4" xfId="39025" xr:uid="{00000000-0005-0000-0000-00008B650000}"/>
    <cellStyle name="Normal 7 2 5 3 3 5" xfId="9373" xr:uid="{00000000-0005-0000-0000-00008C650000}"/>
    <cellStyle name="Normal 7 2 5 3 3 5 2" xfId="26726" xr:uid="{00000000-0005-0000-0000-00008D650000}"/>
    <cellStyle name="Normal 7 2 5 3 3 5 3" xfId="44072" xr:uid="{00000000-0005-0000-0000-00008E650000}"/>
    <cellStyle name="Normal 7 2 5 3 3 6" xfId="18053" xr:uid="{00000000-0005-0000-0000-00008F650000}"/>
    <cellStyle name="Normal 7 2 5 3 3 7" xfId="35399" xr:uid="{00000000-0005-0000-0000-000090650000}"/>
    <cellStyle name="Normal 7 2 5 3 4" xfId="2023" xr:uid="{00000000-0005-0000-0000-000091650000}"/>
    <cellStyle name="Normal 7 2 5 3 4 2" xfId="7805" xr:uid="{00000000-0005-0000-0000-000092650000}"/>
    <cellStyle name="Normal 7 2 5 3 4 2 2" xfId="16478" xr:uid="{00000000-0005-0000-0000-000093650000}"/>
    <cellStyle name="Normal 7 2 5 3 4 2 2 2" xfId="33831" xr:uid="{00000000-0005-0000-0000-000094650000}"/>
    <cellStyle name="Normal 7 2 5 3 4 2 2 3" xfId="51177" xr:uid="{00000000-0005-0000-0000-000095650000}"/>
    <cellStyle name="Normal 7 2 5 3 4 2 3" xfId="25158" xr:uid="{00000000-0005-0000-0000-000096650000}"/>
    <cellStyle name="Normal 7 2 5 3 4 2 4" xfId="42504" xr:uid="{00000000-0005-0000-0000-000097650000}"/>
    <cellStyle name="Normal 7 2 5 3 4 3" xfId="3836" xr:uid="{00000000-0005-0000-0000-000098650000}"/>
    <cellStyle name="Normal 7 2 5 3 4 3 2" xfId="12509" xr:uid="{00000000-0005-0000-0000-000099650000}"/>
    <cellStyle name="Normal 7 2 5 3 4 3 2 2" xfId="29862" xr:uid="{00000000-0005-0000-0000-00009A650000}"/>
    <cellStyle name="Normal 7 2 5 3 4 3 2 3" xfId="47208" xr:uid="{00000000-0005-0000-0000-00009B650000}"/>
    <cellStyle name="Normal 7 2 5 3 4 3 3" xfId="21189" xr:uid="{00000000-0005-0000-0000-00009C650000}"/>
    <cellStyle name="Normal 7 2 5 3 4 3 4" xfId="38535" xr:uid="{00000000-0005-0000-0000-00009D650000}"/>
    <cellStyle name="Normal 7 2 5 3 4 4" xfId="10696" xr:uid="{00000000-0005-0000-0000-00009E650000}"/>
    <cellStyle name="Normal 7 2 5 3 4 4 2" xfId="28049" xr:uid="{00000000-0005-0000-0000-00009F650000}"/>
    <cellStyle name="Normal 7 2 5 3 4 4 3" xfId="45395" xr:uid="{00000000-0005-0000-0000-0000A0650000}"/>
    <cellStyle name="Normal 7 2 5 3 4 5" xfId="19376" xr:uid="{00000000-0005-0000-0000-0000A1650000}"/>
    <cellStyle name="Normal 7 2 5 3 4 6" xfId="36722" xr:uid="{00000000-0005-0000-0000-0000A2650000}"/>
    <cellStyle name="Normal 7 2 5 3 5" xfId="1435" xr:uid="{00000000-0005-0000-0000-0000A3650000}"/>
    <cellStyle name="Normal 7 2 5 3 5 2" xfId="7217" xr:uid="{00000000-0005-0000-0000-0000A4650000}"/>
    <cellStyle name="Normal 7 2 5 3 5 2 2" xfId="15890" xr:uid="{00000000-0005-0000-0000-0000A5650000}"/>
    <cellStyle name="Normal 7 2 5 3 5 2 2 2" xfId="33243" xr:uid="{00000000-0005-0000-0000-0000A6650000}"/>
    <cellStyle name="Normal 7 2 5 3 5 2 2 3" xfId="50589" xr:uid="{00000000-0005-0000-0000-0000A7650000}"/>
    <cellStyle name="Normal 7 2 5 3 5 2 3" xfId="24570" xr:uid="{00000000-0005-0000-0000-0000A8650000}"/>
    <cellStyle name="Normal 7 2 5 3 5 2 4" xfId="41916" xr:uid="{00000000-0005-0000-0000-0000A9650000}"/>
    <cellStyle name="Normal 7 2 5 3 5 3" xfId="5061" xr:uid="{00000000-0005-0000-0000-0000AA650000}"/>
    <cellStyle name="Normal 7 2 5 3 5 3 2" xfId="13734" xr:uid="{00000000-0005-0000-0000-0000AB650000}"/>
    <cellStyle name="Normal 7 2 5 3 5 3 2 2" xfId="31087" xr:uid="{00000000-0005-0000-0000-0000AC650000}"/>
    <cellStyle name="Normal 7 2 5 3 5 3 2 3" xfId="48433" xr:uid="{00000000-0005-0000-0000-0000AD650000}"/>
    <cellStyle name="Normal 7 2 5 3 5 3 3" xfId="22414" xr:uid="{00000000-0005-0000-0000-0000AE650000}"/>
    <cellStyle name="Normal 7 2 5 3 5 3 4" xfId="39760" xr:uid="{00000000-0005-0000-0000-0000AF650000}"/>
    <cellStyle name="Normal 7 2 5 3 5 4" xfId="10108" xr:uid="{00000000-0005-0000-0000-0000B0650000}"/>
    <cellStyle name="Normal 7 2 5 3 5 4 2" xfId="27461" xr:uid="{00000000-0005-0000-0000-0000B1650000}"/>
    <cellStyle name="Normal 7 2 5 3 5 4 3" xfId="44807" xr:uid="{00000000-0005-0000-0000-0000B2650000}"/>
    <cellStyle name="Normal 7 2 5 3 5 5" xfId="18788" xr:uid="{00000000-0005-0000-0000-0000B3650000}"/>
    <cellStyle name="Normal 7 2 5 3 5 6" xfId="36134" xr:uid="{00000000-0005-0000-0000-0000B4650000}"/>
    <cellStyle name="Normal 7 2 5 3 6" xfId="5992" xr:uid="{00000000-0005-0000-0000-0000B5650000}"/>
    <cellStyle name="Normal 7 2 5 3 6 2" xfId="14665" xr:uid="{00000000-0005-0000-0000-0000B6650000}"/>
    <cellStyle name="Normal 7 2 5 3 6 2 2" xfId="32018" xr:uid="{00000000-0005-0000-0000-0000B7650000}"/>
    <cellStyle name="Normal 7 2 5 3 6 2 3" xfId="49364" xr:uid="{00000000-0005-0000-0000-0000B8650000}"/>
    <cellStyle name="Normal 7 2 5 3 6 3" xfId="23345" xr:uid="{00000000-0005-0000-0000-0000B9650000}"/>
    <cellStyle name="Normal 7 2 5 3 6 4" xfId="40691" xr:uid="{00000000-0005-0000-0000-0000BA650000}"/>
    <cellStyle name="Normal 7 2 5 3 7" xfId="3248" xr:uid="{00000000-0005-0000-0000-0000BB650000}"/>
    <cellStyle name="Normal 7 2 5 3 7 2" xfId="11921" xr:uid="{00000000-0005-0000-0000-0000BC650000}"/>
    <cellStyle name="Normal 7 2 5 3 7 2 2" xfId="29274" xr:uid="{00000000-0005-0000-0000-0000BD650000}"/>
    <cellStyle name="Normal 7 2 5 3 7 2 3" xfId="46620" xr:uid="{00000000-0005-0000-0000-0000BE650000}"/>
    <cellStyle name="Normal 7 2 5 3 7 3" xfId="20601" xr:uid="{00000000-0005-0000-0000-0000BF650000}"/>
    <cellStyle name="Normal 7 2 5 3 7 4" xfId="37947" xr:uid="{00000000-0005-0000-0000-0000C0650000}"/>
    <cellStyle name="Normal 7 2 5 3 8" xfId="8883" xr:uid="{00000000-0005-0000-0000-0000C1650000}"/>
    <cellStyle name="Normal 7 2 5 3 8 2" xfId="26236" xr:uid="{00000000-0005-0000-0000-0000C2650000}"/>
    <cellStyle name="Normal 7 2 5 3 8 3" xfId="43582" xr:uid="{00000000-0005-0000-0000-0000C3650000}"/>
    <cellStyle name="Normal 7 2 5 3 9" xfId="17563" xr:uid="{00000000-0005-0000-0000-0000C4650000}"/>
    <cellStyle name="Normal 7 2 5 4" xfId="798" xr:uid="{00000000-0005-0000-0000-0000C5650000}"/>
    <cellStyle name="Normal 7 2 5 4 2" xfId="2611" xr:uid="{00000000-0005-0000-0000-0000C6650000}"/>
    <cellStyle name="Normal 7 2 5 4 2 2" xfId="8393" xr:uid="{00000000-0005-0000-0000-0000C7650000}"/>
    <cellStyle name="Normal 7 2 5 4 2 2 2" xfId="17066" xr:uid="{00000000-0005-0000-0000-0000C8650000}"/>
    <cellStyle name="Normal 7 2 5 4 2 2 2 2" xfId="34419" xr:uid="{00000000-0005-0000-0000-0000C9650000}"/>
    <cellStyle name="Normal 7 2 5 4 2 2 2 3" xfId="51765" xr:uid="{00000000-0005-0000-0000-0000CA650000}"/>
    <cellStyle name="Normal 7 2 5 4 2 2 3" xfId="25746" xr:uid="{00000000-0005-0000-0000-0000CB650000}"/>
    <cellStyle name="Normal 7 2 5 4 2 2 4" xfId="43092" xr:uid="{00000000-0005-0000-0000-0000CC650000}"/>
    <cellStyle name="Normal 7 2 5 4 2 3" xfId="4424" xr:uid="{00000000-0005-0000-0000-0000CD650000}"/>
    <cellStyle name="Normal 7 2 5 4 2 3 2" xfId="13097" xr:uid="{00000000-0005-0000-0000-0000CE650000}"/>
    <cellStyle name="Normal 7 2 5 4 2 3 2 2" xfId="30450" xr:uid="{00000000-0005-0000-0000-0000CF650000}"/>
    <cellStyle name="Normal 7 2 5 4 2 3 2 3" xfId="47796" xr:uid="{00000000-0005-0000-0000-0000D0650000}"/>
    <cellStyle name="Normal 7 2 5 4 2 3 3" xfId="21777" xr:uid="{00000000-0005-0000-0000-0000D1650000}"/>
    <cellStyle name="Normal 7 2 5 4 2 3 4" xfId="39123" xr:uid="{00000000-0005-0000-0000-0000D2650000}"/>
    <cellStyle name="Normal 7 2 5 4 2 4" xfId="11284" xr:uid="{00000000-0005-0000-0000-0000D3650000}"/>
    <cellStyle name="Normal 7 2 5 4 2 4 2" xfId="28637" xr:uid="{00000000-0005-0000-0000-0000D4650000}"/>
    <cellStyle name="Normal 7 2 5 4 2 4 3" xfId="45983" xr:uid="{00000000-0005-0000-0000-0000D5650000}"/>
    <cellStyle name="Normal 7 2 5 4 2 5" xfId="19964" xr:uid="{00000000-0005-0000-0000-0000D6650000}"/>
    <cellStyle name="Normal 7 2 5 4 2 6" xfId="37310" xr:uid="{00000000-0005-0000-0000-0000D7650000}"/>
    <cellStyle name="Normal 7 2 5 4 3" xfId="1533" xr:uid="{00000000-0005-0000-0000-0000D8650000}"/>
    <cellStyle name="Normal 7 2 5 4 3 2" xfId="7315" xr:uid="{00000000-0005-0000-0000-0000D9650000}"/>
    <cellStyle name="Normal 7 2 5 4 3 2 2" xfId="15988" xr:uid="{00000000-0005-0000-0000-0000DA650000}"/>
    <cellStyle name="Normal 7 2 5 4 3 2 2 2" xfId="33341" xr:uid="{00000000-0005-0000-0000-0000DB650000}"/>
    <cellStyle name="Normal 7 2 5 4 3 2 2 3" xfId="50687" xr:uid="{00000000-0005-0000-0000-0000DC650000}"/>
    <cellStyle name="Normal 7 2 5 4 3 2 3" xfId="24668" xr:uid="{00000000-0005-0000-0000-0000DD650000}"/>
    <cellStyle name="Normal 7 2 5 4 3 2 4" xfId="42014" xr:uid="{00000000-0005-0000-0000-0000DE650000}"/>
    <cellStyle name="Normal 7 2 5 4 3 3" xfId="5159" xr:uid="{00000000-0005-0000-0000-0000DF650000}"/>
    <cellStyle name="Normal 7 2 5 4 3 3 2" xfId="13832" xr:uid="{00000000-0005-0000-0000-0000E0650000}"/>
    <cellStyle name="Normal 7 2 5 4 3 3 2 2" xfId="31185" xr:uid="{00000000-0005-0000-0000-0000E1650000}"/>
    <cellStyle name="Normal 7 2 5 4 3 3 2 3" xfId="48531" xr:uid="{00000000-0005-0000-0000-0000E2650000}"/>
    <cellStyle name="Normal 7 2 5 4 3 3 3" xfId="22512" xr:uid="{00000000-0005-0000-0000-0000E3650000}"/>
    <cellStyle name="Normal 7 2 5 4 3 3 4" xfId="39858" xr:uid="{00000000-0005-0000-0000-0000E4650000}"/>
    <cellStyle name="Normal 7 2 5 4 3 4" xfId="10206" xr:uid="{00000000-0005-0000-0000-0000E5650000}"/>
    <cellStyle name="Normal 7 2 5 4 3 4 2" xfId="27559" xr:uid="{00000000-0005-0000-0000-0000E6650000}"/>
    <cellStyle name="Normal 7 2 5 4 3 4 3" xfId="44905" xr:uid="{00000000-0005-0000-0000-0000E7650000}"/>
    <cellStyle name="Normal 7 2 5 4 3 5" xfId="18886" xr:uid="{00000000-0005-0000-0000-0000E8650000}"/>
    <cellStyle name="Normal 7 2 5 4 3 6" xfId="36232" xr:uid="{00000000-0005-0000-0000-0000E9650000}"/>
    <cellStyle name="Normal 7 2 5 4 4" xfId="6580" xr:uid="{00000000-0005-0000-0000-0000EA650000}"/>
    <cellStyle name="Normal 7 2 5 4 4 2" xfId="15253" xr:uid="{00000000-0005-0000-0000-0000EB650000}"/>
    <cellStyle name="Normal 7 2 5 4 4 2 2" xfId="32606" xr:uid="{00000000-0005-0000-0000-0000EC650000}"/>
    <cellStyle name="Normal 7 2 5 4 4 2 3" xfId="49952" xr:uid="{00000000-0005-0000-0000-0000ED650000}"/>
    <cellStyle name="Normal 7 2 5 4 4 3" xfId="23933" xr:uid="{00000000-0005-0000-0000-0000EE650000}"/>
    <cellStyle name="Normal 7 2 5 4 4 4" xfId="41279" xr:uid="{00000000-0005-0000-0000-0000EF650000}"/>
    <cellStyle name="Normal 7 2 5 4 5" xfId="3346" xr:uid="{00000000-0005-0000-0000-0000F0650000}"/>
    <cellStyle name="Normal 7 2 5 4 5 2" xfId="12019" xr:uid="{00000000-0005-0000-0000-0000F1650000}"/>
    <cellStyle name="Normal 7 2 5 4 5 2 2" xfId="29372" xr:uid="{00000000-0005-0000-0000-0000F2650000}"/>
    <cellStyle name="Normal 7 2 5 4 5 2 3" xfId="46718" xr:uid="{00000000-0005-0000-0000-0000F3650000}"/>
    <cellStyle name="Normal 7 2 5 4 5 3" xfId="20699" xr:uid="{00000000-0005-0000-0000-0000F4650000}"/>
    <cellStyle name="Normal 7 2 5 4 5 4" xfId="38045" xr:uid="{00000000-0005-0000-0000-0000F5650000}"/>
    <cellStyle name="Normal 7 2 5 4 6" xfId="9471" xr:uid="{00000000-0005-0000-0000-0000F6650000}"/>
    <cellStyle name="Normal 7 2 5 4 6 2" xfId="26824" xr:uid="{00000000-0005-0000-0000-0000F7650000}"/>
    <cellStyle name="Normal 7 2 5 4 6 3" xfId="44170" xr:uid="{00000000-0005-0000-0000-0000F8650000}"/>
    <cellStyle name="Normal 7 2 5 4 7" xfId="18151" xr:uid="{00000000-0005-0000-0000-0000F9650000}"/>
    <cellStyle name="Normal 7 2 5 4 8" xfId="35497" xr:uid="{00000000-0005-0000-0000-0000FA650000}"/>
    <cellStyle name="Normal 7 2 5 5" xfId="455" xr:uid="{00000000-0005-0000-0000-0000FB650000}"/>
    <cellStyle name="Normal 7 2 5 5 2" xfId="2268" xr:uid="{00000000-0005-0000-0000-0000FC650000}"/>
    <cellStyle name="Normal 7 2 5 5 2 2" xfId="8050" xr:uid="{00000000-0005-0000-0000-0000FD650000}"/>
    <cellStyle name="Normal 7 2 5 5 2 2 2" xfId="16723" xr:uid="{00000000-0005-0000-0000-0000FE650000}"/>
    <cellStyle name="Normal 7 2 5 5 2 2 2 2" xfId="34076" xr:uid="{00000000-0005-0000-0000-0000FF650000}"/>
    <cellStyle name="Normal 7 2 5 5 2 2 2 3" xfId="51422" xr:uid="{00000000-0005-0000-0000-000000660000}"/>
    <cellStyle name="Normal 7 2 5 5 2 2 3" xfId="25403" xr:uid="{00000000-0005-0000-0000-000001660000}"/>
    <cellStyle name="Normal 7 2 5 5 2 2 4" xfId="42749" xr:uid="{00000000-0005-0000-0000-000002660000}"/>
    <cellStyle name="Normal 7 2 5 5 2 3" xfId="5551" xr:uid="{00000000-0005-0000-0000-000003660000}"/>
    <cellStyle name="Normal 7 2 5 5 2 3 2" xfId="14224" xr:uid="{00000000-0005-0000-0000-000004660000}"/>
    <cellStyle name="Normal 7 2 5 5 2 3 2 2" xfId="31577" xr:uid="{00000000-0005-0000-0000-000005660000}"/>
    <cellStyle name="Normal 7 2 5 5 2 3 2 3" xfId="48923" xr:uid="{00000000-0005-0000-0000-000006660000}"/>
    <cellStyle name="Normal 7 2 5 5 2 3 3" xfId="22904" xr:uid="{00000000-0005-0000-0000-000007660000}"/>
    <cellStyle name="Normal 7 2 5 5 2 3 4" xfId="40250" xr:uid="{00000000-0005-0000-0000-000008660000}"/>
    <cellStyle name="Normal 7 2 5 5 2 4" xfId="10941" xr:uid="{00000000-0005-0000-0000-000009660000}"/>
    <cellStyle name="Normal 7 2 5 5 2 4 2" xfId="28294" xr:uid="{00000000-0005-0000-0000-00000A660000}"/>
    <cellStyle name="Normal 7 2 5 5 2 4 3" xfId="45640" xr:uid="{00000000-0005-0000-0000-00000B660000}"/>
    <cellStyle name="Normal 7 2 5 5 2 5" xfId="19621" xr:uid="{00000000-0005-0000-0000-00000C660000}"/>
    <cellStyle name="Normal 7 2 5 5 2 6" xfId="36967" xr:uid="{00000000-0005-0000-0000-00000D660000}"/>
    <cellStyle name="Normal 7 2 5 5 3" xfId="6237" xr:uid="{00000000-0005-0000-0000-00000E660000}"/>
    <cellStyle name="Normal 7 2 5 5 3 2" xfId="14910" xr:uid="{00000000-0005-0000-0000-00000F660000}"/>
    <cellStyle name="Normal 7 2 5 5 3 2 2" xfId="32263" xr:uid="{00000000-0005-0000-0000-000010660000}"/>
    <cellStyle name="Normal 7 2 5 5 3 2 3" xfId="49609" xr:uid="{00000000-0005-0000-0000-000011660000}"/>
    <cellStyle name="Normal 7 2 5 5 3 3" xfId="23590" xr:uid="{00000000-0005-0000-0000-000012660000}"/>
    <cellStyle name="Normal 7 2 5 5 3 4" xfId="40936" xr:uid="{00000000-0005-0000-0000-000013660000}"/>
    <cellStyle name="Normal 7 2 5 5 4" xfId="4081" xr:uid="{00000000-0005-0000-0000-000014660000}"/>
    <cellStyle name="Normal 7 2 5 5 4 2" xfId="12754" xr:uid="{00000000-0005-0000-0000-000015660000}"/>
    <cellStyle name="Normal 7 2 5 5 4 2 2" xfId="30107" xr:uid="{00000000-0005-0000-0000-000016660000}"/>
    <cellStyle name="Normal 7 2 5 5 4 2 3" xfId="47453" xr:uid="{00000000-0005-0000-0000-000017660000}"/>
    <cellStyle name="Normal 7 2 5 5 4 3" xfId="21434" xr:uid="{00000000-0005-0000-0000-000018660000}"/>
    <cellStyle name="Normal 7 2 5 5 4 4" xfId="38780" xr:uid="{00000000-0005-0000-0000-000019660000}"/>
    <cellStyle name="Normal 7 2 5 5 5" xfId="9128" xr:uid="{00000000-0005-0000-0000-00001A660000}"/>
    <cellStyle name="Normal 7 2 5 5 5 2" xfId="26481" xr:uid="{00000000-0005-0000-0000-00001B660000}"/>
    <cellStyle name="Normal 7 2 5 5 5 3" xfId="43827" xr:uid="{00000000-0005-0000-0000-00001C660000}"/>
    <cellStyle name="Normal 7 2 5 5 6" xfId="17808" xr:uid="{00000000-0005-0000-0000-00001D660000}"/>
    <cellStyle name="Normal 7 2 5 5 7" xfId="35154" xr:uid="{00000000-0005-0000-0000-00001E660000}"/>
    <cellStyle name="Normal 7 2 5 6" xfId="1876" xr:uid="{00000000-0005-0000-0000-00001F660000}"/>
    <cellStyle name="Normal 7 2 5 6 2" xfId="7658" xr:uid="{00000000-0005-0000-0000-000020660000}"/>
    <cellStyle name="Normal 7 2 5 6 2 2" xfId="16331" xr:uid="{00000000-0005-0000-0000-000021660000}"/>
    <cellStyle name="Normal 7 2 5 6 2 2 2" xfId="33684" xr:uid="{00000000-0005-0000-0000-000022660000}"/>
    <cellStyle name="Normal 7 2 5 6 2 2 3" xfId="51030" xr:uid="{00000000-0005-0000-0000-000023660000}"/>
    <cellStyle name="Normal 7 2 5 6 2 3" xfId="25011" xr:uid="{00000000-0005-0000-0000-000024660000}"/>
    <cellStyle name="Normal 7 2 5 6 2 4" xfId="42357" xr:uid="{00000000-0005-0000-0000-000025660000}"/>
    <cellStyle name="Normal 7 2 5 6 3" xfId="3689" xr:uid="{00000000-0005-0000-0000-000026660000}"/>
    <cellStyle name="Normal 7 2 5 6 3 2" xfId="12362" xr:uid="{00000000-0005-0000-0000-000027660000}"/>
    <cellStyle name="Normal 7 2 5 6 3 2 2" xfId="29715" xr:uid="{00000000-0005-0000-0000-000028660000}"/>
    <cellStyle name="Normal 7 2 5 6 3 2 3" xfId="47061" xr:uid="{00000000-0005-0000-0000-000029660000}"/>
    <cellStyle name="Normal 7 2 5 6 3 3" xfId="21042" xr:uid="{00000000-0005-0000-0000-00002A660000}"/>
    <cellStyle name="Normal 7 2 5 6 3 4" xfId="38388" xr:uid="{00000000-0005-0000-0000-00002B660000}"/>
    <cellStyle name="Normal 7 2 5 6 4" xfId="10549" xr:uid="{00000000-0005-0000-0000-00002C660000}"/>
    <cellStyle name="Normal 7 2 5 6 4 2" xfId="27902" xr:uid="{00000000-0005-0000-0000-00002D660000}"/>
    <cellStyle name="Normal 7 2 5 6 4 3" xfId="45248" xr:uid="{00000000-0005-0000-0000-00002E660000}"/>
    <cellStyle name="Normal 7 2 5 6 5" xfId="19229" xr:uid="{00000000-0005-0000-0000-00002F660000}"/>
    <cellStyle name="Normal 7 2 5 6 6" xfId="36575" xr:uid="{00000000-0005-0000-0000-000030660000}"/>
    <cellStyle name="Normal 7 2 5 7" xfId="1190" xr:uid="{00000000-0005-0000-0000-000031660000}"/>
    <cellStyle name="Normal 7 2 5 7 2" xfId="6972" xr:uid="{00000000-0005-0000-0000-000032660000}"/>
    <cellStyle name="Normal 7 2 5 7 2 2" xfId="15645" xr:uid="{00000000-0005-0000-0000-000033660000}"/>
    <cellStyle name="Normal 7 2 5 7 2 2 2" xfId="32998" xr:uid="{00000000-0005-0000-0000-000034660000}"/>
    <cellStyle name="Normal 7 2 5 7 2 2 3" xfId="50344" xr:uid="{00000000-0005-0000-0000-000035660000}"/>
    <cellStyle name="Normal 7 2 5 7 2 3" xfId="24325" xr:uid="{00000000-0005-0000-0000-000036660000}"/>
    <cellStyle name="Normal 7 2 5 7 2 4" xfId="41671" xr:uid="{00000000-0005-0000-0000-000037660000}"/>
    <cellStyle name="Normal 7 2 5 7 3" xfId="4816" xr:uid="{00000000-0005-0000-0000-000038660000}"/>
    <cellStyle name="Normal 7 2 5 7 3 2" xfId="13489" xr:uid="{00000000-0005-0000-0000-000039660000}"/>
    <cellStyle name="Normal 7 2 5 7 3 2 2" xfId="30842" xr:uid="{00000000-0005-0000-0000-00003A660000}"/>
    <cellStyle name="Normal 7 2 5 7 3 2 3" xfId="48188" xr:uid="{00000000-0005-0000-0000-00003B660000}"/>
    <cellStyle name="Normal 7 2 5 7 3 3" xfId="22169" xr:uid="{00000000-0005-0000-0000-00003C660000}"/>
    <cellStyle name="Normal 7 2 5 7 3 4" xfId="39515" xr:uid="{00000000-0005-0000-0000-00003D660000}"/>
    <cellStyle name="Normal 7 2 5 7 4" xfId="9863" xr:uid="{00000000-0005-0000-0000-00003E660000}"/>
    <cellStyle name="Normal 7 2 5 7 4 2" xfId="27216" xr:uid="{00000000-0005-0000-0000-00003F660000}"/>
    <cellStyle name="Normal 7 2 5 7 4 3" xfId="44562" xr:uid="{00000000-0005-0000-0000-000040660000}"/>
    <cellStyle name="Normal 7 2 5 7 5" xfId="18543" xr:uid="{00000000-0005-0000-0000-000041660000}"/>
    <cellStyle name="Normal 7 2 5 7 6" xfId="35889" xr:uid="{00000000-0005-0000-0000-000042660000}"/>
    <cellStyle name="Normal 7 2 5 8" xfId="5845" xr:uid="{00000000-0005-0000-0000-000043660000}"/>
    <cellStyle name="Normal 7 2 5 8 2" xfId="14518" xr:uid="{00000000-0005-0000-0000-000044660000}"/>
    <cellStyle name="Normal 7 2 5 8 2 2" xfId="31871" xr:uid="{00000000-0005-0000-0000-000045660000}"/>
    <cellStyle name="Normal 7 2 5 8 2 3" xfId="49217" xr:uid="{00000000-0005-0000-0000-000046660000}"/>
    <cellStyle name="Normal 7 2 5 8 3" xfId="23198" xr:uid="{00000000-0005-0000-0000-000047660000}"/>
    <cellStyle name="Normal 7 2 5 8 4" xfId="40544" xr:uid="{00000000-0005-0000-0000-000048660000}"/>
    <cellStyle name="Normal 7 2 5 9" xfId="3003" xr:uid="{00000000-0005-0000-0000-000049660000}"/>
    <cellStyle name="Normal 7 2 5 9 2" xfId="11676" xr:uid="{00000000-0005-0000-0000-00004A660000}"/>
    <cellStyle name="Normal 7 2 5 9 2 2" xfId="29029" xr:uid="{00000000-0005-0000-0000-00004B660000}"/>
    <cellStyle name="Normal 7 2 5 9 2 3" xfId="46375" xr:uid="{00000000-0005-0000-0000-00004C660000}"/>
    <cellStyle name="Normal 7 2 5 9 3" xfId="20356" xr:uid="{00000000-0005-0000-0000-00004D660000}"/>
    <cellStyle name="Normal 7 2 5 9 4" xfId="37702" xr:uid="{00000000-0005-0000-0000-00004E660000}"/>
    <cellStyle name="Normal 7 2 6" xfId="161" xr:uid="{00000000-0005-0000-0000-00004F660000}"/>
    <cellStyle name="Normal 7 2 6 10" xfId="17514" xr:uid="{00000000-0005-0000-0000-000050660000}"/>
    <cellStyle name="Normal 7 2 6 11" xfId="34860" xr:uid="{00000000-0005-0000-0000-000051660000}"/>
    <cellStyle name="Normal 7 2 6 2" xfId="651" xr:uid="{00000000-0005-0000-0000-000052660000}"/>
    <cellStyle name="Normal 7 2 6 2 2" xfId="2464" xr:uid="{00000000-0005-0000-0000-000053660000}"/>
    <cellStyle name="Normal 7 2 6 2 2 2" xfId="8246" xr:uid="{00000000-0005-0000-0000-000054660000}"/>
    <cellStyle name="Normal 7 2 6 2 2 2 2" xfId="16919" xr:uid="{00000000-0005-0000-0000-000055660000}"/>
    <cellStyle name="Normal 7 2 6 2 2 2 2 2" xfId="34272" xr:uid="{00000000-0005-0000-0000-000056660000}"/>
    <cellStyle name="Normal 7 2 6 2 2 2 2 3" xfId="51618" xr:uid="{00000000-0005-0000-0000-000057660000}"/>
    <cellStyle name="Normal 7 2 6 2 2 2 3" xfId="25599" xr:uid="{00000000-0005-0000-0000-000058660000}"/>
    <cellStyle name="Normal 7 2 6 2 2 2 4" xfId="42945" xr:uid="{00000000-0005-0000-0000-000059660000}"/>
    <cellStyle name="Normal 7 2 6 2 2 3" xfId="4277" xr:uid="{00000000-0005-0000-0000-00005A660000}"/>
    <cellStyle name="Normal 7 2 6 2 2 3 2" xfId="12950" xr:uid="{00000000-0005-0000-0000-00005B660000}"/>
    <cellStyle name="Normal 7 2 6 2 2 3 2 2" xfId="30303" xr:uid="{00000000-0005-0000-0000-00005C660000}"/>
    <cellStyle name="Normal 7 2 6 2 2 3 2 3" xfId="47649" xr:uid="{00000000-0005-0000-0000-00005D660000}"/>
    <cellStyle name="Normal 7 2 6 2 2 3 3" xfId="21630" xr:uid="{00000000-0005-0000-0000-00005E660000}"/>
    <cellStyle name="Normal 7 2 6 2 2 3 4" xfId="38976" xr:uid="{00000000-0005-0000-0000-00005F660000}"/>
    <cellStyle name="Normal 7 2 6 2 2 4" xfId="11137" xr:uid="{00000000-0005-0000-0000-000060660000}"/>
    <cellStyle name="Normal 7 2 6 2 2 4 2" xfId="28490" xr:uid="{00000000-0005-0000-0000-000061660000}"/>
    <cellStyle name="Normal 7 2 6 2 2 4 3" xfId="45836" xr:uid="{00000000-0005-0000-0000-000062660000}"/>
    <cellStyle name="Normal 7 2 6 2 2 5" xfId="19817" xr:uid="{00000000-0005-0000-0000-000063660000}"/>
    <cellStyle name="Normal 7 2 6 2 2 6" xfId="37163" xr:uid="{00000000-0005-0000-0000-000064660000}"/>
    <cellStyle name="Normal 7 2 6 2 3" xfId="1386" xr:uid="{00000000-0005-0000-0000-000065660000}"/>
    <cellStyle name="Normal 7 2 6 2 3 2" xfId="7168" xr:uid="{00000000-0005-0000-0000-000066660000}"/>
    <cellStyle name="Normal 7 2 6 2 3 2 2" xfId="15841" xr:uid="{00000000-0005-0000-0000-000067660000}"/>
    <cellStyle name="Normal 7 2 6 2 3 2 2 2" xfId="33194" xr:uid="{00000000-0005-0000-0000-000068660000}"/>
    <cellStyle name="Normal 7 2 6 2 3 2 2 3" xfId="50540" xr:uid="{00000000-0005-0000-0000-000069660000}"/>
    <cellStyle name="Normal 7 2 6 2 3 2 3" xfId="24521" xr:uid="{00000000-0005-0000-0000-00006A660000}"/>
    <cellStyle name="Normal 7 2 6 2 3 2 4" xfId="41867" xr:uid="{00000000-0005-0000-0000-00006B660000}"/>
    <cellStyle name="Normal 7 2 6 2 3 3" xfId="5012" xr:uid="{00000000-0005-0000-0000-00006C660000}"/>
    <cellStyle name="Normal 7 2 6 2 3 3 2" xfId="13685" xr:uid="{00000000-0005-0000-0000-00006D660000}"/>
    <cellStyle name="Normal 7 2 6 2 3 3 2 2" xfId="31038" xr:uid="{00000000-0005-0000-0000-00006E660000}"/>
    <cellStyle name="Normal 7 2 6 2 3 3 2 3" xfId="48384" xr:uid="{00000000-0005-0000-0000-00006F660000}"/>
    <cellStyle name="Normal 7 2 6 2 3 3 3" xfId="22365" xr:uid="{00000000-0005-0000-0000-000070660000}"/>
    <cellStyle name="Normal 7 2 6 2 3 3 4" xfId="39711" xr:uid="{00000000-0005-0000-0000-000071660000}"/>
    <cellStyle name="Normal 7 2 6 2 3 4" xfId="10059" xr:uid="{00000000-0005-0000-0000-000072660000}"/>
    <cellStyle name="Normal 7 2 6 2 3 4 2" xfId="27412" xr:uid="{00000000-0005-0000-0000-000073660000}"/>
    <cellStyle name="Normal 7 2 6 2 3 4 3" xfId="44758" xr:uid="{00000000-0005-0000-0000-000074660000}"/>
    <cellStyle name="Normal 7 2 6 2 3 5" xfId="18739" xr:uid="{00000000-0005-0000-0000-000075660000}"/>
    <cellStyle name="Normal 7 2 6 2 3 6" xfId="36085" xr:uid="{00000000-0005-0000-0000-000076660000}"/>
    <cellStyle name="Normal 7 2 6 2 4" xfId="6433" xr:uid="{00000000-0005-0000-0000-000077660000}"/>
    <cellStyle name="Normal 7 2 6 2 4 2" xfId="15106" xr:uid="{00000000-0005-0000-0000-000078660000}"/>
    <cellStyle name="Normal 7 2 6 2 4 2 2" xfId="32459" xr:uid="{00000000-0005-0000-0000-000079660000}"/>
    <cellStyle name="Normal 7 2 6 2 4 2 3" xfId="49805" xr:uid="{00000000-0005-0000-0000-00007A660000}"/>
    <cellStyle name="Normal 7 2 6 2 4 3" xfId="23786" xr:uid="{00000000-0005-0000-0000-00007B660000}"/>
    <cellStyle name="Normal 7 2 6 2 4 4" xfId="41132" xr:uid="{00000000-0005-0000-0000-00007C660000}"/>
    <cellStyle name="Normal 7 2 6 2 5" xfId="3199" xr:uid="{00000000-0005-0000-0000-00007D660000}"/>
    <cellStyle name="Normal 7 2 6 2 5 2" xfId="11872" xr:uid="{00000000-0005-0000-0000-00007E660000}"/>
    <cellStyle name="Normal 7 2 6 2 5 2 2" xfId="29225" xr:uid="{00000000-0005-0000-0000-00007F660000}"/>
    <cellStyle name="Normal 7 2 6 2 5 2 3" xfId="46571" xr:uid="{00000000-0005-0000-0000-000080660000}"/>
    <cellStyle name="Normal 7 2 6 2 5 3" xfId="20552" xr:uid="{00000000-0005-0000-0000-000081660000}"/>
    <cellStyle name="Normal 7 2 6 2 5 4" xfId="37898" xr:uid="{00000000-0005-0000-0000-000082660000}"/>
    <cellStyle name="Normal 7 2 6 2 6" xfId="9324" xr:uid="{00000000-0005-0000-0000-000083660000}"/>
    <cellStyle name="Normal 7 2 6 2 6 2" xfId="26677" xr:uid="{00000000-0005-0000-0000-000084660000}"/>
    <cellStyle name="Normal 7 2 6 2 6 3" xfId="44023" xr:uid="{00000000-0005-0000-0000-000085660000}"/>
    <cellStyle name="Normal 7 2 6 2 7" xfId="18004" xr:uid="{00000000-0005-0000-0000-000086660000}"/>
    <cellStyle name="Normal 7 2 6 2 8" xfId="35350" xr:uid="{00000000-0005-0000-0000-000087660000}"/>
    <cellStyle name="Normal 7 2 6 3" xfId="896" xr:uid="{00000000-0005-0000-0000-000088660000}"/>
    <cellStyle name="Normal 7 2 6 3 2" xfId="2709" xr:uid="{00000000-0005-0000-0000-000089660000}"/>
    <cellStyle name="Normal 7 2 6 3 2 2" xfId="8491" xr:uid="{00000000-0005-0000-0000-00008A660000}"/>
    <cellStyle name="Normal 7 2 6 3 2 2 2" xfId="17164" xr:uid="{00000000-0005-0000-0000-00008B660000}"/>
    <cellStyle name="Normal 7 2 6 3 2 2 2 2" xfId="34517" xr:uid="{00000000-0005-0000-0000-00008C660000}"/>
    <cellStyle name="Normal 7 2 6 3 2 2 2 3" xfId="51863" xr:uid="{00000000-0005-0000-0000-00008D660000}"/>
    <cellStyle name="Normal 7 2 6 3 2 2 3" xfId="25844" xr:uid="{00000000-0005-0000-0000-00008E660000}"/>
    <cellStyle name="Normal 7 2 6 3 2 2 4" xfId="43190" xr:uid="{00000000-0005-0000-0000-00008F660000}"/>
    <cellStyle name="Normal 7 2 6 3 2 3" xfId="4522" xr:uid="{00000000-0005-0000-0000-000090660000}"/>
    <cellStyle name="Normal 7 2 6 3 2 3 2" xfId="13195" xr:uid="{00000000-0005-0000-0000-000091660000}"/>
    <cellStyle name="Normal 7 2 6 3 2 3 2 2" xfId="30548" xr:uid="{00000000-0005-0000-0000-000092660000}"/>
    <cellStyle name="Normal 7 2 6 3 2 3 2 3" xfId="47894" xr:uid="{00000000-0005-0000-0000-000093660000}"/>
    <cellStyle name="Normal 7 2 6 3 2 3 3" xfId="21875" xr:uid="{00000000-0005-0000-0000-000094660000}"/>
    <cellStyle name="Normal 7 2 6 3 2 3 4" xfId="39221" xr:uid="{00000000-0005-0000-0000-000095660000}"/>
    <cellStyle name="Normal 7 2 6 3 2 4" xfId="11382" xr:uid="{00000000-0005-0000-0000-000096660000}"/>
    <cellStyle name="Normal 7 2 6 3 2 4 2" xfId="28735" xr:uid="{00000000-0005-0000-0000-000097660000}"/>
    <cellStyle name="Normal 7 2 6 3 2 4 3" xfId="46081" xr:uid="{00000000-0005-0000-0000-000098660000}"/>
    <cellStyle name="Normal 7 2 6 3 2 5" xfId="20062" xr:uid="{00000000-0005-0000-0000-000099660000}"/>
    <cellStyle name="Normal 7 2 6 3 2 6" xfId="37408" xr:uid="{00000000-0005-0000-0000-00009A660000}"/>
    <cellStyle name="Normal 7 2 6 3 3" xfId="1631" xr:uid="{00000000-0005-0000-0000-00009B660000}"/>
    <cellStyle name="Normal 7 2 6 3 3 2" xfId="7413" xr:uid="{00000000-0005-0000-0000-00009C660000}"/>
    <cellStyle name="Normal 7 2 6 3 3 2 2" xfId="16086" xr:uid="{00000000-0005-0000-0000-00009D660000}"/>
    <cellStyle name="Normal 7 2 6 3 3 2 2 2" xfId="33439" xr:uid="{00000000-0005-0000-0000-00009E660000}"/>
    <cellStyle name="Normal 7 2 6 3 3 2 2 3" xfId="50785" xr:uid="{00000000-0005-0000-0000-00009F660000}"/>
    <cellStyle name="Normal 7 2 6 3 3 2 3" xfId="24766" xr:uid="{00000000-0005-0000-0000-0000A0660000}"/>
    <cellStyle name="Normal 7 2 6 3 3 2 4" xfId="42112" xr:uid="{00000000-0005-0000-0000-0000A1660000}"/>
    <cellStyle name="Normal 7 2 6 3 3 3" xfId="5257" xr:uid="{00000000-0005-0000-0000-0000A2660000}"/>
    <cellStyle name="Normal 7 2 6 3 3 3 2" xfId="13930" xr:uid="{00000000-0005-0000-0000-0000A3660000}"/>
    <cellStyle name="Normal 7 2 6 3 3 3 2 2" xfId="31283" xr:uid="{00000000-0005-0000-0000-0000A4660000}"/>
    <cellStyle name="Normal 7 2 6 3 3 3 2 3" xfId="48629" xr:uid="{00000000-0005-0000-0000-0000A5660000}"/>
    <cellStyle name="Normal 7 2 6 3 3 3 3" xfId="22610" xr:uid="{00000000-0005-0000-0000-0000A6660000}"/>
    <cellStyle name="Normal 7 2 6 3 3 3 4" xfId="39956" xr:uid="{00000000-0005-0000-0000-0000A7660000}"/>
    <cellStyle name="Normal 7 2 6 3 3 4" xfId="10304" xr:uid="{00000000-0005-0000-0000-0000A8660000}"/>
    <cellStyle name="Normal 7 2 6 3 3 4 2" xfId="27657" xr:uid="{00000000-0005-0000-0000-0000A9660000}"/>
    <cellStyle name="Normal 7 2 6 3 3 4 3" xfId="45003" xr:uid="{00000000-0005-0000-0000-0000AA660000}"/>
    <cellStyle name="Normal 7 2 6 3 3 5" xfId="18984" xr:uid="{00000000-0005-0000-0000-0000AB660000}"/>
    <cellStyle name="Normal 7 2 6 3 3 6" xfId="36330" xr:uid="{00000000-0005-0000-0000-0000AC660000}"/>
    <cellStyle name="Normal 7 2 6 3 4" xfId="6678" xr:uid="{00000000-0005-0000-0000-0000AD660000}"/>
    <cellStyle name="Normal 7 2 6 3 4 2" xfId="15351" xr:uid="{00000000-0005-0000-0000-0000AE660000}"/>
    <cellStyle name="Normal 7 2 6 3 4 2 2" xfId="32704" xr:uid="{00000000-0005-0000-0000-0000AF660000}"/>
    <cellStyle name="Normal 7 2 6 3 4 2 3" xfId="50050" xr:uid="{00000000-0005-0000-0000-0000B0660000}"/>
    <cellStyle name="Normal 7 2 6 3 4 3" xfId="24031" xr:uid="{00000000-0005-0000-0000-0000B1660000}"/>
    <cellStyle name="Normal 7 2 6 3 4 4" xfId="41377" xr:uid="{00000000-0005-0000-0000-0000B2660000}"/>
    <cellStyle name="Normal 7 2 6 3 5" xfId="3444" xr:uid="{00000000-0005-0000-0000-0000B3660000}"/>
    <cellStyle name="Normal 7 2 6 3 5 2" xfId="12117" xr:uid="{00000000-0005-0000-0000-0000B4660000}"/>
    <cellStyle name="Normal 7 2 6 3 5 2 2" xfId="29470" xr:uid="{00000000-0005-0000-0000-0000B5660000}"/>
    <cellStyle name="Normal 7 2 6 3 5 2 3" xfId="46816" xr:uid="{00000000-0005-0000-0000-0000B6660000}"/>
    <cellStyle name="Normal 7 2 6 3 5 3" xfId="20797" xr:uid="{00000000-0005-0000-0000-0000B7660000}"/>
    <cellStyle name="Normal 7 2 6 3 5 4" xfId="38143" xr:uid="{00000000-0005-0000-0000-0000B8660000}"/>
    <cellStyle name="Normal 7 2 6 3 6" xfId="9569" xr:uid="{00000000-0005-0000-0000-0000B9660000}"/>
    <cellStyle name="Normal 7 2 6 3 6 2" xfId="26922" xr:uid="{00000000-0005-0000-0000-0000BA660000}"/>
    <cellStyle name="Normal 7 2 6 3 6 3" xfId="44268" xr:uid="{00000000-0005-0000-0000-0000BB660000}"/>
    <cellStyle name="Normal 7 2 6 3 7" xfId="18249" xr:uid="{00000000-0005-0000-0000-0000BC660000}"/>
    <cellStyle name="Normal 7 2 6 3 8" xfId="35595" xr:uid="{00000000-0005-0000-0000-0000BD660000}"/>
    <cellStyle name="Normal 7 2 6 4" xfId="406" xr:uid="{00000000-0005-0000-0000-0000BE660000}"/>
    <cellStyle name="Normal 7 2 6 4 2" xfId="2219" xr:uid="{00000000-0005-0000-0000-0000BF660000}"/>
    <cellStyle name="Normal 7 2 6 4 2 2" xfId="8001" xr:uid="{00000000-0005-0000-0000-0000C0660000}"/>
    <cellStyle name="Normal 7 2 6 4 2 2 2" xfId="16674" xr:uid="{00000000-0005-0000-0000-0000C1660000}"/>
    <cellStyle name="Normal 7 2 6 4 2 2 2 2" xfId="34027" xr:uid="{00000000-0005-0000-0000-0000C2660000}"/>
    <cellStyle name="Normal 7 2 6 4 2 2 2 3" xfId="51373" xr:uid="{00000000-0005-0000-0000-0000C3660000}"/>
    <cellStyle name="Normal 7 2 6 4 2 2 3" xfId="25354" xr:uid="{00000000-0005-0000-0000-0000C4660000}"/>
    <cellStyle name="Normal 7 2 6 4 2 2 4" xfId="42700" xr:uid="{00000000-0005-0000-0000-0000C5660000}"/>
    <cellStyle name="Normal 7 2 6 4 2 3" xfId="5502" xr:uid="{00000000-0005-0000-0000-0000C6660000}"/>
    <cellStyle name="Normal 7 2 6 4 2 3 2" xfId="14175" xr:uid="{00000000-0005-0000-0000-0000C7660000}"/>
    <cellStyle name="Normal 7 2 6 4 2 3 2 2" xfId="31528" xr:uid="{00000000-0005-0000-0000-0000C8660000}"/>
    <cellStyle name="Normal 7 2 6 4 2 3 2 3" xfId="48874" xr:uid="{00000000-0005-0000-0000-0000C9660000}"/>
    <cellStyle name="Normal 7 2 6 4 2 3 3" xfId="22855" xr:uid="{00000000-0005-0000-0000-0000CA660000}"/>
    <cellStyle name="Normal 7 2 6 4 2 3 4" xfId="40201" xr:uid="{00000000-0005-0000-0000-0000CB660000}"/>
    <cellStyle name="Normal 7 2 6 4 2 4" xfId="10892" xr:uid="{00000000-0005-0000-0000-0000CC660000}"/>
    <cellStyle name="Normal 7 2 6 4 2 4 2" xfId="28245" xr:uid="{00000000-0005-0000-0000-0000CD660000}"/>
    <cellStyle name="Normal 7 2 6 4 2 4 3" xfId="45591" xr:uid="{00000000-0005-0000-0000-0000CE660000}"/>
    <cellStyle name="Normal 7 2 6 4 2 5" xfId="19572" xr:uid="{00000000-0005-0000-0000-0000CF660000}"/>
    <cellStyle name="Normal 7 2 6 4 2 6" xfId="36918" xr:uid="{00000000-0005-0000-0000-0000D0660000}"/>
    <cellStyle name="Normal 7 2 6 4 3" xfId="6188" xr:uid="{00000000-0005-0000-0000-0000D1660000}"/>
    <cellStyle name="Normal 7 2 6 4 3 2" xfId="14861" xr:uid="{00000000-0005-0000-0000-0000D2660000}"/>
    <cellStyle name="Normal 7 2 6 4 3 2 2" xfId="32214" xr:uid="{00000000-0005-0000-0000-0000D3660000}"/>
    <cellStyle name="Normal 7 2 6 4 3 2 3" xfId="49560" xr:uid="{00000000-0005-0000-0000-0000D4660000}"/>
    <cellStyle name="Normal 7 2 6 4 3 3" xfId="23541" xr:uid="{00000000-0005-0000-0000-0000D5660000}"/>
    <cellStyle name="Normal 7 2 6 4 3 4" xfId="40887" xr:uid="{00000000-0005-0000-0000-0000D6660000}"/>
    <cellStyle name="Normal 7 2 6 4 4" xfId="4032" xr:uid="{00000000-0005-0000-0000-0000D7660000}"/>
    <cellStyle name="Normal 7 2 6 4 4 2" xfId="12705" xr:uid="{00000000-0005-0000-0000-0000D8660000}"/>
    <cellStyle name="Normal 7 2 6 4 4 2 2" xfId="30058" xr:uid="{00000000-0005-0000-0000-0000D9660000}"/>
    <cellStyle name="Normal 7 2 6 4 4 2 3" xfId="47404" xr:uid="{00000000-0005-0000-0000-0000DA660000}"/>
    <cellStyle name="Normal 7 2 6 4 4 3" xfId="21385" xr:uid="{00000000-0005-0000-0000-0000DB660000}"/>
    <cellStyle name="Normal 7 2 6 4 4 4" xfId="38731" xr:uid="{00000000-0005-0000-0000-0000DC660000}"/>
    <cellStyle name="Normal 7 2 6 4 5" xfId="9079" xr:uid="{00000000-0005-0000-0000-0000DD660000}"/>
    <cellStyle name="Normal 7 2 6 4 5 2" xfId="26432" xr:uid="{00000000-0005-0000-0000-0000DE660000}"/>
    <cellStyle name="Normal 7 2 6 4 5 3" xfId="43778" xr:uid="{00000000-0005-0000-0000-0000DF660000}"/>
    <cellStyle name="Normal 7 2 6 4 6" xfId="17759" xr:uid="{00000000-0005-0000-0000-0000E0660000}"/>
    <cellStyle name="Normal 7 2 6 4 7" xfId="35105" xr:uid="{00000000-0005-0000-0000-0000E1660000}"/>
    <cellStyle name="Normal 7 2 6 5" xfId="1974" xr:uid="{00000000-0005-0000-0000-0000E2660000}"/>
    <cellStyle name="Normal 7 2 6 5 2" xfId="7756" xr:uid="{00000000-0005-0000-0000-0000E3660000}"/>
    <cellStyle name="Normal 7 2 6 5 2 2" xfId="16429" xr:uid="{00000000-0005-0000-0000-0000E4660000}"/>
    <cellStyle name="Normal 7 2 6 5 2 2 2" xfId="33782" xr:uid="{00000000-0005-0000-0000-0000E5660000}"/>
    <cellStyle name="Normal 7 2 6 5 2 2 3" xfId="51128" xr:uid="{00000000-0005-0000-0000-0000E6660000}"/>
    <cellStyle name="Normal 7 2 6 5 2 3" xfId="25109" xr:uid="{00000000-0005-0000-0000-0000E7660000}"/>
    <cellStyle name="Normal 7 2 6 5 2 4" xfId="42455" xr:uid="{00000000-0005-0000-0000-0000E8660000}"/>
    <cellStyle name="Normal 7 2 6 5 3" xfId="3787" xr:uid="{00000000-0005-0000-0000-0000E9660000}"/>
    <cellStyle name="Normal 7 2 6 5 3 2" xfId="12460" xr:uid="{00000000-0005-0000-0000-0000EA660000}"/>
    <cellStyle name="Normal 7 2 6 5 3 2 2" xfId="29813" xr:uid="{00000000-0005-0000-0000-0000EB660000}"/>
    <cellStyle name="Normal 7 2 6 5 3 2 3" xfId="47159" xr:uid="{00000000-0005-0000-0000-0000EC660000}"/>
    <cellStyle name="Normal 7 2 6 5 3 3" xfId="21140" xr:uid="{00000000-0005-0000-0000-0000ED660000}"/>
    <cellStyle name="Normal 7 2 6 5 3 4" xfId="38486" xr:uid="{00000000-0005-0000-0000-0000EE660000}"/>
    <cellStyle name="Normal 7 2 6 5 4" xfId="10647" xr:uid="{00000000-0005-0000-0000-0000EF660000}"/>
    <cellStyle name="Normal 7 2 6 5 4 2" xfId="28000" xr:uid="{00000000-0005-0000-0000-0000F0660000}"/>
    <cellStyle name="Normal 7 2 6 5 4 3" xfId="45346" xr:uid="{00000000-0005-0000-0000-0000F1660000}"/>
    <cellStyle name="Normal 7 2 6 5 5" xfId="19327" xr:uid="{00000000-0005-0000-0000-0000F2660000}"/>
    <cellStyle name="Normal 7 2 6 5 6" xfId="36673" xr:uid="{00000000-0005-0000-0000-0000F3660000}"/>
    <cellStyle name="Normal 7 2 6 6" xfId="1141" xr:uid="{00000000-0005-0000-0000-0000F4660000}"/>
    <cellStyle name="Normal 7 2 6 6 2" xfId="6923" xr:uid="{00000000-0005-0000-0000-0000F5660000}"/>
    <cellStyle name="Normal 7 2 6 6 2 2" xfId="15596" xr:uid="{00000000-0005-0000-0000-0000F6660000}"/>
    <cellStyle name="Normal 7 2 6 6 2 2 2" xfId="32949" xr:uid="{00000000-0005-0000-0000-0000F7660000}"/>
    <cellStyle name="Normal 7 2 6 6 2 2 3" xfId="50295" xr:uid="{00000000-0005-0000-0000-0000F8660000}"/>
    <cellStyle name="Normal 7 2 6 6 2 3" xfId="24276" xr:uid="{00000000-0005-0000-0000-0000F9660000}"/>
    <cellStyle name="Normal 7 2 6 6 2 4" xfId="41622" xr:uid="{00000000-0005-0000-0000-0000FA660000}"/>
    <cellStyle name="Normal 7 2 6 6 3" xfId="4767" xr:uid="{00000000-0005-0000-0000-0000FB660000}"/>
    <cellStyle name="Normal 7 2 6 6 3 2" xfId="13440" xr:uid="{00000000-0005-0000-0000-0000FC660000}"/>
    <cellStyle name="Normal 7 2 6 6 3 2 2" xfId="30793" xr:uid="{00000000-0005-0000-0000-0000FD660000}"/>
    <cellStyle name="Normal 7 2 6 6 3 2 3" xfId="48139" xr:uid="{00000000-0005-0000-0000-0000FE660000}"/>
    <cellStyle name="Normal 7 2 6 6 3 3" xfId="22120" xr:uid="{00000000-0005-0000-0000-0000FF660000}"/>
    <cellStyle name="Normal 7 2 6 6 3 4" xfId="39466" xr:uid="{00000000-0005-0000-0000-000000670000}"/>
    <cellStyle name="Normal 7 2 6 6 4" xfId="9814" xr:uid="{00000000-0005-0000-0000-000001670000}"/>
    <cellStyle name="Normal 7 2 6 6 4 2" xfId="27167" xr:uid="{00000000-0005-0000-0000-000002670000}"/>
    <cellStyle name="Normal 7 2 6 6 4 3" xfId="44513" xr:uid="{00000000-0005-0000-0000-000003670000}"/>
    <cellStyle name="Normal 7 2 6 6 5" xfId="18494" xr:uid="{00000000-0005-0000-0000-000004670000}"/>
    <cellStyle name="Normal 7 2 6 6 6" xfId="35840" xr:uid="{00000000-0005-0000-0000-000005670000}"/>
    <cellStyle name="Normal 7 2 6 7" xfId="5943" xr:uid="{00000000-0005-0000-0000-000006670000}"/>
    <cellStyle name="Normal 7 2 6 7 2" xfId="14616" xr:uid="{00000000-0005-0000-0000-000007670000}"/>
    <cellStyle name="Normal 7 2 6 7 2 2" xfId="31969" xr:uid="{00000000-0005-0000-0000-000008670000}"/>
    <cellStyle name="Normal 7 2 6 7 2 3" xfId="49315" xr:uid="{00000000-0005-0000-0000-000009670000}"/>
    <cellStyle name="Normal 7 2 6 7 3" xfId="23296" xr:uid="{00000000-0005-0000-0000-00000A670000}"/>
    <cellStyle name="Normal 7 2 6 7 4" xfId="40642" xr:uid="{00000000-0005-0000-0000-00000B670000}"/>
    <cellStyle name="Normal 7 2 6 8" xfId="2954" xr:uid="{00000000-0005-0000-0000-00000C670000}"/>
    <cellStyle name="Normal 7 2 6 8 2" xfId="11627" xr:uid="{00000000-0005-0000-0000-00000D670000}"/>
    <cellStyle name="Normal 7 2 6 8 2 2" xfId="28980" xr:uid="{00000000-0005-0000-0000-00000E670000}"/>
    <cellStyle name="Normal 7 2 6 8 2 3" xfId="46326" xr:uid="{00000000-0005-0000-0000-00000F670000}"/>
    <cellStyle name="Normal 7 2 6 8 3" xfId="20307" xr:uid="{00000000-0005-0000-0000-000010670000}"/>
    <cellStyle name="Normal 7 2 6 8 4" xfId="37653" xr:uid="{00000000-0005-0000-0000-000011670000}"/>
    <cellStyle name="Normal 7 2 6 9" xfId="8834" xr:uid="{00000000-0005-0000-0000-000012670000}"/>
    <cellStyle name="Normal 7 2 6 9 2" xfId="26187" xr:uid="{00000000-0005-0000-0000-000013670000}"/>
    <cellStyle name="Normal 7 2 6 9 3" xfId="43533" xr:uid="{00000000-0005-0000-0000-000014670000}"/>
    <cellStyle name="Normal 7 2 7" xfId="259" xr:uid="{00000000-0005-0000-0000-000015670000}"/>
    <cellStyle name="Normal 7 2 7 10" xfId="34958" xr:uid="{00000000-0005-0000-0000-000016670000}"/>
    <cellStyle name="Normal 7 2 7 2" xfId="994" xr:uid="{00000000-0005-0000-0000-000017670000}"/>
    <cellStyle name="Normal 7 2 7 2 2" xfId="2807" xr:uid="{00000000-0005-0000-0000-000018670000}"/>
    <cellStyle name="Normal 7 2 7 2 2 2" xfId="8589" xr:uid="{00000000-0005-0000-0000-000019670000}"/>
    <cellStyle name="Normal 7 2 7 2 2 2 2" xfId="17262" xr:uid="{00000000-0005-0000-0000-00001A670000}"/>
    <cellStyle name="Normal 7 2 7 2 2 2 2 2" xfId="34615" xr:uid="{00000000-0005-0000-0000-00001B670000}"/>
    <cellStyle name="Normal 7 2 7 2 2 2 2 3" xfId="51961" xr:uid="{00000000-0005-0000-0000-00001C670000}"/>
    <cellStyle name="Normal 7 2 7 2 2 2 3" xfId="25942" xr:uid="{00000000-0005-0000-0000-00001D670000}"/>
    <cellStyle name="Normal 7 2 7 2 2 2 4" xfId="43288" xr:uid="{00000000-0005-0000-0000-00001E670000}"/>
    <cellStyle name="Normal 7 2 7 2 2 3" xfId="4620" xr:uid="{00000000-0005-0000-0000-00001F670000}"/>
    <cellStyle name="Normal 7 2 7 2 2 3 2" xfId="13293" xr:uid="{00000000-0005-0000-0000-000020670000}"/>
    <cellStyle name="Normal 7 2 7 2 2 3 2 2" xfId="30646" xr:uid="{00000000-0005-0000-0000-000021670000}"/>
    <cellStyle name="Normal 7 2 7 2 2 3 2 3" xfId="47992" xr:uid="{00000000-0005-0000-0000-000022670000}"/>
    <cellStyle name="Normal 7 2 7 2 2 3 3" xfId="21973" xr:uid="{00000000-0005-0000-0000-000023670000}"/>
    <cellStyle name="Normal 7 2 7 2 2 3 4" xfId="39319" xr:uid="{00000000-0005-0000-0000-000024670000}"/>
    <cellStyle name="Normal 7 2 7 2 2 4" xfId="11480" xr:uid="{00000000-0005-0000-0000-000025670000}"/>
    <cellStyle name="Normal 7 2 7 2 2 4 2" xfId="28833" xr:uid="{00000000-0005-0000-0000-000026670000}"/>
    <cellStyle name="Normal 7 2 7 2 2 4 3" xfId="46179" xr:uid="{00000000-0005-0000-0000-000027670000}"/>
    <cellStyle name="Normal 7 2 7 2 2 5" xfId="20160" xr:uid="{00000000-0005-0000-0000-000028670000}"/>
    <cellStyle name="Normal 7 2 7 2 2 6" xfId="37506" xr:uid="{00000000-0005-0000-0000-000029670000}"/>
    <cellStyle name="Normal 7 2 7 2 3" xfId="1729" xr:uid="{00000000-0005-0000-0000-00002A670000}"/>
    <cellStyle name="Normal 7 2 7 2 3 2" xfId="7511" xr:uid="{00000000-0005-0000-0000-00002B670000}"/>
    <cellStyle name="Normal 7 2 7 2 3 2 2" xfId="16184" xr:uid="{00000000-0005-0000-0000-00002C670000}"/>
    <cellStyle name="Normal 7 2 7 2 3 2 2 2" xfId="33537" xr:uid="{00000000-0005-0000-0000-00002D670000}"/>
    <cellStyle name="Normal 7 2 7 2 3 2 2 3" xfId="50883" xr:uid="{00000000-0005-0000-0000-00002E670000}"/>
    <cellStyle name="Normal 7 2 7 2 3 2 3" xfId="24864" xr:uid="{00000000-0005-0000-0000-00002F670000}"/>
    <cellStyle name="Normal 7 2 7 2 3 2 4" xfId="42210" xr:uid="{00000000-0005-0000-0000-000030670000}"/>
    <cellStyle name="Normal 7 2 7 2 3 3" xfId="5355" xr:uid="{00000000-0005-0000-0000-000031670000}"/>
    <cellStyle name="Normal 7 2 7 2 3 3 2" xfId="14028" xr:uid="{00000000-0005-0000-0000-000032670000}"/>
    <cellStyle name="Normal 7 2 7 2 3 3 2 2" xfId="31381" xr:uid="{00000000-0005-0000-0000-000033670000}"/>
    <cellStyle name="Normal 7 2 7 2 3 3 2 3" xfId="48727" xr:uid="{00000000-0005-0000-0000-000034670000}"/>
    <cellStyle name="Normal 7 2 7 2 3 3 3" xfId="22708" xr:uid="{00000000-0005-0000-0000-000035670000}"/>
    <cellStyle name="Normal 7 2 7 2 3 3 4" xfId="40054" xr:uid="{00000000-0005-0000-0000-000036670000}"/>
    <cellStyle name="Normal 7 2 7 2 3 4" xfId="10402" xr:uid="{00000000-0005-0000-0000-000037670000}"/>
    <cellStyle name="Normal 7 2 7 2 3 4 2" xfId="27755" xr:uid="{00000000-0005-0000-0000-000038670000}"/>
    <cellStyle name="Normal 7 2 7 2 3 4 3" xfId="45101" xr:uid="{00000000-0005-0000-0000-000039670000}"/>
    <cellStyle name="Normal 7 2 7 2 3 5" xfId="19082" xr:uid="{00000000-0005-0000-0000-00003A670000}"/>
    <cellStyle name="Normal 7 2 7 2 3 6" xfId="36428" xr:uid="{00000000-0005-0000-0000-00003B670000}"/>
    <cellStyle name="Normal 7 2 7 2 4" xfId="6776" xr:uid="{00000000-0005-0000-0000-00003C670000}"/>
    <cellStyle name="Normal 7 2 7 2 4 2" xfId="15449" xr:uid="{00000000-0005-0000-0000-00003D670000}"/>
    <cellStyle name="Normal 7 2 7 2 4 2 2" xfId="32802" xr:uid="{00000000-0005-0000-0000-00003E670000}"/>
    <cellStyle name="Normal 7 2 7 2 4 2 3" xfId="50148" xr:uid="{00000000-0005-0000-0000-00003F670000}"/>
    <cellStyle name="Normal 7 2 7 2 4 3" xfId="24129" xr:uid="{00000000-0005-0000-0000-000040670000}"/>
    <cellStyle name="Normal 7 2 7 2 4 4" xfId="41475" xr:uid="{00000000-0005-0000-0000-000041670000}"/>
    <cellStyle name="Normal 7 2 7 2 5" xfId="3542" xr:uid="{00000000-0005-0000-0000-000042670000}"/>
    <cellStyle name="Normal 7 2 7 2 5 2" xfId="12215" xr:uid="{00000000-0005-0000-0000-000043670000}"/>
    <cellStyle name="Normal 7 2 7 2 5 2 2" xfId="29568" xr:uid="{00000000-0005-0000-0000-000044670000}"/>
    <cellStyle name="Normal 7 2 7 2 5 2 3" xfId="46914" xr:uid="{00000000-0005-0000-0000-000045670000}"/>
    <cellStyle name="Normal 7 2 7 2 5 3" xfId="20895" xr:uid="{00000000-0005-0000-0000-000046670000}"/>
    <cellStyle name="Normal 7 2 7 2 5 4" xfId="38241" xr:uid="{00000000-0005-0000-0000-000047670000}"/>
    <cellStyle name="Normal 7 2 7 2 6" xfId="9667" xr:uid="{00000000-0005-0000-0000-000048670000}"/>
    <cellStyle name="Normal 7 2 7 2 6 2" xfId="27020" xr:uid="{00000000-0005-0000-0000-000049670000}"/>
    <cellStyle name="Normal 7 2 7 2 6 3" xfId="44366" xr:uid="{00000000-0005-0000-0000-00004A670000}"/>
    <cellStyle name="Normal 7 2 7 2 7" xfId="18347" xr:uid="{00000000-0005-0000-0000-00004B670000}"/>
    <cellStyle name="Normal 7 2 7 2 8" xfId="35693" xr:uid="{00000000-0005-0000-0000-00004C670000}"/>
    <cellStyle name="Normal 7 2 7 3" xfId="504" xr:uid="{00000000-0005-0000-0000-00004D670000}"/>
    <cellStyle name="Normal 7 2 7 3 2" xfId="2317" xr:uid="{00000000-0005-0000-0000-00004E670000}"/>
    <cellStyle name="Normal 7 2 7 3 2 2" xfId="8099" xr:uid="{00000000-0005-0000-0000-00004F670000}"/>
    <cellStyle name="Normal 7 2 7 3 2 2 2" xfId="16772" xr:uid="{00000000-0005-0000-0000-000050670000}"/>
    <cellStyle name="Normal 7 2 7 3 2 2 2 2" xfId="34125" xr:uid="{00000000-0005-0000-0000-000051670000}"/>
    <cellStyle name="Normal 7 2 7 3 2 2 2 3" xfId="51471" xr:uid="{00000000-0005-0000-0000-000052670000}"/>
    <cellStyle name="Normal 7 2 7 3 2 2 3" xfId="25452" xr:uid="{00000000-0005-0000-0000-000053670000}"/>
    <cellStyle name="Normal 7 2 7 3 2 2 4" xfId="42798" xr:uid="{00000000-0005-0000-0000-000054670000}"/>
    <cellStyle name="Normal 7 2 7 3 2 3" xfId="5600" xr:uid="{00000000-0005-0000-0000-000055670000}"/>
    <cellStyle name="Normal 7 2 7 3 2 3 2" xfId="14273" xr:uid="{00000000-0005-0000-0000-000056670000}"/>
    <cellStyle name="Normal 7 2 7 3 2 3 2 2" xfId="31626" xr:uid="{00000000-0005-0000-0000-000057670000}"/>
    <cellStyle name="Normal 7 2 7 3 2 3 2 3" xfId="48972" xr:uid="{00000000-0005-0000-0000-000058670000}"/>
    <cellStyle name="Normal 7 2 7 3 2 3 3" xfId="22953" xr:uid="{00000000-0005-0000-0000-000059670000}"/>
    <cellStyle name="Normal 7 2 7 3 2 3 4" xfId="40299" xr:uid="{00000000-0005-0000-0000-00005A670000}"/>
    <cellStyle name="Normal 7 2 7 3 2 4" xfId="10990" xr:uid="{00000000-0005-0000-0000-00005B670000}"/>
    <cellStyle name="Normal 7 2 7 3 2 4 2" xfId="28343" xr:uid="{00000000-0005-0000-0000-00005C670000}"/>
    <cellStyle name="Normal 7 2 7 3 2 4 3" xfId="45689" xr:uid="{00000000-0005-0000-0000-00005D670000}"/>
    <cellStyle name="Normal 7 2 7 3 2 5" xfId="19670" xr:uid="{00000000-0005-0000-0000-00005E670000}"/>
    <cellStyle name="Normal 7 2 7 3 2 6" xfId="37016" xr:uid="{00000000-0005-0000-0000-00005F670000}"/>
    <cellStyle name="Normal 7 2 7 3 3" xfId="6286" xr:uid="{00000000-0005-0000-0000-000060670000}"/>
    <cellStyle name="Normal 7 2 7 3 3 2" xfId="14959" xr:uid="{00000000-0005-0000-0000-000061670000}"/>
    <cellStyle name="Normal 7 2 7 3 3 2 2" xfId="32312" xr:uid="{00000000-0005-0000-0000-000062670000}"/>
    <cellStyle name="Normal 7 2 7 3 3 2 3" xfId="49658" xr:uid="{00000000-0005-0000-0000-000063670000}"/>
    <cellStyle name="Normal 7 2 7 3 3 3" xfId="23639" xr:uid="{00000000-0005-0000-0000-000064670000}"/>
    <cellStyle name="Normal 7 2 7 3 3 4" xfId="40985" xr:uid="{00000000-0005-0000-0000-000065670000}"/>
    <cellStyle name="Normal 7 2 7 3 4" xfId="4130" xr:uid="{00000000-0005-0000-0000-000066670000}"/>
    <cellStyle name="Normal 7 2 7 3 4 2" xfId="12803" xr:uid="{00000000-0005-0000-0000-000067670000}"/>
    <cellStyle name="Normal 7 2 7 3 4 2 2" xfId="30156" xr:uid="{00000000-0005-0000-0000-000068670000}"/>
    <cellStyle name="Normal 7 2 7 3 4 2 3" xfId="47502" xr:uid="{00000000-0005-0000-0000-000069670000}"/>
    <cellStyle name="Normal 7 2 7 3 4 3" xfId="21483" xr:uid="{00000000-0005-0000-0000-00006A670000}"/>
    <cellStyle name="Normal 7 2 7 3 4 4" xfId="38829" xr:uid="{00000000-0005-0000-0000-00006B670000}"/>
    <cellStyle name="Normal 7 2 7 3 5" xfId="9177" xr:uid="{00000000-0005-0000-0000-00006C670000}"/>
    <cellStyle name="Normal 7 2 7 3 5 2" xfId="26530" xr:uid="{00000000-0005-0000-0000-00006D670000}"/>
    <cellStyle name="Normal 7 2 7 3 5 3" xfId="43876" xr:uid="{00000000-0005-0000-0000-00006E670000}"/>
    <cellStyle name="Normal 7 2 7 3 6" xfId="17857" xr:uid="{00000000-0005-0000-0000-00006F670000}"/>
    <cellStyle name="Normal 7 2 7 3 7" xfId="35203" xr:uid="{00000000-0005-0000-0000-000070670000}"/>
    <cellStyle name="Normal 7 2 7 4" xfId="2072" xr:uid="{00000000-0005-0000-0000-000071670000}"/>
    <cellStyle name="Normal 7 2 7 4 2" xfId="7854" xr:uid="{00000000-0005-0000-0000-000072670000}"/>
    <cellStyle name="Normal 7 2 7 4 2 2" xfId="16527" xr:uid="{00000000-0005-0000-0000-000073670000}"/>
    <cellStyle name="Normal 7 2 7 4 2 2 2" xfId="33880" xr:uid="{00000000-0005-0000-0000-000074670000}"/>
    <cellStyle name="Normal 7 2 7 4 2 2 3" xfId="51226" xr:uid="{00000000-0005-0000-0000-000075670000}"/>
    <cellStyle name="Normal 7 2 7 4 2 3" xfId="25207" xr:uid="{00000000-0005-0000-0000-000076670000}"/>
    <cellStyle name="Normal 7 2 7 4 2 4" xfId="42553" xr:uid="{00000000-0005-0000-0000-000077670000}"/>
    <cellStyle name="Normal 7 2 7 4 3" xfId="3885" xr:uid="{00000000-0005-0000-0000-000078670000}"/>
    <cellStyle name="Normal 7 2 7 4 3 2" xfId="12558" xr:uid="{00000000-0005-0000-0000-000079670000}"/>
    <cellStyle name="Normal 7 2 7 4 3 2 2" xfId="29911" xr:uid="{00000000-0005-0000-0000-00007A670000}"/>
    <cellStyle name="Normal 7 2 7 4 3 2 3" xfId="47257" xr:uid="{00000000-0005-0000-0000-00007B670000}"/>
    <cellStyle name="Normal 7 2 7 4 3 3" xfId="21238" xr:uid="{00000000-0005-0000-0000-00007C670000}"/>
    <cellStyle name="Normal 7 2 7 4 3 4" xfId="38584" xr:uid="{00000000-0005-0000-0000-00007D670000}"/>
    <cellStyle name="Normal 7 2 7 4 4" xfId="10745" xr:uid="{00000000-0005-0000-0000-00007E670000}"/>
    <cellStyle name="Normal 7 2 7 4 4 2" xfId="28098" xr:uid="{00000000-0005-0000-0000-00007F670000}"/>
    <cellStyle name="Normal 7 2 7 4 4 3" xfId="45444" xr:uid="{00000000-0005-0000-0000-000080670000}"/>
    <cellStyle name="Normal 7 2 7 4 5" xfId="19425" xr:uid="{00000000-0005-0000-0000-000081670000}"/>
    <cellStyle name="Normal 7 2 7 4 6" xfId="36771" xr:uid="{00000000-0005-0000-0000-000082670000}"/>
    <cellStyle name="Normal 7 2 7 5" xfId="1239" xr:uid="{00000000-0005-0000-0000-000083670000}"/>
    <cellStyle name="Normal 7 2 7 5 2" xfId="7021" xr:uid="{00000000-0005-0000-0000-000084670000}"/>
    <cellStyle name="Normal 7 2 7 5 2 2" xfId="15694" xr:uid="{00000000-0005-0000-0000-000085670000}"/>
    <cellStyle name="Normal 7 2 7 5 2 2 2" xfId="33047" xr:uid="{00000000-0005-0000-0000-000086670000}"/>
    <cellStyle name="Normal 7 2 7 5 2 2 3" xfId="50393" xr:uid="{00000000-0005-0000-0000-000087670000}"/>
    <cellStyle name="Normal 7 2 7 5 2 3" xfId="24374" xr:uid="{00000000-0005-0000-0000-000088670000}"/>
    <cellStyle name="Normal 7 2 7 5 2 4" xfId="41720" xr:uid="{00000000-0005-0000-0000-000089670000}"/>
    <cellStyle name="Normal 7 2 7 5 3" xfId="4865" xr:uid="{00000000-0005-0000-0000-00008A670000}"/>
    <cellStyle name="Normal 7 2 7 5 3 2" xfId="13538" xr:uid="{00000000-0005-0000-0000-00008B670000}"/>
    <cellStyle name="Normal 7 2 7 5 3 2 2" xfId="30891" xr:uid="{00000000-0005-0000-0000-00008C670000}"/>
    <cellStyle name="Normal 7 2 7 5 3 2 3" xfId="48237" xr:uid="{00000000-0005-0000-0000-00008D670000}"/>
    <cellStyle name="Normal 7 2 7 5 3 3" xfId="22218" xr:uid="{00000000-0005-0000-0000-00008E670000}"/>
    <cellStyle name="Normal 7 2 7 5 3 4" xfId="39564" xr:uid="{00000000-0005-0000-0000-00008F670000}"/>
    <cellStyle name="Normal 7 2 7 5 4" xfId="9912" xr:uid="{00000000-0005-0000-0000-000090670000}"/>
    <cellStyle name="Normal 7 2 7 5 4 2" xfId="27265" xr:uid="{00000000-0005-0000-0000-000091670000}"/>
    <cellStyle name="Normal 7 2 7 5 4 3" xfId="44611" xr:uid="{00000000-0005-0000-0000-000092670000}"/>
    <cellStyle name="Normal 7 2 7 5 5" xfId="18592" xr:uid="{00000000-0005-0000-0000-000093670000}"/>
    <cellStyle name="Normal 7 2 7 5 6" xfId="35938" xr:uid="{00000000-0005-0000-0000-000094670000}"/>
    <cellStyle name="Normal 7 2 7 6" xfId="6041" xr:uid="{00000000-0005-0000-0000-000095670000}"/>
    <cellStyle name="Normal 7 2 7 6 2" xfId="14714" xr:uid="{00000000-0005-0000-0000-000096670000}"/>
    <cellStyle name="Normal 7 2 7 6 2 2" xfId="32067" xr:uid="{00000000-0005-0000-0000-000097670000}"/>
    <cellStyle name="Normal 7 2 7 6 2 3" xfId="49413" xr:uid="{00000000-0005-0000-0000-000098670000}"/>
    <cellStyle name="Normal 7 2 7 6 3" xfId="23394" xr:uid="{00000000-0005-0000-0000-000099670000}"/>
    <cellStyle name="Normal 7 2 7 6 4" xfId="40740" xr:uid="{00000000-0005-0000-0000-00009A670000}"/>
    <cellStyle name="Normal 7 2 7 7" xfId="3052" xr:uid="{00000000-0005-0000-0000-00009B670000}"/>
    <cellStyle name="Normal 7 2 7 7 2" xfId="11725" xr:uid="{00000000-0005-0000-0000-00009C670000}"/>
    <cellStyle name="Normal 7 2 7 7 2 2" xfId="29078" xr:uid="{00000000-0005-0000-0000-00009D670000}"/>
    <cellStyle name="Normal 7 2 7 7 2 3" xfId="46424" xr:uid="{00000000-0005-0000-0000-00009E670000}"/>
    <cellStyle name="Normal 7 2 7 7 3" xfId="20405" xr:uid="{00000000-0005-0000-0000-00009F670000}"/>
    <cellStyle name="Normal 7 2 7 7 4" xfId="37751" xr:uid="{00000000-0005-0000-0000-0000A0670000}"/>
    <cellStyle name="Normal 7 2 7 8" xfId="8932" xr:uid="{00000000-0005-0000-0000-0000A1670000}"/>
    <cellStyle name="Normal 7 2 7 8 2" xfId="26285" xr:uid="{00000000-0005-0000-0000-0000A2670000}"/>
    <cellStyle name="Normal 7 2 7 8 3" xfId="43631" xr:uid="{00000000-0005-0000-0000-0000A3670000}"/>
    <cellStyle name="Normal 7 2 7 9" xfId="17612" xr:uid="{00000000-0005-0000-0000-0000A4670000}"/>
    <cellStyle name="Normal 7 2 8" xfId="112" xr:uid="{00000000-0005-0000-0000-0000A5670000}"/>
    <cellStyle name="Normal 7 2 8 10" xfId="34811" xr:uid="{00000000-0005-0000-0000-0000A6670000}"/>
    <cellStyle name="Normal 7 2 8 2" xfId="847" xr:uid="{00000000-0005-0000-0000-0000A7670000}"/>
    <cellStyle name="Normal 7 2 8 2 2" xfId="2660" xr:uid="{00000000-0005-0000-0000-0000A8670000}"/>
    <cellStyle name="Normal 7 2 8 2 2 2" xfId="8442" xr:uid="{00000000-0005-0000-0000-0000A9670000}"/>
    <cellStyle name="Normal 7 2 8 2 2 2 2" xfId="17115" xr:uid="{00000000-0005-0000-0000-0000AA670000}"/>
    <cellStyle name="Normal 7 2 8 2 2 2 2 2" xfId="34468" xr:uid="{00000000-0005-0000-0000-0000AB670000}"/>
    <cellStyle name="Normal 7 2 8 2 2 2 2 3" xfId="51814" xr:uid="{00000000-0005-0000-0000-0000AC670000}"/>
    <cellStyle name="Normal 7 2 8 2 2 2 3" xfId="25795" xr:uid="{00000000-0005-0000-0000-0000AD670000}"/>
    <cellStyle name="Normal 7 2 8 2 2 2 4" xfId="43141" xr:uid="{00000000-0005-0000-0000-0000AE670000}"/>
    <cellStyle name="Normal 7 2 8 2 2 3" xfId="4473" xr:uid="{00000000-0005-0000-0000-0000AF670000}"/>
    <cellStyle name="Normal 7 2 8 2 2 3 2" xfId="13146" xr:uid="{00000000-0005-0000-0000-0000B0670000}"/>
    <cellStyle name="Normal 7 2 8 2 2 3 2 2" xfId="30499" xr:uid="{00000000-0005-0000-0000-0000B1670000}"/>
    <cellStyle name="Normal 7 2 8 2 2 3 2 3" xfId="47845" xr:uid="{00000000-0005-0000-0000-0000B2670000}"/>
    <cellStyle name="Normal 7 2 8 2 2 3 3" xfId="21826" xr:uid="{00000000-0005-0000-0000-0000B3670000}"/>
    <cellStyle name="Normal 7 2 8 2 2 3 4" xfId="39172" xr:uid="{00000000-0005-0000-0000-0000B4670000}"/>
    <cellStyle name="Normal 7 2 8 2 2 4" xfId="11333" xr:uid="{00000000-0005-0000-0000-0000B5670000}"/>
    <cellStyle name="Normal 7 2 8 2 2 4 2" xfId="28686" xr:uid="{00000000-0005-0000-0000-0000B6670000}"/>
    <cellStyle name="Normal 7 2 8 2 2 4 3" xfId="46032" xr:uid="{00000000-0005-0000-0000-0000B7670000}"/>
    <cellStyle name="Normal 7 2 8 2 2 5" xfId="20013" xr:uid="{00000000-0005-0000-0000-0000B8670000}"/>
    <cellStyle name="Normal 7 2 8 2 2 6" xfId="37359" xr:uid="{00000000-0005-0000-0000-0000B9670000}"/>
    <cellStyle name="Normal 7 2 8 2 3" xfId="1582" xr:uid="{00000000-0005-0000-0000-0000BA670000}"/>
    <cellStyle name="Normal 7 2 8 2 3 2" xfId="7364" xr:uid="{00000000-0005-0000-0000-0000BB670000}"/>
    <cellStyle name="Normal 7 2 8 2 3 2 2" xfId="16037" xr:uid="{00000000-0005-0000-0000-0000BC670000}"/>
    <cellStyle name="Normal 7 2 8 2 3 2 2 2" xfId="33390" xr:uid="{00000000-0005-0000-0000-0000BD670000}"/>
    <cellStyle name="Normal 7 2 8 2 3 2 2 3" xfId="50736" xr:uid="{00000000-0005-0000-0000-0000BE670000}"/>
    <cellStyle name="Normal 7 2 8 2 3 2 3" xfId="24717" xr:uid="{00000000-0005-0000-0000-0000BF670000}"/>
    <cellStyle name="Normal 7 2 8 2 3 2 4" xfId="42063" xr:uid="{00000000-0005-0000-0000-0000C0670000}"/>
    <cellStyle name="Normal 7 2 8 2 3 3" xfId="5208" xr:uid="{00000000-0005-0000-0000-0000C1670000}"/>
    <cellStyle name="Normal 7 2 8 2 3 3 2" xfId="13881" xr:uid="{00000000-0005-0000-0000-0000C2670000}"/>
    <cellStyle name="Normal 7 2 8 2 3 3 2 2" xfId="31234" xr:uid="{00000000-0005-0000-0000-0000C3670000}"/>
    <cellStyle name="Normal 7 2 8 2 3 3 2 3" xfId="48580" xr:uid="{00000000-0005-0000-0000-0000C4670000}"/>
    <cellStyle name="Normal 7 2 8 2 3 3 3" xfId="22561" xr:uid="{00000000-0005-0000-0000-0000C5670000}"/>
    <cellStyle name="Normal 7 2 8 2 3 3 4" xfId="39907" xr:uid="{00000000-0005-0000-0000-0000C6670000}"/>
    <cellStyle name="Normal 7 2 8 2 3 4" xfId="10255" xr:uid="{00000000-0005-0000-0000-0000C7670000}"/>
    <cellStyle name="Normal 7 2 8 2 3 4 2" xfId="27608" xr:uid="{00000000-0005-0000-0000-0000C8670000}"/>
    <cellStyle name="Normal 7 2 8 2 3 4 3" xfId="44954" xr:uid="{00000000-0005-0000-0000-0000C9670000}"/>
    <cellStyle name="Normal 7 2 8 2 3 5" xfId="18935" xr:uid="{00000000-0005-0000-0000-0000CA670000}"/>
    <cellStyle name="Normal 7 2 8 2 3 6" xfId="36281" xr:uid="{00000000-0005-0000-0000-0000CB670000}"/>
    <cellStyle name="Normal 7 2 8 2 4" xfId="6629" xr:uid="{00000000-0005-0000-0000-0000CC670000}"/>
    <cellStyle name="Normal 7 2 8 2 4 2" xfId="15302" xr:uid="{00000000-0005-0000-0000-0000CD670000}"/>
    <cellStyle name="Normal 7 2 8 2 4 2 2" xfId="32655" xr:uid="{00000000-0005-0000-0000-0000CE670000}"/>
    <cellStyle name="Normal 7 2 8 2 4 2 3" xfId="50001" xr:uid="{00000000-0005-0000-0000-0000CF670000}"/>
    <cellStyle name="Normal 7 2 8 2 4 3" xfId="23982" xr:uid="{00000000-0005-0000-0000-0000D0670000}"/>
    <cellStyle name="Normal 7 2 8 2 4 4" xfId="41328" xr:uid="{00000000-0005-0000-0000-0000D1670000}"/>
    <cellStyle name="Normal 7 2 8 2 5" xfId="3395" xr:uid="{00000000-0005-0000-0000-0000D2670000}"/>
    <cellStyle name="Normal 7 2 8 2 5 2" xfId="12068" xr:uid="{00000000-0005-0000-0000-0000D3670000}"/>
    <cellStyle name="Normal 7 2 8 2 5 2 2" xfId="29421" xr:uid="{00000000-0005-0000-0000-0000D4670000}"/>
    <cellStyle name="Normal 7 2 8 2 5 2 3" xfId="46767" xr:uid="{00000000-0005-0000-0000-0000D5670000}"/>
    <cellStyle name="Normal 7 2 8 2 5 3" xfId="20748" xr:uid="{00000000-0005-0000-0000-0000D6670000}"/>
    <cellStyle name="Normal 7 2 8 2 5 4" xfId="38094" xr:uid="{00000000-0005-0000-0000-0000D7670000}"/>
    <cellStyle name="Normal 7 2 8 2 6" xfId="9520" xr:uid="{00000000-0005-0000-0000-0000D8670000}"/>
    <cellStyle name="Normal 7 2 8 2 6 2" xfId="26873" xr:uid="{00000000-0005-0000-0000-0000D9670000}"/>
    <cellStyle name="Normal 7 2 8 2 6 3" xfId="44219" xr:uid="{00000000-0005-0000-0000-0000DA670000}"/>
    <cellStyle name="Normal 7 2 8 2 7" xfId="18200" xr:uid="{00000000-0005-0000-0000-0000DB670000}"/>
    <cellStyle name="Normal 7 2 8 2 8" xfId="35546" xr:uid="{00000000-0005-0000-0000-0000DC670000}"/>
    <cellStyle name="Normal 7 2 8 3" xfId="602" xr:uid="{00000000-0005-0000-0000-0000DD670000}"/>
    <cellStyle name="Normal 7 2 8 3 2" xfId="2415" xr:uid="{00000000-0005-0000-0000-0000DE670000}"/>
    <cellStyle name="Normal 7 2 8 3 2 2" xfId="8197" xr:uid="{00000000-0005-0000-0000-0000DF670000}"/>
    <cellStyle name="Normal 7 2 8 3 2 2 2" xfId="16870" xr:uid="{00000000-0005-0000-0000-0000E0670000}"/>
    <cellStyle name="Normal 7 2 8 3 2 2 2 2" xfId="34223" xr:uid="{00000000-0005-0000-0000-0000E1670000}"/>
    <cellStyle name="Normal 7 2 8 3 2 2 2 3" xfId="51569" xr:uid="{00000000-0005-0000-0000-0000E2670000}"/>
    <cellStyle name="Normal 7 2 8 3 2 2 3" xfId="25550" xr:uid="{00000000-0005-0000-0000-0000E3670000}"/>
    <cellStyle name="Normal 7 2 8 3 2 2 4" xfId="42896" xr:uid="{00000000-0005-0000-0000-0000E4670000}"/>
    <cellStyle name="Normal 7 2 8 3 2 3" xfId="5698" xr:uid="{00000000-0005-0000-0000-0000E5670000}"/>
    <cellStyle name="Normal 7 2 8 3 2 3 2" xfId="14371" xr:uid="{00000000-0005-0000-0000-0000E6670000}"/>
    <cellStyle name="Normal 7 2 8 3 2 3 2 2" xfId="31724" xr:uid="{00000000-0005-0000-0000-0000E7670000}"/>
    <cellStyle name="Normal 7 2 8 3 2 3 2 3" xfId="49070" xr:uid="{00000000-0005-0000-0000-0000E8670000}"/>
    <cellStyle name="Normal 7 2 8 3 2 3 3" xfId="23051" xr:uid="{00000000-0005-0000-0000-0000E9670000}"/>
    <cellStyle name="Normal 7 2 8 3 2 3 4" xfId="40397" xr:uid="{00000000-0005-0000-0000-0000EA670000}"/>
    <cellStyle name="Normal 7 2 8 3 2 4" xfId="11088" xr:uid="{00000000-0005-0000-0000-0000EB670000}"/>
    <cellStyle name="Normal 7 2 8 3 2 4 2" xfId="28441" xr:uid="{00000000-0005-0000-0000-0000EC670000}"/>
    <cellStyle name="Normal 7 2 8 3 2 4 3" xfId="45787" xr:uid="{00000000-0005-0000-0000-0000ED670000}"/>
    <cellStyle name="Normal 7 2 8 3 2 5" xfId="19768" xr:uid="{00000000-0005-0000-0000-0000EE670000}"/>
    <cellStyle name="Normal 7 2 8 3 2 6" xfId="37114" xr:uid="{00000000-0005-0000-0000-0000EF670000}"/>
    <cellStyle name="Normal 7 2 8 3 3" xfId="6384" xr:uid="{00000000-0005-0000-0000-0000F0670000}"/>
    <cellStyle name="Normal 7 2 8 3 3 2" xfId="15057" xr:uid="{00000000-0005-0000-0000-0000F1670000}"/>
    <cellStyle name="Normal 7 2 8 3 3 2 2" xfId="32410" xr:uid="{00000000-0005-0000-0000-0000F2670000}"/>
    <cellStyle name="Normal 7 2 8 3 3 2 3" xfId="49756" xr:uid="{00000000-0005-0000-0000-0000F3670000}"/>
    <cellStyle name="Normal 7 2 8 3 3 3" xfId="23737" xr:uid="{00000000-0005-0000-0000-0000F4670000}"/>
    <cellStyle name="Normal 7 2 8 3 3 4" xfId="41083" xr:uid="{00000000-0005-0000-0000-0000F5670000}"/>
    <cellStyle name="Normal 7 2 8 3 4" xfId="4228" xr:uid="{00000000-0005-0000-0000-0000F6670000}"/>
    <cellStyle name="Normal 7 2 8 3 4 2" xfId="12901" xr:uid="{00000000-0005-0000-0000-0000F7670000}"/>
    <cellStyle name="Normal 7 2 8 3 4 2 2" xfId="30254" xr:uid="{00000000-0005-0000-0000-0000F8670000}"/>
    <cellStyle name="Normal 7 2 8 3 4 2 3" xfId="47600" xr:uid="{00000000-0005-0000-0000-0000F9670000}"/>
    <cellStyle name="Normal 7 2 8 3 4 3" xfId="21581" xr:uid="{00000000-0005-0000-0000-0000FA670000}"/>
    <cellStyle name="Normal 7 2 8 3 4 4" xfId="38927" xr:uid="{00000000-0005-0000-0000-0000FB670000}"/>
    <cellStyle name="Normal 7 2 8 3 5" xfId="9275" xr:uid="{00000000-0005-0000-0000-0000FC670000}"/>
    <cellStyle name="Normal 7 2 8 3 5 2" xfId="26628" xr:uid="{00000000-0005-0000-0000-0000FD670000}"/>
    <cellStyle name="Normal 7 2 8 3 5 3" xfId="43974" xr:uid="{00000000-0005-0000-0000-0000FE670000}"/>
    <cellStyle name="Normal 7 2 8 3 6" xfId="17955" xr:uid="{00000000-0005-0000-0000-0000FF670000}"/>
    <cellStyle name="Normal 7 2 8 3 7" xfId="35301" xr:uid="{00000000-0005-0000-0000-000000680000}"/>
    <cellStyle name="Normal 7 2 8 4" xfId="1925" xr:uid="{00000000-0005-0000-0000-000001680000}"/>
    <cellStyle name="Normal 7 2 8 4 2" xfId="7707" xr:uid="{00000000-0005-0000-0000-000002680000}"/>
    <cellStyle name="Normal 7 2 8 4 2 2" xfId="16380" xr:uid="{00000000-0005-0000-0000-000003680000}"/>
    <cellStyle name="Normal 7 2 8 4 2 2 2" xfId="33733" xr:uid="{00000000-0005-0000-0000-000004680000}"/>
    <cellStyle name="Normal 7 2 8 4 2 2 3" xfId="51079" xr:uid="{00000000-0005-0000-0000-000005680000}"/>
    <cellStyle name="Normal 7 2 8 4 2 3" xfId="25060" xr:uid="{00000000-0005-0000-0000-000006680000}"/>
    <cellStyle name="Normal 7 2 8 4 2 4" xfId="42406" xr:uid="{00000000-0005-0000-0000-000007680000}"/>
    <cellStyle name="Normal 7 2 8 4 3" xfId="3738" xr:uid="{00000000-0005-0000-0000-000008680000}"/>
    <cellStyle name="Normal 7 2 8 4 3 2" xfId="12411" xr:uid="{00000000-0005-0000-0000-000009680000}"/>
    <cellStyle name="Normal 7 2 8 4 3 2 2" xfId="29764" xr:uid="{00000000-0005-0000-0000-00000A680000}"/>
    <cellStyle name="Normal 7 2 8 4 3 2 3" xfId="47110" xr:uid="{00000000-0005-0000-0000-00000B680000}"/>
    <cellStyle name="Normal 7 2 8 4 3 3" xfId="21091" xr:uid="{00000000-0005-0000-0000-00000C680000}"/>
    <cellStyle name="Normal 7 2 8 4 3 4" xfId="38437" xr:uid="{00000000-0005-0000-0000-00000D680000}"/>
    <cellStyle name="Normal 7 2 8 4 4" xfId="10598" xr:uid="{00000000-0005-0000-0000-00000E680000}"/>
    <cellStyle name="Normal 7 2 8 4 4 2" xfId="27951" xr:uid="{00000000-0005-0000-0000-00000F680000}"/>
    <cellStyle name="Normal 7 2 8 4 4 3" xfId="45297" xr:uid="{00000000-0005-0000-0000-000010680000}"/>
    <cellStyle name="Normal 7 2 8 4 5" xfId="19278" xr:uid="{00000000-0005-0000-0000-000011680000}"/>
    <cellStyle name="Normal 7 2 8 4 6" xfId="36624" xr:uid="{00000000-0005-0000-0000-000012680000}"/>
    <cellStyle name="Normal 7 2 8 5" xfId="1337" xr:uid="{00000000-0005-0000-0000-000013680000}"/>
    <cellStyle name="Normal 7 2 8 5 2" xfId="7119" xr:uid="{00000000-0005-0000-0000-000014680000}"/>
    <cellStyle name="Normal 7 2 8 5 2 2" xfId="15792" xr:uid="{00000000-0005-0000-0000-000015680000}"/>
    <cellStyle name="Normal 7 2 8 5 2 2 2" xfId="33145" xr:uid="{00000000-0005-0000-0000-000016680000}"/>
    <cellStyle name="Normal 7 2 8 5 2 2 3" xfId="50491" xr:uid="{00000000-0005-0000-0000-000017680000}"/>
    <cellStyle name="Normal 7 2 8 5 2 3" xfId="24472" xr:uid="{00000000-0005-0000-0000-000018680000}"/>
    <cellStyle name="Normal 7 2 8 5 2 4" xfId="41818" xr:uid="{00000000-0005-0000-0000-000019680000}"/>
    <cellStyle name="Normal 7 2 8 5 3" xfId="4963" xr:uid="{00000000-0005-0000-0000-00001A680000}"/>
    <cellStyle name="Normal 7 2 8 5 3 2" xfId="13636" xr:uid="{00000000-0005-0000-0000-00001B680000}"/>
    <cellStyle name="Normal 7 2 8 5 3 2 2" xfId="30989" xr:uid="{00000000-0005-0000-0000-00001C680000}"/>
    <cellStyle name="Normal 7 2 8 5 3 2 3" xfId="48335" xr:uid="{00000000-0005-0000-0000-00001D680000}"/>
    <cellStyle name="Normal 7 2 8 5 3 3" xfId="22316" xr:uid="{00000000-0005-0000-0000-00001E680000}"/>
    <cellStyle name="Normal 7 2 8 5 3 4" xfId="39662" xr:uid="{00000000-0005-0000-0000-00001F680000}"/>
    <cellStyle name="Normal 7 2 8 5 4" xfId="10010" xr:uid="{00000000-0005-0000-0000-000020680000}"/>
    <cellStyle name="Normal 7 2 8 5 4 2" xfId="27363" xr:uid="{00000000-0005-0000-0000-000021680000}"/>
    <cellStyle name="Normal 7 2 8 5 4 3" xfId="44709" xr:uid="{00000000-0005-0000-0000-000022680000}"/>
    <cellStyle name="Normal 7 2 8 5 5" xfId="18690" xr:uid="{00000000-0005-0000-0000-000023680000}"/>
    <cellStyle name="Normal 7 2 8 5 6" xfId="36036" xr:uid="{00000000-0005-0000-0000-000024680000}"/>
    <cellStyle name="Normal 7 2 8 6" xfId="5894" xr:uid="{00000000-0005-0000-0000-000025680000}"/>
    <cellStyle name="Normal 7 2 8 6 2" xfId="14567" xr:uid="{00000000-0005-0000-0000-000026680000}"/>
    <cellStyle name="Normal 7 2 8 6 2 2" xfId="31920" xr:uid="{00000000-0005-0000-0000-000027680000}"/>
    <cellStyle name="Normal 7 2 8 6 2 3" xfId="49266" xr:uid="{00000000-0005-0000-0000-000028680000}"/>
    <cellStyle name="Normal 7 2 8 6 3" xfId="23247" xr:uid="{00000000-0005-0000-0000-000029680000}"/>
    <cellStyle name="Normal 7 2 8 6 4" xfId="40593" xr:uid="{00000000-0005-0000-0000-00002A680000}"/>
    <cellStyle name="Normal 7 2 8 7" xfId="3150" xr:uid="{00000000-0005-0000-0000-00002B680000}"/>
    <cellStyle name="Normal 7 2 8 7 2" xfId="11823" xr:uid="{00000000-0005-0000-0000-00002C680000}"/>
    <cellStyle name="Normal 7 2 8 7 2 2" xfId="29176" xr:uid="{00000000-0005-0000-0000-00002D680000}"/>
    <cellStyle name="Normal 7 2 8 7 2 3" xfId="46522" xr:uid="{00000000-0005-0000-0000-00002E680000}"/>
    <cellStyle name="Normal 7 2 8 7 3" xfId="20503" xr:uid="{00000000-0005-0000-0000-00002F680000}"/>
    <cellStyle name="Normal 7 2 8 7 4" xfId="37849" xr:uid="{00000000-0005-0000-0000-000030680000}"/>
    <cellStyle name="Normal 7 2 8 8" xfId="8785" xr:uid="{00000000-0005-0000-0000-000031680000}"/>
    <cellStyle name="Normal 7 2 8 8 2" xfId="26138" xr:uid="{00000000-0005-0000-0000-000032680000}"/>
    <cellStyle name="Normal 7 2 8 8 3" xfId="43484" xr:uid="{00000000-0005-0000-0000-000033680000}"/>
    <cellStyle name="Normal 7 2 8 9" xfId="17465" xr:uid="{00000000-0005-0000-0000-000034680000}"/>
    <cellStyle name="Normal 7 2 9" xfId="749" xr:uid="{00000000-0005-0000-0000-000035680000}"/>
    <cellStyle name="Normal 7 2 9 2" xfId="2562" xr:uid="{00000000-0005-0000-0000-000036680000}"/>
    <cellStyle name="Normal 7 2 9 2 2" xfId="8344" xr:uid="{00000000-0005-0000-0000-000037680000}"/>
    <cellStyle name="Normal 7 2 9 2 2 2" xfId="17017" xr:uid="{00000000-0005-0000-0000-000038680000}"/>
    <cellStyle name="Normal 7 2 9 2 2 2 2" xfId="34370" xr:uid="{00000000-0005-0000-0000-000039680000}"/>
    <cellStyle name="Normal 7 2 9 2 2 2 3" xfId="51716" xr:uid="{00000000-0005-0000-0000-00003A680000}"/>
    <cellStyle name="Normal 7 2 9 2 2 3" xfId="25697" xr:uid="{00000000-0005-0000-0000-00003B680000}"/>
    <cellStyle name="Normal 7 2 9 2 2 4" xfId="43043" xr:uid="{00000000-0005-0000-0000-00003C680000}"/>
    <cellStyle name="Normal 7 2 9 2 3" xfId="4375" xr:uid="{00000000-0005-0000-0000-00003D680000}"/>
    <cellStyle name="Normal 7 2 9 2 3 2" xfId="13048" xr:uid="{00000000-0005-0000-0000-00003E680000}"/>
    <cellStyle name="Normal 7 2 9 2 3 2 2" xfId="30401" xr:uid="{00000000-0005-0000-0000-00003F680000}"/>
    <cellStyle name="Normal 7 2 9 2 3 2 3" xfId="47747" xr:uid="{00000000-0005-0000-0000-000040680000}"/>
    <cellStyle name="Normal 7 2 9 2 3 3" xfId="21728" xr:uid="{00000000-0005-0000-0000-000041680000}"/>
    <cellStyle name="Normal 7 2 9 2 3 4" xfId="39074" xr:uid="{00000000-0005-0000-0000-000042680000}"/>
    <cellStyle name="Normal 7 2 9 2 4" xfId="11235" xr:uid="{00000000-0005-0000-0000-000043680000}"/>
    <cellStyle name="Normal 7 2 9 2 4 2" xfId="28588" xr:uid="{00000000-0005-0000-0000-000044680000}"/>
    <cellStyle name="Normal 7 2 9 2 4 3" xfId="45934" xr:uid="{00000000-0005-0000-0000-000045680000}"/>
    <cellStyle name="Normal 7 2 9 2 5" xfId="19915" xr:uid="{00000000-0005-0000-0000-000046680000}"/>
    <cellStyle name="Normal 7 2 9 2 6" xfId="37261" xr:uid="{00000000-0005-0000-0000-000047680000}"/>
    <cellStyle name="Normal 7 2 9 3" xfId="1484" xr:uid="{00000000-0005-0000-0000-000048680000}"/>
    <cellStyle name="Normal 7 2 9 3 2" xfId="7266" xr:uid="{00000000-0005-0000-0000-000049680000}"/>
    <cellStyle name="Normal 7 2 9 3 2 2" xfId="15939" xr:uid="{00000000-0005-0000-0000-00004A680000}"/>
    <cellStyle name="Normal 7 2 9 3 2 2 2" xfId="33292" xr:uid="{00000000-0005-0000-0000-00004B680000}"/>
    <cellStyle name="Normal 7 2 9 3 2 2 3" xfId="50638" xr:uid="{00000000-0005-0000-0000-00004C680000}"/>
    <cellStyle name="Normal 7 2 9 3 2 3" xfId="24619" xr:uid="{00000000-0005-0000-0000-00004D680000}"/>
    <cellStyle name="Normal 7 2 9 3 2 4" xfId="41965" xr:uid="{00000000-0005-0000-0000-00004E680000}"/>
    <cellStyle name="Normal 7 2 9 3 3" xfId="5110" xr:uid="{00000000-0005-0000-0000-00004F680000}"/>
    <cellStyle name="Normal 7 2 9 3 3 2" xfId="13783" xr:uid="{00000000-0005-0000-0000-000050680000}"/>
    <cellStyle name="Normal 7 2 9 3 3 2 2" xfId="31136" xr:uid="{00000000-0005-0000-0000-000051680000}"/>
    <cellStyle name="Normal 7 2 9 3 3 2 3" xfId="48482" xr:uid="{00000000-0005-0000-0000-000052680000}"/>
    <cellStyle name="Normal 7 2 9 3 3 3" xfId="22463" xr:uid="{00000000-0005-0000-0000-000053680000}"/>
    <cellStyle name="Normal 7 2 9 3 3 4" xfId="39809" xr:uid="{00000000-0005-0000-0000-000054680000}"/>
    <cellStyle name="Normal 7 2 9 3 4" xfId="10157" xr:uid="{00000000-0005-0000-0000-000055680000}"/>
    <cellStyle name="Normal 7 2 9 3 4 2" xfId="27510" xr:uid="{00000000-0005-0000-0000-000056680000}"/>
    <cellStyle name="Normal 7 2 9 3 4 3" xfId="44856" xr:uid="{00000000-0005-0000-0000-000057680000}"/>
    <cellStyle name="Normal 7 2 9 3 5" xfId="18837" xr:uid="{00000000-0005-0000-0000-000058680000}"/>
    <cellStyle name="Normal 7 2 9 3 6" xfId="36183" xr:uid="{00000000-0005-0000-0000-000059680000}"/>
    <cellStyle name="Normal 7 2 9 4" xfId="6531" xr:uid="{00000000-0005-0000-0000-00005A680000}"/>
    <cellStyle name="Normal 7 2 9 4 2" xfId="15204" xr:uid="{00000000-0005-0000-0000-00005B680000}"/>
    <cellStyle name="Normal 7 2 9 4 2 2" xfId="32557" xr:uid="{00000000-0005-0000-0000-00005C680000}"/>
    <cellStyle name="Normal 7 2 9 4 2 3" xfId="49903" xr:uid="{00000000-0005-0000-0000-00005D680000}"/>
    <cellStyle name="Normal 7 2 9 4 3" xfId="23884" xr:uid="{00000000-0005-0000-0000-00005E680000}"/>
    <cellStyle name="Normal 7 2 9 4 4" xfId="41230" xr:uid="{00000000-0005-0000-0000-00005F680000}"/>
    <cellStyle name="Normal 7 2 9 5" xfId="3297" xr:uid="{00000000-0005-0000-0000-000060680000}"/>
    <cellStyle name="Normal 7 2 9 5 2" xfId="11970" xr:uid="{00000000-0005-0000-0000-000061680000}"/>
    <cellStyle name="Normal 7 2 9 5 2 2" xfId="29323" xr:uid="{00000000-0005-0000-0000-000062680000}"/>
    <cellStyle name="Normal 7 2 9 5 2 3" xfId="46669" xr:uid="{00000000-0005-0000-0000-000063680000}"/>
    <cellStyle name="Normal 7 2 9 5 3" xfId="20650" xr:uid="{00000000-0005-0000-0000-000064680000}"/>
    <cellStyle name="Normal 7 2 9 5 4" xfId="37996" xr:uid="{00000000-0005-0000-0000-000065680000}"/>
    <cellStyle name="Normal 7 2 9 6" xfId="9422" xr:uid="{00000000-0005-0000-0000-000066680000}"/>
    <cellStyle name="Normal 7 2 9 6 2" xfId="26775" xr:uid="{00000000-0005-0000-0000-000067680000}"/>
    <cellStyle name="Normal 7 2 9 6 3" xfId="44121" xr:uid="{00000000-0005-0000-0000-000068680000}"/>
    <cellStyle name="Normal 7 2 9 7" xfId="18102" xr:uid="{00000000-0005-0000-0000-000069680000}"/>
    <cellStyle name="Normal 7 2 9 8" xfId="35448" xr:uid="{00000000-0005-0000-0000-00006A680000}"/>
    <cellStyle name="Normal 7 3" xfId="17" xr:uid="{00000000-0005-0000-0000-00006B680000}"/>
    <cellStyle name="Normal 7 3 10" xfId="1831" xr:uid="{00000000-0005-0000-0000-00006C680000}"/>
    <cellStyle name="Normal 7 3 10 2" xfId="7613" xr:uid="{00000000-0005-0000-0000-00006D680000}"/>
    <cellStyle name="Normal 7 3 10 2 2" xfId="16286" xr:uid="{00000000-0005-0000-0000-00006E680000}"/>
    <cellStyle name="Normal 7 3 10 2 2 2" xfId="33639" xr:uid="{00000000-0005-0000-0000-00006F680000}"/>
    <cellStyle name="Normal 7 3 10 2 2 3" xfId="50985" xr:uid="{00000000-0005-0000-0000-000070680000}"/>
    <cellStyle name="Normal 7 3 10 2 3" xfId="24966" xr:uid="{00000000-0005-0000-0000-000071680000}"/>
    <cellStyle name="Normal 7 3 10 2 4" xfId="42312" xr:uid="{00000000-0005-0000-0000-000072680000}"/>
    <cellStyle name="Normal 7 3 10 3" xfId="3644" xr:uid="{00000000-0005-0000-0000-000073680000}"/>
    <cellStyle name="Normal 7 3 10 3 2" xfId="12317" xr:uid="{00000000-0005-0000-0000-000074680000}"/>
    <cellStyle name="Normal 7 3 10 3 2 2" xfId="29670" xr:uid="{00000000-0005-0000-0000-000075680000}"/>
    <cellStyle name="Normal 7 3 10 3 2 3" xfId="47016" xr:uid="{00000000-0005-0000-0000-000076680000}"/>
    <cellStyle name="Normal 7 3 10 3 3" xfId="20997" xr:uid="{00000000-0005-0000-0000-000077680000}"/>
    <cellStyle name="Normal 7 3 10 3 4" xfId="38343" xr:uid="{00000000-0005-0000-0000-000078680000}"/>
    <cellStyle name="Normal 7 3 10 4" xfId="10504" xr:uid="{00000000-0005-0000-0000-000079680000}"/>
    <cellStyle name="Normal 7 3 10 4 2" xfId="27857" xr:uid="{00000000-0005-0000-0000-00007A680000}"/>
    <cellStyle name="Normal 7 3 10 4 3" xfId="45203" xr:uid="{00000000-0005-0000-0000-00007B680000}"/>
    <cellStyle name="Normal 7 3 10 5" xfId="19184" xr:uid="{00000000-0005-0000-0000-00007C680000}"/>
    <cellStyle name="Normal 7 3 10 6" xfId="36530" xr:uid="{00000000-0005-0000-0000-00007D680000}"/>
    <cellStyle name="Normal 7 3 11" xfId="1096" xr:uid="{00000000-0005-0000-0000-00007E680000}"/>
    <cellStyle name="Normal 7 3 11 2" xfId="6878" xr:uid="{00000000-0005-0000-0000-00007F680000}"/>
    <cellStyle name="Normal 7 3 11 2 2" xfId="15551" xr:uid="{00000000-0005-0000-0000-000080680000}"/>
    <cellStyle name="Normal 7 3 11 2 2 2" xfId="32904" xr:uid="{00000000-0005-0000-0000-000081680000}"/>
    <cellStyle name="Normal 7 3 11 2 2 3" xfId="50250" xr:uid="{00000000-0005-0000-0000-000082680000}"/>
    <cellStyle name="Normal 7 3 11 2 3" xfId="24231" xr:uid="{00000000-0005-0000-0000-000083680000}"/>
    <cellStyle name="Normal 7 3 11 2 4" xfId="41577" xr:uid="{00000000-0005-0000-0000-000084680000}"/>
    <cellStyle name="Normal 7 3 11 3" xfId="4722" xr:uid="{00000000-0005-0000-0000-000085680000}"/>
    <cellStyle name="Normal 7 3 11 3 2" xfId="13395" xr:uid="{00000000-0005-0000-0000-000086680000}"/>
    <cellStyle name="Normal 7 3 11 3 2 2" xfId="30748" xr:uid="{00000000-0005-0000-0000-000087680000}"/>
    <cellStyle name="Normal 7 3 11 3 2 3" xfId="48094" xr:uid="{00000000-0005-0000-0000-000088680000}"/>
    <cellStyle name="Normal 7 3 11 3 3" xfId="22075" xr:uid="{00000000-0005-0000-0000-000089680000}"/>
    <cellStyle name="Normal 7 3 11 3 4" xfId="39421" xr:uid="{00000000-0005-0000-0000-00008A680000}"/>
    <cellStyle name="Normal 7 3 11 4" xfId="9769" xr:uid="{00000000-0005-0000-0000-00008B680000}"/>
    <cellStyle name="Normal 7 3 11 4 2" xfId="27122" xr:uid="{00000000-0005-0000-0000-00008C680000}"/>
    <cellStyle name="Normal 7 3 11 4 3" xfId="44468" xr:uid="{00000000-0005-0000-0000-00008D680000}"/>
    <cellStyle name="Normal 7 3 11 5" xfId="18449" xr:uid="{00000000-0005-0000-0000-00008E680000}"/>
    <cellStyle name="Normal 7 3 11 6" xfId="35795" xr:uid="{00000000-0005-0000-0000-00008F680000}"/>
    <cellStyle name="Normal 7 3 12" xfId="5800" xr:uid="{00000000-0005-0000-0000-000090680000}"/>
    <cellStyle name="Normal 7 3 12 2" xfId="14473" xr:uid="{00000000-0005-0000-0000-000091680000}"/>
    <cellStyle name="Normal 7 3 12 2 2" xfId="31826" xr:uid="{00000000-0005-0000-0000-000092680000}"/>
    <cellStyle name="Normal 7 3 12 2 3" xfId="49172" xr:uid="{00000000-0005-0000-0000-000093680000}"/>
    <cellStyle name="Normal 7 3 12 3" xfId="23153" xr:uid="{00000000-0005-0000-0000-000094680000}"/>
    <cellStyle name="Normal 7 3 12 4" xfId="40499" xr:uid="{00000000-0005-0000-0000-000095680000}"/>
    <cellStyle name="Normal 7 3 13" xfId="2909" xr:uid="{00000000-0005-0000-0000-000096680000}"/>
    <cellStyle name="Normal 7 3 13 2" xfId="11582" xr:uid="{00000000-0005-0000-0000-000097680000}"/>
    <cellStyle name="Normal 7 3 13 2 2" xfId="28935" xr:uid="{00000000-0005-0000-0000-000098680000}"/>
    <cellStyle name="Normal 7 3 13 2 3" xfId="46281" xr:uid="{00000000-0005-0000-0000-000099680000}"/>
    <cellStyle name="Normal 7 3 13 3" xfId="20262" xr:uid="{00000000-0005-0000-0000-00009A680000}"/>
    <cellStyle name="Normal 7 3 13 4" xfId="37608" xr:uid="{00000000-0005-0000-0000-00009B680000}"/>
    <cellStyle name="Normal 7 3 14" xfId="8691" xr:uid="{00000000-0005-0000-0000-00009C680000}"/>
    <cellStyle name="Normal 7 3 14 2" xfId="26044" xr:uid="{00000000-0005-0000-0000-00009D680000}"/>
    <cellStyle name="Normal 7 3 14 3" xfId="43390" xr:uid="{00000000-0005-0000-0000-00009E680000}"/>
    <cellStyle name="Normal 7 3 15" xfId="17372" xr:uid="{00000000-0005-0000-0000-00009F680000}"/>
    <cellStyle name="Normal 7 3 16" xfId="34717" xr:uid="{00000000-0005-0000-0000-0000A0680000}"/>
    <cellStyle name="Normal 7 3 2" xfId="29" xr:uid="{00000000-0005-0000-0000-0000A1680000}"/>
    <cellStyle name="Normal 7 3 2 10" xfId="1108" xr:uid="{00000000-0005-0000-0000-0000A2680000}"/>
    <cellStyle name="Normal 7 3 2 10 2" xfId="6890" xr:uid="{00000000-0005-0000-0000-0000A3680000}"/>
    <cellStyle name="Normal 7 3 2 10 2 2" xfId="15563" xr:uid="{00000000-0005-0000-0000-0000A4680000}"/>
    <cellStyle name="Normal 7 3 2 10 2 2 2" xfId="32916" xr:uid="{00000000-0005-0000-0000-0000A5680000}"/>
    <cellStyle name="Normal 7 3 2 10 2 2 3" xfId="50262" xr:uid="{00000000-0005-0000-0000-0000A6680000}"/>
    <cellStyle name="Normal 7 3 2 10 2 3" xfId="24243" xr:uid="{00000000-0005-0000-0000-0000A7680000}"/>
    <cellStyle name="Normal 7 3 2 10 2 4" xfId="41589" xr:uid="{00000000-0005-0000-0000-0000A8680000}"/>
    <cellStyle name="Normal 7 3 2 10 3" xfId="4734" xr:uid="{00000000-0005-0000-0000-0000A9680000}"/>
    <cellStyle name="Normal 7 3 2 10 3 2" xfId="13407" xr:uid="{00000000-0005-0000-0000-0000AA680000}"/>
    <cellStyle name="Normal 7 3 2 10 3 2 2" xfId="30760" xr:uid="{00000000-0005-0000-0000-0000AB680000}"/>
    <cellStyle name="Normal 7 3 2 10 3 2 3" xfId="48106" xr:uid="{00000000-0005-0000-0000-0000AC680000}"/>
    <cellStyle name="Normal 7 3 2 10 3 3" xfId="22087" xr:uid="{00000000-0005-0000-0000-0000AD680000}"/>
    <cellStyle name="Normal 7 3 2 10 3 4" xfId="39433" xr:uid="{00000000-0005-0000-0000-0000AE680000}"/>
    <cellStyle name="Normal 7 3 2 10 4" xfId="9781" xr:uid="{00000000-0005-0000-0000-0000AF680000}"/>
    <cellStyle name="Normal 7 3 2 10 4 2" xfId="27134" xr:uid="{00000000-0005-0000-0000-0000B0680000}"/>
    <cellStyle name="Normal 7 3 2 10 4 3" xfId="44480" xr:uid="{00000000-0005-0000-0000-0000B1680000}"/>
    <cellStyle name="Normal 7 3 2 10 5" xfId="18461" xr:uid="{00000000-0005-0000-0000-0000B2680000}"/>
    <cellStyle name="Normal 7 3 2 10 6" xfId="35807" xr:uid="{00000000-0005-0000-0000-0000B3680000}"/>
    <cellStyle name="Normal 7 3 2 11" xfId="5812" xr:uid="{00000000-0005-0000-0000-0000B4680000}"/>
    <cellStyle name="Normal 7 3 2 11 2" xfId="14485" xr:uid="{00000000-0005-0000-0000-0000B5680000}"/>
    <cellStyle name="Normal 7 3 2 11 2 2" xfId="31838" xr:uid="{00000000-0005-0000-0000-0000B6680000}"/>
    <cellStyle name="Normal 7 3 2 11 2 3" xfId="49184" xr:uid="{00000000-0005-0000-0000-0000B7680000}"/>
    <cellStyle name="Normal 7 3 2 11 3" xfId="23165" xr:uid="{00000000-0005-0000-0000-0000B8680000}"/>
    <cellStyle name="Normal 7 3 2 11 4" xfId="40511" xr:uid="{00000000-0005-0000-0000-0000B9680000}"/>
    <cellStyle name="Normal 7 3 2 12" xfId="2921" xr:uid="{00000000-0005-0000-0000-0000BA680000}"/>
    <cellStyle name="Normal 7 3 2 12 2" xfId="11594" xr:uid="{00000000-0005-0000-0000-0000BB680000}"/>
    <cellStyle name="Normal 7 3 2 12 2 2" xfId="28947" xr:uid="{00000000-0005-0000-0000-0000BC680000}"/>
    <cellStyle name="Normal 7 3 2 12 2 3" xfId="46293" xr:uid="{00000000-0005-0000-0000-0000BD680000}"/>
    <cellStyle name="Normal 7 3 2 12 3" xfId="20274" xr:uid="{00000000-0005-0000-0000-0000BE680000}"/>
    <cellStyle name="Normal 7 3 2 12 4" xfId="37620" xr:uid="{00000000-0005-0000-0000-0000BF680000}"/>
    <cellStyle name="Normal 7 3 2 13" xfId="8703" xr:uid="{00000000-0005-0000-0000-0000C0680000}"/>
    <cellStyle name="Normal 7 3 2 13 2" xfId="26056" xr:uid="{00000000-0005-0000-0000-0000C1680000}"/>
    <cellStyle name="Normal 7 3 2 13 3" xfId="43402" xr:uid="{00000000-0005-0000-0000-0000C2680000}"/>
    <cellStyle name="Normal 7 3 2 14" xfId="17384" xr:uid="{00000000-0005-0000-0000-0000C3680000}"/>
    <cellStyle name="Normal 7 3 2 15" xfId="34729" xr:uid="{00000000-0005-0000-0000-0000C4680000}"/>
    <cellStyle name="Normal 7 3 2 2" xfId="48" xr:uid="{00000000-0005-0000-0000-0000C5680000}"/>
    <cellStyle name="Normal 7 3 2 2 10" xfId="5830" xr:uid="{00000000-0005-0000-0000-0000C6680000}"/>
    <cellStyle name="Normal 7 3 2 2 10 2" xfId="14503" xr:uid="{00000000-0005-0000-0000-0000C7680000}"/>
    <cellStyle name="Normal 7 3 2 2 10 2 2" xfId="31856" xr:uid="{00000000-0005-0000-0000-0000C8680000}"/>
    <cellStyle name="Normal 7 3 2 2 10 2 3" xfId="49202" xr:uid="{00000000-0005-0000-0000-0000C9680000}"/>
    <cellStyle name="Normal 7 3 2 2 10 3" xfId="23183" xr:uid="{00000000-0005-0000-0000-0000CA680000}"/>
    <cellStyle name="Normal 7 3 2 2 10 4" xfId="40529" xr:uid="{00000000-0005-0000-0000-0000CB680000}"/>
    <cellStyle name="Normal 7 3 2 2 11" xfId="2939" xr:uid="{00000000-0005-0000-0000-0000CC680000}"/>
    <cellStyle name="Normal 7 3 2 2 11 2" xfId="11612" xr:uid="{00000000-0005-0000-0000-0000CD680000}"/>
    <cellStyle name="Normal 7 3 2 2 11 2 2" xfId="28965" xr:uid="{00000000-0005-0000-0000-0000CE680000}"/>
    <cellStyle name="Normal 7 3 2 2 11 2 3" xfId="46311" xr:uid="{00000000-0005-0000-0000-0000CF680000}"/>
    <cellStyle name="Normal 7 3 2 2 11 3" xfId="20292" xr:uid="{00000000-0005-0000-0000-0000D0680000}"/>
    <cellStyle name="Normal 7 3 2 2 11 4" xfId="37638" xr:uid="{00000000-0005-0000-0000-0000D1680000}"/>
    <cellStyle name="Normal 7 3 2 2 12" xfId="8721" xr:uid="{00000000-0005-0000-0000-0000D2680000}"/>
    <cellStyle name="Normal 7 3 2 2 12 2" xfId="26074" xr:uid="{00000000-0005-0000-0000-0000D3680000}"/>
    <cellStyle name="Normal 7 3 2 2 12 3" xfId="43420" xr:uid="{00000000-0005-0000-0000-0000D4680000}"/>
    <cellStyle name="Normal 7 3 2 2 13" xfId="17401" xr:uid="{00000000-0005-0000-0000-0000D5680000}"/>
    <cellStyle name="Normal 7 3 2 2 14" xfId="34747" xr:uid="{00000000-0005-0000-0000-0000D6680000}"/>
    <cellStyle name="Normal 7 3 2 2 2" xfId="97" xr:uid="{00000000-0005-0000-0000-0000D7680000}"/>
    <cellStyle name="Normal 7 3 2 2 2 10" xfId="8770" xr:uid="{00000000-0005-0000-0000-0000D8680000}"/>
    <cellStyle name="Normal 7 3 2 2 2 10 2" xfId="26123" xr:uid="{00000000-0005-0000-0000-0000D9680000}"/>
    <cellStyle name="Normal 7 3 2 2 2 10 3" xfId="43469" xr:uid="{00000000-0005-0000-0000-0000DA680000}"/>
    <cellStyle name="Normal 7 3 2 2 2 11" xfId="17450" xr:uid="{00000000-0005-0000-0000-0000DB680000}"/>
    <cellStyle name="Normal 7 3 2 2 2 12" xfId="34796" xr:uid="{00000000-0005-0000-0000-0000DC680000}"/>
    <cellStyle name="Normal 7 3 2 2 2 2" xfId="342" xr:uid="{00000000-0005-0000-0000-0000DD680000}"/>
    <cellStyle name="Normal 7 3 2 2 2 2 10" xfId="35041" xr:uid="{00000000-0005-0000-0000-0000DE680000}"/>
    <cellStyle name="Normal 7 3 2 2 2 2 2" xfId="1077" xr:uid="{00000000-0005-0000-0000-0000DF680000}"/>
    <cellStyle name="Normal 7 3 2 2 2 2 2 2" xfId="2890" xr:uid="{00000000-0005-0000-0000-0000E0680000}"/>
    <cellStyle name="Normal 7 3 2 2 2 2 2 2 2" xfId="8672" xr:uid="{00000000-0005-0000-0000-0000E1680000}"/>
    <cellStyle name="Normal 7 3 2 2 2 2 2 2 2 2" xfId="17345" xr:uid="{00000000-0005-0000-0000-0000E2680000}"/>
    <cellStyle name="Normal 7 3 2 2 2 2 2 2 2 2 2" xfId="34698" xr:uid="{00000000-0005-0000-0000-0000E3680000}"/>
    <cellStyle name="Normal 7 3 2 2 2 2 2 2 2 2 3" xfId="52044" xr:uid="{00000000-0005-0000-0000-0000E4680000}"/>
    <cellStyle name="Normal 7 3 2 2 2 2 2 2 2 3" xfId="26025" xr:uid="{00000000-0005-0000-0000-0000E5680000}"/>
    <cellStyle name="Normal 7 3 2 2 2 2 2 2 2 4" xfId="43371" xr:uid="{00000000-0005-0000-0000-0000E6680000}"/>
    <cellStyle name="Normal 7 3 2 2 2 2 2 2 3" xfId="4703" xr:uid="{00000000-0005-0000-0000-0000E7680000}"/>
    <cellStyle name="Normal 7 3 2 2 2 2 2 2 3 2" xfId="13376" xr:uid="{00000000-0005-0000-0000-0000E8680000}"/>
    <cellStyle name="Normal 7 3 2 2 2 2 2 2 3 2 2" xfId="30729" xr:uid="{00000000-0005-0000-0000-0000E9680000}"/>
    <cellStyle name="Normal 7 3 2 2 2 2 2 2 3 2 3" xfId="48075" xr:uid="{00000000-0005-0000-0000-0000EA680000}"/>
    <cellStyle name="Normal 7 3 2 2 2 2 2 2 3 3" xfId="22056" xr:uid="{00000000-0005-0000-0000-0000EB680000}"/>
    <cellStyle name="Normal 7 3 2 2 2 2 2 2 3 4" xfId="39402" xr:uid="{00000000-0005-0000-0000-0000EC680000}"/>
    <cellStyle name="Normal 7 3 2 2 2 2 2 2 4" xfId="11563" xr:uid="{00000000-0005-0000-0000-0000ED680000}"/>
    <cellStyle name="Normal 7 3 2 2 2 2 2 2 4 2" xfId="28916" xr:uid="{00000000-0005-0000-0000-0000EE680000}"/>
    <cellStyle name="Normal 7 3 2 2 2 2 2 2 4 3" xfId="46262" xr:uid="{00000000-0005-0000-0000-0000EF680000}"/>
    <cellStyle name="Normal 7 3 2 2 2 2 2 2 5" xfId="20243" xr:uid="{00000000-0005-0000-0000-0000F0680000}"/>
    <cellStyle name="Normal 7 3 2 2 2 2 2 2 6" xfId="37589" xr:uid="{00000000-0005-0000-0000-0000F1680000}"/>
    <cellStyle name="Normal 7 3 2 2 2 2 2 3" xfId="1812" xr:uid="{00000000-0005-0000-0000-0000F2680000}"/>
    <cellStyle name="Normal 7 3 2 2 2 2 2 3 2" xfId="7594" xr:uid="{00000000-0005-0000-0000-0000F3680000}"/>
    <cellStyle name="Normal 7 3 2 2 2 2 2 3 2 2" xfId="16267" xr:uid="{00000000-0005-0000-0000-0000F4680000}"/>
    <cellStyle name="Normal 7 3 2 2 2 2 2 3 2 2 2" xfId="33620" xr:uid="{00000000-0005-0000-0000-0000F5680000}"/>
    <cellStyle name="Normal 7 3 2 2 2 2 2 3 2 2 3" xfId="50966" xr:uid="{00000000-0005-0000-0000-0000F6680000}"/>
    <cellStyle name="Normal 7 3 2 2 2 2 2 3 2 3" xfId="24947" xr:uid="{00000000-0005-0000-0000-0000F7680000}"/>
    <cellStyle name="Normal 7 3 2 2 2 2 2 3 2 4" xfId="42293" xr:uid="{00000000-0005-0000-0000-0000F8680000}"/>
    <cellStyle name="Normal 7 3 2 2 2 2 2 3 3" xfId="5438" xr:uid="{00000000-0005-0000-0000-0000F9680000}"/>
    <cellStyle name="Normal 7 3 2 2 2 2 2 3 3 2" xfId="14111" xr:uid="{00000000-0005-0000-0000-0000FA680000}"/>
    <cellStyle name="Normal 7 3 2 2 2 2 2 3 3 2 2" xfId="31464" xr:uid="{00000000-0005-0000-0000-0000FB680000}"/>
    <cellStyle name="Normal 7 3 2 2 2 2 2 3 3 2 3" xfId="48810" xr:uid="{00000000-0005-0000-0000-0000FC680000}"/>
    <cellStyle name="Normal 7 3 2 2 2 2 2 3 3 3" xfId="22791" xr:uid="{00000000-0005-0000-0000-0000FD680000}"/>
    <cellStyle name="Normal 7 3 2 2 2 2 2 3 3 4" xfId="40137" xr:uid="{00000000-0005-0000-0000-0000FE680000}"/>
    <cellStyle name="Normal 7 3 2 2 2 2 2 3 4" xfId="10485" xr:uid="{00000000-0005-0000-0000-0000FF680000}"/>
    <cellStyle name="Normal 7 3 2 2 2 2 2 3 4 2" xfId="27838" xr:uid="{00000000-0005-0000-0000-000000690000}"/>
    <cellStyle name="Normal 7 3 2 2 2 2 2 3 4 3" xfId="45184" xr:uid="{00000000-0005-0000-0000-000001690000}"/>
    <cellStyle name="Normal 7 3 2 2 2 2 2 3 5" xfId="19165" xr:uid="{00000000-0005-0000-0000-000002690000}"/>
    <cellStyle name="Normal 7 3 2 2 2 2 2 3 6" xfId="36511" xr:uid="{00000000-0005-0000-0000-000003690000}"/>
    <cellStyle name="Normal 7 3 2 2 2 2 2 4" xfId="6859" xr:uid="{00000000-0005-0000-0000-000004690000}"/>
    <cellStyle name="Normal 7 3 2 2 2 2 2 4 2" xfId="15532" xr:uid="{00000000-0005-0000-0000-000005690000}"/>
    <cellStyle name="Normal 7 3 2 2 2 2 2 4 2 2" xfId="32885" xr:uid="{00000000-0005-0000-0000-000006690000}"/>
    <cellStyle name="Normal 7 3 2 2 2 2 2 4 2 3" xfId="50231" xr:uid="{00000000-0005-0000-0000-000007690000}"/>
    <cellStyle name="Normal 7 3 2 2 2 2 2 4 3" xfId="24212" xr:uid="{00000000-0005-0000-0000-000008690000}"/>
    <cellStyle name="Normal 7 3 2 2 2 2 2 4 4" xfId="41558" xr:uid="{00000000-0005-0000-0000-000009690000}"/>
    <cellStyle name="Normal 7 3 2 2 2 2 2 5" xfId="3625" xr:uid="{00000000-0005-0000-0000-00000A690000}"/>
    <cellStyle name="Normal 7 3 2 2 2 2 2 5 2" xfId="12298" xr:uid="{00000000-0005-0000-0000-00000B690000}"/>
    <cellStyle name="Normal 7 3 2 2 2 2 2 5 2 2" xfId="29651" xr:uid="{00000000-0005-0000-0000-00000C690000}"/>
    <cellStyle name="Normal 7 3 2 2 2 2 2 5 2 3" xfId="46997" xr:uid="{00000000-0005-0000-0000-00000D690000}"/>
    <cellStyle name="Normal 7 3 2 2 2 2 2 5 3" xfId="20978" xr:uid="{00000000-0005-0000-0000-00000E690000}"/>
    <cellStyle name="Normal 7 3 2 2 2 2 2 5 4" xfId="38324" xr:uid="{00000000-0005-0000-0000-00000F690000}"/>
    <cellStyle name="Normal 7 3 2 2 2 2 2 6" xfId="9750" xr:uid="{00000000-0005-0000-0000-000010690000}"/>
    <cellStyle name="Normal 7 3 2 2 2 2 2 6 2" xfId="27103" xr:uid="{00000000-0005-0000-0000-000011690000}"/>
    <cellStyle name="Normal 7 3 2 2 2 2 2 6 3" xfId="44449" xr:uid="{00000000-0005-0000-0000-000012690000}"/>
    <cellStyle name="Normal 7 3 2 2 2 2 2 7" xfId="18430" xr:uid="{00000000-0005-0000-0000-000013690000}"/>
    <cellStyle name="Normal 7 3 2 2 2 2 2 8" xfId="35776" xr:uid="{00000000-0005-0000-0000-000014690000}"/>
    <cellStyle name="Normal 7 3 2 2 2 2 3" xfId="587" xr:uid="{00000000-0005-0000-0000-000015690000}"/>
    <cellStyle name="Normal 7 3 2 2 2 2 3 2" xfId="2400" xr:uid="{00000000-0005-0000-0000-000016690000}"/>
    <cellStyle name="Normal 7 3 2 2 2 2 3 2 2" xfId="8182" xr:uid="{00000000-0005-0000-0000-000017690000}"/>
    <cellStyle name="Normal 7 3 2 2 2 2 3 2 2 2" xfId="16855" xr:uid="{00000000-0005-0000-0000-000018690000}"/>
    <cellStyle name="Normal 7 3 2 2 2 2 3 2 2 2 2" xfId="34208" xr:uid="{00000000-0005-0000-0000-000019690000}"/>
    <cellStyle name="Normal 7 3 2 2 2 2 3 2 2 2 3" xfId="51554" xr:uid="{00000000-0005-0000-0000-00001A690000}"/>
    <cellStyle name="Normal 7 3 2 2 2 2 3 2 2 3" xfId="25535" xr:uid="{00000000-0005-0000-0000-00001B690000}"/>
    <cellStyle name="Normal 7 3 2 2 2 2 3 2 2 4" xfId="42881" xr:uid="{00000000-0005-0000-0000-00001C690000}"/>
    <cellStyle name="Normal 7 3 2 2 2 2 3 2 3" xfId="5683" xr:uid="{00000000-0005-0000-0000-00001D690000}"/>
    <cellStyle name="Normal 7 3 2 2 2 2 3 2 3 2" xfId="14356" xr:uid="{00000000-0005-0000-0000-00001E690000}"/>
    <cellStyle name="Normal 7 3 2 2 2 2 3 2 3 2 2" xfId="31709" xr:uid="{00000000-0005-0000-0000-00001F690000}"/>
    <cellStyle name="Normal 7 3 2 2 2 2 3 2 3 2 3" xfId="49055" xr:uid="{00000000-0005-0000-0000-000020690000}"/>
    <cellStyle name="Normal 7 3 2 2 2 2 3 2 3 3" xfId="23036" xr:uid="{00000000-0005-0000-0000-000021690000}"/>
    <cellStyle name="Normal 7 3 2 2 2 2 3 2 3 4" xfId="40382" xr:uid="{00000000-0005-0000-0000-000022690000}"/>
    <cellStyle name="Normal 7 3 2 2 2 2 3 2 4" xfId="11073" xr:uid="{00000000-0005-0000-0000-000023690000}"/>
    <cellStyle name="Normal 7 3 2 2 2 2 3 2 4 2" xfId="28426" xr:uid="{00000000-0005-0000-0000-000024690000}"/>
    <cellStyle name="Normal 7 3 2 2 2 2 3 2 4 3" xfId="45772" xr:uid="{00000000-0005-0000-0000-000025690000}"/>
    <cellStyle name="Normal 7 3 2 2 2 2 3 2 5" xfId="19753" xr:uid="{00000000-0005-0000-0000-000026690000}"/>
    <cellStyle name="Normal 7 3 2 2 2 2 3 2 6" xfId="37099" xr:uid="{00000000-0005-0000-0000-000027690000}"/>
    <cellStyle name="Normal 7 3 2 2 2 2 3 3" xfId="6369" xr:uid="{00000000-0005-0000-0000-000028690000}"/>
    <cellStyle name="Normal 7 3 2 2 2 2 3 3 2" xfId="15042" xr:uid="{00000000-0005-0000-0000-000029690000}"/>
    <cellStyle name="Normal 7 3 2 2 2 2 3 3 2 2" xfId="32395" xr:uid="{00000000-0005-0000-0000-00002A690000}"/>
    <cellStyle name="Normal 7 3 2 2 2 2 3 3 2 3" xfId="49741" xr:uid="{00000000-0005-0000-0000-00002B690000}"/>
    <cellStyle name="Normal 7 3 2 2 2 2 3 3 3" xfId="23722" xr:uid="{00000000-0005-0000-0000-00002C690000}"/>
    <cellStyle name="Normal 7 3 2 2 2 2 3 3 4" xfId="41068" xr:uid="{00000000-0005-0000-0000-00002D690000}"/>
    <cellStyle name="Normal 7 3 2 2 2 2 3 4" xfId="4213" xr:uid="{00000000-0005-0000-0000-00002E690000}"/>
    <cellStyle name="Normal 7 3 2 2 2 2 3 4 2" xfId="12886" xr:uid="{00000000-0005-0000-0000-00002F690000}"/>
    <cellStyle name="Normal 7 3 2 2 2 2 3 4 2 2" xfId="30239" xr:uid="{00000000-0005-0000-0000-000030690000}"/>
    <cellStyle name="Normal 7 3 2 2 2 2 3 4 2 3" xfId="47585" xr:uid="{00000000-0005-0000-0000-000031690000}"/>
    <cellStyle name="Normal 7 3 2 2 2 2 3 4 3" xfId="21566" xr:uid="{00000000-0005-0000-0000-000032690000}"/>
    <cellStyle name="Normal 7 3 2 2 2 2 3 4 4" xfId="38912" xr:uid="{00000000-0005-0000-0000-000033690000}"/>
    <cellStyle name="Normal 7 3 2 2 2 2 3 5" xfId="9260" xr:uid="{00000000-0005-0000-0000-000034690000}"/>
    <cellStyle name="Normal 7 3 2 2 2 2 3 5 2" xfId="26613" xr:uid="{00000000-0005-0000-0000-000035690000}"/>
    <cellStyle name="Normal 7 3 2 2 2 2 3 5 3" xfId="43959" xr:uid="{00000000-0005-0000-0000-000036690000}"/>
    <cellStyle name="Normal 7 3 2 2 2 2 3 6" xfId="17940" xr:uid="{00000000-0005-0000-0000-000037690000}"/>
    <cellStyle name="Normal 7 3 2 2 2 2 3 7" xfId="35286" xr:uid="{00000000-0005-0000-0000-000038690000}"/>
    <cellStyle name="Normal 7 3 2 2 2 2 4" xfId="2155" xr:uid="{00000000-0005-0000-0000-000039690000}"/>
    <cellStyle name="Normal 7 3 2 2 2 2 4 2" xfId="7937" xr:uid="{00000000-0005-0000-0000-00003A690000}"/>
    <cellStyle name="Normal 7 3 2 2 2 2 4 2 2" xfId="16610" xr:uid="{00000000-0005-0000-0000-00003B690000}"/>
    <cellStyle name="Normal 7 3 2 2 2 2 4 2 2 2" xfId="33963" xr:uid="{00000000-0005-0000-0000-00003C690000}"/>
    <cellStyle name="Normal 7 3 2 2 2 2 4 2 2 3" xfId="51309" xr:uid="{00000000-0005-0000-0000-00003D690000}"/>
    <cellStyle name="Normal 7 3 2 2 2 2 4 2 3" xfId="25290" xr:uid="{00000000-0005-0000-0000-00003E690000}"/>
    <cellStyle name="Normal 7 3 2 2 2 2 4 2 4" xfId="42636" xr:uid="{00000000-0005-0000-0000-00003F690000}"/>
    <cellStyle name="Normal 7 3 2 2 2 2 4 3" xfId="3968" xr:uid="{00000000-0005-0000-0000-000040690000}"/>
    <cellStyle name="Normal 7 3 2 2 2 2 4 3 2" xfId="12641" xr:uid="{00000000-0005-0000-0000-000041690000}"/>
    <cellStyle name="Normal 7 3 2 2 2 2 4 3 2 2" xfId="29994" xr:uid="{00000000-0005-0000-0000-000042690000}"/>
    <cellStyle name="Normal 7 3 2 2 2 2 4 3 2 3" xfId="47340" xr:uid="{00000000-0005-0000-0000-000043690000}"/>
    <cellStyle name="Normal 7 3 2 2 2 2 4 3 3" xfId="21321" xr:uid="{00000000-0005-0000-0000-000044690000}"/>
    <cellStyle name="Normal 7 3 2 2 2 2 4 3 4" xfId="38667" xr:uid="{00000000-0005-0000-0000-000045690000}"/>
    <cellStyle name="Normal 7 3 2 2 2 2 4 4" xfId="10828" xr:uid="{00000000-0005-0000-0000-000046690000}"/>
    <cellStyle name="Normal 7 3 2 2 2 2 4 4 2" xfId="28181" xr:uid="{00000000-0005-0000-0000-000047690000}"/>
    <cellStyle name="Normal 7 3 2 2 2 2 4 4 3" xfId="45527" xr:uid="{00000000-0005-0000-0000-000048690000}"/>
    <cellStyle name="Normal 7 3 2 2 2 2 4 5" xfId="19508" xr:uid="{00000000-0005-0000-0000-000049690000}"/>
    <cellStyle name="Normal 7 3 2 2 2 2 4 6" xfId="36854" xr:uid="{00000000-0005-0000-0000-00004A690000}"/>
    <cellStyle name="Normal 7 3 2 2 2 2 5" xfId="1322" xr:uid="{00000000-0005-0000-0000-00004B690000}"/>
    <cellStyle name="Normal 7 3 2 2 2 2 5 2" xfId="7104" xr:uid="{00000000-0005-0000-0000-00004C690000}"/>
    <cellStyle name="Normal 7 3 2 2 2 2 5 2 2" xfId="15777" xr:uid="{00000000-0005-0000-0000-00004D690000}"/>
    <cellStyle name="Normal 7 3 2 2 2 2 5 2 2 2" xfId="33130" xr:uid="{00000000-0005-0000-0000-00004E690000}"/>
    <cellStyle name="Normal 7 3 2 2 2 2 5 2 2 3" xfId="50476" xr:uid="{00000000-0005-0000-0000-00004F690000}"/>
    <cellStyle name="Normal 7 3 2 2 2 2 5 2 3" xfId="24457" xr:uid="{00000000-0005-0000-0000-000050690000}"/>
    <cellStyle name="Normal 7 3 2 2 2 2 5 2 4" xfId="41803" xr:uid="{00000000-0005-0000-0000-000051690000}"/>
    <cellStyle name="Normal 7 3 2 2 2 2 5 3" xfId="4948" xr:uid="{00000000-0005-0000-0000-000052690000}"/>
    <cellStyle name="Normal 7 3 2 2 2 2 5 3 2" xfId="13621" xr:uid="{00000000-0005-0000-0000-000053690000}"/>
    <cellStyle name="Normal 7 3 2 2 2 2 5 3 2 2" xfId="30974" xr:uid="{00000000-0005-0000-0000-000054690000}"/>
    <cellStyle name="Normal 7 3 2 2 2 2 5 3 2 3" xfId="48320" xr:uid="{00000000-0005-0000-0000-000055690000}"/>
    <cellStyle name="Normal 7 3 2 2 2 2 5 3 3" xfId="22301" xr:uid="{00000000-0005-0000-0000-000056690000}"/>
    <cellStyle name="Normal 7 3 2 2 2 2 5 3 4" xfId="39647" xr:uid="{00000000-0005-0000-0000-000057690000}"/>
    <cellStyle name="Normal 7 3 2 2 2 2 5 4" xfId="9995" xr:uid="{00000000-0005-0000-0000-000058690000}"/>
    <cellStyle name="Normal 7 3 2 2 2 2 5 4 2" xfId="27348" xr:uid="{00000000-0005-0000-0000-000059690000}"/>
    <cellStyle name="Normal 7 3 2 2 2 2 5 4 3" xfId="44694" xr:uid="{00000000-0005-0000-0000-00005A690000}"/>
    <cellStyle name="Normal 7 3 2 2 2 2 5 5" xfId="18675" xr:uid="{00000000-0005-0000-0000-00005B690000}"/>
    <cellStyle name="Normal 7 3 2 2 2 2 5 6" xfId="36021" xr:uid="{00000000-0005-0000-0000-00005C690000}"/>
    <cellStyle name="Normal 7 3 2 2 2 2 6" xfId="6124" xr:uid="{00000000-0005-0000-0000-00005D690000}"/>
    <cellStyle name="Normal 7 3 2 2 2 2 6 2" xfId="14797" xr:uid="{00000000-0005-0000-0000-00005E690000}"/>
    <cellStyle name="Normal 7 3 2 2 2 2 6 2 2" xfId="32150" xr:uid="{00000000-0005-0000-0000-00005F690000}"/>
    <cellStyle name="Normal 7 3 2 2 2 2 6 2 3" xfId="49496" xr:uid="{00000000-0005-0000-0000-000060690000}"/>
    <cellStyle name="Normal 7 3 2 2 2 2 6 3" xfId="23477" xr:uid="{00000000-0005-0000-0000-000061690000}"/>
    <cellStyle name="Normal 7 3 2 2 2 2 6 4" xfId="40823" xr:uid="{00000000-0005-0000-0000-000062690000}"/>
    <cellStyle name="Normal 7 3 2 2 2 2 7" xfId="3135" xr:uid="{00000000-0005-0000-0000-000063690000}"/>
    <cellStyle name="Normal 7 3 2 2 2 2 7 2" xfId="11808" xr:uid="{00000000-0005-0000-0000-000064690000}"/>
    <cellStyle name="Normal 7 3 2 2 2 2 7 2 2" xfId="29161" xr:uid="{00000000-0005-0000-0000-000065690000}"/>
    <cellStyle name="Normal 7 3 2 2 2 2 7 2 3" xfId="46507" xr:uid="{00000000-0005-0000-0000-000066690000}"/>
    <cellStyle name="Normal 7 3 2 2 2 2 7 3" xfId="20488" xr:uid="{00000000-0005-0000-0000-000067690000}"/>
    <cellStyle name="Normal 7 3 2 2 2 2 7 4" xfId="37834" xr:uid="{00000000-0005-0000-0000-000068690000}"/>
    <cellStyle name="Normal 7 3 2 2 2 2 8" xfId="9015" xr:uid="{00000000-0005-0000-0000-000069690000}"/>
    <cellStyle name="Normal 7 3 2 2 2 2 8 2" xfId="26368" xr:uid="{00000000-0005-0000-0000-00006A690000}"/>
    <cellStyle name="Normal 7 3 2 2 2 2 8 3" xfId="43714" xr:uid="{00000000-0005-0000-0000-00006B690000}"/>
    <cellStyle name="Normal 7 3 2 2 2 2 9" xfId="17695" xr:uid="{00000000-0005-0000-0000-00006C690000}"/>
    <cellStyle name="Normal 7 3 2 2 2 3" xfId="244" xr:uid="{00000000-0005-0000-0000-00006D690000}"/>
    <cellStyle name="Normal 7 3 2 2 2 3 10" xfId="34943" xr:uid="{00000000-0005-0000-0000-00006E690000}"/>
    <cellStyle name="Normal 7 3 2 2 2 3 2" xfId="979" xr:uid="{00000000-0005-0000-0000-00006F690000}"/>
    <cellStyle name="Normal 7 3 2 2 2 3 2 2" xfId="2792" xr:uid="{00000000-0005-0000-0000-000070690000}"/>
    <cellStyle name="Normal 7 3 2 2 2 3 2 2 2" xfId="8574" xr:uid="{00000000-0005-0000-0000-000071690000}"/>
    <cellStyle name="Normal 7 3 2 2 2 3 2 2 2 2" xfId="17247" xr:uid="{00000000-0005-0000-0000-000072690000}"/>
    <cellStyle name="Normal 7 3 2 2 2 3 2 2 2 2 2" xfId="34600" xr:uid="{00000000-0005-0000-0000-000073690000}"/>
    <cellStyle name="Normal 7 3 2 2 2 3 2 2 2 2 3" xfId="51946" xr:uid="{00000000-0005-0000-0000-000074690000}"/>
    <cellStyle name="Normal 7 3 2 2 2 3 2 2 2 3" xfId="25927" xr:uid="{00000000-0005-0000-0000-000075690000}"/>
    <cellStyle name="Normal 7 3 2 2 2 3 2 2 2 4" xfId="43273" xr:uid="{00000000-0005-0000-0000-000076690000}"/>
    <cellStyle name="Normal 7 3 2 2 2 3 2 2 3" xfId="4605" xr:uid="{00000000-0005-0000-0000-000077690000}"/>
    <cellStyle name="Normal 7 3 2 2 2 3 2 2 3 2" xfId="13278" xr:uid="{00000000-0005-0000-0000-000078690000}"/>
    <cellStyle name="Normal 7 3 2 2 2 3 2 2 3 2 2" xfId="30631" xr:uid="{00000000-0005-0000-0000-000079690000}"/>
    <cellStyle name="Normal 7 3 2 2 2 3 2 2 3 2 3" xfId="47977" xr:uid="{00000000-0005-0000-0000-00007A690000}"/>
    <cellStyle name="Normal 7 3 2 2 2 3 2 2 3 3" xfId="21958" xr:uid="{00000000-0005-0000-0000-00007B690000}"/>
    <cellStyle name="Normal 7 3 2 2 2 3 2 2 3 4" xfId="39304" xr:uid="{00000000-0005-0000-0000-00007C690000}"/>
    <cellStyle name="Normal 7 3 2 2 2 3 2 2 4" xfId="11465" xr:uid="{00000000-0005-0000-0000-00007D690000}"/>
    <cellStyle name="Normal 7 3 2 2 2 3 2 2 4 2" xfId="28818" xr:uid="{00000000-0005-0000-0000-00007E690000}"/>
    <cellStyle name="Normal 7 3 2 2 2 3 2 2 4 3" xfId="46164" xr:uid="{00000000-0005-0000-0000-00007F690000}"/>
    <cellStyle name="Normal 7 3 2 2 2 3 2 2 5" xfId="20145" xr:uid="{00000000-0005-0000-0000-000080690000}"/>
    <cellStyle name="Normal 7 3 2 2 2 3 2 2 6" xfId="37491" xr:uid="{00000000-0005-0000-0000-000081690000}"/>
    <cellStyle name="Normal 7 3 2 2 2 3 2 3" xfId="1714" xr:uid="{00000000-0005-0000-0000-000082690000}"/>
    <cellStyle name="Normal 7 3 2 2 2 3 2 3 2" xfId="7496" xr:uid="{00000000-0005-0000-0000-000083690000}"/>
    <cellStyle name="Normal 7 3 2 2 2 3 2 3 2 2" xfId="16169" xr:uid="{00000000-0005-0000-0000-000084690000}"/>
    <cellStyle name="Normal 7 3 2 2 2 3 2 3 2 2 2" xfId="33522" xr:uid="{00000000-0005-0000-0000-000085690000}"/>
    <cellStyle name="Normal 7 3 2 2 2 3 2 3 2 2 3" xfId="50868" xr:uid="{00000000-0005-0000-0000-000086690000}"/>
    <cellStyle name="Normal 7 3 2 2 2 3 2 3 2 3" xfId="24849" xr:uid="{00000000-0005-0000-0000-000087690000}"/>
    <cellStyle name="Normal 7 3 2 2 2 3 2 3 2 4" xfId="42195" xr:uid="{00000000-0005-0000-0000-000088690000}"/>
    <cellStyle name="Normal 7 3 2 2 2 3 2 3 3" xfId="5340" xr:uid="{00000000-0005-0000-0000-000089690000}"/>
    <cellStyle name="Normal 7 3 2 2 2 3 2 3 3 2" xfId="14013" xr:uid="{00000000-0005-0000-0000-00008A690000}"/>
    <cellStyle name="Normal 7 3 2 2 2 3 2 3 3 2 2" xfId="31366" xr:uid="{00000000-0005-0000-0000-00008B690000}"/>
    <cellStyle name="Normal 7 3 2 2 2 3 2 3 3 2 3" xfId="48712" xr:uid="{00000000-0005-0000-0000-00008C690000}"/>
    <cellStyle name="Normal 7 3 2 2 2 3 2 3 3 3" xfId="22693" xr:uid="{00000000-0005-0000-0000-00008D690000}"/>
    <cellStyle name="Normal 7 3 2 2 2 3 2 3 3 4" xfId="40039" xr:uid="{00000000-0005-0000-0000-00008E690000}"/>
    <cellStyle name="Normal 7 3 2 2 2 3 2 3 4" xfId="10387" xr:uid="{00000000-0005-0000-0000-00008F690000}"/>
    <cellStyle name="Normal 7 3 2 2 2 3 2 3 4 2" xfId="27740" xr:uid="{00000000-0005-0000-0000-000090690000}"/>
    <cellStyle name="Normal 7 3 2 2 2 3 2 3 4 3" xfId="45086" xr:uid="{00000000-0005-0000-0000-000091690000}"/>
    <cellStyle name="Normal 7 3 2 2 2 3 2 3 5" xfId="19067" xr:uid="{00000000-0005-0000-0000-000092690000}"/>
    <cellStyle name="Normal 7 3 2 2 2 3 2 3 6" xfId="36413" xr:uid="{00000000-0005-0000-0000-000093690000}"/>
    <cellStyle name="Normal 7 3 2 2 2 3 2 4" xfId="6761" xr:uid="{00000000-0005-0000-0000-000094690000}"/>
    <cellStyle name="Normal 7 3 2 2 2 3 2 4 2" xfId="15434" xr:uid="{00000000-0005-0000-0000-000095690000}"/>
    <cellStyle name="Normal 7 3 2 2 2 3 2 4 2 2" xfId="32787" xr:uid="{00000000-0005-0000-0000-000096690000}"/>
    <cellStyle name="Normal 7 3 2 2 2 3 2 4 2 3" xfId="50133" xr:uid="{00000000-0005-0000-0000-000097690000}"/>
    <cellStyle name="Normal 7 3 2 2 2 3 2 4 3" xfId="24114" xr:uid="{00000000-0005-0000-0000-000098690000}"/>
    <cellStyle name="Normal 7 3 2 2 2 3 2 4 4" xfId="41460" xr:uid="{00000000-0005-0000-0000-000099690000}"/>
    <cellStyle name="Normal 7 3 2 2 2 3 2 5" xfId="3527" xr:uid="{00000000-0005-0000-0000-00009A690000}"/>
    <cellStyle name="Normal 7 3 2 2 2 3 2 5 2" xfId="12200" xr:uid="{00000000-0005-0000-0000-00009B690000}"/>
    <cellStyle name="Normal 7 3 2 2 2 3 2 5 2 2" xfId="29553" xr:uid="{00000000-0005-0000-0000-00009C690000}"/>
    <cellStyle name="Normal 7 3 2 2 2 3 2 5 2 3" xfId="46899" xr:uid="{00000000-0005-0000-0000-00009D690000}"/>
    <cellStyle name="Normal 7 3 2 2 2 3 2 5 3" xfId="20880" xr:uid="{00000000-0005-0000-0000-00009E690000}"/>
    <cellStyle name="Normal 7 3 2 2 2 3 2 5 4" xfId="38226" xr:uid="{00000000-0005-0000-0000-00009F690000}"/>
    <cellStyle name="Normal 7 3 2 2 2 3 2 6" xfId="9652" xr:uid="{00000000-0005-0000-0000-0000A0690000}"/>
    <cellStyle name="Normal 7 3 2 2 2 3 2 6 2" xfId="27005" xr:uid="{00000000-0005-0000-0000-0000A1690000}"/>
    <cellStyle name="Normal 7 3 2 2 2 3 2 6 3" xfId="44351" xr:uid="{00000000-0005-0000-0000-0000A2690000}"/>
    <cellStyle name="Normal 7 3 2 2 2 3 2 7" xfId="18332" xr:uid="{00000000-0005-0000-0000-0000A3690000}"/>
    <cellStyle name="Normal 7 3 2 2 2 3 2 8" xfId="35678" xr:uid="{00000000-0005-0000-0000-0000A4690000}"/>
    <cellStyle name="Normal 7 3 2 2 2 3 3" xfId="734" xr:uid="{00000000-0005-0000-0000-0000A5690000}"/>
    <cellStyle name="Normal 7 3 2 2 2 3 3 2" xfId="2547" xr:uid="{00000000-0005-0000-0000-0000A6690000}"/>
    <cellStyle name="Normal 7 3 2 2 2 3 3 2 2" xfId="8329" xr:uid="{00000000-0005-0000-0000-0000A7690000}"/>
    <cellStyle name="Normal 7 3 2 2 2 3 3 2 2 2" xfId="17002" xr:uid="{00000000-0005-0000-0000-0000A8690000}"/>
    <cellStyle name="Normal 7 3 2 2 2 3 3 2 2 2 2" xfId="34355" xr:uid="{00000000-0005-0000-0000-0000A9690000}"/>
    <cellStyle name="Normal 7 3 2 2 2 3 3 2 2 2 3" xfId="51701" xr:uid="{00000000-0005-0000-0000-0000AA690000}"/>
    <cellStyle name="Normal 7 3 2 2 2 3 3 2 2 3" xfId="25682" xr:uid="{00000000-0005-0000-0000-0000AB690000}"/>
    <cellStyle name="Normal 7 3 2 2 2 3 3 2 2 4" xfId="43028" xr:uid="{00000000-0005-0000-0000-0000AC690000}"/>
    <cellStyle name="Normal 7 3 2 2 2 3 3 2 3" xfId="5781" xr:uid="{00000000-0005-0000-0000-0000AD690000}"/>
    <cellStyle name="Normal 7 3 2 2 2 3 3 2 3 2" xfId="14454" xr:uid="{00000000-0005-0000-0000-0000AE690000}"/>
    <cellStyle name="Normal 7 3 2 2 2 3 3 2 3 2 2" xfId="31807" xr:uid="{00000000-0005-0000-0000-0000AF690000}"/>
    <cellStyle name="Normal 7 3 2 2 2 3 3 2 3 2 3" xfId="49153" xr:uid="{00000000-0005-0000-0000-0000B0690000}"/>
    <cellStyle name="Normal 7 3 2 2 2 3 3 2 3 3" xfId="23134" xr:uid="{00000000-0005-0000-0000-0000B1690000}"/>
    <cellStyle name="Normal 7 3 2 2 2 3 3 2 3 4" xfId="40480" xr:uid="{00000000-0005-0000-0000-0000B2690000}"/>
    <cellStyle name="Normal 7 3 2 2 2 3 3 2 4" xfId="11220" xr:uid="{00000000-0005-0000-0000-0000B3690000}"/>
    <cellStyle name="Normal 7 3 2 2 2 3 3 2 4 2" xfId="28573" xr:uid="{00000000-0005-0000-0000-0000B4690000}"/>
    <cellStyle name="Normal 7 3 2 2 2 3 3 2 4 3" xfId="45919" xr:uid="{00000000-0005-0000-0000-0000B5690000}"/>
    <cellStyle name="Normal 7 3 2 2 2 3 3 2 5" xfId="19900" xr:uid="{00000000-0005-0000-0000-0000B6690000}"/>
    <cellStyle name="Normal 7 3 2 2 2 3 3 2 6" xfId="37246" xr:uid="{00000000-0005-0000-0000-0000B7690000}"/>
    <cellStyle name="Normal 7 3 2 2 2 3 3 3" xfId="6516" xr:uid="{00000000-0005-0000-0000-0000B8690000}"/>
    <cellStyle name="Normal 7 3 2 2 2 3 3 3 2" xfId="15189" xr:uid="{00000000-0005-0000-0000-0000B9690000}"/>
    <cellStyle name="Normal 7 3 2 2 2 3 3 3 2 2" xfId="32542" xr:uid="{00000000-0005-0000-0000-0000BA690000}"/>
    <cellStyle name="Normal 7 3 2 2 2 3 3 3 2 3" xfId="49888" xr:uid="{00000000-0005-0000-0000-0000BB690000}"/>
    <cellStyle name="Normal 7 3 2 2 2 3 3 3 3" xfId="23869" xr:uid="{00000000-0005-0000-0000-0000BC690000}"/>
    <cellStyle name="Normal 7 3 2 2 2 3 3 3 4" xfId="41215" xr:uid="{00000000-0005-0000-0000-0000BD690000}"/>
    <cellStyle name="Normal 7 3 2 2 2 3 3 4" xfId="4360" xr:uid="{00000000-0005-0000-0000-0000BE690000}"/>
    <cellStyle name="Normal 7 3 2 2 2 3 3 4 2" xfId="13033" xr:uid="{00000000-0005-0000-0000-0000BF690000}"/>
    <cellStyle name="Normal 7 3 2 2 2 3 3 4 2 2" xfId="30386" xr:uid="{00000000-0005-0000-0000-0000C0690000}"/>
    <cellStyle name="Normal 7 3 2 2 2 3 3 4 2 3" xfId="47732" xr:uid="{00000000-0005-0000-0000-0000C1690000}"/>
    <cellStyle name="Normal 7 3 2 2 2 3 3 4 3" xfId="21713" xr:uid="{00000000-0005-0000-0000-0000C2690000}"/>
    <cellStyle name="Normal 7 3 2 2 2 3 3 4 4" xfId="39059" xr:uid="{00000000-0005-0000-0000-0000C3690000}"/>
    <cellStyle name="Normal 7 3 2 2 2 3 3 5" xfId="9407" xr:uid="{00000000-0005-0000-0000-0000C4690000}"/>
    <cellStyle name="Normal 7 3 2 2 2 3 3 5 2" xfId="26760" xr:uid="{00000000-0005-0000-0000-0000C5690000}"/>
    <cellStyle name="Normal 7 3 2 2 2 3 3 5 3" xfId="44106" xr:uid="{00000000-0005-0000-0000-0000C6690000}"/>
    <cellStyle name="Normal 7 3 2 2 2 3 3 6" xfId="18087" xr:uid="{00000000-0005-0000-0000-0000C7690000}"/>
    <cellStyle name="Normal 7 3 2 2 2 3 3 7" xfId="35433" xr:uid="{00000000-0005-0000-0000-0000C8690000}"/>
    <cellStyle name="Normal 7 3 2 2 2 3 4" xfId="2057" xr:uid="{00000000-0005-0000-0000-0000C9690000}"/>
    <cellStyle name="Normal 7 3 2 2 2 3 4 2" xfId="7839" xr:uid="{00000000-0005-0000-0000-0000CA690000}"/>
    <cellStyle name="Normal 7 3 2 2 2 3 4 2 2" xfId="16512" xr:uid="{00000000-0005-0000-0000-0000CB690000}"/>
    <cellStyle name="Normal 7 3 2 2 2 3 4 2 2 2" xfId="33865" xr:uid="{00000000-0005-0000-0000-0000CC690000}"/>
    <cellStyle name="Normal 7 3 2 2 2 3 4 2 2 3" xfId="51211" xr:uid="{00000000-0005-0000-0000-0000CD690000}"/>
    <cellStyle name="Normal 7 3 2 2 2 3 4 2 3" xfId="25192" xr:uid="{00000000-0005-0000-0000-0000CE690000}"/>
    <cellStyle name="Normal 7 3 2 2 2 3 4 2 4" xfId="42538" xr:uid="{00000000-0005-0000-0000-0000CF690000}"/>
    <cellStyle name="Normal 7 3 2 2 2 3 4 3" xfId="3870" xr:uid="{00000000-0005-0000-0000-0000D0690000}"/>
    <cellStyle name="Normal 7 3 2 2 2 3 4 3 2" xfId="12543" xr:uid="{00000000-0005-0000-0000-0000D1690000}"/>
    <cellStyle name="Normal 7 3 2 2 2 3 4 3 2 2" xfId="29896" xr:uid="{00000000-0005-0000-0000-0000D2690000}"/>
    <cellStyle name="Normal 7 3 2 2 2 3 4 3 2 3" xfId="47242" xr:uid="{00000000-0005-0000-0000-0000D3690000}"/>
    <cellStyle name="Normal 7 3 2 2 2 3 4 3 3" xfId="21223" xr:uid="{00000000-0005-0000-0000-0000D4690000}"/>
    <cellStyle name="Normal 7 3 2 2 2 3 4 3 4" xfId="38569" xr:uid="{00000000-0005-0000-0000-0000D5690000}"/>
    <cellStyle name="Normal 7 3 2 2 2 3 4 4" xfId="10730" xr:uid="{00000000-0005-0000-0000-0000D6690000}"/>
    <cellStyle name="Normal 7 3 2 2 2 3 4 4 2" xfId="28083" xr:uid="{00000000-0005-0000-0000-0000D7690000}"/>
    <cellStyle name="Normal 7 3 2 2 2 3 4 4 3" xfId="45429" xr:uid="{00000000-0005-0000-0000-0000D8690000}"/>
    <cellStyle name="Normal 7 3 2 2 2 3 4 5" xfId="19410" xr:uid="{00000000-0005-0000-0000-0000D9690000}"/>
    <cellStyle name="Normal 7 3 2 2 2 3 4 6" xfId="36756" xr:uid="{00000000-0005-0000-0000-0000DA690000}"/>
    <cellStyle name="Normal 7 3 2 2 2 3 5" xfId="1469" xr:uid="{00000000-0005-0000-0000-0000DB690000}"/>
    <cellStyle name="Normal 7 3 2 2 2 3 5 2" xfId="7251" xr:uid="{00000000-0005-0000-0000-0000DC690000}"/>
    <cellStyle name="Normal 7 3 2 2 2 3 5 2 2" xfId="15924" xr:uid="{00000000-0005-0000-0000-0000DD690000}"/>
    <cellStyle name="Normal 7 3 2 2 2 3 5 2 2 2" xfId="33277" xr:uid="{00000000-0005-0000-0000-0000DE690000}"/>
    <cellStyle name="Normal 7 3 2 2 2 3 5 2 2 3" xfId="50623" xr:uid="{00000000-0005-0000-0000-0000DF690000}"/>
    <cellStyle name="Normal 7 3 2 2 2 3 5 2 3" xfId="24604" xr:uid="{00000000-0005-0000-0000-0000E0690000}"/>
    <cellStyle name="Normal 7 3 2 2 2 3 5 2 4" xfId="41950" xr:uid="{00000000-0005-0000-0000-0000E1690000}"/>
    <cellStyle name="Normal 7 3 2 2 2 3 5 3" xfId="5095" xr:uid="{00000000-0005-0000-0000-0000E2690000}"/>
    <cellStyle name="Normal 7 3 2 2 2 3 5 3 2" xfId="13768" xr:uid="{00000000-0005-0000-0000-0000E3690000}"/>
    <cellStyle name="Normal 7 3 2 2 2 3 5 3 2 2" xfId="31121" xr:uid="{00000000-0005-0000-0000-0000E4690000}"/>
    <cellStyle name="Normal 7 3 2 2 2 3 5 3 2 3" xfId="48467" xr:uid="{00000000-0005-0000-0000-0000E5690000}"/>
    <cellStyle name="Normal 7 3 2 2 2 3 5 3 3" xfId="22448" xr:uid="{00000000-0005-0000-0000-0000E6690000}"/>
    <cellStyle name="Normal 7 3 2 2 2 3 5 3 4" xfId="39794" xr:uid="{00000000-0005-0000-0000-0000E7690000}"/>
    <cellStyle name="Normal 7 3 2 2 2 3 5 4" xfId="10142" xr:uid="{00000000-0005-0000-0000-0000E8690000}"/>
    <cellStyle name="Normal 7 3 2 2 2 3 5 4 2" xfId="27495" xr:uid="{00000000-0005-0000-0000-0000E9690000}"/>
    <cellStyle name="Normal 7 3 2 2 2 3 5 4 3" xfId="44841" xr:uid="{00000000-0005-0000-0000-0000EA690000}"/>
    <cellStyle name="Normal 7 3 2 2 2 3 5 5" xfId="18822" xr:uid="{00000000-0005-0000-0000-0000EB690000}"/>
    <cellStyle name="Normal 7 3 2 2 2 3 5 6" xfId="36168" xr:uid="{00000000-0005-0000-0000-0000EC690000}"/>
    <cellStyle name="Normal 7 3 2 2 2 3 6" xfId="6026" xr:uid="{00000000-0005-0000-0000-0000ED690000}"/>
    <cellStyle name="Normal 7 3 2 2 2 3 6 2" xfId="14699" xr:uid="{00000000-0005-0000-0000-0000EE690000}"/>
    <cellStyle name="Normal 7 3 2 2 2 3 6 2 2" xfId="32052" xr:uid="{00000000-0005-0000-0000-0000EF690000}"/>
    <cellStyle name="Normal 7 3 2 2 2 3 6 2 3" xfId="49398" xr:uid="{00000000-0005-0000-0000-0000F0690000}"/>
    <cellStyle name="Normal 7 3 2 2 2 3 6 3" xfId="23379" xr:uid="{00000000-0005-0000-0000-0000F1690000}"/>
    <cellStyle name="Normal 7 3 2 2 2 3 6 4" xfId="40725" xr:uid="{00000000-0005-0000-0000-0000F2690000}"/>
    <cellStyle name="Normal 7 3 2 2 2 3 7" xfId="3282" xr:uid="{00000000-0005-0000-0000-0000F3690000}"/>
    <cellStyle name="Normal 7 3 2 2 2 3 7 2" xfId="11955" xr:uid="{00000000-0005-0000-0000-0000F4690000}"/>
    <cellStyle name="Normal 7 3 2 2 2 3 7 2 2" xfId="29308" xr:uid="{00000000-0005-0000-0000-0000F5690000}"/>
    <cellStyle name="Normal 7 3 2 2 2 3 7 2 3" xfId="46654" xr:uid="{00000000-0005-0000-0000-0000F6690000}"/>
    <cellStyle name="Normal 7 3 2 2 2 3 7 3" xfId="20635" xr:uid="{00000000-0005-0000-0000-0000F7690000}"/>
    <cellStyle name="Normal 7 3 2 2 2 3 7 4" xfId="37981" xr:uid="{00000000-0005-0000-0000-0000F8690000}"/>
    <cellStyle name="Normal 7 3 2 2 2 3 8" xfId="8917" xr:uid="{00000000-0005-0000-0000-0000F9690000}"/>
    <cellStyle name="Normal 7 3 2 2 2 3 8 2" xfId="26270" xr:uid="{00000000-0005-0000-0000-0000FA690000}"/>
    <cellStyle name="Normal 7 3 2 2 2 3 8 3" xfId="43616" xr:uid="{00000000-0005-0000-0000-0000FB690000}"/>
    <cellStyle name="Normal 7 3 2 2 2 3 9" xfId="17597" xr:uid="{00000000-0005-0000-0000-0000FC690000}"/>
    <cellStyle name="Normal 7 3 2 2 2 4" xfId="832" xr:uid="{00000000-0005-0000-0000-0000FD690000}"/>
    <cellStyle name="Normal 7 3 2 2 2 4 2" xfId="2645" xr:uid="{00000000-0005-0000-0000-0000FE690000}"/>
    <cellStyle name="Normal 7 3 2 2 2 4 2 2" xfId="8427" xr:uid="{00000000-0005-0000-0000-0000FF690000}"/>
    <cellStyle name="Normal 7 3 2 2 2 4 2 2 2" xfId="17100" xr:uid="{00000000-0005-0000-0000-0000006A0000}"/>
    <cellStyle name="Normal 7 3 2 2 2 4 2 2 2 2" xfId="34453" xr:uid="{00000000-0005-0000-0000-0000016A0000}"/>
    <cellStyle name="Normal 7 3 2 2 2 4 2 2 2 3" xfId="51799" xr:uid="{00000000-0005-0000-0000-0000026A0000}"/>
    <cellStyle name="Normal 7 3 2 2 2 4 2 2 3" xfId="25780" xr:uid="{00000000-0005-0000-0000-0000036A0000}"/>
    <cellStyle name="Normal 7 3 2 2 2 4 2 2 4" xfId="43126" xr:uid="{00000000-0005-0000-0000-0000046A0000}"/>
    <cellStyle name="Normal 7 3 2 2 2 4 2 3" xfId="4458" xr:uid="{00000000-0005-0000-0000-0000056A0000}"/>
    <cellStyle name="Normal 7 3 2 2 2 4 2 3 2" xfId="13131" xr:uid="{00000000-0005-0000-0000-0000066A0000}"/>
    <cellStyle name="Normal 7 3 2 2 2 4 2 3 2 2" xfId="30484" xr:uid="{00000000-0005-0000-0000-0000076A0000}"/>
    <cellStyle name="Normal 7 3 2 2 2 4 2 3 2 3" xfId="47830" xr:uid="{00000000-0005-0000-0000-0000086A0000}"/>
    <cellStyle name="Normal 7 3 2 2 2 4 2 3 3" xfId="21811" xr:uid="{00000000-0005-0000-0000-0000096A0000}"/>
    <cellStyle name="Normal 7 3 2 2 2 4 2 3 4" xfId="39157" xr:uid="{00000000-0005-0000-0000-00000A6A0000}"/>
    <cellStyle name="Normal 7 3 2 2 2 4 2 4" xfId="11318" xr:uid="{00000000-0005-0000-0000-00000B6A0000}"/>
    <cellStyle name="Normal 7 3 2 2 2 4 2 4 2" xfId="28671" xr:uid="{00000000-0005-0000-0000-00000C6A0000}"/>
    <cellStyle name="Normal 7 3 2 2 2 4 2 4 3" xfId="46017" xr:uid="{00000000-0005-0000-0000-00000D6A0000}"/>
    <cellStyle name="Normal 7 3 2 2 2 4 2 5" xfId="19998" xr:uid="{00000000-0005-0000-0000-00000E6A0000}"/>
    <cellStyle name="Normal 7 3 2 2 2 4 2 6" xfId="37344" xr:uid="{00000000-0005-0000-0000-00000F6A0000}"/>
    <cellStyle name="Normal 7 3 2 2 2 4 3" xfId="1567" xr:uid="{00000000-0005-0000-0000-0000106A0000}"/>
    <cellStyle name="Normal 7 3 2 2 2 4 3 2" xfId="7349" xr:uid="{00000000-0005-0000-0000-0000116A0000}"/>
    <cellStyle name="Normal 7 3 2 2 2 4 3 2 2" xfId="16022" xr:uid="{00000000-0005-0000-0000-0000126A0000}"/>
    <cellStyle name="Normal 7 3 2 2 2 4 3 2 2 2" xfId="33375" xr:uid="{00000000-0005-0000-0000-0000136A0000}"/>
    <cellStyle name="Normal 7 3 2 2 2 4 3 2 2 3" xfId="50721" xr:uid="{00000000-0005-0000-0000-0000146A0000}"/>
    <cellStyle name="Normal 7 3 2 2 2 4 3 2 3" xfId="24702" xr:uid="{00000000-0005-0000-0000-0000156A0000}"/>
    <cellStyle name="Normal 7 3 2 2 2 4 3 2 4" xfId="42048" xr:uid="{00000000-0005-0000-0000-0000166A0000}"/>
    <cellStyle name="Normal 7 3 2 2 2 4 3 3" xfId="5193" xr:uid="{00000000-0005-0000-0000-0000176A0000}"/>
    <cellStyle name="Normal 7 3 2 2 2 4 3 3 2" xfId="13866" xr:uid="{00000000-0005-0000-0000-0000186A0000}"/>
    <cellStyle name="Normal 7 3 2 2 2 4 3 3 2 2" xfId="31219" xr:uid="{00000000-0005-0000-0000-0000196A0000}"/>
    <cellStyle name="Normal 7 3 2 2 2 4 3 3 2 3" xfId="48565" xr:uid="{00000000-0005-0000-0000-00001A6A0000}"/>
    <cellStyle name="Normal 7 3 2 2 2 4 3 3 3" xfId="22546" xr:uid="{00000000-0005-0000-0000-00001B6A0000}"/>
    <cellStyle name="Normal 7 3 2 2 2 4 3 3 4" xfId="39892" xr:uid="{00000000-0005-0000-0000-00001C6A0000}"/>
    <cellStyle name="Normal 7 3 2 2 2 4 3 4" xfId="10240" xr:uid="{00000000-0005-0000-0000-00001D6A0000}"/>
    <cellStyle name="Normal 7 3 2 2 2 4 3 4 2" xfId="27593" xr:uid="{00000000-0005-0000-0000-00001E6A0000}"/>
    <cellStyle name="Normal 7 3 2 2 2 4 3 4 3" xfId="44939" xr:uid="{00000000-0005-0000-0000-00001F6A0000}"/>
    <cellStyle name="Normal 7 3 2 2 2 4 3 5" xfId="18920" xr:uid="{00000000-0005-0000-0000-0000206A0000}"/>
    <cellStyle name="Normal 7 3 2 2 2 4 3 6" xfId="36266" xr:uid="{00000000-0005-0000-0000-0000216A0000}"/>
    <cellStyle name="Normal 7 3 2 2 2 4 4" xfId="6614" xr:uid="{00000000-0005-0000-0000-0000226A0000}"/>
    <cellStyle name="Normal 7 3 2 2 2 4 4 2" xfId="15287" xr:uid="{00000000-0005-0000-0000-0000236A0000}"/>
    <cellStyle name="Normal 7 3 2 2 2 4 4 2 2" xfId="32640" xr:uid="{00000000-0005-0000-0000-0000246A0000}"/>
    <cellStyle name="Normal 7 3 2 2 2 4 4 2 3" xfId="49986" xr:uid="{00000000-0005-0000-0000-0000256A0000}"/>
    <cellStyle name="Normal 7 3 2 2 2 4 4 3" xfId="23967" xr:uid="{00000000-0005-0000-0000-0000266A0000}"/>
    <cellStyle name="Normal 7 3 2 2 2 4 4 4" xfId="41313" xr:uid="{00000000-0005-0000-0000-0000276A0000}"/>
    <cellStyle name="Normal 7 3 2 2 2 4 5" xfId="3380" xr:uid="{00000000-0005-0000-0000-0000286A0000}"/>
    <cellStyle name="Normal 7 3 2 2 2 4 5 2" xfId="12053" xr:uid="{00000000-0005-0000-0000-0000296A0000}"/>
    <cellStyle name="Normal 7 3 2 2 2 4 5 2 2" xfId="29406" xr:uid="{00000000-0005-0000-0000-00002A6A0000}"/>
    <cellStyle name="Normal 7 3 2 2 2 4 5 2 3" xfId="46752" xr:uid="{00000000-0005-0000-0000-00002B6A0000}"/>
    <cellStyle name="Normal 7 3 2 2 2 4 5 3" xfId="20733" xr:uid="{00000000-0005-0000-0000-00002C6A0000}"/>
    <cellStyle name="Normal 7 3 2 2 2 4 5 4" xfId="38079" xr:uid="{00000000-0005-0000-0000-00002D6A0000}"/>
    <cellStyle name="Normal 7 3 2 2 2 4 6" xfId="9505" xr:uid="{00000000-0005-0000-0000-00002E6A0000}"/>
    <cellStyle name="Normal 7 3 2 2 2 4 6 2" xfId="26858" xr:uid="{00000000-0005-0000-0000-00002F6A0000}"/>
    <cellStyle name="Normal 7 3 2 2 2 4 6 3" xfId="44204" xr:uid="{00000000-0005-0000-0000-0000306A0000}"/>
    <cellStyle name="Normal 7 3 2 2 2 4 7" xfId="18185" xr:uid="{00000000-0005-0000-0000-0000316A0000}"/>
    <cellStyle name="Normal 7 3 2 2 2 4 8" xfId="35531" xr:uid="{00000000-0005-0000-0000-0000326A0000}"/>
    <cellStyle name="Normal 7 3 2 2 2 5" xfId="489" xr:uid="{00000000-0005-0000-0000-0000336A0000}"/>
    <cellStyle name="Normal 7 3 2 2 2 5 2" xfId="2302" xr:uid="{00000000-0005-0000-0000-0000346A0000}"/>
    <cellStyle name="Normal 7 3 2 2 2 5 2 2" xfId="8084" xr:uid="{00000000-0005-0000-0000-0000356A0000}"/>
    <cellStyle name="Normal 7 3 2 2 2 5 2 2 2" xfId="16757" xr:uid="{00000000-0005-0000-0000-0000366A0000}"/>
    <cellStyle name="Normal 7 3 2 2 2 5 2 2 2 2" xfId="34110" xr:uid="{00000000-0005-0000-0000-0000376A0000}"/>
    <cellStyle name="Normal 7 3 2 2 2 5 2 2 2 3" xfId="51456" xr:uid="{00000000-0005-0000-0000-0000386A0000}"/>
    <cellStyle name="Normal 7 3 2 2 2 5 2 2 3" xfId="25437" xr:uid="{00000000-0005-0000-0000-0000396A0000}"/>
    <cellStyle name="Normal 7 3 2 2 2 5 2 2 4" xfId="42783" xr:uid="{00000000-0005-0000-0000-00003A6A0000}"/>
    <cellStyle name="Normal 7 3 2 2 2 5 2 3" xfId="5585" xr:uid="{00000000-0005-0000-0000-00003B6A0000}"/>
    <cellStyle name="Normal 7 3 2 2 2 5 2 3 2" xfId="14258" xr:uid="{00000000-0005-0000-0000-00003C6A0000}"/>
    <cellStyle name="Normal 7 3 2 2 2 5 2 3 2 2" xfId="31611" xr:uid="{00000000-0005-0000-0000-00003D6A0000}"/>
    <cellStyle name="Normal 7 3 2 2 2 5 2 3 2 3" xfId="48957" xr:uid="{00000000-0005-0000-0000-00003E6A0000}"/>
    <cellStyle name="Normal 7 3 2 2 2 5 2 3 3" xfId="22938" xr:uid="{00000000-0005-0000-0000-00003F6A0000}"/>
    <cellStyle name="Normal 7 3 2 2 2 5 2 3 4" xfId="40284" xr:uid="{00000000-0005-0000-0000-0000406A0000}"/>
    <cellStyle name="Normal 7 3 2 2 2 5 2 4" xfId="10975" xr:uid="{00000000-0005-0000-0000-0000416A0000}"/>
    <cellStyle name="Normal 7 3 2 2 2 5 2 4 2" xfId="28328" xr:uid="{00000000-0005-0000-0000-0000426A0000}"/>
    <cellStyle name="Normal 7 3 2 2 2 5 2 4 3" xfId="45674" xr:uid="{00000000-0005-0000-0000-0000436A0000}"/>
    <cellStyle name="Normal 7 3 2 2 2 5 2 5" xfId="19655" xr:uid="{00000000-0005-0000-0000-0000446A0000}"/>
    <cellStyle name="Normal 7 3 2 2 2 5 2 6" xfId="37001" xr:uid="{00000000-0005-0000-0000-0000456A0000}"/>
    <cellStyle name="Normal 7 3 2 2 2 5 3" xfId="6271" xr:uid="{00000000-0005-0000-0000-0000466A0000}"/>
    <cellStyle name="Normal 7 3 2 2 2 5 3 2" xfId="14944" xr:uid="{00000000-0005-0000-0000-0000476A0000}"/>
    <cellStyle name="Normal 7 3 2 2 2 5 3 2 2" xfId="32297" xr:uid="{00000000-0005-0000-0000-0000486A0000}"/>
    <cellStyle name="Normal 7 3 2 2 2 5 3 2 3" xfId="49643" xr:uid="{00000000-0005-0000-0000-0000496A0000}"/>
    <cellStyle name="Normal 7 3 2 2 2 5 3 3" xfId="23624" xr:uid="{00000000-0005-0000-0000-00004A6A0000}"/>
    <cellStyle name="Normal 7 3 2 2 2 5 3 4" xfId="40970" xr:uid="{00000000-0005-0000-0000-00004B6A0000}"/>
    <cellStyle name="Normal 7 3 2 2 2 5 4" xfId="4115" xr:uid="{00000000-0005-0000-0000-00004C6A0000}"/>
    <cellStyle name="Normal 7 3 2 2 2 5 4 2" xfId="12788" xr:uid="{00000000-0005-0000-0000-00004D6A0000}"/>
    <cellStyle name="Normal 7 3 2 2 2 5 4 2 2" xfId="30141" xr:uid="{00000000-0005-0000-0000-00004E6A0000}"/>
    <cellStyle name="Normal 7 3 2 2 2 5 4 2 3" xfId="47487" xr:uid="{00000000-0005-0000-0000-00004F6A0000}"/>
    <cellStyle name="Normal 7 3 2 2 2 5 4 3" xfId="21468" xr:uid="{00000000-0005-0000-0000-0000506A0000}"/>
    <cellStyle name="Normal 7 3 2 2 2 5 4 4" xfId="38814" xr:uid="{00000000-0005-0000-0000-0000516A0000}"/>
    <cellStyle name="Normal 7 3 2 2 2 5 5" xfId="9162" xr:uid="{00000000-0005-0000-0000-0000526A0000}"/>
    <cellStyle name="Normal 7 3 2 2 2 5 5 2" xfId="26515" xr:uid="{00000000-0005-0000-0000-0000536A0000}"/>
    <cellStyle name="Normal 7 3 2 2 2 5 5 3" xfId="43861" xr:uid="{00000000-0005-0000-0000-0000546A0000}"/>
    <cellStyle name="Normal 7 3 2 2 2 5 6" xfId="17842" xr:uid="{00000000-0005-0000-0000-0000556A0000}"/>
    <cellStyle name="Normal 7 3 2 2 2 5 7" xfId="35188" xr:uid="{00000000-0005-0000-0000-0000566A0000}"/>
    <cellStyle name="Normal 7 3 2 2 2 6" xfId="1910" xr:uid="{00000000-0005-0000-0000-0000576A0000}"/>
    <cellStyle name="Normal 7 3 2 2 2 6 2" xfId="7692" xr:uid="{00000000-0005-0000-0000-0000586A0000}"/>
    <cellStyle name="Normal 7 3 2 2 2 6 2 2" xfId="16365" xr:uid="{00000000-0005-0000-0000-0000596A0000}"/>
    <cellStyle name="Normal 7 3 2 2 2 6 2 2 2" xfId="33718" xr:uid="{00000000-0005-0000-0000-00005A6A0000}"/>
    <cellStyle name="Normal 7 3 2 2 2 6 2 2 3" xfId="51064" xr:uid="{00000000-0005-0000-0000-00005B6A0000}"/>
    <cellStyle name="Normal 7 3 2 2 2 6 2 3" xfId="25045" xr:uid="{00000000-0005-0000-0000-00005C6A0000}"/>
    <cellStyle name="Normal 7 3 2 2 2 6 2 4" xfId="42391" xr:uid="{00000000-0005-0000-0000-00005D6A0000}"/>
    <cellStyle name="Normal 7 3 2 2 2 6 3" xfId="3723" xr:uid="{00000000-0005-0000-0000-00005E6A0000}"/>
    <cellStyle name="Normal 7 3 2 2 2 6 3 2" xfId="12396" xr:uid="{00000000-0005-0000-0000-00005F6A0000}"/>
    <cellStyle name="Normal 7 3 2 2 2 6 3 2 2" xfId="29749" xr:uid="{00000000-0005-0000-0000-0000606A0000}"/>
    <cellStyle name="Normal 7 3 2 2 2 6 3 2 3" xfId="47095" xr:uid="{00000000-0005-0000-0000-0000616A0000}"/>
    <cellStyle name="Normal 7 3 2 2 2 6 3 3" xfId="21076" xr:uid="{00000000-0005-0000-0000-0000626A0000}"/>
    <cellStyle name="Normal 7 3 2 2 2 6 3 4" xfId="38422" xr:uid="{00000000-0005-0000-0000-0000636A0000}"/>
    <cellStyle name="Normal 7 3 2 2 2 6 4" xfId="10583" xr:uid="{00000000-0005-0000-0000-0000646A0000}"/>
    <cellStyle name="Normal 7 3 2 2 2 6 4 2" xfId="27936" xr:uid="{00000000-0005-0000-0000-0000656A0000}"/>
    <cellStyle name="Normal 7 3 2 2 2 6 4 3" xfId="45282" xr:uid="{00000000-0005-0000-0000-0000666A0000}"/>
    <cellStyle name="Normal 7 3 2 2 2 6 5" xfId="19263" xr:uid="{00000000-0005-0000-0000-0000676A0000}"/>
    <cellStyle name="Normal 7 3 2 2 2 6 6" xfId="36609" xr:uid="{00000000-0005-0000-0000-0000686A0000}"/>
    <cellStyle name="Normal 7 3 2 2 2 7" xfId="1224" xr:uid="{00000000-0005-0000-0000-0000696A0000}"/>
    <cellStyle name="Normal 7 3 2 2 2 7 2" xfId="7006" xr:uid="{00000000-0005-0000-0000-00006A6A0000}"/>
    <cellStyle name="Normal 7 3 2 2 2 7 2 2" xfId="15679" xr:uid="{00000000-0005-0000-0000-00006B6A0000}"/>
    <cellStyle name="Normal 7 3 2 2 2 7 2 2 2" xfId="33032" xr:uid="{00000000-0005-0000-0000-00006C6A0000}"/>
    <cellStyle name="Normal 7 3 2 2 2 7 2 2 3" xfId="50378" xr:uid="{00000000-0005-0000-0000-00006D6A0000}"/>
    <cellStyle name="Normal 7 3 2 2 2 7 2 3" xfId="24359" xr:uid="{00000000-0005-0000-0000-00006E6A0000}"/>
    <cellStyle name="Normal 7 3 2 2 2 7 2 4" xfId="41705" xr:uid="{00000000-0005-0000-0000-00006F6A0000}"/>
    <cellStyle name="Normal 7 3 2 2 2 7 3" xfId="4850" xr:uid="{00000000-0005-0000-0000-0000706A0000}"/>
    <cellStyle name="Normal 7 3 2 2 2 7 3 2" xfId="13523" xr:uid="{00000000-0005-0000-0000-0000716A0000}"/>
    <cellStyle name="Normal 7 3 2 2 2 7 3 2 2" xfId="30876" xr:uid="{00000000-0005-0000-0000-0000726A0000}"/>
    <cellStyle name="Normal 7 3 2 2 2 7 3 2 3" xfId="48222" xr:uid="{00000000-0005-0000-0000-0000736A0000}"/>
    <cellStyle name="Normal 7 3 2 2 2 7 3 3" xfId="22203" xr:uid="{00000000-0005-0000-0000-0000746A0000}"/>
    <cellStyle name="Normal 7 3 2 2 2 7 3 4" xfId="39549" xr:uid="{00000000-0005-0000-0000-0000756A0000}"/>
    <cellStyle name="Normal 7 3 2 2 2 7 4" xfId="9897" xr:uid="{00000000-0005-0000-0000-0000766A0000}"/>
    <cellStyle name="Normal 7 3 2 2 2 7 4 2" xfId="27250" xr:uid="{00000000-0005-0000-0000-0000776A0000}"/>
    <cellStyle name="Normal 7 3 2 2 2 7 4 3" xfId="44596" xr:uid="{00000000-0005-0000-0000-0000786A0000}"/>
    <cellStyle name="Normal 7 3 2 2 2 7 5" xfId="18577" xr:uid="{00000000-0005-0000-0000-0000796A0000}"/>
    <cellStyle name="Normal 7 3 2 2 2 7 6" xfId="35923" xr:uid="{00000000-0005-0000-0000-00007A6A0000}"/>
    <cellStyle name="Normal 7 3 2 2 2 8" xfId="5879" xr:uid="{00000000-0005-0000-0000-00007B6A0000}"/>
    <cellStyle name="Normal 7 3 2 2 2 8 2" xfId="14552" xr:uid="{00000000-0005-0000-0000-00007C6A0000}"/>
    <cellStyle name="Normal 7 3 2 2 2 8 2 2" xfId="31905" xr:uid="{00000000-0005-0000-0000-00007D6A0000}"/>
    <cellStyle name="Normal 7 3 2 2 2 8 2 3" xfId="49251" xr:uid="{00000000-0005-0000-0000-00007E6A0000}"/>
    <cellStyle name="Normal 7 3 2 2 2 8 3" xfId="23232" xr:uid="{00000000-0005-0000-0000-00007F6A0000}"/>
    <cellStyle name="Normal 7 3 2 2 2 8 4" xfId="40578" xr:uid="{00000000-0005-0000-0000-0000806A0000}"/>
    <cellStyle name="Normal 7 3 2 2 2 9" xfId="3037" xr:uid="{00000000-0005-0000-0000-0000816A0000}"/>
    <cellStyle name="Normal 7 3 2 2 2 9 2" xfId="11710" xr:uid="{00000000-0005-0000-0000-0000826A0000}"/>
    <cellStyle name="Normal 7 3 2 2 2 9 2 2" xfId="29063" xr:uid="{00000000-0005-0000-0000-0000836A0000}"/>
    <cellStyle name="Normal 7 3 2 2 2 9 2 3" xfId="46409" xr:uid="{00000000-0005-0000-0000-0000846A0000}"/>
    <cellStyle name="Normal 7 3 2 2 2 9 3" xfId="20390" xr:uid="{00000000-0005-0000-0000-0000856A0000}"/>
    <cellStyle name="Normal 7 3 2 2 2 9 4" xfId="37736" xr:uid="{00000000-0005-0000-0000-0000866A0000}"/>
    <cellStyle name="Normal 7 3 2 2 3" xfId="195" xr:uid="{00000000-0005-0000-0000-0000876A0000}"/>
    <cellStyle name="Normal 7 3 2 2 3 10" xfId="17548" xr:uid="{00000000-0005-0000-0000-0000886A0000}"/>
    <cellStyle name="Normal 7 3 2 2 3 11" xfId="34894" xr:uid="{00000000-0005-0000-0000-0000896A0000}"/>
    <cellStyle name="Normal 7 3 2 2 3 2" xfId="685" xr:uid="{00000000-0005-0000-0000-00008A6A0000}"/>
    <cellStyle name="Normal 7 3 2 2 3 2 2" xfId="2498" xr:uid="{00000000-0005-0000-0000-00008B6A0000}"/>
    <cellStyle name="Normal 7 3 2 2 3 2 2 2" xfId="8280" xr:uid="{00000000-0005-0000-0000-00008C6A0000}"/>
    <cellStyle name="Normal 7 3 2 2 3 2 2 2 2" xfId="16953" xr:uid="{00000000-0005-0000-0000-00008D6A0000}"/>
    <cellStyle name="Normal 7 3 2 2 3 2 2 2 2 2" xfId="34306" xr:uid="{00000000-0005-0000-0000-00008E6A0000}"/>
    <cellStyle name="Normal 7 3 2 2 3 2 2 2 2 3" xfId="51652" xr:uid="{00000000-0005-0000-0000-00008F6A0000}"/>
    <cellStyle name="Normal 7 3 2 2 3 2 2 2 3" xfId="25633" xr:uid="{00000000-0005-0000-0000-0000906A0000}"/>
    <cellStyle name="Normal 7 3 2 2 3 2 2 2 4" xfId="42979" xr:uid="{00000000-0005-0000-0000-0000916A0000}"/>
    <cellStyle name="Normal 7 3 2 2 3 2 2 3" xfId="4311" xr:uid="{00000000-0005-0000-0000-0000926A0000}"/>
    <cellStyle name="Normal 7 3 2 2 3 2 2 3 2" xfId="12984" xr:uid="{00000000-0005-0000-0000-0000936A0000}"/>
    <cellStyle name="Normal 7 3 2 2 3 2 2 3 2 2" xfId="30337" xr:uid="{00000000-0005-0000-0000-0000946A0000}"/>
    <cellStyle name="Normal 7 3 2 2 3 2 2 3 2 3" xfId="47683" xr:uid="{00000000-0005-0000-0000-0000956A0000}"/>
    <cellStyle name="Normal 7 3 2 2 3 2 2 3 3" xfId="21664" xr:uid="{00000000-0005-0000-0000-0000966A0000}"/>
    <cellStyle name="Normal 7 3 2 2 3 2 2 3 4" xfId="39010" xr:uid="{00000000-0005-0000-0000-0000976A0000}"/>
    <cellStyle name="Normal 7 3 2 2 3 2 2 4" xfId="11171" xr:uid="{00000000-0005-0000-0000-0000986A0000}"/>
    <cellStyle name="Normal 7 3 2 2 3 2 2 4 2" xfId="28524" xr:uid="{00000000-0005-0000-0000-0000996A0000}"/>
    <cellStyle name="Normal 7 3 2 2 3 2 2 4 3" xfId="45870" xr:uid="{00000000-0005-0000-0000-00009A6A0000}"/>
    <cellStyle name="Normal 7 3 2 2 3 2 2 5" xfId="19851" xr:uid="{00000000-0005-0000-0000-00009B6A0000}"/>
    <cellStyle name="Normal 7 3 2 2 3 2 2 6" xfId="37197" xr:uid="{00000000-0005-0000-0000-00009C6A0000}"/>
    <cellStyle name="Normal 7 3 2 2 3 2 3" xfId="1420" xr:uid="{00000000-0005-0000-0000-00009D6A0000}"/>
    <cellStyle name="Normal 7 3 2 2 3 2 3 2" xfId="7202" xr:uid="{00000000-0005-0000-0000-00009E6A0000}"/>
    <cellStyle name="Normal 7 3 2 2 3 2 3 2 2" xfId="15875" xr:uid="{00000000-0005-0000-0000-00009F6A0000}"/>
    <cellStyle name="Normal 7 3 2 2 3 2 3 2 2 2" xfId="33228" xr:uid="{00000000-0005-0000-0000-0000A06A0000}"/>
    <cellStyle name="Normal 7 3 2 2 3 2 3 2 2 3" xfId="50574" xr:uid="{00000000-0005-0000-0000-0000A16A0000}"/>
    <cellStyle name="Normal 7 3 2 2 3 2 3 2 3" xfId="24555" xr:uid="{00000000-0005-0000-0000-0000A26A0000}"/>
    <cellStyle name="Normal 7 3 2 2 3 2 3 2 4" xfId="41901" xr:uid="{00000000-0005-0000-0000-0000A36A0000}"/>
    <cellStyle name="Normal 7 3 2 2 3 2 3 3" xfId="5046" xr:uid="{00000000-0005-0000-0000-0000A46A0000}"/>
    <cellStyle name="Normal 7 3 2 2 3 2 3 3 2" xfId="13719" xr:uid="{00000000-0005-0000-0000-0000A56A0000}"/>
    <cellStyle name="Normal 7 3 2 2 3 2 3 3 2 2" xfId="31072" xr:uid="{00000000-0005-0000-0000-0000A66A0000}"/>
    <cellStyle name="Normal 7 3 2 2 3 2 3 3 2 3" xfId="48418" xr:uid="{00000000-0005-0000-0000-0000A76A0000}"/>
    <cellStyle name="Normal 7 3 2 2 3 2 3 3 3" xfId="22399" xr:uid="{00000000-0005-0000-0000-0000A86A0000}"/>
    <cellStyle name="Normal 7 3 2 2 3 2 3 3 4" xfId="39745" xr:uid="{00000000-0005-0000-0000-0000A96A0000}"/>
    <cellStyle name="Normal 7 3 2 2 3 2 3 4" xfId="10093" xr:uid="{00000000-0005-0000-0000-0000AA6A0000}"/>
    <cellStyle name="Normal 7 3 2 2 3 2 3 4 2" xfId="27446" xr:uid="{00000000-0005-0000-0000-0000AB6A0000}"/>
    <cellStyle name="Normal 7 3 2 2 3 2 3 4 3" xfId="44792" xr:uid="{00000000-0005-0000-0000-0000AC6A0000}"/>
    <cellStyle name="Normal 7 3 2 2 3 2 3 5" xfId="18773" xr:uid="{00000000-0005-0000-0000-0000AD6A0000}"/>
    <cellStyle name="Normal 7 3 2 2 3 2 3 6" xfId="36119" xr:uid="{00000000-0005-0000-0000-0000AE6A0000}"/>
    <cellStyle name="Normal 7 3 2 2 3 2 4" xfId="6467" xr:uid="{00000000-0005-0000-0000-0000AF6A0000}"/>
    <cellStyle name="Normal 7 3 2 2 3 2 4 2" xfId="15140" xr:uid="{00000000-0005-0000-0000-0000B06A0000}"/>
    <cellStyle name="Normal 7 3 2 2 3 2 4 2 2" xfId="32493" xr:uid="{00000000-0005-0000-0000-0000B16A0000}"/>
    <cellStyle name="Normal 7 3 2 2 3 2 4 2 3" xfId="49839" xr:uid="{00000000-0005-0000-0000-0000B26A0000}"/>
    <cellStyle name="Normal 7 3 2 2 3 2 4 3" xfId="23820" xr:uid="{00000000-0005-0000-0000-0000B36A0000}"/>
    <cellStyle name="Normal 7 3 2 2 3 2 4 4" xfId="41166" xr:uid="{00000000-0005-0000-0000-0000B46A0000}"/>
    <cellStyle name="Normal 7 3 2 2 3 2 5" xfId="3233" xr:uid="{00000000-0005-0000-0000-0000B56A0000}"/>
    <cellStyle name="Normal 7 3 2 2 3 2 5 2" xfId="11906" xr:uid="{00000000-0005-0000-0000-0000B66A0000}"/>
    <cellStyle name="Normal 7 3 2 2 3 2 5 2 2" xfId="29259" xr:uid="{00000000-0005-0000-0000-0000B76A0000}"/>
    <cellStyle name="Normal 7 3 2 2 3 2 5 2 3" xfId="46605" xr:uid="{00000000-0005-0000-0000-0000B86A0000}"/>
    <cellStyle name="Normal 7 3 2 2 3 2 5 3" xfId="20586" xr:uid="{00000000-0005-0000-0000-0000B96A0000}"/>
    <cellStyle name="Normal 7 3 2 2 3 2 5 4" xfId="37932" xr:uid="{00000000-0005-0000-0000-0000BA6A0000}"/>
    <cellStyle name="Normal 7 3 2 2 3 2 6" xfId="9358" xr:uid="{00000000-0005-0000-0000-0000BB6A0000}"/>
    <cellStyle name="Normal 7 3 2 2 3 2 6 2" xfId="26711" xr:uid="{00000000-0005-0000-0000-0000BC6A0000}"/>
    <cellStyle name="Normal 7 3 2 2 3 2 6 3" xfId="44057" xr:uid="{00000000-0005-0000-0000-0000BD6A0000}"/>
    <cellStyle name="Normal 7 3 2 2 3 2 7" xfId="18038" xr:uid="{00000000-0005-0000-0000-0000BE6A0000}"/>
    <cellStyle name="Normal 7 3 2 2 3 2 8" xfId="35384" xr:uid="{00000000-0005-0000-0000-0000BF6A0000}"/>
    <cellStyle name="Normal 7 3 2 2 3 3" xfId="930" xr:uid="{00000000-0005-0000-0000-0000C06A0000}"/>
    <cellStyle name="Normal 7 3 2 2 3 3 2" xfId="2743" xr:uid="{00000000-0005-0000-0000-0000C16A0000}"/>
    <cellStyle name="Normal 7 3 2 2 3 3 2 2" xfId="8525" xr:uid="{00000000-0005-0000-0000-0000C26A0000}"/>
    <cellStyle name="Normal 7 3 2 2 3 3 2 2 2" xfId="17198" xr:uid="{00000000-0005-0000-0000-0000C36A0000}"/>
    <cellStyle name="Normal 7 3 2 2 3 3 2 2 2 2" xfId="34551" xr:uid="{00000000-0005-0000-0000-0000C46A0000}"/>
    <cellStyle name="Normal 7 3 2 2 3 3 2 2 2 3" xfId="51897" xr:uid="{00000000-0005-0000-0000-0000C56A0000}"/>
    <cellStyle name="Normal 7 3 2 2 3 3 2 2 3" xfId="25878" xr:uid="{00000000-0005-0000-0000-0000C66A0000}"/>
    <cellStyle name="Normal 7 3 2 2 3 3 2 2 4" xfId="43224" xr:uid="{00000000-0005-0000-0000-0000C76A0000}"/>
    <cellStyle name="Normal 7 3 2 2 3 3 2 3" xfId="4556" xr:uid="{00000000-0005-0000-0000-0000C86A0000}"/>
    <cellStyle name="Normal 7 3 2 2 3 3 2 3 2" xfId="13229" xr:uid="{00000000-0005-0000-0000-0000C96A0000}"/>
    <cellStyle name="Normal 7 3 2 2 3 3 2 3 2 2" xfId="30582" xr:uid="{00000000-0005-0000-0000-0000CA6A0000}"/>
    <cellStyle name="Normal 7 3 2 2 3 3 2 3 2 3" xfId="47928" xr:uid="{00000000-0005-0000-0000-0000CB6A0000}"/>
    <cellStyle name="Normal 7 3 2 2 3 3 2 3 3" xfId="21909" xr:uid="{00000000-0005-0000-0000-0000CC6A0000}"/>
    <cellStyle name="Normal 7 3 2 2 3 3 2 3 4" xfId="39255" xr:uid="{00000000-0005-0000-0000-0000CD6A0000}"/>
    <cellStyle name="Normal 7 3 2 2 3 3 2 4" xfId="11416" xr:uid="{00000000-0005-0000-0000-0000CE6A0000}"/>
    <cellStyle name="Normal 7 3 2 2 3 3 2 4 2" xfId="28769" xr:uid="{00000000-0005-0000-0000-0000CF6A0000}"/>
    <cellStyle name="Normal 7 3 2 2 3 3 2 4 3" xfId="46115" xr:uid="{00000000-0005-0000-0000-0000D06A0000}"/>
    <cellStyle name="Normal 7 3 2 2 3 3 2 5" xfId="20096" xr:uid="{00000000-0005-0000-0000-0000D16A0000}"/>
    <cellStyle name="Normal 7 3 2 2 3 3 2 6" xfId="37442" xr:uid="{00000000-0005-0000-0000-0000D26A0000}"/>
    <cellStyle name="Normal 7 3 2 2 3 3 3" xfId="1665" xr:uid="{00000000-0005-0000-0000-0000D36A0000}"/>
    <cellStyle name="Normal 7 3 2 2 3 3 3 2" xfId="7447" xr:uid="{00000000-0005-0000-0000-0000D46A0000}"/>
    <cellStyle name="Normal 7 3 2 2 3 3 3 2 2" xfId="16120" xr:uid="{00000000-0005-0000-0000-0000D56A0000}"/>
    <cellStyle name="Normal 7 3 2 2 3 3 3 2 2 2" xfId="33473" xr:uid="{00000000-0005-0000-0000-0000D66A0000}"/>
    <cellStyle name="Normal 7 3 2 2 3 3 3 2 2 3" xfId="50819" xr:uid="{00000000-0005-0000-0000-0000D76A0000}"/>
    <cellStyle name="Normal 7 3 2 2 3 3 3 2 3" xfId="24800" xr:uid="{00000000-0005-0000-0000-0000D86A0000}"/>
    <cellStyle name="Normal 7 3 2 2 3 3 3 2 4" xfId="42146" xr:uid="{00000000-0005-0000-0000-0000D96A0000}"/>
    <cellStyle name="Normal 7 3 2 2 3 3 3 3" xfId="5291" xr:uid="{00000000-0005-0000-0000-0000DA6A0000}"/>
    <cellStyle name="Normal 7 3 2 2 3 3 3 3 2" xfId="13964" xr:uid="{00000000-0005-0000-0000-0000DB6A0000}"/>
    <cellStyle name="Normal 7 3 2 2 3 3 3 3 2 2" xfId="31317" xr:uid="{00000000-0005-0000-0000-0000DC6A0000}"/>
    <cellStyle name="Normal 7 3 2 2 3 3 3 3 2 3" xfId="48663" xr:uid="{00000000-0005-0000-0000-0000DD6A0000}"/>
    <cellStyle name="Normal 7 3 2 2 3 3 3 3 3" xfId="22644" xr:uid="{00000000-0005-0000-0000-0000DE6A0000}"/>
    <cellStyle name="Normal 7 3 2 2 3 3 3 3 4" xfId="39990" xr:uid="{00000000-0005-0000-0000-0000DF6A0000}"/>
    <cellStyle name="Normal 7 3 2 2 3 3 3 4" xfId="10338" xr:uid="{00000000-0005-0000-0000-0000E06A0000}"/>
    <cellStyle name="Normal 7 3 2 2 3 3 3 4 2" xfId="27691" xr:uid="{00000000-0005-0000-0000-0000E16A0000}"/>
    <cellStyle name="Normal 7 3 2 2 3 3 3 4 3" xfId="45037" xr:uid="{00000000-0005-0000-0000-0000E26A0000}"/>
    <cellStyle name="Normal 7 3 2 2 3 3 3 5" xfId="19018" xr:uid="{00000000-0005-0000-0000-0000E36A0000}"/>
    <cellStyle name="Normal 7 3 2 2 3 3 3 6" xfId="36364" xr:uid="{00000000-0005-0000-0000-0000E46A0000}"/>
    <cellStyle name="Normal 7 3 2 2 3 3 4" xfId="6712" xr:uid="{00000000-0005-0000-0000-0000E56A0000}"/>
    <cellStyle name="Normal 7 3 2 2 3 3 4 2" xfId="15385" xr:uid="{00000000-0005-0000-0000-0000E66A0000}"/>
    <cellStyle name="Normal 7 3 2 2 3 3 4 2 2" xfId="32738" xr:uid="{00000000-0005-0000-0000-0000E76A0000}"/>
    <cellStyle name="Normal 7 3 2 2 3 3 4 2 3" xfId="50084" xr:uid="{00000000-0005-0000-0000-0000E86A0000}"/>
    <cellStyle name="Normal 7 3 2 2 3 3 4 3" xfId="24065" xr:uid="{00000000-0005-0000-0000-0000E96A0000}"/>
    <cellStyle name="Normal 7 3 2 2 3 3 4 4" xfId="41411" xr:uid="{00000000-0005-0000-0000-0000EA6A0000}"/>
    <cellStyle name="Normal 7 3 2 2 3 3 5" xfId="3478" xr:uid="{00000000-0005-0000-0000-0000EB6A0000}"/>
    <cellStyle name="Normal 7 3 2 2 3 3 5 2" xfId="12151" xr:uid="{00000000-0005-0000-0000-0000EC6A0000}"/>
    <cellStyle name="Normal 7 3 2 2 3 3 5 2 2" xfId="29504" xr:uid="{00000000-0005-0000-0000-0000ED6A0000}"/>
    <cellStyle name="Normal 7 3 2 2 3 3 5 2 3" xfId="46850" xr:uid="{00000000-0005-0000-0000-0000EE6A0000}"/>
    <cellStyle name="Normal 7 3 2 2 3 3 5 3" xfId="20831" xr:uid="{00000000-0005-0000-0000-0000EF6A0000}"/>
    <cellStyle name="Normal 7 3 2 2 3 3 5 4" xfId="38177" xr:uid="{00000000-0005-0000-0000-0000F06A0000}"/>
    <cellStyle name="Normal 7 3 2 2 3 3 6" xfId="9603" xr:uid="{00000000-0005-0000-0000-0000F16A0000}"/>
    <cellStyle name="Normal 7 3 2 2 3 3 6 2" xfId="26956" xr:uid="{00000000-0005-0000-0000-0000F26A0000}"/>
    <cellStyle name="Normal 7 3 2 2 3 3 6 3" xfId="44302" xr:uid="{00000000-0005-0000-0000-0000F36A0000}"/>
    <cellStyle name="Normal 7 3 2 2 3 3 7" xfId="18283" xr:uid="{00000000-0005-0000-0000-0000F46A0000}"/>
    <cellStyle name="Normal 7 3 2 2 3 3 8" xfId="35629" xr:uid="{00000000-0005-0000-0000-0000F56A0000}"/>
    <cellStyle name="Normal 7 3 2 2 3 4" xfId="440" xr:uid="{00000000-0005-0000-0000-0000F66A0000}"/>
    <cellStyle name="Normal 7 3 2 2 3 4 2" xfId="2253" xr:uid="{00000000-0005-0000-0000-0000F76A0000}"/>
    <cellStyle name="Normal 7 3 2 2 3 4 2 2" xfId="8035" xr:uid="{00000000-0005-0000-0000-0000F86A0000}"/>
    <cellStyle name="Normal 7 3 2 2 3 4 2 2 2" xfId="16708" xr:uid="{00000000-0005-0000-0000-0000F96A0000}"/>
    <cellStyle name="Normal 7 3 2 2 3 4 2 2 2 2" xfId="34061" xr:uid="{00000000-0005-0000-0000-0000FA6A0000}"/>
    <cellStyle name="Normal 7 3 2 2 3 4 2 2 2 3" xfId="51407" xr:uid="{00000000-0005-0000-0000-0000FB6A0000}"/>
    <cellStyle name="Normal 7 3 2 2 3 4 2 2 3" xfId="25388" xr:uid="{00000000-0005-0000-0000-0000FC6A0000}"/>
    <cellStyle name="Normal 7 3 2 2 3 4 2 2 4" xfId="42734" xr:uid="{00000000-0005-0000-0000-0000FD6A0000}"/>
    <cellStyle name="Normal 7 3 2 2 3 4 2 3" xfId="5536" xr:uid="{00000000-0005-0000-0000-0000FE6A0000}"/>
    <cellStyle name="Normal 7 3 2 2 3 4 2 3 2" xfId="14209" xr:uid="{00000000-0005-0000-0000-0000FF6A0000}"/>
    <cellStyle name="Normal 7 3 2 2 3 4 2 3 2 2" xfId="31562" xr:uid="{00000000-0005-0000-0000-0000006B0000}"/>
    <cellStyle name="Normal 7 3 2 2 3 4 2 3 2 3" xfId="48908" xr:uid="{00000000-0005-0000-0000-0000016B0000}"/>
    <cellStyle name="Normal 7 3 2 2 3 4 2 3 3" xfId="22889" xr:uid="{00000000-0005-0000-0000-0000026B0000}"/>
    <cellStyle name="Normal 7 3 2 2 3 4 2 3 4" xfId="40235" xr:uid="{00000000-0005-0000-0000-0000036B0000}"/>
    <cellStyle name="Normal 7 3 2 2 3 4 2 4" xfId="10926" xr:uid="{00000000-0005-0000-0000-0000046B0000}"/>
    <cellStyle name="Normal 7 3 2 2 3 4 2 4 2" xfId="28279" xr:uid="{00000000-0005-0000-0000-0000056B0000}"/>
    <cellStyle name="Normal 7 3 2 2 3 4 2 4 3" xfId="45625" xr:uid="{00000000-0005-0000-0000-0000066B0000}"/>
    <cellStyle name="Normal 7 3 2 2 3 4 2 5" xfId="19606" xr:uid="{00000000-0005-0000-0000-0000076B0000}"/>
    <cellStyle name="Normal 7 3 2 2 3 4 2 6" xfId="36952" xr:uid="{00000000-0005-0000-0000-0000086B0000}"/>
    <cellStyle name="Normal 7 3 2 2 3 4 3" xfId="6222" xr:uid="{00000000-0005-0000-0000-0000096B0000}"/>
    <cellStyle name="Normal 7 3 2 2 3 4 3 2" xfId="14895" xr:uid="{00000000-0005-0000-0000-00000A6B0000}"/>
    <cellStyle name="Normal 7 3 2 2 3 4 3 2 2" xfId="32248" xr:uid="{00000000-0005-0000-0000-00000B6B0000}"/>
    <cellStyle name="Normal 7 3 2 2 3 4 3 2 3" xfId="49594" xr:uid="{00000000-0005-0000-0000-00000C6B0000}"/>
    <cellStyle name="Normal 7 3 2 2 3 4 3 3" xfId="23575" xr:uid="{00000000-0005-0000-0000-00000D6B0000}"/>
    <cellStyle name="Normal 7 3 2 2 3 4 3 4" xfId="40921" xr:uid="{00000000-0005-0000-0000-00000E6B0000}"/>
    <cellStyle name="Normal 7 3 2 2 3 4 4" xfId="4066" xr:uid="{00000000-0005-0000-0000-00000F6B0000}"/>
    <cellStyle name="Normal 7 3 2 2 3 4 4 2" xfId="12739" xr:uid="{00000000-0005-0000-0000-0000106B0000}"/>
    <cellStyle name="Normal 7 3 2 2 3 4 4 2 2" xfId="30092" xr:uid="{00000000-0005-0000-0000-0000116B0000}"/>
    <cellStyle name="Normal 7 3 2 2 3 4 4 2 3" xfId="47438" xr:uid="{00000000-0005-0000-0000-0000126B0000}"/>
    <cellStyle name="Normal 7 3 2 2 3 4 4 3" xfId="21419" xr:uid="{00000000-0005-0000-0000-0000136B0000}"/>
    <cellStyle name="Normal 7 3 2 2 3 4 4 4" xfId="38765" xr:uid="{00000000-0005-0000-0000-0000146B0000}"/>
    <cellStyle name="Normal 7 3 2 2 3 4 5" xfId="9113" xr:uid="{00000000-0005-0000-0000-0000156B0000}"/>
    <cellStyle name="Normal 7 3 2 2 3 4 5 2" xfId="26466" xr:uid="{00000000-0005-0000-0000-0000166B0000}"/>
    <cellStyle name="Normal 7 3 2 2 3 4 5 3" xfId="43812" xr:uid="{00000000-0005-0000-0000-0000176B0000}"/>
    <cellStyle name="Normal 7 3 2 2 3 4 6" xfId="17793" xr:uid="{00000000-0005-0000-0000-0000186B0000}"/>
    <cellStyle name="Normal 7 3 2 2 3 4 7" xfId="35139" xr:uid="{00000000-0005-0000-0000-0000196B0000}"/>
    <cellStyle name="Normal 7 3 2 2 3 5" xfId="2008" xr:uid="{00000000-0005-0000-0000-00001A6B0000}"/>
    <cellStyle name="Normal 7 3 2 2 3 5 2" xfId="7790" xr:uid="{00000000-0005-0000-0000-00001B6B0000}"/>
    <cellStyle name="Normal 7 3 2 2 3 5 2 2" xfId="16463" xr:uid="{00000000-0005-0000-0000-00001C6B0000}"/>
    <cellStyle name="Normal 7 3 2 2 3 5 2 2 2" xfId="33816" xr:uid="{00000000-0005-0000-0000-00001D6B0000}"/>
    <cellStyle name="Normal 7 3 2 2 3 5 2 2 3" xfId="51162" xr:uid="{00000000-0005-0000-0000-00001E6B0000}"/>
    <cellStyle name="Normal 7 3 2 2 3 5 2 3" xfId="25143" xr:uid="{00000000-0005-0000-0000-00001F6B0000}"/>
    <cellStyle name="Normal 7 3 2 2 3 5 2 4" xfId="42489" xr:uid="{00000000-0005-0000-0000-0000206B0000}"/>
    <cellStyle name="Normal 7 3 2 2 3 5 3" xfId="3821" xr:uid="{00000000-0005-0000-0000-0000216B0000}"/>
    <cellStyle name="Normal 7 3 2 2 3 5 3 2" xfId="12494" xr:uid="{00000000-0005-0000-0000-0000226B0000}"/>
    <cellStyle name="Normal 7 3 2 2 3 5 3 2 2" xfId="29847" xr:uid="{00000000-0005-0000-0000-0000236B0000}"/>
    <cellStyle name="Normal 7 3 2 2 3 5 3 2 3" xfId="47193" xr:uid="{00000000-0005-0000-0000-0000246B0000}"/>
    <cellStyle name="Normal 7 3 2 2 3 5 3 3" xfId="21174" xr:uid="{00000000-0005-0000-0000-0000256B0000}"/>
    <cellStyle name="Normal 7 3 2 2 3 5 3 4" xfId="38520" xr:uid="{00000000-0005-0000-0000-0000266B0000}"/>
    <cellStyle name="Normal 7 3 2 2 3 5 4" xfId="10681" xr:uid="{00000000-0005-0000-0000-0000276B0000}"/>
    <cellStyle name="Normal 7 3 2 2 3 5 4 2" xfId="28034" xr:uid="{00000000-0005-0000-0000-0000286B0000}"/>
    <cellStyle name="Normal 7 3 2 2 3 5 4 3" xfId="45380" xr:uid="{00000000-0005-0000-0000-0000296B0000}"/>
    <cellStyle name="Normal 7 3 2 2 3 5 5" xfId="19361" xr:uid="{00000000-0005-0000-0000-00002A6B0000}"/>
    <cellStyle name="Normal 7 3 2 2 3 5 6" xfId="36707" xr:uid="{00000000-0005-0000-0000-00002B6B0000}"/>
    <cellStyle name="Normal 7 3 2 2 3 6" xfId="1175" xr:uid="{00000000-0005-0000-0000-00002C6B0000}"/>
    <cellStyle name="Normal 7 3 2 2 3 6 2" xfId="6957" xr:uid="{00000000-0005-0000-0000-00002D6B0000}"/>
    <cellStyle name="Normal 7 3 2 2 3 6 2 2" xfId="15630" xr:uid="{00000000-0005-0000-0000-00002E6B0000}"/>
    <cellStyle name="Normal 7 3 2 2 3 6 2 2 2" xfId="32983" xr:uid="{00000000-0005-0000-0000-00002F6B0000}"/>
    <cellStyle name="Normal 7 3 2 2 3 6 2 2 3" xfId="50329" xr:uid="{00000000-0005-0000-0000-0000306B0000}"/>
    <cellStyle name="Normal 7 3 2 2 3 6 2 3" xfId="24310" xr:uid="{00000000-0005-0000-0000-0000316B0000}"/>
    <cellStyle name="Normal 7 3 2 2 3 6 2 4" xfId="41656" xr:uid="{00000000-0005-0000-0000-0000326B0000}"/>
    <cellStyle name="Normal 7 3 2 2 3 6 3" xfId="4801" xr:uid="{00000000-0005-0000-0000-0000336B0000}"/>
    <cellStyle name="Normal 7 3 2 2 3 6 3 2" xfId="13474" xr:uid="{00000000-0005-0000-0000-0000346B0000}"/>
    <cellStyle name="Normal 7 3 2 2 3 6 3 2 2" xfId="30827" xr:uid="{00000000-0005-0000-0000-0000356B0000}"/>
    <cellStyle name="Normal 7 3 2 2 3 6 3 2 3" xfId="48173" xr:uid="{00000000-0005-0000-0000-0000366B0000}"/>
    <cellStyle name="Normal 7 3 2 2 3 6 3 3" xfId="22154" xr:uid="{00000000-0005-0000-0000-0000376B0000}"/>
    <cellStyle name="Normal 7 3 2 2 3 6 3 4" xfId="39500" xr:uid="{00000000-0005-0000-0000-0000386B0000}"/>
    <cellStyle name="Normal 7 3 2 2 3 6 4" xfId="9848" xr:uid="{00000000-0005-0000-0000-0000396B0000}"/>
    <cellStyle name="Normal 7 3 2 2 3 6 4 2" xfId="27201" xr:uid="{00000000-0005-0000-0000-00003A6B0000}"/>
    <cellStyle name="Normal 7 3 2 2 3 6 4 3" xfId="44547" xr:uid="{00000000-0005-0000-0000-00003B6B0000}"/>
    <cellStyle name="Normal 7 3 2 2 3 6 5" xfId="18528" xr:uid="{00000000-0005-0000-0000-00003C6B0000}"/>
    <cellStyle name="Normal 7 3 2 2 3 6 6" xfId="35874" xr:uid="{00000000-0005-0000-0000-00003D6B0000}"/>
    <cellStyle name="Normal 7 3 2 2 3 7" xfId="5977" xr:uid="{00000000-0005-0000-0000-00003E6B0000}"/>
    <cellStyle name="Normal 7 3 2 2 3 7 2" xfId="14650" xr:uid="{00000000-0005-0000-0000-00003F6B0000}"/>
    <cellStyle name="Normal 7 3 2 2 3 7 2 2" xfId="32003" xr:uid="{00000000-0005-0000-0000-0000406B0000}"/>
    <cellStyle name="Normal 7 3 2 2 3 7 2 3" xfId="49349" xr:uid="{00000000-0005-0000-0000-0000416B0000}"/>
    <cellStyle name="Normal 7 3 2 2 3 7 3" xfId="23330" xr:uid="{00000000-0005-0000-0000-0000426B0000}"/>
    <cellStyle name="Normal 7 3 2 2 3 7 4" xfId="40676" xr:uid="{00000000-0005-0000-0000-0000436B0000}"/>
    <cellStyle name="Normal 7 3 2 2 3 8" xfId="2988" xr:uid="{00000000-0005-0000-0000-0000446B0000}"/>
    <cellStyle name="Normal 7 3 2 2 3 8 2" xfId="11661" xr:uid="{00000000-0005-0000-0000-0000456B0000}"/>
    <cellStyle name="Normal 7 3 2 2 3 8 2 2" xfId="29014" xr:uid="{00000000-0005-0000-0000-0000466B0000}"/>
    <cellStyle name="Normal 7 3 2 2 3 8 2 3" xfId="46360" xr:uid="{00000000-0005-0000-0000-0000476B0000}"/>
    <cellStyle name="Normal 7 3 2 2 3 8 3" xfId="20341" xr:uid="{00000000-0005-0000-0000-0000486B0000}"/>
    <cellStyle name="Normal 7 3 2 2 3 8 4" xfId="37687" xr:uid="{00000000-0005-0000-0000-0000496B0000}"/>
    <cellStyle name="Normal 7 3 2 2 3 9" xfId="8868" xr:uid="{00000000-0005-0000-0000-00004A6B0000}"/>
    <cellStyle name="Normal 7 3 2 2 3 9 2" xfId="26221" xr:uid="{00000000-0005-0000-0000-00004B6B0000}"/>
    <cellStyle name="Normal 7 3 2 2 3 9 3" xfId="43567" xr:uid="{00000000-0005-0000-0000-00004C6B0000}"/>
    <cellStyle name="Normal 7 3 2 2 4" xfId="293" xr:uid="{00000000-0005-0000-0000-00004D6B0000}"/>
    <cellStyle name="Normal 7 3 2 2 4 10" xfId="34992" xr:uid="{00000000-0005-0000-0000-00004E6B0000}"/>
    <cellStyle name="Normal 7 3 2 2 4 2" xfId="1028" xr:uid="{00000000-0005-0000-0000-00004F6B0000}"/>
    <cellStyle name="Normal 7 3 2 2 4 2 2" xfId="2841" xr:uid="{00000000-0005-0000-0000-0000506B0000}"/>
    <cellStyle name="Normal 7 3 2 2 4 2 2 2" xfId="8623" xr:uid="{00000000-0005-0000-0000-0000516B0000}"/>
    <cellStyle name="Normal 7 3 2 2 4 2 2 2 2" xfId="17296" xr:uid="{00000000-0005-0000-0000-0000526B0000}"/>
    <cellStyle name="Normal 7 3 2 2 4 2 2 2 2 2" xfId="34649" xr:uid="{00000000-0005-0000-0000-0000536B0000}"/>
    <cellStyle name="Normal 7 3 2 2 4 2 2 2 2 3" xfId="51995" xr:uid="{00000000-0005-0000-0000-0000546B0000}"/>
    <cellStyle name="Normal 7 3 2 2 4 2 2 2 3" xfId="25976" xr:uid="{00000000-0005-0000-0000-0000556B0000}"/>
    <cellStyle name="Normal 7 3 2 2 4 2 2 2 4" xfId="43322" xr:uid="{00000000-0005-0000-0000-0000566B0000}"/>
    <cellStyle name="Normal 7 3 2 2 4 2 2 3" xfId="4654" xr:uid="{00000000-0005-0000-0000-0000576B0000}"/>
    <cellStyle name="Normal 7 3 2 2 4 2 2 3 2" xfId="13327" xr:uid="{00000000-0005-0000-0000-0000586B0000}"/>
    <cellStyle name="Normal 7 3 2 2 4 2 2 3 2 2" xfId="30680" xr:uid="{00000000-0005-0000-0000-0000596B0000}"/>
    <cellStyle name="Normal 7 3 2 2 4 2 2 3 2 3" xfId="48026" xr:uid="{00000000-0005-0000-0000-00005A6B0000}"/>
    <cellStyle name="Normal 7 3 2 2 4 2 2 3 3" xfId="22007" xr:uid="{00000000-0005-0000-0000-00005B6B0000}"/>
    <cellStyle name="Normal 7 3 2 2 4 2 2 3 4" xfId="39353" xr:uid="{00000000-0005-0000-0000-00005C6B0000}"/>
    <cellStyle name="Normal 7 3 2 2 4 2 2 4" xfId="11514" xr:uid="{00000000-0005-0000-0000-00005D6B0000}"/>
    <cellStyle name="Normal 7 3 2 2 4 2 2 4 2" xfId="28867" xr:uid="{00000000-0005-0000-0000-00005E6B0000}"/>
    <cellStyle name="Normal 7 3 2 2 4 2 2 4 3" xfId="46213" xr:uid="{00000000-0005-0000-0000-00005F6B0000}"/>
    <cellStyle name="Normal 7 3 2 2 4 2 2 5" xfId="20194" xr:uid="{00000000-0005-0000-0000-0000606B0000}"/>
    <cellStyle name="Normal 7 3 2 2 4 2 2 6" xfId="37540" xr:uid="{00000000-0005-0000-0000-0000616B0000}"/>
    <cellStyle name="Normal 7 3 2 2 4 2 3" xfId="1763" xr:uid="{00000000-0005-0000-0000-0000626B0000}"/>
    <cellStyle name="Normal 7 3 2 2 4 2 3 2" xfId="7545" xr:uid="{00000000-0005-0000-0000-0000636B0000}"/>
    <cellStyle name="Normal 7 3 2 2 4 2 3 2 2" xfId="16218" xr:uid="{00000000-0005-0000-0000-0000646B0000}"/>
    <cellStyle name="Normal 7 3 2 2 4 2 3 2 2 2" xfId="33571" xr:uid="{00000000-0005-0000-0000-0000656B0000}"/>
    <cellStyle name="Normal 7 3 2 2 4 2 3 2 2 3" xfId="50917" xr:uid="{00000000-0005-0000-0000-0000666B0000}"/>
    <cellStyle name="Normal 7 3 2 2 4 2 3 2 3" xfId="24898" xr:uid="{00000000-0005-0000-0000-0000676B0000}"/>
    <cellStyle name="Normal 7 3 2 2 4 2 3 2 4" xfId="42244" xr:uid="{00000000-0005-0000-0000-0000686B0000}"/>
    <cellStyle name="Normal 7 3 2 2 4 2 3 3" xfId="5389" xr:uid="{00000000-0005-0000-0000-0000696B0000}"/>
    <cellStyle name="Normal 7 3 2 2 4 2 3 3 2" xfId="14062" xr:uid="{00000000-0005-0000-0000-00006A6B0000}"/>
    <cellStyle name="Normal 7 3 2 2 4 2 3 3 2 2" xfId="31415" xr:uid="{00000000-0005-0000-0000-00006B6B0000}"/>
    <cellStyle name="Normal 7 3 2 2 4 2 3 3 2 3" xfId="48761" xr:uid="{00000000-0005-0000-0000-00006C6B0000}"/>
    <cellStyle name="Normal 7 3 2 2 4 2 3 3 3" xfId="22742" xr:uid="{00000000-0005-0000-0000-00006D6B0000}"/>
    <cellStyle name="Normal 7 3 2 2 4 2 3 3 4" xfId="40088" xr:uid="{00000000-0005-0000-0000-00006E6B0000}"/>
    <cellStyle name="Normal 7 3 2 2 4 2 3 4" xfId="10436" xr:uid="{00000000-0005-0000-0000-00006F6B0000}"/>
    <cellStyle name="Normal 7 3 2 2 4 2 3 4 2" xfId="27789" xr:uid="{00000000-0005-0000-0000-0000706B0000}"/>
    <cellStyle name="Normal 7 3 2 2 4 2 3 4 3" xfId="45135" xr:uid="{00000000-0005-0000-0000-0000716B0000}"/>
    <cellStyle name="Normal 7 3 2 2 4 2 3 5" xfId="19116" xr:uid="{00000000-0005-0000-0000-0000726B0000}"/>
    <cellStyle name="Normal 7 3 2 2 4 2 3 6" xfId="36462" xr:uid="{00000000-0005-0000-0000-0000736B0000}"/>
    <cellStyle name="Normal 7 3 2 2 4 2 4" xfId="6810" xr:uid="{00000000-0005-0000-0000-0000746B0000}"/>
    <cellStyle name="Normal 7 3 2 2 4 2 4 2" xfId="15483" xr:uid="{00000000-0005-0000-0000-0000756B0000}"/>
    <cellStyle name="Normal 7 3 2 2 4 2 4 2 2" xfId="32836" xr:uid="{00000000-0005-0000-0000-0000766B0000}"/>
    <cellStyle name="Normal 7 3 2 2 4 2 4 2 3" xfId="50182" xr:uid="{00000000-0005-0000-0000-0000776B0000}"/>
    <cellStyle name="Normal 7 3 2 2 4 2 4 3" xfId="24163" xr:uid="{00000000-0005-0000-0000-0000786B0000}"/>
    <cellStyle name="Normal 7 3 2 2 4 2 4 4" xfId="41509" xr:uid="{00000000-0005-0000-0000-0000796B0000}"/>
    <cellStyle name="Normal 7 3 2 2 4 2 5" xfId="3576" xr:uid="{00000000-0005-0000-0000-00007A6B0000}"/>
    <cellStyle name="Normal 7 3 2 2 4 2 5 2" xfId="12249" xr:uid="{00000000-0005-0000-0000-00007B6B0000}"/>
    <cellStyle name="Normal 7 3 2 2 4 2 5 2 2" xfId="29602" xr:uid="{00000000-0005-0000-0000-00007C6B0000}"/>
    <cellStyle name="Normal 7 3 2 2 4 2 5 2 3" xfId="46948" xr:uid="{00000000-0005-0000-0000-00007D6B0000}"/>
    <cellStyle name="Normal 7 3 2 2 4 2 5 3" xfId="20929" xr:uid="{00000000-0005-0000-0000-00007E6B0000}"/>
    <cellStyle name="Normal 7 3 2 2 4 2 5 4" xfId="38275" xr:uid="{00000000-0005-0000-0000-00007F6B0000}"/>
    <cellStyle name="Normal 7 3 2 2 4 2 6" xfId="9701" xr:uid="{00000000-0005-0000-0000-0000806B0000}"/>
    <cellStyle name="Normal 7 3 2 2 4 2 6 2" xfId="27054" xr:uid="{00000000-0005-0000-0000-0000816B0000}"/>
    <cellStyle name="Normal 7 3 2 2 4 2 6 3" xfId="44400" xr:uid="{00000000-0005-0000-0000-0000826B0000}"/>
    <cellStyle name="Normal 7 3 2 2 4 2 7" xfId="18381" xr:uid="{00000000-0005-0000-0000-0000836B0000}"/>
    <cellStyle name="Normal 7 3 2 2 4 2 8" xfId="35727" xr:uid="{00000000-0005-0000-0000-0000846B0000}"/>
    <cellStyle name="Normal 7 3 2 2 4 3" xfId="538" xr:uid="{00000000-0005-0000-0000-0000856B0000}"/>
    <cellStyle name="Normal 7 3 2 2 4 3 2" xfId="2351" xr:uid="{00000000-0005-0000-0000-0000866B0000}"/>
    <cellStyle name="Normal 7 3 2 2 4 3 2 2" xfId="8133" xr:uid="{00000000-0005-0000-0000-0000876B0000}"/>
    <cellStyle name="Normal 7 3 2 2 4 3 2 2 2" xfId="16806" xr:uid="{00000000-0005-0000-0000-0000886B0000}"/>
    <cellStyle name="Normal 7 3 2 2 4 3 2 2 2 2" xfId="34159" xr:uid="{00000000-0005-0000-0000-0000896B0000}"/>
    <cellStyle name="Normal 7 3 2 2 4 3 2 2 2 3" xfId="51505" xr:uid="{00000000-0005-0000-0000-00008A6B0000}"/>
    <cellStyle name="Normal 7 3 2 2 4 3 2 2 3" xfId="25486" xr:uid="{00000000-0005-0000-0000-00008B6B0000}"/>
    <cellStyle name="Normal 7 3 2 2 4 3 2 2 4" xfId="42832" xr:uid="{00000000-0005-0000-0000-00008C6B0000}"/>
    <cellStyle name="Normal 7 3 2 2 4 3 2 3" xfId="5634" xr:uid="{00000000-0005-0000-0000-00008D6B0000}"/>
    <cellStyle name="Normal 7 3 2 2 4 3 2 3 2" xfId="14307" xr:uid="{00000000-0005-0000-0000-00008E6B0000}"/>
    <cellStyle name="Normal 7 3 2 2 4 3 2 3 2 2" xfId="31660" xr:uid="{00000000-0005-0000-0000-00008F6B0000}"/>
    <cellStyle name="Normal 7 3 2 2 4 3 2 3 2 3" xfId="49006" xr:uid="{00000000-0005-0000-0000-0000906B0000}"/>
    <cellStyle name="Normal 7 3 2 2 4 3 2 3 3" xfId="22987" xr:uid="{00000000-0005-0000-0000-0000916B0000}"/>
    <cellStyle name="Normal 7 3 2 2 4 3 2 3 4" xfId="40333" xr:uid="{00000000-0005-0000-0000-0000926B0000}"/>
    <cellStyle name="Normal 7 3 2 2 4 3 2 4" xfId="11024" xr:uid="{00000000-0005-0000-0000-0000936B0000}"/>
    <cellStyle name="Normal 7 3 2 2 4 3 2 4 2" xfId="28377" xr:uid="{00000000-0005-0000-0000-0000946B0000}"/>
    <cellStyle name="Normal 7 3 2 2 4 3 2 4 3" xfId="45723" xr:uid="{00000000-0005-0000-0000-0000956B0000}"/>
    <cellStyle name="Normal 7 3 2 2 4 3 2 5" xfId="19704" xr:uid="{00000000-0005-0000-0000-0000966B0000}"/>
    <cellStyle name="Normal 7 3 2 2 4 3 2 6" xfId="37050" xr:uid="{00000000-0005-0000-0000-0000976B0000}"/>
    <cellStyle name="Normal 7 3 2 2 4 3 3" xfId="6320" xr:uid="{00000000-0005-0000-0000-0000986B0000}"/>
    <cellStyle name="Normal 7 3 2 2 4 3 3 2" xfId="14993" xr:uid="{00000000-0005-0000-0000-0000996B0000}"/>
    <cellStyle name="Normal 7 3 2 2 4 3 3 2 2" xfId="32346" xr:uid="{00000000-0005-0000-0000-00009A6B0000}"/>
    <cellStyle name="Normal 7 3 2 2 4 3 3 2 3" xfId="49692" xr:uid="{00000000-0005-0000-0000-00009B6B0000}"/>
    <cellStyle name="Normal 7 3 2 2 4 3 3 3" xfId="23673" xr:uid="{00000000-0005-0000-0000-00009C6B0000}"/>
    <cellStyle name="Normal 7 3 2 2 4 3 3 4" xfId="41019" xr:uid="{00000000-0005-0000-0000-00009D6B0000}"/>
    <cellStyle name="Normal 7 3 2 2 4 3 4" xfId="4164" xr:uid="{00000000-0005-0000-0000-00009E6B0000}"/>
    <cellStyle name="Normal 7 3 2 2 4 3 4 2" xfId="12837" xr:uid="{00000000-0005-0000-0000-00009F6B0000}"/>
    <cellStyle name="Normal 7 3 2 2 4 3 4 2 2" xfId="30190" xr:uid="{00000000-0005-0000-0000-0000A06B0000}"/>
    <cellStyle name="Normal 7 3 2 2 4 3 4 2 3" xfId="47536" xr:uid="{00000000-0005-0000-0000-0000A16B0000}"/>
    <cellStyle name="Normal 7 3 2 2 4 3 4 3" xfId="21517" xr:uid="{00000000-0005-0000-0000-0000A26B0000}"/>
    <cellStyle name="Normal 7 3 2 2 4 3 4 4" xfId="38863" xr:uid="{00000000-0005-0000-0000-0000A36B0000}"/>
    <cellStyle name="Normal 7 3 2 2 4 3 5" xfId="9211" xr:uid="{00000000-0005-0000-0000-0000A46B0000}"/>
    <cellStyle name="Normal 7 3 2 2 4 3 5 2" xfId="26564" xr:uid="{00000000-0005-0000-0000-0000A56B0000}"/>
    <cellStyle name="Normal 7 3 2 2 4 3 5 3" xfId="43910" xr:uid="{00000000-0005-0000-0000-0000A66B0000}"/>
    <cellStyle name="Normal 7 3 2 2 4 3 6" xfId="17891" xr:uid="{00000000-0005-0000-0000-0000A76B0000}"/>
    <cellStyle name="Normal 7 3 2 2 4 3 7" xfId="35237" xr:uid="{00000000-0005-0000-0000-0000A86B0000}"/>
    <cellStyle name="Normal 7 3 2 2 4 4" xfId="2106" xr:uid="{00000000-0005-0000-0000-0000A96B0000}"/>
    <cellStyle name="Normal 7 3 2 2 4 4 2" xfId="7888" xr:uid="{00000000-0005-0000-0000-0000AA6B0000}"/>
    <cellStyle name="Normal 7 3 2 2 4 4 2 2" xfId="16561" xr:uid="{00000000-0005-0000-0000-0000AB6B0000}"/>
    <cellStyle name="Normal 7 3 2 2 4 4 2 2 2" xfId="33914" xr:uid="{00000000-0005-0000-0000-0000AC6B0000}"/>
    <cellStyle name="Normal 7 3 2 2 4 4 2 2 3" xfId="51260" xr:uid="{00000000-0005-0000-0000-0000AD6B0000}"/>
    <cellStyle name="Normal 7 3 2 2 4 4 2 3" xfId="25241" xr:uid="{00000000-0005-0000-0000-0000AE6B0000}"/>
    <cellStyle name="Normal 7 3 2 2 4 4 2 4" xfId="42587" xr:uid="{00000000-0005-0000-0000-0000AF6B0000}"/>
    <cellStyle name="Normal 7 3 2 2 4 4 3" xfId="3919" xr:uid="{00000000-0005-0000-0000-0000B06B0000}"/>
    <cellStyle name="Normal 7 3 2 2 4 4 3 2" xfId="12592" xr:uid="{00000000-0005-0000-0000-0000B16B0000}"/>
    <cellStyle name="Normal 7 3 2 2 4 4 3 2 2" xfId="29945" xr:uid="{00000000-0005-0000-0000-0000B26B0000}"/>
    <cellStyle name="Normal 7 3 2 2 4 4 3 2 3" xfId="47291" xr:uid="{00000000-0005-0000-0000-0000B36B0000}"/>
    <cellStyle name="Normal 7 3 2 2 4 4 3 3" xfId="21272" xr:uid="{00000000-0005-0000-0000-0000B46B0000}"/>
    <cellStyle name="Normal 7 3 2 2 4 4 3 4" xfId="38618" xr:uid="{00000000-0005-0000-0000-0000B56B0000}"/>
    <cellStyle name="Normal 7 3 2 2 4 4 4" xfId="10779" xr:uid="{00000000-0005-0000-0000-0000B66B0000}"/>
    <cellStyle name="Normal 7 3 2 2 4 4 4 2" xfId="28132" xr:uid="{00000000-0005-0000-0000-0000B76B0000}"/>
    <cellStyle name="Normal 7 3 2 2 4 4 4 3" xfId="45478" xr:uid="{00000000-0005-0000-0000-0000B86B0000}"/>
    <cellStyle name="Normal 7 3 2 2 4 4 5" xfId="19459" xr:uid="{00000000-0005-0000-0000-0000B96B0000}"/>
    <cellStyle name="Normal 7 3 2 2 4 4 6" xfId="36805" xr:uid="{00000000-0005-0000-0000-0000BA6B0000}"/>
    <cellStyle name="Normal 7 3 2 2 4 5" xfId="1273" xr:uid="{00000000-0005-0000-0000-0000BB6B0000}"/>
    <cellStyle name="Normal 7 3 2 2 4 5 2" xfId="7055" xr:uid="{00000000-0005-0000-0000-0000BC6B0000}"/>
    <cellStyle name="Normal 7 3 2 2 4 5 2 2" xfId="15728" xr:uid="{00000000-0005-0000-0000-0000BD6B0000}"/>
    <cellStyle name="Normal 7 3 2 2 4 5 2 2 2" xfId="33081" xr:uid="{00000000-0005-0000-0000-0000BE6B0000}"/>
    <cellStyle name="Normal 7 3 2 2 4 5 2 2 3" xfId="50427" xr:uid="{00000000-0005-0000-0000-0000BF6B0000}"/>
    <cellStyle name="Normal 7 3 2 2 4 5 2 3" xfId="24408" xr:uid="{00000000-0005-0000-0000-0000C06B0000}"/>
    <cellStyle name="Normal 7 3 2 2 4 5 2 4" xfId="41754" xr:uid="{00000000-0005-0000-0000-0000C16B0000}"/>
    <cellStyle name="Normal 7 3 2 2 4 5 3" xfId="4899" xr:uid="{00000000-0005-0000-0000-0000C26B0000}"/>
    <cellStyle name="Normal 7 3 2 2 4 5 3 2" xfId="13572" xr:uid="{00000000-0005-0000-0000-0000C36B0000}"/>
    <cellStyle name="Normal 7 3 2 2 4 5 3 2 2" xfId="30925" xr:uid="{00000000-0005-0000-0000-0000C46B0000}"/>
    <cellStyle name="Normal 7 3 2 2 4 5 3 2 3" xfId="48271" xr:uid="{00000000-0005-0000-0000-0000C56B0000}"/>
    <cellStyle name="Normal 7 3 2 2 4 5 3 3" xfId="22252" xr:uid="{00000000-0005-0000-0000-0000C66B0000}"/>
    <cellStyle name="Normal 7 3 2 2 4 5 3 4" xfId="39598" xr:uid="{00000000-0005-0000-0000-0000C76B0000}"/>
    <cellStyle name="Normal 7 3 2 2 4 5 4" xfId="9946" xr:uid="{00000000-0005-0000-0000-0000C86B0000}"/>
    <cellStyle name="Normal 7 3 2 2 4 5 4 2" xfId="27299" xr:uid="{00000000-0005-0000-0000-0000C96B0000}"/>
    <cellStyle name="Normal 7 3 2 2 4 5 4 3" xfId="44645" xr:uid="{00000000-0005-0000-0000-0000CA6B0000}"/>
    <cellStyle name="Normal 7 3 2 2 4 5 5" xfId="18626" xr:uid="{00000000-0005-0000-0000-0000CB6B0000}"/>
    <cellStyle name="Normal 7 3 2 2 4 5 6" xfId="35972" xr:uid="{00000000-0005-0000-0000-0000CC6B0000}"/>
    <cellStyle name="Normal 7 3 2 2 4 6" xfId="6075" xr:uid="{00000000-0005-0000-0000-0000CD6B0000}"/>
    <cellStyle name="Normal 7 3 2 2 4 6 2" xfId="14748" xr:uid="{00000000-0005-0000-0000-0000CE6B0000}"/>
    <cellStyle name="Normal 7 3 2 2 4 6 2 2" xfId="32101" xr:uid="{00000000-0005-0000-0000-0000CF6B0000}"/>
    <cellStyle name="Normal 7 3 2 2 4 6 2 3" xfId="49447" xr:uid="{00000000-0005-0000-0000-0000D06B0000}"/>
    <cellStyle name="Normal 7 3 2 2 4 6 3" xfId="23428" xr:uid="{00000000-0005-0000-0000-0000D16B0000}"/>
    <cellStyle name="Normal 7 3 2 2 4 6 4" xfId="40774" xr:uid="{00000000-0005-0000-0000-0000D26B0000}"/>
    <cellStyle name="Normal 7 3 2 2 4 7" xfId="3086" xr:uid="{00000000-0005-0000-0000-0000D36B0000}"/>
    <cellStyle name="Normal 7 3 2 2 4 7 2" xfId="11759" xr:uid="{00000000-0005-0000-0000-0000D46B0000}"/>
    <cellStyle name="Normal 7 3 2 2 4 7 2 2" xfId="29112" xr:uid="{00000000-0005-0000-0000-0000D56B0000}"/>
    <cellStyle name="Normal 7 3 2 2 4 7 2 3" xfId="46458" xr:uid="{00000000-0005-0000-0000-0000D66B0000}"/>
    <cellStyle name="Normal 7 3 2 2 4 7 3" xfId="20439" xr:uid="{00000000-0005-0000-0000-0000D76B0000}"/>
    <cellStyle name="Normal 7 3 2 2 4 7 4" xfId="37785" xr:uid="{00000000-0005-0000-0000-0000D86B0000}"/>
    <cellStyle name="Normal 7 3 2 2 4 8" xfId="8966" xr:uid="{00000000-0005-0000-0000-0000D96B0000}"/>
    <cellStyle name="Normal 7 3 2 2 4 8 2" xfId="26319" xr:uid="{00000000-0005-0000-0000-0000DA6B0000}"/>
    <cellStyle name="Normal 7 3 2 2 4 8 3" xfId="43665" xr:uid="{00000000-0005-0000-0000-0000DB6B0000}"/>
    <cellStyle name="Normal 7 3 2 2 4 9" xfId="17646" xr:uid="{00000000-0005-0000-0000-0000DC6B0000}"/>
    <cellStyle name="Normal 7 3 2 2 5" xfId="146" xr:uid="{00000000-0005-0000-0000-0000DD6B0000}"/>
    <cellStyle name="Normal 7 3 2 2 5 10" xfId="34845" xr:uid="{00000000-0005-0000-0000-0000DE6B0000}"/>
    <cellStyle name="Normal 7 3 2 2 5 2" xfId="881" xr:uid="{00000000-0005-0000-0000-0000DF6B0000}"/>
    <cellStyle name="Normal 7 3 2 2 5 2 2" xfId="2694" xr:uid="{00000000-0005-0000-0000-0000E06B0000}"/>
    <cellStyle name="Normal 7 3 2 2 5 2 2 2" xfId="8476" xr:uid="{00000000-0005-0000-0000-0000E16B0000}"/>
    <cellStyle name="Normal 7 3 2 2 5 2 2 2 2" xfId="17149" xr:uid="{00000000-0005-0000-0000-0000E26B0000}"/>
    <cellStyle name="Normal 7 3 2 2 5 2 2 2 2 2" xfId="34502" xr:uid="{00000000-0005-0000-0000-0000E36B0000}"/>
    <cellStyle name="Normal 7 3 2 2 5 2 2 2 2 3" xfId="51848" xr:uid="{00000000-0005-0000-0000-0000E46B0000}"/>
    <cellStyle name="Normal 7 3 2 2 5 2 2 2 3" xfId="25829" xr:uid="{00000000-0005-0000-0000-0000E56B0000}"/>
    <cellStyle name="Normal 7 3 2 2 5 2 2 2 4" xfId="43175" xr:uid="{00000000-0005-0000-0000-0000E66B0000}"/>
    <cellStyle name="Normal 7 3 2 2 5 2 2 3" xfId="4507" xr:uid="{00000000-0005-0000-0000-0000E76B0000}"/>
    <cellStyle name="Normal 7 3 2 2 5 2 2 3 2" xfId="13180" xr:uid="{00000000-0005-0000-0000-0000E86B0000}"/>
    <cellStyle name="Normal 7 3 2 2 5 2 2 3 2 2" xfId="30533" xr:uid="{00000000-0005-0000-0000-0000E96B0000}"/>
    <cellStyle name="Normal 7 3 2 2 5 2 2 3 2 3" xfId="47879" xr:uid="{00000000-0005-0000-0000-0000EA6B0000}"/>
    <cellStyle name="Normal 7 3 2 2 5 2 2 3 3" xfId="21860" xr:uid="{00000000-0005-0000-0000-0000EB6B0000}"/>
    <cellStyle name="Normal 7 3 2 2 5 2 2 3 4" xfId="39206" xr:uid="{00000000-0005-0000-0000-0000EC6B0000}"/>
    <cellStyle name="Normal 7 3 2 2 5 2 2 4" xfId="11367" xr:uid="{00000000-0005-0000-0000-0000ED6B0000}"/>
    <cellStyle name="Normal 7 3 2 2 5 2 2 4 2" xfId="28720" xr:uid="{00000000-0005-0000-0000-0000EE6B0000}"/>
    <cellStyle name="Normal 7 3 2 2 5 2 2 4 3" xfId="46066" xr:uid="{00000000-0005-0000-0000-0000EF6B0000}"/>
    <cellStyle name="Normal 7 3 2 2 5 2 2 5" xfId="20047" xr:uid="{00000000-0005-0000-0000-0000F06B0000}"/>
    <cellStyle name="Normal 7 3 2 2 5 2 2 6" xfId="37393" xr:uid="{00000000-0005-0000-0000-0000F16B0000}"/>
    <cellStyle name="Normal 7 3 2 2 5 2 3" xfId="1616" xr:uid="{00000000-0005-0000-0000-0000F26B0000}"/>
    <cellStyle name="Normal 7 3 2 2 5 2 3 2" xfId="7398" xr:uid="{00000000-0005-0000-0000-0000F36B0000}"/>
    <cellStyle name="Normal 7 3 2 2 5 2 3 2 2" xfId="16071" xr:uid="{00000000-0005-0000-0000-0000F46B0000}"/>
    <cellStyle name="Normal 7 3 2 2 5 2 3 2 2 2" xfId="33424" xr:uid="{00000000-0005-0000-0000-0000F56B0000}"/>
    <cellStyle name="Normal 7 3 2 2 5 2 3 2 2 3" xfId="50770" xr:uid="{00000000-0005-0000-0000-0000F66B0000}"/>
    <cellStyle name="Normal 7 3 2 2 5 2 3 2 3" xfId="24751" xr:uid="{00000000-0005-0000-0000-0000F76B0000}"/>
    <cellStyle name="Normal 7 3 2 2 5 2 3 2 4" xfId="42097" xr:uid="{00000000-0005-0000-0000-0000F86B0000}"/>
    <cellStyle name="Normal 7 3 2 2 5 2 3 3" xfId="5242" xr:uid="{00000000-0005-0000-0000-0000F96B0000}"/>
    <cellStyle name="Normal 7 3 2 2 5 2 3 3 2" xfId="13915" xr:uid="{00000000-0005-0000-0000-0000FA6B0000}"/>
    <cellStyle name="Normal 7 3 2 2 5 2 3 3 2 2" xfId="31268" xr:uid="{00000000-0005-0000-0000-0000FB6B0000}"/>
    <cellStyle name="Normal 7 3 2 2 5 2 3 3 2 3" xfId="48614" xr:uid="{00000000-0005-0000-0000-0000FC6B0000}"/>
    <cellStyle name="Normal 7 3 2 2 5 2 3 3 3" xfId="22595" xr:uid="{00000000-0005-0000-0000-0000FD6B0000}"/>
    <cellStyle name="Normal 7 3 2 2 5 2 3 3 4" xfId="39941" xr:uid="{00000000-0005-0000-0000-0000FE6B0000}"/>
    <cellStyle name="Normal 7 3 2 2 5 2 3 4" xfId="10289" xr:uid="{00000000-0005-0000-0000-0000FF6B0000}"/>
    <cellStyle name="Normal 7 3 2 2 5 2 3 4 2" xfId="27642" xr:uid="{00000000-0005-0000-0000-0000006C0000}"/>
    <cellStyle name="Normal 7 3 2 2 5 2 3 4 3" xfId="44988" xr:uid="{00000000-0005-0000-0000-0000016C0000}"/>
    <cellStyle name="Normal 7 3 2 2 5 2 3 5" xfId="18969" xr:uid="{00000000-0005-0000-0000-0000026C0000}"/>
    <cellStyle name="Normal 7 3 2 2 5 2 3 6" xfId="36315" xr:uid="{00000000-0005-0000-0000-0000036C0000}"/>
    <cellStyle name="Normal 7 3 2 2 5 2 4" xfId="6663" xr:uid="{00000000-0005-0000-0000-0000046C0000}"/>
    <cellStyle name="Normal 7 3 2 2 5 2 4 2" xfId="15336" xr:uid="{00000000-0005-0000-0000-0000056C0000}"/>
    <cellStyle name="Normal 7 3 2 2 5 2 4 2 2" xfId="32689" xr:uid="{00000000-0005-0000-0000-0000066C0000}"/>
    <cellStyle name="Normal 7 3 2 2 5 2 4 2 3" xfId="50035" xr:uid="{00000000-0005-0000-0000-0000076C0000}"/>
    <cellStyle name="Normal 7 3 2 2 5 2 4 3" xfId="24016" xr:uid="{00000000-0005-0000-0000-0000086C0000}"/>
    <cellStyle name="Normal 7 3 2 2 5 2 4 4" xfId="41362" xr:uid="{00000000-0005-0000-0000-0000096C0000}"/>
    <cellStyle name="Normal 7 3 2 2 5 2 5" xfId="3429" xr:uid="{00000000-0005-0000-0000-00000A6C0000}"/>
    <cellStyle name="Normal 7 3 2 2 5 2 5 2" xfId="12102" xr:uid="{00000000-0005-0000-0000-00000B6C0000}"/>
    <cellStyle name="Normal 7 3 2 2 5 2 5 2 2" xfId="29455" xr:uid="{00000000-0005-0000-0000-00000C6C0000}"/>
    <cellStyle name="Normal 7 3 2 2 5 2 5 2 3" xfId="46801" xr:uid="{00000000-0005-0000-0000-00000D6C0000}"/>
    <cellStyle name="Normal 7 3 2 2 5 2 5 3" xfId="20782" xr:uid="{00000000-0005-0000-0000-00000E6C0000}"/>
    <cellStyle name="Normal 7 3 2 2 5 2 5 4" xfId="38128" xr:uid="{00000000-0005-0000-0000-00000F6C0000}"/>
    <cellStyle name="Normal 7 3 2 2 5 2 6" xfId="9554" xr:uid="{00000000-0005-0000-0000-0000106C0000}"/>
    <cellStyle name="Normal 7 3 2 2 5 2 6 2" xfId="26907" xr:uid="{00000000-0005-0000-0000-0000116C0000}"/>
    <cellStyle name="Normal 7 3 2 2 5 2 6 3" xfId="44253" xr:uid="{00000000-0005-0000-0000-0000126C0000}"/>
    <cellStyle name="Normal 7 3 2 2 5 2 7" xfId="18234" xr:uid="{00000000-0005-0000-0000-0000136C0000}"/>
    <cellStyle name="Normal 7 3 2 2 5 2 8" xfId="35580" xr:uid="{00000000-0005-0000-0000-0000146C0000}"/>
    <cellStyle name="Normal 7 3 2 2 5 3" xfId="636" xr:uid="{00000000-0005-0000-0000-0000156C0000}"/>
    <cellStyle name="Normal 7 3 2 2 5 3 2" xfId="2449" xr:uid="{00000000-0005-0000-0000-0000166C0000}"/>
    <cellStyle name="Normal 7 3 2 2 5 3 2 2" xfId="8231" xr:uid="{00000000-0005-0000-0000-0000176C0000}"/>
    <cellStyle name="Normal 7 3 2 2 5 3 2 2 2" xfId="16904" xr:uid="{00000000-0005-0000-0000-0000186C0000}"/>
    <cellStyle name="Normal 7 3 2 2 5 3 2 2 2 2" xfId="34257" xr:uid="{00000000-0005-0000-0000-0000196C0000}"/>
    <cellStyle name="Normal 7 3 2 2 5 3 2 2 2 3" xfId="51603" xr:uid="{00000000-0005-0000-0000-00001A6C0000}"/>
    <cellStyle name="Normal 7 3 2 2 5 3 2 2 3" xfId="25584" xr:uid="{00000000-0005-0000-0000-00001B6C0000}"/>
    <cellStyle name="Normal 7 3 2 2 5 3 2 2 4" xfId="42930" xr:uid="{00000000-0005-0000-0000-00001C6C0000}"/>
    <cellStyle name="Normal 7 3 2 2 5 3 2 3" xfId="5732" xr:uid="{00000000-0005-0000-0000-00001D6C0000}"/>
    <cellStyle name="Normal 7 3 2 2 5 3 2 3 2" xfId="14405" xr:uid="{00000000-0005-0000-0000-00001E6C0000}"/>
    <cellStyle name="Normal 7 3 2 2 5 3 2 3 2 2" xfId="31758" xr:uid="{00000000-0005-0000-0000-00001F6C0000}"/>
    <cellStyle name="Normal 7 3 2 2 5 3 2 3 2 3" xfId="49104" xr:uid="{00000000-0005-0000-0000-0000206C0000}"/>
    <cellStyle name="Normal 7 3 2 2 5 3 2 3 3" xfId="23085" xr:uid="{00000000-0005-0000-0000-0000216C0000}"/>
    <cellStyle name="Normal 7 3 2 2 5 3 2 3 4" xfId="40431" xr:uid="{00000000-0005-0000-0000-0000226C0000}"/>
    <cellStyle name="Normal 7 3 2 2 5 3 2 4" xfId="11122" xr:uid="{00000000-0005-0000-0000-0000236C0000}"/>
    <cellStyle name="Normal 7 3 2 2 5 3 2 4 2" xfId="28475" xr:uid="{00000000-0005-0000-0000-0000246C0000}"/>
    <cellStyle name="Normal 7 3 2 2 5 3 2 4 3" xfId="45821" xr:uid="{00000000-0005-0000-0000-0000256C0000}"/>
    <cellStyle name="Normal 7 3 2 2 5 3 2 5" xfId="19802" xr:uid="{00000000-0005-0000-0000-0000266C0000}"/>
    <cellStyle name="Normal 7 3 2 2 5 3 2 6" xfId="37148" xr:uid="{00000000-0005-0000-0000-0000276C0000}"/>
    <cellStyle name="Normal 7 3 2 2 5 3 3" xfId="6418" xr:uid="{00000000-0005-0000-0000-0000286C0000}"/>
    <cellStyle name="Normal 7 3 2 2 5 3 3 2" xfId="15091" xr:uid="{00000000-0005-0000-0000-0000296C0000}"/>
    <cellStyle name="Normal 7 3 2 2 5 3 3 2 2" xfId="32444" xr:uid="{00000000-0005-0000-0000-00002A6C0000}"/>
    <cellStyle name="Normal 7 3 2 2 5 3 3 2 3" xfId="49790" xr:uid="{00000000-0005-0000-0000-00002B6C0000}"/>
    <cellStyle name="Normal 7 3 2 2 5 3 3 3" xfId="23771" xr:uid="{00000000-0005-0000-0000-00002C6C0000}"/>
    <cellStyle name="Normal 7 3 2 2 5 3 3 4" xfId="41117" xr:uid="{00000000-0005-0000-0000-00002D6C0000}"/>
    <cellStyle name="Normal 7 3 2 2 5 3 4" xfId="4262" xr:uid="{00000000-0005-0000-0000-00002E6C0000}"/>
    <cellStyle name="Normal 7 3 2 2 5 3 4 2" xfId="12935" xr:uid="{00000000-0005-0000-0000-00002F6C0000}"/>
    <cellStyle name="Normal 7 3 2 2 5 3 4 2 2" xfId="30288" xr:uid="{00000000-0005-0000-0000-0000306C0000}"/>
    <cellStyle name="Normal 7 3 2 2 5 3 4 2 3" xfId="47634" xr:uid="{00000000-0005-0000-0000-0000316C0000}"/>
    <cellStyle name="Normal 7 3 2 2 5 3 4 3" xfId="21615" xr:uid="{00000000-0005-0000-0000-0000326C0000}"/>
    <cellStyle name="Normal 7 3 2 2 5 3 4 4" xfId="38961" xr:uid="{00000000-0005-0000-0000-0000336C0000}"/>
    <cellStyle name="Normal 7 3 2 2 5 3 5" xfId="9309" xr:uid="{00000000-0005-0000-0000-0000346C0000}"/>
    <cellStyle name="Normal 7 3 2 2 5 3 5 2" xfId="26662" xr:uid="{00000000-0005-0000-0000-0000356C0000}"/>
    <cellStyle name="Normal 7 3 2 2 5 3 5 3" xfId="44008" xr:uid="{00000000-0005-0000-0000-0000366C0000}"/>
    <cellStyle name="Normal 7 3 2 2 5 3 6" xfId="17989" xr:uid="{00000000-0005-0000-0000-0000376C0000}"/>
    <cellStyle name="Normal 7 3 2 2 5 3 7" xfId="35335" xr:uid="{00000000-0005-0000-0000-0000386C0000}"/>
    <cellStyle name="Normal 7 3 2 2 5 4" xfId="1959" xr:uid="{00000000-0005-0000-0000-0000396C0000}"/>
    <cellStyle name="Normal 7 3 2 2 5 4 2" xfId="7741" xr:uid="{00000000-0005-0000-0000-00003A6C0000}"/>
    <cellStyle name="Normal 7 3 2 2 5 4 2 2" xfId="16414" xr:uid="{00000000-0005-0000-0000-00003B6C0000}"/>
    <cellStyle name="Normal 7 3 2 2 5 4 2 2 2" xfId="33767" xr:uid="{00000000-0005-0000-0000-00003C6C0000}"/>
    <cellStyle name="Normal 7 3 2 2 5 4 2 2 3" xfId="51113" xr:uid="{00000000-0005-0000-0000-00003D6C0000}"/>
    <cellStyle name="Normal 7 3 2 2 5 4 2 3" xfId="25094" xr:uid="{00000000-0005-0000-0000-00003E6C0000}"/>
    <cellStyle name="Normal 7 3 2 2 5 4 2 4" xfId="42440" xr:uid="{00000000-0005-0000-0000-00003F6C0000}"/>
    <cellStyle name="Normal 7 3 2 2 5 4 3" xfId="3772" xr:uid="{00000000-0005-0000-0000-0000406C0000}"/>
    <cellStyle name="Normal 7 3 2 2 5 4 3 2" xfId="12445" xr:uid="{00000000-0005-0000-0000-0000416C0000}"/>
    <cellStyle name="Normal 7 3 2 2 5 4 3 2 2" xfId="29798" xr:uid="{00000000-0005-0000-0000-0000426C0000}"/>
    <cellStyle name="Normal 7 3 2 2 5 4 3 2 3" xfId="47144" xr:uid="{00000000-0005-0000-0000-0000436C0000}"/>
    <cellStyle name="Normal 7 3 2 2 5 4 3 3" xfId="21125" xr:uid="{00000000-0005-0000-0000-0000446C0000}"/>
    <cellStyle name="Normal 7 3 2 2 5 4 3 4" xfId="38471" xr:uid="{00000000-0005-0000-0000-0000456C0000}"/>
    <cellStyle name="Normal 7 3 2 2 5 4 4" xfId="10632" xr:uid="{00000000-0005-0000-0000-0000466C0000}"/>
    <cellStyle name="Normal 7 3 2 2 5 4 4 2" xfId="27985" xr:uid="{00000000-0005-0000-0000-0000476C0000}"/>
    <cellStyle name="Normal 7 3 2 2 5 4 4 3" xfId="45331" xr:uid="{00000000-0005-0000-0000-0000486C0000}"/>
    <cellStyle name="Normal 7 3 2 2 5 4 5" xfId="19312" xr:uid="{00000000-0005-0000-0000-0000496C0000}"/>
    <cellStyle name="Normal 7 3 2 2 5 4 6" xfId="36658" xr:uid="{00000000-0005-0000-0000-00004A6C0000}"/>
    <cellStyle name="Normal 7 3 2 2 5 5" xfId="1371" xr:uid="{00000000-0005-0000-0000-00004B6C0000}"/>
    <cellStyle name="Normal 7 3 2 2 5 5 2" xfId="7153" xr:uid="{00000000-0005-0000-0000-00004C6C0000}"/>
    <cellStyle name="Normal 7 3 2 2 5 5 2 2" xfId="15826" xr:uid="{00000000-0005-0000-0000-00004D6C0000}"/>
    <cellStyle name="Normal 7 3 2 2 5 5 2 2 2" xfId="33179" xr:uid="{00000000-0005-0000-0000-00004E6C0000}"/>
    <cellStyle name="Normal 7 3 2 2 5 5 2 2 3" xfId="50525" xr:uid="{00000000-0005-0000-0000-00004F6C0000}"/>
    <cellStyle name="Normal 7 3 2 2 5 5 2 3" xfId="24506" xr:uid="{00000000-0005-0000-0000-0000506C0000}"/>
    <cellStyle name="Normal 7 3 2 2 5 5 2 4" xfId="41852" xr:uid="{00000000-0005-0000-0000-0000516C0000}"/>
    <cellStyle name="Normal 7 3 2 2 5 5 3" xfId="4997" xr:uid="{00000000-0005-0000-0000-0000526C0000}"/>
    <cellStyle name="Normal 7 3 2 2 5 5 3 2" xfId="13670" xr:uid="{00000000-0005-0000-0000-0000536C0000}"/>
    <cellStyle name="Normal 7 3 2 2 5 5 3 2 2" xfId="31023" xr:uid="{00000000-0005-0000-0000-0000546C0000}"/>
    <cellStyle name="Normal 7 3 2 2 5 5 3 2 3" xfId="48369" xr:uid="{00000000-0005-0000-0000-0000556C0000}"/>
    <cellStyle name="Normal 7 3 2 2 5 5 3 3" xfId="22350" xr:uid="{00000000-0005-0000-0000-0000566C0000}"/>
    <cellStyle name="Normal 7 3 2 2 5 5 3 4" xfId="39696" xr:uid="{00000000-0005-0000-0000-0000576C0000}"/>
    <cellStyle name="Normal 7 3 2 2 5 5 4" xfId="10044" xr:uid="{00000000-0005-0000-0000-0000586C0000}"/>
    <cellStyle name="Normal 7 3 2 2 5 5 4 2" xfId="27397" xr:uid="{00000000-0005-0000-0000-0000596C0000}"/>
    <cellStyle name="Normal 7 3 2 2 5 5 4 3" xfId="44743" xr:uid="{00000000-0005-0000-0000-00005A6C0000}"/>
    <cellStyle name="Normal 7 3 2 2 5 5 5" xfId="18724" xr:uid="{00000000-0005-0000-0000-00005B6C0000}"/>
    <cellStyle name="Normal 7 3 2 2 5 5 6" xfId="36070" xr:uid="{00000000-0005-0000-0000-00005C6C0000}"/>
    <cellStyle name="Normal 7 3 2 2 5 6" xfId="5928" xr:uid="{00000000-0005-0000-0000-00005D6C0000}"/>
    <cellStyle name="Normal 7 3 2 2 5 6 2" xfId="14601" xr:uid="{00000000-0005-0000-0000-00005E6C0000}"/>
    <cellStyle name="Normal 7 3 2 2 5 6 2 2" xfId="31954" xr:uid="{00000000-0005-0000-0000-00005F6C0000}"/>
    <cellStyle name="Normal 7 3 2 2 5 6 2 3" xfId="49300" xr:uid="{00000000-0005-0000-0000-0000606C0000}"/>
    <cellStyle name="Normal 7 3 2 2 5 6 3" xfId="23281" xr:uid="{00000000-0005-0000-0000-0000616C0000}"/>
    <cellStyle name="Normal 7 3 2 2 5 6 4" xfId="40627" xr:uid="{00000000-0005-0000-0000-0000626C0000}"/>
    <cellStyle name="Normal 7 3 2 2 5 7" xfId="3184" xr:uid="{00000000-0005-0000-0000-0000636C0000}"/>
    <cellStyle name="Normal 7 3 2 2 5 7 2" xfId="11857" xr:uid="{00000000-0005-0000-0000-0000646C0000}"/>
    <cellStyle name="Normal 7 3 2 2 5 7 2 2" xfId="29210" xr:uid="{00000000-0005-0000-0000-0000656C0000}"/>
    <cellStyle name="Normal 7 3 2 2 5 7 2 3" xfId="46556" xr:uid="{00000000-0005-0000-0000-0000666C0000}"/>
    <cellStyle name="Normal 7 3 2 2 5 7 3" xfId="20537" xr:uid="{00000000-0005-0000-0000-0000676C0000}"/>
    <cellStyle name="Normal 7 3 2 2 5 7 4" xfId="37883" xr:uid="{00000000-0005-0000-0000-0000686C0000}"/>
    <cellStyle name="Normal 7 3 2 2 5 8" xfId="8819" xr:uid="{00000000-0005-0000-0000-0000696C0000}"/>
    <cellStyle name="Normal 7 3 2 2 5 8 2" xfId="26172" xr:uid="{00000000-0005-0000-0000-00006A6C0000}"/>
    <cellStyle name="Normal 7 3 2 2 5 8 3" xfId="43518" xr:uid="{00000000-0005-0000-0000-00006B6C0000}"/>
    <cellStyle name="Normal 7 3 2 2 5 9" xfId="17499" xr:uid="{00000000-0005-0000-0000-00006C6C0000}"/>
    <cellStyle name="Normal 7 3 2 2 6" xfId="783" xr:uid="{00000000-0005-0000-0000-00006D6C0000}"/>
    <cellStyle name="Normal 7 3 2 2 6 2" xfId="2596" xr:uid="{00000000-0005-0000-0000-00006E6C0000}"/>
    <cellStyle name="Normal 7 3 2 2 6 2 2" xfId="8378" xr:uid="{00000000-0005-0000-0000-00006F6C0000}"/>
    <cellStyle name="Normal 7 3 2 2 6 2 2 2" xfId="17051" xr:uid="{00000000-0005-0000-0000-0000706C0000}"/>
    <cellStyle name="Normal 7 3 2 2 6 2 2 2 2" xfId="34404" xr:uid="{00000000-0005-0000-0000-0000716C0000}"/>
    <cellStyle name="Normal 7 3 2 2 6 2 2 2 3" xfId="51750" xr:uid="{00000000-0005-0000-0000-0000726C0000}"/>
    <cellStyle name="Normal 7 3 2 2 6 2 2 3" xfId="25731" xr:uid="{00000000-0005-0000-0000-0000736C0000}"/>
    <cellStyle name="Normal 7 3 2 2 6 2 2 4" xfId="43077" xr:uid="{00000000-0005-0000-0000-0000746C0000}"/>
    <cellStyle name="Normal 7 3 2 2 6 2 3" xfId="4409" xr:uid="{00000000-0005-0000-0000-0000756C0000}"/>
    <cellStyle name="Normal 7 3 2 2 6 2 3 2" xfId="13082" xr:uid="{00000000-0005-0000-0000-0000766C0000}"/>
    <cellStyle name="Normal 7 3 2 2 6 2 3 2 2" xfId="30435" xr:uid="{00000000-0005-0000-0000-0000776C0000}"/>
    <cellStyle name="Normal 7 3 2 2 6 2 3 2 3" xfId="47781" xr:uid="{00000000-0005-0000-0000-0000786C0000}"/>
    <cellStyle name="Normal 7 3 2 2 6 2 3 3" xfId="21762" xr:uid="{00000000-0005-0000-0000-0000796C0000}"/>
    <cellStyle name="Normal 7 3 2 2 6 2 3 4" xfId="39108" xr:uid="{00000000-0005-0000-0000-00007A6C0000}"/>
    <cellStyle name="Normal 7 3 2 2 6 2 4" xfId="11269" xr:uid="{00000000-0005-0000-0000-00007B6C0000}"/>
    <cellStyle name="Normal 7 3 2 2 6 2 4 2" xfId="28622" xr:uid="{00000000-0005-0000-0000-00007C6C0000}"/>
    <cellStyle name="Normal 7 3 2 2 6 2 4 3" xfId="45968" xr:uid="{00000000-0005-0000-0000-00007D6C0000}"/>
    <cellStyle name="Normal 7 3 2 2 6 2 5" xfId="19949" xr:uid="{00000000-0005-0000-0000-00007E6C0000}"/>
    <cellStyle name="Normal 7 3 2 2 6 2 6" xfId="37295" xr:uid="{00000000-0005-0000-0000-00007F6C0000}"/>
    <cellStyle name="Normal 7 3 2 2 6 3" xfId="1518" xr:uid="{00000000-0005-0000-0000-0000806C0000}"/>
    <cellStyle name="Normal 7 3 2 2 6 3 2" xfId="7300" xr:uid="{00000000-0005-0000-0000-0000816C0000}"/>
    <cellStyle name="Normal 7 3 2 2 6 3 2 2" xfId="15973" xr:uid="{00000000-0005-0000-0000-0000826C0000}"/>
    <cellStyle name="Normal 7 3 2 2 6 3 2 2 2" xfId="33326" xr:uid="{00000000-0005-0000-0000-0000836C0000}"/>
    <cellStyle name="Normal 7 3 2 2 6 3 2 2 3" xfId="50672" xr:uid="{00000000-0005-0000-0000-0000846C0000}"/>
    <cellStyle name="Normal 7 3 2 2 6 3 2 3" xfId="24653" xr:uid="{00000000-0005-0000-0000-0000856C0000}"/>
    <cellStyle name="Normal 7 3 2 2 6 3 2 4" xfId="41999" xr:uid="{00000000-0005-0000-0000-0000866C0000}"/>
    <cellStyle name="Normal 7 3 2 2 6 3 3" xfId="5144" xr:uid="{00000000-0005-0000-0000-0000876C0000}"/>
    <cellStyle name="Normal 7 3 2 2 6 3 3 2" xfId="13817" xr:uid="{00000000-0005-0000-0000-0000886C0000}"/>
    <cellStyle name="Normal 7 3 2 2 6 3 3 2 2" xfId="31170" xr:uid="{00000000-0005-0000-0000-0000896C0000}"/>
    <cellStyle name="Normal 7 3 2 2 6 3 3 2 3" xfId="48516" xr:uid="{00000000-0005-0000-0000-00008A6C0000}"/>
    <cellStyle name="Normal 7 3 2 2 6 3 3 3" xfId="22497" xr:uid="{00000000-0005-0000-0000-00008B6C0000}"/>
    <cellStyle name="Normal 7 3 2 2 6 3 3 4" xfId="39843" xr:uid="{00000000-0005-0000-0000-00008C6C0000}"/>
    <cellStyle name="Normal 7 3 2 2 6 3 4" xfId="10191" xr:uid="{00000000-0005-0000-0000-00008D6C0000}"/>
    <cellStyle name="Normal 7 3 2 2 6 3 4 2" xfId="27544" xr:uid="{00000000-0005-0000-0000-00008E6C0000}"/>
    <cellStyle name="Normal 7 3 2 2 6 3 4 3" xfId="44890" xr:uid="{00000000-0005-0000-0000-00008F6C0000}"/>
    <cellStyle name="Normal 7 3 2 2 6 3 5" xfId="18871" xr:uid="{00000000-0005-0000-0000-0000906C0000}"/>
    <cellStyle name="Normal 7 3 2 2 6 3 6" xfId="36217" xr:uid="{00000000-0005-0000-0000-0000916C0000}"/>
    <cellStyle name="Normal 7 3 2 2 6 4" xfId="6565" xr:uid="{00000000-0005-0000-0000-0000926C0000}"/>
    <cellStyle name="Normal 7 3 2 2 6 4 2" xfId="15238" xr:uid="{00000000-0005-0000-0000-0000936C0000}"/>
    <cellStyle name="Normal 7 3 2 2 6 4 2 2" xfId="32591" xr:uid="{00000000-0005-0000-0000-0000946C0000}"/>
    <cellStyle name="Normal 7 3 2 2 6 4 2 3" xfId="49937" xr:uid="{00000000-0005-0000-0000-0000956C0000}"/>
    <cellStyle name="Normal 7 3 2 2 6 4 3" xfId="23918" xr:uid="{00000000-0005-0000-0000-0000966C0000}"/>
    <cellStyle name="Normal 7 3 2 2 6 4 4" xfId="41264" xr:uid="{00000000-0005-0000-0000-0000976C0000}"/>
    <cellStyle name="Normal 7 3 2 2 6 5" xfId="3331" xr:uid="{00000000-0005-0000-0000-0000986C0000}"/>
    <cellStyle name="Normal 7 3 2 2 6 5 2" xfId="12004" xr:uid="{00000000-0005-0000-0000-0000996C0000}"/>
    <cellStyle name="Normal 7 3 2 2 6 5 2 2" xfId="29357" xr:uid="{00000000-0005-0000-0000-00009A6C0000}"/>
    <cellStyle name="Normal 7 3 2 2 6 5 2 3" xfId="46703" xr:uid="{00000000-0005-0000-0000-00009B6C0000}"/>
    <cellStyle name="Normal 7 3 2 2 6 5 3" xfId="20684" xr:uid="{00000000-0005-0000-0000-00009C6C0000}"/>
    <cellStyle name="Normal 7 3 2 2 6 5 4" xfId="38030" xr:uid="{00000000-0005-0000-0000-00009D6C0000}"/>
    <cellStyle name="Normal 7 3 2 2 6 6" xfId="9456" xr:uid="{00000000-0005-0000-0000-00009E6C0000}"/>
    <cellStyle name="Normal 7 3 2 2 6 6 2" xfId="26809" xr:uid="{00000000-0005-0000-0000-00009F6C0000}"/>
    <cellStyle name="Normal 7 3 2 2 6 6 3" xfId="44155" xr:uid="{00000000-0005-0000-0000-0000A06C0000}"/>
    <cellStyle name="Normal 7 3 2 2 6 7" xfId="18136" xr:uid="{00000000-0005-0000-0000-0000A16C0000}"/>
    <cellStyle name="Normal 7 3 2 2 6 8" xfId="35482" xr:uid="{00000000-0005-0000-0000-0000A26C0000}"/>
    <cellStyle name="Normal 7 3 2 2 7" xfId="391" xr:uid="{00000000-0005-0000-0000-0000A36C0000}"/>
    <cellStyle name="Normal 7 3 2 2 7 2" xfId="2204" xr:uid="{00000000-0005-0000-0000-0000A46C0000}"/>
    <cellStyle name="Normal 7 3 2 2 7 2 2" xfId="7986" xr:uid="{00000000-0005-0000-0000-0000A56C0000}"/>
    <cellStyle name="Normal 7 3 2 2 7 2 2 2" xfId="16659" xr:uid="{00000000-0005-0000-0000-0000A66C0000}"/>
    <cellStyle name="Normal 7 3 2 2 7 2 2 2 2" xfId="34012" xr:uid="{00000000-0005-0000-0000-0000A76C0000}"/>
    <cellStyle name="Normal 7 3 2 2 7 2 2 2 3" xfId="51358" xr:uid="{00000000-0005-0000-0000-0000A86C0000}"/>
    <cellStyle name="Normal 7 3 2 2 7 2 2 3" xfId="25339" xr:uid="{00000000-0005-0000-0000-0000A96C0000}"/>
    <cellStyle name="Normal 7 3 2 2 7 2 2 4" xfId="42685" xr:uid="{00000000-0005-0000-0000-0000AA6C0000}"/>
    <cellStyle name="Normal 7 3 2 2 7 2 3" xfId="5487" xr:uid="{00000000-0005-0000-0000-0000AB6C0000}"/>
    <cellStyle name="Normal 7 3 2 2 7 2 3 2" xfId="14160" xr:uid="{00000000-0005-0000-0000-0000AC6C0000}"/>
    <cellStyle name="Normal 7 3 2 2 7 2 3 2 2" xfId="31513" xr:uid="{00000000-0005-0000-0000-0000AD6C0000}"/>
    <cellStyle name="Normal 7 3 2 2 7 2 3 2 3" xfId="48859" xr:uid="{00000000-0005-0000-0000-0000AE6C0000}"/>
    <cellStyle name="Normal 7 3 2 2 7 2 3 3" xfId="22840" xr:uid="{00000000-0005-0000-0000-0000AF6C0000}"/>
    <cellStyle name="Normal 7 3 2 2 7 2 3 4" xfId="40186" xr:uid="{00000000-0005-0000-0000-0000B06C0000}"/>
    <cellStyle name="Normal 7 3 2 2 7 2 4" xfId="10877" xr:uid="{00000000-0005-0000-0000-0000B16C0000}"/>
    <cellStyle name="Normal 7 3 2 2 7 2 4 2" xfId="28230" xr:uid="{00000000-0005-0000-0000-0000B26C0000}"/>
    <cellStyle name="Normal 7 3 2 2 7 2 4 3" xfId="45576" xr:uid="{00000000-0005-0000-0000-0000B36C0000}"/>
    <cellStyle name="Normal 7 3 2 2 7 2 5" xfId="19557" xr:uid="{00000000-0005-0000-0000-0000B46C0000}"/>
    <cellStyle name="Normal 7 3 2 2 7 2 6" xfId="36903" xr:uid="{00000000-0005-0000-0000-0000B56C0000}"/>
    <cellStyle name="Normal 7 3 2 2 7 3" xfId="6173" xr:uid="{00000000-0005-0000-0000-0000B66C0000}"/>
    <cellStyle name="Normal 7 3 2 2 7 3 2" xfId="14846" xr:uid="{00000000-0005-0000-0000-0000B76C0000}"/>
    <cellStyle name="Normal 7 3 2 2 7 3 2 2" xfId="32199" xr:uid="{00000000-0005-0000-0000-0000B86C0000}"/>
    <cellStyle name="Normal 7 3 2 2 7 3 2 3" xfId="49545" xr:uid="{00000000-0005-0000-0000-0000B96C0000}"/>
    <cellStyle name="Normal 7 3 2 2 7 3 3" xfId="23526" xr:uid="{00000000-0005-0000-0000-0000BA6C0000}"/>
    <cellStyle name="Normal 7 3 2 2 7 3 4" xfId="40872" xr:uid="{00000000-0005-0000-0000-0000BB6C0000}"/>
    <cellStyle name="Normal 7 3 2 2 7 4" xfId="4017" xr:uid="{00000000-0005-0000-0000-0000BC6C0000}"/>
    <cellStyle name="Normal 7 3 2 2 7 4 2" xfId="12690" xr:uid="{00000000-0005-0000-0000-0000BD6C0000}"/>
    <cellStyle name="Normal 7 3 2 2 7 4 2 2" xfId="30043" xr:uid="{00000000-0005-0000-0000-0000BE6C0000}"/>
    <cellStyle name="Normal 7 3 2 2 7 4 2 3" xfId="47389" xr:uid="{00000000-0005-0000-0000-0000BF6C0000}"/>
    <cellStyle name="Normal 7 3 2 2 7 4 3" xfId="21370" xr:uid="{00000000-0005-0000-0000-0000C06C0000}"/>
    <cellStyle name="Normal 7 3 2 2 7 4 4" xfId="38716" xr:uid="{00000000-0005-0000-0000-0000C16C0000}"/>
    <cellStyle name="Normal 7 3 2 2 7 5" xfId="9064" xr:uid="{00000000-0005-0000-0000-0000C26C0000}"/>
    <cellStyle name="Normal 7 3 2 2 7 5 2" xfId="26417" xr:uid="{00000000-0005-0000-0000-0000C36C0000}"/>
    <cellStyle name="Normal 7 3 2 2 7 5 3" xfId="43763" xr:uid="{00000000-0005-0000-0000-0000C46C0000}"/>
    <cellStyle name="Normal 7 3 2 2 7 6" xfId="17744" xr:uid="{00000000-0005-0000-0000-0000C56C0000}"/>
    <cellStyle name="Normal 7 3 2 2 7 7" xfId="35090" xr:uid="{00000000-0005-0000-0000-0000C66C0000}"/>
    <cellStyle name="Normal 7 3 2 2 8" xfId="1861" xr:uid="{00000000-0005-0000-0000-0000C76C0000}"/>
    <cellStyle name="Normal 7 3 2 2 8 2" xfId="7643" xr:uid="{00000000-0005-0000-0000-0000C86C0000}"/>
    <cellStyle name="Normal 7 3 2 2 8 2 2" xfId="16316" xr:uid="{00000000-0005-0000-0000-0000C96C0000}"/>
    <cellStyle name="Normal 7 3 2 2 8 2 2 2" xfId="33669" xr:uid="{00000000-0005-0000-0000-0000CA6C0000}"/>
    <cellStyle name="Normal 7 3 2 2 8 2 2 3" xfId="51015" xr:uid="{00000000-0005-0000-0000-0000CB6C0000}"/>
    <cellStyle name="Normal 7 3 2 2 8 2 3" xfId="24996" xr:uid="{00000000-0005-0000-0000-0000CC6C0000}"/>
    <cellStyle name="Normal 7 3 2 2 8 2 4" xfId="42342" xr:uid="{00000000-0005-0000-0000-0000CD6C0000}"/>
    <cellStyle name="Normal 7 3 2 2 8 3" xfId="3674" xr:uid="{00000000-0005-0000-0000-0000CE6C0000}"/>
    <cellStyle name="Normal 7 3 2 2 8 3 2" xfId="12347" xr:uid="{00000000-0005-0000-0000-0000CF6C0000}"/>
    <cellStyle name="Normal 7 3 2 2 8 3 2 2" xfId="29700" xr:uid="{00000000-0005-0000-0000-0000D06C0000}"/>
    <cellStyle name="Normal 7 3 2 2 8 3 2 3" xfId="47046" xr:uid="{00000000-0005-0000-0000-0000D16C0000}"/>
    <cellStyle name="Normal 7 3 2 2 8 3 3" xfId="21027" xr:uid="{00000000-0005-0000-0000-0000D26C0000}"/>
    <cellStyle name="Normal 7 3 2 2 8 3 4" xfId="38373" xr:uid="{00000000-0005-0000-0000-0000D36C0000}"/>
    <cellStyle name="Normal 7 3 2 2 8 4" xfId="10534" xr:uid="{00000000-0005-0000-0000-0000D46C0000}"/>
    <cellStyle name="Normal 7 3 2 2 8 4 2" xfId="27887" xr:uid="{00000000-0005-0000-0000-0000D56C0000}"/>
    <cellStyle name="Normal 7 3 2 2 8 4 3" xfId="45233" xr:uid="{00000000-0005-0000-0000-0000D66C0000}"/>
    <cellStyle name="Normal 7 3 2 2 8 5" xfId="19214" xr:uid="{00000000-0005-0000-0000-0000D76C0000}"/>
    <cellStyle name="Normal 7 3 2 2 8 6" xfId="36560" xr:uid="{00000000-0005-0000-0000-0000D86C0000}"/>
    <cellStyle name="Normal 7 3 2 2 9" xfId="1126" xr:uid="{00000000-0005-0000-0000-0000D96C0000}"/>
    <cellStyle name="Normal 7 3 2 2 9 2" xfId="6908" xr:uid="{00000000-0005-0000-0000-0000DA6C0000}"/>
    <cellStyle name="Normal 7 3 2 2 9 2 2" xfId="15581" xr:uid="{00000000-0005-0000-0000-0000DB6C0000}"/>
    <cellStyle name="Normal 7 3 2 2 9 2 2 2" xfId="32934" xr:uid="{00000000-0005-0000-0000-0000DC6C0000}"/>
    <cellStyle name="Normal 7 3 2 2 9 2 2 3" xfId="50280" xr:uid="{00000000-0005-0000-0000-0000DD6C0000}"/>
    <cellStyle name="Normal 7 3 2 2 9 2 3" xfId="24261" xr:uid="{00000000-0005-0000-0000-0000DE6C0000}"/>
    <cellStyle name="Normal 7 3 2 2 9 2 4" xfId="41607" xr:uid="{00000000-0005-0000-0000-0000DF6C0000}"/>
    <cellStyle name="Normal 7 3 2 2 9 3" xfId="4752" xr:uid="{00000000-0005-0000-0000-0000E06C0000}"/>
    <cellStyle name="Normal 7 3 2 2 9 3 2" xfId="13425" xr:uid="{00000000-0005-0000-0000-0000E16C0000}"/>
    <cellStyle name="Normal 7 3 2 2 9 3 2 2" xfId="30778" xr:uid="{00000000-0005-0000-0000-0000E26C0000}"/>
    <cellStyle name="Normal 7 3 2 2 9 3 2 3" xfId="48124" xr:uid="{00000000-0005-0000-0000-0000E36C0000}"/>
    <cellStyle name="Normal 7 3 2 2 9 3 3" xfId="22105" xr:uid="{00000000-0005-0000-0000-0000E46C0000}"/>
    <cellStyle name="Normal 7 3 2 2 9 3 4" xfId="39451" xr:uid="{00000000-0005-0000-0000-0000E56C0000}"/>
    <cellStyle name="Normal 7 3 2 2 9 4" xfId="9799" xr:uid="{00000000-0005-0000-0000-0000E66C0000}"/>
    <cellStyle name="Normal 7 3 2 2 9 4 2" xfId="27152" xr:uid="{00000000-0005-0000-0000-0000E76C0000}"/>
    <cellStyle name="Normal 7 3 2 2 9 4 3" xfId="44498" xr:uid="{00000000-0005-0000-0000-0000E86C0000}"/>
    <cellStyle name="Normal 7 3 2 2 9 5" xfId="18479" xr:uid="{00000000-0005-0000-0000-0000E96C0000}"/>
    <cellStyle name="Normal 7 3 2 2 9 6" xfId="35825" xr:uid="{00000000-0005-0000-0000-0000EA6C0000}"/>
    <cellStyle name="Normal 7 3 2 3" xfId="79" xr:uid="{00000000-0005-0000-0000-0000EB6C0000}"/>
    <cellStyle name="Normal 7 3 2 3 10" xfId="8752" xr:uid="{00000000-0005-0000-0000-0000EC6C0000}"/>
    <cellStyle name="Normal 7 3 2 3 10 2" xfId="26105" xr:uid="{00000000-0005-0000-0000-0000ED6C0000}"/>
    <cellStyle name="Normal 7 3 2 3 10 3" xfId="43451" xr:uid="{00000000-0005-0000-0000-0000EE6C0000}"/>
    <cellStyle name="Normal 7 3 2 3 11" xfId="17432" xr:uid="{00000000-0005-0000-0000-0000EF6C0000}"/>
    <cellStyle name="Normal 7 3 2 3 12" xfId="34778" xr:uid="{00000000-0005-0000-0000-0000F06C0000}"/>
    <cellStyle name="Normal 7 3 2 3 2" xfId="324" xr:uid="{00000000-0005-0000-0000-0000F16C0000}"/>
    <cellStyle name="Normal 7 3 2 3 2 10" xfId="35023" xr:uid="{00000000-0005-0000-0000-0000F26C0000}"/>
    <cellStyle name="Normal 7 3 2 3 2 2" xfId="1059" xr:uid="{00000000-0005-0000-0000-0000F36C0000}"/>
    <cellStyle name="Normal 7 3 2 3 2 2 2" xfId="2872" xr:uid="{00000000-0005-0000-0000-0000F46C0000}"/>
    <cellStyle name="Normal 7 3 2 3 2 2 2 2" xfId="8654" xr:uid="{00000000-0005-0000-0000-0000F56C0000}"/>
    <cellStyle name="Normal 7 3 2 3 2 2 2 2 2" xfId="17327" xr:uid="{00000000-0005-0000-0000-0000F66C0000}"/>
    <cellStyle name="Normal 7 3 2 3 2 2 2 2 2 2" xfId="34680" xr:uid="{00000000-0005-0000-0000-0000F76C0000}"/>
    <cellStyle name="Normal 7 3 2 3 2 2 2 2 2 3" xfId="52026" xr:uid="{00000000-0005-0000-0000-0000F86C0000}"/>
    <cellStyle name="Normal 7 3 2 3 2 2 2 2 3" xfId="26007" xr:uid="{00000000-0005-0000-0000-0000F96C0000}"/>
    <cellStyle name="Normal 7 3 2 3 2 2 2 2 4" xfId="43353" xr:uid="{00000000-0005-0000-0000-0000FA6C0000}"/>
    <cellStyle name="Normal 7 3 2 3 2 2 2 3" xfId="4685" xr:uid="{00000000-0005-0000-0000-0000FB6C0000}"/>
    <cellStyle name="Normal 7 3 2 3 2 2 2 3 2" xfId="13358" xr:uid="{00000000-0005-0000-0000-0000FC6C0000}"/>
    <cellStyle name="Normal 7 3 2 3 2 2 2 3 2 2" xfId="30711" xr:uid="{00000000-0005-0000-0000-0000FD6C0000}"/>
    <cellStyle name="Normal 7 3 2 3 2 2 2 3 2 3" xfId="48057" xr:uid="{00000000-0005-0000-0000-0000FE6C0000}"/>
    <cellStyle name="Normal 7 3 2 3 2 2 2 3 3" xfId="22038" xr:uid="{00000000-0005-0000-0000-0000FF6C0000}"/>
    <cellStyle name="Normal 7 3 2 3 2 2 2 3 4" xfId="39384" xr:uid="{00000000-0005-0000-0000-0000006D0000}"/>
    <cellStyle name="Normal 7 3 2 3 2 2 2 4" xfId="11545" xr:uid="{00000000-0005-0000-0000-0000016D0000}"/>
    <cellStyle name="Normal 7 3 2 3 2 2 2 4 2" xfId="28898" xr:uid="{00000000-0005-0000-0000-0000026D0000}"/>
    <cellStyle name="Normal 7 3 2 3 2 2 2 4 3" xfId="46244" xr:uid="{00000000-0005-0000-0000-0000036D0000}"/>
    <cellStyle name="Normal 7 3 2 3 2 2 2 5" xfId="20225" xr:uid="{00000000-0005-0000-0000-0000046D0000}"/>
    <cellStyle name="Normal 7 3 2 3 2 2 2 6" xfId="37571" xr:uid="{00000000-0005-0000-0000-0000056D0000}"/>
    <cellStyle name="Normal 7 3 2 3 2 2 3" xfId="1794" xr:uid="{00000000-0005-0000-0000-0000066D0000}"/>
    <cellStyle name="Normal 7 3 2 3 2 2 3 2" xfId="7576" xr:uid="{00000000-0005-0000-0000-0000076D0000}"/>
    <cellStyle name="Normal 7 3 2 3 2 2 3 2 2" xfId="16249" xr:uid="{00000000-0005-0000-0000-0000086D0000}"/>
    <cellStyle name="Normal 7 3 2 3 2 2 3 2 2 2" xfId="33602" xr:uid="{00000000-0005-0000-0000-0000096D0000}"/>
    <cellStyle name="Normal 7 3 2 3 2 2 3 2 2 3" xfId="50948" xr:uid="{00000000-0005-0000-0000-00000A6D0000}"/>
    <cellStyle name="Normal 7 3 2 3 2 2 3 2 3" xfId="24929" xr:uid="{00000000-0005-0000-0000-00000B6D0000}"/>
    <cellStyle name="Normal 7 3 2 3 2 2 3 2 4" xfId="42275" xr:uid="{00000000-0005-0000-0000-00000C6D0000}"/>
    <cellStyle name="Normal 7 3 2 3 2 2 3 3" xfId="5420" xr:uid="{00000000-0005-0000-0000-00000D6D0000}"/>
    <cellStyle name="Normal 7 3 2 3 2 2 3 3 2" xfId="14093" xr:uid="{00000000-0005-0000-0000-00000E6D0000}"/>
    <cellStyle name="Normal 7 3 2 3 2 2 3 3 2 2" xfId="31446" xr:uid="{00000000-0005-0000-0000-00000F6D0000}"/>
    <cellStyle name="Normal 7 3 2 3 2 2 3 3 2 3" xfId="48792" xr:uid="{00000000-0005-0000-0000-0000106D0000}"/>
    <cellStyle name="Normal 7 3 2 3 2 2 3 3 3" xfId="22773" xr:uid="{00000000-0005-0000-0000-0000116D0000}"/>
    <cellStyle name="Normal 7 3 2 3 2 2 3 3 4" xfId="40119" xr:uid="{00000000-0005-0000-0000-0000126D0000}"/>
    <cellStyle name="Normal 7 3 2 3 2 2 3 4" xfId="10467" xr:uid="{00000000-0005-0000-0000-0000136D0000}"/>
    <cellStyle name="Normal 7 3 2 3 2 2 3 4 2" xfId="27820" xr:uid="{00000000-0005-0000-0000-0000146D0000}"/>
    <cellStyle name="Normal 7 3 2 3 2 2 3 4 3" xfId="45166" xr:uid="{00000000-0005-0000-0000-0000156D0000}"/>
    <cellStyle name="Normal 7 3 2 3 2 2 3 5" xfId="19147" xr:uid="{00000000-0005-0000-0000-0000166D0000}"/>
    <cellStyle name="Normal 7 3 2 3 2 2 3 6" xfId="36493" xr:uid="{00000000-0005-0000-0000-0000176D0000}"/>
    <cellStyle name="Normal 7 3 2 3 2 2 4" xfId="6841" xr:uid="{00000000-0005-0000-0000-0000186D0000}"/>
    <cellStyle name="Normal 7 3 2 3 2 2 4 2" xfId="15514" xr:uid="{00000000-0005-0000-0000-0000196D0000}"/>
    <cellStyle name="Normal 7 3 2 3 2 2 4 2 2" xfId="32867" xr:uid="{00000000-0005-0000-0000-00001A6D0000}"/>
    <cellStyle name="Normal 7 3 2 3 2 2 4 2 3" xfId="50213" xr:uid="{00000000-0005-0000-0000-00001B6D0000}"/>
    <cellStyle name="Normal 7 3 2 3 2 2 4 3" xfId="24194" xr:uid="{00000000-0005-0000-0000-00001C6D0000}"/>
    <cellStyle name="Normal 7 3 2 3 2 2 4 4" xfId="41540" xr:uid="{00000000-0005-0000-0000-00001D6D0000}"/>
    <cellStyle name="Normal 7 3 2 3 2 2 5" xfId="3607" xr:uid="{00000000-0005-0000-0000-00001E6D0000}"/>
    <cellStyle name="Normal 7 3 2 3 2 2 5 2" xfId="12280" xr:uid="{00000000-0005-0000-0000-00001F6D0000}"/>
    <cellStyle name="Normal 7 3 2 3 2 2 5 2 2" xfId="29633" xr:uid="{00000000-0005-0000-0000-0000206D0000}"/>
    <cellStyle name="Normal 7 3 2 3 2 2 5 2 3" xfId="46979" xr:uid="{00000000-0005-0000-0000-0000216D0000}"/>
    <cellStyle name="Normal 7 3 2 3 2 2 5 3" xfId="20960" xr:uid="{00000000-0005-0000-0000-0000226D0000}"/>
    <cellStyle name="Normal 7 3 2 3 2 2 5 4" xfId="38306" xr:uid="{00000000-0005-0000-0000-0000236D0000}"/>
    <cellStyle name="Normal 7 3 2 3 2 2 6" xfId="9732" xr:uid="{00000000-0005-0000-0000-0000246D0000}"/>
    <cellStyle name="Normal 7 3 2 3 2 2 6 2" xfId="27085" xr:uid="{00000000-0005-0000-0000-0000256D0000}"/>
    <cellStyle name="Normal 7 3 2 3 2 2 6 3" xfId="44431" xr:uid="{00000000-0005-0000-0000-0000266D0000}"/>
    <cellStyle name="Normal 7 3 2 3 2 2 7" xfId="18412" xr:uid="{00000000-0005-0000-0000-0000276D0000}"/>
    <cellStyle name="Normal 7 3 2 3 2 2 8" xfId="35758" xr:uid="{00000000-0005-0000-0000-0000286D0000}"/>
    <cellStyle name="Normal 7 3 2 3 2 3" xfId="569" xr:uid="{00000000-0005-0000-0000-0000296D0000}"/>
    <cellStyle name="Normal 7 3 2 3 2 3 2" xfId="2382" xr:uid="{00000000-0005-0000-0000-00002A6D0000}"/>
    <cellStyle name="Normal 7 3 2 3 2 3 2 2" xfId="8164" xr:uid="{00000000-0005-0000-0000-00002B6D0000}"/>
    <cellStyle name="Normal 7 3 2 3 2 3 2 2 2" xfId="16837" xr:uid="{00000000-0005-0000-0000-00002C6D0000}"/>
    <cellStyle name="Normal 7 3 2 3 2 3 2 2 2 2" xfId="34190" xr:uid="{00000000-0005-0000-0000-00002D6D0000}"/>
    <cellStyle name="Normal 7 3 2 3 2 3 2 2 2 3" xfId="51536" xr:uid="{00000000-0005-0000-0000-00002E6D0000}"/>
    <cellStyle name="Normal 7 3 2 3 2 3 2 2 3" xfId="25517" xr:uid="{00000000-0005-0000-0000-00002F6D0000}"/>
    <cellStyle name="Normal 7 3 2 3 2 3 2 2 4" xfId="42863" xr:uid="{00000000-0005-0000-0000-0000306D0000}"/>
    <cellStyle name="Normal 7 3 2 3 2 3 2 3" xfId="5665" xr:uid="{00000000-0005-0000-0000-0000316D0000}"/>
    <cellStyle name="Normal 7 3 2 3 2 3 2 3 2" xfId="14338" xr:uid="{00000000-0005-0000-0000-0000326D0000}"/>
    <cellStyle name="Normal 7 3 2 3 2 3 2 3 2 2" xfId="31691" xr:uid="{00000000-0005-0000-0000-0000336D0000}"/>
    <cellStyle name="Normal 7 3 2 3 2 3 2 3 2 3" xfId="49037" xr:uid="{00000000-0005-0000-0000-0000346D0000}"/>
    <cellStyle name="Normal 7 3 2 3 2 3 2 3 3" xfId="23018" xr:uid="{00000000-0005-0000-0000-0000356D0000}"/>
    <cellStyle name="Normal 7 3 2 3 2 3 2 3 4" xfId="40364" xr:uid="{00000000-0005-0000-0000-0000366D0000}"/>
    <cellStyle name="Normal 7 3 2 3 2 3 2 4" xfId="11055" xr:uid="{00000000-0005-0000-0000-0000376D0000}"/>
    <cellStyle name="Normal 7 3 2 3 2 3 2 4 2" xfId="28408" xr:uid="{00000000-0005-0000-0000-0000386D0000}"/>
    <cellStyle name="Normal 7 3 2 3 2 3 2 4 3" xfId="45754" xr:uid="{00000000-0005-0000-0000-0000396D0000}"/>
    <cellStyle name="Normal 7 3 2 3 2 3 2 5" xfId="19735" xr:uid="{00000000-0005-0000-0000-00003A6D0000}"/>
    <cellStyle name="Normal 7 3 2 3 2 3 2 6" xfId="37081" xr:uid="{00000000-0005-0000-0000-00003B6D0000}"/>
    <cellStyle name="Normal 7 3 2 3 2 3 3" xfId="6351" xr:uid="{00000000-0005-0000-0000-00003C6D0000}"/>
    <cellStyle name="Normal 7 3 2 3 2 3 3 2" xfId="15024" xr:uid="{00000000-0005-0000-0000-00003D6D0000}"/>
    <cellStyle name="Normal 7 3 2 3 2 3 3 2 2" xfId="32377" xr:uid="{00000000-0005-0000-0000-00003E6D0000}"/>
    <cellStyle name="Normal 7 3 2 3 2 3 3 2 3" xfId="49723" xr:uid="{00000000-0005-0000-0000-00003F6D0000}"/>
    <cellStyle name="Normal 7 3 2 3 2 3 3 3" xfId="23704" xr:uid="{00000000-0005-0000-0000-0000406D0000}"/>
    <cellStyle name="Normal 7 3 2 3 2 3 3 4" xfId="41050" xr:uid="{00000000-0005-0000-0000-0000416D0000}"/>
    <cellStyle name="Normal 7 3 2 3 2 3 4" xfId="4195" xr:uid="{00000000-0005-0000-0000-0000426D0000}"/>
    <cellStyle name="Normal 7 3 2 3 2 3 4 2" xfId="12868" xr:uid="{00000000-0005-0000-0000-0000436D0000}"/>
    <cellStyle name="Normal 7 3 2 3 2 3 4 2 2" xfId="30221" xr:uid="{00000000-0005-0000-0000-0000446D0000}"/>
    <cellStyle name="Normal 7 3 2 3 2 3 4 2 3" xfId="47567" xr:uid="{00000000-0005-0000-0000-0000456D0000}"/>
    <cellStyle name="Normal 7 3 2 3 2 3 4 3" xfId="21548" xr:uid="{00000000-0005-0000-0000-0000466D0000}"/>
    <cellStyle name="Normal 7 3 2 3 2 3 4 4" xfId="38894" xr:uid="{00000000-0005-0000-0000-0000476D0000}"/>
    <cellStyle name="Normal 7 3 2 3 2 3 5" xfId="9242" xr:uid="{00000000-0005-0000-0000-0000486D0000}"/>
    <cellStyle name="Normal 7 3 2 3 2 3 5 2" xfId="26595" xr:uid="{00000000-0005-0000-0000-0000496D0000}"/>
    <cellStyle name="Normal 7 3 2 3 2 3 5 3" xfId="43941" xr:uid="{00000000-0005-0000-0000-00004A6D0000}"/>
    <cellStyle name="Normal 7 3 2 3 2 3 6" xfId="17922" xr:uid="{00000000-0005-0000-0000-00004B6D0000}"/>
    <cellStyle name="Normal 7 3 2 3 2 3 7" xfId="35268" xr:uid="{00000000-0005-0000-0000-00004C6D0000}"/>
    <cellStyle name="Normal 7 3 2 3 2 4" xfId="2137" xr:uid="{00000000-0005-0000-0000-00004D6D0000}"/>
    <cellStyle name="Normal 7 3 2 3 2 4 2" xfId="7919" xr:uid="{00000000-0005-0000-0000-00004E6D0000}"/>
    <cellStyle name="Normal 7 3 2 3 2 4 2 2" xfId="16592" xr:uid="{00000000-0005-0000-0000-00004F6D0000}"/>
    <cellStyle name="Normal 7 3 2 3 2 4 2 2 2" xfId="33945" xr:uid="{00000000-0005-0000-0000-0000506D0000}"/>
    <cellStyle name="Normal 7 3 2 3 2 4 2 2 3" xfId="51291" xr:uid="{00000000-0005-0000-0000-0000516D0000}"/>
    <cellStyle name="Normal 7 3 2 3 2 4 2 3" xfId="25272" xr:uid="{00000000-0005-0000-0000-0000526D0000}"/>
    <cellStyle name="Normal 7 3 2 3 2 4 2 4" xfId="42618" xr:uid="{00000000-0005-0000-0000-0000536D0000}"/>
    <cellStyle name="Normal 7 3 2 3 2 4 3" xfId="3950" xr:uid="{00000000-0005-0000-0000-0000546D0000}"/>
    <cellStyle name="Normal 7 3 2 3 2 4 3 2" xfId="12623" xr:uid="{00000000-0005-0000-0000-0000556D0000}"/>
    <cellStyle name="Normal 7 3 2 3 2 4 3 2 2" xfId="29976" xr:uid="{00000000-0005-0000-0000-0000566D0000}"/>
    <cellStyle name="Normal 7 3 2 3 2 4 3 2 3" xfId="47322" xr:uid="{00000000-0005-0000-0000-0000576D0000}"/>
    <cellStyle name="Normal 7 3 2 3 2 4 3 3" xfId="21303" xr:uid="{00000000-0005-0000-0000-0000586D0000}"/>
    <cellStyle name="Normal 7 3 2 3 2 4 3 4" xfId="38649" xr:uid="{00000000-0005-0000-0000-0000596D0000}"/>
    <cellStyle name="Normal 7 3 2 3 2 4 4" xfId="10810" xr:uid="{00000000-0005-0000-0000-00005A6D0000}"/>
    <cellStyle name="Normal 7 3 2 3 2 4 4 2" xfId="28163" xr:uid="{00000000-0005-0000-0000-00005B6D0000}"/>
    <cellStyle name="Normal 7 3 2 3 2 4 4 3" xfId="45509" xr:uid="{00000000-0005-0000-0000-00005C6D0000}"/>
    <cellStyle name="Normal 7 3 2 3 2 4 5" xfId="19490" xr:uid="{00000000-0005-0000-0000-00005D6D0000}"/>
    <cellStyle name="Normal 7 3 2 3 2 4 6" xfId="36836" xr:uid="{00000000-0005-0000-0000-00005E6D0000}"/>
    <cellStyle name="Normal 7 3 2 3 2 5" xfId="1304" xr:uid="{00000000-0005-0000-0000-00005F6D0000}"/>
    <cellStyle name="Normal 7 3 2 3 2 5 2" xfId="7086" xr:uid="{00000000-0005-0000-0000-0000606D0000}"/>
    <cellStyle name="Normal 7 3 2 3 2 5 2 2" xfId="15759" xr:uid="{00000000-0005-0000-0000-0000616D0000}"/>
    <cellStyle name="Normal 7 3 2 3 2 5 2 2 2" xfId="33112" xr:uid="{00000000-0005-0000-0000-0000626D0000}"/>
    <cellStyle name="Normal 7 3 2 3 2 5 2 2 3" xfId="50458" xr:uid="{00000000-0005-0000-0000-0000636D0000}"/>
    <cellStyle name="Normal 7 3 2 3 2 5 2 3" xfId="24439" xr:uid="{00000000-0005-0000-0000-0000646D0000}"/>
    <cellStyle name="Normal 7 3 2 3 2 5 2 4" xfId="41785" xr:uid="{00000000-0005-0000-0000-0000656D0000}"/>
    <cellStyle name="Normal 7 3 2 3 2 5 3" xfId="4930" xr:uid="{00000000-0005-0000-0000-0000666D0000}"/>
    <cellStyle name="Normal 7 3 2 3 2 5 3 2" xfId="13603" xr:uid="{00000000-0005-0000-0000-0000676D0000}"/>
    <cellStyle name="Normal 7 3 2 3 2 5 3 2 2" xfId="30956" xr:uid="{00000000-0005-0000-0000-0000686D0000}"/>
    <cellStyle name="Normal 7 3 2 3 2 5 3 2 3" xfId="48302" xr:uid="{00000000-0005-0000-0000-0000696D0000}"/>
    <cellStyle name="Normal 7 3 2 3 2 5 3 3" xfId="22283" xr:uid="{00000000-0005-0000-0000-00006A6D0000}"/>
    <cellStyle name="Normal 7 3 2 3 2 5 3 4" xfId="39629" xr:uid="{00000000-0005-0000-0000-00006B6D0000}"/>
    <cellStyle name="Normal 7 3 2 3 2 5 4" xfId="9977" xr:uid="{00000000-0005-0000-0000-00006C6D0000}"/>
    <cellStyle name="Normal 7 3 2 3 2 5 4 2" xfId="27330" xr:uid="{00000000-0005-0000-0000-00006D6D0000}"/>
    <cellStyle name="Normal 7 3 2 3 2 5 4 3" xfId="44676" xr:uid="{00000000-0005-0000-0000-00006E6D0000}"/>
    <cellStyle name="Normal 7 3 2 3 2 5 5" xfId="18657" xr:uid="{00000000-0005-0000-0000-00006F6D0000}"/>
    <cellStyle name="Normal 7 3 2 3 2 5 6" xfId="36003" xr:uid="{00000000-0005-0000-0000-0000706D0000}"/>
    <cellStyle name="Normal 7 3 2 3 2 6" xfId="6106" xr:uid="{00000000-0005-0000-0000-0000716D0000}"/>
    <cellStyle name="Normal 7 3 2 3 2 6 2" xfId="14779" xr:uid="{00000000-0005-0000-0000-0000726D0000}"/>
    <cellStyle name="Normal 7 3 2 3 2 6 2 2" xfId="32132" xr:uid="{00000000-0005-0000-0000-0000736D0000}"/>
    <cellStyle name="Normal 7 3 2 3 2 6 2 3" xfId="49478" xr:uid="{00000000-0005-0000-0000-0000746D0000}"/>
    <cellStyle name="Normal 7 3 2 3 2 6 3" xfId="23459" xr:uid="{00000000-0005-0000-0000-0000756D0000}"/>
    <cellStyle name="Normal 7 3 2 3 2 6 4" xfId="40805" xr:uid="{00000000-0005-0000-0000-0000766D0000}"/>
    <cellStyle name="Normal 7 3 2 3 2 7" xfId="3117" xr:uid="{00000000-0005-0000-0000-0000776D0000}"/>
    <cellStyle name="Normal 7 3 2 3 2 7 2" xfId="11790" xr:uid="{00000000-0005-0000-0000-0000786D0000}"/>
    <cellStyle name="Normal 7 3 2 3 2 7 2 2" xfId="29143" xr:uid="{00000000-0005-0000-0000-0000796D0000}"/>
    <cellStyle name="Normal 7 3 2 3 2 7 2 3" xfId="46489" xr:uid="{00000000-0005-0000-0000-00007A6D0000}"/>
    <cellStyle name="Normal 7 3 2 3 2 7 3" xfId="20470" xr:uid="{00000000-0005-0000-0000-00007B6D0000}"/>
    <cellStyle name="Normal 7 3 2 3 2 7 4" xfId="37816" xr:uid="{00000000-0005-0000-0000-00007C6D0000}"/>
    <cellStyle name="Normal 7 3 2 3 2 8" xfId="8997" xr:uid="{00000000-0005-0000-0000-00007D6D0000}"/>
    <cellStyle name="Normal 7 3 2 3 2 8 2" xfId="26350" xr:uid="{00000000-0005-0000-0000-00007E6D0000}"/>
    <cellStyle name="Normal 7 3 2 3 2 8 3" xfId="43696" xr:uid="{00000000-0005-0000-0000-00007F6D0000}"/>
    <cellStyle name="Normal 7 3 2 3 2 9" xfId="17677" xr:uid="{00000000-0005-0000-0000-0000806D0000}"/>
    <cellStyle name="Normal 7 3 2 3 3" xfId="226" xr:uid="{00000000-0005-0000-0000-0000816D0000}"/>
    <cellStyle name="Normal 7 3 2 3 3 10" xfId="34925" xr:uid="{00000000-0005-0000-0000-0000826D0000}"/>
    <cellStyle name="Normal 7 3 2 3 3 2" xfId="961" xr:uid="{00000000-0005-0000-0000-0000836D0000}"/>
    <cellStyle name="Normal 7 3 2 3 3 2 2" xfId="2774" xr:uid="{00000000-0005-0000-0000-0000846D0000}"/>
    <cellStyle name="Normal 7 3 2 3 3 2 2 2" xfId="8556" xr:uid="{00000000-0005-0000-0000-0000856D0000}"/>
    <cellStyle name="Normal 7 3 2 3 3 2 2 2 2" xfId="17229" xr:uid="{00000000-0005-0000-0000-0000866D0000}"/>
    <cellStyle name="Normal 7 3 2 3 3 2 2 2 2 2" xfId="34582" xr:uid="{00000000-0005-0000-0000-0000876D0000}"/>
    <cellStyle name="Normal 7 3 2 3 3 2 2 2 2 3" xfId="51928" xr:uid="{00000000-0005-0000-0000-0000886D0000}"/>
    <cellStyle name="Normal 7 3 2 3 3 2 2 2 3" xfId="25909" xr:uid="{00000000-0005-0000-0000-0000896D0000}"/>
    <cellStyle name="Normal 7 3 2 3 3 2 2 2 4" xfId="43255" xr:uid="{00000000-0005-0000-0000-00008A6D0000}"/>
    <cellStyle name="Normal 7 3 2 3 3 2 2 3" xfId="4587" xr:uid="{00000000-0005-0000-0000-00008B6D0000}"/>
    <cellStyle name="Normal 7 3 2 3 3 2 2 3 2" xfId="13260" xr:uid="{00000000-0005-0000-0000-00008C6D0000}"/>
    <cellStyle name="Normal 7 3 2 3 3 2 2 3 2 2" xfId="30613" xr:uid="{00000000-0005-0000-0000-00008D6D0000}"/>
    <cellStyle name="Normal 7 3 2 3 3 2 2 3 2 3" xfId="47959" xr:uid="{00000000-0005-0000-0000-00008E6D0000}"/>
    <cellStyle name="Normal 7 3 2 3 3 2 2 3 3" xfId="21940" xr:uid="{00000000-0005-0000-0000-00008F6D0000}"/>
    <cellStyle name="Normal 7 3 2 3 3 2 2 3 4" xfId="39286" xr:uid="{00000000-0005-0000-0000-0000906D0000}"/>
    <cellStyle name="Normal 7 3 2 3 3 2 2 4" xfId="11447" xr:uid="{00000000-0005-0000-0000-0000916D0000}"/>
    <cellStyle name="Normal 7 3 2 3 3 2 2 4 2" xfId="28800" xr:uid="{00000000-0005-0000-0000-0000926D0000}"/>
    <cellStyle name="Normal 7 3 2 3 3 2 2 4 3" xfId="46146" xr:uid="{00000000-0005-0000-0000-0000936D0000}"/>
    <cellStyle name="Normal 7 3 2 3 3 2 2 5" xfId="20127" xr:uid="{00000000-0005-0000-0000-0000946D0000}"/>
    <cellStyle name="Normal 7 3 2 3 3 2 2 6" xfId="37473" xr:uid="{00000000-0005-0000-0000-0000956D0000}"/>
    <cellStyle name="Normal 7 3 2 3 3 2 3" xfId="1696" xr:uid="{00000000-0005-0000-0000-0000966D0000}"/>
    <cellStyle name="Normal 7 3 2 3 3 2 3 2" xfId="7478" xr:uid="{00000000-0005-0000-0000-0000976D0000}"/>
    <cellStyle name="Normal 7 3 2 3 3 2 3 2 2" xfId="16151" xr:uid="{00000000-0005-0000-0000-0000986D0000}"/>
    <cellStyle name="Normal 7 3 2 3 3 2 3 2 2 2" xfId="33504" xr:uid="{00000000-0005-0000-0000-0000996D0000}"/>
    <cellStyle name="Normal 7 3 2 3 3 2 3 2 2 3" xfId="50850" xr:uid="{00000000-0005-0000-0000-00009A6D0000}"/>
    <cellStyle name="Normal 7 3 2 3 3 2 3 2 3" xfId="24831" xr:uid="{00000000-0005-0000-0000-00009B6D0000}"/>
    <cellStyle name="Normal 7 3 2 3 3 2 3 2 4" xfId="42177" xr:uid="{00000000-0005-0000-0000-00009C6D0000}"/>
    <cellStyle name="Normal 7 3 2 3 3 2 3 3" xfId="5322" xr:uid="{00000000-0005-0000-0000-00009D6D0000}"/>
    <cellStyle name="Normal 7 3 2 3 3 2 3 3 2" xfId="13995" xr:uid="{00000000-0005-0000-0000-00009E6D0000}"/>
    <cellStyle name="Normal 7 3 2 3 3 2 3 3 2 2" xfId="31348" xr:uid="{00000000-0005-0000-0000-00009F6D0000}"/>
    <cellStyle name="Normal 7 3 2 3 3 2 3 3 2 3" xfId="48694" xr:uid="{00000000-0005-0000-0000-0000A06D0000}"/>
    <cellStyle name="Normal 7 3 2 3 3 2 3 3 3" xfId="22675" xr:uid="{00000000-0005-0000-0000-0000A16D0000}"/>
    <cellStyle name="Normal 7 3 2 3 3 2 3 3 4" xfId="40021" xr:uid="{00000000-0005-0000-0000-0000A26D0000}"/>
    <cellStyle name="Normal 7 3 2 3 3 2 3 4" xfId="10369" xr:uid="{00000000-0005-0000-0000-0000A36D0000}"/>
    <cellStyle name="Normal 7 3 2 3 3 2 3 4 2" xfId="27722" xr:uid="{00000000-0005-0000-0000-0000A46D0000}"/>
    <cellStyle name="Normal 7 3 2 3 3 2 3 4 3" xfId="45068" xr:uid="{00000000-0005-0000-0000-0000A56D0000}"/>
    <cellStyle name="Normal 7 3 2 3 3 2 3 5" xfId="19049" xr:uid="{00000000-0005-0000-0000-0000A66D0000}"/>
    <cellStyle name="Normal 7 3 2 3 3 2 3 6" xfId="36395" xr:uid="{00000000-0005-0000-0000-0000A76D0000}"/>
    <cellStyle name="Normal 7 3 2 3 3 2 4" xfId="6743" xr:uid="{00000000-0005-0000-0000-0000A86D0000}"/>
    <cellStyle name="Normal 7 3 2 3 3 2 4 2" xfId="15416" xr:uid="{00000000-0005-0000-0000-0000A96D0000}"/>
    <cellStyle name="Normal 7 3 2 3 3 2 4 2 2" xfId="32769" xr:uid="{00000000-0005-0000-0000-0000AA6D0000}"/>
    <cellStyle name="Normal 7 3 2 3 3 2 4 2 3" xfId="50115" xr:uid="{00000000-0005-0000-0000-0000AB6D0000}"/>
    <cellStyle name="Normal 7 3 2 3 3 2 4 3" xfId="24096" xr:uid="{00000000-0005-0000-0000-0000AC6D0000}"/>
    <cellStyle name="Normal 7 3 2 3 3 2 4 4" xfId="41442" xr:uid="{00000000-0005-0000-0000-0000AD6D0000}"/>
    <cellStyle name="Normal 7 3 2 3 3 2 5" xfId="3509" xr:uid="{00000000-0005-0000-0000-0000AE6D0000}"/>
    <cellStyle name="Normal 7 3 2 3 3 2 5 2" xfId="12182" xr:uid="{00000000-0005-0000-0000-0000AF6D0000}"/>
    <cellStyle name="Normal 7 3 2 3 3 2 5 2 2" xfId="29535" xr:uid="{00000000-0005-0000-0000-0000B06D0000}"/>
    <cellStyle name="Normal 7 3 2 3 3 2 5 2 3" xfId="46881" xr:uid="{00000000-0005-0000-0000-0000B16D0000}"/>
    <cellStyle name="Normal 7 3 2 3 3 2 5 3" xfId="20862" xr:uid="{00000000-0005-0000-0000-0000B26D0000}"/>
    <cellStyle name="Normal 7 3 2 3 3 2 5 4" xfId="38208" xr:uid="{00000000-0005-0000-0000-0000B36D0000}"/>
    <cellStyle name="Normal 7 3 2 3 3 2 6" xfId="9634" xr:uid="{00000000-0005-0000-0000-0000B46D0000}"/>
    <cellStyle name="Normal 7 3 2 3 3 2 6 2" xfId="26987" xr:uid="{00000000-0005-0000-0000-0000B56D0000}"/>
    <cellStyle name="Normal 7 3 2 3 3 2 6 3" xfId="44333" xr:uid="{00000000-0005-0000-0000-0000B66D0000}"/>
    <cellStyle name="Normal 7 3 2 3 3 2 7" xfId="18314" xr:uid="{00000000-0005-0000-0000-0000B76D0000}"/>
    <cellStyle name="Normal 7 3 2 3 3 2 8" xfId="35660" xr:uid="{00000000-0005-0000-0000-0000B86D0000}"/>
    <cellStyle name="Normal 7 3 2 3 3 3" xfId="716" xr:uid="{00000000-0005-0000-0000-0000B96D0000}"/>
    <cellStyle name="Normal 7 3 2 3 3 3 2" xfId="2529" xr:uid="{00000000-0005-0000-0000-0000BA6D0000}"/>
    <cellStyle name="Normal 7 3 2 3 3 3 2 2" xfId="8311" xr:uid="{00000000-0005-0000-0000-0000BB6D0000}"/>
    <cellStyle name="Normal 7 3 2 3 3 3 2 2 2" xfId="16984" xr:uid="{00000000-0005-0000-0000-0000BC6D0000}"/>
    <cellStyle name="Normal 7 3 2 3 3 3 2 2 2 2" xfId="34337" xr:uid="{00000000-0005-0000-0000-0000BD6D0000}"/>
    <cellStyle name="Normal 7 3 2 3 3 3 2 2 2 3" xfId="51683" xr:uid="{00000000-0005-0000-0000-0000BE6D0000}"/>
    <cellStyle name="Normal 7 3 2 3 3 3 2 2 3" xfId="25664" xr:uid="{00000000-0005-0000-0000-0000BF6D0000}"/>
    <cellStyle name="Normal 7 3 2 3 3 3 2 2 4" xfId="43010" xr:uid="{00000000-0005-0000-0000-0000C06D0000}"/>
    <cellStyle name="Normal 7 3 2 3 3 3 2 3" xfId="5763" xr:uid="{00000000-0005-0000-0000-0000C16D0000}"/>
    <cellStyle name="Normal 7 3 2 3 3 3 2 3 2" xfId="14436" xr:uid="{00000000-0005-0000-0000-0000C26D0000}"/>
    <cellStyle name="Normal 7 3 2 3 3 3 2 3 2 2" xfId="31789" xr:uid="{00000000-0005-0000-0000-0000C36D0000}"/>
    <cellStyle name="Normal 7 3 2 3 3 3 2 3 2 3" xfId="49135" xr:uid="{00000000-0005-0000-0000-0000C46D0000}"/>
    <cellStyle name="Normal 7 3 2 3 3 3 2 3 3" xfId="23116" xr:uid="{00000000-0005-0000-0000-0000C56D0000}"/>
    <cellStyle name="Normal 7 3 2 3 3 3 2 3 4" xfId="40462" xr:uid="{00000000-0005-0000-0000-0000C66D0000}"/>
    <cellStyle name="Normal 7 3 2 3 3 3 2 4" xfId="11202" xr:uid="{00000000-0005-0000-0000-0000C76D0000}"/>
    <cellStyle name="Normal 7 3 2 3 3 3 2 4 2" xfId="28555" xr:uid="{00000000-0005-0000-0000-0000C86D0000}"/>
    <cellStyle name="Normal 7 3 2 3 3 3 2 4 3" xfId="45901" xr:uid="{00000000-0005-0000-0000-0000C96D0000}"/>
    <cellStyle name="Normal 7 3 2 3 3 3 2 5" xfId="19882" xr:uid="{00000000-0005-0000-0000-0000CA6D0000}"/>
    <cellStyle name="Normal 7 3 2 3 3 3 2 6" xfId="37228" xr:uid="{00000000-0005-0000-0000-0000CB6D0000}"/>
    <cellStyle name="Normal 7 3 2 3 3 3 3" xfId="6498" xr:uid="{00000000-0005-0000-0000-0000CC6D0000}"/>
    <cellStyle name="Normal 7 3 2 3 3 3 3 2" xfId="15171" xr:uid="{00000000-0005-0000-0000-0000CD6D0000}"/>
    <cellStyle name="Normal 7 3 2 3 3 3 3 2 2" xfId="32524" xr:uid="{00000000-0005-0000-0000-0000CE6D0000}"/>
    <cellStyle name="Normal 7 3 2 3 3 3 3 2 3" xfId="49870" xr:uid="{00000000-0005-0000-0000-0000CF6D0000}"/>
    <cellStyle name="Normal 7 3 2 3 3 3 3 3" xfId="23851" xr:uid="{00000000-0005-0000-0000-0000D06D0000}"/>
    <cellStyle name="Normal 7 3 2 3 3 3 3 4" xfId="41197" xr:uid="{00000000-0005-0000-0000-0000D16D0000}"/>
    <cellStyle name="Normal 7 3 2 3 3 3 4" xfId="4342" xr:uid="{00000000-0005-0000-0000-0000D26D0000}"/>
    <cellStyle name="Normal 7 3 2 3 3 3 4 2" xfId="13015" xr:uid="{00000000-0005-0000-0000-0000D36D0000}"/>
    <cellStyle name="Normal 7 3 2 3 3 3 4 2 2" xfId="30368" xr:uid="{00000000-0005-0000-0000-0000D46D0000}"/>
    <cellStyle name="Normal 7 3 2 3 3 3 4 2 3" xfId="47714" xr:uid="{00000000-0005-0000-0000-0000D56D0000}"/>
    <cellStyle name="Normal 7 3 2 3 3 3 4 3" xfId="21695" xr:uid="{00000000-0005-0000-0000-0000D66D0000}"/>
    <cellStyle name="Normal 7 3 2 3 3 3 4 4" xfId="39041" xr:uid="{00000000-0005-0000-0000-0000D76D0000}"/>
    <cellStyle name="Normal 7 3 2 3 3 3 5" xfId="9389" xr:uid="{00000000-0005-0000-0000-0000D86D0000}"/>
    <cellStyle name="Normal 7 3 2 3 3 3 5 2" xfId="26742" xr:uid="{00000000-0005-0000-0000-0000D96D0000}"/>
    <cellStyle name="Normal 7 3 2 3 3 3 5 3" xfId="44088" xr:uid="{00000000-0005-0000-0000-0000DA6D0000}"/>
    <cellStyle name="Normal 7 3 2 3 3 3 6" xfId="18069" xr:uid="{00000000-0005-0000-0000-0000DB6D0000}"/>
    <cellStyle name="Normal 7 3 2 3 3 3 7" xfId="35415" xr:uid="{00000000-0005-0000-0000-0000DC6D0000}"/>
    <cellStyle name="Normal 7 3 2 3 3 4" xfId="2039" xr:uid="{00000000-0005-0000-0000-0000DD6D0000}"/>
    <cellStyle name="Normal 7 3 2 3 3 4 2" xfId="7821" xr:uid="{00000000-0005-0000-0000-0000DE6D0000}"/>
    <cellStyle name="Normal 7 3 2 3 3 4 2 2" xfId="16494" xr:uid="{00000000-0005-0000-0000-0000DF6D0000}"/>
    <cellStyle name="Normal 7 3 2 3 3 4 2 2 2" xfId="33847" xr:uid="{00000000-0005-0000-0000-0000E06D0000}"/>
    <cellStyle name="Normal 7 3 2 3 3 4 2 2 3" xfId="51193" xr:uid="{00000000-0005-0000-0000-0000E16D0000}"/>
    <cellStyle name="Normal 7 3 2 3 3 4 2 3" xfId="25174" xr:uid="{00000000-0005-0000-0000-0000E26D0000}"/>
    <cellStyle name="Normal 7 3 2 3 3 4 2 4" xfId="42520" xr:uid="{00000000-0005-0000-0000-0000E36D0000}"/>
    <cellStyle name="Normal 7 3 2 3 3 4 3" xfId="3852" xr:uid="{00000000-0005-0000-0000-0000E46D0000}"/>
    <cellStyle name="Normal 7 3 2 3 3 4 3 2" xfId="12525" xr:uid="{00000000-0005-0000-0000-0000E56D0000}"/>
    <cellStyle name="Normal 7 3 2 3 3 4 3 2 2" xfId="29878" xr:uid="{00000000-0005-0000-0000-0000E66D0000}"/>
    <cellStyle name="Normal 7 3 2 3 3 4 3 2 3" xfId="47224" xr:uid="{00000000-0005-0000-0000-0000E76D0000}"/>
    <cellStyle name="Normal 7 3 2 3 3 4 3 3" xfId="21205" xr:uid="{00000000-0005-0000-0000-0000E86D0000}"/>
    <cellStyle name="Normal 7 3 2 3 3 4 3 4" xfId="38551" xr:uid="{00000000-0005-0000-0000-0000E96D0000}"/>
    <cellStyle name="Normal 7 3 2 3 3 4 4" xfId="10712" xr:uid="{00000000-0005-0000-0000-0000EA6D0000}"/>
    <cellStyle name="Normal 7 3 2 3 3 4 4 2" xfId="28065" xr:uid="{00000000-0005-0000-0000-0000EB6D0000}"/>
    <cellStyle name="Normal 7 3 2 3 3 4 4 3" xfId="45411" xr:uid="{00000000-0005-0000-0000-0000EC6D0000}"/>
    <cellStyle name="Normal 7 3 2 3 3 4 5" xfId="19392" xr:uid="{00000000-0005-0000-0000-0000ED6D0000}"/>
    <cellStyle name="Normal 7 3 2 3 3 4 6" xfId="36738" xr:uid="{00000000-0005-0000-0000-0000EE6D0000}"/>
    <cellStyle name="Normal 7 3 2 3 3 5" xfId="1451" xr:uid="{00000000-0005-0000-0000-0000EF6D0000}"/>
    <cellStyle name="Normal 7 3 2 3 3 5 2" xfId="7233" xr:uid="{00000000-0005-0000-0000-0000F06D0000}"/>
    <cellStyle name="Normal 7 3 2 3 3 5 2 2" xfId="15906" xr:uid="{00000000-0005-0000-0000-0000F16D0000}"/>
    <cellStyle name="Normal 7 3 2 3 3 5 2 2 2" xfId="33259" xr:uid="{00000000-0005-0000-0000-0000F26D0000}"/>
    <cellStyle name="Normal 7 3 2 3 3 5 2 2 3" xfId="50605" xr:uid="{00000000-0005-0000-0000-0000F36D0000}"/>
    <cellStyle name="Normal 7 3 2 3 3 5 2 3" xfId="24586" xr:uid="{00000000-0005-0000-0000-0000F46D0000}"/>
    <cellStyle name="Normal 7 3 2 3 3 5 2 4" xfId="41932" xr:uid="{00000000-0005-0000-0000-0000F56D0000}"/>
    <cellStyle name="Normal 7 3 2 3 3 5 3" xfId="5077" xr:uid="{00000000-0005-0000-0000-0000F66D0000}"/>
    <cellStyle name="Normal 7 3 2 3 3 5 3 2" xfId="13750" xr:uid="{00000000-0005-0000-0000-0000F76D0000}"/>
    <cellStyle name="Normal 7 3 2 3 3 5 3 2 2" xfId="31103" xr:uid="{00000000-0005-0000-0000-0000F86D0000}"/>
    <cellStyle name="Normal 7 3 2 3 3 5 3 2 3" xfId="48449" xr:uid="{00000000-0005-0000-0000-0000F96D0000}"/>
    <cellStyle name="Normal 7 3 2 3 3 5 3 3" xfId="22430" xr:uid="{00000000-0005-0000-0000-0000FA6D0000}"/>
    <cellStyle name="Normal 7 3 2 3 3 5 3 4" xfId="39776" xr:uid="{00000000-0005-0000-0000-0000FB6D0000}"/>
    <cellStyle name="Normal 7 3 2 3 3 5 4" xfId="10124" xr:uid="{00000000-0005-0000-0000-0000FC6D0000}"/>
    <cellStyle name="Normal 7 3 2 3 3 5 4 2" xfId="27477" xr:uid="{00000000-0005-0000-0000-0000FD6D0000}"/>
    <cellStyle name="Normal 7 3 2 3 3 5 4 3" xfId="44823" xr:uid="{00000000-0005-0000-0000-0000FE6D0000}"/>
    <cellStyle name="Normal 7 3 2 3 3 5 5" xfId="18804" xr:uid="{00000000-0005-0000-0000-0000FF6D0000}"/>
    <cellStyle name="Normal 7 3 2 3 3 5 6" xfId="36150" xr:uid="{00000000-0005-0000-0000-0000006E0000}"/>
    <cellStyle name="Normal 7 3 2 3 3 6" xfId="6008" xr:uid="{00000000-0005-0000-0000-0000016E0000}"/>
    <cellStyle name="Normal 7 3 2 3 3 6 2" xfId="14681" xr:uid="{00000000-0005-0000-0000-0000026E0000}"/>
    <cellStyle name="Normal 7 3 2 3 3 6 2 2" xfId="32034" xr:uid="{00000000-0005-0000-0000-0000036E0000}"/>
    <cellStyle name="Normal 7 3 2 3 3 6 2 3" xfId="49380" xr:uid="{00000000-0005-0000-0000-0000046E0000}"/>
    <cellStyle name="Normal 7 3 2 3 3 6 3" xfId="23361" xr:uid="{00000000-0005-0000-0000-0000056E0000}"/>
    <cellStyle name="Normal 7 3 2 3 3 6 4" xfId="40707" xr:uid="{00000000-0005-0000-0000-0000066E0000}"/>
    <cellStyle name="Normal 7 3 2 3 3 7" xfId="3264" xr:uid="{00000000-0005-0000-0000-0000076E0000}"/>
    <cellStyle name="Normal 7 3 2 3 3 7 2" xfId="11937" xr:uid="{00000000-0005-0000-0000-0000086E0000}"/>
    <cellStyle name="Normal 7 3 2 3 3 7 2 2" xfId="29290" xr:uid="{00000000-0005-0000-0000-0000096E0000}"/>
    <cellStyle name="Normal 7 3 2 3 3 7 2 3" xfId="46636" xr:uid="{00000000-0005-0000-0000-00000A6E0000}"/>
    <cellStyle name="Normal 7 3 2 3 3 7 3" xfId="20617" xr:uid="{00000000-0005-0000-0000-00000B6E0000}"/>
    <cellStyle name="Normal 7 3 2 3 3 7 4" xfId="37963" xr:uid="{00000000-0005-0000-0000-00000C6E0000}"/>
    <cellStyle name="Normal 7 3 2 3 3 8" xfId="8899" xr:uid="{00000000-0005-0000-0000-00000D6E0000}"/>
    <cellStyle name="Normal 7 3 2 3 3 8 2" xfId="26252" xr:uid="{00000000-0005-0000-0000-00000E6E0000}"/>
    <cellStyle name="Normal 7 3 2 3 3 8 3" xfId="43598" xr:uid="{00000000-0005-0000-0000-00000F6E0000}"/>
    <cellStyle name="Normal 7 3 2 3 3 9" xfId="17579" xr:uid="{00000000-0005-0000-0000-0000106E0000}"/>
    <cellStyle name="Normal 7 3 2 3 4" xfId="814" xr:uid="{00000000-0005-0000-0000-0000116E0000}"/>
    <cellStyle name="Normal 7 3 2 3 4 2" xfId="2627" xr:uid="{00000000-0005-0000-0000-0000126E0000}"/>
    <cellStyle name="Normal 7 3 2 3 4 2 2" xfId="8409" xr:uid="{00000000-0005-0000-0000-0000136E0000}"/>
    <cellStyle name="Normal 7 3 2 3 4 2 2 2" xfId="17082" xr:uid="{00000000-0005-0000-0000-0000146E0000}"/>
    <cellStyle name="Normal 7 3 2 3 4 2 2 2 2" xfId="34435" xr:uid="{00000000-0005-0000-0000-0000156E0000}"/>
    <cellStyle name="Normal 7 3 2 3 4 2 2 2 3" xfId="51781" xr:uid="{00000000-0005-0000-0000-0000166E0000}"/>
    <cellStyle name="Normal 7 3 2 3 4 2 2 3" xfId="25762" xr:uid="{00000000-0005-0000-0000-0000176E0000}"/>
    <cellStyle name="Normal 7 3 2 3 4 2 2 4" xfId="43108" xr:uid="{00000000-0005-0000-0000-0000186E0000}"/>
    <cellStyle name="Normal 7 3 2 3 4 2 3" xfId="4440" xr:uid="{00000000-0005-0000-0000-0000196E0000}"/>
    <cellStyle name="Normal 7 3 2 3 4 2 3 2" xfId="13113" xr:uid="{00000000-0005-0000-0000-00001A6E0000}"/>
    <cellStyle name="Normal 7 3 2 3 4 2 3 2 2" xfId="30466" xr:uid="{00000000-0005-0000-0000-00001B6E0000}"/>
    <cellStyle name="Normal 7 3 2 3 4 2 3 2 3" xfId="47812" xr:uid="{00000000-0005-0000-0000-00001C6E0000}"/>
    <cellStyle name="Normal 7 3 2 3 4 2 3 3" xfId="21793" xr:uid="{00000000-0005-0000-0000-00001D6E0000}"/>
    <cellStyle name="Normal 7 3 2 3 4 2 3 4" xfId="39139" xr:uid="{00000000-0005-0000-0000-00001E6E0000}"/>
    <cellStyle name="Normal 7 3 2 3 4 2 4" xfId="11300" xr:uid="{00000000-0005-0000-0000-00001F6E0000}"/>
    <cellStyle name="Normal 7 3 2 3 4 2 4 2" xfId="28653" xr:uid="{00000000-0005-0000-0000-0000206E0000}"/>
    <cellStyle name="Normal 7 3 2 3 4 2 4 3" xfId="45999" xr:uid="{00000000-0005-0000-0000-0000216E0000}"/>
    <cellStyle name="Normal 7 3 2 3 4 2 5" xfId="19980" xr:uid="{00000000-0005-0000-0000-0000226E0000}"/>
    <cellStyle name="Normal 7 3 2 3 4 2 6" xfId="37326" xr:uid="{00000000-0005-0000-0000-0000236E0000}"/>
    <cellStyle name="Normal 7 3 2 3 4 3" xfId="1549" xr:uid="{00000000-0005-0000-0000-0000246E0000}"/>
    <cellStyle name="Normal 7 3 2 3 4 3 2" xfId="7331" xr:uid="{00000000-0005-0000-0000-0000256E0000}"/>
    <cellStyle name="Normal 7 3 2 3 4 3 2 2" xfId="16004" xr:uid="{00000000-0005-0000-0000-0000266E0000}"/>
    <cellStyle name="Normal 7 3 2 3 4 3 2 2 2" xfId="33357" xr:uid="{00000000-0005-0000-0000-0000276E0000}"/>
    <cellStyle name="Normal 7 3 2 3 4 3 2 2 3" xfId="50703" xr:uid="{00000000-0005-0000-0000-0000286E0000}"/>
    <cellStyle name="Normal 7 3 2 3 4 3 2 3" xfId="24684" xr:uid="{00000000-0005-0000-0000-0000296E0000}"/>
    <cellStyle name="Normal 7 3 2 3 4 3 2 4" xfId="42030" xr:uid="{00000000-0005-0000-0000-00002A6E0000}"/>
    <cellStyle name="Normal 7 3 2 3 4 3 3" xfId="5175" xr:uid="{00000000-0005-0000-0000-00002B6E0000}"/>
    <cellStyle name="Normal 7 3 2 3 4 3 3 2" xfId="13848" xr:uid="{00000000-0005-0000-0000-00002C6E0000}"/>
    <cellStyle name="Normal 7 3 2 3 4 3 3 2 2" xfId="31201" xr:uid="{00000000-0005-0000-0000-00002D6E0000}"/>
    <cellStyle name="Normal 7 3 2 3 4 3 3 2 3" xfId="48547" xr:uid="{00000000-0005-0000-0000-00002E6E0000}"/>
    <cellStyle name="Normal 7 3 2 3 4 3 3 3" xfId="22528" xr:uid="{00000000-0005-0000-0000-00002F6E0000}"/>
    <cellStyle name="Normal 7 3 2 3 4 3 3 4" xfId="39874" xr:uid="{00000000-0005-0000-0000-0000306E0000}"/>
    <cellStyle name="Normal 7 3 2 3 4 3 4" xfId="10222" xr:uid="{00000000-0005-0000-0000-0000316E0000}"/>
    <cellStyle name="Normal 7 3 2 3 4 3 4 2" xfId="27575" xr:uid="{00000000-0005-0000-0000-0000326E0000}"/>
    <cellStyle name="Normal 7 3 2 3 4 3 4 3" xfId="44921" xr:uid="{00000000-0005-0000-0000-0000336E0000}"/>
    <cellStyle name="Normal 7 3 2 3 4 3 5" xfId="18902" xr:uid="{00000000-0005-0000-0000-0000346E0000}"/>
    <cellStyle name="Normal 7 3 2 3 4 3 6" xfId="36248" xr:uid="{00000000-0005-0000-0000-0000356E0000}"/>
    <cellStyle name="Normal 7 3 2 3 4 4" xfId="6596" xr:uid="{00000000-0005-0000-0000-0000366E0000}"/>
    <cellStyle name="Normal 7 3 2 3 4 4 2" xfId="15269" xr:uid="{00000000-0005-0000-0000-0000376E0000}"/>
    <cellStyle name="Normal 7 3 2 3 4 4 2 2" xfId="32622" xr:uid="{00000000-0005-0000-0000-0000386E0000}"/>
    <cellStyle name="Normal 7 3 2 3 4 4 2 3" xfId="49968" xr:uid="{00000000-0005-0000-0000-0000396E0000}"/>
    <cellStyle name="Normal 7 3 2 3 4 4 3" xfId="23949" xr:uid="{00000000-0005-0000-0000-00003A6E0000}"/>
    <cellStyle name="Normal 7 3 2 3 4 4 4" xfId="41295" xr:uid="{00000000-0005-0000-0000-00003B6E0000}"/>
    <cellStyle name="Normal 7 3 2 3 4 5" xfId="3362" xr:uid="{00000000-0005-0000-0000-00003C6E0000}"/>
    <cellStyle name="Normal 7 3 2 3 4 5 2" xfId="12035" xr:uid="{00000000-0005-0000-0000-00003D6E0000}"/>
    <cellStyle name="Normal 7 3 2 3 4 5 2 2" xfId="29388" xr:uid="{00000000-0005-0000-0000-00003E6E0000}"/>
    <cellStyle name="Normal 7 3 2 3 4 5 2 3" xfId="46734" xr:uid="{00000000-0005-0000-0000-00003F6E0000}"/>
    <cellStyle name="Normal 7 3 2 3 4 5 3" xfId="20715" xr:uid="{00000000-0005-0000-0000-0000406E0000}"/>
    <cellStyle name="Normal 7 3 2 3 4 5 4" xfId="38061" xr:uid="{00000000-0005-0000-0000-0000416E0000}"/>
    <cellStyle name="Normal 7 3 2 3 4 6" xfId="9487" xr:uid="{00000000-0005-0000-0000-0000426E0000}"/>
    <cellStyle name="Normal 7 3 2 3 4 6 2" xfId="26840" xr:uid="{00000000-0005-0000-0000-0000436E0000}"/>
    <cellStyle name="Normal 7 3 2 3 4 6 3" xfId="44186" xr:uid="{00000000-0005-0000-0000-0000446E0000}"/>
    <cellStyle name="Normal 7 3 2 3 4 7" xfId="18167" xr:uid="{00000000-0005-0000-0000-0000456E0000}"/>
    <cellStyle name="Normal 7 3 2 3 4 8" xfId="35513" xr:uid="{00000000-0005-0000-0000-0000466E0000}"/>
    <cellStyle name="Normal 7 3 2 3 5" xfId="471" xr:uid="{00000000-0005-0000-0000-0000476E0000}"/>
    <cellStyle name="Normal 7 3 2 3 5 2" xfId="2284" xr:uid="{00000000-0005-0000-0000-0000486E0000}"/>
    <cellStyle name="Normal 7 3 2 3 5 2 2" xfId="8066" xr:uid="{00000000-0005-0000-0000-0000496E0000}"/>
    <cellStyle name="Normal 7 3 2 3 5 2 2 2" xfId="16739" xr:uid="{00000000-0005-0000-0000-00004A6E0000}"/>
    <cellStyle name="Normal 7 3 2 3 5 2 2 2 2" xfId="34092" xr:uid="{00000000-0005-0000-0000-00004B6E0000}"/>
    <cellStyle name="Normal 7 3 2 3 5 2 2 2 3" xfId="51438" xr:uid="{00000000-0005-0000-0000-00004C6E0000}"/>
    <cellStyle name="Normal 7 3 2 3 5 2 2 3" xfId="25419" xr:uid="{00000000-0005-0000-0000-00004D6E0000}"/>
    <cellStyle name="Normal 7 3 2 3 5 2 2 4" xfId="42765" xr:uid="{00000000-0005-0000-0000-00004E6E0000}"/>
    <cellStyle name="Normal 7 3 2 3 5 2 3" xfId="5567" xr:uid="{00000000-0005-0000-0000-00004F6E0000}"/>
    <cellStyle name="Normal 7 3 2 3 5 2 3 2" xfId="14240" xr:uid="{00000000-0005-0000-0000-0000506E0000}"/>
    <cellStyle name="Normal 7 3 2 3 5 2 3 2 2" xfId="31593" xr:uid="{00000000-0005-0000-0000-0000516E0000}"/>
    <cellStyle name="Normal 7 3 2 3 5 2 3 2 3" xfId="48939" xr:uid="{00000000-0005-0000-0000-0000526E0000}"/>
    <cellStyle name="Normal 7 3 2 3 5 2 3 3" xfId="22920" xr:uid="{00000000-0005-0000-0000-0000536E0000}"/>
    <cellStyle name="Normal 7 3 2 3 5 2 3 4" xfId="40266" xr:uid="{00000000-0005-0000-0000-0000546E0000}"/>
    <cellStyle name="Normal 7 3 2 3 5 2 4" xfId="10957" xr:uid="{00000000-0005-0000-0000-0000556E0000}"/>
    <cellStyle name="Normal 7 3 2 3 5 2 4 2" xfId="28310" xr:uid="{00000000-0005-0000-0000-0000566E0000}"/>
    <cellStyle name="Normal 7 3 2 3 5 2 4 3" xfId="45656" xr:uid="{00000000-0005-0000-0000-0000576E0000}"/>
    <cellStyle name="Normal 7 3 2 3 5 2 5" xfId="19637" xr:uid="{00000000-0005-0000-0000-0000586E0000}"/>
    <cellStyle name="Normal 7 3 2 3 5 2 6" xfId="36983" xr:uid="{00000000-0005-0000-0000-0000596E0000}"/>
    <cellStyle name="Normal 7 3 2 3 5 3" xfId="6253" xr:uid="{00000000-0005-0000-0000-00005A6E0000}"/>
    <cellStyle name="Normal 7 3 2 3 5 3 2" xfId="14926" xr:uid="{00000000-0005-0000-0000-00005B6E0000}"/>
    <cellStyle name="Normal 7 3 2 3 5 3 2 2" xfId="32279" xr:uid="{00000000-0005-0000-0000-00005C6E0000}"/>
    <cellStyle name="Normal 7 3 2 3 5 3 2 3" xfId="49625" xr:uid="{00000000-0005-0000-0000-00005D6E0000}"/>
    <cellStyle name="Normal 7 3 2 3 5 3 3" xfId="23606" xr:uid="{00000000-0005-0000-0000-00005E6E0000}"/>
    <cellStyle name="Normal 7 3 2 3 5 3 4" xfId="40952" xr:uid="{00000000-0005-0000-0000-00005F6E0000}"/>
    <cellStyle name="Normal 7 3 2 3 5 4" xfId="4097" xr:uid="{00000000-0005-0000-0000-0000606E0000}"/>
    <cellStyle name="Normal 7 3 2 3 5 4 2" xfId="12770" xr:uid="{00000000-0005-0000-0000-0000616E0000}"/>
    <cellStyle name="Normal 7 3 2 3 5 4 2 2" xfId="30123" xr:uid="{00000000-0005-0000-0000-0000626E0000}"/>
    <cellStyle name="Normal 7 3 2 3 5 4 2 3" xfId="47469" xr:uid="{00000000-0005-0000-0000-0000636E0000}"/>
    <cellStyle name="Normal 7 3 2 3 5 4 3" xfId="21450" xr:uid="{00000000-0005-0000-0000-0000646E0000}"/>
    <cellStyle name="Normal 7 3 2 3 5 4 4" xfId="38796" xr:uid="{00000000-0005-0000-0000-0000656E0000}"/>
    <cellStyle name="Normal 7 3 2 3 5 5" xfId="9144" xr:uid="{00000000-0005-0000-0000-0000666E0000}"/>
    <cellStyle name="Normal 7 3 2 3 5 5 2" xfId="26497" xr:uid="{00000000-0005-0000-0000-0000676E0000}"/>
    <cellStyle name="Normal 7 3 2 3 5 5 3" xfId="43843" xr:uid="{00000000-0005-0000-0000-0000686E0000}"/>
    <cellStyle name="Normal 7 3 2 3 5 6" xfId="17824" xr:uid="{00000000-0005-0000-0000-0000696E0000}"/>
    <cellStyle name="Normal 7 3 2 3 5 7" xfId="35170" xr:uid="{00000000-0005-0000-0000-00006A6E0000}"/>
    <cellStyle name="Normal 7 3 2 3 6" xfId="1892" xr:uid="{00000000-0005-0000-0000-00006B6E0000}"/>
    <cellStyle name="Normal 7 3 2 3 6 2" xfId="7674" xr:uid="{00000000-0005-0000-0000-00006C6E0000}"/>
    <cellStyle name="Normal 7 3 2 3 6 2 2" xfId="16347" xr:uid="{00000000-0005-0000-0000-00006D6E0000}"/>
    <cellStyle name="Normal 7 3 2 3 6 2 2 2" xfId="33700" xr:uid="{00000000-0005-0000-0000-00006E6E0000}"/>
    <cellStyle name="Normal 7 3 2 3 6 2 2 3" xfId="51046" xr:uid="{00000000-0005-0000-0000-00006F6E0000}"/>
    <cellStyle name="Normal 7 3 2 3 6 2 3" xfId="25027" xr:uid="{00000000-0005-0000-0000-0000706E0000}"/>
    <cellStyle name="Normal 7 3 2 3 6 2 4" xfId="42373" xr:uid="{00000000-0005-0000-0000-0000716E0000}"/>
    <cellStyle name="Normal 7 3 2 3 6 3" xfId="3705" xr:uid="{00000000-0005-0000-0000-0000726E0000}"/>
    <cellStyle name="Normal 7 3 2 3 6 3 2" xfId="12378" xr:uid="{00000000-0005-0000-0000-0000736E0000}"/>
    <cellStyle name="Normal 7 3 2 3 6 3 2 2" xfId="29731" xr:uid="{00000000-0005-0000-0000-0000746E0000}"/>
    <cellStyle name="Normal 7 3 2 3 6 3 2 3" xfId="47077" xr:uid="{00000000-0005-0000-0000-0000756E0000}"/>
    <cellStyle name="Normal 7 3 2 3 6 3 3" xfId="21058" xr:uid="{00000000-0005-0000-0000-0000766E0000}"/>
    <cellStyle name="Normal 7 3 2 3 6 3 4" xfId="38404" xr:uid="{00000000-0005-0000-0000-0000776E0000}"/>
    <cellStyle name="Normal 7 3 2 3 6 4" xfId="10565" xr:uid="{00000000-0005-0000-0000-0000786E0000}"/>
    <cellStyle name="Normal 7 3 2 3 6 4 2" xfId="27918" xr:uid="{00000000-0005-0000-0000-0000796E0000}"/>
    <cellStyle name="Normal 7 3 2 3 6 4 3" xfId="45264" xr:uid="{00000000-0005-0000-0000-00007A6E0000}"/>
    <cellStyle name="Normal 7 3 2 3 6 5" xfId="19245" xr:uid="{00000000-0005-0000-0000-00007B6E0000}"/>
    <cellStyle name="Normal 7 3 2 3 6 6" xfId="36591" xr:uid="{00000000-0005-0000-0000-00007C6E0000}"/>
    <cellStyle name="Normal 7 3 2 3 7" xfId="1206" xr:uid="{00000000-0005-0000-0000-00007D6E0000}"/>
    <cellStyle name="Normal 7 3 2 3 7 2" xfId="6988" xr:uid="{00000000-0005-0000-0000-00007E6E0000}"/>
    <cellStyle name="Normal 7 3 2 3 7 2 2" xfId="15661" xr:uid="{00000000-0005-0000-0000-00007F6E0000}"/>
    <cellStyle name="Normal 7 3 2 3 7 2 2 2" xfId="33014" xr:uid="{00000000-0005-0000-0000-0000806E0000}"/>
    <cellStyle name="Normal 7 3 2 3 7 2 2 3" xfId="50360" xr:uid="{00000000-0005-0000-0000-0000816E0000}"/>
    <cellStyle name="Normal 7 3 2 3 7 2 3" xfId="24341" xr:uid="{00000000-0005-0000-0000-0000826E0000}"/>
    <cellStyle name="Normal 7 3 2 3 7 2 4" xfId="41687" xr:uid="{00000000-0005-0000-0000-0000836E0000}"/>
    <cellStyle name="Normal 7 3 2 3 7 3" xfId="4832" xr:uid="{00000000-0005-0000-0000-0000846E0000}"/>
    <cellStyle name="Normal 7 3 2 3 7 3 2" xfId="13505" xr:uid="{00000000-0005-0000-0000-0000856E0000}"/>
    <cellStyle name="Normal 7 3 2 3 7 3 2 2" xfId="30858" xr:uid="{00000000-0005-0000-0000-0000866E0000}"/>
    <cellStyle name="Normal 7 3 2 3 7 3 2 3" xfId="48204" xr:uid="{00000000-0005-0000-0000-0000876E0000}"/>
    <cellStyle name="Normal 7 3 2 3 7 3 3" xfId="22185" xr:uid="{00000000-0005-0000-0000-0000886E0000}"/>
    <cellStyle name="Normal 7 3 2 3 7 3 4" xfId="39531" xr:uid="{00000000-0005-0000-0000-0000896E0000}"/>
    <cellStyle name="Normal 7 3 2 3 7 4" xfId="9879" xr:uid="{00000000-0005-0000-0000-00008A6E0000}"/>
    <cellStyle name="Normal 7 3 2 3 7 4 2" xfId="27232" xr:uid="{00000000-0005-0000-0000-00008B6E0000}"/>
    <cellStyle name="Normal 7 3 2 3 7 4 3" xfId="44578" xr:uid="{00000000-0005-0000-0000-00008C6E0000}"/>
    <cellStyle name="Normal 7 3 2 3 7 5" xfId="18559" xr:uid="{00000000-0005-0000-0000-00008D6E0000}"/>
    <cellStyle name="Normal 7 3 2 3 7 6" xfId="35905" xr:uid="{00000000-0005-0000-0000-00008E6E0000}"/>
    <cellStyle name="Normal 7 3 2 3 8" xfId="5861" xr:uid="{00000000-0005-0000-0000-00008F6E0000}"/>
    <cellStyle name="Normal 7 3 2 3 8 2" xfId="14534" xr:uid="{00000000-0005-0000-0000-0000906E0000}"/>
    <cellStyle name="Normal 7 3 2 3 8 2 2" xfId="31887" xr:uid="{00000000-0005-0000-0000-0000916E0000}"/>
    <cellStyle name="Normal 7 3 2 3 8 2 3" xfId="49233" xr:uid="{00000000-0005-0000-0000-0000926E0000}"/>
    <cellStyle name="Normal 7 3 2 3 8 3" xfId="23214" xr:uid="{00000000-0005-0000-0000-0000936E0000}"/>
    <cellStyle name="Normal 7 3 2 3 8 4" xfId="40560" xr:uid="{00000000-0005-0000-0000-0000946E0000}"/>
    <cellStyle name="Normal 7 3 2 3 9" xfId="3019" xr:uid="{00000000-0005-0000-0000-0000956E0000}"/>
    <cellStyle name="Normal 7 3 2 3 9 2" xfId="11692" xr:uid="{00000000-0005-0000-0000-0000966E0000}"/>
    <cellStyle name="Normal 7 3 2 3 9 2 2" xfId="29045" xr:uid="{00000000-0005-0000-0000-0000976E0000}"/>
    <cellStyle name="Normal 7 3 2 3 9 2 3" xfId="46391" xr:uid="{00000000-0005-0000-0000-0000986E0000}"/>
    <cellStyle name="Normal 7 3 2 3 9 3" xfId="20372" xr:uid="{00000000-0005-0000-0000-0000996E0000}"/>
    <cellStyle name="Normal 7 3 2 3 9 4" xfId="37718" xr:uid="{00000000-0005-0000-0000-00009A6E0000}"/>
    <cellStyle name="Normal 7 3 2 4" xfId="177" xr:uid="{00000000-0005-0000-0000-00009B6E0000}"/>
    <cellStyle name="Normal 7 3 2 4 10" xfId="17530" xr:uid="{00000000-0005-0000-0000-00009C6E0000}"/>
    <cellStyle name="Normal 7 3 2 4 11" xfId="34876" xr:uid="{00000000-0005-0000-0000-00009D6E0000}"/>
    <cellStyle name="Normal 7 3 2 4 2" xfId="667" xr:uid="{00000000-0005-0000-0000-00009E6E0000}"/>
    <cellStyle name="Normal 7 3 2 4 2 2" xfId="2480" xr:uid="{00000000-0005-0000-0000-00009F6E0000}"/>
    <cellStyle name="Normal 7 3 2 4 2 2 2" xfId="8262" xr:uid="{00000000-0005-0000-0000-0000A06E0000}"/>
    <cellStyle name="Normal 7 3 2 4 2 2 2 2" xfId="16935" xr:uid="{00000000-0005-0000-0000-0000A16E0000}"/>
    <cellStyle name="Normal 7 3 2 4 2 2 2 2 2" xfId="34288" xr:uid="{00000000-0005-0000-0000-0000A26E0000}"/>
    <cellStyle name="Normal 7 3 2 4 2 2 2 2 3" xfId="51634" xr:uid="{00000000-0005-0000-0000-0000A36E0000}"/>
    <cellStyle name="Normal 7 3 2 4 2 2 2 3" xfId="25615" xr:uid="{00000000-0005-0000-0000-0000A46E0000}"/>
    <cellStyle name="Normal 7 3 2 4 2 2 2 4" xfId="42961" xr:uid="{00000000-0005-0000-0000-0000A56E0000}"/>
    <cellStyle name="Normal 7 3 2 4 2 2 3" xfId="4293" xr:uid="{00000000-0005-0000-0000-0000A66E0000}"/>
    <cellStyle name="Normal 7 3 2 4 2 2 3 2" xfId="12966" xr:uid="{00000000-0005-0000-0000-0000A76E0000}"/>
    <cellStyle name="Normal 7 3 2 4 2 2 3 2 2" xfId="30319" xr:uid="{00000000-0005-0000-0000-0000A86E0000}"/>
    <cellStyle name="Normal 7 3 2 4 2 2 3 2 3" xfId="47665" xr:uid="{00000000-0005-0000-0000-0000A96E0000}"/>
    <cellStyle name="Normal 7 3 2 4 2 2 3 3" xfId="21646" xr:uid="{00000000-0005-0000-0000-0000AA6E0000}"/>
    <cellStyle name="Normal 7 3 2 4 2 2 3 4" xfId="38992" xr:uid="{00000000-0005-0000-0000-0000AB6E0000}"/>
    <cellStyle name="Normal 7 3 2 4 2 2 4" xfId="11153" xr:uid="{00000000-0005-0000-0000-0000AC6E0000}"/>
    <cellStyle name="Normal 7 3 2 4 2 2 4 2" xfId="28506" xr:uid="{00000000-0005-0000-0000-0000AD6E0000}"/>
    <cellStyle name="Normal 7 3 2 4 2 2 4 3" xfId="45852" xr:uid="{00000000-0005-0000-0000-0000AE6E0000}"/>
    <cellStyle name="Normal 7 3 2 4 2 2 5" xfId="19833" xr:uid="{00000000-0005-0000-0000-0000AF6E0000}"/>
    <cellStyle name="Normal 7 3 2 4 2 2 6" xfId="37179" xr:uid="{00000000-0005-0000-0000-0000B06E0000}"/>
    <cellStyle name="Normal 7 3 2 4 2 3" xfId="1402" xr:uid="{00000000-0005-0000-0000-0000B16E0000}"/>
    <cellStyle name="Normal 7 3 2 4 2 3 2" xfId="7184" xr:uid="{00000000-0005-0000-0000-0000B26E0000}"/>
    <cellStyle name="Normal 7 3 2 4 2 3 2 2" xfId="15857" xr:uid="{00000000-0005-0000-0000-0000B36E0000}"/>
    <cellStyle name="Normal 7 3 2 4 2 3 2 2 2" xfId="33210" xr:uid="{00000000-0005-0000-0000-0000B46E0000}"/>
    <cellStyle name="Normal 7 3 2 4 2 3 2 2 3" xfId="50556" xr:uid="{00000000-0005-0000-0000-0000B56E0000}"/>
    <cellStyle name="Normal 7 3 2 4 2 3 2 3" xfId="24537" xr:uid="{00000000-0005-0000-0000-0000B66E0000}"/>
    <cellStyle name="Normal 7 3 2 4 2 3 2 4" xfId="41883" xr:uid="{00000000-0005-0000-0000-0000B76E0000}"/>
    <cellStyle name="Normal 7 3 2 4 2 3 3" xfId="5028" xr:uid="{00000000-0005-0000-0000-0000B86E0000}"/>
    <cellStyle name="Normal 7 3 2 4 2 3 3 2" xfId="13701" xr:uid="{00000000-0005-0000-0000-0000B96E0000}"/>
    <cellStyle name="Normal 7 3 2 4 2 3 3 2 2" xfId="31054" xr:uid="{00000000-0005-0000-0000-0000BA6E0000}"/>
    <cellStyle name="Normal 7 3 2 4 2 3 3 2 3" xfId="48400" xr:uid="{00000000-0005-0000-0000-0000BB6E0000}"/>
    <cellStyle name="Normal 7 3 2 4 2 3 3 3" xfId="22381" xr:uid="{00000000-0005-0000-0000-0000BC6E0000}"/>
    <cellStyle name="Normal 7 3 2 4 2 3 3 4" xfId="39727" xr:uid="{00000000-0005-0000-0000-0000BD6E0000}"/>
    <cellStyle name="Normal 7 3 2 4 2 3 4" xfId="10075" xr:uid="{00000000-0005-0000-0000-0000BE6E0000}"/>
    <cellStyle name="Normal 7 3 2 4 2 3 4 2" xfId="27428" xr:uid="{00000000-0005-0000-0000-0000BF6E0000}"/>
    <cellStyle name="Normal 7 3 2 4 2 3 4 3" xfId="44774" xr:uid="{00000000-0005-0000-0000-0000C06E0000}"/>
    <cellStyle name="Normal 7 3 2 4 2 3 5" xfId="18755" xr:uid="{00000000-0005-0000-0000-0000C16E0000}"/>
    <cellStyle name="Normal 7 3 2 4 2 3 6" xfId="36101" xr:uid="{00000000-0005-0000-0000-0000C26E0000}"/>
    <cellStyle name="Normal 7 3 2 4 2 4" xfId="6449" xr:uid="{00000000-0005-0000-0000-0000C36E0000}"/>
    <cellStyle name="Normal 7 3 2 4 2 4 2" xfId="15122" xr:uid="{00000000-0005-0000-0000-0000C46E0000}"/>
    <cellStyle name="Normal 7 3 2 4 2 4 2 2" xfId="32475" xr:uid="{00000000-0005-0000-0000-0000C56E0000}"/>
    <cellStyle name="Normal 7 3 2 4 2 4 2 3" xfId="49821" xr:uid="{00000000-0005-0000-0000-0000C66E0000}"/>
    <cellStyle name="Normal 7 3 2 4 2 4 3" xfId="23802" xr:uid="{00000000-0005-0000-0000-0000C76E0000}"/>
    <cellStyle name="Normal 7 3 2 4 2 4 4" xfId="41148" xr:uid="{00000000-0005-0000-0000-0000C86E0000}"/>
    <cellStyle name="Normal 7 3 2 4 2 5" xfId="3215" xr:uid="{00000000-0005-0000-0000-0000C96E0000}"/>
    <cellStyle name="Normal 7 3 2 4 2 5 2" xfId="11888" xr:uid="{00000000-0005-0000-0000-0000CA6E0000}"/>
    <cellStyle name="Normal 7 3 2 4 2 5 2 2" xfId="29241" xr:uid="{00000000-0005-0000-0000-0000CB6E0000}"/>
    <cellStyle name="Normal 7 3 2 4 2 5 2 3" xfId="46587" xr:uid="{00000000-0005-0000-0000-0000CC6E0000}"/>
    <cellStyle name="Normal 7 3 2 4 2 5 3" xfId="20568" xr:uid="{00000000-0005-0000-0000-0000CD6E0000}"/>
    <cellStyle name="Normal 7 3 2 4 2 5 4" xfId="37914" xr:uid="{00000000-0005-0000-0000-0000CE6E0000}"/>
    <cellStyle name="Normal 7 3 2 4 2 6" xfId="9340" xr:uid="{00000000-0005-0000-0000-0000CF6E0000}"/>
    <cellStyle name="Normal 7 3 2 4 2 6 2" xfId="26693" xr:uid="{00000000-0005-0000-0000-0000D06E0000}"/>
    <cellStyle name="Normal 7 3 2 4 2 6 3" xfId="44039" xr:uid="{00000000-0005-0000-0000-0000D16E0000}"/>
    <cellStyle name="Normal 7 3 2 4 2 7" xfId="18020" xr:uid="{00000000-0005-0000-0000-0000D26E0000}"/>
    <cellStyle name="Normal 7 3 2 4 2 8" xfId="35366" xr:uid="{00000000-0005-0000-0000-0000D36E0000}"/>
    <cellStyle name="Normal 7 3 2 4 3" xfId="912" xr:uid="{00000000-0005-0000-0000-0000D46E0000}"/>
    <cellStyle name="Normal 7 3 2 4 3 2" xfId="2725" xr:uid="{00000000-0005-0000-0000-0000D56E0000}"/>
    <cellStyle name="Normal 7 3 2 4 3 2 2" xfId="8507" xr:uid="{00000000-0005-0000-0000-0000D66E0000}"/>
    <cellStyle name="Normal 7 3 2 4 3 2 2 2" xfId="17180" xr:uid="{00000000-0005-0000-0000-0000D76E0000}"/>
    <cellStyle name="Normal 7 3 2 4 3 2 2 2 2" xfId="34533" xr:uid="{00000000-0005-0000-0000-0000D86E0000}"/>
    <cellStyle name="Normal 7 3 2 4 3 2 2 2 3" xfId="51879" xr:uid="{00000000-0005-0000-0000-0000D96E0000}"/>
    <cellStyle name="Normal 7 3 2 4 3 2 2 3" xfId="25860" xr:uid="{00000000-0005-0000-0000-0000DA6E0000}"/>
    <cellStyle name="Normal 7 3 2 4 3 2 2 4" xfId="43206" xr:uid="{00000000-0005-0000-0000-0000DB6E0000}"/>
    <cellStyle name="Normal 7 3 2 4 3 2 3" xfId="4538" xr:uid="{00000000-0005-0000-0000-0000DC6E0000}"/>
    <cellStyle name="Normal 7 3 2 4 3 2 3 2" xfId="13211" xr:uid="{00000000-0005-0000-0000-0000DD6E0000}"/>
    <cellStyle name="Normal 7 3 2 4 3 2 3 2 2" xfId="30564" xr:uid="{00000000-0005-0000-0000-0000DE6E0000}"/>
    <cellStyle name="Normal 7 3 2 4 3 2 3 2 3" xfId="47910" xr:uid="{00000000-0005-0000-0000-0000DF6E0000}"/>
    <cellStyle name="Normal 7 3 2 4 3 2 3 3" xfId="21891" xr:uid="{00000000-0005-0000-0000-0000E06E0000}"/>
    <cellStyle name="Normal 7 3 2 4 3 2 3 4" xfId="39237" xr:uid="{00000000-0005-0000-0000-0000E16E0000}"/>
    <cellStyle name="Normal 7 3 2 4 3 2 4" xfId="11398" xr:uid="{00000000-0005-0000-0000-0000E26E0000}"/>
    <cellStyle name="Normal 7 3 2 4 3 2 4 2" xfId="28751" xr:uid="{00000000-0005-0000-0000-0000E36E0000}"/>
    <cellStyle name="Normal 7 3 2 4 3 2 4 3" xfId="46097" xr:uid="{00000000-0005-0000-0000-0000E46E0000}"/>
    <cellStyle name="Normal 7 3 2 4 3 2 5" xfId="20078" xr:uid="{00000000-0005-0000-0000-0000E56E0000}"/>
    <cellStyle name="Normal 7 3 2 4 3 2 6" xfId="37424" xr:uid="{00000000-0005-0000-0000-0000E66E0000}"/>
    <cellStyle name="Normal 7 3 2 4 3 3" xfId="1647" xr:uid="{00000000-0005-0000-0000-0000E76E0000}"/>
    <cellStyle name="Normal 7 3 2 4 3 3 2" xfId="7429" xr:uid="{00000000-0005-0000-0000-0000E86E0000}"/>
    <cellStyle name="Normal 7 3 2 4 3 3 2 2" xfId="16102" xr:uid="{00000000-0005-0000-0000-0000E96E0000}"/>
    <cellStyle name="Normal 7 3 2 4 3 3 2 2 2" xfId="33455" xr:uid="{00000000-0005-0000-0000-0000EA6E0000}"/>
    <cellStyle name="Normal 7 3 2 4 3 3 2 2 3" xfId="50801" xr:uid="{00000000-0005-0000-0000-0000EB6E0000}"/>
    <cellStyle name="Normal 7 3 2 4 3 3 2 3" xfId="24782" xr:uid="{00000000-0005-0000-0000-0000EC6E0000}"/>
    <cellStyle name="Normal 7 3 2 4 3 3 2 4" xfId="42128" xr:uid="{00000000-0005-0000-0000-0000ED6E0000}"/>
    <cellStyle name="Normal 7 3 2 4 3 3 3" xfId="5273" xr:uid="{00000000-0005-0000-0000-0000EE6E0000}"/>
    <cellStyle name="Normal 7 3 2 4 3 3 3 2" xfId="13946" xr:uid="{00000000-0005-0000-0000-0000EF6E0000}"/>
    <cellStyle name="Normal 7 3 2 4 3 3 3 2 2" xfId="31299" xr:uid="{00000000-0005-0000-0000-0000F06E0000}"/>
    <cellStyle name="Normal 7 3 2 4 3 3 3 2 3" xfId="48645" xr:uid="{00000000-0005-0000-0000-0000F16E0000}"/>
    <cellStyle name="Normal 7 3 2 4 3 3 3 3" xfId="22626" xr:uid="{00000000-0005-0000-0000-0000F26E0000}"/>
    <cellStyle name="Normal 7 3 2 4 3 3 3 4" xfId="39972" xr:uid="{00000000-0005-0000-0000-0000F36E0000}"/>
    <cellStyle name="Normal 7 3 2 4 3 3 4" xfId="10320" xr:uid="{00000000-0005-0000-0000-0000F46E0000}"/>
    <cellStyle name="Normal 7 3 2 4 3 3 4 2" xfId="27673" xr:uid="{00000000-0005-0000-0000-0000F56E0000}"/>
    <cellStyle name="Normal 7 3 2 4 3 3 4 3" xfId="45019" xr:uid="{00000000-0005-0000-0000-0000F66E0000}"/>
    <cellStyle name="Normal 7 3 2 4 3 3 5" xfId="19000" xr:uid="{00000000-0005-0000-0000-0000F76E0000}"/>
    <cellStyle name="Normal 7 3 2 4 3 3 6" xfId="36346" xr:uid="{00000000-0005-0000-0000-0000F86E0000}"/>
    <cellStyle name="Normal 7 3 2 4 3 4" xfId="6694" xr:uid="{00000000-0005-0000-0000-0000F96E0000}"/>
    <cellStyle name="Normal 7 3 2 4 3 4 2" xfId="15367" xr:uid="{00000000-0005-0000-0000-0000FA6E0000}"/>
    <cellStyle name="Normal 7 3 2 4 3 4 2 2" xfId="32720" xr:uid="{00000000-0005-0000-0000-0000FB6E0000}"/>
    <cellStyle name="Normal 7 3 2 4 3 4 2 3" xfId="50066" xr:uid="{00000000-0005-0000-0000-0000FC6E0000}"/>
    <cellStyle name="Normal 7 3 2 4 3 4 3" xfId="24047" xr:uid="{00000000-0005-0000-0000-0000FD6E0000}"/>
    <cellStyle name="Normal 7 3 2 4 3 4 4" xfId="41393" xr:uid="{00000000-0005-0000-0000-0000FE6E0000}"/>
    <cellStyle name="Normal 7 3 2 4 3 5" xfId="3460" xr:uid="{00000000-0005-0000-0000-0000FF6E0000}"/>
    <cellStyle name="Normal 7 3 2 4 3 5 2" xfId="12133" xr:uid="{00000000-0005-0000-0000-0000006F0000}"/>
    <cellStyle name="Normal 7 3 2 4 3 5 2 2" xfId="29486" xr:uid="{00000000-0005-0000-0000-0000016F0000}"/>
    <cellStyle name="Normal 7 3 2 4 3 5 2 3" xfId="46832" xr:uid="{00000000-0005-0000-0000-0000026F0000}"/>
    <cellStyle name="Normal 7 3 2 4 3 5 3" xfId="20813" xr:uid="{00000000-0005-0000-0000-0000036F0000}"/>
    <cellStyle name="Normal 7 3 2 4 3 5 4" xfId="38159" xr:uid="{00000000-0005-0000-0000-0000046F0000}"/>
    <cellStyle name="Normal 7 3 2 4 3 6" xfId="9585" xr:uid="{00000000-0005-0000-0000-0000056F0000}"/>
    <cellStyle name="Normal 7 3 2 4 3 6 2" xfId="26938" xr:uid="{00000000-0005-0000-0000-0000066F0000}"/>
    <cellStyle name="Normal 7 3 2 4 3 6 3" xfId="44284" xr:uid="{00000000-0005-0000-0000-0000076F0000}"/>
    <cellStyle name="Normal 7 3 2 4 3 7" xfId="18265" xr:uid="{00000000-0005-0000-0000-0000086F0000}"/>
    <cellStyle name="Normal 7 3 2 4 3 8" xfId="35611" xr:uid="{00000000-0005-0000-0000-0000096F0000}"/>
    <cellStyle name="Normal 7 3 2 4 4" xfId="422" xr:uid="{00000000-0005-0000-0000-00000A6F0000}"/>
    <cellStyle name="Normal 7 3 2 4 4 2" xfId="2235" xr:uid="{00000000-0005-0000-0000-00000B6F0000}"/>
    <cellStyle name="Normal 7 3 2 4 4 2 2" xfId="8017" xr:uid="{00000000-0005-0000-0000-00000C6F0000}"/>
    <cellStyle name="Normal 7 3 2 4 4 2 2 2" xfId="16690" xr:uid="{00000000-0005-0000-0000-00000D6F0000}"/>
    <cellStyle name="Normal 7 3 2 4 4 2 2 2 2" xfId="34043" xr:uid="{00000000-0005-0000-0000-00000E6F0000}"/>
    <cellStyle name="Normal 7 3 2 4 4 2 2 2 3" xfId="51389" xr:uid="{00000000-0005-0000-0000-00000F6F0000}"/>
    <cellStyle name="Normal 7 3 2 4 4 2 2 3" xfId="25370" xr:uid="{00000000-0005-0000-0000-0000106F0000}"/>
    <cellStyle name="Normal 7 3 2 4 4 2 2 4" xfId="42716" xr:uid="{00000000-0005-0000-0000-0000116F0000}"/>
    <cellStyle name="Normal 7 3 2 4 4 2 3" xfId="5518" xr:uid="{00000000-0005-0000-0000-0000126F0000}"/>
    <cellStyle name="Normal 7 3 2 4 4 2 3 2" xfId="14191" xr:uid="{00000000-0005-0000-0000-0000136F0000}"/>
    <cellStyle name="Normal 7 3 2 4 4 2 3 2 2" xfId="31544" xr:uid="{00000000-0005-0000-0000-0000146F0000}"/>
    <cellStyle name="Normal 7 3 2 4 4 2 3 2 3" xfId="48890" xr:uid="{00000000-0005-0000-0000-0000156F0000}"/>
    <cellStyle name="Normal 7 3 2 4 4 2 3 3" xfId="22871" xr:uid="{00000000-0005-0000-0000-0000166F0000}"/>
    <cellStyle name="Normal 7 3 2 4 4 2 3 4" xfId="40217" xr:uid="{00000000-0005-0000-0000-0000176F0000}"/>
    <cellStyle name="Normal 7 3 2 4 4 2 4" xfId="10908" xr:uid="{00000000-0005-0000-0000-0000186F0000}"/>
    <cellStyle name="Normal 7 3 2 4 4 2 4 2" xfId="28261" xr:uid="{00000000-0005-0000-0000-0000196F0000}"/>
    <cellStyle name="Normal 7 3 2 4 4 2 4 3" xfId="45607" xr:uid="{00000000-0005-0000-0000-00001A6F0000}"/>
    <cellStyle name="Normal 7 3 2 4 4 2 5" xfId="19588" xr:uid="{00000000-0005-0000-0000-00001B6F0000}"/>
    <cellStyle name="Normal 7 3 2 4 4 2 6" xfId="36934" xr:uid="{00000000-0005-0000-0000-00001C6F0000}"/>
    <cellStyle name="Normal 7 3 2 4 4 3" xfId="6204" xr:uid="{00000000-0005-0000-0000-00001D6F0000}"/>
    <cellStyle name="Normal 7 3 2 4 4 3 2" xfId="14877" xr:uid="{00000000-0005-0000-0000-00001E6F0000}"/>
    <cellStyle name="Normal 7 3 2 4 4 3 2 2" xfId="32230" xr:uid="{00000000-0005-0000-0000-00001F6F0000}"/>
    <cellStyle name="Normal 7 3 2 4 4 3 2 3" xfId="49576" xr:uid="{00000000-0005-0000-0000-0000206F0000}"/>
    <cellStyle name="Normal 7 3 2 4 4 3 3" xfId="23557" xr:uid="{00000000-0005-0000-0000-0000216F0000}"/>
    <cellStyle name="Normal 7 3 2 4 4 3 4" xfId="40903" xr:uid="{00000000-0005-0000-0000-0000226F0000}"/>
    <cellStyle name="Normal 7 3 2 4 4 4" xfId="4048" xr:uid="{00000000-0005-0000-0000-0000236F0000}"/>
    <cellStyle name="Normal 7 3 2 4 4 4 2" xfId="12721" xr:uid="{00000000-0005-0000-0000-0000246F0000}"/>
    <cellStyle name="Normal 7 3 2 4 4 4 2 2" xfId="30074" xr:uid="{00000000-0005-0000-0000-0000256F0000}"/>
    <cellStyle name="Normal 7 3 2 4 4 4 2 3" xfId="47420" xr:uid="{00000000-0005-0000-0000-0000266F0000}"/>
    <cellStyle name="Normal 7 3 2 4 4 4 3" xfId="21401" xr:uid="{00000000-0005-0000-0000-0000276F0000}"/>
    <cellStyle name="Normal 7 3 2 4 4 4 4" xfId="38747" xr:uid="{00000000-0005-0000-0000-0000286F0000}"/>
    <cellStyle name="Normal 7 3 2 4 4 5" xfId="9095" xr:uid="{00000000-0005-0000-0000-0000296F0000}"/>
    <cellStyle name="Normal 7 3 2 4 4 5 2" xfId="26448" xr:uid="{00000000-0005-0000-0000-00002A6F0000}"/>
    <cellStyle name="Normal 7 3 2 4 4 5 3" xfId="43794" xr:uid="{00000000-0005-0000-0000-00002B6F0000}"/>
    <cellStyle name="Normal 7 3 2 4 4 6" xfId="17775" xr:uid="{00000000-0005-0000-0000-00002C6F0000}"/>
    <cellStyle name="Normal 7 3 2 4 4 7" xfId="35121" xr:uid="{00000000-0005-0000-0000-00002D6F0000}"/>
    <cellStyle name="Normal 7 3 2 4 5" xfId="1990" xr:uid="{00000000-0005-0000-0000-00002E6F0000}"/>
    <cellStyle name="Normal 7 3 2 4 5 2" xfId="7772" xr:uid="{00000000-0005-0000-0000-00002F6F0000}"/>
    <cellStyle name="Normal 7 3 2 4 5 2 2" xfId="16445" xr:uid="{00000000-0005-0000-0000-0000306F0000}"/>
    <cellStyle name="Normal 7 3 2 4 5 2 2 2" xfId="33798" xr:uid="{00000000-0005-0000-0000-0000316F0000}"/>
    <cellStyle name="Normal 7 3 2 4 5 2 2 3" xfId="51144" xr:uid="{00000000-0005-0000-0000-0000326F0000}"/>
    <cellStyle name="Normal 7 3 2 4 5 2 3" xfId="25125" xr:uid="{00000000-0005-0000-0000-0000336F0000}"/>
    <cellStyle name="Normal 7 3 2 4 5 2 4" xfId="42471" xr:uid="{00000000-0005-0000-0000-0000346F0000}"/>
    <cellStyle name="Normal 7 3 2 4 5 3" xfId="3803" xr:uid="{00000000-0005-0000-0000-0000356F0000}"/>
    <cellStyle name="Normal 7 3 2 4 5 3 2" xfId="12476" xr:uid="{00000000-0005-0000-0000-0000366F0000}"/>
    <cellStyle name="Normal 7 3 2 4 5 3 2 2" xfId="29829" xr:uid="{00000000-0005-0000-0000-0000376F0000}"/>
    <cellStyle name="Normal 7 3 2 4 5 3 2 3" xfId="47175" xr:uid="{00000000-0005-0000-0000-0000386F0000}"/>
    <cellStyle name="Normal 7 3 2 4 5 3 3" xfId="21156" xr:uid="{00000000-0005-0000-0000-0000396F0000}"/>
    <cellStyle name="Normal 7 3 2 4 5 3 4" xfId="38502" xr:uid="{00000000-0005-0000-0000-00003A6F0000}"/>
    <cellStyle name="Normal 7 3 2 4 5 4" xfId="10663" xr:uid="{00000000-0005-0000-0000-00003B6F0000}"/>
    <cellStyle name="Normal 7 3 2 4 5 4 2" xfId="28016" xr:uid="{00000000-0005-0000-0000-00003C6F0000}"/>
    <cellStyle name="Normal 7 3 2 4 5 4 3" xfId="45362" xr:uid="{00000000-0005-0000-0000-00003D6F0000}"/>
    <cellStyle name="Normal 7 3 2 4 5 5" xfId="19343" xr:uid="{00000000-0005-0000-0000-00003E6F0000}"/>
    <cellStyle name="Normal 7 3 2 4 5 6" xfId="36689" xr:uid="{00000000-0005-0000-0000-00003F6F0000}"/>
    <cellStyle name="Normal 7 3 2 4 6" xfId="1157" xr:uid="{00000000-0005-0000-0000-0000406F0000}"/>
    <cellStyle name="Normal 7 3 2 4 6 2" xfId="6939" xr:uid="{00000000-0005-0000-0000-0000416F0000}"/>
    <cellStyle name="Normal 7 3 2 4 6 2 2" xfId="15612" xr:uid="{00000000-0005-0000-0000-0000426F0000}"/>
    <cellStyle name="Normal 7 3 2 4 6 2 2 2" xfId="32965" xr:uid="{00000000-0005-0000-0000-0000436F0000}"/>
    <cellStyle name="Normal 7 3 2 4 6 2 2 3" xfId="50311" xr:uid="{00000000-0005-0000-0000-0000446F0000}"/>
    <cellStyle name="Normal 7 3 2 4 6 2 3" xfId="24292" xr:uid="{00000000-0005-0000-0000-0000456F0000}"/>
    <cellStyle name="Normal 7 3 2 4 6 2 4" xfId="41638" xr:uid="{00000000-0005-0000-0000-0000466F0000}"/>
    <cellStyle name="Normal 7 3 2 4 6 3" xfId="4783" xr:uid="{00000000-0005-0000-0000-0000476F0000}"/>
    <cellStyle name="Normal 7 3 2 4 6 3 2" xfId="13456" xr:uid="{00000000-0005-0000-0000-0000486F0000}"/>
    <cellStyle name="Normal 7 3 2 4 6 3 2 2" xfId="30809" xr:uid="{00000000-0005-0000-0000-0000496F0000}"/>
    <cellStyle name="Normal 7 3 2 4 6 3 2 3" xfId="48155" xr:uid="{00000000-0005-0000-0000-00004A6F0000}"/>
    <cellStyle name="Normal 7 3 2 4 6 3 3" xfId="22136" xr:uid="{00000000-0005-0000-0000-00004B6F0000}"/>
    <cellStyle name="Normal 7 3 2 4 6 3 4" xfId="39482" xr:uid="{00000000-0005-0000-0000-00004C6F0000}"/>
    <cellStyle name="Normal 7 3 2 4 6 4" xfId="9830" xr:uid="{00000000-0005-0000-0000-00004D6F0000}"/>
    <cellStyle name="Normal 7 3 2 4 6 4 2" xfId="27183" xr:uid="{00000000-0005-0000-0000-00004E6F0000}"/>
    <cellStyle name="Normal 7 3 2 4 6 4 3" xfId="44529" xr:uid="{00000000-0005-0000-0000-00004F6F0000}"/>
    <cellStyle name="Normal 7 3 2 4 6 5" xfId="18510" xr:uid="{00000000-0005-0000-0000-0000506F0000}"/>
    <cellStyle name="Normal 7 3 2 4 6 6" xfId="35856" xr:uid="{00000000-0005-0000-0000-0000516F0000}"/>
    <cellStyle name="Normal 7 3 2 4 7" xfId="5959" xr:uid="{00000000-0005-0000-0000-0000526F0000}"/>
    <cellStyle name="Normal 7 3 2 4 7 2" xfId="14632" xr:uid="{00000000-0005-0000-0000-0000536F0000}"/>
    <cellStyle name="Normal 7 3 2 4 7 2 2" xfId="31985" xr:uid="{00000000-0005-0000-0000-0000546F0000}"/>
    <cellStyle name="Normal 7 3 2 4 7 2 3" xfId="49331" xr:uid="{00000000-0005-0000-0000-0000556F0000}"/>
    <cellStyle name="Normal 7 3 2 4 7 3" xfId="23312" xr:uid="{00000000-0005-0000-0000-0000566F0000}"/>
    <cellStyle name="Normal 7 3 2 4 7 4" xfId="40658" xr:uid="{00000000-0005-0000-0000-0000576F0000}"/>
    <cellStyle name="Normal 7 3 2 4 8" xfId="2970" xr:uid="{00000000-0005-0000-0000-0000586F0000}"/>
    <cellStyle name="Normal 7 3 2 4 8 2" xfId="11643" xr:uid="{00000000-0005-0000-0000-0000596F0000}"/>
    <cellStyle name="Normal 7 3 2 4 8 2 2" xfId="28996" xr:uid="{00000000-0005-0000-0000-00005A6F0000}"/>
    <cellStyle name="Normal 7 3 2 4 8 2 3" xfId="46342" xr:uid="{00000000-0005-0000-0000-00005B6F0000}"/>
    <cellStyle name="Normal 7 3 2 4 8 3" xfId="20323" xr:uid="{00000000-0005-0000-0000-00005C6F0000}"/>
    <cellStyle name="Normal 7 3 2 4 8 4" xfId="37669" xr:uid="{00000000-0005-0000-0000-00005D6F0000}"/>
    <cellStyle name="Normal 7 3 2 4 9" xfId="8850" xr:uid="{00000000-0005-0000-0000-00005E6F0000}"/>
    <cellStyle name="Normal 7 3 2 4 9 2" xfId="26203" xr:uid="{00000000-0005-0000-0000-00005F6F0000}"/>
    <cellStyle name="Normal 7 3 2 4 9 3" xfId="43549" xr:uid="{00000000-0005-0000-0000-0000606F0000}"/>
    <cellStyle name="Normal 7 3 2 5" xfId="275" xr:uid="{00000000-0005-0000-0000-0000616F0000}"/>
    <cellStyle name="Normal 7 3 2 5 10" xfId="34974" xr:uid="{00000000-0005-0000-0000-0000626F0000}"/>
    <cellStyle name="Normal 7 3 2 5 2" xfId="1010" xr:uid="{00000000-0005-0000-0000-0000636F0000}"/>
    <cellStyle name="Normal 7 3 2 5 2 2" xfId="2823" xr:uid="{00000000-0005-0000-0000-0000646F0000}"/>
    <cellStyle name="Normal 7 3 2 5 2 2 2" xfId="8605" xr:uid="{00000000-0005-0000-0000-0000656F0000}"/>
    <cellStyle name="Normal 7 3 2 5 2 2 2 2" xfId="17278" xr:uid="{00000000-0005-0000-0000-0000666F0000}"/>
    <cellStyle name="Normal 7 3 2 5 2 2 2 2 2" xfId="34631" xr:uid="{00000000-0005-0000-0000-0000676F0000}"/>
    <cellStyle name="Normal 7 3 2 5 2 2 2 2 3" xfId="51977" xr:uid="{00000000-0005-0000-0000-0000686F0000}"/>
    <cellStyle name="Normal 7 3 2 5 2 2 2 3" xfId="25958" xr:uid="{00000000-0005-0000-0000-0000696F0000}"/>
    <cellStyle name="Normal 7 3 2 5 2 2 2 4" xfId="43304" xr:uid="{00000000-0005-0000-0000-00006A6F0000}"/>
    <cellStyle name="Normal 7 3 2 5 2 2 3" xfId="4636" xr:uid="{00000000-0005-0000-0000-00006B6F0000}"/>
    <cellStyle name="Normal 7 3 2 5 2 2 3 2" xfId="13309" xr:uid="{00000000-0005-0000-0000-00006C6F0000}"/>
    <cellStyle name="Normal 7 3 2 5 2 2 3 2 2" xfId="30662" xr:uid="{00000000-0005-0000-0000-00006D6F0000}"/>
    <cellStyle name="Normal 7 3 2 5 2 2 3 2 3" xfId="48008" xr:uid="{00000000-0005-0000-0000-00006E6F0000}"/>
    <cellStyle name="Normal 7 3 2 5 2 2 3 3" xfId="21989" xr:uid="{00000000-0005-0000-0000-00006F6F0000}"/>
    <cellStyle name="Normal 7 3 2 5 2 2 3 4" xfId="39335" xr:uid="{00000000-0005-0000-0000-0000706F0000}"/>
    <cellStyle name="Normal 7 3 2 5 2 2 4" xfId="11496" xr:uid="{00000000-0005-0000-0000-0000716F0000}"/>
    <cellStyle name="Normal 7 3 2 5 2 2 4 2" xfId="28849" xr:uid="{00000000-0005-0000-0000-0000726F0000}"/>
    <cellStyle name="Normal 7 3 2 5 2 2 4 3" xfId="46195" xr:uid="{00000000-0005-0000-0000-0000736F0000}"/>
    <cellStyle name="Normal 7 3 2 5 2 2 5" xfId="20176" xr:uid="{00000000-0005-0000-0000-0000746F0000}"/>
    <cellStyle name="Normal 7 3 2 5 2 2 6" xfId="37522" xr:uid="{00000000-0005-0000-0000-0000756F0000}"/>
    <cellStyle name="Normal 7 3 2 5 2 3" xfId="1745" xr:uid="{00000000-0005-0000-0000-0000766F0000}"/>
    <cellStyle name="Normal 7 3 2 5 2 3 2" xfId="7527" xr:uid="{00000000-0005-0000-0000-0000776F0000}"/>
    <cellStyle name="Normal 7 3 2 5 2 3 2 2" xfId="16200" xr:uid="{00000000-0005-0000-0000-0000786F0000}"/>
    <cellStyle name="Normal 7 3 2 5 2 3 2 2 2" xfId="33553" xr:uid="{00000000-0005-0000-0000-0000796F0000}"/>
    <cellStyle name="Normal 7 3 2 5 2 3 2 2 3" xfId="50899" xr:uid="{00000000-0005-0000-0000-00007A6F0000}"/>
    <cellStyle name="Normal 7 3 2 5 2 3 2 3" xfId="24880" xr:uid="{00000000-0005-0000-0000-00007B6F0000}"/>
    <cellStyle name="Normal 7 3 2 5 2 3 2 4" xfId="42226" xr:uid="{00000000-0005-0000-0000-00007C6F0000}"/>
    <cellStyle name="Normal 7 3 2 5 2 3 3" xfId="5371" xr:uid="{00000000-0005-0000-0000-00007D6F0000}"/>
    <cellStyle name="Normal 7 3 2 5 2 3 3 2" xfId="14044" xr:uid="{00000000-0005-0000-0000-00007E6F0000}"/>
    <cellStyle name="Normal 7 3 2 5 2 3 3 2 2" xfId="31397" xr:uid="{00000000-0005-0000-0000-00007F6F0000}"/>
    <cellStyle name="Normal 7 3 2 5 2 3 3 2 3" xfId="48743" xr:uid="{00000000-0005-0000-0000-0000806F0000}"/>
    <cellStyle name="Normal 7 3 2 5 2 3 3 3" xfId="22724" xr:uid="{00000000-0005-0000-0000-0000816F0000}"/>
    <cellStyle name="Normal 7 3 2 5 2 3 3 4" xfId="40070" xr:uid="{00000000-0005-0000-0000-0000826F0000}"/>
    <cellStyle name="Normal 7 3 2 5 2 3 4" xfId="10418" xr:uid="{00000000-0005-0000-0000-0000836F0000}"/>
    <cellStyle name="Normal 7 3 2 5 2 3 4 2" xfId="27771" xr:uid="{00000000-0005-0000-0000-0000846F0000}"/>
    <cellStyle name="Normal 7 3 2 5 2 3 4 3" xfId="45117" xr:uid="{00000000-0005-0000-0000-0000856F0000}"/>
    <cellStyle name="Normal 7 3 2 5 2 3 5" xfId="19098" xr:uid="{00000000-0005-0000-0000-0000866F0000}"/>
    <cellStyle name="Normal 7 3 2 5 2 3 6" xfId="36444" xr:uid="{00000000-0005-0000-0000-0000876F0000}"/>
    <cellStyle name="Normal 7 3 2 5 2 4" xfId="6792" xr:uid="{00000000-0005-0000-0000-0000886F0000}"/>
    <cellStyle name="Normal 7 3 2 5 2 4 2" xfId="15465" xr:uid="{00000000-0005-0000-0000-0000896F0000}"/>
    <cellStyle name="Normal 7 3 2 5 2 4 2 2" xfId="32818" xr:uid="{00000000-0005-0000-0000-00008A6F0000}"/>
    <cellStyle name="Normal 7 3 2 5 2 4 2 3" xfId="50164" xr:uid="{00000000-0005-0000-0000-00008B6F0000}"/>
    <cellStyle name="Normal 7 3 2 5 2 4 3" xfId="24145" xr:uid="{00000000-0005-0000-0000-00008C6F0000}"/>
    <cellStyle name="Normal 7 3 2 5 2 4 4" xfId="41491" xr:uid="{00000000-0005-0000-0000-00008D6F0000}"/>
    <cellStyle name="Normal 7 3 2 5 2 5" xfId="3558" xr:uid="{00000000-0005-0000-0000-00008E6F0000}"/>
    <cellStyle name="Normal 7 3 2 5 2 5 2" xfId="12231" xr:uid="{00000000-0005-0000-0000-00008F6F0000}"/>
    <cellStyle name="Normal 7 3 2 5 2 5 2 2" xfId="29584" xr:uid="{00000000-0005-0000-0000-0000906F0000}"/>
    <cellStyle name="Normal 7 3 2 5 2 5 2 3" xfId="46930" xr:uid="{00000000-0005-0000-0000-0000916F0000}"/>
    <cellStyle name="Normal 7 3 2 5 2 5 3" xfId="20911" xr:uid="{00000000-0005-0000-0000-0000926F0000}"/>
    <cellStyle name="Normal 7 3 2 5 2 5 4" xfId="38257" xr:uid="{00000000-0005-0000-0000-0000936F0000}"/>
    <cellStyle name="Normal 7 3 2 5 2 6" xfId="9683" xr:uid="{00000000-0005-0000-0000-0000946F0000}"/>
    <cellStyle name="Normal 7 3 2 5 2 6 2" xfId="27036" xr:uid="{00000000-0005-0000-0000-0000956F0000}"/>
    <cellStyle name="Normal 7 3 2 5 2 6 3" xfId="44382" xr:uid="{00000000-0005-0000-0000-0000966F0000}"/>
    <cellStyle name="Normal 7 3 2 5 2 7" xfId="18363" xr:uid="{00000000-0005-0000-0000-0000976F0000}"/>
    <cellStyle name="Normal 7 3 2 5 2 8" xfId="35709" xr:uid="{00000000-0005-0000-0000-0000986F0000}"/>
    <cellStyle name="Normal 7 3 2 5 3" xfId="520" xr:uid="{00000000-0005-0000-0000-0000996F0000}"/>
    <cellStyle name="Normal 7 3 2 5 3 2" xfId="2333" xr:uid="{00000000-0005-0000-0000-00009A6F0000}"/>
    <cellStyle name="Normal 7 3 2 5 3 2 2" xfId="8115" xr:uid="{00000000-0005-0000-0000-00009B6F0000}"/>
    <cellStyle name="Normal 7 3 2 5 3 2 2 2" xfId="16788" xr:uid="{00000000-0005-0000-0000-00009C6F0000}"/>
    <cellStyle name="Normal 7 3 2 5 3 2 2 2 2" xfId="34141" xr:uid="{00000000-0005-0000-0000-00009D6F0000}"/>
    <cellStyle name="Normal 7 3 2 5 3 2 2 2 3" xfId="51487" xr:uid="{00000000-0005-0000-0000-00009E6F0000}"/>
    <cellStyle name="Normal 7 3 2 5 3 2 2 3" xfId="25468" xr:uid="{00000000-0005-0000-0000-00009F6F0000}"/>
    <cellStyle name="Normal 7 3 2 5 3 2 2 4" xfId="42814" xr:uid="{00000000-0005-0000-0000-0000A06F0000}"/>
    <cellStyle name="Normal 7 3 2 5 3 2 3" xfId="5616" xr:uid="{00000000-0005-0000-0000-0000A16F0000}"/>
    <cellStyle name="Normal 7 3 2 5 3 2 3 2" xfId="14289" xr:uid="{00000000-0005-0000-0000-0000A26F0000}"/>
    <cellStyle name="Normal 7 3 2 5 3 2 3 2 2" xfId="31642" xr:uid="{00000000-0005-0000-0000-0000A36F0000}"/>
    <cellStyle name="Normal 7 3 2 5 3 2 3 2 3" xfId="48988" xr:uid="{00000000-0005-0000-0000-0000A46F0000}"/>
    <cellStyle name="Normal 7 3 2 5 3 2 3 3" xfId="22969" xr:uid="{00000000-0005-0000-0000-0000A56F0000}"/>
    <cellStyle name="Normal 7 3 2 5 3 2 3 4" xfId="40315" xr:uid="{00000000-0005-0000-0000-0000A66F0000}"/>
    <cellStyle name="Normal 7 3 2 5 3 2 4" xfId="11006" xr:uid="{00000000-0005-0000-0000-0000A76F0000}"/>
    <cellStyle name="Normal 7 3 2 5 3 2 4 2" xfId="28359" xr:uid="{00000000-0005-0000-0000-0000A86F0000}"/>
    <cellStyle name="Normal 7 3 2 5 3 2 4 3" xfId="45705" xr:uid="{00000000-0005-0000-0000-0000A96F0000}"/>
    <cellStyle name="Normal 7 3 2 5 3 2 5" xfId="19686" xr:uid="{00000000-0005-0000-0000-0000AA6F0000}"/>
    <cellStyle name="Normal 7 3 2 5 3 2 6" xfId="37032" xr:uid="{00000000-0005-0000-0000-0000AB6F0000}"/>
    <cellStyle name="Normal 7 3 2 5 3 3" xfId="6302" xr:uid="{00000000-0005-0000-0000-0000AC6F0000}"/>
    <cellStyle name="Normal 7 3 2 5 3 3 2" xfId="14975" xr:uid="{00000000-0005-0000-0000-0000AD6F0000}"/>
    <cellStyle name="Normal 7 3 2 5 3 3 2 2" xfId="32328" xr:uid="{00000000-0005-0000-0000-0000AE6F0000}"/>
    <cellStyle name="Normal 7 3 2 5 3 3 2 3" xfId="49674" xr:uid="{00000000-0005-0000-0000-0000AF6F0000}"/>
    <cellStyle name="Normal 7 3 2 5 3 3 3" xfId="23655" xr:uid="{00000000-0005-0000-0000-0000B06F0000}"/>
    <cellStyle name="Normal 7 3 2 5 3 3 4" xfId="41001" xr:uid="{00000000-0005-0000-0000-0000B16F0000}"/>
    <cellStyle name="Normal 7 3 2 5 3 4" xfId="4146" xr:uid="{00000000-0005-0000-0000-0000B26F0000}"/>
    <cellStyle name="Normal 7 3 2 5 3 4 2" xfId="12819" xr:uid="{00000000-0005-0000-0000-0000B36F0000}"/>
    <cellStyle name="Normal 7 3 2 5 3 4 2 2" xfId="30172" xr:uid="{00000000-0005-0000-0000-0000B46F0000}"/>
    <cellStyle name="Normal 7 3 2 5 3 4 2 3" xfId="47518" xr:uid="{00000000-0005-0000-0000-0000B56F0000}"/>
    <cellStyle name="Normal 7 3 2 5 3 4 3" xfId="21499" xr:uid="{00000000-0005-0000-0000-0000B66F0000}"/>
    <cellStyle name="Normal 7 3 2 5 3 4 4" xfId="38845" xr:uid="{00000000-0005-0000-0000-0000B76F0000}"/>
    <cellStyle name="Normal 7 3 2 5 3 5" xfId="9193" xr:uid="{00000000-0005-0000-0000-0000B86F0000}"/>
    <cellStyle name="Normal 7 3 2 5 3 5 2" xfId="26546" xr:uid="{00000000-0005-0000-0000-0000B96F0000}"/>
    <cellStyle name="Normal 7 3 2 5 3 5 3" xfId="43892" xr:uid="{00000000-0005-0000-0000-0000BA6F0000}"/>
    <cellStyle name="Normal 7 3 2 5 3 6" xfId="17873" xr:uid="{00000000-0005-0000-0000-0000BB6F0000}"/>
    <cellStyle name="Normal 7 3 2 5 3 7" xfId="35219" xr:uid="{00000000-0005-0000-0000-0000BC6F0000}"/>
    <cellStyle name="Normal 7 3 2 5 4" xfId="2088" xr:uid="{00000000-0005-0000-0000-0000BD6F0000}"/>
    <cellStyle name="Normal 7 3 2 5 4 2" xfId="7870" xr:uid="{00000000-0005-0000-0000-0000BE6F0000}"/>
    <cellStyle name="Normal 7 3 2 5 4 2 2" xfId="16543" xr:uid="{00000000-0005-0000-0000-0000BF6F0000}"/>
    <cellStyle name="Normal 7 3 2 5 4 2 2 2" xfId="33896" xr:uid="{00000000-0005-0000-0000-0000C06F0000}"/>
    <cellStyle name="Normal 7 3 2 5 4 2 2 3" xfId="51242" xr:uid="{00000000-0005-0000-0000-0000C16F0000}"/>
    <cellStyle name="Normal 7 3 2 5 4 2 3" xfId="25223" xr:uid="{00000000-0005-0000-0000-0000C26F0000}"/>
    <cellStyle name="Normal 7 3 2 5 4 2 4" xfId="42569" xr:uid="{00000000-0005-0000-0000-0000C36F0000}"/>
    <cellStyle name="Normal 7 3 2 5 4 3" xfId="3901" xr:uid="{00000000-0005-0000-0000-0000C46F0000}"/>
    <cellStyle name="Normal 7 3 2 5 4 3 2" xfId="12574" xr:uid="{00000000-0005-0000-0000-0000C56F0000}"/>
    <cellStyle name="Normal 7 3 2 5 4 3 2 2" xfId="29927" xr:uid="{00000000-0005-0000-0000-0000C66F0000}"/>
    <cellStyle name="Normal 7 3 2 5 4 3 2 3" xfId="47273" xr:uid="{00000000-0005-0000-0000-0000C76F0000}"/>
    <cellStyle name="Normal 7 3 2 5 4 3 3" xfId="21254" xr:uid="{00000000-0005-0000-0000-0000C86F0000}"/>
    <cellStyle name="Normal 7 3 2 5 4 3 4" xfId="38600" xr:uid="{00000000-0005-0000-0000-0000C96F0000}"/>
    <cellStyle name="Normal 7 3 2 5 4 4" xfId="10761" xr:uid="{00000000-0005-0000-0000-0000CA6F0000}"/>
    <cellStyle name="Normal 7 3 2 5 4 4 2" xfId="28114" xr:uid="{00000000-0005-0000-0000-0000CB6F0000}"/>
    <cellStyle name="Normal 7 3 2 5 4 4 3" xfId="45460" xr:uid="{00000000-0005-0000-0000-0000CC6F0000}"/>
    <cellStyle name="Normal 7 3 2 5 4 5" xfId="19441" xr:uid="{00000000-0005-0000-0000-0000CD6F0000}"/>
    <cellStyle name="Normal 7 3 2 5 4 6" xfId="36787" xr:uid="{00000000-0005-0000-0000-0000CE6F0000}"/>
    <cellStyle name="Normal 7 3 2 5 5" xfId="1255" xr:uid="{00000000-0005-0000-0000-0000CF6F0000}"/>
    <cellStyle name="Normal 7 3 2 5 5 2" xfId="7037" xr:uid="{00000000-0005-0000-0000-0000D06F0000}"/>
    <cellStyle name="Normal 7 3 2 5 5 2 2" xfId="15710" xr:uid="{00000000-0005-0000-0000-0000D16F0000}"/>
    <cellStyle name="Normal 7 3 2 5 5 2 2 2" xfId="33063" xr:uid="{00000000-0005-0000-0000-0000D26F0000}"/>
    <cellStyle name="Normal 7 3 2 5 5 2 2 3" xfId="50409" xr:uid="{00000000-0005-0000-0000-0000D36F0000}"/>
    <cellStyle name="Normal 7 3 2 5 5 2 3" xfId="24390" xr:uid="{00000000-0005-0000-0000-0000D46F0000}"/>
    <cellStyle name="Normal 7 3 2 5 5 2 4" xfId="41736" xr:uid="{00000000-0005-0000-0000-0000D56F0000}"/>
    <cellStyle name="Normal 7 3 2 5 5 3" xfId="4881" xr:uid="{00000000-0005-0000-0000-0000D66F0000}"/>
    <cellStyle name="Normal 7 3 2 5 5 3 2" xfId="13554" xr:uid="{00000000-0005-0000-0000-0000D76F0000}"/>
    <cellStyle name="Normal 7 3 2 5 5 3 2 2" xfId="30907" xr:uid="{00000000-0005-0000-0000-0000D86F0000}"/>
    <cellStyle name="Normal 7 3 2 5 5 3 2 3" xfId="48253" xr:uid="{00000000-0005-0000-0000-0000D96F0000}"/>
    <cellStyle name="Normal 7 3 2 5 5 3 3" xfId="22234" xr:uid="{00000000-0005-0000-0000-0000DA6F0000}"/>
    <cellStyle name="Normal 7 3 2 5 5 3 4" xfId="39580" xr:uid="{00000000-0005-0000-0000-0000DB6F0000}"/>
    <cellStyle name="Normal 7 3 2 5 5 4" xfId="9928" xr:uid="{00000000-0005-0000-0000-0000DC6F0000}"/>
    <cellStyle name="Normal 7 3 2 5 5 4 2" xfId="27281" xr:uid="{00000000-0005-0000-0000-0000DD6F0000}"/>
    <cellStyle name="Normal 7 3 2 5 5 4 3" xfId="44627" xr:uid="{00000000-0005-0000-0000-0000DE6F0000}"/>
    <cellStyle name="Normal 7 3 2 5 5 5" xfId="18608" xr:uid="{00000000-0005-0000-0000-0000DF6F0000}"/>
    <cellStyle name="Normal 7 3 2 5 5 6" xfId="35954" xr:uid="{00000000-0005-0000-0000-0000E06F0000}"/>
    <cellStyle name="Normal 7 3 2 5 6" xfId="6057" xr:uid="{00000000-0005-0000-0000-0000E16F0000}"/>
    <cellStyle name="Normal 7 3 2 5 6 2" xfId="14730" xr:uid="{00000000-0005-0000-0000-0000E26F0000}"/>
    <cellStyle name="Normal 7 3 2 5 6 2 2" xfId="32083" xr:uid="{00000000-0005-0000-0000-0000E36F0000}"/>
    <cellStyle name="Normal 7 3 2 5 6 2 3" xfId="49429" xr:uid="{00000000-0005-0000-0000-0000E46F0000}"/>
    <cellStyle name="Normal 7 3 2 5 6 3" xfId="23410" xr:uid="{00000000-0005-0000-0000-0000E56F0000}"/>
    <cellStyle name="Normal 7 3 2 5 6 4" xfId="40756" xr:uid="{00000000-0005-0000-0000-0000E66F0000}"/>
    <cellStyle name="Normal 7 3 2 5 7" xfId="3068" xr:uid="{00000000-0005-0000-0000-0000E76F0000}"/>
    <cellStyle name="Normal 7 3 2 5 7 2" xfId="11741" xr:uid="{00000000-0005-0000-0000-0000E86F0000}"/>
    <cellStyle name="Normal 7 3 2 5 7 2 2" xfId="29094" xr:uid="{00000000-0005-0000-0000-0000E96F0000}"/>
    <cellStyle name="Normal 7 3 2 5 7 2 3" xfId="46440" xr:uid="{00000000-0005-0000-0000-0000EA6F0000}"/>
    <cellStyle name="Normal 7 3 2 5 7 3" xfId="20421" xr:uid="{00000000-0005-0000-0000-0000EB6F0000}"/>
    <cellStyle name="Normal 7 3 2 5 7 4" xfId="37767" xr:uid="{00000000-0005-0000-0000-0000EC6F0000}"/>
    <cellStyle name="Normal 7 3 2 5 8" xfId="8948" xr:uid="{00000000-0005-0000-0000-0000ED6F0000}"/>
    <cellStyle name="Normal 7 3 2 5 8 2" xfId="26301" xr:uid="{00000000-0005-0000-0000-0000EE6F0000}"/>
    <cellStyle name="Normal 7 3 2 5 8 3" xfId="43647" xr:uid="{00000000-0005-0000-0000-0000EF6F0000}"/>
    <cellStyle name="Normal 7 3 2 5 9" xfId="17628" xr:uid="{00000000-0005-0000-0000-0000F06F0000}"/>
    <cellStyle name="Normal 7 3 2 6" xfId="128" xr:uid="{00000000-0005-0000-0000-0000F16F0000}"/>
    <cellStyle name="Normal 7 3 2 6 10" xfId="34827" xr:uid="{00000000-0005-0000-0000-0000F26F0000}"/>
    <cellStyle name="Normal 7 3 2 6 2" xfId="863" xr:uid="{00000000-0005-0000-0000-0000F36F0000}"/>
    <cellStyle name="Normal 7 3 2 6 2 2" xfId="2676" xr:uid="{00000000-0005-0000-0000-0000F46F0000}"/>
    <cellStyle name="Normal 7 3 2 6 2 2 2" xfId="8458" xr:uid="{00000000-0005-0000-0000-0000F56F0000}"/>
    <cellStyle name="Normal 7 3 2 6 2 2 2 2" xfId="17131" xr:uid="{00000000-0005-0000-0000-0000F66F0000}"/>
    <cellStyle name="Normal 7 3 2 6 2 2 2 2 2" xfId="34484" xr:uid="{00000000-0005-0000-0000-0000F76F0000}"/>
    <cellStyle name="Normal 7 3 2 6 2 2 2 2 3" xfId="51830" xr:uid="{00000000-0005-0000-0000-0000F86F0000}"/>
    <cellStyle name="Normal 7 3 2 6 2 2 2 3" xfId="25811" xr:uid="{00000000-0005-0000-0000-0000F96F0000}"/>
    <cellStyle name="Normal 7 3 2 6 2 2 2 4" xfId="43157" xr:uid="{00000000-0005-0000-0000-0000FA6F0000}"/>
    <cellStyle name="Normal 7 3 2 6 2 2 3" xfId="4489" xr:uid="{00000000-0005-0000-0000-0000FB6F0000}"/>
    <cellStyle name="Normal 7 3 2 6 2 2 3 2" xfId="13162" xr:uid="{00000000-0005-0000-0000-0000FC6F0000}"/>
    <cellStyle name="Normal 7 3 2 6 2 2 3 2 2" xfId="30515" xr:uid="{00000000-0005-0000-0000-0000FD6F0000}"/>
    <cellStyle name="Normal 7 3 2 6 2 2 3 2 3" xfId="47861" xr:uid="{00000000-0005-0000-0000-0000FE6F0000}"/>
    <cellStyle name="Normal 7 3 2 6 2 2 3 3" xfId="21842" xr:uid="{00000000-0005-0000-0000-0000FF6F0000}"/>
    <cellStyle name="Normal 7 3 2 6 2 2 3 4" xfId="39188" xr:uid="{00000000-0005-0000-0000-000000700000}"/>
    <cellStyle name="Normal 7 3 2 6 2 2 4" xfId="11349" xr:uid="{00000000-0005-0000-0000-000001700000}"/>
    <cellStyle name="Normal 7 3 2 6 2 2 4 2" xfId="28702" xr:uid="{00000000-0005-0000-0000-000002700000}"/>
    <cellStyle name="Normal 7 3 2 6 2 2 4 3" xfId="46048" xr:uid="{00000000-0005-0000-0000-000003700000}"/>
    <cellStyle name="Normal 7 3 2 6 2 2 5" xfId="20029" xr:uid="{00000000-0005-0000-0000-000004700000}"/>
    <cellStyle name="Normal 7 3 2 6 2 2 6" xfId="37375" xr:uid="{00000000-0005-0000-0000-000005700000}"/>
    <cellStyle name="Normal 7 3 2 6 2 3" xfId="1598" xr:uid="{00000000-0005-0000-0000-000006700000}"/>
    <cellStyle name="Normal 7 3 2 6 2 3 2" xfId="7380" xr:uid="{00000000-0005-0000-0000-000007700000}"/>
    <cellStyle name="Normal 7 3 2 6 2 3 2 2" xfId="16053" xr:uid="{00000000-0005-0000-0000-000008700000}"/>
    <cellStyle name="Normal 7 3 2 6 2 3 2 2 2" xfId="33406" xr:uid="{00000000-0005-0000-0000-000009700000}"/>
    <cellStyle name="Normal 7 3 2 6 2 3 2 2 3" xfId="50752" xr:uid="{00000000-0005-0000-0000-00000A700000}"/>
    <cellStyle name="Normal 7 3 2 6 2 3 2 3" xfId="24733" xr:uid="{00000000-0005-0000-0000-00000B700000}"/>
    <cellStyle name="Normal 7 3 2 6 2 3 2 4" xfId="42079" xr:uid="{00000000-0005-0000-0000-00000C700000}"/>
    <cellStyle name="Normal 7 3 2 6 2 3 3" xfId="5224" xr:uid="{00000000-0005-0000-0000-00000D700000}"/>
    <cellStyle name="Normal 7 3 2 6 2 3 3 2" xfId="13897" xr:uid="{00000000-0005-0000-0000-00000E700000}"/>
    <cellStyle name="Normal 7 3 2 6 2 3 3 2 2" xfId="31250" xr:uid="{00000000-0005-0000-0000-00000F700000}"/>
    <cellStyle name="Normal 7 3 2 6 2 3 3 2 3" xfId="48596" xr:uid="{00000000-0005-0000-0000-000010700000}"/>
    <cellStyle name="Normal 7 3 2 6 2 3 3 3" xfId="22577" xr:uid="{00000000-0005-0000-0000-000011700000}"/>
    <cellStyle name="Normal 7 3 2 6 2 3 3 4" xfId="39923" xr:uid="{00000000-0005-0000-0000-000012700000}"/>
    <cellStyle name="Normal 7 3 2 6 2 3 4" xfId="10271" xr:uid="{00000000-0005-0000-0000-000013700000}"/>
    <cellStyle name="Normal 7 3 2 6 2 3 4 2" xfId="27624" xr:uid="{00000000-0005-0000-0000-000014700000}"/>
    <cellStyle name="Normal 7 3 2 6 2 3 4 3" xfId="44970" xr:uid="{00000000-0005-0000-0000-000015700000}"/>
    <cellStyle name="Normal 7 3 2 6 2 3 5" xfId="18951" xr:uid="{00000000-0005-0000-0000-000016700000}"/>
    <cellStyle name="Normal 7 3 2 6 2 3 6" xfId="36297" xr:uid="{00000000-0005-0000-0000-000017700000}"/>
    <cellStyle name="Normal 7 3 2 6 2 4" xfId="6645" xr:uid="{00000000-0005-0000-0000-000018700000}"/>
    <cellStyle name="Normal 7 3 2 6 2 4 2" xfId="15318" xr:uid="{00000000-0005-0000-0000-000019700000}"/>
    <cellStyle name="Normal 7 3 2 6 2 4 2 2" xfId="32671" xr:uid="{00000000-0005-0000-0000-00001A700000}"/>
    <cellStyle name="Normal 7 3 2 6 2 4 2 3" xfId="50017" xr:uid="{00000000-0005-0000-0000-00001B700000}"/>
    <cellStyle name="Normal 7 3 2 6 2 4 3" xfId="23998" xr:uid="{00000000-0005-0000-0000-00001C700000}"/>
    <cellStyle name="Normal 7 3 2 6 2 4 4" xfId="41344" xr:uid="{00000000-0005-0000-0000-00001D700000}"/>
    <cellStyle name="Normal 7 3 2 6 2 5" xfId="3411" xr:uid="{00000000-0005-0000-0000-00001E700000}"/>
    <cellStyle name="Normal 7 3 2 6 2 5 2" xfId="12084" xr:uid="{00000000-0005-0000-0000-00001F700000}"/>
    <cellStyle name="Normal 7 3 2 6 2 5 2 2" xfId="29437" xr:uid="{00000000-0005-0000-0000-000020700000}"/>
    <cellStyle name="Normal 7 3 2 6 2 5 2 3" xfId="46783" xr:uid="{00000000-0005-0000-0000-000021700000}"/>
    <cellStyle name="Normal 7 3 2 6 2 5 3" xfId="20764" xr:uid="{00000000-0005-0000-0000-000022700000}"/>
    <cellStyle name="Normal 7 3 2 6 2 5 4" xfId="38110" xr:uid="{00000000-0005-0000-0000-000023700000}"/>
    <cellStyle name="Normal 7 3 2 6 2 6" xfId="9536" xr:uid="{00000000-0005-0000-0000-000024700000}"/>
    <cellStyle name="Normal 7 3 2 6 2 6 2" xfId="26889" xr:uid="{00000000-0005-0000-0000-000025700000}"/>
    <cellStyle name="Normal 7 3 2 6 2 6 3" xfId="44235" xr:uid="{00000000-0005-0000-0000-000026700000}"/>
    <cellStyle name="Normal 7 3 2 6 2 7" xfId="18216" xr:uid="{00000000-0005-0000-0000-000027700000}"/>
    <cellStyle name="Normal 7 3 2 6 2 8" xfId="35562" xr:uid="{00000000-0005-0000-0000-000028700000}"/>
    <cellStyle name="Normal 7 3 2 6 3" xfId="618" xr:uid="{00000000-0005-0000-0000-000029700000}"/>
    <cellStyle name="Normal 7 3 2 6 3 2" xfId="2431" xr:uid="{00000000-0005-0000-0000-00002A700000}"/>
    <cellStyle name="Normal 7 3 2 6 3 2 2" xfId="8213" xr:uid="{00000000-0005-0000-0000-00002B700000}"/>
    <cellStyle name="Normal 7 3 2 6 3 2 2 2" xfId="16886" xr:uid="{00000000-0005-0000-0000-00002C700000}"/>
    <cellStyle name="Normal 7 3 2 6 3 2 2 2 2" xfId="34239" xr:uid="{00000000-0005-0000-0000-00002D700000}"/>
    <cellStyle name="Normal 7 3 2 6 3 2 2 2 3" xfId="51585" xr:uid="{00000000-0005-0000-0000-00002E700000}"/>
    <cellStyle name="Normal 7 3 2 6 3 2 2 3" xfId="25566" xr:uid="{00000000-0005-0000-0000-00002F700000}"/>
    <cellStyle name="Normal 7 3 2 6 3 2 2 4" xfId="42912" xr:uid="{00000000-0005-0000-0000-000030700000}"/>
    <cellStyle name="Normal 7 3 2 6 3 2 3" xfId="5714" xr:uid="{00000000-0005-0000-0000-000031700000}"/>
    <cellStyle name="Normal 7 3 2 6 3 2 3 2" xfId="14387" xr:uid="{00000000-0005-0000-0000-000032700000}"/>
    <cellStyle name="Normal 7 3 2 6 3 2 3 2 2" xfId="31740" xr:uid="{00000000-0005-0000-0000-000033700000}"/>
    <cellStyle name="Normal 7 3 2 6 3 2 3 2 3" xfId="49086" xr:uid="{00000000-0005-0000-0000-000034700000}"/>
    <cellStyle name="Normal 7 3 2 6 3 2 3 3" xfId="23067" xr:uid="{00000000-0005-0000-0000-000035700000}"/>
    <cellStyle name="Normal 7 3 2 6 3 2 3 4" xfId="40413" xr:uid="{00000000-0005-0000-0000-000036700000}"/>
    <cellStyle name="Normal 7 3 2 6 3 2 4" xfId="11104" xr:uid="{00000000-0005-0000-0000-000037700000}"/>
    <cellStyle name="Normal 7 3 2 6 3 2 4 2" xfId="28457" xr:uid="{00000000-0005-0000-0000-000038700000}"/>
    <cellStyle name="Normal 7 3 2 6 3 2 4 3" xfId="45803" xr:uid="{00000000-0005-0000-0000-000039700000}"/>
    <cellStyle name="Normal 7 3 2 6 3 2 5" xfId="19784" xr:uid="{00000000-0005-0000-0000-00003A700000}"/>
    <cellStyle name="Normal 7 3 2 6 3 2 6" xfId="37130" xr:uid="{00000000-0005-0000-0000-00003B700000}"/>
    <cellStyle name="Normal 7 3 2 6 3 3" xfId="6400" xr:uid="{00000000-0005-0000-0000-00003C700000}"/>
    <cellStyle name="Normal 7 3 2 6 3 3 2" xfId="15073" xr:uid="{00000000-0005-0000-0000-00003D700000}"/>
    <cellStyle name="Normal 7 3 2 6 3 3 2 2" xfId="32426" xr:uid="{00000000-0005-0000-0000-00003E700000}"/>
    <cellStyle name="Normal 7 3 2 6 3 3 2 3" xfId="49772" xr:uid="{00000000-0005-0000-0000-00003F700000}"/>
    <cellStyle name="Normal 7 3 2 6 3 3 3" xfId="23753" xr:uid="{00000000-0005-0000-0000-000040700000}"/>
    <cellStyle name="Normal 7 3 2 6 3 3 4" xfId="41099" xr:uid="{00000000-0005-0000-0000-000041700000}"/>
    <cellStyle name="Normal 7 3 2 6 3 4" xfId="4244" xr:uid="{00000000-0005-0000-0000-000042700000}"/>
    <cellStyle name="Normal 7 3 2 6 3 4 2" xfId="12917" xr:uid="{00000000-0005-0000-0000-000043700000}"/>
    <cellStyle name="Normal 7 3 2 6 3 4 2 2" xfId="30270" xr:uid="{00000000-0005-0000-0000-000044700000}"/>
    <cellStyle name="Normal 7 3 2 6 3 4 2 3" xfId="47616" xr:uid="{00000000-0005-0000-0000-000045700000}"/>
    <cellStyle name="Normal 7 3 2 6 3 4 3" xfId="21597" xr:uid="{00000000-0005-0000-0000-000046700000}"/>
    <cellStyle name="Normal 7 3 2 6 3 4 4" xfId="38943" xr:uid="{00000000-0005-0000-0000-000047700000}"/>
    <cellStyle name="Normal 7 3 2 6 3 5" xfId="9291" xr:uid="{00000000-0005-0000-0000-000048700000}"/>
    <cellStyle name="Normal 7 3 2 6 3 5 2" xfId="26644" xr:uid="{00000000-0005-0000-0000-000049700000}"/>
    <cellStyle name="Normal 7 3 2 6 3 5 3" xfId="43990" xr:uid="{00000000-0005-0000-0000-00004A700000}"/>
    <cellStyle name="Normal 7 3 2 6 3 6" xfId="17971" xr:uid="{00000000-0005-0000-0000-00004B700000}"/>
    <cellStyle name="Normal 7 3 2 6 3 7" xfId="35317" xr:uid="{00000000-0005-0000-0000-00004C700000}"/>
    <cellStyle name="Normal 7 3 2 6 4" xfId="1941" xr:uid="{00000000-0005-0000-0000-00004D700000}"/>
    <cellStyle name="Normal 7 3 2 6 4 2" xfId="7723" xr:uid="{00000000-0005-0000-0000-00004E700000}"/>
    <cellStyle name="Normal 7 3 2 6 4 2 2" xfId="16396" xr:uid="{00000000-0005-0000-0000-00004F700000}"/>
    <cellStyle name="Normal 7 3 2 6 4 2 2 2" xfId="33749" xr:uid="{00000000-0005-0000-0000-000050700000}"/>
    <cellStyle name="Normal 7 3 2 6 4 2 2 3" xfId="51095" xr:uid="{00000000-0005-0000-0000-000051700000}"/>
    <cellStyle name="Normal 7 3 2 6 4 2 3" xfId="25076" xr:uid="{00000000-0005-0000-0000-000052700000}"/>
    <cellStyle name="Normal 7 3 2 6 4 2 4" xfId="42422" xr:uid="{00000000-0005-0000-0000-000053700000}"/>
    <cellStyle name="Normal 7 3 2 6 4 3" xfId="3754" xr:uid="{00000000-0005-0000-0000-000054700000}"/>
    <cellStyle name="Normal 7 3 2 6 4 3 2" xfId="12427" xr:uid="{00000000-0005-0000-0000-000055700000}"/>
    <cellStyle name="Normal 7 3 2 6 4 3 2 2" xfId="29780" xr:uid="{00000000-0005-0000-0000-000056700000}"/>
    <cellStyle name="Normal 7 3 2 6 4 3 2 3" xfId="47126" xr:uid="{00000000-0005-0000-0000-000057700000}"/>
    <cellStyle name="Normal 7 3 2 6 4 3 3" xfId="21107" xr:uid="{00000000-0005-0000-0000-000058700000}"/>
    <cellStyle name="Normal 7 3 2 6 4 3 4" xfId="38453" xr:uid="{00000000-0005-0000-0000-000059700000}"/>
    <cellStyle name="Normal 7 3 2 6 4 4" xfId="10614" xr:uid="{00000000-0005-0000-0000-00005A700000}"/>
    <cellStyle name="Normal 7 3 2 6 4 4 2" xfId="27967" xr:uid="{00000000-0005-0000-0000-00005B700000}"/>
    <cellStyle name="Normal 7 3 2 6 4 4 3" xfId="45313" xr:uid="{00000000-0005-0000-0000-00005C700000}"/>
    <cellStyle name="Normal 7 3 2 6 4 5" xfId="19294" xr:uid="{00000000-0005-0000-0000-00005D700000}"/>
    <cellStyle name="Normal 7 3 2 6 4 6" xfId="36640" xr:uid="{00000000-0005-0000-0000-00005E700000}"/>
    <cellStyle name="Normal 7 3 2 6 5" xfId="1353" xr:uid="{00000000-0005-0000-0000-00005F700000}"/>
    <cellStyle name="Normal 7 3 2 6 5 2" xfId="7135" xr:uid="{00000000-0005-0000-0000-000060700000}"/>
    <cellStyle name="Normal 7 3 2 6 5 2 2" xfId="15808" xr:uid="{00000000-0005-0000-0000-000061700000}"/>
    <cellStyle name="Normal 7 3 2 6 5 2 2 2" xfId="33161" xr:uid="{00000000-0005-0000-0000-000062700000}"/>
    <cellStyle name="Normal 7 3 2 6 5 2 2 3" xfId="50507" xr:uid="{00000000-0005-0000-0000-000063700000}"/>
    <cellStyle name="Normal 7 3 2 6 5 2 3" xfId="24488" xr:uid="{00000000-0005-0000-0000-000064700000}"/>
    <cellStyle name="Normal 7 3 2 6 5 2 4" xfId="41834" xr:uid="{00000000-0005-0000-0000-000065700000}"/>
    <cellStyle name="Normal 7 3 2 6 5 3" xfId="4979" xr:uid="{00000000-0005-0000-0000-000066700000}"/>
    <cellStyle name="Normal 7 3 2 6 5 3 2" xfId="13652" xr:uid="{00000000-0005-0000-0000-000067700000}"/>
    <cellStyle name="Normal 7 3 2 6 5 3 2 2" xfId="31005" xr:uid="{00000000-0005-0000-0000-000068700000}"/>
    <cellStyle name="Normal 7 3 2 6 5 3 2 3" xfId="48351" xr:uid="{00000000-0005-0000-0000-000069700000}"/>
    <cellStyle name="Normal 7 3 2 6 5 3 3" xfId="22332" xr:uid="{00000000-0005-0000-0000-00006A700000}"/>
    <cellStyle name="Normal 7 3 2 6 5 3 4" xfId="39678" xr:uid="{00000000-0005-0000-0000-00006B700000}"/>
    <cellStyle name="Normal 7 3 2 6 5 4" xfId="10026" xr:uid="{00000000-0005-0000-0000-00006C700000}"/>
    <cellStyle name="Normal 7 3 2 6 5 4 2" xfId="27379" xr:uid="{00000000-0005-0000-0000-00006D700000}"/>
    <cellStyle name="Normal 7 3 2 6 5 4 3" xfId="44725" xr:uid="{00000000-0005-0000-0000-00006E700000}"/>
    <cellStyle name="Normal 7 3 2 6 5 5" xfId="18706" xr:uid="{00000000-0005-0000-0000-00006F700000}"/>
    <cellStyle name="Normal 7 3 2 6 5 6" xfId="36052" xr:uid="{00000000-0005-0000-0000-000070700000}"/>
    <cellStyle name="Normal 7 3 2 6 6" xfId="5910" xr:uid="{00000000-0005-0000-0000-000071700000}"/>
    <cellStyle name="Normal 7 3 2 6 6 2" xfId="14583" xr:uid="{00000000-0005-0000-0000-000072700000}"/>
    <cellStyle name="Normal 7 3 2 6 6 2 2" xfId="31936" xr:uid="{00000000-0005-0000-0000-000073700000}"/>
    <cellStyle name="Normal 7 3 2 6 6 2 3" xfId="49282" xr:uid="{00000000-0005-0000-0000-000074700000}"/>
    <cellStyle name="Normal 7 3 2 6 6 3" xfId="23263" xr:uid="{00000000-0005-0000-0000-000075700000}"/>
    <cellStyle name="Normal 7 3 2 6 6 4" xfId="40609" xr:uid="{00000000-0005-0000-0000-000076700000}"/>
    <cellStyle name="Normal 7 3 2 6 7" xfId="3166" xr:uid="{00000000-0005-0000-0000-000077700000}"/>
    <cellStyle name="Normal 7 3 2 6 7 2" xfId="11839" xr:uid="{00000000-0005-0000-0000-000078700000}"/>
    <cellStyle name="Normal 7 3 2 6 7 2 2" xfId="29192" xr:uid="{00000000-0005-0000-0000-000079700000}"/>
    <cellStyle name="Normal 7 3 2 6 7 2 3" xfId="46538" xr:uid="{00000000-0005-0000-0000-00007A700000}"/>
    <cellStyle name="Normal 7 3 2 6 7 3" xfId="20519" xr:uid="{00000000-0005-0000-0000-00007B700000}"/>
    <cellStyle name="Normal 7 3 2 6 7 4" xfId="37865" xr:uid="{00000000-0005-0000-0000-00007C700000}"/>
    <cellStyle name="Normal 7 3 2 6 8" xfId="8801" xr:uid="{00000000-0005-0000-0000-00007D700000}"/>
    <cellStyle name="Normal 7 3 2 6 8 2" xfId="26154" xr:uid="{00000000-0005-0000-0000-00007E700000}"/>
    <cellStyle name="Normal 7 3 2 6 8 3" xfId="43500" xr:uid="{00000000-0005-0000-0000-00007F700000}"/>
    <cellStyle name="Normal 7 3 2 6 9" xfId="17481" xr:uid="{00000000-0005-0000-0000-000080700000}"/>
    <cellStyle name="Normal 7 3 2 7" xfId="765" xr:uid="{00000000-0005-0000-0000-000081700000}"/>
    <cellStyle name="Normal 7 3 2 7 2" xfId="2578" xr:uid="{00000000-0005-0000-0000-000082700000}"/>
    <cellStyle name="Normal 7 3 2 7 2 2" xfId="8360" xr:uid="{00000000-0005-0000-0000-000083700000}"/>
    <cellStyle name="Normal 7 3 2 7 2 2 2" xfId="17033" xr:uid="{00000000-0005-0000-0000-000084700000}"/>
    <cellStyle name="Normal 7 3 2 7 2 2 2 2" xfId="34386" xr:uid="{00000000-0005-0000-0000-000085700000}"/>
    <cellStyle name="Normal 7 3 2 7 2 2 2 3" xfId="51732" xr:uid="{00000000-0005-0000-0000-000086700000}"/>
    <cellStyle name="Normal 7 3 2 7 2 2 3" xfId="25713" xr:uid="{00000000-0005-0000-0000-000087700000}"/>
    <cellStyle name="Normal 7 3 2 7 2 2 4" xfId="43059" xr:uid="{00000000-0005-0000-0000-000088700000}"/>
    <cellStyle name="Normal 7 3 2 7 2 3" xfId="4391" xr:uid="{00000000-0005-0000-0000-000089700000}"/>
    <cellStyle name="Normal 7 3 2 7 2 3 2" xfId="13064" xr:uid="{00000000-0005-0000-0000-00008A700000}"/>
    <cellStyle name="Normal 7 3 2 7 2 3 2 2" xfId="30417" xr:uid="{00000000-0005-0000-0000-00008B700000}"/>
    <cellStyle name="Normal 7 3 2 7 2 3 2 3" xfId="47763" xr:uid="{00000000-0005-0000-0000-00008C700000}"/>
    <cellStyle name="Normal 7 3 2 7 2 3 3" xfId="21744" xr:uid="{00000000-0005-0000-0000-00008D700000}"/>
    <cellStyle name="Normal 7 3 2 7 2 3 4" xfId="39090" xr:uid="{00000000-0005-0000-0000-00008E700000}"/>
    <cellStyle name="Normal 7 3 2 7 2 4" xfId="11251" xr:uid="{00000000-0005-0000-0000-00008F700000}"/>
    <cellStyle name="Normal 7 3 2 7 2 4 2" xfId="28604" xr:uid="{00000000-0005-0000-0000-000090700000}"/>
    <cellStyle name="Normal 7 3 2 7 2 4 3" xfId="45950" xr:uid="{00000000-0005-0000-0000-000091700000}"/>
    <cellStyle name="Normal 7 3 2 7 2 5" xfId="19931" xr:uid="{00000000-0005-0000-0000-000092700000}"/>
    <cellStyle name="Normal 7 3 2 7 2 6" xfId="37277" xr:uid="{00000000-0005-0000-0000-000093700000}"/>
    <cellStyle name="Normal 7 3 2 7 3" xfId="1500" xr:uid="{00000000-0005-0000-0000-000094700000}"/>
    <cellStyle name="Normal 7 3 2 7 3 2" xfId="7282" xr:uid="{00000000-0005-0000-0000-000095700000}"/>
    <cellStyle name="Normal 7 3 2 7 3 2 2" xfId="15955" xr:uid="{00000000-0005-0000-0000-000096700000}"/>
    <cellStyle name="Normal 7 3 2 7 3 2 2 2" xfId="33308" xr:uid="{00000000-0005-0000-0000-000097700000}"/>
    <cellStyle name="Normal 7 3 2 7 3 2 2 3" xfId="50654" xr:uid="{00000000-0005-0000-0000-000098700000}"/>
    <cellStyle name="Normal 7 3 2 7 3 2 3" xfId="24635" xr:uid="{00000000-0005-0000-0000-000099700000}"/>
    <cellStyle name="Normal 7 3 2 7 3 2 4" xfId="41981" xr:uid="{00000000-0005-0000-0000-00009A700000}"/>
    <cellStyle name="Normal 7 3 2 7 3 3" xfId="5126" xr:uid="{00000000-0005-0000-0000-00009B700000}"/>
    <cellStyle name="Normal 7 3 2 7 3 3 2" xfId="13799" xr:uid="{00000000-0005-0000-0000-00009C700000}"/>
    <cellStyle name="Normal 7 3 2 7 3 3 2 2" xfId="31152" xr:uid="{00000000-0005-0000-0000-00009D700000}"/>
    <cellStyle name="Normal 7 3 2 7 3 3 2 3" xfId="48498" xr:uid="{00000000-0005-0000-0000-00009E700000}"/>
    <cellStyle name="Normal 7 3 2 7 3 3 3" xfId="22479" xr:uid="{00000000-0005-0000-0000-00009F700000}"/>
    <cellStyle name="Normal 7 3 2 7 3 3 4" xfId="39825" xr:uid="{00000000-0005-0000-0000-0000A0700000}"/>
    <cellStyle name="Normal 7 3 2 7 3 4" xfId="10173" xr:uid="{00000000-0005-0000-0000-0000A1700000}"/>
    <cellStyle name="Normal 7 3 2 7 3 4 2" xfId="27526" xr:uid="{00000000-0005-0000-0000-0000A2700000}"/>
    <cellStyle name="Normal 7 3 2 7 3 4 3" xfId="44872" xr:uid="{00000000-0005-0000-0000-0000A3700000}"/>
    <cellStyle name="Normal 7 3 2 7 3 5" xfId="18853" xr:uid="{00000000-0005-0000-0000-0000A4700000}"/>
    <cellStyle name="Normal 7 3 2 7 3 6" xfId="36199" xr:uid="{00000000-0005-0000-0000-0000A5700000}"/>
    <cellStyle name="Normal 7 3 2 7 4" xfId="6547" xr:uid="{00000000-0005-0000-0000-0000A6700000}"/>
    <cellStyle name="Normal 7 3 2 7 4 2" xfId="15220" xr:uid="{00000000-0005-0000-0000-0000A7700000}"/>
    <cellStyle name="Normal 7 3 2 7 4 2 2" xfId="32573" xr:uid="{00000000-0005-0000-0000-0000A8700000}"/>
    <cellStyle name="Normal 7 3 2 7 4 2 3" xfId="49919" xr:uid="{00000000-0005-0000-0000-0000A9700000}"/>
    <cellStyle name="Normal 7 3 2 7 4 3" xfId="23900" xr:uid="{00000000-0005-0000-0000-0000AA700000}"/>
    <cellStyle name="Normal 7 3 2 7 4 4" xfId="41246" xr:uid="{00000000-0005-0000-0000-0000AB700000}"/>
    <cellStyle name="Normal 7 3 2 7 5" xfId="3313" xr:uid="{00000000-0005-0000-0000-0000AC700000}"/>
    <cellStyle name="Normal 7 3 2 7 5 2" xfId="11986" xr:uid="{00000000-0005-0000-0000-0000AD700000}"/>
    <cellStyle name="Normal 7 3 2 7 5 2 2" xfId="29339" xr:uid="{00000000-0005-0000-0000-0000AE700000}"/>
    <cellStyle name="Normal 7 3 2 7 5 2 3" xfId="46685" xr:uid="{00000000-0005-0000-0000-0000AF700000}"/>
    <cellStyle name="Normal 7 3 2 7 5 3" xfId="20666" xr:uid="{00000000-0005-0000-0000-0000B0700000}"/>
    <cellStyle name="Normal 7 3 2 7 5 4" xfId="38012" xr:uid="{00000000-0005-0000-0000-0000B1700000}"/>
    <cellStyle name="Normal 7 3 2 7 6" xfId="9438" xr:uid="{00000000-0005-0000-0000-0000B2700000}"/>
    <cellStyle name="Normal 7 3 2 7 6 2" xfId="26791" xr:uid="{00000000-0005-0000-0000-0000B3700000}"/>
    <cellStyle name="Normal 7 3 2 7 6 3" xfId="44137" xr:uid="{00000000-0005-0000-0000-0000B4700000}"/>
    <cellStyle name="Normal 7 3 2 7 7" xfId="18118" xr:uid="{00000000-0005-0000-0000-0000B5700000}"/>
    <cellStyle name="Normal 7 3 2 7 8" xfId="35464" xr:uid="{00000000-0005-0000-0000-0000B6700000}"/>
    <cellStyle name="Normal 7 3 2 8" xfId="373" xr:uid="{00000000-0005-0000-0000-0000B7700000}"/>
    <cellStyle name="Normal 7 3 2 8 2" xfId="2186" xr:uid="{00000000-0005-0000-0000-0000B8700000}"/>
    <cellStyle name="Normal 7 3 2 8 2 2" xfId="7968" xr:uid="{00000000-0005-0000-0000-0000B9700000}"/>
    <cellStyle name="Normal 7 3 2 8 2 2 2" xfId="16641" xr:uid="{00000000-0005-0000-0000-0000BA700000}"/>
    <cellStyle name="Normal 7 3 2 8 2 2 2 2" xfId="33994" xr:uid="{00000000-0005-0000-0000-0000BB700000}"/>
    <cellStyle name="Normal 7 3 2 8 2 2 2 3" xfId="51340" xr:uid="{00000000-0005-0000-0000-0000BC700000}"/>
    <cellStyle name="Normal 7 3 2 8 2 2 3" xfId="25321" xr:uid="{00000000-0005-0000-0000-0000BD700000}"/>
    <cellStyle name="Normal 7 3 2 8 2 2 4" xfId="42667" xr:uid="{00000000-0005-0000-0000-0000BE700000}"/>
    <cellStyle name="Normal 7 3 2 8 2 3" xfId="5469" xr:uid="{00000000-0005-0000-0000-0000BF700000}"/>
    <cellStyle name="Normal 7 3 2 8 2 3 2" xfId="14142" xr:uid="{00000000-0005-0000-0000-0000C0700000}"/>
    <cellStyle name="Normal 7 3 2 8 2 3 2 2" xfId="31495" xr:uid="{00000000-0005-0000-0000-0000C1700000}"/>
    <cellStyle name="Normal 7 3 2 8 2 3 2 3" xfId="48841" xr:uid="{00000000-0005-0000-0000-0000C2700000}"/>
    <cellStyle name="Normal 7 3 2 8 2 3 3" xfId="22822" xr:uid="{00000000-0005-0000-0000-0000C3700000}"/>
    <cellStyle name="Normal 7 3 2 8 2 3 4" xfId="40168" xr:uid="{00000000-0005-0000-0000-0000C4700000}"/>
    <cellStyle name="Normal 7 3 2 8 2 4" xfId="10859" xr:uid="{00000000-0005-0000-0000-0000C5700000}"/>
    <cellStyle name="Normal 7 3 2 8 2 4 2" xfId="28212" xr:uid="{00000000-0005-0000-0000-0000C6700000}"/>
    <cellStyle name="Normal 7 3 2 8 2 4 3" xfId="45558" xr:uid="{00000000-0005-0000-0000-0000C7700000}"/>
    <cellStyle name="Normal 7 3 2 8 2 5" xfId="19539" xr:uid="{00000000-0005-0000-0000-0000C8700000}"/>
    <cellStyle name="Normal 7 3 2 8 2 6" xfId="36885" xr:uid="{00000000-0005-0000-0000-0000C9700000}"/>
    <cellStyle name="Normal 7 3 2 8 3" xfId="6155" xr:uid="{00000000-0005-0000-0000-0000CA700000}"/>
    <cellStyle name="Normal 7 3 2 8 3 2" xfId="14828" xr:uid="{00000000-0005-0000-0000-0000CB700000}"/>
    <cellStyle name="Normal 7 3 2 8 3 2 2" xfId="32181" xr:uid="{00000000-0005-0000-0000-0000CC700000}"/>
    <cellStyle name="Normal 7 3 2 8 3 2 3" xfId="49527" xr:uid="{00000000-0005-0000-0000-0000CD700000}"/>
    <cellStyle name="Normal 7 3 2 8 3 3" xfId="23508" xr:uid="{00000000-0005-0000-0000-0000CE700000}"/>
    <cellStyle name="Normal 7 3 2 8 3 4" xfId="40854" xr:uid="{00000000-0005-0000-0000-0000CF700000}"/>
    <cellStyle name="Normal 7 3 2 8 4" xfId="3999" xr:uid="{00000000-0005-0000-0000-0000D0700000}"/>
    <cellStyle name="Normal 7 3 2 8 4 2" xfId="12672" xr:uid="{00000000-0005-0000-0000-0000D1700000}"/>
    <cellStyle name="Normal 7 3 2 8 4 2 2" xfId="30025" xr:uid="{00000000-0005-0000-0000-0000D2700000}"/>
    <cellStyle name="Normal 7 3 2 8 4 2 3" xfId="47371" xr:uid="{00000000-0005-0000-0000-0000D3700000}"/>
    <cellStyle name="Normal 7 3 2 8 4 3" xfId="21352" xr:uid="{00000000-0005-0000-0000-0000D4700000}"/>
    <cellStyle name="Normal 7 3 2 8 4 4" xfId="38698" xr:uid="{00000000-0005-0000-0000-0000D5700000}"/>
    <cellStyle name="Normal 7 3 2 8 5" xfId="9046" xr:uid="{00000000-0005-0000-0000-0000D6700000}"/>
    <cellStyle name="Normal 7 3 2 8 5 2" xfId="26399" xr:uid="{00000000-0005-0000-0000-0000D7700000}"/>
    <cellStyle name="Normal 7 3 2 8 5 3" xfId="43745" xr:uid="{00000000-0005-0000-0000-0000D8700000}"/>
    <cellStyle name="Normal 7 3 2 8 6" xfId="17726" xr:uid="{00000000-0005-0000-0000-0000D9700000}"/>
    <cellStyle name="Normal 7 3 2 8 7" xfId="35072" xr:uid="{00000000-0005-0000-0000-0000DA700000}"/>
    <cellStyle name="Normal 7 3 2 9" xfId="1843" xr:uid="{00000000-0005-0000-0000-0000DB700000}"/>
    <cellStyle name="Normal 7 3 2 9 2" xfId="7625" xr:uid="{00000000-0005-0000-0000-0000DC700000}"/>
    <cellStyle name="Normal 7 3 2 9 2 2" xfId="16298" xr:uid="{00000000-0005-0000-0000-0000DD700000}"/>
    <cellStyle name="Normal 7 3 2 9 2 2 2" xfId="33651" xr:uid="{00000000-0005-0000-0000-0000DE700000}"/>
    <cellStyle name="Normal 7 3 2 9 2 2 3" xfId="50997" xr:uid="{00000000-0005-0000-0000-0000DF700000}"/>
    <cellStyle name="Normal 7 3 2 9 2 3" xfId="24978" xr:uid="{00000000-0005-0000-0000-0000E0700000}"/>
    <cellStyle name="Normal 7 3 2 9 2 4" xfId="42324" xr:uid="{00000000-0005-0000-0000-0000E1700000}"/>
    <cellStyle name="Normal 7 3 2 9 3" xfId="3656" xr:uid="{00000000-0005-0000-0000-0000E2700000}"/>
    <cellStyle name="Normal 7 3 2 9 3 2" xfId="12329" xr:uid="{00000000-0005-0000-0000-0000E3700000}"/>
    <cellStyle name="Normal 7 3 2 9 3 2 2" xfId="29682" xr:uid="{00000000-0005-0000-0000-0000E4700000}"/>
    <cellStyle name="Normal 7 3 2 9 3 2 3" xfId="47028" xr:uid="{00000000-0005-0000-0000-0000E5700000}"/>
    <cellStyle name="Normal 7 3 2 9 3 3" xfId="21009" xr:uid="{00000000-0005-0000-0000-0000E6700000}"/>
    <cellStyle name="Normal 7 3 2 9 3 4" xfId="38355" xr:uid="{00000000-0005-0000-0000-0000E7700000}"/>
    <cellStyle name="Normal 7 3 2 9 4" xfId="10516" xr:uid="{00000000-0005-0000-0000-0000E8700000}"/>
    <cellStyle name="Normal 7 3 2 9 4 2" xfId="27869" xr:uid="{00000000-0005-0000-0000-0000E9700000}"/>
    <cellStyle name="Normal 7 3 2 9 4 3" xfId="45215" xr:uid="{00000000-0005-0000-0000-0000EA700000}"/>
    <cellStyle name="Normal 7 3 2 9 5" xfId="19196" xr:uid="{00000000-0005-0000-0000-0000EB700000}"/>
    <cellStyle name="Normal 7 3 2 9 6" xfId="36542" xr:uid="{00000000-0005-0000-0000-0000EC700000}"/>
    <cellStyle name="Normal 7 3 3" xfId="47" xr:uid="{00000000-0005-0000-0000-0000ED700000}"/>
    <cellStyle name="Normal 7 3 3 10" xfId="5829" xr:uid="{00000000-0005-0000-0000-0000EE700000}"/>
    <cellStyle name="Normal 7 3 3 10 2" xfId="14502" xr:uid="{00000000-0005-0000-0000-0000EF700000}"/>
    <cellStyle name="Normal 7 3 3 10 2 2" xfId="31855" xr:uid="{00000000-0005-0000-0000-0000F0700000}"/>
    <cellStyle name="Normal 7 3 3 10 2 3" xfId="49201" xr:uid="{00000000-0005-0000-0000-0000F1700000}"/>
    <cellStyle name="Normal 7 3 3 10 3" xfId="23182" xr:uid="{00000000-0005-0000-0000-0000F2700000}"/>
    <cellStyle name="Normal 7 3 3 10 4" xfId="40528" xr:uid="{00000000-0005-0000-0000-0000F3700000}"/>
    <cellStyle name="Normal 7 3 3 11" xfId="2938" xr:uid="{00000000-0005-0000-0000-0000F4700000}"/>
    <cellStyle name="Normal 7 3 3 11 2" xfId="11611" xr:uid="{00000000-0005-0000-0000-0000F5700000}"/>
    <cellStyle name="Normal 7 3 3 11 2 2" xfId="28964" xr:uid="{00000000-0005-0000-0000-0000F6700000}"/>
    <cellStyle name="Normal 7 3 3 11 2 3" xfId="46310" xr:uid="{00000000-0005-0000-0000-0000F7700000}"/>
    <cellStyle name="Normal 7 3 3 11 3" xfId="20291" xr:uid="{00000000-0005-0000-0000-0000F8700000}"/>
    <cellStyle name="Normal 7 3 3 11 4" xfId="37637" xr:uid="{00000000-0005-0000-0000-0000F9700000}"/>
    <cellStyle name="Normal 7 3 3 12" xfId="8720" xr:uid="{00000000-0005-0000-0000-0000FA700000}"/>
    <cellStyle name="Normal 7 3 3 12 2" xfId="26073" xr:uid="{00000000-0005-0000-0000-0000FB700000}"/>
    <cellStyle name="Normal 7 3 3 12 3" xfId="43419" xr:uid="{00000000-0005-0000-0000-0000FC700000}"/>
    <cellStyle name="Normal 7 3 3 13" xfId="17400" xr:uid="{00000000-0005-0000-0000-0000FD700000}"/>
    <cellStyle name="Normal 7 3 3 14" xfId="34746" xr:uid="{00000000-0005-0000-0000-0000FE700000}"/>
    <cellStyle name="Normal 7 3 3 2" xfId="96" xr:uid="{00000000-0005-0000-0000-0000FF700000}"/>
    <cellStyle name="Normal 7 3 3 2 10" xfId="8769" xr:uid="{00000000-0005-0000-0000-000000710000}"/>
    <cellStyle name="Normal 7 3 3 2 10 2" xfId="26122" xr:uid="{00000000-0005-0000-0000-000001710000}"/>
    <cellStyle name="Normal 7 3 3 2 10 3" xfId="43468" xr:uid="{00000000-0005-0000-0000-000002710000}"/>
    <cellStyle name="Normal 7 3 3 2 11" xfId="17449" xr:uid="{00000000-0005-0000-0000-000003710000}"/>
    <cellStyle name="Normal 7 3 3 2 12" xfId="34795" xr:uid="{00000000-0005-0000-0000-000004710000}"/>
    <cellStyle name="Normal 7 3 3 2 2" xfId="341" xr:uid="{00000000-0005-0000-0000-000005710000}"/>
    <cellStyle name="Normal 7 3 3 2 2 10" xfId="35040" xr:uid="{00000000-0005-0000-0000-000006710000}"/>
    <cellStyle name="Normal 7 3 3 2 2 2" xfId="1076" xr:uid="{00000000-0005-0000-0000-000007710000}"/>
    <cellStyle name="Normal 7 3 3 2 2 2 2" xfId="2889" xr:uid="{00000000-0005-0000-0000-000008710000}"/>
    <cellStyle name="Normal 7 3 3 2 2 2 2 2" xfId="8671" xr:uid="{00000000-0005-0000-0000-000009710000}"/>
    <cellStyle name="Normal 7 3 3 2 2 2 2 2 2" xfId="17344" xr:uid="{00000000-0005-0000-0000-00000A710000}"/>
    <cellStyle name="Normal 7 3 3 2 2 2 2 2 2 2" xfId="34697" xr:uid="{00000000-0005-0000-0000-00000B710000}"/>
    <cellStyle name="Normal 7 3 3 2 2 2 2 2 2 3" xfId="52043" xr:uid="{00000000-0005-0000-0000-00000C710000}"/>
    <cellStyle name="Normal 7 3 3 2 2 2 2 2 3" xfId="26024" xr:uid="{00000000-0005-0000-0000-00000D710000}"/>
    <cellStyle name="Normal 7 3 3 2 2 2 2 2 4" xfId="43370" xr:uid="{00000000-0005-0000-0000-00000E710000}"/>
    <cellStyle name="Normal 7 3 3 2 2 2 2 3" xfId="4702" xr:uid="{00000000-0005-0000-0000-00000F710000}"/>
    <cellStyle name="Normal 7 3 3 2 2 2 2 3 2" xfId="13375" xr:uid="{00000000-0005-0000-0000-000010710000}"/>
    <cellStyle name="Normal 7 3 3 2 2 2 2 3 2 2" xfId="30728" xr:uid="{00000000-0005-0000-0000-000011710000}"/>
    <cellStyle name="Normal 7 3 3 2 2 2 2 3 2 3" xfId="48074" xr:uid="{00000000-0005-0000-0000-000012710000}"/>
    <cellStyle name="Normal 7 3 3 2 2 2 2 3 3" xfId="22055" xr:uid="{00000000-0005-0000-0000-000013710000}"/>
    <cellStyle name="Normal 7 3 3 2 2 2 2 3 4" xfId="39401" xr:uid="{00000000-0005-0000-0000-000014710000}"/>
    <cellStyle name="Normal 7 3 3 2 2 2 2 4" xfId="11562" xr:uid="{00000000-0005-0000-0000-000015710000}"/>
    <cellStyle name="Normal 7 3 3 2 2 2 2 4 2" xfId="28915" xr:uid="{00000000-0005-0000-0000-000016710000}"/>
    <cellStyle name="Normal 7 3 3 2 2 2 2 4 3" xfId="46261" xr:uid="{00000000-0005-0000-0000-000017710000}"/>
    <cellStyle name="Normal 7 3 3 2 2 2 2 5" xfId="20242" xr:uid="{00000000-0005-0000-0000-000018710000}"/>
    <cellStyle name="Normal 7 3 3 2 2 2 2 6" xfId="37588" xr:uid="{00000000-0005-0000-0000-000019710000}"/>
    <cellStyle name="Normal 7 3 3 2 2 2 3" xfId="1811" xr:uid="{00000000-0005-0000-0000-00001A710000}"/>
    <cellStyle name="Normal 7 3 3 2 2 2 3 2" xfId="7593" xr:uid="{00000000-0005-0000-0000-00001B710000}"/>
    <cellStyle name="Normal 7 3 3 2 2 2 3 2 2" xfId="16266" xr:uid="{00000000-0005-0000-0000-00001C710000}"/>
    <cellStyle name="Normal 7 3 3 2 2 2 3 2 2 2" xfId="33619" xr:uid="{00000000-0005-0000-0000-00001D710000}"/>
    <cellStyle name="Normal 7 3 3 2 2 2 3 2 2 3" xfId="50965" xr:uid="{00000000-0005-0000-0000-00001E710000}"/>
    <cellStyle name="Normal 7 3 3 2 2 2 3 2 3" xfId="24946" xr:uid="{00000000-0005-0000-0000-00001F710000}"/>
    <cellStyle name="Normal 7 3 3 2 2 2 3 2 4" xfId="42292" xr:uid="{00000000-0005-0000-0000-000020710000}"/>
    <cellStyle name="Normal 7 3 3 2 2 2 3 3" xfId="5437" xr:uid="{00000000-0005-0000-0000-000021710000}"/>
    <cellStyle name="Normal 7 3 3 2 2 2 3 3 2" xfId="14110" xr:uid="{00000000-0005-0000-0000-000022710000}"/>
    <cellStyle name="Normal 7 3 3 2 2 2 3 3 2 2" xfId="31463" xr:uid="{00000000-0005-0000-0000-000023710000}"/>
    <cellStyle name="Normal 7 3 3 2 2 2 3 3 2 3" xfId="48809" xr:uid="{00000000-0005-0000-0000-000024710000}"/>
    <cellStyle name="Normal 7 3 3 2 2 2 3 3 3" xfId="22790" xr:uid="{00000000-0005-0000-0000-000025710000}"/>
    <cellStyle name="Normal 7 3 3 2 2 2 3 3 4" xfId="40136" xr:uid="{00000000-0005-0000-0000-000026710000}"/>
    <cellStyle name="Normal 7 3 3 2 2 2 3 4" xfId="10484" xr:uid="{00000000-0005-0000-0000-000027710000}"/>
    <cellStyle name="Normal 7 3 3 2 2 2 3 4 2" xfId="27837" xr:uid="{00000000-0005-0000-0000-000028710000}"/>
    <cellStyle name="Normal 7 3 3 2 2 2 3 4 3" xfId="45183" xr:uid="{00000000-0005-0000-0000-000029710000}"/>
    <cellStyle name="Normal 7 3 3 2 2 2 3 5" xfId="19164" xr:uid="{00000000-0005-0000-0000-00002A710000}"/>
    <cellStyle name="Normal 7 3 3 2 2 2 3 6" xfId="36510" xr:uid="{00000000-0005-0000-0000-00002B710000}"/>
    <cellStyle name="Normal 7 3 3 2 2 2 4" xfId="6858" xr:uid="{00000000-0005-0000-0000-00002C710000}"/>
    <cellStyle name="Normal 7 3 3 2 2 2 4 2" xfId="15531" xr:uid="{00000000-0005-0000-0000-00002D710000}"/>
    <cellStyle name="Normal 7 3 3 2 2 2 4 2 2" xfId="32884" xr:uid="{00000000-0005-0000-0000-00002E710000}"/>
    <cellStyle name="Normal 7 3 3 2 2 2 4 2 3" xfId="50230" xr:uid="{00000000-0005-0000-0000-00002F710000}"/>
    <cellStyle name="Normal 7 3 3 2 2 2 4 3" xfId="24211" xr:uid="{00000000-0005-0000-0000-000030710000}"/>
    <cellStyle name="Normal 7 3 3 2 2 2 4 4" xfId="41557" xr:uid="{00000000-0005-0000-0000-000031710000}"/>
    <cellStyle name="Normal 7 3 3 2 2 2 5" xfId="3624" xr:uid="{00000000-0005-0000-0000-000032710000}"/>
    <cellStyle name="Normal 7 3 3 2 2 2 5 2" xfId="12297" xr:uid="{00000000-0005-0000-0000-000033710000}"/>
    <cellStyle name="Normal 7 3 3 2 2 2 5 2 2" xfId="29650" xr:uid="{00000000-0005-0000-0000-000034710000}"/>
    <cellStyle name="Normal 7 3 3 2 2 2 5 2 3" xfId="46996" xr:uid="{00000000-0005-0000-0000-000035710000}"/>
    <cellStyle name="Normal 7 3 3 2 2 2 5 3" xfId="20977" xr:uid="{00000000-0005-0000-0000-000036710000}"/>
    <cellStyle name="Normal 7 3 3 2 2 2 5 4" xfId="38323" xr:uid="{00000000-0005-0000-0000-000037710000}"/>
    <cellStyle name="Normal 7 3 3 2 2 2 6" xfId="9749" xr:uid="{00000000-0005-0000-0000-000038710000}"/>
    <cellStyle name="Normal 7 3 3 2 2 2 6 2" xfId="27102" xr:uid="{00000000-0005-0000-0000-000039710000}"/>
    <cellStyle name="Normal 7 3 3 2 2 2 6 3" xfId="44448" xr:uid="{00000000-0005-0000-0000-00003A710000}"/>
    <cellStyle name="Normal 7 3 3 2 2 2 7" xfId="18429" xr:uid="{00000000-0005-0000-0000-00003B710000}"/>
    <cellStyle name="Normal 7 3 3 2 2 2 8" xfId="35775" xr:uid="{00000000-0005-0000-0000-00003C710000}"/>
    <cellStyle name="Normal 7 3 3 2 2 3" xfId="586" xr:uid="{00000000-0005-0000-0000-00003D710000}"/>
    <cellStyle name="Normal 7 3 3 2 2 3 2" xfId="2399" xr:uid="{00000000-0005-0000-0000-00003E710000}"/>
    <cellStyle name="Normal 7 3 3 2 2 3 2 2" xfId="8181" xr:uid="{00000000-0005-0000-0000-00003F710000}"/>
    <cellStyle name="Normal 7 3 3 2 2 3 2 2 2" xfId="16854" xr:uid="{00000000-0005-0000-0000-000040710000}"/>
    <cellStyle name="Normal 7 3 3 2 2 3 2 2 2 2" xfId="34207" xr:uid="{00000000-0005-0000-0000-000041710000}"/>
    <cellStyle name="Normal 7 3 3 2 2 3 2 2 2 3" xfId="51553" xr:uid="{00000000-0005-0000-0000-000042710000}"/>
    <cellStyle name="Normal 7 3 3 2 2 3 2 2 3" xfId="25534" xr:uid="{00000000-0005-0000-0000-000043710000}"/>
    <cellStyle name="Normal 7 3 3 2 2 3 2 2 4" xfId="42880" xr:uid="{00000000-0005-0000-0000-000044710000}"/>
    <cellStyle name="Normal 7 3 3 2 2 3 2 3" xfId="5682" xr:uid="{00000000-0005-0000-0000-000045710000}"/>
    <cellStyle name="Normal 7 3 3 2 2 3 2 3 2" xfId="14355" xr:uid="{00000000-0005-0000-0000-000046710000}"/>
    <cellStyle name="Normal 7 3 3 2 2 3 2 3 2 2" xfId="31708" xr:uid="{00000000-0005-0000-0000-000047710000}"/>
    <cellStyle name="Normal 7 3 3 2 2 3 2 3 2 3" xfId="49054" xr:uid="{00000000-0005-0000-0000-000048710000}"/>
    <cellStyle name="Normal 7 3 3 2 2 3 2 3 3" xfId="23035" xr:uid="{00000000-0005-0000-0000-000049710000}"/>
    <cellStyle name="Normal 7 3 3 2 2 3 2 3 4" xfId="40381" xr:uid="{00000000-0005-0000-0000-00004A710000}"/>
    <cellStyle name="Normal 7 3 3 2 2 3 2 4" xfId="11072" xr:uid="{00000000-0005-0000-0000-00004B710000}"/>
    <cellStyle name="Normal 7 3 3 2 2 3 2 4 2" xfId="28425" xr:uid="{00000000-0005-0000-0000-00004C710000}"/>
    <cellStyle name="Normal 7 3 3 2 2 3 2 4 3" xfId="45771" xr:uid="{00000000-0005-0000-0000-00004D710000}"/>
    <cellStyle name="Normal 7 3 3 2 2 3 2 5" xfId="19752" xr:uid="{00000000-0005-0000-0000-00004E710000}"/>
    <cellStyle name="Normal 7 3 3 2 2 3 2 6" xfId="37098" xr:uid="{00000000-0005-0000-0000-00004F710000}"/>
    <cellStyle name="Normal 7 3 3 2 2 3 3" xfId="6368" xr:uid="{00000000-0005-0000-0000-000050710000}"/>
    <cellStyle name="Normal 7 3 3 2 2 3 3 2" xfId="15041" xr:uid="{00000000-0005-0000-0000-000051710000}"/>
    <cellStyle name="Normal 7 3 3 2 2 3 3 2 2" xfId="32394" xr:uid="{00000000-0005-0000-0000-000052710000}"/>
    <cellStyle name="Normal 7 3 3 2 2 3 3 2 3" xfId="49740" xr:uid="{00000000-0005-0000-0000-000053710000}"/>
    <cellStyle name="Normal 7 3 3 2 2 3 3 3" xfId="23721" xr:uid="{00000000-0005-0000-0000-000054710000}"/>
    <cellStyle name="Normal 7 3 3 2 2 3 3 4" xfId="41067" xr:uid="{00000000-0005-0000-0000-000055710000}"/>
    <cellStyle name="Normal 7 3 3 2 2 3 4" xfId="4212" xr:uid="{00000000-0005-0000-0000-000056710000}"/>
    <cellStyle name="Normal 7 3 3 2 2 3 4 2" xfId="12885" xr:uid="{00000000-0005-0000-0000-000057710000}"/>
    <cellStyle name="Normal 7 3 3 2 2 3 4 2 2" xfId="30238" xr:uid="{00000000-0005-0000-0000-000058710000}"/>
    <cellStyle name="Normal 7 3 3 2 2 3 4 2 3" xfId="47584" xr:uid="{00000000-0005-0000-0000-000059710000}"/>
    <cellStyle name="Normal 7 3 3 2 2 3 4 3" xfId="21565" xr:uid="{00000000-0005-0000-0000-00005A710000}"/>
    <cellStyle name="Normal 7 3 3 2 2 3 4 4" xfId="38911" xr:uid="{00000000-0005-0000-0000-00005B710000}"/>
    <cellStyle name="Normal 7 3 3 2 2 3 5" xfId="9259" xr:uid="{00000000-0005-0000-0000-00005C710000}"/>
    <cellStyle name="Normal 7 3 3 2 2 3 5 2" xfId="26612" xr:uid="{00000000-0005-0000-0000-00005D710000}"/>
    <cellStyle name="Normal 7 3 3 2 2 3 5 3" xfId="43958" xr:uid="{00000000-0005-0000-0000-00005E710000}"/>
    <cellStyle name="Normal 7 3 3 2 2 3 6" xfId="17939" xr:uid="{00000000-0005-0000-0000-00005F710000}"/>
    <cellStyle name="Normal 7 3 3 2 2 3 7" xfId="35285" xr:uid="{00000000-0005-0000-0000-000060710000}"/>
    <cellStyle name="Normal 7 3 3 2 2 4" xfId="2154" xr:uid="{00000000-0005-0000-0000-000061710000}"/>
    <cellStyle name="Normal 7 3 3 2 2 4 2" xfId="7936" xr:uid="{00000000-0005-0000-0000-000062710000}"/>
    <cellStyle name="Normal 7 3 3 2 2 4 2 2" xfId="16609" xr:uid="{00000000-0005-0000-0000-000063710000}"/>
    <cellStyle name="Normal 7 3 3 2 2 4 2 2 2" xfId="33962" xr:uid="{00000000-0005-0000-0000-000064710000}"/>
    <cellStyle name="Normal 7 3 3 2 2 4 2 2 3" xfId="51308" xr:uid="{00000000-0005-0000-0000-000065710000}"/>
    <cellStyle name="Normal 7 3 3 2 2 4 2 3" xfId="25289" xr:uid="{00000000-0005-0000-0000-000066710000}"/>
    <cellStyle name="Normal 7 3 3 2 2 4 2 4" xfId="42635" xr:uid="{00000000-0005-0000-0000-000067710000}"/>
    <cellStyle name="Normal 7 3 3 2 2 4 3" xfId="3967" xr:uid="{00000000-0005-0000-0000-000068710000}"/>
    <cellStyle name="Normal 7 3 3 2 2 4 3 2" xfId="12640" xr:uid="{00000000-0005-0000-0000-000069710000}"/>
    <cellStyle name="Normal 7 3 3 2 2 4 3 2 2" xfId="29993" xr:uid="{00000000-0005-0000-0000-00006A710000}"/>
    <cellStyle name="Normal 7 3 3 2 2 4 3 2 3" xfId="47339" xr:uid="{00000000-0005-0000-0000-00006B710000}"/>
    <cellStyle name="Normal 7 3 3 2 2 4 3 3" xfId="21320" xr:uid="{00000000-0005-0000-0000-00006C710000}"/>
    <cellStyle name="Normal 7 3 3 2 2 4 3 4" xfId="38666" xr:uid="{00000000-0005-0000-0000-00006D710000}"/>
    <cellStyle name="Normal 7 3 3 2 2 4 4" xfId="10827" xr:uid="{00000000-0005-0000-0000-00006E710000}"/>
    <cellStyle name="Normal 7 3 3 2 2 4 4 2" xfId="28180" xr:uid="{00000000-0005-0000-0000-00006F710000}"/>
    <cellStyle name="Normal 7 3 3 2 2 4 4 3" xfId="45526" xr:uid="{00000000-0005-0000-0000-000070710000}"/>
    <cellStyle name="Normal 7 3 3 2 2 4 5" xfId="19507" xr:uid="{00000000-0005-0000-0000-000071710000}"/>
    <cellStyle name="Normal 7 3 3 2 2 4 6" xfId="36853" xr:uid="{00000000-0005-0000-0000-000072710000}"/>
    <cellStyle name="Normal 7 3 3 2 2 5" xfId="1321" xr:uid="{00000000-0005-0000-0000-000073710000}"/>
    <cellStyle name="Normal 7 3 3 2 2 5 2" xfId="7103" xr:uid="{00000000-0005-0000-0000-000074710000}"/>
    <cellStyle name="Normal 7 3 3 2 2 5 2 2" xfId="15776" xr:uid="{00000000-0005-0000-0000-000075710000}"/>
    <cellStyle name="Normal 7 3 3 2 2 5 2 2 2" xfId="33129" xr:uid="{00000000-0005-0000-0000-000076710000}"/>
    <cellStyle name="Normal 7 3 3 2 2 5 2 2 3" xfId="50475" xr:uid="{00000000-0005-0000-0000-000077710000}"/>
    <cellStyle name="Normal 7 3 3 2 2 5 2 3" xfId="24456" xr:uid="{00000000-0005-0000-0000-000078710000}"/>
    <cellStyle name="Normal 7 3 3 2 2 5 2 4" xfId="41802" xr:uid="{00000000-0005-0000-0000-000079710000}"/>
    <cellStyle name="Normal 7 3 3 2 2 5 3" xfId="4947" xr:uid="{00000000-0005-0000-0000-00007A710000}"/>
    <cellStyle name="Normal 7 3 3 2 2 5 3 2" xfId="13620" xr:uid="{00000000-0005-0000-0000-00007B710000}"/>
    <cellStyle name="Normal 7 3 3 2 2 5 3 2 2" xfId="30973" xr:uid="{00000000-0005-0000-0000-00007C710000}"/>
    <cellStyle name="Normal 7 3 3 2 2 5 3 2 3" xfId="48319" xr:uid="{00000000-0005-0000-0000-00007D710000}"/>
    <cellStyle name="Normal 7 3 3 2 2 5 3 3" xfId="22300" xr:uid="{00000000-0005-0000-0000-00007E710000}"/>
    <cellStyle name="Normal 7 3 3 2 2 5 3 4" xfId="39646" xr:uid="{00000000-0005-0000-0000-00007F710000}"/>
    <cellStyle name="Normal 7 3 3 2 2 5 4" xfId="9994" xr:uid="{00000000-0005-0000-0000-000080710000}"/>
    <cellStyle name="Normal 7 3 3 2 2 5 4 2" xfId="27347" xr:uid="{00000000-0005-0000-0000-000081710000}"/>
    <cellStyle name="Normal 7 3 3 2 2 5 4 3" xfId="44693" xr:uid="{00000000-0005-0000-0000-000082710000}"/>
    <cellStyle name="Normal 7 3 3 2 2 5 5" xfId="18674" xr:uid="{00000000-0005-0000-0000-000083710000}"/>
    <cellStyle name="Normal 7 3 3 2 2 5 6" xfId="36020" xr:uid="{00000000-0005-0000-0000-000084710000}"/>
    <cellStyle name="Normal 7 3 3 2 2 6" xfId="6123" xr:uid="{00000000-0005-0000-0000-000085710000}"/>
    <cellStyle name="Normal 7 3 3 2 2 6 2" xfId="14796" xr:uid="{00000000-0005-0000-0000-000086710000}"/>
    <cellStyle name="Normal 7 3 3 2 2 6 2 2" xfId="32149" xr:uid="{00000000-0005-0000-0000-000087710000}"/>
    <cellStyle name="Normal 7 3 3 2 2 6 2 3" xfId="49495" xr:uid="{00000000-0005-0000-0000-000088710000}"/>
    <cellStyle name="Normal 7 3 3 2 2 6 3" xfId="23476" xr:uid="{00000000-0005-0000-0000-000089710000}"/>
    <cellStyle name="Normal 7 3 3 2 2 6 4" xfId="40822" xr:uid="{00000000-0005-0000-0000-00008A710000}"/>
    <cellStyle name="Normal 7 3 3 2 2 7" xfId="3134" xr:uid="{00000000-0005-0000-0000-00008B710000}"/>
    <cellStyle name="Normal 7 3 3 2 2 7 2" xfId="11807" xr:uid="{00000000-0005-0000-0000-00008C710000}"/>
    <cellStyle name="Normal 7 3 3 2 2 7 2 2" xfId="29160" xr:uid="{00000000-0005-0000-0000-00008D710000}"/>
    <cellStyle name="Normal 7 3 3 2 2 7 2 3" xfId="46506" xr:uid="{00000000-0005-0000-0000-00008E710000}"/>
    <cellStyle name="Normal 7 3 3 2 2 7 3" xfId="20487" xr:uid="{00000000-0005-0000-0000-00008F710000}"/>
    <cellStyle name="Normal 7 3 3 2 2 7 4" xfId="37833" xr:uid="{00000000-0005-0000-0000-000090710000}"/>
    <cellStyle name="Normal 7 3 3 2 2 8" xfId="9014" xr:uid="{00000000-0005-0000-0000-000091710000}"/>
    <cellStyle name="Normal 7 3 3 2 2 8 2" xfId="26367" xr:uid="{00000000-0005-0000-0000-000092710000}"/>
    <cellStyle name="Normal 7 3 3 2 2 8 3" xfId="43713" xr:uid="{00000000-0005-0000-0000-000093710000}"/>
    <cellStyle name="Normal 7 3 3 2 2 9" xfId="17694" xr:uid="{00000000-0005-0000-0000-000094710000}"/>
    <cellStyle name="Normal 7 3 3 2 3" xfId="243" xr:uid="{00000000-0005-0000-0000-000095710000}"/>
    <cellStyle name="Normal 7 3 3 2 3 10" xfId="34942" xr:uid="{00000000-0005-0000-0000-000096710000}"/>
    <cellStyle name="Normal 7 3 3 2 3 2" xfId="978" xr:uid="{00000000-0005-0000-0000-000097710000}"/>
    <cellStyle name="Normal 7 3 3 2 3 2 2" xfId="2791" xr:uid="{00000000-0005-0000-0000-000098710000}"/>
    <cellStyle name="Normal 7 3 3 2 3 2 2 2" xfId="8573" xr:uid="{00000000-0005-0000-0000-000099710000}"/>
    <cellStyle name="Normal 7 3 3 2 3 2 2 2 2" xfId="17246" xr:uid="{00000000-0005-0000-0000-00009A710000}"/>
    <cellStyle name="Normal 7 3 3 2 3 2 2 2 2 2" xfId="34599" xr:uid="{00000000-0005-0000-0000-00009B710000}"/>
    <cellStyle name="Normal 7 3 3 2 3 2 2 2 2 3" xfId="51945" xr:uid="{00000000-0005-0000-0000-00009C710000}"/>
    <cellStyle name="Normal 7 3 3 2 3 2 2 2 3" xfId="25926" xr:uid="{00000000-0005-0000-0000-00009D710000}"/>
    <cellStyle name="Normal 7 3 3 2 3 2 2 2 4" xfId="43272" xr:uid="{00000000-0005-0000-0000-00009E710000}"/>
    <cellStyle name="Normal 7 3 3 2 3 2 2 3" xfId="4604" xr:uid="{00000000-0005-0000-0000-00009F710000}"/>
    <cellStyle name="Normal 7 3 3 2 3 2 2 3 2" xfId="13277" xr:uid="{00000000-0005-0000-0000-0000A0710000}"/>
    <cellStyle name="Normal 7 3 3 2 3 2 2 3 2 2" xfId="30630" xr:uid="{00000000-0005-0000-0000-0000A1710000}"/>
    <cellStyle name="Normal 7 3 3 2 3 2 2 3 2 3" xfId="47976" xr:uid="{00000000-0005-0000-0000-0000A2710000}"/>
    <cellStyle name="Normal 7 3 3 2 3 2 2 3 3" xfId="21957" xr:uid="{00000000-0005-0000-0000-0000A3710000}"/>
    <cellStyle name="Normal 7 3 3 2 3 2 2 3 4" xfId="39303" xr:uid="{00000000-0005-0000-0000-0000A4710000}"/>
    <cellStyle name="Normal 7 3 3 2 3 2 2 4" xfId="11464" xr:uid="{00000000-0005-0000-0000-0000A5710000}"/>
    <cellStyle name="Normal 7 3 3 2 3 2 2 4 2" xfId="28817" xr:uid="{00000000-0005-0000-0000-0000A6710000}"/>
    <cellStyle name="Normal 7 3 3 2 3 2 2 4 3" xfId="46163" xr:uid="{00000000-0005-0000-0000-0000A7710000}"/>
    <cellStyle name="Normal 7 3 3 2 3 2 2 5" xfId="20144" xr:uid="{00000000-0005-0000-0000-0000A8710000}"/>
    <cellStyle name="Normal 7 3 3 2 3 2 2 6" xfId="37490" xr:uid="{00000000-0005-0000-0000-0000A9710000}"/>
    <cellStyle name="Normal 7 3 3 2 3 2 3" xfId="1713" xr:uid="{00000000-0005-0000-0000-0000AA710000}"/>
    <cellStyle name="Normal 7 3 3 2 3 2 3 2" xfId="7495" xr:uid="{00000000-0005-0000-0000-0000AB710000}"/>
    <cellStyle name="Normal 7 3 3 2 3 2 3 2 2" xfId="16168" xr:uid="{00000000-0005-0000-0000-0000AC710000}"/>
    <cellStyle name="Normal 7 3 3 2 3 2 3 2 2 2" xfId="33521" xr:uid="{00000000-0005-0000-0000-0000AD710000}"/>
    <cellStyle name="Normal 7 3 3 2 3 2 3 2 2 3" xfId="50867" xr:uid="{00000000-0005-0000-0000-0000AE710000}"/>
    <cellStyle name="Normal 7 3 3 2 3 2 3 2 3" xfId="24848" xr:uid="{00000000-0005-0000-0000-0000AF710000}"/>
    <cellStyle name="Normal 7 3 3 2 3 2 3 2 4" xfId="42194" xr:uid="{00000000-0005-0000-0000-0000B0710000}"/>
    <cellStyle name="Normal 7 3 3 2 3 2 3 3" xfId="5339" xr:uid="{00000000-0005-0000-0000-0000B1710000}"/>
    <cellStyle name="Normal 7 3 3 2 3 2 3 3 2" xfId="14012" xr:uid="{00000000-0005-0000-0000-0000B2710000}"/>
    <cellStyle name="Normal 7 3 3 2 3 2 3 3 2 2" xfId="31365" xr:uid="{00000000-0005-0000-0000-0000B3710000}"/>
    <cellStyle name="Normal 7 3 3 2 3 2 3 3 2 3" xfId="48711" xr:uid="{00000000-0005-0000-0000-0000B4710000}"/>
    <cellStyle name="Normal 7 3 3 2 3 2 3 3 3" xfId="22692" xr:uid="{00000000-0005-0000-0000-0000B5710000}"/>
    <cellStyle name="Normal 7 3 3 2 3 2 3 3 4" xfId="40038" xr:uid="{00000000-0005-0000-0000-0000B6710000}"/>
    <cellStyle name="Normal 7 3 3 2 3 2 3 4" xfId="10386" xr:uid="{00000000-0005-0000-0000-0000B7710000}"/>
    <cellStyle name="Normal 7 3 3 2 3 2 3 4 2" xfId="27739" xr:uid="{00000000-0005-0000-0000-0000B8710000}"/>
    <cellStyle name="Normal 7 3 3 2 3 2 3 4 3" xfId="45085" xr:uid="{00000000-0005-0000-0000-0000B9710000}"/>
    <cellStyle name="Normal 7 3 3 2 3 2 3 5" xfId="19066" xr:uid="{00000000-0005-0000-0000-0000BA710000}"/>
    <cellStyle name="Normal 7 3 3 2 3 2 3 6" xfId="36412" xr:uid="{00000000-0005-0000-0000-0000BB710000}"/>
    <cellStyle name="Normal 7 3 3 2 3 2 4" xfId="6760" xr:uid="{00000000-0005-0000-0000-0000BC710000}"/>
    <cellStyle name="Normal 7 3 3 2 3 2 4 2" xfId="15433" xr:uid="{00000000-0005-0000-0000-0000BD710000}"/>
    <cellStyle name="Normal 7 3 3 2 3 2 4 2 2" xfId="32786" xr:uid="{00000000-0005-0000-0000-0000BE710000}"/>
    <cellStyle name="Normal 7 3 3 2 3 2 4 2 3" xfId="50132" xr:uid="{00000000-0005-0000-0000-0000BF710000}"/>
    <cellStyle name="Normal 7 3 3 2 3 2 4 3" xfId="24113" xr:uid="{00000000-0005-0000-0000-0000C0710000}"/>
    <cellStyle name="Normal 7 3 3 2 3 2 4 4" xfId="41459" xr:uid="{00000000-0005-0000-0000-0000C1710000}"/>
    <cellStyle name="Normal 7 3 3 2 3 2 5" xfId="3526" xr:uid="{00000000-0005-0000-0000-0000C2710000}"/>
    <cellStyle name="Normal 7 3 3 2 3 2 5 2" xfId="12199" xr:uid="{00000000-0005-0000-0000-0000C3710000}"/>
    <cellStyle name="Normal 7 3 3 2 3 2 5 2 2" xfId="29552" xr:uid="{00000000-0005-0000-0000-0000C4710000}"/>
    <cellStyle name="Normal 7 3 3 2 3 2 5 2 3" xfId="46898" xr:uid="{00000000-0005-0000-0000-0000C5710000}"/>
    <cellStyle name="Normal 7 3 3 2 3 2 5 3" xfId="20879" xr:uid="{00000000-0005-0000-0000-0000C6710000}"/>
    <cellStyle name="Normal 7 3 3 2 3 2 5 4" xfId="38225" xr:uid="{00000000-0005-0000-0000-0000C7710000}"/>
    <cellStyle name="Normal 7 3 3 2 3 2 6" xfId="9651" xr:uid="{00000000-0005-0000-0000-0000C8710000}"/>
    <cellStyle name="Normal 7 3 3 2 3 2 6 2" xfId="27004" xr:uid="{00000000-0005-0000-0000-0000C9710000}"/>
    <cellStyle name="Normal 7 3 3 2 3 2 6 3" xfId="44350" xr:uid="{00000000-0005-0000-0000-0000CA710000}"/>
    <cellStyle name="Normal 7 3 3 2 3 2 7" xfId="18331" xr:uid="{00000000-0005-0000-0000-0000CB710000}"/>
    <cellStyle name="Normal 7 3 3 2 3 2 8" xfId="35677" xr:uid="{00000000-0005-0000-0000-0000CC710000}"/>
    <cellStyle name="Normal 7 3 3 2 3 3" xfId="733" xr:uid="{00000000-0005-0000-0000-0000CD710000}"/>
    <cellStyle name="Normal 7 3 3 2 3 3 2" xfId="2546" xr:uid="{00000000-0005-0000-0000-0000CE710000}"/>
    <cellStyle name="Normal 7 3 3 2 3 3 2 2" xfId="8328" xr:uid="{00000000-0005-0000-0000-0000CF710000}"/>
    <cellStyle name="Normal 7 3 3 2 3 3 2 2 2" xfId="17001" xr:uid="{00000000-0005-0000-0000-0000D0710000}"/>
    <cellStyle name="Normal 7 3 3 2 3 3 2 2 2 2" xfId="34354" xr:uid="{00000000-0005-0000-0000-0000D1710000}"/>
    <cellStyle name="Normal 7 3 3 2 3 3 2 2 2 3" xfId="51700" xr:uid="{00000000-0005-0000-0000-0000D2710000}"/>
    <cellStyle name="Normal 7 3 3 2 3 3 2 2 3" xfId="25681" xr:uid="{00000000-0005-0000-0000-0000D3710000}"/>
    <cellStyle name="Normal 7 3 3 2 3 3 2 2 4" xfId="43027" xr:uid="{00000000-0005-0000-0000-0000D4710000}"/>
    <cellStyle name="Normal 7 3 3 2 3 3 2 3" xfId="5780" xr:uid="{00000000-0005-0000-0000-0000D5710000}"/>
    <cellStyle name="Normal 7 3 3 2 3 3 2 3 2" xfId="14453" xr:uid="{00000000-0005-0000-0000-0000D6710000}"/>
    <cellStyle name="Normal 7 3 3 2 3 3 2 3 2 2" xfId="31806" xr:uid="{00000000-0005-0000-0000-0000D7710000}"/>
    <cellStyle name="Normal 7 3 3 2 3 3 2 3 2 3" xfId="49152" xr:uid="{00000000-0005-0000-0000-0000D8710000}"/>
    <cellStyle name="Normal 7 3 3 2 3 3 2 3 3" xfId="23133" xr:uid="{00000000-0005-0000-0000-0000D9710000}"/>
    <cellStyle name="Normal 7 3 3 2 3 3 2 3 4" xfId="40479" xr:uid="{00000000-0005-0000-0000-0000DA710000}"/>
    <cellStyle name="Normal 7 3 3 2 3 3 2 4" xfId="11219" xr:uid="{00000000-0005-0000-0000-0000DB710000}"/>
    <cellStyle name="Normal 7 3 3 2 3 3 2 4 2" xfId="28572" xr:uid="{00000000-0005-0000-0000-0000DC710000}"/>
    <cellStyle name="Normal 7 3 3 2 3 3 2 4 3" xfId="45918" xr:uid="{00000000-0005-0000-0000-0000DD710000}"/>
    <cellStyle name="Normal 7 3 3 2 3 3 2 5" xfId="19899" xr:uid="{00000000-0005-0000-0000-0000DE710000}"/>
    <cellStyle name="Normal 7 3 3 2 3 3 2 6" xfId="37245" xr:uid="{00000000-0005-0000-0000-0000DF710000}"/>
    <cellStyle name="Normal 7 3 3 2 3 3 3" xfId="6515" xr:uid="{00000000-0005-0000-0000-0000E0710000}"/>
    <cellStyle name="Normal 7 3 3 2 3 3 3 2" xfId="15188" xr:uid="{00000000-0005-0000-0000-0000E1710000}"/>
    <cellStyle name="Normal 7 3 3 2 3 3 3 2 2" xfId="32541" xr:uid="{00000000-0005-0000-0000-0000E2710000}"/>
    <cellStyle name="Normal 7 3 3 2 3 3 3 2 3" xfId="49887" xr:uid="{00000000-0005-0000-0000-0000E3710000}"/>
    <cellStyle name="Normal 7 3 3 2 3 3 3 3" xfId="23868" xr:uid="{00000000-0005-0000-0000-0000E4710000}"/>
    <cellStyle name="Normal 7 3 3 2 3 3 3 4" xfId="41214" xr:uid="{00000000-0005-0000-0000-0000E5710000}"/>
    <cellStyle name="Normal 7 3 3 2 3 3 4" xfId="4359" xr:uid="{00000000-0005-0000-0000-0000E6710000}"/>
    <cellStyle name="Normal 7 3 3 2 3 3 4 2" xfId="13032" xr:uid="{00000000-0005-0000-0000-0000E7710000}"/>
    <cellStyle name="Normal 7 3 3 2 3 3 4 2 2" xfId="30385" xr:uid="{00000000-0005-0000-0000-0000E8710000}"/>
    <cellStyle name="Normal 7 3 3 2 3 3 4 2 3" xfId="47731" xr:uid="{00000000-0005-0000-0000-0000E9710000}"/>
    <cellStyle name="Normal 7 3 3 2 3 3 4 3" xfId="21712" xr:uid="{00000000-0005-0000-0000-0000EA710000}"/>
    <cellStyle name="Normal 7 3 3 2 3 3 4 4" xfId="39058" xr:uid="{00000000-0005-0000-0000-0000EB710000}"/>
    <cellStyle name="Normal 7 3 3 2 3 3 5" xfId="9406" xr:uid="{00000000-0005-0000-0000-0000EC710000}"/>
    <cellStyle name="Normal 7 3 3 2 3 3 5 2" xfId="26759" xr:uid="{00000000-0005-0000-0000-0000ED710000}"/>
    <cellStyle name="Normal 7 3 3 2 3 3 5 3" xfId="44105" xr:uid="{00000000-0005-0000-0000-0000EE710000}"/>
    <cellStyle name="Normal 7 3 3 2 3 3 6" xfId="18086" xr:uid="{00000000-0005-0000-0000-0000EF710000}"/>
    <cellStyle name="Normal 7 3 3 2 3 3 7" xfId="35432" xr:uid="{00000000-0005-0000-0000-0000F0710000}"/>
    <cellStyle name="Normal 7 3 3 2 3 4" xfId="2056" xr:uid="{00000000-0005-0000-0000-0000F1710000}"/>
    <cellStyle name="Normal 7 3 3 2 3 4 2" xfId="7838" xr:uid="{00000000-0005-0000-0000-0000F2710000}"/>
    <cellStyle name="Normal 7 3 3 2 3 4 2 2" xfId="16511" xr:uid="{00000000-0005-0000-0000-0000F3710000}"/>
    <cellStyle name="Normal 7 3 3 2 3 4 2 2 2" xfId="33864" xr:uid="{00000000-0005-0000-0000-0000F4710000}"/>
    <cellStyle name="Normal 7 3 3 2 3 4 2 2 3" xfId="51210" xr:uid="{00000000-0005-0000-0000-0000F5710000}"/>
    <cellStyle name="Normal 7 3 3 2 3 4 2 3" xfId="25191" xr:uid="{00000000-0005-0000-0000-0000F6710000}"/>
    <cellStyle name="Normal 7 3 3 2 3 4 2 4" xfId="42537" xr:uid="{00000000-0005-0000-0000-0000F7710000}"/>
    <cellStyle name="Normal 7 3 3 2 3 4 3" xfId="3869" xr:uid="{00000000-0005-0000-0000-0000F8710000}"/>
    <cellStyle name="Normal 7 3 3 2 3 4 3 2" xfId="12542" xr:uid="{00000000-0005-0000-0000-0000F9710000}"/>
    <cellStyle name="Normal 7 3 3 2 3 4 3 2 2" xfId="29895" xr:uid="{00000000-0005-0000-0000-0000FA710000}"/>
    <cellStyle name="Normal 7 3 3 2 3 4 3 2 3" xfId="47241" xr:uid="{00000000-0005-0000-0000-0000FB710000}"/>
    <cellStyle name="Normal 7 3 3 2 3 4 3 3" xfId="21222" xr:uid="{00000000-0005-0000-0000-0000FC710000}"/>
    <cellStyle name="Normal 7 3 3 2 3 4 3 4" xfId="38568" xr:uid="{00000000-0005-0000-0000-0000FD710000}"/>
    <cellStyle name="Normal 7 3 3 2 3 4 4" xfId="10729" xr:uid="{00000000-0005-0000-0000-0000FE710000}"/>
    <cellStyle name="Normal 7 3 3 2 3 4 4 2" xfId="28082" xr:uid="{00000000-0005-0000-0000-0000FF710000}"/>
    <cellStyle name="Normal 7 3 3 2 3 4 4 3" xfId="45428" xr:uid="{00000000-0005-0000-0000-000000720000}"/>
    <cellStyle name="Normal 7 3 3 2 3 4 5" xfId="19409" xr:uid="{00000000-0005-0000-0000-000001720000}"/>
    <cellStyle name="Normal 7 3 3 2 3 4 6" xfId="36755" xr:uid="{00000000-0005-0000-0000-000002720000}"/>
    <cellStyle name="Normal 7 3 3 2 3 5" xfId="1468" xr:uid="{00000000-0005-0000-0000-000003720000}"/>
    <cellStyle name="Normal 7 3 3 2 3 5 2" xfId="7250" xr:uid="{00000000-0005-0000-0000-000004720000}"/>
    <cellStyle name="Normal 7 3 3 2 3 5 2 2" xfId="15923" xr:uid="{00000000-0005-0000-0000-000005720000}"/>
    <cellStyle name="Normal 7 3 3 2 3 5 2 2 2" xfId="33276" xr:uid="{00000000-0005-0000-0000-000006720000}"/>
    <cellStyle name="Normal 7 3 3 2 3 5 2 2 3" xfId="50622" xr:uid="{00000000-0005-0000-0000-000007720000}"/>
    <cellStyle name="Normal 7 3 3 2 3 5 2 3" xfId="24603" xr:uid="{00000000-0005-0000-0000-000008720000}"/>
    <cellStyle name="Normal 7 3 3 2 3 5 2 4" xfId="41949" xr:uid="{00000000-0005-0000-0000-000009720000}"/>
    <cellStyle name="Normal 7 3 3 2 3 5 3" xfId="5094" xr:uid="{00000000-0005-0000-0000-00000A720000}"/>
    <cellStyle name="Normal 7 3 3 2 3 5 3 2" xfId="13767" xr:uid="{00000000-0005-0000-0000-00000B720000}"/>
    <cellStyle name="Normal 7 3 3 2 3 5 3 2 2" xfId="31120" xr:uid="{00000000-0005-0000-0000-00000C720000}"/>
    <cellStyle name="Normal 7 3 3 2 3 5 3 2 3" xfId="48466" xr:uid="{00000000-0005-0000-0000-00000D720000}"/>
    <cellStyle name="Normal 7 3 3 2 3 5 3 3" xfId="22447" xr:uid="{00000000-0005-0000-0000-00000E720000}"/>
    <cellStyle name="Normal 7 3 3 2 3 5 3 4" xfId="39793" xr:uid="{00000000-0005-0000-0000-00000F720000}"/>
    <cellStyle name="Normal 7 3 3 2 3 5 4" xfId="10141" xr:uid="{00000000-0005-0000-0000-000010720000}"/>
    <cellStyle name="Normal 7 3 3 2 3 5 4 2" xfId="27494" xr:uid="{00000000-0005-0000-0000-000011720000}"/>
    <cellStyle name="Normal 7 3 3 2 3 5 4 3" xfId="44840" xr:uid="{00000000-0005-0000-0000-000012720000}"/>
    <cellStyle name="Normal 7 3 3 2 3 5 5" xfId="18821" xr:uid="{00000000-0005-0000-0000-000013720000}"/>
    <cellStyle name="Normal 7 3 3 2 3 5 6" xfId="36167" xr:uid="{00000000-0005-0000-0000-000014720000}"/>
    <cellStyle name="Normal 7 3 3 2 3 6" xfId="6025" xr:uid="{00000000-0005-0000-0000-000015720000}"/>
    <cellStyle name="Normal 7 3 3 2 3 6 2" xfId="14698" xr:uid="{00000000-0005-0000-0000-000016720000}"/>
    <cellStyle name="Normal 7 3 3 2 3 6 2 2" xfId="32051" xr:uid="{00000000-0005-0000-0000-000017720000}"/>
    <cellStyle name="Normal 7 3 3 2 3 6 2 3" xfId="49397" xr:uid="{00000000-0005-0000-0000-000018720000}"/>
    <cellStyle name="Normal 7 3 3 2 3 6 3" xfId="23378" xr:uid="{00000000-0005-0000-0000-000019720000}"/>
    <cellStyle name="Normal 7 3 3 2 3 6 4" xfId="40724" xr:uid="{00000000-0005-0000-0000-00001A720000}"/>
    <cellStyle name="Normal 7 3 3 2 3 7" xfId="3281" xr:uid="{00000000-0005-0000-0000-00001B720000}"/>
    <cellStyle name="Normal 7 3 3 2 3 7 2" xfId="11954" xr:uid="{00000000-0005-0000-0000-00001C720000}"/>
    <cellStyle name="Normal 7 3 3 2 3 7 2 2" xfId="29307" xr:uid="{00000000-0005-0000-0000-00001D720000}"/>
    <cellStyle name="Normal 7 3 3 2 3 7 2 3" xfId="46653" xr:uid="{00000000-0005-0000-0000-00001E720000}"/>
    <cellStyle name="Normal 7 3 3 2 3 7 3" xfId="20634" xr:uid="{00000000-0005-0000-0000-00001F720000}"/>
    <cellStyle name="Normal 7 3 3 2 3 7 4" xfId="37980" xr:uid="{00000000-0005-0000-0000-000020720000}"/>
    <cellStyle name="Normal 7 3 3 2 3 8" xfId="8916" xr:uid="{00000000-0005-0000-0000-000021720000}"/>
    <cellStyle name="Normal 7 3 3 2 3 8 2" xfId="26269" xr:uid="{00000000-0005-0000-0000-000022720000}"/>
    <cellStyle name="Normal 7 3 3 2 3 8 3" xfId="43615" xr:uid="{00000000-0005-0000-0000-000023720000}"/>
    <cellStyle name="Normal 7 3 3 2 3 9" xfId="17596" xr:uid="{00000000-0005-0000-0000-000024720000}"/>
    <cellStyle name="Normal 7 3 3 2 4" xfId="831" xr:uid="{00000000-0005-0000-0000-000025720000}"/>
    <cellStyle name="Normal 7 3 3 2 4 2" xfId="2644" xr:uid="{00000000-0005-0000-0000-000026720000}"/>
    <cellStyle name="Normal 7 3 3 2 4 2 2" xfId="8426" xr:uid="{00000000-0005-0000-0000-000027720000}"/>
    <cellStyle name="Normal 7 3 3 2 4 2 2 2" xfId="17099" xr:uid="{00000000-0005-0000-0000-000028720000}"/>
    <cellStyle name="Normal 7 3 3 2 4 2 2 2 2" xfId="34452" xr:uid="{00000000-0005-0000-0000-000029720000}"/>
    <cellStyle name="Normal 7 3 3 2 4 2 2 2 3" xfId="51798" xr:uid="{00000000-0005-0000-0000-00002A720000}"/>
    <cellStyle name="Normal 7 3 3 2 4 2 2 3" xfId="25779" xr:uid="{00000000-0005-0000-0000-00002B720000}"/>
    <cellStyle name="Normal 7 3 3 2 4 2 2 4" xfId="43125" xr:uid="{00000000-0005-0000-0000-00002C720000}"/>
    <cellStyle name="Normal 7 3 3 2 4 2 3" xfId="4457" xr:uid="{00000000-0005-0000-0000-00002D720000}"/>
    <cellStyle name="Normal 7 3 3 2 4 2 3 2" xfId="13130" xr:uid="{00000000-0005-0000-0000-00002E720000}"/>
    <cellStyle name="Normal 7 3 3 2 4 2 3 2 2" xfId="30483" xr:uid="{00000000-0005-0000-0000-00002F720000}"/>
    <cellStyle name="Normal 7 3 3 2 4 2 3 2 3" xfId="47829" xr:uid="{00000000-0005-0000-0000-000030720000}"/>
    <cellStyle name="Normal 7 3 3 2 4 2 3 3" xfId="21810" xr:uid="{00000000-0005-0000-0000-000031720000}"/>
    <cellStyle name="Normal 7 3 3 2 4 2 3 4" xfId="39156" xr:uid="{00000000-0005-0000-0000-000032720000}"/>
    <cellStyle name="Normal 7 3 3 2 4 2 4" xfId="11317" xr:uid="{00000000-0005-0000-0000-000033720000}"/>
    <cellStyle name="Normal 7 3 3 2 4 2 4 2" xfId="28670" xr:uid="{00000000-0005-0000-0000-000034720000}"/>
    <cellStyle name="Normal 7 3 3 2 4 2 4 3" xfId="46016" xr:uid="{00000000-0005-0000-0000-000035720000}"/>
    <cellStyle name="Normal 7 3 3 2 4 2 5" xfId="19997" xr:uid="{00000000-0005-0000-0000-000036720000}"/>
    <cellStyle name="Normal 7 3 3 2 4 2 6" xfId="37343" xr:uid="{00000000-0005-0000-0000-000037720000}"/>
    <cellStyle name="Normal 7 3 3 2 4 3" xfId="1566" xr:uid="{00000000-0005-0000-0000-000038720000}"/>
    <cellStyle name="Normal 7 3 3 2 4 3 2" xfId="7348" xr:uid="{00000000-0005-0000-0000-000039720000}"/>
    <cellStyle name="Normal 7 3 3 2 4 3 2 2" xfId="16021" xr:uid="{00000000-0005-0000-0000-00003A720000}"/>
    <cellStyle name="Normal 7 3 3 2 4 3 2 2 2" xfId="33374" xr:uid="{00000000-0005-0000-0000-00003B720000}"/>
    <cellStyle name="Normal 7 3 3 2 4 3 2 2 3" xfId="50720" xr:uid="{00000000-0005-0000-0000-00003C720000}"/>
    <cellStyle name="Normal 7 3 3 2 4 3 2 3" xfId="24701" xr:uid="{00000000-0005-0000-0000-00003D720000}"/>
    <cellStyle name="Normal 7 3 3 2 4 3 2 4" xfId="42047" xr:uid="{00000000-0005-0000-0000-00003E720000}"/>
    <cellStyle name="Normal 7 3 3 2 4 3 3" xfId="5192" xr:uid="{00000000-0005-0000-0000-00003F720000}"/>
    <cellStyle name="Normal 7 3 3 2 4 3 3 2" xfId="13865" xr:uid="{00000000-0005-0000-0000-000040720000}"/>
    <cellStyle name="Normal 7 3 3 2 4 3 3 2 2" xfId="31218" xr:uid="{00000000-0005-0000-0000-000041720000}"/>
    <cellStyle name="Normal 7 3 3 2 4 3 3 2 3" xfId="48564" xr:uid="{00000000-0005-0000-0000-000042720000}"/>
    <cellStyle name="Normal 7 3 3 2 4 3 3 3" xfId="22545" xr:uid="{00000000-0005-0000-0000-000043720000}"/>
    <cellStyle name="Normal 7 3 3 2 4 3 3 4" xfId="39891" xr:uid="{00000000-0005-0000-0000-000044720000}"/>
    <cellStyle name="Normal 7 3 3 2 4 3 4" xfId="10239" xr:uid="{00000000-0005-0000-0000-000045720000}"/>
    <cellStyle name="Normal 7 3 3 2 4 3 4 2" xfId="27592" xr:uid="{00000000-0005-0000-0000-000046720000}"/>
    <cellStyle name="Normal 7 3 3 2 4 3 4 3" xfId="44938" xr:uid="{00000000-0005-0000-0000-000047720000}"/>
    <cellStyle name="Normal 7 3 3 2 4 3 5" xfId="18919" xr:uid="{00000000-0005-0000-0000-000048720000}"/>
    <cellStyle name="Normal 7 3 3 2 4 3 6" xfId="36265" xr:uid="{00000000-0005-0000-0000-000049720000}"/>
    <cellStyle name="Normal 7 3 3 2 4 4" xfId="6613" xr:uid="{00000000-0005-0000-0000-00004A720000}"/>
    <cellStyle name="Normal 7 3 3 2 4 4 2" xfId="15286" xr:uid="{00000000-0005-0000-0000-00004B720000}"/>
    <cellStyle name="Normal 7 3 3 2 4 4 2 2" xfId="32639" xr:uid="{00000000-0005-0000-0000-00004C720000}"/>
    <cellStyle name="Normal 7 3 3 2 4 4 2 3" xfId="49985" xr:uid="{00000000-0005-0000-0000-00004D720000}"/>
    <cellStyle name="Normal 7 3 3 2 4 4 3" xfId="23966" xr:uid="{00000000-0005-0000-0000-00004E720000}"/>
    <cellStyle name="Normal 7 3 3 2 4 4 4" xfId="41312" xr:uid="{00000000-0005-0000-0000-00004F720000}"/>
    <cellStyle name="Normal 7 3 3 2 4 5" xfId="3379" xr:uid="{00000000-0005-0000-0000-000050720000}"/>
    <cellStyle name="Normal 7 3 3 2 4 5 2" xfId="12052" xr:uid="{00000000-0005-0000-0000-000051720000}"/>
    <cellStyle name="Normal 7 3 3 2 4 5 2 2" xfId="29405" xr:uid="{00000000-0005-0000-0000-000052720000}"/>
    <cellStyle name="Normal 7 3 3 2 4 5 2 3" xfId="46751" xr:uid="{00000000-0005-0000-0000-000053720000}"/>
    <cellStyle name="Normal 7 3 3 2 4 5 3" xfId="20732" xr:uid="{00000000-0005-0000-0000-000054720000}"/>
    <cellStyle name="Normal 7 3 3 2 4 5 4" xfId="38078" xr:uid="{00000000-0005-0000-0000-000055720000}"/>
    <cellStyle name="Normal 7 3 3 2 4 6" xfId="9504" xr:uid="{00000000-0005-0000-0000-000056720000}"/>
    <cellStyle name="Normal 7 3 3 2 4 6 2" xfId="26857" xr:uid="{00000000-0005-0000-0000-000057720000}"/>
    <cellStyle name="Normal 7 3 3 2 4 6 3" xfId="44203" xr:uid="{00000000-0005-0000-0000-000058720000}"/>
    <cellStyle name="Normal 7 3 3 2 4 7" xfId="18184" xr:uid="{00000000-0005-0000-0000-000059720000}"/>
    <cellStyle name="Normal 7 3 3 2 4 8" xfId="35530" xr:uid="{00000000-0005-0000-0000-00005A720000}"/>
    <cellStyle name="Normal 7 3 3 2 5" xfId="488" xr:uid="{00000000-0005-0000-0000-00005B720000}"/>
    <cellStyle name="Normal 7 3 3 2 5 2" xfId="2301" xr:uid="{00000000-0005-0000-0000-00005C720000}"/>
    <cellStyle name="Normal 7 3 3 2 5 2 2" xfId="8083" xr:uid="{00000000-0005-0000-0000-00005D720000}"/>
    <cellStyle name="Normal 7 3 3 2 5 2 2 2" xfId="16756" xr:uid="{00000000-0005-0000-0000-00005E720000}"/>
    <cellStyle name="Normal 7 3 3 2 5 2 2 2 2" xfId="34109" xr:uid="{00000000-0005-0000-0000-00005F720000}"/>
    <cellStyle name="Normal 7 3 3 2 5 2 2 2 3" xfId="51455" xr:uid="{00000000-0005-0000-0000-000060720000}"/>
    <cellStyle name="Normal 7 3 3 2 5 2 2 3" xfId="25436" xr:uid="{00000000-0005-0000-0000-000061720000}"/>
    <cellStyle name="Normal 7 3 3 2 5 2 2 4" xfId="42782" xr:uid="{00000000-0005-0000-0000-000062720000}"/>
    <cellStyle name="Normal 7 3 3 2 5 2 3" xfId="5584" xr:uid="{00000000-0005-0000-0000-000063720000}"/>
    <cellStyle name="Normal 7 3 3 2 5 2 3 2" xfId="14257" xr:uid="{00000000-0005-0000-0000-000064720000}"/>
    <cellStyle name="Normal 7 3 3 2 5 2 3 2 2" xfId="31610" xr:uid="{00000000-0005-0000-0000-000065720000}"/>
    <cellStyle name="Normal 7 3 3 2 5 2 3 2 3" xfId="48956" xr:uid="{00000000-0005-0000-0000-000066720000}"/>
    <cellStyle name="Normal 7 3 3 2 5 2 3 3" xfId="22937" xr:uid="{00000000-0005-0000-0000-000067720000}"/>
    <cellStyle name="Normal 7 3 3 2 5 2 3 4" xfId="40283" xr:uid="{00000000-0005-0000-0000-000068720000}"/>
    <cellStyle name="Normal 7 3 3 2 5 2 4" xfId="10974" xr:uid="{00000000-0005-0000-0000-000069720000}"/>
    <cellStyle name="Normal 7 3 3 2 5 2 4 2" xfId="28327" xr:uid="{00000000-0005-0000-0000-00006A720000}"/>
    <cellStyle name="Normal 7 3 3 2 5 2 4 3" xfId="45673" xr:uid="{00000000-0005-0000-0000-00006B720000}"/>
    <cellStyle name="Normal 7 3 3 2 5 2 5" xfId="19654" xr:uid="{00000000-0005-0000-0000-00006C720000}"/>
    <cellStyle name="Normal 7 3 3 2 5 2 6" xfId="37000" xr:uid="{00000000-0005-0000-0000-00006D720000}"/>
    <cellStyle name="Normal 7 3 3 2 5 3" xfId="6270" xr:uid="{00000000-0005-0000-0000-00006E720000}"/>
    <cellStyle name="Normal 7 3 3 2 5 3 2" xfId="14943" xr:uid="{00000000-0005-0000-0000-00006F720000}"/>
    <cellStyle name="Normal 7 3 3 2 5 3 2 2" xfId="32296" xr:uid="{00000000-0005-0000-0000-000070720000}"/>
    <cellStyle name="Normal 7 3 3 2 5 3 2 3" xfId="49642" xr:uid="{00000000-0005-0000-0000-000071720000}"/>
    <cellStyle name="Normal 7 3 3 2 5 3 3" xfId="23623" xr:uid="{00000000-0005-0000-0000-000072720000}"/>
    <cellStyle name="Normal 7 3 3 2 5 3 4" xfId="40969" xr:uid="{00000000-0005-0000-0000-000073720000}"/>
    <cellStyle name="Normal 7 3 3 2 5 4" xfId="4114" xr:uid="{00000000-0005-0000-0000-000074720000}"/>
    <cellStyle name="Normal 7 3 3 2 5 4 2" xfId="12787" xr:uid="{00000000-0005-0000-0000-000075720000}"/>
    <cellStyle name="Normal 7 3 3 2 5 4 2 2" xfId="30140" xr:uid="{00000000-0005-0000-0000-000076720000}"/>
    <cellStyle name="Normal 7 3 3 2 5 4 2 3" xfId="47486" xr:uid="{00000000-0005-0000-0000-000077720000}"/>
    <cellStyle name="Normal 7 3 3 2 5 4 3" xfId="21467" xr:uid="{00000000-0005-0000-0000-000078720000}"/>
    <cellStyle name="Normal 7 3 3 2 5 4 4" xfId="38813" xr:uid="{00000000-0005-0000-0000-000079720000}"/>
    <cellStyle name="Normal 7 3 3 2 5 5" xfId="9161" xr:uid="{00000000-0005-0000-0000-00007A720000}"/>
    <cellStyle name="Normal 7 3 3 2 5 5 2" xfId="26514" xr:uid="{00000000-0005-0000-0000-00007B720000}"/>
    <cellStyle name="Normal 7 3 3 2 5 5 3" xfId="43860" xr:uid="{00000000-0005-0000-0000-00007C720000}"/>
    <cellStyle name="Normal 7 3 3 2 5 6" xfId="17841" xr:uid="{00000000-0005-0000-0000-00007D720000}"/>
    <cellStyle name="Normal 7 3 3 2 5 7" xfId="35187" xr:uid="{00000000-0005-0000-0000-00007E720000}"/>
    <cellStyle name="Normal 7 3 3 2 6" xfId="1909" xr:uid="{00000000-0005-0000-0000-00007F720000}"/>
    <cellStyle name="Normal 7 3 3 2 6 2" xfId="7691" xr:uid="{00000000-0005-0000-0000-000080720000}"/>
    <cellStyle name="Normal 7 3 3 2 6 2 2" xfId="16364" xr:uid="{00000000-0005-0000-0000-000081720000}"/>
    <cellStyle name="Normal 7 3 3 2 6 2 2 2" xfId="33717" xr:uid="{00000000-0005-0000-0000-000082720000}"/>
    <cellStyle name="Normal 7 3 3 2 6 2 2 3" xfId="51063" xr:uid="{00000000-0005-0000-0000-000083720000}"/>
    <cellStyle name="Normal 7 3 3 2 6 2 3" xfId="25044" xr:uid="{00000000-0005-0000-0000-000084720000}"/>
    <cellStyle name="Normal 7 3 3 2 6 2 4" xfId="42390" xr:uid="{00000000-0005-0000-0000-000085720000}"/>
    <cellStyle name="Normal 7 3 3 2 6 3" xfId="3722" xr:uid="{00000000-0005-0000-0000-000086720000}"/>
    <cellStyle name="Normal 7 3 3 2 6 3 2" xfId="12395" xr:uid="{00000000-0005-0000-0000-000087720000}"/>
    <cellStyle name="Normal 7 3 3 2 6 3 2 2" xfId="29748" xr:uid="{00000000-0005-0000-0000-000088720000}"/>
    <cellStyle name="Normal 7 3 3 2 6 3 2 3" xfId="47094" xr:uid="{00000000-0005-0000-0000-000089720000}"/>
    <cellStyle name="Normal 7 3 3 2 6 3 3" xfId="21075" xr:uid="{00000000-0005-0000-0000-00008A720000}"/>
    <cellStyle name="Normal 7 3 3 2 6 3 4" xfId="38421" xr:uid="{00000000-0005-0000-0000-00008B720000}"/>
    <cellStyle name="Normal 7 3 3 2 6 4" xfId="10582" xr:uid="{00000000-0005-0000-0000-00008C720000}"/>
    <cellStyle name="Normal 7 3 3 2 6 4 2" xfId="27935" xr:uid="{00000000-0005-0000-0000-00008D720000}"/>
    <cellStyle name="Normal 7 3 3 2 6 4 3" xfId="45281" xr:uid="{00000000-0005-0000-0000-00008E720000}"/>
    <cellStyle name="Normal 7 3 3 2 6 5" xfId="19262" xr:uid="{00000000-0005-0000-0000-00008F720000}"/>
    <cellStyle name="Normal 7 3 3 2 6 6" xfId="36608" xr:uid="{00000000-0005-0000-0000-000090720000}"/>
    <cellStyle name="Normal 7 3 3 2 7" xfId="1223" xr:uid="{00000000-0005-0000-0000-000091720000}"/>
    <cellStyle name="Normal 7 3 3 2 7 2" xfId="7005" xr:uid="{00000000-0005-0000-0000-000092720000}"/>
    <cellStyle name="Normal 7 3 3 2 7 2 2" xfId="15678" xr:uid="{00000000-0005-0000-0000-000093720000}"/>
    <cellStyle name="Normal 7 3 3 2 7 2 2 2" xfId="33031" xr:uid="{00000000-0005-0000-0000-000094720000}"/>
    <cellStyle name="Normal 7 3 3 2 7 2 2 3" xfId="50377" xr:uid="{00000000-0005-0000-0000-000095720000}"/>
    <cellStyle name="Normal 7 3 3 2 7 2 3" xfId="24358" xr:uid="{00000000-0005-0000-0000-000096720000}"/>
    <cellStyle name="Normal 7 3 3 2 7 2 4" xfId="41704" xr:uid="{00000000-0005-0000-0000-000097720000}"/>
    <cellStyle name="Normal 7 3 3 2 7 3" xfId="4849" xr:uid="{00000000-0005-0000-0000-000098720000}"/>
    <cellStyle name="Normal 7 3 3 2 7 3 2" xfId="13522" xr:uid="{00000000-0005-0000-0000-000099720000}"/>
    <cellStyle name="Normal 7 3 3 2 7 3 2 2" xfId="30875" xr:uid="{00000000-0005-0000-0000-00009A720000}"/>
    <cellStyle name="Normal 7 3 3 2 7 3 2 3" xfId="48221" xr:uid="{00000000-0005-0000-0000-00009B720000}"/>
    <cellStyle name="Normal 7 3 3 2 7 3 3" xfId="22202" xr:uid="{00000000-0005-0000-0000-00009C720000}"/>
    <cellStyle name="Normal 7 3 3 2 7 3 4" xfId="39548" xr:uid="{00000000-0005-0000-0000-00009D720000}"/>
    <cellStyle name="Normal 7 3 3 2 7 4" xfId="9896" xr:uid="{00000000-0005-0000-0000-00009E720000}"/>
    <cellStyle name="Normal 7 3 3 2 7 4 2" xfId="27249" xr:uid="{00000000-0005-0000-0000-00009F720000}"/>
    <cellStyle name="Normal 7 3 3 2 7 4 3" xfId="44595" xr:uid="{00000000-0005-0000-0000-0000A0720000}"/>
    <cellStyle name="Normal 7 3 3 2 7 5" xfId="18576" xr:uid="{00000000-0005-0000-0000-0000A1720000}"/>
    <cellStyle name="Normal 7 3 3 2 7 6" xfId="35922" xr:uid="{00000000-0005-0000-0000-0000A2720000}"/>
    <cellStyle name="Normal 7 3 3 2 8" xfId="5878" xr:uid="{00000000-0005-0000-0000-0000A3720000}"/>
    <cellStyle name="Normal 7 3 3 2 8 2" xfId="14551" xr:uid="{00000000-0005-0000-0000-0000A4720000}"/>
    <cellStyle name="Normal 7 3 3 2 8 2 2" xfId="31904" xr:uid="{00000000-0005-0000-0000-0000A5720000}"/>
    <cellStyle name="Normal 7 3 3 2 8 2 3" xfId="49250" xr:uid="{00000000-0005-0000-0000-0000A6720000}"/>
    <cellStyle name="Normal 7 3 3 2 8 3" xfId="23231" xr:uid="{00000000-0005-0000-0000-0000A7720000}"/>
    <cellStyle name="Normal 7 3 3 2 8 4" xfId="40577" xr:uid="{00000000-0005-0000-0000-0000A8720000}"/>
    <cellStyle name="Normal 7 3 3 2 9" xfId="3036" xr:uid="{00000000-0005-0000-0000-0000A9720000}"/>
    <cellStyle name="Normal 7 3 3 2 9 2" xfId="11709" xr:uid="{00000000-0005-0000-0000-0000AA720000}"/>
    <cellStyle name="Normal 7 3 3 2 9 2 2" xfId="29062" xr:uid="{00000000-0005-0000-0000-0000AB720000}"/>
    <cellStyle name="Normal 7 3 3 2 9 2 3" xfId="46408" xr:uid="{00000000-0005-0000-0000-0000AC720000}"/>
    <cellStyle name="Normal 7 3 3 2 9 3" xfId="20389" xr:uid="{00000000-0005-0000-0000-0000AD720000}"/>
    <cellStyle name="Normal 7 3 3 2 9 4" xfId="37735" xr:uid="{00000000-0005-0000-0000-0000AE720000}"/>
    <cellStyle name="Normal 7 3 3 3" xfId="194" xr:uid="{00000000-0005-0000-0000-0000AF720000}"/>
    <cellStyle name="Normal 7 3 3 3 10" xfId="17547" xr:uid="{00000000-0005-0000-0000-0000B0720000}"/>
    <cellStyle name="Normal 7 3 3 3 11" xfId="34893" xr:uid="{00000000-0005-0000-0000-0000B1720000}"/>
    <cellStyle name="Normal 7 3 3 3 2" xfId="684" xr:uid="{00000000-0005-0000-0000-0000B2720000}"/>
    <cellStyle name="Normal 7 3 3 3 2 2" xfId="2497" xr:uid="{00000000-0005-0000-0000-0000B3720000}"/>
    <cellStyle name="Normal 7 3 3 3 2 2 2" xfId="8279" xr:uid="{00000000-0005-0000-0000-0000B4720000}"/>
    <cellStyle name="Normal 7 3 3 3 2 2 2 2" xfId="16952" xr:uid="{00000000-0005-0000-0000-0000B5720000}"/>
    <cellStyle name="Normal 7 3 3 3 2 2 2 2 2" xfId="34305" xr:uid="{00000000-0005-0000-0000-0000B6720000}"/>
    <cellStyle name="Normal 7 3 3 3 2 2 2 2 3" xfId="51651" xr:uid="{00000000-0005-0000-0000-0000B7720000}"/>
    <cellStyle name="Normal 7 3 3 3 2 2 2 3" xfId="25632" xr:uid="{00000000-0005-0000-0000-0000B8720000}"/>
    <cellStyle name="Normal 7 3 3 3 2 2 2 4" xfId="42978" xr:uid="{00000000-0005-0000-0000-0000B9720000}"/>
    <cellStyle name="Normal 7 3 3 3 2 2 3" xfId="4310" xr:uid="{00000000-0005-0000-0000-0000BA720000}"/>
    <cellStyle name="Normal 7 3 3 3 2 2 3 2" xfId="12983" xr:uid="{00000000-0005-0000-0000-0000BB720000}"/>
    <cellStyle name="Normal 7 3 3 3 2 2 3 2 2" xfId="30336" xr:uid="{00000000-0005-0000-0000-0000BC720000}"/>
    <cellStyle name="Normal 7 3 3 3 2 2 3 2 3" xfId="47682" xr:uid="{00000000-0005-0000-0000-0000BD720000}"/>
    <cellStyle name="Normal 7 3 3 3 2 2 3 3" xfId="21663" xr:uid="{00000000-0005-0000-0000-0000BE720000}"/>
    <cellStyle name="Normal 7 3 3 3 2 2 3 4" xfId="39009" xr:uid="{00000000-0005-0000-0000-0000BF720000}"/>
    <cellStyle name="Normal 7 3 3 3 2 2 4" xfId="11170" xr:uid="{00000000-0005-0000-0000-0000C0720000}"/>
    <cellStyle name="Normal 7 3 3 3 2 2 4 2" xfId="28523" xr:uid="{00000000-0005-0000-0000-0000C1720000}"/>
    <cellStyle name="Normal 7 3 3 3 2 2 4 3" xfId="45869" xr:uid="{00000000-0005-0000-0000-0000C2720000}"/>
    <cellStyle name="Normal 7 3 3 3 2 2 5" xfId="19850" xr:uid="{00000000-0005-0000-0000-0000C3720000}"/>
    <cellStyle name="Normal 7 3 3 3 2 2 6" xfId="37196" xr:uid="{00000000-0005-0000-0000-0000C4720000}"/>
    <cellStyle name="Normal 7 3 3 3 2 3" xfId="1419" xr:uid="{00000000-0005-0000-0000-0000C5720000}"/>
    <cellStyle name="Normal 7 3 3 3 2 3 2" xfId="7201" xr:uid="{00000000-0005-0000-0000-0000C6720000}"/>
    <cellStyle name="Normal 7 3 3 3 2 3 2 2" xfId="15874" xr:uid="{00000000-0005-0000-0000-0000C7720000}"/>
    <cellStyle name="Normal 7 3 3 3 2 3 2 2 2" xfId="33227" xr:uid="{00000000-0005-0000-0000-0000C8720000}"/>
    <cellStyle name="Normal 7 3 3 3 2 3 2 2 3" xfId="50573" xr:uid="{00000000-0005-0000-0000-0000C9720000}"/>
    <cellStyle name="Normal 7 3 3 3 2 3 2 3" xfId="24554" xr:uid="{00000000-0005-0000-0000-0000CA720000}"/>
    <cellStyle name="Normal 7 3 3 3 2 3 2 4" xfId="41900" xr:uid="{00000000-0005-0000-0000-0000CB720000}"/>
    <cellStyle name="Normal 7 3 3 3 2 3 3" xfId="5045" xr:uid="{00000000-0005-0000-0000-0000CC720000}"/>
    <cellStyle name="Normal 7 3 3 3 2 3 3 2" xfId="13718" xr:uid="{00000000-0005-0000-0000-0000CD720000}"/>
    <cellStyle name="Normal 7 3 3 3 2 3 3 2 2" xfId="31071" xr:uid="{00000000-0005-0000-0000-0000CE720000}"/>
    <cellStyle name="Normal 7 3 3 3 2 3 3 2 3" xfId="48417" xr:uid="{00000000-0005-0000-0000-0000CF720000}"/>
    <cellStyle name="Normal 7 3 3 3 2 3 3 3" xfId="22398" xr:uid="{00000000-0005-0000-0000-0000D0720000}"/>
    <cellStyle name="Normal 7 3 3 3 2 3 3 4" xfId="39744" xr:uid="{00000000-0005-0000-0000-0000D1720000}"/>
    <cellStyle name="Normal 7 3 3 3 2 3 4" xfId="10092" xr:uid="{00000000-0005-0000-0000-0000D2720000}"/>
    <cellStyle name="Normal 7 3 3 3 2 3 4 2" xfId="27445" xr:uid="{00000000-0005-0000-0000-0000D3720000}"/>
    <cellStyle name="Normal 7 3 3 3 2 3 4 3" xfId="44791" xr:uid="{00000000-0005-0000-0000-0000D4720000}"/>
    <cellStyle name="Normal 7 3 3 3 2 3 5" xfId="18772" xr:uid="{00000000-0005-0000-0000-0000D5720000}"/>
    <cellStyle name="Normal 7 3 3 3 2 3 6" xfId="36118" xr:uid="{00000000-0005-0000-0000-0000D6720000}"/>
    <cellStyle name="Normal 7 3 3 3 2 4" xfId="6466" xr:uid="{00000000-0005-0000-0000-0000D7720000}"/>
    <cellStyle name="Normal 7 3 3 3 2 4 2" xfId="15139" xr:uid="{00000000-0005-0000-0000-0000D8720000}"/>
    <cellStyle name="Normal 7 3 3 3 2 4 2 2" xfId="32492" xr:uid="{00000000-0005-0000-0000-0000D9720000}"/>
    <cellStyle name="Normal 7 3 3 3 2 4 2 3" xfId="49838" xr:uid="{00000000-0005-0000-0000-0000DA720000}"/>
    <cellStyle name="Normal 7 3 3 3 2 4 3" xfId="23819" xr:uid="{00000000-0005-0000-0000-0000DB720000}"/>
    <cellStyle name="Normal 7 3 3 3 2 4 4" xfId="41165" xr:uid="{00000000-0005-0000-0000-0000DC720000}"/>
    <cellStyle name="Normal 7 3 3 3 2 5" xfId="3232" xr:uid="{00000000-0005-0000-0000-0000DD720000}"/>
    <cellStyle name="Normal 7 3 3 3 2 5 2" xfId="11905" xr:uid="{00000000-0005-0000-0000-0000DE720000}"/>
    <cellStyle name="Normal 7 3 3 3 2 5 2 2" xfId="29258" xr:uid="{00000000-0005-0000-0000-0000DF720000}"/>
    <cellStyle name="Normal 7 3 3 3 2 5 2 3" xfId="46604" xr:uid="{00000000-0005-0000-0000-0000E0720000}"/>
    <cellStyle name="Normal 7 3 3 3 2 5 3" xfId="20585" xr:uid="{00000000-0005-0000-0000-0000E1720000}"/>
    <cellStyle name="Normal 7 3 3 3 2 5 4" xfId="37931" xr:uid="{00000000-0005-0000-0000-0000E2720000}"/>
    <cellStyle name="Normal 7 3 3 3 2 6" xfId="9357" xr:uid="{00000000-0005-0000-0000-0000E3720000}"/>
    <cellStyle name="Normal 7 3 3 3 2 6 2" xfId="26710" xr:uid="{00000000-0005-0000-0000-0000E4720000}"/>
    <cellStyle name="Normal 7 3 3 3 2 6 3" xfId="44056" xr:uid="{00000000-0005-0000-0000-0000E5720000}"/>
    <cellStyle name="Normal 7 3 3 3 2 7" xfId="18037" xr:uid="{00000000-0005-0000-0000-0000E6720000}"/>
    <cellStyle name="Normal 7 3 3 3 2 8" xfId="35383" xr:uid="{00000000-0005-0000-0000-0000E7720000}"/>
    <cellStyle name="Normal 7 3 3 3 3" xfId="929" xr:uid="{00000000-0005-0000-0000-0000E8720000}"/>
    <cellStyle name="Normal 7 3 3 3 3 2" xfId="2742" xr:uid="{00000000-0005-0000-0000-0000E9720000}"/>
    <cellStyle name="Normal 7 3 3 3 3 2 2" xfId="8524" xr:uid="{00000000-0005-0000-0000-0000EA720000}"/>
    <cellStyle name="Normal 7 3 3 3 3 2 2 2" xfId="17197" xr:uid="{00000000-0005-0000-0000-0000EB720000}"/>
    <cellStyle name="Normal 7 3 3 3 3 2 2 2 2" xfId="34550" xr:uid="{00000000-0005-0000-0000-0000EC720000}"/>
    <cellStyle name="Normal 7 3 3 3 3 2 2 2 3" xfId="51896" xr:uid="{00000000-0005-0000-0000-0000ED720000}"/>
    <cellStyle name="Normal 7 3 3 3 3 2 2 3" xfId="25877" xr:uid="{00000000-0005-0000-0000-0000EE720000}"/>
    <cellStyle name="Normal 7 3 3 3 3 2 2 4" xfId="43223" xr:uid="{00000000-0005-0000-0000-0000EF720000}"/>
    <cellStyle name="Normal 7 3 3 3 3 2 3" xfId="4555" xr:uid="{00000000-0005-0000-0000-0000F0720000}"/>
    <cellStyle name="Normal 7 3 3 3 3 2 3 2" xfId="13228" xr:uid="{00000000-0005-0000-0000-0000F1720000}"/>
    <cellStyle name="Normal 7 3 3 3 3 2 3 2 2" xfId="30581" xr:uid="{00000000-0005-0000-0000-0000F2720000}"/>
    <cellStyle name="Normal 7 3 3 3 3 2 3 2 3" xfId="47927" xr:uid="{00000000-0005-0000-0000-0000F3720000}"/>
    <cellStyle name="Normal 7 3 3 3 3 2 3 3" xfId="21908" xr:uid="{00000000-0005-0000-0000-0000F4720000}"/>
    <cellStyle name="Normal 7 3 3 3 3 2 3 4" xfId="39254" xr:uid="{00000000-0005-0000-0000-0000F5720000}"/>
    <cellStyle name="Normal 7 3 3 3 3 2 4" xfId="11415" xr:uid="{00000000-0005-0000-0000-0000F6720000}"/>
    <cellStyle name="Normal 7 3 3 3 3 2 4 2" xfId="28768" xr:uid="{00000000-0005-0000-0000-0000F7720000}"/>
    <cellStyle name="Normal 7 3 3 3 3 2 4 3" xfId="46114" xr:uid="{00000000-0005-0000-0000-0000F8720000}"/>
    <cellStyle name="Normal 7 3 3 3 3 2 5" xfId="20095" xr:uid="{00000000-0005-0000-0000-0000F9720000}"/>
    <cellStyle name="Normal 7 3 3 3 3 2 6" xfId="37441" xr:uid="{00000000-0005-0000-0000-0000FA720000}"/>
    <cellStyle name="Normal 7 3 3 3 3 3" xfId="1664" xr:uid="{00000000-0005-0000-0000-0000FB720000}"/>
    <cellStyle name="Normal 7 3 3 3 3 3 2" xfId="7446" xr:uid="{00000000-0005-0000-0000-0000FC720000}"/>
    <cellStyle name="Normal 7 3 3 3 3 3 2 2" xfId="16119" xr:uid="{00000000-0005-0000-0000-0000FD720000}"/>
    <cellStyle name="Normal 7 3 3 3 3 3 2 2 2" xfId="33472" xr:uid="{00000000-0005-0000-0000-0000FE720000}"/>
    <cellStyle name="Normal 7 3 3 3 3 3 2 2 3" xfId="50818" xr:uid="{00000000-0005-0000-0000-0000FF720000}"/>
    <cellStyle name="Normal 7 3 3 3 3 3 2 3" xfId="24799" xr:uid="{00000000-0005-0000-0000-000000730000}"/>
    <cellStyle name="Normal 7 3 3 3 3 3 2 4" xfId="42145" xr:uid="{00000000-0005-0000-0000-000001730000}"/>
    <cellStyle name="Normal 7 3 3 3 3 3 3" xfId="5290" xr:uid="{00000000-0005-0000-0000-000002730000}"/>
    <cellStyle name="Normal 7 3 3 3 3 3 3 2" xfId="13963" xr:uid="{00000000-0005-0000-0000-000003730000}"/>
    <cellStyle name="Normal 7 3 3 3 3 3 3 2 2" xfId="31316" xr:uid="{00000000-0005-0000-0000-000004730000}"/>
    <cellStyle name="Normal 7 3 3 3 3 3 3 2 3" xfId="48662" xr:uid="{00000000-0005-0000-0000-000005730000}"/>
    <cellStyle name="Normal 7 3 3 3 3 3 3 3" xfId="22643" xr:uid="{00000000-0005-0000-0000-000006730000}"/>
    <cellStyle name="Normal 7 3 3 3 3 3 3 4" xfId="39989" xr:uid="{00000000-0005-0000-0000-000007730000}"/>
    <cellStyle name="Normal 7 3 3 3 3 3 4" xfId="10337" xr:uid="{00000000-0005-0000-0000-000008730000}"/>
    <cellStyle name="Normal 7 3 3 3 3 3 4 2" xfId="27690" xr:uid="{00000000-0005-0000-0000-000009730000}"/>
    <cellStyle name="Normal 7 3 3 3 3 3 4 3" xfId="45036" xr:uid="{00000000-0005-0000-0000-00000A730000}"/>
    <cellStyle name="Normal 7 3 3 3 3 3 5" xfId="19017" xr:uid="{00000000-0005-0000-0000-00000B730000}"/>
    <cellStyle name="Normal 7 3 3 3 3 3 6" xfId="36363" xr:uid="{00000000-0005-0000-0000-00000C730000}"/>
    <cellStyle name="Normal 7 3 3 3 3 4" xfId="6711" xr:uid="{00000000-0005-0000-0000-00000D730000}"/>
    <cellStyle name="Normal 7 3 3 3 3 4 2" xfId="15384" xr:uid="{00000000-0005-0000-0000-00000E730000}"/>
    <cellStyle name="Normal 7 3 3 3 3 4 2 2" xfId="32737" xr:uid="{00000000-0005-0000-0000-00000F730000}"/>
    <cellStyle name="Normal 7 3 3 3 3 4 2 3" xfId="50083" xr:uid="{00000000-0005-0000-0000-000010730000}"/>
    <cellStyle name="Normal 7 3 3 3 3 4 3" xfId="24064" xr:uid="{00000000-0005-0000-0000-000011730000}"/>
    <cellStyle name="Normal 7 3 3 3 3 4 4" xfId="41410" xr:uid="{00000000-0005-0000-0000-000012730000}"/>
    <cellStyle name="Normal 7 3 3 3 3 5" xfId="3477" xr:uid="{00000000-0005-0000-0000-000013730000}"/>
    <cellStyle name="Normal 7 3 3 3 3 5 2" xfId="12150" xr:uid="{00000000-0005-0000-0000-000014730000}"/>
    <cellStyle name="Normal 7 3 3 3 3 5 2 2" xfId="29503" xr:uid="{00000000-0005-0000-0000-000015730000}"/>
    <cellStyle name="Normal 7 3 3 3 3 5 2 3" xfId="46849" xr:uid="{00000000-0005-0000-0000-000016730000}"/>
    <cellStyle name="Normal 7 3 3 3 3 5 3" xfId="20830" xr:uid="{00000000-0005-0000-0000-000017730000}"/>
    <cellStyle name="Normal 7 3 3 3 3 5 4" xfId="38176" xr:uid="{00000000-0005-0000-0000-000018730000}"/>
    <cellStyle name="Normal 7 3 3 3 3 6" xfId="9602" xr:uid="{00000000-0005-0000-0000-000019730000}"/>
    <cellStyle name="Normal 7 3 3 3 3 6 2" xfId="26955" xr:uid="{00000000-0005-0000-0000-00001A730000}"/>
    <cellStyle name="Normal 7 3 3 3 3 6 3" xfId="44301" xr:uid="{00000000-0005-0000-0000-00001B730000}"/>
    <cellStyle name="Normal 7 3 3 3 3 7" xfId="18282" xr:uid="{00000000-0005-0000-0000-00001C730000}"/>
    <cellStyle name="Normal 7 3 3 3 3 8" xfId="35628" xr:uid="{00000000-0005-0000-0000-00001D730000}"/>
    <cellStyle name="Normal 7 3 3 3 4" xfId="439" xr:uid="{00000000-0005-0000-0000-00001E730000}"/>
    <cellStyle name="Normal 7 3 3 3 4 2" xfId="2252" xr:uid="{00000000-0005-0000-0000-00001F730000}"/>
    <cellStyle name="Normal 7 3 3 3 4 2 2" xfId="8034" xr:uid="{00000000-0005-0000-0000-000020730000}"/>
    <cellStyle name="Normal 7 3 3 3 4 2 2 2" xfId="16707" xr:uid="{00000000-0005-0000-0000-000021730000}"/>
    <cellStyle name="Normal 7 3 3 3 4 2 2 2 2" xfId="34060" xr:uid="{00000000-0005-0000-0000-000022730000}"/>
    <cellStyle name="Normal 7 3 3 3 4 2 2 2 3" xfId="51406" xr:uid="{00000000-0005-0000-0000-000023730000}"/>
    <cellStyle name="Normal 7 3 3 3 4 2 2 3" xfId="25387" xr:uid="{00000000-0005-0000-0000-000024730000}"/>
    <cellStyle name="Normal 7 3 3 3 4 2 2 4" xfId="42733" xr:uid="{00000000-0005-0000-0000-000025730000}"/>
    <cellStyle name="Normal 7 3 3 3 4 2 3" xfId="5535" xr:uid="{00000000-0005-0000-0000-000026730000}"/>
    <cellStyle name="Normal 7 3 3 3 4 2 3 2" xfId="14208" xr:uid="{00000000-0005-0000-0000-000027730000}"/>
    <cellStyle name="Normal 7 3 3 3 4 2 3 2 2" xfId="31561" xr:uid="{00000000-0005-0000-0000-000028730000}"/>
    <cellStyle name="Normal 7 3 3 3 4 2 3 2 3" xfId="48907" xr:uid="{00000000-0005-0000-0000-000029730000}"/>
    <cellStyle name="Normal 7 3 3 3 4 2 3 3" xfId="22888" xr:uid="{00000000-0005-0000-0000-00002A730000}"/>
    <cellStyle name="Normal 7 3 3 3 4 2 3 4" xfId="40234" xr:uid="{00000000-0005-0000-0000-00002B730000}"/>
    <cellStyle name="Normal 7 3 3 3 4 2 4" xfId="10925" xr:uid="{00000000-0005-0000-0000-00002C730000}"/>
    <cellStyle name="Normal 7 3 3 3 4 2 4 2" xfId="28278" xr:uid="{00000000-0005-0000-0000-00002D730000}"/>
    <cellStyle name="Normal 7 3 3 3 4 2 4 3" xfId="45624" xr:uid="{00000000-0005-0000-0000-00002E730000}"/>
    <cellStyle name="Normal 7 3 3 3 4 2 5" xfId="19605" xr:uid="{00000000-0005-0000-0000-00002F730000}"/>
    <cellStyle name="Normal 7 3 3 3 4 2 6" xfId="36951" xr:uid="{00000000-0005-0000-0000-000030730000}"/>
    <cellStyle name="Normal 7 3 3 3 4 3" xfId="6221" xr:uid="{00000000-0005-0000-0000-000031730000}"/>
    <cellStyle name="Normal 7 3 3 3 4 3 2" xfId="14894" xr:uid="{00000000-0005-0000-0000-000032730000}"/>
    <cellStyle name="Normal 7 3 3 3 4 3 2 2" xfId="32247" xr:uid="{00000000-0005-0000-0000-000033730000}"/>
    <cellStyle name="Normal 7 3 3 3 4 3 2 3" xfId="49593" xr:uid="{00000000-0005-0000-0000-000034730000}"/>
    <cellStyle name="Normal 7 3 3 3 4 3 3" xfId="23574" xr:uid="{00000000-0005-0000-0000-000035730000}"/>
    <cellStyle name="Normal 7 3 3 3 4 3 4" xfId="40920" xr:uid="{00000000-0005-0000-0000-000036730000}"/>
    <cellStyle name="Normal 7 3 3 3 4 4" xfId="4065" xr:uid="{00000000-0005-0000-0000-000037730000}"/>
    <cellStyle name="Normal 7 3 3 3 4 4 2" xfId="12738" xr:uid="{00000000-0005-0000-0000-000038730000}"/>
    <cellStyle name="Normal 7 3 3 3 4 4 2 2" xfId="30091" xr:uid="{00000000-0005-0000-0000-000039730000}"/>
    <cellStyle name="Normal 7 3 3 3 4 4 2 3" xfId="47437" xr:uid="{00000000-0005-0000-0000-00003A730000}"/>
    <cellStyle name="Normal 7 3 3 3 4 4 3" xfId="21418" xr:uid="{00000000-0005-0000-0000-00003B730000}"/>
    <cellStyle name="Normal 7 3 3 3 4 4 4" xfId="38764" xr:uid="{00000000-0005-0000-0000-00003C730000}"/>
    <cellStyle name="Normal 7 3 3 3 4 5" xfId="9112" xr:uid="{00000000-0005-0000-0000-00003D730000}"/>
    <cellStyle name="Normal 7 3 3 3 4 5 2" xfId="26465" xr:uid="{00000000-0005-0000-0000-00003E730000}"/>
    <cellStyle name="Normal 7 3 3 3 4 5 3" xfId="43811" xr:uid="{00000000-0005-0000-0000-00003F730000}"/>
    <cellStyle name="Normal 7 3 3 3 4 6" xfId="17792" xr:uid="{00000000-0005-0000-0000-000040730000}"/>
    <cellStyle name="Normal 7 3 3 3 4 7" xfId="35138" xr:uid="{00000000-0005-0000-0000-000041730000}"/>
    <cellStyle name="Normal 7 3 3 3 5" xfId="2007" xr:uid="{00000000-0005-0000-0000-000042730000}"/>
    <cellStyle name="Normal 7 3 3 3 5 2" xfId="7789" xr:uid="{00000000-0005-0000-0000-000043730000}"/>
    <cellStyle name="Normal 7 3 3 3 5 2 2" xfId="16462" xr:uid="{00000000-0005-0000-0000-000044730000}"/>
    <cellStyle name="Normal 7 3 3 3 5 2 2 2" xfId="33815" xr:uid="{00000000-0005-0000-0000-000045730000}"/>
    <cellStyle name="Normal 7 3 3 3 5 2 2 3" xfId="51161" xr:uid="{00000000-0005-0000-0000-000046730000}"/>
    <cellStyle name="Normal 7 3 3 3 5 2 3" xfId="25142" xr:uid="{00000000-0005-0000-0000-000047730000}"/>
    <cellStyle name="Normal 7 3 3 3 5 2 4" xfId="42488" xr:uid="{00000000-0005-0000-0000-000048730000}"/>
    <cellStyle name="Normal 7 3 3 3 5 3" xfId="3820" xr:uid="{00000000-0005-0000-0000-000049730000}"/>
    <cellStyle name="Normal 7 3 3 3 5 3 2" xfId="12493" xr:uid="{00000000-0005-0000-0000-00004A730000}"/>
    <cellStyle name="Normal 7 3 3 3 5 3 2 2" xfId="29846" xr:uid="{00000000-0005-0000-0000-00004B730000}"/>
    <cellStyle name="Normal 7 3 3 3 5 3 2 3" xfId="47192" xr:uid="{00000000-0005-0000-0000-00004C730000}"/>
    <cellStyle name="Normal 7 3 3 3 5 3 3" xfId="21173" xr:uid="{00000000-0005-0000-0000-00004D730000}"/>
    <cellStyle name="Normal 7 3 3 3 5 3 4" xfId="38519" xr:uid="{00000000-0005-0000-0000-00004E730000}"/>
    <cellStyle name="Normal 7 3 3 3 5 4" xfId="10680" xr:uid="{00000000-0005-0000-0000-00004F730000}"/>
    <cellStyle name="Normal 7 3 3 3 5 4 2" xfId="28033" xr:uid="{00000000-0005-0000-0000-000050730000}"/>
    <cellStyle name="Normal 7 3 3 3 5 4 3" xfId="45379" xr:uid="{00000000-0005-0000-0000-000051730000}"/>
    <cellStyle name="Normal 7 3 3 3 5 5" xfId="19360" xr:uid="{00000000-0005-0000-0000-000052730000}"/>
    <cellStyle name="Normal 7 3 3 3 5 6" xfId="36706" xr:uid="{00000000-0005-0000-0000-000053730000}"/>
    <cellStyle name="Normal 7 3 3 3 6" xfId="1174" xr:uid="{00000000-0005-0000-0000-000054730000}"/>
    <cellStyle name="Normal 7 3 3 3 6 2" xfId="6956" xr:uid="{00000000-0005-0000-0000-000055730000}"/>
    <cellStyle name="Normal 7 3 3 3 6 2 2" xfId="15629" xr:uid="{00000000-0005-0000-0000-000056730000}"/>
    <cellStyle name="Normal 7 3 3 3 6 2 2 2" xfId="32982" xr:uid="{00000000-0005-0000-0000-000057730000}"/>
    <cellStyle name="Normal 7 3 3 3 6 2 2 3" xfId="50328" xr:uid="{00000000-0005-0000-0000-000058730000}"/>
    <cellStyle name="Normal 7 3 3 3 6 2 3" xfId="24309" xr:uid="{00000000-0005-0000-0000-000059730000}"/>
    <cellStyle name="Normal 7 3 3 3 6 2 4" xfId="41655" xr:uid="{00000000-0005-0000-0000-00005A730000}"/>
    <cellStyle name="Normal 7 3 3 3 6 3" xfId="4800" xr:uid="{00000000-0005-0000-0000-00005B730000}"/>
    <cellStyle name="Normal 7 3 3 3 6 3 2" xfId="13473" xr:uid="{00000000-0005-0000-0000-00005C730000}"/>
    <cellStyle name="Normal 7 3 3 3 6 3 2 2" xfId="30826" xr:uid="{00000000-0005-0000-0000-00005D730000}"/>
    <cellStyle name="Normal 7 3 3 3 6 3 2 3" xfId="48172" xr:uid="{00000000-0005-0000-0000-00005E730000}"/>
    <cellStyle name="Normal 7 3 3 3 6 3 3" xfId="22153" xr:uid="{00000000-0005-0000-0000-00005F730000}"/>
    <cellStyle name="Normal 7 3 3 3 6 3 4" xfId="39499" xr:uid="{00000000-0005-0000-0000-000060730000}"/>
    <cellStyle name="Normal 7 3 3 3 6 4" xfId="9847" xr:uid="{00000000-0005-0000-0000-000061730000}"/>
    <cellStyle name="Normal 7 3 3 3 6 4 2" xfId="27200" xr:uid="{00000000-0005-0000-0000-000062730000}"/>
    <cellStyle name="Normal 7 3 3 3 6 4 3" xfId="44546" xr:uid="{00000000-0005-0000-0000-000063730000}"/>
    <cellStyle name="Normal 7 3 3 3 6 5" xfId="18527" xr:uid="{00000000-0005-0000-0000-000064730000}"/>
    <cellStyle name="Normal 7 3 3 3 6 6" xfId="35873" xr:uid="{00000000-0005-0000-0000-000065730000}"/>
    <cellStyle name="Normal 7 3 3 3 7" xfId="5976" xr:uid="{00000000-0005-0000-0000-000066730000}"/>
    <cellStyle name="Normal 7 3 3 3 7 2" xfId="14649" xr:uid="{00000000-0005-0000-0000-000067730000}"/>
    <cellStyle name="Normal 7 3 3 3 7 2 2" xfId="32002" xr:uid="{00000000-0005-0000-0000-000068730000}"/>
    <cellStyle name="Normal 7 3 3 3 7 2 3" xfId="49348" xr:uid="{00000000-0005-0000-0000-000069730000}"/>
    <cellStyle name="Normal 7 3 3 3 7 3" xfId="23329" xr:uid="{00000000-0005-0000-0000-00006A730000}"/>
    <cellStyle name="Normal 7 3 3 3 7 4" xfId="40675" xr:uid="{00000000-0005-0000-0000-00006B730000}"/>
    <cellStyle name="Normal 7 3 3 3 8" xfId="2987" xr:uid="{00000000-0005-0000-0000-00006C730000}"/>
    <cellStyle name="Normal 7 3 3 3 8 2" xfId="11660" xr:uid="{00000000-0005-0000-0000-00006D730000}"/>
    <cellStyle name="Normal 7 3 3 3 8 2 2" xfId="29013" xr:uid="{00000000-0005-0000-0000-00006E730000}"/>
    <cellStyle name="Normal 7 3 3 3 8 2 3" xfId="46359" xr:uid="{00000000-0005-0000-0000-00006F730000}"/>
    <cellStyle name="Normal 7 3 3 3 8 3" xfId="20340" xr:uid="{00000000-0005-0000-0000-000070730000}"/>
    <cellStyle name="Normal 7 3 3 3 8 4" xfId="37686" xr:uid="{00000000-0005-0000-0000-000071730000}"/>
    <cellStyle name="Normal 7 3 3 3 9" xfId="8867" xr:uid="{00000000-0005-0000-0000-000072730000}"/>
    <cellStyle name="Normal 7 3 3 3 9 2" xfId="26220" xr:uid="{00000000-0005-0000-0000-000073730000}"/>
    <cellStyle name="Normal 7 3 3 3 9 3" xfId="43566" xr:uid="{00000000-0005-0000-0000-000074730000}"/>
    <cellStyle name="Normal 7 3 3 4" xfId="292" xr:uid="{00000000-0005-0000-0000-000075730000}"/>
    <cellStyle name="Normal 7 3 3 4 10" xfId="34991" xr:uid="{00000000-0005-0000-0000-000076730000}"/>
    <cellStyle name="Normal 7 3 3 4 2" xfId="1027" xr:uid="{00000000-0005-0000-0000-000077730000}"/>
    <cellStyle name="Normal 7 3 3 4 2 2" xfId="2840" xr:uid="{00000000-0005-0000-0000-000078730000}"/>
    <cellStyle name="Normal 7 3 3 4 2 2 2" xfId="8622" xr:uid="{00000000-0005-0000-0000-000079730000}"/>
    <cellStyle name="Normal 7 3 3 4 2 2 2 2" xfId="17295" xr:uid="{00000000-0005-0000-0000-00007A730000}"/>
    <cellStyle name="Normal 7 3 3 4 2 2 2 2 2" xfId="34648" xr:uid="{00000000-0005-0000-0000-00007B730000}"/>
    <cellStyle name="Normal 7 3 3 4 2 2 2 2 3" xfId="51994" xr:uid="{00000000-0005-0000-0000-00007C730000}"/>
    <cellStyle name="Normal 7 3 3 4 2 2 2 3" xfId="25975" xr:uid="{00000000-0005-0000-0000-00007D730000}"/>
    <cellStyle name="Normal 7 3 3 4 2 2 2 4" xfId="43321" xr:uid="{00000000-0005-0000-0000-00007E730000}"/>
    <cellStyle name="Normal 7 3 3 4 2 2 3" xfId="4653" xr:uid="{00000000-0005-0000-0000-00007F730000}"/>
    <cellStyle name="Normal 7 3 3 4 2 2 3 2" xfId="13326" xr:uid="{00000000-0005-0000-0000-000080730000}"/>
    <cellStyle name="Normal 7 3 3 4 2 2 3 2 2" xfId="30679" xr:uid="{00000000-0005-0000-0000-000081730000}"/>
    <cellStyle name="Normal 7 3 3 4 2 2 3 2 3" xfId="48025" xr:uid="{00000000-0005-0000-0000-000082730000}"/>
    <cellStyle name="Normal 7 3 3 4 2 2 3 3" xfId="22006" xr:uid="{00000000-0005-0000-0000-000083730000}"/>
    <cellStyle name="Normal 7 3 3 4 2 2 3 4" xfId="39352" xr:uid="{00000000-0005-0000-0000-000084730000}"/>
    <cellStyle name="Normal 7 3 3 4 2 2 4" xfId="11513" xr:uid="{00000000-0005-0000-0000-000085730000}"/>
    <cellStyle name="Normal 7 3 3 4 2 2 4 2" xfId="28866" xr:uid="{00000000-0005-0000-0000-000086730000}"/>
    <cellStyle name="Normal 7 3 3 4 2 2 4 3" xfId="46212" xr:uid="{00000000-0005-0000-0000-000087730000}"/>
    <cellStyle name="Normal 7 3 3 4 2 2 5" xfId="20193" xr:uid="{00000000-0005-0000-0000-000088730000}"/>
    <cellStyle name="Normal 7 3 3 4 2 2 6" xfId="37539" xr:uid="{00000000-0005-0000-0000-000089730000}"/>
    <cellStyle name="Normal 7 3 3 4 2 3" xfId="1762" xr:uid="{00000000-0005-0000-0000-00008A730000}"/>
    <cellStyle name="Normal 7 3 3 4 2 3 2" xfId="7544" xr:uid="{00000000-0005-0000-0000-00008B730000}"/>
    <cellStyle name="Normal 7 3 3 4 2 3 2 2" xfId="16217" xr:uid="{00000000-0005-0000-0000-00008C730000}"/>
    <cellStyle name="Normal 7 3 3 4 2 3 2 2 2" xfId="33570" xr:uid="{00000000-0005-0000-0000-00008D730000}"/>
    <cellStyle name="Normal 7 3 3 4 2 3 2 2 3" xfId="50916" xr:uid="{00000000-0005-0000-0000-00008E730000}"/>
    <cellStyle name="Normal 7 3 3 4 2 3 2 3" xfId="24897" xr:uid="{00000000-0005-0000-0000-00008F730000}"/>
    <cellStyle name="Normal 7 3 3 4 2 3 2 4" xfId="42243" xr:uid="{00000000-0005-0000-0000-000090730000}"/>
    <cellStyle name="Normal 7 3 3 4 2 3 3" xfId="5388" xr:uid="{00000000-0005-0000-0000-000091730000}"/>
    <cellStyle name="Normal 7 3 3 4 2 3 3 2" xfId="14061" xr:uid="{00000000-0005-0000-0000-000092730000}"/>
    <cellStyle name="Normal 7 3 3 4 2 3 3 2 2" xfId="31414" xr:uid="{00000000-0005-0000-0000-000093730000}"/>
    <cellStyle name="Normal 7 3 3 4 2 3 3 2 3" xfId="48760" xr:uid="{00000000-0005-0000-0000-000094730000}"/>
    <cellStyle name="Normal 7 3 3 4 2 3 3 3" xfId="22741" xr:uid="{00000000-0005-0000-0000-000095730000}"/>
    <cellStyle name="Normal 7 3 3 4 2 3 3 4" xfId="40087" xr:uid="{00000000-0005-0000-0000-000096730000}"/>
    <cellStyle name="Normal 7 3 3 4 2 3 4" xfId="10435" xr:uid="{00000000-0005-0000-0000-000097730000}"/>
    <cellStyle name="Normal 7 3 3 4 2 3 4 2" xfId="27788" xr:uid="{00000000-0005-0000-0000-000098730000}"/>
    <cellStyle name="Normal 7 3 3 4 2 3 4 3" xfId="45134" xr:uid="{00000000-0005-0000-0000-000099730000}"/>
    <cellStyle name="Normal 7 3 3 4 2 3 5" xfId="19115" xr:uid="{00000000-0005-0000-0000-00009A730000}"/>
    <cellStyle name="Normal 7 3 3 4 2 3 6" xfId="36461" xr:uid="{00000000-0005-0000-0000-00009B730000}"/>
    <cellStyle name="Normal 7 3 3 4 2 4" xfId="6809" xr:uid="{00000000-0005-0000-0000-00009C730000}"/>
    <cellStyle name="Normal 7 3 3 4 2 4 2" xfId="15482" xr:uid="{00000000-0005-0000-0000-00009D730000}"/>
    <cellStyle name="Normal 7 3 3 4 2 4 2 2" xfId="32835" xr:uid="{00000000-0005-0000-0000-00009E730000}"/>
    <cellStyle name="Normal 7 3 3 4 2 4 2 3" xfId="50181" xr:uid="{00000000-0005-0000-0000-00009F730000}"/>
    <cellStyle name="Normal 7 3 3 4 2 4 3" xfId="24162" xr:uid="{00000000-0005-0000-0000-0000A0730000}"/>
    <cellStyle name="Normal 7 3 3 4 2 4 4" xfId="41508" xr:uid="{00000000-0005-0000-0000-0000A1730000}"/>
    <cellStyle name="Normal 7 3 3 4 2 5" xfId="3575" xr:uid="{00000000-0005-0000-0000-0000A2730000}"/>
    <cellStyle name="Normal 7 3 3 4 2 5 2" xfId="12248" xr:uid="{00000000-0005-0000-0000-0000A3730000}"/>
    <cellStyle name="Normal 7 3 3 4 2 5 2 2" xfId="29601" xr:uid="{00000000-0005-0000-0000-0000A4730000}"/>
    <cellStyle name="Normal 7 3 3 4 2 5 2 3" xfId="46947" xr:uid="{00000000-0005-0000-0000-0000A5730000}"/>
    <cellStyle name="Normal 7 3 3 4 2 5 3" xfId="20928" xr:uid="{00000000-0005-0000-0000-0000A6730000}"/>
    <cellStyle name="Normal 7 3 3 4 2 5 4" xfId="38274" xr:uid="{00000000-0005-0000-0000-0000A7730000}"/>
    <cellStyle name="Normal 7 3 3 4 2 6" xfId="9700" xr:uid="{00000000-0005-0000-0000-0000A8730000}"/>
    <cellStyle name="Normal 7 3 3 4 2 6 2" xfId="27053" xr:uid="{00000000-0005-0000-0000-0000A9730000}"/>
    <cellStyle name="Normal 7 3 3 4 2 6 3" xfId="44399" xr:uid="{00000000-0005-0000-0000-0000AA730000}"/>
    <cellStyle name="Normal 7 3 3 4 2 7" xfId="18380" xr:uid="{00000000-0005-0000-0000-0000AB730000}"/>
    <cellStyle name="Normal 7 3 3 4 2 8" xfId="35726" xr:uid="{00000000-0005-0000-0000-0000AC730000}"/>
    <cellStyle name="Normal 7 3 3 4 3" xfId="537" xr:uid="{00000000-0005-0000-0000-0000AD730000}"/>
    <cellStyle name="Normal 7 3 3 4 3 2" xfId="2350" xr:uid="{00000000-0005-0000-0000-0000AE730000}"/>
    <cellStyle name="Normal 7 3 3 4 3 2 2" xfId="8132" xr:uid="{00000000-0005-0000-0000-0000AF730000}"/>
    <cellStyle name="Normal 7 3 3 4 3 2 2 2" xfId="16805" xr:uid="{00000000-0005-0000-0000-0000B0730000}"/>
    <cellStyle name="Normal 7 3 3 4 3 2 2 2 2" xfId="34158" xr:uid="{00000000-0005-0000-0000-0000B1730000}"/>
    <cellStyle name="Normal 7 3 3 4 3 2 2 2 3" xfId="51504" xr:uid="{00000000-0005-0000-0000-0000B2730000}"/>
    <cellStyle name="Normal 7 3 3 4 3 2 2 3" xfId="25485" xr:uid="{00000000-0005-0000-0000-0000B3730000}"/>
    <cellStyle name="Normal 7 3 3 4 3 2 2 4" xfId="42831" xr:uid="{00000000-0005-0000-0000-0000B4730000}"/>
    <cellStyle name="Normal 7 3 3 4 3 2 3" xfId="5633" xr:uid="{00000000-0005-0000-0000-0000B5730000}"/>
    <cellStyle name="Normal 7 3 3 4 3 2 3 2" xfId="14306" xr:uid="{00000000-0005-0000-0000-0000B6730000}"/>
    <cellStyle name="Normal 7 3 3 4 3 2 3 2 2" xfId="31659" xr:uid="{00000000-0005-0000-0000-0000B7730000}"/>
    <cellStyle name="Normal 7 3 3 4 3 2 3 2 3" xfId="49005" xr:uid="{00000000-0005-0000-0000-0000B8730000}"/>
    <cellStyle name="Normal 7 3 3 4 3 2 3 3" xfId="22986" xr:uid="{00000000-0005-0000-0000-0000B9730000}"/>
    <cellStyle name="Normal 7 3 3 4 3 2 3 4" xfId="40332" xr:uid="{00000000-0005-0000-0000-0000BA730000}"/>
    <cellStyle name="Normal 7 3 3 4 3 2 4" xfId="11023" xr:uid="{00000000-0005-0000-0000-0000BB730000}"/>
    <cellStyle name="Normal 7 3 3 4 3 2 4 2" xfId="28376" xr:uid="{00000000-0005-0000-0000-0000BC730000}"/>
    <cellStyle name="Normal 7 3 3 4 3 2 4 3" xfId="45722" xr:uid="{00000000-0005-0000-0000-0000BD730000}"/>
    <cellStyle name="Normal 7 3 3 4 3 2 5" xfId="19703" xr:uid="{00000000-0005-0000-0000-0000BE730000}"/>
    <cellStyle name="Normal 7 3 3 4 3 2 6" xfId="37049" xr:uid="{00000000-0005-0000-0000-0000BF730000}"/>
    <cellStyle name="Normal 7 3 3 4 3 3" xfId="6319" xr:uid="{00000000-0005-0000-0000-0000C0730000}"/>
    <cellStyle name="Normal 7 3 3 4 3 3 2" xfId="14992" xr:uid="{00000000-0005-0000-0000-0000C1730000}"/>
    <cellStyle name="Normal 7 3 3 4 3 3 2 2" xfId="32345" xr:uid="{00000000-0005-0000-0000-0000C2730000}"/>
    <cellStyle name="Normal 7 3 3 4 3 3 2 3" xfId="49691" xr:uid="{00000000-0005-0000-0000-0000C3730000}"/>
    <cellStyle name="Normal 7 3 3 4 3 3 3" xfId="23672" xr:uid="{00000000-0005-0000-0000-0000C4730000}"/>
    <cellStyle name="Normal 7 3 3 4 3 3 4" xfId="41018" xr:uid="{00000000-0005-0000-0000-0000C5730000}"/>
    <cellStyle name="Normal 7 3 3 4 3 4" xfId="4163" xr:uid="{00000000-0005-0000-0000-0000C6730000}"/>
    <cellStyle name="Normal 7 3 3 4 3 4 2" xfId="12836" xr:uid="{00000000-0005-0000-0000-0000C7730000}"/>
    <cellStyle name="Normal 7 3 3 4 3 4 2 2" xfId="30189" xr:uid="{00000000-0005-0000-0000-0000C8730000}"/>
    <cellStyle name="Normal 7 3 3 4 3 4 2 3" xfId="47535" xr:uid="{00000000-0005-0000-0000-0000C9730000}"/>
    <cellStyle name="Normal 7 3 3 4 3 4 3" xfId="21516" xr:uid="{00000000-0005-0000-0000-0000CA730000}"/>
    <cellStyle name="Normal 7 3 3 4 3 4 4" xfId="38862" xr:uid="{00000000-0005-0000-0000-0000CB730000}"/>
    <cellStyle name="Normal 7 3 3 4 3 5" xfId="9210" xr:uid="{00000000-0005-0000-0000-0000CC730000}"/>
    <cellStyle name="Normal 7 3 3 4 3 5 2" xfId="26563" xr:uid="{00000000-0005-0000-0000-0000CD730000}"/>
    <cellStyle name="Normal 7 3 3 4 3 5 3" xfId="43909" xr:uid="{00000000-0005-0000-0000-0000CE730000}"/>
    <cellStyle name="Normal 7 3 3 4 3 6" xfId="17890" xr:uid="{00000000-0005-0000-0000-0000CF730000}"/>
    <cellStyle name="Normal 7 3 3 4 3 7" xfId="35236" xr:uid="{00000000-0005-0000-0000-0000D0730000}"/>
    <cellStyle name="Normal 7 3 3 4 4" xfId="2105" xr:uid="{00000000-0005-0000-0000-0000D1730000}"/>
    <cellStyle name="Normal 7 3 3 4 4 2" xfId="7887" xr:uid="{00000000-0005-0000-0000-0000D2730000}"/>
    <cellStyle name="Normal 7 3 3 4 4 2 2" xfId="16560" xr:uid="{00000000-0005-0000-0000-0000D3730000}"/>
    <cellStyle name="Normal 7 3 3 4 4 2 2 2" xfId="33913" xr:uid="{00000000-0005-0000-0000-0000D4730000}"/>
    <cellStyle name="Normal 7 3 3 4 4 2 2 3" xfId="51259" xr:uid="{00000000-0005-0000-0000-0000D5730000}"/>
    <cellStyle name="Normal 7 3 3 4 4 2 3" xfId="25240" xr:uid="{00000000-0005-0000-0000-0000D6730000}"/>
    <cellStyle name="Normal 7 3 3 4 4 2 4" xfId="42586" xr:uid="{00000000-0005-0000-0000-0000D7730000}"/>
    <cellStyle name="Normal 7 3 3 4 4 3" xfId="3918" xr:uid="{00000000-0005-0000-0000-0000D8730000}"/>
    <cellStyle name="Normal 7 3 3 4 4 3 2" xfId="12591" xr:uid="{00000000-0005-0000-0000-0000D9730000}"/>
    <cellStyle name="Normal 7 3 3 4 4 3 2 2" xfId="29944" xr:uid="{00000000-0005-0000-0000-0000DA730000}"/>
    <cellStyle name="Normal 7 3 3 4 4 3 2 3" xfId="47290" xr:uid="{00000000-0005-0000-0000-0000DB730000}"/>
    <cellStyle name="Normal 7 3 3 4 4 3 3" xfId="21271" xr:uid="{00000000-0005-0000-0000-0000DC730000}"/>
    <cellStyle name="Normal 7 3 3 4 4 3 4" xfId="38617" xr:uid="{00000000-0005-0000-0000-0000DD730000}"/>
    <cellStyle name="Normal 7 3 3 4 4 4" xfId="10778" xr:uid="{00000000-0005-0000-0000-0000DE730000}"/>
    <cellStyle name="Normal 7 3 3 4 4 4 2" xfId="28131" xr:uid="{00000000-0005-0000-0000-0000DF730000}"/>
    <cellStyle name="Normal 7 3 3 4 4 4 3" xfId="45477" xr:uid="{00000000-0005-0000-0000-0000E0730000}"/>
    <cellStyle name="Normal 7 3 3 4 4 5" xfId="19458" xr:uid="{00000000-0005-0000-0000-0000E1730000}"/>
    <cellStyle name="Normal 7 3 3 4 4 6" xfId="36804" xr:uid="{00000000-0005-0000-0000-0000E2730000}"/>
    <cellStyle name="Normal 7 3 3 4 5" xfId="1272" xr:uid="{00000000-0005-0000-0000-0000E3730000}"/>
    <cellStyle name="Normal 7 3 3 4 5 2" xfId="7054" xr:uid="{00000000-0005-0000-0000-0000E4730000}"/>
    <cellStyle name="Normal 7 3 3 4 5 2 2" xfId="15727" xr:uid="{00000000-0005-0000-0000-0000E5730000}"/>
    <cellStyle name="Normal 7 3 3 4 5 2 2 2" xfId="33080" xr:uid="{00000000-0005-0000-0000-0000E6730000}"/>
    <cellStyle name="Normal 7 3 3 4 5 2 2 3" xfId="50426" xr:uid="{00000000-0005-0000-0000-0000E7730000}"/>
    <cellStyle name="Normal 7 3 3 4 5 2 3" xfId="24407" xr:uid="{00000000-0005-0000-0000-0000E8730000}"/>
    <cellStyle name="Normal 7 3 3 4 5 2 4" xfId="41753" xr:uid="{00000000-0005-0000-0000-0000E9730000}"/>
    <cellStyle name="Normal 7 3 3 4 5 3" xfId="4898" xr:uid="{00000000-0005-0000-0000-0000EA730000}"/>
    <cellStyle name="Normal 7 3 3 4 5 3 2" xfId="13571" xr:uid="{00000000-0005-0000-0000-0000EB730000}"/>
    <cellStyle name="Normal 7 3 3 4 5 3 2 2" xfId="30924" xr:uid="{00000000-0005-0000-0000-0000EC730000}"/>
    <cellStyle name="Normal 7 3 3 4 5 3 2 3" xfId="48270" xr:uid="{00000000-0005-0000-0000-0000ED730000}"/>
    <cellStyle name="Normal 7 3 3 4 5 3 3" xfId="22251" xr:uid="{00000000-0005-0000-0000-0000EE730000}"/>
    <cellStyle name="Normal 7 3 3 4 5 3 4" xfId="39597" xr:uid="{00000000-0005-0000-0000-0000EF730000}"/>
    <cellStyle name="Normal 7 3 3 4 5 4" xfId="9945" xr:uid="{00000000-0005-0000-0000-0000F0730000}"/>
    <cellStyle name="Normal 7 3 3 4 5 4 2" xfId="27298" xr:uid="{00000000-0005-0000-0000-0000F1730000}"/>
    <cellStyle name="Normal 7 3 3 4 5 4 3" xfId="44644" xr:uid="{00000000-0005-0000-0000-0000F2730000}"/>
    <cellStyle name="Normal 7 3 3 4 5 5" xfId="18625" xr:uid="{00000000-0005-0000-0000-0000F3730000}"/>
    <cellStyle name="Normal 7 3 3 4 5 6" xfId="35971" xr:uid="{00000000-0005-0000-0000-0000F4730000}"/>
    <cellStyle name="Normal 7 3 3 4 6" xfId="6074" xr:uid="{00000000-0005-0000-0000-0000F5730000}"/>
    <cellStyle name="Normal 7 3 3 4 6 2" xfId="14747" xr:uid="{00000000-0005-0000-0000-0000F6730000}"/>
    <cellStyle name="Normal 7 3 3 4 6 2 2" xfId="32100" xr:uid="{00000000-0005-0000-0000-0000F7730000}"/>
    <cellStyle name="Normal 7 3 3 4 6 2 3" xfId="49446" xr:uid="{00000000-0005-0000-0000-0000F8730000}"/>
    <cellStyle name="Normal 7 3 3 4 6 3" xfId="23427" xr:uid="{00000000-0005-0000-0000-0000F9730000}"/>
    <cellStyle name="Normal 7 3 3 4 6 4" xfId="40773" xr:uid="{00000000-0005-0000-0000-0000FA730000}"/>
    <cellStyle name="Normal 7 3 3 4 7" xfId="3085" xr:uid="{00000000-0005-0000-0000-0000FB730000}"/>
    <cellStyle name="Normal 7 3 3 4 7 2" xfId="11758" xr:uid="{00000000-0005-0000-0000-0000FC730000}"/>
    <cellStyle name="Normal 7 3 3 4 7 2 2" xfId="29111" xr:uid="{00000000-0005-0000-0000-0000FD730000}"/>
    <cellStyle name="Normal 7 3 3 4 7 2 3" xfId="46457" xr:uid="{00000000-0005-0000-0000-0000FE730000}"/>
    <cellStyle name="Normal 7 3 3 4 7 3" xfId="20438" xr:uid="{00000000-0005-0000-0000-0000FF730000}"/>
    <cellStyle name="Normal 7 3 3 4 7 4" xfId="37784" xr:uid="{00000000-0005-0000-0000-000000740000}"/>
    <cellStyle name="Normal 7 3 3 4 8" xfId="8965" xr:uid="{00000000-0005-0000-0000-000001740000}"/>
    <cellStyle name="Normal 7 3 3 4 8 2" xfId="26318" xr:uid="{00000000-0005-0000-0000-000002740000}"/>
    <cellStyle name="Normal 7 3 3 4 8 3" xfId="43664" xr:uid="{00000000-0005-0000-0000-000003740000}"/>
    <cellStyle name="Normal 7 3 3 4 9" xfId="17645" xr:uid="{00000000-0005-0000-0000-000004740000}"/>
    <cellStyle name="Normal 7 3 3 5" xfId="145" xr:uid="{00000000-0005-0000-0000-000005740000}"/>
    <cellStyle name="Normal 7 3 3 5 10" xfId="34844" xr:uid="{00000000-0005-0000-0000-000006740000}"/>
    <cellStyle name="Normal 7 3 3 5 2" xfId="880" xr:uid="{00000000-0005-0000-0000-000007740000}"/>
    <cellStyle name="Normal 7 3 3 5 2 2" xfId="2693" xr:uid="{00000000-0005-0000-0000-000008740000}"/>
    <cellStyle name="Normal 7 3 3 5 2 2 2" xfId="8475" xr:uid="{00000000-0005-0000-0000-000009740000}"/>
    <cellStyle name="Normal 7 3 3 5 2 2 2 2" xfId="17148" xr:uid="{00000000-0005-0000-0000-00000A740000}"/>
    <cellStyle name="Normal 7 3 3 5 2 2 2 2 2" xfId="34501" xr:uid="{00000000-0005-0000-0000-00000B740000}"/>
    <cellStyle name="Normal 7 3 3 5 2 2 2 2 3" xfId="51847" xr:uid="{00000000-0005-0000-0000-00000C740000}"/>
    <cellStyle name="Normal 7 3 3 5 2 2 2 3" xfId="25828" xr:uid="{00000000-0005-0000-0000-00000D740000}"/>
    <cellStyle name="Normal 7 3 3 5 2 2 2 4" xfId="43174" xr:uid="{00000000-0005-0000-0000-00000E740000}"/>
    <cellStyle name="Normal 7 3 3 5 2 2 3" xfId="4506" xr:uid="{00000000-0005-0000-0000-00000F740000}"/>
    <cellStyle name="Normal 7 3 3 5 2 2 3 2" xfId="13179" xr:uid="{00000000-0005-0000-0000-000010740000}"/>
    <cellStyle name="Normal 7 3 3 5 2 2 3 2 2" xfId="30532" xr:uid="{00000000-0005-0000-0000-000011740000}"/>
    <cellStyle name="Normal 7 3 3 5 2 2 3 2 3" xfId="47878" xr:uid="{00000000-0005-0000-0000-000012740000}"/>
    <cellStyle name="Normal 7 3 3 5 2 2 3 3" xfId="21859" xr:uid="{00000000-0005-0000-0000-000013740000}"/>
    <cellStyle name="Normal 7 3 3 5 2 2 3 4" xfId="39205" xr:uid="{00000000-0005-0000-0000-000014740000}"/>
    <cellStyle name="Normal 7 3 3 5 2 2 4" xfId="11366" xr:uid="{00000000-0005-0000-0000-000015740000}"/>
    <cellStyle name="Normal 7 3 3 5 2 2 4 2" xfId="28719" xr:uid="{00000000-0005-0000-0000-000016740000}"/>
    <cellStyle name="Normal 7 3 3 5 2 2 4 3" xfId="46065" xr:uid="{00000000-0005-0000-0000-000017740000}"/>
    <cellStyle name="Normal 7 3 3 5 2 2 5" xfId="20046" xr:uid="{00000000-0005-0000-0000-000018740000}"/>
    <cellStyle name="Normal 7 3 3 5 2 2 6" xfId="37392" xr:uid="{00000000-0005-0000-0000-000019740000}"/>
    <cellStyle name="Normal 7 3 3 5 2 3" xfId="1615" xr:uid="{00000000-0005-0000-0000-00001A740000}"/>
    <cellStyle name="Normal 7 3 3 5 2 3 2" xfId="7397" xr:uid="{00000000-0005-0000-0000-00001B740000}"/>
    <cellStyle name="Normal 7 3 3 5 2 3 2 2" xfId="16070" xr:uid="{00000000-0005-0000-0000-00001C740000}"/>
    <cellStyle name="Normal 7 3 3 5 2 3 2 2 2" xfId="33423" xr:uid="{00000000-0005-0000-0000-00001D740000}"/>
    <cellStyle name="Normal 7 3 3 5 2 3 2 2 3" xfId="50769" xr:uid="{00000000-0005-0000-0000-00001E740000}"/>
    <cellStyle name="Normal 7 3 3 5 2 3 2 3" xfId="24750" xr:uid="{00000000-0005-0000-0000-00001F740000}"/>
    <cellStyle name="Normal 7 3 3 5 2 3 2 4" xfId="42096" xr:uid="{00000000-0005-0000-0000-000020740000}"/>
    <cellStyle name="Normal 7 3 3 5 2 3 3" xfId="5241" xr:uid="{00000000-0005-0000-0000-000021740000}"/>
    <cellStyle name="Normal 7 3 3 5 2 3 3 2" xfId="13914" xr:uid="{00000000-0005-0000-0000-000022740000}"/>
    <cellStyle name="Normal 7 3 3 5 2 3 3 2 2" xfId="31267" xr:uid="{00000000-0005-0000-0000-000023740000}"/>
    <cellStyle name="Normal 7 3 3 5 2 3 3 2 3" xfId="48613" xr:uid="{00000000-0005-0000-0000-000024740000}"/>
    <cellStyle name="Normal 7 3 3 5 2 3 3 3" xfId="22594" xr:uid="{00000000-0005-0000-0000-000025740000}"/>
    <cellStyle name="Normal 7 3 3 5 2 3 3 4" xfId="39940" xr:uid="{00000000-0005-0000-0000-000026740000}"/>
    <cellStyle name="Normal 7 3 3 5 2 3 4" xfId="10288" xr:uid="{00000000-0005-0000-0000-000027740000}"/>
    <cellStyle name="Normal 7 3 3 5 2 3 4 2" xfId="27641" xr:uid="{00000000-0005-0000-0000-000028740000}"/>
    <cellStyle name="Normal 7 3 3 5 2 3 4 3" xfId="44987" xr:uid="{00000000-0005-0000-0000-000029740000}"/>
    <cellStyle name="Normal 7 3 3 5 2 3 5" xfId="18968" xr:uid="{00000000-0005-0000-0000-00002A740000}"/>
    <cellStyle name="Normal 7 3 3 5 2 3 6" xfId="36314" xr:uid="{00000000-0005-0000-0000-00002B740000}"/>
    <cellStyle name="Normal 7 3 3 5 2 4" xfId="6662" xr:uid="{00000000-0005-0000-0000-00002C740000}"/>
    <cellStyle name="Normal 7 3 3 5 2 4 2" xfId="15335" xr:uid="{00000000-0005-0000-0000-00002D740000}"/>
    <cellStyle name="Normal 7 3 3 5 2 4 2 2" xfId="32688" xr:uid="{00000000-0005-0000-0000-00002E740000}"/>
    <cellStyle name="Normal 7 3 3 5 2 4 2 3" xfId="50034" xr:uid="{00000000-0005-0000-0000-00002F740000}"/>
    <cellStyle name="Normal 7 3 3 5 2 4 3" xfId="24015" xr:uid="{00000000-0005-0000-0000-000030740000}"/>
    <cellStyle name="Normal 7 3 3 5 2 4 4" xfId="41361" xr:uid="{00000000-0005-0000-0000-000031740000}"/>
    <cellStyle name="Normal 7 3 3 5 2 5" xfId="3428" xr:uid="{00000000-0005-0000-0000-000032740000}"/>
    <cellStyle name="Normal 7 3 3 5 2 5 2" xfId="12101" xr:uid="{00000000-0005-0000-0000-000033740000}"/>
    <cellStyle name="Normal 7 3 3 5 2 5 2 2" xfId="29454" xr:uid="{00000000-0005-0000-0000-000034740000}"/>
    <cellStyle name="Normal 7 3 3 5 2 5 2 3" xfId="46800" xr:uid="{00000000-0005-0000-0000-000035740000}"/>
    <cellStyle name="Normal 7 3 3 5 2 5 3" xfId="20781" xr:uid="{00000000-0005-0000-0000-000036740000}"/>
    <cellStyle name="Normal 7 3 3 5 2 5 4" xfId="38127" xr:uid="{00000000-0005-0000-0000-000037740000}"/>
    <cellStyle name="Normal 7 3 3 5 2 6" xfId="9553" xr:uid="{00000000-0005-0000-0000-000038740000}"/>
    <cellStyle name="Normal 7 3 3 5 2 6 2" xfId="26906" xr:uid="{00000000-0005-0000-0000-000039740000}"/>
    <cellStyle name="Normal 7 3 3 5 2 6 3" xfId="44252" xr:uid="{00000000-0005-0000-0000-00003A740000}"/>
    <cellStyle name="Normal 7 3 3 5 2 7" xfId="18233" xr:uid="{00000000-0005-0000-0000-00003B740000}"/>
    <cellStyle name="Normal 7 3 3 5 2 8" xfId="35579" xr:uid="{00000000-0005-0000-0000-00003C740000}"/>
    <cellStyle name="Normal 7 3 3 5 3" xfId="635" xr:uid="{00000000-0005-0000-0000-00003D740000}"/>
    <cellStyle name="Normal 7 3 3 5 3 2" xfId="2448" xr:uid="{00000000-0005-0000-0000-00003E740000}"/>
    <cellStyle name="Normal 7 3 3 5 3 2 2" xfId="8230" xr:uid="{00000000-0005-0000-0000-00003F740000}"/>
    <cellStyle name="Normal 7 3 3 5 3 2 2 2" xfId="16903" xr:uid="{00000000-0005-0000-0000-000040740000}"/>
    <cellStyle name="Normal 7 3 3 5 3 2 2 2 2" xfId="34256" xr:uid="{00000000-0005-0000-0000-000041740000}"/>
    <cellStyle name="Normal 7 3 3 5 3 2 2 2 3" xfId="51602" xr:uid="{00000000-0005-0000-0000-000042740000}"/>
    <cellStyle name="Normal 7 3 3 5 3 2 2 3" xfId="25583" xr:uid="{00000000-0005-0000-0000-000043740000}"/>
    <cellStyle name="Normal 7 3 3 5 3 2 2 4" xfId="42929" xr:uid="{00000000-0005-0000-0000-000044740000}"/>
    <cellStyle name="Normal 7 3 3 5 3 2 3" xfId="5731" xr:uid="{00000000-0005-0000-0000-000045740000}"/>
    <cellStyle name="Normal 7 3 3 5 3 2 3 2" xfId="14404" xr:uid="{00000000-0005-0000-0000-000046740000}"/>
    <cellStyle name="Normal 7 3 3 5 3 2 3 2 2" xfId="31757" xr:uid="{00000000-0005-0000-0000-000047740000}"/>
    <cellStyle name="Normal 7 3 3 5 3 2 3 2 3" xfId="49103" xr:uid="{00000000-0005-0000-0000-000048740000}"/>
    <cellStyle name="Normal 7 3 3 5 3 2 3 3" xfId="23084" xr:uid="{00000000-0005-0000-0000-000049740000}"/>
    <cellStyle name="Normal 7 3 3 5 3 2 3 4" xfId="40430" xr:uid="{00000000-0005-0000-0000-00004A740000}"/>
    <cellStyle name="Normal 7 3 3 5 3 2 4" xfId="11121" xr:uid="{00000000-0005-0000-0000-00004B740000}"/>
    <cellStyle name="Normal 7 3 3 5 3 2 4 2" xfId="28474" xr:uid="{00000000-0005-0000-0000-00004C740000}"/>
    <cellStyle name="Normal 7 3 3 5 3 2 4 3" xfId="45820" xr:uid="{00000000-0005-0000-0000-00004D740000}"/>
    <cellStyle name="Normal 7 3 3 5 3 2 5" xfId="19801" xr:uid="{00000000-0005-0000-0000-00004E740000}"/>
    <cellStyle name="Normal 7 3 3 5 3 2 6" xfId="37147" xr:uid="{00000000-0005-0000-0000-00004F740000}"/>
    <cellStyle name="Normal 7 3 3 5 3 3" xfId="6417" xr:uid="{00000000-0005-0000-0000-000050740000}"/>
    <cellStyle name="Normal 7 3 3 5 3 3 2" xfId="15090" xr:uid="{00000000-0005-0000-0000-000051740000}"/>
    <cellStyle name="Normal 7 3 3 5 3 3 2 2" xfId="32443" xr:uid="{00000000-0005-0000-0000-000052740000}"/>
    <cellStyle name="Normal 7 3 3 5 3 3 2 3" xfId="49789" xr:uid="{00000000-0005-0000-0000-000053740000}"/>
    <cellStyle name="Normal 7 3 3 5 3 3 3" xfId="23770" xr:uid="{00000000-0005-0000-0000-000054740000}"/>
    <cellStyle name="Normal 7 3 3 5 3 3 4" xfId="41116" xr:uid="{00000000-0005-0000-0000-000055740000}"/>
    <cellStyle name="Normal 7 3 3 5 3 4" xfId="4261" xr:uid="{00000000-0005-0000-0000-000056740000}"/>
    <cellStyle name="Normal 7 3 3 5 3 4 2" xfId="12934" xr:uid="{00000000-0005-0000-0000-000057740000}"/>
    <cellStyle name="Normal 7 3 3 5 3 4 2 2" xfId="30287" xr:uid="{00000000-0005-0000-0000-000058740000}"/>
    <cellStyle name="Normal 7 3 3 5 3 4 2 3" xfId="47633" xr:uid="{00000000-0005-0000-0000-000059740000}"/>
    <cellStyle name="Normal 7 3 3 5 3 4 3" xfId="21614" xr:uid="{00000000-0005-0000-0000-00005A740000}"/>
    <cellStyle name="Normal 7 3 3 5 3 4 4" xfId="38960" xr:uid="{00000000-0005-0000-0000-00005B740000}"/>
    <cellStyle name="Normal 7 3 3 5 3 5" xfId="9308" xr:uid="{00000000-0005-0000-0000-00005C740000}"/>
    <cellStyle name="Normal 7 3 3 5 3 5 2" xfId="26661" xr:uid="{00000000-0005-0000-0000-00005D740000}"/>
    <cellStyle name="Normal 7 3 3 5 3 5 3" xfId="44007" xr:uid="{00000000-0005-0000-0000-00005E740000}"/>
    <cellStyle name="Normal 7 3 3 5 3 6" xfId="17988" xr:uid="{00000000-0005-0000-0000-00005F740000}"/>
    <cellStyle name="Normal 7 3 3 5 3 7" xfId="35334" xr:uid="{00000000-0005-0000-0000-000060740000}"/>
    <cellStyle name="Normal 7 3 3 5 4" xfId="1958" xr:uid="{00000000-0005-0000-0000-000061740000}"/>
    <cellStyle name="Normal 7 3 3 5 4 2" xfId="7740" xr:uid="{00000000-0005-0000-0000-000062740000}"/>
    <cellStyle name="Normal 7 3 3 5 4 2 2" xfId="16413" xr:uid="{00000000-0005-0000-0000-000063740000}"/>
    <cellStyle name="Normal 7 3 3 5 4 2 2 2" xfId="33766" xr:uid="{00000000-0005-0000-0000-000064740000}"/>
    <cellStyle name="Normal 7 3 3 5 4 2 2 3" xfId="51112" xr:uid="{00000000-0005-0000-0000-000065740000}"/>
    <cellStyle name="Normal 7 3 3 5 4 2 3" xfId="25093" xr:uid="{00000000-0005-0000-0000-000066740000}"/>
    <cellStyle name="Normal 7 3 3 5 4 2 4" xfId="42439" xr:uid="{00000000-0005-0000-0000-000067740000}"/>
    <cellStyle name="Normal 7 3 3 5 4 3" xfId="3771" xr:uid="{00000000-0005-0000-0000-000068740000}"/>
    <cellStyle name="Normal 7 3 3 5 4 3 2" xfId="12444" xr:uid="{00000000-0005-0000-0000-000069740000}"/>
    <cellStyle name="Normal 7 3 3 5 4 3 2 2" xfId="29797" xr:uid="{00000000-0005-0000-0000-00006A740000}"/>
    <cellStyle name="Normal 7 3 3 5 4 3 2 3" xfId="47143" xr:uid="{00000000-0005-0000-0000-00006B740000}"/>
    <cellStyle name="Normal 7 3 3 5 4 3 3" xfId="21124" xr:uid="{00000000-0005-0000-0000-00006C740000}"/>
    <cellStyle name="Normal 7 3 3 5 4 3 4" xfId="38470" xr:uid="{00000000-0005-0000-0000-00006D740000}"/>
    <cellStyle name="Normal 7 3 3 5 4 4" xfId="10631" xr:uid="{00000000-0005-0000-0000-00006E740000}"/>
    <cellStyle name="Normal 7 3 3 5 4 4 2" xfId="27984" xr:uid="{00000000-0005-0000-0000-00006F740000}"/>
    <cellStyle name="Normal 7 3 3 5 4 4 3" xfId="45330" xr:uid="{00000000-0005-0000-0000-000070740000}"/>
    <cellStyle name="Normal 7 3 3 5 4 5" xfId="19311" xr:uid="{00000000-0005-0000-0000-000071740000}"/>
    <cellStyle name="Normal 7 3 3 5 4 6" xfId="36657" xr:uid="{00000000-0005-0000-0000-000072740000}"/>
    <cellStyle name="Normal 7 3 3 5 5" xfId="1370" xr:uid="{00000000-0005-0000-0000-000073740000}"/>
    <cellStyle name="Normal 7 3 3 5 5 2" xfId="7152" xr:uid="{00000000-0005-0000-0000-000074740000}"/>
    <cellStyle name="Normal 7 3 3 5 5 2 2" xfId="15825" xr:uid="{00000000-0005-0000-0000-000075740000}"/>
    <cellStyle name="Normal 7 3 3 5 5 2 2 2" xfId="33178" xr:uid="{00000000-0005-0000-0000-000076740000}"/>
    <cellStyle name="Normal 7 3 3 5 5 2 2 3" xfId="50524" xr:uid="{00000000-0005-0000-0000-000077740000}"/>
    <cellStyle name="Normal 7 3 3 5 5 2 3" xfId="24505" xr:uid="{00000000-0005-0000-0000-000078740000}"/>
    <cellStyle name="Normal 7 3 3 5 5 2 4" xfId="41851" xr:uid="{00000000-0005-0000-0000-000079740000}"/>
    <cellStyle name="Normal 7 3 3 5 5 3" xfId="4996" xr:uid="{00000000-0005-0000-0000-00007A740000}"/>
    <cellStyle name="Normal 7 3 3 5 5 3 2" xfId="13669" xr:uid="{00000000-0005-0000-0000-00007B740000}"/>
    <cellStyle name="Normal 7 3 3 5 5 3 2 2" xfId="31022" xr:uid="{00000000-0005-0000-0000-00007C740000}"/>
    <cellStyle name="Normal 7 3 3 5 5 3 2 3" xfId="48368" xr:uid="{00000000-0005-0000-0000-00007D740000}"/>
    <cellStyle name="Normal 7 3 3 5 5 3 3" xfId="22349" xr:uid="{00000000-0005-0000-0000-00007E740000}"/>
    <cellStyle name="Normal 7 3 3 5 5 3 4" xfId="39695" xr:uid="{00000000-0005-0000-0000-00007F740000}"/>
    <cellStyle name="Normal 7 3 3 5 5 4" xfId="10043" xr:uid="{00000000-0005-0000-0000-000080740000}"/>
    <cellStyle name="Normal 7 3 3 5 5 4 2" xfId="27396" xr:uid="{00000000-0005-0000-0000-000081740000}"/>
    <cellStyle name="Normal 7 3 3 5 5 4 3" xfId="44742" xr:uid="{00000000-0005-0000-0000-000082740000}"/>
    <cellStyle name="Normal 7 3 3 5 5 5" xfId="18723" xr:uid="{00000000-0005-0000-0000-000083740000}"/>
    <cellStyle name="Normal 7 3 3 5 5 6" xfId="36069" xr:uid="{00000000-0005-0000-0000-000084740000}"/>
    <cellStyle name="Normal 7 3 3 5 6" xfId="5927" xr:uid="{00000000-0005-0000-0000-000085740000}"/>
    <cellStyle name="Normal 7 3 3 5 6 2" xfId="14600" xr:uid="{00000000-0005-0000-0000-000086740000}"/>
    <cellStyle name="Normal 7 3 3 5 6 2 2" xfId="31953" xr:uid="{00000000-0005-0000-0000-000087740000}"/>
    <cellStyle name="Normal 7 3 3 5 6 2 3" xfId="49299" xr:uid="{00000000-0005-0000-0000-000088740000}"/>
    <cellStyle name="Normal 7 3 3 5 6 3" xfId="23280" xr:uid="{00000000-0005-0000-0000-000089740000}"/>
    <cellStyle name="Normal 7 3 3 5 6 4" xfId="40626" xr:uid="{00000000-0005-0000-0000-00008A740000}"/>
    <cellStyle name="Normal 7 3 3 5 7" xfId="3183" xr:uid="{00000000-0005-0000-0000-00008B740000}"/>
    <cellStyle name="Normal 7 3 3 5 7 2" xfId="11856" xr:uid="{00000000-0005-0000-0000-00008C740000}"/>
    <cellStyle name="Normal 7 3 3 5 7 2 2" xfId="29209" xr:uid="{00000000-0005-0000-0000-00008D740000}"/>
    <cellStyle name="Normal 7 3 3 5 7 2 3" xfId="46555" xr:uid="{00000000-0005-0000-0000-00008E740000}"/>
    <cellStyle name="Normal 7 3 3 5 7 3" xfId="20536" xr:uid="{00000000-0005-0000-0000-00008F740000}"/>
    <cellStyle name="Normal 7 3 3 5 7 4" xfId="37882" xr:uid="{00000000-0005-0000-0000-000090740000}"/>
    <cellStyle name="Normal 7 3 3 5 8" xfId="8818" xr:uid="{00000000-0005-0000-0000-000091740000}"/>
    <cellStyle name="Normal 7 3 3 5 8 2" xfId="26171" xr:uid="{00000000-0005-0000-0000-000092740000}"/>
    <cellStyle name="Normal 7 3 3 5 8 3" xfId="43517" xr:uid="{00000000-0005-0000-0000-000093740000}"/>
    <cellStyle name="Normal 7 3 3 5 9" xfId="17498" xr:uid="{00000000-0005-0000-0000-000094740000}"/>
    <cellStyle name="Normal 7 3 3 6" xfId="782" xr:uid="{00000000-0005-0000-0000-000095740000}"/>
    <cellStyle name="Normal 7 3 3 6 2" xfId="2595" xr:uid="{00000000-0005-0000-0000-000096740000}"/>
    <cellStyle name="Normal 7 3 3 6 2 2" xfId="8377" xr:uid="{00000000-0005-0000-0000-000097740000}"/>
    <cellStyle name="Normal 7 3 3 6 2 2 2" xfId="17050" xr:uid="{00000000-0005-0000-0000-000098740000}"/>
    <cellStyle name="Normal 7 3 3 6 2 2 2 2" xfId="34403" xr:uid="{00000000-0005-0000-0000-000099740000}"/>
    <cellStyle name="Normal 7 3 3 6 2 2 2 3" xfId="51749" xr:uid="{00000000-0005-0000-0000-00009A740000}"/>
    <cellStyle name="Normal 7 3 3 6 2 2 3" xfId="25730" xr:uid="{00000000-0005-0000-0000-00009B740000}"/>
    <cellStyle name="Normal 7 3 3 6 2 2 4" xfId="43076" xr:uid="{00000000-0005-0000-0000-00009C740000}"/>
    <cellStyle name="Normal 7 3 3 6 2 3" xfId="4408" xr:uid="{00000000-0005-0000-0000-00009D740000}"/>
    <cellStyle name="Normal 7 3 3 6 2 3 2" xfId="13081" xr:uid="{00000000-0005-0000-0000-00009E740000}"/>
    <cellStyle name="Normal 7 3 3 6 2 3 2 2" xfId="30434" xr:uid="{00000000-0005-0000-0000-00009F740000}"/>
    <cellStyle name="Normal 7 3 3 6 2 3 2 3" xfId="47780" xr:uid="{00000000-0005-0000-0000-0000A0740000}"/>
    <cellStyle name="Normal 7 3 3 6 2 3 3" xfId="21761" xr:uid="{00000000-0005-0000-0000-0000A1740000}"/>
    <cellStyle name="Normal 7 3 3 6 2 3 4" xfId="39107" xr:uid="{00000000-0005-0000-0000-0000A2740000}"/>
    <cellStyle name="Normal 7 3 3 6 2 4" xfId="11268" xr:uid="{00000000-0005-0000-0000-0000A3740000}"/>
    <cellStyle name="Normal 7 3 3 6 2 4 2" xfId="28621" xr:uid="{00000000-0005-0000-0000-0000A4740000}"/>
    <cellStyle name="Normal 7 3 3 6 2 4 3" xfId="45967" xr:uid="{00000000-0005-0000-0000-0000A5740000}"/>
    <cellStyle name="Normal 7 3 3 6 2 5" xfId="19948" xr:uid="{00000000-0005-0000-0000-0000A6740000}"/>
    <cellStyle name="Normal 7 3 3 6 2 6" xfId="37294" xr:uid="{00000000-0005-0000-0000-0000A7740000}"/>
    <cellStyle name="Normal 7 3 3 6 3" xfId="1517" xr:uid="{00000000-0005-0000-0000-0000A8740000}"/>
    <cellStyle name="Normal 7 3 3 6 3 2" xfId="7299" xr:uid="{00000000-0005-0000-0000-0000A9740000}"/>
    <cellStyle name="Normal 7 3 3 6 3 2 2" xfId="15972" xr:uid="{00000000-0005-0000-0000-0000AA740000}"/>
    <cellStyle name="Normal 7 3 3 6 3 2 2 2" xfId="33325" xr:uid="{00000000-0005-0000-0000-0000AB740000}"/>
    <cellStyle name="Normal 7 3 3 6 3 2 2 3" xfId="50671" xr:uid="{00000000-0005-0000-0000-0000AC740000}"/>
    <cellStyle name="Normal 7 3 3 6 3 2 3" xfId="24652" xr:uid="{00000000-0005-0000-0000-0000AD740000}"/>
    <cellStyle name="Normal 7 3 3 6 3 2 4" xfId="41998" xr:uid="{00000000-0005-0000-0000-0000AE740000}"/>
    <cellStyle name="Normal 7 3 3 6 3 3" xfId="5143" xr:uid="{00000000-0005-0000-0000-0000AF740000}"/>
    <cellStyle name="Normal 7 3 3 6 3 3 2" xfId="13816" xr:uid="{00000000-0005-0000-0000-0000B0740000}"/>
    <cellStyle name="Normal 7 3 3 6 3 3 2 2" xfId="31169" xr:uid="{00000000-0005-0000-0000-0000B1740000}"/>
    <cellStyle name="Normal 7 3 3 6 3 3 2 3" xfId="48515" xr:uid="{00000000-0005-0000-0000-0000B2740000}"/>
    <cellStyle name="Normal 7 3 3 6 3 3 3" xfId="22496" xr:uid="{00000000-0005-0000-0000-0000B3740000}"/>
    <cellStyle name="Normal 7 3 3 6 3 3 4" xfId="39842" xr:uid="{00000000-0005-0000-0000-0000B4740000}"/>
    <cellStyle name="Normal 7 3 3 6 3 4" xfId="10190" xr:uid="{00000000-0005-0000-0000-0000B5740000}"/>
    <cellStyle name="Normal 7 3 3 6 3 4 2" xfId="27543" xr:uid="{00000000-0005-0000-0000-0000B6740000}"/>
    <cellStyle name="Normal 7 3 3 6 3 4 3" xfId="44889" xr:uid="{00000000-0005-0000-0000-0000B7740000}"/>
    <cellStyle name="Normal 7 3 3 6 3 5" xfId="18870" xr:uid="{00000000-0005-0000-0000-0000B8740000}"/>
    <cellStyle name="Normal 7 3 3 6 3 6" xfId="36216" xr:uid="{00000000-0005-0000-0000-0000B9740000}"/>
    <cellStyle name="Normal 7 3 3 6 4" xfId="6564" xr:uid="{00000000-0005-0000-0000-0000BA740000}"/>
    <cellStyle name="Normal 7 3 3 6 4 2" xfId="15237" xr:uid="{00000000-0005-0000-0000-0000BB740000}"/>
    <cellStyle name="Normal 7 3 3 6 4 2 2" xfId="32590" xr:uid="{00000000-0005-0000-0000-0000BC740000}"/>
    <cellStyle name="Normal 7 3 3 6 4 2 3" xfId="49936" xr:uid="{00000000-0005-0000-0000-0000BD740000}"/>
    <cellStyle name="Normal 7 3 3 6 4 3" xfId="23917" xr:uid="{00000000-0005-0000-0000-0000BE740000}"/>
    <cellStyle name="Normal 7 3 3 6 4 4" xfId="41263" xr:uid="{00000000-0005-0000-0000-0000BF740000}"/>
    <cellStyle name="Normal 7 3 3 6 5" xfId="3330" xr:uid="{00000000-0005-0000-0000-0000C0740000}"/>
    <cellStyle name="Normal 7 3 3 6 5 2" xfId="12003" xr:uid="{00000000-0005-0000-0000-0000C1740000}"/>
    <cellStyle name="Normal 7 3 3 6 5 2 2" xfId="29356" xr:uid="{00000000-0005-0000-0000-0000C2740000}"/>
    <cellStyle name="Normal 7 3 3 6 5 2 3" xfId="46702" xr:uid="{00000000-0005-0000-0000-0000C3740000}"/>
    <cellStyle name="Normal 7 3 3 6 5 3" xfId="20683" xr:uid="{00000000-0005-0000-0000-0000C4740000}"/>
    <cellStyle name="Normal 7 3 3 6 5 4" xfId="38029" xr:uid="{00000000-0005-0000-0000-0000C5740000}"/>
    <cellStyle name="Normal 7 3 3 6 6" xfId="9455" xr:uid="{00000000-0005-0000-0000-0000C6740000}"/>
    <cellStyle name="Normal 7 3 3 6 6 2" xfId="26808" xr:uid="{00000000-0005-0000-0000-0000C7740000}"/>
    <cellStyle name="Normal 7 3 3 6 6 3" xfId="44154" xr:uid="{00000000-0005-0000-0000-0000C8740000}"/>
    <cellStyle name="Normal 7 3 3 6 7" xfId="18135" xr:uid="{00000000-0005-0000-0000-0000C9740000}"/>
    <cellStyle name="Normal 7 3 3 6 8" xfId="35481" xr:uid="{00000000-0005-0000-0000-0000CA740000}"/>
    <cellStyle name="Normal 7 3 3 7" xfId="390" xr:uid="{00000000-0005-0000-0000-0000CB740000}"/>
    <cellStyle name="Normal 7 3 3 7 2" xfId="2203" xr:uid="{00000000-0005-0000-0000-0000CC740000}"/>
    <cellStyle name="Normal 7 3 3 7 2 2" xfId="7985" xr:uid="{00000000-0005-0000-0000-0000CD740000}"/>
    <cellStyle name="Normal 7 3 3 7 2 2 2" xfId="16658" xr:uid="{00000000-0005-0000-0000-0000CE740000}"/>
    <cellStyle name="Normal 7 3 3 7 2 2 2 2" xfId="34011" xr:uid="{00000000-0005-0000-0000-0000CF740000}"/>
    <cellStyle name="Normal 7 3 3 7 2 2 2 3" xfId="51357" xr:uid="{00000000-0005-0000-0000-0000D0740000}"/>
    <cellStyle name="Normal 7 3 3 7 2 2 3" xfId="25338" xr:uid="{00000000-0005-0000-0000-0000D1740000}"/>
    <cellStyle name="Normal 7 3 3 7 2 2 4" xfId="42684" xr:uid="{00000000-0005-0000-0000-0000D2740000}"/>
    <cellStyle name="Normal 7 3 3 7 2 3" xfId="5486" xr:uid="{00000000-0005-0000-0000-0000D3740000}"/>
    <cellStyle name="Normal 7 3 3 7 2 3 2" xfId="14159" xr:uid="{00000000-0005-0000-0000-0000D4740000}"/>
    <cellStyle name="Normal 7 3 3 7 2 3 2 2" xfId="31512" xr:uid="{00000000-0005-0000-0000-0000D5740000}"/>
    <cellStyle name="Normal 7 3 3 7 2 3 2 3" xfId="48858" xr:uid="{00000000-0005-0000-0000-0000D6740000}"/>
    <cellStyle name="Normal 7 3 3 7 2 3 3" xfId="22839" xr:uid="{00000000-0005-0000-0000-0000D7740000}"/>
    <cellStyle name="Normal 7 3 3 7 2 3 4" xfId="40185" xr:uid="{00000000-0005-0000-0000-0000D8740000}"/>
    <cellStyle name="Normal 7 3 3 7 2 4" xfId="10876" xr:uid="{00000000-0005-0000-0000-0000D9740000}"/>
    <cellStyle name="Normal 7 3 3 7 2 4 2" xfId="28229" xr:uid="{00000000-0005-0000-0000-0000DA740000}"/>
    <cellStyle name="Normal 7 3 3 7 2 4 3" xfId="45575" xr:uid="{00000000-0005-0000-0000-0000DB740000}"/>
    <cellStyle name="Normal 7 3 3 7 2 5" xfId="19556" xr:uid="{00000000-0005-0000-0000-0000DC740000}"/>
    <cellStyle name="Normal 7 3 3 7 2 6" xfId="36902" xr:uid="{00000000-0005-0000-0000-0000DD740000}"/>
    <cellStyle name="Normal 7 3 3 7 3" xfId="6172" xr:uid="{00000000-0005-0000-0000-0000DE740000}"/>
    <cellStyle name="Normal 7 3 3 7 3 2" xfId="14845" xr:uid="{00000000-0005-0000-0000-0000DF740000}"/>
    <cellStyle name="Normal 7 3 3 7 3 2 2" xfId="32198" xr:uid="{00000000-0005-0000-0000-0000E0740000}"/>
    <cellStyle name="Normal 7 3 3 7 3 2 3" xfId="49544" xr:uid="{00000000-0005-0000-0000-0000E1740000}"/>
    <cellStyle name="Normal 7 3 3 7 3 3" xfId="23525" xr:uid="{00000000-0005-0000-0000-0000E2740000}"/>
    <cellStyle name="Normal 7 3 3 7 3 4" xfId="40871" xr:uid="{00000000-0005-0000-0000-0000E3740000}"/>
    <cellStyle name="Normal 7 3 3 7 4" xfId="4016" xr:uid="{00000000-0005-0000-0000-0000E4740000}"/>
    <cellStyle name="Normal 7 3 3 7 4 2" xfId="12689" xr:uid="{00000000-0005-0000-0000-0000E5740000}"/>
    <cellStyle name="Normal 7 3 3 7 4 2 2" xfId="30042" xr:uid="{00000000-0005-0000-0000-0000E6740000}"/>
    <cellStyle name="Normal 7 3 3 7 4 2 3" xfId="47388" xr:uid="{00000000-0005-0000-0000-0000E7740000}"/>
    <cellStyle name="Normal 7 3 3 7 4 3" xfId="21369" xr:uid="{00000000-0005-0000-0000-0000E8740000}"/>
    <cellStyle name="Normal 7 3 3 7 4 4" xfId="38715" xr:uid="{00000000-0005-0000-0000-0000E9740000}"/>
    <cellStyle name="Normal 7 3 3 7 5" xfId="9063" xr:uid="{00000000-0005-0000-0000-0000EA740000}"/>
    <cellStyle name="Normal 7 3 3 7 5 2" xfId="26416" xr:uid="{00000000-0005-0000-0000-0000EB740000}"/>
    <cellStyle name="Normal 7 3 3 7 5 3" xfId="43762" xr:uid="{00000000-0005-0000-0000-0000EC740000}"/>
    <cellStyle name="Normal 7 3 3 7 6" xfId="17743" xr:uid="{00000000-0005-0000-0000-0000ED740000}"/>
    <cellStyle name="Normal 7 3 3 7 7" xfId="35089" xr:uid="{00000000-0005-0000-0000-0000EE740000}"/>
    <cellStyle name="Normal 7 3 3 8" xfId="1860" xr:uid="{00000000-0005-0000-0000-0000EF740000}"/>
    <cellStyle name="Normal 7 3 3 8 2" xfId="7642" xr:uid="{00000000-0005-0000-0000-0000F0740000}"/>
    <cellStyle name="Normal 7 3 3 8 2 2" xfId="16315" xr:uid="{00000000-0005-0000-0000-0000F1740000}"/>
    <cellStyle name="Normal 7 3 3 8 2 2 2" xfId="33668" xr:uid="{00000000-0005-0000-0000-0000F2740000}"/>
    <cellStyle name="Normal 7 3 3 8 2 2 3" xfId="51014" xr:uid="{00000000-0005-0000-0000-0000F3740000}"/>
    <cellStyle name="Normal 7 3 3 8 2 3" xfId="24995" xr:uid="{00000000-0005-0000-0000-0000F4740000}"/>
    <cellStyle name="Normal 7 3 3 8 2 4" xfId="42341" xr:uid="{00000000-0005-0000-0000-0000F5740000}"/>
    <cellStyle name="Normal 7 3 3 8 3" xfId="3673" xr:uid="{00000000-0005-0000-0000-0000F6740000}"/>
    <cellStyle name="Normal 7 3 3 8 3 2" xfId="12346" xr:uid="{00000000-0005-0000-0000-0000F7740000}"/>
    <cellStyle name="Normal 7 3 3 8 3 2 2" xfId="29699" xr:uid="{00000000-0005-0000-0000-0000F8740000}"/>
    <cellStyle name="Normal 7 3 3 8 3 2 3" xfId="47045" xr:uid="{00000000-0005-0000-0000-0000F9740000}"/>
    <cellStyle name="Normal 7 3 3 8 3 3" xfId="21026" xr:uid="{00000000-0005-0000-0000-0000FA740000}"/>
    <cellStyle name="Normal 7 3 3 8 3 4" xfId="38372" xr:uid="{00000000-0005-0000-0000-0000FB740000}"/>
    <cellStyle name="Normal 7 3 3 8 4" xfId="10533" xr:uid="{00000000-0005-0000-0000-0000FC740000}"/>
    <cellStyle name="Normal 7 3 3 8 4 2" xfId="27886" xr:uid="{00000000-0005-0000-0000-0000FD740000}"/>
    <cellStyle name="Normal 7 3 3 8 4 3" xfId="45232" xr:uid="{00000000-0005-0000-0000-0000FE740000}"/>
    <cellStyle name="Normal 7 3 3 8 5" xfId="19213" xr:uid="{00000000-0005-0000-0000-0000FF740000}"/>
    <cellStyle name="Normal 7 3 3 8 6" xfId="36559" xr:uid="{00000000-0005-0000-0000-000000750000}"/>
    <cellStyle name="Normal 7 3 3 9" xfId="1125" xr:uid="{00000000-0005-0000-0000-000001750000}"/>
    <cellStyle name="Normal 7 3 3 9 2" xfId="6907" xr:uid="{00000000-0005-0000-0000-000002750000}"/>
    <cellStyle name="Normal 7 3 3 9 2 2" xfId="15580" xr:uid="{00000000-0005-0000-0000-000003750000}"/>
    <cellStyle name="Normal 7 3 3 9 2 2 2" xfId="32933" xr:uid="{00000000-0005-0000-0000-000004750000}"/>
    <cellStyle name="Normal 7 3 3 9 2 2 3" xfId="50279" xr:uid="{00000000-0005-0000-0000-000005750000}"/>
    <cellStyle name="Normal 7 3 3 9 2 3" xfId="24260" xr:uid="{00000000-0005-0000-0000-000006750000}"/>
    <cellStyle name="Normal 7 3 3 9 2 4" xfId="41606" xr:uid="{00000000-0005-0000-0000-000007750000}"/>
    <cellStyle name="Normal 7 3 3 9 3" xfId="4751" xr:uid="{00000000-0005-0000-0000-000008750000}"/>
    <cellStyle name="Normal 7 3 3 9 3 2" xfId="13424" xr:uid="{00000000-0005-0000-0000-000009750000}"/>
    <cellStyle name="Normal 7 3 3 9 3 2 2" xfId="30777" xr:uid="{00000000-0005-0000-0000-00000A750000}"/>
    <cellStyle name="Normal 7 3 3 9 3 2 3" xfId="48123" xr:uid="{00000000-0005-0000-0000-00000B750000}"/>
    <cellStyle name="Normal 7 3 3 9 3 3" xfId="22104" xr:uid="{00000000-0005-0000-0000-00000C750000}"/>
    <cellStyle name="Normal 7 3 3 9 3 4" xfId="39450" xr:uid="{00000000-0005-0000-0000-00000D750000}"/>
    <cellStyle name="Normal 7 3 3 9 4" xfId="9798" xr:uid="{00000000-0005-0000-0000-00000E750000}"/>
    <cellStyle name="Normal 7 3 3 9 4 2" xfId="27151" xr:uid="{00000000-0005-0000-0000-00000F750000}"/>
    <cellStyle name="Normal 7 3 3 9 4 3" xfId="44497" xr:uid="{00000000-0005-0000-0000-000010750000}"/>
    <cellStyle name="Normal 7 3 3 9 5" xfId="18478" xr:uid="{00000000-0005-0000-0000-000011750000}"/>
    <cellStyle name="Normal 7 3 3 9 6" xfId="35824" xr:uid="{00000000-0005-0000-0000-000012750000}"/>
    <cellStyle name="Normal 7 3 4" xfId="67" xr:uid="{00000000-0005-0000-0000-000013750000}"/>
    <cellStyle name="Normal 7 3 4 10" xfId="8740" xr:uid="{00000000-0005-0000-0000-000014750000}"/>
    <cellStyle name="Normal 7 3 4 10 2" xfId="26093" xr:uid="{00000000-0005-0000-0000-000015750000}"/>
    <cellStyle name="Normal 7 3 4 10 3" xfId="43439" xr:uid="{00000000-0005-0000-0000-000016750000}"/>
    <cellStyle name="Normal 7 3 4 11" xfId="17420" xr:uid="{00000000-0005-0000-0000-000017750000}"/>
    <cellStyle name="Normal 7 3 4 12" xfId="34766" xr:uid="{00000000-0005-0000-0000-000018750000}"/>
    <cellStyle name="Normal 7 3 4 2" xfId="312" xr:uid="{00000000-0005-0000-0000-000019750000}"/>
    <cellStyle name="Normal 7 3 4 2 10" xfId="35011" xr:uid="{00000000-0005-0000-0000-00001A750000}"/>
    <cellStyle name="Normal 7 3 4 2 2" xfId="1047" xr:uid="{00000000-0005-0000-0000-00001B750000}"/>
    <cellStyle name="Normal 7 3 4 2 2 2" xfId="2860" xr:uid="{00000000-0005-0000-0000-00001C750000}"/>
    <cellStyle name="Normal 7 3 4 2 2 2 2" xfId="8642" xr:uid="{00000000-0005-0000-0000-00001D750000}"/>
    <cellStyle name="Normal 7 3 4 2 2 2 2 2" xfId="17315" xr:uid="{00000000-0005-0000-0000-00001E750000}"/>
    <cellStyle name="Normal 7 3 4 2 2 2 2 2 2" xfId="34668" xr:uid="{00000000-0005-0000-0000-00001F750000}"/>
    <cellStyle name="Normal 7 3 4 2 2 2 2 2 3" xfId="52014" xr:uid="{00000000-0005-0000-0000-000020750000}"/>
    <cellStyle name="Normal 7 3 4 2 2 2 2 3" xfId="25995" xr:uid="{00000000-0005-0000-0000-000021750000}"/>
    <cellStyle name="Normal 7 3 4 2 2 2 2 4" xfId="43341" xr:uid="{00000000-0005-0000-0000-000022750000}"/>
    <cellStyle name="Normal 7 3 4 2 2 2 3" xfId="4673" xr:uid="{00000000-0005-0000-0000-000023750000}"/>
    <cellStyle name="Normal 7 3 4 2 2 2 3 2" xfId="13346" xr:uid="{00000000-0005-0000-0000-000024750000}"/>
    <cellStyle name="Normal 7 3 4 2 2 2 3 2 2" xfId="30699" xr:uid="{00000000-0005-0000-0000-000025750000}"/>
    <cellStyle name="Normal 7 3 4 2 2 2 3 2 3" xfId="48045" xr:uid="{00000000-0005-0000-0000-000026750000}"/>
    <cellStyle name="Normal 7 3 4 2 2 2 3 3" xfId="22026" xr:uid="{00000000-0005-0000-0000-000027750000}"/>
    <cellStyle name="Normal 7 3 4 2 2 2 3 4" xfId="39372" xr:uid="{00000000-0005-0000-0000-000028750000}"/>
    <cellStyle name="Normal 7 3 4 2 2 2 4" xfId="11533" xr:uid="{00000000-0005-0000-0000-000029750000}"/>
    <cellStyle name="Normal 7 3 4 2 2 2 4 2" xfId="28886" xr:uid="{00000000-0005-0000-0000-00002A750000}"/>
    <cellStyle name="Normal 7 3 4 2 2 2 4 3" xfId="46232" xr:uid="{00000000-0005-0000-0000-00002B750000}"/>
    <cellStyle name="Normal 7 3 4 2 2 2 5" xfId="20213" xr:uid="{00000000-0005-0000-0000-00002C750000}"/>
    <cellStyle name="Normal 7 3 4 2 2 2 6" xfId="37559" xr:uid="{00000000-0005-0000-0000-00002D750000}"/>
    <cellStyle name="Normal 7 3 4 2 2 3" xfId="1782" xr:uid="{00000000-0005-0000-0000-00002E750000}"/>
    <cellStyle name="Normal 7 3 4 2 2 3 2" xfId="7564" xr:uid="{00000000-0005-0000-0000-00002F750000}"/>
    <cellStyle name="Normal 7 3 4 2 2 3 2 2" xfId="16237" xr:uid="{00000000-0005-0000-0000-000030750000}"/>
    <cellStyle name="Normal 7 3 4 2 2 3 2 2 2" xfId="33590" xr:uid="{00000000-0005-0000-0000-000031750000}"/>
    <cellStyle name="Normal 7 3 4 2 2 3 2 2 3" xfId="50936" xr:uid="{00000000-0005-0000-0000-000032750000}"/>
    <cellStyle name="Normal 7 3 4 2 2 3 2 3" xfId="24917" xr:uid="{00000000-0005-0000-0000-000033750000}"/>
    <cellStyle name="Normal 7 3 4 2 2 3 2 4" xfId="42263" xr:uid="{00000000-0005-0000-0000-000034750000}"/>
    <cellStyle name="Normal 7 3 4 2 2 3 3" xfId="5408" xr:uid="{00000000-0005-0000-0000-000035750000}"/>
    <cellStyle name="Normal 7 3 4 2 2 3 3 2" xfId="14081" xr:uid="{00000000-0005-0000-0000-000036750000}"/>
    <cellStyle name="Normal 7 3 4 2 2 3 3 2 2" xfId="31434" xr:uid="{00000000-0005-0000-0000-000037750000}"/>
    <cellStyle name="Normal 7 3 4 2 2 3 3 2 3" xfId="48780" xr:uid="{00000000-0005-0000-0000-000038750000}"/>
    <cellStyle name="Normal 7 3 4 2 2 3 3 3" xfId="22761" xr:uid="{00000000-0005-0000-0000-000039750000}"/>
    <cellStyle name="Normal 7 3 4 2 2 3 3 4" xfId="40107" xr:uid="{00000000-0005-0000-0000-00003A750000}"/>
    <cellStyle name="Normal 7 3 4 2 2 3 4" xfId="10455" xr:uid="{00000000-0005-0000-0000-00003B750000}"/>
    <cellStyle name="Normal 7 3 4 2 2 3 4 2" xfId="27808" xr:uid="{00000000-0005-0000-0000-00003C750000}"/>
    <cellStyle name="Normal 7 3 4 2 2 3 4 3" xfId="45154" xr:uid="{00000000-0005-0000-0000-00003D750000}"/>
    <cellStyle name="Normal 7 3 4 2 2 3 5" xfId="19135" xr:uid="{00000000-0005-0000-0000-00003E750000}"/>
    <cellStyle name="Normal 7 3 4 2 2 3 6" xfId="36481" xr:uid="{00000000-0005-0000-0000-00003F750000}"/>
    <cellStyle name="Normal 7 3 4 2 2 4" xfId="6829" xr:uid="{00000000-0005-0000-0000-000040750000}"/>
    <cellStyle name="Normal 7 3 4 2 2 4 2" xfId="15502" xr:uid="{00000000-0005-0000-0000-000041750000}"/>
    <cellStyle name="Normal 7 3 4 2 2 4 2 2" xfId="32855" xr:uid="{00000000-0005-0000-0000-000042750000}"/>
    <cellStyle name="Normal 7 3 4 2 2 4 2 3" xfId="50201" xr:uid="{00000000-0005-0000-0000-000043750000}"/>
    <cellStyle name="Normal 7 3 4 2 2 4 3" xfId="24182" xr:uid="{00000000-0005-0000-0000-000044750000}"/>
    <cellStyle name="Normal 7 3 4 2 2 4 4" xfId="41528" xr:uid="{00000000-0005-0000-0000-000045750000}"/>
    <cellStyle name="Normal 7 3 4 2 2 5" xfId="3595" xr:uid="{00000000-0005-0000-0000-000046750000}"/>
    <cellStyle name="Normal 7 3 4 2 2 5 2" xfId="12268" xr:uid="{00000000-0005-0000-0000-000047750000}"/>
    <cellStyle name="Normal 7 3 4 2 2 5 2 2" xfId="29621" xr:uid="{00000000-0005-0000-0000-000048750000}"/>
    <cellStyle name="Normal 7 3 4 2 2 5 2 3" xfId="46967" xr:uid="{00000000-0005-0000-0000-000049750000}"/>
    <cellStyle name="Normal 7 3 4 2 2 5 3" xfId="20948" xr:uid="{00000000-0005-0000-0000-00004A750000}"/>
    <cellStyle name="Normal 7 3 4 2 2 5 4" xfId="38294" xr:uid="{00000000-0005-0000-0000-00004B750000}"/>
    <cellStyle name="Normal 7 3 4 2 2 6" xfId="9720" xr:uid="{00000000-0005-0000-0000-00004C750000}"/>
    <cellStyle name="Normal 7 3 4 2 2 6 2" xfId="27073" xr:uid="{00000000-0005-0000-0000-00004D750000}"/>
    <cellStyle name="Normal 7 3 4 2 2 6 3" xfId="44419" xr:uid="{00000000-0005-0000-0000-00004E750000}"/>
    <cellStyle name="Normal 7 3 4 2 2 7" xfId="18400" xr:uid="{00000000-0005-0000-0000-00004F750000}"/>
    <cellStyle name="Normal 7 3 4 2 2 8" xfId="35746" xr:uid="{00000000-0005-0000-0000-000050750000}"/>
    <cellStyle name="Normal 7 3 4 2 3" xfId="557" xr:uid="{00000000-0005-0000-0000-000051750000}"/>
    <cellStyle name="Normal 7 3 4 2 3 2" xfId="2370" xr:uid="{00000000-0005-0000-0000-000052750000}"/>
    <cellStyle name="Normal 7 3 4 2 3 2 2" xfId="8152" xr:uid="{00000000-0005-0000-0000-000053750000}"/>
    <cellStyle name="Normal 7 3 4 2 3 2 2 2" xfId="16825" xr:uid="{00000000-0005-0000-0000-000054750000}"/>
    <cellStyle name="Normal 7 3 4 2 3 2 2 2 2" xfId="34178" xr:uid="{00000000-0005-0000-0000-000055750000}"/>
    <cellStyle name="Normal 7 3 4 2 3 2 2 2 3" xfId="51524" xr:uid="{00000000-0005-0000-0000-000056750000}"/>
    <cellStyle name="Normal 7 3 4 2 3 2 2 3" xfId="25505" xr:uid="{00000000-0005-0000-0000-000057750000}"/>
    <cellStyle name="Normal 7 3 4 2 3 2 2 4" xfId="42851" xr:uid="{00000000-0005-0000-0000-000058750000}"/>
    <cellStyle name="Normal 7 3 4 2 3 2 3" xfId="5653" xr:uid="{00000000-0005-0000-0000-000059750000}"/>
    <cellStyle name="Normal 7 3 4 2 3 2 3 2" xfId="14326" xr:uid="{00000000-0005-0000-0000-00005A750000}"/>
    <cellStyle name="Normal 7 3 4 2 3 2 3 2 2" xfId="31679" xr:uid="{00000000-0005-0000-0000-00005B750000}"/>
    <cellStyle name="Normal 7 3 4 2 3 2 3 2 3" xfId="49025" xr:uid="{00000000-0005-0000-0000-00005C750000}"/>
    <cellStyle name="Normal 7 3 4 2 3 2 3 3" xfId="23006" xr:uid="{00000000-0005-0000-0000-00005D750000}"/>
    <cellStyle name="Normal 7 3 4 2 3 2 3 4" xfId="40352" xr:uid="{00000000-0005-0000-0000-00005E750000}"/>
    <cellStyle name="Normal 7 3 4 2 3 2 4" xfId="11043" xr:uid="{00000000-0005-0000-0000-00005F750000}"/>
    <cellStyle name="Normal 7 3 4 2 3 2 4 2" xfId="28396" xr:uid="{00000000-0005-0000-0000-000060750000}"/>
    <cellStyle name="Normal 7 3 4 2 3 2 4 3" xfId="45742" xr:uid="{00000000-0005-0000-0000-000061750000}"/>
    <cellStyle name="Normal 7 3 4 2 3 2 5" xfId="19723" xr:uid="{00000000-0005-0000-0000-000062750000}"/>
    <cellStyle name="Normal 7 3 4 2 3 2 6" xfId="37069" xr:uid="{00000000-0005-0000-0000-000063750000}"/>
    <cellStyle name="Normal 7 3 4 2 3 3" xfId="6339" xr:uid="{00000000-0005-0000-0000-000064750000}"/>
    <cellStyle name="Normal 7 3 4 2 3 3 2" xfId="15012" xr:uid="{00000000-0005-0000-0000-000065750000}"/>
    <cellStyle name="Normal 7 3 4 2 3 3 2 2" xfId="32365" xr:uid="{00000000-0005-0000-0000-000066750000}"/>
    <cellStyle name="Normal 7 3 4 2 3 3 2 3" xfId="49711" xr:uid="{00000000-0005-0000-0000-000067750000}"/>
    <cellStyle name="Normal 7 3 4 2 3 3 3" xfId="23692" xr:uid="{00000000-0005-0000-0000-000068750000}"/>
    <cellStyle name="Normal 7 3 4 2 3 3 4" xfId="41038" xr:uid="{00000000-0005-0000-0000-000069750000}"/>
    <cellStyle name="Normal 7 3 4 2 3 4" xfId="4183" xr:uid="{00000000-0005-0000-0000-00006A750000}"/>
    <cellStyle name="Normal 7 3 4 2 3 4 2" xfId="12856" xr:uid="{00000000-0005-0000-0000-00006B750000}"/>
    <cellStyle name="Normal 7 3 4 2 3 4 2 2" xfId="30209" xr:uid="{00000000-0005-0000-0000-00006C750000}"/>
    <cellStyle name="Normal 7 3 4 2 3 4 2 3" xfId="47555" xr:uid="{00000000-0005-0000-0000-00006D750000}"/>
    <cellStyle name="Normal 7 3 4 2 3 4 3" xfId="21536" xr:uid="{00000000-0005-0000-0000-00006E750000}"/>
    <cellStyle name="Normal 7 3 4 2 3 4 4" xfId="38882" xr:uid="{00000000-0005-0000-0000-00006F750000}"/>
    <cellStyle name="Normal 7 3 4 2 3 5" xfId="9230" xr:uid="{00000000-0005-0000-0000-000070750000}"/>
    <cellStyle name="Normal 7 3 4 2 3 5 2" xfId="26583" xr:uid="{00000000-0005-0000-0000-000071750000}"/>
    <cellStyle name="Normal 7 3 4 2 3 5 3" xfId="43929" xr:uid="{00000000-0005-0000-0000-000072750000}"/>
    <cellStyle name="Normal 7 3 4 2 3 6" xfId="17910" xr:uid="{00000000-0005-0000-0000-000073750000}"/>
    <cellStyle name="Normal 7 3 4 2 3 7" xfId="35256" xr:uid="{00000000-0005-0000-0000-000074750000}"/>
    <cellStyle name="Normal 7 3 4 2 4" xfId="2125" xr:uid="{00000000-0005-0000-0000-000075750000}"/>
    <cellStyle name="Normal 7 3 4 2 4 2" xfId="7907" xr:uid="{00000000-0005-0000-0000-000076750000}"/>
    <cellStyle name="Normal 7 3 4 2 4 2 2" xfId="16580" xr:uid="{00000000-0005-0000-0000-000077750000}"/>
    <cellStyle name="Normal 7 3 4 2 4 2 2 2" xfId="33933" xr:uid="{00000000-0005-0000-0000-000078750000}"/>
    <cellStyle name="Normal 7 3 4 2 4 2 2 3" xfId="51279" xr:uid="{00000000-0005-0000-0000-000079750000}"/>
    <cellStyle name="Normal 7 3 4 2 4 2 3" xfId="25260" xr:uid="{00000000-0005-0000-0000-00007A750000}"/>
    <cellStyle name="Normal 7 3 4 2 4 2 4" xfId="42606" xr:uid="{00000000-0005-0000-0000-00007B750000}"/>
    <cellStyle name="Normal 7 3 4 2 4 3" xfId="3938" xr:uid="{00000000-0005-0000-0000-00007C750000}"/>
    <cellStyle name="Normal 7 3 4 2 4 3 2" xfId="12611" xr:uid="{00000000-0005-0000-0000-00007D750000}"/>
    <cellStyle name="Normal 7 3 4 2 4 3 2 2" xfId="29964" xr:uid="{00000000-0005-0000-0000-00007E750000}"/>
    <cellStyle name="Normal 7 3 4 2 4 3 2 3" xfId="47310" xr:uid="{00000000-0005-0000-0000-00007F750000}"/>
    <cellStyle name="Normal 7 3 4 2 4 3 3" xfId="21291" xr:uid="{00000000-0005-0000-0000-000080750000}"/>
    <cellStyle name="Normal 7 3 4 2 4 3 4" xfId="38637" xr:uid="{00000000-0005-0000-0000-000081750000}"/>
    <cellStyle name="Normal 7 3 4 2 4 4" xfId="10798" xr:uid="{00000000-0005-0000-0000-000082750000}"/>
    <cellStyle name="Normal 7 3 4 2 4 4 2" xfId="28151" xr:uid="{00000000-0005-0000-0000-000083750000}"/>
    <cellStyle name="Normal 7 3 4 2 4 4 3" xfId="45497" xr:uid="{00000000-0005-0000-0000-000084750000}"/>
    <cellStyle name="Normal 7 3 4 2 4 5" xfId="19478" xr:uid="{00000000-0005-0000-0000-000085750000}"/>
    <cellStyle name="Normal 7 3 4 2 4 6" xfId="36824" xr:uid="{00000000-0005-0000-0000-000086750000}"/>
    <cellStyle name="Normal 7 3 4 2 5" xfId="1292" xr:uid="{00000000-0005-0000-0000-000087750000}"/>
    <cellStyle name="Normal 7 3 4 2 5 2" xfId="7074" xr:uid="{00000000-0005-0000-0000-000088750000}"/>
    <cellStyle name="Normal 7 3 4 2 5 2 2" xfId="15747" xr:uid="{00000000-0005-0000-0000-000089750000}"/>
    <cellStyle name="Normal 7 3 4 2 5 2 2 2" xfId="33100" xr:uid="{00000000-0005-0000-0000-00008A750000}"/>
    <cellStyle name="Normal 7 3 4 2 5 2 2 3" xfId="50446" xr:uid="{00000000-0005-0000-0000-00008B750000}"/>
    <cellStyle name="Normal 7 3 4 2 5 2 3" xfId="24427" xr:uid="{00000000-0005-0000-0000-00008C750000}"/>
    <cellStyle name="Normal 7 3 4 2 5 2 4" xfId="41773" xr:uid="{00000000-0005-0000-0000-00008D750000}"/>
    <cellStyle name="Normal 7 3 4 2 5 3" xfId="4918" xr:uid="{00000000-0005-0000-0000-00008E750000}"/>
    <cellStyle name="Normal 7 3 4 2 5 3 2" xfId="13591" xr:uid="{00000000-0005-0000-0000-00008F750000}"/>
    <cellStyle name="Normal 7 3 4 2 5 3 2 2" xfId="30944" xr:uid="{00000000-0005-0000-0000-000090750000}"/>
    <cellStyle name="Normal 7 3 4 2 5 3 2 3" xfId="48290" xr:uid="{00000000-0005-0000-0000-000091750000}"/>
    <cellStyle name="Normal 7 3 4 2 5 3 3" xfId="22271" xr:uid="{00000000-0005-0000-0000-000092750000}"/>
    <cellStyle name="Normal 7 3 4 2 5 3 4" xfId="39617" xr:uid="{00000000-0005-0000-0000-000093750000}"/>
    <cellStyle name="Normal 7 3 4 2 5 4" xfId="9965" xr:uid="{00000000-0005-0000-0000-000094750000}"/>
    <cellStyle name="Normal 7 3 4 2 5 4 2" xfId="27318" xr:uid="{00000000-0005-0000-0000-000095750000}"/>
    <cellStyle name="Normal 7 3 4 2 5 4 3" xfId="44664" xr:uid="{00000000-0005-0000-0000-000096750000}"/>
    <cellStyle name="Normal 7 3 4 2 5 5" xfId="18645" xr:uid="{00000000-0005-0000-0000-000097750000}"/>
    <cellStyle name="Normal 7 3 4 2 5 6" xfId="35991" xr:uid="{00000000-0005-0000-0000-000098750000}"/>
    <cellStyle name="Normal 7 3 4 2 6" xfId="6094" xr:uid="{00000000-0005-0000-0000-000099750000}"/>
    <cellStyle name="Normal 7 3 4 2 6 2" xfId="14767" xr:uid="{00000000-0005-0000-0000-00009A750000}"/>
    <cellStyle name="Normal 7 3 4 2 6 2 2" xfId="32120" xr:uid="{00000000-0005-0000-0000-00009B750000}"/>
    <cellStyle name="Normal 7 3 4 2 6 2 3" xfId="49466" xr:uid="{00000000-0005-0000-0000-00009C750000}"/>
    <cellStyle name="Normal 7 3 4 2 6 3" xfId="23447" xr:uid="{00000000-0005-0000-0000-00009D750000}"/>
    <cellStyle name="Normal 7 3 4 2 6 4" xfId="40793" xr:uid="{00000000-0005-0000-0000-00009E750000}"/>
    <cellStyle name="Normal 7 3 4 2 7" xfId="3105" xr:uid="{00000000-0005-0000-0000-00009F750000}"/>
    <cellStyle name="Normal 7 3 4 2 7 2" xfId="11778" xr:uid="{00000000-0005-0000-0000-0000A0750000}"/>
    <cellStyle name="Normal 7 3 4 2 7 2 2" xfId="29131" xr:uid="{00000000-0005-0000-0000-0000A1750000}"/>
    <cellStyle name="Normal 7 3 4 2 7 2 3" xfId="46477" xr:uid="{00000000-0005-0000-0000-0000A2750000}"/>
    <cellStyle name="Normal 7 3 4 2 7 3" xfId="20458" xr:uid="{00000000-0005-0000-0000-0000A3750000}"/>
    <cellStyle name="Normal 7 3 4 2 7 4" xfId="37804" xr:uid="{00000000-0005-0000-0000-0000A4750000}"/>
    <cellStyle name="Normal 7 3 4 2 8" xfId="8985" xr:uid="{00000000-0005-0000-0000-0000A5750000}"/>
    <cellStyle name="Normal 7 3 4 2 8 2" xfId="26338" xr:uid="{00000000-0005-0000-0000-0000A6750000}"/>
    <cellStyle name="Normal 7 3 4 2 8 3" xfId="43684" xr:uid="{00000000-0005-0000-0000-0000A7750000}"/>
    <cellStyle name="Normal 7 3 4 2 9" xfId="17665" xr:uid="{00000000-0005-0000-0000-0000A8750000}"/>
    <cellStyle name="Normal 7 3 4 3" xfId="214" xr:uid="{00000000-0005-0000-0000-0000A9750000}"/>
    <cellStyle name="Normal 7 3 4 3 10" xfId="34913" xr:uid="{00000000-0005-0000-0000-0000AA750000}"/>
    <cellStyle name="Normal 7 3 4 3 2" xfId="949" xr:uid="{00000000-0005-0000-0000-0000AB750000}"/>
    <cellStyle name="Normal 7 3 4 3 2 2" xfId="2762" xr:uid="{00000000-0005-0000-0000-0000AC750000}"/>
    <cellStyle name="Normal 7 3 4 3 2 2 2" xfId="8544" xr:uid="{00000000-0005-0000-0000-0000AD750000}"/>
    <cellStyle name="Normal 7 3 4 3 2 2 2 2" xfId="17217" xr:uid="{00000000-0005-0000-0000-0000AE750000}"/>
    <cellStyle name="Normal 7 3 4 3 2 2 2 2 2" xfId="34570" xr:uid="{00000000-0005-0000-0000-0000AF750000}"/>
    <cellStyle name="Normal 7 3 4 3 2 2 2 2 3" xfId="51916" xr:uid="{00000000-0005-0000-0000-0000B0750000}"/>
    <cellStyle name="Normal 7 3 4 3 2 2 2 3" xfId="25897" xr:uid="{00000000-0005-0000-0000-0000B1750000}"/>
    <cellStyle name="Normal 7 3 4 3 2 2 2 4" xfId="43243" xr:uid="{00000000-0005-0000-0000-0000B2750000}"/>
    <cellStyle name="Normal 7 3 4 3 2 2 3" xfId="4575" xr:uid="{00000000-0005-0000-0000-0000B3750000}"/>
    <cellStyle name="Normal 7 3 4 3 2 2 3 2" xfId="13248" xr:uid="{00000000-0005-0000-0000-0000B4750000}"/>
    <cellStyle name="Normal 7 3 4 3 2 2 3 2 2" xfId="30601" xr:uid="{00000000-0005-0000-0000-0000B5750000}"/>
    <cellStyle name="Normal 7 3 4 3 2 2 3 2 3" xfId="47947" xr:uid="{00000000-0005-0000-0000-0000B6750000}"/>
    <cellStyle name="Normal 7 3 4 3 2 2 3 3" xfId="21928" xr:uid="{00000000-0005-0000-0000-0000B7750000}"/>
    <cellStyle name="Normal 7 3 4 3 2 2 3 4" xfId="39274" xr:uid="{00000000-0005-0000-0000-0000B8750000}"/>
    <cellStyle name="Normal 7 3 4 3 2 2 4" xfId="11435" xr:uid="{00000000-0005-0000-0000-0000B9750000}"/>
    <cellStyle name="Normal 7 3 4 3 2 2 4 2" xfId="28788" xr:uid="{00000000-0005-0000-0000-0000BA750000}"/>
    <cellStyle name="Normal 7 3 4 3 2 2 4 3" xfId="46134" xr:uid="{00000000-0005-0000-0000-0000BB750000}"/>
    <cellStyle name="Normal 7 3 4 3 2 2 5" xfId="20115" xr:uid="{00000000-0005-0000-0000-0000BC750000}"/>
    <cellStyle name="Normal 7 3 4 3 2 2 6" xfId="37461" xr:uid="{00000000-0005-0000-0000-0000BD750000}"/>
    <cellStyle name="Normal 7 3 4 3 2 3" xfId="1684" xr:uid="{00000000-0005-0000-0000-0000BE750000}"/>
    <cellStyle name="Normal 7 3 4 3 2 3 2" xfId="7466" xr:uid="{00000000-0005-0000-0000-0000BF750000}"/>
    <cellStyle name="Normal 7 3 4 3 2 3 2 2" xfId="16139" xr:uid="{00000000-0005-0000-0000-0000C0750000}"/>
    <cellStyle name="Normal 7 3 4 3 2 3 2 2 2" xfId="33492" xr:uid="{00000000-0005-0000-0000-0000C1750000}"/>
    <cellStyle name="Normal 7 3 4 3 2 3 2 2 3" xfId="50838" xr:uid="{00000000-0005-0000-0000-0000C2750000}"/>
    <cellStyle name="Normal 7 3 4 3 2 3 2 3" xfId="24819" xr:uid="{00000000-0005-0000-0000-0000C3750000}"/>
    <cellStyle name="Normal 7 3 4 3 2 3 2 4" xfId="42165" xr:uid="{00000000-0005-0000-0000-0000C4750000}"/>
    <cellStyle name="Normal 7 3 4 3 2 3 3" xfId="5310" xr:uid="{00000000-0005-0000-0000-0000C5750000}"/>
    <cellStyle name="Normal 7 3 4 3 2 3 3 2" xfId="13983" xr:uid="{00000000-0005-0000-0000-0000C6750000}"/>
    <cellStyle name="Normal 7 3 4 3 2 3 3 2 2" xfId="31336" xr:uid="{00000000-0005-0000-0000-0000C7750000}"/>
    <cellStyle name="Normal 7 3 4 3 2 3 3 2 3" xfId="48682" xr:uid="{00000000-0005-0000-0000-0000C8750000}"/>
    <cellStyle name="Normal 7 3 4 3 2 3 3 3" xfId="22663" xr:uid="{00000000-0005-0000-0000-0000C9750000}"/>
    <cellStyle name="Normal 7 3 4 3 2 3 3 4" xfId="40009" xr:uid="{00000000-0005-0000-0000-0000CA750000}"/>
    <cellStyle name="Normal 7 3 4 3 2 3 4" xfId="10357" xr:uid="{00000000-0005-0000-0000-0000CB750000}"/>
    <cellStyle name="Normal 7 3 4 3 2 3 4 2" xfId="27710" xr:uid="{00000000-0005-0000-0000-0000CC750000}"/>
    <cellStyle name="Normal 7 3 4 3 2 3 4 3" xfId="45056" xr:uid="{00000000-0005-0000-0000-0000CD750000}"/>
    <cellStyle name="Normal 7 3 4 3 2 3 5" xfId="19037" xr:uid="{00000000-0005-0000-0000-0000CE750000}"/>
    <cellStyle name="Normal 7 3 4 3 2 3 6" xfId="36383" xr:uid="{00000000-0005-0000-0000-0000CF750000}"/>
    <cellStyle name="Normal 7 3 4 3 2 4" xfId="6731" xr:uid="{00000000-0005-0000-0000-0000D0750000}"/>
    <cellStyle name="Normal 7 3 4 3 2 4 2" xfId="15404" xr:uid="{00000000-0005-0000-0000-0000D1750000}"/>
    <cellStyle name="Normal 7 3 4 3 2 4 2 2" xfId="32757" xr:uid="{00000000-0005-0000-0000-0000D2750000}"/>
    <cellStyle name="Normal 7 3 4 3 2 4 2 3" xfId="50103" xr:uid="{00000000-0005-0000-0000-0000D3750000}"/>
    <cellStyle name="Normal 7 3 4 3 2 4 3" xfId="24084" xr:uid="{00000000-0005-0000-0000-0000D4750000}"/>
    <cellStyle name="Normal 7 3 4 3 2 4 4" xfId="41430" xr:uid="{00000000-0005-0000-0000-0000D5750000}"/>
    <cellStyle name="Normal 7 3 4 3 2 5" xfId="3497" xr:uid="{00000000-0005-0000-0000-0000D6750000}"/>
    <cellStyle name="Normal 7 3 4 3 2 5 2" xfId="12170" xr:uid="{00000000-0005-0000-0000-0000D7750000}"/>
    <cellStyle name="Normal 7 3 4 3 2 5 2 2" xfId="29523" xr:uid="{00000000-0005-0000-0000-0000D8750000}"/>
    <cellStyle name="Normal 7 3 4 3 2 5 2 3" xfId="46869" xr:uid="{00000000-0005-0000-0000-0000D9750000}"/>
    <cellStyle name="Normal 7 3 4 3 2 5 3" xfId="20850" xr:uid="{00000000-0005-0000-0000-0000DA750000}"/>
    <cellStyle name="Normal 7 3 4 3 2 5 4" xfId="38196" xr:uid="{00000000-0005-0000-0000-0000DB750000}"/>
    <cellStyle name="Normal 7 3 4 3 2 6" xfId="9622" xr:uid="{00000000-0005-0000-0000-0000DC750000}"/>
    <cellStyle name="Normal 7 3 4 3 2 6 2" xfId="26975" xr:uid="{00000000-0005-0000-0000-0000DD750000}"/>
    <cellStyle name="Normal 7 3 4 3 2 6 3" xfId="44321" xr:uid="{00000000-0005-0000-0000-0000DE750000}"/>
    <cellStyle name="Normal 7 3 4 3 2 7" xfId="18302" xr:uid="{00000000-0005-0000-0000-0000DF750000}"/>
    <cellStyle name="Normal 7 3 4 3 2 8" xfId="35648" xr:uid="{00000000-0005-0000-0000-0000E0750000}"/>
    <cellStyle name="Normal 7 3 4 3 3" xfId="704" xr:uid="{00000000-0005-0000-0000-0000E1750000}"/>
    <cellStyle name="Normal 7 3 4 3 3 2" xfId="2517" xr:uid="{00000000-0005-0000-0000-0000E2750000}"/>
    <cellStyle name="Normal 7 3 4 3 3 2 2" xfId="8299" xr:uid="{00000000-0005-0000-0000-0000E3750000}"/>
    <cellStyle name="Normal 7 3 4 3 3 2 2 2" xfId="16972" xr:uid="{00000000-0005-0000-0000-0000E4750000}"/>
    <cellStyle name="Normal 7 3 4 3 3 2 2 2 2" xfId="34325" xr:uid="{00000000-0005-0000-0000-0000E5750000}"/>
    <cellStyle name="Normal 7 3 4 3 3 2 2 2 3" xfId="51671" xr:uid="{00000000-0005-0000-0000-0000E6750000}"/>
    <cellStyle name="Normal 7 3 4 3 3 2 2 3" xfId="25652" xr:uid="{00000000-0005-0000-0000-0000E7750000}"/>
    <cellStyle name="Normal 7 3 4 3 3 2 2 4" xfId="42998" xr:uid="{00000000-0005-0000-0000-0000E8750000}"/>
    <cellStyle name="Normal 7 3 4 3 3 2 3" xfId="5751" xr:uid="{00000000-0005-0000-0000-0000E9750000}"/>
    <cellStyle name="Normal 7 3 4 3 3 2 3 2" xfId="14424" xr:uid="{00000000-0005-0000-0000-0000EA750000}"/>
    <cellStyle name="Normal 7 3 4 3 3 2 3 2 2" xfId="31777" xr:uid="{00000000-0005-0000-0000-0000EB750000}"/>
    <cellStyle name="Normal 7 3 4 3 3 2 3 2 3" xfId="49123" xr:uid="{00000000-0005-0000-0000-0000EC750000}"/>
    <cellStyle name="Normal 7 3 4 3 3 2 3 3" xfId="23104" xr:uid="{00000000-0005-0000-0000-0000ED750000}"/>
    <cellStyle name="Normal 7 3 4 3 3 2 3 4" xfId="40450" xr:uid="{00000000-0005-0000-0000-0000EE750000}"/>
    <cellStyle name="Normal 7 3 4 3 3 2 4" xfId="11190" xr:uid="{00000000-0005-0000-0000-0000EF750000}"/>
    <cellStyle name="Normal 7 3 4 3 3 2 4 2" xfId="28543" xr:uid="{00000000-0005-0000-0000-0000F0750000}"/>
    <cellStyle name="Normal 7 3 4 3 3 2 4 3" xfId="45889" xr:uid="{00000000-0005-0000-0000-0000F1750000}"/>
    <cellStyle name="Normal 7 3 4 3 3 2 5" xfId="19870" xr:uid="{00000000-0005-0000-0000-0000F2750000}"/>
    <cellStyle name="Normal 7 3 4 3 3 2 6" xfId="37216" xr:uid="{00000000-0005-0000-0000-0000F3750000}"/>
    <cellStyle name="Normal 7 3 4 3 3 3" xfId="6486" xr:uid="{00000000-0005-0000-0000-0000F4750000}"/>
    <cellStyle name="Normal 7 3 4 3 3 3 2" xfId="15159" xr:uid="{00000000-0005-0000-0000-0000F5750000}"/>
    <cellStyle name="Normal 7 3 4 3 3 3 2 2" xfId="32512" xr:uid="{00000000-0005-0000-0000-0000F6750000}"/>
    <cellStyle name="Normal 7 3 4 3 3 3 2 3" xfId="49858" xr:uid="{00000000-0005-0000-0000-0000F7750000}"/>
    <cellStyle name="Normal 7 3 4 3 3 3 3" xfId="23839" xr:uid="{00000000-0005-0000-0000-0000F8750000}"/>
    <cellStyle name="Normal 7 3 4 3 3 3 4" xfId="41185" xr:uid="{00000000-0005-0000-0000-0000F9750000}"/>
    <cellStyle name="Normal 7 3 4 3 3 4" xfId="4330" xr:uid="{00000000-0005-0000-0000-0000FA750000}"/>
    <cellStyle name="Normal 7 3 4 3 3 4 2" xfId="13003" xr:uid="{00000000-0005-0000-0000-0000FB750000}"/>
    <cellStyle name="Normal 7 3 4 3 3 4 2 2" xfId="30356" xr:uid="{00000000-0005-0000-0000-0000FC750000}"/>
    <cellStyle name="Normal 7 3 4 3 3 4 2 3" xfId="47702" xr:uid="{00000000-0005-0000-0000-0000FD750000}"/>
    <cellStyle name="Normal 7 3 4 3 3 4 3" xfId="21683" xr:uid="{00000000-0005-0000-0000-0000FE750000}"/>
    <cellStyle name="Normal 7 3 4 3 3 4 4" xfId="39029" xr:uid="{00000000-0005-0000-0000-0000FF750000}"/>
    <cellStyle name="Normal 7 3 4 3 3 5" xfId="9377" xr:uid="{00000000-0005-0000-0000-000000760000}"/>
    <cellStyle name="Normal 7 3 4 3 3 5 2" xfId="26730" xr:uid="{00000000-0005-0000-0000-000001760000}"/>
    <cellStyle name="Normal 7 3 4 3 3 5 3" xfId="44076" xr:uid="{00000000-0005-0000-0000-000002760000}"/>
    <cellStyle name="Normal 7 3 4 3 3 6" xfId="18057" xr:uid="{00000000-0005-0000-0000-000003760000}"/>
    <cellStyle name="Normal 7 3 4 3 3 7" xfId="35403" xr:uid="{00000000-0005-0000-0000-000004760000}"/>
    <cellStyle name="Normal 7 3 4 3 4" xfId="2027" xr:uid="{00000000-0005-0000-0000-000005760000}"/>
    <cellStyle name="Normal 7 3 4 3 4 2" xfId="7809" xr:uid="{00000000-0005-0000-0000-000006760000}"/>
    <cellStyle name="Normal 7 3 4 3 4 2 2" xfId="16482" xr:uid="{00000000-0005-0000-0000-000007760000}"/>
    <cellStyle name="Normal 7 3 4 3 4 2 2 2" xfId="33835" xr:uid="{00000000-0005-0000-0000-000008760000}"/>
    <cellStyle name="Normal 7 3 4 3 4 2 2 3" xfId="51181" xr:uid="{00000000-0005-0000-0000-000009760000}"/>
    <cellStyle name="Normal 7 3 4 3 4 2 3" xfId="25162" xr:uid="{00000000-0005-0000-0000-00000A760000}"/>
    <cellStyle name="Normal 7 3 4 3 4 2 4" xfId="42508" xr:uid="{00000000-0005-0000-0000-00000B760000}"/>
    <cellStyle name="Normal 7 3 4 3 4 3" xfId="3840" xr:uid="{00000000-0005-0000-0000-00000C760000}"/>
    <cellStyle name="Normal 7 3 4 3 4 3 2" xfId="12513" xr:uid="{00000000-0005-0000-0000-00000D760000}"/>
    <cellStyle name="Normal 7 3 4 3 4 3 2 2" xfId="29866" xr:uid="{00000000-0005-0000-0000-00000E760000}"/>
    <cellStyle name="Normal 7 3 4 3 4 3 2 3" xfId="47212" xr:uid="{00000000-0005-0000-0000-00000F760000}"/>
    <cellStyle name="Normal 7 3 4 3 4 3 3" xfId="21193" xr:uid="{00000000-0005-0000-0000-000010760000}"/>
    <cellStyle name="Normal 7 3 4 3 4 3 4" xfId="38539" xr:uid="{00000000-0005-0000-0000-000011760000}"/>
    <cellStyle name="Normal 7 3 4 3 4 4" xfId="10700" xr:uid="{00000000-0005-0000-0000-000012760000}"/>
    <cellStyle name="Normal 7 3 4 3 4 4 2" xfId="28053" xr:uid="{00000000-0005-0000-0000-000013760000}"/>
    <cellStyle name="Normal 7 3 4 3 4 4 3" xfId="45399" xr:uid="{00000000-0005-0000-0000-000014760000}"/>
    <cellStyle name="Normal 7 3 4 3 4 5" xfId="19380" xr:uid="{00000000-0005-0000-0000-000015760000}"/>
    <cellStyle name="Normal 7 3 4 3 4 6" xfId="36726" xr:uid="{00000000-0005-0000-0000-000016760000}"/>
    <cellStyle name="Normal 7 3 4 3 5" xfId="1439" xr:uid="{00000000-0005-0000-0000-000017760000}"/>
    <cellStyle name="Normal 7 3 4 3 5 2" xfId="7221" xr:uid="{00000000-0005-0000-0000-000018760000}"/>
    <cellStyle name="Normal 7 3 4 3 5 2 2" xfId="15894" xr:uid="{00000000-0005-0000-0000-000019760000}"/>
    <cellStyle name="Normal 7 3 4 3 5 2 2 2" xfId="33247" xr:uid="{00000000-0005-0000-0000-00001A760000}"/>
    <cellStyle name="Normal 7 3 4 3 5 2 2 3" xfId="50593" xr:uid="{00000000-0005-0000-0000-00001B760000}"/>
    <cellStyle name="Normal 7 3 4 3 5 2 3" xfId="24574" xr:uid="{00000000-0005-0000-0000-00001C760000}"/>
    <cellStyle name="Normal 7 3 4 3 5 2 4" xfId="41920" xr:uid="{00000000-0005-0000-0000-00001D760000}"/>
    <cellStyle name="Normal 7 3 4 3 5 3" xfId="5065" xr:uid="{00000000-0005-0000-0000-00001E760000}"/>
    <cellStyle name="Normal 7 3 4 3 5 3 2" xfId="13738" xr:uid="{00000000-0005-0000-0000-00001F760000}"/>
    <cellStyle name="Normal 7 3 4 3 5 3 2 2" xfId="31091" xr:uid="{00000000-0005-0000-0000-000020760000}"/>
    <cellStyle name="Normal 7 3 4 3 5 3 2 3" xfId="48437" xr:uid="{00000000-0005-0000-0000-000021760000}"/>
    <cellStyle name="Normal 7 3 4 3 5 3 3" xfId="22418" xr:uid="{00000000-0005-0000-0000-000022760000}"/>
    <cellStyle name="Normal 7 3 4 3 5 3 4" xfId="39764" xr:uid="{00000000-0005-0000-0000-000023760000}"/>
    <cellStyle name="Normal 7 3 4 3 5 4" xfId="10112" xr:uid="{00000000-0005-0000-0000-000024760000}"/>
    <cellStyle name="Normal 7 3 4 3 5 4 2" xfId="27465" xr:uid="{00000000-0005-0000-0000-000025760000}"/>
    <cellStyle name="Normal 7 3 4 3 5 4 3" xfId="44811" xr:uid="{00000000-0005-0000-0000-000026760000}"/>
    <cellStyle name="Normal 7 3 4 3 5 5" xfId="18792" xr:uid="{00000000-0005-0000-0000-000027760000}"/>
    <cellStyle name="Normal 7 3 4 3 5 6" xfId="36138" xr:uid="{00000000-0005-0000-0000-000028760000}"/>
    <cellStyle name="Normal 7 3 4 3 6" xfId="5996" xr:uid="{00000000-0005-0000-0000-000029760000}"/>
    <cellStyle name="Normal 7 3 4 3 6 2" xfId="14669" xr:uid="{00000000-0005-0000-0000-00002A760000}"/>
    <cellStyle name="Normal 7 3 4 3 6 2 2" xfId="32022" xr:uid="{00000000-0005-0000-0000-00002B760000}"/>
    <cellStyle name="Normal 7 3 4 3 6 2 3" xfId="49368" xr:uid="{00000000-0005-0000-0000-00002C760000}"/>
    <cellStyle name="Normal 7 3 4 3 6 3" xfId="23349" xr:uid="{00000000-0005-0000-0000-00002D760000}"/>
    <cellStyle name="Normal 7 3 4 3 6 4" xfId="40695" xr:uid="{00000000-0005-0000-0000-00002E760000}"/>
    <cellStyle name="Normal 7 3 4 3 7" xfId="3252" xr:uid="{00000000-0005-0000-0000-00002F760000}"/>
    <cellStyle name="Normal 7 3 4 3 7 2" xfId="11925" xr:uid="{00000000-0005-0000-0000-000030760000}"/>
    <cellStyle name="Normal 7 3 4 3 7 2 2" xfId="29278" xr:uid="{00000000-0005-0000-0000-000031760000}"/>
    <cellStyle name="Normal 7 3 4 3 7 2 3" xfId="46624" xr:uid="{00000000-0005-0000-0000-000032760000}"/>
    <cellStyle name="Normal 7 3 4 3 7 3" xfId="20605" xr:uid="{00000000-0005-0000-0000-000033760000}"/>
    <cellStyle name="Normal 7 3 4 3 7 4" xfId="37951" xr:uid="{00000000-0005-0000-0000-000034760000}"/>
    <cellStyle name="Normal 7 3 4 3 8" xfId="8887" xr:uid="{00000000-0005-0000-0000-000035760000}"/>
    <cellStyle name="Normal 7 3 4 3 8 2" xfId="26240" xr:uid="{00000000-0005-0000-0000-000036760000}"/>
    <cellStyle name="Normal 7 3 4 3 8 3" xfId="43586" xr:uid="{00000000-0005-0000-0000-000037760000}"/>
    <cellStyle name="Normal 7 3 4 3 9" xfId="17567" xr:uid="{00000000-0005-0000-0000-000038760000}"/>
    <cellStyle name="Normal 7 3 4 4" xfId="802" xr:uid="{00000000-0005-0000-0000-000039760000}"/>
    <cellStyle name="Normal 7 3 4 4 2" xfId="2615" xr:uid="{00000000-0005-0000-0000-00003A760000}"/>
    <cellStyle name="Normal 7 3 4 4 2 2" xfId="8397" xr:uid="{00000000-0005-0000-0000-00003B760000}"/>
    <cellStyle name="Normal 7 3 4 4 2 2 2" xfId="17070" xr:uid="{00000000-0005-0000-0000-00003C760000}"/>
    <cellStyle name="Normal 7 3 4 4 2 2 2 2" xfId="34423" xr:uid="{00000000-0005-0000-0000-00003D760000}"/>
    <cellStyle name="Normal 7 3 4 4 2 2 2 3" xfId="51769" xr:uid="{00000000-0005-0000-0000-00003E760000}"/>
    <cellStyle name="Normal 7 3 4 4 2 2 3" xfId="25750" xr:uid="{00000000-0005-0000-0000-00003F760000}"/>
    <cellStyle name="Normal 7 3 4 4 2 2 4" xfId="43096" xr:uid="{00000000-0005-0000-0000-000040760000}"/>
    <cellStyle name="Normal 7 3 4 4 2 3" xfId="4428" xr:uid="{00000000-0005-0000-0000-000041760000}"/>
    <cellStyle name="Normal 7 3 4 4 2 3 2" xfId="13101" xr:uid="{00000000-0005-0000-0000-000042760000}"/>
    <cellStyle name="Normal 7 3 4 4 2 3 2 2" xfId="30454" xr:uid="{00000000-0005-0000-0000-000043760000}"/>
    <cellStyle name="Normal 7 3 4 4 2 3 2 3" xfId="47800" xr:uid="{00000000-0005-0000-0000-000044760000}"/>
    <cellStyle name="Normal 7 3 4 4 2 3 3" xfId="21781" xr:uid="{00000000-0005-0000-0000-000045760000}"/>
    <cellStyle name="Normal 7 3 4 4 2 3 4" xfId="39127" xr:uid="{00000000-0005-0000-0000-000046760000}"/>
    <cellStyle name="Normal 7 3 4 4 2 4" xfId="11288" xr:uid="{00000000-0005-0000-0000-000047760000}"/>
    <cellStyle name="Normal 7 3 4 4 2 4 2" xfId="28641" xr:uid="{00000000-0005-0000-0000-000048760000}"/>
    <cellStyle name="Normal 7 3 4 4 2 4 3" xfId="45987" xr:uid="{00000000-0005-0000-0000-000049760000}"/>
    <cellStyle name="Normal 7 3 4 4 2 5" xfId="19968" xr:uid="{00000000-0005-0000-0000-00004A760000}"/>
    <cellStyle name="Normal 7 3 4 4 2 6" xfId="37314" xr:uid="{00000000-0005-0000-0000-00004B760000}"/>
    <cellStyle name="Normal 7 3 4 4 3" xfId="1537" xr:uid="{00000000-0005-0000-0000-00004C760000}"/>
    <cellStyle name="Normal 7 3 4 4 3 2" xfId="7319" xr:uid="{00000000-0005-0000-0000-00004D760000}"/>
    <cellStyle name="Normal 7 3 4 4 3 2 2" xfId="15992" xr:uid="{00000000-0005-0000-0000-00004E760000}"/>
    <cellStyle name="Normal 7 3 4 4 3 2 2 2" xfId="33345" xr:uid="{00000000-0005-0000-0000-00004F760000}"/>
    <cellStyle name="Normal 7 3 4 4 3 2 2 3" xfId="50691" xr:uid="{00000000-0005-0000-0000-000050760000}"/>
    <cellStyle name="Normal 7 3 4 4 3 2 3" xfId="24672" xr:uid="{00000000-0005-0000-0000-000051760000}"/>
    <cellStyle name="Normal 7 3 4 4 3 2 4" xfId="42018" xr:uid="{00000000-0005-0000-0000-000052760000}"/>
    <cellStyle name="Normal 7 3 4 4 3 3" xfId="5163" xr:uid="{00000000-0005-0000-0000-000053760000}"/>
    <cellStyle name="Normal 7 3 4 4 3 3 2" xfId="13836" xr:uid="{00000000-0005-0000-0000-000054760000}"/>
    <cellStyle name="Normal 7 3 4 4 3 3 2 2" xfId="31189" xr:uid="{00000000-0005-0000-0000-000055760000}"/>
    <cellStyle name="Normal 7 3 4 4 3 3 2 3" xfId="48535" xr:uid="{00000000-0005-0000-0000-000056760000}"/>
    <cellStyle name="Normal 7 3 4 4 3 3 3" xfId="22516" xr:uid="{00000000-0005-0000-0000-000057760000}"/>
    <cellStyle name="Normal 7 3 4 4 3 3 4" xfId="39862" xr:uid="{00000000-0005-0000-0000-000058760000}"/>
    <cellStyle name="Normal 7 3 4 4 3 4" xfId="10210" xr:uid="{00000000-0005-0000-0000-000059760000}"/>
    <cellStyle name="Normal 7 3 4 4 3 4 2" xfId="27563" xr:uid="{00000000-0005-0000-0000-00005A760000}"/>
    <cellStyle name="Normal 7 3 4 4 3 4 3" xfId="44909" xr:uid="{00000000-0005-0000-0000-00005B760000}"/>
    <cellStyle name="Normal 7 3 4 4 3 5" xfId="18890" xr:uid="{00000000-0005-0000-0000-00005C760000}"/>
    <cellStyle name="Normal 7 3 4 4 3 6" xfId="36236" xr:uid="{00000000-0005-0000-0000-00005D760000}"/>
    <cellStyle name="Normal 7 3 4 4 4" xfId="6584" xr:uid="{00000000-0005-0000-0000-00005E760000}"/>
    <cellStyle name="Normal 7 3 4 4 4 2" xfId="15257" xr:uid="{00000000-0005-0000-0000-00005F760000}"/>
    <cellStyle name="Normal 7 3 4 4 4 2 2" xfId="32610" xr:uid="{00000000-0005-0000-0000-000060760000}"/>
    <cellStyle name="Normal 7 3 4 4 4 2 3" xfId="49956" xr:uid="{00000000-0005-0000-0000-000061760000}"/>
    <cellStyle name="Normal 7 3 4 4 4 3" xfId="23937" xr:uid="{00000000-0005-0000-0000-000062760000}"/>
    <cellStyle name="Normal 7 3 4 4 4 4" xfId="41283" xr:uid="{00000000-0005-0000-0000-000063760000}"/>
    <cellStyle name="Normal 7 3 4 4 5" xfId="3350" xr:uid="{00000000-0005-0000-0000-000064760000}"/>
    <cellStyle name="Normal 7 3 4 4 5 2" xfId="12023" xr:uid="{00000000-0005-0000-0000-000065760000}"/>
    <cellStyle name="Normal 7 3 4 4 5 2 2" xfId="29376" xr:uid="{00000000-0005-0000-0000-000066760000}"/>
    <cellStyle name="Normal 7 3 4 4 5 2 3" xfId="46722" xr:uid="{00000000-0005-0000-0000-000067760000}"/>
    <cellStyle name="Normal 7 3 4 4 5 3" xfId="20703" xr:uid="{00000000-0005-0000-0000-000068760000}"/>
    <cellStyle name="Normal 7 3 4 4 5 4" xfId="38049" xr:uid="{00000000-0005-0000-0000-000069760000}"/>
    <cellStyle name="Normal 7 3 4 4 6" xfId="9475" xr:uid="{00000000-0005-0000-0000-00006A760000}"/>
    <cellStyle name="Normal 7 3 4 4 6 2" xfId="26828" xr:uid="{00000000-0005-0000-0000-00006B760000}"/>
    <cellStyle name="Normal 7 3 4 4 6 3" xfId="44174" xr:uid="{00000000-0005-0000-0000-00006C760000}"/>
    <cellStyle name="Normal 7 3 4 4 7" xfId="18155" xr:uid="{00000000-0005-0000-0000-00006D760000}"/>
    <cellStyle name="Normal 7 3 4 4 8" xfId="35501" xr:uid="{00000000-0005-0000-0000-00006E760000}"/>
    <cellStyle name="Normal 7 3 4 5" xfId="459" xr:uid="{00000000-0005-0000-0000-00006F760000}"/>
    <cellStyle name="Normal 7 3 4 5 2" xfId="2272" xr:uid="{00000000-0005-0000-0000-000070760000}"/>
    <cellStyle name="Normal 7 3 4 5 2 2" xfId="8054" xr:uid="{00000000-0005-0000-0000-000071760000}"/>
    <cellStyle name="Normal 7 3 4 5 2 2 2" xfId="16727" xr:uid="{00000000-0005-0000-0000-000072760000}"/>
    <cellStyle name="Normal 7 3 4 5 2 2 2 2" xfId="34080" xr:uid="{00000000-0005-0000-0000-000073760000}"/>
    <cellStyle name="Normal 7 3 4 5 2 2 2 3" xfId="51426" xr:uid="{00000000-0005-0000-0000-000074760000}"/>
    <cellStyle name="Normal 7 3 4 5 2 2 3" xfId="25407" xr:uid="{00000000-0005-0000-0000-000075760000}"/>
    <cellStyle name="Normal 7 3 4 5 2 2 4" xfId="42753" xr:uid="{00000000-0005-0000-0000-000076760000}"/>
    <cellStyle name="Normal 7 3 4 5 2 3" xfId="5555" xr:uid="{00000000-0005-0000-0000-000077760000}"/>
    <cellStyle name="Normal 7 3 4 5 2 3 2" xfId="14228" xr:uid="{00000000-0005-0000-0000-000078760000}"/>
    <cellStyle name="Normal 7 3 4 5 2 3 2 2" xfId="31581" xr:uid="{00000000-0005-0000-0000-000079760000}"/>
    <cellStyle name="Normal 7 3 4 5 2 3 2 3" xfId="48927" xr:uid="{00000000-0005-0000-0000-00007A760000}"/>
    <cellStyle name="Normal 7 3 4 5 2 3 3" xfId="22908" xr:uid="{00000000-0005-0000-0000-00007B760000}"/>
    <cellStyle name="Normal 7 3 4 5 2 3 4" xfId="40254" xr:uid="{00000000-0005-0000-0000-00007C760000}"/>
    <cellStyle name="Normal 7 3 4 5 2 4" xfId="10945" xr:uid="{00000000-0005-0000-0000-00007D760000}"/>
    <cellStyle name="Normal 7 3 4 5 2 4 2" xfId="28298" xr:uid="{00000000-0005-0000-0000-00007E760000}"/>
    <cellStyle name="Normal 7 3 4 5 2 4 3" xfId="45644" xr:uid="{00000000-0005-0000-0000-00007F760000}"/>
    <cellStyle name="Normal 7 3 4 5 2 5" xfId="19625" xr:uid="{00000000-0005-0000-0000-000080760000}"/>
    <cellStyle name="Normal 7 3 4 5 2 6" xfId="36971" xr:uid="{00000000-0005-0000-0000-000081760000}"/>
    <cellStyle name="Normal 7 3 4 5 3" xfId="6241" xr:uid="{00000000-0005-0000-0000-000082760000}"/>
    <cellStyle name="Normal 7 3 4 5 3 2" xfId="14914" xr:uid="{00000000-0005-0000-0000-000083760000}"/>
    <cellStyle name="Normal 7 3 4 5 3 2 2" xfId="32267" xr:uid="{00000000-0005-0000-0000-000084760000}"/>
    <cellStyle name="Normal 7 3 4 5 3 2 3" xfId="49613" xr:uid="{00000000-0005-0000-0000-000085760000}"/>
    <cellStyle name="Normal 7 3 4 5 3 3" xfId="23594" xr:uid="{00000000-0005-0000-0000-000086760000}"/>
    <cellStyle name="Normal 7 3 4 5 3 4" xfId="40940" xr:uid="{00000000-0005-0000-0000-000087760000}"/>
    <cellStyle name="Normal 7 3 4 5 4" xfId="4085" xr:uid="{00000000-0005-0000-0000-000088760000}"/>
    <cellStyle name="Normal 7 3 4 5 4 2" xfId="12758" xr:uid="{00000000-0005-0000-0000-000089760000}"/>
    <cellStyle name="Normal 7 3 4 5 4 2 2" xfId="30111" xr:uid="{00000000-0005-0000-0000-00008A760000}"/>
    <cellStyle name="Normal 7 3 4 5 4 2 3" xfId="47457" xr:uid="{00000000-0005-0000-0000-00008B760000}"/>
    <cellStyle name="Normal 7 3 4 5 4 3" xfId="21438" xr:uid="{00000000-0005-0000-0000-00008C760000}"/>
    <cellStyle name="Normal 7 3 4 5 4 4" xfId="38784" xr:uid="{00000000-0005-0000-0000-00008D760000}"/>
    <cellStyle name="Normal 7 3 4 5 5" xfId="9132" xr:uid="{00000000-0005-0000-0000-00008E760000}"/>
    <cellStyle name="Normal 7 3 4 5 5 2" xfId="26485" xr:uid="{00000000-0005-0000-0000-00008F760000}"/>
    <cellStyle name="Normal 7 3 4 5 5 3" xfId="43831" xr:uid="{00000000-0005-0000-0000-000090760000}"/>
    <cellStyle name="Normal 7 3 4 5 6" xfId="17812" xr:uid="{00000000-0005-0000-0000-000091760000}"/>
    <cellStyle name="Normal 7 3 4 5 7" xfId="35158" xr:uid="{00000000-0005-0000-0000-000092760000}"/>
    <cellStyle name="Normal 7 3 4 6" xfId="1880" xr:uid="{00000000-0005-0000-0000-000093760000}"/>
    <cellStyle name="Normal 7 3 4 6 2" xfId="7662" xr:uid="{00000000-0005-0000-0000-000094760000}"/>
    <cellStyle name="Normal 7 3 4 6 2 2" xfId="16335" xr:uid="{00000000-0005-0000-0000-000095760000}"/>
    <cellStyle name="Normal 7 3 4 6 2 2 2" xfId="33688" xr:uid="{00000000-0005-0000-0000-000096760000}"/>
    <cellStyle name="Normal 7 3 4 6 2 2 3" xfId="51034" xr:uid="{00000000-0005-0000-0000-000097760000}"/>
    <cellStyle name="Normal 7 3 4 6 2 3" xfId="25015" xr:uid="{00000000-0005-0000-0000-000098760000}"/>
    <cellStyle name="Normal 7 3 4 6 2 4" xfId="42361" xr:uid="{00000000-0005-0000-0000-000099760000}"/>
    <cellStyle name="Normal 7 3 4 6 3" xfId="3693" xr:uid="{00000000-0005-0000-0000-00009A760000}"/>
    <cellStyle name="Normal 7 3 4 6 3 2" xfId="12366" xr:uid="{00000000-0005-0000-0000-00009B760000}"/>
    <cellStyle name="Normal 7 3 4 6 3 2 2" xfId="29719" xr:uid="{00000000-0005-0000-0000-00009C760000}"/>
    <cellStyle name="Normal 7 3 4 6 3 2 3" xfId="47065" xr:uid="{00000000-0005-0000-0000-00009D760000}"/>
    <cellStyle name="Normal 7 3 4 6 3 3" xfId="21046" xr:uid="{00000000-0005-0000-0000-00009E760000}"/>
    <cellStyle name="Normal 7 3 4 6 3 4" xfId="38392" xr:uid="{00000000-0005-0000-0000-00009F760000}"/>
    <cellStyle name="Normal 7 3 4 6 4" xfId="10553" xr:uid="{00000000-0005-0000-0000-0000A0760000}"/>
    <cellStyle name="Normal 7 3 4 6 4 2" xfId="27906" xr:uid="{00000000-0005-0000-0000-0000A1760000}"/>
    <cellStyle name="Normal 7 3 4 6 4 3" xfId="45252" xr:uid="{00000000-0005-0000-0000-0000A2760000}"/>
    <cellStyle name="Normal 7 3 4 6 5" xfId="19233" xr:uid="{00000000-0005-0000-0000-0000A3760000}"/>
    <cellStyle name="Normal 7 3 4 6 6" xfId="36579" xr:uid="{00000000-0005-0000-0000-0000A4760000}"/>
    <cellStyle name="Normal 7 3 4 7" xfId="1194" xr:uid="{00000000-0005-0000-0000-0000A5760000}"/>
    <cellStyle name="Normal 7 3 4 7 2" xfId="6976" xr:uid="{00000000-0005-0000-0000-0000A6760000}"/>
    <cellStyle name="Normal 7 3 4 7 2 2" xfId="15649" xr:uid="{00000000-0005-0000-0000-0000A7760000}"/>
    <cellStyle name="Normal 7 3 4 7 2 2 2" xfId="33002" xr:uid="{00000000-0005-0000-0000-0000A8760000}"/>
    <cellStyle name="Normal 7 3 4 7 2 2 3" xfId="50348" xr:uid="{00000000-0005-0000-0000-0000A9760000}"/>
    <cellStyle name="Normal 7 3 4 7 2 3" xfId="24329" xr:uid="{00000000-0005-0000-0000-0000AA760000}"/>
    <cellStyle name="Normal 7 3 4 7 2 4" xfId="41675" xr:uid="{00000000-0005-0000-0000-0000AB760000}"/>
    <cellStyle name="Normal 7 3 4 7 3" xfId="4820" xr:uid="{00000000-0005-0000-0000-0000AC760000}"/>
    <cellStyle name="Normal 7 3 4 7 3 2" xfId="13493" xr:uid="{00000000-0005-0000-0000-0000AD760000}"/>
    <cellStyle name="Normal 7 3 4 7 3 2 2" xfId="30846" xr:uid="{00000000-0005-0000-0000-0000AE760000}"/>
    <cellStyle name="Normal 7 3 4 7 3 2 3" xfId="48192" xr:uid="{00000000-0005-0000-0000-0000AF760000}"/>
    <cellStyle name="Normal 7 3 4 7 3 3" xfId="22173" xr:uid="{00000000-0005-0000-0000-0000B0760000}"/>
    <cellStyle name="Normal 7 3 4 7 3 4" xfId="39519" xr:uid="{00000000-0005-0000-0000-0000B1760000}"/>
    <cellStyle name="Normal 7 3 4 7 4" xfId="9867" xr:uid="{00000000-0005-0000-0000-0000B2760000}"/>
    <cellStyle name="Normal 7 3 4 7 4 2" xfId="27220" xr:uid="{00000000-0005-0000-0000-0000B3760000}"/>
    <cellStyle name="Normal 7 3 4 7 4 3" xfId="44566" xr:uid="{00000000-0005-0000-0000-0000B4760000}"/>
    <cellStyle name="Normal 7 3 4 7 5" xfId="18547" xr:uid="{00000000-0005-0000-0000-0000B5760000}"/>
    <cellStyle name="Normal 7 3 4 7 6" xfId="35893" xr:uid="{00000000-0005-0000-0000-0000B6760000}"/>
    <cellStyle name="Normal 7 3 4 8" xfId="5849" xr:uid="{00000000-0005-0000-0000-0000B7760000}"/>
    <cellStyle name="Normal 7 3 4 8 2" xfId="14522" xr:uid="{00000000-0005-0000-0000-0000B8760000}"/>
    <cellStyle name="Normal 7 3 4 8 2 2" xfId="31875" xr:uid="{00000000-0005-0000-0000-0000B9760000}"/>
    <cellStyle name="Normal 7 3 4 8 2 3" xfId="49221" xr:uid="{00000000-0005-0000-0000-0000BA760000}"/>
    <cellStyle name="Normal 7 3 4 8 3" xfId="23202" xr:uid="{00000000-0005-0000-0000-0000BB760000}"/>
    <cellStyle name="Normal 7 3 4 8 4" xfId="40548" xr:uid="{00000000-0005-0000-0000-0000BC760000}"/>
    <cellStyle name="Normal 7 3 4 9" xfId="3007" xr:uid="{00000000-0005-0000-0000-0000BD760000}"/>
    <cellStyle name="Normal 7 3 4 9 2" xfId="11680" xr:uid="{00000000-0005-0000-0000-0000BE760000}"/>
    <cellStyle name="Normal 7 3 4 9 2 2" xfId="29033" xr:uid="{00000000-0005-0000-0000-0000BF760000}"/>
    <cellStyle name="Normal 7 3 4 9 2 3" xfId="46379" xr:uid="{00000000-0005-0000-0000-0000C0760000}"/>
    <cellStyle name="Normal 7 3 4 9 3" xfId="20360" xr:uid="{00000000-0005-0000-0000-0000C1760000}"/>
    <cellStyle name="Normal 7 3 4 9 4" xfId="37706" xr:uid="{00000000-0005-0000-0000-0000C2760000}"/>
    <cellStyle name="Normal 7 3 5" xfId="165" xr:uid="{00000000-0005-0000-0000-0000C3760000}"/>
    <cellStyle name="Normal 7 3 5 10" xfId="17518" xr:uid="{00000000-0005-0000-0000-0000C4760000}"/>
    <cellStyle name="Normal 7 3 5 11" xfId="34864" xr:uid="{00000000-0005-0000-0000-0000C5760000}"/>
    <cellStyle name="Normal 7 3 5 2" xfId="655" xr:uid="{00000000-0005-0000-0000-0000C6760000}"/>
    <cellStyle name="Normal 7 3 5 2 2" xfId="2468" xr:uid="{00000000-0005-0000-0000-0000C7760000}"/>
    <cellStyle name="Normal 7 3 5 2 2 2" xfId="8250" xr:uid="{00000000-0005-0000-0000-0000C8760000}"/>
    <cellStyle name="Normal 7 3 5 2 2 2 2" xfId="16923" xr:uid="{00000000-0005-0000-0000-0000C9760000}"/>
    <cellStyle name="Normal 7 3 5 2 2 2 2 2" xfId="34276" xr:uid="{00000000-0005-0000-0000-0000CA760000}"/>
    <cellStyle name="Normal 7 3 5 2 2 2 2 3" xfId="51622" xr:uid="{00000000-0005-0000-0000-0000CB760000}"/>
    <cellStyle name="Normal 7 3 5 2 2 2 3" xfId="25603" xr:uid="{00000000-0005-0000-0000-0000CC760000}"/>
    <cellStyle name="Normal 7 3 5 2 2 2 4" xfId="42949" xr:uid="{00000000-0005-0000-0000-0000CD760000}"/>
    <cellStyle name="Normal 7 3 5 2 2 3" xfId="4281" xr:uid="{00000000-0005-0000-0000-0000CE760000}"/>
    <cellStyle name="Normal 7 3 5 2 2 3 2" xfId="12954" xr:uid="{00000000-0005-0000-0000-0000CF760000}"/>
    <cellStyle name="Normal 7 3 5 2 2 3 2 2" xfId="30307" xr:uid="{00000000-0005-0000-0000-0000D0760000}"/>
    <cellStyle name="Normal 7 3 5 2 2 3 2 3" xfId="47653" xr:uid="{00000000-0005-0000-0000-0000D1760000}"/>
    <cellStyle name="Normal 7 3 5 2 2 3 3" xfId="21634" xr:uid="{00000000-0005-0000-0000-0000D2760000}"/>
    <cellStyle name="Normal 7 3 5 2 2 3 4" xfId="38980" xr:uid="{00000000-0005-0000-0000-0000D3760000}"/>
    <cellStyle name="Normal 7 3 5 2 2 4" xfId="11141" xr:uid="{00000000-0005-0000-0000-0000D4760000}"/>
    <cellStyle name="Normal 7 3 5 2 2 4 2" xfId="28494" xr:uid="{00000000-0005-0000-0000-0000D5760000}"/>
    <cellStyle name="Normal 7 3 5 2 2 4 3" xfId="45840" xr:uid="{00000000-0005-0000-0000-0000D6760000}"/>
    <cellStyle name="Normal 7 3 5 2 2 5" xfId="19821" xr:uid="{00000000-0005-0000-0000-0000D7760000}"/>
    <cellStyle name="Normal 7 3 5 2 2 6" xfId="37167" xr:uid="{00000000-0005-0000-0000-0000D8760000}"/>
    <cellStyle name="Normal 7 3 5 2 3" xfId="1390" xr:uid="{00000000-0005-0000-0000-0000D9760000}"/>
    <cellStyle name="Normal 7 3 5 2 3 2" xfId="7172" xr:uid="{00000000-0005-0000-0000-0000DA760000}"/>
    <cellStyle name="Normal 7 3 5 2 3 2 2" xfId="15845" xr:uid="{00000000-0005-0000-0000-0000DB760000}"/>
    <cellStyle name="Normal 7 3 5 2 3 2 2 2" xfId="33198" xr:uid="{00000000-0005-0000-0000-0000DC760000}"/>
    <cellStyle name="Normal 7 3 5 2 3 2 2 3" xfId="50544" xr:uid="{00000000-0005-0000-0000-0000DD760000}"/>
    <cellStyle name="Normal 7 3 5 2 3 2 3" xfId="24525" xr:uid="{00000000-0005-0000-0000-0000DE760000}"/>
    <cellStyle name="Normal 7 3 5 2 3 2 4" xfId="41871" xr:uid="{00000000-0005-0000-0000-0000DF760000}"/>
    <cellStyle name="Normal 7 3 5 2 3 3" xfId="5016" xr:uid="{00000000-0005-0000-0000-0000E0760000}"/>
    <cellStyle name="Normal 7 3 5 2 3 3 2" xfId="13689" xr:uid="{00000000-0005-0000-0000-0000E1760000}"/>
    <cellStyle name="Normal 7 3 5 2 3 3 2 2" xfId="31042" xr:uid="{00000000-0005-0000-0000-0000E2760000}"/>
    <cellStyle name="Normal 7 3 5 2 3 3 2 3" xfId="48388" xr:uid="{00000000-0005-0000-0000-0000E3760000}"/>
    <cellStyle name="Normal 7 3 5 2 3 3 3" xfId="22369" xr:uid="{00000000-0005-0000-0000-0000E4760000}"/>
    <cellStyle name="Normal 7 3 5 2 3 3 4" xfId="39715" xr:uid="{00000000-0005-0000-0000-0000E5760000}"/>
    <cellStyle name="Normal 7 3 5 2 3 4" xfId="10063" xr:uid="{00000000-0005-0000-0000-0000E6760000}"/>
    <cellStyle name="Normal 7 3 5 2 3 4 2" xfId="27416" xr:uid="{00000000-0005-0000-0000-0000E7760000}"/>
    <cellStyle name="Normal 7 3 5 2 3 4 3" xfId="44762" xr:uid="{00000000-0005-0000-0000-0000E8760000}"/>
    <cellStyle name="Normal 7 3 5 2 3 5" xfId="18743" xr:uid="{00000000-0005-0000-0000-0000E9760000}"/>
    <cellStyle name="Normal 7 3 5 2 3 6" xfId="36089" xr:uid="{00000000-0005-0000-0000-0000EA760000}"/>
    <cellStyle name="Normal 7 3 5 2 4" xfId="6437" xr:uid="{00000000-0005-0000-0000-0000EB760000}"/>
    <cellStyle name="Normal 7 3 5 2 4 2" xfId="15110" xr:uid="{00000000-0005-0000-0000-0000EC760000}"/>
    <cellStyle name="Normal 7 3 5 2 4 2 2" xfId="32463" xr:uid="{00000000-0005-0000-0000-0000ED760000}"/>
    <cellStyle name="Normal 7 3 5 2 4 2 3" xfId="49809" xr:uid="{00000000-0005-0000-0000-0000EE760000}"/>
    <cellStyle name="Normal 7 3 5 2 4 3" xfId="23790" xr:uid="{00000000-0005-0000-0000-0000EF760000}"/>
    <cellStyle name="Normal 7 3 5 2 4 4" xfId="41136" xr:uid="{00000000-0005-0000-0000-0000F0760000}"/>
    <cellStyle name="Normal 7 3 5 2 5" xfId="3203" xr:uid="{00000000-0005-0000-0000-0000F1760000}"/>
    <cellStyle name="Normal 7 3 5 2 5 2" xfId="11876" xr:uid="{00000000-0005-0000-0000-0000F2760000}"/>
    <cellStyle name="Normal 7 3 5 2 5 2 2" xfId="29229" xr:uid="{00000000-0005-0000-0000-0000F3760000}"/>
    <cellStyle name="Normal 7 3 5 2 5 2 3" xfId="46575" xr:uid="{00000000-0005-0000-0000-0000F4760000}"/>
    <cellStyle name="Normal 7 3 5 2 5 3" xfId="20556" xr:uid="{00000000-0005-0000-0000-0000F5760000}"/>
    <cellStyle name="Normal 7 3 5 2 5 4" xfId="37902" xr:uid="{00000000-0005-0000-0000-0000F6760000}"/>
    <cellStyle name="Normal 7 3 5 2 6" xfId="9328" xr:uid="{00000000-0005-0000-0000-0000F7760000}"/>
    <cellStyle name="Normal 7 3 5 2 6 2" xfId="26681" xr:uid="{00000000-0005-0000-0000-0000F8760000}"/>
    <cellStyle name="Normal 7 3 5 2 6 3" xfId="44027" xr:uid="{00000000-0005-0000-0000-0000F9760000}"/>
    <cellStyle name="Normal 7 3 5 2 7" xfId="18008" xr:uid="{00000000-0005-0000-0000-0000FA760000}"/>
    <cellStyle name="Normal 7 3 5 2 8" xfId="35354" xr:uid="{00000000-0005-0000-0000-0000FB760000}"/>
    <cellStyle name="Normal 7 3 5 3" xfId="900" xr:uid="{00000000-0005-0000-0000-0000FC760000}"/>
    <cellStyle name="Normal 7 3 5 3 2" xfId="2713" xr:uid="{00000000-0005-0000-0000-0000FD760000}"/>
    <cellStyle name="Normal 7 3 5 3 2 2" xfId="8495" xr:uid="{00000000-0005-0000-0000-0000FE760000}"/>
    <cellStyle name="Normal 7 3 5 3 2 2 2" xfId="17168" xr:uid="{00000000-0005-0000-0000-0000FF760000}"/>
    <cellStyle name="Normal 7 3 5 3 2 2 2 2" xfId="34521" xr:uid="{00000000-0005-0000-0000-000000770000}"/>
    <cellStyle name="Normal 7 3 5 3 2 2 2 3" xfId="51867" xr:uid="{00000000-0005-0000-0000-000001770000}"/>
    <cellStyle name="Normal 7 3 5 3 2 2 3" xfId="25848" xr:uid="{00000000-0005-0000-0000-000002770000}"/>
    <cellStyle name="Normal 7 3 5 3 2 2 4" xfId="43194" xr:uid="{00000000-0005-0000-0000-000003770000}"/>
    <cellStyle name="Normal 7 3 5 3 2 3" xfId="4526" xr:uid="{00000000-0005-0000-0000-000004770000}"/>
    <cellStyle name="Normal 7 3 5 3 2 3 2" xfId="13199" xr:uid="{00000000-0005-0000-0000-000005770000}"/>
    <cellStyle name="Normal 7 3 5 3 2 3 2 2" xfId="30552" xr:uid="{00000000-0005-0000-0000-000006770000}"/>
    <cellStyle name="Normal 7 3 5 3 2 3 2 3" xfId="47898" xr:uid="{00000000-0005-0000-0000-000007770000}"/>
    <cellStyle name="Normal 7 3 5 3 2 3 3" xfId="21879" xr:uid="{00000000-0005-0000-0000-000008770000}"/>
    <cellStyle name="Normal 7 3 5 3 2 3 4" xfId="39225" xr:uid="{00000000-0005-0000-0000-000009770000}"/>
    <cellStyle name="Normal 7 3 5 3 2 4" xfId="11386" xr:uid="{00000000-0005-0000-0000-00000A770000}"/>
    <cellStyle name="Normal 7 3 5 3 2 4 2" xfId="28739" xr:uid="{00000000-0005-0000-0000-00000B770000}"/>
    <cellStyle name="Normal 7 3 5 3 2 4 3" xfId="46085" xr:uid="{00000000-0005-0000-0000-00000C770000}"/>
    <cellStyle name="Normal 7 3 5 3 2 5" xfId="20066" xr:uid="{00000000-0005-0000-0000-00000D770000}"/>
    <cellStyle name="Normal 7 3 5 3 2 6" xfId="37412" xr:uid="{00000000-0005-0000-0000-00000E770000}"/>
    <cellStyle name="Normal 7 3 5 3 3" xfId="1635" xr:uid="{00000000-0005-0000-0000-00000F770000}"/>
    <cellStyle name="Normal 7 3 5 3 3 2" xfId="7417" xr:uid="{00000000-0005-0000-0000-000010770000}"/>
    <cellStyle name="Normal 7 3 5 3 3 2 2" xfId="16090" xr:uid="{00000000-0005-0000-0000-000011770000}"/>
    <cellStyle name="Normal 7 3 5 3 3 2 2 2" xfId="33443" xr:uid="{00000000-0005-0000-0000-000012770000}"/>
    <cellStyle name="Normal 7 3 5 3 3 2 2 3" xfId="50789" xr:uid="{00000000-0005-0000-0000-000013770000}"/>
    <cellStyle name="Normal 7 3 5 3 3 2 3" xfId="24770" xr:uid="{00000000-0005-0000-0000-000014770000}"/>
    <cellStyle name="Normal 7 3 5 3 3 2 4" xfId="42116" xr:uid="{00000000-0005-0000-0000-000015770000}"/>
    <cellStyle name="Normal 7 3 5 3 3 3" xfId="5261" xr:uid="{00000000-0005-0000-0000-000016770000}"/>
    <cellStyle name="Normal 7 3 5 3 3 3 2" xfId="13934" xr:uid="{00000000-0005-0000-0000-000017770000}"/>
    <cellStyle name="Normal 7 3 5 3 3 3 2 2" xfId="31287" xr:uid="{00000000-0005-0000-0000-000018770000}"/>
    <cellStyle name="Normal 7 3 5 3 3 3 2 3" xfId="48633" xr:uid="{00000000-0005-0000-0000-000019770000}"/>
    <cellStyle name="Normal 7 3 5 3 3 3 3" xfId="22614" xr:uid="{00000000-0005-0000-0000-00001A770000}"/>
    <cellStyle name="Normal 7 3 5 3 3 3 4" xfId="39960" xr:uid="{00000000-0005-0000-0000-00001B770000}"/>
    <cellStyle name="Normal 7 3 5 3 3 4" xfId="10308" xr:uid="{00000000-0005-0000-0000-00001C770000}"/>
    <cellStyle name="Normal 7 3 5 3 3 4 2" xfId="27661" xr:uid="{00000000-0005-0000-0000-00001D770000}"/>
    <cellStyle name="Normal 7 3 5 3 3 4 3" xfId="45007" xr:uid="{00000000-0005-0000-0000-00001E770000}"/>
    <cellStyle name="Normal 7 3 5 3 3 5" xfId="18988" xr:uid="{00000000-0005-0000-0000-00001F770000}"/>
    <cellStyle name="Normal 7 3 5 3 3 6" xfId="36334" xr:uid="{00000000-0005-0000-0000-000020770000}"/>
    <cellStyle name="Normal 7 3 5 3 4" xfId="6682" xr:uid="{00000000-0005-0000-0000-000021770000}"/>
    <cellStyle name="Normal 7 3 5 3 4 2" xfId="15355" xr:uid="{00000000-0005-0000-0000-000022770000}"/>
    <cellStyle name="Normal 7 3 5 3 4 2 2" xfId="32708" xr:uid="{00000000-0005-0000-0000-000023770000}"/>
    <cellStyle name="Normal 7 3 5 3 4 2 3" xfId="50054" xr:uid="{00000000-0005-0000-0000-000024770000}"/>
    <cellStyle name="Normal 7 3 5 3 4 3" xfId="24035" xr:uid="{00000000-0005-0000-0000-000025770000}"/>
    <cellStyle name="Normal 7 3 5 3 4 4" xfId="41381" xr:uid="{00000000-0005-0000-0000-000026770000}"/>
    <cellStyle name="Normal 7 3 5 3 5" xfId="3448" xr:uid="{00000000-0005-0000-0000-000027770000}"/>
    <cellStyle name="Normal 7 3 5 3 5 2" xfId="12121" xr:uid="{00000000-0005-0000-0000-000028770000}"/>
    <cellStyle name="Normal 7 3 5 3 5 2 2" xfId="29474" xr:uid="{00000000-0005-0000-0000-000029770000}"/>
    <cellStyle name="Normal 7 3 5 3 5 2 3" xfId="46820" xr:uid="{00000000-0005-0000-0000-00002A770000}"/>
    <cellStyle name="Normal 7 3 5 3 5 3" xfId="20801" xr:uid="{00000000-0005-0000-0000-00002B770000}"/>
    <cellStyle name="Normal 7 3 5 3 5 4" xfId="38147" xr:uid="{00000000-0005-0000-0000-00002C770000}"/>
    <cellStyle name="Normal 7 3 5 3 6" xfId="9573" xr:uid="{00000000-0005-0000-0000-00002D770000}"/>
    <cellStyle name="Normal 7 3 5 3 6 2" xfId="26926" xr:uid="{00000000-0005-0000-0000-00002E770000}"/>
    <cellStyle name="Normal 7 3 5 3 6 3" xfId="44272" xr:uid="{00000000-0005-0000-0000-00002F770000}"/>
    <cellStyle name="Normal 7 3 5 3 7" xfId="18253" xr:uid="{00000000-0005-0000-0000-000030770000}"/>
    <cellStyle name="Normal 7 3 5 3 8" xfId="35599" xr:uid="{00000000-0005-0000-0000-000031770000}"/>
    <cellStyle name="Normal 7 3 5 4" xfId="410" xr:uid="{00000000-0005-0000-0000-000032770000}"/>
    <cellStyle name="Normal 7 3 5 4 2" xfId="2223" xr:uid="{00000000-0005-0000-0000-000033770000}"/>
    <cellStyle name="Normal 7 3 5 4 2 2" xfId="8005" xr:uid="{00000000-0005-0000-0000-000034770000}"/>
    <cellStyle name="Normal 7 3 5 4 2 2 2" xfId="16678" xr:uid="{00000000-0005-0000-0000-000035770000}"/>
    <cellStyle name="Normal 7 3 5 4 2 2 2 2" xfId="34031" xr:uid="{00000000-0005-0000-0000-000036770000}"/>
    <cellStyle name="Normal 7 3 5 4 2 2 2 3" xfId="51377" xr:uid="{00000000-0005-0000-0000-000037770000}"/>
    <cellStyle name="Normal 7 3 5 4 2 2 3" xfId="25358" xr:uid="{00000000-0005-0000-0000-000038770000}"/>
    <cellStyle name="Normal 7 3 5 4 2 2 4" xfId="42704" xr:uid="{00000000-0005-0000-0000-000039770000}"/>
    <cellStyle name="Normal 7 3 5 4 2 3" xfId="5506" xr:uid="{00000000-0005-0000-0000-00003A770000}"/>
    <cellStyle name="Normal 7 3 5 4 2 3 2" xfId="14179" xr:uid="{00000000-0005-0000-0000-00003B770000}"/>
    <cellStyle name="Normal 7 3 5 4 2 3 2 2" xfId="31532" xr:uid="{00000000-0005-0000-0000-00003C770000}"/>
    <cellStyle name="Normal 7 3 5 4 2 3 2 3" xfId="48878" xr:uid="{00000000-0005-0000-0000-00003D770000}"/>
    <cellStyle name="Normal 7 3 5 4 2 3 3" xfId="22859" xr:uid="{00000000-0005-0000-0000-00003E770000}"/>
    <cellStyle name="Normal 7 3 5 4 2 3 4" xfId="40205" xr:uid="{00000000-0005-0000-0000-00003F770000}"/>
    <cellStyle name="Normal 7 3 5 4 2 4" xfId="10896" xr:uid="{00000000-0005-0000-0000-000040770000}"/>
    <cellStyle name="Normal 7 3 5 4 2 4 2" xfId="28249" xr:uid="{00000000-0005-0000-0000-000041770000}"/>
    <cellStyle name="Normal 7 3 5 4 2 4 3" xfId="45595" xr:uid="{00000000-0005-0000-0000-000042770000}"/>
    <cellStyle name="Normal 7 3 5 4 2 5" xfId="19576" xr:uid="{00000000-0005-0000-0000-000043770000}"/>
    <cellStyle name="Normal 7 3 5 4 2 6" xfId="36922" xr:uid="{00000000-0005-0000-0000-000044770000}"/>
    <cellStyle name="Normal 7 3 5 4 3" xfId="6192" xr:uid="{00000000-0005-0000-0000-000045770000}"/>
    <cellStyle name="Normal 7 3 5 4 3 2" xfId="14865" xr:uid="{00000000-0005-0000-0000-000046770000}"/>
    <cellStyle name="Normal 7 3 5 4 3 2 2" xfId="32218" xr:uid="{00000000-0005-0000-0000-000047770000}"/>
    <cellStyle name="Normal 7 3 5 4 3 2 3" xfId="49564" xr:uid="{00000000-0005-0000-0000-000048770000}"/>
    <cellStyle name="Normal 7 3 5 4 3 3" xfId="23545" xr:uid="{00000000-0005-0000-0000-000049770000}"/>
    <cellStyle name="Normal 7 3 5 4 3 4" xfId="40891" xr:uid="{00000000-0005-0000-0000-00004A770000}"/>
    <cellStyle name="Normal 7 3 5 4 4" xfId="4036" xr:uid="{00000000-0005-0000-0000-00004B770000}"/>
    <cellStyle name="Normal 7 3 5 4 4 2" xfId="12709" xr:uid="{00000000-0005-0000-0000-00004C770000}"/>
    <cellStyle name="Normal 7 3 5 4 4 2 2" xfId="30062" xr:uid="{00000000-0005-0000-0000-00004D770000}"/>
    <cellStyle name="Normal 7 3 5 4 4 2 3" xfId="47408" xr:uid="{00000000-0005-0000-0000-00004E770000}"/>
    <cellStyle name="Normal 7 3 5 4 4 3" xfId="21389" xr:uid="{00000000-0005-0000-0000-00004F770000}"/>
    <cellStyle name="Normal 7 3 5 4 4 4" xfId="38735" xr:uid="{00000000-0005-0000-0000-000050770000}"/>
    <cellStyle name="Normal 7 3 5 4 5" xfId="9083" xr:uid="{00000000-0005-0000-0000-000051770000}"/>
    <cellStyle name="Normal 7 3 5 4 5 2" xfId="26436" xr:uid="{00000000-0005-0000-0000-000052770000}"/>
    <cellStyle name="Normal 7 3 5 4 5 3" xfId="43782" xr:uid="{00000000-0005-0000-0000-000053770000}"/>
    <cellStyle name="Normal 7 3 5 4 6" xfId="17763" xr:uid="{00000000-0005-0000-0000-000054770000}"/>
    <cellStyle name="Normal 7 3 5 4 7" xfId="35109" xr:uid="{00000000-0005-0000-0000-000055770000}"/>
    <cellStyle name="Normal 7 3 5 5" xfId="1978" xr:uid="{00000000-0005-0000-0000-000056770000}"/>
    <cellStyle name="Normal 7 3 5 5 2" xfId="7760" xr:uid="{00000000-0005-0000-0000-000057770000}"/>
    <cellStyle name="Normal 7 3 5 5 2 2" xfId="16433" xr:uid="{00000000-0005-0000-0000-000058770000}"/>
    <cellStyle name="Normal 7 3 5 5 2 2 2" xfId="33786" xr:uid="{00000000-0005-0000-0000-000059770000}"/>
    <cellStyle name="Normal 7 3 5 5 2 2 3" xfId="51132" xr:uid="{00000000-0005-0000-0000-00005A770000}"/>
    <cellStyle name="Normal 7 3 5 5 2 3" xfId="25113" xr:uid="{00000000-0005-0000-0000-00005B770000}"/>
    <cellStyle name="Normal 7 3 5 5 2 4" xfId="42459" xr:uid="{00000000-0005-0000-0000-00005C770000}"/>
    <cellStyle name="Normal 7 3 5 5 3" xfId="3791" xr:uid="{00000000-0005-0000-0000-00005D770000}"/>
    <cellStyle name="Normal 7 3 5 5 3 2" xfId="12464" xr:uid="{00000000-0005-0000-0000-00005E770000}"/>
    <cellStyle name="Normal 7 3 5 5 3 2 2" xfId="29817" xr:uid="{00000000-0005-0000-0000-00005F770000}"/>
    <cellStyle name="Normal 7 3 5 5 3 2 3" xfId="47163" xr:uid="{00000000-0005-0000-0000-000060770000}"/>
    <cellStyle name="Normal 7 3 5 5 3 3" xfId="21144" xr:uid="{00000000-0005-0000-0000-000061770000}"/>
    <cellStyle name="Normal 7 3 5 5 3 4" xfId="38490" xr:uid="{00000000-0005-0000-0000-000062770000}"/>
    <cellStyle name="Normal 7 3 5 5 4" xfId="10651" xr:uid="{00000000-0005-0000-0000-000063770000}"/>
    <cellStyle name="Normal 7 3 5 5 4 2" xfId="28004" xr:uid="{00000000-0005-0000-0000-000064770000}"/>
    <cellStyle name="Normal 7 3 5 5 4 3" xfId="45350" xr:uid="{00000000-0005-0000-0000-000065770000}"/>
    <cellStyle name="Normal 7 3 5 5 5" xfId="19331" xr:uid="{00000000-0005-0000-0000-000066770000}"/>
    <cellStyle name="Normal 7 3 5 5 6" xfId="36677" xr:uid="{00000000-0005-0000-0000-000067770000}"/>
    <cellStyle name="Normal 7 3 5 6" xfId="1145" xr:uid="{00000000-0005-0000-0000-000068770000}"/>
    <cellStyle name="Normal 7 3 5 6 2" xfId="6927" xr:uid="{00000000-0005-0000-0000-000069770000}"/>
    <cellStyle name="Normal 7 3 5 6 2 2" xfId="15600" xr:uid="{00000000-0005-0000-0000-00006A770000}"/>
    <cellStyle name="Normal 7 3 5 6 2 2 2" xfId="32953" xr:uid="{00000000-0005-0000-0000-00006B770000}"/>
    <cellStyle name="Normal 7 3 5 6 2 2 3" xfId="50299" xr:uid="{00000000-0005-0000-0000-00006C770000}"/>
    <cellStyle name="Normal 7 3 5 6 2 3" xfId="24280" xr:uid="{00000000-0005-0000-0000-00006D770000}"/>
    <cellStyle name="Normal 7 3 5 6 2 4" xfId="41626" xr:uid="{00000000-0005-0000-0000-00006E770000}"/>
    <cellStyle name="Normal 7 3 5 6 3" xfId="4771" xr:uid="{00000000-0005-0000-0000-00006F770000}"/>
    <cellStyle name="Normal 7 3 5 6 3 2" xfId="13444" xr:uid="{00000000-0005-0000-0000-000070770000}"/>
    <cellStyle name="Normal 7 3 5 6 3 2 2" xfId="30797" xr:uid="{00000000-0005-0000-0000-000071770000}"/>
    <cellStyle name="Normal 7 3 5 6 3 2 3" xfId="48143" xr:uid="{00000000-0005-0000-0000-000072770000}"/>
    <cellStyle name="Normal 7 3 5 6 3 3" xfId="22124" xr:uid="{00000000-0005-0000-0000-000073770000}"/>
    <cellStyle name="Normal 7 3 5 6 3 4" xfId="39470" xr:uid="{00000000-0005-0000-0000-000074770000}"/>
    <cellStyle name="Normal 7 3 5 6 4" xfId="9818" xr:uid="{00000000-0005-0000-0000-000075770000}"/>
    <cellStyle name="Normal 7 3 5 6 4 2" xfId="27171" xr:uid="{00000000-0005-0000-0000-000076770000}"/>
    <cellStyle name="Normal 7 3 5 6 4 3" xfId="44517" xr:uid="{00000000-0005-0000-0000-000077770000}"/>
    <cellStyle name="Normal 7 3 5 6 5" xfId="18498" xr:uid="{00000000-0005-0000-0000-000078770000}"/>
    <cellStyle name="Normal 7 3 5 6 6" xfId="35844" xr:uid="{00000000-0005-0000-0000-000079770000}"/>
    <cellStyle name="Normal 7 3 5 7" xfId="5947" xr:uid="{00000000-0005-0000-0000-00007A770000}"/>
    <cellStyle name="Normal 7 3 5 7 2" xfId="14620" xr:uid="{00000000-0005-0000-0000-00007B770000}"/>
    <cellStyle name="Normal 7 3 5 7 2 2" xfId="31973" xr:uid="{00000000-0005-0000-0000-00007C770000}"/>
    <cellStyle name="Normal 7 3 5 7 2 3" xfId="49319" xr:uid="{00000000-0005-0000-0000-00007D770000}"/>
    <cellStyle name="Normal 7 3 5 7 3" xfId="23300" xr:uid="{00000000-0005-0000-0000-00007E770000}"/>
    <cellStyle name="Normal 7 3 5 7 4" xfId="40646" xr:uid="{00000000-0005-0000-0000-00007F770000}"/>
    <cellStyle name="Normal 7 3 5 8" xfId="2958" xr:uid="{00000000-0005-0000-0000-000080770000}"/>
    <cellStyle name="Normal 7 3 5 8 2" xfId="11631" xr:uid="{00000000-0005-0000-0000-000081770000}"/>
    <cellStyle name="Normal 7 3 5 8 2 2" xfId="28984" xr:uid="{00000000-0005-0000-0000-000082770000}"/>
    <cellStyle name="Normal 7 3 5 8 2 3" xfId="46330" xr:uid="{00000000-0005-0000-0000-000083770000}"/>
    <cellStyle name="Normal 7 3 5 8 3" xfId="20311" xr:uid="{00000000-0005-0000-0000-000084770000}"/>
    <cellStyle name="Normal 7 3 5 8 4" xfId="37657" xr:uid="{00000000-0005-0000-0000-000085770000}"/>
    <cellStyle name="Normal 7 3 5 9" xfId="8838" xr:uid="{00000000-0005-0000-0000-000086770000}"/>
    <cellStyle name="Normal 7 3 5 9 2" xfId="26191" xr:uid="{00000000-0005-0000-0000-000087770000}"/>
    <cellStyle name="Normal 7 3 5 9 3" xfId="43537" xr:uid="{00000000-0005-0000-0000-000088770000}"/>
    <cellStyle name="Normal 7 3 6" xfId="263" xr:uid="{00000000-0005-0000-0000-000089770000}"/>
    <cellStyle name="Normal 7 3 6 10" xfId="34962" xr:uid="{00000000-0005-0000-0000-00008A770000}"/>
    <cellStyle name="Normal 7 3 6 2" xfId="998" xr:uid="{00000000-0005-0000-0000-00008B770000}"/>
    <cellStyle name="Normal 7 3 6 2 2" xfId="2811" xr:uid="{00000000-0005-0000-0000-00008C770000}"/>
    <cellStyle name="Normal 7 3 6 2 2 2" xfId="8593" xr:uid="{00000000-0005-0000-0000-00008D770000}"/>
    <cellStyle name="Normal 7 3 6 2 2 2 2" xfId="17266" xr:uid="{00000000-0005-0000-0000-00008E770000}"/>
    <cellStyle name="Normal 7 3 6 2 2 2 2 2" xfId="34619" xr:uid="{00000000-0005-0000-0000-00008F770000}"/>
    <cellStyle name="Normal 7 3 6 2 2 2 2 3" xfId="51965" xr:uid="{00000000-0005-0000-0000-000090770000}"/>
    <cellStyle name="Normal 7 3 6 2 2 2 3" xfId="25946" xr:uid="{00000000-0005-0000-0000-000091770000}"/>
    <cellStyle name="Normal 7 3 6 2 2 2 4" xfId="43292" xr:uid="{00000000-0005-0000-0000-000092770000}"/>
    <cellStyle name="Normal 7 3 6 2 2 3" xfId="4624" xr:uid="{00000000-0005-0000-0000-000093770000}"/>
    <cellStyle name="Normal 7 3 6 2 2 3 2" xfId="13297" xr:uid="{00000000-0005-0000-0000-000094770000}"/>
    <cellStyle name="Normal 7 3 6 2 2 3 2 2" xfId="30650" xr:uid="{00000000-0005-0000-0000-000095770000}"/>
    <cellStyle name="Normal 7 3 6 2 2 3 2 3" xfId="47996" xr:uid="{00000000-0005-0000-0000-000096770000}"/>
    <cellStyle name="Normal 7 3 6 2 2 3 3" xfId="21977" xr:uid="{00000000-0005-0000-0000-000097770000}"/>
    <cellStyle name="Normal 7 3 6 2 2 3 4" xfId="39323" xr:uid="{00000000-0005-0000-0000-000098770000}"/>
    <cellStyle name="Normal 7 3 6 2 2 4" xfId="11484" xr:uid="{00000000-0005-0000-0000-000099770000}"/>
    <cellStyle name="Normal 7 3 6 2 2 4 2" xfId="28837" xr:uid="{00000000-0005-0000-0000-00009A770000}"/>
    <cellStyle name="Normal 7 3 6 2 2 4 3" xfId="46183" xr:uid="{00000000-0005-0000-0000-00009B770000}"/>
    <cellStyle name="Normal 7 3 6 2 2 5" xfId="20164" xr:uid="{00000000-0005-0000-0000-00009C770000}"/>
    <cellStyle name="Normal 7 3 6 2 2 6" xfId="37510" xr:uid="{00000000-0005-0000-0000-00009D770000}"/>
    <cellStyle name="Normal 7 3 6 2 3" xfId="1733" xr:uid="{00000000-0005-0000-0000-00009E770000}"/>
    <cellStyle name="Normal 7 3 6 2 3 2" xfId="7515" xr:uid="{00000000-0005-0000-0000-00009F770000}"/>
    <cellStyle name="Normal 7 3 6 2 3 2 2" xfId="16188" xr:uid="{00000000-0005-0000-0000-0000A0770000}"/>
    <cellStyle name="Normal 7 3 6 2 3 2 2 2" xfId="33541" xr:uid="{00000000-0005-0000-0000-0000A1770000}"/>
    <cellStyle name="Normal 7 3 6 2 3 2 2 3" xfId="50887" xr:uid="{00000000-0005-0000-0000-0000A2770000}"/>
    <cellStyle name="Normal 7 3 6 2 3 2 3" xfId="24868" xr:uid="{00000000-0005-0000-0000-0000A3770000}"/>
    <cellStyle name="Normal 7 3 6 2 3 2 4" xfId="42214" xr:uid="{00000000-0005-0000-0000-0000A4770000}"/>
    <cellStyle name="Normal 7 3 6 2 3 3" xfId="5359" xr:uid="{00000000-0005-0000-0000-0000A5770000}"/>
    <cellStyle name="Normal 7 3 6 2 3 3 2" xfId="14032" xr:uid="{00000000-0005-0000-0000-0000A6770000}"/>
    <cellStyle name="Normal 7 3 6 2 3 3 2 2" xfId="31385" xr:uid="{00000000-0005-0000-0000-0000A7770000}"/>
    <cellStyle name="Normal 7 3 6 2 3 3 2 3" xfId="48731" xr:uid="{00000000-0005-0000-0000-0000A8770000}"/>
    <cellStyle name="Normal 7 3 6 2 3 3 3" xfId="22712" xr:uid="{00000000-0005-0000-0000-0000A9770000}"/>
    <cellStyle name="Normal 7 3 6 2 3 3 4" xfId="40058" xr:uid="{00000000-0005-0000-0000-0000AA770000}"/>
    <cellStyle name="Normal 7 3 6 2 3 4" xfId="10406" xr:uid="{00000000-0005-0000-0000-0000AB770000}"/>
    <cellStyle name="Normal 7 3 6 2 3 4 2" xfId="27759" xr:uid="{00000000-0005-0000-0000-0000AC770000}"/>
    <cellStyle name="Normal 7 3 6 2 3 4 3" xfId="45105" xr:uid="{00000000-0005-0000-0000-0000AD770000}"/>
    <cellStyle name="Normal 7 3 6 2 3 5" xfId="19086" xr:uid="{00000000-0005-0000-0000-0000AE770000}"/>
    <cellStyle name="Normal 7 3 6 2 3 6" xfId="36432" xr:uid="{00000000-0005-0000-0000-0000AF770000}"/>
    <cellStyle name="Normal 7 3 6 2 4" xfId="6780" xr:uid="{00000000-0005-0000-0000-0000B0770000}"/>
    <cellStyle name="Normal 7 3 6 2 4 2" xfId="15453" xr:uid="{00000000-0005-0000-0000-0000B1770000}"/>
    <cellStyle name="Normal 7 3 6 2 4 2 2" xfId="32806" xr:uid="{00000000-0005-0000-0000-0000B2770000}"/>
    <cellStyle name="Normal 7 3 6 2 4 2 3" xfId="50152" xr:uid="{00000000-0005-0000-0000-0000B3770000}"/>
    <cellStyle name="Normal 7 3 6 2 4 3" xfId="24133" xr:uid="{00000000-0005-0000-0000-0000B4770000}"/>
    <cellStyle name="Normal 7 3 6 2 4 4" xfId="41479" xr:uid="{00000000-0005-0000-0000-0000B5770000}"/>
    <cellStyle name="Normal 7 3 6 2 5" xfId="3546" xr:uid="{00000000-0005-0000-0000-0000B6770000}"/>
    <cellStyle name="Normal 7 3 6 2 5 2" xfId="12219" xr:uid="{00000000-0005-0000-0000-0000B7770000}"/>
    <cellStyle name="Normal 7 3 6 2 5 2 2" xfId="29572" xr:uid="{00000000-0005-0000-0000-0000B8770000}"/>
    <cellStyle name="Normal 7 3 6 2 5 2 3" xfId="46918" xr:uid="{00000000-0005-0000-0000-0000B9770000}"/>
    <cellStyle name="Normal 7 3 6 2 5 3" xfId="20899" xr:uid="{00000000-0005-0000-0000-0000BA770000}"/>
    <cellStyle name="Normal 7 3 6 2 5 4" xfId="38245" xr:uid="{00000000-0005-0000-0000-0000BB770000}"/>
    <cellStyle name="Normal 7 3 6 2 6" xfId="9671" xr:uid="{00000000-0005-0000-0000-0000BC770000}"/>
    <cellStyle name="Normal 7 3 6 2 6 2" xfId="27024" xr:uid="{00000000-0005-0000-0000-0000BD770000}"/>
    <cellStyle name="Normal 7 3 6 2 6 3" xfId="44370" xr:uid="{00000000-0005-0000-0000-0000BE770000}"/>
    <cellStyle name="Normal 7 3 6 2 7" xfId="18351" xr:uid="{00000000-0005-0000-0000-0000BF770000}"/>
    <cellStyle name="Normal 7 3 6 2 8" xfId="35697" xr:uid="{00000000-0005-0000-0000-0000C0770000}"/>
    <cellStyle name="Normal 7 3 6 3" xfId="508" xr:uid="{00000000-0005-0000-0000-0000C1770000}"/>
    <cellStyle name="Normal 7 3 6 3 2" xfId="2321" xr:uid="{00000000-0005-0000-0000-0000C2770000}"/>
    <cellStyle name="Normal 7 3 6 3 2 2" xfId="8103" xr:uid="{00000000-0005-0000-0000-0000C3770000}"/>
    <cellStyle name="Normal 7 3 6 3 2 2 2" xfId="16776" xr:uid="{00000000-0005-0000-0000-0000C4770000}"/>
    <cellStyle name="Normal 7 3 6 3 2 2 2 2" xfId="34129" xr:uid="{00000000-0005-0000-0000-0000C5770000}"/>
    <cellStyle name="Normal 7 3 6 3 2 2 2 3" xfId="51475" xr:uid="{00000000-0005-0000-0000-0000C6770000}"/>
    <cellStyle name="Normal 7 3 6 3 2 2 3" xfId="25456" xr:uid="{00000000-0005-0000-0000-0000C7770000}"/>
    <cellStyle name="Normal 7 3 6 3 2 2 4" xfId="42802" xr:uid="{00000000-0005-0000-0000-0000C8770000}"/>
    <cellStyle name="Normal 7 3 6 3 2 3" xfId="5604" xr:uid="{00000000-0005-0000-0000-0000C9770000}"/>
    <cellStyle name="Normal 7 3 6 3 2 3 2" xfId="14277" xr:uid="{00000000-0005-0000-0000-0000CA770000}"/>
    <cellStyle name="Normal 7 3 6 3 2 3 2 2" xfId="31630" xr:uid="{00000000-0005-0000-0000-0000CB770000}"/>
    <cellStyle name="Normal 7 3 6 3 2 3 2 3" xfId="48976" xr:uid="{00000000-0005-0000-0000-0000CC770000}"/>
    <cellStyle name="Normal 7 3 6 3 2 3 3" xfId="22957" xr:uid="{00000000-0005-0000-0000-0000CD770000}"/>
    <cellStyle name="Normal 7 3 6 3 2 3 4" xfId="40303" xr:uid="{00000000-0005-0000-0000-0000CE770000}"/>
    <cellStyle name="Normal 7 3 6 3 2 4" xfId="10994" xr:uid="{00000000-0005-0000-0000-0000CF770000}"/>
    <cellStyle name="Normal 7 3 6 3 2 4 2" xfId="28347" xr:uid="{00000000-0005-0000-0000-0000D0770000}"/>
    <cellStyle name="Normal 7 3 6 3 2 4 3" xfId="45693" xr:uid="{00000000-0005-0000-0000-0000D1770000}"/>
    <cellStyle name="Normal 7 3 6 3 2 5" xfId="19674" xr:uid="{00000000-0005-0000-0000-0000D2770000}"/>
    <cellStyle name="Normal 7 3 6 3 2 6" xfId="37020" xr:uid="{00000000-0005-0000-0000-0000D3770000}"/>
    <cellStyle name="Normal 7 3 6 3 3" xfId="6290" xr:uid="{00000000-0005-0000-0000-0000D4770000}"/>
    <cellStyle name="Normal 7 3 6 3 3 2" xfId="14963" xr:uid="{00000000-0005-0000-0000-0000D5770000}"/>
    <cellStyle name="Normal 7 3 6 3 3 2 2" xfId="32316" xr:uid="{00000000-0005-0000-0000-0000D6770000}"/>
    <cellStyle name="Normal 7 3 6 3 3 2 3" xfId="49662" xr:uid="{00000000-0005-0000-0000-0000D7770000}"/>
    <cellStyle name="Normal 7 3 6 3 3 3" xfId="23643" xr:uid="{00000000-0005-0000-0000-0000D8770000}"/>
    <cellStyle name="Normal 7 3 6 3 3 4" xfId="40989" xr:uid="{00000000-0005-0000-0000-0000D9770000}"/>
    <cellStyle name="Normal 7 3 6 3 4" xfId="4134" xr:uid="{00000000-0005-0000-0000-0000DA770000}"/>
    <cellStyle name="Normal 7 3 6 3 4 2" xfId="12807" xr:uid="{00000000-0005-0000-0000-0000DB770000}"/>
    <cellStyle name="Normal 7 3 6 3 4 2 2" xfId="30160" xr:uid="{00000000-0005-0000-0000-0000DC770000}"/>
    <cellStyle name="Normal 7 3 6 3 4 2 3" xfId="47506" xr:uid="{00000000-0005-0000-0000-0000DD770000}"/>
    <cellStyle name="Normal 7 3 6 3 4 3" xfId="21487" xr:uid="{00000000-0005-0000-0000-0000DE770000}"/>
    <cellStyle name="Normal 7 3 6 3 4 4" xfId="38833" xr:uid="{00000000-0005-0000-0000-0000DF770000}"/>
    <cellStyle name="Normal 7 3 6 3 5" xfId="9181" xr:uid="{00000000-0005-0000-0000-0000E0770000}"/>
    <cellStyle name="Normal 7 3 6 3 5 2" xfId="26534" xr:uid="{00000000-0005-0000-0000-0000E1770000}"/>
    <cellStyle name="Normal 7 3 6 3 5 3" xfId="43880" xr:uid="{00000000-0005-0000-0000-0000E2770000}"/>
    <cellStyle name="Normal 7 3 6 3 6" xfId="17861" xr:uid="{00000000-0005-0000-0000-0000E3770000}"/>
    <cellStyle name="Normal 7 3 6 3 7" xfId="35207" xr:uid="{00000000-0005-0000-0000-0000E4770000}"/>
    <cellStyle name="Normal 7 3 6 4" xfId="2076" xr:uid="{00000000-0005-0000-0000-0000E5770000}"/>
    <cellStyle name="Normal 7 3 6 4 2" xfId="7858" xr:uid="{00000000-0005-0000-0000-0000E6770000}"/>
    <cellStyle name="Normal 7 3 6 4 2 2" xfId="16531" xr:uid="{00000000-0005-0000-0000-0000E7770000}"/>
    <cellStyle name="Normal 7 3 6 4 2 2 2" xfId="33884" xr:uid="{00000000-0005-0000-0000-0000E8770000}"/>
    <cellStyle name="Normal 7 3 6 4 2 2 3" xfId="51230" xr:uid="{00000000-0005-0000-0000-0000E9770000}"/>
    <cellStyle name="Normal 7 3 6 4 2 3" xfId="25211" xr:uid="{00000000-0005-0000-0000-0000EA770000}"/>
    <cellStyle name="Normal 7 3 6 4 2 4" xfId="42557" xr:uid="{00000000-0005-0000-0000-0000EB770000}"/>
    <cellStyle name="Normal 7 3 6 4 3" xfId="3889" xr:uid="{00000000-0005-0000-0000-0000EC770000}"/>
    <cellStyle name="Normal 7 3 6 4 3 2" xfId="12562" xr:uid="{00000000-0005-0000-0000-0000ED770000}"/>
    <cellStyle name="Normal 7 3 6 4 3 2 2" xfId="29915" xr:uid="{00000000-0005-0000-0000-0000EE770000}"/>
    <cellStyle name="Normal 7 3 6 4 3 2 3" xfId="47261" xr:uid="{00000000-0005-0000-0000-0000EF770000}"/>
    <cellStyle name="Normal 7 3 6 4 3 3" xfId="21242" xr:uid="{00000000-0005-0000-0000-0000F0770000}"/>
    <cellStyle name="Normal 7 3 6 4 3 4" xfId="38588" xr:uid="{00000000-0005-0000-0000-0000F1770000}"/>
    <cellStyle name="Normal 7 3 6 4 4" xfId="10749" xr:uid="{00000000-0005-0000-0000-0000F2770000}"/>
    <cellStyle name="Normal 7 3 6 4 4 2" xfId="28102" xr:uid="{00000000-0005-0000-0000-0000F3770000}"/>
    <cellStyle name="Normal 7 3 6 4 4 3" xfId="45448" xr:uid="{00000000-0005-0000-0000-0000F4770000}"/>
    <cellStyle name="Normal 7 3 6 4 5" xfId="19429" xr:uid="{00000000-0005-0000-0000-0000F5770000}"/>
    <cellStyle name="Normal 7 3 6 4 6" xfId="36775" xr:uid="{00000000-0005-0000-0000-0000F6770000}"/>
    <cellStyle name="Normal 7 3 6 5" xfId="1243" xr:uid="{00000000-0005-0000-0000-0000F7770000}"/>
    <cellStyle name="Normal 7 3 6 5 2" xfId="7025" xr:uid="{00000000-0005-0000-0000-0000F8770000}"/>
    <cellStyle name="Normal 7 3 6 5 2 2" xfId="15698" xr:uid="{00000000-0005-0000-0000-0000F9770000}"/>
    <cellStyle name="Normal 7 3 6 5 2 2 2" xfId="33051" xr:uid="{00000000-0005-0000-0000-0000FA770000}"/>
    <cellStyle name="Normal 7 3 6 5 2 2 3" xfId="50397" xr:uid="{00000000-0005-0000-0000-0000FB770000}"/>
    <cellStyle name="Normal 7 3 6 5 2 3" xfId="24378" xr:uid="{00000000-0005-0000-0000-0000FC770000}"/>
    <cellStyle name="Normal 7 3 6 5 2 4" xfId="41724" xr:uid="{00000000-0005-0000-0000-0000FD770000}"/>
    <cellStyle name="Normal 7 3 6 5 3" xfId="4869" xr:uid="{00000000-0005-0000-0000-0000FE770000}"/>
    <cellStyle name="Normal 7 3 6 5 3 2" xfId="13542" xr:uid="{00000000-0005-0000-0000-0000FF770000}"/>
    <cellStyle name="Normal 7 3 6 5 3 2 2" xfId="30895" xr:uid="{00000000-0005-0000-0000-000000780000}"/>
    <cellStyle name="Normal 7 3 6 5 3 2 3" xfId="48241" xr:uid="{00000000-0005-0000-0000-000001780000}"/>
    <cellStyle name="Normal 7 3 6 5 3 3" xfId="22222" xr:uid="{00000000-0005-0000-0000-000002780000}"/>
    <cellStyle name="Normal 7 3 6 5 3 4" xfId="39568" xr:uid="{00000000-0005-0000-0000-000003780000}"/>
    <cellStyle name="Normal 7 3 6 5 4" xfId="9916" xr:uid="{00000000-0005-0000-0000-000004780000}"/>
    <cellStyle name="Normal 7 3 6 5 4 2" xfId="27269" xr:uid="{00000000-0005-0000-0000-000005780000}"/>
    <cellStyle name="Normal 7 3 6 5 4 3" xfId="44615" xr:uid="{00000000-0005-0000-0000-000006780000}"/>
    <cellStyle name="Normal 7 3 6 5 5" xfId="18596" xr:uid="{00000000-0005-0000-0000-000007780000}"/>
    <cellStyle name="Normal 7 3 6 5 6" xfId="35942" xr:uid="{00000000-0005-0000-0000-000008780000}"/>
    <cellStyle name="Normal 7 3 6 6" xfId="6045" xr:uid="{00000000-0005-0000-0000-000009780000}"/>
    <cellStyle name="Normal 7 3 6 6 2" xfId="14718" xr:uid="{00000000-0005-0000-0000-00000A780000}"/>
    <cellStyle name="Normal 7 3 6 6 2 2" xfId="32071" xr:uid="{00000000-0005-0000-0000-00000B780000}"/>
    <cellStyle name="Normal 7 3 6 6 2 3" xfId="49417" xr:uid="{00000000-0005-0000-0000-00000C780000}"/>
    <cellStyle name="Normal 7 3 6 6 3" xfId="23398" xr:uid="{00000000-0005-0000-0000-00000D780000}"/>
    <cellStyle name="Normal 7 3 6 6 4" xfId="40744" xr:uid="{00000000-0005-0000-0000-00000E780000}"/>
    <cellStyle name="Normal 7 3 6 7" xfId="3056" xr:uid="{00000000-0005-0000-0000-00000F780000}"/>
    <cellStyle name="Normal 7 3 6 7 2" xfId="11729" xr:uid="{00000000-0005-0000-0000-000010780000}"/>
    <cellStyle name="Normal 7 3 6 7 2 2" xfId="29082" xr:uid="{00000000-0005-0000-0000-000011780000}"/>
    <cellStyle name="Normal 7 3 6 7 2 3" xfId="46428" xr:uid="{00000000-0005-0000-0000-000012780000}"/>
    <cellStyle name="Normal 7 3 6 7 3" xfId="20409" xr:uid="{00000000-0005-0000-0000-000013780000}"/>
    <cellStyle name="Normal 7 3 6 7 4" xfId="37755" xr:uid="{00000000-0005-0000-0000-000014780000}"/>
    <cellStyle name="Normal 7 3 6 8" xfId="8936" xr:uid="{00000000-0005-0000-0000-000015780000}"/>
    <cellStyle name="Normal 7 3 6 8 2" xfId="26289" xr:uid="{00000000-0005-0000-0000-000016780000}"/>
    <cellStyle name="Normal 7 3 6 8 3" xfId="43635" xr:uid="{00000000-0005-0000-0000-000017780000}"/>
    <cellStyle name="Normal 7 3 6 9" xfId="17616" xr:uid="{00000000-0005-0000-0000-000018780000}"/>
    <cellStyle name="Normal 7 3 7" xfId="116" xr:uid="{00000000-0005-0000-0000-000019780000}"/>
    <cellStyle name="Normal 7 3 7 10" xfId="34815" xr:uid="{00000000-0005-0000-0000-00001A780000}"/>
    <cellStyle name="Normal 7 3 7 2" xfId="851" xr:uid="{00000000-0005-0000-0000-00001B780000}"/>
    <cellStyle name="Normal 7 3 7 2 2" xfId="2664" xr:uid="{00000000-0005-0000-0000-00001C780000}"/>
    <cellStyle name="Normal 7 3 7 2 2 2" xfId="8446" xr:uid="{00000000-0005-0000-0000-00001D780000}"/>
    <cellStyle name="Normal 7 3 7 2 2 2 2" xfId="17119" xr:uid="{00000000-0005-0000-0000-00001E780000}"/>
    <cellStyle name="Normal 7 3 7 2 2 2 2 2" xfId="34472" xr:uid="{00000000-0005-0000-0000-00001F780000}"/>
    <cellStyle name="Normal 7 3 7 2 2 2 2 3" xfId="51818" xr:uid="{00000000-0005-0000-0000-000020780000}"/>
    <cellStyle name="Normal 7 3 7 2 2 2 3" xfId="25799" xr:uid="{00000000-0005-0000-0000-000021780000}"/>
    <cellStyle name="Normal 7 3 7 2 2 2 4" xfId="43145" xr:uid="{00000000-0005-0000-0000-000022780000}"/>
    <cellStyle name="Normal 7 3 7 2 2 3" xfId="4477" xr:uid="{00000000-0005-0000-0000-000023780000}"/>
    <cellStyle name="Normal 7 3 7 2 2 3 2" xfId="13150" xr:uid="{00000000-0005-0000-0000-000024780000}"/>
    <cellStyle name="Normal 7 3 7 2 2 3 2 2" xfId="30503" xr:uid="{00000000-0005-0000-0000-000025780000}"/>
    <cellStyle name="Normal 7 3 7 2 2 3 2 3" xfId="47849" xr:uid="{00000000-0005-0000-0000-000026780000}"/>
    <cellStyle name="Normal 7 3 7 2 2 3 3" xfId="21830" xr:uid="{00000000-0005-0000-0000-000027780000}"/>
    <cellStyle name="Normal 7 3 7 2 2 3 4" xfId="39176" xr:uid="{00000000-0005-0000-0000-000028780000}"/>
    <cellStyle name="Normal 7 3 7 2 2 4" xfId="11337" xr:uid="{00000000-0005-0000-0000-000029780000}"/>
    <cellStyle name="Normal 7 3 7 2 2 4 2" xfId="28690" xr:uid="{00000000-0005-0000-0000-00002A780000}"/>
    <cellStyle name="Normal 7 3 7 2 2 4 3" xfId="46036" xr:uid="{00000000-0005-0000-0000-00002B780000}"/>
    <cellStyle name="Normal 7 3 7 2 2 5" xfId="20017" xr:uid="{00000000-0005-0000-0000-00002C780000}"/>
    <cellStyle name="Normal 7 3 7 2 2 6" xfId="37363" xr:uid="{00000000-0005-0000-0000-00002D780000}"/>
    <cellStyle name="Normal 7 3 7 2 3" xfId="1586" xr:uid="{00000000-0005-0000-0000-00002E780000}"/>
    <cellStyle name="Normal 7 3 7 2 3 2" xfId="7368" xr:uid="{00000000-0005-0000-0000-00002F780000}"/>
    <cellStyle name="Normal 7 3 7 2 3 2 2" xfId="16041" xr:uid="{00000000-0005-0000-0000-000030780000}"/>
    <cellStyle name="Normal 7 3 7 2 3 2 2 2" xfId="33394" xr:uid="{00000000-0005-0000-0000-000031780000}"/>
    <cellStyle name="Normal 7 3 7 2 3 2 2 3" xfId="50740" xr:uid="{00000000-0005-0000-0000-000032780000}"/>
    <cellStyle name="Normal 7 3 7 2 3 2 3" xfId="24721" xr:uid="{00000000-0005-0000-0000-000033780000}"/>
    <cellStyle name="Normal 7 3 7 2 3 2 4" xfId="42067" xr:uid="{00000000-0005-0000-0000-000034780000}"/>
    <cellStyle name="Normal 7 3 7 2 3 3" xfId="5212" xr:uid="{00000000-0005-0000-0000-000035780000}"/>
    <cellStyle name="Normal 7 3 7 2 3 3 2" xfId="13885" xr:uid="{00000000-0005-0000-0000-000036780000}"/>
    <cellStyle name="Normal 7 3 7 2 3 3 2 2" xfId="31238" xr:uid="{00000000-0005-0000-0000-000037780000}"/>
    <cellStyle name="Normal 7 3 7 2 3 3 2 3" xfId="48584" xr:uid="{00000000-0005-0000-0000-000038780000}"/>
    <cellStyle name="Normal 7 3 7 2 3 3 3" xfId="22565" xr:uid="{00000000-0005-0000-0000-000039780000}"/>
    <cellStyle name="Normal 7 3 7 2 3 3 4" xfId="39911" xr:uid="{00000000-0005-0000-0000-00003A780000}"/>
    <cellStyle name="Normal 7 3 7 2 3 4" xfId="10259" xr:uid="{00000000-0005-0000-0000-00003B780000}"/>
    <cellStyle name="Normal 7 3 7 2 3 4 2" xfId="27612" xr:uid="{00000000-0005-0000-0000-00003C780000}"/>
    <cellStyle name="Normal 7 3 7 2 3 4 3" xfId="44958" xr:uid="{00000000-0005-0000-0000-00003D780000}"/>
    <cellStyle name="Normal 7 3 7 2 3 5" xfId="18939" xr:uid="{00000000-0005-0000-0000-00003E780000}"/>
    <cellStyle name="Normal 7 3 7 2 3 6" xfId="36285" xr:uid="{00000000-0005-0000-0000-00003F780000}"/>
    <cellStyle name="Normal 7 3 7 2 4" xfId="6633" xr:uid="{00000000-0005-0000-0000-000040780000}"/>
    <cellStyle name="Normal 7 3 7 2 4 2" xfId="15306" xr:uid="{00000000-0005-0000-0000-000041780000}"/>
    <cellStyle name="Normal 7 3 7 2 4 2 2" xfId="32659" xr:uid="{00000000-0005-0000-0000-000042780000}"/>
    <cellStyle name="Normal 7 3 7 2 4 2 3" xfId="50005" xr:uid="{00000000-0005-0000-0000-000043780000}"/>
    <cellStyle name="Normal 7 3 7 2 4 3" xfId="23986" xr:uid="{00000000-0005-0000-0000-000044780000}"/>
    <cellStyle name="Normal 7 3 7 2 4 4" xfId="41332" xr:uid="{00000000-0005-0000-0000-000045780000}"/>
    <cellStyle name="Normal 7 3 7 2 5" xfId="3399" xr:uid="{00000000-0005-0000-0000-000046780000}"/>
    <cellStyle name="Normal 7 3 7 2 5 2" xfId="12072" xr:uid="{00000000-0005-0000-0000-000047780000}"/>
    <cellStyle name="Normal 7 3 7 2 5 2 2" xfId="29425" xr:uid="{00000000-0005-0000-0000-000048780000}"/>
    <cellStyle name="Normal 7 3 7 2 5 2 3" xfId="46771" xr:uid="{00000000-0005-0000-0000-000049780000}"/>
    <cellStyle name="Normal 7 3 7 2 5 3" xfId="20752" xr:uid="{00000000-0005-0000-0000-00004A780000}"/>
    <cellStyle name="Normal 7 3 7 2 5 4" xfId="38098" xr:uid="{00000000-0005-0000-0000-00004B780000}"/>
    <cellStyle name="Normal 7 3 7 2 6" xfId="9524" xr:uid="{00000000-0005-0000-0000-00004C780000}"/>
    <cellStyle name="Normal 7 3 7 2 6 2" xfId="26877" xr:uid="{00000000-0005-0000-0000-00004D780000}"/>
    <cellStyle name="Normal 7 3 7 2 6 3" xfId="44223" xr:uid="{00000000-0005-0000-0000-00004E780000}"/>
    <cellStyle name="Normal 7 3 7 2 7" xfId="18204" xr:uid="{00000000-0005-0000-0000-00004F780000}"/>
    <cellStyle name="Normal 7 3 7 2 8" xfId="35550" xr:uid="{00000000-0005-0000-0000-000050780000}"/>
    <cellStyle name="Normal 7 3 7 3" xfId="606" xr:uid="{00000000-0005-0000-0000-000051780000}"/>
    <cellStyle name="Normal 7 3 7 3 2" xfId="2419" xr:uid="{00000000-0005-0000-0000-000052780000}"/>
    <cellStyle name="Normal 7 3 7 3 2 2" xfId="8201" xr:uid="{00000000-0005-0000-0000-000053780000}"/>
    <cellStyle name="Normal 7 3 7 3 2 2 2" xfId="16874" xr:uid="{00000000-0005-0000-0000-000054780000}"/>
    <cellStyle name="Normal 7 3 7 3 2 2 2 2" xfId="34227" xr:uid="{00000000-0005-0000-0000-000055780000}"/>
    <cellStyle name="Normal 7 3 7 3 2 2 2 3" xfId="51573" xr:uid="{00000000-0005-0000-0000-000056780000}"/>
    <cellStyle name="Normal 7 3 7 3 2 2 3" xfId="25554" xr:uid="{00000000-0005-0000-0000-000057780000}"/>
    <cellStyle name="Normal 7 3 7 3 2 2 4" xfId="42900" xr:uid="{00000000-0005-0000-0000-000058780000}"/>
    <cellStyle name="Normal 7 3 7 3 2 3" xfId="5702" xr:uid="{00000000-0005-0000-0000-000059780000}"/>
    <cellStyle name="Normal 7 3 7 3 2 3 2" xfId="14375" xr:uid="{00000000-0005-0000-0000-00005A780000}"/>
    <cellStyle name="Normal 7 3 7 3 2 3 2 2" xfId="31728" xr:uid="{00000000-0005-0000-0000-00005B780000}"/>
    <cellStyle name="Normal 7 3 7 3 2 3 2 3" xfId="49074" xr:uid="{00000000-0005-0000-0000-00005C780000}"/>
    <cellStyle name="Normal 7 3 7 3 2 3 3" xfId="23055" xr:uid="{00000000-0005-0000-0000-00005D780000}"/>
    <cellStyle name="Normal 7 3 7 3 2 3 4" xfId="40401" xr:uid="{00000000-0005-0000-0000-00005E780000}"/>
    <cellStyle name="Normal 7 3 7 3 2 4" xfId="11092" xr:uid="{00000000-0005-0000-0000-00005F780000}"/>
    <cellStyle name="Normal 7 3 7 3 2 4 2" xfId="28445" xr:uid="{00000000-0005-0000-0000-000060780000}"/>
    <cellStyle name="Normal 7 3 7 3 2 4 3" xfId="45791" xr:uid="{00000000-0005-0000-0000-000061780000}"/>
    <cellStyle name="Normal 7 3 7 3 2 5" xfId="19772" xr:uid="{00000000-0005-0000-0000-000062780000}"/>
    <cellStyle name="Normal 7 3 7 3 2 6" xfId="37118" xr:uid="{00000000-0005-0000-0000-000063780000}"/>
    <cellStyle name="Normal 7 3 7 3 3" xfId="6388" xr:uid="{00000000-0005-0000-0000-000064780000}"/>
    <cellStyle name="Normal 7 3 7 3 3 2" xfId="15061" xr:uid="{00000000-0005-0000-0000-000065780000}"/>
    <cellStyle name="Normal 7 3 7 3 3 2 2" xfId="32414" xr:uid="{00000000-0005-0000-0000-000066780000}"/>
    <cellStyle name="Normal 7 3 7 3 3 2 3" xfId="49760" xr:uid="{00000000-0005-0000-0000-000067780000}"/>
    <cellStyle name="Normal 7 3 7 3 3 3" xfId="23741" xr:uid="{00000000-0005-0000-0000-000068780000}"/>
    <cellStyle name="Normal 7 3 7 3 3 4" xfId="41087" xr:uid="{00000000-0005-0000-0000-000069780000}"/>
    <cellStyle name="Normal 7 3 7 3 4" xfId="4232" xr:uid="{00000000-0005-0000-0000-00006A780000}"/>
    <cellStyle name="Normal 7 3 7 3 4 2" xfId="12905" xr:uid="{00000000-0005-0000-0000-00006B780000}"/>
    <cellStyle name="Normal 7 3 7 3 4 2 2" xfId="30258" xr:uid="{00000000-0005-0000-0000-00006C780000}"/>
    <cellStyle name="Normal 7 3 7 3 4 2 3" xfId="47604" xr:uid="{00000000-0005-0000-0000-00006D780000}"/>
    <cellStyle name="Normal 7 3 7 3 4 3" xfId="21585" xr:uid="{00000000-0005-0000-0000-00006E780000}"/>
    <cellStyle name="Normal 7 3 7 3 4 4" xfId="38931" xr:uid="{00000000-0005-0000-0000-00006F780000}"/>
    <cellStyle name="Normal 7 3 7 3 5" xfId="9279" xr:uid="{00000000-0005-0000-0000-000070780000}"/>
    <cellStyle name="Normal 7 3 7 3 5 2" xfId="26632" xr:uid="{00000000-0005-0000-0000-000071780000}"/>
    <cellStyle name="Normal 7 3 7 3 5 3" xfId="43978" xr:uid="{00000000-0005-0000-0000-000072780000}"/>
    <cellStyle name="Normal 7 3 7 3 6" xfId="17959" xr:uid="{00000000-0005-0000-0000-000073780000}"/>
    <cellStyle name="Normal 7 3 7 3 7" xfId="35305" xr:uid="{00000000-0005-0000-0000-000074780000}"/>
    <cellStyle name="Normal 7 3 7 4" xfId="1929" xr:uid="{00000000-0005-0000-0000-000075780000}"/>
    <cellStyle name="Normal 7 3 7 4 2" xfId="7711" xr:uid="{00000000-0005-0000-0000-000076780000}"/>
    <cellStyle name="Normal 7 3 7 4 2 2" xfId="16384" xr:uid="{00000000-0005-0000-0000-000077780000}"/>
    <cellStyle name="Normal 7 3 7 4 2 2 2" xfId="33737" xr:uid="{00000000-0005-0000-0000-000078780000}"/>
    <cellStyle name="Normal 7 3 7 4 2 2 3" xfId="51083" xr:uid="{00000000-0005-0000-0000-000079780000}"/>
    <cellStyle name="Normal 7 3 7 4 2 3" xfId="25064" xr:uid="{00000000-0005-0000-0000-00007A780000}"/>
    <cellStyle name="Normal 7 3 7 4 2 4" xfId="42410" xr:uid="{00000000-0005-0000-0000-00007B780000}"/>
    <cellStyle name="Normal 7 3 7 4 3" xfId="3742" xr:uid="{00000000-0005-0000-0000-00007C780000}"/>
    <cellStyle name="Normal 7 3 7 4 3 2" xfId="12415" xr:uid="{00000000-0005-0000-0000-00007D780000}"/>
    <cellStyle name="Normal 7 3 7 4 3 2 2" xfId="29768" xr:uid="{00000000-0005-0000-0000-00007E780000}"/>
    <cellStyle name="Normal 7 3 7 4 3 2 3" xfId="47114" xr:uid="{00000000-0005-0000-0000-00007F780000}"/>
    <cellStyle name="Normal 7 3 7 4 3 3" xfId="21095" xr:uid="{00000000-0005-0000-0000-000080780000}"/>
    <cellStyle name="Normal 7 3 7 4 3 4" xfId="38441" xr:uid="{00000000-0005-0000-0000-000081780000}"/>
    <cellStyle name="Normal 7 3 7 4 4" xfId="10602" xr:uid="{00000000-0005-0000-0000-000082780000}"/>
    <cellStyle name="Normal 7 3 7 4 4 2" xfId="27955" xr:uid="{00000000-0005-0000-0000-000083780000}"/>
    <cellStyle name="Normal 7 3 7 4 4 3" xfId="45301" xr:uid="{00000000-0005-0000-0000-000084780000}"/>
    <cellStyle name="Normal 7 3 7 4 5" xfId="19282" xr:uid="{00000000-0005-0000-0000-000085780000}"/>
    <cellStyle name="Normal 7 3 7 4 6" xfId="36628" xr:uid="{00000000-0005-0000-0000-000086780000}"/>
    <cellStyle name="Normal 7 3 7 5" xfId="1341" xr:uid="{00000000-0005-0000-0000-000087780000}"/>
    <cellStyle name="Normal 7 3 7 5 2" xfId="7123" xr:uid="{00000000-0005-0000-0000-000088780000}"/>
    <cellStyle name="Normal 7 3 7 5 2 2" xfId="15796" xr:uid="{00000000-0005-0000-0000-000089780000}"/>
    <cellStyle name="Normal 7 3 7 5 2 2 2" xfId="33149" xr:uid="{00000000-0005-0000-0000-00008A780000}"/>
    <cellStyle name="Normal 7 3 7 5 2 2 3" xfId="50495" xr:uid="{00000000-0005-0000-0000-00008B780000}"/>
    <cellStyle name="Normal 7 3 7 5 2 3" xfId="24476" xr:uid="{00000000-0005-0000-0000-00008C780000}"/>
    <cellStyle name="Normal 7 3 7 5 2 4" xfId="41822" xr:uid="{00000000-0005-0000-0000-00008D780000}"/>
    <cellStyle name="Normal 7 3 7 5 3" xfId="4967" xr:uid="{00000000-0005-0000-0000-00008E780000}"/>
    <cellStyle name="Normal 7 3 7 5 3 2" xfId="13640" xr:uid="{00000000-0005-0000-0000-00008F780000}"/>
    <cellStyle name="Normal 7 3 7 5 3 2 2" xfId="30993" xr:uid="{00000000-0005-0000-0000-000090780000}"/>
    <cellStyle name="Normal 7 3 7 5 3 2 3" xfId="48339" xr:uid="{00000000-0005-0000-0000-000091780000}"/>
    <cellStyle name="Normal 7 3 7 5 3 3" xfId="22320" xr:uid="{00000000-0005-0000-0000-000092780000}"/>
    <cellStyle name="Normal 7 3 7 5 3 4" xfId="39666" xr:uid="{00000000-0005-0000-0000-000093780000}"/>
    <cellStyle name="Normal 7 3 7 5 4" xfId="10014" xr:uid="{00000000-0005-0000-0000-000094780000}"/>
    <cellStyle name="Normal 7 3 7 5 4 2" xfId="27367" xr:uid="{00000000-0005-0000-0000-000095780000}"/>
    <cellStyle name="Normal 7 3 7 5 4 3" xfId="44713" xr:uid="{00000000-0005-0000-0000-000096780000}"/>
    <cellStyle name="Normal 7 3 7 5 5" xfId="18694" xr:uid="{00000000-0005-0000-0000-000097780000}"/>
    <cellStyle name="Normal 7 3 7 5 6" xfId="36040" xr:uid="{00000000-0005-0000-0000-000098780000}"/>
    <cellStyle name="Normal 7 3 7 6" xfId="5898" xr:uid="{00000000-0005-0000-0000-000099780000}"/>
    <cellStyle name="Normal 7 3 7 6 2" xfId="14571" xr:uid="{00000000-0005-0000-0000-00009A780000}"/>
    <cellStyle name="Normal 7 3 7 6 2 2" xfId="31924" xr:uid="{00000000-0005-0000-0000-00009B780000}"/>
    <cellStyle name="Normal 7 3 7 6 2 3" xfId="49270" xr:uid="{00000000-0005-0000-0000-00009C780000}"/>
    <cellStyle name="Normal 7 3 7 6 3" xfId="23251" xr:uid="{00000000-0005-0000-0000-00009D780000}"/>
    <cellStyle name="Normal 7 3 7 6 4" xfId="40597" xr:uid="{00000000-0005-0000-0000-00009E780000}"/>
    <cellStyle name="Normal 7 3 7 7" xfId="3154" xr:uid="{00000000-0005-0000-0000-00009F780000}"/>
    <cellStyle name="Normal 7 3 7 7 2" xfId="11827" xr:uid="{00000000-0005-0000-0000-0000A0780000}"/>
    <cellStyle name="Normal 7 3 7 7 2 2" xfId="29180" xr:uid="{00000000-0005-0000-0000-0000A1780000}"/>
    <cellStyle name="Normal 7 3 7 7 2 3" xfId="46526" xr:uid="{00000000-0005-0000-0000-0000A2780000}"/>
    <cellStyle name="Normal 7 3 7 7 3" xfId="20507" xr:uid="{00000000-0005-0000-0000-0000A3780000}"/>
    <cellStyle name="Normal 7 3 7 7 4" xfId="37853" xr:uid="{00000000-0005-0000-0000-0000A4780000}"/>
    <cellStyle name="Normal 7 3 7 8" xfId="8789" xr:uid="{00000000-0005-0000-0000-0000A5780000}"/>
    <cellStyle name="Normal 7 3 7 8 2" xfId="26142" xr:uid="{00000000-0005-0000-0000-0000A6780000}"/>
    <cellStyle name="Normal 7 3 7 8 3" xfId="43488" xr:uid="{00000000-0005-0000-0000-0000A7780000}"/>
    <cellStyle name="Normal 7 3 7 9" xfId="17469" xr:uid="{00000000-0005-0000-0000-0000A8780000}"/>
    <cellStyle name="Normal 7 3 8" xfId="753" xr:uid="{00000000-0005-0000-0000-0000A9780000}"/>
    <cellStyle name="Normal 7 3 8 2" xfId="2566" xr:uid="{00000000-0005-0000-0000-0000AA780000}"/>
    <cellStyle name="Normal 7 3 8 2 2" xfId="8348" xr:uid="{00000000-0005-0000-0000-0000AB780000}"/>
    <cellStyle name="Normal 7 3 8 2 2 2" xfId="17021" xr:uid="{00000000-0005-0000-0000-0000AC780000}"/>
    <cellStyle name="Normal 7 3 8 2 2 2 2" xfId="34374" xr:uid="{00000000-0005-0000-0000-0000AD780000}"/>
    <cellStyle name="Normal 7 3 8 2 2 2 3" xfId="51720" xr:uid="{00000000-0005-0000-0000-0000AE780000}"/>
    <cellStyle name="Normal 7 3 8 2 2 3" xfId="25701" xr:uid="{00000000-0005-0000-0000-0000AF780000}"/>
    <cellStyle name="Normal 7 3 8 2 2 4" xfId="43047" xr:uid="{00000000-0005-0000-0000-0000B0780000}"/>
    <cellStyle name="Normal 7 3 8 2 3" xfId="4379" xr:uid="{00000000-0005-0000-0000-0000B1780000}"/>
    <cellStyle name="Normal 7 3 8 2 3 2" xfId="13052" xr:uid="{00000000-0005-0000-0000-0000B2780000}"/>
    <cellStyle name="Normal 7 3 8 2 3 2 2" xfId="30405" xr:uid="{00000000-0005-0000-0000-0000B3780000}"/>
    <cellStyle name="Normal 7 3 8 2 3 2 3" xfId="47751" xr:uid="{00000000-0005-0000-0000-0000B4780000}"/>
    <cellStyle name="Normal 7 3 8 2 3 3" xfId="21732" xr:uid="{00000000-0005-0000-0000-0000B5780000}"/>
    <cellStyle name="Normal 7 3 8 2 3 4" xfId="39078" xr:uid="{00000000-0005-0000-0000-0000B6780000}"/>
    <cellStyle name="Normal 7 3 8 2 4" xfId="11239" xr:uid="{00000000-0005-0000-0000-0000B7780000}"/>
    <cellStyle name="Normal 7 3 8 2 4 2" xfId="28592" xr:uid="{00000000-0005-0000-0000-0000B8780000}"/>
    <cellStyle name="Normal 7 3 8 2 4 3" xfId="45938" xr:uid="{00000000-0005-0000-0000-0000B9780000}"/>
    <cellStyle name="Normal 7 3 8 2 5" xfId="19919" xr:uid="{00000000-0005-0000-0000-0000BA780000}"/>
    <cellStyle name="Normal 7 3 8 2 6" xfId="37265" xr:uid="{00000000-0005-0000-0000-0000BB780000}"/>
    <cellStyle name="Normal 7 3 8 3" xfId="1488" xr:uid="{00000000-0005-0000-0000-0000BC780000}"/>
    <cellStyle name="Normal 7 3 8 3 2" xfId="7270" xr:uid="{00000000-0005-0000-0000-0000BD780000}"/>
    <cellStyle name="Normal 7 3 8 3 2 2" xfId="15943" xr:uid="{00000000-0005-0000-0000-0000BE780000}"/>
    <cellStyle name="Normal 7 3 8 3 2 2 2" xfId="33296" xr:uid="{00000000-0005-0000-0000-0000BF780000}"/>
    <cellStyle name="Normal 7 3 8 3 2 2 3" xfId="50642" xr:uid="{00000000-0005-0000-0000-0000C0780000}"/>
    <cellStyle name="Normal 7 3 8 3 2 3" xfId="24623" xr:uid="{00000000-0005-0000-0000-0000C1780000}"/>
    <cellStyle name="Normal 7 3 8 3 2 4" xfId="41969" xr:uid="{00000000-0005-0000-0000-0000C2780000}"/>
    <cellStyle name="Normal 7 3 8 3 3" xfId="5114" xr:uid="{00000000-0005-0000-0000-0000C3780000}"/>
    <cellStyle name="Normal 7 3 8 3 3 2" xfId="13787" xr:uid="{00000000-0005-0000-0000-0000C4780000}"/>
    <cellStyle name="Normal 7 3 8 3 3 2 2" xfId="31140" xr:uid="{00000000-0005-0000-0000-0000C5780000}"/>
    <cellStyle name="Normal 7 3 8 3 3 2 3" xfId="48486" xr:uid="{00000000-0005-0000-0000-0000C6780000}"/>
    <cellStyle name="Normal 7 3 8 3 3 3" xfId="22467" xr:uid="{00000000-0005-0000-0000-0000C7780000}"/>
    <cellStyle name="Normal 7 3 8 3 3 4" xfId="39813" xr:uid="{00000000-0005-0000-0000-0000C8780000}"/>
    <cellStyle name="Normal 7 3 8 3 4" xfId="10161" xr:uid="{00000000-0005-0000-0000-0000C9780000}"/>
    <cellStyle name="Normal 7 3 8 3 4 2" xfId="27514" xr:uid="{00000000-0005-0000-0000-0000CA780000}"/>
    <cellStyle name="Normal 7 3 8 3 4 3" xfId="44860" xr:uid="{00000000-0005-0000-0000-0000CB780000}"/>
    <cellStyle name="Normal 7 3 8 3 5" xfId="18841" xr:uid="{00000000-0005-0000-0000-0000CC780000}"/>
    <cellStyle name="Normal 7 3 8 3 6" xfId="36187" xr:uid="{00000000-0005-0000-0000-0000CD780000}"/>
    <cellStyle name="Normal 7 3 8 4" xfId="6535" xr:uid="{00000000-0005-0000-0000-0000CE780000}"/>
    <cellStyle name="Normal 7 3 8 4 2" xfId="15208" xr:uid="{00000000-0005-0000-0000-0000CF780000}"/>
    <cellStyle name="Normal 7 3 8 4 2 2" xfId="32561" xr:uid="{00000000-0005-0000-0000-0000D0780000}"/>
    <cellStyle name="Normal 7 3 8 4 2 3" xfId="49907" xr:uid="{00000000-0005-0000-0000-0000D1780000}"/>
    <cellStyle name="Normal 7 3 8 4 3" xfId="23888" xr:uid="{00000000-0005-0000-0000-0000D2780000}"/>
    <cellStyle name="Normal 7 3 8 4 4" xfId="41234" xr:uid="{00000000-0005-0000-0000-0000D3780000}"/>
    <cellStyle name="Normal 7 3 8 5" xfId="3301" xr:uid="{00000000-0005-0000-0000-0000D4780000}"/>
    <cellStyle name="Normal 7 3 8 5 2" xfId="11974" xr:uid="{00000000-0005-0000-0000-0000D5780000}"/>
    <cellStyle name="Normal 7 3 8 5 2 2" xfId="29327" xr:uid="{00000000-0005-0000-0000-0000D6780000}"/>
    <cellStyle name="Normal 7 3 8 5 2 3" xfId="46673" xr:uid="{00000000-0005-0000-0000-0000D7780000}"/>
    <cellStyle name="Normal 7 3 8 5 3" xfId="20654" xr:uid="{00000000-0005-0000-0000-0000D8780000}"/>
    <cellStyle name="Normal 7 3 8 5 4" xfId="38000" xr:uid="{00000000-0005-0000-0000-0000D9780000}"/>
    <cellStyle name="Normal 7 3 8 6" xfId="9426" xr:uid="{00000000-0005-0000-0000-0000DA780000}"/>
    <cellStyle name="Normal 7 3 8 6 2" xfId="26779" xr:uid="{00000000-0005-0000-0000-0000DB780000}"/>
    <cellStyle name="Normal 7 3 8 6 3" xfId="44125" xr:uid="{00000000-0005-0000-0000-0000DC780000}"/>
    <cellStyle name="Normal 7 3 8 7" xfId="18106" xr:uid="{00000000-0005-0000-0000-0000DD780000}"/>
    <cellStyle name="Normal 7 3 8 8" xfId="35452" xr:uid="{00000000-0005-0000-0000-0000DE780000}"/>
    <cellStyle name="Normal 7 3 9" xfId="361" xr:uid="{00000000-0005-0000-0000-0000DF780000}"/>
    <cellStyle name="Normal 7 3 9 2" xfId="2174" xr:uid="{00000000-0005-0000-0000-0000E0780000}"/>
    <cellStyle name="Normal 7 3 9 2 2" xfId="7956" xr:uid="{00000000-0005-0000-0000-0000E1780000}"/>
    <cellStyle name="Normal 7 3 9 2 2 2" xfId="16629" xr:uid="{00000000-0005-0000-0000-0000E2780000}"/>
    <cellStyle name="Normal 7 3 9 2 2 2 2" xfId="33982" xr:uid="{00000000-0005-0000-0000-0000E3780000}"/>
    <cellStyle name="Normal 7 3 9 2 2 2 3" xfId="51328" xr:uid="{00000000-0005-0000-0000-0000E4780000}"/>
    <cellStyle name="Normal 7 3 9 2 2 3" xfId="25309" xr:uid="{00000000-0005-0000-0000-0000E5780000}"/>
    <cellStyle name="Normal 7 3 9 2 2 4" xfId="42655" xr:uid="{00000000-0005-0000-0000-0000E6780000}"/>
    <cellStyle name="Normal 7 3 9 2 3" xfId="5457" xr:uid="{00000000-0005-0000-0000-0000E7780000}"/>
    <cellStyle name="Normal 7 3 9 2 3 2" xfId="14130" xr:uid="{00000000-0005-0000-0000-0000E8780000}"/>
    <cellStyle name="Normal 7 3 9 2 3 2 2" xfId="31483" xr:uid="{00000000-0005-0000-0000-0000E9780000}"/>
    <cellStyle name="Normal 7 3 9 2 3 2 3" xfId="48829" xr:uid="{00000000-0005-0000-0000-0000EA780000}"/>
    <cellStyle name="Normal 7 3 9 2 3 3" xfId="22810" xr:uid="{00000000-0005-0000-0000-0000EB780000}"/>
    <cellStyle name="Normal 7 3 9 2 3 4" xfId="40156" xr:uid="{00000000-0005-0000-0000-0000EC780000}"/>
    <cellStyle name="Normal 7 3 9 2 4" xfId="10847" xr:uid="{00000000-0005-0000-0000-0000ED780000}"/>
    <cellStyle name="Normal 7 3 9 2 4 2" xfId="28200" xr:uid="{00000000-0005-0000-0000-0000EE780000}"/>
    <cellStyle name="Normal 7 3 9 2 4 3" xfId="45546" xr:uid="{00000000-0005-0000-0000-0000EF780000}"/>
    <cellStyle name="Normal 7 3 9 2 5" xfId="19527" xr:uid="{00000000-0005-0000-0000-0000F0780000}"/>
    <cellStyle name="Normal 7 3 9 2 6" xfId="36873" xr:uid="{00000000-0005-0000-0000-0000F1780000}"/>
    <cellStyle name="Normal 7 3 9 3" xfId="6143" xr:uid="{00000000-0005-0000-0000-0000F2780000}"/>
    <cellStyle name="Normal 7 3 9 3 2" xfId="14816" xr:uid="{00000000-0005-0000-0000-0000F3780000}"/>
    <cellStyle name="Normal 7 3 9 3 2 2" xfId="32169" xr:uid="{00000000-0005-0000-0000-0000F4780000}"/>
    <cellStyle name="Normal 7 3 9 3 2 3" xfId="49515" xr:uid="{00000000-0005-0000-0000-0000F5780000}"/>
    <cellStyle name="Normal 7 3 9 3 3" xfId="23496" xr:uid="{00000000-0005-0000-0000-0000F6780000}"/>
    <cellStyle name="Normal 7 3 9 3 4" xfId="40842" xr:uid="{00000000-0005-0000-0000-0000F7780000}"/>
    <cellStyle name="Normal 7 3 9 4" xfId="3987" xr:uid="{00000000-0005-0000-0000-0000F8780000}"/>
    <cellStyle name="Normal 7 3 9 4 2" xfId="12660" xr:uid="{00000000-0005-0000-0000-0000F9780000}"/>
    <cellStyle name="Normal 7 3 9 4 2 2" xfId="30013" xr:uid="{00000000-0005-0000-0000-0000FA780000}"/>
    <cellStyle name="Normal 7 3 9 4 2 3" xfId="47359" xr:uid="{00000000-0005-0000-0000-0000FB780000}"/>
    <cellStyle name="Normal 7 3 9 4 3" xfId="21340" xr:uid="{00000000-0005-0000-0000-0000FC780000}"/>
    <cellStyle name="Normal 7 3 9 4 4" xfId="38686" xr:uid="{00000000-0005-0000-0000-0000FD780000}"/>
    <cellStyle name="Normal 7 3 9 5" xfId="9034" xr:uid="{00000000-0005-0000-0000-0000FE780000}"/>
    <cellStyle name="Normal 7 3 9 5 2" xfId="26387" xr:uid="{00000000-0005-0000-0000-0000FF780000}"/>
    <cellStyle name="Normal 7 3 9 5 3" xfId="43733" xr:uid="{00000000-0005-0000-0000-000000790000}"/>
    <cellStyle name="Normal 7 3 9 6" xfId="17714" xr:uid="{00000000-0005-0000-0000-000001790000}"/>
    <cellStyle name="Normal 7 3 9 7" xfId="35060" xr:uid="{00000000-0005-0000-0000-000002790000}"/>
    <cellStyle name="Normal 7 4" xfId="22" xr:uid="{00000000-0005-0000-0000-000003790000}"/>
    <cellStyle name="Normal 7 4 10" xfId="1101" xr:uid="{00000000-0005-0000-0000-000004790000}"/>
    <cellStyle name="Normal 7 4 10 2" xfId="6883" xr:uid="{00000000-0005-0000-0000-000005790000}"/>
    <cellStyle name="Normal 7 4 10 2 2" xfId="15556" xr:uid="{00000000-0005-0000-0000-000006790000}"/>
    <cellStyle name="Normal 7 4 10 2 2 2" xfId="32909" xr:uid="{00000000-0005-0000-0000-000007790000}"/>
    <cellStyle name="Normal 7 4 10 2 2 3" xfId="50255" xr:uid="{00000000-0005-0000-0000-000008790000}"/>
    <cellStyle name="Normal 7 4 10 2 3" xfId="24236" xr:uid="{00000000-0005-0000-0000-000009790000}"/>
    <cellStyle name="Normal 7 4 10 2 4" xfId="41582" xr:uid="{00000000-0005-0000-0000-00000A790000}"/>
    <cellStyle name="Normal 7 4 10 3" xfId="4727" xr:uid="{00000000-0005-0000-0000-00000B790000}"/>
    <cellStyle name="Normal 7 4 10 3 2" xfId="13400" xr:uid="{00000000-0005-0000-0000-00000C790000}"/>
    <cellStyle name="Normal 7 4 10 3 2 2" xfId="30753" xr:uid="{00000000-0005-0000-0000-00000D790000}"/>
    <cellStyle name="Normal 7 4 10 3 2 3" xfId="48099" xr:uid="{00000000-0005-0000-0000-00000E790000}"/>
    <cellStyle name="Normal 7 4 10 3 3" xfId="22080" xr:uid="{00000000-0005-0000-0000-00000F790000}"/>
    <cellStyle name="Normal 7 4 10 3 4" xfId="39426" xr:uid="{00000000-0005-0000-0000-000010790000}"/>
    <cellStyle name="Normal 7 4 10 4" xfId="9774" xr:uid="{00000000-0005-0000-0000-000011790000}"/>
    <cellStyle name="Normal 7 4 10 4 2" xfId="27127" xr:uid="{00000000-0005-0000-0000-000012790000}"/>
    <cellStyle name="Normal 7 4 10 4 3" xfId="44473" xr:uid="{00000000-0005-0000-0000-000013790000}"/>
    <cellStyle name="Normal 7 4 10 5" xfId="18454" xr:uid="{00000000-0005-0000-0000-000014790000}"/>
    <cellStyle name="Normal 7 4 10 6" xfId="35800" xr:uid="{00000000-0005-0000-0000-000015790000}"/>
    <cellStyle name="Normal 7 4 11" xfId="5805" xr:uid="{00000000-0005-0000-0000-000016790000}"/>
    <cellStyle name="Normal 7 4 11 2" xfId="14478" xr:uid="{00000000-0005-0000-0000-000017790000}"/>
    <cellStyle name="Normal 7 4 11 2 2" xfId="31831" xr:uid="{00000000-0005-0000-0000-000018790000}"/>
    <cellStyle name="Normal 7 4 11 2 3" xfId="49177" xr:uid="{00000000-0005-0000-0000-000019790000}"/>
    <cellStyle name="Normal 7 4 11 3" xfId="23158" xr:uid="{00000000-0005-0000-0000-00001A790000}"/>
    <cellStyle name="Normal 7 4 11 4" xfId="40504" xr:uid="{00000000-0005-0000-0000-00001B790000}"/>
    <cellStyle name="Normal 7 4 12" xfId="2914" xr:uid="{00000000-0005-0000-0000-00001C790000}"/>
    <cellStyle name="Normal 7 4 12 2" xfId="11587" xr:uid="{00000000-0005-0000-0000-00001D790000}"/>
    <cellStyle name="Normal 7 4 12 2 2" xfId="28940" xr:uid="{00000000-0005-0000-0000-00001E790000}"/>
    <cellStyle name="Normal 7 4 12 2 3" xfId="46286" xr:uid="{00000000-0005-0000-0000-00001F790000}"/>
    <cellStyle name="Normal 7 4 12 3" xfId="20267" xr:uid="{00000000-0005-0000-0000-000020790000}"/>
    <cellStyle name="Normal 7 4 12 4" xfId="37613" xr:uid="{00000000-0005-0000-0000-000021790000}"/>
    <cellStyle name="Normal 7 4 13" xfId="8696" xr:uid="{00000000-0005-0000-0000-000022790000}"/>
    <cellStyle name="Normal 7 4 13 2" xfId="26049" xr:uid="{00000000-0005-0000-0000-000023790000}"/>
    <cellStyle name="Normal 7 4 13 3" xfId="43395" xr:uid="{00000000-0005-0000-0000-000024790000}"/>
    <cellStyle name="Normal 7 4 14" xfId="17377" xr:uid="{00000000-0005-0000-0000-000025790000}"/>
    <cellStyle name="Normal 7 4 15" xfId="34722" xr:uid="{00000000-0005-0000-0000-000026790000}"/>
    <cellStyle name="Normal 7 4 2" xfId="49" xr:uid="{00000000-0005-0000-0000-000027790000}"/>
    <cellStyle name="Normal 7 4 2 10" xfId="5831" xr:uid="{00000000-0005-0000-0000-000028790000}"/>
    <cellStyle name="Normal 7 4 2 10 2" xfId="14504" xr:uid="{00000000-0005-0000-0000-000029790000}"/>
    <cellStyle name="Normal 7 4 2 10 2 2" xfId="31857" xr:uid="{00000000-0005-0000-0000-00002A790000}"/>
    <cellStyle name="Normal 7 4 2 10 2 3" xfId="49203" xr:uid="{00000000-0005-0000-0000-00002B790000}"/>
    <cellStyle name="Normal 7 4 2 10 3" xfId="23184" xr:uid="{00000000-0005-0000-0000-00002C790000}"/>
    <cellStyle name="Normal 7 4 2 10 4" xfId="40530" xr:uid="{00000000-0005-0000-0000-00002D790000}"/>
    <cellStyle name="Normal 7 4 2 11" xfId="2940" xr:uid="{00000000-0005-0000-0000-00002E790000}"/>
    <cellStyle name="Normal 7 4 2 11 2" xfId="11613" xr:uid="{00000000-0005-0000-0000-00002F790000}"/>
    <cellStyle name="Normal 7 4 2 11 2 2" xfId="28966" xr:uid="{00000000-0005-0000-0000-000030790000}"/>
    <cellStyle name="Normal 7 4 2 11 2 3" xfId="46312" xr:uid="{00000000-0005-0000-0000-000031790000}"/>
    <cellStyle name="Normal 7 4 2 11 3" xfId="20293" xr:uid="{00000000-0005-0000-0000-000032790000}"/>
    <cellStyle name="Normal 7 4 2 11 4" xfId="37639" xr:uid="{00000000-0005-0000-0000-000033790000}"/>
    <cellStyle name="Normal 7 4 2 12" xfId="8722" xr:uid="{00000000-0005-0000-0000-000034790000}"/>
    <cellStyle name="Normal 7 4 2 12 2" xfId="26075" xr:uid="{00000000-0005-0000-0000-000035790000}"/>
    <cellStyle name="Normal 7 4 2 12 3" xfId="43421" xr:uid="{00000000-0005-0000-0000-000036790000}"/>
    <cellStyle name="Normal 7 4 2 13" xfId="17402" xr:uid="{00000000-0005-0000-0000-000037790000}"/>
    <cellStyle name="Normal 7 4 2 14" xfId="34748" xr:uid="{00000000-0005-0000-0000-000038790000}"/>
    <cellStyle name="Normal 7 4 2 2" xfId="98" xr:uid="{00000000-0005-0000-0000-000039790000}"/>
    <cellStyle name="Normal 7 4 2 2 10" xfId="8771" xr:uid="{00000000-0005-0000-0000-00003A790000}"/>
    <cellStyle name="Normal 7 4 2 2 10 2" xfId="26124" xr:uid="{00000000-0005-0000-0000-00003B790000}"/>
    <cellStyle name="Normal 7 4 2 2 10 3" xfId="43470" xr:uid="{00000000-0005-0000-0000-00003C790000}"/>
    <cellStyle name="Normal 7 4 2 2 11" xfId="17451" xr:uid="{00000000-0005-0000-0000-00003D790000}"/>
    <cellStyle name="Normal 7 4 2 2 12" xfId="34797" xr:uid="{00000000-0005-0000-0000-00003E790000}"/>
    <cellStyle name="Normal 7 4 2 2 2" xfId="343" xr:uid="{00000000-0005-0000-0000-00003F790000}"/>
    <cellStyle name="Normal 7 4 2 2 2 10" xfId="35042" xr:uid="{00000000-0005-0000-0000-000040790000}"/>
    <cellStyle name="Normal 7 4 2 2 2 2" xfId="1078" xr:uid="{00000000-0005-0000-0000-000041790000}"/>
    <cellStyle name="Normal 7 4 2 2 2 2 2" xfId="2891" xr:uid="{00000000-0005-0000-0000-000042790000}"/>
    <cellStyle name="Normal 7 4 2 2 2 2 2 2" xfId="8673" xr:uid="{00000000-0005-0000-0000-000043790000}"/>
    <cellStyle name="Normal 7 4 2 2 2 2 2 2 2" xfId="17346" xr:uid="{00000000-0005-0000-0000-000044790000}"/>
    <cellStyle name="Normal 7 4 2 2 2 2 2 2 2 2" xfId="34699" xr:uid="{00000000-0005-0000-0000-000045790000}"/>
    <cellStyle name="Normal 7 4 2 2 2 2 2 2 2 3" xfId="52045" xr:uid="{00000000-0005-0000-0000-000046790000}"/>
    <cellStyle name="Normal 7 4 2 2 2 2 2 2 3" xfId="26026" xr:uid="{00000000-0005-0000-0000-000047790000}"/>
    <cellStyle name="Normal 7 4 2 2 2 2 2 2 4" xfId="43372" xr:uid="{00000000-0005-0000-0000-000048790000}"/>
    <cellStyle name="Normal 7 4 2 2 2 2 2 3" xfId="4704" xr:uid="{00000000-0005-0000-0000-000049790000}"/>
    <cellStyle name="Normal 7 4 2 2 2 2 2 3 2" xfId="13377" xr:uid="{00000000-0005-0000-0000-00004A790000}"/>
    <cellStyle name="Normal 7 4 2 2 2 2 2 3 2 2" xfId="30730" xr:uid="{00000000-0005-0000-0000-00004B790000}"/>
    <cellStyle name="Normal 7 4 2 2 2 2 2 3 2 3" xfId="48076" xr:uid="{00000000-0005-0000-0000-00004C790000}"/>
    <cellStyle name="Normal 7 4 2 2 2 2 2 3 3" xfId="22057" xr:uid="{00000000-0005-0000-0000-00004D790000}"/>
    <cellStyle name="Normal 7 4 2 2 2 2 2 3 4" xfId="39403" xr:uid="{00000000-0005-0000-0000-00004E790000}"/>
    <cellStyle name="Normal 7 4 2 2 2 2 2 4" xfId="11564" xr:uid="{00000000-0005-0000-0000-00004F790000}"/>
    <cellStyle name="Normal 7 4 2 2 2 2 2 4 2" xfId="28917" xr:uid="{00000000-0005-0000-0000-000050790000}"/>
    <cellStyle name="Normal 7 4 2 2 2 2 2 4 3" xfId="46263" xr:uid="{00000000-0005-0000-0000-000051790000}"/>
    <cellStyle name="Normal 7 4 2 2 2 2 2 5" xfId="20244" xr:uid="{00000000-0005-0000-0000-000052790000}"/>
    <cellStyle name="Normal 7 4 2 2 2 2 2 6" xfId="37590" xr:uid="{00000000-0005-0000-0000-000053790000}"/>
    <cellStyle name="Normal 7 4 2 2 2 2 3" xfId="1813" xr:uid="{00000000-0005-0000-0000-000054790000}"/>
    <cellStyle name="Normal 7 4 2 2 2 2 3 2" xfId="7595" xr:uid="{00000000-0005-0000-0000-000055790000}"/>
    <cellStyle name="Normal 7 4 2 2 2 2 3 2 2" xfId="16268" xr:uid="{00000000-0005-0000-0000-000056790000}"/>
    <cellStyle name="Normal 7 4 2 2 2 2 3 2 2 2" xfId="33621" xr:uid="{00000000-0005-0000-0000-000057790000}"/>
    <cellStyle name="Normal 7 4 2 2 2 2 3 2 2 3" xfId="50967" xr:uid="{00000000-0005-0000-0000-000058790000}"/>
    <cellStyle name="Normal 7 4 2 2 2 2 3 2 3" xfId="24948" xr:uid="{00000000-0005-0000-0000-000059790000}"/>
    <cellStyle name="Normal 7 4 2 2 2 2 3 2 4" xfId="42294" xr:uid="{00000000-0005-0000-0000-00005A790000}"/>
    <cellStyle name="Normal 7 4 2 2 2 2 3 3" xfId="5439" xr:uid="{00000000-0005-0000-0000-00005B790000}"/>
    <cellStyle name="Normal 7 4 2 2 2 2 3 3 2" xfId="14112" xr:uid="{00000000-0005-0000-0000-00005C790000}"/>
    <cellStyle name="Normal 7 4 2 2 2 2 3 3 2 2" xfId="31465" xr:uid="{00000000-0005-0000-0000-00005D790000}"/>
    <cellStyle name="Normal 7 4 2 2 2 2 3 3 2 3" xfId="48811" xr:uid="{00000000-0005-0000-0000-00005E790000}"/>
    <cellStyle name="Normal 7 4 2 2 2 2 3 3 3" xfId="22792" xr:uid="{00000000-0005-0000-0000-00005F790000}"/>
    <cellStyle name="Normal 7 4 2 2 2 2 3 3 4" xfId="40138" xr:uid="{00000000-0005-0000-0000-000060790000}"/>
    <cellStyle name="Normal 7 4 2 2 2 2 3 4" xfId="10486" xr:uid="{00000000-0005-0000-0000-000061790000}"/>
    <cellStyle name="Normal 7 4 2 2 2 2 3 4 2" xfId="27839" xr:uid="{00000000-0005-0000-0000-000062790000}"/>
    <cellStyle name="Normal 7 4 2 2 2 2 3 4 3" xfId="45185" xr:uid="{00000000-0005-0000-0000-000063790000}"/>
    <cellStyle name="Normal 7 4 2 2 2 2 3 5" xfId="19166" xr:uid="{00000000-0005-0000-0000-000064790000}"/>
    <cellStyle name="Normal 7 4 2 2 2 2 3 6" xfId="36512" xr:uid="{00000000-0005-0000-0000-000065790000}"/>
    <cellStyle name="Normal 7 4 2 2 2 2 4" xfId="6860" xr:uid="{00000000-0005-0000-0000-000066790000}"/>
    <cellStyle name="Normal 7 4 2 2 2 2 4 2" xfId="15533" xr:uid="{00000000-0005-0000-0000-000067790000}"/>
    <cellStyle name="Normal 7 4 2 2 2 2 4 2 2" xfId="32886" xr:uid="{00000000-0005-0000-0000-000068790000}"/>
    <cellStyle name="Normal 7 4 2 2 2 2 4 2 3" xfId="50232" xr:uid="{00000000-0005-0000-0000-000069790000}"/>
    <cellStyle name="Normal 7 4 2 2 2 2 4 3" xfId="24213" xr:uid="{00000000-0005-0000-0000-00006A790000}"/>
    <cellStyle name="Normal 7 4 2 2 2 2 4 4" xfId="41559" xr:uid="{00000000-0005-0000-0000-00006B790000}"/>
    <cellStyle name="Normal 7 4 2 2 2 2 5" xfId="3626" xr:uid="{00000000-0005-0000-0000-00006C790000}"/>
    <cellStyle name="Normal 7 4 2 2 2 2 5 2" xfId="12299" xr:uid="{00000000-0005-0000-0000-00006D790000}"/>
    <cellStyle name="Normal 7 4 2 2 2 2 5 2 2" xfId="29652" xr:uid="{00000000-0005-0000-0000-00006E790000}"/>
    <cellStyle name="Normal 7 4 2 2 2 2 5 2 3" xfId="46998" xr:uid="{00000000-0005-0000-0000-00006F790000}"/>
    <cellStyle name="Normal 7 4 2 2 2 2 5 3" xfId="20979" xr:uid="{00000000-0005-0000-0000-000070790000}"/>
    <cellStyle name="Normal 7 4 2 2 2 2 5 4" xfId="38325" xr:uid="{00000000-0005-0000-0000-000071790000}"/>
    <cellStyle name="Normal 7 4 2 2 2 2 6" xfId="9751" xr:uid="{00000000-0005-0000-0000-000072790000}"/>
    <cellStyle name="Normal 7 4 2 2 2 2 6 2" xfId="27104" xr:uid="{00000000-0005-0000-0000-000073790000}"/>
    <cellStyle name="Normal 7 4 2 2 2 2 6 3" xfId="44450" xr:uid="{00000000-0005-0000-0000-000074790000}"/>
    <cellStyle name="Normal 7 4 2 2 2 2 7" xfId="18431" xr:uid="{00000000-0005-0000-0000-000075790000}"/>
    <cellStyle name="Normal 7 4 2 2 2 2 8" xfId="35777" xr:uid="{00000000-0005-0000-0000-000076790000}"/>
    <cellStyle name="Normal 7 4 2 2 2 3" xfId="588" xr:uid="{00000000-0005-0000-0000-000077790000}"/>
    <cellStyle name="Normal 7 4 2 2 2 3 2" xfId="2401" xr:uid="{00000000-0005-0000-0000-000078790000}"/>
    <cellStyle name="Normal 7 4 2 2 2 3 2 2" xfId="8183" xr:uid="{00000000-0005-0000-0000-000079790000}"/>
    <cellStyle name="Normal 7 4 2 2 2 3 2 2 2" xfId="16856" xr:uid="{00000000-0005-0000-0000-00007A790000}"/>
    <cellStyle name="Normal 7 4 2 2 2 3 2 2 2 2" xfId="34209" xr:uid="{00000000-0005-0000-0000-00007B790000}"/>
    <cellStyle name="Normal 7 4 2 2 2 3 2 2 2 3" xfId="51555" xr:uid="{00000000-0005-0000-0000-00007C790000}"/>
    <cellStyle name="Normal 7 4 2 2 2 3 2 2 3" xfId="25536" xr:uid="{00000000-0005-0000-0000-00007D790000}"/>
    <cellStyle name="Normal 7 4 2 2 2 3 2 2 4" xfId="42882" xr:uid="{00000000-0005-0000-0000-00007E790000}"/>
    <cellStyle name="Normal 7 4 2 2 2 3 2 3" xfId="5684" xr:uid="{00000000-0005-0000-0000-00007F790000}"/>
    <cellStyle name="Normal 7 4 2 2 2 3 2 3 2" xfId="14357" xr:uid="{00000000-0005-0000-0000-000080790000}"/>
    <cellStyle name="Normal 7 4 2 2 2 3 2 3 2 2" xfId="31710" xr:uid="{00000000-0005-0000-0000-000081790000}"/>
    <cellStyle name="Normal 7 4 2 2 2 3 2 3 2 3" xfId="49056" xr:uid="{00000000-0005-0000-0000-000082790000}"/>
    <cellStyle name="Normal 7 4 2 2 2 3 2 3 3" xfId="23037" xr:uid="{00000000-0005-0000-0000-000083790000}"/>
    <cellStyle name="Normal 7 4 2 2 2 3 2 3 4" xfId="40383" xr:uid="{00000000-0005-0000-0000-000084790000}"/>
    <cellStyle name="Normal 7 4 2 2 2 3 2 4" xfId="11074" xr:uid="{00000000-0005-0000-0000-000085790000}"/>
    <cellStyle name="Normal 7 4 2 2 2 3 2 4 2" xfId="28427" xr:uid="{00000000-0005-0000-0000-000086790000}"/>
    <cellStyle name="Normal 7 4 2 2 2 3 2 4 3" xfId="45773" xr:uid="{00000000-0005-0000-0000-000087790000}"/>
    <cellStyle name="Normal 7 4 2 2 2 3 2 5" xfId="19754" xr:uid="{00000000-0005-0000-0000-000088790000}"/>
    <cellStyle name="Normal 7 4 2 2 2 3 2 6" xfId="37100" xr:uid="{00000000-0005-0000-0000-000089790000}"/>
    <cellStyle name="Normal 7 4 2 2 2 3 3" xfId="6370" xr:uid="{00000000-0005-0000-0000-00008A790000}"/>
    <cellStyle name="Normal 7 4 2 2 2 3 3 2" xfId="15043" xr:uid="{00000000-0005-0000-0000-00008B790000}"/>
    <cellStyle name="Normal 7 4 2 2 2 3 3 2 2" xfId="32396" xr:uid="{00000000-0005-0000-0000-00008C790000}"/>
    <cellStyle name="Normal 7 4 2 2 2 3 3 2 3" xfId="49742" xr:uid="{00000000-0005-0000-0000-00008D790000}"/>
    <cellStyle name="Normal 7 4 2 2 2 3 3 3" xfId="23723" xr:uid="{00000000-0005-0000-0000-00008E790000}"/>
    <cellStyle name="Normal 7 4 2 2 2 3 3 4" xfId="41069" xr:uid="{00000000-0005-0000-0000-00008F790000}"/>
    <cellStyle name="Normal 7 4 2 2 2 3 4" xfId="4214" xr:uid="{00000000-0005-0000-0000-000090790000}"/>
    <cellStyle name="Normal 7 4 2 2 2 3 4 2" xfId="12887" xr:uid="{00000000-0005-0000-0000-000091790000}"/>
    <cellStyle name="Normal 7 4 2 2 2 3 4 2 2" xfId="30240" xr:uid="{00000000-0005-0000-0000-000092790000}"/>
    <cellStyle name="Normal 7 4 2 2 2 3 4 2 3" xfId="47586" xr:uid="{00000000-0005-0000-0000-000093790000}"/>
    <cellStyle name="Normal 7 4 2 2 2 3 4 3" xfId="21567" xr:uid="{00000000-0005-0000-0000-000094790000}"/>
    <cellStyle name="Normal 7 4 2 2 2 3 4 4" xfId="38913" xr:uid="{00000000-0005-0000-0000-000095790000}"/>
    <cellStyle name="Normal 7 4 2 2 2 3 5" xfId="9261" xr:uid="{00000000-0005-0000-0000-000096790000}"/>
    <cellStyle name="Normal 7 4 2 2 2 3 5 2" xfId="26614" xr:uid="{00000000-0005-0000-0000-000097790000}"/>
    <cellStyle name="Normal 7 4 2 2 2 3 5 3" xfId="43960" xr:uid="{00000000-0005-0000-0000-000098790000}"/>
    <cellStyle name="Normal 7 4 2 2 2 3 6" xfId="17941" xr:uid="{00000000-0005-0000-0000-000099790000}"/>
    <cellStyle name="Normal 7 4 2 2 2 3 7" xfId="35287" xr:uid="{00000000-0005-0000-0000-00009A790000}"/>
    <cellStyle name="Normal 7 4 2 2 2 4" xfId="2156" xr:uid="{00000000-0005-0000-0000-00009B790000}"/>
    <cellStyle name="Normal 7 4 2 2 2 4 2" xfId="7938" xr:uid="{00000000-0005-0000-0000-00009C790000}"/>
    <cellStyle name="Normal 7 4 2 2 2 4 2 2" xfId="16611" xr:uid="{00000000-0005-0000-0000-00009D790000}"/>
    <cellStyle name="Normal 7 4 2 2 2 4 2 2 2" xfId="33964" xr:uid="{00000000-0005-0000-0000-00009E790000}"/>
    <cellStyle name="Normal 7 4 2 2 2 4 2 2 3" xfId="51310" xr:uid="{00000000-0005-0000-0000-00009F790000}"/>
    <cellStyle name="Normal 7 4 2 2 2 4 2 3" xfId="25291" xr:uid="{00000000-0005-0000-0000-0000A0790000}"/>
    <cellStyle name="Normal 7 4 2 2 2 4 2 4" xfId="42637" xr:uid="{00000000-0005-0000-0000-0000A1790000}"/>
    <cellStyle name="Normal 7 4 2 2 2 4 3" xfId="3969" xr:uid="{00000000-0005-0000-0000-0000A2790000}"/>
    <cellStyle name="Normal 7 4 2 2 2 4 3 2" xfId="12642" xr:uid="{00000000-0005-0000-0000-0000A3790000}"/>
    <cellStyle name="Normal 7 4 2 2 2 4 3 2 2" xfId="29995" xr:uid="{00000000-0005-0000-0000-0000A4790000}"/>
    <cellStyle name="Normal 7 4 2 2 2 4 3 2 3" xfId="47341" xr:uid="{00000000-0005-0000-0000-0000A5790000}"/>
    <cellStyle name="Normal 7 4 2 2 2 4 3 3" xfId="21322" xr:uid="{00000000-0005-0000-0000-0000A6790000}"/>
    <cellStyle name="Normal 7 4 2 2 2 4 3 4" xfId="38668" xr:uid="{00000000-0005-0000-0000-0000A7790000}"/>
    <cellStyle name="Normal 7 4 2 2 2 4 4" xfId="10829" xr:uid="{00000000-0005-0000-0000-0000A8790000}"/>
    <cellStyle name="Normal 7 4 2 2 2 4 4 2" xfId="28182" xr:uid="{00000000-0005-0000-0000-0000A9790000}"/>
    <cellStyle name="Normal 7 4 2 2 2 4 4 3" xfId="45528" xr:uid="{00000000-0005-0000-0000-0000AA790000}"/>
    <cellStyle name="Normal 7 4 2 2 2 4 5" xfId="19509" xr:uid="{00000000-0005-0000-0000-0000AB790000}"/>
    <cellStyle name="Normal 7 4 2 2 2 4 6" xfId="36855" xr:uid="{00000000-0005-0000-0000-0000AC790000}"/>
    <cellStyle name="Normal 7 4 2 2 2 5" xfId="1323" xr:uid="{00000000-0005-0000-0000-0000AD790000}"/>
    <cellStyle name="Normal 7 4 2 2 2 5 2" xfId="7105" xr:uid="{00000000-0005-0000-0000-0000AE790000}"/>
    <cellStyle name="Normal 7 4 2 2 2 5 2 2" xfId="15778" xr:uid="{00000000-0005-0000-0000-0000AF790000}"/>
    <cellStyle name="Normal 7 4 2 2 2 5 2 2 2" xfId="33131" xr:uid="{00000000-0005-0000-0000-0000B0790000}"/>
    <cellStyle name="Normal 7 4 2 2 2 5 2 2 3" xfId="50477" xr:uid="{00000000-0005-0000-0000-0000B1790000}"/>
    <cellStyle name="Normal 7 4 2 2 2 5 2 3" xfId="24458" xr:uid="{00000000-0005-0000-0000-0000B2790000}"/>
    <cellStyle name="Normal 7 4 2 2 2 5 2 4" xfId="41804" xr:uid="{00000000-0005-0000-0000-0000B3790000}"/>
    <cellStyle name="Normal 7 4 2 2 2 5 3" xfId="4949" xr:uid="{00000000-0005-0000-0000-0000B4790000}"/>
    <cellStyle name="Normal 7 4 2 2 2 5 3 2" xfId="13622" xr:uid="{00000000-0005-0000-0000-0000B5790000}"/>
    <cellStyle name="Normal 7 4 2 2 2 5 3 2 2" xfId="30975" xr:uid="{00000000-0005-0000-0000-0000B6790000}"/>
    <cellStyle name="Normal 7 4 2 2 2 5 3 2 3" xfId="48321" xr:uid="{00000000-0005-0000-0000-0000B7790000}"/>
    <cellStyle name="Normal 7 4 2 2 2 5 3 3" xfId="22302" xr:uid="{00000000-0005-0000-0000-0000B8790000}"/>
    <cellStyle name="Normal 7 4 2 2 2 5 3 4" xfId="39648" xr:uid="{00000000-0005-0000-0000-0000B9790000}"/>
    <cellStyle name="Normal 7 4 2 2 2 5 4" xfId="9996" xr:uid="{00000000-0005-0000-0000-0000BA790000}"/>
    <cellStyle name="Normal 7 4 2 2 2 5 4 2" xfId="27349" xr:uid="{00000000-0005-0000-0000-0000BB790000}"/>
    <cellStyle name="Normal 7 4 2 2 2 5 4 3" xfId="44695" xr:uid="{00000000-0005-0000-0000-0000BC790000}"/>
    <cellStyle name="Normal 7 4 2 2 2 5 5" xfId="18676" xr:uid="{00000000-0005-0000-0000-0000BD790000}"/>
    <cellStyle name="Normal 7 4 2 2 2 5 6" xfId="36022" xr:uid="{00000000-0005-0000-0000-0000BE790000}"/>
    <cellStyle name="Normal 7 4 2 2 2 6" xfId="6125" xr:uid="{00000000-0005-0000-0000-0000BF790000}"/>
    <cellStyle name="Normal 7 4 2 2 2 6 2" xfId="14798" xr:uid="{00000000-0005-0000-0000-0000C0790000}"/>
    <cellStyle name="Normal 7 4 2 2 2 6 2 2" xfId="32151" xr:uid="{00000000-0005-0000-0000-0000C1790000}"/>
    <cellStyle name="Normal 7 4 2 2 2 6 2 3" xfId="49497" xr:uid="{00000000-0005-0000-0000-0000C2790000}"/>
    <cellStyle name="Normal 7 4 2 2 2 6 3" xfId="23478" xr:uid="{00000000-0005-0000-0000-0000C3790000}"/>
    <cellStyle name="Normal 7 4 2 2 2 6 4" xfId="40824" xr:uid="{00000000-0005-0000-0000-0000C4790000}"/>
    <cellStyle name="Normal 7 4 2 2 2 7" xfId="3136" xr:uid="{00000000-0005-0000-0000-0000C5790000}"/>
    <cellStyle name="Normal 7 4 2 2 2 7 2" xfId="11809" xr:uid="{00000000-0005-0000-0000-0000C6790000}"/>
    <cellStyle name="Normal 7 4 2 2 2 7 2 2" xfId="29162" xr:uid="{00000000-0005-0000-0000-0000C7790000}"/>
    <cellStyle name="Normal 7 4 2 2 2 7 2 3" xfId="46508" xr:uid="{00000000-0005-0000-0000-0000C8790000}"/>
    <cellStyle name="Normal 7 4 2 2 2 7 3" xfId="20489" xr:uid="{00000000-0005-0000-0000-0000C9790000}"/>
    <cellStyle name="Normal 7 4 2 2 2 7 4" xfId="37835" xr:uid="{00000000-0005-0000-0000-0000CA790000}"/>
    <cellStyle name="Normal 7 4 2 2 2 8" xfId="9016" xr:uid="{00000000-0005-0000-0000-0000CB790000}"/>
    <cellStyle name="Normal 7 4 2 2 2 8 2" xfId="26369" xr:uid="{00000000-0005-0000-0000-0000CC790000}"/>
    <cellStyle name="Normal 7 4 2 2 2 8 3" xfId="43715" xr:uid="{00000000-0005-0000-0000-0000CD790000}"/>
    <cellStyle name="Normal 7 4 2 2 2 9" xfId="17696" xr:uid="{00000000-0005-0000-0000-0000CE790000}"/>
    <cellStyle name="Normal 7 4 2 2 3" xfId="245" xr:uid="{00000000-0005-0000-0000-0000CF790000}"/>
    <cellStyle name="Normal 7 4 2 2 3 10" xfId="34944" xr:uid="{00000000-0005-0000-0000-0000D0790000}"/>
    <cellStyle name="Normal 7 4 2 2 3 2" xfId="980" xr:uid="{00000000-0005-0000-0000-0000D1790000}"/>
    <cellStyle name="Normal 7 4 2 2 3 2 2" xfId="2793" xr:uid="{00000000-0005-0000-0000-0000D2790000}"/>
    <cellStyle name="Normal 7 4 2 2 3 2 2 2" xfId="8575" xr:uid="{00000000-0005-0000-0000-0000D3790000}"/>
    <cellStyle name="Normal 7 4 2 2 3 2 2 2 2" xfId="17248" xr:uid="{00000000-0005-0000-0000-0000D4790000}"/>
    <cellStyle name="Normal 7 4 2 2 3 2 2 2 2 2" xfId="34601" xr:uid="{00000000-0005-0000-0000-0000D5790000}"/>
    <cellStyle name="Normal 7 4 2 2 3 2 2 2 2 3" xfId="51947" xr:uid="{00000000-0005-0000-0000-0000D6790000}"/>
    <cellStyle name="Normal 7 4 2 2 3 2 2 2 3" xfId="25928" xr:uid="{00000000-0005-0000-0000-0000D7790000}"/>
    <cellStyle name="Normal 7 4 2 2 3 2 2 2 4" xfId="43274" xr:uid="{00000000-0005-0000-0000-0000D8790000}"/>
    <cellStyle name="Normal 7 4 2 2 3 2 2 3" xfId="4606" xr:uid="{00000000-0005-0000-0000-0000D9790000}"/>
    <cellStyle name="Normal 7 4 2 2 3 2 2 3 2" xfId="13279" xr:uid="{00000000-0005-0000-0000-0000DA790000}"/>
    <cellStyle name="Normal 7 4 2 2 3 2 2 3 2 2" xfId="30632" xr:uid="{00000000-0005-0000-0000-0000DB790000}"/>
    <cellStyle name="Normal 7 4 2 2 3 2 2 3 2 3" xfId="47978" xr:uid="{00000000-0005-0000-0000-0000DC790000}"/>
    <cellStyle name="Normal 7 4 2 2 3 2 2 3 3" xfId="21959" xr:uid="{00000000-0005-0000-0000-0000DD790000}"/>
    <cellStyle name="Normal 7 4 2 2 3 2 2 3 4" xfId="39305" xr:uid="{00000000-0005-0000-0000-0000DE790000}"/>
    <cellStyle name="Normal 7 4 2 2 3 2 2 4" xfId="11466" xr:uid="{00000000-0005-0000-0000-0000DF790000}"/>
    <cellStyle name="Normal 7 4 2 2 3 2 2 4 2" xfId="28819" xr:uid="{00000000-0005-0000-0000-0000E0790000}"/>
    <cellStyle name="Normal 7 4 2 2 3 2 2 4 3" xfId="46165" xr:uid="{00000000-0005-0000-0000-0000E1790000}"/>
    <cellStyle name="Normal 7 4 2 2 3 2 2 5" xfId="20146" xr:uid="{00000000-0005-0000-0000-0000E2790000}"/>
    <cellStyle name="Normal 7 4 2 2 3 2 2 6" xfId="37492" xr:uid="{00000000-0005-0000-0000-0000E3790000}"/>
    <cellStyle name="Normal 7 4 2 2 3 2 3" xfId="1715" xr:uid="{00000000-0005-0000-0000-0000E4790000}"/>
    <cellStyle name="Normal 7 4 2 2 3 2 3 2" xfId="7497" xr:uid="{00000000-0005-0000-0000-0000E5790000}"/>
    <cellStyle name="Normal 7 4 2 2 3 2 3 2 2" xfId="16170" xr:uid="{00000000-0005-0000-0000-0000E6790000}"/>
    <cellStyle name="Normal 7 4 2 2 3 2 3 2 2 2" xfId="33523" xr:uid="{00000000-0005-0000-0000-0000E7790000}"/>
    <cellStyle name="Normal 7 4 2 2 3 2 3 2 2 3" xfId="50869" xr:uid="{00000000-0005-0000-0000-0000E8790000}"/>
    <cellStyle name="Normal 7 4 2 2 3 2 3 2 3" xfId="24850" xr:uid="{00000000-0005-0000-0000-0000E9790000}"/>
    <cellStyle name="Normal 7 4 2 2 3 2 3 2 4" xfId="42196" xr:uid="{00000000-0005-0000-0000-0000EA790000}"/>
    <cellStyle name="Normal 7 4 2 2 3 2 3 3" xfId="5341" xr:uid="{00000000-0005-0000-0000-0000EB790000}"/>
    <cellStyle name="Normal 7 4 2 2 3 2 3 3 2" xfId="14014" xr:uid="{00000000-0005-0000-0000-0000EC790000}"/>
    <cellStyle name="Normal 7 4 2 2 3 2 3 3 2 2" xfId="31367" xr:uid="{00000000-0005-0000-0000-0000ED790000}"/>
    <cellStyle name="Normal 7 4 2 2 3 2 3 3 2 3" xfId="48713" xr:uid="{00000000-0005-0000-0000-0000EE790000}"/>
    <cellStyle name="Normal 7 4 2 2 3 2 3 3 3" xfId="22694" xr:uid="{00000000-0005-0000-0000-0000EF790000}"/>
    <cellStyle name="Normal 7 4 2 2 3 2 3 3 4" xfId="40040" xr:uid="{00000000-0005-0000-0000-0000F0790000}"/>
    <cellStyle name="Normal 7 4 2 2 3 2 3 4" xfId="10388" xr:uid="{00000000-0005-0000-0000-0000F1790000}"/>
    <cellStyle name="Normal 7 4 2 2 3 2 3 4 2" xfId="27741" xr:uid="{00000000-0005-0000-0000-0000F2790000}"/>
    <cellStyle name="Normal 7 4 2 2 3 2 3 4 3" xfId="45087" xr:uid="{00000000-0005-0000-0000-0000F3790000}"/>
    <cellStyle name="Normal 7 4 2 2 3 2 3 5" xfId="19068" xr:uid="{00000000-0005-0000-0000-0000F4790000}"/>
    <cellStyle name="Normal 7 4 2 2 3 2 3 6" xfId="36414" xr:uid="{00000000-0005-0000-0000-0000F5790000}"/>
    <cellStyle name="Normal 7 4 2 2 3 2 4" xfId="6762" xr:uid="{00000000-0005-0000-0000-0000F6790000}"/>
    <cellStyle name="Normal 7 4 2 2 3 2 4 2" xfId="15435" xr:uid="{00000000-0005-0000-0000-0000F7790000}"/>
    <cellStyle name="Normal 7 4 2 2 3 2 4 2 2" xfId="32788" xr:uid="{00000000-0005-0000-0000-0000F8790000}"/>
    <cellStyle name="Normal 7 4 2 2 3 2 4 2 3" xfId="50134" xr:uid="{00000000-0005-0000-0000-0000F9790000}"/>
    <cellStyle name="Normal 7 4 2 2 3 2 4 3" xfId="24115" xr:uid="{00000000-0005-0000-0000-0000FA790000}"/>
    <cellStyle name="Normal 7 4 2 2 3 2 4 4" xfId="41461" xr:uid="{00000000-0005-0000-0000-0000FB790000}"/>
    <cellStyle name="Normal 7 4 2 2 3 2 5" xfId="3528" xr:uid="{00000000-0005-0000-0000-0000FC790000}"/>
    <cellStyle name="Normal 7 4 2 2 3 2 5 2" xfId="12201" xr:uid="{00000000-0005-0000-0000-0000FD790000}"/>
    <cellStyle name="Normal 7 4 2 2 3 2 5 2 2" xfId="29554" xr:uid="{00000000-0005-0000-0000-0000FE790000}"/>
    <cellStyle name="Normal 7 4 2 2 3 2 5 2 3" xfId="46900" xr:uid="{00000000-0005-0000-0000-0000FF790000}"/>
    <cellStyle name="Normal 7 4 2 2 3 2 5 3" xfId="20881" xr:uid="{00000000-0005-0000-0000-0000007A0000}"/>
    <cellStyle name="Normal 7 4 2 2 3 2 5 4" xfId="38227" xr:uid="{00000000-0005-0000-0000-0000017A0000}"/>
    <cellStyle name="Normal 7 4 2 2 3 2 6" xfId="9653" xr:uid="{00000000-0005-0000-0000-0000027A0000}"/>
    <cellStyle name="Normal 7 4 2 2 3 2 6 2" xfId="27006" xr:uid="{00000000-0005-0000-0000-0000037A0000}"/>
    <cellStyle name="Normal 7 4 2 2 3 2 6 3" xfId="44352" xr:uid="{00000000-0005-0000-0000-0000047A0000}"/>
    <cellStyle name="Normal 7 4 2 2 3 2 7" xfId="18333" xr:uid="{00000000-0005-0000-0000-0000057A0000}"/>
    <cellStyle name="Normal 7 4 2 2 3 2 8" xfId="35679" xr:uid="{00000000-0005-0000-0000-0000067A0000}"/>
    <cellStyle name="Normal 7 4 2 2 3 3" xfId="735" xr:uid="{00000000-0005-0000-0000-0000077A0000}"/>
    <cellStyle name="Normal 7 4 2 2 3 3 2" xfId="2548" xr:uid="{00000000-0005-0000-0000-0000087A0000}"/>
    <cellStyle name="Normal 7 4 2 2 3 3 2 2" xfId="8330" xr:uid="{00000000-0005-0000-0000-0000097A0000}"/>
    <cellStyle name="Normal 7 4 2 2 3 3 2 2 2" xfId="17003" xr:uid="{00000000-0005-0000-0000-00000A7A0000}"/>
    <cellStyle name="Normal 7 4 2 2 3 3 2 2 2 2" xfId="34356" xr:uid="{00000000-0005-0000-0000-00000B7A0000}"/>
    <cellStyle name="Normal 7 4 2 2 3 3 2 2 2 3" xfId="51702" xr:uid="{00000000-0005-0000-0000-00000C7A0000}"/>
    <cellStyle name="Normal 7 4 2 2 3 3 2 2 3" xfId="25683" xr:uid="{00000000-0005-0000-0000-00000D7A0000}"/>
    <cellStyle name="Normal 7 4 2 2 3 3 2 2 4" xfId="43029" xr:uid="{00000000-0005-0000-0000-00000E7A0000}"/>
    <cellStyle name="Normal 7 4 2 2 3 3 2 3" xfId="5782" xr:uid="{00000000-0005-0000-0000-00000F7A0000}"/>
    <cellStyle name="Normal 7 4 2 2 3 3 2 3 2" xfId="14455" xr:uid="{00000000-0005-0000-0000-0000107A0000}"/>
    <cellStyle name="Normal 7 4 2 2 3 3 2 3 2 2" xfId="31808" xr:uid="{00000000-0005-0000-0000-0000117A0000}"/>
    <cellStyle name="Normal 7 4 2 2 3 3 2 3 2 3" xfId="49154" xr:uid="{00000000-0005-0000-0000-0000127A0000}"/>
    <cellStyle name="Normal 7 4 2 2 3 3 2 3 3" xfId="23135" xr:uid="{00000000-0005-0000-0000-0000137A0000}"/>
    <cellStyle name="Normal 7 4 2 2 3 3 2 3 4" xfId="40481" xr:uid="{00000000-0005-0000-0000-0000147A0000}"/>
    <cellStyle name="Normal 7 4 2 2 3 3 2 4" xfId="11221" xr:uid="{00000000-0005-0000-0000-0000157A0000}"/>
    <cellStyle name="Normal 7 4 2 2 3 3 2 4 2" xfId="28574" xr:uid="{00000000-0005-0000-0000-0000167A0000}"/>
    <cellStyle name="Normal 7 4 2 2 3 3 2 4 3" xfId="45920" xr:uid="{00000000-0005-0000-0000-0000177A0000}"/>
    <cellStyle name="Normal 7 4 2 2 3 3 2 5" xfId="19901" xr:uid="{00000000-0005-0000-0000-0000187A0000}"/>
    <cellStyle name="Normal 7 4 2 2 3 3 2 6" xfId="37247" xr:uid="{00000000-0005-0000-0000-0000197A0000}"/>
    <cellStyle name="Normal 7 4 2 2 3 3 3" xfId="6517" xr:uid="{00000000-0005-0000-0000-00001A7A0000}"/>
    <cellStyle name="Normal 7 4 2 2 3 3 3 2" xfId="15190" xr:uid="{00000000-0005-0000-0000-00001B7A0000}"/>
    <cellStyle name="Normal 7 4 2 2 3 3 3 2 2" xfId="32543" xr:uid="{00000000-0005-0000-0000-00001C7A0000}"/>
    <cellStyle name="Normal 7 4 2 2 3 3 3 2 3" xfId="49889" xr:uid="{00000000-0005-0000-0000-00001D7A0000}"/>
    <cellStyle name="Normal 7 4 2 2 3 3 3 3" xfId="23870" xr:uid="{00000000-0005-0000-0000-00001E7A0000}"/>
    <cellStyle name="Normal 7 4 2 2 3 3 3 4" xfId="41216" xr:uid="{00000000-0005-0000-0000-00001F7A0000}"/>
    <cellStyle name="Normal 7 4 2 2 3 3 4" xfId="4361" xr:uid="{00000000-0005-0000-0000-0000207A0000}"/>
    <cellStyle name="Normal 7 4 2 2 3 3 4 2" xfId="13034" xr:uid="{00000000-0005-0000-0000-0000217A0000}"/>
    <cellStyle name="Normal 7 4 2 2 3 3 4 2 2" xfId="30387" xr:uid="{00000000-0005-0000-0000-0000227A0000}"/>
    <cellStyle name="Normal 7 4 2 2 3 3 4 2 3" xfId="47733" xr:uid="{00000000-0005-0000-0000-0000237A0000}"/>
    <cellStyle name="Normal 7 4 2 2 3 3 4 3" xfId="21714" xr:uid="{00000000-0005-0000-0000-0000247A0000}"/>
    <cellStyle name="Normal 7 4 2 2 3 3 4 4" xfId="39060" xr:uid="{00000000-0005-0000-0000-0000257A0000}"/>
    <cellStyle name="Normal 7 4 2 2 3 3 5" xfId="9408" xr:uid="{00000000-0005-0000-0000-0000267A0000}"/>
    <cellStyle name="Normal 7 4 2 2 3 3 5 2" xfId="26761" xr:uid="{00000000-0005-0000-0000-0000277A0000}"/>
    <cellStyle name="Normal 7 4 2 2 3 3 5 3" xfId="44107" xr:uid="{00000000-0005-0000-0000-0000287A0000}"/>
    <cellStyle name="Normal 7 4 2 2 3 3 6" xfId="18088" xr:uid="{00000000-0005-0000-0000-0000297A0000}"/>
    <cellStyle name="Normal 7 4 2 2 3 3 7" xfId="35434" xr:uid="{00000000-0005-0000-0000-00002A7A0000}"/>
    <cellStyle name="Normal 7 4 2 2 3 4" xfId="2058" xr:uid="{00000000-0005-0000-0000-00002B7A0000}"/>
    <cellStyle name="Normal 7 4 2 2 3 4 2" xfId="7840" xr:uid="{00000000-0005-0000-0000-00002C7A0000}"/>
    <cellStyle name="Normal 7 4 2 2 3 4 2 2" xfId="16513" xr:uid="{00000000-0005-0000-0000-00002D7A0000}"/>
    <cellStyle name="Normal 7 4 2 2 3 4 2 2 2" xfId="33866" xr:uid="{00000000-0005-0000-0000-00002E7A0000}"/>
    <cellStyle name="Normal 7 4 2 2 3 4 2 2 3" xfId="51212" xr:uid="{00000000-0005-0000-0000-00002F7A0000}"/>
    <cellStyle name="Normal 7 4 2 2 3 4 2 3" xfId="25193" xr:uid="{00000000-0005-0000-0000-0000307A0000}"/>
    <cellStyle name="Normal 7 4 2 2 3 4 2 4" xfId="42539" xr:uid="{00000000-0005-0000-0000-0000317A0000}"/>
    <cellStyle name="Normal 7 4 2 2 3 4 3" xfId="3871" xr:uid="{00000000-0005-0000-0000-0000327A0000}"/>
    <cellStyle name="Normal 7 4 2 2 3 4 3 2" xfId="12544" xr:uid="{00000000-0005-0000-0000-0000337A0000}"/>
    <cellStyle name="Normal 7 4 2 2 3 4 3 2 2" xfId="29897" xr:uid="{00000000-0005-0000-0000-0000347A0000}"/>
    <cellStyle name="Normal 7 4 2 2 3 4 3 2 3" xfId="47243" xr:uid="{00000000-0005-0000-0000-0000357A0000}"/>
    <cellStyle name="Normal 7 4 2 2 3 4 3 3" xfId="21224" xr:uid="{00000000-0005-0000-0000-0000367A0000}"/>
    <cellStyle name="Normal 7 4 2 2 3 4 3 4" xfId="38570" xr:uid="{00000000-0005-0000-0000-0000377A0000}"/>
    <cellStyle name="Normal 7 4 2 2 3 4 4" xfId="10731" xr:uid="{00000000-0005-0000-0000-0000387A0000}"/>
    <cellStyle name="Normal 7 4 2 2 3 4 4 2" xfId="28084" xr:uid="{00000000-0005-0000-0000-0000397A0000}"/>
    <cellStyle name="Normal 7 4 2 2 3 4 4 3" xfId="45430" xr:uid="{00000000-0005-0000-0000-00003A7A0000}"/>
    <cellStyle name="Normal 7 4 2 2 3 4 5" xfId="19411" xr:uid="{00000000-0005-0000-0000-00003B7A0000}"/>
    <cellStyle name="Normal 7 4 2 2 3 4 6" xfId="36757" xr:uid="{00000000-0005-0000-0000-00003C7A0000}"/>
    <cellStyle name="Normal 7 4 2 2 3 5" xfId="1470" xr:uid="{00000000-0005-0000-0000-00003D7A0000}"/>
    <cellStyle name="Normal 7 4 2 2 3 5 2" xfId="7252" xr:uid="{00000000-0005-0000-0000-00003E7A0000}"/>
    <cellStyle name="Normal 7 4 2 2 3 5 2 2" xfId="15925" xr:uid="{00000000-0005-0000-0000-00003F7A0000}"/>
    <cellStyle name="Normal 7 4 2 2 3 5 2 2 2" xfId="33278" xr:uid="{00000000-0005-0000-0000-0000407A0000}"/>
    <cellStyle name="Normal 7 4 2 2 3 5 2 2 3" xfId="50624" xr:uid="{00000000-0005-0000-0000-0000417A0000}"/>
    <cellStyle name="Normal 7 4 2 2 3 5 2 3" xfId="24605" xr:uid="{00000000-0005-0000-0000-0000427A0000}"/>
    <cellStyle name="Normal 7 4 2 2 3 5 2 4" xfId="41951" xr:uid="{00000000-0005-0000-0000-0000437A0000}"/>
    <cellStyle name="Normal 7 4 2 2 3 5 3" xfId="5096" xr:uid="{00000000-0005-0000-0000-0000447A0000}"/>
    <cellStyle name="Normal 7 4 2 2 3 5 3 2" xfId="13769" xr:uid="{00000000-0005-0000-0000-0000457A0000}"/>
    <cellStyle name="Normal 7 4 2 2 3 5 3 2 2" xfId="31122" xr:uid="{00000000-0005-0000-0000-0000467A0000}"/>
    <cellStyle name="Normal 7 4 2 2 3 5 3 2 3" xfId="48468" xr:uid="{00000000-0005-0000-0000-0000477A0000}"/>
    <cellStyle name="Normal 7 4 2 2 3 5 3 3" xfId="22449" xr:uid="{00000000-0005-0000-0000-0000487A0000}"/>
    <cellStyle name="Normal 7 4 2 2 3 5 3 4" xfId="39795" xr:uid="{00000000-0005-0000-0000-0000497A0000}"/>
    <cellStyle name="Normal 7 4 2 2 3 5 4" xfId="10143" xr:uid="{00000000-0005-0000-0000-00004A7A0000}"/>
    <cellStyle name="Normal 7 4 2 2 3 5 4 2" xfId="27496" xr:uid="{00000000-0005-0000-0000-00004B7A0000}"/>
    <cellStyle name="Normal 7 4 2 2 3 5 4 3" xfId="44842" xr:uid="{00000000-0005-0000-0000-00004C7A0000}"/>
    <cellStyle name="Normal 7 4 2 2 3 5 5" xfId="18823" xr:uid="{00000000-0005-0000-0000-00004D7A0000}"/>
    <cellStyle name="Normal 7 4 2 2 3 5 6" xfId="36169" xr:uid="{00000000-0005-0000-0000-00004E7A0000}"/>
    <cellStyle name="Normal 7 4 2 2 3 6" xfId="6027" xr:uid="{00000000-0005-0000-0000-00004F7A0000}"/>
    <cellStyle name="Normal 7 4 2 2 3 6 2" xfId="14700" xr:uid="{00000000-0005-0000-0000-0000507A0000}"/>
    <cellStyle name="Normal 7 4 2 2 3 6 2 2" xfId="32053" xr:uid="{00000000-0005-0000-0000-0000517A0000}"/>
    <cellStyle name="Normal 7 4 2 2 3 6 2 3" xfId="49399" xr:uid="{00000000-0005-0000-0000-0000527A0000}"/>
    <cellStyle name="Normal 7 4 2 2 3 6 3" xfId="23380" xr:uid="{00000000-0005-0000-0000-0000537A0000}"/>
    <cellStyle name="Normal 7 4 2 2 3 6 4" xfId="40726" xr:uid="{00000000-0005-0000-0000-0000547A0000}"/>
    <cellStyle name="Normal 7 4 2 2 3 7" xfId="3283" xr:uid="{00000000-0005-0000-0000-0000557A0000}"/>
    <cellStyle name="Normal 7 4 2 2 3 7 2" xfId="11956" xr:uid="{00000000-0005-0000-0000-0000567A0000}"/>
    <cellStyle name="Normal 7 4 2 2 3 7 2 2" xfId="29309" xr:uid="{00000000-0005-0000-0000-0000577A0000}"/>
    <cellStyle name="Normal 7 4 2 2 3 7 2 3" xfId="46655" xr:uid="{00000000-0005-0000-0000-0000587A0000}"/>
    <cellStyle name="Normal 7 4 2 2 3 7 3" xfId="20636" xr:uid="{00000000-0005-0000-0000-0000597A0000}"/>
    <cellStyle name="Normal 7 4 2 2 3 7 4" xfId="37982" xr:uid="{00000000-0005-0000-0000-00005A7A0000}"/>
    <cellStyle name="Normal 7 4 2 2 3 8" xfId="8918" xr:uid="{00000000-0005-0000-0000-00005B7A0000}"/>
    <cellStyle name="Normal 7 4 2 2 3 8 2" xfId="26271" xr:uid="{00000000-0005-0000-0000-00005C7A0000}"/>
    <cellStyle name="Normal 7 4 2 2 3 8 3" xfId="43617" xr:uid="{00000000-0005-0000-0000-00005D7A0000}"/>
    <cellStyle name="Normal 7 4 2 2 3 9" xfId="17598" xr:uid="{00000000-0005-0000-0000-00005E7A0000}"/>
    <cellStyle name="Normal 7 4 2 2 4" xfId="833" xr:uid="{00000000-0005-0000-0000-00005F7A0000}"/>
    <cellStyle name="Normal 7 4 2 2 4 2" xfId="2646" xr:uid="{00000000-0005-0000-0000-0000607A0000}"/>
    <cellStyle name="Normal 7 4 2 2 4 2 2" xfId="8428" xr:uid="{00000000-0005-0000-0000-0000617A0000}"/>
    <cellStyle name="Normal 7 4 2 2 4 2 2 2" xfId="17101" xr:uid="{00000000-0005-0000-0000-0000627A0000}"/>
    <cellStyle name="Normal 7 4 2 2 4 2 2 2 2" xfId="34454" xr:uid="{00000000-0005-0000-0000-0000637A0000}"/>
    <cellStyle name="Normal 7 4 2 2 4 2 2 2 3" xfId="51800" xr:uid="{00000000-0005-0000-0000-0000647A0000}"/>
    <cellStyle name="Normal 7 4 2 2 4 2 2 3" xfId="25781" xr:uid="{00000000-0005-0000-0000-0000657A0000}"/>
    <cellStyle name="Normal 7 4 2 2 4 2 2 4" xfId="43127" xr:uid="{00000000-0005-0000-0000-0000667A0000}"/>
    <cellStyle name="Normal 7 4 2 2 4 2 3" xfId="4459" xr:uid="{00000000-0005-0000-0000-0000677A0000}"/>
    <cellStyle name="Normal 7 4 2 2 4 2 3 2" xfId="13132" xr:uid="{00000000-0005-0000-0000-0000687A0000}"/>
    <cellStyle name="Normal 7 4 2 2 4 2 3 2 2" xfId="30485" xr:uid="{00000000-0005-0000-0000-0000697A0000}"/>
    <cellStyle name="Normal 7 4 2 2 4 2 3 2 3" xfId="47831" xr:uid="{00000000-0005-0000-0000-00006A7A0000}"/>
    <cellStyle name="Normal 7 4 2 2 4 2 3 3" xfId="21812" xr:uid="{00000000-0005-0000-0000-00006B7A0000}"/>
    <cellStyle name="Normal 7 4 2 2 4 2 3 4" xfId="39158" xr:uid="{00000000-0005-0000-0000-00006C7A0000}"/>
    <cellStyle name="Normal 7 4 2 2 4 2 4" xfId="11319" xr:uid="{00000000-0005-0000-0000-00006D7A0000}"/>
    <cellStyle name="Normal 7 4 2 2 4 2 4 2" xfId="28672" xr:uid="{00000000-0005-0000-0000-00006E7A0000}"/>
    <cellStyle name="Normal 7 4 2 2 4 2 4 3" xfId="46018" xr:uid="{00000000-0005-0000-0000-00006F7A0000}"/>
    <cellStyle name="Normal 7 4 2 2 4 2 5" xfId="19999" xr:uid="{00000000-0005-0000-0000-0000707A0000}"/>
    <cellStyle name="Normal 7 4 2 2 4 2 6" xfId="37345" xr:uid="{00000000-0005-0000-0000-0000717A0000}"/>
    <cellStyle name="Normal 7 4 2 2 4 3" xfId="1568" xr:uid="{00000000-0005-0000-0000-0000727A0000}"/>
    <cellStyle name="Normal 7 4 2 2 4 3 2" xfId="7350" xr:uid="{00000000-0005-0000-0000-0000737A0000}"/>
    <cellStyle name="Normal 7 4 2 2 4 3 2 2" xfId="16023" xr:uid="{00000000-0005-0000-0000-0000747A0000}"/>
    <cellStyle name="Normal 7 4 2 2 4 3 2 2 2" xfId="33376" xr:uid="{00000000-0005-0000-0000-0000757A0000}"/>
    <cellStyle name="Normal 7 4 2 2 4 3 2 2 3" xfId="50722" xr:uid="{00000000-0005-0000-0000-0000767A0000}"/>
    <cellStyle name="Normal 7 4 2 2 4 3 2 3" xfId="24703" xr:uid="{00000000-0005-0000-0000-0000777A0000}"/>
    <cellStyle name="Normal 7 4 2 2 4 3 2 4" xfId="42049" xr:uid="{00000000-0005-0000-0000-0000787A0000}"/>
    <cellStyle name="Normal 7 4 2 2 4 3 3" xfId="5194" xr:uid="{00000000-0005-0000-0000-0000797A0000}"/>
    <cellStyle name="Normal 7 4 2 2 4 3 3 2" xfId="13867" xr:uid="{00000000-0005-0000-0000-00007A7A0000}"/>
    <cellStyle name="Normal 7 4 2 2 4 3 3 2 2" xfId="31220" xr:uid="{00000000-0005-0000-0000-00007B7A0000}"/>
    <cellStyle name="Normal 7 4 2 2 4 3 3 2 3" xfId="48566" xr:uid="{00000000-0005-0000-0000-00007C7A0000}"/>
    <cellStyle name="Normal 7 4 2 2 4 3 3 3" xfId="22547" xr:uid="{00000000-0005-0000-0000-00007D7A0000}"/>
    <cellStyle name="Normal 7 4 2 2 4 3 3 4" xfId="39893" xr:uid="{00000000-0005-0000-0000-00007E7A0000}"/>
    <cellStyle name="Normal 7 4 2 2 4 3 4" xfId="10241" xr:uid="{00000000-0005-0000-0000-00007F7A0000}"/>
    <cellStyle name="Normal 7 4 2 2 4 3 4 2" xfId="27594" xr:uid="{00000000-0005-0000-0000-0000807A0000}"/>
    <cellStyle name="Normal 7 4 2 2 4 3 4 3" xfId="44940" xr:uid="{00000000-0005-0000-0000-0000817A0000}"/>
    <cellStyle name="Normal 7 4 2 2 4 3 5" xfId="18921" xr:uid="{00000000-0005-0000-0000-0000827A0000}"/>
    <cellStyle name="Normal 7 4 2 2 4 3 6" xfId="36267" xr:uid="{00000000-0005-0000-0000-0000837A0000}"/>
    <cellStyle name="Normal 7 4 2 2 4 4" xfId="6615" xr:uid="{00000000-0005-0000-0000-0000847A0000}"/>
    <cellStyle name="Normal 7 4 2 2 4 4 2" xfId="15288" xr:uid="{00000000-0005-0000-0000-0000857A0000}"/>
    <cellStyle name="Normal 7 4 2 2 4 4 2 2" xfId="32641" xr:uid="{00000000-0005-0000-0000-0000867A0000}"/>
    <cellStyle name="Normal 7 4 2 2 4 4 2 3" xfId="49987" xr:uid="{00000000-0005-0000-0000-0000877A0000}"/>
    <cellStyle name="Normal 7 4 2 2 4 4 3" xfId="23968" xr:uid="{00000000-0005-0000-0000-0000887A0000}"/>
    <cellStyle name="Normal 7 4 2 2 4 4 4" xfId="41314" xr:uid="{00000000-0005-0000-0000-0000897A0000}"/>
    <cellStyle name="Normal 7 4 2 2 4 5" xfId="3381" xr:uid="{00000000-0005-0000-0000-00008A7A0000}"/>
    <cellStyle name="Normal 7 4 2 2 4 5 2" xfId="12054" xr:uid="{00000000-0005-0000-0000-00008B7A0000}"/>
    <cellStyle name="Normal 7 4 2 2 4 5 2 2" xfId="29407" xr:uid="{00000000-0005-0000-0000-00008C7A0000}"/>
    <cellStyle name="Normal 7 4 2 2 4 5 2 3" xfId="46753" xr:uid="{00000000-0005-0000-0000-00008D7A0000}"/>
    <cellStyle name="Normal 7 4 2 2 4 5 3" xfId="20734" xr:uid="{00000000-0005-0000-0000-00008E7A0000}"/>
    <cellStyle name="Normal 7 4 2 2 4 5 4" xfId="38080" xr:uid="{00000000-0005-0000-0000-00008F7A0000}"/>
    <cellStyle name="Normal 7 4 2 2 4 6" xfId="9506" xr:uid="{00000000-0005-0000-0000-0000907A0000}"/>
    <cellStyle name="Normal 7 4 2 2 4 6 2" xfId="26859" xr:uid="{00000000-0005-0000-0000-0000917A0000}"/>
    <cellStyle name="Normal 7 4 2 2 4 6 3" xfId="44205" xr:uid="{00000000-0005-0000-0000-0000927A0000}"/>
    <cellStyle name="Normal 7 4 2 2 4 7" xfId="18186" xr:uid="{00000000-0005-0000-0000-0000937A0000}"/>
    <cellStyle name="Normal 7 4 2 2 4 8" xfId="35532" xr:uid="{00000000-0005-0000-0000-0000947A0000}"/>
    <cellStyle name="Normal 7 4 2 2 5" xfId="490" xr:uid="{00000000-0005-0000-0000-0000957A0000}"/>
    <cellStyle name="Normal 7 4 2 2 5 2" xfId="2303" xr:uid="{00000000-0005-0000-0000-0000967A0000}"/>
    <cellStyle name="Normal 7 4 2 2 5 2 2" xfId="8085" xr:uid="{00000000-0005-0000-0000-0000977A0000}"/>
    <cellStyle name="Normal 7 4 2 2 5 2 2 2" xfId="16758" xr:uid="{00000000-0005-0000-0000-0000987A0000}"/>
    <cellStyle name="Normal 7 4 2 2 5 2 2 2 2" xfId="34111" xr:uid="{00000000-0005-0000-0000-0000997A0000}"/>
    <cellStyle name="Normal 7 4 2 2 5 2 2 2 3" xfId="51457" xr:uid="{00000000-0005-0000-0000-00009A7A0000}"/>
    <cellStyle name="Normal 7 4 2 2 5 2 2 3" xfId="25438" xr:uid="{00000000-0005-0000-0000-00009B7A0000}"/>
    <cellStyle name="Normal 7 4 2 2 5 2 2 4" xfId="42784" xr:uid="{00000000-0005-0000-0000-00009C7A0000}"/>
    <cellStyle name="Normal 7 4 2 2 5 2 3" xfId="5586" xr:uid="{00000000-0005-0000-0000-00009D7A0000}"/>
    <cellStyle name="Normal 7 4 2 2 5 2 3 2" xfId="14259" xr:uid="{00000000-0005-0000-0000-00009E7A0000}"/>
    <cellStyle name="Normal 7 4 2 2 5 2 3 2 2" xfId="31612" xr:uid="{00000000-0005-0000-0000-00009F7A0000}"/>
    <cellStyle name="Normal 7 4 2 2 5 2 3 2 3" xfId="48958" xr:uid="{00000000-0005-0000-0000-0000A07A0000}"/>
    <cellStyle name="Normal 7 4 2 2 5 2 3 3" xfId="22939" xr:uid="{00000000-0005-0000-0000-0000A17A0000}"/>
    <cellStyle name="Normal 7 4 2 2 5 2 3 4" xfId="40285" xr:uid="{00000000-0005-0000-0000-0000A27A0000}"/>
    <cellStyle name="Normal 7 4 2 2 5 2 4" xfId="10976" xr:uid="{00000000-0005-0000-0000-0000A37A0000}"/>
    <cellStyle name="Normal 7 4 2 2 5 2 4 2" xfId="28329" xr:uid="{00000000-0005-0000-0000-0000A47A0000}"/>
    <cellStyle name="Normal 7 4 2 2 5 2 4 3" xfId="45675" xr:uid="{00000000-0005-0000-0000-0000A57A0000}"/>
    <cellStyle name="Normal 7 4 2 2 5 2 5" xfId="19656" xr:uid="{00000000-0005-0000-0000-0000A67A0000}"/>
    <cellStyle name="Normal 7 4 2 2 5 2 6" xfId="37002" xr:uid="{00000000-0005-0000-0000-0000A77A0000}"/>
    <cellStyle name="Normal 7 4 2 2 5 3" xfId="6272" xr:uid="{00000000-0005-0000-0000-0000A87A0000}"/>
    <cellStyle name="Normal 7 4 2 2 5 3 2" xfId="14945" xr:uid="{00000000-0005-0000-0000-0000A97A0000}"/>
    <cellStyle name="Normal 7 4 2 2 5 3 2 2" xfId="32298" xr:uid="{00000000-0005-0000-0000-0000AA7A0000}"/>
    <cellStyle name="Normal 7 4 2 2 5 3 2 3" xfId="49644" xr:uid="{00000000-0005-0000-0000-0000AB7A0000}"/>
    <cellStyle name="Normal 7 4 2 2 5 3 3" xfId="23625" xr:uid="{00000000-0005-0000-0000-0000AC7A0000}"/>
    <cellStyle name="Normal 7 4 2 2 5 3 4" xfId="40971" xr:uid="{00000000-0005-0000-0000-0000AD7A0000}"/>
    <cellStyle name="Normal 7 4 2 2 5 4" xfId="4116" xr:uid="{00000000-0005-0000-0000-0000AE7A0000}"/>
    <cellStyle name="Normal 7 4 2 2 5 4 2" xfId="12789" xr:uid="{00000000-0005-0000-0000-0000AF7A0000}"/>
    <cellStyle name="Normal 7 4 2 2 5 4 2 2" xfId="30142" xr:uid="{00000000-0005-0000-0000-0000B07A0000}"/>
    <cellStyle name="Normal 7 4 2 2 5 4 2 3" xfId="47488" xr:uid="{00000000-0005-0000-0000-0000B17A0000}"/>
    <cellStyle name="Normal 7 4 2 2 5 4 3" xfId="21469" xr:uid="{00000000-0005-0000-0000-0000B27A0000}"/>
    <cellStyle name="Normal 7 4 2 2 5 4 4" xfId="38815" xr:uid="{00000000-0005-0000-0000-0000B37A0000}"/>
    <cellStyle name="Normal 7 4 2 2 5 5" xfId="9163" xr:uid="{00000000-0005-0000-0000-0000B47A0000}"/>
    <cellStyle name="Normal 7 4 2 2 5 5 2" xfId="26516" xr:uid="{00000000-0005-0000-0000-0000B57A0000}"/>
    <cellStyle name="Normal 7 4 2 2 5 5 3" xfId="43862" xr:uid="{00000000-0005-0000-0000-0000B67A0000}"/>
    <cellStyle name="Normal 7 4 2 2 5 6" xfId="17843" xr:uid="{00000000-0005-0000-0000-0000B77A0000}"/>
    <cellStyle name="Normal 7 4 2 2 5 7" xfId="35189" xr:uid="{00000000-0005-0000-0000-0000B87A0000}"/>
    <cellStyle name="Normal 7 4 2 2 6" xfId="1911" xr:uid="{00000000-0005-0000-0000-0000B97A0000}"/>
    <cellStyle name="Normal 7 4 2 2 6 2" xfId="7693" xr:uid="{00000000-0005-0000-0000-0000BA7A0000}"/>
    <cellStyle name="Normal 7 4 2 2 6 2 2" xfId="16366" xr:uid="{00000000-0005-0000-0000-0000BB7A0000}"/>
    <cellStyle name="Normal 7 4 2 2 6 2 2 2" xfId="33719" xr:uid="{00000000-0005-0000-0000-0000BC7A0000}"/>
    <cellStyle name="Normal 7 4 2 2 6 2 2 3" xfId="51065" xr:uid="{00000000-0005-0000-0000-0000BD7A0000}"/>
    <cellStyle name="Normal 7 4 2 2 6 2 3" xfId="25046" xr:uid="{00000000-0005-0000-0000-0000BE7A0000}"/>
    <cellStyle name="Normal 7 4 2 2 6 2 4" xfId="42392" xr:uid="{00000000-0005-0000-0000-0000BF7A0000}"/>
    <cellStyle name="Normal 7 4 2 2 6 3" xfId="3724" xr:uid="{00000000-0005-0000-0000-0000C07A0000}"/>
    <cellStyle name="Normal 7 4 2 2 6 3 2" xfId="12397" xr:uid="{00000000-0005-0000-0000-0000C17A0000}"/>
    <cellStyle name="Normal 7 4 2 2 6 3 2 2" xfId="29750" xr:uid="{00000000-0005-0000-0000-0000C27A0000}"/>
    <cellStyle name="Normal 7 4 2 2 6 3 2 3" xfId="47096" xr:uid="{00000000-0005-0000-0000-0000C37A0000}"/>
    <cellStyle name="Normal 7 4 2 2 6 3 3" xfId="21077" xr:uid="{00000000-0005-0000-0000-0000C47A0000}"/>
    <cellStyle name="Normal 7 4 2 2 6 3 4" xfId="38423" xr:uid="{00000000-0005-0000-0000-0000C57A0000}"/>
    <cellStyle name="Normal 7 4 2 2 6 4" xfId="10584" xr:uid="{00000000-0005-0000-0000-0000C67A0000}"/>
    <cellStyle name="Normal 7 4 2 2 6 4 2" xfId="27937" xr:uid="{00000000-0005-0000-0000-0000C77A0000}"/>
    <cellStyle name="Normal 7 4 2 2 6 4 3" xfId="45283" xr:uid="{00000000-0005-0000-0000-0000C87A0000}"/>
    <cellStyle name="Normal 7 4 2 2 6 5" xfId="19264" xr:uid="{00000000-0005-0000-0000-0000C97A0000}"/>
    <cellStyle name="Normal 7 4 2 2 6 6" xfId="36610" xr:uid="{00000000-0005-0000-0000-0000CA7A0000}"/>
    <cellStyle name="Normal 7 4 2 2 7" xfId="1225" xr:uid="{00000000-0005-0000-0000-0000CB7A0000}"/>
    <cellStyle name="Normal 7 4 2 2 7 2" xfId="7007" xr:uid="{00000000-0005-0000-0000-0000CC7A0000}"/>
    <cellStyle name="Normal 7 4 2 2 7 2 2" xfId="15680" xr:uid="{00000000-0005-0000-0000-0000CD7A0000}"/>
    <cellStyle name="Normal 7 4 2 2 7 2 2 2" xfId="33033" xr:uid="{00000000-0005-0000-0000-0000CE7A0000}"/>
    <cellStyle name="Normal 7 4 2 2 7 2 2 3" xfId="50379" xr:uid="{00000000-0005-0000-0000-0000CF7A0000}"/>
    <cellStyle name="Normal 7 4 2 2 7 2 3" xfId="24360" xr:uid="{00000000-0005-0000-0000-0000D07A0000}"/>
    <cellStyle name="Normal 7 4 2 2 7 2 4" xfId="41706" xr:uid="{00000000-0005-0000-0000-0000D17A0000}"/>
    <cellStyle name="Normal 7 4 2 2 7 3" xfId="4851" xr:uid="{00000000-0005-0000-0000-0000D27A0000}"/>
    <cellStyle name="Normal 7 4 2 2 7 3 2" xfId="13524" xr:uid="{00000000-0005-0000-0000-0000D37A0000}"/>
    <cellStyle name="Normal 7 4 2 2 7 3 2 2" xfId="30877" xr:uid="{00000000-0005-0000-0000-0000D47A0000}"/>
    <cellStyle name="Normal 7 4 2 2 7 3 2 3" xfId="48223" xr:uid="{00000000-0005-0000-0000-0000D57A0000}"/>
    <cellStyle name="Normal 7 4 2 2 7 3 3" xfId="22204" xr:uid="{00000000-0005-0000-0000-0000D67A0000}"/>
    <cellStyle name="Normal 7 4 2 2 7 3 4" xfId="39550" xr:uid="{00000000-0005-0000-0000-0000D77A0000}"/>
    <cellStyle name="Normal 7 4 2 2 7 4" xfId="9898" xr:uid="{00000000-0005-0000-0000-0000D87A0000}"/>
    <cellStyle name="Normal 7 4 2 2 7 4 2" xfId="27251" xr:uid="{00000000-0005-0000-0000-0000D97A0000}"/>
    <cellStyle name="Normal 7 4 2 2 7 4 3" xfId="44597" xr:uid="{00000000-0005-0000-0000-0000DA7A0000}"/>
    <cellStyle name="Normal 7 4 2 2 7 5" xfId="18578" xr:uid="{00000000-0005-0000-0000-0000DB7A0000}"/>
    <cellStyle name="Normal 7 4 2 2 7 6" xfId="35924" xr:uid="{00000000-0005-0000-0000-0000DC7A0000}"/>
    <cellStyle name="Normal 7 4 2 2 8" xfId="5880" xr:uid="{00000000-0005-0000-0000-0000DD7A0000}"/>
    <cellStyle name="Normal 7 4 2 2 8 2" xfId="14553" xr:uid="{00000000-0005-0000-0000-0000DE7A0000}"/>
    <cellStyle name="Normal 7 4 2 2 8 2 2" xfId="31906" xr:uid="{00000000-0005-0000-0000-0000DF7A0000}"/>
    <cellStyle name="Normal 7 4 2 2 8 2 3" xfId="49252" xr:uid="{00000000-0005-0000-0000-0000E07A0000}"/>
    <cellStyle name="Normal 7 4 2 2 8 3" xfId="23233" xr:uid="{00000000-0005-0000-0000-0000E17A0000}"/>
    <cellStyle name="Normal 7 4 2 2 8 4" xfId="40579" xr:uid="{00000000-0005-0000-0000-0000E27A0000}"/>
    <cellStyle name="Normal 7 4 2 2 9" xfId="3038" xr:uid="{00000000-0005-0000-0000-0000E37A0000}"/>
    <cellStyle name="Normal 7 4 2 2 9 2" xfId="11711" xr:uid="{00000000-0005-0000-0000-0000E47A0000}"/>
    <cellStyle name="Normal 7 4 2 2 9 2 2" xfId="29064" xr:uid="{00000000-0005-0000-0000-0000E57A0000}"/>
    <cellStyle name="Normal 7 4 2 2 9 2 3" xfId="46410" xr:uid="{00000000-0005-0000-0000-0000E67A0000}"/>
    <cellStyle name="Normal 7 4 2 2 9 3" xfId="20391" xr:uid="{00000000-0005-0000-0000-0000E77A0000}"/>
    <cellStyle name="Normal 7 4 2 2 9 4" xfId="37737" xr:uid="{00000000-0005-0000-0000-0000E87A0000}"/>
    <cellStyle name="Normal 7 4 2 3" xfId="196" xr:uid="{00000000-0005-0000-0000-0000E97A0000}"/>
    <cellStyle name="Normal 7 4 2 3 10" xfId="17549" xr:uid="{00000000-0005-0000-0000-0000EA7A0000}"/>
    <cellStyle name="Normal 7 4 2 3 11" xfId="34895" xr:uid="{00000000-0005-0000-0000-0000EB7A0000}"/>
    <cellStyle name="Normal 7 4 2 3 2" xfId="686" xr:uid="{00000000-0005-0000-0000-0000EC7A0000}"/>
    <cellStyle name="Normal 7 4 2 3 2 2" xfId="2499" xr:uid="{00000000-0005-0000-0000-0000ED7A0000}"/>
    <cellStyle name="Normal 7 4 2 3 2 2 2" xfId="8281" xr:uid="{00000000-0005-0000-0000-0000EE7A0000}"/>
    <cellStyle name="Normal 7 4 2 3 2 2 2 2" xfId="16954" xr:uid="{00000000-0005-0000-0000-0000EF7A0000}"/>
    <cellStyle name="Normal 7 4 2 3 2 2 2 2 2" xfId="34307" xr:uid="{00000000-0005-0000-0000-0000F07A0000}"/>
    <cellStyle name="Normal 7 4 2 3 2 2 2 2 3" xfId="51653" xr:uid="{00000000-0005-0000-0000-0000F17A0000}"/>
    <cellStyle name="Normal 7 4 2 3 2 2 2 3" xfId="25634" xr:uid="{00000000-0005-0000-0000-0000F27A0000}"/>
    <cellStyle name="Normal 7 4 2 3 2 2 2 4" xfId="42980" xr:uid="{00000000-0005-0000-0000-0000F37A0000}"/>
    <cellStyle name="Normal 7 4 2 3 2 2 3" xfId="4312" xr:uid="{00000000-0005-0000-0000-0000F47A0000}"/>
    <cellStyle name="Normal 7 4 2 3 2 2 3 2" xfId="12985" xr:uid="{00000000-0005-0000-0000-0000F57A0000}"/>
    <cellStyle name="Normal 7 4 2 3 2 2 3 2 2" xfId="30338" xr:uid="{00000000-0005-0000-0000-0000F67A0000}"/>
    <cellStyle name="Normal 7 4 2 3 2 2 3 2 3" xfId="47684" xr:uid="{00000000-0005-0000-0000-0000F77A0000}"/>
    <cellStyle name="Normal 7 4 2 3 2 2 3 3" xfId="21665" xr:uid="{00000000-0005-0000-0000-0000F87A0000}"/>
    <cellStyle name="Normal 7 4 2 3 2 2 3 4" xfId="39011" xr:uid="{00000000-0005-0000-0000-0000F97A0000}"/>
    <cellStyle name="Normal 7 4 2 3 2 2 4" xfId="11172" xr:uid="{00000000-0005-0000-0000-0000FA7A0000}"/>
    <cellStyle name="Normal 7 4 2 3 2 2 4 2" xfId="28525" xr:uid="{00000000-0005-0000-0000-0000FB7A0000}"/>
    <cellStyle name="Normal 7 4 2 3 2 2 4 3" xfId="45871" xr:uid="{00000000-0005-0000-0000-0000FC7A0000}"/>
    <cellStyle name="Normal 7 4 2 3 2 2 5" xfId="19852" xr:uid="{00000000-0005-0000-0000-0000FD7A0000}"/>
    <cellStyle name="Normal 7 4 2 3 2 2 6" xfId="37198" xr:uid="{00000000-0005-0000-0000-0000FE7A0000}"/>
    <cellStyle name="Normal 7 4 2 3 2 3" xfId="1421" xr:uid="{00000000-0005-0000-0000-0000FF7A0000}"/>
    <cellStyle name="Normal 7 4 2 3 2 3 2" xfId="7203" xr:uid="{00000000-0005-0000-0000-0000007B0000}"/>
    <cellStyle name="Normal 7 4 2 3 2 3 2 2" xfId="15876" xr:uid="{00000000-0005-0000-0000-0000017B0000}"/>
    <cellStyle name="Normal 7 4 2 3 2 3 2 2 2" xfId="33229" xr:uid="{00000000-0005-0000-0000-0000027B0000}"/>
    <cellStyle name="Normal 7 4 2 3 2 3 2 2 3" xfId="50575" xr:uid="{00000000-0005-0000-0000-0000037B0000}"/>
    <cellStyle name="Normal 7 4 2 3 2 3 2 3" xfId="24556" xr:uid="{00000000-0005-0000-0000-0000047B0000}"/>
    <cellStyle name="Normal 7 4 2 3 2 3 2 4" xfId="41902" xr:uid="{00000000-0005-0000-0000-0000057B0000}"/>
    <cellStyle name="Normal 7 4 2 3 2 3 3" xfId="5047" xr:uid="{00000000-0005-0000-0000-0000067B0000}"/>
    <cellStyle name="Normal 7 4 2 3 2 3 3 2" xfId="13720" xr:uid="{00000000-0005-0000-0000-0000077B0000}"/>
    <cellStyle name="Normal 7 4 2 3 2 3 3 2 2" xfId="31073" xr:uid="{00000000-0005-0000-0000-0000087B0000}"/>
    <cellStyle name="Normal 7 4 2 3 2 3 3 2 3" xfId="48419" xr:uid="{00000000-0005-0000-0000-0000097B0000}"/>
    <cellStyle name="Normal 7 4 2 3 2 3 3 3" xfId="22400" xr:uid="{00000000-0005-0000-0000-00000A7B0000}"/>
    <cellStyle name="Normal 7 4 2 3 2 3 3 4" xfId="39746" xr:uid="{00000000-0005-0000-0000-00000B7B0000}"/>
    <cellStyle name="Normal 7 4 2 3 2 3 4" xfId="10094" xr:uid="{00000000-0005-0000-0000-00000C7B0000}"/>
    <cellStyle name="Normal 7 4 2 3 2 3 4 2" xfId="27447" xr:uid="{00000000-0005-0000-0000-00000D7B0000}"/>
    <cellStyle name="Normal 7 4 2 3 2 3 4 3" xfId="44793" xr:uid="{00000000-0005-0000-0000-00000E7B0000}"/>
    <cellStyle name="Normal 7 4 2 3 2 3 5" xfId="18774" xr:uid="{00000000-0005-0000-0000-00000F7B0000}"/>
    <cellStyle name="Normal 7 4 2 3 2 3 6" xfId="36120" xr:uid="{00000000-0005-0000-0000-0000107B0000}"/>
    <cellStyle name="Normal 7 4 2 3 2 4" xfId="6468" xr:uid="{00000000-0005-0000-0000-0000117B0000}"/>
    <cellStyle name="Normal 7 4 2 3 2 4 2" xfId="15141" xr:uid="{00000000-0005-0000-0000-0000127B0000}"/>
    <cellStyle name="Normal 7 4 2 3 2 4 2 2" xfId="32494" xr:uid="{00000000-0005-0000-0000-0000137B0000}"/>
    <cellStyle name="Normal 7 4 2 3 2 4 2 3" xfId="49840" xr:uid="{00000000-0005-0000-0000-0000147B0000}"/>
    <cellStyle name="Normal 7 4 2 3 2 4 3" xfId="23821" xr:uid="{00000000-0005-0000-0000-0000157B0000}"/>
    <cellStyle name="Normal 7 4 2 3 2 4 4" xfId="41167" xr:uid="{00000000-0005-0000-0000-0000167B0000}"/>
    <cellStyle name="Normal 7 4 2 3 2 5" xfId="3234" xr:uid="{00000000-0005-0000-0000-0000177B0000}"/>
    <cellStyle name="Normal 7 4 2 3 2 5 2" xfId="11907" xr:uid="{00000000-0005-0000-0000-0000187B0000}"/>
    <cellStyle name="Normal 7 4 2 3 2 5 2 2" xfId="29260" xr:uid="{00000000-0005-0000-0000-0000197B0000}"/>
    <cellStyle name="Normal 7 4 2 3 2 5 2 3" xfId="46606" xr:uid="{00000000-0005-0000-0000-00001A7B0000}"/>
    <cellStyle name="Normal 7 4 2 3 2 5 3" xfId="20587" xr:uid="{00000000-0005-0000-0000-00001B7B0000}"/>
    <cellStyle name="Normal 7 4 2 3 2 5 4" xfId="37933" xr:uid="{00000000-0005-0000-0000-00001C7B0000}"/>
    <cellStyle name="Normal 7 4 2 3 2 6" xfId="9359" xr:uid="{00000000-0005-0000-0000-00001D7B0000}"/>
    <cellStyle name="Normal 7 4 2 3 2 6 2" xfId="26712" xr:uid="{00000000-0005-0000-0000-00001E7B0000}"/>
    <cellStyle name="Normal 7 4 2 3 2 6 3" xfId="44058" xr:uid="{00000000-0005-0000-0000-00001F7B0000}"/>
    <cellStyle name="Normal 7 4 2 3 2 7" xfId="18039" xr:uid="{00000000-0005-0000-0000-0000207B0000}"/>
    <cellStyle name="Normal 7 4 2 3 2 8" xfId="35385" xr:uid="{00000000-0005-0000-0000-0000217B0000}"/>
    <cellStyle name="Normal 7 4 2 3 3" xfId="931" xr:uid="{00000000-0005-0000-0000-0000227B0000}"/>
    <cellStyle name="Normal 7 4 2 3 3 2" xfId="2744" xr:uid="{00000000-0005-0000-0000-0000237B0000}"/>
    <cellStyle name="Normal 7 4 2 3 3 2 2" xfId="8526" xr:uid="{00000000-0005-0000-0000-0000247B0000}"/>
    <cellStyle name="Normal 7 4 2 3 3 2 2 2" xfId="17199" xr:uid="{00000000-0005-0000-0000-0000257B0000}"/>
    <cellStyle name="Normal 7 4 2 3 3 2 2 2 2" xfId="34552" xr:uid="{00000000-0005-0000-0000-0000267B0000}"/>
    <cellStyle name="Normal 7 4 2 3 3 2 2 2 3" xfId="51898" xr:uid="{00000000-0005-0000-0000-0000277B0000}"/>
    <cellStyle name="Normal 7 4 2 3 3 2 2 3" xfId="25879" xr:uid="{00000000-0005-0000-0000-0000287B0000}"/>
    <cellStyle name="Normal 7 4 2 3 3 2 2 4" xfId="43225" xr:uid="{00000000-0005-0000-0000-0000297B0000}"/>
    <cellStyle name="Normal 7 4 2 3 3 2 3" xfId="4557" xr:uid="{00000000-0005-0000-0000-00002A7B0000}"/>
    <cellStyle name="Normal 7 4 2 3 3 2 3 2" xfId="13230" xr:uid="{00000000-0005-0000-0000-00002B7B0000}"/>
    <cellStyle name="Normal 7 4 2 3 3 2 3 2 2" xfId="30583" xr:uid="{00000000-0005-0000-0000-00002C7B0000}"/>
    <cellStyle name="Normal 7 4 2 3 3 2 3 2 3" xfId="47929" xr:uid="{00000000-0005-0000-0000-00002D7B0000}"/>
    <cellStyle name="Normal 7 4 2 3 3 2 3 3" xfId="21910" xr:uid="{00000000-0005-0000-0000-00002E7B0000}"/>
    <cellStyle name="Normal 7 4 2 3 3 2 3 4" xfId="39256" xr:uid="{00000000-0005-0000-0000-00002F7B0000}"/>
    <cellStyle name="Normal 7 4 2 3 3 2 4" xfId="11417" xr:uid="{00000000-0005-0000-0000-0000307B0000}"/>
    <cellStyle name="Normal 7 4 2 3 3 2 4 2" xfId="28770" xr:uid="{00000000-0005-0000-0000-0000317B0000}"/>
    <cellStyle name="Normal 7 4 2 3 3 2 4 3" xfId="46116" xr:uid="{00000000-0005-0000-0000-0000327B0000}"/>
    <cellStyle name="Normal 7 4 2 3 3 2 5" xfId="20097" xr:uid="{00000000-0005-0000-0000-0000337B0000}"/>
    <cellStyle name="Normal 7 4 2 3 3 2 6" xfId="37443" xr:uid="{00000000-0005-0000-0000-0000347B0000}"/>
    <cellStyle name="Normal 7 4 2 3 3 3" xfId="1666" xr:uid="{00000000-0005-0000-0000-0000357B0000}"/>
    <cellStyle name="Normal 7 4 2 3 3 3 2" xfId="7448" xr:uid="{00000000-0005-0000-0000-0000367B0000}"/>
    <cellStyle name="Normal 7 4 2 3 3 3 2 2" xfId="16121" xr:uid="{00000000-0005-0000-0000-0000377B0000}"/>
    <cellStyle name="Normal 7 4 2 3 3 3 2 2 2" xfId="33474" xr:uid="{00000000-0005-0000-0000-0000387B0000}"/>
    <cellStyle name="Normal 7 4 2 3 3 3 2 2 3" xfId="50820" xr:uid="{00000000-0005-0000-0000-0000397B0000}"/>
    <cellStyle name="Normal 7 4 2 3 3 3 2 3" xfId="24801" xr:uid="{00000000-0005-0000-0000-00003A7B0000}"/>
    <cellStyle name="Normal 7 4 2 3 3 3 2 4" xfId="42147" xr:uid="{00000000-0005-0000-0000-00003B7B0000}"/>
    <cellStyle name="Normal 7 4 2 3 3 3 3" xfId="5292" xr:uid="{00000000-0005-0000-0000-00003C7B0000}"/>
    <cellStyle name="Normal 7 4 2 3 3 3 3 2" xfId="13965" xr:uid="{00000000-0005-0000-0000-00003D7B0000}"/>
    <cellStyle name="Normal 7 4 2 3 3 3 3 2 2" xfId="31318" xr:uid="{00000000-0005-0000-0000-00003E7B0000}"/>
    <cellStyle name="Normal 7 4 2 3 3 3 3 2 3" xfId="48664" xr:uid="{00000000-0005-0000-0000-00003F7B0000}"/>
    <cellStyle name="Normal 7 4 2 3 3 3 3 3" xfId="22645" xr:uid="{00000000-0005-0000-0000-0000407B0000}"/>
    <cellStyle name="Normal 7 4 2 3 3 3 3 4" xfId="39991" xr:uid="{00000000-0005-0000-0000-0000417B0000}"/>
    <cellStyle name="Normal 7 4 2 3 3 3 4" xfId="10339" xr:uid="{00000000-0005-0000-0000-0000427B0000}"/>
    <cellStyle name="Normal 7 4 2 3 3 3 4 2" xfId="27692" xr:uid="{00000000-0005-0000-0000-0000437B0000}"/>
    <cellStyle name="Normal 7 4 2 3 3 3 4 3" xfId="45038" xr:uid="{00000000-0005-0000-0000-0000447B0000}"/>
    <cellStyle name="Normal 7 4 2 3 3 3 5" xfId="19019" xr:uid="{00000000-0005-0000-0000-0000457B0000}"/>
    <cellStyle name="Normal 7 4 2 3 3 3 6" xfId="36365" xr:uid="{00000000-0005-0000-0000-0000467B0000}"/>
    <cellStyle name="Normal 7 4 2 3 3 4" xfId="6713" xr:uid="{00000000-0005-0000-0000-0000477B0000}"/>
    <cellStyle name="Normal 7 4 2 3 3 4 2" xfId="15386" xr:uid="{00000000-0005-0000-0000-0000487B0000}"/>
    <cellStyle name="Normal 7 4 2 3 3 4 2 2" xfId="32739" xr:uid="{00000000-0005-0000-0000-0000497B0000}"/>
    <cellStyle name="Normal 7 4 2 3 3 4 2 3" xfId="50085" xr:uid="{00000000-0005-0000-0000-00004A7B0000}"/>
    <cellStyle name="Normal 7 4 2 3 3 4 3" xfId="24066" xr:uid="{00000000-0005-0000-0000-00004B7B0000}"/>
    <cellStyle name="Normal 7 4 2 3 3 4 4" xfId="41412" xr:uid="{00000000-0005-0000-0000-00004C7B0000}"/>
    <cellStyle name="Normal 7 4 2 3 3 5" xfId="3479" xr:uid="{00000000-0005-0000-0000-00004D7B0000}"/>
    <cellStyle name="Normal 7 4 2 3 3 5 2" xfId="12152" xr:uid="{00000000-0005-0000-0000-00004E7B0000}"/>
    <cellStyle name="Normal 7 4 2 3 3 5 2 2" xfId="29505" xr:uid="{00000000-0005-0000-0000-00004F7B0000}"/>
    <cellStyle name="Normal 7 4 2 3 3 5 2 3" xfId="46851" xr:uid="{00000000-0005-0000-0000-0000507B0000}"/>
    <cellStyle name="Normal 7 4 2 3 3 5 3" xfId="20832" xr:uid="{00000000-0005-0000-0000-0000517B0000}"/>
    <cellStyle name="Normal 7 4 2 3 3 5 4" xfId="38178" xr:uid="{00000000-0005-0000-0000-0000527B0000}"/>
    <cellStyle name="Normal 7 4 2 3 3 6" xfId="9604" xr:uid="{00000000-0005-0000-0000-0000537B0000}"/>
    <cellStyle name="Normal 7 4 2 3 3 6 2" xfId="26957" xr:uid="{00000000-0005-0000-0000-0000547B0000}"/>
    <cellStyle name="Normal 7 4 2 3 3 6 3" xfId="44303" xr:uid="{00000000-0005-0000-0000-0000557B0000}"/>
    <cellStyle name="Normal 7 4 2 3 3 7" xfId="18284" xr:uid="{00000000-0005-0000-0000-0000567B0000}"/>
    <cellStyle name="Normal 7 4 2 3 3 8" xfId="35630" xr:uid="{00000000-0005-0000-0000-0000577B0000}"/>
    <cellStyle name="Normal 7 4 2 3 4" xfId="441" xr:uid="{00000000-0005-0000-0000-0000587B0000}"/>
    <cellStyle name="Normal 7 4 2 3 4 2" xfId="2254" xr:uid="{00000000-0005-0000-0000-0000597B0000}"/>
    <cellStyle name="Normal 7 4 2 3 4 2 2" xfId="8036" xr:uid="{00000000-0005-0000-0000-00005A7B0000}"/>
    <cellStyle name="Normal 7 4 2 3 4 2 2 2" xfId="16709" xr:uid="{00000000-0005-0000-0000-00005B7B0000}"/>
    <cellStyle name="Normal 7 4 2 3 4 2 2 2 2" xfId="34062" xr:uid="{00000000-0005-0000-0000-00005C7B0000}"/>
    <cellStyle name="Normal 7 4 2 3 4 2 2 2 3" xfId="51408" xr:uid="{00000000-0005-0000-0000-00005D7B0000}"/>
    <cellStyle name="Normal 7 4 2 3 4 2 2 3" xfId="25389" xr:uid="{00000000-0005-0000-0000-00005E7B0000}"/>
    <cellStyle name="Normal 7 4 2 3 4 2 2 4" xfId="42735" xr:uid="{00000000-0005-0000-0000-00005F7B0000}"/>
    <cellStyle name="Normal 7 4 2 3 4 2 3" xfId="5537" xr:uid="{00000000-0005-0000-0000-0000607B0000}"/>
    <cellStyle name="Normal 7 4 2 3 4 2 3 2" xfId="14210" xr:uid="{00000000-0005-0000-0000-0000617B0000}"/>
    <cellStyle name="Normal 7 4 2 3 4 2 3 2 2" xfId="31563" xr:uid="{00000000-0005-0000-0000-0000627B0000}"/>
    <cellStyle name="Normal 7 4 2 3 4 2 3 2 3" xfId="48909" xr:uid="{00000000-0005-0000-0000-0000637B0000}"/>
    <cellStyle name="Normal 7 4 2 3 4 2 3 3" xfId="22890" xr:uid="{00000000-0005-0000-0000-0000647B0000}"/>
    <cellStyle name="Normal 7 4 2 3 4 2 3 4" xfId="40236" xr:uid="{00000000-0005-0000-0000-0000657B0000}"/>
    <cellStyle name="Normal 7 4 2 3 4 2 4" xfId="10927" xr:uid="{00000000-0005-0000-0000-0000667B0000}"/>
    <cellStyle name="Normal 7 4 2 3 4 2 4 2" xfId="28280" xr:uid="{00000000-0005-0000-0000-0000677B0000}"/>
    <cellStyle name="Normal 7 4 2 3 4 2 4 3" xfId="45626" xr:uid="{00000000-0005-0000-0000-0000687B0000}"/>
    <cellStyle name="Normal 7 4 2 3 4 2 5" xfId="19607" xr:uid="{00000000-0005-0000-0000-0000697B0000}"/>
    <cellStyle name="Normal 7 4 2 3 4 2 6" xfId="36953" xr:uid="{00000000-0005-0000-0000-00006A7B0000}"/>
    <cellStyle name="Normal 7 4 2 3 4 3" xfId="6223" xr:uid="{00000000-0005-0000-0000-00006B7B0000}"/>
    <cellStyle name="Normal 7 4 2 3 4 3 2" xfId="14896" xr:uid="{00000000-0005-0000-0000-00006C7B0000}"/>
    <cellStyle name="Normal 7 4 2 3 4 3 2 2" xfId="32249" xr:uid="{00000000-0005-0000-0000-00006D7B0000}"/>
    <cellStyle name="Normal 7 4 2 3 4 3 2 3" xfId="49595" xr:uid="{00000000-0005-0000-0000-00006E7B0000}"/>
    <cellStyle name="Normal 7 4 2 3 4 3 3" xfId="23576" xr:uid="{00000000-0005-0000-0000-00006F7B0000}"/>
    <cellStyle name="Normal 7 4 2 3 4 3 4" xfId="40922" xr:uid="{00000000-0005-0000-0000-0000707B0000}"/>
    <cellStyle name="Normal 7 4 2 3 4 4" xfId="4067" xr:uid="{00000000-0005-0000-0000-0000717B0000}"/>
    <cellStyle name="Normal 7 4 2 3 4 4 2" xfId="12740" xr:uid="{00000000-0005-0000-0000-0000727B0000}"/>
    <cellStyle name="Normal 7 4 2 3 4 4 2 2" xfId="30093" xr:uid="{00000000-0005-0000-0000-0000737B0000}"/>
    <cellStyle name="Normal 7 4 2 3 4 4 2 3" xfId="47439" xr:uid="{00000000-0005-0000-0000-0000747B0000}"/>
    <cellStyle name="Normal 7 4 2 3 4 4 3" xfId="21420" xr:uid="{00000000-0005-0000-0000-0000757B0000}"/>
    <cellStyle name="Normal 7 4 2 3 4 4 4" xfId="38766" xr:uid="{00000000-0005-0000-0000-0000767B0000}"/>
    <cellStyle name="Normal 7 4 2 3 4 5" xfId="9114" xr:uid="{00000000-0005-0000-0000-0000777B0000}"/>
    <cellStyle name="Normal 7 4 2 3 4 5 2" xfId="26467" xr:uid="{00000000-0005-0000-0000-0000787B0000}"/>
    <cellStyle name="Normal 7 4 2 3 4 5 3" xfId="43813" xr:uid="{00000000-0005-0000-0000-0000797B0000}"/>
    <cellStyle name="Normal 7 4 2 3 4 6" xfId="17794" xr:uid="{00000000-0005-0000-0000-00007A7B0000}"/>
    <cellStyle name="Normal 7 4 2 3 4 7" xfId="35140" xr:uid="{00000000-0005-0000-0000-00007B7B0000}"/>
    <cellStyle name="Normal 7 4 2 3 5" xfId="2009" xr:uid="{00000000-0005-0000-0000-00007C7B0000}"/>
    <cellStyle name="Normal 7 4 2 3 5 2" xfId="7791" xr:uid="{00000000-0005-0000-0000-00007D7B0000}"/>
    <cellStyle name="Normal 7 4 2 3 5 2 2" xfId="16464" xr:uid="{00000000-0005-0000-0000-00007E7B0000}"/>
    <cellStyle name="Normal 7 4 2 3 5 2 2 2" xfId="33817" xr:uid="{00000000-0005-0000-0000-00007F7B0000}"/>
    <cellStyle name="Normal 7 4 2 3 5 2 2 3" xfId="51163" xr:uid="{00000000-0005-0000-0000-0000807B0000}"/>
    <cellStyle name="Normal 7 4 2 3 5 2 3" xfId="25144" xr:uid="{00000000-0005-0000-0000-0000817B0000}"/>
    <cellStyle name="Normal 7 4 2 3 5 2 4" xfId="42490" xr:uid="{00000000-0005-0000-0000-0000827B0000}"/>
    <cellStyle name="Normal 7 4 2 3 5 3" xfId="3822" xr:uid="{00000000-0005-0000-0000-0000837B0000}"/>
    <cellStyle name="Normal 7 4 2 3 5 3 2" xfId="12495" xr:uid="{00000000-0005-0000-0000-0000847B0000}"/>
    <cellStyle name="Normal 7 4 2 3 5 3 2 2" xfId="29848" xr:uid="{00000000-0005-0000-0000-0000857B0000}"/>
    <cellStyle name="Normal 7 4 2 3 5 3 2 3" xfId="47194" xr:uid="{00000000-0005-0000-0000-0000867B0000}"/>
    <cellStyle name="Normal 7 4 2 3 5 3 3" xfId="21175" xr:uid="{00000000-0005-0000-0000-0000877B0000}"/>
    <cellStyle name="Normal 7 4 2 3 5 3 4" xfId="38521" xr:uid="{00000000-0005-0000-0000-0000887B0000}"/>
    <cellStyle name="Normal 7 4 2 3 5 4" xfId="10682" xr:uid="{00000000-0005-0000-0000-0000897B0000}"/>
    <cellStyle name="Normal 7 4 2 3 5 4 2" xfId="28035" xr:uid="{00000000-0005-0000-0000-00008A7B0000}"/>
    <cellStyle name="Normal 7 4 2 3 5 4 3" xfId="45381" xr:uid="{00000000-0005-0000-0000-00008B7B0000}"/>
    <cellStyle name="Normal 7 4 2 3 5 5" xfId="19362" xr:uid="{00000000-0005-0000-0000-00008C7B0000}"/>
    <cellStyle name="Normal 7 4 2 3 5 6" xfId="36708" xr:uid="{00000000-0005-0000-0000-00008D7B0000}"/>
    <cellStyle name="Normal 7 4 2 3 6" xfId="1176" xr:uid="{00000000-0005-0000-0000-00008E7B0000}"/>
    <cellStyle name="Normal 7 4 2 3 6 2" xfId="6958" xr:uid="{00000000-0005-0000-0000-00008F7B0000}"/>
    <cellStyle name="Normal 7 4 2 3 6 2 2" xfId="15631" xr:uid="{00000000-0005-0000-0000-0000907B0000}"/>
    <cellStyle name="Normal 7 4 2 3 6 2 2 2" xfId="32984" xr:uid="{00000000-0005-0000-0000-0000917B0000}"/>
    <cellStyle name="Normal 7 4 2 3 6 2 2 3" xfId="50330" xr:uid="{00000000-0005-0000-0000-0000927B0000}"/>
    <cellStyle name="Normal 7 4 2 3 6 2 3" xfId="24311" xr:uid="{00000000-0005-0000-0000-0000937B0000}"/>
    <cellStyle name="Normal 7 4 2 3 6 2 4" xfId="41657" xr:uid="{00000000-0005-0000-0000-0000947B0000}"/>
    <cellStyle name="Normal 7 4 2 3 6 3" xfId="4802" xr:uid="{00000000-0005-0000-0000-0000957B0000}"/>
    <cellStyle name="Normal 7 4 2 3 6 3 2" xfId="13475" xr:uid="{00000000-0005-0000-0000-0000967B0000}"/>
    <cellStyle name="Normal 7 4 2 3 6 3 2 2" xfId="30828" xr:uid="{00000000-0005-0000-0000-0000977B0000}"/>
    <cellStyle name="Normal 7 4 2 3 6 3 2 3" xfId="48174" xr:uid="{00000000-0005-0000-0000-0000987B0000}"/>
    <cellStyle name="Normal 7 4 2 3 6 3 3" xfId="22155" xr:uid="{00000000-0005-0000-0000-0000997B0000}"/>
    <cellStyle name="Normal 7 4 2 3 6 3 4" xfId="39501" xr:uid="{00000000-0005-0000-0000-00009A7B0000}"/>
    <cellStyle name="Normal 7 4 2 3 6 4" xfId="9849" xr:uid="{00000000-0005-0000-0000-00009B7B0000}"/>
    <cellStyle name="Normal 7 4 2 3 6 4 2" xfId="27202" xr:uid="{00000000-0005-0000-0000-00009C7B0000}"/>
    <cellStyle name="Normal 7 4 2 3 6 4 3" xfId="44548" xr:uid="{00000000-0005-0000-0000-00009D7B0000}"/>
    <cellStyle name="Normal 7 4 2 3 6 5" xfId="18529" xr:uid="{00000000-0005-0000-0000-00009E7B0000}"/>
    <cellStyle name="Normal 7 4 2 3 6 6" xfId="35875" xr:uid="{00000000-0005-0000-0000-00009F7B0000}"/>
    <cellStyle name="Normal 7 4 2 3 7" xfId="5978" xr:uid="{00000000-0005-0000-0000-0000A07B0000}"/>
    <cellStyle name="Normal 7 4 2 3 7 2" xfId="14651" xr:uid="{00000000-0005-0000-0000-0000A17B0000}"/>
    <cellStyle name="Normal 7 4 2 3 7 2 2" xfId="32004" xr:uid="{00000000-0005-0000-0000-0000A27B0000}"/>
    <cellStyle name="Normal 7 4 2 3 7 2 3" xfId="49350" xr:uid="{00000000-0005-0000-0000-0000A37B0000}"/>
    <cellStyle name="Normal 7 4 2 3 7 3" xfId="23331" xr:uid="{00000000-0005-0000-0000-0000A47B0000}"/>
    <cellStyle name="Normal 7 4 2 3 7 4" xfId="40677" xr:uid="{00000000-0005-0000-0000-0000A57B0000}"/>
    <cellStyle name="Normal 7 4 2 3 8" xfId="2989" xr:uid="{00000000-0005-0000-0000-0000A67B0000}"/>
    <cellStyle name="Normal 7 4 2 3 8 2" xfId="11662" xr:uid="{00000000-0005-0000-0000-0000A77B0000}"/>
    <cellStyle name="Normal 7 4 2 3 8 2 2" xfId="29015" xr:uid="{00000000-0005-0000-0000-0000A87B0000}"/>
    <cellStyle name="Normal 7 4 2 3 8 2 3" xfId="46361" xr:uid="{00000000-0005-0000-0000-0000A97B0000}"/>
    <cellStyle name="Normal 7 4 2 3 8 3" xfId="20342" xr:uid="{00000000-0005-0000-0000-0000AA7B0000}"/>
    <cellStyle name="Normal 7 4 2 3 8 4" xfId="37688" xr:uid="{00000000-0005-0000-0000-0000AB7B0000}"/>
    <cellStyle name="Normal 7 4 2 3 9" xfId="8869" xr:uid="{00000000-0005-0000-0000-0000AC7B0000}"/>
    <cellStyle name="Normal 7 4 2 3 9 2" xfId="26222" xr:uid="{00000000-0005-0000-0000-0000AD7B0000}"/>
    <cellStyle name="Normal 7 4 2 3 9 3" xfId="43568" xr:uid="{00000000-0005-0000-0000-0000AE7B0000}"/>
    <cellStyle name="Normal 7 4 2 4" xfId="294" xr:uid="{00000000-0005-0000-0000-0000AF7B0000}"/>
    <cellStyle name="Normal 7 4 2 4 10" xfId="34993" xr:uid="{00000000-0005-0000-0000-0000B07B0000}"/>
    <cellStyle name="Normal 7 4 2 4 2" xfId="1029" xr:uid="{00000000-0005-0000-0000-0000B17B0000}"/>
    <cellStyle name="Normal 7 4 2 4 2 2" xfId="2842" xr:uid="{00000000-0005-0000-0000-0000B27B0000}"/>
    <cellStyle name="Normal 7 4 2 4 2 2 2" xfId="8624" xr:uid="{00000000-0005-0000-0000-0000B37B0000}"/>
    <cellStyle name="Normal 7 4 2 4 2 2 2 2" xfId="17297" xr:uid="{00000000-0005-0000-0000-0000B47B0000}"/>
    <cellStyle name="Normal 7 4 2 4 2 2 2 2 2" xfId="34650" xr:uid="{00000000-0005-0000-0000-0000B57B0000}"/>
    <cellStyle name="Normal 7 4 2 4 2 2 2 2 3" xfId="51996" xr:uid="{00000000-0005-0000-0000-0000B67B0000}"/>
    <cellStyle name="Normal 7 4 2 4 2 2 2 3" xfId="25977" xr:uid="{00000000-0005-0000-0000-0000B77B0000}"/>
    <cellStyle name="Normal 7 4 2 4 2 2 2 4" xfId="43323" xr:uid="{00000000-0005-0000-0000-0000B87B0000}"/>
    <cellStyle name="Normal 7 4 2 4 2 2 3" xfId="4655" xr:uid="{00000000-0005-0000-0000-0000B97B0000}"/>
    <cellStyle name="Normal 7 4 2 4 2 2 3 2" xfId="13328" xr:uid="{00000000-0005-0000-0000-0000BA7B0000}"/>
    <cellStyle name="Normal 7 4 2 4 2 2 3 2 2" xfId="30681" xr:uid="{00000000-0005-0000-0000-0000BB7B0000}"/>
    <cellStyle name="Normal 7 4 2 4 2 2 3 2 3" xfId="48027" xr:uid="{00000000-0005-0000-0000-0000BC7B0000}"/>
    <cellStyle name="Normal 7 4 2 4 2 2 3 3" xfId="22008" xr:uid="{00000000-0005-0000-0000-0000BD7B0000}"/>
    <cellStyle name="Normal 7 4 2 4 2 2 3 4" xfId="39354" xr:uid="{00000000-0005-0000-0000-0000BE7B0000}"/>
    <cellStyle name="Normal 7 4 2 4 2 2 4" xfId="11515" xr:uid="{00000000-0005-0000-0000-0000BF7B0000}"/>
    <cellStyle name="Normal 7 4 2 4 2 2 4 2" xfId="28868" xr:uid="{00000000-0005-0000-0000-0000C07B0000}"/>
    <cellStyle name="Normal 7 4 2 4 2 2 4 3" xfId="46214" xr:uid="{00000000-0005-0000-0000-0000C17B0000}"/>
    <cellStyle name="Normal 7 4 2 4 2 2 5" xfId="20195" xr:uid="{00000000-0005-0000-0000-0000C27B0000}"/>
    <cellStyle name="Normal 7 4 2 4 2 2 6" xfId="37541" xr:uid="{00000000-0005-0000-0000-0000C37B0000}"/>
    <cellStyle name="Normal 7 4 2 4 2 3" xfId="1764" xr:uid="{00000000-0005-0000-0000-0000C47B0000}"/>
    <cellStyle name="Normal 7 4 2 4 2 3 2" xfId="7546" xr:uid="{00000000-0005-0000-0000-0000C57B0000}"/>
    <cellStyle name="Normal 7 4 2 4 2 3 2 2" xfId="16219" xr:uid="{00000000-0005-0000-0000-0000C67B0000}"/>
    <cellStyle name="Normal 7 4 2 4 2 3 2 2 2" xfId="33572" xr:uid="{00000000-0005-0000-0000-0000C77B0000}"/>
    <cellStyle name="Normal 7 4 2 4 2 3 2 2 3" xfId="50918" xr:uid="{00000000-0005-0000-0000-0000C87B0000}"/>
    <cellStyle name="Normal 7 4 2 4 2 3 2 3" xfId="24899" xr:uid="{00000000-0005-0000-0000-0000C97B0000}"/>
    <cellStyle name="Normal 7 4 2 4 2 3 2 4" xfId="42245" xr:uid="{00000000-0005-0000-0000-0000CA7B0000}"/>
    <cellStyle name="Normal 7 4 2 4 2 3 3" xfId="5390" xr:uid="{00000000-0005-0000-0000-0000CB7B0000}"/>
    <cellStyle name="Normal 7 4 2 4 2 3 3 2" xfId="14063" xr:uid="{00000000-0005-0000-0000-0000CC7B0000}"/>
    <cellStyle name="Normal 7 4 2 4 2 3 3 2 2" xfId="31416" xr:uid="{00000000-0005-0000-0000-0000CD7B0000}"/>
    <cellStyle name="Normal 7 4 2 4 2 3 3 2 3" xfId="48762" xr:uid="{00000000-0005-0000-0000-0000CE7B0000}"/>
    <cellStyle name="Normal 7 4 2 4 2 3 3 3" xfId="22743" xr:uid="{00000000-0005-0000-0000-0000CF7B0000}"/>
    <cellStyle name="Normal 7 4 2 4 2 3 3 4" xfId="40089" xr:uid="{00000000-0005-0000-0000-0000D07B0000}"/>
    <cellStyle name="Normal 7 4 2 4 2 3 4" xfId="10437" xr:uid="{00000000-0005-0000-0000-0000D17B0000}"/>
    <cellStyle name="Normal 7 4 2 4 2 3 4 2" xfId="27790" xr:uid="{00000000-0005-0000-0000-0000D27B0000}"/>
    <cellStyle name="Normal 7 4 2 4 2 3 4 3" xfId="45136" xr:uid="{00000000-0005-0000-0000-0000D37B0000}"/>
    <cellStyle name="Normal 7 4 2 4 2 3 5" xfId="19117" xr:uid="{00000000-0005-0000-0000-0000D47B0000}"/>
    <cellStyle name="Normal 7 4 2 4 2 3 6" xfId="36463" xr:uid="{00000000-0005-0000-0000-0000D57B0000}"/>
    <cellStyle name="Normal 7 4 2 4 2 4" xfId="6811" xr:uid="{00000000-0005-0000-0000-0000D67B0000}"/>
    <cellStyle name="Normal 7 4 2 4 2 4 2" xfId="15484" xr:uid="{00000000-0005-0000-0000-0000D77B0000}"/>
    <cellStyle name="Normal 7 4 2 4 2 4 2 2" xfId="32837" xr:uid="{00000000-0005-0000-0000-0000D87B0000}"/>
    <cellStyle name="Normal 7 4 2 4 2 4 2 3" xfId="50183" xr:uid="{00000000-0005-0000-0000-0000D97B0000}"/>
    <cellStyle name="Normal 7 4 2 4 2 4 3" xfId="24164" xr:uid="{00000000-0005-0000-0000-0000DA7B0000}"/>
    <cellStyle name="Normal 7 4 2 4 2 4 4" xfId="41510" xr:uid="{00000000-0005-0000-0000-0000DB7B0000}"/>
    <cellStyle name="Normal 7 4 2 4 2 5" xfId="3577" xr:uid="{00000000-0005-0000-0000-0000DC7B0000}"/>
    <cellStyle name="Normal 7 4 2 4 2 5 2" xfId="12250" xr:uid="{00000000-0005-0000-0000-0000DD7B0000}"/>
    <cellStyle name="Normal 7 4 2 4 2 5 2 2" xfId="29603" xr:uid="{00000000-0005-0000-0000-0000DE7B0000}"/>
    <cellStyle name="Normal 7 4 2 4 2 5 2 3" xfId="46949" xr:uid="{00000000-0005-0000-0000-0000DF7B0000}"/>
    <cellStyle name="Normal 7 4 2 4 2 5 3" xfId="20930" xr:uid="{00000000-0005-0000-0000-0000E07B0000}"/>
    <cellStyle name="Normal 7 4 2 4 2 5 4" xfId="38276" xr:uid="{00000000-0005-0000-0000-0000E17B0000}"/>
    <cellStyle name="Normal 7 4 2 4 2 6" xfId="9702" xr:uid="{00000000-0005-0000-0000-0000E27B0000}"/>
    <cellStyle name="Normal 7 4 2 4 2 6 2" xfId="27055" xr:uid="{00000000-0005-0000-0000-0000E37B0000}"/>
    <cellStyle name="Normal 7 4 2 4 2 6 3" xfId="44401" xr:uid="{00000000-0005-0000-0000-0000E47B0000}"/>
    <cellStyle name="Normal 7 4 2 4 2 7" xfId="18382" xr:uid="{00000000-0005-0000-0000-0000E57B0000}"/>
    <cellStyle name="Normal 7 4 2 4 2 8" xfId="35728" xr:uid="{00000000-0005-0000-0000-0000E67B0000}"/>
    <cellStyle name="Normal 7 4 2 4 3" xfId="539" xr:uid="{00000000-0005-0000-0000-0000E77B0000}"/>
    <cellStyle name="Normal 7 4 2 4 3 2" xfId="2352" xr:uid="{00000000-0005-0000-0000-0000E87B0000}"/>
    <cellStyle name="Normal 7 4 2 4 3 2 2" xfId="8134" xr:uid="{00000000-0005-0000-0000-0000E97B0000}"/>
    <cellStyle name="Normal 7 4 2 4 3 2 2 2" xfId="16807" xr:uid="{00000000-0005-0000-0000-0000EA7B0000}"/>
    <cellStyle name="Normal 7 4 2 4 3 2 2 2 2" xfId="34160" xr:uid="{00000000-0005-0000-0000-0000EB7B0000}"/>
    <cellStyle name="Normal 7 4 2 4 3 2 2 2 3" xfId="51506" xr:uid="{00000000-0005-0000-0000-0000EC7B0000}"/>
    <cellStyle name="Normal 7 4 2 4 3 2 2 3" xfId="25487" xr:uid="{00000000-0005-0000-0000-0000ED7B0000}"/>
    <cellStyle name="Normal 7 4 2 4 3 2 2 4" xfId="42833" xr:uid="{00000000-0005-0000-0000-0000EE7B0000}"/>
    <cellStyle name="Normal 7 4 2 4 3 2 3" xfId="5635" xr:uid="{00000000-0005-0000-0000-0000EF7B0000}"/>
    <cellStyle name="Normal 7 4 2 4 3 2 3 2" xfId="14308" xr:uid="{00000000-0005-0000-0000-0000F07B0000}"/>
    <cellStyle name="Normal 7 4 2 4 3 2 3 2 2" xfId="31661" xr:uid="{00000000-0005-0000-0000-0000F17B0000}"/>
    <cellStyle name="Normal 7 4 2 4 3 2 3 2 3" xfId="49007" xr:uid="{00000000-0005-0000-0000-0000F27B0000}"/>
    <cellStyle name="Normal 7 4 2 4 3 2 3 3" xfId="22988" xr:uid="{00000000-0005-0000-0000-0000F37B0000}"/>
    <cellStyle name="Normal 7 4 2 4 3 2 3 4" xfId="40334" xr:uid="{00000000-0005-0000-0000-0000F47B0000}"/>
    <cellStyle name="Normal 7 4 2 4 3 2 4" xfId="11025" xr:uid="{00000000-0005-0000-0000-0000F57B0000}"/>
    <cellStyle name="Normal 7 4 2 4 3 2 4 2" xfId="28378" xr:uid="{00000000-0005-0000-0000-0000F67B0000}"/>
    <cellStyle name="Normal 7 4 2 4 3 2 4 3" xfId="45724" xr:uid="{00000000-0005-0000-0000-0000F77B0000}"/>
    <cellStyle name="Normal 7 4 2 4 3 2 5" xfId="19705" xr:uid="{00000000-0005-0000-0000-0000F87B0000}"/>
    <cellStyle name="Normal 7 4 2 4 3 2 6" xfId="37051" xr:uid="{00000000-0005-0000-0000-0000F97B0000}"/>
    <cellStyle name="Normal 7 4 2 4 3 3" xfId="6321" xr:uid="{00000000-0005-0000-0000-0000FA7B0000}"/>
    <cellStyle name="Normal 7 4 2 4 3 3 2" xfId="14994" xr:uid="{00000000-0005-0000-0000-0000FB7B0000}"/>
    <cellStyle name="Normal 7 4 2 4 3 3 2 2" xfId="32347" xr:uid="{00000000-0005-0000-0000-0000FC7B0000}"/>
    <cellStyle name="Normal 7 4 2 4 3 3 2 3" xfId="49693" xr:uid="{00000000-0005-0000-0000-0000FD7B0000}"/>
    <cellStyle name="Normal 7 4 2 4 3 3 3" xfId="23674" xr:uid="{00000000-0005-0000-0000-0000FE7B0000}"/>
    <cellStyle name="Normal 7 4 2 4 3 3 4" xfId="41020" xr:uid="{00000000-0005-0000-0000-0000FF7B0000}"/>
    <cellStyle name="Normal 7 4 2 4 3 4" xfId="4165" xr:uid="{00000000-0005-0000-0000-0000007C0000}"/>
    <cellStyle name="Normal 7 4 2 4 3 4 2" xfId="12838" xr:uid="{00000000-0005-0000-0000-0000017C0000}"/>
    <cellStyle name="Normal 7 4 2 4 3 4 2 2" xfId="30191" xr:uid="{00000000-0005-0000-0000-0000027C0000}"/>
    <cellStyle name="Normal 7 4 2 4 3 4 2 3" xfId="47537" xr:uid="{00000000-0005-0000-0000-0000037C0000}"/>
    <cellStyle name="Normal 7 4 2 4 3 4 3" xfId="21518" xr:uid="{00000000-0005-0000-0000-0000047C0000}"/>
    <cellStyle name="Normal 7 4 2 4 3 4 4" xfId="38864" xr:uid="{00000000-0005-0000-0000-0000057C0000}"/>
    <cellStyle name="Normal 7 4 2 4 3 5" xfId="9212" xr:uid="{00000000-0005-0000-0000-0000067C0000}"/>
    <cellStyle name="Normal 7 4 2 4 3 5 2" xfId="26565" xr:uid="{00000000-0005-0000-0000-0000077C0000}"/>
    <cellStyle name="Normal 7 4 2 4 3 5 3" xfId="43911" xr:uid="{00000000-0005-0000-0000-0000087C0000}"/>
    <cellStyle name="Normal 7 4 2 4 3 6" xfId="17892" xr:uid="{00000000-0005-0000-0000-0000097C0000}"/>
    <cellStyle name="Normal 7 4 2 4 3 7" xfId="35238" xr:uid="{00000000-0005-0000-0000-00000A7C0000}"/>
    <cellStyle name="Normal 7 4 2 4 4" xfId="2107" xr:uid="{00000000-0005-0000-0000-00000B7C0000}"/>
    <cellStyle name="Normal 7 4 2 4 4 2" xfId="7889" xr:uid="{00000000-0005-0000-0000-00000C7C0000}"/>
    <cellStyle name="Normal 7 4 2 4 4 2 2" xfId="16562" xr:uid="{00000000-0005-0000-0000-00000D7C0000}"/>
    <cellStyle name="Normal 7 4 2 4 4 2 2 2" xfId="33915" xr:uid="{00000000-0005-0000-0000-00000E7C0000}"/>
    <cellStyle name="Normal 7 4 2 4 4 2 2 3" xfId="51261" xr:uid="{00000000-0005-0000-0000-00000F7C0000}"/>
    <cellStyle name="Normal 7 4 2 4 4 2 3" xfId="25242" xr:uid="{00000000-0005-0000-0000-0000107C0000}"/>
    <cellStyle name="Normal 7 4 2 4 4 2 4" xfId="42588" xr:uid="{00000000-0005-0000-0000-0000117C0000}"/>
    <cellStyle name="Normal 7 4 2 4 4 3" xfId="3920" xr:uid="{00000000-0005-0000-0000-0000127C0000}"/>
    <cellStyle name="Normal 7 4 2 4 4 3 2" xfId="12593" xr:uid="{00000000-0005-0000-0000-0000137C0000}"/>
    <cellStyle name="Normal 7 4 2 4 4 3 2 2" xfId="29946" xr:uid="{00000000-0005-0000-0000-0000147C0000}"/>
    <cellStyle name="Normal 7 4 2 4 4 3 2 3" xfId="47292" xr:uid="{00000000-0005-0000-0000-0000157C0000}"/>
    <cellStyle name="Normal 7 4 2 4 4 3 3" xfId="21273" xr:uid="{00000000-0005-0000-0000-0000167C0000}"/>
    <cellStyle name="Normal 7 4 2 4 4 3 4" xfId="38619" xr:uid="{00000000-0005-0000-0000-0000177C0000}"/>
    <cellStyle name="Normal 7 4 2 4 4 4" xfId="10780" xr:uid="{00000000-0005-0000-0000-0000187C0000}"/>
    <cellStyle name="Normal 7 4 2 4 4 4 2" xfId="28133" xr:uid="{00000000-0005-0000-0000-0000197C0000}"/>
    <cellStyle name="Normal 7 4 2 4 4 4 3" xfId="45479" xr:uid="{00000000-0005-0000-0000-00001A7C0000}"/>
    <cellStyle name="Normal 7 4 2 4 4 5" xfId="19460" xr:uid="{00000000-0005-0000-0000-00001B7C0000}"/>
    <cellStyle name="Normal 7 4 2 4 4 6" xfId="36806" xr:uid="{00000000-0005-0000-0000-00001C7C0000}"/>
    <cellStyle name="Normal 7 4 2 4 5" xfId="1274" xr:uid="{00000000-0005-0000-0000-00001D7C0000}"/>
    <cellStyle name="Normal 7 4 2 4 5 2" xfId="7056" xr:uid="{00000000-0005-0000-0000-00001E7C0000}"/>
    <cellStyle name="Normal 7 4 2 4 5 2 2" xfId="15729" xr:uid="{00000000-0005-0000-0000-00001F7C0000}"/>
    <cellStyle name="Normal 7 4 2 4 5 2 2 2" xfId="33082" xr:uid="{00000000-0005-0000-0000-0000207C0000}"/>
    <cellStyle name="Normal 7 4 2 4 5 2 2 3" xfId="50428" xr:uid="{00000000-0005-0000-0000-0000217C0000}"/>
    <cellStyle name="Normal 7 4 2 4 5 2 3" xfId="24409" xr:uid="{00000000-0005-0000-0000-0000227C0000}"/>
    <cellStyle name="Normal 7 4 2 4 5 2 4" xfId="41755" xr:uid="{00000000-0005-0000-0000-0000237C0000}"/>
    <cellStyle name="Normal 7 4 2 4 5 3" xfId="4900" xr:uid="{00000000-0005-0000-0000-0000247C0000}"/>
    <cellStyle name="Normal 7 4 2 4 5 3 2" xfId="13573" xr:uid="{00000000-0005-0000-0000-0000257C0000}"/>
    <cellStyle name="Normal 7 4 2 4 5 3 2 2" xfId="30926" xr:uid="{00000000-0005-0000-0000-0000267C0000}"/>
    <cellStyle name="Normal 7 4 2 4 5 3 2 3" xfId="48272" xr:uid="{00000000-0005-0000-0000-0000277C0000}"/>
    <cellStyle name="Normal 7 4 2 4 5 3 3" xfId="22253" xr:uid="{00000000-0005-0000-0000-0000287C0000}"/>
    <cellStyle name="Normal 7 4 2 4 5 3 4" xfId="39599" xr:uid="{00000000-0005-0000-0000-0000297C0000}"/>
    <cellStyle name="Normal 7 4 2 4 5 4" xfId="9947" xr:uid="{00000000-0005-0000-0000-00002A7C0000}"/>
    <cellStyle name="Normal 7 4 2 4 5 4 2" xfId="27300" xr:uid="{00000000-0005-0000-0000-00002B7C0000}"/>
    <cellStyle name="Normal 7 4 2 4 5 4 3" xfId="44646" xr:uid="{00000000-0005-0000-0000-00002C7C0000}"/>
    <cellStyle name="Normal 7 4 2 4 5 5" xfId="18627" xr:uid="{00000000-0005-0000-0000-00002D7C0000}"/>
    <cellStyle name="Normal 7 4 2 4 5 6" xfId="35973" xr:uid="{00000000-0005-0000-0000-00002E7C0000}"/>
    <cellStyle name="Normal 7 4 2 4 6" xfId="6076" xr:uid="{00000000-0005-0000-0000-00002F7C0000}"/>
    <cellStyle name="Normal 7 4 2 4 6 2" xfId="14749" xr:uid="{00000000-0005-0000-0000-0000307C0000}"/>
    <cellStyle name="Normal 7 4 2 4 6 2 2" xfId="32102" xr:uid="{00000000-0005-0000-0000-0000317C0000}"/>
    <cellStyle name="Normal 7 4 2 4 6 2 3" xfId="49448" xr:uid="{00000000-0005-0000-0000-0000327C0000}"/>
    <cellStyle name="Normal 7 4 2 4 6 3" xfId="23429" xr:uid="{00000000-0005-0000-0000-0000337C0000}"/>
    <cellStyle name="Normal 7 4 2 4 6 4" xfId="40775" xr:uid="{00000000-0005-0000-0000-0000347C0000}"/>
    <cellStyle name="Normal 7 4 2 4 7" xfId="3087" xr:uid="{00000000-0005-0000-0000-0000357C0000}"/>
    <cellStyle name="Normal 7 4 2 4 7 2" xfId="11760" xr:uid="{00000000-0005-0000-0000-0000367C0000}"/>
    <cellStyle name="Normal 7 4 2 4 7 2 2" xfId="29113" xr:uid="{00000000-0005-0000-0000-0000377C0000}"/>
    <cellStyle name="Normal 7 4 2 4 7 2 3" xfId="46459" xr:uid="{00000000-0005-0000-0000-0000387C0000}"/>
    <cellStyle name="Normal 7 4 2 4 7 3" xfId="20440" xr:uid="{00000000-0005-0000-0000-0000397C0000}"/>
    <cellStyle name="Normal 7 4 2 4 7 4" xfId="37786" xr:uid="{00000000-0005-0000-0000-00003A7C0000}"/>
    <cellStyle name="Normal 7 4 2 4 8" xfId="8967" xr:uid="{00000000-0005-0000-0000-00003B7C0000}"/>
    <cellStyle name="Normal 7 4 2 4 8 2" xfId="26320" xr:uid="{00000000-0005-0000-0000-00003C7C0000}"/>
    <cellStyle name="Normal 7 4 2 4 8 3" xfId="43666" xr:uid="{00000000-0005-0000-0000-00003D7C0000}"/>
    <cellStyle name="Normal 7 4 2 4 9" xfId="17647" xr:uid="{00000000-0005-0000-0000-00003E7C0000}"/>
    <cellStyle name="Normal 7 4 2 5" xfId="147" xr:uid="{00000000-0005-0000-0000-00003F7C0000}"/>
    <cellStyle name="Normal 7 4 2 5 10" xfId="34846" xr:uid="{00000000-0005-0000-0000-0000407C0000}"/>
    <cellStyle name="Normal 7 4 2 5 2" xfId="882" xr:uid="{00000000-0005-0000-0000-0000417C0000}"/>
    <cellStyle name="Normal 7 4 2 5 2 2" xfId="2695" xr:uid="{00000000-0005-0000-0000-0000427C0000}"/>
    <cellStyle name="Normal 7 4 2 5 2 2 2" xfId="8477" xr:uid="{00000000-0005-0000-0000-0000437C0000}"/>
    <cellStyle name="Normal 7 4 2 5 2 2 2 2" xfId="17150" xr:uid="{00000000-0005-0000-0000-0000447C0000}"/>
    <cellStyle name="Normal 7 4 2 5 2 2 2 2 2" xfId="34503" xr:uid="{00000000-0005-0000-0000-0000457C0000}"/>
    <cellStyle name="Normal 7 4 2 5 2 2 2 2 3" xfId="51849" xr:uid="{00000000-0005-0000-0000-0000467C0000}"/>
    <cellStyle name="Normal 7 4 2 5 2 2 2 3" xfId="25830" xr:uid="{00000000-0005-0000-0000-0000477C0000}"/>
    <cellStyle name="Normal 7 4 2 5 2 2 2 4" xfId="43176" xr:uid="{00000000-0005-0000-0000-0000487C0000}"/>
    <cellStyle name="Normal 7 4 2 5 2 2 3" xfId="4508" xr:uid="{00000000-0005-0000-0000-0000497C0000}"/>
    <cellStyle name="Normal 7 4 2 5 2 2 3 2" xfId="13181" xr:uid="{00000000-0005-0000-0000-00004A7C0000}"/>
    <cellStyle name="Normal 7 4 2 5 2 2 3 2 2" xfId="30534" xr:uid="{00000000-0005-0000-0000-00004B7C0000}"/>
    <cellStyle name="Normal 7 4 2 5 2 2 3 2 3" xfId="47880" xr:uid="{00000000-0005-0000-0000-00004C7C0000}"/>
    <cellStyle name="Normal 7 4 2 5 2 2 3 3" xfId="21861" xr:uid="{00000000-0005-0000-0000-00004D7C0000}"/>
    <cellStyle name="Normal 7 4 2 5 2 2 3 4" xfId="39207" xr:uid="{00000000-0005-0000-0000-00004E7C0000}"/>
    <cellStyle name="Normal 7 4 2 5 2 2 4" xfId="11368" xr:uid="{00000000-0005-0000-0000-00004F7C0000}"/>
    <cellStyle name="Normal 7 4 2 5 2 2 4 2" xfId="28721" xr:uid="{00000000-0005-0000-0000-0000507C0000}"/>
    <cellStyle name="Normal 7 4 2 5 2 2 4 3" xfId="46067" xr:uid="{00000000-0005-0000-0000-0000517C0000}"/>
    <cellStyle name="Normal 7 4 2 5 2 2 5" xfId="20048" xr:uid="{00000000-0005-0000-0000-0000527C0000}"/>
    <cellStyle name="Normal 7 4 2 5 2 2 6" xfId="37394" xr:uid="{00000000-0005-0000-0000-0000537C0000}"/>
    <cellStyle name="Normal 7 4 2 5 2 3" xfId="1617" xr:uid="{00000000-0005-0000-0000-0000547C0000}"/>
    <cellStyle name="Normal 7 4 2 5 2 3 2" xfId="7399" xr:uid="{00000000-0005-0000-0000-0000557C0000}"/>
    <cellStyle name="Normal 7 4 2 5 2 3 2 2" xfId="16072" xr:uid="{00000000-0005-0000-0000-0000567C0000}"/>
    <cellStyle name="Normal 7 4 2 5 2 3 2 2 2" xfId="33425" xr:uid="{00000000-0005-0000-0000-0000577C0000}"/>
    <cellStyle name="Normal 7 4 2 5 2 3 2 2 3" xfId="50771" xr:uid="{00000000-0005-0000-0000-0000587C0000}"/>
    <cellStyle name="Normal 7 4 2 5 2 3 2 3" xfId="24752" xr:uid="{00000000-0005-0000-0000-0000597C0000}"/>
    <cellStyle name="Normal 7 4 2 5 2 3 2 4" xfId="42098" xr:uid="{00000000-0005-0000-0000-00005A7C0000}"/>
    <cellStyle name="Normal 7 4 2 5 2 3 3" xfId="5243" xr:uid="{00000000-0005-0000-0000-00005B7C0000}"/>
    <cellStyle name="Normal 7 4 2 5 2 3 3 2" xfId="13916" xr:uid="{00000000-0005-0000-0000-00005C7C0000}"/>
    <cellStyle name="Normal 7 4 2 5 2 3 3 2 2" xfId="31269" xr:uid="{00000000-0005-0000-0000-00005D7C0000}"/>
    <cellStyle name="Normal 7 4 2 5 2 3 3 2 3" xfId="48615" xr:uid="{00000000-0005-0000-0000-00005E7C0000}"/>
    <cellStyle name="Normal 7 4 2 5 2 3 3 3" xfId="22596" xr:uid="{00000000-0005-0000-0000-00005F7C0000}"/>
    <cellStyle name="Normal 7 4 2 5 2 3 3 4" xfId="39942" xr:uid="{00000000-0005-0000-0000-0000607C0000}"/>
    <cellStyle name="Normal 7 4 2 5 2 3 4" xfId="10290" xr:uid="{00000000-0005-0000-0000-0000617C0000}"/>
    <cellStyle name="Normal 7 4 2 5 2 3 4 2" xfId="27643" xr:uid="{00000000-0005-0000-0000-0000627C0000}"/>
    <cellStyle name="Normal 7 4 2 5 2 3 4 3" xfId="44989" xr:uid="{00000000-0005-0000-0000-0000637C0000}"/>
    <cellStyle name="Normal 7 4 2 5 2 3 5" xfId="18970" xr:uid="{00000000-0005-0000-0000-0000647C0000}"/>
    <cellStyle name="Normal 7 4 2 5 2 3 6" xfId="36316" xr:uid="{00000000-0005-0000-0000-0000657C0000}"/>
    <cellStyle name="Normal 7 4 2 5 2 4" xfId="6664" xr:uid="{00000000-0005-0000-0000-0000667C0000}"/>
    <cellStyle name="Normal 7 4 2 5 2 4 2" xfId="15337" xr:uid="{00000000-0005-0000-0000-0000677C0000}"/>
    <cellStyle name="Normal 7 4 2 5 2 4 2 2" xfId="32690" xr:uid="{00000000-0005-0000-0000-0000687C0000}"/>
    <cellStyle name="Normal 7 4 2 5 2 4 2 3" xfId="50036" xr:uid="{00000000-0005-0000-0000-0000697C0000}"/>
    <cellStyle name="Normal 7 4 2 5 2 4 3" xfId="24017" xr:uid="{00000000-0005-0000-0000-00006A7C0000}"/>
    <cellStyle name="Normal 7 4 2 5 2 4 4" xfId="41363" xr:uid="{00000000-0005-0000-0000-00006B7C0000}"/>
    <cellStyle name="Normal 7 4 2 5 2 5" xfId="3430" xr:uid="{00000000-0005-0000-0000-00006C7C0000}"/>
    <cellStyle name="Normal 7 4 2 5 2 5 2" xfId="12103" xr:uid="{00000000-0005-0000-0000-00006D7C0000}"/>
    <cellStyle name="Normal 7 4 2 5 2 5 2 2" xfId="29456" xr:uid="{00000000-0005-0000-0000-00006E7C0000}"/>
    <cellStyle name="Normal 7 4 2 5 2 5 2 3" xfId="46802" xr:uid="{00000000-0005-0000-0000-00006F7C0000}"/>
    <cellStyle name="Normal 7 4 2 5 2 5 3" xfId="20783" xr:uid="{00000000-0005-0000-0000-0000707C0000}"/>
    <cellStyle name="Normal 7 4 2 5 2 5 4" xfId="38129" xr:uid="{00000000-0005-0000-0000-0000717C0000}"/>
    <cellStyle name="Normal 7 4 2 5 2 6" xfId="9555" xr:uid="{00000000-0005-0000-0000-0000727C0000}"/>
    <cellStyle name="Normal 7 4 2 5 2 6 2" xfId="26908" xr:uid="{00000000-0005-0000-0000-0000737C0000}"/>
    <cellStyle name="Normal 7 4 2 5 2 6 3" xfId="44254" xr:uid="{00000000-0005-0000-0000-0000747C0000}"/>
    <cellStyle name="Normal 7 4 2 5 2 7" xfId="18235" xr:uid="{00000000-0005-0000-0000-0000757C0000}"/>
    <cellStyle name="Normal 7 4 2 5 2 8" xfId="35581" xr:uid="{00000000-0005-0000-0000-0000767C0000}"/>
    <cellStyle name="Normal 7 4 2 5 3" xfId="637" xr:uid="{00000000-0005-0000-0000-0000777C0000}"/>
    <cellStyle name="Normal 7 4 2 5 3 2" xfId="2450" xr:uid="{00000000-0005-0000-0000-0000787C0000}"/>
    <cellStyle name="Normal 7 4 2 5 3 2 2" xfId="8232" xr:uid="{00000000-0005-0000-0000-0000797C0000}"/>
    <cellStyle name="Normal 7 4 2 5 3 2 2 2" xfId="16905" xr:uid="{00000000-0005-0000-0000-00007A7C0000}"/>
    <cellStyle name="Normal 7 4 2 5 3 2 2 2 2" xfId="34258" xr:uid="{00000000-0005-0000-0000-00007B7C0000}"/>
    <cellStyle name="Normal 7 4 2 5 3 2 2 2 3" xfId="51604" xr:uid="{00000000-0005-0000-0000-00007C7C0000}"/>
    <cellStyle name="Normal 7 4 2 5 3 2 2 3" xfId="25585" xr:uid="{00000000-0005-0000-0000-00007D7C0000}"/>
    <cellStyle name="Normal 7 4 2 5 3 2 2 4" xfId="42931" xr:uid="{00000000-0005-0000-0000-00007E7C0000}"/>
    <cellStyle name="Normal 7 4 2 5 3 2 3" xfId="5733" xr:uid="{00000000-0005-0000-0000-00007F7C0000}"/>
    <cellStyle name="Normal 7 4 2 5 3 2 3 2" xfId="14406" xr:uid="{00000000-0005-0000-0000-0000807C0000}"/>
    <cellStyle name="Normal 7 4 2 5 3 2 3 2 2" xfId="31759" xr:uid="{00000000-0005-0000-0000-0000817C0000}"/>
    <cellStyle name="Normal 7 4 2 5 3 2 3 2 3" xfId="49105" xr:uid="{00000000-0005-0000-0000-0000827C0000}"/>
    <cellStyle name="Normal 7 4 2 5 3 2 3 3" xfId="23086" xr:uid="{00000000-0005-0000-0000-0000837C0000}"/>
    <cellStyle name="Normal 7 4 2 5 3 2 3 4" xfId="40432" xr:uid="{00000000-0005-0000-0000-0000847C0000}"/>
    <cellStyle name="Normal 7 4 2 5 3 2 4" xfId="11123" xr:uid="{00000000-0005-0000-0000-0000857C0000}"/>
    <cellStyle name="Normal 7 4 2 5 3 2 4 2" xfId="28476" xr:uid="{00000000-0005-0000-0000-0000867C0000}"/>
    <cellStyle name="Normal 7 4 2 5 3 2 4 3" xfId="45822" xr:uid="{00000000-0005-0000-0000-0000877C0000}"/>
    <cellStyle name="Normal 7 4 2 5 3 2 5" xfId="19803" xr:uid="{00000000-0005-0000-0000-0000887C0000}"/>
    <cellStyle name="Normal 7 4 2 5 3 2 6" xfId="37149" xr:uid="{00000000-0005-0000-0000-0000897C0000}"/>
    <cellStyle name="Normal 7 4 2 5 3 3" xfId="6419" xr:uid="{00000000-0005-0000-0000-00008A7C0000}"/>
    <cellStyle name="Normal 7 4 2 5 3 3 2" xfId="15092" xr:uid="{00000000-0005-0000-0000-00008B7C0000}"/>
    <cellStyle name="Normal 7 4 2 5 3 3 2 2" xfId="32445" xr:uid="{00000000-0005-0000-0000-00008C7C0000}"/>
    <cellStyle name="Normal 7 4 2 5 3 3 2 3" xfId="49791" xr:uid="{00000000-0005-0000-0000-00008D7C0000}"/>
    <cellStyle name="Normal 7 4 2 5 3 3 3" xfId="23772" xr:uid="{00000000-0005-0000-0000-00008E7C0000}"/>
    <cellStyle name="Normal 7 4 2 5 3 3 4" xfId="41118" xr:uid="{00000000-0005-0000-0000-00008F7C0000}"/>
    <cellStyle name="Normal 7 4 2 5 3 4" xfId="4263" xr:uid="{00000000-0005-0000-0000-0000907C0000}"/>
    <cellStyle name="Normal 7 4 2 5 3 4 2" xfId="12936" xr:uid="{00000000-0005-0000-0000-0000917C0000}"/>
    <cellStyle name="Normal 7 4 2 5 3 4 2 2" xfId="30289" xr:uid="{00000000-0005-0000-0000-0000927C0000}"/>
    <cellStyle name="Normal 7 4 2 5 3 4 2 3" xfId="47635" xr:uid="{00000000-0005-0000-0000-0000937C0000}"/>
    <cellStyle name="Normal 7 4 2 5 3 4 3" xfId="21616" xr:uid="{00000000-0005-0000-0000-0000947C0000}"/>
    <cellStyle name="Normal 7 4 2 5 3 4 4" xfId="38962" xr:uid="{00000000-0005-0000-0000-0000957C0000}"/>
    <cellStyle name="Normal 7 4 2 5 3 5" xfId="9310" xr:uid="{00000000-0005-0000-0000-0000967C0000}"/>
    <cellStyle name="Normal 7 4 2 5 3 5 2" xfId="26663" xr:uid="{00000000-0005-0000-0000-0000977C0000}"/>
    <cellStyle name="Normal 7 4 2 5 3 5 3" xfId="44009" xr:uid="{00000000-0005-0000-0000-0000987C0000}"/>
    <cellStyle name="Normal 7 4 2 5 3 6" xfId="17990" xr:uid="{00000000-0005-0000-0000-0000997C0000}"/>
    <cellStyle name="Normal 7 4 2 5 3 7" xfId="35336" xr:uid="{00000000-0005-0000-0000-00009A7C0000}"/>
    <cellStyle name="Normal 7 4 2 5 4" xfId="1960" xr:uid="{00000000-0005-0000-0000-00009B7C0000}"/>
    <cellStyle name="Normal 7 4 2 5 4 2" xfId="7742" xr:uid="{00000000-0005-0000-0000-00009C7C0000}"/>
    <cellStyle name="Normal 7 4 2 5 4 2 2" xfId="16415" xr:uid="{00000000-0005-0000-0000-00009D7C0000}"/>
    <cellStyle name="Normal 7 4 2 5 4 2 2 2" xfId="33768" xr:uid="{00000000-0005-0000-0000-00009E7C0000}"/>
    <cellStyle name="Normal 7 4 2 5 4 2 2 3" xfId="51114" xr:uid="{00000000-0005-0000-0000-00009F7C0000}"/>
    <cellStyle name="Normal 7 4 2 5 4 2 3" xfId="25095" xr:uid="{00000000-0005-0000-0000-0000A07C0000}"/>
    <cellStyle name="Normal 7 4 2 5 4 2 4" xfId="42441" xr:uid="{00000000-0005-0000-0000-0000A17C0000}"/>
    <cellStyle name="Normal 7 4 2 5 4 3" xfId="3773" xr:uid="{00000000-0005-0000-0000-0000A27C0000}"/>
    <cellStyle name="Normal 7 4 2 5 4 3 2" xfId="12446" xr:uid="{00000000-0005-0000-0000-0000A37C0000}"/>
    <cellStyle name="Normal 7 4 2 5 4 3 2 2" xfId="29799" xr:uid="{00000000-0005-0000-0000-0000A47C0000}"/>
    <cellStyle name="Normal 7 4 2 5 4 3 2 3" xfId="47145" xr:uid="{00000000-0005-0000-0000-0000A57C0000}"/>
    <cellStyle name="Normal 7 4 2 5 4 3 3" xfId="21126" xr:uid="{00000000-0005-0000-0000-0000A67C0000}"/>
    <cellStyle name="Normal 7 4 2 5 4 3 4" xfId="38472" xr:uid="{00000000-0005-0000-0000-0000A77C0000}"/>
    <cellStyle name="Normal 7 4 2 5 4 4" xfId="10633" xr:uid="{00000000-0005-0000-0000-0000A87C0000}"/>
    <cellStyle name="Normal 7 4 2 5 4 4 2" xfId="27986" xr:uid="{00000000-0005-0000-0000-0000A97C0000}"/>
    <cellStyle name="Normal 7 4 2 5 4 4 3" xfId="45332" xr:uid="{00000000-0005-0000-0000-0000AA7C0000}"/>
    <cellStyle name="Normal 7 4 2 5 4 5" xfId="19313" xr:uid="{00000000-0005-0000-0000-0000AB7C0000}"/>
    <cellStyle name="Normal 7 4 2 5 4 6" xfId="36659" xr:uid="{00000000-0005-0000-0000-0000AC7C0000}"/>
    <cellStyle name="Normal 7 4 2 5 5" xfId="1372" xr:uid="{00000000-0005-0000-0000-0000AD7C0000}"/>
    <cellStyle name="Normal 7 4 2 5 5 2" xfId="7154" xr:uid="{00000000-0005-0000-0000-0000AE7C0000}"/>
    <cellStyle name="Normal 7 4 2 5 5 2 2" xfId="15827" xr:uid="{00000000-0005-0000-0000-0000AF7C0000}"/>
    <cellStyle name="Normal 7 4 2 5 5 2 2 2" xfId="33180" xr:uid="{00000000-0005-0000-0000-0000B07C0000}"/>
    <cellStyle name="Normal 7 4 2 5 5 2 2 3" xfId="50526" xr:uid="{00000000-0005-0000-0000-0000B17C0000}"/>
    <cellStyle name="Normal 7 4 2 5 5 2 3" xfId="24507" xr:uid="{00000000-0005-0000-0000-0000B27C0000}"/>
    <cellStyle name="Normal 7 4 2 5 5 2 4" xfId="41853" xr:uid="{00000000-0005-0000-0000-0000B37C0000}"/>
    <cellStyle name="Normal 7 4 2 5 5 3" xfId="4998" xr:uid="{00000000-0005-0000-0000-0000B47C0000}"/>
    <cellStyle name="Normal 7 4 2 5 5 3 2" xfId="13671" xr:uid="{00000000-0005-0000-0000-0000B57C0000}"/>
    <cellStyle name="Normal 7 4 2 5 5 3 2 2" xfId="31024" xr:uid="{00000000-0005-0000-0000-0000B67C0000}"/>
    <cellStyle name="Normal 7 4 2 5 5 3 2 3" xfId="48370" xr:uid="{00000000-0005-0000-0000-0000B77C0000}"/>
    <cellStyle name="Normal 7 4 2 5 5 3 3" xfId="22351" xr:uid="{00000000-0005-0000-0000-0000B87C0000}"/>
    <cellStyle name="Normal 7 4 2 5 5 3 4" xfId="39697" xr:uid="{00000000-0005-0000-0000-0000B97C0000}"/>
    <cellStyle name="Normal 7 4 2 5 5 4" xfId="10045" xr:uid="{00000000-0005-0000-0000-0000BA7C0000}"/>
    <cellStyle name="Normal 7 4 2 5 5 4 2" xfId="27398" xr:uid="{00000000-0005-0000-0000-0000BB7C0000}"/>
    <cellStyle name="Normal 7 4 2 5 5 4 3" xfId="44744" xr:uid="{00000000-0005-0000-0000-0000BC7C0000}"/>
    <cellStyle name="Normal 7 4 2 5 5 5" xfId="18725" xr:uid="{00000000-0005-0000-0000-0000BD7C0000}"/>
    <cellStyle name="Normal 7 4 2 5 5 6" xfId="36071" xr:uid="{00000000-0005-0000-0000-0000BE7C0000}"/>
    <cellStyle name="Normal 7 4 2 5 6" xfId="5929" xr:uid="{00000000-0005-0000-0000-0000BF7C0000}"/>
    <cellStyle name="Normal 7 4 2 5 6 2" xfId="14602" xr:uid="{00000000-0005-0000-0000-0000C07C0000}"/>
    <cellStyle name="Normal 7 4 2 5 6 2 2" xfId="31955" xr:uid="{00000000-0005-0000-0000-0000C17C0000}"/>
    <cellStyle name="Normal 7 4 2 5 6 2 3" xfId="49301" xr:uid="{00000000-0005-0000-0000-0000C27C0000}"/>
    <cellStyle name="Normal 7 4 2 5 6 3" xfId="23282" xr:uid="{00000000-0005-0000-0000-0000C37C0000}"/>
    <cellStyle name="Normal 7 4 2 5 6 4" xfId="40628" xr:uid="{00000000-0005-0000-0000-0000C47C0000}"/>
    <cellStyle name="Normal 7 4 2 5 7" xfId="3185" xr:uid="{00000000-0005-0000-0000-0000C57C0000}"/>
    <cellStyle name="Normal 7 4 2 5 7 2" xfId="11858" xr:uid="{00000000-0005-0000-0000-0000C67C0000}"/>
    <cellStyle name="Normal 7 4 2 5 7 2 2" xfId="29211" xr:uid="{00000000-0005-0000-0000-0000C77C0000}"/>
    <cellStyle name="Normal 7 4 2 5 7 2 3" xfId="46557" xr:uid="{00000000-0005-0000-0000-0000C87C0000}"/>
    <cellStyle name="Normal 7 4 2 5 7 3" xfId="20538" xr:uid="{00000000-0005-0000-0000-0000C97C0000}"/>
    <cellStyle name="Normal 7 4 2 5 7 4" xfId="37884" xr:uid="{00000000-0005-0000-0000-0000CA7C0000}"/>
    <cellStyle name="Normal 7 4 2 5 8" xfId="8820" xr:uid="{00000000-0005-0000-0000-0000CB7C0000}"/>
    <cellStyle name="Normal 7 4 2 5 8 2" xfId="26173" xr:uid="{00000000-0005-0000-0000-0000CC7C0000}"/>
    <cellStyle name="Normal 7 4 2 5 8 3" xfId="43519" xr:uid="{00000000-0005-0000-0000-0000CD7C0000}"/>
    <cellStyle name="Normal 7 4 2 5 9" xfId="17500" xr:uid="{00000000-0005-0000-0000-0000CE7C0000}"/>
    <cellStyle name="Normal 7 4 2 6" xfId="784" xr:uid="{00000000-0005-0000-0000-0000CF7C0000}"/>
    <cellStyle name="Normal 7 4 2 6 2" xfId="2597" xr:uid="{00000000-0005-0000-0000-0000D07C0000}"/>
    <cellStyle name="Normal 7 4 2 6 2 2" xfId="8379" xr:uid="{00000000-0005-0000-0000-0000D17C0000}"/>
    <cellStyle name="Normal 7 4 2 6 2 2 2" xfId="17052" xr:uid="{00000000-0005-0000-0000-0000D27C0000}"/>
    <cellStyle name="Normal 7 4 2 6 2 2 2 2" xfId="34405" xr:uid="{00000000-0005-0000-0000-0000D37C0000}"/>
    <cellStyle name="Normal 7 4 2 6 2 2 2 3" xfId="51751" xr:uid="{00000000-0005-0000-0000-0000D47C0000}"/>
    <cellStyle name="Normal 7 4 2 6 2 2 3" xfId="25732" xr:uid="{00000000-0005-0000-0000-0000D57C0000}"/>
    <cellStyle name="Normal 7 4 2 6 2 2 4" xfId="43078" xr:uid="{00000000-0005-0000-0000-0000D67C0000}"/>
    <cellStyle name="Normal 7 4 2 6 2 3" xfId="4410" xr:uid="{00000000-0005-0000-0000-0000D77C0000}"/>
    <cellStyle name="Normal 7 4 2 6 2 3 2" xfId="13083" xr:uid="{00000000-0005-0000-0000-0000D87C0000}"/>
    <cellStyle name="Normal 7 4 2 6 2 3 2 2" xfId="30436" xr:uid="{00000000-0005-0000-0000-0000D97C0000}"/>
    <cellStyle name="Normal 7 4 2 6 2 3 2 3" xfId="47782" xr:uid="{00000000-0005-0000-0000-0000DA7C0000}"/>
    <cellStyle name="Normal 7 4 2 6 2 3 3" xfId="21763" xr:uid="{00000000-0005-0000-0000-0000DB7C0000}"/>
    <cellStyle name="Normal 7 4 2 6 2 3 4" xfId="39109" xr:uid="{00000000-0005-0000-0000-0000DC7C0000}"/>
    <cellStyle name="Normal 7 4 2 6 2 4" xfId="11270" xr:uid="{00000000-0005-0000-0000-0000DD7C0000}"/>
    <cellStyle name="Normal 7 4 2 6 2 4 2" xfId="28623" xr:uid="{00000000-0005-0000-0000-0000DE7C0000}"/>
    <cellStyle name="Normal 7 4 2 6 2 4 3" xfId="45969" xr:uid="{00000000-0005-0000-0000-0000DF7C0000}"/>
    <cellStyle name="Normal 7 4 2 6 2 5" xfId="19950" xr:uid="{00000000-0005-0000-0000-0000E07C0000}"/>
    <cellStyle name="Normal 7 4 2 6 2 6" xfId="37296" xr:uid="{00000000-0005-0000-0000-0000E17C0000}"/>
    <cellStyle name="Normal 7 4 2 6 3" xfId="1519" xr:uid="{00000000-0005-0000-0000-0000E27C0000}"/>
    <cellStyle name="Normal 7 4 2 6 3 2" xfId="7301" xr:uid="{00000000-0005-0000-0000-0000E37C0000}"/>
    <cellStyle name="Normal 7 4 2 6 3 2 2" xfId="15974" xr:uid="{00000000-0005-0000-0000-0000E47C0000}"/>
    <cellStyle name="Normal 7 4 2 6 3 2 2 2" xfId="33327" xr:uid="{00000000-0005-0000-0000-0000E57C0000}"/>
    <cellStyle name="Normal 7 4 2 6 3 2 2 3" xfId="50673" xr:uid="{00000000-0005-0000-0000-0000E67C0000}"/>
    <cellStyle name="Normal 7 4 2 6 3 2 3" xfId="24654" xr:uid="{00000000-0005-0000-0000-0000E77C0000}"/>
    <cellStyle name="Normal 7 4 2 6 3 2 4" xfId="42000" xr:uid="{00000000-0005-0000-0000-0000E87C0000}"/>
    <cellStyle name="Normal 7 4 2 6 3 3" xfId="5145" xr:uid="{00000000-0005-0000-0000-0000E97C0000}"/>
    <cellStyle name="Normal 7 4 2 6 3 3 2" xfId="13818" xr:uid="{00000000-0005-0000-0000-0000EA7C0000}"/>
    <cellStyle name="Normal 7 4 2 6 3 3 2 2" xfId="31171" xr:uid="{00000000-0005-0000-0000-0000EB7C0000}"/>
    <cellStyle name="Normal 7 4 2 6 3 3 2 3" xfId="48517" xr:uid="{00000000-0005-0000-0000-0000EC7C0000}"/>
    <cellStyle name="Normal 7 4 2 6 3 3 3" xfId="22498" xr:uid="{00000000-0005-0000-0000-0000ED7C0000}"/>
    <cellStyle name="Normal 7 4 2 6 3 3 4" xfId="39844" xr:uid="{00000000-0005-0000-0000-0000EE7C0000}"/>
    <cellStyle name="Normal 7 4 2 6 3 4" xfId="10192" xr:uid="{00000000-0005-0000-0000-0000EF7C0000}"/>
    <cellStyle name="Normal 7 4 2 6 3 4 2" xfId="27545" xr:uid="{00000000-0005-0000-0000-0000F07C0000}"/>
    <cellStyle name="Normal 7 4 2 6 3 4 3" xfId="44891" xr:uid="{00000000-0005-0000-0000-0000F17C0000}"/>
    <cellStyle name="Normal 7 4 2 6 3 5" xfId="18872" xr:uid="{00000000-0005-0000-0000-0000F27C0000}"/>
    <cellStyle name="Normal 7 4 2 6 3 6" xfId="36218" xr:uid="{00000000-0005-0000-0000-0000F37C0000}"/>
    <cellStyle name="Normal 7 4 2 6 4" xfId="6566" xr:uid="{00000000-0005-0000-0000-0000F47C0000}"/>
    <cellStyle name="Normal 7 4 2 6 4 2" xfId="15239" xr:uid="{00000000-0005-0000-0000-0000F57C0000}"/>
    <cellStyle name="Normal 7 4 2 6 4 2 2" xfId="32592" xr:uid="{00000000-0005-0000-0000-0000F67C0000}"/>
    <cellStyle name="Normal 7 4 2 6 4 2 3" xfId="49938" xr:uid="{00000000-0005-0000-0000-0000F77C0000}"/>
    <cellStyle name="Normal 7 4 2 6 4 3" xfId="23919" xr:uid="{00000000-0005-0000-0000-0000F87C0000}"/>
    <cellStyle name="Normal 7 4 2 6 4 4" xfId="41265" xr:uid="{00000000-0005-0000-0000-0000F97C0000}"/>
    <cellStyle name="Normal 7 4 2 6 5" xfId="3332" xr:uid="{00000000-0005-0000-0000-0000FA7C0000}"/>
    <cellStyle name="Normal 7 4 2 6 5 2" xfId="12005" xr:uid="{00000000-0005-0000-0000-0000FB7C0000}"/>
    <cellStyle name="Normal 7 4 2 6 5 2 2" xfId="29358" xr:uid="{00000000-0005-0000-0000-0000FC7C0000}"/>
    <cellStyle name="Normal 7 4 2 6 5 2 3" xfId="46704" xr:uid="{00000000-0005-0000-0000-0000FD7C0000}"/>
    <cellStyle name="Normal 7 4 2 6 5 3" xfId="20685" xr:uid="{00000000-0005-0000-0000-0000FE7C0000}"/>
    <cellStyle name="Normal 7 4 2 6 5 4" xfId="38031" xr:uid="{00000000-0005-0000-0000-0000FF7C0000}"/>
    <cellStyle name="Normal 7 4 2 6 6" xfId="9457" xr:uid="{00000000-0005-0000-0000-0000007D0000}"/>
    <cellStyle name="Normal 7 4 2 6 6 2" xfId="26810" xr:uid="{00000000-0005-0000-0000-0000017D0000}"/>
    <cellStyle name="Normal 7 4 2 6 6 3" xfId="44156" xr:uid="{00000000-0005-0000-0000-0000027D0000}"/>
    <cellStyle name="Normal 7 4 2 6 7" xfId="18137" xr:uid="{00000000-0005-0000-0000-0000037D0000}"/>
    <cellStyle name="Normal 7 4 2 6 8" xfId="35483" xr:uid="{00000000-0005-0000-0000-0000047D0000}"/>
    <cellStyle name="Normal 7 4 2 7" xfId="392" xr:uid="{00000000-0005-0000-0000-0000057D0000}"/>
    <cellStyle name="Normal 7 4 2 7 2" xfId="2205" xr:uid="{00000000-0005-0000-0000-0000067D0000}"/>
    <cellStyle name="Normal 7 4 2 7 2 2" xfId="7987" xr:uid="{00000000-0005-0000-0000-0000077D0000}"/>
    <cellStyle name="Normal 7 4 2 7 2 2 2" xfId="16660" xr:uid="{00000000-0005-0000-0000-0000087D0000}"/>
    <cellStyle name="Normal 7 4 2 7 2 2 2 2" xfId="34013" xr:uid="{00000000-0005-0000-0000-0000097D0000}"/>
    <cellStyle name="Normal 7 4 2 7 2 2 2 3" xfId="51359" xr:uid="{00000000-0005-0000-0000-00000A7D0000}"/>
    <cellStyle name="Normal 7 4 2 7 2 2 3" xfId="25340" xr:uid="{00000000-0005-0000-0000-00000B7D0000}"/>
    <cellStyle name="Normal 7 4 2 7 2 2 4" xfId="42686" xr:uid="{00000000-0005-0000-0000-00000C7D0000}"/>
    <cellStyle name="Normal 7 4 2 7 2 3" xfId="5488" xr:uid="{00000000-0005-0000-0000-00000D7D0000}"/>
    <cellStyle name="Normal 7 4 2 7 2 3 2" xfId="14161" xr:uid="{00000000-0005-0000-0000-00000E7D0000}"/>
    <cellStyle name="Normal 7 4 2 7 2 3 2 2" xfId="31514" xr:uid="{00000000-0005-0000-0000-00000F7D0000}"/>
    <cellStyle name="Normal 7 4 2 7 2 3 2 3" xfId="48860" xr:uid="{00000000-0005-0000-0000-0000107D0000}"/>
    <cellStyle name="Normal 7 4 2 7 2 3 3" xfId="22841" xr:uid="{00000000-0005-0000-0000-0000117D0000}"/>
    <cellStyle name="Normal 7 4 2 7 2 3 4" xfId="40187" xr:uid="{00000000-0005-0000-0000-0000127D0000}"/>
    <cellStyle name="Normal 7 4 2 7 2 4" xfId="10878" xr:uid="{00000000-0005-0000-0000-0000137D0000}"/>
    <cellStyle name="Normal 7 4 2 7 2 4 2" xfId="28231" xr:uid="{00000000-0005-0000-0000-0000147D0000}"/>
    <cellStyle name="Normal 7 4 2 7 2 4 3" xfId="45577" xr:uid="{00000000-0005-0000-0000-0000157D0000}"/>
    <cellStyle name="Normal 7 4 2 7 2 5" xfId="19558" xr:uid="{00000000-0005-0000-0000-0000167D0000}"/>
    <cellStyle name="Normal 7 4 2 7 2 6" xfId="36904" xr:uid="{00000000-0005-0000-0000-0000177D0000}"/>
    <cellStyle name="Normal 7 4 2 7 3" xfId="6174" xr:uid="{00000000-0005-0000-0000-0000187D0000}"/>
    <cellStyle name="Normal 7 4 2 7 3 2" xfId="14847" xr:uid="{00000000-0005-0000-0000-0000197D0000}"/>
    <cellStyle name="Normal 7 4 2 7 3 2 2" xfId="32200" xr:uid="{00000000-0005-0000-0000-00001A7D0000}"/>
    <cellStyle name="Normal 7 4 2 7 3 2 3" xfId="49546" xr:uid="{00000000-0005-0000-0000-00001B7D0000}"/>
    <cellStyle name="Normal 7 4 2 7 3 3" xfId="23527" xr:uid="{00000000-0005-0000-0000-00001C7D0000}"/>
    <cellStyle name="Normal 7 4 2 7 3 4" xfId="40873" xr:uid="{00000000-0005-0000-0000-00001D7D0000}"/>
    <cellStyle name="Normal 7 4 2 7 4" xfId="4018" xr:uid="{00000000-0005-0000-0000-00001E7D0000}"/>
    <cellStyle name="Normal 7 4 2 7 4 2" xfId="12691" xr:uid="{00000000-0005-0000-0000-00001F7D0000}"/>
    <cellStyle name="Normal 7 4 2 7 4 2 2" xfId="30044" xr:uid="{00000000-0005-0000-0000-0000207D0000}"/>
    <cellStyle name="Normal 7 4 2 7 4 2 3" xfId="47390" xr:uid="{00000000-0005-0000-0000-0000217D0000}"/>
    <cellStyle name="Normal 7 4 2 7 4 3" xfId="21371" xr:uid="{00000000-0005-0000-0000-0000227D0000}"/>
    <cellStyle name="Normal 7 4 2 7 4 4" xfId="38717" xr:uid="{00000000-0005-0000-0000-0000237D0000}"/>
    <cellStyle name="Normal 7 4 2 7 5" xfId="9065" xr:uid="{00000000-0005-0000-0000-0000247D0000}"/>
    <cellStyle name="Normal 7 4 2 7 5 2" xfId="26418" xr:uid="{00000000-0005-0000-0000-0000257D0000}"/>
    <cellStyle name="Normal 7 4 2 7 5 3" xfId="43764" xr:uid="{00000000-0005-0000-0000-0000267D0000}"/>
    <cellStyle name="Normal 7 4 2 7 6" xfId="17745" xr:uid="{00000000-0005-0000-0000-0000277D0000}"/>
    <cellStyle name="Normal 7 4 2 7 7" xfId="35091" xr:uid="{00000000-0005-0000-0000-0000287D0000}"/>
    <cellStyle name="Normal 7 4 2 8" xfId="1862" xr:uid="{00000000-0005-0000-0000-0000297D0000}"/>
    <cellStyle name="Normal 7 4 2 8 2" xfId="7644" xr:uid="{00000000-0005-0000-0000-00002A7D0000}"/>
    <cellStyle name="Normal 7 4 2 8 2 2" xfId="16317" xr:uid="{00000000-0005-0000-0000-00002B7D0000}"/>
    <cellStyle name="Normal 7 4 2 8 2 2 2" xfId="33670" xr:uid="{00000000-0005-0000-0000-00002C7D0000}"/>
    <cellStyle name="Normal 7 4 2 8 2 2 3" xfId="51016" xr:uid="{00000000-0005-0000-0000-00002D7D0000}"/>
    <cellStyle name="Normal 7 4 2 8 2 3" xfId="24997" xr:uid="{00000000-0005-0000-0000-00002E7D0000}"/>
    <cellStyle name="Normal 7 4 2 8 2 4" xfId="42343" xr:uid="{00000000-0005-0000-0000-00002F7D0000}"/>
    <cellStyle name="Normal 7 4 2 8 3" xfId="3675" xr:uid="{00000000-0005-0000-0000-0000307D0000}"/>
    <cellStyle name="Normal 7 4 2 8 3 2" xfId="12348" xr:uid="{00000000-0005-0000-0000-0000317D0000}"/>
    <cellStyle name="Normal 7 4 2 8 3 2 2" xfId="29701" xr:uid="{00000000-0005-0000-0000-0000327D0000}"/>
    <cellStyle name="Normal 7 4 2 8 3 2 3" xfId="47047" xr:uid="{00000000-0005-0000-0000-0000337D0000}"/>
    <cellStyle name="Normal 7 4 2 8 3 3" xfId="21028" xr:uid="{00000000-0005-0000-0000-0000347D0000}"/>
    <cellStyle name="Normal 7 4 2 8 3 4" xfId="38374" xr:uid="{00000000-0005-0000-0000-0000357D0000}"/>
    <cellStyle name="Normal 7 4 2 8 4" xfId="10535" xr:uid="{00000000-0005-0000-0000-0000367D0000}"/>
    <cellStyle name="Normal 7 4 2 8 4 2" xfId="27888" xr:uid="{00000000-0005-0000-0000-0000377D0000}"/>
    <cellStyle name="Normal 7 4 2 8 4 3" xfId="45234" xr:uid="{00000000-0005-0000-0000-0000387D0000}"/>
    <cellStyle name="Normal 7 4 2 8 5" xfId="19215" xr:uid="{00000000-0005-0000-0000-0000397D0000}"/>
    <cellStyle name="Normal 7 4 2 8 6" xfId="36561" xr:uid="{00000000-0005-0000-0000-00003A7D0000}"/>
    <cellStyle name="Normal 7 4 2 9" xfId="1127" xr:uid="{00000000-0005-0000-0000-00003B7D0000}"/>
    <cellStyle name="Normal 7 4 2 9 2" xfId="6909" xr:uid="{00000000-0005-0000-0000-00003C7D0000}"/>
    <cellStyle name="Normal 7 4 2 9 2 2" xfId="15582" xr:uid="{00000000-0005-0000-0000-00003D7D0000}"/>
    <cellStyle name="Normal 7 4 2 9 2 2 2" xfId="32935" xr:uid="{00000000-0005-0000-0000-00003E7D0000}"/>
    <cellStyle name="Normal 7 4 2 9 2 2 3" xfId="50281" xr:uid="{00000000-0005-0000-0000-00003F7D0000}"/>
    <cellStyle name="Normal 7 4 2 9 2 3" xfId="24262" xr:uid="{00000000-0005-0000-0000-0000407D0000}"/>
    <cellStyle name="Normal 7 4 2 9 2 4" xfId="41608" xr:uid="{00000000-0005-0000-0000-0000417D0000}"/>
    <cellStyle name="Normal 7 4 2 9 3" xfId="4753" xr:uid="{00000000-0005-0000-0000-0000427D0000}"/>
    <cellStyle name="Normal 7 4 2 9 3 2" xfId="13426" xr:uid="{00000000-0005-0000-0000-0000437D0000}"/>
    <cellStyle name="Normal 7 4 2 9 3 2 2" xfId="30779" xr:uid="{00000000-0005-0000-0000-0000447D0000}"/>
    <cellStyle name="Normal 7 4 2 9 3 2 3" xfId="48125" xr:uid="{00000000-0005-0000-0000-0000457D0000}"/>
    <cellStyle name="Normal 7 4 2 9 3 3" xfId="22106" xr:uid="{00000000-0005-0000-0000-0000467D0000}"/>
    <cellStyle name="Normal 7 4 2 9 3 4" xfId="39452" xr:uid="{00000000-0005-0000-0000-0000477D0000}"/>
    <cellStyle name="Normal 7 4 2 9 4" xfId="9800" xr:uid="{00000000-0005-0000-0000-0000487D0000}"/>
    <cellStyle name="Normal 7 4 2 9 4 2" xfId="27153" xr:uid="{00000000-0005-0000-0000-0000497D0000}"/>
    <cellStyle name="Normal 7 4 2 9 4 3" xfId="44499" xr:uid="{00000000-0005-0000-0000-00004A7D0000}"/>
    <cellStyle name="Normal 7 4 2 9 5" xfId="18480" xr:uid="{00000000-0005-0000-0000-00004B7D0000}"/>
    <cellStyle name="Normal 7 4 2 9 6" xfId="35826" xr:uid="{00000000-0005-0000-0000-00004C7D0000}"/>
    <cellStyle name="Normal 7 4 3" xfId="72" xr:uid="{00000000-0005-0000-0000-00004D7D0000}"/>
    <cellStyle name="Normal 7 4 3 10" xfId="8745" xr:uid="{00000000-0005-0000-0000-00004E7D0000}"/>
    <cellStyle name="Normal 7 4 3 10 2" xfId="26098" xr:uid="{00000000-0005-0000-0000-00004F7D0000}"/>
    <cellStyle name="Normal 7 4 3 10 3" xfId="43444" xr:uid="{00000000-0005-0000-0000-0000507D0000}"/>
    <cellStyle name="Normal 7 4 3 11" xfId="17425" xr:uid="{00000000-0005-0000-0000-0000517D0000}"/>
    <cellStyle name="Normal 7 4 3 12" xfId="34771" xr:uid="{00000000-0005-0000-0000-0000527D0000}"/>
    <cellStyle name="Normal 7 4 3 2" xfId="317" xr:uid="{00000000-0005-0000-0000-0000537D0000}"/>
    <cellStyle name="Normal 7 4 3 2 10" xfId="35016" xr:uid="{00000000-0005-0000-0000-0000547D0000}"/>
    <cellStyle name="Normal 7 4 3 2 2" xfId="1052" xr:uid="{00000000-0005-0000-0000-0000557D0000}"/>
    <cellStyle name="Normal 7 4 3 2 2 2" xfId="2865" xr:uid="{00000000-0005-0000-0000-0000567D0000}"/>
    <cellStyle name="Normal 7 4 3 2 2 2 2" xfId="8647" xr:uid="{00000000-0005-0000-0000-0000577D0000}"/>
    <cellStyle name="Normal 7 4 3 2 2 2 2 2" xfId="17320" xr:uid="{00000000-0005-0000-0000-0000587D0000}"/>
    <cellStyle name="Normal 7 4 3 2 2 2 2 2 2" xfId="34673" xr:uid="{00000000-0005-0000-0000-0000597D0000}"/>
    <cellStyle name="Normal 7 4 3 2 2 2 2 2 3" xfId="52019" xr:uid="{00000000-0005-0000-0000-00005A7D0000}"/>
    <cellStyle name="Normal 7 4 3 2 2 2 2 3" xfId="26000" xr:uid="{00000000-0005-0000-0000-00005B7D0000}"/>
    <cellStyle name="Normal 7 4 3 2 2 2 2 4" xfId="43346" xr:uid="{00000000-0005-0000-0000-00005C7D0000}"/>
    <cellStyle name="Normal 7 4 3 2 2 2 3" xfId="4678" xr:uid="{00000000-0005-0000-0000-00005D7D0000}"/>
    <cellStyle name="Normal 7 4 3 2 2 2 3 2" xfId="13351" xr:uid="{00000000-0005-0000-0000-00005E7D0000}"/>
    <cellStyle name="Normal 7 4 3 2 2 2 3 2 2" xfId="30704" xr:uid="{00000000-0005-0000-0000-00005F7D0000}"/>
    <cellStyle name="Normal 7 4 3 2 2 2 3 2 3" xfId="48050" xr:uid="{00000000-0005-0000-0000-0000607D0000}"/>
    <cellStyle name="Normal 7 4 3 2 2 2 3 3" xfId="22031" xr:uid="{00000000-0005-0000-0000-0000617D0000}"/>
    <cellStyle name="Normal 7 4 3 2 2 2 3 4" xfId="39377" xr:uid="{00000000-0005-0000-0000-0000627D0000}"/>
    <cellStyle name="Normal 7 4 3 2 2 2 4" xfId="11538" xr:uid="{00000000-0005-0000-0000-0000637D0000}"/>
    <cellStyle name="Normal 7 4 3 2 2 2 4 2" xfId="28891" xr:uid="{00000000-0005-0000-0000-0000647D0000}"/>
    <cellStyle name="Normal 7 4 3 2 2 2 4 3" xfId="46237" xr:uid="{00000000-0005-0000-0000-0000657D0000}"/>
    <cellStyle name="Normal 7 4 3 2 2 2 5" xfId="20218" xr:uid="{00000000-0005-0000-0000-0000667D0000}"/>
    <cellStyle name="Normal 7 4 3 2 2 2 6" xfId="37564" xr:uid="{00000000-0005-0000-0000-0000677D0000}"/>
    <cellStyle name="Normal 7 4 3 2 2 3" xfId="1787" xr:uid="{00000000-0005-0000-0000-0000687D0000}"/>
    <cellStyle name="Normal 7 4 3 2 2 3 2" xfId="7569" xr:uid="{00000000-0005-0000-0000-0000697D0000}"/>
    <cellStyle name="Normal 7 4 3 2 2 3 2 2" xfId="16242" xr:uid="{00000000-0005-0000-0000-00006A7D0000}"/>
    <cellStyle name="Normal 7 4 3 2 2 3 2 2 2" xfId="33595" xr:uid="{00000000-0005-0000-0000-00006B7D0000}"/>
    <cellStyle name="Normal 7 4 3 2 2 3 2 2 3" xfId="50941" xr:uid="{00000000-0005-0000-0000-00006C7D0000}"/>
    <cellStyle name="Normal 7 4 3 2 2 3 2 3" xfId="24922" xr:uid="{00000000-0005-0000-0000-00006D7D0000}"/>
    <cellStyle name="Normal 7 4 3 2 2 3 2 4" xfId="42268" xr:uid="{00000000-0005-0000-0000-00006E7D0000}"/>
    <cellStyle name="Normal 7 4 3 2 2 3 3" xfId="5413" xr:uid="{00000000-0005-0000-0000-00006F7D0000}"/>
    <cellStyle name="Normal 7 4 3 2 2 3 3 2" xfId="14086" xr:uid="{00000000-0005-0000-0000-0000707D0000}"/>
    <cellStyle name="Normal 7 4 3 2 2 3 3 2 2" xfId="31439" xr:uid="{00000000-0005-0000-0000-0000717D0000}"/>
    <cellStyle name="Normal 7 4 3 2 2 3 3 2 3" xfId="48785" xr:uid="{00000000-0005-0000-0000-0000727D0000}"/>
    <cellStyle name="Normal 7 4 3 2 2 3 3 3" xfId="22766" xr:uid="{00000000-0005-0000-0000-0000737D0000}"/>
    <cellStyle name="Normal 7 4 3 2 2 3 3 4" xfId="40112" xr:uid="{00000000-0005-0000-0000-0000747D0000}"/>
    <cellStyle name="Normal 7 4 3 2 2 3 4" xfId="10460" xr:uid="{00000000-0005-0000-0000-0000757D0000}"/>
    <cellStyle name="Normal 7 4 3 2 2 3 4 2" xfId="27813" xr:uid="{00000000-0005-0000-0000-0000767D0000}"/>
    <cellStyle name="Normal 7 4 3 2 2 3 4 3" xfId="45159" xr:uid="{00000000-0005-0000-0000-0000777D0000}"/>
    <cellStyle name="Normal 7 4 3 2 2 3 5" xfId="19140" xr:uid="{00000000-0005-0000-0000-0000787D0000}"/>
    <cellStyle name="Normal 7 4 3 2 2 3 6" xfId="36486" xr:uid="{00000000-0005-0000-0000-0000797D0000}"/>
    <cellStyle name="Normal 7 4 3 2 2 4" xfId="6834" xr:uid="{00000000-0005-0000-0000-00007A7D0000}"/>
    <cellStyle name="Normal 7 4 3 2 2 4 2" xfId="15507" xr:uid="{00000000-0005-0000-0000-00007B7D0000}"/>
    <cellStyle name="Normal 7 4 3 2 2 4 2 2" xfId="32860" xr:uid="{00000000-0005-0000-0000-00007C7D0000}"/>
    <cellStyle name="Normal 7 4 3 2 2 4 2 3" xfId="50206" xr:uid="{00000000-0005-0000-0000-00007D7D0000}"/>
    <cellStyle name="Normal 7 4 3 2 2 4 3" xfId="24187" xr:uid="{00000000-0005-0000-0000-00007E7D0000}"/>
    <cellStyle name="Normal 7 4 3 2 2 4 4" xfId="41533" xr:uid="{00000000-0005-0000-0000-00007F7D0000}"/>
    <cellStyle name="Normal 7 4 3 2 2 5" xfId="3600" xr:uid="{00000000-0005-0000-0000-0000807D0000}"/>
    <cellStyle name="Normal 7 4 3 2 2 5 2" xfId="12273" xr:uid="{00000000-0005-0000-0000-0000817D0000}"/>
    <cellStyle name="Normal 7 4 3 2 2 5 2 2" xfId="29626" xr:uid="{00000000-0005-0000-0000-0000827D0000}"/>
    <cellStyle name="Normal 7 4 3 2 2 5 2 3" xfId="46972" xr:uid="{00000000-0005-0000-0000-0000837D0000}"/>
    <cellStyle name="Normal 7 4 3 2 2 5 3" xfId="20953" xr:uid="{00000000-0005-0000-0000-0000847D0000}"/>
    <cellStyle name="Normal 7 4 3 2 2 5 4" xfId="38299" xr:uid="{00000000-0005-0000-0000-0000857D0000}"/>
    <cellStyle name="Normal 7 4 3 2 2 6" xfId="9725" xr:uid="{00000000-0005-0000-0000-0000867D0000}"/>
    <cellStyle name="Normal 7 4 3 2 2 6 2" xfId="27078" xr:uid="{00000000-0005-0000-0000-0000877D0000}"/>
    <cellStyle name="Normal 7 4 3 2 2 6 3" xfId="44424" xr:uid="{00000000-0005-0000-0000-0000887D0000}"/>
    <cellStyle name="Normal 7 4 3 2 2 7" xfId="18405" xr:uid="{00000000-0005-0000-0000-0000897D0000}"/>
    <cellStyle name="Normal 7 4 3 2 2 8" xfId="35751" xr:uid="{00000000-0005-0000-0000-00008A7D0000}"/>
    <cellStyle name="Normal 7 4 3 2 3" xfId="562" xr:uid="{00000000-0005-0000-0000-00008B7D0000}"/>
    <cellStyle name="Normal 7 4 3 2 3 2" xfId="2375" xr:uid="{00000000-0005-0000-0000-00008C7D0000}"/>
    <cellStyle name="Normal 7 4 3 2 3 2 2" xfId="8157" xr:uid="{00000000-0005-0000-0000-00008D7D0000}"/>
    <cellStyle name="Normal 7 4 3 2 3 2 2 2" xfId="16830" xr:uid="{00000000-0005-0000-0000-00008E7D0000}"/>
    <cellStyle name="Normal 7 4 3 2 3 2 2 2 2" xfId="34183" xr:uid="{00000000-0005-0000-0000-00008F7D0000}"/>
    <cellStyle name="Normal 7 4 3 2 3 2 2 2 3" xfId="51529" xr:uid="{00000000-0005-0000-0000-0000907D0000}"/>
    <cellStyle name="Normal 7 4 3 2 3 2 2 3" xfId="25510" xr:uid="{00000000-0005-0000-0000-0000917D0000}"/>
    <cellStyle name="Normal 7 4 3 2 3 2 2 4" xfId="42856" xr:uid="{00000000-0005-0000-0000-0000927D0000}"/>
    <cellStyle name="Normal 7 4 3 2 3 2 3" xfId="5658" xr:uid="{00000000-0005-0000-0000-0000937D0000}"/>
    <cellStyle name="Normal 7 4 3 2 3 2 3 2" xfId="14331" xr:uid="{00000000-0005-0000-0000-0000947D0000}"/>
    <cellStyle name="Normal 7 4 3 2 3 2 3 2 2" xfId="31684" xr:uid="{00000000-0005-0000-0000-0000957D0000}"/>
    <cellStyle name="Normal 7 4 3 2 3 2 3 2 3" xfId="49030" xr:uid="{00000000-0005-0000-0000-0000967D0000}"/>
    <cellStyle name="Normal 7 4 3 2 3 2 3 3" xfId="23011" xr:uid="{00000000-0005-0000-0000-0000977D0000}"/>
    <cellStyle name="Normal 7 4 3 2 3 2 3 4" xfId="40357" xr:uid="{00000000-0005-0000-0000-0000987D0000}"/>
    <cellStyle name="Normal 7 4 3 2 3 2 4" xfId="11048" xr:uid="{00000000-0005-0000-0000-0000997D0000}"/>
    <cellStyle name="Normal 7 4 3 2 3 2 4 2" xfId="28401" xr:uid="{00000000-0005-0000-0000-00009A7D0000}"/>
    <cellStyle name="Normal 7 4 3 2 3 2 4 3" xfId="45747" xr:uid="{00000000-0005-0000-0000-00009B7D0000}"/>
    <cellStyle name="Normal 7 4 3 2 3 2 5" xfId="19728" xr:uid="{00000000-0005-0000-0000-00009C7D0000}"/>
    <cellStyle name="Normal 7 4 3 2 3 2 6" xfId="37074" xr:uid="{00000000-0005-0000-0000-00009D7D0000}"/>
    <cellStyle name="Normal 7 4 3 2 3 3" xfId="6344" xr:uid="{00000000-0005-0000-0000-00009E7D0000}"/>
    <cellStyle name="Normal 7 4 3 2 3 3 2" xfId="15017" xr:uid="{00000000-0005-0000-0000-00009F7D0000}"/>
    <cellStyle name="Normal 7 4 3 2 3 3 2 2" xfId="32370" xr:uid="{00000000-0005-0000-0000-0000A07D0000}"/>
    <cellStyle name="Normal 7 4 3 2 3 3 2 3" xfId="49716" xr:uid="{00000000-0005-0000-0000-0000A17D0000}"/>
    <cellStyle name="Normal 7 4 3 2 3 3 3" xfId="23697" xr:uid="{00000000-0005-0000-0000-0000A27D0000}"/>
    <cellStyle name="Normal 7 4 3 2 3 3 4" xfId="41043" xr:uid="{00000000-0005-0000-0000-0000A37D0000}"/>
    <cellStyle name="Normal 7 4 3 2 3 4" xfId="4188" xr:uid="{00000000-0005-0000-0000-0000A47D0000}"/>
    <cellStyle name="Normal 7 4 3 2 3 4 2" xfId="12861" xr:uid="{00000000-0005-0000-0000-0000A57D0000}"/>
    <cellStyle name="Normal 7 4 3 2 3 4 2 2" xfId="30214" xr:uid="{00000000-0005-0000-0000-0000A67D0000}"/>
    <cellStyle name="Normal 7 4 3 2 3 4 2 3" xfId="47560" xr:uid="{00000000-0005-0000-0000-0000A77D0000}"/>
    <cellStyle name="Normal 7 4 3 2 3 4 3" xfId="21541" xr:uid="{00000000-0005-0000-0000-0000A87D0000}"/>
    <cellStyle name="Normal 7 4 3 2 3 4 4" xfId="38887" xr:uid="{00000000-0005-0000-0000-0000A97D0000}"/>
    <cellStyle name="Normal 7 4 3 2 3 5" xfId="9235" xr:uid="{00000000-0005-0000-0000-0000AA7D0000}"/>
    <cellStyle name="Normal 7 4 3 2 3 5 2" xfId="26588" xr:uid="{00000000-0005-0000-0000-0000AB7D0000}"/>
    <cellStyle name="Normal 7 4 3 2 3 5 3" xfId="43934" xr:uid="{00000000-0005-0000-0000-0000AC7D0000}"/>
    <cellStyle name="Normal 7 4 3 2 3 6" xfId="17915" xr:uid="{00000000-0005-0000-0000-0000AD7D0000}"/>
    <cellStyle name="Normal 7 4 3 2 3 7" xfId="35261" xr:uid="{00000000-0005-0000-0000-0000AE7D0000}"/>
    <cellStyle name="Normal 7 4 3 2 4" xfId="2130" xr:uid="{00000000-0005-0000-0000-0000AF7D0000}"/>
    <cellStyle name="Normal 7 4 3 2 4 2" xfId="7912" xr:uid="{00000000-0005-0000-0000-0000B07D0000}"/>
    <cellStyle name="Normal 7 4 3 2 4 2 2" xfId="16585" xr:uid="{00000000-0005-0000-0000-0000B17D0000}"/>
    <cellStyle name="Normal 7 4 3 2 4 2 2 2" xfId="33938" xr:uid="{00000000-0005-0000-0000-0000B27D0000}"/>
    <cellStyle name="Normal 7 4 3 2 4 2 2 3" xfId="51284" xr:uid="{00000000-0005-0000-0000-0000B37D0000}"/>
    <cellStyle name="Normal 7 4 3 2 4 2 3" xfId="25265" xr:uid="{00000000-0005-0000-0000-0000B47D0000}"/>
    <cellStyle name="Normal 7 4 3 2 4 2 4" xfId="42611" xr:uid="{00000000-0005-0000-0000-0000B57D0000}"/>
    <cellStyle name="Normal 7 4 3 2 4 3" xfId="3943" xr:uid="{00000000-0005-0000-0000-0000B67D0000}"/>
    <cellStyle name="Normal 7 4 3 2 4 3 2" xfId="12616" xr:uid="{00000000-0005-0000-0000-0000B77D0000}"/>
    <cellStyle name="Normal 7 4 3 2 4 3 2 2" xfId="29969" xr:uid="{00000000-0005-0000-0000-0000B87D0000}"/>
    <cellStyle name="Normal 7 4 3 2 4 3 2 3" xfId="47315" xr:uid="{00000000-0005-0000-0000-0000B97D0000}"/>
    <cellStyle name="Normal 7 4 3 2 4 3 3" xfId="21296" xr:uid="{00000000-0005-0000-0000-0000BA7D0000}"/>
    <cellStyle name="Normal 7 4 3 2 4 3 4" xfId="38642" xr:uid="{00000000-0005-0000-0000-0000BB7D0000}"/>
    <cellStyle name="Normal 7 4 3 2 4 4" xfId="10803" xr:uid="{00000000-0005-0000-0000-0000BC7D0000}"/>
    <cellStyle name="Normal 7 4 3 2 4 4 2" xfId="28156" xr:uid="{00000000-0005-0000-0000-0000BD7D0000}"/>
    <cellStyle name="Normal 7 4 3 2 4 4 3" xfId="45502" xr:uid="{00000000-0005-0000-0000-0000BE7D0000}"/>
    <cellStyle name="Normal 7 4 3 2 4 5" xfId="19483" xr:uid="{00000000-0005-0000-0000-0000BF7D0000}"/>
    <cellStyle name="Normal 7 4 3 2 4 6" xfId="36829" xr:uid="{00000000-0005-0000-0000-0000C07D0000}"/>
    <cellStyle name="Normal 7 4 3 2 5" xfId="1297" xr:uid="{00000000-0005-0000-0000-0000C17D0000}"/>
    <cellStyle name="Normal 7 4 3 2 5 2" xfId="7079" xr:uid="{00000000-0005-0000-0000-0000C27D0000}"/>
    <cellStyle name="Normal 7 4 3 2 5 2 2" xfId="15752" xr:uid="{00000000-0005-0000-0000-0000C37D0000}"/>
    <cellStyle name="Normal 7 4 3 2 5 2 2 2" xfId="33105" xr:uid="{00000000-0005-0000-0000-0000C47D0000}"/>
    <cellStyle name="Normal 7 4 3 2 5 2 2 3" xfId="50451" xr:uid="{00000000-0005-0000-0000-0000C57D0000}"/>
    <cellStyle name="Normal 7 4 3 2 5 2 3" xfId="24432" xr:uid="{00000000-0005-0000-0000-0000C67D0000}"/>
    <cellStyle name="Normal 7 4 3 2 5 2 4" xfId="41778" xr:uid="{00000000-0005-0000-0000-0000C77D0000}"/>
    <cellStyle name="Normal 7 4 3 2 5 3" xfId="4923" xr:uid="{00000000-0005-0000-0000-0000C87D0000}"/>
    <cellStyle name="Normal 7 4 3 2 5 3 2" xfId="13596" xr:uid="{00000000-0005-0000-0000-0000C97D0000}"/>
    <cellStyle name="Normal 7 4 3 2 5 3 2 2" xfId="30949" xr:uid="{00000000-0005-0000-0000-0000CA7D0000}"/>
    <cellStyle name="Normal 7 4 3 2 5 3 2 3" xfId="48295" xr:uid="{00000000-0005-0000-0000-0000CB7D0000}"/>
    <cellStyle name="Normal 7 4 3 2 5 3 3" xfId="22276" xr:uid="{00000000-0005-0000-0000-0000CC7D0000}"/>
    <cellStyle name="Normal 7 4 3 2 5 3 4" xfId="39622" xr:uid="{00000000-0005-0000-0000-0000CD7D0000}"/>
    <cellStyle name="Normal 7 4 3 2 5 4" xfId="9970" xr:uid="{00000000-0005-0000-0000-0000CE7D0000}"/>
    <cellStyle name="Normal 7 4 3 2 5 4 2" xfId="27323" xr:uid="{00000000-0005-0000-0000-0000CF7D0000}"/>
    <cellStyle name="Normal 7 4 3 2 5 4 3" xfId="44669" xr:uid="{00000000-0005-0000-0000-0000D07D0000}"/>
    <cellStyle name="Normal 7 4 3 2 5 5" xfId="18650" xr:uid="{00000000-0005-0000-0000-0000D17D0000}"/>
    <cellStyle name="Normal 7 4 3 2 5 6" xfId="35996" xr:uid="{00000000-0005-0000-0000-0000D27D0000}"/>
    <cellStyle name="Normal 7 4 3 2 6" xfId="6099" xr:uid="{00000000-0005-0000-0000-0000D37D0000}"/>
    <cellStyle name="Normal 7 4 3 2 6 2" xfId="14772" xr:uid="{00000000-0005-0000-0000-0000D47D0000}"/>
    <cellStyle name="Normal 7 4 3 2 6 2 2" xfId="32125" xr:uid="{00000000-0005-0000-0000-0000D57D0000}"/>
    <cellStyle name="Normal 7 4 3 2 6 2 3" xfId="49471" xr:uid="{00000000-0005-0000-0000-0000D67D0000}"/>
    <cellStyle name="Normal 7 4 3 2 6 3" xfId="23452" xr:uid="{00000000-0005-0000-0000-0000D77D0000}"/>
    <cellStyle name="Normal 7 4 3 2 6 4" xfId="40798" xr:uid="{00000000-0005-0000-0000-0000D87D0000}"/>
    <cellStyle name="Normal 7 4 3 2 7" xfId="3110" xr:uid="{00000000-0005-0000-0000-0000D97D0000}"/>
    <cellStyle name="Normal 7 4 3 2 7 2" xfId="11783" xr:uid="{00000000-0005-0000-0000-0000DA7D0000}"/>
    <cellStyle name="Normal 7 4 3 2 7 2 2" xfId="29136" xr:uid="{00000000-0005-0000-0000-0000DB7D0000}"/>
    <cellStyle name="Normal 7 4 3 2 7 2 3" xfId="46482" xr:uid="{00000000-0005-0000-0000-0000DC7D0000}"/>
    <cellStyle name="Normal 7 4 3 2 7 3" xfId="20463" xr:uid="{00000000-0005-0000-0000-0000DD7D0000}"/>
    <cellStyle name="Normal 7 4 3 2 7 4" xfId="37809" xr:uid="{00000000-0005-0000-0000-0000DE7D0000}"/>
    <cellStyle name="Normal 7 4 3 2 8" xfId="8990" xr:uid="{00000000-0005-0000-0000-0000DF7D0000}"/>
    <cellStyle name="Normal 7 4 3 2 8 2" xfId="26343" xr:uid="{00000000-0005-0000-0000-0000E07D0000}"/>
    <cellStyle name="Normal 7 4 3 2 8 3" xfId="43689" xr:uid="{00000000-0005-0000-0000-0000E17D0000}"/>
    <cellStyle name="Normal 7 4 3 2 9" xfId="17670" xr:uid="{00000000-0005-0000-0000-0000E27D0000}"/>
    <cellStyle name="Normal 7 4 3 3" xfId="219" xr:uid="{00000000-0005-0000-0000-0000E37D0000}"/>
    <cellStyle name="Normal 7 4 3 3 10" xfId="34918" xr:uid="{00000000-0005-0000-0000-0000E47D0000}"/>
    <cellStyle name="Normal 7 4 3 3 2" xfId="954" xr:uid="{00000000-0005-0000-0000-0000E57D0000}"/>
    <cellStyle name="Normal 7 4 3 3 2 2" xfId="2767" xr:uid="{00000000-0005-0000-0000-0000E67D0000}"/>
    <cellStyle name="Normal 7 4 3 3 2 2 2" xfId="8549" xr:uid="{00000000-0005-0000-0000-0000E77D0000}"/>
    <cellStyle name="Normal 7 4 3 3 2 2 2 2" xfId="17222" xr:uid="{00000000-0005-0000-0000-0000E87D0000}"/>
    <cellStyle name="Normal 7 4 3 3 2 2 2 2 2" xfId="34575" xr:uid="{00000000-0005-0000-0000-0000E97D0000}"/>
    <cellStyle name="Normal 7 4 3 3 2 2 2 2 3" xfId="51921" xr:uid="{00000000-0005-0000-0000-0000EA7D0000}"/>
    <cellStyle name="Normal 7 4 3 3 2 2 2 3" xfId="25902" xr:uid="{00000000-0005-0000-0000-0000EB7D0000}"/>
    <cellStyle name="Normal 7 4 3 3 2 2 2 4" xfId="43248" xr:uid="{00000000-0005-0000-0000-0000EC7D0000}"/>
    <cellStyle name="Normal 7 4 3 3 2 2 3" xfId="4580" xr:uid="{00000000-0005-0000-0000-0000ED7D0000}"/>
    <cellStyle name="Normal 7 4 3 3 2 2 3 2" xfId="13253" xr:uid="{00000000-0005-0000-0000-0000EE7D0000}"/>
    <cellStyle name="Normal 7 4 3 3 2 2 3 2 2" xfId="30606" xr:uid="{00000000-0005-0000-0000-0000EF7D0000}"/>
    <cellStyle name="Normal 7 4 3 3 2 2 3 2 3" xfId="47952" xr:uid="{00000000-0005-0000-0000-0000F07D0000}"/>
    <cellStyle name="Normal 7 4 3 3 2 2 3 3" xfId="21933" xr:uid="{00000000-0005-0000-0000-0000F17D0000}"/>
    <cellStyle name="Normal 7 4 3 3 2 2 3 4" xfId="39279" xr:uid="{00000000-0005-0000-0000-0000F27D0000}"/>
    <cellStyle name="Normal 7 4 3 3 2 2 4" xfId="11440" xr:uid="{00000000-0005-0000-0000-0000F37D0000}"/>
    <cellStyle name="Normal 7 4 3 3 2 2 4 2" xfId="28793" xr:uid="{00000000-0005-0000-0000-0000F47D0000}"/>
    <cellStyle name="Normal 7 4 3 3 2 2 4 3" xfId="46139" xr:uid="{00000000-0005-0000-0000-0000F57D0000}"/>
    <cellStyle name="Normal 7 4 3 3 2 2 5" xfId="20120" xr:uid="{00000000-0005-0000-0000-0000F67D0000}"/>
    <cellStyle name="Normal 7 4 3 3 2 2 6" xfId="37466" xr:uid="{00000000-0005-0000-0000-0000F77D0000}"/>
    <cellStyle name="Normal 7 4 3 3 2 3" xfId="1689" xr:uid="{00000000-0005-0000-0000-0000F87D0000}"/>
    <cellStyle name="Normal 7 4 3 3 2 3 2" xfId="7471" xr:uid="{00000000-0005-0000-0000-0000F97D0000}"/>
    <cellStyle name="Normal 7 4 3 3 2 3 2 2" xfId="16144" xr:uid="{00000000-0005-0000-0000-0000FA7D0000}"/>
    <cellStyle name="Normal 7 4 3 3 2 3 2 2 2" xfId="33497" xr:uid="{00000000-0005-0000-0000-0000FB7D0000}"/>
    <cellStyle name="Normal 7 4 3 3 2 3 2 2 3" xfId="50843" xr:uid="{00000000-0005-0000-0000-0000FC7D0000}"/>
    <cellStyle name="Normal 7 4 3 3 2 3 2 3" xfId="24824" xr:uid="{00000000-0005-0000-0000-0000FD7D0000}"/>
    <cellStyle name="Normal 7 4 3 3 2 3 2 4" xfId="42170" xr:uid="{00000000-0005-0000-0000-0000FE7D0000}"/>
    <cellStyle name="Normal 7 4 3 3 2 3 3" xfId="5315" xr:uid="{00000000-0005-0000-0000-0000FF7D0000}"/>
    <cellStyle name="Normal 7 4 3 3 2 3 3 2" xfId="13988" xr:uid="{00000000-0005-0000-0000-0000007E0000}"/>
    <cellStyle name="Normal 7 4 3 3 2 3 3 2 2" xfId="31341" xr:uid="{00000000-0005-0000-0000-0000017E0000}"/>
    <cellStyle name="Normal 7 4 3 3 2 3 3 2 3" xfId="48687" xr:uid="{00000000-0005-0000-0000-0000027E0000}"/>
    <cellStyle name="Normal 7 4 3 3 2 3 3 3" xfId="22668" xr:uid="{00000000-0005-0000-0000-0000037E0000}"/>
    <cellStyle name="Normal 7 4 3 3 2 3 3 4" xfId="40014" xr:uid="{00000000-0005-0000-0000-0000047E0000}"/>
    <cellStyle name="Normal 7 4 3 3 2 3 4" xfId="10362" xr:uid="{00000000-0005-0000-0000-0000057E0000}"/>
    <cellStyle name="Normal 7 4 3 3 2 3 4 2" xfId="27715" xr:uid="{00000000-0005-0000-0000-0000067E0000}"/>
    <cellStyle name="Normal 7 4 3 3 2 3 4 3" xfId="45061" xr:uid="{00000000-0005-0000-0000-0000077E0000}"/>
    <cellStyle name="Normal 7 4 3 3 2 3 5" xfId="19042" xr:uid="{00000000-0005-0000-0000-0000087E0000}"/>
    <cellStyle name="Normal 7 4 3 3 2 3 6" xfId="36388" xr:uid="{00000000-0005-0000-0000-0000097E0000}"/>
    <cellStyle name="Normal 7 4 3 3 2 4" xfId="6736" xr:uid="{00000000-0005-0000-0000-00000A7E0000}"/>
    <cellStyle name="Normal 7 4 3 3 2 4 2" xfId="15409" xr:uid="{00000000-0005-0000-0000-00000B7E0000}"/>
    <cellStyle name="Normal 7 4 3 3 2 4 2 2" xfId="32762" xr:uid="{00000000-0005-0000-0000-00000C7E0000}"/>
    <cellStyle name="Normal 7 4 3 3 2 4 2 3" xfId="50108" xr:uid="{00000000-0005-0000-0000-00000D7E0000}"/>
    <cellStyle name="Normal 7 4 3 3 2 4 3" xfId="24089" xr:uid="{00000000-0005-0000-0000-00000E7E0000}"/>
    <cellStyle name="Normal 7 4 3 3 2 4 4" xfId="41435" xr:uid="{00000000-0005-0000-0000-00000F7E0000}"/>
    <cellStyle name="Normal 7 4 3 3 2 5" xfId="3502" xr:uid="{00000000-0005-0000-0000-0000107E0000}"/>
    <cellStyle name="Normal 7 4 3 3 2 5 2" xfId="12175" xr:uid="{00000000-0005-0000-0000-0000117E0000}"/>
    <cellStyle name="Normal 7 4 3 3 2 5 2 2" xfId="29528" xr:uid="{00000000-0005-0000-0000-0000127E0000}"/>
    <cellStyle name="Normal 7 4 3 3 2 5 2 3" xfId="46874" xr:uid="{00000000-0005-0000-0000-0000137E0000}"/>
    <cellStyle name="Normal 7 4 3 3 2 5 3" xfId="20855" xr:uid="{00000000-0005-0000-0000-0000147E0000}"/>
    <cellStyle name="Normal 7 4 3 3 2 5 4" xfId="38201" xr:uid="{00000000-0005-0000-0000-0000157E0000}"/>
    <cellStyle name="Normal 7 4 3 3 2 6" xfId="9627" xr:uid="{00000000-0005-0000-0000-0000167E0000}"/>
    <cellStyle name="Normal 7 4 3 3 2 6 2" xfId="26980" xr:uid="{00000000-0005-0000-0000-0000177E0000}"/>
    <cellStyle name="Normal 7 4 3 3 2 6 3" xfId="44326" xr:uid="{00000000-0005-0000-0000-0000187E0000}"/>
    <cellStyle name="Normal 7 4 3 3 2 7" xfId="18307" xr:uid="{00000000-0005-0000-0000-0000197E0000}"/>
    <cellStyle name="Normal 7 4 3 3 2 8" xfId="35653" xr:uid="{00000000-0005-0000-0000-00001A7E0000}"/>
    <cellStyle name="Normal 7 4 3 3 3" xfId="709" xr:uid="{00000000-0005-0000-0000-00001B7E0000}"/>
    <cellStyle name="Normal 7 4 3 3 3 2" xfId="2522" xr:uid="{00000000-0005-0000-0000-00001C7E0000}"/>
    <cellStyle name="Normal 7 4 3 3 3 2 2" xfId="8304" xr:uid="{00000000-0005-0000-0000-00001D7E0000}"/>
    <cellStyle name="Normal 7 4 3 3 3 2 2 2" xfId="16977" xr:uid="{00000000-0005-0000-0000-00001E7E0000}"/>
    <cellStyle name="Normal 7 4 3 3 3 2 2 2 2" xfId="34330" xr:uid="{00000000-0005-0000-0000-00001F7E0000}"/>
    <cellStyle name="Normal 7 4 3 3 3 2 2 2 3" xfId="51676" xr:uid="{00000000-0005-0000-0000-0000207E0000}"/>
    <cellStyle name="Normal 7 4 3 3 3 2 2 3" xfId="25657" xr:uid="{00000000-0005-0000-0000-0000217E0000}"/>
    <cellStyle name="Normal 7 4 3 3 3 2 2 4" xfId="43003" xr:uid="{00000000-0005-0000-0000-0000227E0000}"/>
    <cellStyle name="Normal 7 4 3 3 3 2 3" xfId="5756" xr:uid="{00000000-0005-0000-0000-0000237E0000}"/>
    <cellStyle name="Normal 7 4 3 3 3 2 3 2" xfId="14429" xr:uid="{00000000-0005-0000-0000-0000247E0000}"/>
    <cellStyle name="Normal 7 4 3 3 3 2 3 2 2" xfId="31782" xr:uid="{00000000-0005-0000-0000-0000257E0000}"/>
    <cellStyle name="Normal 7 4 3 3 3 2 3 2 3" xfId="49128" xr:uid="{00000000-0005-0000-0000-0000267E0000}"/>
    <cellStyle name="Normal 7 4 3 3 3 2 3 3" xfId="23109" xr:uid="{00000000-0005-0000-0000-0000277E0000}"/>
    <cellStyle name="Normal 7 4 3 3 3 2 3 4" xfId="40455" xr:uid="{00000000-0005-0000-0000-0000287E0000}"/>
    <cellStyle name="Normal 7 4 3 3 3 2 4" xfId="11195" xr:uid="{00000000-0005-0000-0000-0000297E0000}"/>
    <cellStyle name="Normal 7 4 3 3 3 2 4 2" xfId="28548" xr:uid="{00000000-0005-0000-0000-00002A7E0000}"/>
    <cellStyle name="Normal 7 4 3 3 3 2 4 3" xfId="45894" xr:uid="{00000000-0005-0000-0000-00002B7E0000}"/>
    <cellStyle name="Normal 7 4 3 3 3 2 5" xfId="19875" xr:uid="{00000000-0005-0000-0000-00002C7E0000}"/>
    <cellStyle name="Normal 7 4 3 3 3 2 6" xfId="37221" xr:uid="{00000000-0005-0000-0000-00002D7E0000}"/>
    <cellStyle name="Normal 7 4 3 3 3 3" xfId="6491" xr:uid="{00000000-0005-0000-0000-00002E7E0000}"/>
    <cellStyle name="Normal 7 4 3 3 3 3 2" xfId="15164" xr:uid="{00000000-0005-0000-0000-00002F7E0000}"/>
    <cellStyle name="Normal 7 4 3 3 3 3 2 2" xfId="32517" xr:uid="{00000000-0005-0000-0000-0000307E0000}"/>
    <cellStyle name="Normal 7 4 3 3 3 3 2 3" xfId="49863" xr:uid="{00000000-0005-0000-0000-0000317E0000}"/>
    <cellStyle name="Normal 7 4 3 3 3 3 3" xfId="23844" xr:uid="{00000000-0005-0000-0000-0000327E0000}"/>
    <cellStyle name="Normal 7 4 3 3 3 3 4" xfId="41190" xr:uid="{00000000-0005-0000-0000-0000337E0000}"/>
    <cellStyle name="Normal 7 4 3 3 3 4" xfId="4335" xr:uid="{00000000-0005-0000-0000-0000347E0000}"/>
    <cellStyle name="Normal 7 4 3 3 3 4 2" xfId="13008" xr:uid="{00000000-0005-0000-0000-0000357E0000}"/>
    <cellStyle name="Normal 7 4 3 3 3 4 2 2" xfId="30361" xr:uid="{00000000-0005-0000-0000-0000367E0000}"/>
    <cellStyle name="Normal 7 4 3 3 3 4 2 3" xfId="47707" xr:uid="{00000000-0005-0000-0000-0000377E0000}"/>
    <cellStyle name="Normal 7 4 3 3 3 4 3" xfId="21688" xr:uid="{00000000-0005-0000-0000-0000387E0000}"/>
    <cellStyle name="Normal 7 4 3 3 3 4 4" xfId="39034" xr:uid="{00000000-0005-0000-0000-0000397E0000}"/>
    <cellStyle name="Normal 7 4 3 3 3 5" xfId="9382" xr:uid="{00000000-0005-0000-0000-00003A7E0000}"/>
    <cellStyle name="Normal 7 4 3 3 3 5 2" xfId="26735" xr:uid="{00000000-0005-0000-0000-00003B7E0000}"/>
    <cellStyle name="Normal 7 4 3 3 3 5 3" xfId="44081" xr:uid="{00000000-0005-0000-0000-00003C7E0000}"/>
    <cellStyle name="Normal 7 4 3 3 3 6" xfId="18062" xr:uid="{00000000-0005-0000-0000-00003D7E0000}"/>
    <cellStyle name="Normal 7 4 3 3 3 7" xfId="35408" xr:uid="{00000000-0005-0000-0000-00003E7E0000}"/>
    <cellStyle name="Normal 7 4 3 3 4" xfId="2032" xr:uid="{00000000-0005-0000-0000-00003F7E0000}"/>
    <cellStyle name="Normal 7 4 3 3 4 2" xfId="7814" xr:uid="{00000000-0005-0000-0000-0000407E0000}"/>
    <cellStyle name="Normal 7 4 3 3 4 2 2" xfId="16487" xr:uid="{00000000-0005-0000-0000-0000417E0000}"/>
    <cellStyle name="Normal 7 4 3 3 4 2 2 2" xfId="33840" xr:uid="{00000000-0005-0000-0000-0000427E0000}"/>
    <cellStyle name="Normal 7 4 3 3 4 2 2 3" xfId="51186" xr:uid="{00000000-0005-0000-0000-0000437E0000}"/>
    <cellStyle name="Normal 7 4 3 3 4 2 3" xfId="25167" xr:uid="{00000000-0005-0000-0000-0000447E0000}"/>
    <cellStyle name="Normal 7 4 3 3 4 2 4" xfId="42513" xr:uid="{00000000-0005-0000-0000-0000457E0000}"/>
    <cellStyle name="Normal 7 4 3 3 4 3" xfId="3845" xr:uid="{00000000-0005-0000-0000-0000467E0000}"/>
    <cellStyle name="Normal 7 4 3 3 4 3 2" xfId="12518" xr:uid="{00000000-0005-0000-0000-0000477E0000}"/>
    <cellStyle name="Normal 7 4 3 3 4 3 2 2" xfId="29871" xr:uid="{00000000-0005-0000-0000-0000487E0000}"/>
    <cellStyle name="Normal 7 4 3 3 4 3 2 3" xfId="47217" xr:uid="{00000000-0005-0000-0000-0000497E0000}"/>
    <cellStyle name="Normal 7 4 3 3 4 3 3" xfId="21198" xr:uid="{00000000-0005-0000-0000-00004A7E0000}"/>
    <cellStyle name="Normal 7 4 3 3 4 3 4" xfId="38544" xr:uid="{00000000-0005-0000-0000-00004B7E0000}"/>
    <cellStyle name="Normal 7 4 3 3 4 4" xfId="10705" xr:uid="{00000000-0005-0000-0000-00004C7E0000}"/>
    <cellStyle name="Normal 7 4 3 3 4 4 2" xfId="28058" xr:uid="{00000000-0005-0000-0000-00004D7E0000}"/>
    <cellStyle name="Normal 7 4 3 3 4 4 3" xfId="45404" xr:uid="{00000000-0005-0000-0000-00004E7E0000}"/>
    <cellStyle name="Normal 7 4 3 3 4 5" xfId="19385" xr:uid="{00000000-0005-0000-0000-00004F7E0000}"/>
    <cellStyle name="Normal 7 4 3 3 4 6" xfId="36731" xr:uid="{00000000-0005-0000-0000-0000507E0000}"/>
    <cellStyle name="Normal 7 4 3 3 5" xfId="1444" xr:uid="{00000000-0005-0000-0000-0000517E0000}"/>
    <cellStyle name="Normal 7 4 3 3 5 2" xfId="7226" xr:uid="{00000000-0005-0000-0000-0000527E0000}"/>
    <cellStyle name="Normal 7 4 3 3 5 2 2" xfId="15899" xr:uid="{00000000-0005-0000-0000-0000537E0000}"/>
    <cellStyle name="Normal 7 4 3 3 5 2 2 2" xfId="33252" xr:uid="{00000000-0005-0000-0000-0000547E0000}"/>
    <cellStyle name="Normal 7 4 3 3 5 2 2 3" xfId="50598" xr:uid="{00000000-0005-0000-0000-0000557E0000}"/>
    <cellStyle name="Normal 7 4 3 3 5 2 3" xfId="24579" xr:uid="{00000000-0005-0000-0000-0000567E0000}"/>
    <cellStyle name="Normal 7 4 3 3 5 2 4" xfId="41925" xr:uid="{00000000-0005-0000-0000-0000577E0000}"/>
    <cellStyle name="Normal 7 4 3 3 5 3" xfId="5070" xr:uid="{00000000-0005-0000-0000-0000587E0000}"/>
    <cellStyle name="Normal 7 4 3 3 5 3 2" xfId="13743" xr:uid="{00000000-0005-0000-0000-0000597E0000}"/>
    <cellStyle name="Normal 7 4 3 3 5 3 2 2" xfId="31096" xr:uid="{00000000-0005-0000-0000-00005A7E0000}"/>
    <cellStyle name="Normal 7 4 3 3 5 3 2 3" xfId="48442" xr:uid="{00000000-0005-0000-0000-00005B7E0000}"/>
    <cellStyle name="Normal 7 4 3 3 5 3 3" xfId="22423" xr:uid="{00000000-0005-0000-0000-00005C7E0000}"/>
    <cellStyle name="Normal 7 4 3 3 5 3 4" xfId="39769" xr:uid="{00000000-0005-0000-0000-00005D7E0000}"/>
    <cellStyle name="Normal 7 4 3 3 5 4" xfId="10117" xr:uid="{00000000-0005-0000-0000-00005E7E0000}"/>
    <cellStyle name="Normal 7 4 3 3 5 4 2" xfId="27470" xr:uid="{00000000-0005-0000-0000-00005F7E0000}"/>
    <cellStyle name="Normal 7 4 3 3 5 4 3" xfId="44816" xr:uid="{00000000-0005-0000-0000-0000607E0000}"/>
    <cellStyle name="Normal 7 4 3 3 5 5" xfId="18797" xr:uid="{00000000-0005-0000-0000-0000617E0000}"/>
    <cellStyle name="Normal 7 4 3 3 5 6" xfId="36143" xr:uid="{00000000-0005-0000-0000-0000627E0000}"/>
    <cellStyle name="Normal 7 4 3 3 6" xfId="6001" xr:uid="{00000000-0005-0000-0000-0000637E0000}"/>
    <cellStyle name="Normal 7 4 3 3 6 2" xfId="14674" xr:uid="{00000000-0005-0000-0000-0000647E0000}"/>
    <cellStyle name="Normal 7 4 3 3 6 2 2" xfId="32027" xr:uid="{00000000-0005-0000-0000-0000657E0000}"/>
    <cellStyle name="Normal 7 4 3 3 6 2 3" xfId="49373" xr:uid="{00000000-0005-0000-0000-0000667E0000}"/>
    <cellStyle name="Normal 7 4 3 3 6 3" xfId="23354" xr:uid="{00000000-0005-0000-0000-0000677E0000}"/>
    <cellStyle name="Normal 7 4 3 3 6 4" xfId="40700" xr:uid="{00000000-0005-0000-0000-0000687E0000}"/>
    <cellStyle name="Normal 7 4 3 3 7" xfId="3257" xr:uid="{00000000-0005-0000-0000-0000697E0000}"/>
    <cellStyle name="Normal 7 4 3 3 7 2" xfId="11930" xr:uid="{00000000-0005-0000-0000-00006A7E0000}"/>
    <cellStyle name="Normal 7 4 3 3 7 2 2" xfId="29283" xr:uid="{00000000-0005-0000-0000-00006B7E0000}"/>
    <cellStyle name="Normal 7 4 3 3 7 2 3" xfId="46629" xr:uid="{00000000-0005-0000-0000-00006C7E0000}"/>
    <cellStyle name="Normal 7 4 3 3 7 3" xfId="20610" xr:uid="{00000000-0005-0000-0000-00006D7E0000}"/>
    <cellStyle name="Normal 7 4 3 3 7 4" xfId="37956" xr:uid="{00000000-0005-0000-0000-00006E7E0000}"/>
    <cellStyle name="Normal 7 4 3 3 8" xfId="8892" xr:uid="{00000000-0005-0000-0000-00006F7E0000}"/>
    <cellStyle name="Normal 7 4 3 3 8 2" xfId="26245" xr:uid="{00000000-0005-0000-0000-0000707E0000}"/>
    <cellStyle name="Normal 7 4 3 3 8 3" xfId="43591" xr:uid="{00000000-0005-0000-0000-0000717E0000}"/>
    <cellStyle name="Normal 7 4 3 3 9" xfId="17572" xr:uid="{00000000-0005-0000-0000-0000727E0000}"/>
    <cellStyle name="Normal 7 4 3 4" xfId="807" xr:uid="{00000000-0005-0000-0000-0000737E0000}"/>
    <cellStyle name="Normal 7 4 3 4 2" xfId="2620" xr:uid="{00000000-0005-0000-0000-0000747E0000}"/>
    <cellStyle name="Normal 7 4 3 4 2 2" xfId="8402" xr:uid="{00000000-0005-0000-0000-0000757E0000}"/>
    <cellStyle name="Normal 7 4 3 4 2 2 2" xfId="17075" xr:uid="{00000000-0005-0000-0000-0000767E0000}"/>
    <cellStyle name="Normal 7 4 3 4 2 2 2 2" xfId="34428" xr:uid="{00000000-0005-0000-0000-0000777E0000}"/>
    <cellStyle name="Normal 7 4 3 4 2 2 2 3" xfId="51774" xr:uid="{00000000-0005-0000-0000-0000787E0000}"/>
    <cellStyle name="Normal 7 4 3 4 2 2 3" xfId="25755" xr:uid="{00000000-0005-0000-0000-0000797E0000}"/>
    <cellStyle name="Normal 7 4 3 4 2 2 4" xfId="43101" xr:uid="{00000000-0005-0000-0000-00007A7E0000}"/>
    <cellStyle name="Normal 7 4 3 4 2 3" xfId="4433" xr:uid="{00000000-0005-0000-0000-00007B7E0000}"/>
    <cellStyle name="Normal 7 4 3 4 2 3 2" xfId="13106" xr:uid="{00000000-0005-0000-0000-00007C7E0000}"/>
    <cellStyle name="Normal 7 4 3 4 2 3 2 2" xfId="30459" xr:uid="{00000000-0005-0000-0000-00007D7E0000}"/>
    <cellStyle name="Normal 7 4 3 4 2 3 2 3" xfId="47805" xr:uid="{00000000-0005-0000-0000-00007E7E0000}"/>
    <cellStyle name="Normal 7 4 3 4 2 3 3" xfId="21786" xr:uid="{00000000-0005-0000-0000-00007F7E0000}"/>
    <cellStyle name="Normal 7 4 3 4 2 3 4" xfId="39132" xr:uid="{00000000-0005-0000-0000-0000807E0000}"/>
    <cellStyle name="Normal 7 4 3 4 2 4" xfId="11293" xr:uid="{00000000-0005-0000-0000-0000817E0000}"/>
    <cellStyle name="Normal 7 4 3 4 2 4 2" xfId="28646" xr:uid="{00000000-0005-0000-0000-0000827E0000}"/>
    <cellStyle name="Normal 7 4 3 4 2 4 3" xfId="45992" xr:uid="{00000000-0005-0000-0000-0000837E0000}"/>
    <cellStyle name="Normal 7 4 3 4 2 5" xfId="19973" xr:uid="{00000000-0005-0000-0000-0000847E0000}"/>
    <cellStyle name="Normal 7 4 3 4 2 6" xfId="37319" xr:uid="{00000000-0005-0000-0000-0000857E0000}"/>
    <cellStyle name="Normal 7 4 3 4 3" xfId="1542" xr:uid="{00000000-0005-0000-0000-0000867E0000}"/>
    <cellStyle name="Normal 7 4 3 4 3 2" xfId="7324" xr:uid="{00000000-0005-0000-0000-0000877E0000}"/>
    <cellStyle name="Normal 7 4 3 4 3 2 2" xfId="15997" xr:uid="{00000000-0005-0000-0000-0000887E0000}"/>
    <cellStyle name="Normal 7 4 3 4 3 2 2 2" xfId="33350" xr:uid="{00000000-0005-0000-0000-0000897E0000}"/>
    <cellStyle name="Normal 7 4 3 4 3 2 2 3" xfId="50696" xr:uid="{00000000-0005-0000-0000-00008A7E0000}"/>
    <cellStyle name="Normal 7 4 3 4 3 2 3" xfId="24677" xr:uid="{00000000-0005-0000-0000-00008B7E0000}"/>
    <cellStyle name="Normal 7 4 3 4 3 2 4" xfId="42023" xr:uid="{00000000-0005-0000-0000-00008C7E0000}"/>
    <cellStyle name="Normal 7 4 3 4 3 3" xfId="5168" xr:uid="{00000000-0005-0000-0000-00008D7E0000}"/>
    <cellStyle name="Normal 7 4 3 4 3 3 2" xfId="13841" xr:uid="{00000000-0005-0000-0000-00008E7E0000}"/>
    <cellStyle name="Normal 7 4 3 4 3 3 2 2" xfId="31194" xr:uid="{00000000-0005-0000-0000-00008F7E0000}"/>
    <cellStyle name="Normal 7 4 3 4 3 3 2 3" xfId="48540" xr:uid="{00000000-0005-0000-0000-0000907E0000}"/>
    <cellStyle name="Normal 7 4 3 4 3 3 3" xfId="22521" xr:uid="{00000000-0005-0000-0000-0000917E0000}"/>
    <cellStyle name="Normal 7 4 3 4 3 3 4" xfId="39867" xr:uid="{00000000-0005-0000-0000-0000927E0000}"/>
    <cellStyle name="Normal 7 4 3 4 3 4" xfId="10215" xr:uid="{00000000-0005-0000-0000-0000937E0000}"/>
    <cellStyle name="Normal 7 4 3 4 3 4 2" xfId="27568" xr:uid="{00000000-0005-0000-0000-0000947E0000}"/>
    <cellStyle name="Normal 7 4 3 4 3 4 3" xfId="44914" xr:uid="{00000000-0005-0000-0000-0000957E0000}"/>
    <cellStyle name="Normal 7 4 3 4 3 5" xfId="18895" xr:uid="{00000000-0005-0000-0000-0000967E0000}"/>
    <cellStyle name="Normal 7 4 3 4 3 6" xfId="36241" xr:uid="{00000000-0005-0000-0000-0000977E0000}"/>
    <cellStyle name="Normal 7 4 3 4 4" xfId="6589" xr:uid="{00000000-0005-0000-0000-0000987E0000}"/>
    <cellStyle name="Normal 7 4 3 4 4 2" xfId="15262" xr:uid="{00000000-0005-0000-0000-0000997E0000}"/>
    <cellStyle name="Normal 7 4 3 4 4 2 2" xfId="32615" xr:uid="{00000000-0005-0000-0000-00009A7E0000}"/>
    <cellStyle name="Normal 7 4 3 4 4 2 3" xfId="49961" xr:uid="{00000000-0005-0000-0000-00009B7E0000}"/>
    <cellStyle name="Normal 7 4 3 4 4 3" xfId="23942" xr:uid="{00000000-0005-0000-0000-00009C7E0000}"/>
    <cellStyle name="Normal 7 4 3 4 4 4" xfId="41288" xr:uid="{00000000-0005-0000-0000-00009D7E0000}"/>
    <cellStyle name="Normal 7 4 3 4 5" xfId="3355" xr:uid="{00000000-0005-0000-0000-00009E7E0000}"/>
    <cellStyle name="Normal 7 4 3 4 5 2" xfId="12028" xr:uid="{00000000-0005-0000-0000-00009F7E0000}"/>
    <cellStyle name="Normal 7 4 3 4 5 2 2" xfId="29381" xr:uid="{00000000-0005-0000-0000-0000A07E0000}"/>
    <cellStyle name="Normal 7 4 3 4 5 2 3" xfId="46727" xr:uid="{00000000-0005-0000-0000-0000A17E0000}"/>
    <cellStyle name="Normal 7 4 3 4 5 3" xfId="20708" xr:uid="{00000000-0005-0000-0000-0000A27E0000}"/>
    <cellStyle name="Normal 7 4 3 4 5 4" xfId="38054" xr:uid="{00000000-0005-0000-0000-0000A37E0000}"/>
    <cellStyle name="Normal 7 4 3 4 6" xfId="9480" xr:uid="{00000000-0005-0000-0000-0000A47E0000}"/>
    <cellStyle name="Normal 7 4 3 4 6 2" xfId="26833" xr:uid="{00000000-0005-0000-0000-0000A57E0000}"/>
    <cellStyle name="Normal 7 4 3 4 6 3" xfId="44179" xr:uid="{00000000-0005-0000-0000-0000A67E0000}"/>
    <cellStyle name="Normal 7 4 3 4 7" xfId="18160" xr:uid="{00000000-0005-0000-0000-0000A77E0000}"/>
    <cellStyle name="Normal 7 4 3 4 8" xfId="35506" xr:uid="{00000000-0005-0000-0000-0000A87E0000}"/>
    <cellStyle name="Normal 7 4 3 5" xfId="464" xr:uid="{00000000-0005-0000-0000-0000A97E0000}"/>
    <cellStyle name="Normal 7 4 3 5 2" xfId="2277" xr:uid="{00000000-0005-0000-0000-0000AA7E0000}"/>
    <cellStyle name="Normal 7 4 3 5 2 2" xfId="8059" xr:uid="{00000000-0005-0000-0000-0000AB7E0000}"/>
    <cellStyle name="Normal 7 4 3 5 2 2 2" xfId="16732" xr:uid="{00000000-0005-0000-0000-0000AC7E0000}"/>
    <cellStyle name="Normal 7 4 3 5 2 2 2 2" xfId="34085" xr:uid="{00000000-0005-0000-0000-0000AD7E0000}"/>
    <cellStyle name="Normal 7 4 3 5 2 2 2 3" xfId="51431" xr:uid="{00000000-0005-0000-0000-0000AE7E0000}"/>
    <cellStyle name="Normal 7 4 3 5 2 2 3" xfId="25412" xr:uid="{00000000-0005-0000-0000-0000AF7E0000}"/>
    <cellStyle name="Normal 7 4 3 5 2 2 4" xfId="42758" xr:uid="{00000000-0005-0000-0000-0000B07E0000}"/>
    <cellStyle name="Normal 7 4 3 5 2 3" xfId="5560" xr:uid="{00000000-0005-0000-0000-0000B17E0000}"/>
    <cellStyle name="Normal 7 4 3 5 2 3 2" xfId="14233" xr:uid="{00000000-0005-0000-0000-0000B27E0000}"/>
    <cellStyle name="Normal 7 4 3 5 2 3 2 2" xfId="31586" xr:uid="{00000000-0005-0000-0000-0000B37E0000}"/>
    <cellStyle name="Normal 7 4 3 5 2 3 2 3" xfId="48932" xr:uid="{00000000-0005-0000-0000-0000B47E0000}"/>
    <cellStyle name="Normal 7 4 3 5 2 3 3" xfId="22913" xr:uid="{00000000-0005-0000-0000-0000B57E0000}"/>
    <cellStyle name="Normal 7 4 3 5 2 3 4" xfId="40259" xr:uid="{00000000-0005-0000-0000-0000B67E0000}"/>
    <cellStyle name="Normal 7 4 3 5 2 4" xfId="10950" xr:uid="{00000000-0005-0000-0000-0000B77E0000}"/>
    <cellStyle name="Normal 7 4 3 5 2 4 2" xfId="28303" xr:uid="{00000000-0005-0000-0000-0000B87E0000}"/>
    <cellStyle name="Normal 7 4 3 5 2 4 3" xfId="45649" xr:uid="{00000000-0005-0000-0000-0000B97E0000}"/>
    <cellStyle name="Normal 7 4 3 5 2 5" xfId="19630" xr:uid="{00000000-0005-0000-0000-0000BA7E0000}"/>
    <cellStyle name="Normal 7 4 3 5 2 6" xfId="36976" xr:uid="{00000000-0005-0000-0000-0000BB7E0000}"/>
    <cellStyle name="Normal 7 4 3 5 3" xfId="6246" xr:uid="{00000000-0005-0000-0000-0000BC7E0000}"/>
    <cellStyle name="Normal 7 4 3 5 3 2" xfId="14919" xr:uid="{00000000-0005-0000-0000-0000BD7E0000}"/>
    <cellStyle name="Normal 7 4 3 5 3 2 2" xfId="32272" xr:uid="{00000000-0005-0000-0000-0000BE7E0000}"/>
    <cellStyle name="Normal 7 4 3 5 3 2 3" xfId="49618" xr:uid="{00000000-0005-0000-0000-0000BF7E0000}"/>
    <cellStyle name="Normal 7 4 3 5 3 3" xfId="23599" xr:uid="{00000000-0005-0000-0000-0000C07E0000}"/>
    <cellStyle name="Normal 7 4 3 5 3 4" xfId="40945" xr:uid="{00000000-0005-0000-0000-0000C17E0000}"/>
    <cellStyle name="Normal 7 4 3 5 4" xfId="4090" xr:uid="{00000000-0005-0000-0000-0000C27E0000}"/>
    <cellStyle name="Normal 7 4 3 5 4 2" xfId="12763" xr:uid="{00000000-0005-0000-0000-0000C37E0000}"/>
    <cellStyle name="Normal 7 4 3 5 4 2 2" xfId="30116" xr:uid="{00000000-0005-0000-0000-0000C47E0000}"/>
    <cellStyle name="Normal 7 4 3 5 4 2 3" xfId="47462" xr:uid="{00000000-0005-0000-0000-0000C57E0000}"/>
    <cellStyle name="Normal 7 4 3 5 4 3" xfId="21443" xr:uid="{00000000-0005-0000-0000-0000C67E0000}"/>
    <cellStyle name="Normal 7 4 3 5 4 4" xfId="38789" xr:uid="{00000000-0005-0000-0000-0000C77E0000}"/>
    <cellStyle name="Normal 7 4 3 5 5" xfId="9137" xr:uid="{00000000-0005-0000-0000-0000C87E0000}"/>
    <cellStyle name="Normal 7 4 3 5 5 2" xfId="26490" xr:uid="{00000000-0005-0000-0000-0000C97E0000}"/>
    <cellStyle name="Normal 7 4 3 5 5 3" xfId="43836" xr:uid="{00000000-0005-0000-0000-0000CA7E0000}"/>
    <cellStyle name="Normal 7 4 3 5 6" xfId="17817" xr:uid="{00000000-0005-0000-0000-0000CB7E0000}"/>
    <cellStyle name="Normal 7 4 3 5 7" xfId="35163" xr:uid="{00000000-0005-0000-0000-0000CC7E0000}"/>
    <cellStyle name="Normal 7 4 3 6" xfId="1885" xr:uid="{00000000-0005-0000-0000-0000CD7E0000}"/>
    <cellStyle name="Normal 7 4 3 6 2" xfId="7667" xr:uid="{00000000-0005-0000-0000-0000CE7E0000}"/>
    <cellStyle name="Normal 7 4 3 6 2 2" xfId="16340" xr:uid="{00000000-0005-0000-0000-0000CF7E0000}"/>
    <cellStyle name="Normal 7 4 3 6 2 2 2" xfId="33693" xr:uid="{00000000-0005-0000-0000-0000D07E0000}"/>
    <cellStyle name="Normal 7 4 3 6 2 2 3" xfId="51039" xr:uid="{00000000-0005-0000-0000-0000D17E0000}"/>
    <cellStyle name="Normal 7 4 3 6 2 3" xfId="25020" xr:uid="{00000000-0005-0000-0000-0000D27E0000}"/>
    <cellStyle name="Normal 7 4 3 6 2 4" xfId="42366" xr:uid="{00000000-0005-0000-0000-0000D37E0000}"/>
    <cellStyle name="Normal 7 4 3 6 3" xfId="3698" xr:uid="{00000000-0005-0000-0000-0000D47E0000}"/>
    <cellStyle name="Normal 7 4 3 6 3 2" xfId="12371" xr:uid="{00000000-0005-0000-0000-0000D57E0000}"/>
    <cellStyle name="Normal 7 4 3 6 3 2 2" xfId="29724" xr:uid="{00000000-0005-0000-0000-0000D67E0000}"/>
    <cellStyle name="Normal 7 4 3 6 3 2 3" xfId="47070" xr:uid="{00000000-0005-0000-0000-0000D77E0000}"/>
    <cellStyle name="Normal 7 4 3 6 3 3" xfId="21051" xr:uid="{00000000-0005-0000-0000-0000D87E0000}"/>
    <cellStyle name="Normal 7 4 3 6 3 4" xfId="38397" xr:uid="{00000000-0005-0000-0000-0000D97E0000}"/>
    <cellStyle name="Normal 7 4 3 6 4" xfId="10558" xr:uid="{00000000-0005-0000-0000-0000DA7E0000}"/>
    <cellStyle name="Normal 7 4 3 6 4 2" xfId="27911" xr:uid="{00000000-0005-0000-0000-0000DB7E0000}"/>
    <cellStyle name="Normal 7 4 3 6 4 3" xfId="45257" xr:uid="{00000000-0005-0000-0000-0000DC7E0000}"/>
    <cellStyle name="Normal 7 4 3 6 5" xfId="19238" xr:uid="{00000000-0005-0000-0000-0000DD7E0000}"/>
    <cellStyle name="Normal 7 4 3 6 6" xfId="36584" xr:uid="{00000000-0005-0000-0000-0000DE7E0000}"/>
    <cellStyle name="Normal 7 4 3 7" xfId="1199" xr:uid="{00000000-0005-0000-0000-0000DF7E0000}"/>
    <cellStyle name="Normal 7 4 3 7 2" xfId="6981" xr:uid="{00000000-0005-0000-0000-0000E07E0000}"/>
    <cellStyle name="Normal 7 4 3 7 2 2" xfId="15654" xr:uid="{00000000-0005-0000-0000-0000E17E0000}"/>
    <cellStyle name="Normal 7 4 3 7 2 2 2" xfId="33007" xr:uid="{00000000-0005-0000-0000-0000E27E0000}"/>
    <cellStyle name="Normal 7 4 3 7 2 2 3" xfId="50353" xr:uid="{00000000-0005-0000-0000-0000E37E0000}"/>
    <cellStyle name="Normal 7 4 3 7 2 3" xfId="24334" xr:uid="{00000000-0005-0000-0000-0000E47E0000}"/>
    <cellStyle name="Normal 7 4 3 7 2 4" xfId="41680" xr:uid="{00000000-0005-0000-0000-0000E57E0000}"/>
    <cellStyle name="Normal 7 4 3 7 3" xfId="4825" xr:uid="{00000000-0005-0000-0000-0000E67E0000}"/>
    <cellStyle name="Normal 7 4 3 7 3 2" xfId="13498" xr:uid="{00000000-0005-0000-0000-0000E77E0000}"/>
    <cellStyle name="Normal 7 4 3 7 3 2 2" xfId="30851" xr:uid="{00000000-0005-0000-0000-0000E87E0000}"/>
    <cellStyle name="Normal 7 4 3 7 3 2 3" xfId="48197" xr:uid="{00000000-0005-0000-0000-0000E97E0000}"/>
    <cellStyle name="Normal 7 4 3 7 3 3" xfId="22178" xr:uid="{00000000-0005-0000-0000-0000EA7E0000}"/>
    <cellStyle name="Normal 7 4 3 7 3 4" xfId="39524" xr:uid="{00000000-0005-0000-0000-0000EB7E0000}"/>
    <cellStyle name="Normal 7 4 3 7 4" xfId="9872" xr:uid="{00000000-0005-0000-0000-0000EC7E0000}"/>
    <cellStyle name="Normal 7 4 3 7 4 2" xfId="27225" xr:uid="{00000000-0005-0000-0000-0000ED7E0000}"/>
    <cellStyle name="Normal 7 4 3 7 4 3" xfId="44571" xr:uid="{00000000-0005-0000-0000-0000EE7E0000}"/>
    <cellStyle name="Normal 7 4 3 7 5" xfId="18552" xr:uid="{00000000-0005-0000-0000-0000EF7E0000}"/>
    <cellStyle name="Normal 7 4 3 7 6" xfId="35898" xr:uid="{00000000-0005-0000-0000-0000F07E0000}"/>
    <cellStyle name="Normal 7 4 3 8" xfId="5854" xr:uid="{00000000-0005-0000-0000-0000F17E0000}"/>
    <cellStyle name="Normal 7 4 3 8 2" xfId="14527" xr:uid="{00000000-0005-0000-0000-0000F27E0000}"/>
    <cellStyle name="Normal 7 4 3 8 2 2" xfId="31880" xr:uid="{00000000-0005-0000-0000-0000F37E0000}"/>
    <cellStyle name="Normal 7 4 3 8 2 3" xfId="49226" xr:uid="{00000000-0005-0000-0000-0000F47E0000}"/>
    <cellStyle name="Normal 7 4 3 8 3" xfId="23207" xr:uid="{00000000-0005-0000-0000-0000F57E0000}"/>
    <cellStyle name="Normal 7 4 3 8 4" xfId="40553" xr:uid="{00000000-0005-0000-0000-0000F67E0000}"/>
    <cellStyle name="Normal 7 4 3 9" xfId="3012" xr:uid="{00000000-0005-0000-0000-0000F77E0000}"/>
    <cellStyle name="Normal 7 4 3 9 2" xfId="11685" xr:uid="{00000000-0005-0000-0000-0000F87E0000}"/>
    <cellStyle name="Normal 7 4 3 9 2 2" xfId="29038" xr:uid="{00000000-0005-0000-0000-0000F97E0000}"/>
    <cellStyle name="Normal 7 4 3 9 2 3" xfId="46384" xr:uid="{00000000-0005-0000-0000-0000FA7E0000}"/>
    <cellStyle name="Normal 7 4 3 9 3" xfId="20365" xr:uid="{00000000-0005-0000-0000-0000FB7E0000}"/>
    <cellStyle name="Normal 7 4 3 9 4" xfId="37711" xr:uid="{00000000-0005-0000-0000-0000FC7E0000}"/>
    <cellStyle name="Normal 7 4 4" xfId="170" xr:uid="{00000000-0005-0000-0000-0000FD7E0000}"/>
    <cellStyle name="Normal 7 4 4 10" xfId="17523" xr:uid="{00000000-0005-0000-0000-0000FE7E0000}"/>
    <cellStyle name="Normal 7 4 4 11" xfId="34869" xr:uid="{00000000-0005-0000-0000-0000FF7E0000}"/>
    <cellStyle name="Normal 7 4 4 2" xfId="660" xr:uid="{00000000-0005-0000-0000-0000007F0000}"/>
    <cellStyle name="Normal 7 4 4 2 2" xfId="2473" xr:uid="{00000000-0005-0000-0000-0000017F0000}"/>
    <cellStyle name="Normal 7 4 4 2 2 2" xfId="8255" xr:uid="{00000000-0005-0000-0000-0000027F0000}"/>
    <cellStyle name="Normal 7 4 4 2 2 2 2" xfId="16928" xr:uid="{00000000-0005-0000-0000-0000037F0000}"/>
    <cellStyle name="Normal 7 4 4 2 2 2 2 2" xfId="34281" xr:uid="{00000000-0005-0000-0000-0000047F0000}"/>
    <cellStyle name="Normal 7 4 4 2 2 2 2 3" xfId="51627" xr:uid="{00000000-0005-0000-0000-0000057F0000}"/>
    <cellStyle name="Normal 7 4 4 2 2 2 3" xfId="25608" xr:uid="{00000000-0005-0000-0000-0000067F0000}"/>
    <cellStyle name="Normal 7 4 4 2 2 2 4" xfId="42954" xr:uid="{00000000-0005-0000-0000-0000077F0000}"/>
    <cellStyle name="Normal 7 4 4 2 2 3" xfId="4286" xr:uid="{00000000-0005-0000-0000-0000087F0000}"/>
    <cellStyle name="Normal 7 4 4 2 2 3 2" xfId="12959" xr:uid="{00000000-0005-0000-0000-0000097F0000}"/>
    <cellStyle name="Normal 7 4 4 2 2 3 2 2" xfId="30312" xr:uid="{00000000-0005-0000-0000-00000A7F0000}"/>
    <cellStyle name="Normal 7 4 4 2 2 3 2 3" xfId="47658" xr:uid="{00000000-0005-0000-0000-00000B7F0000}"/>
    <cellStyle name="Normal 7 4 4 2 2 3 3" xfId="21639" xr:uid="{00000000-0005-0000-0000-00000C7F0000}"/>
    <cellStyle name="Normal 7 4 4 2 2 3 4" xfId="38985" xr:uid="{00000000-0005-0000-0000-00000D7F0000}"/>
    <cellStyle name="Normal 7 4 4 2 2 4" xfId="11146" xr:uid="{00000000-0005-0000-0000-00000E7F0000}"/>
    <cellStyle name="Normal 7 4 4 2 2 4 2" xfId="28499" xr:uid="{00000000-0005-0000-0000-00000F7F0000}"/>
    <cellStyle name="Normal 7 4 4 2 2 4 3" xfId="45845" xr:uid="{00000000-0005-0000-0000-0000107F0000}"/>
    <cellStyle name="Normal 7 4 4 2 2 5" xfId="19826" xr:uid="{00000000-0005-0000-0000-0000117F0000}"/>
    <cellStyle name="Normal 7 4 4 2 2 6" xfId="37172" xr:uid="{00000000-0005-0000-0000-0000127F0000}"/>
    <cellStyle name="Normal 7 4 4 2 3" xfId="1395" xr:uid="{00000000-0005-0000-0000-0000137F0000}"/>
    <cellStyle name="Normal 7 4 4 2 3 2" xfId="7177" xr:uid="{00000000-0005-0000-0000-0000147F0000}"/>
    <cellStyle name="Normal 7 4 4 2 3 2 2" xfId="15850" xr:uid="{00000000-0005-0000-0000-0000157F0000}"/>
    <cellStyle name="Normal 7 4 4 2 3 2 2 2" xfId="33203" xr:uid="{00000000-0005-0000-0000-0000167F0000}"/>
    <cellStyle name="Normal 7 4 4 2 3 2 2 3" xfId="50549" xr:uid="{00000000-0005-0000-0000-0000177F0000}"/>
    <cellStyle name="Normal 7 4 4 2 3 2 3" xfId="24530" xr:uid="{00000000-0005-0000-0000-0000187F0000}"/>
    <cellStyle name="Normal 7 4 4 2 3 2 4" xfId="41876" xr:uid="{00000000-0005-0000-0000-0000197F0000}"/>
    <cellStyle name="Normal 7 4 4 2 3 3" xfId="5021" xr:uid="{00000000-0005-0000-0000-00001A7F0000}"/>
    <cellStyle name="Normal 7 4 4 2 3 3 2" xfId="13694" xr:uid="{00000000-0005-0000-0000-00001B7F0000}"/>
    <cellStyle name="Normal 7 4 4 2 3 3 2 2" xfId="31047" xr:uid="{00000000-0005-0000-0000-00001C7F0000}"/>
    <cellStyle name="Normal 7 4 4 2 3 3 2 3" xfId="48393" xr:uid="{00000000-0005-0000-0000-00001D7F0000}"/>
    <cellStyle name="Normal 7 4 4 2 3 3 3" xfId="22374" xr:uid="{00000000-0005-0000-0000-00001E7F0000}"/>
    <cellStyle name="Normal 7 4 4 2 3 3 4" xfId="39720" xr:uid="{00000000-0005-0000-0000-00001F7F0000}"/>
    <cellStyle name="Normal 7 4 4 2 3 4" xfId="10068" xr:uid="{00000000-0005-0000-0000-0000207F0000}"/>
    <cellStyle name="Normal 7 4 4 2 3 4 2" xfId="27421" xr:uid="{00000000-0005-0000-0000-0000217F0000}"/>
    <cellStyle name="Normal 7 4 4 2 3 4 3" xfId="44767" xr:uid="{00000000-0005-0000-0000-0000227F0000}"/>
    <cellStyle name="Normal 7 4 4 2 3 5" xfId="18748" xr:uid="{00000000-0005-0000-0000-0000237F0000}"/>
    <cellStyle name="Normal 7 4 4 2 3 6" xfId="36094" xr:uid="{00000000-0005-0000-0000-0000247F0000}"/>
    <cellStyle name="Normal 7 4 4 2 4" xfId="6442" xr:uid="{00000000-0005-0000-0000-0000257F0000}"/>
    <cellStyle name="Normal 7 4 4 2 4 2" xfId="15115" xr:uid="{00000000-0005-0000-0000-0000267F0000}"/>
    <cellStyle name="Normal 7 4 4 2 4 2 2" xfId="32468" xr:uid="{00000000-0005-0000-0000-0000277F0000}"/>
    <cellStyle name="Normal 7 4 4 2 4 2 3" xfId="49814" xr:uid="{00000000-0005-0000-0000-0000287F0000}"/>
    <cellStyle name="Normal 7 4 4 2 4 3" xfId="23795" xr:uid="{00000000-0005-0000-0000-0000297F0000}"/>
    <cellStyle name="Normal 7 4 4 2 4 4" xfId="41141" xr:uid="{00000000-0005-0000-0000-00002A7F0000}"/>
    <cellStyle name="Normal 7 4 4 2 5" xfId="3208" xr:uid="{00000000-0005-0000-0000-00002B7F0000}"/>
    <cellStyle name="Normal 7 4 4 2 5 2" xfId="11881" xr:uid="{00000000-0005-0000-0000-00002C7F0000}"/>
    <cellStyle name="Normal 7 4 4 2 5 2 2" xfId="29234" xr:uid="{00000000-0005-0000-0000-00002D7F0000}"/>
    <cellStyle name="Normal 7 4 4 2 5 2 3" xfId="46580" xr:uid="{00000000-0005-0000-0000-00002E7F0000}"/>
    <cellStyle name="Normal 7 4 4 2 5 3" xfId="20561" xr:uid="{00000000-0005-0000-0000-00002F7F0000}"/>
    <cellStyle name="Normal 7 4 4 2 5 4" xfId="37907" xr:uid="{00000000-0005-0000-0000-0000307F0000}"/>
    <cellStyle name="Normal 7 4 4 2 6" xfId="9333" xr:uid="{00000000-0005-0000-0000-0000317F0000}"/>
    <cellStyle name="Normal 7 4 4 2 6 2" xfId="26686" xr:uid="{00000000-0005-0000-0000-0000327F0000}"/>
    <cellStyle name="Normal 7 4 4 2 6 3" xfId="44032" xr:uid="{00000000-0005-0000-0000-0000337F0000}"/>
    <cellStyle name="Normal 7 4 4 2 7" xfId="18013" xr:uid="{00000000-0005-0000-0000-0000347F0000}"/>
    <cellStyle name="Normal 7 4 4 2 8" xfId="35359" xr:uid="{00000000-0005-0000-0000-0000357F0000}"/>
    <cellStyle name="Normal 7 4 4 3" xfId="905" xr:uid="{00000000-0005-0000-0000-0000367F0000}"/>
    <cellStyle name="Normal 7 4 4 3 2" xfId="2718" xr:uid="{00000000-0005-0000-0000-0000377F0000}"/>
    <cellStyle name="Normal 7 4 4 3 2 2" xfId="8500" xr:uid="{00000000-0005-0000-0000-0000387F0000}"/>
    <cellStyle name="Normal 7 4 4 3 2 2 2" xfId="17173" xr:uid="{00000000-0005-0000-0000-0000397F0000}"/>
    <cellStyle name="Normal 7 4 4 3 2 2 2 2" xfId="34526" xr:uid="{00000000-0005-0000-0000-00003A7F0000}"/>
    <cellStyle name="Normal 7 4 4 3 2 2 2 3" xfId="51872" xr:uid="{00000000-0005-0000-0000-00003B7F0000}"/>
    <cellStyle name="Normal 7 4 4 3 2 2 3" xfId="25853" xr:uid="{00000000-0005-0000-0000-00003C7F0000}"/>
    <cellStyle name="Normal 7 4 4 3 2 2 4" xfId="43199" xr:uid="{00000000-0005-0000-0000-00003D7F0000}"/>
    <cellStyle name="Normal 7 4 4 3 2 3" xfId="4531" xr:uid="{00000000-0005-0000-0000-00003E7F0000}"/>
    <cellStyle name="Normal 7 4 4 3 2 3 2" xfId="13204" xr:uid="{00000000-0005-0000-0000-00003F7F0000}"/>
    <cellStyle name="Normal 7 4 4 3 2 3 2 2" xfId="30557" xr:uid="{00000000-0005-0000-0000-0000407F0000}"/>
    <cellStyle name="Normal 7 4 4 3 2 3 2 3" xfId="47903" xr:uid="{00000000-0005-0000-0000-0000417F0000}"/>
    <cellStyle name="Normal 7 4 4 3 2 3 3" xfId="21884" xr:uid="{00000000-0005-0000-0000-0000427F0000}"/>
    <cellStyle name="Normal 7 4 4 3 2 3 4" xfId="39230" xr:uid="{00000000-0005-0000-0000-0000437F0000}"/>
    <cellStyle name="Normal 7 4 4 3 2 4" xfId="11391" xr:uid="{00000000-0005-0000-0000-0000447F0000}"/>
    <cellStyle name="Normal 7 4 4 3 2 4 2" xfId="28744" xr:uid="{00000000-0005-0000-0000-0000457F0000}"/>
    <cellStyle name="Normal 7 4 4 3 2 4 3" xfId="46090" xr:uid="{00000000-0005-0000-0000-0000467F0000}"/>
    <cellStyle name="Normal 7 4 4 3 2 5" xfId="20071" xr:uid="{00000000-0005-0000-0000-0000477F0000}"/>
    <cellStyle name="Normal 7 4 4 3 2 6" xfId="37417" xr:uid="{00000000-0005-0000-0000-0000487F0000}"/>
    <cellStyle name="Normal 7 4 4 3 3" xfId="1640" xr:uid="{00000000-0005-0000-0000-0000497F0000}"/>
    <cellStyle name="Normal 7 4 4 3 3 2" xfId="7422" xr:uid="{00000000-0005-0000-0000-00004A7F0000}"/>
    <cellStyle name="Normal 7 4 4 3 3 2 2" xfId="16095" xr:uid="{00000000-0005-0000-0000-00004B7F0000}"/>
    <cellStyle name="Normal 7 4 4 3 3 2 2 2" xfId="33448" xr:uid="{00000000-0005-0000-0000-00004C7F0000}"/>
    <cellStyle name="Normal 7 4 4 3 3 2 2 3" xfId="50794" xr:uid="{00000000-0005-0000-0000-00004D7F0000}"/>
    <cellStyle name="Normal 7 4 4 3 3 2 3" xfId="24775" xr:uid="{00000000-0005-0000-0000-00004E7F0000}"/>
    <cellStyle name="Normal 7 4 4 3 3 2 4" xfId="42121" xr:uid="{00000000-0005-0000-0000-00004F7F0000}"/>
    <cellStyle name="Normal 7 4 4 3 3 3" xfId="5266" xr:uid="{00000000-0005-0000-0000-0000507F0000}"/>
    <cellStyle name="Normal 7 4 4 3 3 3 2" xfId="13939" xr:uid="{00000000-0005-0000-0000-0000517F0000}"/>
    <cellStyle name="Normal 7 4 4 3 3 3 2 2" xfId="31292" xr:uid="{00000000-0005-0000-0000-0000527F0000}"/>
    <cellStyle name="Normal 7 4 4 3 3 3 2 3" xfId="48638" xr:uid="{00000000-0005-0000-0000-0000537F0000}"/>
    <cellStyle name="Normal 7 4 4 3 3 3 3" xfId="22619" xr:uid="{00000000-0005-0000-0000-0000547F0000}"/>
    <cellStyle name="Normal 7 4 4 3 3 3 4" xfId="39965" xr:uid="{00000000-0005-0000-0000-0000557F0000}"/>
    <cellStyle name="Normal 7 4 4 3 3 4" xfId="10313" xr:uid="{00000000-0005-0000-0000-0000567F0000}"/>
    <cellStyle name="Normal 7 4 4 3 3 4 2" xfId="27666" xr:uid="{00000000-0005-0000-0000-0000577F0000}"/>
    <cellStyle name="Normal 7 4 4 3 3 4 3" xfId="45012" xr:uid="{00000000-0005-0000-0000-0000587F0000}"/>
    <cellStyle name="Normal 7 4 4 3 3 5" xfId="18993" xr:uid="{00000000-0005-0000-0000-0000597F0000}"/>
    <cellStyle name="Normal 7 4 4 3 3 6" xfId="36339" xr:uid="{00000000-0005-0000-0000-00005A7F0000}"/>
    <cellStyle name="Normal 7 4 4 3 4" xfId="6687" xr:uid="{00000000-0005-0000-0000-00005B7F0000}"/>
    <cellStyle name="Normal 7 4 4 3 4 2" xfId="15360" xr:uid="{00000000-0005-0000-0000-00005C7F0000}"/>
    <cellStyle name="Normal 7 4 4 3 4 2 2" xfId="32713" xr:uid="{00000000-0005-0000-0000-00005D7F0000}"/>
    <cellStyle name="Normal 7 4 4 3 4 2 3" xfId="50059" xr:uid="{00000000-0005-0000-0000-00005E7F0000}"/>
    <cellStyle name="Normal 7 4 4 3 4 3" xfId="24040" xr:uid="{00000000-0005-0000-0000-00005F7F0000}"/>
    <cellStyle name="Normal 7 4 4 3 4 4" xfId="41386" xr:uid="{00000000-0005-0000-0000-0000607F0000}"/>
    <cellStyle name="Normal 7 4 4 3 5" xfId="3453" xr:uid="{00000000-0005-0000-0000-0000617F0000}"/>
    <cellStyle name="Normal 7 4 4 3 5 2" xfId="12126" xr:uid="{00000000-0005-0000-0000-0000627F0000}"/>
    <cellStyle name="Normal 7 4 4 3 5 2 2" xfId="29479" xr:uid="{00000000-0005-0000-0000-0000637F0000}"/>
    <cellStyle name="Normal 7 4 4 3 5 2 3" xfId="46825" xr:uid="{00000000-0005-0000-0000-0000647F0000}"/>
    <cellStyle name="Normal 7 4 4 3 5 3" xfId="20806" xr:uid="{00000000-0005-0000-0000-0000657F0000}"/>
    <cellStyle name="Normal 7 4 4 3 5 4" xfId="38152" xr:uid="{00000000-0005-0000-0000-0000667F0000}"/>
    <cellStyle name="Normal 7 4 4 3 6" xfId="9578" xr:uid="{00000000-0005-0000-0000-0000677F0000}"/>
    <cellStyle name="Normal 7 4 4 3 6 2" xfId="26931" xr:uid="{00000000-0005-0000-0000-0000687F0000}"/>
    <cellStyle name="Normal 7 4 4 3 6 3" xfId="44277" xr:uid="{00000000-0005-0000-0000-0000697F0000}"/>
    <cellStyle name="Normal 7 4 4 3 7" xfId="18258" xr:uid="{00000000-0005-0000-0000-00006A7F0000}"/>
    <cellStyle name="Normal 7 4 4 3 8" xfId="35604" xr:uid="{00000000-0005-0000-0000-00006B7F0000}"/>
    <cellStyle name="Normal 7 4 4 4" xfId="415" xr:uid="{00000000-0005-0000-0000-00006C7F0000}"/>
    <cellStyle name="Normal 7 4 4 4 2" xfId="2228" xr:uid="{00000000-0005-0000-0000-00006D7F0000}"/>
    <cellStyle name="Normal 7 4 4 4 2 2" xfId="8010" xr:uid="{00000000-0005-0000-0000-00006E7F0000}"/>
    <cellStyle name="Normal 7 4 4 4 2 2 2" xfId="16683" xr:uid="{00000000-0005-0000-0000-00006F7F0000}"/>
    <cellStyle name="Normal 7 4 4 4 2 2 2 2" xfId="34036" xr:uid="{00000000-0005-0000-0000-0000707F0000}"/>
    <cellStyle name="Normal 7 4 4 4 2 2 2 3" xfId="51382" xr:uid="{00000000-0005-0000-0000-0000717F0000}"/>
    <cellStyle name="Normal 7 4 4 4 2 2 3" xfId="25363" xr:uid="{00000000-0005-0000-0000-0000727F0000}"/>
    <cellStyle name="Normal 7 4 4 4 2 2 4" xfId="42709" xr:uid="{00000000-0005-0000-0000-0000737F0000}"/>
    <cellStyle name="Normal 7 4 4 4 2 3" xfId="5511" xr:uid="{00000000-0005-0000-0000-0000747F0000}"/>
    <cellStyle name="Normal 7 4 4 4 2 3 2" xfId="14184" xr:uid="{00000000-0005-0000-0000-0000757F0000}"/>
    <cellStyle name="Normal 7 4 4 4 2 3 2 2" xfId="31537" xr:uid="{00000000-0005-0000-0000-0000767F0000}"/>
    <cellStyle name="Normal 7 4 4 4 2 3 2 3" xfId="48883" xr:uid="{00000000-0005-0000-0000-0000777F0000}"/>
    <cellStyle name="Normal 7 4 4 4 2 3 3" xfId="22864" xr:uid="{00000000-0005-0000-0000-0000787F0000}"/>
    <cellStyle name="Normal 7 4 4 4 2 3 4" xfId="40210" xr:uid="{00000000-0005-0000-0000-0000797F0000}"/>
    <cellStyle name="Normal 7 4 4 4 2 4" xfId="10901" xr:uid="{00000000-0005-0000-0000-00007A7F0000}"/>
    <cellStyle name="Normal 7 4 4 4 2 4 2" xfId="28254" xr:uid="{00000000-0005-0000-0000-00007B7F0000}"/>
    <cellStyle name="Normal 7 4 4 4 2 4 3" xfId="45600" xr:uid="{00000000-0005-0000-0000-00007C7F0000}"/>
    <cellStyle name="Normal 7 4 4 4 2 5" xfId="19581" xr:uid="{00000000-0005-0000-0000-00007D7F0000}"/>
    <cellStyle name="Normal 7 4 4 4 2 6" xfId="36927" xr:uid="{00000000-0005-0000-0000-00007E7F0000}"/>
    <cellStyle name="Normal 7 4 4 4 3" xfId="6197" xr:uid="{00000000-0005-0000-0000-00007F7F0000}"/>
    <cellStyle name="Normal 7 4 4 4 3 2" xfId="14870" xr:uid="{00000000-0005-0000-0000-0000807F0000}"/>
    <cellStyle name="Normal 7 4 4 4 3 2 2" xfId="32223" xr:uid="{00000000-0005-0000-0000-0000817F0000}"/>
    <cellStyle name="Normal 7 4 4 4 3 2 3" xfId="49569" xr:uid="{00000000-0005-0000-0000-0000827F0000}"/>
    <cellStyle name="Normal 7 4 4 4 3 3" xfId="23550" xr:uid="{00000000-0005-0000-0000-0000837F0000}"/>
    <cellStyle name="Normal 7 4 4 4 3 4" xfId="40896" xr:uid="{00000000-0005-0000-0000-0000847F0000}"/>
    <cellStyle name="Normal 7 4 4 4 4" xfId="4041" xr:uid="{00000000-0005-0000-0000-0000857F0000}"/>
    <cellStyle name="Normal 7 4 4 4 4 2" xfId="12714" xr:uid="{00000000-0005-0000-0000-0000867F0000}"/>
    <cellStyle name="Normal 7 4 4 4 4 2 2" xfId="30067" xr:uid="{00000000-0005-0000-0000-0000877F0000}"/>
    <cellStyle name="Normal 7 4 4 4 4 2 3" xfId="47413" xr:uid="{00000000-0005-0000-0000-0000887F0000}"/>
    <cellStyle name="Normal 7 4 4 4 4 3" xfId="21394" xr:uid="{00000000-0005-0000-0000-0000897F0000}"/>
    <cellStyle name="Normal 7 4 4 4 4 4" xfId="38740" xr:uid="{00000000-0005-0000-0000-00008A7F0000}"/>
    <cellStyle name="Normal 7 4 4 4 5" xfId="9088" xr:uid="{00000000-0005-0000-0000-00008B7F0000}"/>
    <cellStyle name="Normal 7 4 4 4 5 2" xfId="26441" xr:uid="{00000000-0005-0000-0000-00008C7F0000}"/>
    <cellStyle name="Normal 7 4 4 4 5 3" xfId="43787" xr:uid="{00000000-0005-0000-0000-00008D7F0000}"/>
    <cellStyle name="Normal 7 4 4 4 6" xfId="17768" xr:uid="{00000000-0005-0000-0000-00008E7F0000}"/>
    <cellStyle name="Normal 7 4 4 4 7" xfId="35114" xr:uid="{00000000-0005-0000-0000-00008F7F0000}"/>
    <cellStyle name="Normal 7 4 4 5" xfId="1983" xr:uid="{00000000-0005-0000-0000-0000907F0000}"/>
    <cellStyle name="Normal 7 4 4 5 2" xfId="7765" xr:uid="{00000000-0005-0000-0000-0000917F0000}"/>
    <cellStyle name="Normal 7 4 4 5 2 2" xfId="16438" xr:uid="{00000000-0005-0000-0000-0000927F0000}"/>
    <cellStyle name="Normal 7 4 4 5 2 2 2" xfId="33791" xr:uid="{00000000-0005-0000-0000-0000937F0000}"/>
    <cellStyle name="Normal 7 4 4 5 2 2 3" xfId="51137" xr:uid="{00000000-0005-0000-0000-0000947F0000}"/>
    <cellStyle name="Normal 7 4 4 5 2 3" xfId="25118" xr:uid="{00000000-0005-0000-0000-0000957F0000}"/>
    <cellStyle name="Normal 7 4 4 5 2 4" xfId="42464" xr:uid="{00000000-0005-0000-0000-0000967F0000}"/>
    <cellStyle name="Normal 7 4 4 5 3" xfId="3796" xr:uid="{00000000-0005-0000-0000-0000977F0000}"/>
    <cellStyle name="Normal 7 4 4 5 3 2" xfId="12469" xr:uid="{00000000-0005-0000-0000-0000987F0000}"/>
    <cellStyle name="Normal 7 4 4 5 3 2 2" xfId="29822" xr:uid="{00000000-0005-0000-0000-0000997F0000}"/>
    <cellStyle name="Normal 7 4 4 5 3 2 3" xfId="47168" xr:uid="{00000000-0005-0000-0000-00009A7F0000}"/>
    <cellStyle name="Normal 7 4 4 5 3 3" xfId="21149" xr:uid="{00000000-0005-0000-0000-00009B7F0000}"/>
    <cellStyle name="Normal 7 4 4 5 3 4" xfId="38495" xr:uid="{00000000-0005-0000-0000-00009C7F0000}"/>
    <cellStyle name="Normal 7 4 4 5 4" xfId="10656" xr:uid="{00000000-0005-0000-0000-00009D7F0000}"/>
    <cellStyle name="Normal 7 4 4 5 4 2" xfId="28009" xr:uid="{00000000-0005-0000-0000-00009E7F0000}"/>
    <cellStyle name="Normal 7 4 4 5 4 3" xfId="45355" xr:uid="{00000000-0005-0000-0000-00009F7F0000}"/>
    <cellStyle name="Normal 7 4 4 5 5" xfId="19336" xr:uid="{00000000-0005-0000-0000-0000A07F0000}"/>
    <cellStyle name="Normal 7 4 4 5 6" xfId="36682" xr:uid="{00000000-0005-0000-0000-0000A17F0000}"/>
    <cellStyle name="Normal 7 4 4 6" xfId="1150" xr:uid="{00000000-0005-0000-0000-0000A27F0000}"/>
    <cellStyle name="Normal 7 4 4 6 2" xfId="6932" xr:uid="{00000000-0005-0000-0000-0000A37F0000}"/>
    <cellStyle name="Normal 7 4 4 6 2 2" xfId="15605" xr:uid="{00000000-0005-0000-0000-0000A47F0000}"/>
    <cellStyle name="Normal 7 4 4 6 2 2 2" xfId="32958" xr:uid="{00000000-0005-0000-0000-0000A57F0000}"/>
    <cellStyle name="Normal 7 4 4 6 2 2 3" xfId="50304" xr:uid="{00000000-0005-0000-0000-0000A67F0000}"/>
    <cellStyle name="Normal 7 4 4 6 2 3" xfId="24285" xr:uid="{00000000-0005-0000-0000-0000A77F0000}"/>
    <cellStyle name="Normal 7 4 4 6 2 4" xfId="41631" xr:uid="{00000000-0005-0000-0000-0000A87F0000}"/>
    <cellStyle name="Normal 7 4 4 6 3" xfId="4776" xr:uid="{00000000-0005-0000-0000-0000A97F0000}"/>
    <cellStyle name="Normal 7 4 4 6 3 2" xfId="13449" xr:uid="{00000000-0005-0000-0000-0000AA7F0000}"/>
    <cellStyle name="Normal 7 4 4 6 3 2 2" xfId="30802" xr:uid="{00000000-0005-0000-0000-0000AB7F0000}"/>
    <cellStyle name="Normal 7 4 4 6 3 2 3" xfId="48148" xr:uid="{00000000-0005-0000-0000-0000AC7F0000}"/>
    <cellStyle name="Normal 7 4 4 6 3 3" xfId="22129" xr:uid="{00000000-0005-0000-0000-0000AD7F0000}"/>
    <cellStyle name="Normal 7 4 4 6 3 4" xfId="39475" xr:uid="{00000000-0005-0000-0000-0000AE7F0000}"/>
    <cellStyle name="Normal 7 4 4 6 4" xfId="9823" xr:uid="{00000000-0005-0000-0000-0000AF7F0000}"/>
    <cellStyle name="Normal 7 4 4 6 4 2" xfId="27176" xr:uid="{00000000-0005-0000-0000-0000B07F0000}"/>
    <cellStyle name="Normal 7 4 4 6 4 3" xfId="44522" xr:uid="{00000000-0005-0000-0000-0000B17F0000}"/>
    <cellStyle name="Normal 7 4 4 6 5" xfId="18503" xr:uid="{00000000-0005-0000-0000-0000B27F0000}"/>
    <cellStyle name="Normal 7 4 4 6 6" xfId="35849" xr:uid="{00000000-0005-0000-0000-0000B37F0000}"/>
    <cellStyle name="Normal 7 4 4 7" xfId="5952" xr:uid="{00000000-0005-0000-0000-0000B47F0000}"/>
    <cellStyle name="Normal 7 4 4 7 2" xfId="14625" xr:uid="{00000000-0005-0000-0000-0000B57F0000}"/>
    <cellStyle name="Normal 7 4 4 7 2 2" xfId="31978" xr:uid="{00000000-0005-0000-0000-0000B67F0000}"/>
    <cellStyle name="Normal 7 4 4 7 2 3" xfId="49324" xr:uid="{00000000-0005-0000-0000-0000B77F0000}"/>
    <cellStyle name="Normal 7 4 4 7 3" xfId="23305" xr:uid="{00000000-0005-0000-0000-0000B87F0000}"/>
    <cellStyle name="Normal 7 4 4 7 4" xfId="40651" xr:uid="{00000000-0005-0000-0000-0000B97F0000}"/>
    <cellStyle name="Normal 7 4 4 8" xfId="2963" xr:uid="{00000000-0005-0000-0000-0000BA7F0000}"/>
    <cellStyle name="Normal 7 4 4 8 2" xfId="11636" xr:uid="{00000000-0005-0000-0000-0000BB7F0000}"/>
    <cellStyle name="Normal 7 4 4 8 2 2" xfId="28989" xr:uid="{00000000-0005-0000-0000-0000BC7F0000}"/>
    <cellStyle name="Normal 7 4 4 8 2 3" xfId="46335" xr:uid="{00000000-0005-0000-0000-0000BD7F0000}"/>
    <cellStyle name="Normal 7 4 4 8 3" xfId="20316" xr:uid="{00000000-0005-0000-0000-0000BE7F0000}"/>
    <cellStyle name="Normal 7 4 4 8 4" xfId="37662" xr:uid="{00000000-0005-0000-0000-0000BF7F0000}"/>
    <cellStyle name="Normal 7 4 4 9" xfId="8843" xr:uid="{00000000-0005-0000-0000-0000C07F0000}"/>
    <cellStyle name="Normal 7 4 4 9 2" xfId="26196" xr:uid="{00000000-0005-0000-0000-0000C17F0000}"/>
    <cellStyle name="Normal 7 4 4 9 3" xfId="43542" xr:uid="{00000000-0005-0000-0000-0000C27F0000}"/>
    <cellStyle name="Normal 7 4 5" xfId="268" xr:uid="{00000000-0005-0000-0000-0000C37F0000}"/>
    <cellStyle name="Normal 7 4 5 10" xfId="34967" xr:uid="{00000000-0005-0000-0000-0000C47F0000}"/>
    <cellStyle name="Normal 7 4 5 2" xfId="1003" xr:uid="{00000000-0005-0000-0000-0000C57F0000}"/>
    <cellStyle name="Normal 7 4 5 2 2" xfId="2816" xr:uid="{00000000-0005-0000-0000-0000C67F0000}"/>
    <cellStyle name="Normal 7 4 5 2 2 2" xfId="8598" xr:uid="{00000000-0005-0000-0000-0000C77F0000}"/>
    <cellStyle name="Normal 7 4 5 2 2 2 2" xfId="17271" xr:uid="{00000000-0005-0000-0000-0000C87F0000}"/>
    <cellStyle name="Normal 7 4 5 2 2 2 2 2" xfId="34624" xr:uid="{00000000-0005-0000-0000-0000C97F0000}"/>
    <cellStyle name="Normal 7 4 5 2 2 2 2 3" xfId="51970" xr:uid="{00000000-0005-0000-0000-0000CA7F0000}"/>
    <cellStyle name="Normal 7 4 5 2 2 2 3" xfId="25951" xr:uid="{00000000-0005-0000-0000-0000CB7F0000}"/>
    <cellStyle name="Normal 7 4 5 2 2 2 4" xfId="43297" xr:uid="{00000000-0005-0000-0000-0000CC7F0000}"/>
    <cellStyle name="Normal 7 4 5 2 2 3" xfId="4629" xr:uid="{00000000-0005-0000-0000-0000CD7F0000}"/>
    <cellStyle name="Normal 7 4 5 2 2 3 2" xfId="13302" xr:uid="{00000000-0005-0000-0000-0000CE7F0000}"/>
    <cellStyle name="Normal 7 4 5 2 2 3 2 2" xfId="30655" xr:uid="{00000000-0005-0000-0000-0000CF7F0000}"/>
    <cellStyle name="Normal 7 4 5 2 2 3 2 3" xfId="48001" xr:uid="{00000000-0005-0000-0000-0000D07F0000}"/>
    <cellStyle name="Normal 7 4 5 2 2 3 3" xfId="21982" xr:uid="{00000000-0005-0000-0000-0000D17F0000}"/>
    <cellStyle name="Normal 7 4 5 2 2 3 4" xfId="39328" xr:uid="{00000000-0005-0000-0000-0000D27F0000}"/>
    <cellStyle name="Normal 7 4 5 2 2 4" xfId="11489" xr:uid="{00000000-0005-0000-0000-0000D37F0000}"/>
    <cellStyle name="Normal 7 4 5 2 2 4 2" xfId="28842" xr:uid="{00000000-0005-0000-0000-0000D47F0000}"/>
    <cellStyle name="Normal 7 4 5 2 2 4 3" xfId="46188" xr:uid="{00000000-0005-0000-0000-0000D57F0000}"/>
    <cellStyle name="Normal 7 4 5 2 2 5" xfId="20169" xr:uid="{00000000-0005-0000-0000-0000D67F0000}"/>
    <cellStyle name="Normal 7 4 5 2 2 6" xfId="37515" xr:uid="{00000000-0005-0000-0000-0000D77F0000}"/>
    <cellStyle name="Normal 7 4 5 2 3" xfId="1738" xr:uid="{00000000-0005-0000-0000-0000D87F0000}"/>
    <cellStyle name="Normal 7 4 5 2 3 2" xfId="7520" xr:uid="{00000000-0005-0000-0000-0000D97F0000}"/>
    <cellStyle name="Normal 7 4 5 2 3 2 2" xfId="16193" xr:uid="{00000000-0005-0000-0000-0000DA7F0000}"/>
    <cellStyle name="Normal 7 4 5 2 3 2 2 2" xfId="33546" xr:uid="{00000000-0005-0000-0000-0000DB7F0000}"/>
    <cellStyle name="Normal 7 4 5 2 3 2 2 3" xfId="50892" xr:uid="{00000000-0005-0000-0000-0000DC7F0000}"/>
    <cellStyle name="Normal 7 4 5 2 3 2 3" xfId="24873" xr:uid="{00000000-0005-0000-0000-0000DD7F0000}"/>
    <cellStyle name="Normal 7 4 5 2 3 2 4" xfId="42219" xr:uid="{00000000-0005-0000-0000-0000DE7F0000}"/>
    <cellStyle name="Normal 7 4 5 2 3 3" xfId="5364" xr:uid="{00000000-0005-0000-0000-0000DF7F0000}"/>
    <cellStyle name="Normal 7 4 5 2 3 3 2" xfId="14037" xr:uid="{00000000-0005-0000-0000-0000E07F0000}"/>
    <cellStyle name="Normal 7 4 5 2 3 3 2 2" xfId="31390" xr:uid="{00000000-0005-0000-0000-0000E17F0000}"/>
    <cellStyle name="Normal 7 4 5 2 3 3 2 3" xfId="48736" xr:uid="{00000000-0005-0000-0000-0000E27F0000}"/>
    <cellStyle name="Normal 7 4 5 2 3 3 3" xfId="22717" xr:uid="{00000000-0005-0000-0000-0000E37F0000}"/>
    <cellStyle name="Normal 7 4 5 2 3 3 4" xfId="40063" xr:uid="{00000000-0005-0000-0000-0000E47F0000}"/>
    <cellStyle name="Normal 7 4 5 2 3 4" xfId="10411" xr:uid="{00000000-0005-0000-0000-0000E57F0000}"/>
    <cellStyle name="Normal 7 4 5 2 3 4 2" xfId="27764" xr:uid="{00000000-0005-0000-0000-0000E67F0000}"/>
    <cellStyle name="Normal 7 4 5 2 3 4 3" xfId="45110" xr:uid="{00000000-0005-0000-0000-0000E77F0000}"/>
    <cellStyle name="Normal 7 4 5 2 3 5" xfId="19091" xr:uid="{00000000-0005-0000-0000-0000E87F0000}"/>
    <cellStyle name="Normal 7 4 5 2 3 6" xfId="36437" xr:uid="{00000000-0005-0000-0000-0000E97F0000}"/>
    <cellStyle name="Normal 7 4 5 2 4" xfId="6785" xr:uid="{00000000-0005-0000-0000-0000EA7F0000}"/>
    <cellStyle name="Normal 7 4 5 2 4 2" xfId="15458" xr:uid="{00000000-0005-0000-0000-0000EB7F0000}"/>
    <cellStyle name="Normal 7 4 5 2 4 2 2" xfId="32811" xr:uid="{00000000-0005-0000-0000-0000EC7F0000}"/>
    <cellStyle name="Normal 7 4 5 2 4 2 3" xfId="50157" xr:uid="{00000000-0005-0000-0000-0000ED7F0000}"/>
    <cellStyle name="Normal 7 4 5 2 4 3" xfId="24138" xr:uid="{00000000-0005-0000-0000-0000EE7F0000}"/>
    <cellStyle name="Normal 7 4 5 2 4 4" xfId="41484" xr:uid="{00000000-0005-0000-0000-0000EF7F0000}"/>
    <cellStyle name="Normal 7 4 5 2 5" xfId="3551" xr:uid="{00000000-0005-0000-0000-0000F07F0000}"/>
    <cellStyle name="Normal 7 4 5 2 5 2" xfId="12224" xr:uid="{00000000-0005-0000-0000-0000F17F0000}"/>
    <cellStyle name="Normal 7 4 5 2 5 2 2" xfId="29577" xr:uid="{00000000-0005-0000-0000-0000F27F0000}"/>
    <cellStyle name="Normal 7 4 5 2 5 2 3" xfId="46923" xr:uid="{00000000-0005-0000-0000-0000F37F0000}"/>
    <cellStyle name="Normal 7 4 5 2 5 3" xfId="20904" xr:uid="{00000000-0005-0000-0000-0000F47F0000}"/>
    <cellStyle name="Normal 7 4 5 2 5 4" xfId="38250" xr:uid="{00000000-0005-0000-0000-0000F57F0000}"/>
    <cellStyle name="Normal 7 4 5 2 6" xfId="9676" xr:uid="{00000000-0005-0000-0000-0000F67F0000}"/>
    <cellStyle name="Normal 7 4 5 2 6 2" xfId="27029" xr:uid="{00000000-0005-0000-0000-0000F77F0000}"/>
    <cellStyle name="Normal 7 4 5 2 6 3" xfId="44375" xr:uid="{00000000-0005-0000-0000-0000F87F0000}"/>
    <cellStyle name="Normal 7 4 5 2 7" xfId="18356" xr:uid="{00000000-0005-0000-0000-0000F97F0000}"/>
    <cellStyle name="Normal 7 4 5 2 8" xfId="35702" xr:uid="{00000000-0005-0000-0000-0000FA7F0000}"/>
    <cellStyle name="Normal 7 4 5 3" xfId="513" xr:uid="{00000000-0005-0000-0000-0000FB7F0000}"/>
    <cellStyle name="Normal 7 4 5 3 2" xfId="2326" xr:uid="{00000000-0005-0000-0000-0000FC7F0000}"/>
    <cellStyle name="Normal 7 4 5 3 2 2" xfId="8108" xr:uid="{00000000-0005-0000-0000-0000FD7F0000}"/>
    <cellStyle name="Normal 7 4 5 3 2 2 2" xfId="16781" xr:uid="{00000000-0005-0000-0000-0000FE7F0000}"/>
    <cellStyle name="Normal 7 4 5 3 2 2 2 2" xfId="34134" xr:uid="{00000000-0005-0000-0000-0000FF7F0000}"/>
    <cellStyle name="Normal 7 4 5 3 2 2 2 3" xfId="51480" xr:uid="{00000000-0005-0000-0000-000000800000}"/>
    <cellStyle name="Normal 7 4 5 3 2 2 3" xfId="25461" xr:uid="{00000000-0005-0000-0000-000001800000}"/>
    <cellStyle name="Normal 7 4 5 3 2 2 4" xfId="42807" xr:uid="{00000000-0005-0000-0000-000002800000}"/>
    <cellStyle name="Normal 7 4 5 3 2 3" xfId="5609" xr:uid="{00000000-0005-0000-0000-000003800000}"/>
    <cellStyle name="Normal 7 4 5 3 2 3 2" xfId="14282" xr:uid="{00000000-0005-0000-0000-000004800000}"/>
    <cellStyle name="Normal 7 4 5 3 2 3 2 2" xfId="31635" xr:uid="{00000000-0005-0000-0000-000005800000}"/>
    <cellStyle name="Normal 7 4 5 3 2 3 2 3" xfId="48981" xr:uid="{00000000-0005-0000-0000-000006800000}"/>
    <cellStyle name="Normal 7 4 5 3 2 3 3" xfId="22962" xr:uid="{00000000-0005-0000-0000-000007800000}"/>
    <cellStyle name="Normal 7 4 5 3 2 3 4" xfId="40308" xr:uid="{00000000-0005-0000-0000-000008800000}"/>
    <cellStyle name="Normal 7 4 5 3 2 4" xfId="10999" xr:uid="{00000000-0005-0000-0000-000009800000}"/>
    <cellStyle name="Normal 7 4 5 3 2 4 2" xfId="28352" xr:uid="{00000000-0005-0000-0000-00000A800000}"/>
    <cellStyle name="Normal 7 4 5 3 2 4 3" xfId="45698" xr:uid="{00000000-0005-0000-0000-00000B800000}"/>
    <cellStyle name="Normal 7 4 5 3 2 5" xfId="19679" xr:uid="{00000000-0005-0000-0000-00000C800000}"/>
    <cellStyle name="Normal 7 4 5 3 2 6" xfId="37025" xr:uid="{00000000-0005-0000-0000-00000D800000}"/>
    <cellStyle name="Normal 7 4 5 3 3" xfId="6295" xr:uid="{00000000-0005-0000-0000-00000E800000}"/>
    <cellStyle name="Normal 7 4 5 3 3 2" xfId="14968" xr:uid="{00000000-0005-0000-0000-00000F800000}"/>
    <cellStyle name="Normal 7 4 5 3 3 2 2" xfId="32321" xr:uid="{00000000-0005-0000-0000-000010800000}"/>
    <cellStyle name="Normal 7 4 5 3 3 2 3" xfId="49667" xr:uid="{00000000-0005-0000-0000-000011800000}"/>
    <cellStyle name="Normal 7 4 5 3 3 3" xfId="23648" xr:uid="{00000000-0005-0000-0000-000012800000}"/>
    <cellStyle name="Normal 7 4 5 3 3 4" xfId="40994" xr:uid="{00000000-0005-0000-0000-000013800000}"/>
    <cellStyle name="Normal 7 4 5 3 4" xfId="4139" xr:uid="{00000000-0005-0000-0000-000014800000}"/>
    <cellStyle name="Normal 7 4 5 3 4 2" xfId="12812" xr:uid="{00000000-0005-0000-0000-000015800000}"/>
    <cellStyle name="Normal 7 4 5 3 4 2 2" xfId="30165" xr:uid="{00000000-0005-0000-0000-000016800000}"/>
    <cellStyle name="Normal 7 4 5 3 4 2 3" xfId="47511" xr:uid="{00000000-0005-0000-0000-000017800000}"/>
    <cellStyle name="Normal 7 4 5 3 4 3" xfId="21492" xr:uid="{00000000-0005-0000-0000-000018800000}"/>
    <cellStyle name="Normal 7 4 5 3 4 4" xfId="38838" xr:uid="{00000000-0005-0000-0000-000019800000}"/>
    <cellStyle name="Normal 7 4 5 3 5" xfId="9186" xr:uid="{00000000-0005-0000-0000-00001A800000}"/>
    <cellStyle name="Normal 7 4 5 3 5 2" xfId="26539" xr:uid="{00000000-0005-0000-0000-00001B800000}"/>
    <cellStyle name="Normal 7 4 5 3 5 3" xfId="43885" xr:uid="{00000000-0005-0000-0000-00001C800000}"/>
    <cellStyle name="Normal 7 4 5 3 6" xfId="17866" xr:uid="{00000000-0005-0000-0000-00001D800000}"/>
    <cellStyle name="Normal 7 4 5 3 7" xfId="35212" xr:uid="{00000000-0005-0000-0000-00001E800000}"/>
    <cellStyle name="Normal 7 4 5 4" xfId="2081" xr:uid="{00000000-0005-0000-0000-00001F800000}"/>
    <cellStyle name="Normal 7 4 5 4 2" xfId="7863" xr:uid="{00000000-0005-0000-0000-000020800000}"/>
    <cellStyle name="Normal 7 4 5 4 2 2" xfId="16536" xr:uid="{00000000-0005-0000-0000-000021800000}"/>
    <cellStyle name="Normal 7 4 5 4 2 2 2" xfId="33889" xr:uid="{00000000-0005-0000-0000-000022800000}"/>
    <cellStyle name="Normal 7 4 5 4 2 2 3" xfId="51235" xr:uid="{00000000-0005-0000-0000-000023800000}"/>
    <cellStyle name="Normal 7 4 5 4 2 3" xfId="25216" xr:uid="{00000000-0005-0000-0000-000024800000}"/>
    <cellStyle name="Normal 7 4 5 4 2 4" xfId="42562" xr:uid="{00000000-0005-0000-0000-000025800000}"/>
    <cellStyle name="Normal 7 4 5 4 3" xfId="3894" xr:uid="{00000000-0005-0000-0000-000026800000}"/>
    <cellStyle name="Normal 7 4 5 4 3 2" xfId="12567" xr:uid="{00000000-0005-0000-0000-000027800000}"/>
    <cellStyle name="Normal 7 4 5 4 3 2 2" xfId="29920" xr:uid="{00000000-0005-0000-0000-000028800000}"/>
    <cellStyle name="Normal 7 4 5 4 3 2 3" xfId="47266" xr:uid="{00000000-0005-0000-0000-000029800000}"/>
    <cellStyle name="Normal 7 4 5 4 3 3" xfId="21247" xr:uid="{00000000-0005-0000-0000-00002A800000}"/>
    <cellStyle name="Normal 7 4 5 4 3 4" xfId="38593" xr:uid="{00000000-0005-0000-0000-00002B800000}"/>
    <cellStyle name="Normal 7 4 5 4 4" xfId="10754" xr:uid="{00000000-0005-0000-0000-00002C800000}"/>
    <cellStyle name="Normal 7 4 5 4 4 2" xfId="28107" xr:uid="{00000000-0005-0000-0000-00002D800000}"/>
    <cellStyle name="Normal 7 4 5 4 4 3" xfId="45453" xr:uid="{00000000-0005-0000-0000-00002E800000}"/>
    <cellStyle name="Normal 7 4 5 4 5" xfId="19434" xr:uid="{00000000-0005-0000-0000-00002F800000}"/>
    <cellStyle name="Normal 7 4 5 4 6" xfId="36780" xr:uid="{00000000-0005-0000-0000-000030800000}"/>
    <cellStyle name="Normal 7 4 5 5" xfId="1248" xr:uid="{00000000-0005-0000-0000-000031800000}"/>
    <cellStyle name="Normal 7 4 5 5 2" xfId="7030" xr:uid="{00000000-0005-0000-0000-000032800000}"/>
    <cellStyle name="Normal 7 4 5 5 2 2" xfId="15703" xr:uid="{00000000-0005-0000-0000-000033800000}"/>
    <cellStyle name="Normal 7 4 5 5 2 2 2" xfId="33056" xr:uid="{00000000-0005-0000-0000-000034800000}"/>
    <cellStyle name="Normal 7 4 5 5 2 2 3" xfId="50402" xr:uid="{00000000-0005-0000-0000-000035800000}"/>
    <cellStyle name="Normal 7 4 5 5 2 3" xfId="24383" xr:uid="{00000000-0005-0000-0000-000036800000}"/>
    <cellStyle name="Normal 7 4 5 5 2 4" xfId="41729" xr:uid="{00000000-0005-0000-0000-000037800000}"/>
    <cellStyle name="Normal 7 4 5 5 3" xfId="4874" xr:uid="{00000000-0005-0000-0000-000038800000}"/>
    <cellStyle name="Normal 7 4 5 5 3 2" xfId="13547" xr:uid="{00000000-0005-0000-0000-000039800000}"/>
    <cellStyle name="Normal 7 4 5 5 3 2 2" xfId="30900" xr:uid="{00000000-0005-0000-0000-00003A800000}"/>
    <cellStyle name="Normal 7 4 5 5 3 2 3" xfId="48246" xr:uid="{00000000-0005-0000-0000-00003B800000}"/>
    <cellStyle name="Normal 7 4 5 5 3 3" xfId="22227" xr:uid="{00000000-0005-0000-0000-00003C800000}"/>
    <cellStyle name="Normal 7 4 5 5 3 4" xfId="39573" xr:uid="{00000000-0005-0000-0000-00003D800000}"/>
    <cellStyle name="Normal 7 4 5 5 4" xfId="9921" xr:uid="{00000000-0005-0000-0000-00003E800000}"/>
    <cellStyle name="Normal 7 4 5 5 4 2" xfId="27274" xr:uid="{00000000-0005-0000-0000-00003F800000}"/>
    <cellStyle name="Normal 7 4 5 5 4 3" xfId="44620" xr:uid="{00000000-0005-0000-0000-000040800000}"/>
    <cellStyle name="Normal 7 4 5 5 5" xfId="18601" xr:uid="{00000000-0005-0000-0000-000041800000}"/>
    <cellStyle name="Normal 7 4 5 5 6" xfId="35947" xr:uid="{00000000-0005-0000-0000-000042800000}"/>
    <cellStyle name="Normal 7 4 5 6" xfId="6050" xr:uid="{00000000-0005-0000-0000-000043800000}"/>
    <cellStyle name="Normal 7 4 5 6 2" xfId="14723" xr:uid="{00000000-0005-0000-0000-000044800000}"/>
    <cellStyle name="Normal 7 4 5 6 2 2" xfId="32076" xr:uid="{00000000-0005-0000-0000-000045800000}"/>
    <cellStyle name="Normal 7 4 5 6 2 3" xfId="49422" xr:uid="{00000000-0005-0000-0000-000046800000}"/>
    <cellStyle name="Normal 7 4 5 6 3" xfId="23403" xr:uid="{00000000-0005-0000-0000-000047800000}"/>
    <cellStyle name="Normal 7 4 5 6 4" xfId="40749" xr:uid="{00000000-0005-0000-0000-000048800000}"/>
    <cellStyle name="Normal 7 4 5 7" xfId="3061" xr:uid="{00000000-0005-0000-0000-000049800000}"/>
    <cellStyle name="Normal 7 4 5 7 2" xfId="11734" xr:uid="{00000000-0005-0000-0000-00004A800000}"/>
    <cellStyle name="Normal 7 4 5 7 2 2" xfId="29087" xr:uid="{00000000-0005-0000-0000-00004B800000}"/>
    <cellStyle name="Normal 7 4 5 7 2 3" xfId="46433" xr:uid="{00000000-0005-0000-0000-00004C800000}"/>
    <cellStyle name="Normal 7 4 5 7 3" xfId="20414" xr:uid="{00000000-0005-0000-0000-00004D800000}"/>
    <cellStyle name="Normal 7 4 5 7 4" xfId="37760" xr:uid="{00000000-0005-0000-0000-00004E800000}"/>
    <cellStyle name="Normal 7 4 5 8" xfId="8941" xr:uid="{00000000-0005-0000-0000-00004F800000}"/>
    <cellStyle name="Normal 7 4 5 8 2" xfId="26294" xr:uid="{00000000-0005-0000-0000-000050800000}"/>
    <cellStyle name="Normal 7 4 5 8 3" xfId="43640" xr:uid="{00000000-0005-0000-0000-000051800000}"/>
    <cellStyle name="Normal 7 4 5 9" xfId="17621" xr:uid="{00000000-0005-0000-0000-000052800000}"/>
    <cellStyle name="Normal 7 4 6" xfId="121" xr:uid="{00000000-0005-0000-0000-000053800000}"/>
    <cellStyle name="Normal 7 4 6 10" xfId="34820" xr:uid="{00000000-0005-0000-0000-000054800000}"/>
    <cellStyle name="Normal 7 4 6 2" xfId="856" xr:uid="{00000000-0005-0000-0000-000055800000}"/>
    <cellStyle name="Normal 7 4 6 2 2" xfId="2669" xr:uid="{00000000-0005-0000-0000-000056800000}"/>
    <cellStyle name="Normal 7 4 6 2 2 2" xfId="8451" xr:uid="{00000000-0005-0000-0000-000057800000}"/>
    <cellStyle name="Normal 7 4 6 2 2 2 2" xfId="17124" xr:uid="{00000000-0005-0000-0000-000058800000}"/>
    <cellStyle name="Normal 7 4 6 2 2 2 2 2" xfId="34477" xr:uid="{00000000-0005-0000-0000-000059800000}"/>
    <cellStyle name="Normal 7 4 6 2 2 2 2 3" xfId="51823" xr:uid="{00000000-0005-0000-0000-00005A800000}"/>
    <cellStyle name="Normal 7 4 6 2 2 2 3" xfId="25804" xr:uid="{00000000-0005-0000-0000-00005B800000}"/>
    <cellStyle name="Normal 7 4 6 2 2 2 4" xfId="43150" xr:uid="{00000000-0005-0000-0000-00005C800000}"/>
    <cellStyle name="Normal 7 4 6 2 2 3" xfId="4482" xr:uid="{00000000-0005-0000-0000-00005D800000}"/>
    <cellStyle name="Normal 7 4 6 2 2 3 2" xfId="13155" xr:uid="{00000000-0005-0000-0000-00005E800000}"/>
    <cellStyle name="Normal 7 4 6 2 2 3 2 2" xfId="30508" xr:uid="{00000000-0005-0000-0000-00005F800000}"/>
    <cellStyle name="Normal 7 4 6 2 2 3 2 3" xfId="47854" xr:uid="{00000000-0005-0000-0000-000060800000}"/>
    <cellStyle name="Normal 7 4 6 2 2 3 3" xfId="21835" xr:uid="{00000000-0005-0000-0000-000061800000}"/>
    <cellStyle name="Normal 7 4 6 2 2 3 4" xfId="39181" xr:uid="{00000000-0005-0000-0000-000062800000}"/>
    <cellStyle name="Normal 7 4 6 2 2 4" xfId="11342" xr:uid="{00000000-0005-0000-0000-000063800000}"/>
    <cellStyle name="Normal 7 4 6 2 2 4 2" xfId="28695" xr:uid="{00000000-0005-0000-0000-000064800000}"/>
    <cellStyle name="Normal 7 4 6 2 2 4 3" xfId="46041" xr:uid="{00000000-0005-0000-0000-000065800000}"/>
    <cellStyle name="Normal 7 4 6 2 2 5" xfId="20022" xr:uid="{00000000-0005-0000-0000-000066800000}"/>
    <cellStyle name="Normal 7 4 6 2 2 6" xfId="37368" xr:uid="{00000000-0005-0000-0000-000067800000}"/>
    <cellStyle name="Normal 7 4 6 2 3" xfId="1591" xr:uid="{00000000-0005-0000-0000-000068800000}"/>
    <cellStyle name="Normal 7 4 6 2 3 2" xfId="7373" xr:uid="{00000000-0005-0000-0000-000069800000}"/>
    <cellStyle name="Normal 7 4 6 2 3 2 2" xfId="16046" xr:uid="{00000000-0005-0000-0000-00006A800000}"/>
    <cellStyle name="Normal 7 4 6 2 3 2 2 2" xfId="33399" xr:uid="{00000000-0005-0000-0000-00006B800000}"/>
    <cellStyle name="Normal 7 4 6 2 3 2 2 3" xfId="50745" xr:uid="{00000000-0005-0000-0000-00006C800000}"/>
    <cellStyle name="Normal 7 4 6 2 3 2 3" xfId="24726" xr:uid="{00000000-0005-0000-0000-00006D800000}"/>
    <cellStyle name="Normal 7 4 6 2 3 2 4" xfId="42072" xr:uid="{00000000-0005-0000-0000-00006E800000}"/>
    <cellStyle name="Normal 7 4 6 2 3 3" xfId="5217" xr:uid="{00000000-0005-0000-0000-00006F800000}"/>
    <cellStyle name="Normal 7 4 6 2 3 3 2" xfId="13890" xr:uid="{00000000-0005-0000-0000-000070800000}"/>
    <cellStyle name="Normal 7 4 6 2 3 3 2 2" xfId="31243" xr:uid="{00000000-0005-0000-0000-000071800000}"/>
    <cellStyle name="Normal 7 4 6 2 3 3 2 3" xfId="48589" xr:uid="{00000000-0005-0000-0000-000072800000}"/>
    <cellStyle name="Normal 7 4 6 2 3 3 3" xfId="22570" xr:uid="{00000000-0005-0000-0000-000073800000}"/>
    <cellStyle name="Normal 7 4 6 2 3 3 4" xfId="39916" xr:uid="{00000000-0005-0000-0000-000074800000}"/>
    <cellStyle name="Normal 7 4 6 2 3 4" xfId="10264" xr:uid="{00000000-0005-0000-0000-000075800000}"/>
    <cellStyle name="Normal 7 4 6 2 3 4 2" xfId="27617" xr:uid="{00000000-0005-0000-0000-000076800000}"/>
    <cellStyle name="Normal 7 4 6 2 3 4 3" xfId="44963" xr:uid="{00000000-0005-0000-0000-000077800000}"/>
    <cellStyle name="Normal 7 4 6 2 3 5" xfId="18944" xr:uid="{00000000-0005-0000-0000-000078800000}"/>
    <cellStyle name="Normal 7 4 6 2 3 6" xfId="36290" xr:uid="{00000000-0005-0000-0000-000079800000}"/>
    <cellStyle name="Normal 7 4 6 2 4" xfId="6638" xr:uid="{00000000-0005-0000-0000-00007A800000}"/>
    <cellStyle name="Normal 7 4 6 2 4 2" xfId="15311" xr:uid="{00000000-0005-0000-0000-00007B800000}"/>
    <cellStyle name="Normal 7 4 6 2 4 2 2" xfId="32664" xr:uid="{00000000-0005-0000-0000-00007C800000}"/>
    <cellStyle name="Normal 7 4 6 2 4 2 3" xfId="50010" xr:uid="{00000000-0005-0000-0000-00007D800000}"/>
    <cellStyle name="Normal 7 4 6 2 4 3" xfId="23991" xr:uid="{00000000-0005-0000-0000-00007E800000}"/>
    <cellStyle name="Normal 7 4 6 2 4 4" xfId="41337" xr:uid="{00000000-0005-0000-0000-00007F800000}"/>
    <cellStyle name="Normal 7 4 6 2 5" xfId="3404" xr:uid="{00000000-0005-0000-0000-000080800000}"/>
    <cellStyle name="Normal 7 4 6 2 5 2" xfId="12077" xr:uid="{00000000-0005-0000-0000-000081800000}"/>
    <cellStyle name="Normal 7 4 6 2 5 2 2" xfId="29430" xr:uid="{00000000-0005-0000-0000-000082800000}"/>
    <cellStyle name="Normal 7 4 6 2 5 2 3" xfId="46776" xr:uid="{00000000-0005-0000-0000-000083800000}"/>
    <cellStyle name="Normal 7 4 6 2 5 3" xfId="20757" xr:uid="{00000000-0005-0000-0000-000084800000}"/>
    <cellStyle name="Normal 7 4 6 2 5 4" xfId="38103" xr:uid="{00000000-0005-0000-0000-000085800000}"/>
    <cellStyle name="Normal 7 4 6 2 6" xfId="9529" xr:uid="{00000000-0005-0000-0000-000086800000}"/>
    <cellStyle name="Normal 7 4 6 2 6 2" xfId="26882" xr:uid="{00000000-0005-0000-0000-000087800000}"/>
    <cellStyle name="Normal 7 4 6 2 6 3" xfId="44228" xr:uid="{00000000-0005-0000-0000-000088800000}"/>
    <cellStyle name="Normal 7 4 6 2 7" xfId="18209" xr:uid="{00000000-0005-0000-0000-000089800000}"/>
    <cellStyle name="Normal 7 4 6 2 8" xfId="35555" xr:uid="{00000000-0005-0000-0000-00008A800000}"/>
    <cellStyle name="Normal 7 4 6 3" xfId="611" xr:uid="{00000000-0005-0000-0000-00008B800000}"/>
    <cellStyle name="Normal 7 4 6 3 2" xfId="2424" xr:uid="{00000000-0005-0000-0000-00008C800000}"/>
    <cellStyle name="Normal 7 4 6 3 2 2" xfId="8206" xr:uid="{00000000-0005-0000-0000-00008D800000}"/>
    <cellStyle name="Normal 7 4 6 3 2 2 2" xfId="16879" xr:uid="{00000000-0005-0000-0000-00008E800000}"/>
    <cellStyle name="Normal 7 4 6 3 2 2 2 2" xfId="34232" xr:uid="{00000000-0005-0000-0000-00008F800000}"/>
    <cellStyle name="Normal 7 4 6 3 2 2 2 3" xfId="51578" xr:uid="{00000000-0005-0000-0000-000090800000}"/>
    <cellStyle name="Normal 7 4 6 3 2 2 3" xfId="25559" xr:uid="{00000000-0005-0000-0000-000091800000}"/>
    <cellStyle name="Normal 7 4 6 3 2 2 4" xfId="42905" xr:uid="{00000000-0005-0000-0000-000092800000}"/>
    <cellStyle name="Normal 7 4 6 3 2 3" xfId="5707" xr:uid="{00000000-0005-0000-0000-000093800000}"/>
    <cellStyle name="Normal 7 4 6 3 2 3 2" xfId="14380" xr:uid="{00000000-0005-0000-0000-000094800000}"/>
    <cellStyle name="Normal 7 4 6 3 2 3 2 2" xfId="31733" xr:uid="{00000000-0005-0000-0000-000095800000}"/>
    <cellStyle name="Normal 7 4 6 3 2 3 2 3" xfId="49079" xr:uid="{00000000-0005-0000-0000-000096800000}"/>
    <cellStyle name="Normal 7 4 6 3 2 3 3" xfId="23060" xr:uid="{00000000-0005-0000-0000-000097800000}"/>
    <cellStyle name="Normal 7 4 6 3 2 3 4" xfId="40406" xr:uid="{00000000-0005-0000-0000-000098800000}"/>
    <cellStyle name="Normal 7 4 6 3 2 4" xfId="11097" xr:uid="{00000000-0005-0000-0000-000099800000}"/>
    <cellStyle name="Normal 7 4 6 3 2 4 2" xfId="28450" xr:uid="{00000000-0005-0000-0000-00009A800000}"/>
    <cellStyle name="Normal 7 4 6 3 2 4 3" xfId="45796" xr:uid="{00000000-0005-0000-0000-00009B800000}"/>
    <cellStyle name="Normal 7 4 6 3 2 5" xfId="19777" xr:uid="{00000000-0005-0000-0000-00009C800000}"/>
    <cellStyle name="Normal 7 4 6 3 2 6" xfId="37123" xr:uid="{00000000-0005-0000-0000-00009D800000}"/>
    <cellStyle name="Normal 7 4 6 3 3" xfId="6393" xr:uid="{00000000-0005-0000-0000-00009E800000}"/>
    <cellStyle name="Normal 7 4 6 3 3 2" xfId="15066" xr:uid="{00000000-0005-0000-0000-00009F800000}"/>
    <cellStyle name="Normal 7 4 6 3 3 2 2" xfId="32419" xr:uid="{00000000-0005-0000-0000-0000A0800000}"/>
    <cellStyle name="Normal 7 4 6 3 3 2 3" xfId="49765" xr:uid="{00000000-0005-0000-0000-0000A1800000}"/>
    <cellStyle name="Normal 7 4 6 3 3 3" xfId="23746" xr:uid="{00000000-0005-0000-0000-0000A2800000}"/>
    <cellStyle name="Normal 7 4 6 3 3 4" xfId="41092" xr:uid="{00000000-0005-0000-0000-0000A3800000}"/>
    <cellStyle name="Normal 7 4 6 3 4" xfId="4237" xr:uid="{00000000-0005-0000-0000-0000A4800000}"/>
    <cellStyle name="Normal 7 4 6 3 4 2" xfId="12910" xr:uid="{00000000-0005-0000-0000-0000A5800000}"/>
    <cellStyle name="Normal 7 4 6 3 4 2 2" xfId="30263" xr:uid="{00000000-0005-0000-0000-0000A6800000}"/>
    <cellStyle name="Normal 7 4 6 3 4 2 3" xfId="47609" xr:uid="{00000000-0005-0000-0000-0000A7800000}"/>
    <cellStyle name="Normal 7 4 6 3 4 3" xfId="21590" xr:uid="{00000000-0005-0000-0000-0000A8800000}"/>
    <cellStyle name="Normal 7 4 6 3 4 4" xfId="38936" xr:uid="{00000000-0005-0000-0000-0000A9800000}"/>
    <cellStyle name="Normal 7 4 6 3 5" xfId="9284" xr:uid="{00000000-0005-0000-0000-0000AA800000}"/>
    <cellStyle name="Normal 7 4 6 3 5 2" xfId="26637" xr:uid="{00000000-0005-0000-0000-0000AB800000}"/>
    <cellStyle name="Normal 7 4 6 3 5 3" xfId="43983" xr:uid="{00000000-0005-0000-0000-0000AC800000}"/>
    <cellStyle name="Normal 7 4 6 3 6" xfId="17964" xr:uid="{00000000-0005-0000-0000-0000AD800000}"/>
    <cellStyle name="Normal 7 4 6 3 7" xfId="35310" xr:uid="{00000000-0005-0000-0000-0000AE800000}"/>
    <cellStyle name="Normal 7 4 6 4" xfId="1934" xr:uid="{00000000-0005-0000-0000-0000AF800000}"/>
    <cellStyle name="Normal 7 4 6 4 2" xfId="7716" xr:uid="{00000000-0005-0000-0000-0000B0800000}"/>
    <cellStyle name="Normal 7 4 6 4 2 2" xfId="16389" xr:uid="{00000000-0005-0000-0000-0000B1800000}"/>
    <cellStyle name="Normal 7 4 6 4 2 2 2" xfId="33742" xr:uid="{00000000-0005-0000-0000-0000B2800000}"/>
    <cellStyle name="Normal 7 4 6 4 2 2 3" xfId="51088" xr:uid="{00000000-0005-0000-0000-0000B3800000}"/>
    <cellStyle name="Normal 7 4 6 4 2 3" xfId="25069" xr:uid="{00000000-0005-0000-0000-0000B4800000}"/>
    <cellStyle name="Normal 7 4 6 4 2 4" xfId="42415" xr:uid="{00000000-0005-0000-0000-0000B5800000}"/>
    <cellStyle name="Normal 7 4 6 4 3" xfId="3747" xr:uid="{00000000-0005-0000-0000-0000B6800000}"/>
    <cellStyle name="Normal 7 4 6 4 3 2" xfId="12420" xr:uid="{00000000-0005-0000-0000-0000B7800000}"/>
    <cellStyle name="Normal 7 4 6 4 3 2 2" xfId="29773" xr:uid="{00000000-0005-0000-0000-0000B8800000}"/>
    <cellStyle name="Normal 7 4 6 4 3 2 3" xfId="47119" xr:uid="{00000000-0005-0000-0000-0000B9800000}"/>
    <cellStyle name="Normal 7 4 6 4 3 3" xfId="21100" xr:uid="{00000000-0005-0000-0000-0000BA800000}"/>
    <cellStyle name="Normal 7 4 6 4 3 4" xfId="38446" xr:uid="{00000000-0005-0000-0000-0000BB800000}"/>
    <cellStyle name="Normal 7 4 6 4 4" xfId="10607" xr:uid="{00000000-0005-0000-0000-0000BC800000}"/>
    <cellStyle name="Normal 7 4 6 4 4 2" xfId="27960" xr:uid="{00000000-0005-0000-0000-0000BD800000}"/>
    <cellStyle name="Normal 7 4 6 4 4 3" xfId="45306" xr:uid="{00000000-0005-0000-0000-0000BE800000}"/>
    <cellStyle name="Normal 7 4 6 4 5" xfId="19287" xr:uid="{00000000-0005-0000-0000-0000BF800000}"/>
    <cellStyle name="Normal 7 4 6 4 6" xfId="36633" xr:uid="{00000000-0005-0000-0000-0000C0800000}"/>
    <cellStyle name="Normal 7 4 6 5" xfId="1346" xr:uid="{00000000-0005-0000-0000-0000C1800000}"/>
    <cellStyle name="Normal 7 4 6 5 2" xfId="7128" xr:uid="{00000000-0005-0000-0000-0000C2800000}"/>
    <cellStyle name="Normal 7 4 6 5 2 2" xfId="15801" xr:uid="{00000000-0005-0000-0000-0000C3800000}"/>
    <cellStyle name="Normal 7 4 6 5 2 2 2" xfId="33154" xr:uid="{00000000-0005-0000-0000-0000C4800000}"/>
    <cellStyle name="Normal 7 4 6 5 2 2 3" xfId="50500" xr:uid="{00000000-0005-0000-0000-0000C5800000}"/>
    <cellStyle name="Normal 7 4 6 5 2 3" xfId="24481" xr:uid="{00000000-0005-0000-0000-0000C6800000}"/>
    <cellStyle name="Normal 7 4 6 5 2 4" xfId="41827" xr:uid="{00000000-0005-0000-0000-0000C7800000}"/>
    <cellStyle name="Normal 7 4 6 5 3" xfId="4972" xr:uid="{00000000-0005-0000-0000-0000C8800000}"/>
    <cellStyle name="Normal 7 4 6 5 3 2" xfId="13645" xr:uid="{00000000-0005-0000-0000-0000C9800000}"/>
    <cellStyle name="Normal 7 4 6 5 3 2 2" xfId="30998" xr:uid="{00000000-0005-0000-0000-0000CA800000}"/>
    <cellStyle name="Normal 7 4 6 5 3 2 3" xfId="48344" xr:uid="{00000000-0005-0000-0000-0000CB800000}"/>
    <cellStyle name="Normal 7 4 6 5 3 3" xfId="22325" xr:uid="{00000000-0005-0000-0000-0000CC800000}"/>
    <cellStyle name="Normal 7 4 6 5 3 4" xfId="39671" xr:uid="{00000000-0005-0000-0000-0000CD800000}"/>
    <cellStyle name="Normal 7 4 6 5 4" xfId="10019" xr:uid="{00000000-0005-0000-0000-0000CE800000}"/>
    <cellStyle name="Normal 7 4 6 5 4 2" xfId="27372" xr:uid="{00000000-0005-0000-0000-0000CF800000}"/>
    <cellStyle name="Normal 7 4 6 5 4 3" xfId="44718" xr:uid="{00000000-0005-0000-0000-0000D0800000}"/>
    <cellStyle name="Normal 7 4 6 5 5" xfId="18699" xr:uid="{00000000-0005-0000-0000-0000D1800000}"/>
    <cellStyle name="Normal 7 4 6 5 6" xfId="36045" xr:uid="{00000000-0005-0000-0000-0000D2800000}"/>
    <cellStyle name="Normal 7 4 6 6" xfId="5903" xr:uid="{00000000-0005-0000-0000-0000D3800000}"/>
    <cellStyle name="Normal 7 4 6 6 2" xfId="14576" xr:uid="{00000000-0005-0000-0000-0000D4800000}"/>
    <cellStyle name="Normal 7 4 6 6 2 2" xfId="31929" xr:uid="{00000000-0005-0000-0000-0000D5800000}"/>
    <cellStyle name="Normal 7 4 6 6 2 3" xfId="49275" xr:uid="{00000000-0005-0000-0000-0000D6800000}"/>
    <cellStyle name="Normal 7 4 6 6 3" xfId="23256" xr:uid="{00000000-0005-0000-0000-0000D7800000}"/>
    <cellStyle name="Normal 7 4 6 6 4" xfId="40602" xr:uid="{00000000-0005-0000-0000-0000D8800000}"/>
    <cellStyle name="Normal 7 4 6 7" xfId="3159" xr:uid="{00000000-0005-0000-0000-0000D9800000}"/>
    <cellStyle name="Normal 7 4 6 7 2" xfId="11832" xr:uid="{00000000-0005-0000-0000-0000DA800000}"/>
    <cellStyle name="Normal 7 4 6 7 2 2" xfId="29185" xr:uid="{00000000-0005-0000-0000-0000DB800000}"/>
    <cellStyle name="Normal 7 4 6 7 2 3" xfId="46531" xr:uid="{00000000-0005-0000-0000-0000DC800000}"/>
    <cellStyle name="Normal 7 4 6 7 3" xfId="20512" xr:uid="{00000000-0005-0000-0000-0000DD800000}"/>
    <cellStyle name="Normal 7 4 6 7 4" xfId="37858" xr:uid="{00000000-0005-0000-0000-0000DE800000}"/>
    <cellStyle name="Normal 7 4 6 8" xfId="8794" xr:uid="{00000000-0005-0000-0000-0000DF800000}"/>
    <cellStyle name="Normal 7 4 6 8 2" xfId="26147" xr:uid="{00000000-0005-0000-0000-0000E0800000}"/>
    <cellStyle name="Normal 7 4 6 8 3" xfId="43493" xr:uid="{00000000-0005-0000-0000-0000E1800000}"/>
    <cellStyle name="Normal 7 4 6 9" xfId="17474" xr:uid="{00000000-0005-0000-0000-0000E2800000}"/>
    <cellStyle name="Normal 7 4 7" xfId="758" xr:uid="{00000000-0005-0000-0000-0000E3800000}"/>
    <cellStyle name="Normal 7 4 7 2" xfId="2571" xr:uid="{00000000-0005-0000-0000-0000E4800000}"/>
    <cellStyle name="Normal 7 4 7 2 2" xfId="8353" xr:uid="{00000000-0005-0000-0000-0000E5800000}"/>
    <cellStyle name="Normal 7 4 7 2 2 2" xfId="17026" xr:uid="{00000000-0005-0000-0000-0000E6800000}"/>
    <cellStyle name="Normal 7 4 7 2 2 2 2" xfId="34379" xr:uid="{00000000-0005-0000-0000-0000E7800000}"/>
    <cellStyle name="Normal 7 4 7 2 2 2 3" xfId="51725" xr:uid="{00000000-0005-0000-0000-0000E8800000}"/>
    <cellStyle name="Normal 7 4 7 2 2 3" xfId="25706" xr:uid="{00000000-0005-0000-0000-0000E9800000}"/>
    <cellStyle name="Normal 7 4 7 2 2 4" xfId="43052" xr:uid="{00000000-0005-0000-0000-0000EA800000}"/>
    <cellStyle name="Normal 7 4 7 2 3" xfId="4384" xr:uid="{00000000-0005-0000-0000-0000EB800000}"/>
    <cellStyle name="Normal 7 4 7 2 3 2" xfId="13057" xr:uid="{00000000-0005-0000-0000-0000EC800000}"/>
    <cellStyle name="Normal 7 4 7 2 3 2 2" xfId="30410" xr:uid="{00000000-0005-0000-0000-0000ED800000}"/>
    <cellStyle name="Normal 7 4 7 2 3 2 3" xfId="47756" xr:uid="{00000000-0005-0000-0000-0000EE800000}"/>
    <cellStyle name="Normal 7 4 7 2 3 3" xfId="21737" xr:uid="{00000000-0005-0000-0000-0000EF800000}"/>
    <cellStyle name="Normal 7 4 7 2 3 4" xfId="39083" xr:uid="{00000000-0005-0000-0000-0000F0800000}"/>
    <cellStyle name="Normal 7 4 7 2 4" xfId="11244" xr:uid="{00000000-0005-0000-0000-0000F1800000}"/>
    <cellStyle name="Normal 7 4 7 2 4 2" xfId="28597" xr:uid="{00000000-0005-0000-0000-0000F2800000}"/>
    <cellStyle name="Normal 7 4 7 2 4 3" xfId="45943" xr:uid="{00000000-0005-0000-0000-0000F3800000}"/>
    <cellStyle name="Normal 7 4 7 2 5" xfId="19924" xr:uid="{00000000-0005-0000-0000-0000F4800000}"/>
    <cellStyle name="Normal 7 4 7 2 6" xfId="37270" xr:uid="{00000000-0005-0000-0000-0000F5800000}"/>
    <cellStyle name="Normal 7 4 7 3" xfId="1493" xr:uid="{00000000-0005-0000-0000-0000F6800000}"/>
    <cellStyle name="Normal 7 4 7 3 2" xfId="7275" xr:uid="{00000000-0005-0000-0000-0000F7800000}"/>
    <cellStyle name="Normal 7 4 7 3 2 2" xfId="15948" xr:uid="{00000000-0005-0000-0000-0000F8800000}"/>
    <cellStyle name="Normal 7 4 7 3 2 2 2" xfId="33301" xr:uid="{00000000-0005-0000-0000-0000F9800000}"/>
    <cellStyle name="Normal 7 4 7 3 2 2 3" xfId="50647" xr:uid="{00000000-0005-0000-0000-0000FA800000}"/>
    <cellStyle name="Normal 7 4 7 3 2 3" xfId="24628" xr:uid="{00000000-0005-0000-0000-0000FB800000}"/>
    <cellStyle name="Normal 7 4 7 3 2 4" xfId="41974" xr:uid="{00000000-0005-0000-0000-0000FC800000}"/>
    <cellStyle name="Normal 7 4 7 3 3" xfId="5119" xr:uid="{00000000-0005-0000-0000-0000FD800000}"/>
    <cellStyle name="Normal 7 4 7 3 3 2" xfId="13792" xr:uid="{00000000-0005-0000-0000-0000FE800000}"/>
    <cellStyle name="Normal 7 4 7 3 3 2 2" xfId="31145" xr:uid="{00000000-0005-0000-0000-0000FF800000}"/>
    <cellStyle name="Normal 7 4 7 3 3 2 3" xfId="48491" xr:uid="{00000000-0005-0000-0000-000000810000}"/>
    <cellStyle name="Normal 7 4 7 3 3 3" xfId="22472" xr:uid="{00000000-0005-0000-0000-000001810000}"/>
    <cellStyle name="Normal 7 4 7 3 3 4" xfId="39818" xr:uid="{00000000-0005-0000-0000-000002810000}"/>
    <cellStyle name="Normal 7 4 7 3 4" xfId="10166" xr:uid="{00000000-0005-0000-0000-000003810000}"/>
    <cellStyle name="Normal 7 4 7 3 4 2" xfId="27519" xr:uid="{00000000-0005-0000-0000-000004810000}"/>
    <cellStyle name="Normal 7 4 7 3 4 3" xfId="44865" xr:uid="{00000000-0005-0000-0000-000005810000}"/>
    <cellStyle name="Normal 7 4 7 3 5" xfId="18846" xr:uid="{00000000-0005-0000-0000-000006810000}"/>
    <cellStyle name="Normal 7 4 7 3 6" xfId="36192" xr:uid="{00000000-0005-0000-0000-000007810000}"/>
    <cellStyle name="Normal 7 4 7 4" xfId="6540" xr:uid="{00000000-0005-0000-0000-000008810000}"/>
    <cellStyle name="Normal 7 4 7 4 2" xfId="15213" xr:uid="{00000000-0005-0000-0000-000009810000}"/>
    <cellStyle name="Normal 7 4 7 4 2 2" xfId="32566" xr:uid="{00000000-0005-0000-0000-00000A810000}"/>
    <cellStyle name="Normal 7 4 7 4 2 3" xfId="49912" xr:uid="{00000000-0005-0000-0000-00000B810000}"/>
    <cellStyle name="Normal 7 4 7 4 3" xfId="23893" xr:uid="{00000000-0005-0000-0000-00000C810000}"/>
    <cellStyle name="Normal 7 4 7 4 4" xfId="41239" xr:uid="{00000000-0005-0000-0000-00000D810000}"/>
    <cellStyle name="Normal 7 4 7 5" xfId="3306" xr:uid="{00000000-0005-0000-0000-00000E810000}"/>
    <cellStyle name="Normal 7 4 7 5 2" xfId="11979" xr:uid="{00000000-0005-0000-0000-00000F810000}"/>
    <cellStyle name="Normal 7 4 7 5 2 2" xfId="29332" xr:uid="{00000000-0005-0000-0000-000010810000}"/>
    <cellStyle name="Normal 7 4 7 5 2 3" xfId="46678" xr:uid="{00000000-0005-0000-0000-000011810000}"/>
    <cellStyle name="Normal 7 4 7 5 3" xfId="20659" xr:uid="{00000000-0005-0000-0000-000012810000}"/>
    <cellStyle name="Normal 7 4 7 5 4" xfId="38005" xr:uid="{00000000-0005-0000-0000-000013810000}"/>
    <cellStyle name="Normal 7 4 7 6" xfId="9431" xr:uid="{00000000-0005-0000-0000-000014810000}"/>
    <cellStyle name="Normal 7 4 7 6 2" xfId="26784" xr:uid="{00000000-0005-0000-0000-000015810000}"/>
    <cellStyle name="Normal 7 4 7 6 3" xfId="44130" xr:uid="{00000000-0005-0000-0000-000016810000}"/>
    <cellStyle name="Normal 7 4 7 7" xfId="18111" xr:uid="{00000000-0005-0000-0000-000017810000}"/>
    <cellStyle name="Normal 7 4 7 8" xfId="35457" xr:uid="{00000000-0005-0000-0000-000018810000}"/>
    <cellStyle name="Normal 7 4 8" xfId="366" xr:uid="{00000000-0005-0000-0000-000019810000}"/>
    <cellStyle name="Normal 7 4 8 2" xfId="2179" xr:uid="{00000000-0005-0000-0000-00001A810000}"/>
    <cellStyle name="Normal 7 4 8 2 2" xfId="7961" xr:uid="{00000000-0005-0000-0000-00001B810000}"/>
    <cellStyle name="Normal 7 4 8 2 2 2" xfId="16634" xr:uid="{00000000-0005-0000-0000-00001C810000}"/>
    <cellStyle name="Normal 7 4 8 2 2 2 2" xfId="33987" xr:uid="{00000000-0005-0000-0000-00001D810000}"/>
    <cellStyle name="Normal 7 4 8 2 2 2 3" xfId="51333" xr:uid="{00000000-0005-0000-0000-00001E810000}"/>
    <cellStyle name="Normal 7 4 8 2 2 3" xfId="25314" xr:uid="{00000000-0005-0000-0000-00001F810000}"/>
    <cellStyle name="Normal 7 4 8 2 2 4" xfId="42660" xr:uid="{00000000-0005-0000-0000-000020810000}"/>
    <cellStyle name="Normal 7 4 8 2 3" xfId="5462" xr:uid="{00000000-0005-0000-0000-000021810000}"/>
    <cellStyle name="Normal 7 4 8 2 3 2" xfId="14135" xr:uid="{00000000-0005-0000-0000-000022810000}"/>
    <cellStyle name="Normal 7 4 8 2 3 2 2" xfId="31488" xr:uid="{00000000-0005-0000-0000-000023810000}"/>
    <cellStyle name="Normal 7 4 8 2 3 2 3" xfId="48834" xr:uid="{00000000-0005-0000-0000-000024810000}"/>
    <cellStyle name="Normal 7 4 8 2 3 3" xfId="22815" xr:uid="{00000000-0005-0000-0000-000025810000}"/>
    <cellStyle name="Normal 7 4 8 2 3 4" xfId="40161" xr:uid="{00000000-0005-0000-0000-000026810000}"/>
    <cellStyle name="Normal 7 4 8 2 4" xfId="10852" xr:uid="{00000000-0005-0000-0000-000027810000}"/>
    <cellStyle name="Normal 7 4 8 2 4 2" xfId="28205" xr:uid="{00000000-0005-0000-0000-000028810000}"/>
    <cellStyle name="Normal 7 4 8 2 4 3" xfId="45551" xr:uid="{00000000-0005-0000-0000-000029810000}"/>
    <cellStyle name="Normal 7 4 8 2 5" xfId="19532" xr:uid="{00000000-0005-0000-0000-00002A810000}"/>
    <cellStyle name="Normal 7 4 8 2 6" xfId="36878" xr:uid="{00000000-0005-0000-0000-00002B810000}"/>
    <cellStyle name="Normal 7 4 8 3" xfId="6148" xr:uid="{00000000-0005-0000-0000-00002C810000}"/>
    <cellStyle name="Normal 7 4 8 3 2" xfId="14821" xr:uid="{00000000-0005-0000-0000-00002D810000}"/>
    <cellStyle name="Normal 7 4 8 3 2 2" xfId="32174" xr:uid="{00000000-0005-0000-0000-00002E810000}"/>
    <cellStyle name="Normal 7 4 8 3 2 3" xfId="49520" xr:uid="{00000000-0005-0000-0000-00002F810000}"/>
    <cellStyle name="Normal 7 4 8 3 3" xfId="23501" xr:uid="{00000000-0005-0000-0000-000030810000}"/>
    <cellStyle name="Normal 7 4 8 3 4" xfId="40847" xr:uid="{00000000-0005-0000-0000-000031810000}"/>
    <cellStyle name="Normal 7 4 8 4" xfId="3992" xr:uid="{00000000-0005-0000-0000-000032810000}"/>
    <cellStyle name="Normal 7 4 8 4 2" xfId="12665" xr:uid="{00000000-0005-0000-0000-000033810000}"/>
    <cellStyle name="Normal 7 4 8 4 2 2" xfId="30018" xr:uid="{00000000-0005-0000-0000-000034810000}"/>
    <cellStyle name="Normal 7 4 8 4 2 3" xfId="47364" xr:uid="{00000000-0005-0000-0000-000035810000}"/>
    <cellStyle name="Normal 7 4 8 4 3" xfId="21345" xr:uid="{00000000-0005-0000-0000-000036810000}"/>
    <cellStyle name="Normal 7 4 8 4 4" xfId="38691" xr:uid="{00000000-0005-0000-0000-000037810000}"/>
    <cellStyle name="Normal 7 4 8 5" xfId="9039" xr:uid="{00000000-0005-0000-0000-000038810000}"/>
    <cellStyle name="Normal 7 4 8 5 2" xfId="26392" xr:uid="{00000000-0005-0000-0000-000039810000}"/>
    <cellStyle name="Normal 7 4 8 5 3" xfId="43738" xr:uid="{00000000-0005-0000-0000-00003A810000}"/>
    <cellStyle name="Normal 7 4 8 6" xfId="17719" xr:uid="{00000000-0005-0000-0000-00003B810000}"/>
    <cellStyle name="Normal 7 4 8 7" xfId="35065" xr:uid="{00000000-0005-0000-0000-00003C810000}"/>
    <cellStyle name="Normal 7 4 9" xfId="1836" xr:uid="{00000000-0005-0000-0000-00003D810000}"/>
    <cellStyle name="Normal 7 4 9 2" xfId="7618" xr:uid="{00000000-0005-0000-0000-00003E810000}"/>
    <cellStyle name="Normal 7 4 9 2 2" xfId="16291" xr:uid="{00000000-0005-0000-0000-00003F810000}"/>
    <cellStyle name="Normal 7 4 9 2 2 2" xfId="33644" xr:uid="{00000000-0005-0000-0000-000040810000}"/>
    <cellStyle name="Normal 7 4 9 2 2 3" xfId="50990" xr:uid="{00000000-0005-0000-0000-000041810000}"/>
    <cellStyle name="Normal 7 4 9 2 3" xfId="24971" xr:uid="{00000000-0005-0000-0000-000042810000}"/>
    <cellStyle name="Normal 7 4 9 2 4" xfId="42317" xr:uid="{00000000-0005-0000-0000-000043810000}"/>
    <cellStyle name="Normal 7 4 9 3" xfId="3649" xr:uid="{00000000-0005-0000-0000-000044810000}"/>
    <cellStyle name="Normal 7 4 9 3 2" xfId="12322" xr:uid="{00000000-0005-0000-0000-000045810000}"/>
    <cellStyle name="Normal 7 4 9 3 2 2" xfId="29675" xr:uid="{00000000-0005-0000-0000-000046810000}"/>
    <cellStyle name="Normal 7 4 9 3 2 3" xfId="47021" xr:uid="{00000000-0005-0000-0000-000047810000}"/>
    <cellStyle name="Normal 7 4 9 3 3" xfId="21002" xr:uid="{00000000-0005-0000-0000-000048810000}"/>
    <cellStyle name="Normal 7 4 9 3 4" xfId="38348" xr:uid="{00000000-0005-0000-0000-000049810000}"/>
    <cellStyle name="Normal 7 4 9 4" xfId="10509" xr:uid="{00000000-0005-0000-0000-00004A810000}"/>
    <cellStyle name="Normal 7 4 9 4 2" xfId="27862" xr:uid="{00000000-0005-0000-0000-00004B810000}"/>
    <cellStyle name="Normal 7 4 9 4 3" xfId="45208" xr:uid="{00000000-0005-0000-0000-00004C810000}"/>
    <cellStyle name="Normal 7 4 9 5" xfId="19189" xr:uid="{00000000-0005-0000-0000-00004D810000}"/>
    <cellStyle name="Normal 7 4 9 6" xfId="36535" xr:uid="{00000000-0005-0000-0000-00004E810000}"/>
    <cellStyle name="Normal 7 5" xfId="42" xr:uid="{00000000-0005-0000-0000-00004F810000}"/>
    <cellStyle name="Normal 7 5 10" xfId="5824" xr:uid="{00000000-0005-0000-0000-000050810000}"/>
    <cellStyle name="Normal 7 5 10 2" xfId="14497" xr:uid="{00000000-0005-0000-0000-000051810000}"/>
    <cellStyle name="Normal 7 5 10 2 2" xfId="31850" xr:uid="{00000000-0005-0000-0000-000052810000}"/>
    <cellStyle name="Normal 7 5 10 2 3" xfId="49196" xr:uid="{00000000-0005-0000-0000-000053810000}"/>
    <cellStyle name="Normal 7 5 10 3" xfId="23177" xr:uid="{00000000-0005-0000-0000-000054810000}"/>
    <cellStyle name="Normal 7 5 10 4" xfId="40523" xr:uid="{00000000-0005-0000-0000-000055810000}"/>
    <cellStyle name="Normal 7 5 11" xfId="2933" xr:uid="{00000000-0005-0000-0000-000056810000}"/>
    <cellStyle name="Normal 7 5 11 2" xfId="11606" xr:uid="{00000000-0005-0000-0000-000057810000}"/>
    <cellStyle name="Normal 7 5 11 2 2" xfId="28959" xr:uid="{00000000-0005-0000-0000-000058810000}"/>
    <cellStyle name="Normal 7 5 11 2 3" xfId="46305" xr:uid="{00000000-0005-0000-0000-000059810000}"/>
    <cellStyle name="Normal 7 5 11 3" xfId="20286" xr:uid="{00000000-0005-0000-0000-00005A810000}"/>
    <cellStyle name="Normal 7 5 11 4" xfId="37632" xr:uid="{00000000-0005-0000-0000-00005B810000}"/>
    <cellStyle name="Normal 7 5 12" xfId="8715" xr:uid="{00000000-0005-0000-0000-00005C810000}"/>
    <cellStyle name="Normal 7 5 12 2" xfId="26068" xr:uid="{00000000-0005-0000-0000-00005D810000}"/>
    <cellStyle name="Normal 7 5 12 3" xfId="43414" xr:uid="{00000000-0005-0000-0000-00005E810000}"/>
    <cellStyle name="Normal 7 5 13" xfId="17395" xr:uid="{00000000-0005-0000-0000-00005F810000}"/>
    <cellStyle name="Normal 7 5 14" xfId="34741" xr:uid="{00000000-0005-0000-0000-000060810000}"/>
    <cellStyle name="Normal 7 5 2" xfId="91" xr:uid="{00000000-0005-0000-0000-000061810000}"/>
    <cellStyle name="Normal 7 5 2 10" xfId="8764" xr:uid="{00000000-0005-0000-0000-000062810000}"/>
    <cellStyle name="Normal 7 5 2 10 2" xfId="26117" xr:uid="{00000000-0005-0000-0000-000063810000}"/>
    <cellStyle name="Normal 7 5 2 10 3" xfId="43463" xr:uid="{00000000-0005-0000-0000-000064810000}"/>
    <cellStyle name="Normal 7 5 2 11" xfId="17444" xr:uid="{00000000-0005-0000-0000-000065810000}"/>
    <cellStyle name="Normal 7 5 2 12" xfId="34790" xr:uid="{00000000-0005-0000-0000-000066810000}"/>
    <cellStyle name="Normal 7 5 2 2" xfId="336" xr:uid="{00000000-0005-0000-0000-000067810000}"/>
    <cellStyle name="Normal 7 5 2 2 10" xfId="35035" xr:uid="{00000000-0005-0000-0000-000068810000}"/>
    <cellStyle name="Normal 7 5 2 2 2" xfId="1071" xr:uid="{00000000-0005-0000-0000-000069810000}"/>
    <cellStyle name="Normal 7 5 2 2 2 2" xfId="2884" xr:uid="{00000000-0005-0000-0000-00006A810000}"/>
    <cellStyle name="Normal 7 5 2 2 2 2 2" xfId="8666" xr:uid="{00000000-0005-0000-0000-00006B810000}"/>
    <cellStyle name="Normal 7 5 2 2 2 2 2 2" xfId="17339" xr:uid="{00000000-0005-0000-0000-00006C810000}"/>
    <cellStyle name="Normal 7 5 2 2 2 2 2 2 2" xfId="34692" xr:uid="{00000000-0005-0000-0000-00006D810000}"/>
    <cellStyle name="Normal 7 5 2 2 2 2 2 2 3" xfId="52038" xr:uid="{00000000-0005-0000-0000-00006E810000}"/>
    <cellStyle name="Normal 7 5 2 2 2 2 2 3" xfId="26019" xr:uid="{00000000-0005-0000-0000-00006F810000}"/>
    <cellStyle name="Normal 7 5 2 2 2 2 2 4" xfId="43365" xr:uid="{00000000-0005-0000-0000-000070810000}"/>
    <cellStyle name="Normal 7 5 2 2 2 2 3" xfId="4697" xr:uid="{00000000-0005-0000-0000-000071810000}"/>
    <cellStyle name="Normal 7 5 2 2 2 2 3 2" xfId="13370" xr:uid="{00000000-0005-0000-0000-000072810000}"/>
    <cellStyle name="Normal 7 5 2 2 2 2 3 2 2" xfId="30723" xr:uid="{00000000-0005-0000-0000-000073810000}"/>
    <cellStyle name="Normal 7 5 2 2 2 2 3 2 3" xfId="48069" xr:uid="{00000000-0005-0000-0000-000074810000}"/>
    <cellStyle name="Normal 7 5 2 2 2 2 3 3" xfId="22050" xr:uid="{00000000-0005-0000-0000-000075810000}"/>
    <cellStyle name="Normal 7 5 2 2 2 2 3 4" xfId="39396" xr:uid="{00000000-0005-0000-0000-000076810000}"/>
    <cellStyle name="Normal 7 5 2 2 2 2 4" xfId="11557" xr:uid="{00000000-0005-0000-0000-000077810000}"/>
    <cellStyle name="Normal 7 5 2 2 2 2 4 2" xfId="28910" xr:uid="{00000000-0005-0000-0000-000078810000}"/>
    <cellStyle name="Normal 7 5 2 2 2 2 4 3" xfId="46256" xr:uid="{00000000-0005-0000-0000-000079810000}"/>
    <cellStyle name="Normal 7 5 2 2 2 2 5" xfId="20237" xr:uid="{00000000-0005-0000-0000-00007A810000}"/>
    <cellStyle name="Normal 7 5 2 2 2 2 6" xfId="37583" xr:uid="{00000000-0005-0000-0000-00007B810000}"/>
    <cellStyle name="Normal 7 5 2 2 2 3" xfId="1806" xr:uid="{00000000-0005-0000-0000-00007C810000}"/>
    <cellStyle name="Normal 7 5 2 2 2 3 2" xfId="7588" xr:uid="{00000000-0005-0000-0000-00007D810000}"/>
    <cellStyle name="Normal 7 5 2 2 2 3 2 2" xfId="16261" xr:uid="{00000000-0005-0000-0000-00007E810000}"/>
    <cellStyle name="Normal 7 5 2 2 2 3 2 2 2" xfId="33614" xr:uid="{00000000-0005-0000-0000-00007F810000}"/>
    <cellStyle name="Normal 7 5 2 2 2 3 2 2 3" xfId="50960" xr:uid="{00000000-0005-0000-0000-000080810000}"/>
    <cellStyle name="Normal 7 5 2 2 2 3 2 3" xfId="24941" xr:uid="{00000000-0005-0000-0000-000081810000}"/>
    <cellStyle name="Normal 7 5 2 2 2 3 2 4" xfId="42287" xr:uid="{00000000-0005-0000-0000-000082810000}"/>
    <cellStyle name="Normal 7 5 2 2 2 3 3" xfId="5432" xr:uid="{00000000-0005-0000-0000-000083810000}"/>
    <cellStyle name="Normal 7 5 2 2 2 3 3 2" xfId="14105" xr:uid="{00000000-0005-0000-0000-000084810000}"/>
    <cellStyle name="Normal 7 5 2 2 2 3 3 2 2" xfId="31458" xr:uid="{00000000-0005-0000-0000-000085810000}"/>
    <cellStyle name="Normal 7 5 2 2 2 3 3 2 3" xfId="48804" xr:uid="{00000000-0005-0000-0000-000086810000}"/>
    <cellStyle name="Normal 7 5 2 2 2 3 3 3" xfId="22785" xr:uid="{00000000-0005-0000-0000-000087810000}"/>
    <cellStyle name="Normal 7 5 2 2 2 3 3 4" xfId="40131" xr:uid="{00000000-0005-0000-0000-000088810000}"/>
    <cellStyle name="Normal 7 5 2 2 2 3 4" xfId="10479" xr:uid="{00000000-0005-0000-0000-000089810000}"/>
    <cellStyle name="Normal 7 5 2 2 2 3 4 2" xfId="27832" xr:uid="{00000000-0005-0000-0000-00008A810000}"/>
    <cellStyle name="Normal 7 5 2 2 2 3 4 3" xfId="45178" xr:uid="{00000000-0005-0000-0000-00008B810000}"/>
    <cellStyle name="Normal 7 5 2 2 2 3 5" xfId="19159" xr:uid="{00000000-0005-0000-0000-00008C810000}"/>
    <cellStyle name="Normal 7 5 2 2 2 3 6" xfId="36505" xr:uid="{00000000-0005-0000-0000-00008D810000}"/>
    <cellStyle name="Normal 7 5 2 2 2 4" xfId="6853" xr:uid="{00000000-0005-0000-0000-00008E810000}"/>
    <cellStyle name="Normal 7 5 2 2 2 4 2" xfId="15526" xr:uid="{00000000-0005-0000-0000-00008F810000}"/>
    <cellStyle name="Normal 7 5 2 2 2 4 2 2" xfId="32879" xr:uid="{00000000-0005-0000-0000-000090810000}"/>
    <cellStyle name="Normal 7 5 2 2 2 4 2 3" xfId="50225" xr:uid="{00000000-0005-0000-0000-000091810000}"/>
    <cellStyle name="Normal 7 5 2 2 2 4 3" xfId="24206" xr:uid="{00000000-0005-0000-0000-000092810000}"/>
    <cellStyle name="Normal 7 5 2 2 2 4 4" xfId="41552" xr:uid="{00000000-0005-0000-0000-000093810000}"/>
    <cellStyle name="Normal 7 5 2 2 2 5" xfId="3619" xr:uid="{00000000-0005-0000-0000-000094810000}"/>
    <cellStyle name="Normal 7 5 2 2 2 5 2" xfId="12292" xr:uid="{00000000-0005-0000-0000-000095810000}"/>
    <cellStyle name="Normal 7 5 2 2 2 5 2 2" xfId="29645" xr:uid="{00000000-0005-0000-0000-000096810000}"/>
    <cellStyle name="Normal 7 5 2 2 2 5 2 3" xfId="46991" xr:uid="{00000000-0005-0000-0000-000097810000}"/>
    <cellStyle name="Normal 7 5 2 2 2 5 3" xfId="20972" xr:uid="{00000000-0005-0000-0000-000098810000}"/>
    <cellStyle name="Normal 7 5 2 2 2 5 4" xfId="38318" xr:uid="{00000000-0005-0000-0000-000099810000}"/>
    <cellStyle name="Normal 7 5 2 2 2 6" xfId="9744" xr:uid="{00000000-0005-0000-0000-00009A810000}"/>
    <cellStyle name="Normal 7 5 2 2 2 6 2" xfId="27097" xr:uid="{00000000-0005-0000-0000-00009B810000}"/>
    <cellStyle name="Normal 7 5 2 2 2 6 3" xfId="44443" xr:uid="{00000000-0005-0000-0000-00009C810000}"/>
    <cellStyle name="Normal 7 5 2 2 2 7" xfId="18424" xr:uid="{00000000-0005-0000-0000-00009D810000}"/>
    <cellStyle name="Normal 7 5 2 2 2 8" xfId="35770" xr:uid="{00000000-0005-0000-0000-00009E810000}"/>
    <cellStyle name="Normal 7 5 2 2 3" xfId="581" xr:uid="{00000000-0005-0000-0000-00009F810000}"/>
    <cellStyle name="Normal 7 5 2 2 3 2" xfId="2394" xr:uid="{00000000-0005-0000-0000-0000A0810000}"/>
    <cellStyle name="Normal 7 5 2 2 3 2 2" xfId="8176" xr:uid="{00000000-0005-0000-0000-0000A1810000}"/>
    <cellStyle name="Normal 7 5 2 2 3 2 2 2" xfId="16849" xr:uid="{00000000-0005-0000-0000-0000A2810000}"/>
    <cellStyle name="Normal 7 5 2 2 3 2 2 2 2" xfId="34202" xr:uid="{00000000-0005-0000-0000-0000A3810000}"/>
    <cellStyle name="Normal 7 5 2 2 3 2 2 2 3" xfId="51548" xr:uid="{00000000-0005-0000-0000-0000A4810000}"/>
    <cellStyle name="Normal 7 5 2 2 3 2 2 3" xfId="25529" xr:uid="{00000000-0005-0000-0000-0000A5810000}"/>
    <cellStyle name="Normal 7 5 2 2 3 2 2 4" xfId="42875" xr:uid="{00000000-0005-0000-0000-0000A6810000}"/>
    <cellStyle name="Normal 7 5 2 2 3 2 3" xfId="5677" xr:uid="{00000000-0005-0000-0000-0000A7810000}"/>
    <cellStyle name="Normal 7 5 2 2 3 2 3 2" xfId="14350" xr:uid="{00000000-0005-0000-0000-0000A8810000}"/>
    <cellStyle name="Normal 7 5 2 2 3 2 3 2 2" xfId="31703" xr:uid="{00000000-0005-0000-0000-0000A9810000}"/>
    <cellStyle name="Normal 7 5 2 2 3 2 3 2 3" xfId="49049" xr:uid="{00000000-0005-0000-0000-0000AA810000}"/>
    <cellStyle name="Normal 7 5 2 2 3 2 3 3" xfId="23030" xr:uid="{00000000-0005-0000-0000-0000AB810000}"/>
    <cellStyle name="Normal 7 5 2 2 3 2 3 4" xfId="40376" xr:uid="{00000000-0005-0000-0000-0000AC810000}"/>
    <cellStyle name="Normal 7 5 2 2 3 2 4" xfId="11067" xr:uid="{00000000-0005-0000-0000-0000AD810000}"/>
    <cellStyle name="Normal 7 5 2 2 3 2 4 2" xfId="28420" xr:uid="{00000000-0005-0000-0000-0000AE810000}"/>
    <cellStyle name="Normal 7 5 2 2 3 2 4 3" xfId="45766" xr:uid="{00000000-0005-0000-0000-0000AF810000}"/>
    <cellStyle name="Normal 7 5 2 2 3 2 5" xfId="19747" xr:uid="{00000000-0005-0000-0000-0000B0810000}"/>
    <cellStyle name="Normal 7 5 2 2 3 2 6" xfId="37093" xr:uid="{00000000-0005-0000-0000-0000B1810000}"/>
    <cellStyle name="Normal 7 5 2 2 3 3" xfId="6363" xr:uid="{00000000-0005-0000-0000-0000B2810000}"/>
    <cellStyle name="Normal 7 5 2 2 3 3 2" xfId="15036" xr:uid="{00000000-0005-0000-0000-0000B3810000}"/>
    <cellStyle name="Normal 7 5 2 2 3 3 2 2" xfId="32389" xr:uid="{00000000-0005-0000-0000-0000B4810000}"/>
    <cellStyle name="Normal 7 5 2 2 3 3 2 3" xfId="49735" xr:uid="{00000000-0005-0000-0000-0000B5810000}"/>
    <cellStyle name="Normal 7 5 2 2 3 3 3" xfId="23716" xr:uid="{00000000-0005-0000-0000-0000B6810000}"/>
    <cellStyle name="Normal 7 5 2 2 3 3 4" xfId="41062" xr:uid="{00000000-0005-0000-0000-0000B7810000}"/>
    <cellStyle name="Normal 7 5 2 2 3 4" xfId="4207" xr:uid="{00000000-0005-0000-0000-0000B8810000}"/>
    <cellStyle name="Normal 7 5 2 2 3 4 2" xfId="12880" xr:uid="{00000000-0005-0000-0000-0000B9810000}"/>
    <cellStyle name="Normal 7 5 2 2 3 4 2 2" xfId="30233" xr:uid="{00000000-0005-0000-0000-0000BA810000}"/>
    <cellStyle name="Normal 7 5 2 2 3 4 2 3" xfId="47579" xr:uid="{00000000-0005-0000-0000-0000BB810000}"/>
    <cellStyle name="Normal 7 5 2 2 3 4 3" xfId="21560" xr:uid="{00000000-0005-0000-0000-0000BC810000}"/>
    <cellStyle name="Normal 7 5 2 2 3 4 4" xfId="38906" xr:uid="{00000000-0005-0000-0000-0000BD810000}"/>
    <cellStyle name="Normal 7 5 2 2 3 5" xfId="9254" xr:uid="{00000000-0005-0000-0000-0000BE810000}"/>
    <cellStyle name="Normal 7 5 2 2 3 5 2" xfId="26607" xr:uid="{00000000-0005-0000-0000-0000BF810000}"/>
    <cellStyle name="Normal 7 5 2 2 3 5 3" xfId="43953" xr:uid="{00000000-0005-0000-0000-0000C0810000}"/>
    <cellStyle name="Normal 7 5 2 2 3 6" xfId="17934" xr:uid="{00000000-0005-0000-0000-0000C1810000}"/>
    <cellStyle name="Normal 7 5 2 2 3 7" xfId="35280" xr:uid="{00000000-0005-0000-0000-0000C2810000}"/>
    <cellStyle name="Normal 7 5 2 2 4" xfId="2149" xr:uid="{00000000-0005-0000-0000-0000C3810000}"/>
    <cellStyle name="Normal 7 5 2 2 4 2" xfId="7931" xr:uid="{00000000-0005-0000-0000-0000C4810000}"/>
    <cellStyle name="Normal 7 5 2 2 4 2 2" xfId="16604" xr:uid="{00000000-0005-0000-0000-0000C5810000}"/>
    <cellStyle name="Normal 7 5 2 2 4 2 2 2" xfId="33957" xr:uid="{00000000-0005-0000-0000-0000C6810000}"/>
    <cellStyle name="Normal 7 5 2 2 4 2 2 3" xfId="51303" xr:uid="{00000000-0005-0000-0000-0000C7810000}"/>
    <cellStyle name="Normal 7 5 2 2 4 2 3" xfId="25284" xr:uid="{00000000-0005-0000-0000-0000C8810000}"/>
    <cellStyle name="Normal 7 5 2 2 4 2 4" xfId="42630" xr:uid="{00000000-0005-0000-0000-0000C9810000}"/>
    <cellStyle name="Normal 7 5 2 2 4 3" xfId="3962" xr:uid="{00000000-0005-0000-0000-0000CA810000}"/>
    <cellStyle name="Normal 7 5 2 2 4 3 2" xfId="12635" xr:uid="{00000000-0005-0000-0000-0000CB810000}"/>
    <cellStyle name="Normal 7 5 2 2 4 3 2 2" xfId="29988" xr:uid="{00000000-0005-0000-0000-0000CC810000}"/>
    <cellStyle name="Normal 7 5 2 2 4 3 2 3" xfId="47334" xr:uid="{00000000-0005-0000-0000-0000CD810000}"/>
    <cellStyle name="Normal 7 5 2 2 4 3 3" xfId="21315" xr:uid="{00000000-0005-0000-0000-0000CE810000}"/>
    <cellStyle name="Normal 7 5 2 2 4 3 4" xfId="38661" xr:uid="{00000000-0005-0000-0000-0000CF810000}"/>
    <cellStyle name="Normal 7 5 2 2 4 4" xfId="10822" xr:uid="{00000000-0005-0000-0000-0000D0810000}"/>
    <cellStyle name="Normal 7 5 2 2 4 4 2" xfId="28175" xr:uid="{00000000-0005-0000-0000-0000D1810000}"/>
    <cellStyle name="Normal 7 5 2 2 4 4 3" xfId="45521" xr:uid="{00000000-0005-0000-0000-0000D2810000}"/>
    <cellStyle name="Normal 7 5 2 2 4 5" xfId="19502" xr:uid="{00000000-0005-0000-0000-0000D3810000}"/>
    <cellStyle name="Normal 7 5 2 2 4 6" xfId="36848" xr:uid="{00000000-0005-0000-0000-0000D4810000}"/>
    <cellStyle name="Normal 7 5 2 2 5" xfId="1316" xr:uid="{00000000-0005-0000-0000-0000D5810000}"/>
    <cellStyle name="Normal 7 5 2 2 5 2" xfId="7098" xr:uid="{00000000-0005-0000-0000-0000D6810000}"/>
    <cellStyle name="Normal 7 5 2 2 5 2 2" xfId="15771" xr:uid="{00000000-0005-0000-0000-0000D7810000}"/>
    <cellStyle name="Normal 7 5 2 2 5 2 2 2" xfId="33124" xr:uid="{00000000-0005-0000-0000-0000D8810000}"/>
    <cellStyle name="Normal 7 5 2 2 5 2 2 3" xfId="50470" xr:uid="{00000000-0005-0000-0000-0000D9810000}"/>
    <cellStyle name="Normal 7 5 2 2 5 2 3" xfId="24451" xr:uid="{00000000-0005-0000-0000-0000DA810000}"/>
    <cellStyle name="Normal 7 5 2 2 5 2 4" xfId="41797" xr:uid="{00000000-0005-0000-0000-0000DB810000}"/>
    <cellStyle name="Normal 7 5 2 2 5 3" xfId="4942" xr:uid="{00000000-0005-0000-0000-0000DC810000}"/>
    <cellStyle name="Normal 7 5 2 2 5 3 2" xfId="13615" xr:uid="{00000000-0005-0000-0000-0000DD810000}"/>
    <cellStyle name="Normal 7 5 2 2 5 3 2 2" xfId="30968" xr:uid="{00000000-0005-0000-0000-0000DE810000}"/>
    <cellStyle name="Normal 7 5 2 2 5 3 2 3" xfId="48314" xr:uid="{00000000-0005-0000-0000-0000DF810000}"/>
    <cellStyle name="Normal 7 5 2 2 5 3 3" xfId="22295" xr:uid="{00000000-0005-0000-0000-0000E0810000}"/>
    <cellStyle name="Normal 7 5 2 2 5 3 4" xfId="39641" xr:uid="{00000000-0005-0000-0000-0000E1810000}"/>
    <cellStyle name="Normal 7 5 2 2 5 4" xfId="9989" xr:uid="{00000000-0005-0000-0000-0000E2810000}"/>
    <cellStyle name="Normal 7 5 2 2 5 4 2" xfId="27342" xr:uid="{00000000-0005-0000-0000-0000E3810000}"/>
    <cellStyle name="Normal 7 5 2 2 5 4 3" xfId="44688" xr:uid="{00000000-0005-0000-0000-0000E4810000}"/>
    <cellStyle name="Normal 7 5 2 2 5 5" xfId="18669" xr:uid="{00000000-0005-0000-0000-0000E5810000}"/>
    <cellStyle name="Normal 7 5 2 2 5 6" xfId="36015" xr:uid="{00000000-0005-0000-0000-0000E6810000}"/>
    <cellStyle name="Normal 7 5 2 2 6" xfId="6118" xr:uid="{00000000-0005-0000-0000-0000E7810000}"/>
    <cellStyle name="Normal 7 5 2 2 6 2" xfId="14791" xr:uid="{00000000-0005-0000-0000-0000E8810000}"/>
    <cellStyle name="Normal 7 5 2 2 6 2 2" xfId="32144" xr:uid="{00000000-0005-0000-0000-0000E9810000}"/>
    <cellStyle name="Normal 7 5 2 2 6 2 3" xfId="49490" xr:uid="{00000000-0005-0000-0000-0000EA810000}"/>
    <cellStyle name="Normal 7 5 2 2 6 3" xfId="23471" xr:uid="{00000000-0005-0000-0000-0000EB810000}"/>
    <cellStyle name="Normal 7 5 2 2 6 4" xfId="40817" xr:uid="{00000000-0005-0000-0000-0000EC810000}"/>
    <cellStyle name="Normal 7 5 2 2 7" xfId="3129" xr:uid="{00000000-0005-0000-0000-0000ED810000}"/>
    <cellStyle name="Normal 7 5 2 2 7 2" xfId="11802" xr:uid="{00000000-0005-0000-0000-0000EE810000}"/>
    <cellStyle name="Normal 7 5 2 2 7 2 2" xfId="29155" xr:uid="{00000000-0005-0000-0000-0000EF810000}"/>
    <cellStyle name="Normal 7 5 2 2 7 2 3" xfId="46501" xr:uid="{00000000-0005-0000-0000-0000F0810000}"/>
    <cellStyle name="Normal 7 5 2 2 7 3" xfId="20482" xr:uid="{00000000-0005-0000-0000-0000F1810000}"/>
    <cellStyle name="Normal 7 5 2 2 7 4" xfId="37828" xr:uid="{00000000-0005-0000-0000-0000F2810000}"/>
    <cellStyle name="Normal 7 5 2 2 8" xfId="9009" xr:uid="{00000000-0005-0000-0000-0000F3810000}"/>
    <cellStyle name="Normal 7 5 2 2 8 2" xfId="26362" xr:uid="{00000000-0005-0000-0000-0000F4810000}"/>
    <cellStyle name="Normal 7 5 2 2 8 3" xfId="43708" xr:uid="{00000000-0005-0000-0000-0000F5810000}"/>
    <cellStyle name="Normal 7 5 2 2 9" xfId="17689" xr:uid="{00000000-0005-0000-0000-0000F6810000}"/>
    <cellStyle name="Normal 7 5 2 3" xfId="238" xr:uid="{00000000-0005-0000-0000-0000F7810000}"/>
    <cellStyle name="Normal 7 5 2 3 10" xfId="34937" xr:uid="{00000000-0005-0000-0000-0000F8810000}"/>
    <cellStyle name="Normal 7 5 2 3 2" xfId="973" xr:uid="{00000000-0005-0000-0000-0000F9810000}"/>
    <cellStyle name="Normal 7 5 2 3 2 2" xfId="2786" xr:uid="{00000000-0005-0000-0000-0000FA810000}"/>
    <cellStyle name="Normal 7 5 2 3 2 2 2" xfId="8568" xr:uid="{00000000-0005-0000-0000-0000FB810000}"/>
    <cellStyle name="Normal 7 5 2 3 2 2 2 2" xfId="17241" xr:uid="{00000000-0005-0000-0000-0000FC810000}"/>
    <cellStyle name="Normal 7 5 2 3 2 2 2 2 2" xfId="34594" xr:uid="{00000000-0005-0000-0000-0000FD810000}"/>
    <cellStyle name="Normal 7 5 2 3 2 2 2 2 3" xfId="51940" xr:uid="{00000000-0005-0000-0000-0000FE810000}"/>
    <cellStyle name="Normal 7 5 2 3 2 2 2 3" xfId="25921" xr:uid="{00000000-0005-0000-0000-0000FF810000}"/>
    <cellStyle name="Normal 7 5 2 3 2 2 2 4" xfId="43267" xr:uid="{00000000-0005-0000-0000-000000820000}"/>
    <cellStyle name="Normal 7 5 2 3 2 2 3" xfId="4599" xr:uid="{00000000-0005-0000-0000-000001820000}"/>
    <cellStyle name="Normal 7 5 2 3 2 2 3 2" xfId="13272" xr:uid="{00000000-0005-0000-0000-000002820000}"/>
    <cellStyle name="Normal 7 5 2 3 2 2 3 2 2" xfId="30625" xr:uid="{00000000-0005-0000-0000-000003820000}"/>
    <cellStyle name="Normal 7 5 2 3 2 2 3 2 3" xfId="47971" xr:uid="{00000000-0005-0000-0000-000004820000}"/>
    <cellStyle name="Normal 7 5 2 3 2 2 3 3" xfId="21952" xr:uid="{00000000-0005-0000-0000-000005820000}"/>
    <cellStyle name="Normal 7 5 2 3 2 2 3 4" xfId="39298" xr:uid="{00000000-0005-0000-0000-000006820000}"/>
    <cellStyle name="Normal 7 5 2 3 2 2 4" xfId="11459" xr:uid="{00000000-0005-0000-0000-000007820000}"/>
    <cellStyle name="Normal 7 5 2 3 2 2 4 2" xfId="28812" xr:uid="{00000000-0005-0000-0000-000008820000}"/>
    <cellStyle name="Normal 7 5 2 3 2 2 4 3" xfId="46158" xr:uid="{00000000-0005-0000-0000-000009820000}"/>
    <cellStyle name="Normal 7 5 2 3 2 2 5" xfId="20139" xr:uid="{00000000-0005-0000-0000-00000A820000}"/>
    <cellStyle name="Normal 7 5 2 3 2 2 6" xfId="37485" xr:uid="{00000000-0005-0000-0000-00000B820000}"/>
    <cellStyle name="Normal 7 5 2 3 2 3" xfId="1708" xr:uid="{00000000-0005-0000-0000-00000C820000}"/>
    <cellStyle name="Normal 7 5 2 3 2 3 2" xfId="7490" xr:uid="{00000000-0005-0000-0000-00000D820000}"/>
    <cellStyle name="Normal 7 5 2 3 2 3 2 2" xfId="16163" xr:uid="{00000000-0005-0000-0000-00000E820000}"/>
    <cellStyle name="Normal 7 5 2 3 2 3 2 2 2" xfId="33516" xr:uid="{00000000-0005-0000-0000-00000F820000}"/>
    <cellStyle name="Normal 7 5 2 3 2 3 2 2 3" xfId="50862" xr:uid="{00000000-0005-0000-0000-000010820000}"/>
    <cellStyle name="Normal 7 5 2 3 2 3 2 3" xfId="24843" xr:uid="{00000000-0005-0000-0000-000011820000}"/>
    <cellStyle name="Normal 7 5 2 3 2 3 2 4" xfId="42189" xr:uid="{00000000-0005-0000-0000-000012820000}"/>
    <cellStyle name="Normal 7 5 2 3 2 3 3" xfId="5334" xr:uid="{00000000-0005-0000-0000-000013820000}"/>
    <cellStyle name="Normal 7 5 2 3 2 3 3 2" xfId="14007" xr:uid="{00000000-0005-0000-0000-000014820000}"/>
    <cellStyle name="Normal 7 5 2 3 2 3 3 2 2" xfId="31360" xr:uid="{00000000-0005-0000-0000-000015820000}"/>
    <cellStyle name="Normal 7 5 2 3 2 3 3 2 3" xfId="48706" xr:uid="{00000000-0005-0000-0000-000016820000}"/>
    <cellStyle name="Normal 7 5 2 3 2 3 3 3" xfId="22687" xr:uid="{00000000-0005-0000-0000-000017820000}"/>
    <cellStyle name="Normal 7 5 2 3 2 3 3 4" xfId="40033" xr:uid="{00000000-0005-0000-0000-000018820000}"/>
    <cellStyle name="Normal 7 5 2 3 2 3 4" xfId="10381" xr:uid="{00000000-0005-0000-0000-000019820000}"/>
    <cellStyle name="Normal 7 5 2 3 2 3 4 2" xfId="27734" xr:uid="{00000000-0005-0000-0000-00001A820000}"/>
    <cellStyle name="Normal 7 5 2 3 2 3 4 3" xfId="45080" xr:uid="{00000000-0005-0000-0000-00001B820000}"/>
    <cellStyle name="Normal 7 5 2 3 2 3 5" xfId="19061" xr:uid="{00000000-0005-0000-0000-00001C820000}"/>
    <cellStyle name="Normal 7 5 2 3 2 3 6" xfId="36407" xr:uid="{00000000-0005-0000-0000-00001D820000}"/>
    <cellStyle name="Normal 7 5 2 3 2 4" xfId="6755" xr:uid="{00000000-0005-0000-0000-00001E820000}"/>
    <cellStyle name="Normal 7 5 2 3 2 4 2" xfId="15428" xr:uid="{00000000-0005-0000-0000-00001F820000}"/>
    <cellStyle name="Normal 7 5 2 3 2 4 2 2" xfId="32781" xr:uid="{00000000-0005-0000-0000-000020820000}"/>
    <cellStyle name="Normal 7 5 2 3 2 4 2 3" xfId="50127" xr:uid="{00000000-0005-0000-0000-000021820000}"/>
    <cellStyle name="Normal 7 5 2 3 2 4 3" xfId="24108" xr:uid="{00000000-0005-0000-0000-000022820000}"/>
    <cellStyle name="Normal 7 5 2 3 2 4 4" xfId="41454" xr:uid="{00000000-0005-0000-0000-000023820000}"/>
    <cellStyle name="Normal 7 5 2 3 2 5" xfId="3521" xr:uid="{00000000-0005-0000-0000-000024820000}"/>
    <cellStyle name="Normal 7 5 2 3 2 5 2" xfId="12194" xr:uid="{00000000-0005-0000-0000-000025820000}"/>
    <cellStyle name="Normal 7 5 2 3 2 5 2 2" xfId="29547" xr:uid="{00000000-0005-0000-0000-000026820000}"/>
    <cellStyle name="Normal 7 5 2 3 2 5 2 3" xfId="46893" xr:uid="{00000000-0005-0000-0000-000027820000}"/>
    <cellStyle name="Normal 7 5 2 3 2 5 3" xfId="20874" xr:uid="{00000000-0005-0000-0000-000028820000}"/>
    <cellStyle name="Normal 7 5 2 3 2 5 4" xfId="38220" xr:uid="{00000000-0005-0000-0000-000029820000}"/>
    <cellStyle name="Normal 7 5 2 3 2 6" xfId="9646" xr:uid="{00000000-0005-0000-0000-00002A820000}"/>
    <cellStyle name="Normal 7 5 2 3 2 6 2" xfId="26999" xr:uid="{00000000-0005-0000-0000-00002B820000}"/>
    <cellStyle name="Normal 7 5 2 3 2 6 3" xfId="44345" xr:uid="{00000000-0005-0000-0000-00002C820000}"/>
    <cellStyle name="Normal 7 5 2 3 2 7" xfId="18326" xr:uid="{00000000-0005-0000-0000-00002D820000}"/>
    <cellStyle name="Normal 7 5 2 3 2 8" xfId="35672" xr:uid="{00000000-0005-0000-0000-00002E820000}"/>
    <cellStyle name="Normal 7 5 2 3 3" xfId="728" xr:uid="{00000000-0005-0000-0000-00002F820000}"/>
    <cellStyle name="Normal 7 5 2 3 3 2" xfId="2541" xr:uid="{00000000-0005-0000-0000-000030820000}"/>
    <cellStyle name="Normal 7 5 2 3 3 2 2" xfId="8323" xr:uid="{00000000-0005-0000-0000-000031820000}"/>
    <cellStyle name="Normal 7 5 2 3 3 2 2 2" xfId="16996" xr:uid="{00000000-0005-0000-0000-000032820000}"/>
    <cellStyle name="Normal 7 5 2 3 3 2 2 2 2" xfId="34349" xr:uid="{00000000-0005-0000-0000-000033820000}"/>
    <cellStyle name="Normal 7 5 2 3 3 2 2 2 3" xfId="51695" xr:uid="{00000000-0005-0000-0000-000034820000}"/>
    <cellStyle name="Normal 7 5 2 3 3 2 2 3" xfId="25676" xr:uid="{00000000-0005-0000-0000-000035820000}"/>
    <cellStyle name="Normal 7 5 2 3 3 2 2 4" xfId="43022" xr:uid="{00000000-0005-0000-0000-000036820000}"/>
    <cellStyle name="Normal 7 5 2 3 3 2 3" xfId="5775" xr:uid="{00000000-0005-0000-0000-000037820000}"/>
    <cellStyle name="Normal 7 5 2 3 3 2 3 2" xfId="14448" xr:uid="{00000000-0005-0000-0000-000038820000}"/>
    <cellStyle name="Normal 7 5 2 3 3 2 3 2 2" xfId="31801" xr:uid="{00000000-0005-0000-0000-000039820000}"/>
    <cellStyle name="Normal 7 5 2 3 3 2 3 2 3" xfId="49147" xr:uid="{00000000-0005-0000-0000-00003A820000}"/>
    <cellStyle name="Normal 7 5 2 3 3 2 3 3" xfId="23128" xr:uid="{00000000-0005-0000-0000-00003B820000}"/>
    <cellStyle name="Normal 7 5 2 3 3 2 3 4" xfId="40474" xr:uid="{00000000-0005-0000-0000-00003C820000}"/>
    <cellStyle name="Normal 7 5 2 3 3 2 4" xfId="11214" xr:uid="{00000000-0005-0000-0000-00003D820000}"/>
    <cellStyle name="Normal 7 5 2 3 3 2 4 2" xfId="28567" xr:uid="{00000000-0005-0000-0000-00003E820000}"/>
    <cellStyle name="Normal 7 5 2 3 3 2 4 3" xfId="45913" xr:uid="{00000000-0005-0000-0000-00003F820000}"/>
    <cellStyle name="Normal 7 5 2 3 3 2 5" xfId="19894" xr:uid="{00000000-0005-0000-0000-000040820000}"/>
    <cellStyle name="Normal 7 5 2 3 3 2 6" xfId="37240" xr:uid="{00000000-0005-0000-0000-000041820000}"/>
    <cellStyle name="Normal 7 5 2 3 3 3" xfId="6510" xr:uid="{00000000-0005-0000-0000-000042820000}"/>
    <cellStyle name="Normal 7 5 2 3 3 3 2" xfId="15183" xr:uid="{00000000-0005-0000-0000-000043820000}"/>
    <cellStyle name="Normal 7 5 2 3 3 3 2 2" xfId="32536" xr:uid="{00000000-0005-0000-0000-000044820000}"/>
    <cellStyle name="Normal 7 5 2 3 3 3 2 3" xfId="49882" xr:uid="{00000000-0005-0000-0000-000045820000}"/>
    <cellStyle name="Normal 7 5 2 3 3 3 3" xfId="23863" xr:uid="{00000000-0005-0000-0000-000046820000}"/>
    <cellStyle name="Normal 7 5 2 3 3 3 4" xfId="41209" xr:uid="{00000000-0005-0000-0000-000047820000}"/>
    <cellStyle name="Normal 7 5 2 3 3 4" xfId="4354" xr:uid="{00000000-0005-0000-0000-000048820000}"/>
    <cellStyle name="Normal 7 5 2 3 3 4 2" xfId="13027" xr:uid="{00000000-0005-0000-0000-000049820000}"/>
    <cellStyle name="Normal 7 5 2 3 3 4 2 2" xfId="30380" xr:uid="{00000000-0005-0000-0000-00004A820000}"/>
    <cellStyle name="Normal 7 5 2 3 3 4 2 3" xfId="47726" xr:uid="{00000000-0005-0000-0000-00004B820000}"/>
    <cellStyle name="Normal 7 5 2 3 3 4 3" xfId="21707" xr:uid="{00000000-0005-0000-0000-00004C820000}"/>
    <cellStyle name="Normal 7 5 2 3 3 4 4" xfId="39053" xr:uid="{00000000-0005-0000-0000-00004D820000}"/>
    <cellStyle name="Normal 7 5 2 3 3 5" xfId="9401" xr:uid="{00000000-0005-0000-0000-00004E820000}"/>
    <cellStyle name="Normal 7 5 2 3 3 5 2" xfId="26754" xr:uid="{00000000-0005-0000-0000-00004F820000}"/>
    <cellStyle name="Normal 7 5 2 3 3 5 3" xfId="44100" xr:uid="{00000000-0005-0000-0000-000050820000}"/>
    <cellStyle name="Normal 7 5 2 3 3 6" xfId="18081" xr:uid="{00000000-0005-0000-0000-000051820000}"/>
    <cellStyle name="Normal 7 5 2 3 3 7" xfId="35427" xr:uid="{00000000-0005-0000-0000-000052820000}"/>
    <cellStyle name="Normal 7 5 2 3 4" xfId="2051" xr:uid="{00000000-0005-0000-0000-000053820000}"/>
    <cellStyle name="Normal 7 5 2 3 4 2" xfId="7833" xr:uid="{00000000-0005-0000-0000-000054820000}"/>
    <cellStyle name="Normal 7 5 2 3 4 2 2" xfId="16506" xr:uid="{00000000-0005-0000-0000-000055820000}"/>
    <cellStyle name="Normal 7 5 2 3 4 2 2 2" xfId="33859" xr:uid="{00000000-0005-0000-0000-000056820000}"/>
    <cellStyle name="Normal 7 5 2 3 4 2 2 3" xfId="51205" xr:uid="{00000000-0005-0000-0000-000057820000}"/>
    <cellStyle name="Normal 7 5 2 3 4 2 3" xfId="25186" xr:uid="{00000000-0005-0000-0000-000058820000}"/>
    <cellStyle name="Normal 7 5 2 3 4 2 4" xfId="42532" xr:uid="{00000000-0005-0000-0000-000059820000}"/>
    <cellStyle name="Normal 7 5 2 3 4 3" xfId="3864" xr:uid="{00000000-0005-0000-0000-00005A820000}"/>
    <cellStyle name="Normal 7 5 2 3 4 3 2" xfId="12537" xr:uid="{00000000-0005-0000-0000-00005B820000}"/>
    <cellStyle name="Normal 7 5 2 3 4 3 2 2" xfId="29890" xr:uid="{00000000-0005-0000-0000-00005C820000}"/>
    <cellStyle name="Normal 7 5 2 3 4 3 2 3" xfId="47236" xr:uid="{00000000-0005-0000-0000-00005D820000}"/>
    <cellStyle name="Normal 7 5 2 3 4 3 3" xfId="21217" xr:uid="{00000000-0005-0000-0000-00005E820000}"/>
    <cellStyle name="Normal 7 5 2 3 4 3 4" xfId="38563" xr:uid="{00000000-0005-0000-0000-00005F820000}"/>
    <cellStyle name="Normal 7 5 2 3 4 4" xfId="10724" xr:uid="{00000000-0005-0000-0000-000060820000}"/>
    <cellStyle name="Normal 7 5 2 3 4 4 2" xfId="28077" xr:uid="{00000000-0005-0000-0000-000061820000}"/>
    <cellStyle name="Normal 7 5 2 3 4 4 3" xfId="45423" xr:uid="{00000000-0005-0000-0000-000062820000}"/>
    <cellStyle name="Normal 7 5 2 3 4 5" xfId="19404" xr:uid="{00000000-0005-0000-0000-000063820000}"/>
    <cellStyle name="Normal 7 5 2 3 4 6" xfId="36750" xr:uid="{00000000-0005-0000-0000-000064820000}"/>
    <cellStyle name="Normal 7 5 2 3 5" xfId="1463" xr:uid="{00000000-0005-0000-0000-000065820000}"/>
    <cellStyle name="Normal 7 5 2 3 5 2" xfId="7245" xr:uid="{00000000-0005-0000-0000-000066820000}"/>
    <cellStyle name="Normal 7 5 2 3 5 2 2" xfId="15918" xr:uid="{00000000-0005-0000-0000-000067820000}"/>
    <cellStyle name="Normal 7 5 2 3 5 2 2 2" xfId="33271" xr:uid="{00000000-0005-0000-0000-000068820000}"/>
    <cellStyle name="Normal 7 5 2 3 5 2 2 3" xfId="50617" xr:uid="{00000000-0005-0000-0000-000069820000}"/>
    <cellStyle name="Normal 7 5 2 3 5 2 3" xfId="24598" xr:uid="{00000000-0005-0000-0000-00006A820000}"/>
    <cellStyle name="Normal 7 5 2 3 5 2 4" xfId="41944" xr:uid="{00000000-0005-0000-0000-00006B820000}"/>
    <cellStyle name="Normal 7 5 2 3 5 3" xfId="5089" xr:uid="{00000000-0005-0000-0000-00006C820000}"/>
    <cellStyle name="Normal 7 5 2 3 5 3 2" xfId="13762" xr:uid="{00000000-0005-0000-0000-00006D820000}"/>
    <cellStyle name="Normal 7 5 2 3 5 3 2 2" xfId="31115" xr:uid="{00000000-0005-0000-0000-00006E820000}"/>
    <cellStyle name="Normal 7 5 2 3 5 3 2 3" xfId="48461" xr:uid="{00000000-0005-0000-0000-00006F820000}"/>
    <cellStyle name="Normal 7 5 2 3 5 3 3" xfId="22442" xr:uid="{00000000-0005-0000-0000-000070820000}"/>
    <cellStyle name="Normal 7 5 2 3 5 3 4" xfId="39788" xr:uid="{00000000-0005-0000-0000-000071820000}"/>
    <cellStyle name="Normal 7 5 2 3 5 4" xfId="10136" xr:uid="{00000000-0005-0000-0000-000072820000}"/>
    <cellStyle name="Normal 7 5 2 3 5 4 2" xfId="27489" xr:uid="{00000000-0005-0000-0000-000073820000}"/>
    <cellStyle name="Normal 7 5 2 3 5 4 3" xfId="44835" xr:uid="{00000000-0005-0000-0000-000074820000}"/>
    <cellStyle name="Normal 7 5 2 3 5 5" xfId="18816" xr:uid="{00000000-0005-0000-0000-000075820000}"/>
    <cellStyle name="Normal 7 5 2 3 5 6" xfId="36162" xr:uid="{00000000-0005-0000-0000-000076820000}"/>
    <cellStyle name="Normal 7 5 2 3 6" xfId="6020" xr:uid="{00000000-0005-0000-0000-000077820000}"/>
    <cellStyle name="Normal 7 5 2 3 6 2" xfId="14693" xr:uid="{00000000-0005-0000-0000-000078820000}"/>
    <cellStyle name="Normal 7 5 2 3 6 2 2" xfId="32046" xr:uid="{00000000-0005-0000-0000-000079820000}"/>
    <cellStyle name="Normal 7 5 2 3 6 2 3" xfId="49392" xr:uid="{00000000-0005-0000-0000-00007A820000}"/>
    <cellStyle name="Normal 7 5 2 3 6 3" xfId="23373" xr:uid="{00000000-0005-0000-0000-00007B820000}"/>
    <cellStyle name="Normal 7 5 2 3 6 4" xfId="40719" xr:uid="{00000000-0005-0000-0000-00007C820000}"/>
    <cellStyle name="Normal 7 5 2 3 7" xfId="3276" xr:uid="{00000000-0005-0000-0000-00007D820000}"/>
    <cellStyle name="Normal 7 5 2 3 7 2" xfId="11949" xr:uid="{00000000-0005-0000-0000-00007E820000}"/>
    <cellStyle name="Normal 7 5 2 3 7 2 2" xfId="29302" xr:uid="{00000000-0005-0000-0000-00007F820000}"/>
    <cellStyle name="Normal 7 5 2 3 7 2 3" xfId="46648" xr:uid="{00000000-0005-0000-0000-000080820000}"/>
    <cellStyle name="Normal 7 5 2 3 7 3" xfId="20629" xr:uid="{00000000-0005-0000-0000-000081820000}"/>
    <cellStyle name="Normal 7 5 2 3 7 4" xfId="37975" xr:uid="{00000000-0005-0000-0000-000082820000}"/>
    <cellStyle name="Normal 7 5 2 3 8" xfId="8911" xr:uid="{00000000-0005-0000-0000-000083820000}"/>
    <cellStyle name="Normal 7 5 2 3 8 2" xfId="26264" xr:uid="{00000000-0005-0000-0000-000084820000}"/>
    <cellStyle name="Normal 7 5 2 3 8 3" xfId="43610" xr:uid="{00000000-0005-0000-0000-000085820000}"/>
    <cellStyle name="Normal 7 5 2 3 9" xfId="17591" xr:uid="{00000000-0005-0000-0000-000086820000}"/>
    <cellStyle name="Normal 7 5 2 4" xfId="826" xr:uid="{00000000-0005-0000-0000-000087820000}"/>
    <cellStyle name="Normal 7 5 2 4 2" xfId="2639" xr:uid="{00000000-0005-0000-0000-000088820000}"/>
    <cellStyle name="Normal 7 5 2 4 2 2" xfId="8421" xr:uid="{00000000-0005-0000-0000-000089820000}"/>
    <cellStyle name="Normal 7 5 2 4 2 2 2" xfId="17094" xr:uid="{00000000-0005-0000-0000-00008A820000}"/>
    <cellStyle name="Normal 7 5 2 4 2 2 2 2" xfId="34447" xr:uid="{00000000-0005-0000-0000-00008B820000}"/>
    <cellStyle name="Normal 7 5 2 4 2 2 2 3" xfId="51793" xr:uid="{00000000-0005-0000-0000-00008C820000}"/>
    <cellStyle name="Normal 7 5 2 4 2 2 3" xfId="25774" xr:uid="{00000000-0005-0000-0000-00008D820000}"/>
    <cellStyle name="Normal 7 5 2 4 2 2 4" xfId="43120" xr:uid="{00000000-0005-0000-0000-00008E820000}"/>
    <cellStyle name="Normal 7 5 2 4 2 3" xfId="4452" xr:uid="{00000000-0005-0000-0000-00008F820000}"/>
    <cellStyle name="Normal 7 5 2 4 2 3 2" xfId="13125" xr:uid="{00000000-0005-0000-0000-000090820000}"/>
    <cellStyle name="Normal 7 5 2 4 2 3 2 2" xfId="30478" xr:uid="{00000000-0005-0000-0000-000091820000}"/>
    <cellStyle name="Normal 7 5 2 4 2 3 2 3" xfId="47824" xr:uid="{00000000-0005-0000-0000-000092820000}"/>
    <cellStyle name="Normal 7 5 2 4 2 3 3" xfId="21805" xr:uid="{00000000-0005-0000-0000-000093820000}"/>
    <cellStyle name="Normal 7 5 2 4 2 3 4" xfId="39151" xr:uid="{00000000-0005-0000-0000-000094820000}"/>
    <cellStyle name="Normal 7 5 2 4 2 4" xfId="11312" xr:uid="{00000000-0005-0000-0000-000095820000}"/>
    <cellStyle name="Normal 7 5 2 4 2 4 2" xfId="28665" xr:uid="{00000000-0005-0000-0000-000096820000}"/>
    <cellStyle name="Normal 7 5 2 4 2 4 3" xfId="46011" xr:uid="{00000000-0005-0000-0000-000097820000}"/>
    <cellStyle name="Normal 7 5 2 4 2 5" xfId="19992" xr:uid="{00000000-0005-0000-0000-000098820000}"/>
    <cellStyle name="Normal 7 5 2 4 2 6" xfId="37338" xr:uid="{00000000-0005-0000-0000-000099820000}"/>
    <cellStyle name="Normal 7 5 2 4 3" xfId="1561" xr:uid="{00000000-0005-0000-0000-00009A820000}"/>
    <cellStyle name="Normal 7 5 2 4 3 2" xfId="7343" xr:uid="{00000000-0005-0000-0000-00009B820000}"/>
    <cellStyle name="Normal 7 5 2 4 3 2 2" xfId="16016" xr:uid="{00000000-0005-0000-0000-00009C820000}"/>
    <cellStyle name="Normal 7 5 2 4 3 2 2 2" xfId="33369" xr:uid="{00000000-0005-0000-0000-00009D820000}"/>
    <cellStyle name="Normal 7 5 2 4 3 2 2 3" xfId="50715" xr:uid="{00000000-0005-0000-0000-00009E820000}"/>
    <cellStyle name="Normal 7 5 2 4 3 2 3" xfId="24696" xr:uid="{00000000-0005-0000-0000-00009F820000}"/>
    <cellStyle name="Normal 7 5 2 4 3 2 4" xfId="42042" xr:uid="{00000000-0005-0000-0000-0000A0820000}"/>
    <cellStyle name="Normal 7 5 2 4 3 3" xfId="5187" xr:uid="{00000000-0005-0000-0000-0000A1820000}"/>
    <cellStyle name="Normal 7 5 2 4 3 3 2" xfId="13860" xr:uid="{00000000-0005-0000-0000-0000A2820000}"/>
    <cellStyle name="Normal 7 5 2 4 3 3 2 2" xfId="31213" xr:uid="{00000000-0005-0000-0000-0000A3820000}"/>
    <cellStyle name="Normal 7 5 2 4 3 3 2 3" xfId="48559" xr:uid="{00000000-0005-0000-0000-0000A4820000}"/>
    <cellStyle name="Normal 7 5 2 4 3 3 3" xfId="22540" xr:uid="{00000000-0005-0000-0000-0000A5820000}"/>
    <cellStyle name="Normal 7 5 2 4 3 3 4" xfId="39886" xr:uid="{00000000-0005-0000-0000-0000A6820000}"/>
    <cellStyle name="Normal 7 5 2 4 3 4" xfId="10234" xr:uid="{00000000-0005-0000-0000-0000A7820000}"/>
    <cellStyle name="Normal 7 5 2 4 3 4 2" xfId="27587" xr:uid="{00000000-0005-0000-0000-0000A8820000}"/>
    <cellStyle name="Normal 7 5 2 4 3 4 3" xfId="44933" xr:uid="{00000000-0005-0000-0000-0000A9820000}"/>
    <cellStyle name="Normal 7 5 2 4 3 5" xfId="18914" xr:uid="{00000000-0005-0000-0000-0000AA820000}"/>
    <cellStyle name="Normal 7 5 2 4 3 6" xfId="36260" xr:uid="{00000000-0005-0000-0000-0000AB820000}"/>
    <cellStyle name="Normal 7 5 2 4 4" xfId="6608" xr:uid="{00000000-0005-0000-0000-0000AC820000}"/>
    <cellStyle name="Normal 7 5 2 4 4 2" xfId="15281" xr:uid="{00000000-0005-0000-0000-0000AD820000}"/>
    <cellStyle name="Normal 7 5 2 4 4 2 2" xfId="32634" xr:uid="{00000000-0005-0000-0000-0000AE820000}"/>
    <cellStyle name="Normal 7 5 2 4 4 2 3" xfId="49980" xr:uid="{00000000-0005-0000-0000-0000AF820000}"/>
    <cellStyle name="Normal 7 5 2 4 4 3" xfId="23961" xr:uid="{00000000-0005-0000-0000-0000B0820000}"/>
    <cellStyle name="Normal 7 5 2 4 4 4" xfId="41307" xr:uid="{00000000-0005-0000-0000-0000B1820000}"/>
    <cellStyle name="Normal 7 5 2 4 5" xfId="3374" xr:uid="{00000000-0005-0000-0000-0000B2820000}"/>
    <cellStyle name="Normal 7 5 2 4 5 2" xfId="12047" xr:uid="{00000000-0005-0000-0000-0000B3820000}"/>
    <cellStyle name="Normal 7 5 2 4 5 2 2" xfId="29400" xr:uid="{00000000-0005-0000-0000-0000B4820000}"/>
    <cellStyle name="Normal 7 5 2 4 5 2 3" xfId="46746" xr:uid="{00000000-0005-0000-0000-0000B5820000}"/>
    <cellStyle name="Normal 7 5 2 4 5 3" xfId="20727" xr:uid="{00000000-0005-0000-0000-0000B6820000}"/>
    <cellStyle name="Normal 7 5 2 4 5 4" xfId="38073" xr:uid="{00000000-0005-0000-0000-0000B7820000}"/>
    <cellStyle name="Normal 7 5 2 4 6" xfId="9499" xr:uid="{00000000-0005-0000-0000-0000B8820000}"/>
    <cellStyle name="Normal 7 5 2 4 6 2" xfId="26852" xr:uid="{00000000-0005-0000-0000-0000B9820000}"/>
    <cellStyle name="Normal 7 5 2 4 6 3" xfId="44198" xr:uid="{00000000-0005-0000-0000-0000BA820000}"/>
    <cellStyle name="Normal 7 5 2 4 7" xfId="18179" xr:uid="{00000000-0005-0000-0000-0000BB820000}"/>
    <cellStyle name="Normal 7 5 2 4 8" xfId="35525" xr:uid="{00000000-0005-0000-0000-0000BC820000}"/>
    <cellStyle name="Normal 7 5 2 5" xfId="483" xr:uid="{00000000-0005-0000-0000-0000BD820000}"/>
    <cellStyle name="Normal 7 5 2 5 2" xfId="2296" xr:uid="{00000000-0005-0000-0000-0000BE820000}"/>
    <cellStyle name="Normal 7 5 2 5 2 2" xfId="8078" xr:uid="{00000000-0005-0000-0000-0000BF820000}"/>
    <cellStyle name="Normal 7 5 2 5 2 2 2" xfId="16751" xr:uid="{00000000-0005-0000-0000-0000C0820000}"/>
    <cellStyle name="Normal 7 5 2 5 2 2 2 2" xfId="34104" xr:uid="{00000000-0005-0000-0000-0000C1820000}"/>
    <cellStyle name="Normal 7 5 2 5 2 2 2 3" xfId="51450" xr:uid="{00000000-0005-0000-0000-0000C2820000}"/>
    <cellStyle name="Normal 7 5 2 5 2 2 3" xfId="25431" xr:uid="{00000000-0005-0000-0000-0000C3820000}"/>
    <cellStyle name="Normal 7 5 2 5 2 2 4" xfId="42777" xr:uid="{00000000-0005-0000-0000-0000C4820000}"/>
    <cellStyle name="Normal 7 5 2 5 2 3" xfId="5579" xr:uid="{00000000-0005-0000-0000-0000C5820000}"/>
    <cellStyle name="Normal 7 5 2 5 2 3 2" xfId="14252" xr:uid="{00000000-0005-0000-0000-0000C6820000}"/>
    <cellStyle name="Normal 7 5 2 5 2 3 2 2" xfId="31605" xr:uid="{00000000-0005-0000-0000-0000C7820000}"/>
    <cellStyle name="Normal 7 5 2 5 2 3 2 3" xfId="48951" xr:uid="{00000000-0005-0000-0000-0000C8820000}"/>
    <cellStyle name="Normal 7 5 2 5 2 3 3" xfId="22932" xr:uid="{00000000-0005-0000-0000-0000C9820000}"/>
    <cellStyle name="Normal 7 5 2 5 2 3 4" xfId="40278" xr:uid="{00000000-0005-0000-0000-0000CA820000}"/>
    <cellStyle name="Normal 7 5 2 5 2 4" xfId="10969" xr:uid="{00000000-0005-0000-0000-0000CB820000}"/>
    <cellStyle name="Normal 7 5 2 5 2 4 2" xfId="28322" xr:uid="{00000000-0005-0000-0000-0000CC820000}"/>
    <cellStyle name="Normal 7 5 2 5 2 4 3" xfId="45668" xr:uid="{00000000-0005-0000-0000-0000CD820000}"/>
    <cellStyle name="Normal 7 5 2 5 2 5" xfId="19649" xr:uid="{00000000-0005-0000-0000-0000CE820000}"/>
    <cellStyle name="Normal 7 5 2 5 2 6" xfId="36995" xr:uid="{00000000-0005-0000-0000-0000CF820000}"/>
    <cellStyle name="Normal 7 5 2 5 3" xfId="6265" xr:uid="{00000000-0005-0000-0000-0000D0820000}"/>
    <cellStyle name="Normal 7 5 2 5 3 2" xfId="14938" xr:uid="{00000000-0005-0000-0000-0000D1820000}"/>
    <cellStyle name="Normal 7 5 2 5 3 2 2" xfId="32291" xr:uid="{00000000-0005-0000-0000-0000D2820000}"/>
    <cellStyle name="Normal 7 5 2 5 3 2 3" xfId="49637" xr:uid="{00000000-0005-0000-0000-0000D3820000}"/>
    <cellStyle name="Normal 7 5 2 5 3 3" xfId="23618" xr:uid="{00000000-0005-0000-0000-0000D4820000}"/>
    <cellStyle name="Normal 7 5 2 5 3 4" xfId="40964" xr:uid="{00000000-0005-0000-0000-0000D5820000}"/>
    <cellStyle name="Normal 7 5 2 5 4" xfId="4109" xr:uid="{00000000-0005-0000-0000-0000D6820000}"/>
    <cellStyle name="Normal 7 5 2 5 4 2" xfId="12782" xr:uid="{00000000-0005-0000-0000-0000D7820000}"/>
    <cellStyle name="Normal 7 5 2 5 4 2 2" xfId="30135" xr:uid="{00000000-0005-0000-0000-0000D8820000}"/>
    <cellStyle name="Normal 7 5 2 5 4 2 3" xfId="47481" xr:uid="{00000000-0005-0000-0000-0000D9820000}"/>
    <cellStyle name="Normal 7 5 2 5 4 3" xfId="21462" xr:uid="{00000000-0005-0000-0000-0000DA820000}"/>
    <cellStyle name="Normal 7 5 2 5 4 4" xfId="38808" xr:uid="{00000000-0005-0000-0000-0000DB820000}"/>
    <cellStyle name="Normal 7 5 2 5 5" xfId="9156" xr:uid="{00000000-0005-0000-0000-0000DC820000}"/>
    <cellStyle name="Normal 7 5 2 5 5 2" xfId="26509" xr:uid="{00000000-0005-0000-0000-0000DD820000}"/>
    <cellStyle name="Normal 7 5 2 5 5 3" xfId="43855" xr:uid="{00000000-0005-0000-0000-0000DE820000}"/>
    <cellStyle name="Normal 7 5 2 5 6" xfId="17836" xr:uid="{00000000-0005-0000-0000-0000DF820000}"/>
    <cellStyle name="Normal 7 5 2 5 7" xfId="35182" xr:uid="{00000000-0005-0000-0000-0000E0820000}"/>
    <cellStyle name="Normal 7 5 2 6" xfId="1904" xr:uid="{00000000-0005-0000-0000-0000E1820000}"/>
    <cellStyle name="Normal 7 5 2 6 2" xfId="7686" xr:uid="{00000000-0005-0000-0000-0000E2820000}"/>
    <cellStyle name="Normal 7 5 2 6 2 2" xfId="16359" xr:uid="{00000000-0005-0000-0000-0000E3820000}"/>
    <cellStyle name="Normal 7 5 2 6 2 2 2" xfId="33712" xr:uid="{00000000-0005-0000-0000-0000E4820000}"/>
    <cellStyle name="Normal 7 5 2 6 2 2 3" xfId="51058" xr:uid="{00000000-0005-0000-0000-0000E5820000}"/>
    <cellStyle name="Normal 7 5 2 6 2 3" xfId="25039" xr:uid="{00000000-0005-0000-0000-0000E6820000}"/>
    <cellStyle name="Normal 7 5 2 6 2 4" xfId="42385" xr:uid="{00000000-0005-0000-0000-0000E7820000}"/>
    <cellStyle name="Normal 7 5 2 6 3" xfId="3717" xr:uid="{00000000-0005-0000-0000-0000E8820000}"/>
    <cellStyle name="Normal 7 5 2 6 3 2" xfId="12390" xr:uid="{00000000-0005-0000-0000-0000E9820000}"/>
    <cellStyle name="Normal 7 5 2 6 3 2 2" xfId="29743" xr:uid="{00000000-0005-0000-0000-0000EA820000}"/>
    <cellStyle name="Normal 7 5 2 6 3 2 3" xfId="47089" xr:uid="{00000000-0005-0000-0000-0000EB820000}"/>
    <cellStyle name="Normal 7 5 2 6 3 3" xfId="21070" xr:uid="{00000000-0005-0000-0000-0000EC820000}"/>
    <cellStyle name="Normal 7 5 2 6 3 4" xfId="38416" xr:uid="{00000000-0005-0000-0000-0000ED820000}"/>
    <cellStyle name="Normal 7 5 2 6 4" xfId="10577" xr:uid="{00000000-0005-0000-0000-0000EE820000}"/>
    <cellStyle name="Normal 7 5 2 6 4 2" xfId="27930" xr:uid="{00000000-0005-0000-0000-0000EF820000}"/>
    <cellStyle name="Normal 7 5 2 6 4 3" xfId="45276" xr:uid="{00000000-0005-0000-0000-0000F0820000}"/>
    <cellStyle name="Normal 7 5 2 6 5" xfId="19257" xr:uid="{00000000-0005-0000-0000-0000F1820000}"/>
    <cellStyle name="Normal 7 5 2 6 6" xfId="36603" xr:uid="{00000000-0005-0000-0000-0000F2820000}"/>
    <cellStyle name="Normal 7 5 2 7" xfId="1218" xr:uid="{00000000-0005-0000-0000-0000F3820000}"/>
    <cellStyle name="Normal 7 5 2 7 2" xfId="7000" xr:uid="{00000000-0005-0000-0000-0000F4820000}"/>
    <cellStyle name="Normal 7 5 2 7 2 2" xfId="15673" xr:uid="{00000000-0005-0000-0000-0000F5820000}"/>
    <cellStyle name="Normal 7 5 2 7 2 2 2" xfId="33026" xr:uid="{00000000-0005-0000-0000-0000F6820000}"/>
    <cellStyle name="Normal 7 5 2 7 2 2 3" xfId="50372" xr:uid="{00000000-0005-0000-0000-0000F7820000}"/>
    <cellStyle name="Normal 7 5 2 7 2 3" xfId="24353" xr:uid="{00000000-0005-0000-0000-0000F8820000}"/>
    <cellStyle name="Normal 7 5 2 7 2 4" xfId="41699" xr:uid="{00000000-0005-0000-0000-0000F9820000}"/>
    <cellStyle name="Normal 7 5 2 7 3" xfId="4844" xr:uid="{00000000-0005-0000-0000-0000FA820000}"/>
    <cellStyle name="Normal 7 5 2 7 3 2" xfId="13517" xr:uid="{00000000-0005-0000-0000-0000FB820000}"/>
    <cellStyle name="Normal 7 5 2 7 3 2 2" xfId="30870" xr:uid="{00000000-0005-0000-0000-0000FC820000}"/>
    <cellStyle name="Normal 7 5 2 7 3 2 3" xfId="48216" xr:uid="{00000000-0005-0000-0000-0000FD820000}"/>
    <cellStyle name="Normal 7 5 2 7 3 3" xfId="22197" xr:uid="{00000000-0005-0000-0000-0000FE820000}"/>
    <cellStyle name="Normal 7 5 2 7 3 4" xfId="39543" xr:uid="{00000000-0005-0000-0000-0000FF820000}"/>
    <cellStyle name="Normal 7 5 2 7 4" xfId="9891" xr:uid="{00000000-0005-0000-0000-000000830000}"/>
    <cellStyle name="Normal 7 5 2 7 4 2" xfId="27244" xr:uid="{00000000-0005-0000-0000-000001830000}"/>
    <cellStyle name="Normal 7 5 2 7 4 3" xfId="44590" xr:uid="{00000000-0005-0000-0000-000002830000}"/>
    <cellStyle name="Normal 7 5 2 7 5" xfId="18571" xr:uid="{00000000-0005-0000-0000-000003830000}"/>
    <cellStyle name="Normal 7 5 2 7 6" xfId="35917" xr:uid="{00000000-0005-0000-0000-000004830000}"/>
    <cellStyle name="Normal 7 5 2 8" xfId="5873" xr:uid="{00000000-0005-0000-0000-000005830000}"/>
    <cellStyle name="Normal 7 5 2 8 2" xfId="14546" xr:uid="{00000000-0005-0000-0000-000006830000}"/>
    <cellStyle name="Normal 7 5 2 8 2 2" xfId="31899" xr:uid="{00000000-0005-0000-0000-000007830000}"/>
    <cellStyle name="Normal 7 5 2 8 2 3" xfId="49245" xr:uid="{00000000-0005-0000-0000-000008830000}"/>
    <cellStyle name="Normal 7 5 2 8 3" xfId="23226" xr:uid="{00000000-0005-0000-0000-000009830000}"/>
    <cellStyle name="Normal 7 5 2 8 4" xfId="40572" xr:uid="{00000000-0005-0000-0000-00000A830000}"/>
    <cellStyle name="Normal 7 5 2 9" xfId="3031" xr:uid="{00000000-0005-0000-0000-00000B830000}"/>
    <cellStyle name="Normal 7 5 2 9 2" xfId="11704" xr:uid="{00000000-0005-0000-0000-00000C830000}"/>
    <cellStyle name="Normal 7 5 2 9 2 2" xfId="29057" xr:uid="{00000000-0005-0000-0000-00000D830000}"/>
    <cellStyle name="Normal 7 5 2 9 2 3" xfId="46403" xr:uid="{00000000-0005-0000-0000-00000E830000}"/>
    <cellStyle name="Normal 7 5 2 9 3" xfId="20384" xr:uid="{00000000-0005-0000-0000-00000F830000}"/>
    <cellStyle name="Normal 7 5 2 9 4" xfId="37730" xr:uid="{00000000-0005-0000-0000-000010830000}"/>
    <cellStyle name="Normal 7 5 3" xfId="189" xr:uid="{00000000-0005-0000-0000-000011830000}"/>
    <cellStyle name="Normal 7 5 3 10" xfId="17542" xr:uid="{00000000-0005-0000-0000-000012830000}"/>
    <cellStyle name="Normal 7 5 3 11" xfId="34888" xr:uid="{00000000-0005-0000-0000-000013830000}"/>
    <cellStyle name="Normal 7 5 3 2" xfId="679" xr:uid="{00000000-0005-0000-0000-000014830000}"/>
    <cellStyle name="Normal 7 5 3 2 2" xfId="2492" xr:uid="{00000000-0005-0000-0000-000015830000}"/>
    <cellStyle name="Normal 7 5 3 2 2 2" xfId="8274" xr:uid="{00000000-0005-0000-0000-000016830000}"/>
    <cellStyle name="Normal 7 5 3 2 2 2 2" xfId="16947" xr:uid="{00000000-0005-0000-0000-000017830000}"/>
    <cellStyle name="Normal 7 5 3 2 2 2 2 2" xfId="34300" xr:uid="{00000000-0005-0000-0000-000018830000}"/>
    <cellStyle name="Normal 7 5 3 2 2 2 2 3" xfId="51646" xr:uid="{00000000-0005-0000-0000-000019830000}"/>
    <cellStyle name="Normal 7 5 3 2 2 2 3" xfId="25627" xr:uid="{00000000-0005-0000-0000-00001A830000}"/>
    <cellStyle name="Normal 7 5 3 2 2 2 4" xfId="42973" xr:uid="{00000000-0005-0000-0000-00001B830000}"/>
    <cellStyle name="Normal 7 5 3 2 2 3" xfId="4305" xr:uid="{00000000-0005-0000-0000-00001C830000}"/>
    <cellStyle name="Normal 7 5 3 2 2 3 2" xfId="12978" xr:uid="{00000000-0005-0000-0000-00001D830000}"/>
    <cellStyle name="Normal 7 5 3 2 2 3 2 2" xfId="30331" xr:uid="{00000000-0005-0000-0000-00001E830000}"/>
    <cellStyle name="Normal 7 5 3 2 2 3 2 3" xfId="47677" xr:uid="{00000000-0005-0000-0000-00001F830000}"/>
    <cellStyle name="Normal 7 5 3 2 2 3 3" xfId="21658" xr:uid="{00000000-0005-0000-0000-000020830000}"/>
    <cellStyle name="Normal 7 5 3 2 2 3 4" xfId="39004" xr:uid="{00000000-0005-0000-0000-000021830000}"/>
    <cellStyle name="Normal 7 5 3 2 2 4" xfId="11165" xr:uid="{00000000-0005-0000-0000-000022830000}"/>
    <cellStyle name="Normal 7 5 3 2 2 4 2" xfId="28518" xr:uid="{00000000-0005-0000-0000-000023830000}"/>
    <cellStyle name="Normal 7 5 3 2 2 4 3" xfId="45864" xr:uid="{00000000-0005-0000-0000-000024830000}"/>
    <cellStyle name="Normal 7 5 3 2 2 5" xfId="19845" xr:uid="{00000000-0005-0000-0000-000025830000}"/>
    <cellStyle name="Normal 7 5 3 2 2 6" xfId="37191" xr:uid="{00000000-0005-0000-0000-000026830000}"/>
    <cellStyle name="Normal 7 5 3 2 3" xfId="1414" xr:uid="{00000000-0005-0000-0000-000027830000}"/>
    <cellStyle name="Normal 7 5 3 2 3 2" xfId="7196" xr:uid="{00000000-0005-0000-0000-000028830000}"/>
    <cellStyle name="Normal 7 5 3 2 3 2 2" xfId="15869" xr:uid="{00000000-0005-0000-0000-000029830000}"/>
    <cellStyle name="Normal 7 5 3 2 3 2 2 2" xfId="33222" xr:uid="{00000000-0005-0000-0000-00002A830000}"/>
    <cellStyle name="Normal 7 5 3 2 3 2 2 3" xfId="50568" xr:uid="{00000000-0005-0000-0000-00002B830000}"/>
    <cellStyle name="Normal 7 5 3 2 3 2 3" xfId="24549" xr:uid="{00000000-0005-0000-0000-00002C830000}"/>
    <cellStyle name="Normal 7 5 3 2 3 2 4" xfId="41895" xr:uid="{00000000-0005-0000-0000-00002D830000}"/>
    <cellStyle name="Normal 7 5 3 2 3 3" xfId="5040" xr:uid="{00000000-0005-0000-0000-00002E830000}"/>
    <cellStyle name="Normal 7 5 3 2 3 3 2" xfId="13713" xr:uid="{00000000-0005-0000-0000-00002F830000}"/>
    <cellStyle name="Normal 7 5 3 2 3 3 2 2" xfId="31066" xr:uid="{00000000-0005-0000-0000-000030830000}"/>
    <cellStyle name="Normal 7 5 3 2 3 3 2 3" xfId="48412" xr:uid="{00000000-0005-0000-0000-000031830000}"/>
    <cellStyle name="Normal 7 5 3 2 3 3 3" xfId="22393" xr:uid="{00000000-0005-0000-0000-000032830000}"/>
    <cellStyle name="Normal 7 5 3 2 3 3 4" xfId="39739" xr:uid="{00000000-0005-0000-0000-000033830000}"/>
    <cellStyle name="Normal 7 5 3 2 3 4" xfId="10087" xr:uid="{00000000-0005-0000-0000-000034830000}"/>
    <cellStyle name="Normal 7 5 3 2 3 4 2" xfId="27440" xr:uid="{00000000-0005-0000-0000-000035830000}"/>
    <cellStyle name="Normal 7 5 3 2 3 4 3" xfId="44786" xr:uid="{00000000-0005-0000-0000-000036830000}"/>
    <cellStyle name="Normal 7 5 3 2 3 5" xfId="18767" xr:uid="{00000000-0005-0000-0000-000037830000}"/>
    <cellStyle name="Normal 7 5 3 2 3 6" xfId="36113" xr:uid="{00000000-0005-0000-0000-000038830000}"/>
    <cellStyle name="Normal 7 5 3 2 4" xfId="6461" xr:uid="{00000000-0005-0000-0000-000039830000}"/>
    <cellStyle name="Normal 7 5 3 2 4 2" xfId="15134" xr:uid="{00000000-0005-0000-0000-00003A830000}"/>
    <cellStyle name="Normal 7 5 3 2 4 2 2" xfId="32487" xr:uid="{00000000-0005-0000-0000-00003B830000}"/>
    <cellStyle name="Normal 7 5 3 2 4 2 3" xfId="49833" xr:uid="{00000000-0005-0000-0000-00003C830000}"/>
    <cellStyle name="Normal 7 5 3 2 4 3" xfId="23814" xr:uid="{00000000-0005-0000-0000-00003D830000}"/>
    <cellStyle name="Normal 7 5 3 2 4 4" xfId="41160" xr:uid="{00000000-0005-0000-0000-00003E830000}"/>
    <cellStyle name="Normal 7 5 3 2 5" xfId="3227" xr:uid="{00000000-0005-0000-0000-00003F830000}"/>
    <cellStyle name="Normal 7 5 3 2 5 2" xfId="11900" xr:uid="{00000000-0005-0000-0000-000040830000}"/>
    <cellStyle name="Normal 7 5 3 2 5 2 2" xfId="29253" xr:uid="{00000000-0005-0000-0000-000041830000}"/>
    <cellStyle name="Normal 7 5 3 2 5 2 3" xfId="46599" xr:uid="{00000000-0005-0000-0000-000042830000}"/>
    <cellStyle name="Normal 7 5 3 2 5 3" xfId="20580" xr:uid="{00000000-0005-0000-0000-000043830000}"/>
    <cellStyle name="Normal 7 5 3 2 5 4" xfId="37926" xr:uid="{00000000-0005-0000-0000-000044830000}"/>
    <cellStyle name="Normal 7 5 3 2 6" xfId="9352" xr:uid="{00000000-0005-0000-0000-000045830000}"/>
    <cellStyle name="Normal 7 5 3 2 6 2" xfId="26705" xr:uid="{00000000-0005-0000-0000-000046830000}"/>
    <cellStyle name="Normal 7 5 3 2 6 3" xfId="44051" xr:uid="{00000000-0005-0000-0000-000047830000}"/>
    <cellStyle name="Normal 7 5 3 2 7" xfId="18032" xr:uid="{00000000-0005-0000-0000-000048830000}"/>
    <cellStyle name="Normal 7 5 3 2 8" xfId="35378" xr:uid="{00000000-0005-0000-0000-000049830000}"/>
    <cellStyle name="Normal 7 5 3 3" xfId="924" xr:uid="{00000000-0005-0000-0000-00004A830000}"/>
    <cellStyle name="Normal 7 5 3 3 2" xfId="2737" xr:uid="{00000000-0005-0000-0000-00004B830000}"/>
    <cellStyle name="Normal 7 5 3 3 2 2" xfId="8519" xr:uid="{00000000-0005-0000-0000-00004C830000}"/>
    <cellStyle name="Normal 7 5 3 3 2 2 2" xfId="17192" xr:uid="{00000000-0005-0000-0000-00004D830000}"/>
    <cellStyle name="Normal 7 5 3 3 2 2 2 2" xfId="34545" xr:uid="{00000000-0005-0000-0000-00004E830000}"/>
    <cellStyle name="Normal 7 5 3 3 2 2 2 3" xfId="51891" xr:uid="{00000000-0005-0000-0000-00004F830000}"/>
    <cellStyle name="Normal 7 5 3 3 2 2 3" xfId="25872" xr:uid="{00000000-0005-0000-0000-000050830000}"/>
    <cellStyle name="Normal 7 5 3 3 2 2 4" xfId="43218" xr:uid="{00000000-0005-0000-0000-000051830000}"/>
    <cellStyle name="Normal 7 5 3 3 2 3" xfId="4550" xr:uid="{00000000-0005-0000-0000-000052830000}"/>
    <cellStyle name="Normal 7 5 3 3 2 3 2" xfId="13223" xr:uid="{00000000-0005-0000-0000-000053830000}"/>
    <cellStyle name="Normal 7 5 3 3 2 3 2 2" xfId="30576" xr:uid="{00000000-0005-0000-0000-000054830000}"/>
    <cellStyle name="Normal 7 5 3 3 2 3 2 3" xfId="47922" xr:uid="{00000000-0005-0000-0000-000055830000}"/>
    <cellStyle name="Normal 7 5 3 3 2 3 3" xfId="21903" xr:uid="{00000000-0005-0000-0000-000056830000}"/>
    <cellStyle name="Normal 7 5 3 3 2 3 4" xfId="39249" xr:uid="{00000000-0005-0000-0000-000057830000}"/>
    <cellStyle name="Normal 7 5 3 3 2 4" xfId="11410" xr:uid="{00000000-0005-0000-0000-000058830000}"/>
    <cellStyle name="Normal 7 5 3 3 2 4 2" xfId="28763" xr:uid="{00000000-0005-0000-0000-000059830000}"/>
    <cellStyle name="Normal 7 5 3 3 2 4 3" xfId="46109" xr:uid="{00000000-0005-0000-0000-00005A830000}"/>
    <cellStyle name="Normal 7 5 3 3 2 5" xfId="20090" xr:uid="{00000000-0005-0000-0000-00005B830000}"/>
    <cellStyle name="Normal 7 5 3 3 2 6" xfId="37436" xr:uid="{00000000-0005-0000-0000-00005C830000}"/>
    <cellStyle name="Normal 7 5 3 3 3" xfId="1659" xr:uid="{00000000-0005-0000-0000-00005D830000}"/>
    <cellStyle name="Normal 7 5 3 3 3 2" xfId="7441" xr:uid="{00000000-0005-0000-0000-00005E830000}"/>
    <cellStyle name="Normal 7 5 3 3 3 2 2" xfId="16114" xr:uid="{00000000-0005-0000-0000-00005F830000}"/>
    <cellStyle name="Normal 7 5 3 3 3 2 2 2" xfId="33467" xr:uid="{00000000-0005-0000-0000-000060830000}"/>
    <cellStyle name="Normal 7 5 3 3 3 2 2 3" xfId="50813" xr:uid="{00000000-0005-0000-0000-000061830000}"/>
    <cellStyle name="Normal 7 5 3 3 3 2 3" xfId="24794" xr:uid="{00000000-0005-0000-0000-000062830000}"/>
    <cellStyle name="Normal 7 5 3 3 3 2 4" xfId="42140" xr:uid="{00000000-0005-0000-0000-000063830000}"/>
    <cellStyle name="Normal 7 5 3 3 3 3" xfId="5285" xr:uid="{00000000-0005-0000-0000-000064830000}"/>
    <cellStyle name="Normal 7 5 3 3 3 3 2" xfId="13958" xr:uid="{00000000-0005-0000-0000-000065830000}"/>
    <cellStyle name="Normal 7 5 3 3 3 3 2 2" xfId="31311" xr:uid="{00000000-0005-0000-0000-000066830000}"/>
    <cellStyle name="Normal 7 5 3 3 3 3 2 3" xfId="48657" xr:uid="{00000000-0005-0000-0000-000067830000}"/>
    <cellStyle name="Normal 7 5 3 3 3 3 3" xfId="22638" xr:uid="{00000000-0005-0000-0000-000068830000}"/>
    <cellStyle name="Normal 7 5 3 3 3 3 4" xfId="39984" xr:uid="{00000000-0005-0000-0000-000069830000}"/>
    <cellStyle name="Normal 7 5 3 3 3 4" xfId="10332" xr:uid="{00000000-0005-0000-0000-00006A830000}"/>
    <cellStyle name="Normal 7 5 3 3 3 4 2" xfId="27685" xr:uid="{00000000-0005-0000-0000-00006B830000}"/>
    <cellStyle name="Normal 7 5 3 3 3 4 3" xfId="45031" xr:uid="{00000000-0005-0000-0000-00006C830000}"/>
    <cellStyle name="Normal 7 5 3 3 3 5" xfId="19012" xr:uid="{00000000-0005-0000-0000-00006D830000}"/>
    <cellStyle name="Normal 7 5 3 3 3 6" xfId="36358" xr:uid="{00000000-0005-0000-0000-00006E830000}"/>
    <cellStyle name="Normal 7 5 3 3 4" xfId="6706" xr:uid="{00000000-0005-0000-0000-00006F830000}"/>
    <cellStyle name="Normal 7 5 3 3 4 2" xfId="15379" xr:uid="{00000000-0005-0000-0000-000070830000}"/>
    <cellStyle name="Normal 7 5 3 3 4 2 2" xfId="32732" xr:uid="{00000000-0005-0000-0000-000071830000}"/>
    <cellStyle name="Normal 7 5 3 3 4 2 3" xfId="50078" xr:uid="{00000000-0005-0000-0000-000072830000}"/>
    <cellStyle name="Normal 7 5 3 3 4 3" xfId="24059" xr:uid="{00000000-0005-0000-0000-000073830000}"/>
    <cellStyle name="Normal 7 5 3 3 4 4" xfId="41405" xr:uid="{00000000-0005-0000-0000-000074830000}"/>
    <cellStyle name="Normal 7 5 3 3 5" xfId="3472" xr:uid="{00000000-0005-0000-0000-000075830000}"/>
    <cellStyle name="Normal 7 5 3 3 5 2" xfId="12145" xr:uid="{00000000-0005-0000-0000-000076830000}"/>
    <cellStyle name="Normal 7 5 3 3 5 2 2" xfId="29498" xr:uid="{00000000-0005-0000-0000-000077830000}"/>
    <cellStyle name="Normal 7 5 3 3 5 2 3" xfId="46844" xr:uid="{00000000-0005-0000-0000-000078830000}"/>
    <cellStyle name="Normal 7 5 3 3 5 3" xfId="20825" xr:uid="{00000000-0005-0000-0000-000079830000}"/>
    <cellStyle name="Normal 7 5 3 3 5 4" xfId="38171" xr:uid="{00000000-0005-0000-0000-00007A830000}"/>
    <cellStyle name="Normal 7 5 3 3 6" xfId="9597" xr:uid="{00000000-0005-0000-0000-00007B830000}"/>
    <cellStyle name="Normal 7 5 3 3 6 2" xfId="26950" xr:uid="{00000000-0005-0000-0000-00007C830000}"/>
    <cellStyle name="Normal 7 5 3 3 6 3" xfId="44296" xr:uid="{00000000-0005-0000-0000-00007D830000}"/>
    <cellStyle name="Normal 7 5 3 3 7" xfId="18277" xr:uid="{00000000-0005-0000-0000-00007E830000}"/>
    <cellStyle name="Normal 7 5 3 3 8" xfId="35623" xr:uid="{00000000-0005-0000-0000-00007F830000}"/>
    <cellStyle name="Normal 7 5 3 4" xfId="434" xr:uid="{00000000-0005-0000-0000-000080830000}"/>
    <cellStyle name="Normal 7 5 3 4 2" xfId="2247" xr:uid="{00000000-0005-0000-0000-000081830000}"/>
    <cellStyle name="Normal 7 5 3 4 2 2" xfId="8029" xr:uid="{00000000-0005-0000-0000-000082830000}"/>
    <cellStyle name="Normal 7 5 3 4 2 2 2" xfId="16702" xr:uid="{00000000-0005-0000-0000-000083830000}"/>
    <cellStyle name="Normal 7 5 3 4 2 2 2 2" xfId="34055" xr:uid="{00000000-0005-0000-0000-000084830000}"/>
    <cellStyle name="Normal 7 5 3 4 2 2 2 3" xfId="51401" xr:uid="{00000000-0005-0000-0000-000085830000}"/>
    <cellStyle name="Normal 7 5 3 4 2 2 3" xfId="25382" xr:uid="{00000000-0005-0000-0000-000086830000}"/>
    <cellStyle name="Normal 7 5 3 4 2 2 4" xfId="42728" xr:uid="{00000000-0005-0000-0000-000087830000}"/>
    <cellStyle name="Normal 7 5 3 4 2 3" xfId="5530" xr:uid="{00000000-0005-0000-0000-000088830000}"/>
    <cellStyle name="Normal 7 5 3 4 2 3 2" xfId="14203" xr:uid="{00000000-0005-0000-0000-000089830000}"/>
    <cellStyle name="Normal 7 5 3 4 2 3 2 2" xfId="31556" xr:uid="{00000000-0005-0000-0000-00008A830000}"/>
    <cellStyle name="Normal 7 5 3 4 2 3 2 3" xfId="48902" xr:uid="{00000000-0005-0000-0000-00008B830000}"/>
    <cellStyle name="Normal 7 5 3 4 2 3 3" xfId="22883" xr:uid="{00000000-0005-0000-0000-00008C830000}"/>
    <cellStyle name="Normal 7 5 3 4 2 3 4" xfId="40229" xr:uid="{00000000-0005-0000-0000-00008D830000}"/>
    <cellStyle name="Normal 7 5 3 4 2 4" xfId="10920" xr:uid="{00000000-0005-0000-0000-00008E830000}"/>
    <cellStyle name="Normal 7 5 3 4 2 4 2" xfId="28273" xr:uid="{00000000-0005-0000-0000-00008F830000}"/>
    <cellStyle name="Normal 7 5 3 4 2 4 3" xfId="45619" xr:uid="{00000000-0005-0000-0000-000090830000}"/>
    <cellStyle name="Normal 7 5 3 4 2 5" xfId="19600" xr:uid="{00000000-0005-0000-0000-000091830000}"/>
    <cellStyle name="Normal 7 5 3 4 2 6" xfId="36946" xr:uid="{00000000-0005-0000-0000-000092830000}"/>
    <cellStyle name="Normal 7 5 3 4 3" xfId="6216" xr:uid="{00000000-0005-0000-0000-000093830000}"/>
    <cellStyle name="Normal 7 5 3 4 3 2" xfId="14889" xr:uid="{00000000-0005-0000-0000-000094830000}"/>
    <cellStyle name="Normal 7 5 3 4 3 2 2" xfId="32242" xr:uid="{00000000-0005-0000-0000-000095830000}"/>
    <cellStyle name="Normal 7 5 3 4 3 2 3" xfId="49588" xr:uid="{00000000-0005-0000-0000-000096830000}"/>
    <cellStyle name="Normal 7 5 3 4 3 3" xfId="23569" xr:uid="{00000000-0005-0000-0000-000097830000}"/>
    <cellStyle name="Normal 7 5 3 4 3 4" xfId="40915" xr:uid="{00000000-0005-0000-0000-000098830000}"/>
    <cellStyle name="Normal 7 5 3 4 4" xfId="4060" xr:uid="{00000000-0005-0000-0000-000099830000}"/>
    <cellStyle name="Normal 7 5 3 4 4 2" xfId="12733" xr:uid="{00000000-0005-0000-0000-00009A830000}"/>
    <cellStyle name="Normal 7 5 3 4 4 2 2" xfId="30086" xr:uid="{00000000-0005-0000-0000-00009B830000}"/>
    <cellStyle name="Normal 7 5 3 4 4 2 3" xfId="47432" xr:uid="{00000000-0005-0000-0000-00009C830000}"/>
    <cellStyle name="Normal 7 5 3 4 4 3" xfId="21413" xr:uid="{00000000-0005-0000-0000-00009D830000}"/>
    <cellStyle name="Normal 7 5 3 4 4 4" xfId="38759" xr:uid="{00000000-0005-0000-0000-00009E830000}"/>
    <cellStyle name="Normal 7 5 3 4 5" xfId="9107" xr:uid="{00000000-0005-0000-0000-00009F830000}"/>
    <cellStyle name="Normal 7 5 3 4 5 2" xfId="26460" xr:uid="{00000000-0005-0000-0000-0000A0830000}"/>
    <cellStyle name="Normal 7 5 3 4 5 3" xfId="43806" xr:uid="{00000000-0005-0000-0000-0000A1830000}"/>
    <cellStyle name="Normal 7 5 3 4 6" xfId="17787" xr:uid="{00000000-0005-0000-0000-0000A2830000}"/>
    <cellStyle name="Normal 7 5 3 4 7" xfId="35133" xr:uid="{00000000-0005-0000-0000-0000A3830000}"/>
    <cellStyle name="Normal 7 5 3 5" xfId="2002" xr:uid="{00000000-0005-0000-0000-0000A4830000}"/>
    <cellStyle name="Normal 7 5 3 5 2" xfId="7784" xr:uid="{00000000-0005-0000-0000-0000A5830000}"/>
    <cellStyle name="Normal 7 5 3 5 2 2" xfId="16457" xr:uid="{00000000-0005-0000-0000-0000A6830000}"/>
    <cellStyle name="Normal 7 5 3 5 2 2 2" xfId="33810" xr:uid="{00000000-0005-0000-0000-0000A7830000}"/>
    <cellStyle name="Normal 7 5 3 5 2 2 3" xfId="51156" xr:uid="{00000000-0005-0000-0000-0000A8830000}"/>
    <cellStyle name="Normal 7 5 3 5 2 3" xfId="25137" xr:uid="{00000000-0005-0000-0000-0000A9830000}"/>
    <cellStyle name="Normal 7 5 3 5 2 4" xfId="42483" xr:uid="{00000000-0005-0000-0000-0000AA830000}"/>
    <cellStyle name="Normal 7 5 3 5 3" xfId="3815" xr:uid="{00000000-0005-0000-0000-0000AB830000}"/>
    <cellStyle name="Normal 7 5 3 5 3 2" xfId="12488" xr:uid="{00000000-0005-0000-0000-0000AC830000}"/>
    <cellStyle name="Normal 7 5 3 5 3 2 2" xfId="29841" xr:uid="{00000000-0005-0000-0000-0000AD830000}"/>
    <cellStyle name="Normal 7 5 3 5 3 2 3" xfId="47187" xr:uid="{00000000-0005-0000-0000-0000AE830000}"/>
    <cellStyle name="Normal 7 5 3 5 3 3" xfId="21168" xr:uid="{00000000-0005-0000-0000-0000AF830000}"/>
    <cellStyle name="Normal 7 5 3 5 3 4" xfId="38514" xr:uid="{00000000-0005-0000-0000-0000B0830000}"/>
    <cellStyle name="Normal 7 5 3 5 4" xfId="10675" xr:uid="{00000000-0005-0000-0000-0000B1830000}"/>
    <cellStyle name="Normal 7 5 3 5 4 2" xfId="28028" xr:uid="{00000000-0005-0000-0000-0000B2830000}"/>
    <cellStyle name="Normal 7 5 3 5 4 3" xfId="45374" xr:uid="{00000000-0005-0000-0000-0000B3830000}"/>
    <cellStyle name="Normal 7 5 3 5 5" xfId="19355" xr:uid="{00000000-0005-0000-0000-0000B4830000}"/>
    <cellStyle name="Normal 7 5 3 5 6" xfId="36701" xr:uid="{00000000-0005-0000-0000-0000B5830000}"/>
    <cellStyle name="Normal 7 5 3 6" xfId="1169" xr:uid="{00000000-0005-0000-0000-0000B6830000}"/>
    <cellStyle name="Normal 7 5 3 6 2" xfId="6951" xr:uid="{00000000-0005-0000-0000-0000B7830000}"/>
    <cellStyle name="Normal 7 5 3 6 2 2" xfId="15624" xr:uid="{00000000-0005-0000-0000-0000B8830000}"/>
    <cellStyle name="Normal 7 5 3 6 2 2 2" xfId="32977" xr:uid="{00000000-0005-0000-0000-0000B9830000}"/>
    <cellStyle name="Normal 7 5 3 6 2 2 3" xfId="50323" xr:uid="{00000000-0005-0000-0000-0000BA830000}"/>
    <cellStyle name="Normal 7 5 3 6 2 3" xfId="24304" xr:uid="{00000000-0005-0000-0000-0000BB830000}"/>
    <cellStyle name="Normal 7 5 3 6 2 4" xfId="41650" xr:uid="{00000000-0005-0000-0000-0000BC830000}"/>
    <cellStyle name="Normal 7 5 3 6 3" xfId="4795" xr:uid="{00000000-0005-0000-0000-0000BD830000}"/>
    <cellStyle name="Normal 7 5 3 6 3 2" xfId="13468" xr:uid="{00000000-0005-0000-0000-0000BE830000}"/>
    <cellStyle name="Normal 7 5 3 6 3 2 2" xfId="30821" xr:uid="{00000000-0005-0000-0000-0000BF830000}"/>
    <cellStyle name="Normal 7 5 3 6 3 2 3" xfId="48167" xr:uid="{00000000-0005-0000-0000-0000C0830000}"/>
    <cellStyle name="Normal 7 5 3 6 3 3" xfId="22148" xr:uid="{00000000-0005-0000-0000-0000C1830000}"/>
    <cellStyle name="Normal 7 5 3 6 3 4" xfId="39494" xr:uid="{00000000-0005-0000-0000-0000C2830000}"/>
    <cellStyle name="Normal 7 5 3 6 4" xfId="9842" xr:uid="{00000000-0005-0000-0000-0000C3830000}"/>
    <cellStyle name="Normal 7 5 3 6 4 2" xfId="27195" xr:uid="{00000000-0005-0000-0000-0000C4830000}"/>
    <cellStyle name="Normal 7 5 3 6 4 3" xfId="44541" xr:uid="{00000000-0005-0000-0000-0000C5830000}"/>
    <cellStyle name="Normal 7 5 3 6 5" xfId="18522" xr:uid="{00000000-0005-0000-0000-0000C6830000}"/>
    <cellStyle name="Normal 7 5 3 6 6" xfId="35868" xr:uid="{00000000-0005-0000-0000-0000C7830000}"/>
    <cellStyle name="Normal 7 5 3 7" xfId="5971" xr:uid="{00000000-0005-0000-0000-0000C8830000}"/>
    <cellStyle name="Normal 7 5 3 7 2" xfId="14644" xr:uid="{00000000-0005-0000-0000-0000C9830000}"/>
    <cellStyle name="Normal 7 5 3 7 2 2" xfId="31997" xr:uid="{00000000-0005-0000-0000-0000CA830000}"/>
    <cellStyle name="Normal 7 5 3 7 2 3" xfId="49343" xr:uid="{00000000-0005-0000-0000-0000CB830000}"/>
    <cellStyle name="Normal 7 5 3 7 3" xfId="23324" xr:uid="{00000000-0005-0000-0000-0000CC830000}"/>
    <cellStyle name="Normal 7 5 3 7 4" xfId="40670" xr:uid="{00000000-0005-0000-0000-0000CD830000}"/>
    <cellStyle name="Normal 7 5 3 8" xfId="2982" xr:uid="{00000000-0005-0000-0000-0000CE830000}"/>
    <cellStyle name="Normal 7 5 3 8 2" xfId="11655" xr:uid="{00000000-0005-0000-0000-0000CF830000}"/>
    <cellStyle name="Normal 7 5 3 8 2 2" xfId="29008" xr:uid="{00000000-0005-0000-0000-0000D0830000}"/>
    <cellStyle name="Normal 7 5 3 8 2 3" xfId="46354" xr:uid="{00000000-0005-0000-0000-0000D1830000}"/>
    <cellStyle name="Normal 7 5 3 8 3" xfId="20335" xr:uid="{00000000-0005-0000-0000-0000D2830000}"/>
    <cellStyle name="Normal 7 5 3 8 4" xfId="37681" xr:uid="{00000000-0005-0000-0000-0000D3830000}"/>
    <cellStyle name="Normal 7 5 3 9" xfId="8862" xr:uid="{00000000-0005-0000-0000-0000D4830000}"/>
    <cellStyle name="Normal 7 5 3 9 2" xfId="26215" xr:uid="{00000000-0005-0000-0000-0000D5830000}"/>
    <cellStyle name="Normal 7 5 3 9 3" xfId="43561" xr:uid="{00000000-0005-0000-0000-0000D6830000}"/>
    <cellStyle name="Normal 7 5 4" xfId="287" xr:uid="{00000000-0005-0000-0000-0000D7830000}"/>
    <cellStyle name="Normal 7 5 4 10" xfId="34986" xr:uid="{00000000-0005-0000-0000-0000D8830000}"/>
    <cellStyle name="Normal 7 5 4 2" xfId="1022" xr:uid="{00000000-0005-0000-0000-0000D9830000}"/>
    <cellStyle name="Normal 7 5 4 2 2" xfId="2835" xr:uid="{00000000-0005-0000-0000-0000DA830000}"/>
    <cellStyle name="Normal 7 5 4 2 2 2" xfId="8617" xr:uid="{00000000-0005-0000-0000-0000DB830000}"/>
    <cellStyle name="Normal 7 5 4 2 2 2 2" xfId="17290" xr:uid="{00000000-0005-0000-0000-0000DC830000}"/>
    <cellStyle name="Normal 7 5 4 2 2 2 2 2" xfId="34643" xr:uid="{00000000-0005-0000-0000-0000DD830000}"/>
    <cellStyle name="Normal 7 5 4 2 2 2 2 3" xfId="51989" xr:uid="{00000000-0005-0000-0000-0000DE830000}"/>
    <cellStyle name="Normal 7 5 4 2 2 2 3" xfId="25970" xr:uid="{00000000-0005-0000-0000-0000DF830000}"/>
    <cellStyle name="Normal 7 5 4 2 2 2 4" xfId="43316" xr:uid="{00000000-0005-0000-0000-0000E0830000}"/>
    <cellStyle name="Normal 7 5 4 2 2 3" xfId="4648" xr:uid="{00000000-0005-0000-0000-0000E1830000}"/>
    <cellStyle name="Normal 7 5 4 2 2 3 2" xfId="13321" xr:uid="{00000000-0005-0000-0000-0000E2830000}"/>
    <cellStyle name="Normal 7 5 4 2 2 3 2 2" xfId="30674" xr:uid="{00000000-0005-0000-0000-0000E3830000}"/>
    <cellStyle name="Normal 7 5 4 2 2 3 2 3" xfId="48020" xr:uid="{00000000-0005-0000-0000-0000E4830000}"/>
    <cellStyle name="Normal 7 5 4 2 2 3 3" xfId="22001" xr:uid="{00000000-0005-0000-0000-0000E5830000}"/>
    <cellStyle name="Normal 7 5 4 2 2 3 4" xfId="39347" xr:uid="{00000000-0005-0000-0000-0000E6830000}"/>
    <cellStyle name="Normal 7 5 4 2 2 4" xfId="11508" xr:uid="{00000000-0005-0000-0000-0000E7830000}"/>
    <cellStyle name="Normal 7 5 4 2 2 4 2" xfId="28861" xr:uid="{00000000-0005-0000-0000-0000E8830000}"/>
    <cellStyle name="Normal 7 5 4 2 2 4 3" xfId="46207" xr:uid="{00000000-0005-0000-0000-0000E9830000}"/>
    <cellStyle name="Normal 7 5 4 2 2 5" xfId="20188" xr:uid="{00000000-0005-0000-0000-0000EA830000}"/>
    <cellStyle name="Normal 7 5 4 2 2 6" xfId="37534" xr:uid="{00000000-0005-0000-0000-0000EB830000}"/>
    <cellStyle name="Normal 7 5 4 2 3" xfId="1757" xr:uid="{00000000-0005-0000-0000-0000EC830000}"/>
    <cellStyle name="Normal 7 5 4 2 3 2" xfId="7539" xr:uid="{00000000-0005-0000-0000-0000ED830000}"/>
    <cellStyle name="Normal 7 5 4 2 3 2 2" xfId="16212" xr:uid="{00000000-0005-0000-0000-0000EE830000}"/>
    <cellStyle name="Normal 7 5 4 2 3 2 2 2" xfId="33565" xr:uid="{00000000-0005-0000-0000-0000EF830000}"/>
    <cellStyle name="Normal 7 5 4 2 3 2 2 3" xfId="50911" xr:uid="{00000000-0005-0000-0000-0000F0830000}"/>
    <cellStyle name="Normal 7 5 4 2 3 2 3" xfId="24892" xr:uid="{00000000-0005-0000-0000-0000F1830000}"/>
    <cellStyle name="Normal 7 5 4 2 3 2 4" xfId="42238" xr:uid="{00000000-0005-0000-0000-0000F2830000}"/>
    <cellStyle name="Normal 7 5 4 2 3 3" xfId="5383" xr:uid="{00000000-0005-0000-0000-0000F3830000}"/>
    <cellStyle name="Normal 7 5 4 2 3 3 2" xfId="14056" xr:uid="{00000000-0005-0000-0000-0000F4830000}"/>
    <cellStyle name="Normal 7 5 4 2 3 3 2 2" xfId="31409" xr:uid="{00000000-0005-0000-0000-0000F5830000}"/>
    <cellStyle name="Normal 7 5 4 2 3 3 2 3" xfId="48755" xr:uid="{00000000-0005-0000-0000-0000F6830000}"/>
    <cellStyle name="Normal 7 5 4 2 3 3 3" xfId="22736" xr:uid="{00000000-0005-0000-0000-0000F7830000}"/>
    <cellStyle name="Normal 7 5 4 2 3 3 4" xfId="40082" xr:uid="{00000000-0005-0000-0000-0000F8830000}"/>
    <cellStyle name="Normal 7 5 4 2 3 4" xfId="10430" xr:uid="{00000000-0005-0000-0000-0000F9830000}"/>
    <cellStyle name="Normal 7 5 4 2 3 4 2" xfId="27783" xr:uid="{00000000-0005-0000-0000-0000FA830000}"/>
    <cellStyle name="Normal 7 5 4 2 3 4 3" xfId="45129" xr:uid="{00000000-0005-0000-0000-0000FB830000}"/>
    <cellStyle name="Normal 7 5 4 2 3 5" xfId="19110" xr:uid="{00000000-0005-0000-0000-0000FC830000}"/>
    <cellStyle name="Normal 7 5 4 2 3 6" xfId="36456" xr:uid="{00000000-0005-0000-0000-0000FD830000}"/>
    <cellStyle name="Normal 7 5 4 2 4" xfId="6804" xr:uid="{00000000-0005-0000-0000-0000FE830000}"/>
    <cellStyle name="Normal 7 5 4 2 4 2" xfId="15477" xr:uid="{00000000-0005-0000-0000-0000FF830000}"/>
    <cellStyle name="Normal 7 5 4 2 4 2 2" xfId="32830" xr:uid="{00000000-0005-0000-0000-000000840000}"/>
    <cellStyle name="Normal 7 5 4 2 4 2 3" xfId="50176" xr:uid="{00000000-0005-0000-0000-000001840000}"/>
    <cellStyle name="Normal 7 5 4 2 4 3" xfId="24157" xr:uid="{00000000-0005-0000-0000-000002840000}"/>
    <cellStyle name="Normal 7 5 4 2 4 4" xfId="41503" xr:uid="{00000000-0005-0000-0000-000003840000}"/>
    <cellStyle name="Normal 7 5 4 2 5" xfId="3570" xr:uid="{00000000-0005-0000-0000-000004840000}"/>
    <cellStyle name="Normal 7 5 4 2 5 2" xfId="12243" xr:uid="{00000000-0005-0000-0000-000005840000}"/>
    <cellStyle name="Normal 7 5 4 2 5 2 2" xfId="29596" xr:uid="{00000000-0005-0000-0000-000006840000}"/>
    <cellStyle name="Normal 7 5 4 2 5 2 3" xfId="46942" xr:uid="{00000000-0005-0000-0000-000007840000}"/>
    <cellStyle name="Normal 7 5 4 2 5 3" xfId="20923" xr:uid="{00000000-0005-0000-0000-000008840000}"/>
    <cellStyle name="Normal 7 5 4 2 5 4" xfId="38269" xr:uid="{00000000-0005-0000-0000-000009840000}"/>
    <cellStyle name="Normal 7 5 4 2 6" xfId="9695" xr:uid="{00000000-0005-0000-0000-00000A840000}"/>
    <cellStyle name="Normal 7 5 4 2 6 2" xfId="27048" xr:uid="{00000000-0005-0000-0000-00000B840000}"/>
    <cellStyle name="Normal 7 5 4 2 6 3" xfId="44394" xr:uid="{00000000-0005-0000-0000-00000C840000}"/>
    <cellStyle name="Normal 7 5 4 2 7" xfId="18375" xr:uid="{00000000-0005-0000-0000-00000D840000}"/>
    <cellStyle name="Normal 7 5 4 2 8" xfId="35721" xr:uid="{00000000-0005-0000-0000-00000E840000}"/>
    <cellStyle name="Normal 7 5 4 3" xfId="532" xr:uid="{00000000-0005-0000-0000-00000F840000}"/>
    <cellStyle name="Normal 7 5 4 3 2" xfId="2345" xr:uid="{00000000-0005-0000-0000-000010840000}"/>
    <cellStyle name="Normal 7 5 4 3 2 2" xfId="8127" xr:uid="{00000000-0005-0000-0000-000011840000}"/>
    <cellStyle name="Normal 7 5 4 3 2 2 2" xfId="16800" xr:uid="{00000000-0005-0000-0000-000012840000}"/>
    <cellStyle name="Normal 7 5 4 3 2 2 2 2" xfId="34153" xr:uid="{00000000-0005-0000-0000-000013840000}"/>
    <cellStyle name="Normal 7 5 4 3 2 2 2 3" xfId="51499" xr:uid="{00000000-0005-0000-0000-000014840000}"/>
    <cellStyle name="Normal 7 5 4 3 2 2 3" xfId="25480" xr:uid="{00000000-0005-0000-0000-000015840000}"/>
    <cellStyle name="Normal 7 5 4 3 2 2 4" xfId="42826" xr:uid="{00000000-0005-0000-0000-000016840000}"/>
    <cellStyle name="Normal 7 5 4 3 2 3" xfId="5628" xr:uid="{00000000-0005-0000-0000-000017840000}"/>
    <cellStyle name="Normal 7 5 4 3 2 3 2" xfId="14301" xr:uid="{00000000-0005-0000-0000-000018840000}"/>
    <cellStyle name="Normal 7 5 4 3 2 3 2 2" xfId="31654" xr:uid="{00000000-0005-0000-0000-000019840000}"/>
    <cellStyle name="Normal 7 5 4 3 2 3 2 3" xfId="49000" xr:uid="{00000000-0005-0000-0000-00001A840000}"/>
    <cellStyle name="Normal 7 5 4 3 2 3 3" xfId="22981" xr:uid="{00000000-0005-0000-0000-00001B840000}"/>
    <cellStyle name="Normal 7 5 4 3 2 3 4" xfId="40327" xr:uid="{00000000-0005-0000-0000-00001C840000}"/>
    <cellStyle name="Normal 7 5 4 3 2 4" xfId="11018" xr:uid="{00000000-0005-0000-0000-00001D840000}"/>
    <cellStyle name="Normal 7 5 4 3 2 4 2" xfId="28371" xr:uid="{00000000-0005-0000-0000-00001E840000}"/>
    <cellStyle name="Normal 7 5 4 3 2 4 3" xfId="45717" xr:uid="{00000000-0005-0000-0000-00001F840000}"/>
    <cellStyle name="Normal 7 5 4 3 2 5" xfId="19698" xr:uid="{00000000-0005-0000-0000-000020840000}"/>
    <cellStyle name="Normal 7 5 4 3 2 6" xfId="37044" xr:uid="{00000000-0005-0000-0000-000021840000}"/>
    <cellStyle name="Normal 7 5 4 3 3" xfId="6314" xr:uid="{00000000-0005-0000-0000-000022840000}"/>
    <cellStyle name="Normal 7 5 4 3 3 2" xfId="14987" xr:uid="{00000000-0005-0000-0000-000023840000}"/>
    <cellStyle name="Normal 7 5 4 3 3 2 2" xfId="32340" xr:uid="{00000000-0005-0000-0000-000024840000}"/>
    <cellStyle name="Normal 7 5 4 3 3 2 3" xfId="49686" xr:uid="{00000000-0005-0000-0000-000025840000}"/>
    <cellStyle name="Normal 7 5 4 3 3 3" xfId="23667" xr:uid="{00000000-0005-0000-0000-000026840000}"/>
    <cellStyle name="Normal 7 5 4 3 3 4" xfId="41013" xr:uid="{00000000-0005-0000-0000-000027840000}"/>
    <cellStyle name="Normal 7 5 4 3 4" xfId="4158" xr:uid="{00000000-0005-0000-0000-000028840000}"/>
    <cellStyle name="Normal 7 5 4 3 4 2" xfId="12831" xr:uid="{00000000-0005-0000-0000-000029840000}"/>
    <cellStyle name="Normal 7 5 4 3 4 2 2" xfId="30184" xr:uid="{00000000-0005-0000-0000-00002A840000}"/>
    <cellStyle name="Normal 7 5 4 3 4 2 3" xfId="47530" xr:uid="{00000000-0005-0000-0000-00002B840000}"/>
    <cellStyle name="Normal 7 5 4 3 4 3" xfId="21511" xr:uid="{00000000-0005-0000-0000-00002C840000}"/>
    <cellStyle name="Normal 7 5 4 3 4 4" xfId="38857" xr:uid="{00000000-0005-0000-0000-00002D840000}"/>
    <cellStyle name="Normal 7 5 4 3 5" xfId="9205" xr:uid="{00000000-0005-0000-0000-00002E840000}"/>
    <cellStyle name="Normal 7 5 4 3 5 2" xfId="26558" xr:uid="{00000000-0005-0000-0000-00002F840000}"/>
    <cellStyle name="Normal 7 5 4 3 5 3" xfId="43904" xr:uid="{00000000-0005-0000-0000-000030840000}"/>
    <cellStyle name="Normal 7 5 4 3 6" xfId="17885" xr:uid="{00000000-0005-0000-0000-000031840000}"/>
    <cellStyle name="Normal 7 5 4 3 7" xfId="35231" xr:uid="{00000000-0005-0000-0000-000032840000}"/>
    <cellStyle name="Normal 7 5 4 4" xfId="2100" xr:uid="{00000000-0005-0000-0000-000033840000}"/>
    <cellStyle name="Normal 7 5 4 4 2" xfId="7882" xr:uid="{00000000-0005-0000-0000-000034840000}"/>
    <cellStyle name="Normal 7 5 4 4 2 2" xfId="16555" xr:uid="{00000000-0005-0000-0000-000035840000}"/>
    <cellStyle name="Normal 7 5 4 4 2 2 2" xfId="33908" xr:uid="{00000000-0005-0000-0000-000036840000}"/>
    <cellStyle name="Normal 7 5 4 4 2 2 3" xfId="51254" xr:uid="{00000000-0005-0000-0000-000037840000}"/>
    <cellStyle name="Normal 7 5 4 4 2 3" xfId="25235" xr:uid="{00000000-0005-0000-0000-000038840000}"/>
    <cellStyle name="Normal 7 5 4 4 2 4" xfId="42581" xr:uid="{00000000-0005-0000-0000-000039840000}"/>
    <cellStyle name="Normal 7 5 4 4 3" xfId="3913" xr:uid="{00000000-0005-0000-0000-00003A840000}"/>
    <cellStyle name="Normal 7 5 4 4 3 2" xfId="12586" xr:uid="{00000000-0005-0000-0000-00003B840000}"/>
    <cellStyle name="Normal 7 5 4 4 3 2 2" xfId="29939" xr:uid="{00000000-0005-0000-0000-00003C840000}"/>
    <cellStyle name="Normal 7 5 4 4 3 2 3" xfId="47285" xr:uid="{00000000-0005-0000-0000-00003D840000}"/>
    <cellStyle name="Normal 7 5 4 4 3 3" xfId="21266" xr:uid="{00000000-0005-0000-0000-00003E840000}"/>
    <cellStyle name="Normal 7 5 4 4 3 4" xfId="38612" xr:uid="{00000000-0005-0000-0000-00003F840000}"/>
    <cellStyle name="Normal 7 5 4 4 4" xfId="10773" xr:uid="{00000000-0005-0000-0000-000040840000}"/>
    <cellStyle name="Normal 7 5 4 4 4 2" xfId="28126" xr:uid="{00000000-0005-0000-0000-000041840000}"/>
    <cellStyle name="Normal 7 5 4 4 4 3" xfId="45472" xr:uid="{00000000-0005-0000-0000-000042840000}"/>
    <cellStyle name="Normal 7 5 4 4 5" xfId="19453" xr:uid="{00000000-0005-0000-0000-000043840000}"/>
    <cellStyle name="Normal 7 5 4 4 6" xfId="36799" xr:uid="{00000000-0005-0000-0000-000044840000}"/>
    <cellStyle name="Normal 7 5 4 5" xfId="1267" xr:uid="{00000000-0005-0000-0000-000045840000}"/>
    <cellStyle name="Normal 7 5 4 5 2" xfId="7049" xr:uid="{00000000-0005-0000-0000-000046840000}"/>
    <cellStyle name="Normal 7 5 4 5 2 2" xfId="15722" xr:uid="{00000000-0005-0000-0000-000047840000}"/>
    <cellStyle name="Normal 7 5 4 5 2 2 2" xfId="33075" xr:uid="{00000000-0005-0000-0000-000048840000}"/>
    <cellStyle name="Normal 7 5 4 5 2 2 3" xfId="50421" xr:uid="{00000000-0005-0000-0000-000049840000}"/>
    <cellStyle name="Normal 7 5 4 5 2 3" xfId="24402" xr:uid="{00000000-0005-0000-0000-00004A840000}"/>
    <cellStyle name="Normal 7 5 4 5 2 4" xfId="41748" xr:uid="{00000000-0005-0000-0000-00004B840000}"/>
    <cellStyle name="Normal 7 5 4 5 3" xfId="4893" xr:uid="{00000000-0005-0000-0000-00004C840000}"/>
    <cellStyle name="Normal 7 5 4 5 3 2" xfId="13566" xr:uid="{00000000-0005-0000-0000-00004D840000}"/>
    <cellStyle name="Normal 7 5 4 5 3 2 2" xfId="30919" xr:uid="{00000000-0005-0000-0000-00004E840000}"/>
    <cellStyle name="Normal 7 5 4 5 3 2 3" xfId="48265" xr:uid="{00000000-0005-0000-0000-00004F840000}"/>
    <cellStyle name="Normal 7 5 4 5 3 3" xfId="22246" xr:uid="{00000000-0005-0000-0000-000050840000}"/>
    <cellStyle name="Normal 7 5 4 5 3 4" xfId="39592" xr:uid="{00000000-0005-0000-0000-000051840000}"/>
    <cellStyle name="Normal 7 5 4 5 4" xfId="9940" xr:uid="{00000000-0005-0000-0000-000052840000}"/>
    <cellStyle name="Normal 7 5 4 5 4 2" xfId="27293" xr:uid="{00000000-0005-0000-0000-000053840000}"/>
    <cellStyle name="Normal 7 5 4 5 4 3" xfId="44639" xr:uid="{00000000-0005-0000-0000-000054840000}"/>
    <cellStyle name="Normal 7 5 4 5 5" xfId="18620" xr:uid="{00000000-0005-0000-0000-000055840000}"/>
    <cellStyle name="Normal 7 5 4 5 6" xfId="35966" xr:uid="{00000000-0005-0000-0000-000056840000}"/>
    <cellStyle name="Normal 7 5 4 6" xfId="6069" xr:uid="{00000000-0005-0000-0000-000057840000}"/>
    <cellStyle name="Normal 7 5 4 6 2" xfId="14742" xr:uid="{00000000-0005-0000-0000-000058840000}"/>
    <cellStyle name="Normal 7 5 4 6 2 2" xfId="32095" xr:uid="{00000000-0005-0000-0000-000059840000}"/>
    <cellStyle name="Normal 7 5 4 6 2 3" xfId="49441" xr:uid="{00000000-0005-0000-0000-00005A840000}"/>
    <cellStyle name="Normal 7 5 4 6 3" xfId="23422" xr:uid="{00000000-0005-0000-0000-00005B840000}"/>
    <cellStyle name="Normal 7 5 4 6 4" xfId="40768" xr:uid="{00000000-0005-0000-0000-00005C840000}"/>
    <cellStyle name="Normal 7 5 4 7" xfId="3080" xr:uid="{00000000-0005-0000-0000-00005D840000}"/>
    <cellStyle name="Normal 7 5 4 7 2" xfId="11753" xr:uid="{00000000-0005-0000-0000-00005E840000}"/>
    <cellStyle name="Normal 7 5 4 7 2 2" xfId="29106" xr:uid="{00000000-0005-0000-0000-00005F840000}"/>
    <cellStyle name="Normal 7 5 4 7 2 3" xfId="46452" xr:uid="{00000000-0005-0000-0000-000060840000}"/>
    <cellStyle name="Normal 7 5 4 7 3" xfId="20433" xr:uid="{00000000-0005-0000-0000-000061840000}"/>
    <cellStyle name="Normal 7 5 4 7 4" xfId="37779" xr:uid="{00000000-0005-0000-0000-000062840000}"/>
    <cellStyle name="Normal 7 5 4 8" xfId="8960" xr:uid="{00000000-0005-0000-0000-000063840000}"/>
    <cellStyle name="Normal 7 5 4 8 2" xfId="26313" xr:uid="{00000000-0005-0000-0000-000064840000}"/>
    <cellStyle name="Normal 7 5 4 8 3" xfId="43659" xr:uid="{00000000-0005-0000-0000-000065840000}"/>
    <cellStyle name="Normal 7 5 4 9" xfId="17640" xr:uid="{00000000-0005-0000-0000-000066840000}"/>
    <cellStyle name="Normal 7 5 5" xfId="140" xr:uid="{00000000-0005-0000-0000-000067840000}"/>
    <cellStyle name="Normal 7 5 5 10" xfId="34839" xr:uid="{00000000-0005-0000-0000-000068840000}"/>
    <cellStyle name="Normal 7 5 5 2" xfId="875" xr:uid="{00000000-0005-0000-0000-000069840000}"/>
    <cellStyle name="Normal 7 5 5 2 2" xfId="2688" xr:uid="{00000000-0005-0000-0000-00006A840000}"/>
    <cellStyle name="Normal 7 5 5 2 2 2" xfId="8470" xr:uid="{00000000-0005-0000-0000-00006B840000}"/>
    <cellStyle name="Normal 7 5 5 2 2 2 2" xfId="17143" xr:uid="{00000000-0005-0000-0000-00006C840000}"/>
    <cellStyle name="Normal 7 5 5 2 2 2 2 2" xfId="34496" xr:uid="{00000000-0005-0000-0000-00006D840000}"/>
    <cellStyle name="Normal 7 5 5 2 2 2 2 3" xfId="51842" xr:uid="{00000000-0005-0000-0000-00006E840000}"/>
    <cellStyle name="Normal 7 5 5 2 2 2 3" xfId="25823" xr:uid="{00000000-0005-0000-0000-00006F840000}"/>
    <cellStyle name="Normal 7 5 5 2 2 2 4" xfId="43169" xr:uid="{00000000-0005-0000-0000-000070840000}"/>
    <cellStyle name="Normal 7 5 5 2 2 3" xfId="4501" xr:uid="{00000000-0005-0000-0000-000071840000}"/>
    <cellStyle name="Normal 7 5 5 2 2 3 2" xfId="13174" xr:uid="{00000000-0005-0000-0000-000072840000}"/>
    <cellStyle name="Normal 7 5 5 2 2 3 2 2" xfId="30527" xr:uid="{00000000-0005-0000-0000-000073840000}"/>
    <cellStyle name="Normal 7 5 5 2 2 3 2 3" xfId="47873" xr:uid="{00000000-0005-0000-0000-000074840000}"/>
    <cellStyle name="Normal 7 5 5 2 2 3 3" xfId="21854" xr:uid="{00000000-0005-0000-0000-000075840000}"/>
    <cellStyle name="Normal 7 5 5 2 2 3 4" xfId="39200" xr:uid="{00000000-0005-0000-0000-000076840000}"/>
    <cellStyle name="Normal 7 5 5 2 2 4" xfId="11361" xr:uid="{00000000-0005-0000-0000-000077840000}"/>
    <cellStyle name="Normal 7 5 5 2 2 4 2" xfId="28714" xr:uid="{00000000-0005-0000-0000-000078840000}"/>
    <cellStyle name="Normal 7 5 5 2 2 4 3" xfId="46060" xr:uid="{00000000-0005-0000-0000-000079840000}"/>
    <cellStyle name="Normal 7 5 5 2 2 5" xfId="20041" xr:uid="{00000000-0005-0000-0000-00007A840000}"/>
    <cellStyle name="Normal 7 5 5 2 2 6" xfId="37387" xr:uid="{00000000-0005-0000-0000-00007B840000}"/>
    <cellStyle name="Normal 7 5 5 2 3" xfId="1610" xr:uid="{00000000-0005-0000-0000-00007C840000}"/>
    <cellStyle name="Normal 7 5 5 2 3 2" xfId="7392" xr:uid="{00000000-0005-0000-0000-00007D840000}"/>
    <cellStyle name="Normal 7 5 5 2 3 2 2" xfId="16065" xr:uid="{00000000-0005-0000-0000-00007E840000}"/>
    <cellStyle name="Normal 7 5 5 2 3 2 2 2" xfId="33418" xr:uid="{00000000-0005-0000-0000-00007F840000}"/>
    <cellStyle name="Normal 7 5 5 2 3 2 2 3" xfId="50764" xr:uid="{00000000-0005-0000-0000-000080840000}"/>
    <cellStyle name="Normal 7 5 5 2 3 2 3" xfId="24745" xr:uid="{00000000-0005-0000-0000-000081840000}"/>
    <cellStyle name="Normal 7 5 5 2 3 2 4" xfId="42091" xr:uid="{00000000-0005-0000-0000-000082840000}"/>
    <cellStyle name="Normal 7 5 5 2 3 3" xfId="5236" xr:uid="{00000000-0005-0000-0000-000083840000}"/>
    <cellStyle name="Normal 7 5 5 2 3 3 2" xfId="13909" xr:uid="{00000000-0005-0000-0000-000084840000}"/>
    <cellStyle name="Normal 7 5 5 2 3 3 2 2" xfId="31262" xr:uid="{00000000-0005-0000-0000-000085840000}"/>
    <cellStyle name="Normal 7 5 5 2 3 3 2 3" xfId="48608" xr:uid="{00000000-0005-0000-0000-000086840000}"/>
    <cellStyle name="Normal 7 5 5 2 3 3 3" xfId="22589" xr:uid="{00000000-0005-0000-0000-000087840000}"/>
    <cellStyle name="Normal 7 5 5 2 3 3 4" xfId="39935" xr:uid="{00000000-0005-0000-0000-000088840000}"/>
    <cellStyle name="Normal 7 5 5 2 3 4" xfId="10283" xr:uid="{00000000-0005-0000-0000-000089840000}"/>
    <cellStyle name="Normal 7 5 5 2 3 4 2" xfId="27636" xr:uid="{00000000-0005-0000-0000-00008A840000}"/>
    <cellStyle name="Normal 7 5 5 2 3 4 3" xfId="44982" xr:uid="{00000000-0005-0000-0000-00008B840000}"/>
    <cellStyle name="Normal 7 5 5 2 3 5" xfId="18963" xr:uid="{00000000-0005-0000-0000-00008C840000}"/>
    <cellStyle name="Normal 7 5 5 2 3 6" xfId="36309" xr:uid="{00000000-0005-0000-0000-00008D840000}"/>
    <cellStyle name="Normal 7 5 5 2 4" xfId="6657" xr:uid="{00000000-0005-0000-0000-00008E840000}"/>
    <cellStyle name="Normal 7 5 5 2 4 2" xfId="15330" xr:uid="{00000000-0005-0000-0000-00008F840000}"/>
    <cellStyle name="Normal 7 5 5 2 4 2 2" xfId="32683" xr:uid="{00000000-0005-0000-0000-000090840000}"/>
    <cellStyle name="Normal 7 5 5 2 4 2 3" xfId="50029" xr:uid="{00000000-0005-0000-0000-000091840000}"/>
    <cellStyle name="Normal 7 5 5 2 4 3" xfId="24010" xr:uid="{00000000-0005-0000-0000-000092840000}"/>
    <cellStyle name="Normal 7 5 5 2 4 4" xfId="41356" xr:uid="{00000000-0005-0000-0000-000093840000}"/>
    <cellStyle name="Normal 7 5 5 2 5" xfId="3423" xr:uid="{00000000-0005-0000-0000-000094840000}"/>
    <cellStyle name="Normal 7 5 5 2 5 2" xfId="12096" xr:uid="{00000000-0005-0000-0000-000095840000}"/>
    <cellStyle name="Normal 7 5 5 2 5 2 2" xfId="29449" xr:uid="{00000000-0005-0000-0000-000096840000}"/>
    <cellStyle name="Normal 7 5 5 2 5 2 3" xfId="46795" xr:uid="{00000000-0005-0000-0000-000097840000}"/>
    <cellStyle name="Normal 7 5 5 2 5 3" xfId="20776" xr:uid="{00000000-0005-0000-0000-000098840000}"/>
    <cellStyle name="Normal 7 5 5 2 5 4" xfId="38122" xr:uid="{00000000-0005-0000-0000-000099840000}"/>
    <cellStyle name="Normal 7 5 5 2 6" xfId="9548" xr:uid="{00000000-0005-0000-0000-00009A840000}"/>
    <cellStyle name="Normal 7 5 5 2 6 2" xfId="26901" xr:uid="{00000000-0005-0000-0000-00009B840000}"/>
    <cellStyle name="Normal 7 5 5 2 6 3" xfId="44247" xr:uid="{00000000-0005-0000-0000-00009C840000}"/>
    <cellStyle name="Normal 7 5 5 2 7" xfId="18228" xr:uid="{00000000-0005-0000-0000-00009D840000}"/>
    <cellStyle name="Normal 7 5 5 2 8" xfId="35574" xr:uid="{00000000-0005-0000-0000-00009E840000}"/>
    <cellStyle name="Normal 7 5 5 3" xfId="630" xr:uid="{00000000-0005-0000-0000-00009F840000}"/>
    <cellStyle name="Normal 7 5 5 3 2" xfId="2443" xr:uid="{00000000-0005-0000-0000-0000A0840000}"/>
    <cellStyle name="Normal 7 5 5 3 2 2" xfId="8225" xr:uid="{00000000-0005-0000-0000-0000A1840000}"/>
    <cellStyle name="Normal 7 5 5 3 2 2 2" xfId="16898" xr:uid="{00000000-0005-0000-0000-0000A2840000}"/>
    <cellStyle name="Normal 7 5 5 3 2 2 2 2" xfId="34251" xr:uid="{00000000-0005-0000-0000-0000A3840000}"/>
    <cellStyle name="Normal 7 5 5 3 2 2 2 3" xfId="51597" xr:uid="{00000000-0005-0000-0000-0000A4840000}"/>
    <cellStyle name="Normal 7 5 5 3 2 2 3" xfId="25578" xr:uid="{00000000-0005-0000-0000-0000A5840000}"/>
    <cellStyle name="Normal 7 5 5 3 2 2 4" xfId="42924" xr:uid="{00000000-0005-0000-0000-0000A6840000}"/>
    <cellStyle name="Normal 7 5 5 3 2 3" xfId="5726" xr:uid="{00000000-0005-0000-0000-0000A7840000}"/>
    <cellStyle name="Normal 7 5 5 3 2 3 2" xfId="14399" xr:uid="{00000000-0005-0000-0000-0000A8840000}"/>
    <cellStyle name="Normal 7 5 5 3 2 3 2 2" xfId="31752" xr:uid="{00000000-0005-0000-0000-0000A9840000}"/>
    <cellStyle name="Normal 7 5 5 3 2 3 2 3" xfId="49098" xr:uid="{00000000-0005-0000-0000-0000AA840000}"/>
    <cellStyle name="Normal 7 5 5 3 2 3 3" xfId="23079" xr:uid="{00000000-0005-0000-0000-0000AB840000}"/>
    <cellStyle name="Normal 7 5 5 3 2 3 4" xfId="40425" xr:uid="{00000000-0005-0000-0000-0000AC840000}"/>
    <cellStyle name="Normal 7 5 5 3 2 4" xfId="11116" xr:uid="{00000000-0005-0000-0000-0000AD840000}"/>
    <cellStyle name="Normal 7 5 5 3 2 4 2" xfId="28469" xr:uid="{00000000-0005-0000-0000-0000AE840000}"/>
    <cellStyle name="Normal 7 5 5 3 2 4 3" xfId="45815" xr:uid="{00000000-0005-0000-0000-0000AF840000}"/>
    <cellStyle name="Normal 7 5 5 3 2 5" xfId="19796" xr:uid="{00000000-0005-0000-0000-0000B0840000}"/>
    <cellStyle name="Normal 7 5 5 3 2 6" xfId="37142" xr:uid="{00000000-0005-0000-0000-0000B1840000}"/>
    <cellStyle name="Normal 7 5 5 3 3" xfId="6412" xr:uid="{00000000-0005-0000-0000-0000B2840000}"/>
    <cellStyle name="Normal 7 5 5 3 3 2" xfId="15085" xr:uid="{00000000-0005-0000-0000-0000B3840000}"/>
    <cellStyle name="Normal 7 5 5 3 3 2 2" xfId="32438" xr:uid="{00000000-0005-0000-0000-0000B4840000}"/>
    <cellStyle name="Normal 7 5 5 3 3 2 3" xfId="49784" xr:uid="{00000000-0005-0000-0000-0000B5840000}"/>
    <cellStyle name="Normal 7 5 5 3 3 3" xfId="23765" xr:uid="{00000000-0005-0000-0000-0000B6840000}"/>
    <cellStyle name="Normal 7 5 5 3 3 4" xfId="41111" xr:uid="{00000000-0005-0000-0000-0000B7840000}"/>
    <cellStyle name="Normal 7 5 5 3 4" xfId="4256" xr:uid="{00000000-0005-0000-0000-0000B8840000}"/>
    <cellStyle name="Normal 7 5 5 3 4 2" xfId="12929" xr:uid="{00000000-0005-0000-0000-0000B9840000}"/>
    <cellStyle name="Normal 7 5 5 3 4 2 2" xfId="30282" xr:uid="{00000000-0005-0000-0000-0000BA840000}"/>
    <cellStyle name="Normal 7 5 5 3 4 2 3" xfId="47628" xr:uid="{00000000-0005-0000-0000-0000BB840000}"/>
    <cellStyle name="Normal 7 5 5 3 4 3" xfId="21609" xr:uid="{00000000-0005-0000-0000-0000BC840000}"/>
    <cellStyle name="Normal 7 5 5 3 4 4" xfId="38955" xr:uid="{00000000-0005-0000-0000-0000BD840000}"/>
    <cellStyle name="Normal 7 5 5 3 5" xfId="9303" xr:uid="{00000000-0005-0000-0000-0000BE840000}"/>
    <cellStyle name="Normal 7 5 5 3 5 2" xfId="26656" xr:uid="{00000000-0005-0000-0000-0000BF840000}"/>
    <cellStyle name="Normal 7 5 5 3 5 3" xfId="44002" xr:uid="{00000000-0005-0000-0000-0000C0840000}"/>
    <cellStyle name="Normal 7 5 5 3 6" xfId="17983" xr:uid="{00000000-0005-0000-0000-0000C1840000}"/>
    <cellStyle name="Normal 7 5 5 3 7" xfId="35329" xr:uid="{00000000-0005-0000-0000-0000C2840000}"/>
    <cellStyle name="Normal 7 5 5 4" xfId="1953" xr:uid="{00000000-0005-0000-0000-0000C3840000}"/>
    <cellStyle name="Normal 7 5 5 4 2" xfId="7735" xr:uid="{00000000-0005-0000-0000-0000C4840000}"/>
    <cellStyle name="Normal 7 5 5 4 2 2" xfId="16408" xr:uid="{00000000-0005-0000-0000-0000C5840000}"/>
    <cellStyle name="Normal 7 5 5 4 2 2 2" xfId="33761" xr:uid="{00000000-0005-0000-0000-0000C6840000}"/>
    <cellStyle name="Normal 7 5 5 4 2 2 3" xfId="51107" xr:uid="{00000000-0005-0000-0000-0000C7840000}"/>
    <cellStyle name="Normal 7 5 5 4 2 3" xfId="25088" xr:uid="{00000000-0005-0000-0000-0000C8840000}"/>
    <cellStyle name="Normal 7 5 5 4 2 4" xfId="42434" xr:uid="{00000000-0005-0000-0000-0000C9840000}"/>
    <cellStyle name="Normal 7 5 5 4 3" xfId="3766" xr:uid="{00000000-0005-0000-0000-0000CA840000}"/>
    <cellStyle name="Normal 7 5 5 4 3 2" xfId="12439" xr:uid="{00000000-0005-0000-0000-0000CB840000}"/>
    <cellStyle name="Normal 7 5 5 4 3 2 2" xfId="29792" xr:uid="{00000000-0005-0000-0000-0000CC840000}"/>
    <cellStyle name="Normal 7 5 5 4 3 2 3" xfId="47138" xr:uid="{00000000-0005-0000-0000-0000CD840000}"/>
    <cellStyle name="Normal 7 5 5 4 3 3" xfId="21119" xr:uid="{00000000-0005-0000-0000-0000CE840000}"/>
    <cellStyle name="Normal 7 5 5 4 3 4" xfId="38465" xr:uid="{00000000-0005-0000-0000-0000CF840000}"/>
    <cellStyle name="Normal 7 5 5 4 4" xfId="10626" xr:uid="{00000000-0005-0000-0000-0000D0840000}"/>
    <cellStyle name="Normal 7 5 5 4 4 2" xfId="27979" xr:uid="{00000000-0005-0000-0000-0000D1840000}"/>
    <cellStyle name="Normal 7 5 5 4 4 3" xfId="45325" xr:uid="{00000000-0005-0000-0000-0000D2840000}"/>
    <cellStyle name="Normal 7 5 5 4 5" xfId="19306" xr:uid="{00000000-0005-0000-0000-0000D3840000}"/>
    <cellStyle name="Normal 7 5 5 4 6" xfId="36652" xr:uid="{00000000-0005-0000-0000-0000D4840000}"/>
    <cellStyle name="Normal 7 5 5 5" xfId="1365" xr:uid="{00000000-0005-0000-0000-0000D5840000}"/>
    <cellStyle name="Normal 7 5 5 5 2" xfId="7147" xr:uid="{00000000-0005-0000-0000-0000D6840000}"/>
    <cellStyle name="Normal 7 5 5 5 2 2" xfId="15820" xr:uid="{00000000-0005-0000-0000-0000D7840000}"/>
    <cellStyle name="Normal 7 5 5 5 2 2 2" xfId="33173" xr:uid="{00000000-0005-0000-0000-0000D8840000}"/>
    <cellStyle name="Normal 7 5 5 5 2 2 3" xfId="50519" xr:uid="{00000000-0005-0000-0000-0000D9840000}"/>
    <cellStyle name="Normal 7 5 5 5 2 3" xfId="24500" xr:uid="{00000000-0005-0000-0000-0000DA840000}"/>
    <cellStyle name="Normal 7 5 5 5 2 4" xfId="41846" xr:uid="{00000000-0005-0000-0000-0000DB840000}"/>
    <cellStyle name="Normal 7 5 5 5 3" xfId="4991" xr:uid="{00000000-0005-0000-0000-0000DC840000}"/>
    <cellStyle name="Normal 7 5 5 5 3 2" xfId="13664" xr:uid="{00000000-0005-0000-0000-0000DD840000}"/>
    <cellStyle name="Normal 7 5 5 5 3 2 2" xfId="31017" xr:uid="{00000000-0005-0000-0000-0000DE840000}"/>
    <cellStyle name="Normal 7 5 5 5 3 2 3" xfId="48363" xr:uid="{00000000-0005-0000-0000-0000DF840000}"/>
    <cellStyle name="Normal 7 5 5 5 3 3" xfId="22344" xr:uid="{00000000-0005-0000-0000-0000E0840000}"/>
    <cellStyle name="Normal 7 5 5 5 3 4" xfId="39690" xr:uid="{00000000-0005-0000-0000-0000E1840000}"/>
    <cellStyle name="Normal 7 5 5 5 4" xfId="10038" xr:uid="{00000000-0005-0000-0000-0000E2840000}"/>
    <cellStyle name="Normal 7 5 5 5 4 2" xfId="27391" xr:uid="{00000000-0005-0000-0000-0000E3840000}"/>
    <cellStyle name="Normal 7 5 5 5 4 3" xfId="44737" xr:uid="{00000000-0005-0000-0000-0000E4840000}"/>
    <cellStyle name="Normal 7 5 5 5 5" xfId="18718" xr:uid="{00000000-0005-0000-0000-0000E5840000}"/>
    <cellStyle name="Normal 7 5 5 5 6" xfId="36064" xr:uid="{00000000-0005-0000-0000-0000E6840000}"/>
    <cellStyle name="Normal 7 5 5 6" xfId="5922" xr:uid="{00000000-0005-0000-0000-0000E7840000}"/>
    <cellStyle name="Normal 7 5 5 6 2" xfId="14595" xr:uid="{00000000-0005-0000-0000-0000E8840000}"/>
    <cellStyle name="Normal 7 5 5 6 2 2" xfId="31948" xr:uid="{00000000-0005-0000-0000-0000E9840000}"/>
    <cellStyle name="Normal 7 5 5 6 2 3" xfId="49294" xr:uid="{00000000-0005-0000-0000-0000EA840000}"/>
    <cellStyle name="Normal 7 5 5 6 3" xfId="23275" xr:uid="{00000000-0005-0000-0000-0000EB840000}"/>
    <cellStyle name="Normal 7 5 5 6 4" xfId="40621" xr:uid="{00000000-0005-0000-0000-0000EC840000}"/>
    <cellStyle name="Normal 7 5 5 7" xfId="3178" xr:uid="{00000000-0005-0000-0000-0000ED840000}"/>
    <cellStyle name="Normal 7 5 5 7 2" xfId="11851" xr:uid="{00000000-0005-0000-0000-0000EE840000}"/>
    <cellStyle name="Normal 7 5 5 7 2 2" xfId="29204" xr:uid="{00000000-0005-0000-0000-0000EF840000}"/>
    <cellStyle name="Normal 7 5 5 7 2 3" xfId="46550" xr:uid="{00000000-0005-0000-0000-0000F0840000}"/>
    <cellStyle name="Normal 7 5 5 7 3" xfId="20531" xr:uid="{00000000-0005-0000-0000-0000F1840000}"/>
    <cellStyle name="Normal 7 5 5 7 4" xfId="37877" xr:uid="{00000000-0005-0000-0000-0000F2840000}"/>
    <cellStyle name="Normal 7 5 5 8" xfId="8813" xr:uid="{00000000-0005-0000-0000-0000F3840000}"/>
    <cellStyle name="Normal 7 5 5 8 2" xfId="26166" xr:uid="{00000000-0005-0000-0000-0000F4840000}"/>
    <cellStyle name="Normal 7 5 5 8 3" xfId="43512" xr:uid="{00000000-0005-0000-0000-0000F5840000}"/>
    <cellStyle name="Normal 7 5 5 9" xfId="17493" xr:uid="{00000000-0005-0000-0000-0000F6840000}"/>
    <cellStyle name="Normal 7 5 6" xfId="777" xr:uid="{00000000-0005-0000-0000-0000F7840000}"/>
    <cellStyle name="Normal 7 5 6 2" xfId="2590" xr:uid="{00000000-0005-0000-0000-0000F8840000}"/>
    <cellStyle name="Normal 7 5 6 2 2" xfId="8372" xr:uid="{00000000-0005-0000-0000-0000F9840000}"/>
    <cellStyle name="Normal 7 5 6 2 2 2" xfId="17045" xr:uid="{00000000-0005-0000-0000-0000FA840000}"/>
    <cellStyle name="Normal 7 5 6 2 2 2 2" xfId="34398" xr:uid="{00000000-0005-0000-0000-0000FB840000}"/>
    <cellStyle name="Normal 7 5 6 2 2 2 3" xfId="51744" xr:uid="{00000000-0005-0000-0000-0000FC840000}"/>
    <cellStyle name="Normal 7 5 6 2 2 3" xfId="25725" xr:uid="{00000000-0005-0000-0000-0000FD840000}"/>
    <cellStyle name="Normal 7 5 6 2 2 4" xfId="43071" xr:uid="{00000000-0005-0000-0000-0000FE840000}"/>
    <cellStyle name="Normal 7 5 6 2 3" xfId="4403" xr:uid="{00000000-0005-0000-0000-0000FF840000}"/>
    <cellStyle name="Normal 7 5 6 2 3 2" xfId="13076" xr:uid="{00000000-0005-0000-0000-000000850000}"/>
    <cellStyle name="Normal 7 5 6 2 3 2 2" xfId="30429" xr:uid="{00000000-0005-0000-0000-000001850000}"/>
    <cellStyle name="Normal 7 5 6 2 3 2 3" xfId="47775" xr:uid="{00000000-0005-0000-0000-000002850000}"/>
    <cellStyle name="Normal 7 5 6 2 3 3" xfId="21756" xr:uid="{00000000-0005-0000-0000-000003850000}"/>
    <cellStyle name="Normal 7 5 6 2 3 4" xfId="39102" xr:uid="{00000000-0005-0000-0000-000004850000}"/>
    <cellStyle name="Normal 7 5 6 2 4" xfId="11263" xr:uid="{00000000-0005-0000-0000-000005850000}"/>
    <cellStyle name="Normal 7 5 6 2 4 2" xfId="28616" xr:uid="{00000000-0005-0000-0000-000006850000}"/>
    <cellStyle name="Normal 7 5 6 2 4 3" xfId="45962" xr:uid="{00000000-0005-0000-0000-000007850000}"/>
    <cellStyle name="Normal 7 5 6 2 5" xfId="19943" xr:uid="{00000000-0005-0000-0000-000008850000}"/>
    <cellStyle name="Normal 7 5 6 2 6" xfId="37289" xr:uid="{00000000-0005-0000-0000-000009850000}"/>
    <cellStyle name="Normal 7 5 6 3" xfId="1512" xr:uid="{00000000-0005-0000-0000-00000A850000}"/>
    <cellStyle name="Normal 7 5 6 3 2" xfId="7294" xr:uid="{00000000-0005-0000-0000-00000B850000}"/>
    <cellStyle name="Normal 7 5 6 3 2 2" xfId="15967" xr:uid="{00000000-0005-0000-0000-00000C850000}"/>
    <cellStyle name="Normal 7 5 6 3 2 2 2" xfId="33320" xr:uid="{00000000-0005-0000-0000-00000D850000}"/>
    <cellStyle name="Normal 7 5 6 3 2 2 3" xfId="50666" xr:uid="{00000000-0005-0000-0000-00000E850000}"/>
    <cellStyle name="Normal 7 5 6 3 2 3" xfId="24647" xr:uid="{00000000-0005-0000-0000-00000F850000}"/>
    <cellStyle name="Normal 7 5 6 3 2 4" xfId="41993" xr:uid="{00000000-0005-0000-0000-000010850000}"/>
    <cellStyle name="Normal 7 5 6 3 3" xfId="5138" xr:uid="{00000000-0005-0000-0000-000011850000}"/>
    <cellStyle name="Normal 7 5 6 3 3 2" xfId="13811" xr:uid="{00000000-0005-0000-0000-000012850000}"/>
    <cellStyle name="Normal 7 5 6 3 3 2 2" xfId="31164" xr:uid="{00000000-0005-0000-0000-000013850000}"/>
    <cellStyle name="Normal 7 5 6 3 3 2 3" xfId="48510" xr:uid="{00000000-0005-0000-0000-000014850000}"/>
    <cellStyle name="Normal 7 5 6 3 3 3" xfId="22491" xr:uid="{00000000-0005-0000-0000-000015850000}"/>
    <cellStyle name="Normal 7 5 6 3 3 4" xfId="39837" xr:uid="{00000000-0005-0000-0000-000016850000}"/>
    <cellStyle name="Normal 7 5 6 3 4" xfId="10185" xr:uid="{00000000-0005-0000-0000-000017850000}"/>
    <cellStyle name="Normal 7 5 6 3 4 2" xfId="27538" xr:uid="{00000000-0005-0000-0000-000018850000}"/>
    <cellStyle name="Normal 7 5 6 3 4 3" xfId="44884" xr:uid="{00000000-0005-0000-0000-000019850000}"/>
    <cellStyle name="Normal 7 5 6 3 5" xfId="18865" xr:uid="{00000000-0005-0000-0000-00001A850000}"/>
    <cellStyle name="Normal 7 5 6 3 6" xfId="36211" xr:uid="{00000000-0005-0000-0000-00001B850000}"/>
    <cellStyle name="Normal 7 5 6 4" xfId="6559" xr:uid="{00000000-0005-0000-0000-00001C850000}"/>
    <cellStyle name="Normal 7 5 6 4 2" xfId="15232" xr:uid="{00000000-0005-0000-0000-00001D850000}"/>
    <cellStyle name="Normal 7 5 6 4 2 2" xfId="32585" xr:uid="{00000000-0005-0000-0000-00001E850000}"/>
    <cellStyle name="Normal 7 5 6 4 2 3" xfId="49931" xr:uid="{00000000-0005-0000-0000-00001F850000}"/>
    <cellStyle name="Normal 7 5 6 4 3" xfId="23912" xr:uid="{00000000-0005-0000-0000-000020850000}"/>
    <cellStyle name="Normal 7 5 6 4 4" xfId="41258" xr:uid="{00000000-0005-0000-0000-000021850000}"/>
    <cellStyle name="Normal 7 5 6 5" xfId="3325" xr:uid="{00000000-0005-0000-0000-000022850000}"/>
    <cellStyle name="Normal 7 5 6 5 2" xfId="11998" xr:uid="{00000000-0005-0000-0000-000023850000}"/>
    <cellStyle name="Normal 7 5 6 5 2 2" xfId="29351" xr:uid="{00000000-0005-0000-0000-000024850000}"/>
    <cellStyle name="Normal 7 5 6 5 2 3" xfId="46697" xr:uid="{00000000-0005-0000-0000-000025850000}"/>
    <cellStyle name="Normal 7 5 6 5 3" xfId="20678" xr:uid="{00000000-0005-0000-0000-000026850000}"/>
    <cellStyle name="Normal 7 5 6 5 4" xfId="38024" xr:uid="{00000000-0005-0000-0000-000027850000}"/>
    <cellStyle name="Normal 7 5 6 6" xfId="9450" xr:uid="{00000000-0005-0000-0000-000028850000}"/>
    <cellStyle name="Normal 7 5 6 6 2" xfId="26803" xr:uid="{00000000-0005-0000-0000-000029850000}"/>
    <cellStyle name="Normal 7 5 6 6 3" xfId="44149" xr:uid="{00000000-0005-0000-0000-00002A850000}"/>
    <cellStyle name="Normal 7 5 6 7" xfId="18130" xr:uid="{00000000-0005-0000-0000-00002B850000}"/>
    <cellStyle name="Normal 7 5 6 8" xfId="35476" xr:uid="{00000000-0005-0000-0000-00002C850000}"/>
    <cellStyle name="Normal 7 5 7" xfId="385" xr:uid="{00000000-0005-0000-0000-00002D850000}"/>
    <cellStyle name="Normal 7 5 7 2" xfId="2198" xr:uid="{00000000-0005-0000-0000-00002E850000}"/>
    <cellStyle name="Normal 7 5 7 2 2" xfId="7980" xr:uid="{00000000-0005-0000-0000-00002F850000}"/>
    <cellStyle name="Normal 7 5 7 2 2 2" xfId="16653" xr:uid="{00000000-0005-0000-0000-000030850000}"/>
    <cellStyle name="Normal 7 5 7 2 2 2 2" xfId="34006" xr:uid="{00000000-0005-0000-0000-000031850000}"/>
    <cellStyle name="Normal 7 5 7 2 2 2 3" xfId="51352" xr:uid="{00000000-0005-0000-0000-000032850000}"/>
    <cellStyle name="Normal 7 5 7 2 2 3" xfId="25333" xr:uid="{00000000-0005-0000-0000-000033850000}"/>
    <cellStyle name="Normal 7 5 7 2 2 4" xfId="42679" xr:uid="{00000000-0005-0000-0000-000034850000}"/>
    <cellStyle name="Normal 7 5 7 2 3" xfId="5481" xr:uid="{00000000-0005-0000-0000-000035850000}"/>
    <cellStyle name="Normal 7 5 7 2 3 2" xfId="14154" xr:uid="{00000000-0005-0000-0000-000036850000}"/>
    <cellStyle name="Normal 7 5 7 2 3 2 2" xfId="31507" xr:uid="{00000000-0005-0000-0000-000037850000}"/>
    <cellStyle name="Normal 7 5 7 2 3 2 3" xfId="48853" xr:uid="{00000000-0005-0000-0000-000038850000}"/>
    <cellStyle name="Normal 7 5 7 2 3 3" xfId="22834" xr:uid="{00000000-0005-0000-0000-000039850000}"/>
    <cellStyle name="Normal 7 5 7 2 3 4" xfId="40180" xr:uid="{00000000-0005-0000-0000-00003A850000}"/>
    <cellStyle name="Normal 7 5 7 2 4" xfId="10871" xr:uid="{00000000-0005-0000-0000-00003B850000}"/>
    <cellStyle name="Normal 7 5 7 2 4 2" xfId="28224" xr:uid="{00000000-0005-0000-0000-00003C850000}"/>
    <cellStyle name="Normal 7 5 7 2 4 3" xfId="45570" xr:uid="{00000000-0005-0000-0000-00003D850000}"/>
    <cellStyle name="Normal 7 5 7 2 5" xfId="19551" xr:uid="{00000000-0005-0000-0000-00003E850000}"/>
    <cellStyle name="Normal 7 5 7 2 6" xfId="36897" xr:uid="{00000000-0005-0000-0000-00003F850000}"/>
    <cellStyle name="Normal 7 5 7 3" xfId="6167" xr:uid="{00000000-0005-0000-0000-000040850000}"/>
    <cellStyle name="Normal 7 5 7 3 2" xfId="14840" xr:uid="{00000000-0005-0000-0000-000041850000}"/>
    <cellStyle name="Normal 7 5 7 3 2 2" xfId="32193" xr:uid="{00000000-0005-0000-0000-000042850000}"/>
    <cellStyle name="Normal 7 5 7 3 2 3" xfId="49539" xr:uid="{00000000-0005-0000-0000-000043850000}"/>
    <cellStyle name="Normal 7 5 7 3 3" xfId="23520" xr:uid="{00000000-0005-0000-0000-000044850000}"/>
    <cellStyle name="Normal 7 5 7 3 4" xfId="40866" xr:uid="{00000000-0005-0000-0000-000045850000}"/>
    <cellStyle name="Normal 7 5 7 4" xfId="4011" xr:uid="{00000000-0005-0000-0000-000046850000}"/>
    <cellStyle name="Normal 7 5 7 4 2" xfId="12684" xr:uid="{00000000-0005-0000-0000-000047850000}"/>
    <cellStyle name="Normal 7 5 7 4 2 2" xfId="30037" xr:uid="{00000000-0005-0000-0000-000048850000}"/>
    <cellStyle name="Normal 7 5 7 4 2 3" xfId="47383" xr:uid="{00000000-0005-0000-0000-000049850000}"/>
    <cellStyle name="Normal 7 5 7 4 3" xfId="21364" xr:uid="{00000000-0005-0000-0000-00004A850000}"/>
    <cellStyle name="Normal 7 5 7 4 4" xfId="38710" xr:uid="{00000000-0005-0000-0000-00004B850000}"/>
    <cellStyle name="Normal 7 5 7 5" xfId="9058" xr:uid="{00000000-0005-0000-0000-00004C850000}"/>
    <cellStyle name="Normal 7 5 7 5 2" xfId="26411" xr:uid="{00000000-0005-0000-0000-00004D850000}"/>
    <cellStyle name="Normal 7 5 7 5 3" xfId="43757" xr:uid="{00000000-0005-0000-0000-00004E850000}"/>
    <cellStyle name="Normal 7 5 7 6" xfId="17738" xr:uid="{00000000-0005-0000-0000-00004F850000}"/>
    <cellStyle name="Normal 7 5 7 7" xfId="35084" xr:uid="{00000000-0005-0000-0000-000050850000}"/>
    <cellStyle name="Normal 7 5 8" xfId="1855" xr:uid="{00000000-0005-0000-0000-000051850000}"/>
    <cellStyle name="Normal 7 5 8 2" xfId="7637" xr:uid="{00000000-0005-0000-0000-000052850000}"/>
    <cellStyle name="Normal 7 5 8 2 2" xfId="16310" xr:uid="{00000000-0005-0000-0000-000053850000}"/>
    <cellStyle name="Normal 7 5 8 2 2 2" xfId="33663" xr:uid="{00000000-0005-0000-0000-000054850000}"/>
    <cellStyle name="Normal 7 5 8 2 2 3" xfId="51009" xr:uid="{00000000-0005-0000-0000-000055850000}"/>
    <cellStyle name="Normal 7 5 8 2 3" xfId="24990" xr:uid="{00000000-0005-0000-0000-000056850000}"/>
    <cellStyle name="Normal 7 5 8 2 4" xfId="42336" xr:uid="{00000000-0005-0000-0000-000057850000}"/>
    <cellStyle name="Normal 7 5 8 3" xfId="3668" xr:uid="{00000000-0005-0000-0000-000058850000}"/>
    <cellStyle name="Normal 7 5 8 3 2" xfId="12341" xr:uid="{00000000-0005-0000-0000-000059850000}"/>
    <cellStyle name="Normal 7 5 8 3 2 2" xfId="29694" xr:uid="{00000000-0005-0000-0000-00005A850000}"/>
    <cellStyle name="Normal 7 5 8 3 2 3" xfId="47040" xr:uid="{00000000-0005-0000-0000-00005B850000}"/>
    <cellStyle name="Normal 7 5 8 3 3" xfId="21021" xr:uid="{00000000-0005-0000-0000-00005C850000}"/>
    <cellStyle name="Normal 7 5 8 3 4" xfId="38367" xr:uid="{00000000-0005-0000-0000-00005D850000}"/>
    <cellStyle name="Normal 7 5 8 4" xfId="10528" xr:uid="{00000000-0005-0000-0000-00005E850000}"/>
    <cellStyle name="Normal 7 5 8 4 2" xfId="27881" xr:uid="{00000000-0005-0000-0000-00005F850000}"/>
    <cellStyle name="Normal 7 5 8 4 3" xfId="45227" xr:uid="{00000000-0005-0000-0000-000060850000}"/>
    <cellStyle name="Normal 7 5 8 5" xfId="19208" xr:uid="{00000000-0005-0000-0000-000061850000}"/>
    <cellStyle name="Normal 7 5 8 6" xfId="36554" xr:uid="{00000000-0005-0000-0000-000062850000}"/>
    <cellStyle name="Normal 7 5 9" xfId="1120" xr:uid="{00000000-0005-0000-0000-000063850000}"/>
    <cellStyle name="Normal 7 5 9 2" xfId="6902" xr:uid="{00000000-0005-0000-0000-000064850000}"/>
    <cellStyle name="Normal 7 5 9 2 2" xfId="15575" xr:uid="{00000000-0005-0000-0000-000065850000}"/>
    <cellStyle name="Normal 7 5 9 2 2 2" xfId="32928" xr:uid="{00000000-0005-0000-0000-000066850000}"/>
    <cellStyle name="Normal 7 5 9 2 2 3" xfId="50274" xr:uid="{00000000-0005-0000-0000-000067850000}"/>
    <cellStyle name="Normal 7 5 9 2 3" xfId="24255" xr:uid="{00000000-0005-0000-0000-000068850000}"/>
    <cellStyle name="Normal 7 5 9 2 4" xfId="41601" xr:uid="{00000000-0005-0000-0000-000069850000}"/>
    <cellStyle name="Normal 7 5 9 3" xfId="4746" xr:uid="{00000000-0005-0000-0000-00006A850000}"/>
    <cellStyle name="Normal 7 5 9 3 2" xfId="13419" xr:uid="{00000000-0005-0000-0000-00006B850000}"/>
    <cellStyle name="Normal 7 5 9 3 2 2" xfId="30772" xr:uid="{00000000-0005-0000-0000-00006C850000}"/>
    <cellStyle name="Normal 7 5 9 3 2 3" xfId="48118" xr:uid="{00000000-0005-0000-0000-00006D850000}"/>
    <cellStyle name="Normal 7 5 9 3 3" xfId="22099" xr:uid="{00000000-0005-0000-0000-00006E850000}"/>
    <cellStyle name="Normal 7 5 9 3 4" xfId="39445" xr:uid="{00000000-0005-0000-0000-00006F850000}"/>
    <cellStyle name="Normal 7 5 9 4" xfId="9793" xr:uid="{00000000-0005-0000-0000-000070850000}"/>
    <cellStyle name="Normal 7 5 9 4 2" xfId="27146" xr:uid="{00000000-0005-0000-0000-000071850000}"/>
    <cellStyle name="Normal 7 5 9 4 3" xfId="44492" xr:uid="{00000000-0005-0000-0000-000072850000}"/>
    <cellStyle name="Normal 7 5 9 5" xfId="18473" xr:uid="{00000000-0005-0000-0000-000073850000}"/>
    <cellStyle name="Normal 7 5 9 6" xfId="35819" xr:uid="{00000000-0005-0000-0000-000074850000}"/>
    <cellStyle name="Normal 7 6" xfId="60" xr:uid="{00000000-0005-0000-0000-000075850000}"/>
    <cellStyle name="Normal 7 6 10" xfId="8733" xr:uid="{00000000-0005-0000-0000-000076850000}"/>
    <cellStyle name="Normal 7 6 10 2" xfId="26086" xr:uid="{00000000-0005-0000-0000-000077850000}"/>
    <cellStyle name="Normal 7 6 10 3" xfId="43432" xr:uid="{00000000-0005-0000-0000-000078850000}"/>
    <cellStyle name="Normal 7 6 11" xfId="17413" xr:uid="{00000000-0005-0000-0000-000079850000}"/>
    <cellStyle name="Normal 7 6 12" xfId="34759" xr:uid="{00000000-0005-0000-0000-00007A850000}"/>
    <cellStyle name="Normal 7 6 2" xfId="305" xr:uid="{00000000-0005-0000-0000-00007B850000}"/>
    <cellStyle name="Normal 7 6 2 10" xfId="35004" xr:uid="{00000000-0005-0000-0000-00007C850000}"/>
    <cellStyle name="Normal 7 6 2 2" xfId="1040" xr:uid="{00000000-0005-0000-0000-00007D850000}"/>
    <cellStyle name="Normal 7 6 2 2 2" xfId="2853" xr:uid="{00000000-0005-0000-0000-00007E850000}"/>
    <cellStyle name="Normal 7 6 2 2 2 2" xfId="8635" xr:uid="{00000000-0005-0000-0000-00007F850000}"/>
    <cellStyle name="Normal 7 6 2 2 2 2 2" xfId="17308" xr:uid="{00000000-0005-0000-0000-000080850000}"/>
    <cellStyle name="Normal 7 6 2 2 2 2 2 2" xfId="34661" xr:uid="{00000000-0005-0000-0000-000081850000}"/>
    <cellStyle name="Normal 7 6 2 2 2 2 2 3" xfId="52007" xr:uid="{00000000-0005-0000-0000-000082850000}"/>
    <cellStyle name="Normal 7 6 2 2 2 2 3" xfId="25988" xr:uid="{00000000-0005-0000-0000-000083850000}"/>
    <cellStyle name="Normal 7 6 2 2 2 2 4" xfId="43334" xr:uid="{00000000-0005-0000-0000-000084850000}"/>
    <cellStyle name="Normal 7 6 2 2 2 3" xfId="4666" xr:uid="{00000000-0005-0000-0000-000085850000}"/>
    <cellStyle name="Normal 7 6 2 2 2 3 2" xfId="13339" xr:uid="{00000000-0005-0000-0000-000086850000}"/>
    <cellStyle name="Normal 7 6 2 2 2 3 2 2" xfId="30692" xr:uid="{00000000-0005-0000-0000-000087850000}"/>
    <cellStyle name="Normal 7 6 2 2 2 3 2 3" xfId="48038" xr:uid="{00000000-0005-0000-0000-000088850000}"/>
    <cellStyle name="Normal 7 6 2 2 2 3 3" xfId="22019" xr:uid="{00000000-0005-0000-0000-000089850000}"/>
    <cellStyle name="Normal 7 6 2 2 2 3 4" xfId="39365" xr:uid="{00000000-0005-0000-0000-00008A850000}"/>
    <cellStyle name="Normal 7 6 2 2 2 4" xfId="11526" xr:uid="{00000000-0005-0000-0000-00008B850000}"/>
    <cellStyle name="Normal 7 6 2 2 2 4 2" xfId="28879" xr:uid="{00000000-0005-0000-0000-00008C850000}"/>
    <cellStyle name="Normal 7 6 2 2 2 4 3" xfId="46225" xr:uid="{00000000-0005-0000-0000-00008D850000}"/>
    <cellStyle name="Normal 7 6 2 2 2 5" xfId="20206" xr:uid="{00000000-0005-0000-0000-00008E850000}"/>
    <cellStyle name="Normal 7 6 2 2 2 6" xfId="37552" xr:uid="{00000000-0005-0000-0000-00008F850000}"/>
    <cellStyle name="Normal 7 6 2 2 3" xfId="1775" xr:uid="{00000000-0005-0000-0000-000090850000}"/>
    <cellStyle name="Normal 7 6 2 2 3 2" xfId="7557" xr:uid="{00000000-0005-0000-0000-000091850000}"/>
    <cellStyle name="Normal 7 6 2 2 3 2 2" xfId="16230" xr:uid="{00000000-0005-0000-0000-000092850000}"/>
    <cellStyle name="Normal 7 6 2 2 3 2 2 2" xfId="33583" xr:uid="{00000000-0005-0000-0000-000093850000}"/>
    <cellStyle name="Normal 7 6 2 2 3 2 2 3" xfId="50929" xr:uid="{00000000-0005-0000-0000-000094850000}"/>
    <cellStyle name="Normal 7 6 2 2 3 2 3" xfId="24910" xr:uid="{00000000-0005-0000-0000-000095850000}"/>
    <cellStyle name="Normal 7 6 2 2 3 2 4" xfId="42256" xr:uid="{00000000-0005-0000-0000-000096850000}"/>
    <cellStyle name="Normal 7 6 2 2 3 3" xfId="5401" xr:uid="{00000000-0005-0000-0000-000097850000}"/>
    <cellStyle name="Normal 7 6 2 2 3 3 2" xfId="14074" xr:uid="{00000000-0005-0000-0000-000098850000}"/>
    <cellStyle name="Normal 7 6 2 2 3 3 2 2" xfId="31427" xr:uid="{00000000-0005-0000-0000-000099850000}"/>
    <cellStyle name="Normal 7 6 2 2 3 3 2 3" xfId="48773" xr:uid="{00000000-0005-0000-0000-00009A850000}"/>
    <cellStyle name="Normal 7 6 2 2 3 3 3" xfId="22754" xr:uid="{00000000-0005-0000-0000-00009B850000}"/>
    <cellStyle name="Normal 7 6 2 2 3 3 4" xfId="40100" xr:uid="{00000000-0005-0000-0000-00009C850000}"/>
    <cellStyle name="Normal 7 6 2 2 3 4" xfId="10448" xr:uid="{00000000-0005-0000-0000-00009D850000}"/>
    <cellStyle name="Normal 7 6 2 2 3 4 2" xfId="27801" xr:uid="{00000000-0005-0000-0000-00009E850000}"/>
    <cellStyle name="Normal 7 6 2 2 3 4 3" xfId="45147" xr:uid="{00000000-0005-0000-0000-00009F850000}"/>
    <cellStyle name="Normal 7 6 2 2 3 5" xfId="19128" xr:uid="{00000000-0005-0000-0000-0000A0850000}"/>
    <cellStyle name="Normal 7 6 2 2 3 6" xfId="36474" xr:uid="{00000000-0005-0000-0000-0000A1850000}"/>
    <cellStyle name="Normal 7 6 2 2 4" xfId="6822" xr:uid="{00000000-0005-0000-0000-0000A2850000}"/>
    <cellStyle name="Normal 7 6 2 2 4 2" xfId="15495" xr:uid="{00000000-0005-0000-0000-0000A3850000}"/>
    <cellStyle name="Normal 7 6 2 2 4 2 2" xfId="32848" xr:uid="{00000000-0005-0000-0000-0000A4850000}"/>
    <cellStyle name="Normal 7 6 2 2 4 2 3" xfId="50194" xr:uid="{00000000-0005-0000-0000-0000A5850000}"/>
    <cellStyle name="Normal 7 6 2 2 4 3" xfId="24175" xr:uid="{00000000-0005-0000-0000-0000A6850000}"/>
    <cellStyle name="Normal 7 6 2 2 4 4" xfId="41521" xr:uid="{00000000-0005-0000-0000-0000A7850000}"/>
    <cellStyle name="Normal 7 6 2 2 5" xfId="3588" xr:uid="{00000000-0005-0000-0000-0000A8850000}"/>
    <cellStyle name="Normal 7 6 2 2 5 2" xfId="12261" xr:uid="{00000000-0005-0000-0000-0000A9850000}"/>
    <cellStyle name="Normal 7 6 2 2 5 2 2" xfId="29614" xr:uid="{00000000-0005-0000-0000-0000AA850000}"/>
    <cellStyle name="Normal 7 6 2 2 5 2 3" xfId="46960" xr:uid="{00000000-0005-0000-0000-0000AB850000}"/>
    <cellStyle name="Normal 7 6 2 2 5 3" xfId="20941" xr:uid="{00000000-0005-0000-0000-0000AC850000}"/>
    <cellStyle name="Normal 7 6 2 2 5 4" xfId="38287" xr:uid="{00000000-0005-0000-0000-0000AD850000}"/>
    <cellStyle name="Normal 7 6 2 2 6" xfId="9713" xr:uid="{00000000-0005-0000-0000-0000AE850000}"/>
    <cellStyle name="Normal 7 6 2 2 6 2" xfId="27066" xr:uid="{00000000-0005-0000-0000-0000AF850000}"/>
    <cellStyle name="Normal 7 6 2 2 6 3" xfId="44412" xr:uid="{00000000-0005-0000-0000-0000B0850000}"/>
    <cellStyle name="Normal 7 6 2 2 7" xfId="18393" xr:uid="{00000000-0005-0000-0000-0000B1850000}"/>
    <cellStyle name="Normal 7 6 2 2 8" xfId="35739" xr:uid="{00000000-0005-0000-0000-0000B2850000}"/>
    <cellStyle name="Normal 7 6 2 3" xfId="550" xr:uid="{00000000-0005-0000-0000-0000B3850000}"/>
    <cellStyle name="Normal 7 6 2 3 2" xfId="2363" xr:uid="{00000000-0005-0000-0000-0000B4850000}"/>
    <cellStyle name="Normal 7 6 2 3 2 2" xfId="8145" xr:uid="{00000000-0005-0000-0000-0000B5850000}"/>
    <cellStyle name="Normal 7 6 2 3 2 2 2" xfId="16818" xr:uid="{00000000-0005-0000-0000-0000B6850000}"/>
    <cellStyle name="Normal 7 6 2 3 2 2 2 2" xfId="34171" xr:uid="{00000000-0005-0000-0000-0000B7850000}"/>
    <cellStyle name="Normal 7 6 2 3 2 2 2 3" xfId="51517" xr:uid="{00000000-0005-0000-0000-0000B8850000}"/>
    <cellStyle name="Normal 7 6 2 3 2 2 3" xfId="25498" xr:uid="{00000000-0005-0000-0000-0000B9850000}"/>
    <cellStyle name="Normal 7 6 2 3 2 2 4" xfId="42844" xr:uid="{00000000-0005-0000-0000-0000BA850000}"/>
    <cellStyle name="Normal 7 6 2 3 2 3" xfId="5646" xr:uid="{00000000-0005-0000-0000-0000BB850000}"/>
    <cellStyle name="Normal 7 6 2 3 2 3 2" xfId="14319" xr:uid="{00000000-0005-0000-0000-0000BC850000}"/>
    <cellStyle name="Normal 7 6 2 3 2 3 2 2" xfId="31672" xr:uid="{00000000-0005-0000-0000-0000BD850000}"/>
    <cellStyle name="Normal 7 6 2 3 2 3 2 3" xfId="49018" xr:uid="{00000000-0005-0000-0000-0000BE850000}"/>
    <cellStyle name="Normal 7 6 2 3 2 3 3" xfId="22999" xr:uid="{00000000-0005-0000-0000-0000BF850000}"/>
    <cellStyle name="Normal 7 6 2 3 2 3 4" xfId="40345" xr:uid="{00000000-0005-0000-0000-0000C0850000}"/>
    <cellStyle name="Normal 7 6 2 3 2 4" xfId="11036" xr:uid="{00000000-0005-0000-0000-0000C1850000}"/>
    <cellStyle name="Normal 7 6 2 3 2 4 2" xfId="28389" xr:uid="{00000000-0005-0000-0000-0000C2850000}"/>
    <cellStyle name="Normal 7 6 2 3 2 4 3" xfId="45735" xr:uid="{00000000-0005-0000-0000-0000C3850000}"/>
    <cellStyle name="Normal 7 6 2 3 2 5" xfId="19716" xr:uid="{00000000-0005-0000-0000-0000C4850000}"/>
    <cellStyle name="Normal 7 6 2 3 2 6" xfId="37062" xr:uid="{00000000-0005-0000-0000-0000C5850000}"/>
    <cellStyle name="Normal 7 6 2 3 3" xfId="6332" xr:uid="{00000000-0005-0000-0000-0000C6850000}"/>
    <cellStyle name="Normal 7 6 2 3 3 2" xfId="15005" xr:uid="{00000000-0005-0000-0000-0000C7850000}"/>
    <cellStyle name="Normal 7 6 2 3 3 2 2" xfId="32358" xr:uid="{00000000-0005-0000-0000-0000C8850000}"/>
    <cellStyle name="Normal 7 6 2 3 3 2 3" xfId="49704" xr:uid="{00000000-0005-0000-0000-0000C9850000}"/>
    <cellStyle name="Normal 7 6 2 3 3 3" xfId="23685" xr:uid="{00000000-0005-0000-0000-0000CA850000}"/>
    <cellStyle name="Normal 7 6 2 3 3 4" xfId="41031" xr:uid="{00000000-0005-0000-0000-0000CB850000}"/>
    <cellStyle name="Normal 7 6 2 3 4" xfId="4176" xr:uid="{00000000-0005-0000-0000-0000CC850000}"/>
    <cellStyle name="Normal 7 6 2 3 4 2" xfId="12849" xr:uid="{00000000-0005-0000-0000-0000CD850000}"/>
    <cellStyle name="Normal 7 6 2 3 4 2 2" xfId="30202" xr:uid="{00000000-0005-0000-0000-0000CE850000}"/>
    <cellStyle name="Normal 7 6 2 3 4 2 3" xfId="47548" xr:uid="{00000000-0005-0000-0000-0000CF850000}"/>
    <cellStyle name="Normal 7 6 2 3 4 3" xfId="21529" xr:uid="{00000000-0005-0000-0000-0000D0850000}"/>
    <cellStyle name="Normal 7 6 2 3 4 4" xfId="38875" xr:uid="{00000000-0005-0000-0000-0000D1850000}"/>
    <cellStyle name="Normal 7 6 2 3 5" xfId="9223" xr:uid="{00000000-0005-0000-0000-0000D2850000}"/>
    <cellStyle name="Normal 7 6 2 3 5 2" xfId="26576" xr:uid="{00000000-0005-0000-0000-0000D3850000}"/>
    <cellStyle name="Normal 7 6 2 3 5 3" xfId="43922" xr:uid="{00000000-0005-0000-0000-0000D4850000}"/>
    <cellStyle name="Normal 7 6 2 3 6" xfId="17903" xr:uid="{00000000-0005-0000-0000-0000D5850000}"/>
    <cellStyle name="Normal 7 6 2 3 7" xfId="35249" xr:uid="{00000000-0005-0000-0000-0000D6850000}"/>
    <cellStyle name="Normal 7 6 2 4" xfId="2118" xr:uid="{00000000-0005-0000-0000-0000D7850000}"/>
    <cellStyle name="Normal 7 6 2 4 2" xfId="7900" xr:uid="{00000000-0005-0000-0000-0000D8850000}"/>
    <cellStyle name="Normal 7 6 2 4 2 2" xfId="16573" xr:uid="{00000000-0005-0000-0000-0000D9850000}"/>
    <cellStyle name="Normal 7 6 2 4 2 2 2" xfId="33926" xr:uid="{00000000-0005-0000-0000-0000DA850000}"/>
    <cellStyle name="Normal 7 6 2 4 2 2 3" xfId="51272" xr:uid="{00000000-0005-0000-0000-0000DB850000}"/>
    <cellStyle name="Normal 7 6 2 4 2 3" xfId="25253" xr:uid="{00000000-0005-0000-0000-0000DC850000}"/>
    <cellStyle name="Normal 7 6 2 4 2 4" xfId="42599" xr:uid="{00000000-0005-0000-0000-0000DD850000}"/>
    <cellStyle name="Normal 7 6 2 4 3" xfId="3931" xr:uid="{00000000-0005-0000-0000-0000DE850000}"/>
    <cellStyle name="Normal 7 6 2 4 3 2" xfId="12604" xr:uid="{00000000-0005-0000-0000-0000DF850000}"/>
    <cellStyle name="Normal 7 6 2 4 3 2 2" xfId="29957" xr:uid="{00000000-0005-0000-0000-0000E0850000}"/>
    <cellStyle name="Normal 7 6 2 4 3 2 3" xfId="47303" xr:uid="{00000000-0005-0000-0000-0000E1850000}"/>
    <cellStyle name="Normal 7 6 2 4 3 3" xfId="21284" xr:uid="{00000000-0005-0000-0000-0000E2850000}"/>
    <cellStyle name="Normal 7 6 2 4 3 4" xfId="38630" xr:uid="{00000000-0005-0000-0000-0000E3850000}"/>
    <cellStyle name="Normal 7 6 2 4 4" xfId="10791" xr:uid="{00000000-0005-0000-0000-0000E4850000}"/>
    <cellStyle name="Normal 7 6 2 4 4 2" xfId="28144" xr:uid="{00000000-0005-0000-0000-0000E5850000}"/>
    <cellStyle name="Normal 7 6 2 4 4 3" xfId="45490" xr:uid="{00000000-0005-0000-0000-0000E6850000}"/>
    <cellStyle name="Normal 7 6 2 4 5" xfId="19471" xr:uid="{00000000-0005-0000-0000-0000E7850000}"/>
    <cellStyle name="Normal 7 6 2 4 6" xfId="36817" xr:uid="{00000000-0005-0000-0000-0000E8850000}"/>
    <cellStyle name="Normal 7 6 2 5" xfId="1285" xr:uid="{00000000-0005-0000-0000-0000E9850000}"/>
    <cellStyle name="Normal 7 6 2 5 2" xfId="7067" xr:uid="{00000000-0005-0000-0000-0000EA850000}"/>
    <cellStyle name="Normal 7 6 2 5 2 2" xfId="15740" xr:uid="{00000000-0005-0000-0000-0000EB850000}"/>
    <cellStyle name="Normal 7 6 2 5 2 2 2" xfId="33093" xr:uid="{00000000-0005-0000-0000-0000EC850000}"/>
    <cellStyle name="Normal 7 6 2 5 2 2 3" xfId="50439" xr:uid="{00000000-0005-0000-0000-0000ED850000}"/>
    <cellStyle name="Normal 7 6 2 5 2 3" xfId="24420" xr:uid="{00000000-0005-0000-0000-0000EE850000}"/>
    <cellStyle name="Normal 7 6 2 5 2 4" xfId="41766" xr:uid="{00000000-0005-0000-0000-0000EF850000}"/>
    <cellStyle name="Normal 7 6 2 5 3" xfId="4911" xr:uid="{00000000-0005-0000-0000-0000F0850000}"/>
    <cellStyle name="Normal 7 6 2 5 3 2" xfId="13584" xr:uid="{00000000-0005-0000-0000-0000F1850000}"/>
    <cellStyle name="Normal 7 6 2 5 3 2 2" xfId="30937" xr:uid="{00000000-0005-0000-0000-0000F2850000}"/>
    <cellStyle name="Normal 7 6 2 5 3 2 3" xfId="48283" xr:uid="{00000000-0005-0000-0000-0000F3850000}"/>
    <cellStyle name="Normal 7 6 2 5 3 3" xfId="22264" xr:uid="{00000000-0005-0000-0000-0000F4850000}"/>
    <cellStyle name="Normal 7 6 2 5 3 4" xfId="39610" xr:uid="{00000000-0005-0000-0000-0000F5850000}"/>
    <cellStyle name="Normal 7 6 2 5 4" xfId="9958" xr:uid="{00000000-0005-0000-0000-0000F6850000}"/>
    <cellStyle name="Normal 7 6 2 5 4 2" xfId="27311" xr:uid="{00000000-0005-0000-0000-0000F7850000}"/>
    <cellStyle name="Normal 7 6 2 5 4 3" xfId="44657" xr:uid="{00000000-0005-0000-0000-0000F8850000}"/>
    <cellStyle name="Normal 7 6 2 5 5" xfId="18638" xr:uid="{00000000-0005-0000-0000-0000F9850000}"/>
    <cellStyle name="Normal 7 6 2 5 6" xfId="35984" xr:uid="{00000000-0005-0000-0000-0000FA850000}"/>
    <cellStyle name="Normal 7 6 2 6" xfId="6087" xr:uid="{00000000-0005-0000-0000-0000FB850000}"/>
    <cellStyle name="Normal 7 6 2 6 2" xfId="14760" xr:uid="{00000000-0005-0000-0000-0000FC850000}"/>
    <cellStyle name="Normal 7 6 2 6 2 2" xfId="32113" xr:uid="{00000000-0005-0000-0000-0000FD850000}"/>
    <cellStyle name="Normal 7 6 2 6 2 3" xfId="49459" xr:uid="{00000000-0005-0000-0000-0000FE850000}"/>
    <cellStyle name="Normal 7 6 2 6 3" xfId="23440" xr:uid="{00000000-0005-0000-0000-0000FF850000}"/>
    <cellStyle name="Normal 7 6 2 6 4" xfId="40786" xr:uid="{00000000-0005-0000-0000-000000860000}"/>
    <cellStyle name="Normal 7 6 2 7" xfId="3098" xr:uid="{00000000-0005-0000-0000-000001860000}"/>
    <cellStyle name="Normal 7 6 2 7 2" xfId="11771" xr:uid="{00000000-0005-0000-0000-000002860000}"/>
    <cellStyle name="Normal 7 6 2 7 2 2" xfId="29124" xr:uid="{00000000-0005-0000-0000-000003860000}"/>
    <cellStyle name="Normal 7 6 2 7 2 3" xfId="46470" xr:uid="{00000000-0005-0000-0000-000004860000}"/>
    <cellStyle name="Normal 7 6 2 7 3" xfId="20451" xr:uid="{00000000-0005-0000-0000-000005860000}"/>
    <cellStyle name="Normal 7 6 2 7 4" xfId="37797" xr:uid="{00000000-0005-0000-0000-000006860000}"/>
    <cellStyle name="Normal 7 6 2 8" xfId="8978" xr:uid="{00000000-0005-0000-0000-000007860000}"/>
    <cellStyle name="Normal 7 6 2 8 2" xfId="26331" xr:uid="{00000000-0005-0000-0000-000008860000}"/>
    <cellStyle name="Normal 7 6 2 8 3" xfId="43677" xr:uid="{00000000-0005-0000-0000-000009860000}"/>
    <cellStyle name="Normal 7 6 2 9" xfId="17658" xr:uid="{00000000-0005-0000-0000-00000A860000}"/>
    <cellStyle name="Normal 7 6 3" xfId="207" xr:uid="{00000000-0005-0000-0000-00000B860000}"/>
    <cellStyle name="Normal 7 6 3 10" xfId="34906" xr:uid="{00000000-0005-0000-0000-00000C860000}"/>
    <cellStyle name="Normal 7 6 3 2" xfId="942" xr:uid="{00000000-0005-0000-0000-00000D860000}"/>
    <cellStyle name="Normal 7 6 3 2 2" xfId="2755" xr:uid="{00000000-0005-0000-0000-00000E860000}"/>
    <cellStyle name="Normal 7 6 3 2 2 2" xfId="8537" xr:uid="{00000000-0005-0000-0000-00000F860000}"/>
    <cellStyle name="Normal 7 6 3 2 2 2 2" xfId="17210" xr:uid="{00000000-0005-0000-0000-000010860000}"/>
    <cellStyle name="Normal 7 6 3 2 2 2 2 2" xfId="34563" xr:uid="{00000000-0005-0000-0000-000011860000}"/>
    <cellStyle name="Normal 7 6 3 2 2 2 2 3" xfId="51909" xr:uid="{00000000-0005-0000-0000-000012860000}"/>
    <cellStyle name="Normal 7 6 3 2 2 2 3" xfId="25890" xr:uid="{00000000-0005-0000-0000-000013860000}"/>
    <cellStyle name="Normal 7 6 3 2 2 2 4" xfId="43236" xr:uid="{00000000-0005-0000-0000-000014860000}"/>
    <cellStyle name="Normal 7 6 3 2 2 3" xfId="4568" xr:uid="{00000000-0005-0000-0000-000015860000}"/>
    <cellStyle name="Normal 7 6 3 2 2 3 2" xfId="13241" xr:uid="{00000000-0005-0000-0000-000016860000}"/>
    <cellStyle name="Normal 7 6 3 2 2 3 2 2" xfId="30594" xr:uid="{00000000-0005-0000-0000-000017860000}"/>
    <cellStyle name="Normal 7 6 3 2 2 3 2 3" xfId="47940" xr:uid="{00000000-0005-0000-0000-000018860000}"/>
    <cellStyle name="Normal 7 6 3 2 2 3 3" xfId="21921" xr:uid="{00000000-0005-0000-0000-000019860000}"/>
    <cellStyle name="Normal 7 6 3 2 2 3 4" xfId="39267" xr:uid="{00000000-0005-0000-0000-00001A860000}"/>
    <cellStyle name="Normal 7 6 3 2 2 4" xfId="11428" xr:uid="{00000000-0005-0000-0000-00001B860000}"/>
    <cellStyle name="Normal 7 6 3 2 2 4 2" xfId="28781" xr:uid="{00000000-0005-0000-0000-00001C860000}"/>
    <cellStyle name="Normal 7 6 3 2 2 4 3" xfId="46127" xr:uid="{00000000-0005-0000-0000-00001D860000}"/>
    <cellStyle name="Normal 7 6 3 2 2 5" xfId="20108" xr:uid="{00000000-0005-0000-0000-00001E860000}"/>
    <cellStyle name="Normal 7 6 3 2 2 6" xfId="37454" xr:uid="{00000000-0005-0000-0000-00001F860000}"/>
    <cellStyle name="Normal 7 6 3 2 3" xfId="1677" xr:uid="{00000000-0005-0000-0000-000020860000}"/>
    <cellStyle name="Normal 7 6 3 2 3 2" xfId="7459" xr:uid="{00000000-0005-0000-0000-000021860000}"/>
    <cellStyle name="Normal 7 6 3 2 3 2 2" xfId="16132" xr:uid="{00000000-0005-0000-0000-000022860000}"/>
    <cellStyle name="Normal 7 6 3 2 3 2 2 2" xfId="33485" xr:uid="{00000000-0005-0000-0000-000023860000}"/>
    <cellStyle name="Normal 7 6 3 2 3 2 2 3" xfId="50831" xr:uid="{00000000-0005-0000-0000-000024860000}"/>
    <cellStyle name="Normal 7 6 3 2 3 2 3" xfId="24812" xr:uid="{00000000-0005-0000-0000-000025860000}"/>
    <cellStyle name="Normal 7 6 3 2 3 2 4" xfId="42158" xr:uid="{00000000-0005-0000-0000-000026860000}"/>
    <cellStyle name="Normal 7 6 3 2 3 3" xfId="5303" xr:uid="{00000000-0005-0000-0000-000027860000}"/>
    <cellStyle name="Normal 7 6 3 2 3 3 2" xfId="13976" xr:uid="{00000000-0005-0000-0000-000028860000}"/>
    <cellStyle name="Normal 7 6 3 2 3 3 2 2" xfId="31329" xr:uid="{00000000-0005-0000-0000-000029860000}"/>
    <cellStyle name="Normal 7 6 3 2 3 3 2 3" xfId="48675" xr:uid="{00000000-0005-0000-0000-00002A860000}"/>
    <cellStyle name="Normal 7 6 3 2 3 3 3" xfId="22656" xr:uid="{00000000-0005-0000-0000-00002B860000}"/>
    <cellStyle name="Normal 7 6 3 2 3 3 4" xfId="40002" xr:uid="{00000000-0005-0000-0000-00002C860000}"/>
    <cellStyle name="Normal 7 6 3 2 3 4" xfId="10350" xr:uid="{00000000-0005-0000-0000-00002D860000}"/>
    <cellStyle name="Normal 7 6 3 2 3 4 2" xfId="27703" xr:uid="{00000000-0005-0000-0000-00002E860000}"/>
    <cellStyle name="Normal 7 6 3 2 3 4 3" xfId="45049" xr:uid="{00000000-0005-0000-0000-00002F860000}"/>
    <cellStyle name="Normal 7 6 3 2 3 5" xfId="19030" xr:uid="{00000000-0005-0000-0000-000030860000}"/>
    <cellStyle name="Normal 7 6 3 2 3 6" xfId="36376" xr:uid="{00000000-0005-0000-0000-000031860000}"/>
    <cellStyle name="Normal 7 6 3 2 4" xfId="6724" xr:uid="{00000000-0005-0000-0000-000032860000}"/>
    <cellStyle name="Normal 7 6 3 2 4 2" xfId="15397" xr:uid="{00000000-0005-0000-0000-000033860000}"/>
    <cellStyle name="Normal 7 6 3 2 4 2 2" xfId="32750" xr:uid="{00000000-0005-0000-0000-000034860000}"/>
    <cellStyle name="Normal 7 6 3 2 4 2 3" xfId="50096" xr:uid="{00000000-0005-0000-0000-000035860000}"/>
    <cellStyle name="Normal 7 6 3 2 4 3" xfId="24077" xr:uid="{00000000-0005-0000-0000-000036860000}"/>
    <cellStyle name="Normal 7 6 3 2 4 4" xfId="41423" xr:uid="{00000000-0005-0000-0000-000037860000}"/>
    <cellStyle name="Normal 7 6 3 2 5" xfId="3490" xr:uid="{00000000-0005-0000-0000-000038860000}"/>
    <cellStyle name="Normal 7 6 3 2 5 2" xfId="12163" xr:uid="{00000000-0005-0000-0000-000039860000}"/>
    <cellStyle name="Normal 7 6 3 2 5 2 2" xfId="29516" xr:uid="{00000000-0005-0000-0000-00003A860000}"/>
    <cellStyle name="Normal 7 6 3 2 5 2 3" xfId="46862" xr:uid="{00000000-0005-0000-0000-00003B860000}"/>
    <cellStyle name="Normal 7 6 3 2 5 3" xfId="20843" xr:uid="{00000000-0005-0000-0000-00003C860000}"/>
    <cellStyle name="Normal 7 6 3 2 5 4" xfId="38189" xr:uid="{00000000-0005-0000-0000-00003D860000}"/>
    <cellStyle name="Normal 7 6 3 2 6" xfId="9615" xr:uid="{00000000-0005-0000-0000-00003E860000}"/>
    <cellStyle name="Normal 7 6 3 2 6 2" xfId="26968" xr:uid="{00000000-0005-0000-0000-00003F860000}"/>
    <cellStyle name="Normal 7 6 3 2 6 3" xfId="44314" xr:uid="{00000000-0005-0000-0000-000040860000}"/>
    <cellStyle name="Normal 7 6 3 2 7" xfId="18295" xr:uid="{00000000-0005-0000-0000-000041860000}"/>
    <cellStyle name="Normal 7 6 3 2 8" xfId="35641" xr:uid="{00000000-0005-0000-0000-000042860000}"/>
    <cellStyle name="Normal 7 6 3 3" xfId="697" xr:uid="{00000000-0005-0000-0000-000043860000}"/>
    <cellStyle name="Normal 7 6 3 3 2" xfId="2510" xr:uid="{00000000-0005-0000-0000-000044860000}"/>
    <cellStyle name="Normal 7 6 3 3 2 2" xfId="8292" xr:uid="{00000000-0005-0000-0000-000045860000}"/>
    <cellStyle name="Normal 7 6 3 3 2 2 2" xfId="16965" xr:uid="{00000000-0005-0000-0000-000046860000}"/>
    <cellStyle name="Normal 7 6 3 3 2 2 2 2" xfId="34318" xr:uid="{00000000-0005-0000-0000-000047860000}"/>
    <cellStyle name="Normal 7 6 3 3 2 2 2 3" xfId="51664" xr:uid="{00000000-0005-0000-0000-000048860000}"/>
    <cellStyle name="Normal 7 6 3 3 2 2 3" xfId="25645" xr:uid="{00000000-0005-0000-0000-000049860000}"/>
    <cellStyle name="Normal 7 6 3 3 2 2 4" xfId="42991" xr:uid="{00000000-0005-0000-0000-00004A860000}"/>
    <cellStyle name="Normal 7 6 3 3 2 3" xfId="5744" xr:uid="{00000000-0005-0000-0000-00004B860000}"/>
    <cellStyle name="Normal 7 6 3 3 2 3 2" xfId="14417" xr:uid="{00000000-0005-0000-0000-00004C860000}"/>
    <cellStyle name="Normal 7 6 3 3 2 3 2 2" xfId="31770" xr:uid="{00000000-0005-0000-0000-00004D860000}"/>
    <cellStyle name="Normal 7 6 3 3 2 3 2 3" xfId="49116" xr:uid="{00000000-0005-0000-0000-00004E860000}"/>
    <cellStyle name="Normal 7 6 3 3 2 3 3" xfId="23097" xr:uid="{00000000-0005-0000-0000-00004F860000}"/>
    <cellStyle name="Normal 7 6 3 3 2 3 4" xfId="40443" xr:uid="{00000000-0005-0000-0000-000050860000}"/>
    <cellStyle name="Normal 7 6 3 3 2 4" xfId="11183" xr:uid="{00000000-0005-0000-0000-000051860000}"/>
    <cellStyle name="Normal 7 6 3 3 2 4 2" xfId="28536" xr:uid="{00000000-0005-0000-0000-000052860000}"/>
    <cellStyle name="Normal 7 6 3 3 2 4 3" xfId="45882" xr:uid="{00000000-0005-0000-0000-000053860000}"/>
    <cellStyle name="Normal 7 6 3 3 2 5" xfId="19863" xr:uid="{00000000-0005-0000-0000-000054860000}"/>
    <cellStyle name="Normal 7 6 3 3 2 6" xfId="37209" xr:uid="{00000000-0005-0000-0000-000055860000}"/>
    <cellStyle name="Normal 7 6 3 3 3" xfId="6479" xr:uid="{00000000-0005-0000-0000-000056860000}"/>
    <cellStyle name="Normal 7 6 3 3 3 2" xfId="15152" xr:uid="{00000000-0005-0000-0000-000057860000}"/>
    <cellStyle name="Normal 7 6 3 3 3 2 2" xfId="32505" xr:uid="{00000000-0005-0000-0000-000058860000}"/>
    <cellStyle name="Normal 7 6 3 3 3 2 3" xfId="49851" xr:uid="{00000000-0005-0000-0000-000059860000}"/>
    <cellStyle name="Normal 7 6 3 3 3 3" xfId="23832" xr:uid="{00000000-0005-0000-0000-00005A860000}"/>
    <cellStyle name="Normal 7 6 3 3 3 4" xfId="41178" xr:uid="{00000000-0005-0000-0000-00005B860000}"/>
    <cellStyle name="Normal 7 6 3 3 4" xfId="4323" xr:uid="{00000000-0005-0000-0000-00005C860000}"/>
    <cellStyle name="Normal 7 6 3 3 4 2" xfId="12996" xr:uid="{00000000-0005-0000-0000-00005D860000}"/>
    <cellStyle name="Normal 7 6 3 3 4 2 2" xfId="30349" xr:uid="{00000000-0005-0000-0000-00005E860000}"/>
    <cellStyle name="Normal 7 6 3 3 4 2 3" xfId="47695" xr:uid="{00000000-0005-0000-0000-00005F860000}"/>
    <cellStyle name="Normal 7 6 3 3 4 3" xfId="21676" xr:uid="{00000000-0005-0000-0000-000060860000}"/>
    <cellStyle name="Normal 7 6 3 3 4 4" xfId="39022" xr:uid="{00000000-0005-0000-0000-000061860000}"/>
    <cellStyle name="Normal 7 6 3 3 5" xfId="9370" xr:uid="{00000000-0005-0000-0000-000062860000}"/>
    <cellStyle name="Normal 7 6 3 3 5 2" xfId="26723" xr:uid="{00000000-0005-0000-0000-000063860000}"/>
    <cellStyle name="Normal 7 6 3 3 5 3" xfId="44069" xr:uid="{00000000-0005-0000-0000-000064860000}"/>
    <cellStyle name="Normal 7 6 3 3 6" xfId="18050" xr:uid="{00000000-0005-0000-0000-000065860000}"/>
    <cellStyle name="Normal 7 6 3 3 7" xfId="35396" xr:uid="{00000000-0005-0000-0000-000066860000}"/>
    <cellStyle name="Normal 7 6 3 4" xfId="2020" xr:uid="{00000000-0005-0000-0000-000067860000}"/>
    <cellStyle name="Normal 7 6 3 4 2" xfId="7802" xr:uid="{00000000-0005-0000-0000-000068860000}"/>
    <cellStyle name="Normal 7 6 3 4 2 2" xfId="16475" xr:uid="{00000000-0005-0000-0000-000069860000}"/>
    <cellStyle name="Normal 7 6 3 4 2 2 2" xfId="33828" xr:uid="{00000000-0005-0000-0000-00006A860000}"/>
    <cellStyle name="Normal 7 6 3 4 2 2 3" xfId="51174" xr:uid="{00000000-0005-0000-0000-00006B860000}"/>
    <cellStyle name="Normal 7 6 3 4 2 3" xfId="25155" xr:uid="{00000000-0005-0000-0000-00006C860000}"/>
    <cellStyle name="Normal 7 6 3 4 2 4" xfId="42501" xr:uid="{00000000-0005-0000-0000-00006D860000}"/>
    <cellStyle name="Normal 7 6 3 4 3" xfId="3833" xr:uid="{00000000-0005-0000-0000-00006E860000}"/>
    <cellStyle name="Normal 7 6 3 4 3 2" xfId="12506" xr:uid="{00000000-0005-0000-0000-00006F860000}"/>
    <cellStyle name="Normal 7 6 3 4 3 2 2" xfId="29859" xr:uid="{00000000-0005-0000-0000-000070860000}"/>
    <cellStyle name="Normal 7 6 3 4 3 2 3" xfId="47205" xr:uid="{00000000-0005-0000-0000-000071860000}"/>
    <cellStyle name="Normal 7 6 3 4 3 3" xfId="21186" xr:uid="{00000000-0005-0000-0000-000072860000}"/>
    <cellStyle name="Normal 7 6 3 4 3 4" xfId="38532" xr:uid="{00000000-0005-0000-0000-000073860000}"/>
    <cellStyle name="Normal 7 6 3 4 4" xfId="10693" xr:uid="{00000000-0005-0000-0000-000074860000}"/>
    <cellStyle name="Normal 7 6 3 4 4 2" xfId="28046" xr:uid="{00000000-0005-0000-0000-000075860000}"/>
    <cellStyle name="Normal 7 6 3 4 4 3" xfId="45392" xr:uid="{00000000-0005-0000-0000-000076860000}"/>
    <cellStyle name="Normal 7 6 3 4 5" xfId="19373" xr:uid="{00000000-0005-0000-0000-000077860000}"/>
    <cellStyle name="Normal 7 6 3 4 6" xfId="36719" xr:uid="{00000000-0005-0000-0000-000078860000}"/>
    <cellStyle name="Normal 7 6 3 5" xfId="1432" xr:uid="{00000000-0005-0000-0000-000079860000}"/>
    <cellStyle name="Normal 7 6 3 5 2" xfId="7214" xr:uid="{00000000-0005-0000-0000-00007A860000}"/>
    <cellStyle name="Normal 7 6 3 5 2 2" xfId="15887" xr:uid="{00000000-0005-0000-0000-00007B860000}"/>
    <cellStyle name="Normal 7 6 3 5 2 2 2" xfId="33240" xr:uid="{00000000-0005-0000-0000-00007C860000}"/>
    <cellStyle name="Normal 7 6 3 5 2 2 3" xfId="50586" xr:uid="{00000000-0005-0000-0000-00007D860000}"/>
    <cellStyle name="Normal 7 6 3 5 2 3" xfId="24567" xr:uid="{00000000-0005-0000-0000-00007E860000}"/>
    <cellStyle name="Normal 7 6 3 5 2 4" xfId="41913" xr:uid="{00000000-0005-0000-0000-00007F860000}"/>
    <cellStyle name="Normal 7 6 3 5 3" xfId="5058" xr:uid="{00000000-0005-0000-0000-000080860000}"/>
    <cellStyle name="Normal 7 6 3 5 3 2" xfId="13731" xr:uid="{00000000-0005-0000-0000-000081860000}"/>
    <cellStyle name="Normal 7 6 3 5 3 2 2" xfId="31084" xr:uid="{00000000-0005-0000-0000-000082860000}"/>
    <cellStyle name="Normal 7 6 3 5 3 2 3" xfId="48430" xr:uid="{00000000-0005-0000-0000-000083860000}"/>
    <cellStyle name="Normal 7 6 3 5 3 3" xfId="22411" xr:uid="{00000000-0005-0000-0000-000084860000}"/>
    <cellStyle name="Normal 7 6 3 5 3 4" xfId="39757" xr:uid="{00000000-0005-0000-0000-000085860000}"/>
    <cellStyle name="Normal 7 6 3 5 4" xfId="10105" xr:uid="{00000000-0005-0000-0000-000086860000}"/>
    <cellStyle name="Normal 7 6 3 5 4 2" xfId="27458" xr:uid="{00000000-0005-0000-0000-000087860000}"/>
    <cellStyle name="Normal 7 6 3 5 4 3" xfId="44804" xr:uid="{00000000-0005-0000-0000-000088860000}"/>
    <cellStyle name="Normal 7 6 3 5 5" xfId="18785" xr:uid="{00000000-0005-0000-0000-000089860000}"/>
    <cellStyle name="Normal 7 6 3 5 6" xfId="36131" xr:uid="{00000000-0005-0000-0000-00008A860000}"/>
    <cellStyle name="Normal 7 6 3 6" xfId="5989" xr:uid="{00000000-0005-0000-0000-00008B860000}"/>
    <cellStyle name="Normal 7 6 3 6 2" xfId="14662" xr:uid="{00000000-0005-0000-0000-00008C860000}"/>
    <cellStyle name="Normal 7 6 3 6 2 2" xfId="32015" xr:uid="{00000000-0005-0000-0000-00008D860000}"/>
    <cellStyle name="Normal 7 6 3 6 2 3" xfId="49361" xr:uid="{00000000-0005-0000-0000-00008E860000}"/>
    <cellStyle name="Normal 7 6 3 6 3" xfId="23342" xr:uid="{00000000-0005-0000-0000-00008F860000}"/>
    <cellStyle name="Normal 7 6 3 6 4" xfId="40688" xr:uid="{00000000-0005-0000-0000-000090860000}"/>
    <cellStyle name="Normal 7 6 3 7" xfId="3245" xr:uid="{00000000-0005-0000-0000-000091860000}"/>
    <cellStyle name="Normal 7 6 3 7 2" xfId="11918" xr:uid="{00000000-0005-0000-0000-000092860000}"/>
    <cellStyle name="Normal 7 6 3 7 2 2" xfId="29271" xr:uid="{00000000-0005-0000-0000-000093860000}"/>
    <cellStyle name="Normal 7 6 3 7 2 3" xfId="46617" xr:uid="{00000000-0005-0000-0000-000094860000}"/>
    <cellStyle name="Normal 7 6 3 7 3" xfId="20598" xr:uid="{00000000-0005-0000-0000-000095860000}"/>
    <cellStyle name="Normal 7 6 3 7 4" xfId="37944" xr:uid="{00000000-0005-0000-0000-000096860000}"/>
    <cellStyle name="Normal 7 6 3 8" xfId="8880" xr:uid="{00000000-0005-0000-0000-000097860000}"/>
    <cellStyle name="Normal 7 6 3 8 2" xfId="26233" xr:uid="{00000000-0005-0000-0000-000098860000}"/>
    <cellStyle name="Normal 7 6 3 8 3" xfId="43579" xr:uid="{00000000-0005-0000-0000-000099860000}"/>
    <cellStyle name="Normal 7 6 3 9" xfId="17560" xr:uid="{00000000-0005-0000-0000-00009A860000}"/>
    <cellStyle name="Normal 7 6 4" xfId="795" xr:uid="{00000000-0005-0000-0000-00009B860000}"/>
    <cellStyle name="Normal 7 6 4 2" xfId="2608" xr:uid="{00000000-0005-0000-0000-00009C860000}"/>
    <cellStyle name="Normal 7 6 4 2 2" xfId="8390" xr:uid="{00000000-0005-0000-0000-00009D860000}"/>
    <cellStyle name="Normal 7 6 4 2 2 2" xfId="17063" xr:uid="{00000000-0005-0000-0000-00009E860000}"/>
    <cellStyle name="Normal 7 6 4 2 2 2 2" xfId="34416" xr:uid="{00000000-0005-0000-0000-00009F860000}"/>
    <cellStyle name="Normal 7 6 4 2 2 2 3" xfId="51762" xr:uid="{00000000-0005-0000-0000-0000A0860000}"/>
    <cellStyle name="Normal 7 6 4 2 2 3" xfId="25743" xr:uid="{00000000-0005-0000-0000-0000A1860000}"/>
    <cellStyle name="Normal 7 6 4 2 2 4" xfId="43089" xr:uid="{00000000-0005-0000-0000-0000A2860000}"/>
    <cellStyle name="Normal 7 6 4 2 3" xfId="4421" xr:uid="{00000000-0005-0000-0000-0000A3860000}"/>
    <cellStyle name="Normal 7 6 4 2 3 2" xfId="13094" xr:uid="{00000000-0005-0000-0000-0000A4860000}"/>
    <cellStyle name="Normal 7 6 4 2 3 2 2" xfId="30447" xr:uid="{00000000-0005-0000-0000-0000A5860000}"/>
    <cellStyle name="Normal 7 6 4 2 3 2 3" xfId="47793" xr:uid="{00000000-0005-0000-0000-0000A6860000}"/>
    <cellStyle name="Normal 7 6 4 2 3 3" xfId="21774" xr:uid="{00000000-0005-0000-0000-0000A7860000}"/>
    <cellStyle name="Normal 7 6 4 2 3 4" xfId="39120" xr:uid="{00000000-0005-0000-0000-0000A8860000}"/>
    <cellStyle name="Normal 7 6 4 2 4" xfId="11281" xr:uid="{00000000-0005-0000-0000-0000A9860000}"/>
    <cellStyle name="Normal 7 6 4 2 4 2" xfId="28634" xr:uid="{00000000-0005-0000-0000-0000AA860000}"/>
    <cellStyle name="Normal 7 6 4 2 4 3" xfId="45980" xr:uid="{00000000-0005-0000-0000-0000AB860000}"/>
    <cellStyle name="Normal 7 6 4 2 5" xfId="19961" xr:uid="{00000000-0005-0000-0000-0000AC860000}"/>
    <cellStyle name="Normal 7 6 4 2 6" xfId="37307" xr:uid="{00000000-0005-0000-0000-0000AD860000}"/>
    <cellStyle name="Normal 7 6 4 3" xfId="1530" xr:uid="{00000000-0005-0000-0000-0000AE860000}"/>
    <cellStyle name="Normal 7 6 4 3 2" xfId="7312" xr:uid="{00000000-0005-0000-0000-0000AF860000}"/>
    <cellStyle name="Normal 7 6 4 3 2 2" xfId="15985" xr:uid="{00000000-0005-0000-0000-0000B0860000}"/>
    <cellStyle name="Normal 7 6 4 3 2 2 2" xfId="33338" xr:uid="{00000000-0005-0000-0000-0000B1860000}"/>
    <cellStyle name="Normal 7 6 4 3 2 2 3" xfId="50684" xr:uid="{00000000-0005-0000-0000-0000B2860000}"/>
    <cellStyle name="Normal 7 6 4 3 2 3" xfId="24665" xr:uid="{00000000-0005-0000-0000-0000B3860000}"/>
    <cellStyle name="Normal 7 6 4 3 2 4" xfId="42011" xr:uid="{00000000-0005-0000-0000-0000B4860000}"/>
    <cellStyle name="Normal 7 6 4 3 3" xfId="5156" xr:uid="{00000000-0005-0000-0000-0000B5860000}"/>
    <cellStyle name="Normal 7 6 4 3 3 2" xfId="13829" xr:uid="{00000000-0005-0000-0000-0000B6860000}"/>
    <cellStyle name="Normal 7 6 4 3 3 2 2" xfId="31182" xr:uid="{00000000-0005-0000-0000-0000B7860000}"/>
    <cellStyle name="Normal 7 6 4 3 3 2 3" xfId="48528" xr:uid="{00000000-0005-0000-0000-0000B8860000}"/>
    <cellStyle name="Normal 7 6 4 3 3 3" xfId="22509" xr:uid="{00000000-0005-0000-0000-0000B9860000}"/>
    <cellStyle name="Normal 7 6 4 3 3 4" xfId="39855" xr:uid="{00000000-0005-0000-0000-0000BA860000}"/>
    <cellStyle name="Normal 7 6 4 3 4" xfId="10203" xr:uid="{00000000-0005-0000-0000-0000BB860000}"/>
    <cellStyle name="Normal 7 6 4 3 4 2" xfId="27556" xr:uid="{00000000-0005-0000-0000-0000BC860000}"/>
    <cellStyle name="Normal 7 6 4 3 4 3" xfId="44902" xr:uid="{00000000-0005-0000-0000-0000BD860000}"/>
    <cellStyle name="Normal 7 6 4 3 5" xfId="18883" xr:uid="{00000000-0005-0000-0000-0000BE860000}"/>
    <cellStyle name="Normal 7 6 4 3 6" xfId="36229" xr:uid="{00000000-0005-0000-0000-0000BF860000}"/>
    <cellStyle name="Normal 7 6 4 4" xfId="6577" xr:uid="{00000000-0005-0000-0000-0000C0860000}"/>
    <cellStyle name="Normal 7 6 4 4 2" xfId="15250" xr:uid="{00000000-0005-0000-0000-0000C1860000}"/>
    <cellStyle name="Normal 7 6 4 4 2 2" xfId="32603" xr:uid="{00000000-0005-0000-0000-0000C2860000}"/>
    <cellStyle name="Normal 7 6 4 4 2 3" xfId="49949" xr:uid="{00000000-0005-0000-0000-0000C3860000}"/>
    <cellStyle name="Normal 7 6 4 4 3" xfId="23930" xr:uid="{00000000-0005-0000-0000-0000C4860000}"/>
    <cellStyle name="Normal 7 6 4 4 4" xfId="41276" xr:uid="{00000000-0005-0000-0000-0000C5860000}"/>
    <cellStyle name="Normal 7 6 4 5" xfId="3343" xr:uid="{00000000-0005-0000-0000-0000C6860000}"/>
    <cellStyle name="Normal 7 6 4 5 2" xfId="12016" xr:uid="{00000000-0005-0000-0000-0000C7860000}"/>
    <cellStyle name="Normal 7 6 4 5 2 2" xfId="29369" xr:uid="{00000000-0005-0000-0000-0000C8860000}"/>
    <cellStyle name="Normal 7 6 4 5 2 3" xfId="46715" xr:uid="{00000000-0005-0000-0000-0000C9860000}"/>
    <cellStyle name="Normal 7 6 4 5 3" xfId="20696" xr:uid="{00000000-0005-0000-0000-0000CA860000}"/>
    <cellStyle name="Normal 7 6 4 5 4" xfId="38042" xr:uid="{00000000-0005-0000-0000-0000CB860000}"/>
    <cellStyle name="Normal 7 6 4 6" xfId="9468" xr:uid="{00000000-0005-0000-0000-0000CC860000}"/>
    <cellStyle name="Normal 7 6 4 6 2" xfId="26821" xr:uid="{00000000-0005-0000-0000-0000CD860000}"/>
    <cellStyle name="Normal 7 6 4 6 3" xfId="44167" xr:uid="{00000000-0005-0000-0000-0000CE860000}"/>
    <cellStyle name="Normal 7 6 4 7" xfId="18148" xr:uid="{00000000-0005-0000-0000-0000CF860000}"/>
    <cellStyle name="Normal 7 6 4 8" xfId="35494" xr:uid="{00000000-0005-0000-0000-0000D0860000}"/>
    <cellStyle name="Normal 7 6 5" xfId="452" xr:uid="{00000000-0005-0000-0000-0000D1860000}"/>
    <cellStyle name="Normal 7 6 5 2" xfId="2265" xr:uid="{00000000-0005-0000-0000-0000D2860000}"/>
    <cellStyle name="Normal 7 6 5 2 2" xfId="8047" xr:uid="{00000000-0005-0000-0000-0000D3860000}"/>
    <cellStyle name="Normal 7 6 5 2 2 2" xfId="16720" xr:uid="{00000000-0005-0000-0000-0000D4860000}"/>
    <cellStyle name="Normal 7 6 5 2 2 2 2" xfId="34073" xr:uid="{00000000-0005-0000-0000-0000D5860000}"/>
    <cellStyle name="Normal 7 6 5 2 2 2 3" xfId="51419" xr:uid="{00000000-0005-0000-0000-0000D6860000}"/>
    <cellStyle name="Normal 7 6 5 2 2 3" xfId="25400" xr:uid="{00000000-0005-0000-0000-0000D7860000}"/>
    <cellStyle name="Normal 7 6 5 2 2 4" xfId="42746" xr:uid="{00000000-0005-0000-0000-0000D8860000}"/>
    <cellStyle name="Normal 7 6 5 2 3" xfId="5548" xr:uid="{00000000-0005-0000-0000-0000D9860000}"/>
    <cellStyle name="Normal 7 6 5 2 3 2" xfId="14221" xr:uid="{00000000-0005-0000-0000-0000DA860000}"/>
    <cellStyle name="Normal 7 6 5 2 3 2 2" xfId="31574" xr:uid="{00000000-0005-0000-0000-0000DB860000}"/>
    <cellStyle name="Normal 7 6 5 2 3 2 3" xfId="48920" xr:uid="{00000000-0005-0000-0000-0000DC860000}"/>
    <cellStyle name="Normal 7 6 5 2 3 3" xfId="22901" xr:uid="{00000000-0005-0000-0000-0000DD860000}"/>
    <cellStyle name="Normal 7 6 5 2 3 4" xfId="40247" xr:uid="{00000000-0005-0000-0000-0000DE860000}"/>
    <cellStyle name="Normal 7 6 5 2 4" xfId="10938" xr:uid="{00000000-0005-0000-0000-0000DF860000}"/>
    <cellStyle name="Normal 7 6 5 2 4 2" xfId="28291" xr:uid="{00000000-0005-0000-0000-0000E0860000}"/>
    <cellStyle name="Normal 7 6 5 2 4 3" xfId="45637" xr:uid="{00000000-0005-0000-0000-0000E1860000}"/>
    <cellStyle name="Normal 7 6 5 2 5" xfId="19618" xr:uid="{00000000-0005-0000-0000-0000E2860000}"/>
    <cellStyle name="Normal 7 6 5 2 6" xfId="36964" xr:uid="{00000000-0005-0000-0000-0000E3860000}"/>
    <cellStyle name="Normal 7 6 5 3" xfId="6234" xr:uid="{00000000-0005-0000-0000-0000E4860000}"/>
    <cellStyle name="Normal 7 6 5 3 2" xfId="14907" xr:uid="{00000000-0005-0000-0000-0000E5860000}"/>
    <cellStyle name="Normal 7 6 5 3 2 2" xfId="32260" xr:uid="{00000000-0005-0000-0000-0000E6860000}"/>
    <cellStyle name="Normal 7 6 5 3 2 3" xfId="49606" xr:uid="{00000000-0005-0000-0000-0000E7860000}"/>
    <cellStyle name="Normal 7 6 5 3 3" xfId="23587" xr:uid="{00000000-0005-0000-0000-0000E8860000}"/>
    <cellStyle name="Normal 7 6 5 3 4" xfId="40933" xr:uid="{00000000-0005-0000-0000-0000E9860000}"/>
    <cellStyle name="Normal 7 6 5 4" xfId="4078" xr:uid="{00000000-0005-0000-0000-0000EA860000}"/>
    <cellStyle name="Normal 7 6 5 4 2" xfId="12751" xr:uid="{00000000-0005-0000-0000-0000EB860000}"/>
    <cellStyle name="Normal 7 6 5 4 2 2" xfId="30104" xr:uid="{00000000-0005-0000-0000-0000EC860000}"/>
    <cellStyle name="Normal 7 6 5 4 2 3" xfId="47450" xr:uid="{00000000-0005-0000-0000-0000ED860000}"/>
    <cellStyle name="Normal 7 6 5 4 3" xfId="21431" xr:uid="{00000000-0005-0000-0000-0000EE860000}"/>
    <cellStyle name="Normal 7 6 5 4 4" xfId="38777" xr:uid="{00000000-0005-0000-0000-0000EF860000}"/>
    <cellStyle name="Normal 7 6 5 5" xfId="9125" xr:uid="{00000000-0005-0000-0000-0000F0860000}"/>
    <cellStyle name="Normal 7 6 5 5 2" xfId="26478" xr:uid="{00000000-0005-0000-0000-0000F1860000}"/>
    <cellStyle name="Normal 7 6 5 5 3" xfId="43824" xr:uid="{00000000-0005-0000-0000-0000F2860000}"/>
    <cellStyle name="Normal 7 6 5 6" xfId="17805" xr:uid="{00000000-0005-0000-0000-0000F3860000}"/>
    <cellStyle name="Normal 7 6 5 7" xfId="35151" xr:uid="{00000000-0005-0000-0000-0000F4860000}"/>
    <cellStyle name="Normal 7 6 6" xfId="1873" xr:uid="{00000000-0005-0000-0000-0000F5860000}"/>
    <cellStyle name="Normal 7 6 6 2" xfId="7655" xr:uid="{00000000-0005-0000-0000-0000F6860000}"/>
    <cellStyle name="Normal 7 6 6 2 2" xfId="16328" xr:uid="{00000000-0005-0000-0000-0000F7860000}"/>
    <cellStyle name="Normal 7 6 6 2 2 2" xfId="33681" xr:uid="{00000000-0005-0000-0000-0000F8860000}"/>
    <cellStyle name="Normal 7 6 6 2 2 3" xfId="51027" xr:uid="{00000000-0005-0000-0000-0000F9860000}"/>
    <cellStyle name="Normal 7 6 6 2 3" xfId="25008" xr:uid="{00000000-0005-0000-0000-0000FA860000}"/>
    <cellStyle name="Normal 7 6 6 2 4" xfId="42354" xr:uid="{00000000-0005-0000-0000-0000FB860000}"/>
    <cellStyle name="Normal 7 6 6 3" xfId="3686" xr:uid="{00000000-0005-0000-0000-0000FC860000}"/>
    <cellStyle name="Normal 7 6 6 3 2" xfId="12359" xr:uid="{00000000-0005-0000-0000-0000FD860000}"/>
    <cellStyle name="Normal 7 6 6 3 2 2" xfId="29712" xr:uid="{00000000-0005-0000-0000-0000FE860000}"/>
    <cellStyle name="Normal 7 6 6 3 2 3" xfId="47058" xr:uid="{00000000-0005-0000-0000-0000FF860000}"/>
    <cellStyle name="Normal 7 6 6 3 3" xfId="21039" xr:uid="{00000000-0005-0000-0000-000000870000}"/>
    <cellStyle name="Normal 7 6 6 3 4" xfId="38385" xr:uid="{00000000-0005-0000-0000-000001870000}"/>
    <cellStyle name="Normal 7 6 6 4" xfId="10546" xr:uid="{00000000-0005-0000-0000-000002870000}"/>
    <cellStyle name="Normal 7 6 6 4 2" xfId="27899" xr:uid="{00000000-0005-0000-0000-000003870000}"/>
    <cellStyle name="Normal 7 6 6 4 3" xfId="45245" xr:uid="{00000000-0005-0000-0000-000004870000}"/>
    <cellStyle name="Normal 7 6 6 5" xfId="19226" xr:uid="{00000000-0005-0000-0000-000005870000}"/>
    <cellStyle name="Normal 7 6 6 6" xfId="36572" xr:uid="{00000000-0005-0000-0000-000006870000}"/>
    <cellStyle name="Normal 7 6 7" xfId="1187" xr:uid="{00000000-0005-0000-0000-000007870000}"/>
    <cellStyle name="Normal 7 6 7 2" xfId="6969" xr:uid="{00000000-0005-0000-0000-000008870000}"/>
    <cellStyle name="Normal 7 6 7 2 2" xfId="15642" xr:uid="{00000000-0005-0000-0000-000009870000}"/>
    <cellStyle name="Normal 7 6 7 2 2 2" xfId="32995" xr:uid="{00000000-0005-0000-0000-00000A870000}"/>
    <cellStyle name="Normal 7 6 7 2 2 3" xfId="50341" xr:uid="{00000000-0005-0000-0000-00000B870000}"/>
    <cellStyle name="Normal 7 6 7 2 3" xfId="24322" xr:uid="{00000000-0005-0000-0000-00000C870000}"/>
    <cellStyle name="Normal 7 6 7 2 4" xfId="41668" xr:uid="{00000000-0005-0000-0000-00000D870000}"/>
    <cellStyle name="Normal 7 6 7 3" xfId="4813" xr:uid="{00000000-0005-0000-0000-00000E870000}"/>
    <cellStyle name="Normal 7 6 7 3 2" xfId="13486" xr:uid="{00000000-0005-0000-0000-00000F870000}"/>
    <cellStyle name="Normal 7 6 7 3 2 2" xfId="30839" xr:uid="{00000000-0005-0000-0000-000010870000}"/>
    <cellStyle name="Normal 7 6 7 3 2 3" xfId="48185" xr:uid="{00000000-0005-0000-0000-000011870000}"/>
    <cellStyle name="Normal 7 6 7 3 3" xfId="22166" xr:uid="{00000000-0005-0000-0000-000012870000}"/>
    <cellStyle name="Normal 7 6 7 3 4" xfId="39512" xr:uid="{00000000-0005-0000-0000-000013870000}"/>
    <cellStyle name="Normal 7 6 7 4" xfId="9860" xr:uid="{00000000-0005-0000-0000-000014870000}"/>
    <cellStyle name="Normal 7 6 7 4 2" xfId="27213" xr:uid="{00000000-0005-0000-0000-000015870000}"/>
    <cellStyle name="Normal 7 6 7 4 3" xfId="44559" xr:uid="{00000000-0005-0000-0000-000016870000}"/>
    <cellStyle name="Normal 7 6 7 5" xfId="18540" xr:uid="{00000000-0005-0000-0000-000017870000}"/>
    <cellStyle name="Normal 7 6 7 6" xfId="35886" xr:uid="{00000000-0005-0000-0000-000018870000}"/>
    <cellStyle name="Normal 7 6 8" xfId="5842" xr:uid="{00000000-0005-0000-0000-000019870000}"/>
    <cellStyle name="Normal 7 6 8 2" xfId="14515" xr:uid="{00000000-0005-0000-0000-00001A870000}"/>
    <cellStyle name="Normal 7 6 8 2 2" xfId="31868" xr:uid="{00000000-0005-0000-0000-00001B870000}"/>
    <cellStyle name="Normal 7 6 8 2 3" xfId="49214" xr:uid="{00000000-0005-0000-0000-00001C870000}"/>
    <cellStyle name="Normal 7 6 8 3" xfId="23195" xr:uid="{00000000-0005-0000-0000-00001D870000}"/>
    <cellStyle name="Normal 7 6 8 4" xfId="40541" xr:uid="{00000000-0005-0000-0000-00001E870000}"/>
    <cellStyle name="Normal 7 6 9" xfId="3000" xr:uid="{00000000-0005-0000-0000-00001F870000}"/>
    <cellStyle name="Normal 7 6 9 2" xfId="11673" xr:uid="{00000000-0005-0000-0000-000020870000}"/>
    <cellStyle name="Normal 7 6 9 2 2" xfId="29026" xr:uid="{00000000-0005-0000-0000-000021870000}"/>
    <cellStyle name="Normal 7 6 9 2 3" xfId="46372" xr:uid="{00000000-0005-0000-0000-000022870000}"/>
    <cellStyle name="Normal 7 6 9 3" xfId="20353" xr:uid="{00000000-0005-0000-0000-000023870000}"/>
    <cellStyle name="Normal 7 6 9 4" xfId="37699" xr:uid="{00000000-0005-0000-0000-000024870000}"/>
    <cellStyle name="Normal 7 7" xfId="158" xr:uid="{00000000-0005-0000-0000-000025870000}"/>
    <cellStyle name="Normal 7 7 10" xfId="17511" xr:uid="{00000000-0005-0000-0000-000026870000}"/>
    <cellStyle name="Normal 7 7 11" xfId="34857" xr:uid="{00000000-0005-0000-0000-000027870000}"/>
    <cellStyle name="Normal 7 7 2" xfId="648" xr:uid="{00000000-0005-0000-0000-000028870000}"/>
    <cellStyle name="Normal 7 7 2 2" xfId="2461" xr:uid="{00000000-0005-0000-0000-000029870000}"/>
    <cellStyle name="Normal 7 7 2 2 2" xfId="8243" xr:uid="{00000000-0005-0000-0000-00002A870000}"/>
    <cellStyle name="Normal 7 7 2 2 2 2" xfId="16916" xr:uid="{00000000-0005-0000-0000-00002B870000}"/>
    <cellStyle name="Normal 7 7 2 2 2 2 2" xfId="34269" xr:uid="{00000000-0005-0000-0000-00002C870000}"/>
    <cellStyle name="Normal 7 7 2 2 2 2 3" xfId="51615" xr:uid="{00000000-0005-0000-0000-00002D870000}"/>
    <cellStyle name="Normal 7 7 2 2 2 3" xfId="25596" xr:uid="{00000000-0005-0000-0000-00002E870000}"/>
    <cellStyle name="Normal 7 7 2 2 2 4" xfId="42942" xr:uid="{00000000-0005-0000-0000-00002F870000}"/>
    <cellStyle name="Normal 7 7 2 2 3" xfId="4274" xr:uid="{00000000-0005-0000-0000-000030870000}"/>
    <cellStyle name="Normal 7 7 2 2 3 2" xfId="12947" xr:uid="{00000000-0005-0000-0000-000031870000}"/>
    <cellStyle name="Normal 7 7 2 2 3 2 2" xfId="30300" xr:uid="{00000000-0005-0000-0000-000032870000}"/>
    <cellStyle name="Normal 7 7 2 2 3 2 3" xfId="47646" xr:uid="{00000000-0005-0000-0000-000033870000}"/>
    <cellStyle name="Normal 7 7 2 2 3 3" xfId="21627" xr:uid="{00000000-0005-0000-0000-000034870000}"/>
    <cellStyle name="Normal 7 7 2 2 3 4" xfId="38973" xr:uid="{00000000-0005-0000-0000-000035870000}"/>
    <cellStyle name="Normal 7 7 2 2 4" xfId="11134" xr:uid="{00000000-0005-0000-0000-000036870000}"/>
    <cellStyle name="Normal 7 7 2 2 4 2" xfId="28487" xr:uid="{00000000-0005-0000-0000-000037870000}"/>
    <cellStyle name="Normal 7 7 2 2 4 3" xfId="45833" xr:uid="{00000000-0005-0000-0000-000038870000}"/>
    <cellStyle name="Normal 7 7 2 2 5" xfId="19814" xr:uid="{00000000-0005-0000-0000-000039870000}"/>
    <cellStyle name="Normal 7 7 2 2 6" xfId="37160" xr:uid="{00000000-0005-0000-0000-00003A870000}"/>
    <cellStyle name="Normal 7 7 2 3" xfId="1383" xr:uid="{00000000-0005-0000-0000-00003B870000}"/>
    <cellStyle name="Normal 7 7 2 3 2" xfId="7165" xr:uid="{00000000-0005-0000-0000-00003C870000}"/>
    <cellStyle name="Normal 7 7 2 3 2 2" xfId="15838" xr:uid="{00000000-0005-0000-0000-00003D870000}"/>
    <cellStyle name="Normal 7 7 2 3 2 2 2" xfId="33191" xr:uid="{00000000-0005-0000-0000-00003E870000}"/>
    <cellStyle name="Normal 7 7 2 3 2 2 3" xfId="50537" xr:uid="{00000000-0005-0000-0000-00003F870000}"/>
    <cellStyle name="Normal 7 7 2 3 2 3" xfId="24518" xr:uid="{00000000-0005-0000-0000-000040870000}"/>
    <cellStyle name="Normal 7 7 2 3 2 4" xfId="41864" xr:uid="{00000000-0005-0000-0000-000041870000}"/>
    <cellStyle name="Normal 7 7 2 3 3" xfId="5009" xr:uid="{00000000-0005-0000-0000-000042870000}"/>
    <cellStyle name="Normal 7 7 2 3 3 2" xfId="13682" xr:uid="{00000000-0005-0000-0000-000043870000}"/>
    <cellStyle name="Normal 7 7 2 3 3 2 2" xfId="31035" xr:uid="{00000000-0005-0000-0000-000044870000}"/>
    <cellStyle name="Normal 7 7 2 3 3 2 3" xfId="48381" xr:uid="{00000000-0005-0000-0000-000045870000}"/>
    <cellStyle name="Normal 7 7 2 3 3 3" xfId="22362" xr:uid="{00000000-0005-0000-0000-000046870000}"/>
    <cellStyle name="Normal 7 7 2 3 3 4" xfId="39708" xr:uid="{00000000-0005-0000-0000-000047870000}"/>
    <cellStyle name="Normal 7 7 2 3 4" xfId="10056" xr:uid="{00000000-0005-0000-0000-000048870000}"/>
    <cellStyle name="Normal 7 7 2 3 4 2" xfId="27409" xr:uid="{00000000-0005-0000-0000-000049870000}"/>
    <cellStyle name="Normal 7 7 2 3 4 3" xfId="44755" xr:uid="{00000000-0005-0000-0000-00004A870000}"/>
    <cellStyle name="Normal 7 7 2 3 5" xfId="18736" xr:uid="{00000000-0005-0000-0000-00004B870000}"/>
    <cellStyle name="Normal 7 7 2 3 6" xfId="36082" xr:uid="{00000000-0005-0000-0000-00004C870000}"/>
    <cellStyle name="Normal 7 7 2 4" xfId="6430" xr:uid="{00000000-0005-0000-0000-00004D870000}"/>
    <cellStyle name="Normal 7 7 2 4 2" xfId="15103" xr:uid="{00000000-0005-0000-0000-00004E870000}"/>
    <cellStyle name="Normal 7 7 2 4 2 2" xfId="32456" xr:uid="{00000000-0005-0000-0000-00004F870000}"/>
    <cellStyle name="Normal 7 7 2 4 2 3" xfId="49802" xr:uid="{00000000-0005-0000-0000-000050870000}"/>
    <cellStyle name="Normal 7 7 2 4 3" xfId="23783" xr:uid="{00000000-0005-0000-0000-000051870000}"/>
    <cellStyle name="Normal 7 7 2 4 4" xfId="41129" xr:uid="{00000000-0005-0000-0000-000052870000}"/>
    <cellStyle name="Normal 7 7 2 5" xfId="3196" xr:uid="{00000000-0005-0000-0000-000053870000}"/>
    <cellStyle name="Normal 7 7 2 5 2" xfId="11869" xr:uid="{00000000-0005-0000-0000-000054870000}"/>
    <cellStyle name="Normal 7 7 2 5 2 2" xfId="29222" xr:uid="{00000000-0005-0000-0000-000055870000}"/>
    <cellStyle name="Normal 7 7 2 5 2 3" xfId="46568" xr:uid="{00000000-0005-0000-0000-000056870000}"/>
    <cellStyle name="Normal 7 7 2 5 3" xfId="20549" xr:uid="{00000000-0005-0000-0000-000057870000}"/>
    <cellStyle name="Normal 7 7 2 5 4" xfId="37895" xr:uid="{00000000-0005-0000-0000-000058870000}"/>
    <cellStyle name="Normal 7 7 2 6" xfId="9321" xr:uid="{00000000-0005-0000-0000-000059870000}"/>
    <cellStyle name="Normal 7 7 2 6 2" xfId="26674" xr:uid="{00000000-0005-0000-0000-00005A870000}"/>
    <cellStyle name="Normal 7 7 2 6 3" xfId="44020" xr:uid="{00000000-0005-0000-0000-00005B870000}"/>
    <cellStyle name="Normal 7 7 2 7" xfId="18001" xr:uid="{00000000-0005-0000-0000-00005C870000}"/>
    <cellStyle name="Normal 7 7 2 8" xfId="35347" xr:uid="{00000000-0005-0000-0000-00005D870000}"/>
    <cellStyle name="Normal 7 7 3" xfId="893" xr:uid="{00000000-0005-0000-0000-00005E870000}"/>
    <cellStyle name="Normal 7 7 3 2" xfId="2706" xr:uid="{00000000-0005-0000-0000-00005F870000}"/>
    <cellStyle name="Normal 7 7 3 2 2" xfId="8488" xr:uid="{00000000-0005-0000-0000-000060870000}"/>
    <cellStyle name="Normal 7 7 3 2 2 2" xfId="17161" xr:uid="{00000000-0005-0000-0000-000061870000}"/>
    <cellStyle name="Normal 7 7 3 2 2 2 2" xfId="34514" xr:uid="{00000000-0005-0000-0000-000062870000}"/>
    <cellStyle name="Normal 7 7 3 2 2 2 3" xfId="51860" xr:uid="{00000000-0005-0000-0000-000063870000}"/>
    <cellStyle name="Normal 7 7 3 2 2 3" xfId="25841" xr:uid="{00000000-0005-0000-0000-000064870000}"/>
    <cellStyle name="Normal 7 7 3 2 2 4" xfId="43187" xr:uid="{00000000-0005-0000-0000-000065870000}"/>
    <cellStyle name="Normal 7 7 3 2 3" xfId="4519" xr:uid="{00000000-0005-0000-0000-000066870000}"/>
    <cellStyle name="Normal 7 7 3 2 3 2" xfId="13192" xr:uid="{00000000-0005-0000-0000-000067870000}"/>
    <cellStyle name="Normal 7 7 3 2 3 2 2" xfId="30545" xr:uid="{00000000-0005-0000-0000-000068870000}"/>
    <cellStyle name="Normal 7 7 3 2 3 2 3" xfId="47891" xr:uid="{00000000-0005-0000-0000-000069870000}"/>
    <cellStyle name="Normal 7 7 3 2 3 3" xfId="21872" xr:uid="{00000000-0005-0000-0000-00006A870000}"/>
    <cellStyle name="Normal 7 7 3 2 3 4" xfId="39218" xr:uid="{00000000-0005-0000-0000-00006B870000}"/>
    <cellStyle name="Normal 7 7 3 2 4" xfId="11379" xr:uid="{00000000-0005-0000-0000-00006C870000}"/>
    <cellStyle name="Normal 7 7 3 2 4 2" xfId="28732" xr:uid="{00000000-0005-0000-0000-00006D870000}"/>
    <cellStyle name="Normal 7 7 3 2 4 3" xfId="46078" xr:uid="{00000000-0005-0000-0000-00006E870000}"/>
    <cellStyle name="Normal 7 7 3 2 5" xfId="20059" xr:uid="{00000000-0005-0000-0000-00006F870000}"/>
    <cellStyle name="Normal 7 7 3 2 6" xfId="37405" xr:uid="{00000000-0005-0000-0000-000070870000}"/>
    <cellStyle name="Normal 7 7 3 3" xfId="1628" xr:uid="{00000000-0005-0000-0000-000071870000}"/>
    <cellStyle name="Normal 7 7 3 3 2" xfId="7410" xr:uid="{00000000-0005-0000-0000-000072870000}"/>
    <cellStyle name="Normal 7 7 3 3 2 2" xfId="16083" xr:uid="{00000000-0005-0000-0000-000073870000}"/>
    <cellStyle name="Normal 7 7 3 3 2 2 2" xfId="33436" xr:uid="{00000000-0005-0000-0000-000074870000}"/>
    <cellStyle name="Normal 7 7 3 3 2 2 3" xfId="50782" xr:uid="{00000000-0005-0000-0000-000075870000}"/>
    <cellStyle name="Normal 7 7 3 3 2 3" xfId="24763" xr:uid="{00000000-0005-0000-0000-000076870000}"/>
    <cellStyle name="Normal 7 7 3 3 2 4" xfId="42109" xr:uid="{00000000-0005-0000-0000-000077870000}"/>
    <cellStyle name="Normal 7 7 3 3 3" xfId="5254" xr:uid="{00000000-0005-0000-0000-000078870000}"/>
    <cellStyle name="Normal 7 7 3 3 3 2" xfId="13927" xr:uid="{00000000-0005-0000-0000-000079870000}"/>
    <cellStyle name="Normal 7 7 3 3 3 2 2" xfId="31280" xr:uid="{00000000-0005-0000-0000-00007A870000}"/>
    <cellStyle name="Normal 7 7 3 3 3 2 3" xfId="48626" xr:uid="{00000000-0005-0000-0000-00007B870000}"/>
    <cellStyle name="Normal 7 7 3 3 3 3" xfId="22607" xr:uid="{00000000-0005-0000-0000-00007C870000}"/>
    <cellStyle name="Normal 7 7 3 3 3 4" xfId="39953" xr:uid="{00000000-0005-0000-0000-00007D870000}"/>
    <cellStyle name="Normal 7 7 3 3 4" xfId="10301" xr:uid="{00000000-0005-0000-0000-00007E870000}"/>
    <cellStyle name="Normal 7 7 3 3 4 2" xfId="27654" xr:uid="{00000000-0005-0000-0000-00007F870000}"/>
    <cellStyle name="Normal 7 7 3 3 4 3" xfId="45000" xr:uid="{00000000-0005-0000-0000-000080870000}"/>
    <cellStyle name="Normal 7 7 3 3 5" xfId="18981" xr:uid="{00000000-0005-0000-0000-000081870000}"/>
    <cellStyle name="Normal 7 7 3 3 6" xfId="36327" xr:uid="{00000000-0005-0000-0000-000082870000}"/>
    <cellStyle name="Normal 7 7 3 4" xfId="6675" xr:uid="{00000000-0005-0000-0000-000083870000}"/>
    <cellStyle name="Normal 7 7 3 4 2" xfId="15348" xr:uid="{00000000-0005-0000-0000-000084870000}"/>
    <cellStyle name="Normal 7 7 3 4 2 2" xfId="32701" xr:uid="{00000000-0005-0000-0000-000085870000}"/>
    <cellStyle name="Normal 7 7 3 4 2 3" xfId="50047" xr:uid="{00000000-0005-0000-0000-000086870000}"/>
    <cellStyle name="Normal 7 7 3 4 3" xfId="24028" xr:uid="{00000000-0005-0000-0000-000087870000}"/>
    <cellStyle name="Normal 7 7 3 4 4" xfId="41374" xr:uid="{00000000-0005-0000-0000-000088870000}"/>
    <cellStyle name="Normal 7 7 3 5" xfId="3441" xr:uid="{00000000-0005-0000-0000-000089870000}"/>
    <cellStyle name="Normal 7 7 3 5 2" xfId="12114" xr:uid="{00000000-0005-0000-0000-00008A870000}"/>
    <cellStyle name="Normal 7 7 3 5 2 2" xfId="29467" xr:uid="{00000000-0005-0000-0000-00008B870000}"/>
    <cellStyle name="Normal 7 7 3 5 2 3" xfId="46813" xr:uid="{00000000-0005-0000-0000-00008C870000}"/>
    <cellStyle name="Normal 7 7 3 5 3" xfId="20794" xr:uid="{00000000-0005-0000-0000-00008D870000}"/>
    <cellStyle name="Normal 7 7 3 5 4" xfId="38140" xr:uid="{00000000-0005-0000-0000-00008E870000}"/>
    <cellStyle name="Normal 7 7 3 6" xfId="9566" xr:uid="{00000000-0005-0000-0000-00008F870000}"/>
    <cellStyle name="Normal 7 7 3 6 2" xfId="26919" xr:uid="{00000000-0005-0000-0000-000090870000}"/>
    <cellStyle name="Normal 7 7 3 6 3" xfId="44265" xr:uid="{00000000-0005-0000-0000-000091870000}"/>
    <cellStyle name="Normal 7 7 3 7" xfId="18246" xr:uid="{00000000-0005-0000-0000-000092870000}"/>
    <cellStyle name="Normal 7 7 3 8" xfId="35592" xr:uid="{00000000-0005-0000-0000-000093870000}"/>
    <cellStyle name="Normal 7 7 4" xfId="403" xr:uid="{00000000-0005-0000-0000-000094870000}"/>
    <cellStyle name="Normal 7 7 4 2" xfId="2216" xr:uid="{00000000-0005-0000-0000-000095870000}"/>
    <cellStyle name="Normal 7 7 4 2 2" xfId="7998" xr:uid="{00000000-0005-0000-0000-000096870000}"/>
    <cellStyle name="Normal 7 7 4 2 2 2" xfId="16671" xr:uid="{00000000-0005-0000-0000-000097870000}"/>
    <cellStyle name="Normal 7 7 4 2 2 2 2" xfId="34024" xr:uid="{00000000-0005-0000-0000-000098870000}"/>
    <cellStyle name="Normal 7 7 4 2 2 2 3" xfId="51370" xr:uid="{00000000-0005-0000-0000-000099870000}"/>
    <cellStyle name="Normal 7 7 4 2 2 3" xfId="25351" xr:uid="{00000000-0005-0000-0000-00009A870000}"/>
    <cellStyle name="Normal 7 7 4 2 2 4" xfId="42697" xr:uid="{00000000-0005-0000-0000-00009B870000}"/>
    <cellStyle name="Normal 7 7 4 2 3" xfId="5499" xr:uid="{00000000-0005-0000-0000-00009C870000}"/>
    <cellStyle name="Normal 7 7 4 2 3 2" xfId="14172" xr:uid="{00000000-0005-0000-0000-00009D870000}"/>
    <cellStyle name="Normal 7 7 4 2 3 2 2" xfId="31525" xr:uid="{00000000-0005-0000-0000-00009E870000}"/>
    <cellStyle name="Normal 7 7 4 2 3 2 3" xfId="48871" xr:uid="{00000000-0005-0000-0000-00009F870000}"/>
    <cellStyle name="Normal 7 7 4 2 3 3" xfId="22852" xr:uid="{00000000-0005-0000-0000-0000A0870000}"/>
    <cellStyle name="Normal 7 7 4 2 3 4" xfId="40198" xr:uid="{00000000-0005-0000-0000-0000A1870000}"/>
    <cellStyle name="Normal 7 7 4 2 4" xfId="10889" xr:uid="{00000000-0005-0000-0000-0000A2870000}"/>
    <cellStyle name="Normal 7 7 4 2 4 2" xfId="28242" xr:uid="{00000000-0005-0000-0000-0000A3870000}"/>
    <cellStyle name="Normal 7 7 4 2 4 3" xfId="45588" xr:uid="{00000000-0005-0000-0000-0000A4870000}"/>
    <cellStyle name="Normal 7 7 4 2 5" xfId="19569" xr:uid="{00000000-0005-0000-0000-0000A5870000}"/>
    <cellStyle name="Normal 7 7 4 2 6" xfId="36915" xr:uid="{00000000-0005-0000-0000-0000A6870000}"/>
    <cellStyle name="Normal 7 7 4 3" xfId="6185" xr:uid="{00000000-0005-0000-0000-0000A7870000}"/>
    <cellStyle name="Normal 7 7 4 3 2" xfId="14858" xr:uid="{00000000-0005-0000-0000-0000A8870000}"/>
    <cellStyle name="Normal 7 7 4 3 2 2" xfId="32211" xr:uid="{00000000-0005-0000-0000-0000A9870000}"/>
    <cellStyle name="Normal 7 7 4 3 2 3" xfId="49557" xr:uid="{00000000-0005-0000-0000-0000AA870000}"/>
    <cellStyle name="Normal 7 7 4 3 3" xfId="23538" xr:uid="{00000000-0005-0000-0000-0000AB870000}"/>
    <cellStyle name="Normal 7 7 4 3 4" xfId="40884" xr:uid="{00000000-0005-0000-0000-0000AC870000}"/>
    <cellStyle name="Normal 7 7 4 4" xfId="4029" xr:uid="{00000000-0005-0000-0000-0000AD870000}"/>
    <cellStyle name="Normal 7 7 4 4 2" xfId="12702" xr:uid="{00000000-0005-0000-0000-0000AE870000}"/>
    <cellStyle name="Normal 7 7 4 4 2 2" xfId="30055" xr:uid="{00000000-0005-0000-0000-0000AF870000}"/>
    <cellStyle name="Normal 7 7 4 4 2 3" xfId="47401" xr:uid="{00000000-0005-0000-0000-0000B0870000}"/>
    <cellStyle name="Normal 7 7 4 4 3" xfId="21382" xr:uid="{00000000-0005-0000-0000-0000B1870000}"/>
    <cellStyle name="Normal 7 7 4 4 4" xfId="38728" xr:uid="{00000000-0005-0000-0000-0000B2870000}"/>
    <cellStyle name="Normal 7 7 4 5" xfId="9076" xr:uid="{00000000-0005-0000-0000-0000B3870000}"/>
    <cellStyle name="Normal 7 7 4 5 2" xfId="26429" xr:uid="{00000000-0005-0000-0000-0000B4870000}"/>
    <cellStyle name="Normal 7 7 4 5 3" xfId="43775" xr:uid="{00000000-0005-0000-0000-0000B5870000}"/>
    <cellStyle name="Normal 7 7 4 6" xfId="17756" xr:uid="{00000000-0005-0000-0000-0000B6870000}"/>
    <cellStyle name="Normal 7 7 4 7" xfId="35102" xr:uid="{00000000-0005-0000-0000-0000B7870000}"/>
    <cellStyle name="Normal 7 7 5" xfId="1971" xr:uid="{00000000-0005-0000-0000-0000B8870000}"/>
    <cellStyle name="Normal 7 7 5 2" xfId="7753" xr:uid="{00000000-0005-0000-0000-0000B9870000}"/>
    <cellStyle name="Normal 7 7 5 2 2" xfId="16426" xr:uid="{00000000-0005-0000-0000-0000BA870000}"/>
    <cellStyle name="Normal 7 7 5 2 2 2" xfId="33779" xr:uid="{00000000-0005-0000-0000-0000BB870000}"/>
    <cellStyle name="Normal 7 7 5 2 2 3" xfId="51125" xr:uid="{00000000-0005-0000-0000-0000BC870000}"/>
    <cellStyle name="Normal 7 7 5 2 3" xfId="25106" xr:uid="{00000000-0005-0000-0000-0000BD870000}"/>
    <cellStyle name="Normal 7 7 5 2 4" xfId="42452" xr:uid="{00000000-0005-0000-0000-0000BE870000}"/>
    <cellStyle name="Normal 7 7 5 3" xfId="3784" xr:uid="{00000000-0005-0000-0000-0000BF870000}"/>
    <cellStyle name="Normal 7 7 5 3 2" xfId="12457" xr:uid="{00000000-0005-0000-0000-0000C0870000}"/>
    <cellStyle name="Normal 7 7 5 3 2 2" xfId="29810" xr:uid="{00000000-0005-0000-0000-0000C1870000}"/>
    <cellStyle name="Normal 7 7 5 3 2 3" xfId="47156" xr:uid="{00000000-0005-0000-0000-0000C2870000}"/>
    <cellStyle name="Normal 7 7 5 3 3" xfId="21137" xr:uid="{00000000-0005-0000-0000-0000C3870000}"/>
    <cellStyle name="Normal 7 7 5 3 4" xfId="38483" xr:uid="{00000000-0005-0000-0000-0000C4870000}"/>
    <cellStyle name="Normal 7 7 5 4" xfId="10644" xr:uid="{00000000-0005-0000-0000-0000C5870000}"/>
    <cellStyle name="Normal 7 7 5 4 2" xfId="27997" xr:uid="{00000000-0005-0000-0000-0000C6870000}"/>
    <cellStyle name="Normal 7 7 5 4 3" xfId="45343" xr:uid="{00000000-0005-0000-0000-0000C7870000}"/>
    <cellStyle name="Normal 7 7 5 5" xfId="19324" xr:uid="{00000000-0005-0000-0000-0000C8870000}"/>
    <cellStyle name="Normal 7 7 5 6" xfId="36670" xr:uid="{00000000-0005-0000-0000-0000C9870000}"/>
    <cellStyle name="Normal 7 7 6" xfId="1138" xr:uid="{00000000-0005-0000-0000-0000CA870000}"/>
    <cellStyle name="Normal 7 7 6 2" xfId="6920" xr:uid="{00000000-0005-0000-0000-0000CB870000}"/>
    <cellStyle name="Normal 7 7 6 2 2" xfId="15593" xr:uid="{00000000-0005-0000-0000-0000CC870000}"/>
    <cellStyle name="Normal 7 7 6 2 2 2" xfId="32946" xr:uid="{00000000-0005-0000-0000-0000CD870000}"/>
    <cellStyle name="Normal 7 7 6 2 2 3" xfId="50292" xr:uid="{00000000-0005-0000-0000-0000CE870000}"/>
    <cellStyle name="Normal 7 7 6 2 3" xfId="24273" xr:uid="{00000000-0005-0000-0000-0000CF870000}"/>
    <cellStyle name="Normal 7 7 6 2 4" xfId="41619" xr:uid="{00000000-0005-0000-0000-0000D0870000}"/>
    <cellStyle name="Normal 7 7 6 3" xfId="4764" xr:uid="{00000000-0005-0000-0000-0000D1870000}"/>
    <cellStyle name="Normal 7 7 6 3 2" xfId="13437" xr:uid="{00000000-0005-0000-0000-0000D2870000}"/>
    <cellStyle name="Normal 7 7 6 3 2 2" xfId="30790" xr:uid="{00000000-0005-0000-0000-0000D3870000}"/>
    <cellStyle name="Normal 7 7 6 3 2 3" xfId="48136" xr:uid="{00000000-0005-0000-0000-0000D4870000}"/>
    <cellStyle name="Normal 7 7 6 3 3" xfId="22117" xr:uid="{00000000-0005-0000-0000-0000D5870000}"/>
    <cellStyle name="Normal 7 7 6 3 4" xfId="39463" xr:uid="{00000000-0005-0000-0000-0000D6870000}"/>
    <cellStyle name="Normal 7 7 6 4" xfId="9811" xr:uid="{00000000-0005-0000-0000-0000D7870000}"/>
    <cellStyle name="Normal 7 7 6 4 2" xfId="27164" xr:uid="{00000000-0005-0000-0000-0000D8870000}"/>
    <cellStyle name="Normal 7 7 6 4 3" xfId="44510" xr:uid="{00000000-0005-0000-0000-0000D9870000}"/>
    <cellStyle name="Normal 7 7 6 5" xfId="18491" xr:uid="{00000000-0005-0000-0000-0000DA870000}"/>
    <cellStyle name="Normal 7 7 6 6" xfId="35837" xr:uid="{00000000-0005-0000-0000-0000DB870000}"/>
    <cellStyle name="Normal 7 7 7" xfId="5940" xr:uid="{00000000-0005-0000-0000-0000DC870000}"/>
    <cellStyle name="Normal 7 7 7 2" xfId="14613" xr:uid="{00000000-0005-0000-0000-0000DD870000}"/>
    <cellStyle name="Normal 7 7 7 2 2" xfId="31966" xr:uid="{00000000-0005-0000-0000-0000DE870000}"/>
    <cellStyle name="Normal 7 7 7 2 3" xfId="49312" xr:uid="{00000000-0005-0000-0000-0000DF870000}"/>
    <cellStyle name="Normal 7 7 7 3" xfId="23293" xr:uid="{00000000-0005-0000-0000-0000E0870000}"/>
    <cellStyle name="Normal 7 7 7 4" xfId="40639" xr:uid="{00000000-0005-0000-0000-0000E1870000}"/>
    <cellStyle name="Normal 7 7 8" xfId="2951" xr:uid="{00000000-0005-0000-0000-0000E2870000}"/>
    <cellStyle name="Normal 7 7 8 2" xfId="11624" xr:uid="{00000000-0005-0000-0000-0000E3870000}"/>
    <cellStyle name="Normal 7 7 8 2 2" xfId="28977" xr:uid="{00000000-0005-0000-0000-0000E4870000}"/>
    <cellStyle name="Normal 7 7 8 2 3" xfId="46323" xr:uid="{00000000-0005-0000-0000-0000E5870000}"/>
    <cellStyle name="Normal 7 7 8 3" xfId="20304" xr:uid="{00000000-0005-0000-0000-0000E6870000}"/>
    <cellStyle name="Normal 7 7 8 4" xfId="37650" xr:uid="{00000000-0005-0000-0000-0000E7870000}"/>
    <cellStyle name="Normal 7 7 9" xfId="8831" xr:uid="{00000000-0005-0000-0000-0000E8870000}"/>
    <cellStyle name="Normal 7 7 9 2" xfId="26184" xr:uid="{00000000-0005-0000-0000-0000E9870000}"/>
    <cellStyle name="Normal 7 7 9 3" xfId="43530" xr:uid="{00000000-0005-0000-0000-0000EA870000}"/>
    <cellStyle name="Normal 7 8" xfId="256" xr:uid="{00000000-0005-0000-0000-0000EB870000}"/>
    <cellStyle name="Normal 7 8 10" xfId="34955" xr:uid="{00000000-0005-0000-0000-0000EC870000}"/>
    <cellStyle name="Normal 7 8 2" xfId="991" xr:uid="{00000000-0005-0000-0000-0000ED870000}"/>
    <cellStyle name="Normal 7 8 2 2" xfId="2804" xr:uid="{00000000-0005-0000-0000-0000EE870000}"/>
    <cellStyle name="Normal 7 8 2 2 2" xfId="8586" xr:uid="{00000000-0005-0000-0000-0000EF870000}"/>
    <cellStyle name="Normal 7 8 2 2 2 2" xfId="17259" xr:uid="{00000000-0005-0000-0000-0000F0870000}"/>
    <cellStyle name="Normal 7 8 2 2 2 2 2" xfId="34612" xr:uid="{00000000-0005-0000-0000-0000F1870000}"/>
    <cellStyle name="Normal 7 8 2 2 2 2 3" xfId="51958" xr:uid="{00000000-0005-0000-0000-0000F2870000}"/>
    <cellStyle name="Normal 7 8 2 2 2 3" xfId="25939" xr:uid="{00000000-0005-0000-0000-0000F3870000}"/>
    <cellStyle name="Normal 7 8 2 2 2 4" xfId="43285" xr:uid="{00000000-0005-0000-0000-0000F4870000}"/>
    <cellStyle name="Normal 7 8 2 2 3" xfId="4617" xr:uid="{00000000-0005-0000-0000-0000F5870000}"/>
    <cellStyle name="Normal 7 8 2 2 3 2" xfId="13290" xr:uid="{00000000-0005-0000-0000-0000F6870000}"/>
    <cellStyle name="Normal 7 8 2 2 3 2 2" xfId="30643" xr:uid="{00000000-0005-0000-0000-0000F7870000}"/>
    <cellStyle name="Normal 7 8 2 2 3 2 3" xfId="47989" xr:uid="{00000000-0005-0000-0000-0000F8870000}"/>
    <cellStyle name="Normal 7 8 2 2 3 3" xfId="21970" xr:uid="{00000000-0005-0000-0000-0000F9870000}"/>
    <cellStyle name="Normal 7 8 2 2 3 4" xfId="39316" xr:uid="{00000000-0005-0000-0000-0000FA870000}"/>
    <cellStyle name="Normal 7 8 2 2 4" xfId="11477" xr:uid="{00000000-0005-0000-0000-0000FB870000}"/>
    <cellStyle name="Normal 7 8 2 2 4 2" xfId="28830" xr:uid="{00000000-0005-0000-0000-0000FC870000}"/>
    <cellStyle name="Normal 7 8 2 2 4 3" xfId="46176" xr:uid="{00000000-0005-0000-0000-0000FD870000}"/>
    <cellStyle name="Normal 7 8 2 2 5" xfId="20157" xr:uid="{00000000-0005-0000-0000-0000FE870000}"/>
    <cellStyle name="Normal 7 8 2 2 6" xfId="37503" xr:uid="{00000000-0005-0000-0000-0000FF870000}"/>
    <cellStyle name="Normal 7 8 2 3" xfId="1726" xr:uid="{00000000-0005-0000-0000-000000880000}"/>
    <cellStyle name="Normal 7 8 2 3 2" xfId="7508" xr:uid="{00000000-0005-0000-0000-000001880000}"/>
    <cellStyle name="Normal 7 8 2 3 2 2" xfId="16181" xr:uid="{00000000-0005-0000-0000-000002880000}"/>
    <cellStyle name="Normal 7 8 2 3 2 2 2" xfId="33534" xr:uid="{00000000-0005-0000-0000-000003880000}"/>
    <cellStyle name="Normal 7 8 2 3 2 2 3" xfId="50880" xr:uid="{00000000-0005-0000-0000-000004880000}"/>
    <cellStyle name="Normal 7 8 2 3 2 3" xfId="24861" xr:uid="{00000000-0005-0000-0000-000005880000}"/>
    <cellStyle name="Normal 7 8 2 3 2 4" xfId="42207" xr:uid="{00000000-0005-0000-0000-000006880000}"/>
    <cellStyle name="Normal 7 8 2 3 3" xfId="5352" xr:uid="{00000000-0005-0000-0000-000007880000}"/>
    <cellStyle name="Normal 7 8 2 3 3 2" xfId="14025" xr:uid="{00000000-0005-0000-0000-000008880000}"/>
    <cellStyle name="Normal 7 8 2 3 3 2 2" xfId="31378" xr:uid="{00000000-0005-0000-0000-000009880000}"/>
    <cellStyle name="Normal 7 8 2 3 3 2 3" xfId="48724" xr:uid="{00000000-0005-0000-0000-00000A880000}"/>
    <cellStyle name="Normal 7 8 2 3 3 3" xfId="22705" xr:uid="{00000000-0005-0000-0000-00000B880000}"/>
    <cellStyle name="Normal 7 8 2 3 3 4" xfId="40051" xr:uid="{00000000-0005-0000-0000-00000C880000}"/>
    <cellStyle name="Normal 7 8 2 3 4" xfId="10399" xr:uid="{00000000-0005-0000-0000-00000D880000}"/>
    <cellStyle name="Normal 7 8 2 3 4 2" xfId="27752" xr:uid="{00000000-0005-0000-0000-00000E880000}"/>
    <cellStyle name="Normal 7 8 2 3 4 3" xfId="45098" xr:uid="{00000000-0005-0000-0000-00000F880000}"/>
    <cellStyle name="Normal 7 8 2 3 5" xfId="19079" xr:uid="{00000000-0005-0000-0000-000010880000}"/>
    <cellStyle name="Normal 7 8 2 3 6" xfId="36425" xr:uid="{00000000-0005-0000-0000-000011880000}"/>
    <cellStyle name="Normal 7 8 2 4" xfId="6773" xr:uid="{00000000-0005-0000-0000-000012880000}"/>
    <cellStyle name="Normal 7 8 2 4 2" xfId="15446" xr:uid="{00000000-0005-0000-0000-000013880000}"/>
    <cellStyle name="Normal 7 8 2 4 2 2" xfId="32799" xr:uid="{00000000-0005-0000-0000-000014880000}"/>
    <cellStyle name="Normal 7 8 2 4 2 3" xfId="50145" xr:uid="{00000000-0005-0000-0000-000015880000}"/>
    <cellStyle name="Normal 7 8 2 4 3" xfId="24126" xr:uid="{00000000-0005-0000-0000-000016880000}"/>
    <cellStyle name="Normal 7 8 2 4 4" xfId="41472" xr:uid="{00000000-0005-0000-0000-000017880000}"/>
    <cellStyle name="Normal 7 8 2 5" xfId="3539" xr:uid="{00000000-0005-0000-0000-000018880000}"/>
    <cellStyle name="Normal 7 8 2 5 2" xfId="12212" xr:uid="{00000000-0005-0000-0000-000019880000}"/>
    <cellStyle name="Normal 7 8 2 5 2 2" xfId="29565" xr:uid="{00000000-0005-0000-0000-00001A880000}"/>
    <cellStyle name="Normal 7 8 2 5 2 3" xfId="46911" xr:uid="{00000000-0005-0000-0000-00001B880000}"/>
    <cellStyle name="Normal 7 8 2 5 3" xfId="20892" xr:uid="{00000000-0005-0000-0000-00001C880000}"/>
    <cellStyle name="Normal 7 8 2 5 4" xfId="38238" xr:uid="{00000000-0005-0000-0000-00001D880000}"/>
    <cellStyle name="Normal 7 8 2 6" xfId="9664" xr:uid="{00000000-0005-0000-0000-00001E880000}"/>
    <cellStyle name="Normal 7 8 2 6 2" xfId="27017" xr:uid="{00000000-0005-0000-0000-00001F880000}"/>
    <cellStyle name="Normal 7 8 2 6 3" xfId="44363" xr:uid="{00000000-0005-0000-0000-000020880000}"/>
    <cellStyle name="Normal 7 8 2 7" xfId="18344" xr:uid="{00000000-0005-0000-0000-000021880000}"/>
    <cellStyle name="Normal 7 8 2 8" xfId="35690" xr:uid="{00000000-0005-0000-0000-000022880000}"/>
    <cellStyle name="Normal 7 8 3" xfId="501" xr:uid="{00000000-0005-0000-0000-000023880000}"/>
    <cellStyle name="Normal 7 8 3 2" xfId="2314" xr:uid="{00000000-0005-0000-0000-000024880000}"/>
    <cellStyle name="Normal 7 8 3 2 2" xfId="8096" xr:uid="{00000000-0005-0000-0000-000025880000}"/>
    <cellStyle name="Normal 7 8 3 2 2 2" xfId="16769" xr:uid="{00000000-0005-0000-0000-000026880000}"/>
    <cellStyle name="Normal 7 8 3 2 2 2 2" xfId="34122" xr:uid="{00000000-0005-0000-0000-000027880000}"/>
    <cellStyle name="Normal 7 8 3 2 2 2 3" xfId="51468" xr:uid="{00000000-0005-0000-0000-000028880000}"/>
    <cellStyle name="Normal 7 8 3 2 2 3" xfId="25449" xr:uid="{00000000-0005-0000-0000-000029880000}"/>
    <cellStyle name="Normal 7 8 3 2 2 4" xfId="42795" xr:uid="{00000000-0005-0000-0000-00002A880000}"/>
    <cellStyle name="Normal 7 8 3 2 3" xfId="5597" xr:uid="{00000000-0005-0000-0000-00002B880000}"/>
    <cellStyle name="Normal 7 8 3 2 3 2" xfId="14270" xr:uid="{00000000-0005-0000-0000-00002C880000}"/>
    <cellStyle name="Normal 7 8 3 2 3 2 2" xfId="31623" xr:uid="{00000000-0005-0000-0000-00002D880000}"/>
    <cellStyle name="Normal 7 8 3 2 3 2 3" xfId="48969" xr:uid="{00000000-0005-0000-0000-00002E880000}"/>
    <cellStyle name="Normal 7 8 3 2 3 3" xfId="22950" xr:uid="{00000000-0005-0000-0000-00002F880000}"/>
    <cellStyle name="Normal 7 8 3 2 3 4" xfId="40296" xr:uid="{00000000-0005-0000-0000-000030880000}"/>
    <cellStyle name="Normal 7 8 3 2 4" xfId="10987" xr:uid="{00000000-0005-0000-0000-000031880000}"/>
    <cellStyle name="Normal 7 8 3 2 4 2" xfId="28340" xr:uid="{00000000-0005-0000-0000-000032880000}"/>
    <cellStyle name="Normal 7 8 3 2 4 3" xfId="45686" xr:uid="{00000000-0005-0000-0000-000033880000}"/>
    <cellStyle name="Normal 7 8 3 2 5" xfId="19667" xr:uid="{00000000-0005-0000-0000-000034880000}"/>
    <cellStyle name="Normal 7 8 3 2 6" xfId="37013" xr:uid="{00000000-0005-0000-0000-000035880000}"/>
    <cellStyle name="Normal 7 8 3 3" xfId="6283" xr:uid="{00000000-0005-0000-0000-000036880000}"/>
    <cellStyle name="Normal 7 8 3 3 2" xfId="14956" xr:uid="{00000000-0005-0000-0000-000037880000}"/>
    <cellStyle name="Normal 7 8 3 3 2 2" xfId="32309" xr:uid="{00000000-0005-0000-0000-000038880000}"/>
    <cellStyle name="Normal 7 8 3 3 2 3" xfId="49655" xr:uid="{00000000-0005-0000-0000-000039880000}"/>
    <cellStyle name="Normal 7 8 3 3 3" xfId="23636" xr:uid="{00000000-0005-0000-0000-00003A880000}"/>
    <cellStyle name="Normal 7 8 3 3 4" xfId="40982" xr:uid="{00000000-0005-0000-0000-00003B880000}"/>
    <cellStyle name="Normal 7 8 3 4" xfId="4127" xr:uid="{00000000-0005-0000-0000-00003C880000}"/>
    <cellStyle name="Normal 7 8 3 4 2" xfId="12800" xr:uid="{00000000-0005-0000-0000-00003D880000}"/>
    <cellStyle name="Normal 7 8 3 4 2 2" xfId="30153" xr:uid="{00000000-0005-0000-0000-00003E880000}"/>
    <cellStyle name="Normal 7 8 3 4 2 3" xfId="47499" xr:uid="{00000000-0005-0000-0000-00003F880000}"/>
    <cellStyle name="Normal 7 8 3 4 3" xfId="21480" xr:uid="{00000000-0005-0000-0000-000040880000}"/>
    <cellStyle name="Normal 7 8 3 4 4" xfId="38826" xr:uid="{00000000-0005-0000-0000-000041880000}"/>
    <cellStyle name="Normal 7 8 3 5" xfId="9174" xr:uid="{00000000-0005-0000-0000-000042880000}"/>
    <cellStyle name="Normal 7 8 3 5 2" xfId="26527" xr:uid="{00000000-0005-0000-0000-000043880000}"/>
    <cellStyle name="Normal 7 8 3 5 3" xfId="43873" xr:uid="{00000000-0005-0000-0000-000044880000}"/>
    <cellStyle name="Normal 7 8 3 6" xfId="17854" xr:uid="{00000000-0005-0000-0000-000045880000}"/>
    <cellStyle name="Normal 7 8 3 7" xfId="35200" xr:uid="{00000000-0005-0000-0000-000046880000}"/>
    <cellStyle name="Normal 7 8 4" xfId="2069" xr:uid="{00000000-0005-0000-0000-000047880000}"/>
    <cellStyle name="Normal 7 8 4 2" xfId="7851" xr:uid="{00000000-0005-0000-0000-000048880000}"/>
    <cellStyle name="Normal 7 8 4 2 2" xfId="16524" xr:uid="{00000000-0005-0000-0000-000049880000}"/>
    <cellStyle name="Normal 7 8 4 2 2 2" xfId="33877" xr:uid="{00000000-0005-0000-0000-00004A880000}"/>
    <cellStyle name="Normal 7 8 4 2 2 3" xfId="51223" xr:uid="{00000000-0005-0000-0000-00004B880000}"/>
    <cellStyle name="Normal 7 8 4 2 3" xfId="25204" xr:uid="{00000000-0005-0000-0000-00004C880000}"/>
    <cellStyle name="Normal 7 8 4 2 4" xfId="42550" xr:uid="{00000000-0005-0000-0000-00004D880000}"/>
    <cellStyle name="Normal 7 8 4 3" xfId="3882" xr:uid="{00000000-0005-0000-0000-00004E880000}"/>
    <cellStyle name="Normal 7 8 4 3 2" xfId="12555" xr:uid="{00000000-0005-0000-0000-00004F880000}"/>
    <cellStyle name="Normal 7 8 4 3 2 2" xfId="29908" xr:uid="{00000000-0005-0000-0000-000050880000}"/>
    <cellStyle name="Normal 7 8 4 3 2 3" xfId="47254" xr:uid="{00000000-0005-0000-0000-000051880000}"/>
    <cellStyle name="Normal 7 8 4 3 3" xfId="21235" xr:uid="{00000000-0005-0000-0000-000052880000}"/>
    <cellStyle name="Normal 7 8 4 3 4" xfId="38581" xr:uid="{00000000-0005-0000-0000-000053880000}"/>
    <cellStyle name="Normal 7 8 4 4" xfId="10742" xr:uid="{00000000-0005-0000-0000-000054880000}"/>
    <cellStyle name="Normal 7 8 4 4 2" xfId="28095" xr:uid="{00000000-0005-0000-0000-000055880000}"/>
    <cellStyle name="Normal 7 8 4 4 3" xfId="45441" xr:uid="{00000000-0005-0000-0000-000056880000}"/>
    <cellStyle name="Normal 7 8 4 5" xfId="19422" xr:uid="{00000000-0005-0000-0000-000057880000}"/>
    <cellStyle name="Normal 7 8 4 6" xfId="36768" xr:uid="{00000000-0005-0000-0000-000058880000}"/>
    <cellStyle name="Normal 7 8 5" xfId="1236" xr:uid="{00000000-0005-0000-0000-000059880000}"/>
    <cellStyle name="Normal 7 8 5 2" xfId="7018" xr:uid="{00000000-0005-0000-0000-00005A880000}"/>
    <cellStyle name="Normal 7 8 5 2 2" xfId="15691" xr:uid="{00000000-0005-0000-0000-00005B880000}"/>
    <cellStyle name="Normal 7 8 5 2 2 2" xfId="33044" xr:uid="{00000000-0005-0000-0000-00005C880000}"/>
    <cellStyle name="Normal 7 8 5 2 2 3" xfId="50390" xr:uid="{00000000-0005-0000-0000-00005D880000}"/>
    <cellStyle name="Normal 7 8 5 2 3" xfId="24371" xr:uid="{00000000-0005-0000-0000-00005E880000}"/>
    <cellStyle name="Normal 7 8 5 2 4" xfId="41717" xr:uid="{00000000-0005-0000-0000-00005F880000}"/>
    <cellStyle name="Normal 7 8 5 3" xfId="4862" xr:uid="{00000000-0005-0000-0000-000060880000}"/>
    <cellStyle name="Normal 7 8 5 3 2" xfId="13535" xr:uid="{00000000-0005-0000-0000-000061880000}"/>
    <cellStyle name="Normal 7 8 5 3 2 2" xfId="30888" xr:uid="{00000000-0005-0000-0000-000062880000}"/>
    <cellStyle name="Normal 7 8 5 3 2 3" xfId="48234" xr:uid="{00000000-0005-0000-0000-000063880000}"/>
    <cellStyle name="Normal 7 8 5 3 3" xfId="22215" xr:uid="{00000000-0005-0000-0000-000064880000}"/>
    <cellStyle name="Normal 7 8 5 3 4" xfId="39561" xr:uid="{00000000-0005-0000-0000-000065880000}"/>
    <cellStyle name="Normal 7 8 5 4" xfId="9909" xr:uid="{00000000-0005-0000-0000-000066880000}"/>
    <cellStyle name="Normal 7 8 5 4 2" xfId="27262" xr:uid="{00000000-0005-0000-0000-000067880000}"/>
    <cellStyle name="Normal 7 8 5 4 3" xfId="44608" xr:uid="{00000000-0005-0000-0000-000068880000}"/>
    <cellStyle name="Normal 7 8 5 5" xfId="18589" xr:uid="{00000000-0005-0000-0000-000069880000}"/>
    <cellStyle name="Normal 7 8 5 6" xfId="35935" xr:uid="{00000000-0005-0000-0000-00006A880000}"/>
    <cellStyle name="Normal 7 8 6" xfId="6038" xr:uid="{00000000-0005-0000-0000-00006B880000}"/>
    <cellStyle name="Normal 7 8 6 2" xfId="14711" xr:uid="{00000000-0005-0000-0000-00006C880000}"/>
    <cellStyle name="Normal 7 8 6 2 2" xfId="32064" xr:uid="{00000000-0005-0000-0000-00006D880000}"/>
    <cellStyle name="Normal 7 8 6 2 3" xfId="49410" xr:uid="{00000000-0005-0000-0000-00006E880000}"/>
    <cellStyle name="Normal 7 8 6 3" xfId="23391" xr:uid="{00000000-0005-0000-0000-00006F880000}"/>
    <cellStyle name="Normal 7 8 6 4" xfId="40737" xr:uid="{00000000-0005-0000-0000-000070880000}"/>
    <cellStyle name="Normal 7 8 7" xfId="3049" xr:uid="{00000000-0005-0000-0000-000071880000}"/>
    <cellStyle name="Normal 7 8 7 2" xfId="11722" xr:uid="{00000000-0005-0000-0000-000072880000}"/>
    <cellStyle name="Normal 7 8 7 2 2" xfId="29075" xr:uid="{00000000-0005-0000-0000-000073880000}"/>
    <cellStyle name="Normal 7 8 7 2 3" xfId="46421" xr:uid="{00000000-0005-0000-0000-000074880000}"/>
    <cellStyle name="Normal 7 8 7 3" xfId="20402" xr:uid="{00000000-0005-0000-0000-000075880000}"/>
    <cellStyle name="Normal 7 8 7 4" xfId="37748" xr:uid="{00000000-0005-0000-0000-000076880000}"/>
    <cellStyle name="Normal 7 8 8" xfId="8929" xr:uid="{00000000-0005-0000-0000-000077880000}"/>
    <cellStyle name="Normal 7 8 8 2" xfId="26282" xr:uid="{00000000-0005-0000-0000-000078880000}"/>
    <cellStyle name="Normal 7 8 8 3" xfId="43628" xr:uid="{00000000-0005-0000-0000-000079880000}"/>
    <cellStyle name="Normal 7 8 9" xfId="17609" xr:uid="{00000000-0005-0000-0000-00007A880000}"/>
    <cellStyle name="Normal 7 9" xfId="109" xr:uid="{00000000-0005-0000-0000-00007B880000}"/>
    <cellStyle name="Normal 7 9 10" xfId="34808" xr:uid="{00000000-0005-0000-0000-00007C880000}"/>
    <cellStyle name="Normal 7 9 2" xfId="844" xr:uid="{00000000-0005-0000-0000-00007D880000}"/>
    <cellStyle name="Normal 7 9 2 2" xfId="2657" xr:uid="{00000000-0005-0000-0000-00007E880000}"/>
    <cellStyle name="Normal 7 9 2 2 2" xfId="8439" xr:uid="{00000000-0005-0000-0000-00007F880000}"/>
    <cellStyle name="Normal 7 9 2 2 2 2" xfId="17112" xr:uid="{00000000-0005-0000-0000-000080880000}"/>
    <cellStyle name="Normal 7 9 2 2 2 2 2" xfId="34465" xr:uid="{00000000-0005-0000-0000-000081880000}"/>
    <cellStyle name="Normal 7 9 2 2 2 2 3" xfId="51811" xr:uid="{00000000-0005-0000-0000-000082880000}"/>
    <cellStyle name="Normal 7 9 2 2 2 3" xfId="25792" xr:uid="{00000000-0005-0000-0000-000083880000}"/>
    <cellStyle name="Normal 7 9 2 2 2 4" xfId="43138" xr:uid="{00000000-0005-0000-0000-000084880000}"/>
    <cellStyle name="Normal 7 9 2 2 3" xfId="4470" xr:uid="{00000000-0005-0000-0000-000085880000}"/>
    <cellStyle name="Normal 7 9 2 2 3 2" xfId="13143" xr:uid="{00000000-0005-0000-0000-000086880000}"/>
    <cellStyle name="Normal 7 9 2 2 3 2 2" xfId="30496" xr:uid="{00000000-0005-0000-0000-000087880000}"/>
    <cellStyle name="Normal 7 9 2 2 3 2 3" xfId="47842" xr:uid="{00000000-0005-0000-0000-000088880000}"/>
    <cellStyle name="Normal 7 9 2 2 3 3" xfId="21823" xr:uid="{00000000-0005-0000-0000-000089880000}"/>
    <cellStyle name="Normal 7 9 2 2 3 4" xfId="39169" xr:uid="{00000000-0005-0000-0000-00008A880000}"/>
    <cellStyle name="Normal 7 9 2 2 4" xfId="11330" xr:uid="{00000000-0005-0000-0000-00008B880000}"/>
    <cellStyle name="Normal 7 9 2 2 4 2" xfId="28683" xr:uid="{00000000-0005-0000-0000-00008C880000}"/>
    <cellStyle name="Normal 7 9 2 2 4 3" xfId="46029" xr:uid="{00000000-0005-0000-0000-00008D880000}"/>
    <cellStyle name="Normal 7 9 2 2 5" xfId="20010" xr:uid="{00000000-0005-0000-0000-00008E880000}"/>
    <cellStyle name="Normal 7 9 2 2 6" xfId="37356" xr:uid="{00000000-0005-0000-0000-00008F880000}"/>
    <cellStyle name="Normal 7 9 2 3" xfId="1579" xr:uid="{00000000-0005-0000-0000-000090880000}"/>
    <cellStyle name="Normal 7 9 2 3 2" xfId="7361" xr:uid="{00000000-0005-0000-0000-000091880000}"/>
    <cellStyle name="Normal 7 9 2 3 2 2" xfId="16034" xr:uid="{00000000-0005-0000-0000-000092880000}"/>
    <cellStyle name="Normal 7 9 2 3 2 2 2" xfId="33387" xr:uid="{00000000-0005-0000-0000-000093880000}"/>
    <cellStyle name="Normal 7 9 2 3 2 2 3" xfId="50733" xr:uid="{00000000-0005-0000-0000-000094880000}"/>
    <cellStyle name="Normal 7 9 2 3 2 3" xfId="24714" xr:uid="{00000000-0005-0000-0000-000095880000}"/>
    <cellStyle name="Normal 7 9 2 3 2 4" xfId="42060" xr:uid="{00000000-0005-0000-0000-000096880000}"/>
    <cellStyle name="Normal 7 9 2 3 3" xfId="5205" xr:uid="{00000000-0005-0000-0000-000097880000}"/>
    <cellStyle name="Normal 7 9 2 3 3 2" xfId="13878" xr:uid="{00000000-0005-0000-0000-000098880000}"/>
    <cellStyle name="Normal 7 9 2 3 3 2 2" xfId="31231" xr:uid="{00000000-0005-0000-0000-000099880000}"/>
    <cellStyle name="Normal 7 9 2 3 3 2 3" xfId="48577" xr:uid="{00000000-0005-0000-0000-00009A880000}"/>
    <cellStyle name="Normal 7 9 2 3 3 3" xfId="22558" xr:uid="{00000000-0005-0000-0000-00009B880000}"/>
    <cellStyle name="Normal 7 9 2 3 3 4" xfId="39904" xr:uid="{00000000-0005-0000-0000-00009C880000}"/>
    <cellStyle name="Normal 7 9 2 3 4" xfId="10252" xr:uid="{00000000-0005-0000-0000-00009D880000}"/>
    <cellStyle name="Normal 7 9 2 3 4 2" xfId="27605" xr:uid="{00000000-0005-0000-0000-00009E880000}"/>
    <cellStyle name="Normal 7 9 2 3 4 3" xfId="44951" xr:uid="{00000000-0005-0000-0000-00009F880000}"/>
    <cellStyle name="Normal 7 9 2 3 5" xfId="18932" xr:uid="{00000000-0005-0000-0000-0000A0880000}"/>
    <cellStyle name="Normal 7 9 2 3 6" xfId="36278" xr:uid="{00000000-0005-0000-0000-0000A1880000}"/>
    <cellStyle name="Normal 7 9 2 4" xfId="6626" xr:uid="{00000000-0005-0000-0000-0000A2880000}"/>
    <cellStyle name="Normal 7 9 2 4 2" xfId="15299" xr:uid="{00000000-0005-0000-0000-0000A3880000}"/>
    <cellStyle name="Normal 7 9 2 4 2 2" xfId="32652" xr:uid="{00000000-0005-0000-0000-0000A4880000}"/>
    <cellStyle name="Normal 7 9 2 4 2 3" xfId="49998" xr:uid="{00000000-0005-0000-0000-0000A5880000}"/>
    <cellStyle name="Normal 7 9 2 4 3" xfId="23979" xr:uid="{00000000-0005-0000-0000-0000A6880000}"/>
    <cellStyle name="Normal 7 9 2 4 4" xfId="41325" xr:uid="{00000000-0005-0000-0000-0000A7880000}"/>
    <cellStyle name="Normal 7 9 2 5" xfId="3392" xr:uid="{00000000-0005-0000-0000-0000A8880000}"/>
    <cellStyle name="Normal 7 9 2 5 2" xfId="12065" xr:uid="{00000000-0005-0000-0000-0000A9880000}"/>
    <cellStyle name="Normal 7 9 2 5 2 2" xfId="29418" xr:uid="{00000000-0005-0000-0000-0000AA880000}"/>
    <cellStyle name="Normal 7 9 2 5 2 3" xfId="46764" xr:uid="{00000000-0005-0000-0000-0000AB880000}"/>
    <cellStyle name="Normal 7 9 2 5 3" xfId="20745" xr:uid="{00000000-0005-0000-0000-0000AC880000}"/>
    <cellStyle name="Normal 7 9 2 5 4" xfId="38091" xr:uid="{00000000-0005-0000-0000-0000AD880000}"/>
    <cellStyle name="Normal 7 9 2 6" xfId="9517" xr:uid="{00000000-0005-0000-0000-0000AE880000}"/>
    <cellStyle name="Normal 7 9 2 6 2" xfId="26870" xr:uid="{00000000-0005-0000-0000-0000AF880000}"/>
    <cellStyle name="Normal 7 9 2 6 3" xfId="44216" xr:uid="{00000000-0005-0000-0000-0000B0880000}"/>
    <cellStyle name="Normal 7 9 2 7" xfId="18197" xr:uid="{00000000-0005-0000-0000-0000B1880000}"/>
    <cellStyle name="Normal 7 9 2 8" xfId="35543" xr:uid="{00000000-0005-0000-0000-0000B2880000}"/>
    <cellStyle name="Normal 7 9 3" xfId="599" xr:uid="{00000000-0005-0000-0000-0000B3880000}"/>
    <cellStyle name="Normal 7 9 3 2" xfId="2412" xr:uid="{00000000-0005-0000-0000-0000B4880000}"/>
    <cellStyle name="Normal 7 9 3 2 2" xfId="8194" xr:uid="{00000000-0005-0000-0000-0000B5880000}"/>
    <cellStyle name="Normal 7 9 3 2 2 2" xfId="16867" xr:uid="{00000000-0005-0000-0000-0000B6880000}"/>
    <cellStyle name="Normal 7 9 3 2 2 2 2" xfId="34220" xr:uid="{00000000-0005-0000-0000-0000B7880000}"/>
    <cellStyle name="Normal 7 9 3 2 2 2 3" xfId="51566" xr:uid="{00000000-0005-0000-0000-0000B8880000}"/>
    <cellStyle name="Normal 7 9 3 2 2 3" xfId="25547" xr:uid="{00000000-0005-0000-0000-0000B9880000}"/>
    <cellStyle name="Normal 7 9 3 2 2 4" xfId="42893" xr:uid="{00000000-0005-0000-0000-0000BA880000}"/>
    <cellStyle name="Normal 7 9 3 2 3" xfId="5695" xr:uid="{00000000-0005-0000-0000-0000BB880000}"/>
    <cellStyle name="Normal 7 9 3 2 3 2" xfId="14368" xr:uid="{00000000-0005-0000-0000-0000BC880000}"/>
    <cellStyle name="Normal 7 9 3 2 3 2 2" xfId="31721" xr:uid="{00000000-0005-0000-0000-0000BD880000}"/>
    <cellStyle name="Normal 7 9 3 2 3 2 3" xfId="49067" xr:uid="{00000000-0005-0000-0000-0000BE880000}"/>
    <cellStyle name="Normal 7 9 3 2 3 3" xfId="23048" xr:uid="{00000000-0005-0000-0000-0000BF880000}"/>
    <cellStyle name="Normal 7 9 3 2 3 4" xfId="40394" xr:uid="{00000000-0005-0000-0000-0000C0880000}"/>
    <cellStyle name="Normal 7 9 3 2 4" xfId="11085" xr:uid="{00000000-0005-0000-0000-0000C1880000}"/>
    <cellStyle name="Normal 7 9 3 2 4 2" xfId="28438" xr:uid="{00000000-0005-0000-0000-0000C2880000}"/>
    <cellStyle name="Normal 7 9 3 2 4 3" xfId="45784" xr:uid="{00000000-0005-0000-0000-0000C3880000}"/>
    <cellStyle name="Normal 7 9 3 2 5" xfId="19765" xr:uid="{00000000-0005-0000-0000-0000C4880000}"/>
    <cellStyle name="Normal 7 9 3 2 6" xfId="37111" xr:uid="{00000000-0005-0000-0000-0000C5880000}"/>
    <cellStyle name="Normal 7 9 3 3" xfId="6381" xr:uid="{00000000-0005-0000-0000-0000C6880000}"/>
    <cellStyle name="Normal 7 9 3 3 2" xfId="15054" xr:uid="{00000000-0005-0000-0000-0000C7880000}"/>
    <cellStyle name="Normal 7 9 3 3 2 2" xfId="32407" xr:uid="{00000000-0005-0000-0000-0000C8880000}"/>
    <cellStyle name="Normal 7 9 3 3 2 3" xfId="49753" xr:uid="{00000000-0005-0000-0000-0000C9880000}"/>
    <cellStyle name="Normal 7 9 3 3 3" xfId="23734" xr:uid="{00000000-0005-0000-0000-0000CA880000}"/>
    <cellStyle name="Normal 7 9 3 3 4" xfId="41080" xr:uid="{00000000-0005-0000-0000-0000CB880000}"/>
    <cellStyle name="Normal 7 9 3 4" xfId="4225" xr:uid="{00000000-0005-0000-0000-0000CC880000}"/>
    <cellStyle name="Normal 7 9 3 4 2" xfId="12898" xr:uid="{00000000-0005-0000-0000-0000CD880000}"/>
    <cellStyle name="Normal 7 9 3 4 2 2" xfId="30251" xr:uid="{00000000-0005-0000-0000-0000CE880000}"/>
    <cellStyle name="Normal 7 9 3 4 2 3" xfId="47597" xr:uid="{00000000-0005-0000-0000-0000CF880000}"/>
    <cellStyle name="Normal 7 9 3 4 3" xfId="21578" xr:uid="{00000000-0005-0000-0000-0000D0880000}"/>
    <cellStyle name="Normal 7 9 3 4 4" xfId="38924" xr:uid="{00000000-0005-0000-0000-0000D1880000}"/>
    <cellStyle name="Normal 7 9 3 5" xfId="9272" xr:uid="{00000000-0005-0000-0000-0000D2880000}"/>
    <cellStyle name="Normal 7 9 3 5 2" xfId="26625" xr:uid="{00000000-0005-0000-0000-0000D3880000}"/>
    <cellStyle name="Normal 7 9 3 5 3" xfId="43971" xr:uid="{00000000-0005-0000-0000-0000D4880000}"/>
    <cellStyle name="Normal 7 9 3 6" xfId="17952" xr:uid="{00000000-0005-0000-0000-0000D5880000}"/>
    <cellStyle name="Normal 7 9 3 7" xfId="35298" xr:uid="{00000000-0005-0000-0000-0000D6880000}"/>
    <cellStyle name="Normal 7 9 4" xfId="1922" xr:uid="{00000000-0005-0000-0000-0000D7880000}"/>
    <cellStyle name="Normal 7 9 4 2" xfId="7704" xr:uid="{00000000-0005-0000-0000-0000D8880000}"/>
    <cellStyle name="Normal 7 9 4 2 2" xfId="16377" xr:uid="{00000000-0005-0000-0000-0000D9880000}"/>
    <cellStyle name="Normal 7 9 4 2 2 2" xfId="33730" xr:uid="{00000000-0005-0000-0000-0000DA880000}"/>
    <cellStyle name="Normal 7 9 4 2 2 3" xfId="51076" xr:uid="{00000000-0005-0000-0000-0000DB880000}"/>
    <cellStyle name="Normal 7 9 4 2 3" xfId="25057" xr:uid="{00000000-0005-0000-0000-0000DC880000}"/>
    <cellStyle name="Normal 7 9 4 2 4" xfId="42403" xr:uid="{00000000-0005-0000-0000-0000DD880000}"/>
    <cellStyle name="Normal 7 9 4 3" xfId="3735" xr:uid="{00000000-0005-0000-0000-0000DE880000}"/>
    <cellStyle name="Normal 7 9 4 3 2" xfId="12408" xr:uid="{00000000-0005-0000-0000-0000DF880000}"/>
    <cellStyle name="Normal 7 9 4 3 2 2" xfId="29761" xr:uid="{00000000-0005-0000-0000-0000E0880000}"/>
    <cellStyle name="Normal 7 9 4 3 2 3" xfId="47107" xr:uid="{00000000-0005-0000-0000-0000E1880000}"/>
    <cellStyle name="Normal 7 9 4 3 3" xfId="21088" xr:uid="{00000000-0005-0000-0000-0000E2880000}"/>
    <cellStyle name="Normal 7 9 4 3 4" xfId="38434" xr:uid="{00000000-0005-0000-0000-0000E3880000}"/>
    <cellStyle name="Normal 7 9 4 4" xfId="10595" xr:uid="{00000000-0005-0000-0000-0000E4880000}"/>
    <cellStyle name="Normal 7 9 4 4 2" xfId="27948" xr:uid="{00000000-0005-0000-0000-0000E5880000}"/>
    <cellStyle name="Normal 7 9 4 4 3" xfId="45294" xr:uid="{00000000-0005-0000-0000-0000E6880000}"/>
    <cellStyle name="Normal 7 9 4 5" xfId="19275" xr:uid="{00000000-0005-0000-0000-0000E7880000}"/>
    <cellStyle name="Normal 7 9 4 6" xfId="36621" xr:uid="{00000000-0005-0000-0000-0000E8880000}"/>
    <cellStyle name="Normal 7 9 5" xfId="1334" xr:uid="{00000000-0005-0000-0000-0000E9880000}"/>
    <cellStyle name="Normal 7 9 5 2" xfId="7116" xr:uid="{00000000-0005-0000-0000-0000EA880000}"/>
    <cellStyle name="Normal 7 9 5 2 2" xfId="15789" xr:uid="{00000000-0005-0000-0000-0000EB880000}"/>
    <cellStyle name="Normal 7 9 5 2 2 2" xfId="33142" xr:uid="{00000000-0005-0000-0000-0000EC880000}"/>
    <cellStyle name="Normal 7 9 5 2 2 3" xfId="50488" xr:uid="{00000000-0005-0000-0000-0000ED880000}"/>
    <cellStyle name="Normal 7 9 5 2 3" xfId="24469" xr:uid="{00000000-0005-0000-0000-0000EE880000}"/>
    <cellStyle name="Normal 7 9 5 2 4" xfId="41815" xr:uid="{00000000-0005-0000-0000-0000EF880000}"/>
    <cellStyle name="Normal 7 9 5 3" xfId="4960" xr:uid="{00000000-0005-0000-0000-0000F0880000}"/>
    <cellStyle name="Normal 7 9 5 3 2" xfId="13633" xr:uid="{00000000-0005-0000-0000-0000F1880000}"/>
    <cellStyle name="Normal 7 9 5 3 2 2" xfId="30986" xr:uid="{00000000-0005-0000-0000-0000F2880000}"/>
    <cellStyle name="Normal 7 9 5 3 2 3" xfId="48332" xr:uid="{00000000-0005-0000-0000-0000F3880000}"/>
    <cellStyle name="Normal 7 9 5 3 3" xfId="22313" xr:uid="{00000000-0005-0000-0000-0000F4880000}"/>
    <cellStyle name="Normal 7 9 5 3 4" xfId="39659" xr:uid="{00000000-0005-0000-0000-0000F5880000}"/>
    <cellStyle name="Normal 7 9 5 4" xfId="10007" xr:uid="{00000000-0005-0000-0000-0000F6880000}"/>
    <cellStyle name="Normal 7 9 5 4 2" xfId="27360" xr:uid="{00000000-0005-0000-0000-0000F7880000}"/>
    <cellStyle name="Normal 7 9 5 4 3" xfId="44706" xr:uid="{00000000-0005-0000-0000-0000F8880000}"/>
    <cellStyle name="Normal 7 9 5 5" xfId="18687" xr:uid="{00000000-0005-0000-0000-0000F9880000}"/>
    <cellStyle name="Normal 7 9 5 6" xfId="36033" xr:uid="{00000000-0005-0000-0000-0000FA880000}"/>
    <cellStyle name="Normal 7 9 6" xfId="5891" xr:uid="{00000000-0005-0000-0000-0000FB880000}"/>
    <cellStyle name="Normal 7 9 6 2" xfId="14564" xr:uid="{00000000-0005-0000-0000-0000FC880000}"/>
    <cellStyle name="Normal 7 9 6 2 2" xfId="31917" xr:uid="{00000000-0005-0000-0000-0000FD880000}"/>
    <cellStyle name="Normal 7 9 6 2 3" xfId="49263" xr:uid="{00000000-0005-0000-0000-0000FE880000}"/>
    <cellStyle name="Normal 7 9 6 3" xfId="23244" xr:uid="{00000000-0005-0000-0000-0000FF880000}"/>
    <cellStyle name="Normal 7 9 6 4" xfId="40590" xr:uid="{00000000-0005-0000-0000-000000890000}"/>
    <cellStyle name="Normal 7 9 7" xfId="3147" xr:uid="{00000000-0005-0000-0000-000001890000}"/>
    <cellStyle name="Normal 7 9 7 2" xfId="11820" xr:uid="{00000000-0005-0000-0000-000002890000}"/>
    <cellStyle name="Normal 7 9 7 2 2" xfId="29173" xr:uid="{00000000-0005-0000-0000-000003890000}"/>
    <cellStyle name="Normal 7 9 7 2 3" xfId="46519" xr:uid="{00000000-0005-0000-0000-000004890000}"/>
    <cellStyle name="Normal 7 9 7 3" xfId="20500" xr:uid="{00000000-0005-0000-0000-000005890000}"/>
    <cellStyle name="Normal 7 9 7 4" xfId="37846" xr:uid="{00000000-0005-0000-0000-000006890000}"/>
    <cellStyle name="Normal 7 9 8" xfId="8782" xr:uid="{00000000-0005-0000-0000-000007890000}"/>
    <cellStyle name="Normal 7 9 8 2" xfId="26135" xr:uid="{00000000-0005-0000-0000-000008890000}"/>
    <cellStyle name="Normal 7 9 8 3" xfId="43481" xr:uid="{00000000-0005-0000-0000-000009890000}"/>
    <cellStyle name="Normal 7 9 9" xfId="17462" xr:uid="{00000000-0005-0000-0000-00000A890000}"/>
    <cellStyle name="Normal 8" xfId="11" xr:uid="{00000000-0005-0000-0000-00000B890000}"/>
    <cellStyle name="Normal 8 10" xfId="355" xr:uid="{00000000-0005-0000-0000-00000C890000}"/>
    <cellStyle name="Normal 8 10 2" xfId="2168" xr:uid="{00000000-0005-0000-0000-00000D890000}"/>
    <cellStyle name="Normal 8 10 2 2" xfId="7950" xr:uid="{00000000-0005-0000-0000-00000E890000}"/>
    <cellStyle name="Normal 8 10 2 2 2" xfId="16623" xr:uid="{00000000-0005-0000-0000-00000F890000}"/>
    <cellStyle name="Normal 8 10 2 2 2 2" xfId="33976" xr:uid="{00000000-0005-0000-0000-000010890000}"/>
    <cellStyle name="Normal 8 10 2 2 2 3" xfId="51322" xr:uid="{00000000-0005-0000-0000-000011890000}"/>
    <cellStyle name="Normal 8 10 2 2 3" xfId="25303" xr:uid="{00000000-0005-0000-0000-000012890000}"/>
    <cellStyle name="Normal 8 10 2 2 4" xfId="42649" xr:uid="{00000000-0005-0000-0000-000013890000}"/>
    <cellStyle name="Normal 8 10 2 3" xfId="5451" xr:uid="{00000000-0005-0000-0000-000014890000}"/>
    <cellStyle name="Normal 8 10 2 3 2" xfId="14124" xr:uid="{00000000-0005-0000-0000-000015890000}"/>
    <cellStyle name="Normal 8 10 2 3 2 2" xfId="31477" xr:uid="{00000000-0005-0000-0000-000016890000}"/>
    <cellStyle name="Normal 8 10 2 3 2 3" xfId="48823" xr:uid="{00000000-0005-0000-0000-000017890000}"/>
    <cellStyle name="Normal 8 10 2 3 3" xfId="22804" xr:uid="{00000000-0005-0000-0000-000018890000}"/>
    <cellStyle name="Normal 8 10 2 3 4" xfId="40150" xr:uid="{00000000-0005-0000-0000-000019890000}"/>
    <cellStyle name="Normal 8 10 2 4" xfId="10841" xr:uid="{00000000-0005-0000-0000-00001A890000}"/>
    <cellStyle name="Normal 8 10 2 4 2" xfId="28194" xr:uid="{00000000-0005-0000-0000-00001B890000}"/>
    <cellStyle name="Normal 8 10 2 4 3" xfId="45540" xr:uid="{00000000-0005-0000-0000-00001C890000}"/>
    <cellStyle name="Normal 8 10 2 5" xfId="19521" xr:uid="{00000000-0005-0000-0000-00001D890000}"/>
    <cellStyle name="Normal 8 10 2 6" xfId="36867" xr:uid="{00000000-0005-0000-0000-00001E890000}"/>
    <cellStyle name="Normal 8 10 3" xfId="6137" xr:uid="{00000000-0005-0000-0000-00001F890000}"/>
    <cellStyle name="Normal 8 10 3 2" xfId="14810" xr:uid="{00000000-0005-0000-0000-000020890000}"/>
    <cellStyle name="Normal 8 10 3 2 2" xfId="32163" xr:uid="{00000000-0005-0000-0000-000021890000}"/>
    <cellStyle name="Normal 8 10 3 2 3" xfId="49509" xr:uid="{00000000-0005-0000-0000-000022890000}"/>
    <cellStyle name="Normal 8 10 3 3" xfId="23490" xr:uid="{00000000-0005-0000-0000-000023890000}"/>
    <cellStyle name="Normal 8 10 3 4" xfId="40836" xr:uid="{00000000-0005-0000-0000-000024890000}"/>
    <cellStyle name="Normal 8 10 4" xfId="3981" xr:uid="{00000000-0005-0000-0000-000025890000}"/>
    <cellStyle name="Normal 8 10 4 2" xfId="12654" xr:uid="{00000000-0005-0000-0000-000026890000}"/>
    <cellStyle name="Normal 8 10 4 2 2" xfId="30007" xr:uid="{00000000-0005-0000-0000-000027890000}"/>
    <cellStyle name="Normal 8 10 4 2 3" xfId="47353" xr:uid="{00000000-0005-0000-0000-000028890000}"/>
    <cellStyle name="Normal 8 10 4 3" xfId="21334" xr:uid="{00000000-0005-0000-0000-000029890000}"/>
    <cellStyle name="Normal 8 10 4 4" xfId="38680" xr:uid="{00000000-0005-0000-0000-00002A890000}"/>
    <cellStyle name="Normal 8 10 5" xfId="9028" xr:uid="{00000000-0005-0000-0000-00002B890000}"/>
    <cellStyle name="Normal 8 10 5 2" xfId="26381" xr:uid="{00000000-0005-0000-0000-00002C890000}"/>
    <cellStyle name="Normal 8 10 5 3" xfId="43727" xr:uid="{00000000-0005-0000-0000-00002D890000}"/>
    <cellStyle name="Normal 8 10 6" xfId="17708" xr:uid="{00000000-0005-0000-0000-00002E890000}"/>
    <cellStyle name="Normal 8 10 7" xfId="35054" xr:uid="{00000000-0005-0000-0000-00002F890000}"/>
    <cellStyle name="Normal 8 11" xfId="1825" xr:uid="{00000000-0005-0000-0000-000030890000}"/>
    <cellStyle name="Normal 8 11 2" xfId="7607" xr:uid="{00000000-0005-0000-0000-000031890000}"/>
    <cellStyle name="Normal 8 11 2 2" xfId="16280" xr:uid="{00000000-0005-0000-0000-000032890000}"/>
    <cellStyle name="Normal 8 11 2 2 2" xfId="33633" xr:uid="{00000000-0005-0000-0000-000033890000}"/>
    <cellStyle name="Normal 8 11 2 2 3" xfId="50979" xr:uid="{00000000-0005-0000-0000-000034890000}"/>
    <cellStyle name="Normal 8 11 2 3" xfId="24960" xr:uid="{00000000-0005-0000-0000-000035890000}"/>
    <cellStyle name="Normal 8 11 2 4" xfId="42306" xr:uid="{00000000-0005-0000-0000-000036890000}"/>
    <cellStyle name="Normal 8 11 3" xfId="3638" xr:uid="{00000000-0005-0000-0000-000037890000}"/>
    <cellStyle name="Normal 8 11 3 2" xfId="12311" xr:uid="{00000000-0005-0000-0000-000038890000}"/>
    <cellStyle name="Normal 8 11 3 2 2" xfId="29664" xr:uid="{00000000-0005-0000-0000-000039890000}"/>
    <cellStyle name="Normal 8 11 3 2 3" xfId="47010" xr:uid="{00000000-0005-0000-0000-00003A890000}"/>
    <cellStyle name="Normal 8 11 3 3" xfId="20991" xr:uid="{00000000-0005-0000-0000-00003B890000}"/>
    <cellStyle name="Normal 8 11 3 4" xfId="38337" xr:uid="{00000000-0005-0000-0000-00003C890000}"/>
    <cellStyle name="Normal 8 11 4" xfId="10498" xr:uid="{00000000-0005-0000-0000-00003D890000}"/>
    <cellStyle name="Normal 8 11 4 2" xfId="27851" xr:uid="{00000000-0005-0000-0000-00003E890000}"/>
    <cellStyle name="Normal 8 11 4 3" xfId="45197" xr:uid="{00000000-0005-0000-0000-00003F890000}"/>
    <cellStyle name="Normal 8 11 5" xfId="19178" xr:uid="{00000000-0005-0000-0000-000040890000}"/>
    <cellStyle name="Normal 8 11 6" xfId="36524" xr:uid="{00000000-0005-0000-0000-000041890000}"/>
    <cellStyle name="Normal 8 12" xfId="1090" xr:uid="{00000000-0005-0000-0000-000042890000}"/>
    <cellStyle name="Normal 8 12 2" xfId="6872" xr:uid="{00000000-0005-0000-0000-000043890000}"/>
    <cellStyle name="Normal 8 12 2 2" xfId="15545" xr:uid="{00000000-0005-0000-0000-000044890000}"/>
    <cellStyle name="Normal 8 12 2 2 2" xfId="32898" xr:uid="{00000000-0005-0000-0000-000045890000}"/>
    <cellStyle name="Normal 8 12 2 2 3" xfId="50244" xr:uid="{00000000-0005-0000-0000-000046890000}"/>
    <cellStyle name="Normal 8 12 2 3" xfId="24225" xr:uid="{00000000-0005-0000-0000-000047890000}"/>
    <cellStyle name="Normal 8 12 2 4" xfId="41571" xr:uid="{00000000-0005-0000-0000-000048890000}"/>
    <cellStyle name="Normal 8 12 3" xfId="4716" xr:uid="{00000000-0005-0000-0000-000049890000}"/>
    <cellStyle name="Normal 8 12 3 2" xfId="13389" xr:uid="{00000000-0005-0000-0000-00004A890000}"/>
    <cellStyle name="Normal 8 12 3 2 2" xfId="30742" xr:uid="{00000000-0005-0000-0000-00004B890000}"/>
    <cellStyle name="Normal 8 12 3 2 3" xfId="48088" xr:uid="{00000000-0005-0000-0000-00004C890000}"/>
    <cellStyle name="Normal 8 12 3 3" xfId="22069" xr:uid="{00000000-0005-0000-0000-00004D890000}"/>
    <cellStyle name="Normal 8 12 3 4" xfId="39415" xr:uid="{00000000-0005-0000-0000-00004E890000}"/>
    <cellStyle name="Normal 8 12 4" xfId="9763" xr:uid="{00000000-0005-0000-0000-00004F890000}"/>
    <cellStyle name="Normal 8 12 4 2" xfId="27116" xr:uid="{00000000-0005-0000-0000-000050890000}"/>
    <cellStyle name="Normal 8 12 4 3" xfId="44462" xr:uid="{00000000-0005-0000-0000-000051890000}"/>
    <cellStyle name="Normal 8 12 5" xfId="18443" xr:uid="{00000000-0005-0000-0000-000052890000}"/>
    <cellStyle name="Normal 8 12 6" xfId="35789" xr:uid="{00000000-0005-0000-0000-000053890000}"/>
    <cellStyle name="Normal 8 13" xfId="5794" xr:uid="{00000000-0005-0000-0000-000054890000}"/>
    <cellStyle name="Normal 8 13 2" xfId="14467" xr:uid="{00000000-0005-0000-0000-000055890000}"/>
    <cellStyle name="Normal 8 13 2 2" xfId="31820" xr:uid="{00000000-0005-0000-0000-000056890000}"/>
    <cellStyle name="Normal 8 13 2 3" xfId="49166" xr:uid="{00000000-0005-0000-0000-000057890000}"/>
    <cellStyle name="Normal 8 13 3" xfId="23147" xr:uid="{00000000-0005-0000-0000-000058890000}"/>
    <cellStyle name="Normal 8 13 4" xfId="40493" xr:uid="{00000000-0005-0000-0000-000059890000}"/>
    <cellStyle name="Normal 8 14" xfId="2903" xr:uid="{00000000-0005-0000-0000-00005A890000}"/>
    <cellStyle name="Normal 8 14 2" xfId="11576" xr:uid="{00000000-0005-0000-0000-00005B890000}"/>
    <cellStyle name="Normal 8 14 2 2" xfId="28929" xr:uid="{00000000-0005-0000-0000-00005C890000}"/>
    <cellStyle name="Normal 8 14 2 3" xfId="46275" xr:uid="{00000000-0005-0000-0000-00005D890000}"/>
    <cellStyle name="Normal 8 14 3" xfId="20256" xr:uid="{00000000-0005-0000-0000-00005E890000}"/>
    <cellStyle name="Normal 8 14 4" xfId="37602" xr:uid="{00000000-0005-0000-0000-00005F890000}"/>
    <cellStyle name="Normal 8 15" xfId="8685" xr:uid="{00000000-0005-0000-0000-000060890000}"/>
    <cellStyle name="Normal 8 15 2" xfId="26038" xr:uid="{00000000-0005-0000-0000-000061890000}"/>
    <cellStyle name="Normal 8 15 3" xfId="43384" xr:uid="{00000000-0005-0000-0000-000062890000}"/>
    <cellStyle name="Normal 8 16" xfId="17367" xr:uid="{00000000-0005-0000-0000-000063890000}"/>
    <cellStyle name="Normal 8 17" xfId="34711" xr:uid="{00000000-0005-0000-0000-000064890000}"/>
    <cellStyle name="Normal 8 2" xfId="18" xr:uid="{00000000-0005-0000-0000-000065890000}"/>
    <cellStyle name="Normal 8 2 10" xfId="1832" xr:uid="{00000000-0005-0000-0000-000066890000}"/>
    <cellStyle name="Normal 8 2 10 2" xfId="7614" xr:uid="{00000000-0005-0000-0000-000067890000}"/>
    <cellStyle name="Normal 8 2 10 2 2" xfId="16287" xr:uid="{00000000-0005-0000-0000-000068890000}"/>
    <cellStyle name="Normal 8 2 10 2 2 2" xfId="33640" xr:uid="{00000000-0005-0000-0000-000069890000}"/>
    <cellStyle name="Normal 8 2 10 2 2 3" xfId="50986" xr:uid="{00000000-0005-0000-0000-00006A890000}"/>
    <cellStyle name="Normal 8 2 10 2 3" xfId="24967" xr:uid="{00000000-0005-0000-0000-00006B890000}"/>
    <cellStyle name="Normal 8 2 10 2 4" xfId="42313" xr:uid="{00000000-0005-0000-0000-00006C890000}"/>
    <cellStyle name="Normal 8 2 10 3" xfId="3645" xr:uid="{00000000-0005-0000-0000-00006D890000}"/>
    <cellStyle name="Normal 8 2 10 3 2" xfId="12318" xr:uid="{00000000-0005-0000-0000-00006E890000}"/>
    <cellStyle name="Normal 8 2 10 3 2 2" xfId="29671" xr:uid="{00000000-0005-0000-0000-00006F890000}"/>
    <cellStyle name="Normal 8 2 10 3 2 3" xfId="47017" xr:uid="{00000000-0005-0000-0000-000070890000}"/>
    <cellStyle name="Normal 8 2 10 3 3" xfId="20998" xr:uid="{00000000-0005-0000-0000-000071890000}"/>
    <cellStyle name="Normal 8 2 10 3 4" xfId="38344" xr:uid="{00000000-0005-0000-0000-000072890000}"/>
    <cellStyle name="Normal 8 2 10 4" xfId="10505" xr:uid="{00000000-0005-0000-0000-000073890000}"/>
    <cellStyle name="Normal 8 2 10 4 2" xfId="27858" xr:uid="{00000000-0005-0000-0000-000074890000}"/>
    <cellStyle name="Normal 8 2 10 4 3" xfId="45204" xr:uid="{00000000-0005-0000-0000-000075890000}"/>
    <cellStyle name="Normal 8 2 10 5" xfId="19185" xr:uid="{00000000-0005-0000-0000-000076890000}"/>
    <cellStyle name="Normal 8 2 10 6" xfId="36531" xr:uid="{00000000-0005-0000-0000-000077890000}"/>
    <cellStyle name="Normal 8 2 11" xfId="1097" xr:uid="{00000000-0005-0000-0000-000078890000}"/>
    <cellStyle name="Normal 8 2 11 2" xfId="6879" xr:uid="{00000000-0005-0000-0000-000079890000}"/>
    <cellStyle name="Normal 8 2 11 2 2" xfId="15552" xr:uid="{00000000-0005-0000-0000-00007A890000}"/>
    <cellStyle name="Normal 8 2 11 2 2 2" xfId="32905" xr:uid="{00000000-0005-0000-0000-00007B890000}"/>
    <cellStyle name="Normal 8 2 11 2 2 3" xfId="50251" xr:uid="{00000000-0005-0000-0000-00007C890000}"/>
    <cellStyle name="Normal 8 2 11 2 3" xfId="24232" xr:uid="{00000000-0005-0000-0000-00007D890000}"/>
    <cellStyle name="Normal 8 2 11 2 4" xfId="41578" xr:uid="{00000000-0005-0000-0000-00007E890000}"/>
    <cellStyle name="Normal 8 2 11 3" xfId="4723" xr:uid="{00000000-0005-0000-0000-00007F890000}"/>
    <cellStyle name="Normal 8 2 11 3 2" xfId="13396" xr:uid="{00000000-0005-0000-0000-000080890000}"/>
    <cellStyle name="Normal 8 2 11 3 2 2" xfId="30749" xr:uid="{00000000-0005-0000-0000-000081890000}"/>
    <cellStyle name="Normal 8 2 11 3 2 3" xfId="48095" xr:uid="{00000000-0005-0000-0000-000082890000}"/>
    <cellStyle name="Normal 8 2 11 3 3" xfId="22076" xr:uid="{00000000-0005-0000-0000-000083890000}"/>
    <cellStyle name="Normal 8 2 11 3 4" xfId="39422" xr:uid="{00000000-0005-0000-0000-000084890000}"/>
    <cellStyle name="Normal 8 2 11 4" xfId="9770" xr:uid="{00000000-0005-0000-0000-000085890000}"/>
    <cellStyle name="Normal 8 2 11 4 2" xfId="27123" xr:uid="{00000000-0005-0000-0000-000086890000}"/>
    <cellStyle name="Normal 8 2 11 4 3" xfId="44469" xr:uid="{00000000-0005-0000-0000-000087890000}"/>
    <cellStyle name="Normal 8 2 11 5" xfId="18450" xr:uid="{00000000-0005-0000-0000-000088890000}"/>
    <cellStyle name="Normal 8 2 11 6" xfId="35796" xr:uid="{00000000-0005-0000-0000-000089890000}"/>
    <cellStyle name="Normal 8 2 12" xfId="5801" xr:uid="{00000000-0005-0000-0000-00008A890000}"/>
    <cellStyle name="Normal 8 2 12 2" xfId="14474" xr:uid="{00000000-0005-0000-0000-00008B890000}"/>
    <cellStyle name="Normal 8 2 12 2 2" xfId="31827" xr:uid="{00000000-0005-0000-0000-00008C890000}"/>
    <cellStyle name="Normal 8 2 12 2 3" xfId="49173" xr:uid="{00000000-0005-0000-0000-00008D890000}"/>
    <cellStyle name="Normal 8 2 12 3" xfId="23154" xr:uid="{00000000-0005-0000-0000-00008E890000}"/>
    <cellStyle name="Normal 8 2 12 4" xfId="40500" xr:uid="{00000000-0005-0000-0000-00008F890000}"/>
    <cellStyle name="Normal 8 2 13" xfId="2910" xr:uid="{00000000-0005-0000-0000-000090890000}"/>
    <cellStyle name="Normal 8 2 13 2" xfId="11583" xr:uid="{00000000-0005-0000-0000-000091890000}"/>
    <cellStyle name="Normal 8 2 13 2 2" xfId="28936" xr:uid="{00000000-0005-0000-0000-000092890000}"/>
    <cellStyle name="Normal 8 2 13 2 3" xfId="46282" xr:uid="{00000000-0005-0000-0000-000093890000}"/>
    <cellStyle name="Normal 8 2 13 3" xfId="20263" xr:uid="{00000000-0005-0000-0000-000094890000}"/>
    <cellStyle name="Normal 8 2 13 4" xfId="37609" xr:uid="{00000000-0005-0000-0000-000095890000}"/>
    <cellStyle name="Normal 8 2 14" xfId="8692" xr:uid="{00000000-0005-0000-0000-000096890000}"/>
    <cellStyle name="Normal 8 2 14 2" xfId="26045" xr:uid="{00000000-0005-0000-0000-000097890000}"/>
    <cellStyle name="Normal 8 2 14 3" xfId="43391" xr:uid="{00000000-0005-0000-0000-000098890000}"/>
    <cellStyle name="Normal 8 2 15" xfId="17373" xr:uid="{00000000-0005-0000-0000-000099890000}"/>
    <cellStyle name="Normal 8 2 16" xfId="34718" xr:uid="{00000000-0005-0000-0000-00009A890000}"/>
    <cellStyle name="Normal 8 2 2" xfId="30" xr:uid="{00000000-0005-0000-0000-00009B890000}"/>
    <cellStyle name="Normal 8 2 2 10" xfId="1109" xr:uid="{00000000-0005-0000-0000-00009C890000}"/>
    <cellStyle name="Normal 8 2 2 10 2" xfId="6891" xr:uid="{00000000-0005-0000-0000-00009D890000}"/>
    <cellStyle name="Normal 8 2 2 10 2 2" xfId="15564" xr:uid="{00000000-0005-0000-0000-00009E890000}"/>
    <cellStyle name="Normal 8 2 2 10 2 2 2" xfId="32917" xr:uid="{00000000-0005-0000-0000-00009F890000}"/>
    <cellStyle name="Normal 8 2 2 10 2 2 3" xfId="50263" xr:uid="{00000000-0005-0000-0000-0000A0890000}"/>
    <cellStyle name="Normal 8 2 2 10 2 3" xfId="24244" xr:uid="{00000000-0005-0000-0000-0000A1890000}"/>
    <cellStyle name="Normal 8 2 2 10 2 4" xfId="41590" xr:uid="{00000000-0005-0000-0000-0000A2890000}"/>
    <cellStyle name="Normal 8 2 2 10 3" xfId="4735" xr:uid="{00000000-0005-0000-0000-0000A3890000}"/>
    <cellStyle name="Normal 8 2 2 10 3 2" xfId="13408" xr:uid="{00000000-0005-0000-0000-0000A4890000}"/>
    <cellStyle name="Normal 8 2 2 10 3 2 2" xfId="30761" xr:uid="{00000000-0005-0000-0000-0000A5890000}"/>
    <cellStyle name="Normal 8 2 2 10 3 2 3" xfId="48107" xr:uid="{00000000-0005-0000-0000-0000A6890000}"/>
    <cellStyle name="Normal 8 2 2 10 3 3" xfId="22088" xr:uid="{00000000-0005-0000-0000-0000A7890000}"/>
    <cellStyle name="Normal 8 2 2 10 3 4" xfId="39434" xr:uid="{00000000-0005-0000-0000-0000A8890000}"/>
    <cellStyle name="Normal 8 2 2 10 4" xfId="9782" xr:uid="{00000000-0005-0000-0000-0000A9890000}"/>
    <cellStyle name="Normal 8 2 2 10 4 2" xfId="27135" xr:uid="{00000000-0005-0000-0000-0000AA890000}"/>
    <cellStyle name="Normal 8 2 2 10 4 3" xfId="44481" xr:uid="{00000000-0005-0000-0000-0000AB890000}"/>
    <cellStyle name="Normal 8 2 2 10 5" xfId="18462" xr:uid="{00000000-0005-0000-0000-0000AC890000}"/>
    <cellStyle name="Normal 8 2 2 10 6" xfId="35808" xr:uid="{00000000-0005-0000-0000-0000AD890000}"/>
    <cellStyle name="Normal 8 2 2 11" xfId="5813" xr:uid="{00000000-0005-0000-0000-0000AE890000}"/>
    <cellStyle name="Normal 8 2 2 11 2" xfId="14486" xr:uid="{00000000-0005-0000-0000-0000AF890000}"/>
    <cellStyle name="Normal 8 2 2 11 2 2" xfId="31839" xr:uid="{00000000-0005-0000-0000-0000B0890000}"/>
    <cellStyle name="Normal 8 2 2 11 2 3" xfId="49185" xr:uid="{00000000-0005-0000-0000-0000B1890000}"/>
    <cellStyle name="Normal 8 2 2 11 3" xfId="23166" xr:uid="{00000000-0005-0000-0000-0000B2890000}"/>
    <cellStyle name="Normal 8 2 2 11 4" xfId="40512" xr:uid="{00000000-0005-0000-0000-0000B3890000}"/>
    <cellStyle name="Normal 8 2 2 12" xfId="2922" xr:uid="{00000000-0005-0000-0000-0000B4890000}"/>
    <cellStyle name="Normal 8 2 2 12 2" xfId="11595" xr:uid="{00000000-0005-0000-0000-0000B5890000}"/>
    <cellStyle name="Normal 8 2 2 12 2 2" xfId="28948" xr:uid="{00000000-0005-0000-0000-0000B6890000}"/>
    <cellStyle name="Normal 8 2 2 12 2 3" xfId="46294" xr:uid="{00000000-0005-0000-0000-0000B7890000}"/>
    <cellStyle name="Normal 8 2 2 12 3" xfId="20275" xr:uid="{00000000-0005-0000-0000-0000B8890000}"/>
    <cellStyle name="Normal 8 2 2 12 4" xfId="37621" xr:uid="{00000000-0005-0000-0000-0000B9890000}"/>
    <cellStyle name="Normal 8 2 2 13" xfId="8704" xr:uid="{00000000-0005-0000-0000-0000BA890000}"/>
    <cellStyle name="Normal 8 2 2 13 2" xfId="26057" xr:uid="{00000000-0005-0000-0000-0000BB890000}"/>
    <cellStyle name="Normal 8 2 2 13 3" xfId="43403" xr:uid="{00000000-0005-0000-0000-0000BC890000}"/>
    <cellStyle name="Normal 8 2 2 14" xfId="17385" xr:uid="{00000000-0005-0000-0000-0000BD890000}"/>
    <cellStyle name="Normal 8 2 2 15" xfId="34730" xr:uid="{00000000-0005-0000-0000-0000BE890000}"/>
    <cellStyle name="Normal 8 2 2 2" xfId="52" xr:uid="{00000000-0005-0000-0000-0000BF890000}"/>
    <cellStyle name="Normal 8 2 2 2 10" xfId="5834" xr:uid="{00000000-0005-0000-0000-0000C0890000}"/>
    <cellStyle name="Normal 8 2 2 2 10 2" xfId="14507" xr:uid="{00000000-0005-0000-0000-0000C1890000}"/>
    <cellStyle name="Normal 8 2 2 2 10 2 2" xfId="31860" xr:uid="{00000000-0005-0000-0000-0000C2890000}"/>
    <cellStyle name="Normal 8 2 2 2 10 2 3" xfId="49206" xr:uid="{00000000-0005-0000-0000-0000C3890000}"/>
    <cellStyle name="Normal 8 2 2 2 10 3" xfId="23187" xr:uid="{00000000-0005-0000-0000-0000C4890000}"/>
    <cellStyle name="Normal 8 2 2 2 10 4" xfId="40533" xr:uid="{00000000-0005-0000-0000-0000C5890000}"/>
    <cellStyle name="Normal 8 2 2 2 11" xfId="2943" xr:uid="{00000000-0005-0000-0000-0000C6890000}"/>
    <cellStyle name="Normal 8 2 2 2 11 2" xfId="11616" xr:uid="{00000000-0005-0000-0000-0000C7890000}"/>
    <cellStyle name="Normal 8 2 2 2 11 2 2" xfId="28969" xr:uid="{00000000-0005-0000-0000-0000C8890000}"/>
    <cellStyle name="Normal 8 2 2 2 11 2 3" xfId="46315" xr:uid="{00000000-0005-0000-0000-0000C9890000}"/>
    <cellStyle name="Normal 8 2 2 2 11 3" xfId="20296" xr:uid="{00000000-0005-0000-0000-0000CA890000}"/>
    <cellStyle name="Normal 8 2 2 2 11 4" xfId="37642" xr:uid="{00000000-0005-0000-0000-0000CB890000}"/>
    <cellStyle name="Normal 8 2 2 2 12" xfId="8725" xr:uid="{00000000-0005-0000-0000-0000CC890000}"/>
    <cellStyle name="Normal 8 2 2 2 12 2" xfId="26078" xr:uid="{00000000-0005-0000-0000-0000CD890000}"/>
    <cellStyle name="Normal 8 2 2 2 12 3" xfId="43424" xr:uid="{00000000-0005-0000-0000-0000CE890000}"/>
    <cellStyle name="Normal 8 2 2 2 13" xfId="17405" xr:uid="{00000000-0005-0000-0000-0000CF890000}"/>
    <cellStyle name="Normal 8 2 2 2 14" xfId="34751" xr:uid="{00000000-0005-0000-0000-0000D0890000}"/>
    <cellStyle name="Normal 8 2 2 2 2" xfId="101" xr:uid="{00000000-0005-0000-0000-0000D1890000}"/>
    <cellStyle name="Normal 8 2 2 2 2 10" xfId="8774" xr:uid="{00000000-0005-0000-0000-0000D2890000}"/>
    <cellStyle name="Normal 8 2 2 2 2 10 2" xfId="26127" xr:uid="{00000000-0005-0000-0000-0000D3890000}"/>
    <cellStyle name="Normal 8 2 2 2 2 10 3" xfId="43473" xr:uid="{00000000-0005-0000-0000-0000D4890000}"/>
    <cellStyle name="Normal 8 2 2 2 2 11" xfId="17454" xr:uid="{00000000-0005-0000-0000-0000D5890000}"/>
    <cellStyle name="Normal 8 2 2 2 2 12" xfId="34800" xr:uid="{00000000-0005-0000-0000-0000D6890000}"/>
    <cellStyle name="Normal 8 2 2 2 2 2" xfId="346" xr:uid="{00000000-0005-0000-0000-0000D7890000}"/>
    <cellStyle name="Normal 8 2 2 2 2 2 10" xfId="35045" xr:uid="{00000000-0005-0000-0000-0000D8890000}"/>
    <cellStyle name="Normal 8 2 2 2 2 2 2" xfId="1081" xr:uid="{00000000-0005-0000-0000-0000D9890000}"/>
    <cellStyle name="Normal 8 2 2 2 2 2 2 2" xfId="2894" xr:uid="{00000000-0005-0000-0000-0000DA890000}"/>
    <cellStyle name="Normal 8 2 2 2 2 2 2 2 2" xfId="8676" xr:uid="{00000000-0005-0000-0000-0000DB890000}"/>
    <cellStyle name="Normal 8 2 2 2 2 2 2 2 2 2" xfId="17349" xr:uid="{00000000-0005-0000-0000-0000DC890000}"/>
    <cellStyle name="Normal 8 2 2 2 2 2 2 2 2 2 2" xfId="34702" xr:uid="{00000000-0005-0000-0000-0000DD890000}"/>
    <cellStyle name="Normal 8 2 2 2 2 2 2 2 2 2 3" xfId="52048" xr:uid="{00000000-0005-0000-0000-0000DE890000}"/>
    <cellStyle name="Normal 8 2 2 2 2 2 2 2 2 3" xfId="26029" xr:uid="{00000000-0005-0000-0000-0000DF890000}"/>
    <cellStyle name="Normal 8 2 2 2 2 2 2 2 2 4" xfId="43375" xr:uid="{00000000-0005-0000-0000-0000E0890000}"/>
    <cellStyle name="Normal 8 2 2 2 2 2 2 2 3" xfId="4707" xr:uid="{00000000-0005-0000-0000-0000E1890000}"/>
    <cellStyle name="Normal 8 2 2 2 2 2 2 2 3 2" xfId="13380" xr:uid="{00000000-0005-0000-0000-0000E2890000}"/>
    <cellStyle name="Normal 8 2 2 2 2 2 2 2 3 2 2" xfId="30733" xr:uid="{00000000-0005-0000-0000-0000E3890000}"/>
    <cellStyle name="Normal 8 2 2 2 2 2 2 2 3 2 3" xfId="48079" xr:uid="{00000000-0005-0000-0000-0000E4890000}"/>
    <cellStyle name="Normal 8 2 2 2 2 2 2 2 3 3" xfId="22060" xr:uid="{00000000-0005-0000-0000-0000E5890000}"/>
    <cellStyle name="Normal 8 2 2 2 2 2 2 2 3 4" xfId="39406" xr:uid="{00000000-0005-0000-0000-0000E6890000}"/>
    <cellStyle name="Normal 8 2 2 2 2 2 2 2 4" xfId="11567" xr:uid="{00000000-0005-0000-0000-0000E7890000}"/>
    <cellStyle name="Normal 8 2 2 2 2 2 2 2 4 2" xfId="28920" xr:uid="{00000000-0005-0000-0000-0000E8890000}"/>
    <cellStyle name="Normal 8 2 2 2 2 2 2 2 4 3" xfId="46266" xr:uid="{00000000-0005-0000-0000-0000E9890000}"/>
    <cellStyle name="Normal 8 2 2 2 2 2 2 2 5" xfId="20247" xr:uid="{00000000-0005-0000-0000-0000EA890000}"/>
    <cellStyle name="Normal 8 2 2 2 2 2 2 2 6" xfId="37593" xr:uid="{00000000-0005-0000-0000-0000EB890000}"/>
    <cellStyle name="Normal 8 2 2 2 2 2 2 3" xfId="1816" xr:uid="{00000000-0005-0000-0000-0000EC890000}"/>
    <cellStyle name="Normal 8 2 2 2 2 2 2 3 2" xfId="7598" xr:uid="{00000000-0005-0000-0000-0000ED890000}"/>
    <cellStyle name="Normal 8 2 2 2 2 2 2 3 2 2" xfId="16271" xr:uid="{00000000-0005-0000-0000-0000EE890000}"/>
    <cellStyle name="Normal 8 2 2 2 2 2 2 3 2 2 2" xfId="33624" xr:uid="{00000000-0005-0000-0000-0000EF890000}"/>
    <cellStyle name="Normal 8 2 2 2 2 2 2 3 2 2 3" xfId="50970" xr:uid="{00000000-0005-0000-0000-0000F0890000}"/>
    <cellStyle name="Normal 8 2 2 2 2 2 2 3 2 3" xfId="24951" xr:uid="{00000000-0005-0000-0000-0000F1890000}"/>
    <cellStyle name="Normal 8 2 2 2 2 2 2 3 2 4" xfId="42297" xr:uid="{00000000-0005-0000-0000-0000F2890000}"/>
    <cellStyle name="Normal 8 2 2 2 2 2 2 3 3" xfId="5442" xr:uid="{00000000-0005-0000-0000-0000F3890000}"/>
    <cellStyle name="Normal 8 2 2 2 2 2 2 3 3 2" xfId="14115" xr:uid="{00000000-0005-0000-0000-0000F4890000}"/>
    <cellStyle name="Normal 8 2 2 2 2 2 2 3 3 2 2" xfId="31468" xr:uid="{00000000-0005-0000-0000-0000F5890000}"/>
    <cellStyle name="Normal 8 2 2 2 2 2 2 3 3 2 3" xfId="48814" xr:uid="{00000000-0005-0000-0000-0000F6890000}"/>
    <cellStyle name="Normal 8 2 2 2 2 2 2 3 3 3" xfId="22795" xr:uid="{00000000-0005-0000-0000-0000F7890000}"/>
    <cellStyle name="Normal 8 2 2 2 2 2 2 3 3 4" xfId="40141" xr:uid="{00000000-0005-0000-0000-0000F8890000}"/>
    <cellStyle name="Normal 8 2 2 2 2 2 2 3 4" xfId="10489" xr:uid="{00000000-0005-0000-0000-0000F9890000}"/>
    <cellStyle name="Normal 8 2 2 2 2 2 2 3 4 2" xfId="27842" xr:uid="{00000000-0005-0000-0000-0000FA890000}"/>
    <cellStyle name="Normal 8 2 2 2 2 2 2 3 4 3" xfId="45188" xr:uid="{00000000-0005-0000-0000-0000FB890000}"/>
    <cellStyle name="Normal 8 2 2 2 2 2 2 3 5" xfId="19169" xr:uid="{00000000-0005-0000-0000-0000FC890000}"/>
    <cellStyle name="Normal 8 2 2 2 2 2 2 3 6" xfId="36515" xr:uid="{00000000-0005-0000-0000-0000FD890000}"/>
    <cellStyle name="Normal 8 2 2 2 2 2 2 4" xfId="6863" xr:uid="{00000000-0005-0000-0000-0000FE890000}"/>
    <cellStyle name="Normal 8 2 2 2 2 2 2 4 2" xfId="15536" xr:uid="{00000000-0005-0000-0000-0000FF890000}"/>
    <cellStyle name="Normal 8 2 2 2 2 2 2 4 2 2" xfId="32889" xr:uid="{00000000-0005-0000-0000-0000008A0000}"/>
    <cellStyle name="Normal 8 2 2 2 2 2 2 4 2 3" xfId="50235" xr:uid="{00000000-0005-0000-0000-0000018A0000}"/>
    <cellStyle name="Normal 8 2 2 2 2 2 2 4 3" xfId="24216" xr:uid="{00000000-0005-0000-0000-0000028A0000}"/>
    <cellStyle name="Normal 8 2 2 2 2 2 2 4 4" xfId="41562" xr:uid="{00000000-0005-0000-0000-0000038A0000}"/>
    <cellStyle name="Normal 8 2 2 2 2 2 2 5" xfId="3629" xr:uid="{00000000-0005-0000-0000-0000048A0000}"/>
    <cellStyle name="Normal 8 2 2 2 2 2 2 5 2" xfId="12302" xr:uid="{00000000-0005-0000-0000-0000058A0000}"/>
    <cellStyle name="Normal 8 2 2 2 2 2 2 5 2 2" xfId="29655" xr:uid="{00000000-0005-0000-0000-0000068A0000}"/>
    <cellStyle name="Normal 8 2 2 2 2 2 2 5 2 3" xfId="47001" xr:uid="{00000000-0005-0000-0000-0000078A0000}"/>
    <cellStyle name="Normal 8 2 2 2 2 2 2 5 3" xfId="20982" xr:uid="{00000000-0005-0000-0000-0000088A0000}"/>
    <cellStyle name="Normal 8 2 2 2 2 2 2 5 4" xfId="38328" xr:uid="{00000000-0005-0000-0000-0000098A0000}"/>
    <cellStyle name="Normal 8 2 2 2 2 2 2 6" xfId="9754" xr:uid="{00000000-0005-0000-0000-00000A8A0000}"/>
    <cellStyle name="Normal 8 2 2 2 2 2 2 6 2" xfId="27107" xr:uid="{00000000-0005-0000-0000-00000B8A0000}"/>
    <cellStyle name="Normal 8 2 2 2 2 2 2 6 3" xfId="44453" xr:uid="{00000000-0005-0000-0000-00000C8A0000}"/>
    <cellStyle name="Normal 8 2 2 2 2 2 2 7" xfId="18434" xr:uid="{00000000-0005-0000-0000-00000D8A0000}"/>
    <cellStyle name="Normal 8 2 2 2 2 2 2 8" xfId="35780" xr:uid="{00000000-0005-0000-0000-00000E8A0000}"/>
    <cellStyle name="Normal 8 2 2 2 2 2 3" xfId="591" xr:uid="{00000000-0005-0000-0000-00000F8A0000}"/>
    <cellStyle name="Normal 8 2 2 2 2 2 3 2" xfId="2404" xr:uid="{00000000-0005-0000-0000-0000108A0000}"/>
    <cellStyle name="Normal 8 2 2 2 2 2 3 2 2" xfId="8186" xr:uid="{00000000-0005-0000-0000-0000118A0000}"/>
    <cellStyle name="Normal 8 2 2 2 2 2 3 2 2 2" xfId="16859" xr:uid="{00000000-0005-0000-0000-0000128A0000}"/>
    <cellStyle name="Normal 8 2 2 2 2 2 3 2 2 2 2" xfId="34212" xr:uid="{00000000-0005-0000-0000-0000138A0000}"/>
    <cellStyle name="Normal 8 2 2 2 2 2 3 2 2 2 3" xfId="51558" xr:uid="{00000000-0005-0000-0000-0000148A0000}"/>
    <cellStyle name="Normal 8 2 2 2 2 2 3 2 2 3" xfId="25539" xr:uid="{00000000-0005-0000-0000-0000158A0000}"/>
    <cellStyle name="Normal 8 2 2 2 2 2 3 2 2 4" xfId="42885" xr:uid="{00000000-0005-0000-0000-0000168A0000}"/>
    <cellStyle name="Normal 8 2 2 2 2 2 3 2 3" xfId="5687" xr:uid="{00000000-0005-0000-0000-0000178A0000}"/>
    <cellStyle name="Normal 8 2 2 2 2 2 3 2 3 2" xfId="14360" xr:uid="{00000000-0005-0000-0000-0000188A0000}"/>
    <cellStyle name="Normal 8 2 2 2 2 2 3 2 3 2 2" xfId="31713" xr:uid="{00000000-0005-0000-0000-0000198A0000}"/>
    <cellStyle name="Normal 8 2 2 2 2 2 3 2 3 2 3" xfId="49059" xr:uid="{00000000-0005-0000-0000-00001A8A0000}"/>
    <cellStyle name="Normal 8 2 2 2 2 2 3 2 3 3" xfId="23040" xr:uid="{00000000-0005-0000-0000-00001B8A0000}"/>
    <cellStyle name="Normal 8 2 2 2 2 2 3 2 3 4" xfId="40386" xr:uid="{00000000-0005-0000-0000-00001C8A0000}"/>
    <cellStyle name="Normal 8 2 2 2 2 2 3 2 4" xfId="11077" xr:uid="{00000000-0005-0000-0000-00001D8A0000}"/>
    <cellStyle name="Normal 8 2 2 2 2 2 3 2 4 2" xfId="28430" xr:uid="{00000000-0005-0000-0000-00001E8A0000}"/>
    <cellStyle name="Normal 8 2 2 2 2 2 3 2 4 3" xfId="45776" xr:uid="{00000000-0005-0000-0000-00001F8A0000}"/>
    <cellStyle name="Normal 8 2 2 2 2 2 3 2 5" xfId="19757" xr:uid="{00000000-0005-0000-0000-0000208A0000}"/>
    <cellStyle name="Normal 8 2 2 2 2 2 3 2 6" xfId="37103" xr:uid="{00000000-0005-0000-0000-0000218A0000}"/>
    <cellStyle name="Normal 8 2 2 2 2 2 3 3" xfId="6373" xr:uid="{00000000-0005-0000-0000-0000228A0000}"/>
    <cellStyle name="Normal 8 2 2 2 2 2 3 3 2" xfId="15046" xr:uid="{00000000-0005-0000-0000-0000238A0000}"/>
    <cellStyle name="Normal 8 2 2 2 2 2 3 3 2 2" xfId="32399" xr:uid="{00000000-0005-0000-0000-0000248A0000}"/>
    <cellStyle name="Normal 8 2 2 2 2 2 3 3 2 3" xfId="49745" xr:uid="{00000000-0005-0000-0000-0000258A0000}"/>
    <cellStyle name="Normal 8 2 2 2 2 2 3 3 3" xfId="23726" xr:uid="{00000000-0005-0000-0000-0000268A0000}"/>
    <cellStyle name="Normal 8 2 2 2 2 2 3 3 4" xfId="41072" xr:uid="{00000000-0005-0000-0000-0000278A0000}"/>
    <cellStyle name="Normal 8 2 2 2 2 2 3 4" xfId="4217" xr:uid="{00000000-0005-0000-0000-0000288A0000}"/>
    <cellStyle name="Normal 8 2 2 2 2 2 3 4 2" xfId="12890" xr:uid="{00000000-0005-0000-0000-0000298A0000}"/>
    <cellStyle name="Normal 8 2 2 2 2 2 3 4 2 2" xfId="30243" xr:uid="{00000000-0005-0000-0000-00002A8A0000}"/>
    <cellStyle name="Normal 8 2 2 2 2 2 3 4 2 3" xfId="47589" xr:uid="{00000000-0005-0000-0000-00002B8A0000}"/>
    <cellStyle name="Normal 8 2 2 2 2 2 3 4 3" xfId="21570" xr:uid="{00000000-0005-0000-0000-00002C8A0000}"/>
    <cellStyle name="Normal 8 2 2 2 2 2 3 4 4" xfId="38916" xr:uid="{00000000-0005-0000-0000-00002D8A0000}"/>
    <cellStyle name="Normal 8 2 2 2 2 2 3 5" xfId="9264" xr:uid="{00000000-0005-0000-0000-00002E8A0000}"/>
    <cellStyle name="Normal 8 2 2 2 2 2 3 5 2" xfId="26617" xr:uid="{00000000-0005-0000-0000-00002F8A0000}"/>
    <cellStyle name="Normal 8 2 2 2 2 2 3 5 3" xfId="43963" xr:uid="{00000000-0005-0000-0000-0000308A0000}"/>
    <cellStyle name="Normal 8 2 2 2 2 2 3 6" xfId="17944" xr:uid="{00000000-0005-0000-0000-0000318A0000}"/>
    <cellStyle name="Normal 8 2 2 2 2 2 3 7" xfId="35290" xr:uid="{00000000-0005-0000-0000-0000328A0000}"/>
    <cellStyle name="Normal 8 2 2 2 2 2 4" xfId="2159" xr:uid="{00000000-0005-0000-0000-0000338A0000}"/>
    <cellStyle name="Normal 8 2 2 2 2 2 4 2" xfId="7941" xr:uid="{00000000-0005-0000-0000-0000348A0000}"/>
    <cellStyle name="Normal 8 2 2 2 2 2 4 2 2" xfId="16614" xr:uid="{00000000-0005-0000-0000-0000358A0000}"/>
    <cellStyle name="Normal 8 2 2 2 2 2 4 2 2 2" xfId="33967" xr:uid="{00000000-0005-0000-0000-0000368A0000}"/>
    <cellStyle name="Normal 8 2 2 2 2 2 4 2 2 3" xfId="51313" xr:uid="{00000000-0005-0000-0000-0000378A0000}"/>
    <cellStyle name="Normal 8 2 2 2 2 2 4 2 3" xfId="25294" xr:uid="{00000000-0005-0000-0000-0000388A0000}"/>
    <cellStyle name="Normal 8 2 2 2 2 2 4 2 4" xfId="42640" xr:uid="{00000000-0005-0000-0000-0000398A0000}"/>
    <cellStyle name="Normal 8 2 2 2 2 2 4 3" xfId="3972" xr:uid="{00000000-0005-0000-0000-00003A8A0000}"/>
    <cellStyle name="Normal 8 2 2 2 2 2 4 3 2" xfId="12645" xr:uid="{00000000-0005-0000-0000-00003B8A0000}"/>
    <cellStyle name="Normal 8 2 2 2 2 2 4 3 2 2" xfId="29998" xr:uid="{00000000-0005-0000-0000-00003C8A0000}"/>
    <cellStyle name="Normal 8 2 2 2 2 2 4 3 2 3" xfId="47344" xr:uid="{00000000-0005-0000-0000-00003D8A0000}"/>
    <cellStyle name="Normal 8 2 2 2 2 2 4 3 3" xfId="21325" xr:uid="{00000000-0005-0000-0000-00003E8A0000}"/>
    <cellStyle name="Normal 8 2 2 2 2 2 4 3 4" xfId="38671" xr:uid="{00000000-0005-0000-0000-00003F8A0000}"/>
    <cellStyle name="Normal 8 2 2 2 2 2 4 4" xfId="10832" xr:uid="{00000000-0005-0000-0000-0000408A0000}"/>
    <cellStyle name="Normal 8 2 2 2 2 2 4 4 2" xfId="28185" xr:uid="{00000000-0005-0000-0000-0000418A0000}"/>
    <cellStyle name="Normal 8 2 2 2 2 2 4 4 3" xfId="45531" xr:uid="{00000000-0005-0000-0000-0000428A0000}"/>
    <cellStyle name="Normal 8 2 2 2 2 2 4 5" xfId="19512" xr:uid="{00000000-0005-0000-0000-0000438A0000}"/>
    <cellStyle name="Normal 8 2 2 2 2 2 4 6" xfId="36858" xr:uid="{00000000-0005-0000-0000-0000448A0000}"/>
    <cellStyle name="Normal 8 2 2 2 2 2 5" xfId="1326" xr:uid="{00000000-0005-0000-0000-0000458A0000}"/>
    <cellStyle name="Normal 8 2 2 2 2 2 5 2" xfId="7108" xr:uid="{00000000-0005-0000-0000-0000468A0000}"/>
    <cellStyle name="Normal 8 2 2 2 2 2 5 2 2" xfId="15781" xr:uid="{00000000-0005-0000-0000-0000478A0000}"/>
    <cellStyle name="Normal 8 2 2 2 2 2 5 2 2 2" xfId="33134" xr:uid="{00000000-0005-0000-0000-0000488A0000}"/>
    <cellStyle name="Normal 8 2 2 2 2 2 5 2 2 3" xfId="50480" xr:uid="{00000000-0005-0000-0000-0000498A0000}"/>
    <cellStyle name="Normal 8 2 2 2 2 2 5 2 3" xfId="24461" xr:uid="{00000000-0005-0000-0000-00004A8A0000}"/>
    <cellStyle name="Normal 8 2 2 2 2 2 5 2 4" xfId="41807" xr:uid="{00000000-0005-0000-0000-00004B8A0000}"/>
    <cellStyle name="Normal 8 2 2 2 2 2 5 3" xfId="4952" xr:uid="{00000000-0005-0000-0000-00004C8A0000}"/>
    <cellStyle name="Normal 8 2 2 2 2 2 5 3 2" xfId="13625" xr:uid="{00000000-0005-0000-0000-00004D8A0000}"/>
    <cellStyle name="Normal 8 2 2 2 2 2 5 3 2 2" xfId="30978" xr:uid="{00000000-0005-0000-0000-00004E8A0000}"/>
    <cellStyle name="Normal 8 2 2 2 2 2 5 3 2 3" xfId="48324" xr:uid="{00000000-0005-0000-0000-00004F8A0000}"/>
    <cellStyle name="Normal 8 2 2 2 2 2 5 3 3" xfId="22305" xr:uid="{00000000-0005-0000-0000-0000508A0000}"/>
    <cellStyle name="Normal 8 2 2 2 2 2 5 3 4" xfId="39651" xr:uid="{00000000-0005-0000-0000-0000518A0000}"/>
    <cellStyle name="Normal 8 2 2 2 2 2 5 4" xfId="9999" xr:uid="{00000000-0005-0000-0000-0000528A0000}"/>
    <cellStyle name="Normal 8 2 2 2 2 2 5 4 2" xfId="27352" xr:uid="{00000000-0005-0000-0000-0000538A0000}"/>
    <cellStyle name="Normal 8 2 2 2 2 2 5 4 3" xfId="44698" xr:uid="{00000000-0005-0000-0000-0000548A0000}"/>
    <cellStyle name="Normal 8 2 2 2 2 2 5 5" xfId="18679" xr:uid="{00000000-0005-0000-0000-0000558A0000}"/>
    <cellStyle name="Normal 8 2 2 2 2 2 5 6" xfId="36025" xr:uid="{00000000-0005-0000-0000-0000568A0000}"/>
    <cellStyle name="Normal 8 2 2 2 2 2 6" xfId="6128" xr:uid="{00000000-0005-0000-0000-0000578A0000}"/>
    <cellStyle name="Normal 8 2 2 2 2 2 6 2" xfId="14801" xr:uid="{00000000-0005-0000-0000-0000588A0000}"/>
    <cellStyle name="Normal 8 2 2 2 2 2 6 2 2" xfId="32154" xr:uid="{00000000-0005-0000-0000-0000598A0000}"/>
    <cellStyle name="Normal 8 2 2 2 2 2 6 2 3" xfId="49500" xr:uid="{00000000-0005-0000-0000-00005A8A0000}"/>
    <cellStyle name="Normal 8 2 2 2 2 2 6 3" xfId="23481" xr:uid="{00000000-0005-0000-0000-00005B8A0000}"/>
    <cellStyle name="Normal 8 2 2 2 2 2 6 4" xfId="40827" xr:uid="{00000000-0005-0000-0000-00005C8A0000}"/>
    <cellStyle name="Normal 8 2 2 2 2 2 7" xfId="3139" xr:uid="{00000000-0005-0000-0000-00005D8A0000}"/>
    <cellStyle name="Normal 8 2 2 2 2 2 7 2" xfId="11812" xr:uid="{00000000-0005-0000-0000-00005E8A0000}"/>
    <cellStyle name="Normal 8 2 2 2 2 2 7 2 2" xfId="29165" xr:uid="{00000000-0005-0000-0000-00005F8A0000}"/>
    <cellStyle name="Normal 8 2 2 2 2 2 7 2 3" xfId="46511" xr:uid="{00000000-0005-0000-0000-0000608A0000}"/>
    <cellStyle name="Normal 8 2 2 2 2 2 7 3" xfId="20492" xr:uid="{00000000-0005-0000-0000-0000618A0000}"/>
    <cellStyle name="Normal 8 2 2 2 2 2 7 4" xfId="37838" xr:uid="{00000000-0005-0000-0000-0000628A0000}"/>
    <cellStyle name="Normal 8 2 2 2 2 2 8" xfId="9019" xr:uid="{00000000-0005-0000-0000-0000638A0000}"/>
    <cellStyle name="Normal 8 2 2 2 2 2 8 2" xfId="26372" xr:uid="{00000000-0005-0000-0000-0000648A0000}"/>
    <cellStyle name="Normal 8 2 2 2 2 2 8 3" xfId="43718" xr:uid="{00000000-0005-0000-0000-0000658A0000}"/>
    <cellStyle name="Normal 8 2 2 2 2 2 9" xfId="17699" xr:uid="{00000000-0005-0000-0000-0000668A0000}"/>
    <cellStyle name="Normal 8 2 2 2 2 3" xfId="248" xr:uid="{00000000-0005-0000-0000-0000678A0000}"/>
    <cellStyle name="Normal 8 2 2 2 2 3 10" xfId="34947" xr:uid="{00000000-0005-0000-0000-0000688A0000}"/>
    <cellStyle name="Normal 8 2 2 2 2 3 2" xfId="983" xr:uid="{00000000-0005-0000-0000-0000698A0000}"/>
    <cellStyle name="Normal 8 2 2 2 2 3 2 2" xfId="2796" xr:uid="{00000000-0005-0000-0000-00006A8A0000}"/>
    <cellStyle name="Normal 8 2 2 2 2 3 2 2 2" xfId="8578" xr:uid="{00000000-0005-0000-0000-00006B8A0000}"/>
    <cellStyle name="Normal 8 2 2 2 2 3 2 2 2 2" xfId="17251" xr:uid="{00000000-0005-0000-0000-00006C8A0000}"/>
    <cellStyle name="Normal 8 2 2 2 2 3 2 2 2 2 2" xfId="34604" xr:uid="{00000000-0005-0000-0000-00006D8A0000}"/>
    <cellStyle name="Normal 8 2 2 2 2 3 2 2 2 2 3" xfId="51950" xr:uid="{00000000-0005-0000-0000-00006E8A0000}"/>
    <cellStyle name="Normal 8 2 2 2 2 3 2 2 2 3" xfId="25931" xr:uid="{00000000-0005-0000-0000-00006F8A0000}"/>
    <cellStyle name="Normal 8 2 2 2 2 3 2 2 2 4" xfId="43277" xr:uid="{00000000-0005-0000-0000-0000708A0000}"/>
    <cellStyle name="Normal 8 2 2 2 2 3 2 2 3" xfId="4609" xr:uid="{00000000-0005-0000-0000-0000718A0000}"/>
    <cellStyle name="Normal 8 2 2 2 2 3 2 2 3 2" xfId="13282" xr:uid="{00000000-0005-0000-0000-0000728A0000}"/>
    <cellStyle name="Normal 8 2 2 2 2 3 2 2 3 2 2" xfId="30635" xr:uid="{00000000-0005-0000-0000-0000738A0000}"/>
    <cellStyle name="Normal 8 2 2 2 2 3 2 2 3 2 3" xfId="47981" xr:uid="{00000000-0005-0000-0000-0000748A0000}"/>
    <cellStyle name="Normal 8 2 2 2 2 3 2 2 3 3" xfId="21962" xr:uid="{00000000-0005-0000-0000-0000758A0000}"/>
    <cellStyle name="Normal 8 2 2 2 2 3 2 2 3 4" xfId="39308" xr:uid="{00000000-0005-0000-0000-0000768A0000}"/>
    <cellStyle name="Normal 8 2 2 2 2 3 2 2 4" xfId="11469" xr:uid="{00000000-0005-0000-0000-0000778A0000}"/>
    <cellStyle name="Normal 8 2 2 2 2 3 2 2 4 2" xfId="28822" xr:uid="{00000000-0005-0000-0000-0000788A0000}"/>
    <cellStyle name="Normal 8 2 2 2 2 3 2 2 4 3" xfId="46168" xr:uid="{00000000-0005-0000-0000-0000798A0000}"/>
    <cellStyle name="Normal 8 2 2 2 2 3 2 2 5" xfId="20149" xr:uid="{00000000-0005-0000-0000-00007A8A0000}"/>
    <cellStyle name="Normal 8 2 2 2 2 3 2 2 6" xfId="37495" xr:uid="{00000000-0005-0000-0000-00007B8A0000}"/>
    <cellStyle name="Normal 8 2 2 2 2 3 2 3" xfId="1718" xr:uid="{00000000-0005-0000-0000-00007C8A0000}"/>
    <cellStyle name="Normal 8 2 2 2 2 3 2 3 2" xfId="7500" xr:uid="{00000000-0005-0000-0000-00007D8A0000}"/>
    <cellStyle name="Normal 8 2 2 2 2 3 2 3 2 2" xfId="16173" xr:uid="{00000000-0005-0000-0000-00007E8A0000}"/>
    <cellStyle name="Normal 8 2 2 2 2 3 2 3 2 2 2" xfId="33526" xr:uid="{00000000-0005-0000-0000-00007F8A0000}"/>
    <cellStyle name="Normal 8 2 2 2 2 3 2 3 2 2 3" xfId="50872" xr:uid="{00000000-0005-0000-0000-0000808A0000}"/>
    <cellStyle name="Normal 8 2 2 2 2 3 2 3 2 3" xfId="24853" xr:uid="{00000000-0005-0000-0000-0000818A0000}"/>
    <cellStyle name="Normal 8 2 2 2 2 3 2 3 2 4" xfId="42199" xr:uid="{00000000-0005-0000-0000-0000828A0000}"/>
    <cellStyle name="Normal 8 2 2 2 2 3 2 3 3" xfId="5344" xr:uid="{00000000-0005-0000-0000-0000838A0000}"/>
    <cellStyle name="Normal 8 2 2 2 2 3 2 3 3 2" xfId="14017" xr:uid="{00000000-0005-0000-0000-0000848A0000}"/>
    <cellStyle name="Normal 8 2 2 2 2 3 2 3 3 2 2" xfId="31370" xr:uid="{00000000-0005-0000-0000-0000858A0000}"/>
    <cellStyle name="Normal 8 2 2 2 2 3 2 3 3 2 3" xfId="48716" xr:uid="{00000000-0005-0000-0000-0000868A0000}"/>
    <cellStyle name="Normal 8 2 2 2 2 3 2 3 3 3" xfId="22697" xr:uid="{00000000-0005-0000-0000-0000878A0000}"/>
    <cellStyle name="Normal 8 2 2 2 2 3 2 3 3 4" xfId="40043" xr:uid="{00000000-0005-0000-0000-0000888A0000}"/>
    <cellStyle name="Normal 8 2 2 2 2 3 2 3 4" xfId="10391" xr:uid="{00000000-0005-0000-0000-0000898A0000}"/>
    <cellStyle name="Normal 8 2 2 2 2 3 2 3 4 2" xfId="27744" xr:uid="{00000000-0005-0000-0000-00008A8A0000}"/>
    <cellStyle name="Normal 8 2 2 2 2 3 2 3 4 3" xfId="45090" xr:uid="{00000000-0005-0000-0000-00008B8A0000}"/>
    <cellStyle name="Normal 8 2 2 2 2 3 2 3 5" xfId="19071" xr:uid="{00000000-0005-0000-0000-00008C8A0000}"/>
    <cellStyle name="Normal 8 2 2 2 2 3 2 3 6" xfId="36417" xr:uid="{00000000-0005-0000-0000-00008D8A0000}"/>
    <cellStyle name="Normal 8 2 2 2 2 3 2 4" xfId="6765" xr:uid="{00000000-0005-0000-0000-00008E8A0000}"/>
    <cellStyle name="Normal 8 2 2 2 2 3 2 4 2" xfId="15438" xr:uid="{00000000-0005-0000-0000-00008F8A0000}"/>
    <cellStyle name="Normal 8 2 2 2 2 3 2 4 2 2" xfId="32791" xr:uid="{00000000-0005-0000-0000-0000908A0000}"/>
    <cellStyle name="Normal 8 2 2 2 2 3 2 4 2 3" xfId="50137" xr:uid="{00000000-0005-0000-0000-0000918A0000}"/>
    <cellStyle name="Normal 8 2 2 2 2 3 2 4 3" xfId="24118" xr:uid="{00000000-0005-0000-0000-0000928A0000}"/>
    <cellStyle name="Normal 8 2 2 2 2 3 2 4 4" xfId="41464" xr:uid="{00000000-0005-0000-0000-0000938A0000}"/>
    <cellStyle name="Normal 8 2 2 2 2 3 2 5" xfId="3531" xr:uid="{00000000-0005-0000-0000-0000948A0000}"/>
    <cellStyle name="Normal 8 2 2 2 2 3 2 5 2" xfId="12204" xr:uid="{00000000-0005-0000-0000-0000958A0000}"/>
    <cellStyle name="Normal 8 2 2 2 2 3 2 5 2 2" xfId="29557" xr:uid="{00000000-0005-0000-0000-0000968A0000}"/>
    <cellStyle name="Normal 8 2 2 2 2 3 2 5 2 3" xfId="46903" xr:uid="{00000000-0005-0000-0000-0000978A0000}"/>
    <cellStyle name="Normal 8 2 2 2 2 3 2 5 3" xfId="20884" xr:uid="{00000000-0005-0000-0000-0000988A0000}"/>
    <cellStyle name="Normal 8 2 2 2 2 3 2 5 4" xfId="38230" xr:uid="{00000000-0005-0000-0000-0000998A0000}"/>
    <cellStyle name="Normal 8 2 2 2 2 3 2 6" xfId="9656" xr:uid="{00000000-0005-0000-0000-00009A8A0000}"/>
    <cellStyle name="Normal 8 2 2 2 2 3 2 6 2" xfId="27009" xr:uid="{00000000-0005-0000-0000-00009B8A0000}"/>
    <cellStyle name="Normal 8 2 2 2 2 3 2 6 3" xfId="44355" xr:uid="{00000000-0005-0000-0000-00009C8A0000}"/>
    <cellStyle name="Normal 8 2 2 2 2 3 2 7" xfId="18336" xr:uid="{00000000-0005-0000-0000-00009D8A0000}"/>
    <cellStyle name="Normal 8 2 2 2 2 3 2 8" xfId="35682" xr:uid="{00000000-0005-0000-0000-00009E8A0000}"/>
    <cellStyle name="Normal 8 2 2 2 2 3 3" xfId="738" xr:uid="{00000000-0005-0000-0000-00009F8A0000}"/>
    <cellStyle name="Normal 8 2 2 2 2 3 3 2" xfId="2551" xr:uid="{00000000-0005-0000-0000-0000A08A0000}"/>
    <cellStyle name="Normal 8 2 2 2 2 3 3 2 2" xfId="8333" xr:uid="{00000000-0005-0000-0000-0000A18A0000}"/>
    <cellStyle name="Normal 8 2 2 2 2 3 3 2 2 2" xfId="17006" xr:uid="{00000000-0005-0000-0000-0000A28A0000}"/>
    <cellStyle name="Normal 8 2 2 2 2 3 3 2 2 2 2" xfId="34359" xr:uid="{00000000-0005-0000-0000-0000A38A0000}"/>
    <cellStyle name="Normal 8 2 2 2 2 3 3 2 2 2 3" xfId="51705" xr:uid="{00000000-0005-0000-0000-0000A48A0000}"/>
    <cellStyle name="Normal 8 2 2 2 2 3 3 2 2 3" xfId="25686" xr:uid="{00000000-0005-0000-0000-0000A58A0000}"/>
    <cellStyle name="Normal 8 2 2 2 2 3 3 2 2 4" xfId="43032" xr:uid="{00000000-0005-0000-0000-0000A68A0000}"/>
    <cellStyle name="Normal 8 2 2 2 2 3 3 2 3" xfId="5785" xr:uid="{00000000-0005-0000-0000-0000A78A0000}"/>
    <cellStyle name="Normal 8 2 2 2 2 3 3 2 3 2" xfId="14458" xr:uid="{00000000-0005-0000-0000-0000A88A0000}"/>
    <cellStyle name="Normal 8 2 2 2 2 3 3 2 3 2 2" xfId="31811" xr:uid="{00000000-0005-0000-0000-0000A98A0000}"/>
    <cellStyle name="Normal 8 2 2 2 2 3 3 2 3 2 3" xfId="49157" xr:uid="{00000000-0005-0000-0000-0000AA8A0000}"/>
    <cellStyle name="Normal 8 2 2 2 2 3 3 2 3 3" xfId="23138" xr:uid="{00000000-0005-0000-0000-0000AB8A0000}"/>
    <cellStyle name="Normal 8 2 2 2 2 3 3 2 3 4" xfId="40484" xr:uid="{00000000-0005-0000-0000-0000AC8A0000}"/>
    <cellStyle name="Normal 8 2 2 2 2 3 3 2 4" xfId="11224" xr:uid="{00000000-0005-0000-0000-0000AD8A0000}"/>
    <cellStyle name="Normal 8 2 2 2 2 3 3 2 4 2" xfId="28577" xr:uid="{00000000-0005-0000-0000-0000AE8A0000}"/>
    <cellStyle name="Normal 8 2 2 2 2 3 3 2 4 3" xfId="45923" xr:uid="{00000000-0005-0000-0000-0000AF8A0000}"/>
    <cellStyle name="Normal 8 2 2 2 2 3 3 2 5" xfId="19904" xr:uid="{00000000-0005-0000-0000-0000B08A0000}"/>
    <cellStyle name="Normal 8 2 2 2 2 3 3 2 6" xfId="37250" xr:uid="{00000000-0005-0000-0000-0000B18A0000}"/>
    <cellStyle name="Normal 8 2 2 2 2 3 3 3" xfId="6520" xr:uid="{00000000-0005-0000-0000-0000B28A0000}"/>
    <cellStyle name="Normal 8 2 2 2 2 3 3 3 2" xfId="15193" xr:uid="{00000000-0005-0000-0000-0000B38A0000}"/>
    <cellStyle name="Normal 8 2 2 2 2 3 3 3 2 2" xfId="32546" xr:uid="{00000000-0005-0000-0000-0000B48A0000}"/>
    <cellStyle name="Normal 8 2 2 2 2 3 3 3 2 3" xfId="49892" xr:uid="{00000000-0005-0000-0000-0000B58A0000}"/>
    <cellStyle name="Normal 8 2 2 2 2 3 3 3 3" xfId="23873" xr:uid="{00000000-0005-0000-0000-0000B68A0000}"/>
    <cellStyle name="Normal 8 2 2 2 2 3 3 3 4" xfId="41219" xr:uid="{00000000-0005-0000-0000-0000B78A0000}"/>
    <cellStyle name="Normal 8 2 2 2 2 3 3 4" xfId="4364" xr:uid="{00000000-0005-0000-0000-0000B88A0000}"/>
    <cellStyle name="Normal 8 2 2 2 2 3 3 4 2" xfId="13037" xr:uid="{00000000-0005-0000-0000-0000B98A0000}"/>
    <cellStyle name="Normal 8 2 2 2 2 3 3 4 2 2" xfId="30390" xr:uid="{00000000-0005-0000-0000-0000BA8A0000}"/>
    <cellStyle name="Normal 8 2 2 2 2 3 3 4 2 3" xfId="47736" xr:uid="{00000000-0005-0000-0000-0000BB8A0000}"/>
    <cellStyle name="Normal 8 2 2 2 2 3 3 4 3" xfId="21717" xr:uid="{00000000-0005-0000-0000-0000BC8A0000}"/>
    <cellStyle name="Normal 8 2 2 2 2 3 3 4 4" xfId="39063" xr:uid="{00000000-0005-0000-0000-0000BD8A0000}"/>
    <cellStyle name="Normal 8 2 2 2 2 3 3 5" xfId="9411" xr:uid="{00000000-0005-0000-0000-0000BE8A0000}"/>
    <cellStyle name="Normal 8 2 2 2 2 3 3 5 2" xfId="26764" xr:uid="{00000000-0005-0000-0000-0000BF8A0000}"/>
    <cellStyle name="Normal 8 2 2 2 2 3 3 5 3" xfId="44110" xr:uid="{00000000-0005-0000-0000-0000C08A0000}"/>
    <cellStyle name="Normal 8 2 2 2 2 3 3 6" xfId="18091" xr:uid="{00000000-0005-0000-0000-0000C18A0000}"/>
    <cellStyle name="Normal 8 2 2 2 2 3 3 7" xfId="35437" xr:uid="{00000000-0005-0000-0000-0000C28A0000}"/>
    <cellStyle name="Normal 8 2 2 2 2 3 4" xfId="2061" xr:uid="{00000000-0005-0000-0000-0000C38A0000}"/>
    <cellStyle name="Normal 8 2 2 2 2 3 4 2" xfId="7843" xr:uid="{00000000-0005-0000-0000-0000C48A0000}"/>
    <cellStyle name="Normal 8 2 2 2 2 3 4 2 2" xfId="16516" xr:uid="{00000000-0005-0000-0000-0000C58A0000}"/>
    <cellStyle name="Normal 8 2 2 2 2 3 4 2 2 2" xfId="33869" xr:uid="{00000000-0005-0000-0000-0000C68A0000}"/>
    <cellStyle name="Normal 8 2 2 2 2 3 4 2 2 3" xfId="51215" xr:uid="{00000000-0005-0000-0000-0000C78A0000}"/>
    <cellStyle name="Normal 8 2 2 2 2 3 4 2 3" xfId="25196" xr:uid="{00000000-0005-0000-0000-0000C88A0000}"/>
    <cellStyle name="Normal 8 2 2 2 2 3 4 2 4" xfId="42542" xr:uid="{00000000-0005-0000-0000-0000C98A0000}"/>
    <cellStyle name="Normal 8 2 2 2 2 3 4 3" xfId="3874" xr:uid="{00000000-0005-0000-0000-0000CA8A0000}"/>
    <cellStyle name="Normal 8 2 2 2 2 3 4 3 2" xfId="12547" xr:uid="{00000000-0005-0000-0000-0000CB8A0000}"/>
    <cellStyle name="Normal 8 2 2 2 2 3 4 3 2 2" xfId="29900" xr:uid="{00000000-0005-0000-0000-0000CC8A0000}"/>
    <cellStyle name="Normal 8 2 2 2 2 3 4 3 2 3" xfId="47246" xr:uid="{00000000-0005-0000-0000-0000CD8A0000}"/>
    <cellStyle name="Normal 8 2 2 2 2 3 4 3 3" xfId="21227" xr:uid="{00000000-0005-0000-0000-0000CE8A0000}"/>
    <cellStyle name="Normal 8 2 2 2 2 3 4 3 4" xfId="38573" xr:uid="{00000000-0005-0000-0000-0000CF8A0000}"/>
    <cellStyle name="Normal 8 2 2 2 2 3 4 4" xfId="10734" xr:uid="{00000000-0005-0000-0000-0000D08A0000}"/>
    <cellStyle name="Normal 8 2 2 2 2 3 4 4 2" xfId="28087" xr:uid="{00000000-0005-0000-0000-0000D18A0000}"/>
    <cellStyle name="Normal 8 2 2 2 2 3 4 4 3" xfId="45433" xr:uid="{00000000-0005-0000-0000-0000D28A0000}"/>
    <cellStyle name="Normal 8 2 2 2 2 3 4 5" xfId="19414" xr:uid="{00000000-0005-0000-0000-0000D38A0000}"/>
    <cellStyle name="Normal 8 2 2 2 2 3 4 6" xfId="36760" xr:uid="{00000000-0005-0000-0000-0000D48A0000}"/>
    <cellStyle name="Normal 8 2 2 2 2 3 5" xfId="1473" xr:uid="{00000000-0005-0000-0000-0000D58A0000}"/>
    <cellStyle name="Normal 8 2 2 2 2 3 5 2" xfId="7255" xr:uid="{00000000-0005-0000-0000-0000D68A0000}"/>
    <cellStyle name="Normal 8 2 2 2 2 3 5 2 2" xfId="15928" xr:uid="{00000000-0005-0000-0000-0000D78A0000}"/>
    <cellStyle name="Normal 8 2 2 2 2 3 5 2 2 2" xfId="33281" xr:uid="{00000000-0005-0000-0000-0000D88A0000}"/>
    <cellStyle name="Normal 8 2 2 2 2 3 5 2 2 3" xfId="50627" xr:uid="{00000000-0005-0000-0000-0000D98A0000}"/>
    <cellStyle name="Normal 8 2 2 2 2 3 5 2 3" xfId="24608" xr:uid="{00000000-0005-0000-0000-0000DA8A0000}"/>
    <cellStyle name="Normal 8 2 2 2 2 3 5 2 4" xfId="41954" xr:uid="{00000000-0005-0000-0000-0000DB8A0000}"/>
    <cellStyle name="Normal 8 2 2 2 2 3 5 3" xfId="5099" xr:uid="{00000000-0005-0000-0000-0000DC8A0000}"/>
    <cellStyle name="Normal 8 2 2 2 2 3 5 3 2" xfId="13772" xr:uid="{00000000-0005-0000-0000-0000DD8A0000}"/>
    <cellStyle name="Normal 8 2 2 2 2 3 5 3 2 2" xfId="31125" xr:uid="{00000000-0005-0000-0000-0000DE8A0000}"/>
    <cellStyle name="Normal 8 2 2 2 2 3 5 3 2 3" xfId="48471" xr:uid="{00000000-0005-0000-0000-0000DF8A0000}"/>
    <cellStyle name="Normal 8 2 2 2 2 3 5 3 3" xfId="22452" xr:uid="{00000000-0005-0000-0000-0000E08A0000}"/>
    <cellStyle name="Normal 8 2 2 2 2 3 5 3 4" xfId="39798" xr:uid="{00000000-0005-0000-0000-0000E18A0000}"/>
    <cellStyle name="Normal 8 2 2 2 2 3 5 4" xfId="10146" xr:uid="{00000000-0005-0000-0000-0000E28A0000}"/>
    <cellStyle name="Normal 8 2 2 2 2 3 5 4 2" xfId="27499" xr:uid="{00000000-0005-0000-0000-0000E38A0000}"/>
    <cellStyle name="Normal 8 2 2 2 2 3 5 4 3" xfId="44845" xr:uid="{00000000-0005-0000-0000-0000E48A0000}"/>
    <cellStyle name="Normal 8 2 2 2 2 3 5 5" xfId="18826" xr:uid="{00000000-0005-0000-0000-0000E58A0000}"/>
    <cellStyle name="Normal 8 2 2 2 2 3 5 6" xfId="36172" xr:uid="{00000000-0005-0000-0000-0000E68A0000}"/>
    <cellStyle name="Normal 8 2 2 2 2 3 6" xfId="6030" xr:uid="{00000000-0005-0000-0000-0000E78A0000}"/>
    <cellStyle name="Normal 8 2 2 2 2 3 6 2" xfId="14703" xr:uid="{00000000-0005-0000-0000-0000E88A0000}"/>
    <cellStyle name="Normal 8 2 2 2 2 3 6 2 2" xfId="32056" xr:uid="{00000000-0005-0000-0000-0000E98A0000}"/>
    <cellStyle name="Normal 8 2 2 2 2 3 6 2 3" xfId="49402" xr:uid="{00000000-0005-0000-0000-0000EA8A0000}"/>
    <cellStyle name="Normal 8 2 2 2 2 3 6 3" xfId="23383" xr:uid="{00000000-0005-0000-0000-0000EB8A0000}"/>
    <cellStyle name="Normal 8 2 2 2 2 3 6 4" xfId="40729" xr:uid="{00000000-0005-0000-0000-0000EC8A0000}"/>
    <cellStyle name="Normal 8 2 2 2 2 3 7" xfId="3286" xr:uid="{00000000-0005-0000-0000-0000ED8A0000}"/>
    <cellStyle name="Normal 8 2 2 2 2 3 7 2" xfId="11959" xr:uid="{00000000-0005-0000-0000-0000EE8A0000}"/>
    <cellStyle name="Normal 8 2 2 2 2 3 7 2 2" xfId="29312" xr:uid="{00000000-0005-0000-0000-0000EF8A0000}"/>
    <cellStyle name="Normal 8 2 2 2 2 3 7 2 3" xfId="46658" xr:uid="{00000000-0005-0000-0000-0000F08A0000}"/>
    <cellStyle name="Normal 8 2 2 2 2 3 7 3" xfId="20639" xr:uid="{00000000-0005-0000-0000-0000F18A0000}"/>
    <cellStyle name="Normal 8 2 2 2 2 3 7 4" xfId="37985" xr:uid="{00000000-0005-0000-0000-0000F28A0000}"/>
    <cellStyle name="Normal 8 2 2 2 2 3 8" xfId="8921" xr:uid="{00000000-0005-0000-0000-0000F38A0000}"/>
    <cellStyle name="Normal 8 2 2 2 2 3 8 2" xfId="26274" xr:uid="{00000000-0005-0000-0000-0000F48A0000}"/>
    <cellStyle name="Normal 8 2 2 2 2 3 8 3" xfId="43620" xr:uid="{00000000-0005-0000-0000-0000F58A0000}"/>
    <cellStyle name="Normal 8 2 2 2 2 3 9" xfId="17601" xr:uid="{00000000-0005-0000-0000-0000F68A0000}"/>
    <cellStyle name="Normal 8 2 2 2 2 4" xfId="836" xr:uid="{00000000-0005-0000-0000-0000F78A0000}"/>
    <cellStyle name="Normal 8 2 2 2 2 4 2" xfId="2649" xr:uid="{00000000-0005-0000-0000-0000F88A0000}"/>
    <cellStyle name="Normal 8 2 2 2 2 4 2 2" xfId="8431" xr:uid="{00000000-0005-0000-0000-0000F98A0000}"/>
    <cellStyle name="Normal 8 2 2 2 2 4 2 2 2" xfId="17104" xr:uid="{00000000-0005-0000-0000-0000FA8A0000}"/>
    <cellStyle name="Normal 8 2 2 2 2 4 2 2 2 2" xfId="34457" xr:uid="{00000000-0005-0000-0000-0000FB8A0000}"/>
    <cellStyle name="Normal 8 2 2 2 2 4 2 2 2 3" xfId="51803" xr:uid="{00000000-0005-0000-0000-0000FC8A0000}"/>
    <cellStyle name="Normal 8 2 2 2 2 4 2 2 3" xfId="25784" xr:uid="{00000000-0005-0000-0000-0000FD8A0000}"/>
    <cellStyle name="Normal 8 2 2 2 2 4 2 2 4" xfId="43130" xr:uid="{00000000-0005-0000-0000-0000FE8A0000}"/>
    <cellStyle name="Normal 8 2 2 2 2 4 2 3" xfId="4462" xr:uid="{00000000-0005-0000-0000-0000FF8A0000}"/>
    <cellStyle name="Normal 8 2 2 2 2 4 2 3 2" xfId="13135" xr:uid="{00000000-0005-0000-0000-0000008B0000}"/>
    <cellStyle name="Normal 8 2 2 2 2 4 2 3 2 2" xfId="30488" xr:uid="{00000000-0005-0000-0000-0000018B0000}"/>
    <cellStyle name="Normal 8 2 2 2 2 4 2 3 2 3" xfId="47834" xr:uid="{00000000-0005-0000-0000-0000028B0000}"/>
    <cellStyle name="Normal 8 2 2 2 2 4 2 3 3" xfId="21815" xr:uid="{00000000-0005-0000-0000-0000038B0000}"/>
    <cellStyle name="Normal 8 2 2 2 2 4 2 3 4" xfId="39161" xr:uid="{00000000-0005-0000-0000-0000048B0000}"/>
    <cellStyle name="Normal 8 2 2 2 2 4 2 4" xfId="11322" xr:uid="{00000000-0005-0000-0000-0000058B0000}"/>
    <cellStyle name="Normal 8 2 2 2 2 4 2 4 2" xfId="28675" xr:uid="{00000000-0005-0000-0000-0000068B0000}"/>
    <cellStyle name="Normal 8 2 2 2 2 4 2 4 3" xfId="46021" xr:uid="{00000000-0005-0000-0000-0000078B0000}"/>
    <cellStyle name="Normal 8 2 2 2 2 4 2 5" xfId="20002" xr:uid="{00000000-0005-0000-0000-0000088B0000}"/>
    <cellStyle name="Normal 8 2 2 2 2 4 2 6" xfId="37348" xr:uid="{00000000-0005-0000-0000-0000098B0000}"/>
    <cellStyle name="Normal 8 2 2 2 2 4 3" xfId="1571" xr:uid="{00000000-0005-0000-0000-00000A8B0000}"/>
    <cellStyle name="Normal 8 2 2 2 2 4 3 2" xfId="7353" xr:uid="{00000000-0005-0000-0000-00000B8B0000}"/>
    <cellStyle name="Normal 8 2 2 2 2 4 3 2 2" xfId="16026" xr:uid="{00000000-0005-0000-0000-00000C8B0000}"/>
    <cellStyle name="Normal 8 2 2 2 2 4 3 2 2 2" xfId="33379" xr:uid="{00000000-0005-0000-0000-00000D8B0000}"/>
    <cellStyle name="Normal 8 2 2 2 2 4 3 2 2 3" xfId="50725" xr:uid="{00000000-0005-0000-0000-00000E8B0000}"/>
    <cellStyle name="Normal 8 2 2 2 2 4 3 2 3" xfId="24706" xr:uid="{00000000-0005-0000-0000-00000F8B0000}"/>
    <cellStyle name="Normal 8 2 2 2 2 4 3 2 4" xfId="42052" xr:uid="{00000000-0005-0000-0000-0000108B0000}"/>
    <cellStyle name="Normal 8 2 2 2 2 4 3 3" xfId="5197" xr:uid="{00000000-0005-0000-0000-0000118B0000}"/>
    <cellStyle name="Normal 8 2 2 2 2 4 3 3 2" xfId="13870" xr:uid="{00000000-0005-0000-0000-0000128B0000}"/>
    <cellStyle name="Normal 8 2 2 2 2 4 3 3 2 2" xfId="31223" xr:uid="{00000000-0005-0000-0000-0000138B0000}"/>
    <cellStyle name="Normal 8 2 2 2 2 4 3 3 2 3" xfId="48569" xr:uid="{00000000-0005-0000-0000-0000148B0000}"/>
    <cellStyle name="Normal 8 2 2 2 2 4 3 3 3" xfId="22550" xr:uid="{00000000-0005-0000-0000-0000158B0000}"/>
    <cellStyle name="Normal 8 2 2 2 2 4 3 3 4" xfId="39896" xr:uid="{00000000-0005-0000-0000-0000168B0000}"/>
    <cellStyle name="Normal 8 2 2 2 2 4 3 4" xfId="10244" xr:uid="{00000000-0005-0000-0000-0000178B0000}"/>
    <cellStyle name="Normal 8 2 2 2 2 4 3 4 2" xfId="27597" xr:uid="{00000000-0005-0000-0000-0000188B0000}"/>
    <cellStyle name="Normal 8 2 2 2 2 4 3 4 3" xfId="44943" xr:uid="{00000000-0005-0000-0000-0000198B0000}"/>
    <cellStyle name="Normal 8 2 2 2 2 4 3 5" xfId="18924" xr:uid="{00000000-0005-0000-0000-00001A8B0000}"/>
    <cellStyle name="Normal 8 2 2 2 2 4 3 6" xfId="36270" xr:uid="{00000000-0005-0000-0000-00001B8B0000}"/>
    <cellStyle name="Normal 8 2 2 2 2 4 4" xfId="6618" xr:uid="{00000000-0005-0000-0000-00001C8B0000}"/>
    <cellStyle name="Normal 8 2 2 2 2 4 4 2" xfId="15291" xr:uid="{00000000-0005-0000-0000-00001D8B0000}"/>
    <cellStyle name="Normal 8 2 2 2 2 4 4 2 2" xfId="32644" xr:uid="{00000000-0005-0000-0000-00001E8B0000}"/>
    <cellStyle name="Normal 8 2 2 2 2 4 4 2 3" xfId="49990" xr:uid="{00000000-0005-0000-0000-00001F8B0000}"/>
    <cellStyle name="Normal 8 2 2 2 2 4 4 3" xfId="23971" xr:uid="{00000000-0005-0000-0000-0000208B0000}"/>
    <cellStyle name="Normal 8 2 2 2 2 4 4 4" xfId="41317" xr:uid="{00000000-0005-0000-0000-0000218B0000}"/>
    <cellStyle name="Normal 8 2 2 2 2 4 5" xfId="3384" xr:uid="{00000000-0005-0000-0000-0000228B0000}"/>
    <cellStyle name="Normal 8 2 2 2 2 4 5 2" xfId="12057" xr:uid="{00000000-0005-0000-0000-0000238B0000}"/>
    <cellStyle name="Normal 8 2 2 2 2 4 5 2 2" xfId="29410" xr:uid="{00000000-0005-0000-0000-0000248B0000}"/>
    <cellStyle name="Normal 8 2 2 2 2 4 5 2 3" xfId="46756" xr:uid="{00000000-0005-0000-0000-0000258B0000}"/>
    <cellStyle name="Normal 8 2 2 2 2 4 5 3" xfId="20737" xr:uid="{00000000-0005-0000-0000-0000268B0000}"/>
    <cellStyle name="Normal 8 2 2 2 2 4 5 4" xfId="38083" xr:uid="{00000000-0005-0000-0000-0000278B0000}"/>
    <cellStyle name="Normal 8 2 2 2 2 4 6" xfId="9509" xr:uid="{00000000-0005-0000-0000-0000288B0000}"/>
    <cellStyle name="Normal 8 2 2 2 2 4 6 2" xfId="26862" xr:uid="{00000000-0005-0000-0000-0000298B0000}"/>
    <cellStyle name="Normal 8 2 2 2 2 4 6 3" xfId="44208" xr:uid="{00000000-0005-0000-0000-00002A8B0000}"/>
    <cellStyle name="Normal 8 2 2 2 2 4 7" xfId="18189" xr:uid="{00000000-0005-0000-0000-00002B8B0000}"/>
    <cellStyle name="Normal 8 2 2 2 2 4 8" xfId="35535" xr:uid="{00000000-0005-0000-0000-00002C8B0000}"/>
    <cellStyle name="Normal 8 2 2 2 2 5" xfId="493" xr:uid="{00000000-0005-0000-0000-00002D8B0000}"/>
    <cellStyle name="Normal 8 2 2 2 2 5 2" xfId="2306" xr:uid="{00000000-0005-0000-0000-00002E8B0000}"/>
    <cellStyle name="Normal 8 2 2 2 2 5 2 2" xfId="8088" xr:uid="{00000000-0005-0000-0000-00002F8B0000}"/>
    <cellStyle name="Normal 8 2 2 2 2 5 2 2 2" xfId="16761" xr:uid="{00000000-0005-0000-0000-0000308B0000}"/>
    <cellStyle name="Normal 8 2 2 2 2 5 2 2 2 2" xfId="34114" xr:uid="{00000000-0005-0000-0000-0000318B0000}"/>
    <cellStyle name="Normal 8 2 2 2 2 5 2 2 2 3" xfId="51460" xr:uid="{00000000-0005-0000-0000-0000328B0000}"/>
    <cellStyle name="Normal 8 2 2 2 2 5 2 2 3" xfId="25441" xr:uid="{00000000-0005-0000-0000-0000338B0000}"/>
    <cellStyle name="Normal 8 2 2 2 2 5 2 2 4" xfId="42787" xr:uid="{00000000-0005-0000-0000-0000348B0000}"/>
    <cellStyle name="Normal 8 2 2 2 2 5 2 3" xfId="5589" xr:uid="{00000000-0005-0000-0000-0000358B0000}"/>
    <cellStyle name="Normal 8 2 2 2 2 5 2 3 2" xfId="14262" xr:uid="{00000000-0005-0000-0000-0000368B0000}"/>
    <cellStyle name="Normal 8 2 2 2 2 5 2 3 2 2" xfId="31615" xr:uid="{00000000-0005-0000-0000-0000378B0000}"/>
    <cellStyle name="Normal 8 2 2 2 2 5 2 3 2 3" xfId="48961" xr:uid="{00000000-0005-0000-0000-0000388B0000}"/>
    <cellStyle name="Normal 8 2 2 2 2 5 2 3 3" xfId="22942" xr:uid="{00000000-0005-0000-0000-0000398B0000}"/>
    <cellStyle name="Normal 8 2 2 2 2 5 2 3 4" xfId="40288" xr:uid="{00000000-0005-0000-0000-00003A8B0000}"/>
    <cellStyle name="Normal 8 2 2 2 2 5 2 4" xfId="10979" xr:uid="{00000000-0005-0000-0000-00003B8B0000}"/>
    <cellStyle name="Normal 8 2 2 2 2 5 2 4 2" xfId="28332" xr:uid="{00000000-0005-0000-0000-00003C8B0000}"/>
    <cellStyle name="Normal 8 2 2 2 2 5 2 4 3" xfId="45678" xr:uid="{00000000-0005-0000-0000-00003D8B0000}"/>
    <cellStyle name="Normal 8 2 2 2 2 5 2 5" xfId="19659" xr:uid="{00000000-0005-0000-0000-00003E8B0000}"/>
    <cellStyle name="Normal 8 2 2 2 2 5 2 6" xfId="37005" xr:uid="{00000000-0005-0000-0000-00003F8B0000}"/>
    <cellStyle name="Normal 8 2 2 2 2 5 3" xfId="6275" xr:uid="{00000000-0005-0000-0000-0000408B0000}"/>
    <cellStyle name="Normal 8 2 2 2 2 5 3 2" xfId="14948" xr:uid="{00000000-0005-0000-0000-0000418B0000}"/>
    <cellStyle name="Normal 8 2 2 2 2 5 3 2 2" xfId="32301" xr:uid="{00000000-0005-0000-0000-0000428B0000}"/>
    <cellStyle name="Normal 8 2 2 2 2 5 3 2 3" xfId="49647" xr:uid="{00000000-0005-0000-0000-0000438B0000}"/>
    <cellStyle name="Normal 8 2 2 2 2 5 3 3" xfId="23628" xr:uid="{00000000-0005-0000-0000-0000448B0000}"/>
    <cellStyle name="Normal 8 2 2 2 2 5 3 4" xfId="40974" xr:uid="{00000000-0005-0000-0000-0000458B0000}"/>
    <cellStyle name="Normal 8 2 2 2 2 5 4" xfId="4119" xr:uid="{00000000-0005-0000-0000-0000468B0000}"/>
    <cellStyle name="Normal 8 2 2 2 2 5 4 2" xfId="12792" xr:uid="{00000000-0005-0000-0000-0000478B0000}"/>
    <cellStyle name="Normal 8 2 2 2 2 5 4 2 2" xfId="30145" xr:uid="{00000000-0005-0000-0000-0000488B0000}"/>
    <cellStyle name="Normal 8 2 2 2 2 5 4 2 3" xfId="47491" xr:uid="{00000000-0005-0000-0000-0000498B0000}"/>
    <cellStyle name="Normal 8 2 2 2 2 5 4 3" xfId="21472" xr:uid="{00000000-0005-0000-0000-00004A8B0000}"/>
    <cellStyle name="Normal 8 2 2 2 2 5 4 4" xfId="38818" xr:uid="{00000000-0005-0000-0000-00004B8B0000}"/>
    <cellStyle name="Normal 8 2 2 2 2 5 5" xfId="9166" xr:uid="{00000000-0005-0000-0000-00004C8B0000}"/>
    <cellStyle name="Normal 8 2 2 2 2 5 5 2" xfId="26519" xr:uid="{00000000-0005-0000-0000-00004D8B0000}"/>
    <cellStyle name="Normal 8 2 2 2 2 5 5 3" xfId="43865" xr:uid="{00000000-0005-0000-0000-00004E8B0000}"/>
    <cellStyle name="Normal 8 2 2 2 2 5 6" xfId="17846" xr:uid="{00000000-0005-0000-0000-00004F8B0000}"/>
    <cellStyle name="Normal 8 2 2 2 2 5 7" xfId="35192" xr:uid="{00000000-0005-0000-0000-0000508B0000}"/>
    <cellStyle name="Normal 8 2 2 2 2 6" xfId="1914" xr:uid="{00000000-0005-0000-0000-0000518B0000}"/>
    <cellStyle name="Normal 8 2 2 2 2 6 2" xfId="7696" xr:uid="{00000000-0005-0000-0000-0000528B0000}"/>
    <cellStyle name="Normal 8 2 2 2 2 6 2 2" xfId="16369" xr:uid="{00000000-0005-0000-0000-0000538B0000}"/>
    <cellStyle name="Normal 8 2 2 2 2 6 2 2 2" xfId="33722" xr:uid="{00000000-0005-0000-0000-0000548B0000}"/>
    <cellStyle name="Normal 8 2 2 2 2 6 2 2 3" xfId="51068" xr:uid="{00000000-0005-0000-0000-0000558B0000}"/>
    <cellStyle name="Normal 8 2 2 2 2 6 2 3" xfId="25049" xr:uid="{00000000-0005-0000-0000-0000568B0000}"/>
    <cellStyle name="Normal 8 2 2 2 2 6 2 4" xfId="42395" xr:uid="{00000000-0005-0000-0000-0000578B0000}"/>
    <cellStyle name="Normal 8 2 2 2 2 6 3" xfId="3727" xr:uid="{00000000-0005-0000-0000-0000588B0000}"/>
    <cellStyle name="Normal 8 2 2 2 2 6 3 2" xfId="12400" xr:uid="{00000000-0005-0000-0000-0000598B0000}"/>
    <cellStyle name="Normal 8 2 2 2 2 6 3 2 2" xfId="29753" xr:uid="{00000000-0005-0000-0000-00005A8B0000}"/>
    <cellStyle name="Normal 8 2 2 2 2 6 3 2 3" xfId="47099" xr:uid="{00000000-0005-0000-0000-00005B8B0000}"/>
    <cellStyle name="Normal 8 2 2 2 2 6 3 3" xfId="21080" xr:uid="{00000000-0005-0000-0000-00005C8B0000}"/>
    <cellStyle name="Normal 8 2 2 2 2 6 3 4" xfId="38426" xr:uid="{00000000-0005-0000-0000-00005D8B0000}"/>
    <cellStyle name="Normal 8 2 2 2 2 6 4" xfId="10587" xr:uid="{00000000-0005-0000-0000-00005E8B0000}"/>
    <cellStyle name="Normal 8 2 2 2 2 6 4 2" xfId="27940" xr:uid="{00000000-0005-0000-0000-00005F8B0000}"/>
    <cellStyle name="Normal 8 2 2 2 2 6 4 3" xfId="45286" xr:uid="{00000000-0005-0000-0000-0000608B0000}"/>
    <cellStyle name="Normal 8 2 2 2 2 6 5" xfId="19267" xr:uid="{00000000-0005-0000-0000-0000618B0000}"/>
    <cellStyle name="Normal 8 2 2 2 2 6 6" xfId="36613" xr:uid="{00000000-0005-0000-0000-0000628B0000}"/>
    <cellStyle name="Normal 8 2 2 2 2 7" xfId="1228" xr:uid="{00000000-0005-0000-0000-0000638B0000}"/>
    <cellStyle name="Normal 8 2 2 2 2 7 2" xfId="7010" xr:uid="{00000000-0005-0000-0000-0000648B0000}"/>
    <cellStyle name="Normal 8 2 2 2 2 7 2 2" xfId="15683" xr:uid="{00000000-0005-0000-0000-0000658B0000}"/>
    <cellStyle name="Normal 8 2 2 2 2 7 2 2 2" xfId="33036" xr:uid="{00000000-0005-0000-0000-0000668B0000}"/>
    <cellStyle name="Normal 8 2 2 2 2 7 2 2 3" xfId="50382" xr:uid="{00000000-0005-0000-0000-0000678B0000}"/>
    <cellStyle name="Normal 8 2 2 2 2 7 2 3" xfId="24363" xr:uid="{00000000-0005-0000-0000-0000688B0000}"/>
    <cellStyle name="Normal 8 2 2 2 2 7 2 4" xfId="41709" xr:uid="{00000000-0005-0000-0000-0000698B0000}"/>
    <cellStyle name="Normal 8 2 2 2 2 7 3" xfId="4854" xr:uid="{00000000-0005-0000-0000-00006A8B0000}"/>
    <cellStyle name="Normal 8 2 2 2 2 7 3 2" xfId="13527" xr:uid="{00000000-0005-0000-0000-00006B8B0000}"/>
    <cellStyle name="Normal 8 2 2 2 2 7 3 2 2" xfId="30880" xr:uid="{00000000-0005-0000-0000-00006C8B0000}"/>
    <cellStyle name="Normal 8 2 2 2 2 7 3 2 3" xfId="48226" xr:uid="{00000000-0005-0000-0000-00006D8B0000}"/>
    <cellStyle name="Normal 8 2 2 2 2 7 3 3" xfId="22207" xr:uid="{00000000-0005-0000-0000-00006E8B0000}"/>
    <cellStyle name="Normal 8 2 2 2 2 7 3 4" xfId="39553" xr:uid="{00000000-0005-0000-0000-00006F8B0000}"/>
    <cellStyle name="Normal 8 2 2 2 2 7 4" xfId="9901" xr:uid="{00000000-0005-0000-0000-0000708B0000}"/>
    <cellStyle name="Normal 8 2 2 2 2 7 4 2" xfId="27254" xr:uid="{00000000-0005-0000-0000-0000718B0000}"/>
    <cellStyle name="Normal 8 2 2 2 2 7 4 3" xfId="44600" xr:uid="{00000000-0005-0000-0000-0000728B0000}"/>
    <cellStyle name="Normal 8 2 2 2 2 7 5" xfId="18581" xr:uid="{00000000-0005-0000-0000-0000738B0000}"/>
    <cellStyle name="Normal 8 2 2 2 2 7 6" xfId="35927" xr:uid="{00000000-0005-0000-0000-0000748B0000}"/>
    <cellStyle name="Normal 8 2 2 2 2 8" xfId="5883" xr:uid="{00000000-0005-0000-0000-0000758B0000}"/>
    <cellStyle name="Normal 8 2 2 2 2 8 2" xfId="14556" xr:uid="{00000000-0005-0000-0000-0000768B0000}"/>
    <cellStyle name="Normal 8 2 2 2 2 8 2 2" xfId="31909" xr:uid="{00000000-0005-0000-0000-0000778B0000}"/>
    <cellStyle name="Normal 8 2 2 2 2 8 2 3" xfId="49255" xr:uid="{00000000-0005-0000-0000-0000788B0000}"/>
    <cellStyle name="Normal 8 2 2 2 2 8 3" xfId="23236" xr:uid="{00000000-0005-0000-0000-0000798B0000}"/>
    <cellStyle name="Normal 8 2 2 2 2 8 4" xfId="40582" xr:uid="{00000000-0005-0000-0000-00007A8B0000}"/>
    <cellStyle name="Normal 8 2 2 2 2 9" xfId="3041" xr:uid="{00000000-0005-0000-0000-00007B8B0000}"/>
    <cellStyle name="Normal 8 2 2 2 2 9 2" xfId="11714" xr:uid="{00000000-0005-0000-0000-00007C8B0000}"/>
    <cellStyle name="Normal 8 2 2 2 2 9 2 2" xfId="29067" xr:uid="{00000000-0005-0000-0000-00007D8B0000}"/>
    <cellStyle name="Normal 8 2 2 2 2 9 2 3" xfId="46413" xr:uid="{00000000-0005-0000-0000-00007E8B0000}"/>
    <cellStyle name="Normal 8 2 2 2 2 9 3" xfId="20394" xr:uid="{00000000-0005-0000-0000-00007F8B0000}"/>
    <cellStyle name="Normal 8 2 2 2 2 9 4" xfId="37740" xr:uid="{00000000-0005-0000-0000-0000808B0000}"/>
    <cellStyle name="Normal 8 2 2 2 3" xfId="199" xr:uid="{00000000-0005-0000-0000-0000818B0000}"/>
    <cellStyle name="Normal 8 2 2 2 3 10" xfId="17552" xr:uid="{00000000-0005-0000-0000-0000828B0000}"/>
    <cellStyle name="Normal 8 2 2 2 3 11" xfId="34898" xr:uid="{00000000-0005-0000-0000-0000838B0000}"/>
    <cellStyle name="Normal 8 2 2 2 3 2" xfId="689" xr:uid="{00000000-0005-0000-0000-0000848B0000}"/>
    <cellStyle name="Normal 8 2 2 2 3 2 2" xfId="2502" xr:uid="{00000000-0005-0000-0000-0000858B0000}"/>
    <cellStyle name="Normal 8 2 2 2 3 2 2 2" xfId="8284" xr:uid="{00000000-0005-0000-0000-0000868B0000}"/>
    <cellStyle name="Normal 8 2 2 2 3 2 2 2 2" xfId="16957" xr:uid="{00000000-0005-0000-0000-0000878B0000}"/>
    <cellStyle name="Normal 8 2 2 2 3 2 2 2 2 2" xfId="34310" xr:uid="{00000000-0005-0000-0000-0000888B0000}"/>
    <cellStyle name="Normal 8 2 2 2 3 2 2 2 2 3" xfId="51656" xr:uid="{00000000-0005-0000-0000-0000898B0000}"/>
    <cellStyle name="Normal 8 2 2 2 3 2 2 2 3" xfId="25637" xr:uid="{00000000-0005-0000-0000-00008A8B0000}"/>
    <cellStyle name="Normal 8 2 2 2 3 2 2 2 4" xfId="42983" xr:uid="{00000000-0005-0000-0000-00008B8B0000}"/>
    <cellStyle name="Normal 8 2 2 2 3 2 2 3" xfId="4315" xr:uid="{00000000-0005-0000-0000-00008C8B0000}"/>
    <cellStyle name="Normal 8 2 2 2 3 2 2 3 2" xfId="12988" xr:uid="{00000000-0005-0000-0000-00008D8B0000}"/>
    <cellStyle name="Normal 8 2 2 2 3 2 2 3 2 2" xfId="30341" xr:uid="{00000000-0005-0000-0000-00008E8B0000}"/>
    <cellStyle name="Normal 8 2 2 2 3 2 2 3 2 3" xfId="47687" xr:uid="{00000000-0005-0000-0000-00008F8B0000}"/>
    <cellStyle name="Normal 8 2 2 2 3 2 2 3 3" xfId="21668" xr:uid="{00000000-0005-0000-0000-0000908B0000}"/>
    <cellStyle name="Normal 8 2 2 2 3 2 2 3 4" xfId="39014" xr:uid="{00000000-0005-0000-0000-0000918B0000}"/>
    <cellStyle name="Normal 8 2 2 2 3 2 2 4" xfId="11175" xr:uid="{00000000-0005-0000-0000-0000928B0000}"/>
    <cellStyle name="Normal 8 2 2 2 3 2 2 4 2" xfId="28528" xr:uid="{00000000-0005-0000-0000-0000938B0000}"/>
    <cellStyle name="Normal 8 2 2 2 3 2 2 4 3" xfId="45874" xr:uid="{00000000-0005-0000-0000-0000948B0000}"/>
    <cellStyle name="Normal 8 2 2 2 3 2 2 5" xfId="19855" xr:uid="{00000000-0005-0000-0000-0000958B0000}"/>
    <cellStyle name="Normal 8 2 2 2 3 2 2 6" xfId="37201" xr:uid="{00000000-0005-0000-0000-0000968B0000}"/>
    <cellStyle name="Normal 8 2 2 2 3 2 3" xfId="1424" xr:uid="{00000000-0005-0000-0000-0000978B0000}"/>
    <cellStyle name="Normal 8 2 2 2 3 2 3 2" xfId="7206" xr:uid="{00000000-0005-0000-0000-0000988B0000}"/>
    <cellStyle name="Normal 8 2 2 2 3 2 3 2 2" xfId="15879" xr:uid="{00000000-0005-0000-0000-0000998B0000}"/>
    <cellStyle name="Normal 8 2 2 2 3 2 3 2 2 2" xfId="33232" xr:uid="{00000000-0005-0000-0000-00009A8B0000}"/>
    <cellStyle name="Normal 8 2 2 2 3 2 3 2 2 3" xfId="50578" xr:uid="{00000000-0005-0000-0000-00009B8B0000}"/>
    <cellStyle name="Normal 8 2 2 2 3 2 3 2 3" xfId="24559" xr:uid="{00000000-0005-0000-0000-00009C8B0000}"/>
    <cellStyle name="Normal 8 2 2 2 3 2 3 2 4" xfId="41905" xr:uid="{00000000-0005-0000-0000-00009D8B0000}"/>
    <cellStyle name="Normal 8 2 2 2 3 2 3 3" xfId="5050" xr:uid="{00000000-0005-0000-0000-00009E8B0000}"/>
    <cellStyle name="Normal 8 2 2 2 3 2 3 3 2" xfId="13723" xr:uid="{00000000-0005-0000-0000-00009F8B0000}"/>
    <cellStyle name="Normal 8 2 2 2 3 2 3 3 2 2" xfId="31076" xr:uid="{00000000-0005-0000-0000-0000A08B0000}"/>
    <cellStyle name="Normal 8 2 2 2 3 2 3 3 2 3" xfId="48422" xr:uid="{00000000-0005-0000-0000-0000A18B0000}"/>
    <cellStyle name="Normal 8 2 2 2 3 2 3 3 3" xfId="22403" xr:uid="{00000000-0005-0000-0000-0000A28B0000}"/>
    <cellStyle name="Normal 8 2 2 2 3 2 3 3 4" xfId="39749" xr:uid="{00000000-0005-0000-0000-0000A38B0000}"/>
    <cellStyle name="Normal 8 2 2 2 3 2 3 4" xfId="10097" xr:uid="{00000000-0005-0000-0000-0000A48B0000}"/>
    <cellStyle name="Normal 8 2 2 2 3 2 3 4 2" xfId="27450" xr:uid="{00000000-0005-0000-0000-0000A58B0000}"/>
    <cellStyle name="Normal 8 2 2 2 3 2 3 4 3" xfId="44796" xr:uid="{00000000-0005-0000-0000-0000A68B0000}"/>
    <cellStyle name="Normal 8 2 2 2 3 2 3 5" xfId="18777" xr:uid="{00000000-0005-0000-0000-0000A78B0000}"/>
    <cellStyle name="Normal 8 2 2 2 3 2 3 6" xfId="36123" xr:uid="{00000000-0005-0000-0000-0000A88B0000}"/>
    <cellStyle name="Normal 8 2 2 2 3 2 4" xfId="6471" xr:uid="{00000000-0005-0000-0000-0000A98B0000}"/>
    <cellStyle name="Normal 8 2 2 2 3 2 4 2" xfId="15144" xr:uid="{00000000-0005-0000-0000-0000AA8B0000}"/>
    <cellStyle name="Normal 8 2 2 2 3 2 4 2 2" xfId="32497" xr:uid="{00000000-0005-0000-0000-0000AB8B0000}"/>
    <cellStyle name="Normal 8 2 2 2 3 2 4 2 3" xfId="49843" xr:uid="{00000000-0005-0000-0000-0000AC8B0000}"/>
    <cellStyle name="Normal 8 2 2 2 3 2 4 3" xfId="23824" xr:uid="{00000000-0005-0000-0000-0000AD8B0000}"/>
    <cellStyle name="Normal 8 2 2 2 3 2 4 4" xfId="41170" xr:uid="{00000000-0005-0000-0000-0000AE8B0000}"/>
    <cellStyle name="Normal 8 2 2 2 3 2 5" xfId="3237" xr:uid="{00000000-0005-0000-0000-0000AF8B0000}"/>
    <cellStyle name="Normal 8 2 2 2 3 2 5 2" xfId="11910" xr:uid="{00000000-0005-0000-0000-0000B08B0000}"/>
    <cellStyle name="Normal 8 2 2 2 3 2 5 2 2" xfId="29263" xr:uid="{00000000-0005-0000-0000-0000B18B0000}"/>
    <cellStyle name="Normal 8 2 2 2 3 2 5 2 3" xfId="46609" xr:uid="{00000000-0005-0000-0000-0000B28B0000}"/>
    <cellStyle name="Normal 8 2 2 2 3 2 5 3" xfId="20590" xr:uid="{00000000-0005-0000-0000-0000B38B0000}"/>
    <cellStyle name="Normal 8 2 2 2 3 2 5 4" xfId="37936" xr:uid="{00000000-0005-0000-0000-0000B48B0000}"/>
    <cellStyle name="Normal 8 2 2 2 3 2 6" xfId="9362" xr:uid="{00000000-0005-0000-0000-0000B58B0000}"/>
    <cellStyle name="Normal 8 2 2 2 3 2 6 2" xfId="26715" xr:uid="{00000000-0005-0000-0000-0000B68B0000}"/>
    <cellStyle name="Normal 8 2 2 2 3 2 6 3" xfId="44061" xr:uid="{00000000-0005-0000-0000-0000B78B0000}"/>
    <cellStyle name="Normal 8 2 2 2 3 2 7" xfId="18042" xr:uid="{00000000-0005-0000-0000-0000B88B0000}"/>
    <cellStyle name="Normal 8 2 2 2 3 2 8" xfId="35388" xr:uid="{00000000-0005-0000-0000-0000B98B0000}"/>
    <cellStyle name="Normal 8 2 2 2 3 3" xfId="934" xr:uid="{00000000-0005-0000-0000-0000BA8B0000}"/>
    <cellStyle name="Normal 8 2 2 2 3 3 2" xfId="2747" xr:uid="{00000000-0005-0000-0000-0000BB8B0000}"/>
    <cellStyle name="Normal 8 2 2 2 3 3 2 2" xfId="8529" xr:uid="{00000000-0005-0000-0000-0000BC8B0000}"/>
    <cellStyle name="Normal 8 2 2 2 3 3 2 2 2" xfId="17202" xr:uid="{00000000-0005-0000-0000-0000BD8B0000}"/>
    <cellStyle name="Normal 8 2 2 2 3 3 2 2 2 2" xfId="34555" xr:uid="{00000000-0005-0000-0000-0000BE8B0000}"/>
    <cellStyle name="Normal 8 2 2 2 3 3 2 2 2 3" xfId="51901" xr:uid="{00000000-0005-0000-0000-0000BF8B0000}"/>
    <cellStyle name="Normal 8 2 2 2 3 3 2 2 3" xfId="25882" xr:uid="{00000000-0005-0000-0000-0000C08B0000}"/>
    <cellStyle name="Normal 8 2 2 2 3 3 2 2 4" xfId="43228" xr:uid="{00000000-0005-0000-0000-0000C18B0000}"/>
    <cellStyle name="Normal 8 2 2 2 3 3 2 3" xfId="4560" xr:uid="{00000000-0005-0000-0000-0000C28B0000}"/>
    <cellStyle name="Normal 8 2 2 2 3 3 2 3 2" xfId="13233" xr:uid="{00000000-0005-0000-0000-0000C38B0000}"/>
    <cellStyle name="Normal 8 2 2 2 3 3 2 3 2 2" xfId="30586" xr:uid="{00000000-0005-0000-0000-0000C48B0000}"/>
    <cellStyle name="Normal 8 2 2 2 3 3 2 3 2 3" xfId="47932" xr:uid="{00000000-0005-0000-0000-0000C58B0000}"/>
    <cellStyle name="Normal 8 2 2 2 3 3 2 3 3" xfId="21913" xr:uid="{00000000-0005-0000-0000-0000C68B0000}"/>
    <cellStyle name="Normal 8 2 2 2 3 3 2 3 4" xfId="39259" xr:uid="{00000000-0005-0000-0000-0000C78B0000}"/>
    <cellStyle name="Normal 8 2 2 2 3 3 2 4" xfId="11420" xr:uid="{00000000-0005-0000-0000-0000C88B0000}"/>
    <cellStyle name="Normal 8 2 2 2 3 3 2 4 2" xfId="28773" xr:uid="{00000000-0005-0000-0000-0000C98B0000}"/>
    <cellStyle name="Normal 8 2 2 2 3 3 2 4 3" xfId="46119" xr:uid="{00000000-0005-0000-0000-0000CA8B0000}"/>
    <cellStyle name="Normal 8 2 2 2 3 3 2 5" xfId="20100" xr:uid="{00000000-0005-0000-0000-0000CB8B0000}"/>
    <cellStyle name="Normal 8 2 2 2 3 3 2 6" xfId="37446" xr:uid="{00000000-0005-0000-0000-0000CC8B0000}"/>
    <cellStyle name="Normal 8 2 2 2 3 3 3" xfId="1669" xr:uid="{00000000-0005-0000-0000-0000CD8B0000}"/>
    <cellStyle name="Normal 8 2 2 2 3 3 3 2" xfId="7451" xr:uid="{00000000-0005-0000-0000-0000CE8B0000}"/>
    <cellStyle name="Normal 8 2 2 2 3 3 3 2 2" xfId="16124" xr:uid="{00000000-0005-0000-0000-0000CF8B0000}"/>
    <cellStyle name="Normal 8 2 2 2 3 3 3 2 2 2" xfId="33477" xr:uid="{00000000-0005-0000-0000-0000D08B0000}"/>
    <cellStyle name="Normal 8 2 2 2 3 3 3 2 2 3" xfId="50823" xr:uid="{00000000-0005-0000-0000-0000D18B0000}"/>
    <cellStyle name="Normal 8 2 2 2 3 3 3 2 3" xfId="24804" xr:uid="{00000000-0005-0000-0000-0000D28B0000}"/>
    <cellStyle name="Normal 8 2 2 2 3 3 3 2 4" xfId="42150" xr:uid="{00000000-0005-0000-0000-0000D38B0000}"/>
    <cellStyle name="Normal 8 2 2 2 3 3 3 3" xfId="5295" xr:uid="{00000000-0005-0000-0000-0000D48B0000}"/>
    <cellStyle name="Normal 8 2 2 2 3 3 3 3 2" xfId="13968" xr:uid="{00000000-0005-0000-0000-0000D58B0000}"/>
    <cellStyle name="Normal 8 2 2 2 3 3 3 3 2 2" xfId="31321" xr:uid="{00000000-0005-0000-0000-0000D68B0000}"/>
    <cellStyle name="Normal 8 2 2 2 3 3 3 3 2 3" xfId="48667" xr:uid="{00000000-0005-0000-0000-0000D78B0000}"/>
    <cellStyle name="Normal 8 2 2 2 3 3 3 3 3" xfId="22648" xr:uid="{00000000-0005-0000-0000-0000D88B0000}"/>
    <cellStyle name="Normal 8 2 2 2 3 3 3 3 4" xfId="39994" xr:uid="{00000000-0005-0000-0000-0000D98B0000}"/>
    <cellStyle name="Normal 8 2 2 2 3 3 3 4" xfId="10342" xr:uid="{00000000-0005-0000-0000-0000DA8B0000}"/>
    <cellStyle name="Normal 8 2 2 2 3 3 3 4 2" xfId="27695" xr:uid="{00000000-0005-0000-0000-0000DB8B0000}"/>
    <cellStyle name="Normal 8 2 2 2 3 3 3 4 3" xfId="45041" xr:uid="{00000000-0005-0000-0000-0000DC8B0000}"/>
    <cellStyle name="Normal 8 2 2 2 3 3 3 5" xfId="19022" xr:uid="{00000000-0005-0000-0000-0000DD8B0000}"/>
    <cellStyle name="Normal 8 2 2 2 3 3 3 6" xfId="36368" xr:uid="{00000000-0005-0000-0000-0000DE8B0000}"/>
    <cellStyle name="Normal 8 2 2 2 3 3 4" xfId="6716" xr:uid="{00000000-0005-0000-0000-0000DF8B0000}"/>
    <cellStyle name="Normal 8 2 2 2 3 3 4 2" xfId="15389" xr:uid="{00000000-0005-0000-0000-0000E08B0000}"/>
    <cellStyle name="Normal 8 2 2 2 3 3 4 2 2" xfId="32742" xr:uid="{00000000-0005-0000-0000-0000E18B0000}"/>
    <cellStyle name="Normal 8 2 2 2 3 3 4 2 3" xfId="50088" xr:uid="{00000000-0005-0000-0000-0000E28B0000}"/>
    <cellStyle name="Normal 8 2 2 2 3 3 4 3" xfId="24069" xr:uid="{00000000-0005-0000-0000-0000E38B0000}"/>
    <cellStyle name="Normal 8 2 2 2 3 3 4 4" xfId="41415" xr:uid="{00000000-0005-0000-0000-0000E48B0000}"/>
    <cellStyle name="Normal 8 2 2 2 3 3 5" xfId="3482" xr:uid="{00000000-0005-0000-0000-0000E58B0000}"/>
    <cellStyle name="Normal 8 2 2 2 3 3 5 2" xfId="12155" xr:uid="{00000000-0005-0000-0000-0000E68B0000}"/>
    <cellStyle name="Normal 8 2 2 2 3 3 5 2 2" xfId="29508" xr:uid="{00000000-0005-0000-0000-0000E78B0000}"/>
    <cellStyle name="Normal 8 2 2 2 3 3 5 2 3" xfId="46854" xr:uid="{00000000-0005-0000-0000-0000E88B0000}"/>
    <cellStyle name="Normal 8 2 2 2 3 3 5 3" xfId="20835" xr:uid="{00000000-0005-0000-0000-0000E98B0000}"/>
    <cellStyle name="Normal 8 2 2 2 3 3 5 4" xfId="38181" xr:uid="{00000000-0005-0000-0000-0000EA8B0000}"/>
    <cellStyle name="Normal 8 2 2 2 3 3 6" xfId="9607" xr:uid="{00000000-0005-0000-0000-0000EB8B0000}"/>
    <cellStyle name="Normal 8 2 2 2 3 3 6 2" xfId="26960" xr:uid="{00000000-0005-0000-0000-0000EC8B0000}"/>
    <cellStyle name="Normal 8 2 2 2 3 3 6 3" xfId="44306" xr:uid="{00000000-0005-0000-0000-0000ED8B0000}"/>
    <cellStyle name="Normal 8 2 2 2 3 3 7" xfId="18287" xr:uid="{00000000-0005-0000-0000-0000EE8B0000}"/>
    <cellStyle name="Normal 8 2 2 2 3 3 8" xfId="35633" xr:uid="{00000000-0005-0000-0000-0000EF8B0000}"/>
    <cellStyle name="Normal 8 2 2 2 3 4" xfId="444" xr:uid="{00000000-0005-0000-0000-0000F08B0000}"/>
    <cellStyle name="Normal 8 2 2 2 3 4 2" xfId="2257" xr:uid="{00000000-0005-0000-0000-0000F18B0000}"/>
    <cellStyle name="Normal 8 2 2 2 3 4 2 2" xfId="8039" xr:uid="{00000000-0005-0000-0000-0000F28B0000}"/>
    <cellStyle name="Normal 8 2 2 2 3 4 2 2 2" xfId="16712" xr:uid="{00000000-0005-0000-0000-0000F38B0000}"/>
    <cellStyle name="Normal 8 2 2 2 3 4 2 2 2 2" xfId="34065" xr:uid="{00000000-0005-0000-0000-0000F48B0000}"/>
    <cellStyle name="Normal 8 2 2 2 3 4 2 2 2 3" xfId="51411" xr:uid="{00000000-0005-0000-0000-0000F58B0000}"/>
    <cellStyle name="Normal 8 2 2 2 3 4 2 2 3" xfId="25392" xr:uid="{00000000-0005-0000-0000-0000F68B0000}"/>
    <cellStyle name="Normal 8 2 2 2 3 4 2 2 4" xfId="42738" xr:uid="{00000000-0005-0000-0000-0000F78B0000}"/>
    <cellStyle name="Normal 8 2 2 2 3 4 2 3" xfId="5540" xr:uid="{00000000-0005-0000-0000-0000F88B0000}"/>
    <cellStyle name="Normal 8 2 2 2 3 4 2 3 2" xfId="14213" xr:uid="{00000000-0005-0000-0000-0000F98B0000}"/>
    <cellStyle name="Normal 8 2 2 2 3 4 2 3 2 2" xfId="31566" xr:uid="{00000000-0005-0000-0000-0000FA8B0000}"/>
    <cellStyle name="Normal 8 2 2 2 3 4 2 3 2 3" xfId="48912" xr:uid="{00000000-0005-0000-0000-0000FB8B0000}"/>
    <cellStyle name="Normal 8 2 2 2 3 4 2 3 3" xfId="22893" xr:uid="{00000000-0005-0000-0000-0000FC8B0000}"/>
    <cellStyle name="Normal 8 2 2 2 3 4 2 3 4" xfId="40239" xr:uid="{00000000-0005-0000-0000-0000FD8B0000}"/>
    <cellStyle name="Normal 8 2 2 2 3 4 2 4" xfId="10930" xr:uid="{00000000-0005-0000-0000-0000FE8B0000}"/>
    <cellStyle name="Normal 8 2 2 2 3 4 2 4 2" xfId="28283" xr:uid="{00000000-0005-0000-0000-0000FF8B0000}"/>
    <cellStyle name="Normal 8 2 2 2 3 4 2 4 3" xfId="45629" xr:uid="{00000000-0005-0000-0000-0000008C0000}"/>
    <cellStyle name="Normal 8 2 2 2 3 4 2 5" xfId="19610" xr:uid="{00000000-0005-0000-0000-0000018C0000}"/>
    <cellStyle name="Normal 8 2 2 2 3 4 2 6" xfId="36956" xr:uid="{00000000-0005-0000-0000-0000028C0000}"/>
    <cellStyle name="Normal 8 2 2 2 3 4 3" xfId="6226" xr:uid="{00000000-0005-0000-0000-0000038C0000}"/>
    <cellStyle name="Normal 8 2 2 2 3 4 3 2" xfId="14899" xr:uid="{00000000-0005-0000-0000-0000048C0000}"/>
    <cellStyle name="Normal 8 2 2 2 3 4 3 2 2" xfId="32252" xr:uid="{00000000-0005-0000-0000-0000058C0000}"/>
    <cellStyle name="Normal 8 2 2 2 3 4 3 2 3" xfId="49598" xr:uid="{00000000-0005-0000-0000-0000068C0000}"/>
    <cellStyle name="Normal 8 2 2 2 3 4 3 3" xfId="23579" xr:uid="{00000000-0005-0000-0000-0000078C0000}"/>
    <cellStyle name="Normal 8 2 2 2 3 4 3 4" xfId="40925" xr:uid="{00000000-0005-0000-0000-0000088C0000}"/>
    <cellStyle name="Normal 8 2 2 2 3 4 4" xfId="4070" xr:uid="{00000000-0005-0000-0000-0000098C0000}"/>
    <cellStyle name="Normal 8 2 2 2 3 4 4 2" xfId="12743" xr:uid="{00000000-0005-0000-0000-00000A8C0000}"/>
    <cellStyle name="Normal 8 2 2 2 3 4 4 2 2" xfId="30096" xr:uid="{00000000-0005-0000-0000-00000B8C0000}"/>
    <cellStyle name="Normal 8 2 2 2 3 4 4 2 3" xfId="47442" xr:uid="{00000000-0005-0000-0000-00000C8C0000}"/>
    <cellStyle name="Normal 8 2 2 2 3 4 4 3" xfId="21423" xr:uid="{00000000-0005-0000-0000-00000D8C0000}"/>
    <cellStyle name="Normal 8 2 2 2 3 4 4 4" xfId="38769" xr:uid="{00000000-0005-0000-0000-00000E8C0000}"/>
    <cellStyle name="Normal 8 2 2 2 3 4 5" xfId="9117" xr:uid="{00000000-0005-0000-0000-00000F8C0000}"/>
    <cellStyle name="Normal 8 2 2 2 3 4 5 2" xfId="26470" xr:uid="{00000000-0005-0000-0000-0000108C0000}"/>
    <cellStyle name="Normal 8 2 2 2 3 4 5 3" xfId="43816" xr:uid="{00000000-0005-0000-0000-0000118C0000}"/>
    <cellStyle name="Normal 8 2 2 2 3 4 6" xfId="17797" xr:uid="{00000000-0005-0000-0000-0000128C0000}"/>
    <cellStyle name="Normal 8 2 2 2 3 4 7" xfId="35143" xr:uid="{00000000-0005-0000-0000-0000138C0000}"/>
    <cellStyle name="Normal 8 2 2 2 3 5" xfId="2012" xr:uid="{00000000-0005-0000-0000-0000148C0000}"/>
    <cellStyle name="Normal 8 2 2 2 3 5 2" xfId="7794" xr:uid="{00000000-0005-0000-0000-0000158C0000}"/>
    <cellStyle name="Normal 8 2 2 2 3 5 2 2" xfId="16467" xr:uid="{00000000-0005-0000-0000-0000168C0000}"/>
    <cellStyle name="Normal 8 2 2 2 3 5 2 2 2" xfId="33820" xr:uid="{00000000-0005-0000-0000-0000178C0000}"/>
    <cellStyle name="Normal 8 2 2 2 3 5 2 2 3" xfId="51166" xr:uid="{00000000-0005-0000-0000-0000188C0000}"/>
    <cellStyle name="Normal 8 2 2 2 3 5 2 3" xfId="25147" xr:uid="{00000000-0005-0000-0000-0000198C0000}"/>
    <cellStyle name="Normal 8 2 2 2 3 5 2 4" xfId="42493" xr:uid="{00000000-0005-0000-0000-00001A8C0000}"/>
    <cellStyle name="Normal 8 2 2 2 3 5 3" xfId="3825" xr:uid="{00000000-0005-0000-0000-00001B8C0000}"/>
    <cellStyle name="Normal 8 2 2 2 3 5 3 2" xfId="12498" xr:uid="{00000000-0005-0000-0000-00001C8C0000}"/>
    <cellStyle name="Normal 8 2 2 2 3 5 3 2 2" xfId="29851" xr:uid="{00000000-0005-0000-0000-00001D8C0000}"/>
    <cellStyle name="Normal 8 2 2 2 3 5 3 2 3" xfId="47197" xr:uid="{00000000-0005-0000-0000-00001E8C0000}"/>
    <cellStyle name="Normal 8 2 2 2 3 5 3 3" xfId="21178" xr:uid="{00000000-0005-0000-0000-00001F8C0000}"/>
    <cellStyle name="Normal 8 2 2 2 3 5 3 4" xfId="38524" xr:uid="{00000000-0005-0000-0000-0000208C0000}"/>
    <cellStyle name="Normal 8 2 2 2 3 5 4" xfId="10685" xr:uid="{00000000-0005-0000-0000-0000218C0000}"/>
    <cellStyle name="Normal 8 2 2 2 3 5 4 2" xfId="28038" xr:uid="{00000000-0005-0000-0000-0000228C0000}"/>
    <cellStyle name="Normal 8 2 2 2 3 5 4 3" xfId="45384" xr:uid="{00000000-0005-0000-0000-0000238C0000}"/>
    <cellStyle name="Normal 8 2 2 2 3 5 5" xfId="19365" xr:uid="{00000000-0005-0000-0000-0000248C0000}"/>
    <cellStyle name="Normal 8 2 2 2 3 5 6" xfId="36711" xr:uid="{00000000-0005-0000-0000-0000258C0000}"/>
    <cellStyle name="Normal 8 2 2 2 3 6" xfId="1179" xr:uid="{00000000-0005-0000-0000-0000268C0000}"/>
    <cellStyle name="Normal 8 2 2 2 3 6 2" xfId="6961" xr:uid="{00000000-0005-0000-0000-0000278C0000}"/>
    <cellStyle name="Normal 8 2 2 2 3 6 2 2" xfId="15634" xr:uid="{00000000-0005-0000-0000-0000288C0000}"/>
    <cellStyle name="Normal 8 2 2 2 3 6 2 2 2" xfId="32987" xr:uid="{00000000-0005-0000-0000-0000298C0000}"/>
    <cellStyle name="Normal 8 2 2 2 3 6 2 2 3" xfId="50333" xr:uid="{00000000-0005-0000-0000-00002A8C0000}"/>
    <cellStyle name="Normal 8 2 2 2 3 6 2 3" xfId="24314" xr:uid="{00000000-0005-0000-0000-00002B8C0000}"/>
    <cellStyle name="Normal 8 2 2 2 3 6 2 4" xfId="41660" xr:uid="{00000000-0005-0000-0000-00002C8C0000}"/>
    <cellStyle name="Normal 8 2 2 2 3 6 3" xfId="4805" xr:uid="{00000000-0005-0000-0000-00002D8C0000}"/>
    <cellStyle name="Normal 8 2 2 2 3 6 3 2" xfId="13478" xr:uid="{00000000-0005-0000-0000-00002E8C0000}"/>
    <cellStyle name="Normal 8 2 2 2 3 6 3 2 2" xfId="30831" xr:uid="{00000000-0005-0000-0000-00002F8C0000}"/>
    <cellStyle name="Normal 8 2 2 2 3 6 3 2 3" xfId="48177" xr:uid="{00000000-0005-0000-0000-0000308C0000}"/>
    <cellStyle name="Normal 8 2 2 2 3 6 3 3" xfId="22158" xr:uid="{00000000-0005-0000-0000-0000318C0000}"/>
    <cellStyle name="Normal 8 2 2 2 3 6 3 4" xfId="39504" xr:uid="{00000000-0005-0000-0000-0000328C0000}"/>
    <cellStyle name="Normal 8 2 2 2 3 6 4" xfId="9852" xr:uid="{00000000-0005-0000-0000-0000338C0000}"/>
    <cellStyle name="Normal 8 2 2 2 3 6 4 2" xfId="27205" xr:uid="{00000000-0005-0000-0000-0000348C0000}"/>
    <cellStyle name="Normal 8 2 2 2 3 6 4 3" xfId="44551" xr:uid="{00000000-0005-0000-0000-0000358C0000}"/>
    <cellStyle name="Normal 8 2 2 2 3 6 5" xfId="18532" xr:uid="{00000000-0005-0000-0000-0000368C0000}"/>
    <cellStyle name="Normal 8 2 2 2 3 6 6" xfId="35878" xr:uid="{00000000-0005-0000-0000-0000378C0000}"/>
    <cellStyle name="Normal 8 2 2 2 3 7" xfId="5981" xr:uid="{00000000-0005-0000-0000-0000388C0000}"/>
    <cellStyle name="Normal 8 2 2 2 3 7 2" xfId="14654" xr:uid="{00000000-0005-0000-0000-0000398C0000}"/>
    <cellStyle name="Normal 8 2 2 2 3 7 2 2" xfId="32007" xr:uid="{00000000-0005-0000-0000-00003A8C0000}"/>
    <cellStyle name="Normal 8 2 2 2 3 7 2 3" xfId="49353" xr:uid="{00000000-0005-0000-0000-00003B8C0000}"/>
    <cellStyle name="Normal 8 2 2 2 3 7 3" xfId="23334" xr:uid="{00000000-0005-0000-0000-00003C8C0000}"/>
    <cellStyle name="Normal 8 2 2 2 3 7 4" xfId="40680" xr:uid="{00000000-0005-0000-0000-00003D8C0000}"/>
    <cellStyle name="Normal 8 2 2 2 3 8" xfId="2992" xr:uid="{00000000-0005-0000-0000-00003E8C0000}"/>
    <cellStyle name="Normal 8 2 2 2 3 8 2" xfId="11665" xr:uid="{00000000-0005-0000-0000-00003F8C0000}"/>
    <cellStyle name="Normal 8 2 2 2 3 8 2 2" xfId="29018" xr:uid="{00000000-0005-0000-0000-0000408C0000}"/>
    <cellStyle name="Normal 8 2 2 2 3 8 2 3" xfId="46364" xr:uid="{00000000-0005-0000-0000-0000418C0000}"/>
    <cellStyle name="Normal 8 2 2 2 3 8 3" xfId="20345" xr:uid="{00000000-0005-0000-0000-0000428C0000}"/>
    <cellStyle name="Normal 8 2 2 2 3 8 4" xfId="37691" xr:uid="{00000000-0005-0000-0000-0000438C0000}"/>
    <cellStyle name="Normal 8 2 2 2 3 9" xfId="8872" xr:uid="{00000000-0005-0000-0000-0000448C0000}"/>
    <cellStyle name="Normal 8 2 2 2 3 9 2" xfId="26225" xr:uid="{00000000-0005-0000-0000-0000458C0000}"/>
    <cellStyle name="Normal 8 2 2 2 3 9 3" xfId="43571" xr:uid="{00000000-0005-0000-0000-0000468C0000}"/>
    <cellStyle name="Normal 8 2 2 2 4" xfId="297" xr:uid="{00000000-0005-0000-0000-0000478C0000}"/>
    <cellStyle name="Normal 8 2 2 2 4 10" xfId="34996" xr:uid="{00000000-0005-0000-0000-0000488C0000}"/>
    <cellStyle name="Normal 8 2 2 2 4 2" xfId="1032" xr:uid="{00000000-0005-0000-0000-0000498C0000}"/>
    <cellStyle name="Normal 8 2 2 2 4 2 2" xfId="2845" xr:uid="{00000000-0005-0000-0000-00004A8C0000}"/>
    <cellStyle name="Normal 8 2 2 2 4 2 2 2" xfId="8627" xr:uid="{00000000-0005-0000-0000-00004B8C0000}"/>
    <cellStyle name="Normal 8 2 2 2 4 2 2 2 2" xfId="17300" xr:uid="{00000000-0005-0000-0000-00004C8C0000}"/>
    <cellStyle name="Normal 8 2 2 2 4 2 2 2 2 2" xfId="34653" xr:uid="{00000000-0005-0000-0000-00004D8C0000}"/>
    <cellStyle name="Normal 8 2 2 2 4 2 2 2 2 3" xfId="51999" xr:uid="{00000000-0005-0000-0000-00004E8C0000}"/>
    <cellStyle name="Normal 8 2 2 2 4 2 2 2 3" xfId="25980" xr:uid="{00000000-0005-0000-0000-00004F8C0000}"/>
    <cellStyle name="Normal 8 2 2 2 4 2 2 2 4" xfId="43326" xr:uid="{00000000-0005-0000-0000-0000508C0000}"/>
    <cellStyle name="Normal 8 2 2 2 4 2 2 3" xfId="4658" xr:uid="{00000000-0005-0000-0000-0000518C0000}"/>
    <cellStyle name="Normal 8 2 2 2 4 2 2 3 2" xfId="13331" xr:uid="{00000000-0005-0000-0000-0000528C0000}"/>
    <cellStyle name="Normal 8 2 2 2 4 2 2 3 2 2" xfId="30684" xr:uid="{00000000-0005-0000-0000-0000538C0000}"/>
    <cellStyle name="Normal 8 2 2 2 4 2 2 3 2 3" xfId="48030" xr:uid="{00000000-0005-0000-0000-0000548C0000}"/>
    <cellStyle name="Normal 8 2 2 2 4 2 2 3 3" xfId="22011" xr:uid="{00000000-0005-0000-0000-0000558C0000}"/>
    <cellStyle name="Normal 8 2 2 2 4 2 2 3 4" xfId="39357" xr:uid="{00000000-0005-0000-0000-0000568C0000}"/>
    <cellStyle name="Normal 8 2 2 2 4 2 2 4" xfId="11518" xr:uid="{00000000-0005-0000-0000-0000578C0000}"/>
    <cellStyle name="Normal 8 2 2 2 4 2 2 4 2" xfId="28871" xr:uid="{00000000-0005-0000-0000-0000588C0000}"/>
    <cellStyle name="Normal 8 2 2 2 4 2 2 4 3" xfId="46217" xr:uid="{00000000-0005-0000-0000-0000598C0000}"/>
    <cellStyle name="Normal 8 2 2 2 4 2 2 5" xfId="20198" xr:uid="{00000000-0005-0000-0000-00005A8C0000}"/>
    <cellStyle name="Normal 8 2 2 2 4 2 2 6" xfId="37544" xr:uid="{00000000-0005-0000-0000-00005B8C0000}"/>
    <cellStyle name="Normal 8 2 2 2 4 2 3" xfId="1767" xr:uid="{00000000-0005-0000-0000-00005C8C0000}"/>
    <cellStyle name="Normal 8 2 2 2 4 2 3 2" xfId="7549" xr:uid="{00000000-0005-0000-0000-00005D8C0000}"/>
    <cellStyle name="Normal 8 2 2 2 4 2 3 2 2" xfId="16222" xr:uid="{00000000-0005-0000-0000-00005E8C0000}"/>
    <cellStyle name="Normal 8 2 2 2 4 2 3 2 2 2" xfId="33575" xr:uid="{00000000-0005-0000-0000-00005F8C0000}"/>
    <cellStyle name="Normal 8 2 2 2 4 2 3 2 2 3" xfId="50921" xr:uid="{00000000-0005-0000-0000-0000608C0000}"/>
    <cellStyle name="Normal 8 2 2 2 4 2 3 2 3" xfId="24902" xr:uid="{00000000-0005-0000-0000-0000618C0000}"/>
    <cellStyle name="Normal 8 2 2 2 4 2 3 2 4" xfId="42248" xr:uid="{00000000-0005-0000-0000-0000628C0000}"/>
    <cellStyle name="Normal 8 2 2 2 4 2 3 3" xfId="5393" xr:uid="{00000000-0005-0000-0000-0000638C0000}"/>
    <cellStyle name="Normal 8 2 2 2 4 2 3 3 2" xfId="14066" xr:uid="{00000000-0005-0000-0000-0000648C0000}"/>
    <cellStyle name="Normal 8 2 2 2 4 2 3 3 2 2" xfId="31419" xr:uid="{00000000-0005-0000-0000-0000658C0000}"/>
    <cellStyle name="Normal 8 2 2 2 4 2 3 3 2 3" xfId="48765" xr:uid="{00000000-0005-0000-0000-0000668C0000}"/>
    <cellStyle name="Normal 8 2 2 2 4 2 3 3 3" xfId="22746" xr:uid="{00000000-0005-0000-0000-0000678C0000}"/>
    <cellStyle name="Normal 8 2 2 2 4 2 3 3 4" xfId="40092" xr:uid="{00000000-0005-0000-0000-0000688C0000}"/>
    <cellStyle name="Normal 8 2 2 2 4 2 3 4" xfId="10440" xr:uid="{00000000-0005-0000-0000-0000698C0000}"/>
    <cellStyle name="Normal 8 2 2 2 4 2 3 4 2" xfId="27793" xr:uid="{00000000-0005-0000-0000-00006A8C0000}"/>
    <cellStyle name="Normal 8 2 2 2 4 2 3 4 3" xfId="45139" xr:uid="{00000000-0005-0000-0000-00006B8C0000}"/>
    <cellStyle name="Normal 8 2 2 2 4 2 3 5" xfId="19120" xr:uid="{00000000-0005-0000-0000-00006C8C0000}"/>
    <cellStyle name="Normal 8 2 2 2 4 2 3 6" xfId="36466" xr:uid="{00000000-0005-0000-0000-00006D8C0000}"/>
    <cellStyle name="Normal 8 2 2 2 4 2 4" xfId="6814" xr:uid="{00000000-0005-0000-0000-00006E8C0000}"/>
    <cellStyle name="Normal 8 2 2 2 4 2 4 2" xfId="15487" xr:uid="{00000000-0005-0000-0000-00006F8C0000}"/>
    <cellStyle name="Normal 8 2 2 2 4 2 4 2 2" xfId="32840" xr:uid="{00000000-0005-0000-0000-0000708C0000}"/>
    <cellStyle name="Normal 8 2 2 2 4 2 4 2 3" xfId="50186" xr:uid="{00000000-0005-0000-0000-0000718C0000}"/>
    <cellStyle name="Normal 8 2 2 2 4 2 4 3" xfId="24167" xr:uid="{00000000-0005-0000-0000-0000728C0000}"/>
    <cellStyle name="Normal 8 2 2 2 4 2 4 4" xfId="41513" xr:uid="{00000000-0005-0000-0000-0000738C0000}"/>
    <cellStyle name="Normal 8 2 2 2 4 2 5" xfId="3580" xr:uid="{00000000-0005-0000-0000-0000748C0000}"/>
    <cellStyle name="Normal 8 2 2 2 4 2 5 2" xfId="12253" xr:uid="{00000000-0005-0000-0000-0000758C0000}"/>
    <cellStyle name="Normal 8 2 2 2 4 2 5 2 2" xfId="29606" xr:uid="{00000000-0005-0000-0000-0000768C0000}"/>
    <cellStyle name="Normal 8 2 2 2 4 2 5 2 3" xfId="46952" xr:uid="{00000000-0005-0000-0000-0000778C0000}"/>
    <cellStyle name="Normal 8 2 2 2 4 2 5 3" xfId="20933" xr:uid="{00000000-0005-0000-0000-0000788C0000}"/>
    <cellStyle name="Normal 8 2 2 2 4 2 5 4" xfId="38279" xr:uid="{00000000-0005-0000-0000-0000798C0000}"/>
    <cellStyle name="Normal 8 2 2 2 4 2 6" xfId="9705" xr:uid="{00000000-0005-0000-0000-00007A8C0000}"/>
    <cellStyle name="Normal 8 2 2 2 4 2 6 2" xfId="27058" xr:uid="{00000000-0005-0000-0000-00007B8C0000}"/>
    <cellStyle name="Normal 8 2 2 2 4 2 6 3" xfId="44404" xr:uid="{00000000-0005-0000-0000-00007C8C0000}"/>
    <cellStyle name="Normal 8 2 2 2 4 2 7" xfId="18385" xr:uid="{00000000-0005-0000-0000-00007D8C0000}"/>
    <cellStyle name="Normal 8 2 2 2 4 2 8" xfId="35731" xr:uid="{00000000-0005-0000-0000-00007E8C0000}"/>
    <cellStyle name="Normal 8 2 2 2 4 3" xfId="542" xr:uid="{00000000-0005-0000-0000-00007F8C0000}"/>
    <cellStyle name="Normal 8 2 2 2 4 3 2" xfId="2355" xr:uid="{00000000-0005-0000-0000-0000808C0000}"/>
    <cellStyle name="Normal 8 2 2 2 4 3 2 2" xfId="8137" xr:uid="{00000000-0005-0000-0000-0000818C0000}"/>
    <cellStyle name="Normal 8 2 2 2 4 3 2 2 2" xfId="16810" xr:uid="{00000000-0005-0000-0000-0000828C0000}"/>
    <cellStyle name="Normal 8 2 2 2 4 3 2 2 2 2" xfId="34163" xr:uid="{00000000-0005-0000-0000-0000838C0000}"/>
    <cellStyle name="Normal 8 2 2 2 4 3 2 2 2 3" xfId="51509" xr:uid="{00000000-0005-0000-0000-0000848C0000}"/>
    <cellStyle name="Normal 8 2 2 2 4 3 2 2 3" xfId="25490" xr:uid="{00000000-0005-0000-0000-0000858C0000}"/>
    <cellStyle name="Normal 8 2 2 2 4 3 2 2 4" xfId="42836" xr:uid="{00000000-0005-0000-0000-0000868C0000}"/>
    <cellStyle name="Normal 8 2 2 2 4 3 2 3" xfId="5638" xr:uid="{00000000-0005-0000-0000-0000878C0000}"/>
    <cellStyle name="Normal 8 2 2 2 4 3 2 3 2" xfId="14311" xr:uid="{00000000-0005-0000-0000-0000888C0000}"/>
    <cellStyle name="Normal 8 2 2 2 4 3 2 3 2 2" xfId="31664" xr:uid="{00000000-0005-0000-0000-0000898C0000}"/>
    <cellStyle name="Normal 8 2 2 2 4 3 2 3 2 3" xfId="49010" xr:uid="{00000000-0005-0000-0000-00008A8C0000}"/>
    <cellStyle name="Normal 8 2 2 2 4 3 2 3 3" xfId="22991" xr:uid="{00000000-0005-0000-0000-00008B8C0000}"/>
    <cellStyle name="Normal 8 2 2 2 4 3 2 3 4" xfId="40337" xr:uid="{00000000-0005-0000-0000-00008C8C0000}"/>
    <cellStyle name="Normal 8 2 2 2 4 3 2 4" xfId="11028" xr:uid="{00000000-0005-0000-0000-00008D8C0000}"/>
    <cellStyle name="Normal 8 2 2 2 4 3 2 4 2" xfId="28381" xr:uid="{00000000-0005-0000-0000-00008E8C0000}"/>
    <cellStyle name="Normal 8 2 2 2 4 3 2 4 3" xfId="45727" xr:uid="{00000000-0005-0000-0000-00008F8C0000}"/>
    <cellStyle name="Normal 8 2 2 2 4 3 2 5" xfId="19708" xr:uid="{00000000-0005-0000-0000-0000908C0000}"/>
    <cellStyle name="Normal 8 2 2 2 4 3 2 6" xfId="37054" xr:uid="{00000000-0005-0000-0000-0000918C0000}"/>
    <cellStyle name="Normal 8 2 2 2 4 3 3" xfId="6324" xr:uid="{00000000-0005-0000-0000-0000928C0000}"/>
    <cellStyle name="Normal 8 2 2 2 4 3 3 2" xfId="14997" xr:uid="{00000000-0005-0000-0000-0000938C0000}"/>
    <cellStyle name="Normal 8 2 2 2 4 3 3 2 2" xfId="32350" xr:uid="{00000000-0005-0000-0000-0000948C0000}"/>
    <cellStyle name="Normal 8 2 2 2 4 3 3 2 3" xfId="49696" xr:uid="{00000000-0005-0000-0000-0000958C0000}"/>
    <cellStyle name="Normal 8 2 2 2 4 3 3 3" xfId="23677" xr:uid="{00000000-0005-0000-0000-0000968C0000}"/>
    <cellStyle name="Normal 8 2 2 2 4 3 3 4" xfId="41023" xr:uid="{00000000-0005-0000-0000-0000978C0000}"/>
    <cellStyle name="Normal 8 2 2 2 4 3 4" xfId="4168" xr:uid="{00000000-0005-0000-0000-0000988C0000}"/>
    <cellStyle name="Normal 8 2 2 2 4 3 4 2" xfId="12841" xr:uid="{00000000-0005-0000-0000-0000998C0000}"/>
    <cellStyle name="Normal 8 2 2 2 4 3 4 2 2" xfId="30194" xr:uid="{00000000-0005-0000-0000-00009A8C0000}"/>
    <cellStyle name="Normal 8 2 2 2 4 3 4 2 3" xfId="47540" xr:uid="{00000000-0005-0000-0000-00009B8C0000}"/>
    <cellStyle name="Normal 8 2 2 2 4 3 4 3" xfId="21521" xr:uid="{00000000-0005-0000-0000-00009C8C0000}"/>
    <cellStyle name="Normal 8 2 2 2 4 3 4 4" xfId="38867" xr:uid="{00000000-0005-0000-0000-00009D8C0000}"/>
    <cellStyle name="Normal 8 2 2 2 4 3 5" xfId="9215" xr:uid="{00000000-0005-0000-0000-00009E8C0000}"/>
    <cellStyle name="Normal 8 2 2 2 4 3 5 2" xfId="26568" xr:uid="{00000000-0005-0000-0000-00009F8C0000}"/>
    <cellStyle name="Normal 8 2 2 2 4 3 5 3" xfId="43914" xr:uid="{00000000-0005-0000-0000-0000A08C0000}"/>
    <cellStyle name="Normal 8 2 2 2 4 3 6" xfId="17895" xr:uid="{00000000-0005-0000-0000-0000A18C0000}"/>
    <cellStyle name="Normal 8 2 2 2 4 3 7" xfId="35241" xr:uid="{00000000-0005-0000-0000-0000A28C0000}"/>
    <cellStyle name="Normal 8 2 2 2 4 4" xfId="2110" xr:uid="{00000000-0005-0000-0000-0000A38C0000}"/>
    <cellStyle name="Normal 8 2 2 2 4 4 2" xfId="7892" xr:uid="{00000000-0005-0000-0000-0000A48C0000}"/>
    <cellStyle name="Normal 8 2 2 2 4 4 2 2" xfId="16565" xr:uid="{00000000-0005-0000-0000-0000A58C0000}"/>
    <cellStyle name="Normal 8 2 2 2 4 4 2 2 2" xfId="33918" xr:uid="{00000000-0005-0000-0000-0000A68C0000}"/>
    <cellStyle name="Normal 8 2 2 2 4 4 2 2 3" xfId="51264" xr:uid="{00000000-0005-0000-0000-0000A78C0000}"/>
    <cellStyle name="Normal 8 2 2 2 4 4 2 3" xfId="25245" xr:uid="{00000000-0005-0000-0000-0000A88C0000}"/>
    <cellStyle name="Normal 8 2 2 2 4 4 2 4" xfId="42591" xr:uid="{00000000-0005-0000-0000-0000A98C0000}"/>
    <cellStyle name="Normal 8 2 2 2 4 4 3" xfId="3923" xr:uid="{00000000-0005-0000-0000-0000AA8C0000}"/>
    <cellStyle name="Normal 8 2 2 2 4 4 3 2" xfId="12596" xr:uid="{00000000-0005-0000-0000-0000AB8C0000}"/>
    <cellStyle name="Normal 8 2 2 2 4 4 3 2 2" xfId="29949" xr:uid="{00000000-0005-0000-0000-0000AC8C0000}"/>
    <cellStyle name="Normal 8 2 2 2 4 4 3 2 3" xfId="47295" xr:uid="{00000000-0005-0000-0000-0000AD8C0000}"/>
    <cellStyle name="Normal 8 2 2 2 4 4 3 3" xfId="21276" xr:uid="{00000000-0005-0000-0000-0000AE8C0000}"/>
    <cellStyle name="Normal 8 2 2 2 4 4 3 4" xfId="38622" xr:uid="{00000000-0005-0000-0000-0000AF8C0000}"/>
    <cellStyle name="Normal 8 2 2 2 4 4 4" xfId="10783" xr:uid="{00000000-0005-0000-0000-0000B08C0000}"/>
    <cellStyle name="Normal 8 2 2 2 4 4 4 2" xfId="28136" xr:uid="{00000000-0005-0000-0000-0000B18C0000}"/>
    <cellStyle name="Normal 8 2 2 2 4 4 4 3" xfId="45482" xr:uid="{00000000-0005-0000-0000-0000B28C0000}"/>
    <cellStyle name="Normal 8 2 2 2 4 4 5" xfId="19463" xr:uid="{00000000-0005-0000-0000-0000B38C0000}"/>
    <cellStyle name="Normal 8 2 2 2 4 4 6" xfId="36809" xr:uid="{00000000-0005-0000-0000-0000B48C0000}"/>
    <cellStyle name="Normal 8 2 2 2 4 5" xfId="1277" xr:uid="{00000000-0005-0000-0000-0000B58C0000}"/>
    <cellStyle name="Normal 8 2 2 2 4 5 2" xfId="7059" xr:uid="{00000000-0005-0000-0000-0000B68C0000}"/>
    <cellStyle name="Normal 8 2 2 2 4 5 2 2" xfId="15732" xr:uid="{00000000-0005-0000-0000-0000B78C0000}"/>
    <cellStyle name="Normal 8 2 2 2 4 5 2 2 2" xfId="33085" xr:uid="{00000000-0005-0000-0000-0000B88C0000}"/>
    <cellStyle name="Normal 8 2 2 2 4 5 2 2 3" xfId="50431" xr:uid="{00000000-0005-0000-0000-0000B98C0000}"/>
    <cellStyle name="Normal 8 2 2 2 4 5 2 3" xfId="24412" xr:uid="{00000000-0005-0000-0000-0000BA8C0000}"/>
    <cellStyle name="Normal 8 2 2 2 4 5 2 4" xfId="41758" xr:uid="{00000000-0005-0000-0000-0000BB8C0000}"/>
    <cellStyle name="Normal 8 2 2 2 4 5 3" xfId="4903" xr:uid="{00000000-0005-0000-0000-0000BC8C0000}"/>
    <cellStyle name="Normal 8 2 2 2 4 5 3 2" xfId="13576" xr:uid="{00000000-0005-0000-0000-0000BD8C0000}"/>
    <cellStyle name="Normal 8 2 2 2 4 5 3 2 2" xfId="30929" xr:uid="{00000000-0005-0000-0000-0000BE8C0000}"/>
    <cellStyle name="Normal 8 2 2 2 4 5 3 2 3" xfId="48275" xr:uid="{00000000-0005-0000-0000-0000BF8C0000}"/>
    <cellStyle name="Normal 8 2 2 2 4 5 3 3" xfId="22256" xr:uid="{00000000-0005-0000-0000-0000C08C0000}"/>
    <cellStyle name="Normal 8 2 2 2 4 5 3 4" xfId="39602" xr:uid="{00000000-0005-0000-0000-0000C18C0000}"/>
    <cellStyle name="Normal 8 2 2 2 4 5 4" xfId="9950" xr:uid="{00000000-0005-0000-0000-0000C28C0000}"/>
    <cellStyle name="Normal 8 2 2 2 4 5 4 2" xfId="27303" xr:uid="{00000000-0005-0000-0000-0000C38C0000}"/>
    <cellStyle name="Normal 8 2 2 2 4 5 4 3" xfId="44649" xr:uid="{00000000-0005-0000-0000-0000C48C0000}"/>
    <cellStyle name="Normal 8 2 2 2 4 5 5" xfId="18630" xr:uid="{00000000-0005-0000-0000-0000C58C0000}"/>
    <cellStyle name="Normal 8 2 2 2 4 5 6" xfId="35976" xr:uid="{00000000-0005-0000-0000-0000C68C0000}"/>
    <cellStyle name="Normal 8 2 2 2 4 6" xfId="6079" xr:uid="{00000000-0005-0000-0000-0000C78C0000}"/>
    <cellStyle name="Normal 8 2 2 2 4 6 2" xfId="14752" xr:uid="{00000000-0005-0000-0000-0000C88C0000}"/>
    <cellStyle name="Normal 8 2 2 2 4 6 2 2" xfId="32105" xr:uid="{00000000-0005-0000-0000-0000C98C0000}"/>
    <cellStyle name="Normal 8 2 2 2 4 6 2 3" xfId="49451" xr:uid="{00000000-0005-0000-0000-0000CA8C0000}"/>
    <cellStyle name="Normal 8 2 2 2 4 6 3" xfId="23432" xr:uid="{00000000-0005-0000-0000-0000CB8C0000}"/>
    <cellStyle name="Normal 8 2 2 2 4 6 4" xfId="40778" xr:uid="{00000000-0005-0000-0000-0000CC8C0000}"/>
    <cellStyle name="Normal 8 2 2 2 4 7" xfId="3090" xr:uid="{00000000-0005-0000-0000-0000CD8C0000}"/>
    <cellStyle name="Normal 8 2 2 2 4 7 2" xfId="11763" xr:uid="{00000000-0005-0000-0000-0000CE8C0000}"/>
    <cellStyle name="Normal 8 2 2 2 4 7 2 2" xfId="29116" xr:uid="{00000000-0005-0000-0000-0000CF8C0000}"/>
    <cellStyle name="Normal 8 2 2 2 4 7 2 3" xfId="46462" xr:uid="{00000000-0005-0000-0000-0000D08C0000}"/>
    <cellStyle name="Normal 8 2 2 2 4 7 3" xfId="20443" xr:uid="{00000000-0005-0000-0000-0000D18C0000}"/>
    <cellStyle name="Normal 8 2 2 2 4 7 4" xfId="37789" xr:uid="{00000000-0005-0000-0000-0000D28C0000}"/>
    <cellStyle name="Normal 8 2 2 2 4 8" xfId="8970" xr:uid="{00000000-0005-0000-0000-0000D38C0000}"/>
    <cellStyle name="Normal 8 2 2 2 4 8 2" xfId="26323" xr:uid="{00000000-0005-0000-0000-0000D48C0000}"/>
    <cellStyle name="Normal 8 2 2 2 4 8 3" xfId="43669" xr:uid="{00000000-0005-0000-0000-0000D58C0000}"/>
    <cellStyle name="Normal 8 2 2 2 4 9" xfId="17650" xr:uid="{00000000-0005-0000-0000-0000D68C0000}"/>
    <cellStyle name="Normal 8 2 2 2 5" xfId="150" xr:uid="{00000000-0005-0000-0000-0000D78C0000}"/>
    <cellStyle name="Normal 8 2 2 2 5 10" xfId="34849" xr:uid="{00000000-0005-0000-0000-0000D88C0000}"/>
    <cellStyle name="Normal 8 2 2 2 5 2" xfId="885" xr:uid="{00000000-0005-0000-0000-0000D98C0000}"/>
    <cellStyle name="Normal 8 2 2 2 5 2 2" xfId="2698" xr:uid="{00000000-0005-0000-0000-0000DA8C0000}"/>
    <cellStyle name="Normal 8 2 2 2 5 2 2 2" xfId="8480" xr:uid="{00000000-0005-0000-0000-0000DB8C0000}"/>
    <cellStyle name="Normal 8 2 2 2 5 2 2 2 2" xfId="17153" xr:uid="{00000000-0005-0000-0000-0000DC8C0000}"/>
    <cellStyle name="Normal 8 2 2 2 5 2 2 2 2 2" xfId="34506" xr:uid="{00000000-0005-0000-0000-0000DD8C0000}"/>
    <cellStyle name="Normal 8 2 2 2 5 2 2 2 2 3" xfId="51852" xr:uid="{00000000-0005-0000-0000-0000DE8C0000}"/>
    <cellStyle name="Normal 8 2 2 2 5 2 2 2 3" xfId="25833" xr:uid="{00000000-0005-0000-0000-0000DF8C0000}"/>
    <cellStyle name="Normal 8 2 2 2 5 2 2 2 4" xfId="43179" xr:uid="{00000000-0005-0000-0000-0000E08C0000}"/>
    <cellStyle name="Normal 8 2 2 2 5 2 2 3" xfId="4511" xr:uid="{00000000-0005-0000-0000-0000E18C0000}"/>
    <cellStyle name="Normal 8 2 2 2 5 2 2 3 2" xfId="13184" xr:uid="{00000000-0005-0000-0000-0000E28C0000}"/>
    <cellStyle name="Normal 8 2 2 2 5 2 2 3 2 2" xfId="30537" xr:uid="{00000000-0005-0000-0000-0000E38C0000}"/>
    <cellStyle name="Normal 8 2 2 2 5 2 2 3 2 3" xfId="47883" xr:uid="{00000000-0005-0000-0000-0000E48C0000}"/>
    <cellStyle name="Normal 8 2 2 2 5 2 2 3 3" xfId="21864" xr:uid="{00000000-0005-0000-0000-0000E58C0000}"/>
    <cellStyle name="Normal 8 2 2 2 5 2 2 3 4" xfId="39210" xr:uid="{00000000-0005-0000-0000-0000E68C0000}"/>
    <cellStyle name="Normal 8 2 2 2 5 2 2 4" xfId="11371" xr:uid="{00000000-0005-0000-0000-0000E78C0000}"/>
    <cellStyle name="Normal 8 2 2 2 5 2 2 4 2" xfId="28724" xr:uid="{00000000-0005-0000-0000-0000E88C0000}"/>
    <cellStyle name="Normal 8 2 2 2 5 2 2 4 3" xfId="46070" xr:uid="{00000000-0005-0000-0000-0000E98C0000}"/>
    <cellStyle name="Normal 8 2 2 2 5 2 2 5" xfId="20051" xr:uid="{00000000-0005-0000-0000-0000EA8C0000}"/>
    <cellStyle name="Normal 8 2 2 2 5 2 2 6" xfId="37397" xr:uid="{00000000-0005-0000-0000-0000EB8C0000}"/>
    <cellStyle name="Normal 8 2 2 2 5 2 3" xfId="1620" xr:uid="{00000000-0005-0000-0000-0000EC8C0000}"/>
    <cellStyle name="Normal 8 2 2 2 5 2 3 2" xfId="7402" xr:uid="{00000000-0005-0000-0000-0000ED8C0000}"/>
    <cellStyle name="Normal 8 2 2 2 5 2 3 2 2" xfId="16075" xr:uid="{00000000-0005-0000-0000-0000EE8C0000}"/>
    <cellStyle name="Normal 8 2 2 2 5 2 3 2 2 2" xfId="33428" xr:uid="{00000000-0005-0000-0000-0000EF8C0000}"/>
    <cellStyle name="Normal 8 2 2 2 5 2 3 2 2 3" xfId="50774" xr:uid="{00000000-0005-0000-0000-0000F08C0000}"/>
    <cellStyle name="Normal 8 2 2 2 5 2 3 2 3" xfId="24755" xr:uid="{00000000-0005-0000-0000-0000F18C0000}"/>
    <cellStyle name="Normal 8 2 2 2 5 2 3 2 4" xfId="42101" xr:uid="{00000000-0005-0000-0000-0000F28C0000}"/>
    <cellStyle name="Normal 8 2 2 2 5 2 3 3" xfId="5246" xr:uid="{00000000-0005-0000-0000-0000F38C0000}"/>
    <cellStyle name="Normal 8 2 2 2 5 2 3 3 2" xfId="13919" xr:uid="{00000000-0005-0000-0000-0000F48C0000}"/>
    <cellStyle name="Normal 8 2 2 2 5 2 3 3 2 2" xfId="31272" xr:uid="{00000000-0005-0000-0000-0000F58C0000}"/>
    <cellStyle name="Normal 8 2 2 2 5 2 3 3 2 3" xfId="48618" xr:uid="{00000000-0005-0000-0000-0000F68C0000}"/>
    <cellStyle name="Normal 8 2 2 2 5 2 3 3 3" xfId="22599" xr:uid="{00000000-0005-0000-0000-0000F78C0000}"/>
    <cellStyle name="Normal 8 2 2 2 5 2 3 3 4" xfId="39945" xr:uid="{00000000-0005-0000-0000-0000F88C0000}"/>
    <cellStyle name="Normal 8 2 2 2 5 2 3 4" xfId="10293" xr:uid="{00000000-0005-0000-0000-0000F98C0000}"/>
    <cellStyle name="Normal 8 2 2 2 5 2 3 4 2" xfId="27646" xr:uid="{00000000-0005-0000-0000-0000FA8C0000}"/>
    <cellStyle name="Normal 8 2 2 2 5 2 3 4 3" xfId="44992" xr:uid="{00000000-0005-0000-0000-0000FB8C0000}"/>
    <cellStyle name="Normal 8 2 2 2 5 2 3 5" xfId="18973" xr:uid="{00000000-0005-0000-0000-0000FC8C0000}"/>
    <cellStyle name="Normal 8 2 2 2 5 2 3 6" xfId="36319" xr:uid="{00000000-0005-0000-0000-0000FD8C0000}"/>
    <cellStyle name="Normal 8 2 2 2 5 2 4" xfId="6667" xr:uid="{00000000-0005-0000-0000-0000FE8C0000}"/>
    <cellStyle name="Normal 8 2 2 2 5 2 4 2" xfId="15340" xr:uid="{00000000-0005-0000-0000-0000FF8C0000}"/>
    <cellStyle name="Normal 8 2 2 2 5 2 4 2 2" xfId="32693" xr:uid="{00000000-0005-0000-0000-0000008D0000}"/>
    <cellStyle name="Normal 8 2 2 2 5 2 4 2 3" xfId="50039" xr:uid="{00000000-0005-0000-0000-0000018D0000}"/>
    <cellStyle name="Normal 8 2 2 2 5 2 4 3" xfId="24020" xr:uid="{00000000-0005-0000-0000-0000028D0000}"/>
    <cellStyle name="Normal 8 2 2 2 5 2 4 4" xfId="41366" xr:uid="{00000000-0005-0000-0000-0000038D0000}"/>
    <cellStyle name="Normal 8 2 2 2 5 2 5" xfId="3433" xr:uid="{00000000-0005-0000-0000-0000048D0000}"/>
    <cellStyle name="Normal 8 2 2 2 5 2 5 2" xfId="12106" xr:uid="{00000000-0005-0000-0000-0000058D0000}"/>
    <cellStyle name="Normal 8 2 2 2 5 2 5 2 2" xfId="29459" xr:uid="{00000000-0005-0000-0000-0000068D0000}"/>
    <cellStyle name="Normal 8 2 2 2 5 2 5 2 3" xfId="46805" xr:uid="{00000000-0005-0000-0000-0000078D0000}"/>
    <cellStyle name="Normal 8 2 2 2 5 2 5 3" xfId="20786" xr:uid="{00000000-0005-0000-0000-0000088D0000}"/>
    <cellStyle name="Normal 8 2 2 2 5 2 5 4" xfId="38132" xr:uid="{00000000-0005-0000-0000-0000098D0000}"/>
    <cellStyle name="Normal 8 2 2 2 5 2 6" xfId="9558" xr:uid="{00000000-0005-0000-0000-00000A8D0000}"/>
    <cellStyle name="Normal 8 2 2 2 5 2 6 2" xfId="26911" xr:uid="{00000000-0005-0000-0000-00000B8D0000}"/>
    <cellStyle name="Normal 8 2 2 2 5 2 6 3" xfId="44257" xr:uid="{00000000-0005-0000-0000-00000C8D0000}"/>
    <cellStyle name="Normal 8 2 2 2 5 2 7" xfId="18238" xr:uid="{00000000-0005-0000-0000-00000D8D0000}"/>
    <cellStyle name="Normal 8 2 2 2 5 2 8" xfId="35584" xr:uid="{00000000-0005-0000-0000-00000E8D0000}"/>
    <cellStyle name="Normal 8 2 2 2 5 3" xfId="640" xr:uid="{00000000-0005-0000-0000-00000F8D0000}"/>
    <cellStyle name="Normal 8 2 2 2 5 3 2" xfId="2453" xr:uid="{00000000-0005-0000-0000-0000108D0000}"/>
    <cellStyle name="Normal 8 2 2 2 5 3 2 2" xfId="8235" xr:uid="{00000000-0005-0000-0000-0000118D0000}"/>
    <cellStyle name="Normal 8 2 2 2 5 3 2 2 2" xfId="16908" xr:uid="{00000000-0005-0000-0000-0000128D0000}"/>
    <cellStyle name="Normal 8 2 2 2 5 3 2 2 2 2" xfId="34261" xr:uid="{00000000-0005-0000-0000-0000138D0000}"/>
    <cellStyle name="Normal 8 2 2 2 5 3 2 2 2 3" xfId="51607" xr:uid="{00000000-0005-0000-0000-0000148D0000}"/>
    <cellStyle name="Normal 8 2 2 2 5 3 2 2 3" xfId="25588" xr:uid="{00000000-0005-0000-0000-0000158D0000}"/>
    <cellStyle name="Normal 8 2 2 2 5 3 2 2 4" xfId="42934" xr:uid="{00000000-0005-0000-0000-0000168D0000}"/>
    <cellStyle name="Normal 8 2 2 2 5 3 2 3" xfId="5736" xr:uid="{00000000-0005-0000-0000-0000178D0000}"/>
    <cellStyle name="Normal 8 2 2 2 5 3 2 3 2" xfId="14409" xr:uid="{00000000-0005-0000-0000-0000188D0000}"/>
    <cellStyle name="Normal 8 2 2 2 5 3 2 3 2 2" xfId="31762" xr:uid="{00000000-0005-0000-0000-0000198D0000}"/>
    <cellStyle name="Normal 8 2 2 2 5 3 2 3 2 3" xfId="49108" xr:uid="{00000000-0005-0000-0000-00001A8D0000}"/>
    <cellStyle name="Normal 8 2 2 2 5 3 2 3 3" xfId="23089" xr:uid="{00000000-0005-0000-0000-00001B8D0000}"/>
    <cellStyle name="Normal 8 2 2 2 5 3 2 3 4" xfId="40435" xr:uid="{00000000-0005-0000-0000-00001C8D0000}"/>
    <cellStyle name="Normal 8 2 2 2 5 3 2 4" xfId="11126" xr:uid="{00000000-0005-0000-0000-00001D8D0000}"/>
    <cellStyle name="Normal 8 2 2 2 5 3 2 4 2" xfId="28479" xr:uid="{00000000-0005-0000-0000-00001E8D0000}"/>
    <cellStyle name="Normal 8 2 2 2 5 3 2 4 3" xfId="45825" xr:uid="{00000000-0005-0000-0000-00001F8D0000}"/>
    <cellStyle name="Normal 8 2 2 2 5 3 2 5" xfId="19806" xr:uid="{00000000-0005-0000-0000-0000208D0000}"/>
    <cellStyle name="Normal 8 2 2 2 5 3 2 6" xfId="37152" xr:uid="{00000000-0005-0000-0000-0000218D0000}"/>
    <cellStyle name="Normal 8 2 2 2 5 3 3" xfId="6422" xr:uid="{00000000-0005-0000-0000-0000228D0000}"/>
    <cellStyle name="Normal 8 2 2 2 5 3 3 2" xfId="15095" xr:uid="{00000000-0005-0000-0000-0000238D0000}"/>
    <cellStyle name="Normal 8 2 2 2 5 3 3 2 2" xfId="32448" xr:uid="{00000000-0005-0000-0000-0000248D0000}"/>
    <cellStyle name="Normal 8 2 2 2 5 3 3 2 3" xfId="49794" xr:uid="{00000000-0005-0000-0000-0000258D0000}"/>
    <cellStyle name="Normal 8 2 2 2 5 3 3 3" xfId="23775" xr:uid="{00000000-0005-0000-0000-0000268D0000}"/>
    <cellStyle name="Normal 8 2 2 2 5 3 3 4" xfId="41121" xr:uid="{00000000-0005-0000-0000-0000278D0000}"/>
    <cellStyle name="Normal 8 2 2 2 5 3 4" xfId="4266" xr:uid="{00000000-0005-0000-0000-0000288D0000}"/>
    <cellStyle name="Normal 8 2 2 2 5 3 4 2" xfId="12939" xr:uid="{00000000-0005-0000-0000-0000298D0000}"/>
    <cellStyle name="Normal 8 2 2 2 5 3 4 2 2" xfId="30292" xr:uid="{00000000-0005-0000-0000-00002A8D0000}"/>
    <cellStyle name="Normal 8 2 2 2 5 3 4 2 3" xfId="47638" xr:uid="{00000000-0005-0000-0000-00002B8D0000}"/>
    <cellStyle name="Normal 8 2 2 2 5 3 4 3" xfId="21619" xr:uid="{00000000-0005-0000-0000-00002C8D0000}"/>
    <cellStyle name="Normal 8 2 2 2 5 3 4 4" xfId="38965" xr:uid="{00000000-0005-0000-0000-00002D8D0000}"/>
    <cellStyle name="Normal 8 2 2 2 5 3 5" xfId="9313" xr:uid="{00000000-0005-0000-0000-00002E8D0000}"/>
    <cellStyle name="Normal 8 2 2 2 5 3 5 2" xfId="26666" xr:uid="{00000000-0005-0000-0000-00002F8D0000}"/>
    <cellStyle name="Normal 8 2 2 2 5 3 5 3" xfId="44012" xr:uid="{00000000-0005-0000-0000-0000308D0000}"/>
    <cellStyle name="Normal 8 2 2 2 5 3 6" xfId="17993" xr:uid="{00000000-0005-0000-0000-0000318D0000}"/>
    <cellStyle name="Normal 8 2 2 2 5 3 7" xfId="35339" xr:uid="{00000000-0005-0000-0000-0000328D0000}"/>
    <cellStyle name="Normal 8 2 2 2 5 4" xfId="1963" xr:uid="{00000000-0005-0000-0000-0000338D0000}"/>
    <cellStyle name="Normal 8 2 2 2 5 4 2" xfId="7745" xr:uid="{00000000-0005-0000-0000-0000348D0000}"/>
    <cellStyle name="Normal 8 2 2 2 5 4 2 2" xfId="16418" xr:uid="{00000000-0005-0000-0000-0000358D0000}"/>
    <cellStyle name="Normal 8 2 2 2 5 4 2 2 2" xfId="33771" xr:uid="{00000000-0005-0000-0000-0000368D0000}"/>
    <cellStyle name="Normal 8 2 2 2 5 4 2 2 3" xfId="51117" xr:uid="{00000000-0005-0000-0000-0000378D0000}"/>
    <cellStyle name="Normal 8 2 2 2 5 4 2 3" xfId="25098" xr:uid="{00000000-0005-0000-0000-0000388D0000}"/>
    <cellStyle name="Normal 8 2 2 2 5 4 2 4" xfId="42444" xr:uid="{00000000-0005-0000-0000-0000398D0000}"/>
    <cellStyle name="Normal 8 2 2 2 5 4 3" xfId="3776" xr:uid="{00000000-0005-0000-0000-00003A8D0000}"/>
    <cellStyle name="Normal 8 2 2 2 5 4 3 2" xfId="12449" xr:uid="{00000000-0005-0000-0000-00003B8D0000}"/>
    <cellStyle name="Normal 8 2 2 2 5 4 3 2 2" xfId="29802" xr:uid="{00000000-0005-0000-0000-00003C8D0000}"/>
    <cellStyle name="Normal 8 2 2 2 5 4 3 2 3" xfId="47148" xr:uid="{00000000-0005-0000-0000-00003D8D0000}"/>
    <cellStyle name="Normal 8 2 2 2 5 4 3 3" xfId="21129" xr:uid="{00000000-0005-0000-0000-00003E8D0000}"/>
    <cellStyle name="Normal 8 2 2 2 5 4 3 4" xfId="38475" xr:uid="{00000000-0005-0000-0000-00003F8D0000}"/>
    <cellStyle name="Normal 8 2 2 2 5 4 4" xfId="10636" xr:uid="{00000000-0005-0000-0000-0000408D0000}"/>
    <cellStyle name="Normal 8 2 2 2 5 4 4 2" xfId="27989" xr:uid="{00000000-0005-0000-0000-0000418D0000}"/>
    <cellStyle name="Normal 8 2 2 2 5 4 4 3" xfId="45335" xr:uid="{00000000-0005-0000-0000-0000428D0000}"/>
    <cellStyle name="Normal 8 2 2 2 5 4 5" xfId="19316" xr:uid="{00000000-0005-0000-0000-0000438D0000}"/>
    <cellStyle name="Normal 8 2 2 2 5 4 6" xfId="36662" xr:uid="{00000000-0005-0000-0000-0000448D0000}"/>
    <cellStyle name="Normal 8 2 2 2 5 5" xfId="1375" xr:uid="{00000000-0005-0000-0000-0000458D0000}"/>
    <cellStyle name="Normal 8 2 2 2 5 5 2" xfId="7157" xr:uid="{00000000-0005-0000-0000-0000468D0000}"/>
    <cellStyle name="Normal 8 2 2 2 5 5 2 2" xfId="15830" xr:uid="{00000000-0005-0000-0000-0000478D0000}"/>
    <cellStyle name="Normal 8 2 2 2 5 5 2 2 2" xfId="33183" xr:uid="{00000000-0005-0000-0000-0000488D0000}"/>
    <cellStyle name="Normal 8 2 2 2 5 5 2 2 3" xfId="50529" xr:uid="{00000000-0005-0000-0000-0000498D0000}"/>
    <cellStyle name="Normal 8 2 2 2 5 5 2 3" xfId="24510" xr:uid="{00000000-0005-0000-0000-00004A8D0000}"/>
    <cellStyle name="Normal 8 2 2 2 5 5 2 4" xfId="41856" xr:uid="{00000000-0005-0000-0000-00004B8D0000}"/>
    <cellStyle name="Normal 8 2 2 2 5 5 3" xfId="5001" xr:uid="{00000000-0005-0000-0000-00004C8D0000}"/>
    <cellStyle name="Normal 8 2 2 2 5 5 3 2" xfId="13674" xr:uid="{00000000-0005-0000-0000-00004D8D0000}"/>
    <cellStyle name="Normal 8 2 2 2 5 5 3 2 2" xfId="31027" xr:uid="{00000000-0005-0000-0000-00004E8D0000}"/>
    <cellStyle name="Normal 8 2 2 2 5 5 3 2 3" xfId="48373" xr:uid="{00000000-0005-0000-0000-00004F8D0000}"/>
    <cellStyle name="Normal 8 2 2 2 5 5 3 3" xfId="22354" xr:uid="{00000000-0005-0000-0000-0000508D0000}"/>
    <cellStyle name="Normal 8 2 2 2 5 5 3 4" xfId="39700" xr:uid="{00000000-0005-0000-0000-0000518D0000}"/>
    <cellStyle name="Normal 8 2 2 2 5 5 4" xfId="10048" xr:uid="{00000000-0005-0000-0000-0000528D0000}"/>
    <cellStyle name="Normal 8 2 2 2 5 5 4 2" xfId="27401" xr:uid="{00000000-0005-0000-0000-0000538D0000}"/>
    <cellStyle name="Normal 8 2 2 2 5 5 4 3" xfId="44747" xr:uid="{00000000-0005-0000-0000-0000548D0000}"/>
    <cellStyle name="Normal 8 2 2 2 5 5 5" xfId="18728" xr:uid="{00000000-0005-0000-0000-0000558D0000}"/>
    <cellStyle name="Normal 8 2 2 2 5 5 6" xfId="36074" xr:uid="{00000000-0005-0000-0000-0000568D0000}"/>
    <cellStyle name="Normal 8 2 2 2 5 6" xfId="5932" xr:uid="{00000000-0005-0000-0000-0000578D0000}"/>
    <cellStyle name="Normal 8 2 2 2 5 6 2" xfId="14605" xr:uid="{00000000-0005-0000-0000-0000588D0000}"/>
    <cellStyle name="Normal 8 2 2 2 5 6 2 2" xfId="31958" xr:uid="{00000000-0005-0000-0000-0000598D0000}"/>
    <cellStyle name="Normal 8 2 2 2 5 6 2 3" xfId="49304" xr:uid="{00000000-0005-0000-0000-00005A8D0000}"/>
    <cellStyle name="Normal 8 2 2 2 5 6 3" xfId="23285" xr:uid="{00000000-0005-0000-0000-00005B8D0000}"/>
    <cellStyle name="Normal 8 2 2 2 5 6 4" xfId="40631" xr:uid="{00000000-0005-0000-0000-00005C8D0000}"/>
    <cellStyle name="Normal 8 2 2 2 5 7" xfId="3188" xr:uid="{00000000-0005-0000-0000-00005D8D0000}"/>
    <cellStyle name="Normal 8 2 2 2 5 7 2" xfId="11861" xr:uid="{00000000-0005-0000-0000-00005E8D0000}"/>
    <cellStyle name="Normal 8 2 2 2 5 7 2 2" xfId="29214" xr:uid="{00000000-0005-0000-0000-00005F8D0000}"/>
    <cellStyle name="Normal 8 2 2 2 5 7 2 3" xfId="46560" xr:uid="{00000000-0005-0000-0000-0000608D0000}"/>
    <cellStyle name="Normal 8 2 2 2 5 7 3" xfId="20541" xr:uid="{00000000-0005-0000-0000-0000618D0000}"/>
    <cellStyle name="Normal 8 2 2 2 5 7 4" xfId="37887" xr:uid="{00000000-0005-0000-0000-0000628D0000}"/>
    <cellStyle name="Normal 8 2 2 2 5 8" xfId="8823" xr:uid="{00000000-0005-0000-0000-0000638D0000}"/>
    <cellStyle name="Normal 8 2 2 2 5 8 2" xfId="26176" xr:uid="{00000000-0005-0000-0000-0000648D0000}"/>
    <cellStyle name="Normal 8 2 2 2 5 8 3" xfId="43522" xr:uid="{00000000-0005-0000-0000-0000658D0000}"/>
    <cellStyle name="Normal 8 2 2 2 5 9" xfId="17503" xr:uid="{00000000-0005-0000-0000-0000668D0000}"/>
    <cellStyle name="Normal 8 2 2 2 6" xfId="787" xr:uid="{00000000-0005-0000-0000-0000678D0000}"/>
    <cellStyle name="Normal 8 2 2 2 6 2" xfId="2600" xr:uid="{00000000-0005-0000-0000-0000688D0000}"/>
    <cellStyle name="Normal 8 2 2 2 6 2 2" xfId="8382" xr:uid="{00000000-0005-0000-0000-0000698D0000}"/>
    <cellStyle name="Normal 8 2 2 2 6 2 2 2" xfId="17055" xr:uid="{00000000-0005-0000-0000-00006A8D0000}"/>
    <cellStyle name="Normal 8 2 2 2 6 2 2 2 2" xfId="34408" xr:uid="{00000000-0005-0000-0000-00006B8D0000}"/>
    <cellStyle name="Normal 8 2 2 2 6 2 2 2 3" xfId="51754" xr:uid="{00000000-0005-0000-0000-00006C8D0000}"/>
    <cellStyle name="Normal 8 2 2 2 6 2 2 3" xfId="25735" xr:uid="{00000000-0005-0000-0000-00006D8D0000}"/>
    <cellStyle name="Normal 8 2 2 2 6 2 2 4" xfId="43081" xr:uid="{00000000-0005-0000-0000-00006E8D0000}"/>
    <cellStyle name="Normal 8 2 2 2 6 2 3" xfId="4413" xr:uid="{00000000-0005-0000-0000-00006F8D0000}"/>
    <cellStyle name="Normal 8 2 2 2 6 2 3 2" xfId="13086" xr:uid="{00000000-0005-0000-0000-0000708D0000}"/>
    <cellStyle name="Normal 8 2 2 2 6 2 3 2 2" xfId="30439" xr:uid="{00000000-0005-0000-0000-0000718D0000}"/>
    <cellStyle name="Normal 8 2 2 2 6 2 3 2 3" xfId="47785" xr:uid="{00000000-0005-0000-0000-0000728D0000}"/>
    <cellStyle name="Normal 8 2 2 2 6 2 3 3" xfId="21766" xr:uid="{00000000-0005-0000-0000-0000738D0000}"/>
    <cellStyle name="Normal 8 2 2 2 6 2 3 4" xfId="39112" xr:uid="{00000000-0005-0000-0000-0000748D0000}"/>
    <cellStyle name="Normal 8 2 2 2 6 2 4" xfId="11273" xr:uid="{00000000-0005-0000-0000-0000758D0000}"/>
    <cellStyle name="Normal 8 2 2 2 6 2 4 2" xfId="28626" xr:uid="{00000000-0005-0000-0000-0000768D0000}"/>
    <cellStyle name="Normal 8 2 2 2 6 2 4 3" xfId="45972" xr:uid="{00000000-0005-0000-0000-0000778D0000}"/>
    <cellStyle name="Normal 8 2 2 2 6 2 5" xfId="19953" xr:uid="{00000000-0005-0000-0000-0000788D0000}"/>
    <cellStyle name="Normal 8 2 2 2 6 2 6" xfId="37299" xr:uid="{00000000-0005-0000-0000-0000798D0000}"/>
    <cellStyle name="Normal 8 2 2 2 6 3" xfId="1522" xr:uid="{00000000-0005-0000-0000-00007A8D0000}"/>
    <cellStyle name="Normal 8 2 2 2 6 3 2" xfId="7304" xr:uid="{00000000-0005-0000-0000-00007B8D0000}"/>
    <cellStyle name="Normal 8 2 2 2 6 3 2 2" xfId="15977" xr:uid="{00000000-0005-0000-0000-00007C8D0000}"/>
    <cellStyle name="Normal 8 2 2 2 6 3 2 2 2" xfId="33330" xr:uid="{00000000-0005-0000-0000-00007D8D0000}"/>
    <cellStyle name="Normal 8 2 2 2 6 3 2 2 3" xfId="50676" xr:uid="{00000000-0005-0000-0000-00007E8D0000}"/>
    <cellStyle name="Normal 8 2 2 2 6 3 2 3" xfId="24657" xr:uid="{00000000-0005-0000-0000-00007F8D0000}"/>
    <cellStyle name="Normal 8 2 2 2 6 3 2 4" xfId="42003" xr:uid="{00000000-0005-0000-0000-0000808D0000}"/>
    <cellStyle name="Normal 8 2 2 2 6 3 3" xfId="5148" xr:uid="{00000000-0005-0000-0000-0000818D0000}"/>
    <cellStyle name="Normal 8 2 2 2 6 3 3 2" xfId="13821" xr:uid="{00000000-0005-0000-0000-0000828D0000}"/>
    <cellStyle name="Normal 8 2 2 2 6 3 3 2 2" xfId="31174" xr:uid="{00000000-0005-0000-0000-0000838D0000}"/>
    <cellStyle name="Normal 8 2 2 2 6 3 3 2 3" xfId="48520" xr:uid="{00000000-0005-0000-0000-0000848D0000}"/>
    <cellStyle name="Normal 8 2 2 2 6 3 3 3" xfId="22501" xr:uid="{00000000-0005-0000-0000-0000858D0000}"/>
    <cellStyle name="Normal 8 2 2 2 6 3 3 4" xfId="39847" xr:uid="{00000000-0005-0000-0000-0000868D0000}"/>
    <cellStyle name="Normal 8 2 2 2 6 3 4" xfId="10195" xr:uid="{00000000-0005-0000-0000-0000878D0000}"/>
    <cellStyle name="Normal 8 2 2 2 6 3 4 2" xfId="27548" xr:uid="{00000000-0005-0000-0000-0000888D0000}"/>
    <cellStyle name="Normal 8 2 2 2 6 3 4 3" xfId="44894" xr:uid="{00000000-0005-0000-0000-0000898D0000}"/>
    <cellStyle name="Normal 8 2 2 2 6 3 5" xfId="18875" xr:uid="{00000000-0005-0000-0000-00008A8D0000}"/>
    <cellStyle name="Normal 8 2 2 2 6 3 6" xfId="36221" xr:uid="{00000000-0005-0000-0000-00008B8D0000}"/>
    <cellStyle name="Normal 8 2 2 2 6 4" xfId="6569" xr:uid="{00000000-0005-0000-0000-00008C8D0000}"/>
    <cellStyle name="Normal 8 2 2 2 6 4 2" xfId="15242" xr:uid="{00000000-0005-0000-0000-00008D8D0000}"/>
    <cellStyle name="Normal 8 2 2 2 6 4 2 2" xfId="32595" xr:uid="{00000000-0005-0000-0000-00008E8D0000}"/>
    <cellStyle name="Normal 8 2 2 2 6 4 2 3" xfId="49941" xr:uid="{00000000-0005-0000-0000-00008F8D0000}"/>
    <cellStyle name="Normal 8 2 2 2 6 4 3" xfId="23922" xr:uid="{00000000-0005-0000-0000-0000908D0000}"/>
    <cellStyle name="Normal 8 2 2 2 6 4 4" xfId="41268" xr:uid="{00000000-0005-0000-0000-0000918D0000}"/>
    <cellStyle name="Normal 8 2 2 2 6 5" xfId="3335" xr:uid="{00000000-0005-0000-0000-0000928D0000}"/>
    <cellStyle name="Normal 8 2 2 2 6 5 2" xfId="12008" xr:uid="{00000000-0005-0000-0000-0000938D0000}"/>
    <cellStyle name="Normal 8 2 2 2 6 5 2 2" xfId="29361" xr:uid="{00000000-0005-0000-0000-0000948D0000}"/>
    <cellStyle name="Normal 8 2 2 2 6 5 2 3" xfId="46707" xr:uid="{00000000-0005-0000-0000-0000958D0000}"/>
    <cellStyle name="Normal 8 2 2 2 6 5 3" xfId="20688" xr:uid="{00000000-0005-0000-0000-0000968D0000}"/>
    <cellStyle name="Normal 8 2 2 2 6 5 4" xfId="38034" xr:uid="{00000000-0005-0000-0000-0000978D0000}"/>
    <cellStyle name="Normal 8 2 2 2 6 6" xfId="9460" xr:uid="{00000000-0005-0000-0000-0000988D0000}"/>
    <cellStyle name="Normal 8 2 2 2 6 6 2" xfId="26813" xr:uid="{00000000-0005-0000-0000-0000998D0000}"/>
    <cellStyle name="Normal 8 2 2 2 6 6 3" xfId="44159" xr:uid="{00000000-0005-0000-0000-00009A8D0000}"/>
    <cellStyle name="Normal 8 2 2 2 6 7" xfId="18140" xr:uid="{00000000-0005-0000-0000-00009B8D0000}"/>
    <cellStyle name="Normal 8 2 2 2 6 8" xfId="35486" xr:uid="{00000000-0005-0000-0000-00009C8D0000}"/>
    <cellStyle name="Normal 8 2 2 2 7" xfId="395" xr:uid="{00000000-0005-0000-0000-00009D8D0000}"/>
    <cellStyle name="Normal 8 2 2 2 7 2" xfId="2208" xr:uid="{00000000-0005-0000-0000-00009E8D0000}"/>
    <cellStyle name="Normal 8 2 2 2 7 2 2" xfId="7990" xr:uid="{00000000-0005-0000-0000-00009F8D0000}"/>
    <cellStyle name="Normal 8 2 2 2 7 2 2 2" xfId="16663" xr:uid="{00000000-0005-0000-0000-0000A08D0000}"/>
    <cellStyle name="Normal 8 2 2 2 7 2 2 2 2" xfId="34016" xr:uid="{00000000-0005-0000-0000-0000A18D0000}"/>
    <cellStyle name="Normal 8 2 2 2 7 2 2 2 3" xfId="51362" xr:uid="{00000000-0005-0000-0000-0000A28D0000}"/>
    <cellStyle name="Normal 8 2 2 2 7 2 2 3" xfId="25343" xr:uid="{00000000-0005-0000-0000-0000A38D0000}"/>
    <cellStyle name="Normal 8 2 2 2 7 2 2 4" xfId="42689" xr:uid="{00000000-0005-0000-0000-0000A48D0000}"/>
    <cellStyle name="Normal 8 2 2 2 7 2 3" xfId="5491" xr:uid="{00000000-0005-0000-0000-0000A58D0000}"/>
    <cellStyle name="Normal 8 2 2 2 7 2 3 2" xfId="14164" xr:uid="{00000000-0005-0000-0000-0000A68D0000}"/>
    <cellStyle name="Normal 8 2 2 2 7 2 3 2 2" xfId="31517" xr:uid="{00000000-0005-0000-0000-0000A78D0000}"/>
    <cellStyle name="Normal 8 2 2 2 7 2 3 2 3" xfId="48863" xr:uid="{00000000-0005-0000-0000-0000A88D0000}"/>
    <cellStyle name="Normal 8 2 2 2 7 2 3 3" xfId="22844" xr:uid="{00000000-0005-0000-0000-0000A98D0000}"/>
    <cellStyle name="Normal 8 2 2 2 7 2 3 4" xfId="40190" xr:uid="{00000000-0005-0000-0000-0000AA8D0000}"/>
    <cellStyle name="Normal 8 2 2 2 7 2 4" xfId="10881" xr:uid="{00000000-0005-0000-0000-0000AB8D0000}"/>
    <cellStyle name="Normal 8 2 2 2 7 2 4 2" xfId="28234" xr:uid="{00000000-0005-0000-0000-0000AC8D0000}"/>
    <cellStyle name="Normal 8 2 2 2 7 2 4 3" xfId="45580" xr:uid="{00000000-0005-0000-0000-0000AD8D0000}"/>
    <cellStyle name="Normal 8 2 2 2 7 2 5" xfId="19561" xr:uid="{00000000-0005-0000-0000-0000AE8D0000}"/>
    <cellStyle name="Normal 8 2 2 2 7 2 6" xfId="36907" xr:uid="{00000000-0005-0000-0000-0000AF8D0000}"/>
    <cellStyle name="Normal 8 2 2 2 7 3" xfId="6177" xr:uid="{00000000-0005-0000-0000-0000B08D0000}"/>
    <cellStyle name="Normal 8 2 2 2 7 3 2" xfId="14850" xr:uid="{00000000-0005-0000-0000-0000B18D0000}"/>
    <cellStyle name="Normal 8 2 2 2 7 3 2 2" xfId="32203" xr:uid="{00000000-0005-0000-0000-0000B28D0000}"/>
    <cellStyle name="Normal 8 2 2 2 7 3 2 3" xfId="49549" xr:uid="{00000000-0005-0000-0000-0000B38D0000}"/>
    <cellStyle name="Normal 8 2 2 2 7 3 3" xfId="23530" xr:uid="{00000000-0005-0000-0000-0000B48D0000}"/>
    <cellStyle name="Normal 8 2 2 2 7 3 4" xfId="40876" xr:uid="{00000000-0005-0000-0000-0000B58D0000}"/>
    <cellStyle name="Normal 8 2 2 2 7 4" xfId="4021" xr:uid="{00000000-0005-0000-0000-0000B68D0000}"/>
    <cellStyle name="Normal 8 2 2 2 7 4 2" xfId="12694" xr:uid="{00000000-0005-0000-0000-0000B78D0000}"/>
    <cellStyle name="Normal 8 2 2 2 7 4 2 2" xfId="30047" xr:uid="{00000000-0005-0000-0000-0000B88D0000}"/>
    <cellStyle name="Normal 8 2 2 2 7 4 2 3" xfId="47393" xr:uid="{00000000-0005-0000-0000-0000B98D0000}"/>
    <cellStyle name="Normal 8 2 2 2 7 4 3" xfId="21374" xr:uid="{00000000-0005-0000-0000-0000BA8D0000}"/>
    <cellStyle name="Normal 8 2 2 2 7 4 4" xfId="38720" xr:uid="{00000000-0005-0000-0000-0000BB8D0000}"/>
    <cellStyle name="Normal 8 2 2 2 7 5" xfId="9068" xr:uid="{00000000-0005-0000-0000-0000BC8D0000}"/>
    <cellStyle name="Normal 8 2 2 2 7 5 2" xfId="26421" xr:uid="{00000000-0005-0000-0000-0000BD8D0000}"/>
    <cellStyle name="Normal 8 2 2 2 7 5 3" xfId="43767" xr:uid="{00000000-0005-0000-0000-0000BE8D0000}"/>
    <cellStyle name="Normal 8 2 2 2 7 6" xfId="17748" xr:uid="{00000000-0005-0000-0000-0000BF8D0000}"/>
    <cellStyle name="Normal 8 2 2 2 7 7" xfId="35094" xr:uid="{00000000-0005-0000-0000-0000C08D0000}"/>
    <cellStyle name="Normal 8 2 2 2 8" xfId="1865" xr:uid="{00000000-0005-0000-0000-0000C18D0000}"/>
    <cellStyle name="Normal 8 2 2 2 8 2" xfId="7647" xr:uid="{00000000-0005-0000-0000-0000C28D0000}"/>
    <cellStyle name="Normal 8 2 2 2 8 2 2" xfId="16320" xr:uid="{00000000-0005-0000-0000-0000C38D0000}"/>
    <cellStyle name="Normal 8 2 2 2 8 2 2 2" xfId="33673" xr:uid="{00000000-0005-0000-0000-0000C48D0000}"/>
    <cellStyle name="Normal 8 2 2 2 8 2 2 3" xfId="51019" xr:uid="{00000000-0005-0000-0000-0000C58D0000}"/>
    <cellStyle name="Normal 8 2 2 2 8 2 3" xfId="25000" xr:uid="{00000000-0005-0000-0000-0000C68D0000}"/>
    <cellStyle name="Normal 8 2 2 2 8 2 4" xfId="42346" xr:uid="{00000000-0005-0000-0000-0000C78D0000}"/>
    <cellStyle name="Normal 8 2 2 2 8 3" xfId="3678" xr:uid="{00000000-0005-0000-0000-0000C88D0000}"/>
    <cellStyle name="Normal 8 2 2 2 8 3 2" xfId="12351" xr:uid="{00000000-0005-0000-0000-0000C98D0000}"/>
    <cellStyle name="Normal 8 2 2 2 8 3 2 2" xfId="29704" xr:uid="{00000000-0005-0000-0000-0000CA8D0000}"/>
    <cellStyle name="Normal 8 2 2 2 8 3 2 3" xfId="47050" xr:uid="{00000000-0005-0000-0000-0000CB8D0000}"/>
    <cellStyle name="Normal 8 2 2 2 8 3 3" xfId="21031" xr:uid="{00000000-0005-0000-0000-0000CC8D0000}"/>
    <cellStyle name="Normal 8 2 2 2 8 3 4" xfId="38377" xr:uid="{00000000-0005-0000-0000-0000CD8D0000}"/>
    <cellStyle name="Normal 8 2 2 2 8 4" xfId="10538" xr:uid="{00000000-0005-0000-0000-0000CE8D0000}"/>
    <cellStyle name="Normal 8 2 2 2 8 4 2" xfId="27891" xr:uid="{00000000-0005-0000-0000-0000CF8D0000}"/>
    <cellStyle name="Normal 8 2 2 2 8 4 3" xfId="45237" xr:uid="{00000000-0005-0000-0000-0000D08D0000}"/>
    <cellStyle name="Normal 8 2 2 2 8 5" xfId="19218" xr:uid="{00000000-0005-0000-0000-0000D18D0000}"/>
    <cellStyle name="Normal 8 2 2 2 8 6" xfId="36564" xr:uid="{00000000-0005-0000-0000-0000D28D0000}"/>
    <cellStyle name="Normal 8 2 2 2 9" xfId="1130" xr:uid="{00000000-0005-0000-0000-0000D38D0000}"/>
    <cellStyle name="Normal 8 2 2 2 9 2" xfId="6912" xr:uid="{00000000-0005-0000-0000-0000D48D0000}"/>
    <cellStyle name="Normal 8 2 2 2 9 2 2" xfId="15585" xr:uid="{00000000-0005-0000-0000-0000D58D0000}"/>
    <cellStyle name="Normal 8 2 2 2 9 2 2 2" xfId="32938" xr:uid="{00000000-0005-0000-0000-0000D68D0000}"/>
    <cellStyle name="Normal 8 2 2 2 9 2 2 3" xfId="50284" xr:uid="{00000000-0005-0000-0000-0000D78D0000}"/>
    <cellStyle name="Normal 8 2 2 2 9 2 3" xfId="24265" xr:uid="{00000000-0005-0000-0000-0000D88D0000}"/>
    <cellStyle name="Normal 8 2 2 2 9 2 4" xfId="41611" xr:uid="{00000000-0005-0000-0000-0000D98D0000}"/>
    <cellStyle name="Normal 8 2 2 2 9 3" xfId="4756" xr:uid="{00000000-0005-0000-0000-0000DA8D0000}"/>
    <cellStyle name="Normal 8 2 2 2 9 3 2" xfId="13429" xr:uid="{00000000-0005-0000-0000-0000DB8D0000}"/>
    <cellStyle name="Normal 8 2 2 2 9 3 2 2" xfId="30782" xr:uid="{00000000-0005-0000-0000-0000DC8D0000}"/>
    <cellStyle name="Normal 8 2 2 2 9 3 2 3" xfId="48128" xr:uid="{00000000-0005-0000-0000-0000DD8D0000}"/>
    <cellStyle name="Normal 8 2 2 2 9 3 3" xfId="22109" xr:uid="{00000000-0005-0000-0000-0000DE8D0000}"/>
    <cellStyle name="Normal 8 2 2 2 9 3 4" xfId="39455" xr:uid="{00000000-0005-0000-0000-0000DF8D0000}"/>
    <cellStyle name="Normal 8 2 2 2 9 4" xfId="9803" xr:uid="{00000000-0005-0000-0000-0000E08D0000}"/>
    <cellStyle name="Normal 8 2 2 2 9 4 2" xfId="27156" xr:uid="{00000000-0005-0000-0000-0000E18D0000}"/>
    <cellStyle name="Normal 8 2 2 2 9 4 3" xfId="44502" xr:uid="{00000000-0005-0000-0000-0000E28D0000}"/>
    <cellStyle name="Normal 8 2 2 2 9 5" xfId="18483" xr:uid="{00000000-0005-0000-0000-0000E38D0000}"/>
    <cellStyle name="Normal 8 2 2 2 9 6" xfId="35829" xr:uid="{00000000-0005-0000-0000-0000E48D0000}"/>
    <cellStyle name="Normal 8 2 2 3" xfId="80" xr:uid="{00000000-0005-0000-0000-0000E58D0000}"/>
    <cellStyle name="Normal 8 2 2 3 10" xfId="8753" xr:uid="{00000000-0005-0000-0000-0000E68D0000}"/>
    <cellStyle name="Normal 8 2 2 3 10 2" xfId="26106" xr:uid="{00000000-0005-0000-0000-0000E78D0000}"/>
    <cellStyle name="Normal 8 2 2 3 10 3" xfId="43452" xr:uid="{00000000-0005-0000-0000-0000E88D0000}"/>
    <cellStyle name="Normal 8 2 2 3 11" xfId="17433" xr:uid="{00000000-0005-0000-0000-0000E98D0000}"/>
    <cellStyle name="Normal 8 2 2 3 12" xfId="34779" xr:uid="{00000000-0005-0000-0000-0000EA8D0000}"/>
    <cellStyle name="Normal 8 2 2 3 2" xfId="325" xr:uid="{00000000-0005-0000-0000-0000EB8D0000}"/>
    <cellStyle name="Normal 8 2 2 3 2 10" xfId="35024" xr:uid="{00000000-0005-0000-0000-0000EC8D0000}"/>
    <cellStyle name="Normal 8 2 2 3 2 2" xfId="1060" xr:uid="{00000000-0005-0000-0000-0000ED8D0000}"/>
    <cellStyle name="Normal 8 2 2 3 2 2 2" xfId="2873" xr:uid="{00000000-0005-0000-0000-0000EE8D0000}"/>
    <cellStyle name="Normal 8 2 2 3 2 2 2 2" xfId="8655" xr:uid="{00000000-0005-0000-0000-0000EF8D0000}"/>
    <cellStyle name="Normal 8 2 2 3 2 2 2 2 2" xfId="17328" xr:uid="{00000000-0005-0000-0000-0000F08D0000}"/>
    <cellStyle name="Normal 8 2 2 3 2 2 2 2 2 2" xfId="34681" xr:uid="{00000000-0005-0000-0000-0000F18D0000}"/>
    <cellStyle name="Normal 8 2 2 3 2 2 2 2 2 3" xfId="52027" xr:uid="{00000000-0005-0000-0000-0000F28D0000}"/>
    <cellStyle name="Normal 8 2 2 3 2 2 2 2 3" xfId="26008" xr:uid="{00000000-0005-0000-0000-0000F38D0000}"/>
    <cellStyle name="Normal 8 2 2 3 2 2 2 2 4" xfId="43354" xr:uid="{00000000-0005-0000-0000-0000F48D0000}"/>
    <cellStyle name="Normal 8 2 2 3 2 2 2 3" xfId="4686" xr:uid="{00000000-0005-0000-0000-0000F58D0000}"/>
    <cellStyle name="Normal 8 2 2 3 2 2 2 3 2" xfId="13359" xr:uid="{00000000-0005-0000-0000-0000F68D0000}"/>
    <cellStyle name="Normal 8 2 2 3 2 2 2 3 2 2" xfId="30712" xr:uid="{00000000-0005-0000-0000-0000F78D0000}"/>
    <cellStyle name="Normal 8 2 2 3 2 2 2 3 2 3" xfId="48058" xr:uid="{00000000-0005-0000-0000-0000F88D0000}"/>
    <cellStyle name="Normal 8 2 2 3 2 2 2 3 3" xfId="22039" xr:uid="{00000000-0005-0000-0000-0000F98D0000}"/>
    <cellStyle name="Normal 8 2 2 3 2 2 2 3 4" xfId="39385" xr:uid="{00000000-0005-0000-0000-0000FA8D0000}"/>
    <cellStyle name="Normal 8 2 2 3 2 2 2 4" xfId="11546" xr:uid="{00000000-0005-0000-0000-0000FB8D0000}"/>
    <cellStyle name="Normal 8 2 2 3 2 2 2 4 2" xfId="28899" xr:uid="{00000000-0005-0000-0000-0000FC8D0000}"/>
    <cellStyle name="Normal 8 2 2 3 2 2 2 4 3" xfId="46245" xr:uid="{00000000-0005-0000-0000-0000FD8D0000}"/>
    <cellStyle name="Normal 8 2 2 3 2 2 2 5" xfId="20226" xr:uid="{00000000-0005-0000-0000-0000FE8D0000}"/>
    <cellStyle name="Normal 8 2 2 3 2 2 2 6" xfId="37572" xr:uid="{00000000-0005-0000-0000-0000FF8D0000}"/>
    <cellStyle name="Normal 8 2 2 3 2 2 3" xfId="1795" xr:uid="{00000000-0005-0000-0000-0000008E0000}"/>
    <cellStyle name="Normal 8 2 2 3 2 2 3 2" xfId="7577" xr:uid="{00000000-0005-0000-0000-0000018E0000}"/>
    <cellStyle name="Normal 8 2 2 3 2 2 3 2 2" xfId="16250" xr:uid="{00000000-0005-0000-0000-0000028E0000}"/>
    <cellStyle name="Normal 8 2 2 3 2 2 3 2 2 2" xfId="33603" xr:uid="{00000000-0005-0000-0000-0000038E0000}"/>
    <cellStyle name="Normal 8 2 2 3 2 2 3 2 2 3" xfId="50949" xr:uid="{00000000-0005-0000-0000-0000048E0000}"/>
    <cellStyle name="Normal 8 2 2 3 2 2 3 2 3" xfId="24930" xr:uid="{00000000-0005-0000-0000-0000058E0000}"/>
    <cellStyle name="Normal 8 2 2 3 2 2 3 2 4" xfId="42276" xr:uid="{00000000-0005-0000-0000-0000068E0000}"/>
    <cellStyle name="Normal 8 2 2 3 2 2 3 3" xfId="5421" xr:uid="{00000000-0005-0000-0000-0000078E0000}"/>
    <cellStyle name="Normal 8 2 2 3 2 2 3 3 2" xfId="14094" xr:uid="{00000000-0005-0000-0000-0000088E0000}"/>
    <cellStyle name="Normal 8 2 2 3 2 2 3 3 2 2" xfId="31447" xr:uid="{00000000-0005-0000-0000-0000098E0000}"/>
    <cellStyle name="Normal 8 2 2 3 2 2 3 3 2 3" xfId="48793" xr:uid="{00000000-0005-0000-0000-00000A8E0000}"/>
    <cellStyle name="Normal 8 2 2 3 2 2 3 3 3" xfId="22774" xr:uid="{00000000-0005-0000-0000-00000B8E0000}"/>
    <cellStyle name="Normal 8 2 2 3 2 2 3 3 4" xfId="40120" xr:uid="{00000000-0005-0000-0000-00000C8E0000}"/>
    <cellStyle name="Normal 8 2 2 3 2 2 3 4" xfId="10468" xr:uid="{00000000-0005-0000-0000-00000D8E0000}"/>
    <cellStyle name="Normal 8 2 2 3 2 2 3 4 2" xfId="27821" xr:uid="{00000000-0005-0000-0000-00000E8E0000}"/>
    <cellStyle name="Normal 8 2 2 3 2 2 3 4 3" xfId="45167" xr:uid="{00000000-0005-0000-0000-00000F8E0000}"/>
    <cellStyle name="Normal 8 2 2 3 2 2 3 5" xfId="19148" xr:uid="{00000000-0005-0000-0000-0000108E0000}"/>
    <cellStyle name="Normal 8 2 2 3 2 2 3 6" xfId="36494" xr:uid="{00000000-0005-0000-0000-0000118E0000}"/>
    <cellStyle name="Normal 8 2 2 3 2 2 4" xfId="6842" xr:uid="{00000000-0005-0000-0000-0000128E0000}"/>
    <cellStyle name="Normal 8 2 2 3 2 2 4 2" xfId="15515" xr:uid="{00000000-0005-0000-0000-0000138E0000}"/>
    <cellStyle name="Normal 8 2 2 3 2 2 4 2 2" xfId="32868" xr:uid="{00000000-0005-0000-0000-0000148E0000}"/>
    <cellStyle name="Normal 8 2 2 3 2 2 4 2 3" xfId="50214" xr:uid="{00000000-0005-0000-0000-0000158E0000}"/>
    <cellStyle name="Normal 8 2 2 3 2 2 4 3" xfId="24195" xr:uid="{00000000-0005-0000-0000-0000168E0000}"/>
    <cellStyle name="Normal 8 2 2 3 2 2 4 4" xfId="41541" xr:uid="{00000000-0005-0000-0000-0000178E0000}"/>
    <cellStyle name="Normal 8 2 2 3 2 2 5" xfId="3608" xr:uid="{00000000-0005-0000-0000-0000188E0000}"/>
    <cellStyle name="Normal 8 2 2 3 2 2 5 2" xfId="12281" xr:uid="{00000000-0005-0000-0000-0000198E0000}"/>
    <cellStyle name="Normal 8 2 2 3 2 2 5 2 2" xfId="29634" xr:uid="{00000000-0005-0000-0000-00001A8E0000}"/>
    <cellStyle name="Normal 8 2 2 3 2 2 5 2 3" xfId="46980" xr:uid="{00000000-0005-0000-0000-00001B8E0000}"/>
    <cellStyle name="Normal 8 2 2 3 2 2 5 3" xfId="20961" xr:uid="{00000000-0005-0000-0000-00001C8E0000}"/>
    <cellStyle name="Normal 8 2 2 3 2 2 5 4" xfId="38307" xr:uid="{00000000-0005-0000-0000-00001D8E0000}"/>
    <cellStyle name="Normal 8 2 2 3 2 2 6" xfId="9733" xr:uid="{00000000-0005-0000-0000-00001E8E0000}"/>
    <cellStyle name="Normal 8 2 2 3 2 2 6 2" xfId="27086" xr:uid="{00000000-0005-0000-0000-00001F8E0000}"/>
    <cellStyle name="Normal 8 2 2 3 2 2 6 3" xfId="44432" xr:uid="{00000000-0005-0000-0000-0000208E0000}"/>
    <cellStyle name="Normal 8 2 2 3 2 2 7" xfId="18413" xr:uid="{00000000-0005-0000-0000-0000218E0000}"/>
    <cellStyle name="Normal 8 2 2 3 2 2 8" xfId="35759" xr:uid="{00000000-0005-0000-0000-0000228E0000}"/>
    <cellStyle name="Normal 8 2 2 3 2 3" xfId="570" xr:uid="{00000000-0005-0000-0000-0000238E0000}"/>
    <cellStyle name="Normal 8 2 2 3 2 3 2" xfId="2383" xr:uid="{00000000-0005-0000-0000-0000248E0000}"/>
    <cellStyle name="Normal 8 2 2 3 2 3 2 2" xfId="8165" xr:uid="{00000000-0005-0000-0000-0000258E0000}"/>
    <cellStyle name="Normal 8 2 2 3 2 3 2 2 2" xfId="16838" xr:uid="{00000000-0005-0000-0000-0000268E0000}"/>
    <cellStyle name="Normal 8 2 2 3 2 3 2 2 2 2" xfId="34191" xr:uid="{00000000-0005-0000-0000-0000278E0000}"/>
    <cellStyle name="Normal 8 2 2 3 2 3 2 2 2 3" xfId="51537" xr:uid="{00000000-0005-0000-0000-0000288E0000}"/>
    <cellStyle name="Normal 8 2 2 3 2 3 2 2 3" xfId="25518" xr:uid="{00000000-0005-0000-0000-0000298E0000}"/>
    <cellStyle name="Normal 8 2 2 3 2 3 2 2 4" xfId="42864" xr:uid="{00000000-0005-0000-0000-00002A8E0000}"/>
    <cellStyle name="Normal 8 2 2 3 2 3 2 3" xfId="5666" xr:uid="{00000000-0005-0000-0000-00002B8E0000}"/>
    <cellStyle name="Normal 8 2 2 3 2 3 2 3 2" xfId="14339" xr:uid="{00000000-0005-0000-0000-00002C8E0000}"/>
    <cellStyle name="Normal 8 2 2 3 2 3 2 3 2 2" xfId="31692" xr:uid="{00000000-0005-0000-0000-00002D8E0000}"/>
    <cellStyle name="Normal 8 2 2 3 2 3 2 3 2 3" xfId="49038" xr:uid="{00000000-0005-0000-0000-00002E8E0000}"/>
    <cellStyle name="Normal 8 2 2 3 2 3 2 3 3" xfId="23019" xr:uid="{00000000-0005-0000-0000-00002F8E0000}"/>
    <cellStyle name="Normal 8 2 2 3 2 3 2 3 4" xfId="40365" xr:uid="{00000000-0005-0000-0000-0000308E0000}"/>
    <cellStyle name="Normal 8 2 2 3 2 3 2 4" xfId="11056" xr:uid="{00000000-0005-0000-0000-0000318E0000}"/>
    <cellStyle name="Normal 8 2 2 3 2 3 2 4 2" xfId="28409" xr:uid="{00000000-0005-0000-0000-0000328E0000}"/>
    <cellStyle name="Normal 8 2 2 3 2 3 2 4 3" xfId="45755" xr:uid="{00000000-0005-0000-0000-0000338E0000}"/>
    <cellStyle name="Normal 8 2 2 3 2 3 2 5" xfId="19736" xr:uid="{00000000-0005-0000-0000-0000348E0000}"/>
    <cellStyle name="Normal 8 2 2 3 2 3 2 6" xfId="37082" xr:uid="{00000000-0005-0000-0000-0000358E0000}"/>
    <cellStyle name="Normal 8 2 2 3 2 3 3" xfId="6352" xr:uid="{00000000-0005-0000-0000-0000368E0000}"/>
    <cellStyle name="Normal 8 2 2 3 2 3 3 2" xfId="15025" xr:uid="{00000000-0005-0000-0000-0000378E0000}"/>
    <cellStyle name="Normal 8 2 2 3 2 3 3 2 2" xfId="32378" xr:uid="{00000000-0005-0000-0000-0000388E0000}"/>
    <cellStyle name="Normal 8 2 2 3 2 3 3 2 3" xfId="49724" xr:uid="{00000000-0005-0000-0000-0000398E0000}"/>
    <cellStyle name="Normal 8 2 2 3 2 3 3 3" xfId="23705" xr:uid="{00000000-0005-0000-0000-00003A8E0000}"/>
    <cellStyle name="Normal 8 2 2 3 2 3 3 4" xfId="41051" xr:uid="{00000000-0005-0000-0000-00003B8E0000}"/>
    <cellStyle name="Normal 8 2 2 3 2 3 4" xfId="4196" xr:uid="{00000000-0005-0000-0000-00003C8E0000}"/>
    <cellStyle name="Normal 8 2 2 3 2 3 4 2" xfId="12869" xr:uid="{00000000-0005-0000-0000-00003D8E0000}"/>
    <cellStyle name="Normal 8 2 2 3 2 3 4 2 2" xfId="30222" xr:uid="{00000000-0005-0000-0000-00003E8E0000}"/>
    <cellStyle name="Normal 8 2 2 3 2 3 4 2 3" xfId="47568" xr:uid="{00000000-0005-0000-0000-00003F8E0000}"/>
    <cellStyle name="Normal 8 2 2 3 2 3 4 3" xfId="21549" xr:uid="{00000000-0005-0000-0000-0000408E0000}"/>
    <cellStyle name="Normal 8 2 2 3 2 3 4 4" xfId="38895" xr:uid="{00000000-0005-0000-0000-0000418E0000}"/>
    <cellStyle name="Normal 8 2 2 3 2 3 5" xfId="9243" xr:uid="{00000000-0005-0000-0000-0000428E0000}"/>
    <cellStyle name="Normal 8 2 2 3 2 3 5 2" xfId="26596" xr:uid="{00000000-0005-0000-0000-0000438E0000}"/>
    <cellStyle name="Normal 8 2 2 3 2 3 5 3" xfId="43942" xr:uid="{00000000-0005-0000-0000-0000448E0000}"/>
    <cellStyle name="Normal 8 2 2 3 2 3 6" xfId="17923" xr:uid="{00000000-0005-0000-0000-0000458E0000}"/>
    <cellStyle name="Normal 8 2 2 3 2 3 7" xfId="35269" xr:uid="{00000000-0005-0000-0000-0000468E0000}"/>
    <cellStyle name="Normal 8 2 2 3 2 4" xfId="2138" xr:uid="{00000000-0005-0000-0000-0000478E0000}"/>
    <cellStyle name="Normal 8 2 2 3 2 4 2" xfId="7920" xr:uid="{00000000-0005-0000-0000-0000488E0000}"/>
    <cellStyle name="Normal 8 2 2 3 2 4 2 2" xfId="16593" xr:uid="{00000000-0005-0000-0000-0000498E0000}"/>
    <cellStyle name="Normal 8 2 2 3 2 4 2 2 2" xfId="33946" xr:uid="{00000000-0005-0000-0000-00004A8E0000}"/>
    <cellStyle name="Normal 8 2 2 3 2 4 2 2 3" xfId="51292" xr:uid="{00000000-0005-0000-0000-00004B8E0000}"/>
    <cellStyle name="Normal 8 2 2 3 2 4 2 3" xfId="25273" xr:uid="{00000000-0005-0000-0000-00004C8E0000}"/>
    <cellStyle name="Normal 8 2 2 3 2 4 2 4" xfId="42619" xr:uid="{00000000-0005-0000-0000-00004D8E0000}"/>
    <cellStyle name="Normal 8 2 2 3 2 4 3" xfId="3951" xr:uid="{00000000-0005-0000-0000-00004E8E0000}"/>
    <cellStyle name="Normal 8 2 2 3 2 4 3 2" xfId="12624" xr:uid="{00000000-0005-0000-0000-00004F8E0000}"/>
    <cellStyle name="Normal 8 2 2 3 2 4 3 2 2" xfId="29977" xr:uid="{00000000-0005-0000-0000-0000508E0000}"/>
    <cellStyle name="Normal 8 2 2 3 2 4 3 2 3" xfId="47323" xr:uid="{00000000-0005-0000-0000-0000518E0000}"/>
    <cellStyle name="Normal 8 2 2 3 2 4 3 3" xfId="21304" xr:uid="{00000000-0005-0000-0000-0000528E0000}"/>
    <cellStyle name="Normal 8 2 2 3 2 4 3 4" xfId="38650" xr:uid="{00000000-0005-0000-0000-0000538E0000}"/>
    <cellStyle name="Normal 8 2 2 3 2 4 4" xfId="10811" xr:uid="{00000000-0005-0000-0000-0000548E0000}"/>
    <cellStyle name="Normal 8 2 2 3 2 4 4 2" xfId="28164" xr:uid="{00000000-0005-0000-0000-0000558E0000}"/>
    <cellStyle name="Normal 8 2 2 3 2 4 4 3" xfId="45510" xr:uid="{00000000-0005-0000-0000-0000568E0000}"/>
    <cellStyle name="Normal 8 2 2 3 2 4 5" xfId="19491" xr:uid="{00000000-0005-0000-0000-0000578E0000}"/>
    <cellStyle name="Normal 8 2 2 3 2 4 6" xfId="36837" xr:uid="{00000000-0005-0000-0000-0000588E0000}"/>
    <cellStyle name="Normal 8 2 2 3 2 5" xfId="1305" xr:uid="{00000000-0005-0000-0000-0000598E0000}"/>
    <cellStyle name="Normal 8 2 2 3 2 5 2" xfId="7087" xr:uid="{00000000-0005-0000-0000-00005A8E0000}"/>
    <cellStyle name="Normal 8 2 2 3 2 5 2 2" xfId="15760" xr:uid="{00000000-0005-0000-0000-00005B8E0000}"/>
    <cellStyle name="Normal 8 2 2 3 2 5 2 2 2" xfId="33113" xr:uid="{00000000-0005-0000-0000-00005C8E0000}"/>
    <cellStyle name="Normal 8 2 2 3 2 5 2 2 3" xfId="50459" xr:uid="{00000000-0005-0000-0000-00005D8E0000}"/>
    <cellStyle name="Normal 8 2 2 3 2 5 2 3" xfId="24440" xr:uid="{00000000-0005-0000-0000-00005E8E0000}"/>
    <cellStyle name="Normal 8 2 2 3 2 5 2 4" xfId="41786" xr:uid="{00000000-0005-0000-0000-00005F8E0000}"/>
    <cellStyle name="Normal 8 2 2 3 2 5 3" xfId="4931" xr:uid="{00000000-0005-0000-0000-0000608E0000}"/>
    <cellStyle name="Normal 8 2 2 3 2 5 3 2" xfId="13604" xr:uid="{00000000-0005-0000-0000-0000618E0000}"/>
    <cellStyle name="Normal 8 2 2 3 2 5 3 2 2" xfId="30957" xr:uid="{00000000-0005-0000-0000-0000628E0000}"/>
    <cellStyle name="Normal 8 2 2 3 2 5 3 2 3" xfId="48303" xr:uid="{00000000-0005-0000-0000-0000638E0000}"/>
    <cellStyle name="Normal 8 2 2 3 2 5 3 3" xfId="22284" xr:uid="{00000000-0005-0000-0000-0000648E0000}"/>
    <cellStyle name="Normal 8 2 2 3 2 5 3 4" xfId="39630" xr:uid="{00000000-0005-0000-0000-0000658E0000}"/>
    <cellStyle name="Normal 8 2 2 3 2 5 4" xfId="9978" xr:uid="{00000000-0005-0000-0000-0000668E0000}"/>
    <cellStyle name="Normal 8 2 2 3 2 5 4 2" xfId="27331" xr:uid="{00000000-0005-0000-0000-0000678E0000}"/>
    <cellStyle name="Normal 8 2 2 3 2 5 4 3" xfId="44677" xr:uid="{00000000-0005-0000-0000-0000688E0000}"/>
    <cellStyle name="Normal 8 2 2 3 2 5 5" xfId="18658" xr:uid="{00000000-0005-0000-0000-0000698E0000}"/>
    <cellStyle name="Normal 8 2 2 3 2 5 6" xfId="36004" xr:uid="{00000000-0005-0000-0000-00006A8E0000}"/>
    <cellStyle name="Normal 8 2 2 3 2 6" xfId="6107" xr:uid="{00000000-0005-0000-0000-00006B8E0000}"/>
    <cellStyle name="Normal 8 2 2 3 2 6 2" xfId="14780" xr:uid="{00000000-0005-0000-0000-00006C8E0000}"/>
    <cellStyle name="Normal 8 2 2 3 2 6 2 2" xfId="32133" xr:uid="{00000000-0005-0000-0000-00006D8E0000}"/>
    <cellStyle name="Normal 8 2 2 3 2 6 2 3" xfId="49479" xr:uid="{00000000-0005-0000-0000-00006E8E0000}"/>
    <cellStyle name="Normal 8 2 2 3 2 6 3" xfId="23460" xr:uid="{00000000-0005-0000-0000-00006F8E0000}"/>
    <cellStyle name="Normal 8 2 2 3 2 6 4" xfId="40806" xr:uid="{00000000-0005-0000-0000-0000708E0000}"/>
    <cellStyle name="Normal 8 2 2 3 2 7" xfId="3118" xr:uid="{00000000-0005-0000-0000-0000718E0000}"/>
    <cellStyle name="Normal 8 2 2 3 2 7 2" xfId="11791" xr:uid="{00000000-0005-0000-0000-0000728E0000}"/>
    <cellStyle name="Normal 8 2 2 3 2 7 2 2" xfId="29144" xr:uid="{00000000-0005-0000-0000-0000738E0000}"/>
    <cellStyle name="Normal 8 2 2 3 2 7 2 3" xfId="46490" xr:uid="{00000000-0005-0000-0000-0000748E0000}"/>
    <cellStyle name="Normal 8 2 2 3 2 7 3" xfId="20471" xr:uid="{00000000-0005-0000-0000-0000758E0000}"/>
    <cellStyle name="Normal 8 2 2 3 2 7 4" xfId="37817" xr:uid="{00000000-0005-0000-0000-0000768E0000}"/>
    <cellStyle name="Normal 8 2 2 3 2 8" xfId="8998" xr:uid="{00000000-0005-0000-0000-0000778E0000}"/>
    <cellStyle name="Normal 8 2 2 3 2 8 2" xfId="26351" xr:uid="{00000000-0005-0000-0000-0000788E0000}"/>
    <cellStyle name="Normal 8 2 2 3 2 8 3" xfId="43697" xr:uid="{00000000-0005-0000-0000-0000798E0000}"/>
    <cellStyle name="Normal 8 2 2 3 2 9" xfId="17678" xr:uid="{00000000-0005-0000-0000-00007A8E0000}"/>
    <cellStyle name="Normal 8 2 2 3 3" xfId="227" xr:uid="{00000000-0005-0000-0000-00007B8E0000}"/>
    <cellStyle name="Normal 8 2 2 3 3 10" xfId="34926" xr:uid="{00000000-0005-0000-0000-00007C8E0000}"/>
    <cellStyle name="Normal 8 2 2 3 3 2" xfId="962" xr:uid="{00000000-0005-0000-0000-00007D8E0000}"/>
    <cellStyle name="Normal 8 2 2 3 3 2 2" xfId="2775" xr:uid="{00000000-0005-0000-0000-00007E8E0000}"/>
    <cellStyle name="Normal 8 2 2 3 3 2 2 2" xfId="8557" xr:uid="{00000000-0005-0000-0000-00007F8E0000}"/>
    <cellStyle name="Normal 8 2 2 3 3 2 2 2 2" xfId="17230" xr:uid="{00000000-0005-0000-0000-0000808E0000}"/>
    <cellStyle name="Normal 8 2 2 3 3 2 2 2 2 2" xfId="34583" xr:uid="{00000000-0005-0000-0000-0000818E0000}"/>
    <cellStyle name="Normal 8 2 2 3 3 2 2 2 2 3" xfId="51929" xr:uid="{00000000-0005-0000-0000-0000828E0000}"/>
    <cellStyle name="Normal 8 2 2 3 3 2 2 2 3" xfId="25910" xr:uid="{00000000-0005-0000-0000-0000838E0000}"/>
    <cellStyle name="Normal 8 2 2 3 3 2 2 2 4" xfId="43256" xr:uid="{00000000-0005-0000-0000-0000848E0000}"/>
    <cellStyle name="Normal 8 2 2 3 3 2 2 3" xfId="4588" xr:uid="{00000000-0005-0000-0000-0000858E0000}"/>
    <cellStyle name="Normal 8 2 2 3 3 2 2 3 2" xfId="13261" xr:uid="{00000000-0005-0000-0000-0000868E0000}"/>
    <cellStyle name="Normal 8 2 2 3 3 2 2 3 2 2" xfId="30614" xr:uid="{00000000-0005-0000-0000-0000878E0000}"/>
    <cellStyle name="Normal 8 2 2 3 3 2 2 3 2 3" xfId="47960" xr:uid="{00000000-0005-0000-0000-0000888E0000}"/>
    <cellStyle name="Normal 8 2 2 3 3 2 2 3 3" xfId="21941" xr:uid="{00000000-0005-0000-0000-0000898E0000}"/>
    <cellStyle name="Normal 8 2 2 3 3 2 2 3 4" xfId="39287" xr:uid="{00000000-0005-0000-0000-00008A8E0000}"/>
    <cellStyle name="Normal 8 2 2 3 3 2 2 4" xfId="11448" xr:uid="{00000000-0005-0000-0000-00008B8E0000}"/>
    <cellStyle name="Normal 8 2 2 3 3 2 2 4 2" xfId="28801" xr:uid="{00000000-0005-0000-0000-00008C8E0000}"/>
    <cellStyle name="Normal 8 2 2 3 3 2 2 4 3" xfId="46147" xr:uid="{00000000-0005-0000-0000-00008D8E0000}"/>
    <cellStyle name="Normal 8 2 2 3 3 2 2 5" xfId="20128" xr:uid="{00000000-0005-0000-0000-00008E8E0000}"/>
    <cellStyle name="Normal 8 2 2 3 3 2 2 6" xfId="37474" xr:uid="{00000000-0005-0000-0000-00008F8E0000}"/>
    <cellStyle name="Normal 8 2 2 3 3 2 3" xfId="1697" xr:uid="{00000000-0005-0000-0000-0000908E0000}"/>
    <cellStyle name="Normal 8 2 2 3 3 2 3 2" xfId="7479" xr:uid="{00000000-0005-0000-0000-0000918E0000}"/>
    <cellStyle name="Normal 8 2 2 3 3 2 3 2 2" xfId="16152" xr:uid="{00000000-0005-0000-0000-0000928E0000}"/>
    <cellStyle name="Normal 8 2 2 3 3 2 3 2 2 2" xfId="33505" xr:uid="{00000000-0005-0000-0000-0000938E0000}"/>
    <cellStyle name="Normal 8 2 2 3 3 2 3 2 2 3" xfId="50851" xr:uid="{00000000-0005-0000-0000-0000948E0000}"/>
    <cellStyle name="Normal 8 2 2 3 3 2 3 2 3" xfId="24832" xr:uid="{00000000-0005-0000-0000-0000958E0000}"/>
    <cellStyle name="Normal 8 2 2 3 3 2 3 2 4" xfId="42178" xr:uid="{00000000-0005-0000-0000-0000968E0000}"/>
    <cellStyle name="Normal 8 2 2 3 3 2 3 3" xfId="5323" xr:uid="{00000000-0005-0000-0000-0000978E0000}"/>
    <cellStyle name="Normal 8 2 2 3 3 2 3 3 2" xfId="13996" xr:uid="{00000000-0005-0000-0000-0000988E0000}"/>
    <cellStyle name="Normal 8 2 2 3 3 2 3 3 2 2" xfId="31349" xr:uid="{00000000-0005-0000-0000-0000998E0000}"/>
    <cellStyle name="Normal 8 2 2 3 3 2 3 3 2 3" xfId="48695" xr:uid="{00000000-0005-0000-0000-00009A8E0000}"/>
    <cellStyle name="Normal 8 2 2 3 3 2 3 3 3" xfId="22676" xr:uid="{00000000-0005-0000-0000-00009B8E0000}"/>
    <cellStyle name="Normal 8 2 2 3 3 2 3 3 4" xfId="40022" xr:uid="{00000000-0005-0000-0000-00009C8E0000}"/>
    <cellStyle name="Normal 8 2 2 3 3 2 3 4" xfId="10370" xr:uid="{00000000-0005-0000-0000-00009D8E0000}"/>
    <cellStyle name="Normal 8 2 2 3 3 2 3 4 2" xfId="27723" xr:uid="{00000000-0005-0000-0000-00009E8E0000}"/>
    <cellStyle name="Normal 8 2 2 3 3 2 3 4 3" xfId="45069" xr:uid="{00000000-0005-0000-0000-00009F8E0000}"/>
    <cellStyle name="Normal 8 2 2 3 3 2 3 5" xfId="19050" xr:uid="{00000000-0005-0000-0000-0000A08E0000}"/>
    <cellStyle name="Normal 8 2 2 3 3 2 3 6" xfId="36396" xr:uid="{00000000-0005-0000-0000-0000A18E0000}"/>
    <cellStyle name="Normal 8 2 2 3 3 2 4" xfId="6744" xr:uid="{00000000-0005-0000-0000-0000A28E0000}"/>
    <cellStyle name="Normal 8 2 2 3 3 2 4 2" xfId="15417" xr:uid="{00000000-0005-0000-0000-0000A38E0000}"/>
    <cellStyle name="Normal 8 2 2 3 3 2 4 2 2" xfId="32770" xr:uid="{00000000-0005-0000-0000-0000A48E0000}"/>
    <cellStyle name="Normal 8 2 2 3 3 2 4 2 3" xfId="50116" xr:uid="{00000000-0005-0000-0000-0000A58E0000}"/>
    <cellStyle name="Normal 8 2 2 3 3 2 4 3" xfId="24097" xr:uid="{00000000-0005-0000-0000-0000A68E0000}"/>
    <cellStyle name="Normal 8 2 2 3 3 2 4 4" xfId="41443" xr:uid="{00000000-0005-0000-0000-0000A78E0000}"/>
    <cellStyle name="Normal 8 2 2 3 3 2 5" xfId="3510" xr:uid="{00000000-0005-0000-0000-0000A88E0000}"/>
    <cellStyle name="Normal 8 2 2 3 3 2 5 2" xfId="12183" xr:uid="{00000000-0005-0000-0000-0000A98E0000}"/>
    <cellStyle name="Normal 8 2 2 3 3 2 5 2 2" xfId="29536" xr:uid="{00000000-0005-0000-0000-0000AA8E0000}"/>
    <cellStyle name="Normal 8 2 2 3 3 2 5 2 3" xfId="46882" xr:uid="{00000000-0005-0000-0000-0000AB8E0000}"/>
    <cellStyle name="Normal 8 2 2 3 3 2 5 3" xfId="20863" xr:uid="{00000000-0005-0000-0000-0000AC8E0000}"/>
    <cellStyle name="Normal 8 2 2 3 3 2 5 4" xfId="38209" xr:uid="{00000000-0005-0000-0000-0000AD8E0000}"/>
    <cellStyle name="Normal 8 2 2 3 3 2 6" xfId="9635" xr:uid="{00000000-0005-0000-0000-0000AE8E0000}"/>
    <cellStyle name="Normal 8 2 2 3 3 2 6 2" xfId="26988" xr:uid="{00000000-0005-0000-0000-0000AF8E0000}"/>
    <cellStyle name="Normal 8 2 2 3 3 2 6 3" xfId="44334" xr:uid="{00000000-0005-0000-0000-0000B08E0000}"/>
    <cellStyle name="Normal 8 2 2 3 3 2 7" xfId="18315" xr:uid="{00000000-0005-0000-0000-0000B18E0000}"/>
    <cellStyle name="Normal 8 2 2 3 3 2 8" xfId="35661" xr:uid="{00000000-0005-0000-0000-0000B28E0000}"/>
    <cellStyle name="Normal 8 2 2 3 3 3" xfId="717" xr:uid="{00000000-0005-0000-0000-0000B38E0000}"/>
    <cellStyle name="Normal 8 2 2 3 3 3 2" xfId="2530" xr:uid="{00000000-0005-0000-0000-0000B48E0000}"/>
    <cellStyle name="Normal 8 2 2 3 3 3 2 2" xfId="8312" xr:uid="{00000000-0005-0000-0000-0000B58E0000}"/>
    <cellStyle name="Normal 8 2 2 3 3 3 2 2 2" xfId="16985" xr:uid="{00000000-0005-0000-0000-0000B68E0000}"/>
    <cellStyle name="Normal 8 2 2 3 3 3 2 2 2 2" xfId="34338" xr:uid="{00000000-0005-0000-0000-0000B78E0000}"/>
    <cellStyle name="Normal 8 2 2 3 3 3 2 2 2 3" xfId="51684" xr:uid="{00000000-0005-0000-0000-0000B88E0000}"/>
    <cellStyle name="Normal 8 2 2 3 3 3 2 2 3" xfId="25665" xr:uid="{00000000-0005-0000-0000-0000B98E0000}"/>
    <cellStyle name="Normal 8 2 2 3 3 3 2 2 4" xfId="43011" xr:uid="{00000000-0005-0000-0000-0000BA8E0000}"/>
    <cellStyle name="Normal 8 2 2 3 3 3 2 3" xfId="5764" xr:uid="{00000000-0005-0000-0000-0000BB8E0000}"/>
    <cellStyle name="Normal 8 2 2 3 3 3 2 3 2" xfId="14437" xr:uid="{00000000-0005-0000-0000-0000BC8E0000}"/>
    <cellStyle name="Normal 8 2 2 3 3 3 2 3 2 2" xfId="31790" xr:uid="{00000000-0005-0000-0000-0000BD8E0000}"/>
    <cellStyle name="Normal 8 2 2 3 3 3 2 3 2 3" xfId="49136" xr:uid="{00000000-0005-0000-0000-0000BE8E0000}"/>
    <cellStyle name="Normal 8 2 2 3 3 3 2 3 3" xfId="23117" xr:uid="{00000000-0005-0000-0000-0000BF8E0000}"/>
    <cellStyle name="Normal 8 2 2 3 3 3 2 3 4" xfId="40463" xr:uid="{00000000-0005-0000-0000-0000C08E0000}"/>
    <cellStyle name="Normal 8 2 2 3 3 3 2 4" xfId="11203" xr:uid="{00000000-0005-0000-0000-0000C18E0000}"/>
    <cellStyle name="Normal 8 2 2 3 3 3 2 4 2" xfId="28556" xr:uid="{00000000-0005-0000-0000-0000C28E0000}"/>
    <cellStyle name="Normal 8 2 2 3 3 3 2 4 3" xfId="45902" xr:uid="{00000000-0005-0000-0000-0000C38E0000}"/>
    <cellStyle name="Normal 8 2 2 3 3 3 2 5" xfId="19883" xr:uid="{00000000-0005-0000-0000-0000C48E0000}"/>
    <cellStyle name="Normal 8 2 2 3 3 3 2 6" xfId="37229" xr:uid="{00000000-0005-0000-0000-0000C58E0000}"/>
    <cellStyle name="Normal 8 2 2 3 3 3 3" xfId="6499" xr:uid="{00000000-0005-0000-0000-0000C68E0000}"/>
    <cellStyle name="Normal 8 2 2 3 3 3 3 2" xfId="15172" xr:uid="{00000000-0005-0000-0000-0000C78E0000}"/>
    <cellStyle name="Normal 8 2 2 3 3 3 3 2 2" xfId="32525" xr:uid="{00000000-0005-0000-0000-0000C88E0000}"/>
    <cellStyle name="Normal 8 2 2 3 3 3 3 2 3" xfId="49871" xr:uid="{00000000-0005-0000-0000-0000C98E0000}"/>
    <cellStyle name="Normal 8 2 2 3 3 3 3 3" xfId="23852" xr:uid="{00000000-0005-0000-0000-0000CA8E0000}"/>
    <cellStyle name="Normal 8 2 2 3 3 3 3 4" xfId="41198" xr:uid="{00000000-0005-0000-0000-0000CB8E0000}"/>
    <cellStyle name="Normal 8 2 2 3 3 3 4" xfId="4343" xr:uid="{00000000-0005-0000-0000-0000CC8E0000}"/>
    <cellStyle name="Normal 8 2 2 3 3 3 4 2" xfId="13016" xr:uid="{00000000-0005-0000-0000-0000CD8E0000}"/>
    <cellStyle name="Normal 8 2 2 3 3 3 4 2 2" xfId="30369" xr:uid="{00000000-0005-0000-0000-0000CE8E0000}"/>
    <cellStyle name="Normal 8 2 2 3 3 3 4 2 3" xfId="47715" xr:uid="{00000000-0005-0000-0000-0000CF8E0000}"/>
    <cellStyle name="Normal 8 2 2 3 3 3 4 3" xfId="21696" xr:uid="{00000000-0005-0000-0000-0000D08E0000}"/>
    <cellStyle name="Normal 8 2 2 3 3 3 4 4" xfId="39042" xr:uid="{00000000-0005-0000-0000-0000D18E0000}"/>
    <cellStyle name="Normal 8 2 2 3 3 3 5" xfId="9390" xr:uid="{00000000-0005-0000-0000-0000D28E0000}"/>
    <cellStyle name="Normal 8 2 2 3 3 3 5 2" xfId="26743" xr:uid="{00000000-0005-0000-0000-0000D38E0000}"/>
    <cellStyle name="Normal 8 2 2 3 3 3 5 3" xfId="44089" xr:uid="{00000000-0005-0000-0000-0000D48E0000}"/>
    <cellStyle name="Normal 8 2 2 3 3 3 6" xfId="18070" xr:uid="{00000000-0005-0000-0000-0000D58E0000}"/>
    <cellStyle name="Normal 8 2 2 3 3 3 7" xfId="35416" xr:uid="{00000000-0005-0000-0000-0000D68E0000}"/>
    <cellStyle name="Normal 8 2 2 3 3 4" xfId="2040" xr:uid="{00000000-0005-0000-0000-0000D78E0000}"/>
    <cellStyle name="Normal 8 2 2 3 3 4 2" xfId="7822" xr:uid="{00000000-0005-0000-0000-0000D88E0000}"/>
    <cellStyle name="Normal 8 2 2 3 3 4 2 2" xfId="16495" xr:uid="{00000000-0005-0000-0000-0000D98E0000}"/>
    <cellStyle name="Normal 8 2 2 3 3 4 2 2 2" xfId="33848" xr:uid="{00000000-0005-0000-0000-0000DA8E0000}"/>
    <cellStyle name="Normal 8 2 2 3 3 4 2 2 3" xfId="51194" xr:uid="{00000000-0005-0000-0000-0000DB8E0000}"/>
    <cellStyle name="Normal 8 2 2 3 3 4 2 3" xfId="25175" xr:uid="{00000000-0005-0000-0000-0000DC8E0000}"/>
    <cellStyle name="Normal 8 2 2 3 3 4 2 4" xfId="42521" xr:uid="{00000000-0005-0000-0000-0000DD8E0000}"/>
    <cellStyle name="Normal 8 2 2 3 3 4 3" xfId="3853" xr:uid="{00000000-0005-0000-0000-0000DE8E0000}"/>
    <cellStyle name="Normal 8 2 2 3 3 4 3 2" xfId="12526" xr:uid="{00000000-0005-0000-0000-0000DF8E0000}"/>
    <cellStyle name="Normal 8 2 2 3 3 4 3 2 2" xfId="29879" xr:uid="{00000000-0005-0000-0000-0000E08E0000}"/>
    <cellStyle name="Normal 8 2 2 3 3 4 3 2 3" xfId="47225" xr:uid="{00000000-0005-0000-0000-0000E18E0000}"/>
    <cellStyle name="Normal 8 2 2 3 3 4 3 3" xfId="21206" xr:uid="{00000000-0005-0000-0000-0000E28E0000}"/>
    <cellStyle name="Normal 8 2 2 3 3 4 3 4" xfId="38552" xr:uid="{00000000-0005-0000-0000-0000E38E0000}"/>
    <cellStyle name="Normal 8 2 2 3 3 4 4" xfId="10713" xr:uid="{00000000-0005-0000-0000-0000E48E0000}"/>
    <cellStyle name="Normal 8 2 2 3 3 4 4 2" xfId="28066" xr:uid="{00000000-0005-0000-0000-0000E58E0000}"/>
    <cellStyle name="Normal 8 2 2 3 3 4 4 3" xfId="45412" xr:uid="{00000000-0005-0000-0000-0000E68E0000}"/>
    <cellStyle name="Normal 8 2 2 3 3 4 5" xfId="19393" xr:uid="{00000000-0005-0000-0000-0000E78E0000}"/>
    <cellStyle name="Normal 8 2 2 3 3 4 6" xfId="36739" xr:uid="{00000000-0005-0000-0000-0000E88E0000}"/>
    <cellStyle name="Normal 8 2 2 3 3 5" xfId="1452" xr:uid="{00000000-0005-0000-0000-0000E98E0000}"/>
    <cellStyle name="Normal 8 2 2 3 3 5 2" xfId="7234" xr:uid="{00000000-0005-0000-0000-0000EA8E0000}"/>
    <cellStyle name="Normal 8 2 2 3 3 5 2 2" xfId="15907" xr:uid="{00000000-0005-0000-0000-0000EB8E0000}"/>
    <cellStyle name="Normal 8 2 2 3 3 5 2 2 2" xfId="33260" xr:uid="{00000000-0005-0000-0000-0000EC8E0000}"/>
    <cellStyle name="Normal 8 2 2 3 3 5 2 2 3" xfId="50606" xr:uid="{00000000-0005-0000-0000-0000ED8E0000}"/>
    <cellStyle name="Normal 8 2 2 3 3 5 2 3" xfId="24587" xr:uid="{00000000-0005-0000-0000-0000EE8E0000}"/>
    <cellStyle name="Normal 8 2 2 3 3 5 2 4" xfId="41933" xr:uid="{00000000-0005-0000-0000-0000EF8E0000}"/>
    <cellStyle name="Normal 8 2 2 3 3 5 3" xfId="5078" xr:uid="{00000000-0005-0000-0000-0000F08E0000}"/>
    <cellStyle name="Normal 8 2 2 3 3 5 3 2" xfId="13751" xr:uid="{00000000-0005-0000-0000-0000F18E0000}"/>
    <cellStyle name="Normal 8 2 2 3 3 5 3 2 2" xfId="31104" xr:uid="{00000000-0005-0000-0000-0000F28E0000}"/>
    <cellStyle name="Normal 8 2 2 3 3 5 3 2 3" xfId="48450" xr:uid="{00000000-0005-0000-0000-0000F38E0000}"/>
    <cellStyle name="Normal 8 2 2 3 3 5 3 3" xfId="22431" xr:uid="{00000000-0005-0000-0000-0000F48E0000}"/>
    <cellStyle name="Normal 8 2 2 3 3 5 3 4" xfId="39777" xr:uid="{00000000-0005-0000-0000-0000F58E0000}"/>
    <cellStyle name="Normal 8 2 2 3 3 5 4" xfId="10125" xr:uid="{00000000-0005-0000-0000-0000F68E0000}"/>
    <cellStyle name="Normal 8 2 2 3 3 5 4 2" xfId="27478" xr:uid="{00000000-0005-0000-0000-0000F78E0000}"/>
    <cellStyle name="Normal 8 2 2 3 3 5 4 3" xfId="44824" xr:uid="{00000000-0005-0000-0000-0000F88E0000}"/>
    <cellStyle name="Normal 8 2 2 3 3 5 5" xfId="18805" xr:uid="{00000000-0005-0000-0000-0000F98E0000}"/>
    <cellStyle name="Normal 8 2 2 3 3 5 6" xfId="36151" xr:uid="{00000000-0005-0000-0000-0000FA8E0000}"/>
    <cellStyle name="Normal 8 2 2 3 3 6" xfId="6009" xr:uid="{00000000-0005-0000-0000-0000FB8E0000}"/>
    <cellStyle name="Normal 8 2 2 3 3 6 2" xfId="14682" xr:uid="{00000000-0005-0000-0000-0000FC8E0000}"/>
    <cellStyle name="Normal 8 2 2 3 3 6 2 2" xfId="32035" xr:uid="{00000000-0005-0000-0000-0000FD8E0000}"/>
    <cellStyle name="Normal 8 2 2 3 3 6 2 3" xfId="49381" xr:uid="{00000000-0005-0000-0000-0000FE8E0000}"/>
    <cellStyle name="Normal 8 2 2 3 3 6 3" xfId="23362" xr:uid="{00000000-0005-0000-0000-0000FF8E0000}"/>
    <cellStyle name="Normal 8 2 2 3 3 6 4" xfId="40708" xr:uid="{00000000-0005-0000-0000-0000008F0000}"/>
    <cellStyle name="Normal 8 2 2 3 3 7" xfId="3265" xr:uid="{00000000-0005-0000-0000-0000018F0000}"/>
    <cellStyle name="Normal 8 2 2 3 3 7 2" xfId="11938" xr:uid="{00000000-0005-0000-0000-0000028F0000}"/>
    <cellStyle name="Normal 8 2 2 3 3 7 2 2" xfId="29291" xr:uid="{00000000-0005-0000-0000-0000038F0000}"/>
    <cellStyle name="Normal 8 2 2 3 3 7 2 3" xfId="46637" xr:uid="{00000000-0005-0000-0000-0000048F0000}"/>
    <cellStyle name="Normal 8 2 2 3 3 7 3" xfId="20618" xr:uid="{00000000-0005-0000-0000-0000058F0000}"/>
    <cellStyle name="Normal 8 2 2 3 3 7 4" xfId="37964" xr:uid="{00000000-0005-0000-0000-0000068F0000}"/>
    <cellStyle name="Normal 8 2 2 3 3 8" xfId="8900" xr:uid="{00000000-0005-0000-0000-0000078F0000}"/>
    <cellStyle name="Normal 8 2 2 3 3 8 2" xfId="26253" xr:uid="{00000000-0005-0000-0000-0000088F0000}"/>
    <cellStyle name="Normal 8 2 2 3 3 8 3" xfId="43599" xr:uid="{00000000-0005-0000-0000-0000098F0000}"/>
    <cellStyle name="Normal 8 2 2 3 3 9" xfId="17580" xr:uid="{00000000-0005-0000-0000-00000A8F0000}"/>
    <cellStyle name="Normal 8 2 2 3 4" xfId="815" xr:uid="{00000000-0005-0000-0000-00000B8F0000}"/>
    <cellStyle name="Normal 8 2 2 3 4 2" xfId="2628" xr:uid="{00000000-0005-0000-0000-00000C8F0000}"/>
    <cellStyle name="Normal 8 2 2 3 4 2 2" xfId="8410" xr:uid="{00000000-0005-0000-0000-00000D8F0000}"/>
    <cellStyle name="Normal 8 2 2 3 4 2 2 2" xfId="17083" xr:uid="{00000000-0005-0000-0000-00000E8F0000}"/>
    <cellStyle name="Normal 8 2 2 3 4 2 2 2 2" xfId="34436" xr:uid="{00000000-0005-0000-0000-00000F8F0000}"/>
    <cellStyle name="Normal 8 2 2 3 4 2 2 2 3" xfId="51782" xr:uid="{00000000-0005-0000-0000-0000108F0000}"/>
    <cellStyle name="Normal 8 2 2 3 4 2 2 3" xfId="25763" xr:uid="{00000000-0005-0000-0000-0000118F0000}"/>
    <cellStyle name="Normal 8 2 2 3 4 2 2 4" xfId="43109" xr:uid="{00000000-0005-0000-0000-0000128F0000}"/>
    <cellStyle name="Normal 8 2 2 3 4 2 3" xfId="4441" xr:uid="{00000000-0005-0000-0000-0000138F0000}"/>
    <cellStyle name="Normal 8 2 2 3 4 2 3 2" xfId="13114" xr:uid="{00000000-0005-0000-0000-0000148F0000}"/>
    <cellStyle name="Normal 8 2 2 3 4 2 3 2 2" xfId="30467" xr:uid="{00000000-0005-0000-0000-0000158F0000}"/>
    <cellStyle name="Normal 8 2 2 3 4 2 3 2 3" xfId="47813" xr:uid="{00000000-0005-0000-0000-0000168F0000}"/>
    <cellStyle name="Normal 8 2 2 3 4 2 3 3" xfId="21794" xr:uid="{00000000-0005-0000-0000-0000178F0000}"/>
    <cellStyle name="Normal 8 2 2 3 4 2 3 4" xfId="39140" xr:uid="{00000000-0005-0000-0000-0000188F0000}"/>
    <cellStyle name="Normal 8 2 2 3 4 2 4" xfId="11301" xr:uid="{00000000-0005-0000-0000-0000198F0000}"/>
    <cellStyle name="Normal 8 2 2 3 4 2 4 2" xfId="28654" xr:uid="{00000000-0005-0000-0000-00001A8F0000}"/>
    <cellStyle name="Normal 8 2 2 3 4 2 4 3" xfId="46000" xr:uid="{00000000-0005-0000-0000-00001B8F0000}"/>
    <cellStyle name="Normal 8 2 2 3 4 2 5" xfId="19981" xr:uid="{00000000-0005-0000-0000-00001C8F0000}"/>
    <cellStyle name="Normal 8 2 2 3 4 2 6" xfId="37327" xr:uid="{00000000-0005-0000-0000-00001D8F0000}"/>
    <cellStyle name="Normal 8 2 2 3 4 3" xfId="1550" xr:uid="{00000000-0005-0000-0000-00001E8F0000}"/>
    <cellStyle name="Normal 8 2 2 3 4 3 2" xfId="7332" xr:uid="{00000000-0005-0000-0000-00001F8F0000}"/>
    <cellStyle name="Normal 8 2 2 3 4 3 2 2" xfId="16005" xr:uid="{00000000-0005-0000-0000-0000208F0000}"/>
    <cellStyle name="Normal 8 2 2 3 4 3 2 2 2" xfId="33358" xr:uid="{00000000-0005-0000-0000-0000218F0000}"/>
    <cellStyle name="Normal 8 2 2 3 4 3 2 2 3" xfId="50704" xr:uid="{00000000-0005-0000-0000-0000228F0000}"/>
    <cellStyle name="Normal 8 2 2 3 4 3 2 3" xfId="24685" xr:uid="{00000000-0005-0000-0000-0000238F0000}"/>
    <cellStyle name="Normal 8 2 2 3 4 3 2 4" xfId="42031" xr:uid="{00000000-0005-0000-0000-0000248F0000}"/>
    <cellStyle name="Normal 8 2 2 3 4 3 3" xfId="5176" xr:uid="{00000000-0005-0000-0000-0000258F0000}"/>
    <cellStyle name="Normal 8 2 2 3 4 3 3 2" xfId="13849" xr:uid="{00000000-0005-0000-0000-0000268F0000}"/>
    <cellStyle name="Normal 8 2 2 3 4 3 3 2 2" xfId="31202" xr:uid="{00000000-0005-0000-0000-0000278F0000}"/>
    <cellStyle name="Normal 8 2 2 3 4 3 3 2 3" xfId="48548" xr:uid="{00000000-0005-0000-0000-0000288F0000}"/>
    <cellStyle name="Normal 8 2 2 3 4 3 3 3" xfId="22529" xr:uid="{00000000-0005-0000-0000-0000298F0000}"/>
    <cellStyle name="Normal 8 2 2 3 4 3 3 4" xfId="39875" xr:uid="{00000000-0005-0000-0000-00002A8F0000}"/>
    <cellStyle name="Normal 8 2 2 3 4 3 4" xfId="10223" xr:uid="{00000000-0005-0000-0000-00002B8F0000}"/>
    <cellStyle name="Normal 8 2 2 3 4 3 4 2" xfId="27576" xr:uid="{00000000-0005-0000-0000-00002C8F0000}"/>
    <cellStyle name="Normal 8 2 2 3 4 3 4 3" xfId="44922" xr:uid="{00000000-0005-0000-0000-00002D8F0000}"/>
    <cellStyle name="Normal 8 2 2 3 4 3 5" xfId="18903" xr:uid="{00000000-0005-0000-0000-00002E8F0000}"/>
    <cellStyle name="Normal 8 2 2 3 4 3 6" xfId="36249" xr:uid="{00000000-0005-0000-0000-00002F8F0000}"/>
    <cellStyle name="Normal 8 2 2 3 4 4" xfId="6597" xr:uid="{00000000-0005-0000-0000-0000308F0000}"/>
    <cellStyle name="Normal 8 2 2 3 4 4 2" xfId="15270" xr:uid="{00000000-0005-0000-0000-0000318F0000}"/>
    <cellStyle name="Normal 8 2 2 3 4 4 2 2" xfId="32623" xr:uid="{00000000-0005-0000-0000-0000328F0000}"/>
    <cellStyle name="Normal 8 2 2 3 4 4 2 3" xfId="49969" xr:uid="{00000000-0005-0000-0000-0000338F0000}"/>
    <cellStyle name="Normal 8 2 2 3 4 4 3" xfId="23950" xr:uid="{00000000-0005-0000-0000-0000348F0000}"/>
    <cellStyle name="Normal 8 2 2 3 4 4 4" xfId="41296" xr:uid="{00000000-0005-0000-0000-0000358F0000}"/>
    <cellStyle name="Normal 8 2 2 3 4 5" xfId="3363" xr:uid="{00000000-0005-0000-0000-0000368F0000}"/>
    <cellStyle name="Normal 8 2 2 3 4 5 2" xfId="12036" xr:uid="{00000000-0005-0000-0000-0000378F0000}"/>
    <cellStyle name="Normal 8 2 2 3 4 5 2 2" xfId="29389" xr:uid="{00000000-0005-0000-0000-0000388F0000}"/>
    <cellStyle name="Normal 8 2 2 3 4 5 2 3" xfId="46735" xr:uid="{00000000-0005-0000-0000-0000398F0000}"/>
    <cellStyle name="Normal 8 2 2 3 4 5 3" xfId="20716" xr:uid="{00000000-0005-0000-0000-00003A8F0000}"/>
    <cellStyle name="Normal 8 2 2 3 4 5 4" xfId="38062" xr:uid="{00000000-0005-0000-0000-00003B8F0000}"/>
    <cellStyle name="Normal 8 2 2 3 4 6" xfId="9488" xr:uid="{00000000-0005-0000-0000-00003C8F0000}"/>
    <cellStyle name="Normal 8 2 2 3 4 6 2" xfId="26841" xr:uid="{00000000-0005-0000-0000-00003D8F0000}"/>
    <cellStyle name="Normal 8 2 2 3 4 6 3" xfId="44187" xr:uid="{00000000-0005-0000-0000-00003E8F0000}"/>
    <cellStyle name="Normal 8 2 2 3 4 7" xfId="18168" xr:uid="{00000000-0005-0000-0000-00003F8F0000}"/>
    <cellStyle name="Normal 8 2 2 3 4 8" xfId="35514" xr:uid="{00000000-0005-0000-0000-0000408F0000}"/>
    <cellStyle name="Normal 8 2 2 3 5" xfId="472" xr:uid="{00000000-0005-0000-0000-0000418F0000}"/>
    <cellStyle name="Normal 8 2 2 3 5 2" xfId="2285" xr:uid="{00000000-0005-0000-0000-0000428F0000}"/>
    <cellStyle name="Normal 8 2 2 3 5 2 2" xfId="8067" xr:uid="{00000000-0005-0000-0000-0000438F0000}"/>
    <cellStyle name="Normal 8 2 2 3 5 2 2 2" xfId="16740" xr:uid="{00000000-0005-0000-0000-0000448F0000}"/>
    <cellStyle name="Normal 8 2 2 3 5 2 2 2 2" xfId="34093" xr:uid="{00000000-0005-0000-0000-0000458F0000}"/>
    <cellStyle name="Normal 8 2 2 3 5 2 2 2 3" xfId="51439" xr:uid="{00000000-0005-0000-0000-0000468F0000}"/>
    <cellStyle name="Normal 8 2 2 3 5 2 2 3" xfId="25420" xr:uid="{00000000-0005-0000-0000-0000478F0000}"/>
    <cellStyle name="Normal 8 2 2 3 5 2 2 4" xfId="42766" xr:uid="{00000000-0005-0000-0000-0000488F0000}"/>
    <cellStyle name="Normal 8 2 2 3 5 2 3" xfId="5568" xr:uid="{00000000-0005-0000-0000-0000498F0000}"/>
    <cellStyle name="Normal 8 2 2 3 5 2 3 2" xfId="14241" xr:uid="{00000000-0005-0000-0000-00004A8F0000}"/>
    <cellStyle name="Normal 8 2 2 3 5 2 3 2 2" xfId="31594" xr:uid="{00000000-0005-0000-0000-00004B8F0000}"/>
    <cellStyle name="Normal 8 2 2 3 5 2 3 2 3" xfId="48940" xr:uid="{00000000-0005-0000-0000-00004C8F0000}"/>
    <cellStyle name="Normal 8 2 2 3 5 2 3 3" xfId="22921" xr:uid="{00000000-0005-0000-0000-00004D8F0000}"/>
    <cellStyle name="Normal 8 2 2 3 5 2 3 4" xfId="40267" xr:uid="{00000000-0005-0000-0000-00004E8F0000}"/>
    <cellStyle name="Normal 8 2 2 3 5 2 4" xfId="10958" xr:uid="{00000000-0005-0000-0000-00004F8F0000}"/>
    <cellStyle name="Normal 8 2 2 3 5 2 4 2" xfId="28311" xr:uid="{00000000-0005-0000-0000-0000508F0000}"/>
    <cellStyle name="Normal 8 2 2 3 5 2 4 3" xfId="45657" xr:uid="{00000000-0005-0000-0000-0000518F0000}"/>
    <cellStyle name="Normal 8 2 2 3 5 2 5" xfId="19638" xr:uid="{00000000-0005-0000-0000-0000528F0000}"/>
    <cellStyle name="Normal 8 2 2 3 5 2 6" xfId="36984" xr:uid="{00000000-0005-0000-0000-0000538F0000}"/>
    <cellStyle name="Normal 8 2 2 3 5 3" xfId="6254" xr:uid="{00000000-0005-0000-0000-0000548F0000}"/>
    <cellStyle name="Normal 8 2 2 3 5 3 2" xfId="14927" xr:uid="{00000000-0005-0000-0000-0000558F0000}"/>
    <cellStyle name="Normal 8 2 2 3 5 3 2 2" xfId="32280" xr:uid="{00000000-0005-0000-0000-0000568F0000}"/>
    <cellStyle name="Normal 8 2 2 3 5 3 2 3" xfId="49626" xr:uid="{00000000-0005-0000-0000-0000578F0000}"/>
    <cellStyle name="Normal 8 2 2 3 5 3 3" xfId="23607" xr:uid="{00000000-0005-0000-0000-0000588F0000}"/>
    <cellStyle name="Normal 8 2 2 3 5 3 4" xfId="40953" xr:uid="{00000000-0005-0000-0000-0000598F0000}"/>
    <cellStyle name="Normal 8 2 2 3 5 4" xfId="4098" xr:uid="{00000000-0005-0000-0000-00005A8F0000}"/>
    <cellStyle name="Normal 8 2 2 3 5 4 2" xfId="12771" xr:uid="{00000000-0005-0000-0000-00005B8F0000}"/>
    <cellStyle name="Normal 8 2 2 3 5 4 2 2" xfId="30124" xr:uid="{00000000-0005-0000-0000-00005C8F0000}"/>
    <cellStyle name="Normal 8 2 2 3 5 4 2 3" xfId="47470" xr:uid="{00000000-0005-0000-0000-00005D8F0000}"/>
    <cellStyle name="Normal 8 2 2 3 5 4 3" xfId="21451" xr:uid="{00000000-0005-0000-0000-00005E8F0000}"/>
    <cellStyle name="Normal 8 2 2 3 5 4 4" xfId="38797" xr:uid="{00000000-0005-0000-0000-00005F8F0000}"/>
    <cellStyle name="Normal 8 2 2 3 5 5" xfId="9145" xr:uid="{00000000-0005-0000-0000-0000608F0000}"/>
    <cellStyle name="Normal 8 2 2 3 5 5 2" xfId="26498" xr:uid="{00000000-0005-0000-0000-0000618F0000}"/>
    <cellStyle name="Normal 8 2 2 3 5 5 3" xfId="43844" xr:uid="{00000000-0005-0000-0000-0000628F0000}"/>
    <cellStyle name="Normal 8 2 2 3 5 6" xfId="17825" xr:uid="{00000000-0005-0000-0000-0000638F0000}"/>
    <cellStyle name="Normal 8 2 2 3 5 7" xfId="35171" xr:uid="{00000000-0005-0000-0000-0000648F0000}"/>
    <cellStyle name="Normal 8 2 2 3 6" xfId="1893" xr:uid="{00000000-0005-0000-0000-0000658F0000}"/>
    <cellStyle name="Normal 8 2 2 3 6 2" xfId="7675" xr:uid="{00000000-0005-0000-0000-0000668F0000}"/>
    <cellStyle name="Normal 8 2 2 3 6 2 2" xfId="16348" xr:uid="{00000000-0005-0000-0000-0000678F0000}"/>
    <cellStyle name="Normal 8 2 2 3 6 2 2 2" xfId="33701" xr:uid="{00000000-0005-0000-0000-0000688F0000}"/>
    <cellStyle name="Normal 8 2 2 3 6 2 2 3" xfId="51047" xr:uid="{00000000-0005-0000-0000-0000698F0000}"/>
    <cellStyle name="Normal 8 2 2 3 6 2 3" xfId="25028" xr:uid="{00000000-0005-0000-0000-00006A8F0000}"/>
    <cellStyle name="Normal 8 2 2 3 6 2 4" xfId="42374" xr:uid="{00000000-0005-0000-0000-00006B8F0000}"/>
    <cellStyle name="Normal 8 2 2 3 6 3" xfId="3706" xr:uid="{00000000-0005-0000-0000-00006C8F0000}"/>
    <cellStyle name="Normal 8 2 2 3 6 3 2" xfId="12379" xr:uid="{00000000-0005-0000-0000-00006D8F0000}"/>
    <cellStyle name="Normal 8 2 2 3 6 3 2 2" xfId="29732" xr:uid="{00000000-0005-0000-0000-00006E8F0000}"/>
    <cellStyle name="Normal 8 2 2 3 6 3 2 3" xfId="47078" xr:uid="{00000000-0005-0000-0000-00006F8F0000}"/>
    <cellStyle name="Normal 8 2 2 3 6 3 3" xfId="21059" xr:uid="{00000000-0005-0000-0000-0000708F0000}"/>
    <cellStyle name="Normal 8 2 2 3 6 3 4" xfId="38405" xr:uid="{00000000-0005-0000-0000-0000718F0000}"/>
    <cellStyle name="Normal 8 2 2 3 6 4" xfId="10566" xr:uid="{00000000-0005-0000-0000-0000728F0000}"/>
    <cellStyle name="Normal 8 2 2 3 6 4 2" xfId="27919" xr:uid="{00000000-0005-0000-0000-0000738F0000}"/>
    <cellStyle name="Normal 8 2 2 3 6 4 3" xfId="45265" xr:uid="{00000000-0005-0000-0000-0000748F0000}"/>
    <cellStyle name="Normal 8 2 2 3 6 5" xfId="19246" xr:uid="{00000000-0005-0000-0000-0000758F0000}"/>
    <cellStyle name="Normal 8 2 2 3 6 6" xfId="36592" xr:uid="{00000000-0005-0000-0000-0000768F0000}"/>
    <cellStyle name="Normal 8 2 2 3 7" xfId="1207" xr:uid="{00000000-0005-0000-0000-0000778F0000}"/>
    <cellStyle name="Normal 8 2 2 3 7 2" xfId="6989" xr:uid="{00000000-0005-0000-0000-0000788F0000}"/>
    <cellStyle name="Normal 8 2 2 3 7 2 2" xfId="15662" xr:uid="{00000000-0005-0000-0000-0000798F0000}"/>
    <cellStyle name="Normal 8 2 2 3 7 2 2 2" xfId="33015" xr:uid="{00000000-0005-0000-0000-00007A8F0000}"/>
    <cellStyle name="Normal 8 2 2 3 7 2 2 3" xfId="50361" xr:uid="{00000000-0005-0000-0000-00007B8F0000}"/>
    <cellStyle name="Normal 8 2 2 3 7 2 3" xfId="24342" xr:uid="{00000000-0005-0000-0000-00007C8F0000}"/>
    <cellStyle name="Normal 8 2 2 3 7 2 4" xfId="41688" xr:uid="{00000000-0005-0000-0000-00007D8F0000}"/>
    <cellStyle name="Normal 8 2 2 3 7 3" xfId="4833" xr:uid="{00000000-0005-0000-0000-00007E8F0000}"/>
    <cellStyle name="Normal 8 2 2 3 7 3 2" xfId="13506" xr:uid="{00000000-0005-0000-0000-00007F8F0000}"/>
    <cellStyle name="Normal 8 2 2 3 7 3 2 2" xfId="30859" xr:uid="{00000000-0005-0000-0000-0000808F0000}"/>
    <cellStyle name="Normal 8 2 2 3 7 3 2 3" xfId="48205" xr:uid="{00000000-0005-0000-0000-0000818F0000}"/>
    <cellStyle name="Normal 8 2 2 3 7 3 3" xfId="22186" xr:uid="{00000000-0005-0000-0000-0000828F0000}"/>
    <cellStyle name="Normal 8 2 2 3 7 3 4" xfId="39532" xr:uid="{00000000-0005-0000-0000-0000838F0000}"/>
    <cellStyle name="Normal 8 2 2 3 7 4" xfId="9880" xr:uid="{00000000-0005-0000-0000-0000848F0000}"/>
    <cellStyle name="Normal 8 2 2 3 7 4 2" xfId="27233" xr:uid="{00000000-0005-0000-0000-0000858F0000}"/>
    <cellStyle name="Normal 8 2 2 3 7 4 3" xfId="44579" xr:uid="{00000000-0005-0000-0000-0000868F0000}"/>
    <cellStyle name="Normal 8 2 2 3 7 5" xfId="18560" xr:uid="{00000000-0005-0000-0000-0000878F0000}"/>
    <cellStyle name="Normal 8 2 2 3 7 6" xfId="35906" xr:uid="{00000000-0005-0000-0000-0000888F0000}"/>
    <cellStyle name="Normal 8 2 2 3 8" xfId="5862" xr:uid="{00000000-0005-0000-0000-0000898F0000}"/>
    <cellStyle name="Normal 8 2 2 3 8 2" xfId="14535" xr:uid="{00000000-0005-0000-0000-00008A8F0000}"/>
    <cellStyle name="Normal 8 2 2 3 8 2 2" xfId="31888" xr:uid="{00000000-0005-0000-0000-00008B8F0000}"/>
    <cellStyle name="Normal 8 2 2 3 8 2 3" xfId="49234" xr:uid="{00000000-0005-0000-0000-00008C8F0000}"/>
    <cellStyle name="Normal 8 2 2 3 8 3" xfId="23215" xr:uid="{00000000-0005-0000-0000-00008D8F0000}"/>
    <cellStyle name="Normal 8 2 2 3 8 4" xfId="40561" xr:uid="{00000000-0005-0000-0000-00008E8F0000}"/>
    <cellStyle name="Normal 8 2 2 3 9" xfId="3020" xr:uid="{00000000-0005-0000-0000-00008F8F0000}"/>
    <cellStyle name="Normal 8 2 2 3 9 2" xfId="11693" xr:uid="{00000000-0005-0000-0000-0000908F0000}"/>
    <cellStyle name="Normal 8 2 2 3 9 2 2" xfId="29046" xr:uid="{00000000-0005-0000-0000-0000918F0000}"/>
    <cellStyle name="Normal 8 2 2 3 9 2 3" xfId="46392" xr:uid="{00000000-0005-0000-0000-0000928F0000}"/>
    <cellStyle name="Normal 8 2 2 3 9 3" xfId="20373" xr:uid="{00000000-0005-0000-0000-0000938F0000}"/>
    <cellStyle name="Normal 8 2 2 3 9 4" xfId="37719" xr:uid="{00000000-0005-0000-0000-0000948F0000}"/>
    <cellStyle name="Normal 8 2 2 4" xfId="178" xr:uid="{00000000-0005-0000-0000-0000958F0000}"/>
    <cellStyle name="Normal 8 2 2 4 10" xfId="17531" xr:uid="{00000000-0005-0000-0000-0000968F0000}"/>
    <cellStyle name="Normal 8 2 2 4 11" xfId="34877" xr:uid="{00000000-0005-0000-0000-0000978F0000}"/>
    <cellStyle name="Normal 8 2 2 4 2" xfId="668" xr:uid="{00000000-0005-0000-0000-0000988F0000}"/>
    <cellStyle name="Normal 8 2 2 4 2 2" xfId="2481" xr:uid="{00000000-0005-0000-0000-0000998F0000}"/>
    <cellStyle name="Normal 8 2 2 4 2 2 2" xfId="8263" xr:uid="{00000000-0005-0000-0000-00009A8F0000}"/>
    <cellStyle name="Normal 8 2 2 4 2 2 2 2" xfId="16936" xr:uid="{00000000-0005-0000-0000-00009B8F0000}"/>
    <cellStyle name="Normal 8 2 2 4 2 2 2 2 2" xfId="34289" xr:uid="{00000000-0005-0000-0000-00009C8F0000}"/>
    <cellStyle name="Normal 8 2 2 4 2 2 2 2 3" xfId="51635" xr:uid="{00000000-0005-0000-0000-00009D8F0000}"/>
    <cellStyle name="Normal 8 2 2 4 2 2 2 3" xfId="25616" xr:uid="{00000000-0005-0000-0000-00009E8F0000}"/>
    <cellStyle name="Normal 8 2 2 4 2 2 2 4" xfId="42962" xr:uid="{00000000-0005-0000-0000-00009F8F0000}"/>
    <cellStyle name="Normal 8 2 2 4 2 2 3" xfId="4294" xr:uid="{00000000-0005-0000-0000-0000A08F0000}"/>
    <cellStyle name="Normal 8 2 2 4 2 2 3 2" xfId="12967" xr:uid="{00000000-0005-0000-0000-0000A18F0000}"/>
    <cellStyle name="Normal 8 2 2 4 2 2 3 2 2" xfId="30320" xr:uid="{00000000-0005-0000-0000-0000A28F0000}"/>
    <cellStyle name="Normal 8 2 2 4 2 2 3 2 3" xfId="47666" xr:uid="{00000000-0005-0000-0000-0000A38F0000}"/>
    <cellStyle name="Normal 8 2 2 4 2 2 3 3" xfId="21647" xr:uid="{00000000-0005-0000-0000-0000A48F0000}"/>
    <cellStyle name="Normal 8 2 2 4 2 2 3 4" xfId="38993" xr:uid="{00000000-0005-0000-0000-0000A58F0000}"/>
    <cellStyle name="Normal 8 2 2 4 2 2 4" xfId="11154" xr:uid="{00000000-0005-0000-0000-0000A68F0000}"/>
    <cellStyle name="Normal 8 2 2 4 2 2 4 2" xfId="28507" xr:uid="{00000000-0005-0000-0000-0000A78F0000}"/>
    <cellStyle name="Normal 8 2 2 4 2 2 4 3" xfId="45853" xr:uid="{00000000-0005-0000-0000-0000A88F0000}"/>
    <cellStyle name="Normal 8 2 2 4 2 2 5" xfId="19834" xr:uid="{00000000-0005-0000-0000-0000A98F0000}"/>
    <cellStyle name="Normal 8 2 2 4 2 2 6" xfId="37180" xr:uid="{00000000-0005-0000-0000-0000AA8F0000}"/>
    <cellStyle name="Normal 8 2 2 4 2 3" xfId="1403" xr:uid="{00000000-0005-0000-0000-0000AB8F0000}"/>
    <cellStyle name="Normal 8 2 2 4 2 3 2" xfId="7185" xr:uid="{00000000-0005-0000-0000-0000AC8F0000}"/>
    <cellStyle name="Normal 8 2 2 4 2 3 2 2" xfId="15858" xr:uid="{00000000-0005-0000-0000-0000AD8F0000}"/>
    <cellStyle name="Normal 8 2 2 4 2 3 2 2 2" xfId="33211" xr:uid="{00000000-0005-0000-0000-0000AE8F0000}"/>
    <cellStyle name="Normal 8 2 2 4 2 3 2 2 3" xfId="50557" xr:uid="{00000000-0005-0000-0000-0000AF8F0000}"/>
    <cellStyle name="Normal 8 2 2 4 2 3 2 3" xfId="24538" xr:uid="{00000000-0005-0000-0000-0000B08F0000}"/>
    <cellStyle name="Normal 8 2 2 4 2 3 2 4" xfId="41884" xr:uid="{00000000-0005-0000-0000-0000B18F0000}"/>
    <cellStyle name="Normal 8 2 2 4 2 3 3" xfId="5029" xr:uid="{00000000-0005-0000-0000-0000B28F0000}"/>
    <cellStyle name="Normal 8 2 2 4 2 3 3 2" xfId="13702" xr:uid="{00000000-0005-0000-0000-0000B38F0000}"/>
    <cellStyle name="Normal 8 2 2 4 2 3 3 2 2" xfId="31055" xr:uid="{00000000-0005-0000-0000-0000B48F0000}"/>
    <cellStyle name="Normal 8 2 2 4 2 3 3 2 3" xfId="48401" xr:uid="{00000000-0005-0000-0000-0000B58F0000}"/>
    <cellStyle name="Normal 8 2 2 4 2 3 3 3" xfId="22382" xr:uid="{00000000-0005-0000-0000-0000B68F0000}"/>
    <cellStyle name="Normal 8 2 2 4 2 3 3 4" xfId="39728" xr:uid="{00000000-0005-0000-0000-0000B78F0000}"/>
    <cellStyle name="Normal 8 2 2 4 2 3 4" xfId="10076" xr:uid="{00000000-0005-0000-0000-0000B88F0000}"/>
    <cellStyle name="Normal 8 2 2 4 2 3 4 2" xfId="27429" xr:uid="{00000000-0005-0000-0000-0000B98F0000}"/>
    <cellStyle name="Normal 8 2 2 4 2 3 4 3" xfId="44775" xr:uid="{00000000-0005-0000-0000-0000BA8F0000}"/>
    <cellStyle name="Normal 8 2 2 4 2 3 5" xfId="18756" xr:uid="{00000000-0005-0000-0000-0000BB8F0000}"/>
    <cellStyle name="Normal 8 2 2 4 2 3 6" xfId="36102" xr:uid="{00000000-0005-0000-0000-0000BC8F0000}"/>
    <cellStyle name="Normal 8 2 2 4 2 4" xfId="6450" xr:uid="{00000000-0005-0000-0000-0000BD8F0000}"/>
    <cellStyle name="Normal 8 2 2 4 2 4 2" xfId="15123" xr:uid="{00000000-0005-0000-0000-0000BE8F0000}"/>
    <cellStyle name="Normal 8 2 2 4 2 4 2 2" xfId="32476" xr:uid="{00000000-0005-0000-0000-0000BF8F0000}"/>
    <cellStyle name="Normal 8 2 2 4 2 4 2 3" xfId="49822" xr:uid="{00000000-0005-0000-0000-0000C08F0000}"/>
    <cellStyle name="Normal 8 2 2 4 2 4 3" xfId="23803" xr:uid="{00000000-0005-0000-0000-0000C18F0000}"/>
    <cellStyle name="Normal 8 2 2 4 2 4 4" xfId="41149" xr:uid="{00000000-0005-0000-0000-0000C28F0000}"/>
    <cellStyle name="Normal 8 2 2 4 2 5" xfId="3216" xr:uid="{00000000-0005-0000-0000-0000C38F0000}"/>
    <cellStyle name="Normal 8 2 2 4 2 5 2" xfId="11889" xr:uid="{00000000-0005-0000-0000-0000C48F0000}"/>
    <cellStyle name="Normal 8 2 2 4 2 5 2 2" xfId="29242" xr:uid="{00000000-0005-0000-0000-0000C58F0000}"/>
    <cellStyle name="Normal 8 2 2 4 2 5 2 3" xfId="46588" xr:uid="{00000000-0005-0000-0000-0000C68F0000}"/>
    <cellStyle name="Normal 8 2 2 4 2 5 3" xfId="20569" xr:uid="{00000000-0005-0000-0000-0000C78F0000}"/>
    <cellStyle name="Normal 8 2 2 4 2 5 4" xfId="37915" xr:uid="{00000000-0005-0000-0000-0000C88F0000}"/>
    <cellStyle name="Normal 8 2 2 4 2 6" xfId="9341" xr:uid="{00000000-0005-0000-0000-0000C98F0000}"/>
    <cellStyle name="Normal 8 2 2 4 2 6 2" xfId="26694" xr:uid="{00000000-0005-0000-0000-0000CA8F0000}"/>
    <cellStyle name="Normal 8 2 2 4 2 6 3" xfId="44040" xr:uid="{00000000-0005-0000-0000-0000CB8F0000}"/>
    <cellStyle name="Normal 8 2 2 4 2 7" xfId="18021" xr:uid="{00000000-0005-0000-0000-0000CC8F0000}"/>
    <cellStyle name="Normal 8 2 2 4 2 8" xfId="35367" xr:uid="{00000000-0005-0000-0000-0000CD8F0000}"/>
    <cellStyle name="Normal 8 2 2 4 3" xfId="913" xr:uid="{00000000-0005-0000-0000-0000CE8F0000}"/>
    <cellStyle name="Normal 8 2 2 4 3 2" xfId="2726" xr:uid="{00000000-0005-0000-0000-0000CF8F0000}"/>
    <cellStyle name="Normal 8 2 2 4 3 2 2" xfId="8508" xr:uid="{00000000-0005-0000-0000-0000D08F0000}"/>
    <cellStyle name="Normal 8 2 2 4 3 2 2 2" xfId="17181" xr:uid="{00000000-0005-0000-0000-0000D18F0000}"/>
    <cellStyle name="Normal 8 2 2 4 3 2 2 2 2" xfId="34534" xr:uid="{00000000-0005-0000-0000-0000D28F0000}"/>
    <cellStyle name="Normal 8 2 2 4 3 2 2 2 3" xfId="51880" xr:uid="{00000000-0005-0000-0000-0000D38F0000}"/>
    <cellStyle name="Normal 8 2 2 4 3 2 2 3" xfId="25861" xr:uid="{00000000-0005-0000-0000-0000D48F0000}"/>
    <cellStyle name="Normal 8 2 2 4 3 2 2 4" xfId="43207" xr:uid="{00000000-0005-0000-0000-0000D58F0000}"/>
    <cellStyle name="Normal 8 2 2 4 3 2 3" xfId="4539" xr:uid="{00000000-0005-0000-0000-0000D68F0000}"/>
    <cellStyle name="Normal 8 2 2 4 3 2 3 2" xfId="13212" xr:uid="{00000000-0005-0000-0000-0000D78F0000}"/>
    <cellStyle name="Normal 8 2 2 4 3 2 3 2 2" xfId="30565" xr:uid="{00000000-0005-0000-0000-0000D88F0000}"/>
    <cellStyle name="Normal 8 2 2 4 3 2 3 2 3" xfId="47911" xr:uid="{00000000-0005-0000-0000-0000D98F0000}"/>
    <cellStyle name="Normal 8 2 2 4 3 2 3 3" xfId="21892" xr:uid="{00000000-0005-0000-0000-0000DA8F0000}"/>
    <cellStyle name="Normal 8 2 2 4 3 2 3 4" xfId="39238" xr:uid="{00000000-0005-0000-0000-0000DB8F0000}"/>
    <cellStyle name="Normal 8 2 2 4 3 2 4" xfId="11399" xr:uid="{00000000-0005-0000-0000-0000DC8F0000}"/>
    <cellStyle name="Normal 8 2 2 4 3 2 4 2" xfId="28752" xr:uid="{00000000-0005-0000-0000-0000DD8F0000}"/>
    <cellStyle name="Normal 8 2 2 4 3 2 4 3" xfId="46098" xr:uid="{00000000-0005-0000-0000-0000DE8F0000}"/>
    <cellStyle name="Normal 8 2 2 4 3 2 5" xfId="20079" xr:uid="{00000000-0005-0000-0000-0000DF8F0000}"/>
    <cellStyle name="Normal 8 2 2 4 3 2 6" xfId="37425" xr:uid="{00000000-0005-0000-0000-0000E08F0000}"/>
    <cellStyle name="Normal 8 2 2 4 3 3" xfId="1648" xr:uid="{00000000-0005-0000-0000-0000E18F0000}"/>
    <cellStyle name="Normal 8 2 2 4 3 3 2" xfId="7430" xr:uid="{00000000-0005-0000-0000-0000E28F0000}"/>
    <cellStyle name="Normal 8 2 2 4 3 3 2 2" xfId="16103" xr:uid="{00000000-0005-0000-0000-0000E38F0000}"/>
    <cellStyle name="Normal 8 2 2 4 3 3 2 2 2" xfId="33456" xr:uid="{00000000-0005-0000-0000-0000E48F0000}"/>
    <cellStyle name="Normal 8 2 2 4 3 3 2 2 3" xfId="50802" xr:uid="{00000000-0005-0000-0000-0000E58F0000}"/>
    <cellStyle name="Normal 8 2 2 4 3 3 2 3" xfId="24783" xr:uid="{00000000-0005-0000-0000-0000E68F0000}"/>
    <cellStyle name="Normal 8 2 2 4 3 3 2 4" xfId="42129" xr:uid="{00000000-0005-0000-0000-0000E78F0000}"/>
    <cellStyle name="Normal 8 2 2 4 3 3 3" xfId="5274" xr:uid="{00000000-0005-0000-0000-0000E88F0000}"/>
    <cellStyle name="Normal 8 2 2 4 3 3 3 2" xfId="13947" xr:uid="{00000000-0005-0000-0000-0000E98F0000}"/>
    <cellStyle name="Normal 8 2 2 4 3 3 3 2 2" xfId="31300" xr:uid="{00000000-0005-0000-0000-0000EA8F0000}"/>
    <cellStyle name="Normal 8 2 2 4 3 3 3 2 3" xfId="48646" xr:uid="{00000000-0005-0000-0000-0000EB8F0000}"/>
    <cellStyle name="Normal 8 2 2 4 3 3 3 3" xfId="22627" xr:uid="{00000000-0005-0000-0000-0000EC8F0000}"/>
    <cellStyle name="Normal 8 2 2 4 3 3 3 4" xfId="39973" xr:uid="{00000000-0005-0000-0000-0000ED8F0000}"/>
    <cellStyle name="Normal 8 2 2 4 3 3 4" xfId="10321" xr:uid="{00000000-0005-0000-0000-0000EE8F0000}"/>
    <cellStyle name="Normal 8 2 2 4 3 3 4 2" xfId="27674" xr:uid="{00000000-0005-0000-0000-0000EF8F0000}"/>
    <cellStyle name="Normal 8 2 2 4 3 3 4 3" xfId="45020" xr:uid="{00000000-0005-0000-0000-0000F08F0000}"/>
    <cellStyle name="Normal 8 2 2 4 3 3 5" xfId="19001" xr:uid="{00000000-0005-0000-0000-0000F18F0000}"/>
    <cellStyle name="Normal 8 2 2 4 3 3 6" xfId="36347" xr:uid="{00000000-0005-0000-0000-0000F28F0000}"/>
    <cellStyle name="Normal 8 2 2 4 3 4" xfId="6695" xr:uid="{00000000-0005-0000-0000-0000F38F0000}"/>
    <cellStyle name="Normal 8 2 2 4 3 4 2" xfId="15368" xr:uid="{00000000-0005-0000-0000-0000F48F0000}"/>
    <cellStyle name="Normal 8 2 2 4 3 4 2 2" xfId="32721" xr:uid="{00000000-0005-0000-0000-0000F58F0000}"/>
    <cellStyle name="Normal 8 2 2 4 3 4 2 3" xfId="50067" xr:uid="{00000000-0005-0000-0000-0000F68F0000}"/>
    <cellStyle name="Normal 8 2 2 4 3 4 3" xfId="24048" xr:uid="{00000000-0005-0000-0000-0000F78F0000}"/>
    <cellStyle name="Normal 8 2 2 4 3 4 4" xfId="41394" xr:uid="{00000000-0005-0000-0000-0000F88F0000}"/>
    <cellStyle name="Normal 8 2 2 4 3 5" xfId="3461" xr:uid="{00000000-0005-0000-0000-0000F98F0000}"/>
    <cellStyle name="Normal 8 2 2 4 3 5 2" xfId="12134" xr:uid="{00000000-0005-0000-0000-0000FA8F0000}"/>
    <cellStyle name="Normal 8 2 2 4 3 5 2 2" xfId="29487" xr:uid="{00000000-0005-0000-0000-0000FB8F0000}"/>
    <cellStyle name="Normal 8 2 2 4 3 5 2 3" xfId="46833" xr:uid="{00000000-0005-0000-0000-0000FC8F0000}"/>
    <cellStyle name="Normal 8 2 2 4 3 5 3" xfId="20814" xr:uid="{00000000-0005-0000-0000-0000FD8F0000}"/>
    <cellStyle name="Normal 8 2 2 4 3 5 4" xfId="38160" xr:uid="{00000000-0005-0000-0000-0000FE8F0000}"/>
    <cellStyle name="Normal 8 2 2 4 3 6" xfId="9586" xr:uid="{00000000-0005-0000-0000-0000FF8F0000}"/>
    <cellStyle name="Normal 8 2 2 4 3 6 2" xfId="26939" xr:uid="{00000000-0005-0000-0000-000000900000}"/>
    <cellStyle name="Normal 8 2 2 4 3 6 3" xfId="44285" xr:uid="{00000000-0005-0000-0000-000001900000}"/>
    <cellStyle name="Normal 8 2 2 4 3 7" xfId="18266" xr:uid="{00000000-0005-0000-0000-000002900000}"/>
    <cellStyle name="Normal 8 2 2 4 3 8" xfId="35612" xr:uid="{00000000-0005-0000-0000-000003900000}"/>
    <cellStyle name="Normal 8 2 2 4 4" xfId="423" xr:uid="{00000000-0005-0000-0000-000004900000}"/>
    <cellStyle name="Normal 8 2 2 4 4 2" xfId="2236" xr:uid="{00000000-0005-0000-0000-000005900000}"/>
    <cellStyle name="Normal 8 2 2 4 4 2 2" xfId="8018" xr:uid="{00000000-0005-0000-0000-000006900000}"/>
    <cellStyle name="Normal 8 2 2 4 4 2 2 2" xfId="16691" xr:uid="{00000000-0005-0000-0000-000007900000}"/>
    <cellStyle name="Normal 8 2 2 4 4 2 2 2 2" xfId="34044" xr:uid="{00000000-0005-0000-0000-000008900000}"/>
    <cellStyle name="Normal 8 2 2 4 4 2 2 2 3" xfId="51390" xr:uid="{00000000-0005-0000-0000-000009900000}"/>
    <cellStyle name="Normal 8 2 2 4 4 2 2 3" xfId="25371" xr:uid="{00000000-0005-0000-0000-00000A900000}"/>
    <cellStyle name="Normal 8 2 2 4 4 2 2 4" xfId="42717" xr:uid="{00000000-0005-0000-0000-00000B900000}"/>
    <cellStyle name="Normal 8 2 2 4 4 2 3" xfId="5519" xr:uid="{00000000-0005-0000-0000-00000C900000}"/>
    <cellStyle name="Normal 8 2 2 4 4 2 3 2" xfId="14192" xr:uid="{00000000-0005-0000-0000-00000D900000}"/>
    <cellStyle name="Normal 8 2 2 4 4 2 3 2 2" xfId="31545" xr:uid="{00000000-0005-0000-0000-00000E900000}"/>
    <cellStyle name="Normal 8 2 2 4 4 2 3 2 3" xfId="48891" xr:uid="{00000000-0005-0000-0000-00000F900000}"/>
    <cellStyle name="Normal 8 2 2 4 4 2 3 3" xfId="22872" xr:uid="{00000000-0005-0000-0000-000010900000}"/>
    <cellStyle name="Normal 8 2 2 4 4 2 3 4" xfId="40218" xr:uid="{00000000-0005-0000-0000-000011900000}"/>
    <cellStyle name="Normal 8 2 2 4 4 2 4" xfId="10909" xr:uid="{00000000-0005-0000-0000-000012900000}"/>
    <cellStyle name="Normal 8 2 2 4 4 2 4 2" xfId="28262" xr:uid="{00000000-0005-0000-0000-000013900000}"/>
    <cellStyle name="Normal 8 2 2 4 4 2 4 3" xfId="45608" xr:uid="{00000000-0005-0000-0000-000014900000}"/>
    <cellStyle name="Normal 8 2 2 4 4 2 5" xfId="19589" xr:uid="{00000000-0005-0000-0000-000015900000}"/>
    <cellStyle name="Normal 8 2 2 4 4 2 6" xfId="36935" xr:uid="{00000000-0005-0000-0000-000016900000}"/>
    <cellStyle name="Normal 8 2 2 4 4 3" xfId="6205" xr:uid="{00000000-0005-0000-0000-000017900000}"/>
    <cellStyle name="Normal 8 2 2 4 4 3 2" xfId="14878" xr:uid="{00000000-0005-0000-0000-000018900000}"/>
    <cellStyle name="Normal 8 2 2 4 4 3 2 2" xfId="32231" xr:uid="{00000000-0005-0000-0000-000019900000}"/>
    <cellStyle name="Normal 8 2 2 4 4 3 2 3" xfId="49577" xr:uid="{00000000-0005-0000-0000-00001A900000}"/>
    <cellStyle name="Normal 8 2 2 4 4 3 3" xfId="23558" xr:uid="{00000000-0005-0000-0000-00001B900000}"/>
    <cellStyle name="Normal 8 2 2 4 4 3 4" xfId="40904" xr:uid="{00000000-0005-0000-0000-00001C900000}"/>
    <cellStyle name="Normal 8 2 2 4 4 4" xfId="4049" xr:uid="{00000000-0005-0000-0000-00001D900000}"/>
    <cellStyle name="Normal 8 2 2 4 4 4 2" xfId="12722" xr:uid="{00000000-0005-0000-0000-00001E900000}"/>
    <cellStyle name="Normal 8 2 2 4 4 4 2 2" xfId="30075" xr:uid="{00000000-0005-0000-0000-00001F900000}"/>
    <cellStyle name="Normal 8 2 2 4 4 4 2 3" xfId="47421" xr:uid="{00000000-0005-0000-0000-000020900000}"/>
    <cellStyle name="Normal 8 2 2 4 4 4 3" xfId="21402" xr:uid="{00000000-0005-0000-0000-000021900000}"/>
    <cellStyle name="Normal 8 2 2 4 4 4 4" xfId="38748" xr:uid="{00000000-0005-0000-0000-000022900000}"/>
    <cellStyle name="Normal 8 2 2 4 4 5" xfId="9096" xr:uid="{00000000-0005-0000-0000-000023900000}"/>
    <cellStyle name="Normal 8 2 2 4 4 5 2" xfId="26449" xr:uid="{00000000-0005-0000-0000-000024900000}"/>
    <cellStyle name="Normal 8 2 2 4 4 5 3" xfId="43795" xr:uid="{00000000-0005-0000-0000-000025900000}"/>
    <cellStyle name="Normal 8 2 2 4 4 6" xfId="17776" xr:uid="{00000000-0005-0000-0000-000026900000}"/>
    <cellStyle name="Normal 8 2 2 4 4 7" xfId="35122" xr:uid="{00000000-0005-0000-0000-000027900000}"/>
    <cellStyle name="Normal 8 2 2 4 5" xfId="1991" xr:uid="{00000000-0005-0000-0000-000028900000}"/>
    <cellStyle name="Normal 8 2 2 4 5 2" xfId="7773" xr:uid="{00000000-0005-0000-0000-000029900000}"/>
    <cellStyle name="Normal 8 2 2 4 5 2 2" xfId="16446" xr:uid="{00000000-0005-0000-0000-00002A900000}"/>
    <cellStyle name="Normal 8 2 2 4 5 2 2 2" xfId="33799" xr:uid="{00000000-0005-0000-0000-00002B900000}"/>
    <cellStyle name="Normal 8 2 2 4 5 2 2 3" xfId="51145" xr:uid="{00000000-0005-0000-0000-00002C900000}"/>
    <cellStyle name="Normal 8 2 2 4 5 2 3" xfId="25126" xr:uid="{00000000-0005-0000-0000-00002D900000}"/>
    <cellStyle name="Normal 8 2 2 4 5 2 4" xfId="42472" xr:uid="{00000000-0005-0000-0000-00002E900000}"/>
    <cellStyle name="Normal 8 2 2 4 5 3" xfId="3804" xr:uid="{00000000-0005-0000-0000-00002F900000}"/>
    <cellStyle name="Normal 8 2 2 4 5 3 2" xfId="12477" xr:uid="{00000000-0005-0000-0000-000030900000}"/>
    <cellStyle name="Normal 8 2 2 4 5 3 2 2" xfId="29830" xr:uid="{00000000-0005-0000-0000-000031900000}"/>
    <cellStyle name="Normal 8 2 2 4 5 3 2 3" xfId="47176" xr:uid="{00000000-0005-0000-0000-000032900000}"/>
    <cellStyle name="Normal 8 2 2 4 5 3 3" xfId="21157" xr:uid="{00000000-0005-0000-0000-000033900000}"/>
    <cellStyle name="Normal 8 2 2 4 5 3 4" xfId="38503" xr:uid="{00000000-0005-0000-0000-000034900000}"/>
    <cellStyle name="Normal 8 2 2 4 5 4" xfId="10664" xr:uid="{00000000-0005-0000-0000-000035900000}"/>
    <cellStyle name="Normal 8 2 2 4 5 4 2" xfId="28017" xr:uid="{00000000-0005-0000-0000-000036900000}"/>
    <cellStyle name="Normal 8 2 2 4 5 4 3" xfId="45363" xr:uid="{00000000-0005-0000-0000-000037900000}"/>
    <cellStyle name="Normal 8 2 2 4 5 5" xfId="19344" xr:uid="{00000000-0005-0000-0000-000038900000}"/>
    <cellStyle name="Normal 8 2 2 4 5 6" xfId="36690" xr:uid="{00000000-0005-0000-0000-000039900000}"/>
    <cellStyle name="Normal 8 2 2 4 6" xfId="1158" xr:uid="{00000000-0005-0000-0000-00003A900000}"/>
    <cellStyle name="Normal 8 2 2 4 6 2" xfId="6940" xr:uid="{00000000-0005-0000-0000-00003B900000}"/>
    <cellStyle name="Normal 8 2 2 4 6 2 2" xfId="15613" xr:uid="{00000000-0005-0000-0000-00003C900000}"/>
    <cellStyle name="Normal 8 2 2 4 6 2 2 2" xfId="32966" xr:uid="{00000000-0005-0000-0000-00003D900000}"/>
    <cellStyle name="Normal 8 2 2 4 6 2 2 3" xfId="50312" xr:uid="{00000000-0005-0000-0000-00003E900000}"/>
    <cellStyle name="Normal 8 2 2 4 6 2 3" xfId="24293" xr:uid="{00000000-0005-0000-0000-00003F900000}"/>
    <cellStyle name="Normal 8 2 2 4 6 2 4" xfId="41639" xr:uid="{00000000-0005-0000-0000-000040900000}"/>
    <cellStyle name="Normal 8 2 2 4 6 3" xfId="4784" xr:uid="{00000000-0005-0000-0000-000041900000}"/>
    <cellStyle name="Normal 8 2 2 4 6 3 2" xfId="13457" xr:uid="{00000000-0005-0000-0000-000042900000}"/>
    <cellStyle name="Normal 8 2 2 4 6 3 2 2" xfId="30810" xr:uid="{00000000-0005-0000-0000-000043900000}"/>
    <cellStyle name="Normal 8 2 2 4 6 3 2 3" xfId="48156" xr:uid="{00000000-0005-0000-0000-000044900000}"/>
    <cellStyle name="Normal 8 2 2 4 6 3 3" xfId="22137" xr:uid="{00000000-0005-0000-0000-000045900000}"/>
    <cellStyle name="Normal 8 2 2 4 6 3 4" xfId="39483" xr:uid="{00000000-0005-0000-0000-000046900000}"/>
    <cellStyle name="Normal 8 2 2 4 6 4" xfId="9831" xr:uid="{00000000-0005-0000-0000-000047900000}"/>
    <cellStyle name="Normal 8 2 2 4 6 4 2" xfId="27184" xr:uid="{00000000-0005-0000-0000-000048900000}"/>
    <cellStyle name="Normal 8 2 2 4 6 4 3" xfId="44530" xr:uid="{00000000-0005-0000-0000-000049900000}"/>
    <cellStyle name="Normal 8 2 2 4 6 5" xfId="18511" xr:uid="{00000000-0005-0000-0000-00004A900000}"/>
    <cellStyle name="Normal 8 2 2 4 6 6" xfId="35857" xr:uid="{00000000-0005-0000-0000-00004B900000}"/>
    <cellStyle name="Normal 8 2 2 4 7" xfId="5960" xr:uid="{00000000-0005-0000-0000-00004C900000}"/>
    <cellStyle name="Normal 8 2 2 4 7 2" xfId="14633" xr:uid="{00000000-0005-0000-0000-00004D900000}"/>
    <cellStyle name="Normal 8 2 2 4 7 2 2" xfId="31986" xr:uid="{00000000-0005-0000-0000-00004E900000}"/>
    <cellStyle name="Normal 8 2 2 4 7 2 3" xfId="49332" xr:uid="{00000000-0005-0000-0000-00004F900000}"/>
    <cellStyle name="Normal 8 2 2 4 7 3" xfId="23313" xr:uid="{00000000-0005-0000-0000-000050900000}"/>
    <cellStyle name="Normal 8 2 2 4 7 4" xfId="40659" xr:uid="{00000000-0005-0000-0000-000051900000}"/>
    <cellStyle name="Normal 8 2 2 4 8" xfId="2971" xr:uid="{00000000-0005-0000-0000-000052900000}"/>
    <cellStyle name="Normal 8 2 2 4 8 2" xfId="11644" xr:uid="{00000000-0005-0000-0000-000053900000}"/>
    <cellStyle name="Normal 8 2 2 4 8 2 2" xfId="28997" xr:uid="{00000000-0005-0000-0000-000054900000}"/>
    <cellStyle name="Normal 8 2 2 4 8 2 3" xfId="46343" xr:uid="{00000000-0005-0000-0000-000055900000}"/>
    <cellStyle name="Normal 8 2 2 4 8 3" xfId="20324" xr:uid="{00000000-0005-0000-0000-000056900000}"/>
    <cellStyle name="Normal 8 2 2 4 8 4" xfId="37670" xr:uid="{00000000-0005-0000-0000-000057900000}"/>
    <cellStyle name="Normal 8 2 2 4 9" xfId="8851" xr:uid="{00000000-0005-0000-0000-000058900000}"/>
    <cellStyle name="Normal 8 2 2 4 9 2" xfId="26204" xr:uid="{00000000-0005-0000-0000-000059900000}"/>
    <cellStyle name="Normal 8 2 2 4 9 3" xfId="43550" xr:uid="{00000000-0005-0000-0000-00005A900000}"/>
    <cellStyle name="Normal 8 2 2 5" xfId="276" xr:uid="{00000000-0005-0000-0000-00005B900000}"/>
    <cellStyle name="Normal 8 2 2 5 10" xfId="34975" xr:uid="{00000000-0005-0000-0000-00005C900000}"/>
    <cellStyle name="Normal 8 2 2 5 2" xfId="1011" xr:uid="{00000000-0005-0000-0000-00005D900000}"/>
    <cellStyle name="Normal 8 2 2 5 2 2" xfId="2824" xr:uid="{00000000-0005-0000-0000-00005E900000}"/>
    <cellStyle name="Normal 8 2 2 5 2 2 2" xfId="8606" xr:uid="{00000000-0005-0000-0000-00005F900000}"/>
    <cellStyle name="Normal 8 2 2 5 2 2 2 2" xfId="17279" xr:uid="{00000000-0005-0000-0000-000060900000}"/>
    <cellStyle name="Normal 8 2 2 5 2 2 2 2 2" xfId="34632" xr:uid="{00000000-0005-0000-0000-000061900000}"/>
    <cellStyle name="Normal 8 2 2 5 2 2 2 2 3" xfId="51978" xr:uid="{00000000-0005-0000-0000-000062900000}"/>
    <cellStyle name="Normal 8 2 2 5 2 2 2 3" xfId="25959" xr:uid="{00000000-0005-0000-0000-000063900000}"/>
    <cellStyle name="Normal 8 2 2 5 2 2 2 4" xfId="43305" xr:uid="{00000000-0005-0000-0000-000064900000}"/>
    <cellStyle name="Normal 8 2 2 5 2 2 3" xfId="4637" xr:uid="{00000000-0005-0000-0000-000065900000}"/>
    <cellStyle name="Normal 8 2 2 5 2 2 3 2" xfId="13310" xr:uid="{00000000-0005-0000-0000-000066900000}"/>
    <cellStyle name="Normal 8 2 2 5 2 2 3 2 2" xfId="30663" xr:uid="{00000000-0005-0000-0000-000067900000}"/>
    <cellStyle name="Normal 8 2 2 5 2 2 3 2 3" xfId="48009" xr:uid="{00000000-0005-0000-0000-000068900000}"/>
    <cellStyle name="Normal 8 2 2 5 2 2 3 3" xfId="21990" xr:uid="{00000000-0005-0000-0000-000069900000}"/>
    <cellStyle name="Normal 8 2 2 5 2 2 3 4" xfId="39336" xr:uid="{00000000-0005-0000-0000-00006A900000}"/>
    <cellStyle name="Normal 8 2 2 5 2 2 4" xfId="11497" xr:uid="{00000000-0005-0000-0000-00006B900000}"/>
    <cellStyle name="Normal 8 2 2 5 2 2 4 2" xfId="28850" xr:uid="{00000000-0005-0000-0000-00006C900000}"/>
    <cellStyle name="Normal 8 2 2 5 2 2 4 3" xfId="46196" xr:uid="{00000000-0005-0000-0000-00006D900000}"/>
    <cellStyle name="Normal 8 2 2 5 2 2 5" xfId="20177" xr:uid="{00000000-0005-0000-0000-00006E900000}"/>
    <cellStyle name="Normal 8 2 2 5 2 2 6" xfId="37523" xr:uid="{00000000-0005-0000-0000-00006F900000}"/>
    <cellStyle name="Normal 8 2 2 5 2 3" xfId="1746" xr:uid="{00000000-0005-0000-0000-000070900000}"/>
    <cellStyle name="Normal 8 2 2 5 2 3 2" xfId="7528" xr:uid="{00000000-0005-0000-0000-000071900000}"/>
    <cellStyle name="Normal 8 2 2 5 2 3 2 2" xfId="16201" xr:uid="{00000000-0005-0000-0000-000072900000}"/>
    <cellStyle name="Normal 8 2 2 5 2 3 2 2 2" xfId="33554" xr:uid="{00000000-0005-0000-0000-000073900000}"/>
    <cellStyle name="Normal 8 2 2 5 2 3 2 2 3" xfId="50900" xr:uid="{00000000-0005-0000-0000-000074900000}"/>
    <cellStyle name="Normal 8 2 2 5 2 3 2 3" xfId="24881" xr:uid="{00000000-0005-0000-0000-000075900000}"/>
    <cellStyle name="Normal 8 2 2 5 2 3 2 4" xfId="42227" xr:uid="{00000000-0005-0000-0000-000076900000}"/>
    <cellStyle name="Normal 8 2 2 5 2 3 3" xfId="5372" xr:uid="{00000000-0005-0000-0000-000077900000}"/>
    <cellStyle name="Normal 8 2 2 5 2 3 3 2" xfId="14045" xr:uid="{00000000-0005-0000-0000-000078900000}"/>
    <cellStyle name="Normal 8 2 2 5 2 3 3 2 2" xfId="31398" xr:uid="{00000000-0005-0000-0000-000079900000}"/>
    <cellStyle name="Normal 8 2 2 5 2 3 3 2 3" xfId="48744" xr:uid="{00000000-0005-0000-0000-00007A900000}"/>
    <cellStyle name="Normal 8 2 2 5 2 3 3 3" xfId="22725" xr:uid="{00000000-0005-0000-0000-00007B900000}"/>
    <cellStyle name="Normal 8 2 2 5 2 3 3 4" xfId="40071" xr:uid="{00000000-0005-0000-0000-00007C900000}"/>
    <cellStyle name="Normal 8 2 2 5 2 3 4" xfId="10419" xr:uid="{00000000-0005-0000-0000-00007D900000}"/>
    <cellStyle name="Normal 8 2 2 5 2 3 4 2" xfId="27772" xr:uid="{00000000-0005-0000-0000-00007E900000}"/>
    <cellStyle name="Normal 8 2 2 5 2 3 4 3" xfId="45118" xr:uid="{00000000-0005-0000-0000-00007F900000}"/>
    <cellStyle name="Normal 8 2 2 5 2 3 5" xfId="19099" xr:uid="{00000000-0005-0000-0000-000080900000}"/>
    <cellStyle name="Normal 8 2 2 5 2 3 6" xfId="36445" xr:uid="{00000000-0005-0000-0000-000081900000}"/>
    <cellStyle name="Normal 8 2 2 5 2 4" xfId="6793" xr:uid="{00000000-0005-0000-0000-000082900000}"/>
    <cellStyle name="Normal 8 2 2 5 2 4 2" xfId="15466" xr:uid="{00000000-0005-0000-0000-000083900000}"/>
    <cellStyle name="Normal 8 2 2 5 2 4 2 2" xfId="32819" xr:uid="{00000000-0005-0000-0000-000084900000}"/>
    <cellStyle name="Normal 8 2 2 5 2 4 2 3" xfId="50165" xr:uid="{00000000-0005-0000-0000-000085900000}"/>
    <cellStyle name="Normal 8 2 2 5 2 4 3" xfId="24146" xr:uid="{00000000-0005-0000-0000-000086900000}"/>
    <cellStyle name="Normal 8 2 2 5 2 4 4" xfId="41492" xr:uid="{00000000-0005-0000-0000-000087900000}"/>
    <cellStyle name="Normal 8 2 2 5 2 5" xfId="3559" xr:uid="{00000000-0005-0000-0000-000088900000}"/>
    <cellStyle name="Normal 8 2 2 5 2 5 2" xfId="12232" xr:uid="{00000000-0005-0000-0000-000089900000}"/>
    <cellStyle name="Normal 8 2 2 5 2 5 2 2" xfId="29585" xr:uid="{00000000-0005-0000-0000-00008A900000}"/>
    <cellStyle name="Normal 8 2 2 5 2 5 2 3" xfId="46931" xr:uid="{00000000-0005-0000-0000-00008B900000}"/>
    <cellStyle name="Normal 8 2 2 5 2 5 3" xfId="20912" xr:uid="{00000000-0005-0000-0000-00008C900000}"/>
    <cellStyle name="Normal 8 2 2 5 2 5 4" xfId="38258" xr:uid="{00000000-0005-0000-0000-00008D900000}"/>
    <cellStyle name="Normal 8 2 2 5 2 6" xfId="9684" xr:uid="{00000000-0005-0000-0000-00008E900000}"/>
    <cellStyle name="Normal 8 2 2 5 2 6 2" xfId="27037" xr:uid="{00000000-0005-0000-0000-00008F900000}"/>
    <cellStyle name="Normal 8 2 2 5 2 6 3" xfId="44383" xr:uid="{00000000-0005-0000-0000-000090900000}"/>
    <cellStyle name="Normal 8 2 2 5 2 7" xfId="18364" xr:uid="{00000000-0005-0000-0000-000091900000}"/>
    <cellStyle name="Normal 8 2 2 5 2 8" xfId="35710" xr:uid="{00000000-0005-0000-0000-000092900000}"/>
    <cellStyle name="Normal 8 2 2 5 3" xfId="521" xr:uid="{00000000-0005-0000-0000-000093900000}"/>
    <cellStyle name="Normal 8 2 2 5 3 2" xfId="2334" xr:uid="{00000000-0005-0000-0000-000094900000}"/>
    <cellStyle name="Normal 8 2 2 5 3 2 2" xfId="8116" xr:uid="{00000000-0005-0000-0000-000095900000}"/>
    <cellStyle name="Normal 8 2 2 5 3 2 2 2" xfId="16789" xr:uid="{00000000-0005-0000-0000-000096900000}"/>
    <cellStyle name="Normal 8 2 2 5 3 2 2 2 2" xfId="34142" xr:uid="{00000000-0005-0000-0000-000097900000}"/>
    <cellStyle name="Normal 8 2 2 5 3 2 2 2 3" xfId="51488" xr:uid="{00000000-0005-0000-0000-000098900000}"/>
    <cellStyle name="Normal 8 2 2 5 3 2 2 3" xfId="25469" xr:uid="{00000000-0005-0000-0000-000099900000}"/>
    <cellStyle name="Normal 8 2 2 5 3 2 2 4" xfId="42815" xr:uid="{00000000-0005-0000-0000-00009A900000}"/>
    <cellStyle name="Normal 8 2 2 5 3 2 3" xfId="5617" xr:uid="{00000000-0005-0000-0000-00009B900000}"/>
    <cellStyle name="Normal 8 2 2 5 3 2 3 2" xfId="14290" xr:uid="{00000000-0005-0000-0000-00009C900000}"/>
    <cellStyle name="Normal 8 2 2 5 3 2 3 2 2" xfId="31643" xr:uid="{00000000-0005-0000-0000-00009D900000}"/>
    <cellStyle name="Normal 8 2 2 5 3 2 3 2 3" xfId="48989" xr:uid="{00000000-0005-0000-0000-00009E900000}"/>
    <cellStyle name="Normal 8 2 2 5 3 2 3 3" xfId="22970" xr:uid="{00000000-0005-0000-0000-00009F900000}"/>
    <cellStyle name="Normal 8 2 2 5 3 2 3 4" xfId="40316" xr:uid="{00000000-0005-0000-0000-0000A0900000}"/>
    <cellStyle name="Normal 8 2 2 5 3 2 4" xfId="11007" xr:uid="{00000000-0005-0000-0000-0000A1900000}"/>
    <cellStyle name="Normal 8 2 2 5 3 2 4 2" xfId="28360" xr:uid="{00000000-0005-0000-0000-0000A2900000}"/>
    <cellStyle name="Normal 8 2 2 5 3 2 4 3" xfId="45706" xr:uid="{00000000-0005-0000-0000-0000A3900000}"/>
    <cellStyle name="Normal 8 2 2 5 3 2 5" xfId="19687" xr:uid="{00000000-0005-0000-0000-0000A4900000}"/>
    <cellStyle name="Normal 8 2 2 5 3 2 6" xfId="37033" xr:uid="{00000000-0005-0000-0000-0000A5900000}"/>
    <cellStyle name="Normal 8 2 2 5 3 3" xfId="6303" xr:uid="{00000000-0005-0000-0000-0000A6900000}"/>
    <cellStyle name="Normal 8 2 2 5 3 3 2" xfId="14976" xr:uid="{00000000-0005-0000-0000-0000A7900000}"/>
    <cellStyle name="Normal 8 2 2 5 3 3 2 2" xfId="32329" xr:uid="{00000000-0005-0000-0000-0000A8900000}"/>
    <cellStyle name="Normal 8 2 2 5 3 3 2 3" xfId="49675" xr:uid="{00000000-0005-0000-0000-0000A9900000}"/>
    <cellStyle name="Normal 8 2 2 5 3 3 3" xfId="23656" xr:uid="{00000000-0005-0000-0000-0000AA900000}"/>
    <cellStyle name="Normal 8 2 2 5 3 3 4" xfId="41002" xr:uid="{00000000-0005-0000-0000-0000AB900000}"/>
    <cellStyle name="Normal 8 2 2 5 3 4" xfId="4147" xr:uid="{00000000-0005-0000-0000-0000AC900000}"/>
    <cellStyle name="Normal 8 2 2 5 3 4 2" xfId="12820" xr:uid="{00000000-0005-0000-0000-0000AD900000}"/>
    <cellStyle name="Normal 8 2 2 5 3 4 2 2" xfId="30173" xr:uid="{00000000-0005-0000-0000-0000AE900000}"/>
    <cellStyle name="Normal 8 2 2 5 3 4 2 3" xfId="47519" xr:uid="{00000000-0005-0000-0000-0000AF900000}"/>
    <cellStyle name="Normal 8 2 2 5 3 4 3" xfId="21500" xr:uid="{00000000-0005-0000-0000-0000B0900000}"/>
    <cellStyle name="Normal 8 2 2 5 3 4 4" xfId="38846" xr:uid="{00000000-0005-0000-0000-0000B1900000}"/>
    <cellStyle name="Normal 8 2 2 5 3 5" xfId="9194" xr:uid="{00000000-0005-0000-0000-0000B2900000}"/>
    <cellStyle name="Normal 8 2 2 5 3 5 2" xfId="26547" xr:uid="{00000000-0005-0000-0000-0000B3900000}"/>
    <cellStyle name="Normal 8 2 2 5 3 5 3" xfId="43893" xr:uid="{00000000-0005-0000-0000-0000B4900000}"/>
    <cellStyle name="Normal 8 2 2 5 3 6" xfId="17874" xr:uid="{00000000-0005-0000-0000-0000B5900000}"/>
    <cellStyle name="Normal 8 2 2 5 3 7" xfId="35220" xr:uid="{00000000-0005-0000-0000-0000B6900000}"/>
    <cellStyle name="Normal 8 2 2 5 4" xfId="2089" xr:uid="{00000000-0005-0000-0000-0000B7900000}"/>
    <cellStyle name="Normal 8 2 2 5 4 2" xfId="7871" xr:uid="{00000000-0005-0000-0000-0000B8900000}"/>
    <cellStyle name="Normal 8 2 2 5 4 2 2" xfId="16544" xr:uid="{00000000-0005-0000-0000-0000B9900000}"/>
    <cellStyle name="Normal 8 2 2 5 4 2 2 2" xfId="33897" xr:uid="{00000000-0005-0000-0000-0000BA900000}"/>
    <cellStyle name="Normal 8 2 2 5 4 2 2 3" xfId="51243" xr:uid="{00000000-0005-0000-0000-0000BB900000}"/>
    <cellStyle name="Normal 8 2 2 5 4 2 3" xfId="25224" xr:uid="{00000000-0005-0000-0000-0000BC900000}"/>
    <cellStyle name="Normal 8 2 2 5 4 2 4" xfId="42570" xr:uid="{00000000-0005-0000-0000-0000BD900000}"/>
    <cellStyle name="Normal 8 2 2 5 4 3" xfId="3902" xr:uid="{00000000-0005-0000-0000-0000BE900000}"/>
    <cellStyle name="Normal 8 2 2 5 4 3 2" xfId="12575" xr:uid="{00000000-0005-0000-0000-0000BF900000}"/>
    <cellStyle name="Normal 8 2 2 5 4 3 2 2" xfId="29928" xr:uid="{00000000-0005-0000-0000-0000C0900000}"/>
    <cellStyle name="Normal 8 2 2 5 4 3 2 3" xfId="47274" xr:uid="{00000000-0005-0000-0000-0000C1900000}"/>
    <cellStyle name="Normal 8 2 2 5 4 3 3" xfId="21255" xr:uid="{00000000-0005-0000-0000-0000C2900000}"/>
    <cellStyle name="Normal 8 2 2 5 4 3 4" xfId="38601" xr:uid="{00000000-0005-0000-0000-0000C3900000}"/>
    <cellStyle name="Normal 8 2 2 5 4 4" xfId="10762" xr:uid="{00000000-0005-0000-0000-0000C4900000}"/>
    <cellStyle name="Normal 8 2 2 5 4 4 2" xfId="28115" xr:uid="{00000000-0005-0000-0000-0000C5900000}"/>
    <cellStyle name="Normal 8 2 2 5 4 4 3" xfId="45461" xr:uid="{00000000-0005-0000-0000-0000C6900000}"/>
    <cellStyle name="Normal 8 2 2 5 4 5" xfId="19442" xr:uid="{00000000-0005-0000-0000-0000C7900000}"/>
    <cellStyle name="Normal 8 2 2 5 4 6" xfId="36788" xr:uid="{00000000-0005-0000-0000-0000C8900000}"/>
    <cellStyle name="Normal 8 2 2 5 5" xfId="1256" xr:uid="{00000000-0005-0000-0000-0000C9900000}"/>
    <cellStyle name="Normal 8 2 2 5 5 2" xfId="7038" xr:uid="{00000000-0005-0000-0000-0000CA900000}"/>
    <cellStyle name="Normal 8 2 2 5 5 2 2" xfId="15711" xr:uid="{00000000-0005-0000-0000-0000CB900000}"/>
    <cellStyle name="Normal 8 2 2 5 5 2 2 2" xfId="33064" xr:uid="{00000000-0005-0000-0000-0000CC900000}"/>
    <cellStyle name="Normal 8 2 2 5 5 2 2 3" xfId="50410" xr:uid="{00000000-0005-0000-0000-0000CD900000}"/>
    <cellStyle name="Normal 8 2 2 5 5 2 3" xfId="24391" xr:uid="{00000000-0005-0000-0000-0000CE900000}"/>
    <cellStyle name="Normal 8 2 2 5 5 2 4" xfId="41737" xr:uid="{00000000-0005-0000-0000-0000CF900000}"/>
    <cellStyle name="Normal 8 2 2 5 5 3" xfId="4882" xr:uid="{00000000-0005-0000-0000-0000D0900000}"/>
    <cellStyle name="Normal 8 2 2 5 5 3 2" xfId="13555" xr:uid="{00000000-0005-0000-0000-0000D1900000}"/>
    <cellStyle name="Normal 8 2 2 5 5 3 2 2" xfId="30908" xr:uid="{00000000-0005-0000-0000-0000D2900000}"/>
    <cellStyle name="Normal 8 2 2 5 5 3 2 3" xfId="48254" xr:uid="{00000000-0005-0000-0000-0000D3900000}"/>
    <cellStyle name="Normal 8 2 2 5 5 3 3" xfId="22235" xr:uid="{00000000-0005-0000-0000-0000D4900000}"/>
    <cellStyle name="Normal 8 2 2 5 5 3 4" xfId="39581" xr:uid="{00000000-0005-0000-0000-0000D5900000}"/>
    <cellStyle name="Normal 8 2 2 5 5 4" xfId="9929" xr:uid="{00000000-0005-0000-0000-0000D6900000}"/>
    <cellStyle name="Normal 8 2 2 5 5 4 2" xfId="27282" xr:uid="{00000000-0005-0000-0000-0000D7900000}"/>
    <cellStyle name="Normal 8 2 2 5 5 4 3" xfId="44628" xr:uid="{00000000-0005-0000-0000-0000D8900000}"/>
    <cellStyle name="Normal 8 2 2 5 5 5" xfId="18609" xr:uid="{00000000-0005-0000-0000-0000D9900000}"/>
    <cellStyle name="Normal 8 2 2 5 5 6" xfId="35955" xr:uid="{00000000-0005-0000-0000-0000DA900000}"/>
    <cellStyle name="Normal 8 2 2 5 6" xfId="6058" xr:uid="{00000000-0005-0000-0000-0000DB900000}"/>
    <cellStyle name="Normal 8 2 2 5 6 2" xfId="14731" xr:uid="{00000000-0005-0000-0000-0000DC900000}"/>
    <cellStyle name="Normal 8 2 2 5 6 2 2" xfId="32084" xr:uid="{00000000-0005-0000-0000-0000DD900000}"/>
    <cellStyle name="Normal 8 2 2 5 6 2 3" xfId="49430" xr:uid="{00000000-0005-0000-0000-0000DE900000}"/>
    <cellStyle name="Normal 8 2 2 5 6 3" xfId="23411" xr:uid="{00000000-0005-0000-0000-0000DF900000}"/>
    <cellStyle name="Normal 8 2 2 5 6 4" xfId="40757" xr:uid="{00000000-0005-0000-0000-0000E0900000}"/>
    <cellStyle name="Normal 8 2 2 5 7" xfId="3069" xr:uid="{00000000-0005-0000-0000-0000E1900000}"/>
    <cellStyle name="Normal 8 2 2 5 7 2" xfId="11742" xr:uid="{00000000-0005-0000-0000-0000E2900000}"/>
    <cellStyle name="Normal 8 2 2 5 7 2 2" xfId="29095" xr:uid="{00000000-0005-0000-0000-0000E3900000}"/>
    <cellStyle name="Normal 8 2 2 5 7 2 3" xfId="46441" xr:uid="{00000000-0005-0000-0000-0000E4900000}"/>
    <cellStyle name="Normal 8 2 2 5 7 3" xfId="20422" xr:uid="{00000000-0005-0000-0000-0000E5900000}"/>
    <cellStyle name="Normal 8 2 2 5 7 4" xfId="37768" xr:uid="{00000000-0005-0000-0000-0000E6900000}"/>
    <cellStyle name="Normal 8 2 2 5 8" xfId="8949" xr:uid="{00000000-0005-0000-0000-0000E7900000}"/>
    <cellStyle name="Normal 8 2 2 5 8 2" xfId="26302" xr:uid="{00000000-0005-0000-0000-0000E8900000}"/>
    <cellStyle name="Normal 8 2 2 5 8 3" xfId="43648" xr:uid="{00000000-0005-0000-0000-0000E9900000}"/>
    <cellStyle name="Normal 8 2 2 5 9" xfId="17629" xr:uid="{00000000-0005-0000-0000-0000EA900000}"/>
    <cellStyle name="Normal 8 2 2 6" xfId="129" xr:uid="{00000000-0005-0000-0000-0000EB900000}"/>
    <cellStyle name="Normal 8 2 2 6 10" xfId="34828" xr:uid="{00000000-0005-0000-0000-0000EC900000}"/>
    <cellStyle name="Normal 8 2 2 6 2" xfId="864" xr:uid="{00000000-0005-0000-0000-0000ED900000}"/>
    <cellStyle name="Normal 8 2 2 6 2 2" xfId="2677" xr:uid="{00000000-0005-0000-0000-0000EE900000}"/>
    <cellStyle name="Normal 8 2 2 6 2 2 2" xfId="8459" xr:uid="{00000000-0005-0000-0000-0000EF900000}"/>
    <cellStyle name="Normal 8 2 2 6 2 2 2 2" xfId="17132" xr:uid="{00000000-0005-0000-0000-0000F0900000}"/>
    <cellStyle name="Normal 8 2 2 6 2 2 2 2 2" xfId="34485" xr:uid="{00000000-0005-0000-0000-0000F1900000}"/>
    <cellStyle name="Normal 8 2 2 6 2 2 2 2 3" xfId="51831" xr:uid="{00000000-0005-0000-0000-0000F2900000}"/>
    <cellStyle name="Normal 8 2 2 6 2 2 2 3" xfId="25812" xr:uid="{00000000-0005-0000-0000-0000F3900000}"/>
    <cellStyle name="Normal 8 2 2 6 2 2 2 4" xfId="43158" xr:uid="{00000000-0005-0000-0000-0000F4900000}"/>
    <cellStyle name="Normal 8 2 2 6 2 2 3" xfId="4490" xr:uid="{00000000-0005-0000-0000-0000F5900000}"/>
    <cellStyle name="Normal 8 2 2 6 2 2 3 2" xfId="13163" xr:uid="{00000000-0005-0000-0000-0000F6900000}"/>
    <cellStyle name="Normal 8 2 2 6 2 2 3 2 2" xfId="30516" xr:uid="{00000000-0005-0000-0000-0000F7900000}"/>
    <cellStyle name="Normal 8 2 2 6 2 2 3 2 3" xfId="47862" xr:uid="{00000000-0005-0000-0000-0000F8900000}"/>
    <cellStyle name="Normal 8 2 2 6 2 2 3 3" xfId="21843" xr:uid="{00000000-0005-0000-0000-0000F9900000}"/>
    <cellStyle name="Normal 8 2 2 6 2 2 3 4" xfId="39189" xr:uid="{00000000-0005-0000-0000-0000FA900000}"/>
    <cellStyle name="Normal 8 2 2 6 2 2 4" xfId="11350" xr:uid="{00000000-0005-0000-0000-0000FB900000}"/>
    <cellStyle name="Normal 8 2 2 6 2 2 4 2" xfId="28703" xr:uid="{00000000-0005-0000-0000-0000FC900000}"/>
    <cellStyle name="Normal 8 2 2 6 2 2 4 3" xfId="46049" xr:uid="{00000000-0005-0000-0000-0000FD900000}"/>
    <cellStyle name="Normal 8 2 2 6 2 2 5" xfId="20030" xr:uid="{00000000-0005-0000-0000-0000FE900000}"/>
    <cellStyle name="Normal 8 2 2 6 2 2 6" xfId="37376" xr:uid="{00000000-0005-0000-0000-0000FF900000}"/>
    <cellStyle name="Normal 8 2 2 6 2 3" xfId="1599" xr:uid="{00000000-0005-0000-0000-000000910000}"/>
    <cellStyle name="Normal 8 2 2 6 2 3 2" xfId="7381" xr:uid="{00000000-0005-0000-0000-000001910000}"/>
    <cellStyle name="Normal 8 2 2 6 2 3 2 2" xfId="16054" xr:uid="{00000000-0005-0000-0000-000002910000}"/>
    <cellStyle name="Normal 8 2 2 6 2 3 2 2 2" xfId="33407" xr:uid="{00000000-0005-0000-0000-000003910000}"/>
    <cellStyle name="Normal 8 2 2 6 2 3 2 2 3" xfId="50753" xr:uid="{00000000-0005-0000-0000-000004910000}"/>
    <cellStyle name="Normal 8 2 2 6 2 3 2 3" xfId="24734" xr:uid="{00000000-0005-0000-0000-000005910000}"/>
    <cellStyle name="Normal 8 2 2 6 2 3 2 4" xfId="42080" xr:uid="{00000000-0005-0000-0000-000006910000}"/>
    <cellStyle name="Normal 8 2 2 6 2 3 3" xfId="5225" xr:uid="{00000000-0005-0000-0000-000007910000}"/>
    <cellStyle name="Normal 8 2 2 6 2 3 3 2" xfId="13898" xr:uid="{00000000-0005-0000-0000-000008910000}"/>
    <cellStyle name="Normal 8 2 2 6 2 3 3 2 2" xfId="31251" xr:uid="{00000000-0005-0000-0000-000009910000}"/>
    <cellStyle name="Normal 8 2 2 6 2 3 3 2 3" xfId="48597" xr:uid="{00000000-0005-0000-0000-00000A910000}"/>
    <cellStyle name="Normal 8 2 2 6 2 3 3 3" xfId="22578" xr:uid="{00000000-0005-0000-0000-00000B910000}"/>
    <cellStyle name="Normal 8 2 2 6 2 3 3 4" xfId="39924" xr:uid="{00000000-0005-0000-0000-00000C910000}"/>
    <cellStyle name="Normal 8 2 2 6 2 3 4" xfId="10272" xr:uid="{00000000-0005-0000-0000-00000D910000}"/>
    <cellStyle name="Normal 8 2 2 6 2 3 4 2" xfId="27625" xr:uid="{00000000-0005-0000-0000-00000E910000}"/>
    <cellStyle name="Normal 8 2 2 6 2 3 4 3" xfId="44971" xr:uid="{00000000-0005-0000-0000-00000F910000}"/>
    <cellStyle name="Normal 8 2 2 6 2 3 5" xfId="18952" xr:uid="{00000000-0005-0000-0000-000010910000}"/>
    <cellStyle name="Normal 8 2 2 6 2 3 6" xfId="36298" xr:uid="{00000000-0005-0000-0000-000011910000}"/>
    <cellStyle name="Normal 8 2 2 6 2 4" xfId="6646" xr:uid="{00000000-0005-0000-0000-000012910000}"/>
    <cellStyle name="Normal 8 2 2 6 2 4 2" xfId="15319" xr:uid="{00000000-0005-0000-0000-000013910000}"/>
    <cellStyle name="Normal 8 2 2 6 2 4 2 2" xfId="32672" xr:uid="{00000000-0005-0000-0000-000014910000}"/>
    <cellStyle name="Normal 8 2 2 6 2 4 2 3" xfId="50018" xr:uid="{00000000-0005-0000-0000-000015910000}"/>
    <cellStyle name="Normal 8 2 2 6 2 4 3" xfId="23999" xr:uid="{00000000-0005-0000-0000-000016910000}"/>
    <cellStyle name="Normal 8 2 2 6 2 4 4" xfId="41345" xr:uid="{00000000-0005-0000-0000-000017910000}"/>
    <cellStyle name="Normal 8 2 2 6 2 5" xfId="3412" xr:uid="{00000000-0005-0000-0000-000018910000}"/>
    <cellStyle name="Normal 8 2 2 6 2 5 2" xfId="12085" xr:uid="{00000000-0005-0000-0000-000019910000}"/>
    <cellStyle name="Normal 8 2 2 6 2 5 2 2" xfId="29438" xr:uid="{00000000-0005-0000-0000-00001A910000}"/>
    <cellStyle name="Normal 8 2 2 6 2 5 2 3" xfId="46784" xr:uid="{00000000-0005-0000-0000-00001B910000}"/>
    <cellStyle name="Normal 8 2 2 6 2 5 3" xfId="20765" xr:uid="{00000000-0005-0000-0000-00001C910000}"/>
    <cellStyle name="Normal 8 2 2 6 2 5 4" xfId="38111" xr:uid="{00000000-0005-0000-0000-00001D910000}"/>
    <cellStyle name="Normal 8 2 2 6 2 6" xfId="9537" xr:uid="{00000000-0005-0000-0000-00001E910000}"/>
    <cellStyle name="Normal 8 2 2 6 2 6 2" xfId="26890" xr:uid="{00000000-0005-0000-0000-00001F910000}"/>
    <cellStyle name="Normal 8 2 2 6 2 6 3" xfId="44236" xr:uid="{00000000-0005-0000-0000-000020910000}"/>
    <cellStyle name="Normal 8 2 2 6 2 7" xfId="18217" xr:uid="{00000000-0005-0000-0000-000021910000}"/>
    <cellStyle name="Normal 8 2 2 6 2 8" xfId="35563" xr:uid="{00000000-0005-0000-0000-000022910000}"/>
    <cellStyle name="Normal 8 2 2 6 3" xfId="619" xr:uid="{00000000-0005-0000-0000-000023910000}"/>
    <cellStyle name="Normal 8 2 2 6 3 2" xfId="2432" xr:uid="{00000000-0005-0000-0000-000024910000}"/>
    <cellStyle name="Normal 8 2 2 6 3 2 2" xfId="8214" xr:uid="{00000000-0005-0000-0000-000025910000}"/>
    <cellStyle name="Normal 8 2 2 6 3 2 2 2" xfId="16887" xr:uid="{00000000-0005-0000-0000-000026910000}"/>
    <cellStyle name="Normal 8 2 2 6 3 2 2 2 2" xfId="34240" xr:uid="{00000000-0005-0000-0000-000027910000}"/>
    <cellStyle name="Normal 8 2 2 6 3 2 2 2 3" xfId="51586" xr:uid="{00000000-0005-0000-0000-000028910000}"/>
    <cellStyle name="Normal 8 2 2 6 3 2 2 3" xfId="25567" xr:uid="{00000000-0005-0000-0000-000029910000}"/>
    <cellStyle name="Normal 8 2 2 6 3 2 2 4" xfId="42913" xr:uid="{00000000-0005-0000-0000-00002A910000}"/>
    <cellStyle name="Normal 8 2 2 6 3 2 3" xfId="5715" xr:uid="{00000000-0005-0000-0000-00002B910000}"/>
    <cellStyle name="Normal 8 2 2 6 3 2 3 2" xfId="14388" xr:uid="{00000000-0005-0000-0000-00002C910000}"/>
    <cellStyle name="Normal 8 2 2 6 3 2 3 2 2" xfId="31741" xr:uid="{00000000-0005-0000-0000-00002D910000}"/>
    <cellStyle name="Normal 8 2 2 6 3 2 3 2 3" xfId="49087" xr:uid="{00000000-0005-0000-0000-00002E910000}"/>
    <cellStyle name="Normal 8 2 2 6 3 2 3 3" xfId="23068" xr:uid="{00000000-0005-0000-0000-00002F910000}"/>
    <cellStyle name="Normal 8 2 2 6 3 2 3 4" xfId="40414" xr:uid="{00000000-0005-0000-0000-000030910000}"/>
    <cellStyle name="Normal 8 2 2 6 3 2 4" xfId="11105" xr:uid="{00000000-0005-0000-0000-000031910000}"/>
    <cellStyle name="Normal 8 2 2 6 3 2 4 2" xfId="28458" xr:uid="{00000000-0005-0000-0000-000032910000}"/>
    <cellStyle name="Normal 8 2 2 6 3 2 4 3" xfId="45804" xr:uid="{00000000-0005-0000-0000-000033910000}"/>
    <cellStyle name="Normal 8 2 2 6 3 2 5" xfId="19785" xr:uid="{00000000-0005-0000-0000-000034910000}"/>
    <cellStyle name="Normal 8 2 2 6 3 2 6" xfId="37131" xr:uid="{00000000-0005-0000-0000-000035910000}"/>
    <cellStyle name="Normal 8 2 2 6 3 3" xfId="6401" xr:uid="{00000000-0005-0000-0000-000036910000}"/>
    <cellStyle name="Normal 8 2 2 6 3 3 2" xfId="15074" xr:uid="{00000000-0005-0000-0000-000037910000}"/>
    <cellStyle name="Normal 8 2 2 6 3 3 2 2" xfId="32427" xr:uid="{00000000-0005-0000-0000-000038910000}"/>
    <cellStyle name="Normal 8 2 2 6 3 3 2 3" xfId="49773" xr:uid="{00000000-0005-0000-0000-000039910000}"/>
    <cellStyle name="Normal 8 2 2 6 3 3 3" xfId="23754" xr:uid="{00000000-0005-0000-0000-00003A910000}"/>
    <cellStyle name="Normal 8 2 2 6 3 3 4" xfId="41100" xr:uid="{00000000-0005-0000-0000-00003B910000}"/>
    <cellStyle name="Normal 8 2 2 6 3 4" xfId="4245" xr:uid="{00000000-0005-0000-0000-00003C910000}"/>
    <cellStyle name="Normal 8 2 2 6 3 4 2" xfId="12918" xr:uid="{00000000-0005-0000-0000-00003D910000}"/>
    <cellStyle name="Normal 8 2 2 6 3 4 2 2" xfId="30271" xr:uid="{00000000-0005-0000-0000-00003E910000}"/>
    <cellStyle name="Normal 8 2 2 6 3 4 2 3" xfId="47617" xr:uid="{00000000-0005-0000-0000-00003F910000}"/>
    <cellStyle name="Normal 8 2 2 6 3 4 3" xfId="21598" xr:uid="{00000000-0005-0000-0000-000040910000}"/>
    <cellStyle name="Normal 8 2 2 6 3 4 4" xfId="38944" xr:uid="{00000000-0005-0000-0000-000041910000}"/>
    <cellStyle name="Normal 8 2 2 6 3 5" xfId="9292" xr:uid="{00000000-0005-0000-0000-000042910000}"/>
    <cellStyle name="Normal 8 2 2 6 3 5 2" xfId="26645" xr:uid="{00000000-0005-0000-0000-000043910000}"/>
    <cellStyle name="Normal 8 2 2 6 3 5 3" xfId="43991" xr:uid="{00000000-0005-0000-0000-000044910000}"/>
    <cellStyle name="Normal 8 2 2 6 3 6" xfId="17972" xr:uid="{00000000-0005-0000-0000-000045910000}"/>
    <cellStyle name="Normal 8 2 2 6 3 7" xfId="35318" xr:uid="{00000000-0005-0000-0000-000046910000}"/>
    <cellStyle name="Normal 8 2 2 6 4" xfId="1942" xr:uid="{00000000-0005-0000-0000-000047910000}"/>
    <cellStyle name="Normal 8 2 2 6 4 2" xfId="7724" xr:uid="{00000000-0005-0000-0000-000048910000}"/>
    <cellStyle name="Normal 8 2 2 6 4 2 2" xfId="16397" xr:uid="{00000000-0005-0000-0000-000049910000}"/>
    <cellStyle name="Normal 8 2 2 6 4 2 2 2" xfId="33750" xr:uid="{00000000-0005-0000-0000-00004A910000}"/>
    <cellStyle name="Normal 8 2 2 6 4 2 2 3" xfId="51096" xr:uid="{00000000-0005-0000-0000-00004B910000}"/>
    <cellStyle name="Normal 8 2 2 6 4 2 3" xfId="25077" xr:uid="{00000000-0005-0000-0000-00004C910000}"/>
    <cellStyle name="Normal 8 2 2 6 4 2 4" xfId="42423" xr:uid="{00000000-0005-0000-0000-00004D910000}"/>
    <cellStyle name="Normal 8 2 2 6 4 3" xfId="3755" xr:uid="{00000000-0005-0000-0000-00004E910000}"/>
    <cellStyle name="Normal 8 2 2 6 4 3 2" xfId="12428" xr:uid="{00000000-0005-0000-0000-00004F910000}"/>
    <cellStyle name="Normal 8 2 2 6 4 3 2 2" xfId="29781" xr:uid="{00000000-0005-0000-0000-000050910000}"/>
    <cellStyle name="Normal 8 2 2 6 4 3 2 3" xfId="47127" xr:uid="{00000000-0005-0000-0000-000051910000}"/>
    <cellStyle name="Normal 8 2 2 6 4 3 3" xfId="21108" xr:uid="{00000000-0005-0000-0000-000052910000}"/>
    <cellStyle name="Normal 8 2 2 6 4 3 4" xfId="38454" xr:uid="{00000000-0005-0000-0000-000053910000}"/>
    <cellStyle name="Normal 8 2 2 6 4 4" xfId="10615" xr:uid="{00000000-0005-0000-0000-000054910000}"/>
    <cellStyle name="Normal 8 2 2 6 4 4 2" xfId="27968" xr:uid="{00000000-0005-0000-0000-000055910000}"/>
    <cellStyle name="Normal 8 2 2 6 4 4 3" xfId="45314" xr:uid="{00000000-0005-0000-0000-000056910000}"/>
    <cellStyle name="Normal 8 2 2 6 4 5" xfId="19295" xr:uid="{00000000-0005-0000-0000-000057910000}"/>
    <cellStyle name="Normal 8 2 2 6 4 6" xfId="36641" xr:uid="{00000000-0005-0000-0000-000058910000}"/>
    <cellStyle name="Normal 8 2 2 6 5" xfId="1354" xr:uid="{00000000-0005-0000-0000-000059910000}"/>
    <cellStyle name="Normal 8 2 2 6 5 2" xfId="7136" xr:uid="{00000000-0005-0000-0000-00005A910000}"/>
    <cellStyle name="Normal 8 2 2 6 5 2 2" xfId="15809" xr:uid="{00000000-0005-0000-0000-00005B910000}"/>
    <cellStyle name="Normal 8 2 2 6 5 2 2 2" xfId="33162" xr:uid="{00000000-0005-0000-0000-00005C910000}"/>
    <cellStyle name="Normal 8 2 2 6 5 2 2 3" xfId="50508" xr:uid="{00000000-0005-0000-0000-00005D910000}"/>
    <cellStyle name="Normal 8 2 2 6 5 2 3" xfId="24489" xr:uid="{00000000-0005-0000-0000-00005E910000}"/>
    <cellStyle name="Normal 8 2 2 6 5 2 4" xfId="41835" xr:uid="{00000000-0005-0000-0000-00005F910000}"/>
    <cellStyle name="Normal 8 2 2 6 5 3" xfId="4980" xr:uid="{00000000-0005-0000-0000-000060910000}"/>
    <cellStyle name="Normal 8 2 2 6 5 3 2" xfId="13653" xr:uid="{00000000-0005-0000-0000-000061910000}"/>
    <cellStyle name="Normal 8 2 2 6 5 3 2 2" xfId="31006" xr:uid="{00000000-0005-0000-0000-000062910000}"/>
    <cellStyle name="Normal 8 2 2 6 5 3 2 3" xfId="48352" xr:uid="{00000000-0005-0000-0000-000063910000}"/>
    <cellStyle name="Normal 8 2 2 6 5 3 3" xfId="22333" xr:uid="{00000000-0005-0000-0000-000064910000}"/>
    <cellStyle name="Normal 8 2 2 6 5 3 4" xfId="39679" xr:uid="{00000000-0005-0000-0000-000065910000}"/>
    <cellStyle name="Normal 8 2 2 6 5 4" xfId="10027" xr:uid="{00000000-0005-0000-0000-000066910000}"/>
    <cellStyle name="Normal 8 2 2 6 5 4 2" xfId="27380" xr:uid="{00000000-0005-0000-0000-000067910000}"/>
    <cellStyle name="Normal 8 2 2 6 5 4 3" xfId="44726" xr:uid="{00000000-0005-0000-0000-000068910000}"/>
    <cellStyle name="Normal 8 2 2 6 5 5" xfId="18707" xr:uid="{00000000-0005-0000-0000-000069910000}"/>
    <cellStyle name="Normal 8 2 2 6 5 6" xfId="36053" xr:uid="{00000000-0005-0000-0000-00006A910000}"/>
    <cellStyle name="Normal 8 2 2 6 6" xfId="5911" xr:uid="{00000000-0005-0000-0000-00006B910000}"/>
    <cellStyle name="Normal 8 2 2 6 6 2" xfId="14584" xr:uid="{00000000-0005-0000-0000-00006C910000}"/>
    <cellStyle name="Normal 8 2 2 6 6 2 2" xfId="31937" xr:uid="{00000000-0005-0000-0000-00006D910000}"/>
    <cellStyle name="Normal 8 2 2 6 6 2 3" xfId="49283" xr:uid="{00000000-0005-0000-0000-00006E910000}"/>
    <cellStyle name="Normal 8 2 2 6 6 3" xfId="23264" xr:uid="{00000000-0005-0000-0000-00006F910000}"/>
    <cellStyle name="Normal 8 2 2 6 6 4" xfId="40610" xr:uid="{00000000-0005-0000-0000-000070910000}"/>
    <cellStyle name="Normal 8 2 2 6 7" xfId="3167" xr:uid="{00000000-0005-0000-0000-000071910000}"/>
    <cellStyle name="Normal 8 2 2 6 7 2" xfId="11840" xr:uid="{00000000-0005-0000-0000-000072910000}"/>
    <cellStyle name="Normal 8 2 2 6 7 2 2" xfId="29193" xr:uid="{00000000-0005-0000-0000-000073910000}"/>
    <cellStyle name="Normal 8 2 2 6 7 2 3" xfId="46539" xr:uid="{00000000-0005-0000-0000-000074910000}"/>
    <cellStyle name="Normal 8 2 2 6 7 3" xfId="20520" xr:uid="{00000000-0005-0000-0000-000075910000}"/>
    <cellStyle name="Normal 8 2 2 6 7 4" xfId="37866" xr:uid="{00000000-0005-0000-0000-000076910000}"/>
    <cellStyle name="Normal 8 2 2 6 8" xfId="8802" xr:uid="{00000000-0005-0000-0000-000077910000}"/>
    <cellStyle name="Normal 8 2 2 6 8 2" xfId="26155" xr:uid="{00000000-0005-0000-0000-000078910000}"/>
    <cellStyle name="Normal 8 2 2 6 8 3" xfId="43501" xr:uid="{00000000-0005-0000-0000-000079910000}"/>
    <cellStyle name="Normal 8 2 2 6 9" xfId="17482" xr:uid="{00000000-0005-0000-0000-00007A910000}"/>
    <cellStyle name="Normal 8 2 2 7" xfId="766" xr:uid="{00000000-0005-0000-0000-00007B910000}"/>
    <cellStyle name="Normal 8 2 2 7 2" xfId="2579" xr:uid="{00000000-0005-0000-0000-00007C910000}"/>
    <cellStyle name="Normal 8 2 2 7 2 2" xfId="8361" xr:uid="{00000000-0005-0000-0000-00007D910000}"/>
    <cellStyle name="Normal 8 2 2 7 2 2 2" xfId="17034" xr:uid="{00000000-0005-0000-0000-00007E910000}"/>
    <cellStyle name="Normal 8 2 2 7 2 2 2 2" xfId="34387" xr:uid="{00000000-0005-0000-0000-00007F910000}"/>
    <cellStyle name="Normal 8 2 2 7 2 2 2 3" xfId="51733" xr:uid="{00000000-0005-0000-0000-000080910000}"/>
    <cellStyle name="Normal 8 2 2 7 2 2 3" xfId="25714" xr:uid="{00000000-0005-0000-0000-000081910000}"/>
    <cellStyle name="Normal 8 2 2 7 2 2 4" xfId="43060" xr:uid="{00000000-0005-0000-0000-000082910000}"/>
    <cellStyle name="Normal 8 2 2 7 2 3" xfId="4392" xr:uid="{00000000-0005-0000-0000-000083910000}"/>
    <cellStyle name="Normal 8 2 2 7 2 3 2" xfId="13065" xr:uid="{00000000-0005-0000-0000-000084910000}"/>
    <cellStyle name="Normal 8 2 2 7 2 3 2 2" xfId="30418" xr:uid="{00000000-0005-0000-0000-000085910000}"/>
    <cellStyle name="Normal 8 2 2 7 2 3 2 3" xfId="47764" xr:uid="{00000000-0005-0000-0000-000086910000}"/>
    <cellStyle name="Normal 8 2 2 7 2 3 3" xfId="21745" xr:uid="{00000000-0005-0000-0000-000087910000}"/>
    <cellStyle name="Normal 8 2 2 7 2 3 4" xfId="39091" xr:uid="{00000000-0005-0000-0000-000088910000}"/>
    <cellStyle name="Normal 8 2 2 7 2 4" xfId="11252" xr:uid="{00000000-0005-0000-0000-000089910000}"/>
    <cellStyle name="Normal 8 2 2 7 2 4 2" xfId="28605" xr:uid="{00000000-0005-0000-0000-00008A910000}"/>
    <cellStyle name="Normal 8 2 2 7 2 4 3" xfId="45951" xr:uid="{00000000-0005-0000-0000-00008B910000}"/>
    <cellStyle name="Normal 8 2 2 7 2 5" xfId="19932" xr:uid="{00000000-0005-0000-0000-00008C910000}"/>
    <cellStyle name="Normal 8 2 2 7 2 6" xfId="37278" xr:uid="{00000000-0005-0000-0000-00008D910000}"/>
    <cellStyle name="Normal 8 2 2 7 3" xfId="1501" xr:uid="{00000000-0005-0000-0000-00008E910000}"/>
    <cellStyle name="Normal 8 2 2 7 3 2" xfId="7283" xr:uid="{00000000-0005-0000-0000-00008F910000}"/>
    <cellStyle name="Normal 8 2 2 7 3 2 2" xfId="15956" xr:uid="{00000000-0005-0000-0000-000090910000}"/>
    <cellStyle name="Normal 8 2 2 7 3 2 2 2" xfId="33309" xr:uid="{00000000-0005-0000-0000-000091910000}"/>
    <cellStyle name="Normal 8 2 2 7 3 2 2 3" xfId="50655" xr:uid="{00000000-0005-0000-0000-000092910000}"/>
    <cellStyle name="Normal 8 2 2 7 3 2 3" xfId="24636" xr:uid="{00000000-0005-0000-0000-000093910000}"/>
    <cellStyle name="Normal 8 2 2 7 3 2 4" xfId="41982" xr:uid="{00000000-0005-0000-0000-000094910000}"/>
    <cellStyle name="Normal 8 2 2 7 3 3" xfId="5127" xr:uid="{00000000-0005-0000-0000-000095910000}"/>
    <cellStyle name="Normal 8 2 2 7 3 3 2" xfId="13800" xr:uid="{00000000-0005-0000-0000-000096910000}"/>
    <cellStyle name="Normal 8 2 2 7 3 3 2 2" xfId="31153" xr:uid="{00000000-0005-0000-0000-000097910000}"/>
    <cellStyle name="Normal 8 2 2 7 3 3 2 3" xfId="48499" xr:uid="{00000000-0005-0000-0000-000098910000}"/>
    <cellStyle name="Normal 8 2 2 7 3 3 3" xfId="22480" xr:uid="{00000000-0005-0000-0000-000099910000}"/>
    <cellStyle name="Normal 8 2 2 7 3 3 4" xfId="39826" xr:uid="{00000000-0005-0000-0000-00009A910000}"/>
    <cellStyle name="Normal 8 2 2 7 3 4" xfId="10174" xr:uid="{00000000-0005-0000-0000-00009B910000}"/>
    <cellStyle name="Normal 8 2 2 7 3 4 2" xfId="27527" xr:uid="{00000000-0005-0000-0000-00009C910000}"/>
    <cellStyle name="Normal 8 2 2 7 3 4 3" xfId="44873" xr:uid="{00000000-0005-0000-0000-00009D910000}"/>
    <cellStyle name="Normal 8 2 2 7 3 5" xfId="18854" xr:uid="{00000000-0005-0000-0000-00009E910000}"/>
    <cellStyle name="Normal 8 2 2 7 3 6" xfId="36200" xr:uid="{00000000-0005-0000-0000-00009F910000}"/>
    <cellStyle name="Normal 8 2 2 7 4" xfId="6548" xr:uid="{00000000-0005-0000-0000-0000A0910000}"/>
    <cellStyle name="Normal 8 2 2 7 4 2" xfId="15221" xr:uid="{00000000-0005-0000-0000-0000A1910000}"/>
    <cellStyle name="Normal 8 2 2 7 4 2 2" xfId="32574" xr:uid="{00000000-0005-0000-0000-0000A2910000}"/>
    <cellStyle name="Normal 8 2 2 7 4 2 3" xfId="49920" xr:uid="{00000000-0005-0000-0000-0000A3910000}"/>
    <cellStyle name="Normal 8 2 2 7 4 3" xfId="23901" xr:uid="{00000000-0005-0000-0000-0000A4910000}"/>
    <cellStyle name="Normal 8 2 2 7 4 4" xfId="41247" xr:uid="{00000000-0005-0000-0000-0000A5910000}"/>
    <cellStyle name="Normal 8 2 2 7 5" xfId="3314" xr:uid="{00000000-0005-0000-0000-0000A6910000}"/>
    <cellStyle name="Normal 8 2 2 7 5 2" xfId="11987" xr:uid="{00000000-0005-0000-0000-0000A7910000}"/>
    <cellStyle name="Normal 8 2 2 7 5 2 2" xfId="29340" xr:uid="{00000000-0005-0000-0000-0000A8910000}"/>
    <cellStyle name="Normal 8 2 2 7 5 2 3" xfId="46686" xr:uid="{00000000-0005-0000-0000-0000A9910000}"/>
    <cellStyle name="Normal 8 2 2 7 5 3" xfId="20667" xr:uid="{00000000-0005-0000-0000-0000AA910000}"/>
    <cellStyle name="Normal 8 2 2 7 5 4" xfId="38013" xr:uid="{00000000-0005-0000-0000-0000AB910000}"/>
    <cellStyle name="Normal 8 2 2 7 6" xfId="9439" xr:uid="{00000000-0005-0000-0000-0000AC910000}"/>
    <cellStyle name="Normal 8 2 2 7 6 2" xfId="26792" xr:uid="{00000000-0005-0000-0000-0000AD910000}"/>
    <cellStyle name="Normal 8 2 2 7 6 3" xfId="44138" xr:uid="{00000000-0005-0000-0000-0000AE910000}"/>
    <cellStyle name="Normal 8 2 2 7 7" xfId="18119" xr:uid="{00000000-0005-0000-0000-0000AF910000}"/>
    <cellStyle name="Normal 8 2 2 7 8" xfId="35465" xr:uid="{00000000-0005-0000-0000-0000B0910000}"/>
    <cellStyle name="Normal 8 2 2 8" xfId="374" xr:uid="{00000000-0005-0000-0000-0000B1910000}"/>
    <cellStyle name="Normal 8 2 2 8 2" xfId="2187" xr:uid="{00000000-0005-0000-0000-0000B2910000}"/>
    <cellStyle name="Normal 8 2 2 8 2 2" xfId="7969" xr:uid="{00000000-0005-0000-0000-0000B3910000}"/>
    <cellStyle name="Normal 8 2 2 8 2 2 2" xfId="16642" xr:uid="{00000000-0005-0000-0000-0000B4910000}"/>
    <cellStyle name="Normal 8 2 2 8 2 2 2 2" xfId="33995" xr:uid="{00000000-0005-0000-0000-0000B5910000}"/>
    <cellStyle name="Normal 8 2 2 8 2 2 2 3" xfId="51341" xr:uid="{00000000-0005-0000-0000-0000B6910000}"/>
    <cellStyle name="Normal 8 2 2 8 2 2 3" xfId="25322" xr:uid="{00000000-0005-0000-0000-0000B7910000}"/>
    <cellStyle name="Normal 8 2 2 8 2 2 4" xfId="42668" xr:uid="{00000000-0005-0000-0000-0000B8910000}"/>
    <cellStyle name="Normal 8 2 2 8 2 3" xfId="5470" xr:uid="{00000000-0005-0000-0000-0000B9910000}"/>
    <cellStyle name="Normal 8 2 2 8 2 3 2" xfId="14143" xr:uid="{00000000-0005-0000-0000-0000BA910000}"/>
    <cellStyle name="Normal 8 2 2 8 2 3 2 2" xfId="31496" xr:uid="{00000000-0005-0000-0000-0000BB910000}"/>
    <cellStyle name="Normal 8 2 2 8 2 3 2 3" xfId="48842" xr:uid="{00000000-0005-0000-0000-0000BC910000}"/>
    <cellStyle name="Normal 8 2 2 8 2 3 3" xfId="22823" xr:uid="{00000000-0005-0000-0000-0000BD910000}"/>
    <cellStyle name="Normal 8 2 2 8 2 3 4" xfId="40169" xr:uid="{00000000-0005-0000-0000-0000BE910000}"/>
    <cellStyle name="Normal 8 2 2 8 2 4" xfId="10860" xr:uid="{00000000-0005-0000-0000-0000BF910000}"/>
    <cellStyle name="Normal 8 2 2 8 2 4 2" xfId="28213" xr:uid="{00000000-0005-0000-0000-0000C0910000}"/>
    <cellStyle name="Normal 8 2 2 8 2 4 3" xfId="45559" xr:uid="{00000000-0005-0000-0000-0000C1910000}"/>
    <cellStyle name="Normal 8 2 2 8 2 5" xfId="19540" xr:uid="{00000000-0005-0000-0000-0000C2910000}"/>
    <cellStyle name="Normal 8 2 2 8 2 6" xfId="36886" xr:uid="{00000000-0005-0000-0000-0000C3910000}"/>
    <cellStyle name="Normal 8 2 2 8 3" xfId="6156" xr:uid="{00000000-0005-0000-0000-0000C4910000}"/>
    <cellStyle name="Normal 8 2 2 8 3 2" xfId="14829" xr:uid="{00000000-0005-0000-0000-0000C5910000}"/>
    <cellStyle name="Normal 8 2 2 8 3 2 2" xfId="32182" xr:uid="{00000000-0005-0000-0000-0000C6910000}"/>
    <cellStyle name="Normal 8 2 2 8 3 2 3" xfId="49528" xr:uid="{00000000-0005-0000-0000-0000C7910000}"/>
    <cellStyle name="Normal 8 2 2 8 3 3" xfId="23509" xr:uid="{00000000-0005-0000-0000-0000C8910000}"/>
    <cellStyle name="Normal 8 2 2 8 3 4" xfId="40855" xr:uid="{00000000-0005-0000-0000-0000C9910000}"/>
    <cellStyle name="Normal 8 2 2 8 4" xfId="4000" xr:uid="{00000000-0005-0000-0000-0000CA910000}"/>
    <cellStyle name="Normal 8 2 2 8 4 2" xfId="12673" xr:uid="{00000000-0005-0000-0000-0000CB910000}"/>
    <cellStyle name="Normal 8 2 2 8 4 2 2" xfId="30026" xr:uid="{00000000-0005-0000-0000-0000CC910000}"/>
    <cellStyle name="Normal 8 2 2 8 4 2 3" xfId="47372" xr:uid="{00000000-0005-0000-0000-0000CD910000}"/>
    <cellStyle name="Normal 8 2 2 8 4 3" xfId="21353" xr:uid="{00000000-0005-0000-0000-0000CE910000}"/>
    <cellStyle name="Normal 8 2 2 8 4 4" xfId="38699" xr:uid="{00000000-0005-0000-0000-0000CF910000}"/>
    <cellStyle name="Normal 8 2 2 8 5" xfId="9047" xr:uid="{00000000-0005-0000-0000-0000D0910000}"/>
    <cellStyle name="Normal 8 2 2 8 5 2" xfId="26400" xr:uid="{00000000-0005-0000-0000-0000D1910000}"/>
    <cellStyle name="Normal 8 2 2 8 5 3" xfId="43746" xr:uid="{00000000-0005-0000-0000-0000D2910000}"/>
    <cellStyle name="Normal 8 2 2 8 6" xfId="17727" xr:uid="{00000000-0005-0000-0000-0000D3910000}"/>
    <cellStyle name="Normal 8 2 2 8 7" xfId="35073" xr:uid="{00000000-0005-0000-0000-0000D4910000}"/>
    <cellStyle name="Normal 8 2 2 9" xfId="1844" xr:uid="{00000000-0005-0000-0000-0000D5910000}"/>
    <cellStyle name="Normal 8 2 2 9 2" xfId="7626" xr:uid="{00000000-0005-0000-0000-0000D6910000}"/>
    <cellStyle name="Normal 8 2 2 9 2 2" xfId="16299" xr:uid="{00000000-0005-0000-0000-0000D7910000}"/>
    <cellStyle name="Normal 8 2 2 9 2 2 2" xfId="33652" xr:uid="{00000000-0005-0000-0000-0000D8910000}"/>
    <cellStyle name="Normal 8 2 2 9 2 2 3" xfId="50998" xr:uid="{00000000-0005-0000-0000-0000D9910000}"/>
    <cellStyle name="Normal 8 2 2 9 2 3" xfId="24979" xr:uid="{00000000-0005-0000-0000-0000DA910000}"/>
    <cellStyle name="Normal 8 2 2 9 2 4" xfId="42325" xr:uid="{00000000-0005-0000-0000-0000DB910000}"/>
    <cellStyle name="Normal 8 2 2 9 3" xfId="3657" xr:uid="{00000000-0005-0000-0000-0000DC910000}"/>
    <cellStyle name="Normal 8 2 2 9 3 2" xfId="12330" xr:uid="{00000000-0005-0000-0000-0000DD910000}"/>
    <cellStyle name="Normal 8 2 2 9 3 2 2" xfId="29683" xr:uid="{00000000-0005-0000-0000-0000DE910000}"/>
    <cellStyle name="Normal 8 2 2 9 3 2 3" xfId="47029" xr:uid="{00000000-0005-0000-0000-0000DF910000}"/>
    <cellStyle name="Normal 8 2 2 9 3 3" xfId="21010" xr:uid="{00000000-0005-0000-0000-0000E0910000}"/>
    <cellStyle name="Normal 8 2 2 9 3 4" xfId="38356" xr:uid="{00000000-0005-0000-0000-0000E1910000}"/>
    <cellStyle name="Normal 8 2 2 9 4" xfId="10517" xr:uid="{00000000-0005-0000-0000-0000E2910000}"/>
    <cellStyle name="Normal 8 2 2 9 4 2" xfId="27870" xr:uid="{00000000-0005-0000-0000-0000E3910000}"/>
    <cellStyle name="Normal 8 2 2 9 4 3" xfId="45216" xr:uid="{00000000-0005-0000-0000-0000E4910000}"/>
    <cellStyle name="Normal 8 2 2 9 5" xfId="19197" xr:uid="{00000000-0005-0000-0000-0000E5910000}"/>
    <cellStyle name="Normal 8 2 2 9 6" xfId="36543" xr:uid="{00000000-0005-0000-0000-0000E6910000}"/>
    <cellStyle name="Normal 8 2 3" xfId="51" xr:uid="{00000000-0005-0000-0000-0000E7910000}"/>
    <cellStyle name="Normal 8 2 3 10" xfId="5833" xr:uid="{00000000-0005-0000-0000-0000E8910000}"/>
    <cellStyle name="Normal 8 2 3 10 2" xfId="14506" xr:uid="{00000000-0005-0000-0000-0000E9910000}"/>
    <cellStyle name="Normal 8 2 3 10 2 2" xfId="31859" xr:uid="{00000000-0005-0000-0000-0000EA910000}"/>
    <cellStyle name="Normal 8 2 3 10 2 3" xfId="49205" xr:uid="{00000000-0005-0000-0000-0000EB910000}"/>
    <cellStyle name="Normal 8 2 3 10 3" xfId="23186" xr:uid="{00000000-0005-0000-0000-0000EC910000}"/>
    <cellStyle name="Normal 8 2 3 10 4" xfId="40532" xr:uid="{00000000-0005-0000-0000-0000ED910000}"/>
    <cellStyle name="Normal 8 2 3 11" xfId="2942" xr:uid="{00000000-0005-0000-0000-0000EE910000}"/>
    <cellStyle name="Normal 8 2 3 11 2" xfId="11615" xr:uid="{00000000-0005-0000-0000-0000EF910000}"/>
    <cellStyle name="Normal 8 2 3 11 2 2" xfId="28968" xr:uid="{00000000-0005-0000-0000-0000F0910000}"/>
    <cellStyle name="Normal 8 2 3 11 2 3" xfId="46314" xr:uid="{00000000-0005-0000-0000-0000F1910000}"/>
    <cellStyle name="Normal 8 2 3 11 3" xfId="20295" xr:uid="{00000000-0005-0000-0000-0000F2910000}"/>
    <cellStyle name="Normal 8 2 3 11 4" xfId="37641" xr:uid="{00000000-0005-0000-0000-0000F3910000}"/>
    <cellStyle name="Normal 8 2 3 12" xfId="8724" xr:uid="{00000000-0005-0000-0000-0000F4910000}"/>
    <cellStyle name="Normal 8 2 3 12 2" xfId="26077" xr:uid="{00000000-0005-0000-0000-0000F5910000}"/>
    <cellStyle name="Normal 8 2 3 12 3" xfId="43423" xr:uid="{00000000-0005-0000-0000-0000F6910000}"/>
    <cellStyle name="Normal 8 2 3 13" xfId="17404" xr:uid="{00000000-0005-0000-0000-0000F7910000}"/>
    <cellStyle name="Normal 8 2 3 14" xfId="34750" xr:uid="{00000000-0005-0000-0000-0000F8910000}"/>
    <cellStyle name="Normal 8 2 3 2" xfId="100" xr:uid="{00000000-0005-0000-0000-0000F9910000}"/>
    <cellStyle name="Normal 8 2 3 2 10" xfId="8773" xr:uid="{00000000-0005-0000-0000-0000FA910000}"/>
    <cellStyle name="Normal 8 2 3 2 10 2" xfId="26126" xr:uid="{00000000-0005-0000-0000-0000FB910000}"/>
    <cellStyle name="Normal 8 2 3 2 10 3" xfId="43472" xr:uid="{00000000-0005-0000-0000-0000FC910000}"/>
    <cellStyle name="Normal 8 2 3 2 11" xfId="17453" xr:uid="{00000000-0005-0000-0000-0000FD910000}"/>
    <cellStyle name="Normal 8 2 3 2 12" xfId="34799" xr:uid="{00000000-0005-0000-0000-0000FE910000}"/>
    <cellStyle name="Normal 8 2 3 2 2" xfId="345" xr:uid="{00000000-0005-0000-0000-0000FF910000}"/>
    <cellStyle name="Normal 8 2 3 2 2 10" xfId="35044" xr:uid="{00000000-0005-0000-0000-000000920000}"/>
    <cellStyle name="Normal 8 2 3 2 2 2" xfId="1080" xr:uid="{00000000-0005-0000-0000-000001920000}"/>
    <cellStyle name="Normal 8 2 3 2 2 2 2" xfId="2893" xr:uid="{00000000-0005-0000-0000-000002920000}"/>
    <cellStyle name="Normal 8 2 3 2 2 2 2 2" xfId="8675" xr:uid="{00000000-0005-0000-0000-000003920000}"/>
    <cellStyle name="Normal 8 2 3 2 2 2 2 2 2" xfId="17348" xr:uid="{00000000-0005-0000-0000-000004920000}"/>
    <cellStyle name="Normal 8 2 3 2 2 2 2 2 2 2" xfId="34701" xr:uid="{00000000-0005-0000-0000-000005920000}"/>
    <cellStyle name="Normal 8 2 3 2 2 2 2 2 2 3" xfId="52047" xr:uid="{00000000-0005-0000-0000-000006920000}"/>
    <cellStyle name="Normal 8 2 3 2 2 2 2 2 3" xfId="26028" xr:uid="{00000000-0005-0000-0000-000007920000}"/>
    <cellStyle name="Normal 8 2 3 2 2 2 2 2 4" xfId="43374" xr:uid="{00000000-0005-0000-0000-000008920000}"/>
    <cellStyle name="Normal 8 2 3 2 2 2 2 3" xfId="4706" xr:uid="{00000000-0005-0000-0000-000009920000}"/>
    <cellStyle name="Normal 8 2 3 2 2 2 2 3 2" xfId="13379" xr:uid="{00000000-0005-0000-0000-00000A920000}"/>
    <cellStyle name="Normal 8 2 3 2 2 2 2 3 2 2" xfId="30732" xr:uid="{00000000-0005-0000-0000-00000B920000}"/>
    <cellStyle name="Normal 8 2 3 2 2 2 2 3 2 3" xfId="48078" xr:uid="{00000000-0005-0000-0000-00000C920000}"/>
    <cellStyle name="Normal 8 2 3 2 2 2 2 3 3" xfId="22059" xr:uid="{00000000-0005-0000-0000-00000D920000}"/>
    <cellStyle name="Normal 8 2 3 2 2 2 2 3 4" xfId="39405" xr:uid="{00000000-0005-0000-0000-00000E920000}"/>
    <cellStyle name="Normal 8 2 3 2 2 2 2 4" xfId="11566" xr:uid="{00000000-0005-0000-0000-00000F920000}"/>
    <cellStyle name="Normal 8 2 3 2 2 2 2 4 2" xfId="28919" xr:uid="{00000000-0005-0000-0000-000010920000}"/>
    <cellStyle name="Normal 8 2 3 2 2 2 2 4 3" xfId="46265" xr:uid="{00000000-0005-0000-0000-000011920000}"/>
    <cellStyle name="Normal 8 2 3 2 2 2 2 5" xfId="20246" xr:uid="{00000000-0005-0000-0000-000012920000}"/>
    <cellStyle name="Normal 8 2 3 2 2 2 2 6" xfId="37592" xr:uid="{00000000-0005-0000-0000-000013920000}"/>
    <cellStyle name="Normal 8 2 3 2 2 2 3" xfId="1815" xr:uid="{00000000-0005-0000-0000-000014920000}"/>
    <cellStyle name="Normal 8 2 3 2 2 2 3 2" xfId="7597" xr:uid="{00000000-0005-0000-0000-000015920000}"/>
    <cellStyle name="Normal 8 2 3 2 2 2 3 2 2" xfId="16270" xr:uid="{00000000-0005-0000-0000-000016920000}"/>
    <cellStyle name="Normal 8 2 3 2 2 2 3 2 2 2" xfId="33623" xr:uid="{00000000-0005-0000-0000-000017920000}"/>
    <cellStyle name="Normal 8 2 3 2 2 2 3 2 2 3" xfId="50969" xr:uid="{00000000-0005-0000-0000-000018920000}"/>
    <cellStyle name="Normal 8 2 3 2 2 2 3 2 3" xfId="24950" xr:uid="{00000000-0005-0000-0000-000019920000}"/>
    <cellStyle name="Normal 8 2 3 2 2 2 3 2 4" xfId="42296" xr:uid="{00000000-0005-0000-0000-00001A920000}"/>
    <cellStyle name="Normal 8 2 3 2 2 2 3 3" xfId="5441" xr:uid="{00000000-0005-0000-0000-00001B920000}"/>
    <cellStyle name="Normal 8 2 3 2 2 2 3 3 2" xfId="14114" xr:uid="{00000000-0005-0000-0000-00001C920000}"/>
    <cellStyle name="Normal 8 2 3 2 2 2 3 3 2 2" xfId="31467" xr:uid="{00000000-0005-0000-0000-00001D920000}"/>
    <cellStyle name="Normal 8 2 3 2 2 2 3 3 2 3" xfId="48813" xr:uid="{00000000-0005-0000-0000-00001E920000}"/>
    <cellStyle name="Normal 8 2 3 2 2 2 3 3 3" xfId="22794" xr:uid="{00000000-0005-0000-0000-00001F920000}"/>
    <cellStyle name="Normal 8 2 3 2 2 2 3 3 4" xfId="40140" xr:uid="{00000000-0005-0000-0000-000020920000}"/>
    <cellStyle name="Normal 8 2 3 2 2 2 3 4" xfId="10488" xr:uid="{00000000-0005-0000-0000-000021920000}"/>
    <cellStyle name="Normal 8 2 3 2 2 2 3 4 2" xfId="27841" xr:uid="{00000000-0005-0000-0000-000022920000}"/>
    <cellStyle name="Normal 8 2 3 2 2 2 3 4 3" xfId="45187" xr:uid="{00000000-0005-0000-0000-000023920000}"/>
    <cellStyle name="Normal 8 2 3 2 2 2 3 5" xfId="19168" xr:uid="{00000000-0005-0000-0000-000024920000}"/>
    <cellStyle name="Normal 8 2 3 2 2 2 3 6" xfId="36514" xr:uid="{00000000-0005-0000-0000-000025920000}"/>
    <cellStyle name="Normal 8 2 3 2 2 2 4" xfId="6862" xr:uid="{00000000-0005-0000-0000-000026920000}"/>
    <cellStyle name="Normal 8 2 3 2 2 2 4 2" xfId="15535" xr:uid="{00000000-0005-0000-0000-000027920000}"/>
    <cellStyle name="Normal 8 2 3 2 2 2 4 2 2" xfId="32888" xr:uid="{00000000-0005-0000-0000-000028920000}"/>
    <cellStyle name="Normal 8 2 3 2 2 2 4 2 3" xfId="50234" xr:uid="{00000000-0005-0000-0000-000029920000}"/>
    <cellStyle name="Normal 8 2 3 2 2 2 4 3" xfId="24215" xr:uid="{00000000-0005-0000-0000-00002A920000}"/>
    <cellStyle name="Normal 8 2 3 2 2 2 4 4" xfId="41561" xr:uid="{00000000-0005-0000-0000-00002B920000}"/>
    <cellStyle name="Normal 8 2 3 2 2 2 5" xfId="3628" xr:uid="{00000000-0005-0000-0000-00002C920000}"/>
    <cellStyle name="Normal 8 2 3 2 2 2 5 2" xfId="12301" xr:uid="{00000000-0005-0000-0000-00002D920000}"/>
    <cellStyle name="Normal 8 2 3 2 2 2 5 2 2" xfId="29654" xr:uid="{00000000-0005-0000-0000-00002E920000}"/>
    <cellStyle name="Normal 8 2 3 2 2 2 5 2 3" xfId="47000" xr:uid="{00000000-0005-0000-0000-00002F920000}"/>
    <cellStyle name="Normal 8 2 3 2 2 2 5 3" xfId="20981" xr:uid="{00000000-0005-0000-0000-000030920000}"/>
    <cellStyle name="Normal 8 2 3 2 2 2 5 4" xfId="38327" xr:uid="{00000000-0005-0000-0000-000031920000}"/>
    <cellStyle name="Normal 8 2 3 2 2 2 6" xfId="9753" xr:uid="{00000000-0005-0000-0000-000032920000}"/>
    <cellStyle name="Normal 8 2 3 2 2 2 6 2" xfId="27106" xr:uid="{00000000-0005-0000-0000-000033920000}"/>
    <cellStyle name="Normal 8 2 3 2 2 2 6 3" xfId="44452" xr:uid="{00000000-0005-0000-0000-000034920000}"/>
    <cellStyle name="Normal 8 2 3 2 2 2 7" xfId="18433" xr:uid="{00000000-0005-0000-0000-000035920000}"/>
    <cellStyle name="Normal 8 2 3 2 2 2 8" xfId="35779" xr:uid="{00000000-0005-0000-0000-000036920000}"/>
    <cellStyle name="Normal 8 2 3 2 2 3" xfId="590" xr:uid="{00000000-0005-0000-0000-000037920000}"/>
    <cellStyle name="Normal 8 2 3 2 2 3 2" xfId="2403" xr:uid="{00000000-0005-0000-0000-000038920000}"/>
    <cellStyle name="Normal 8 2 3 2 2 3 2 2" xfId="8185" xr:uid="{00000000-0005-0000-0000-000039920000}"/>
    <cellStyle name="Normal 8 2 3 2 2 3 2 2 2" xfId="16858" xr:uid="{00000000-0005-0000-0000-00003A920000}"/>
    <cellStyle name="Normal 8 2 3 2 2 3 2 2 2 2" xfId="34211" xr:uid="{00000000-0005-0000-0000-00003B920000}"/>
    <cellStyle name="Normal 8 2 3 2 2 3 2 2 2 3" xfId="51557" xr:uid="{00000000-0005-0000-0000-00003C920000}"/>
    <cellStyle name="Normal 8 2 3 2 2 3 2 2 3" xfId="25538" xr:uid="{00000000-0005-0000-0000-00003D920000}"/>
    <cellStyle name="Normal 8 2 3 2 2 3 2 2 4" xfId="42884" xr:uid="{00000000-0005-0000-0000-00003E920000}"/>
    <cellStyle name="Normal 8 2 3 2 2 3 2 3" xfId="5686" xr:uid="{00000000-0005-0000-0000-00003F920000}"/>
    <cellStyle name="Normal 8 2 3 2 2 3 2 3 2" xfId="14359" xr:uid="{00000000-0005-0000-0000-000040920000}"/>
    <cellStyle name="Normal 8 2 3 2 2 3 2 3 2 2" xfId="31712" xr:uid="{00000000-0005-0000-0000-000041920000}"/>
    <cellStyle name="Normal 8 2 3 2 2 3 2 3 2 3" xfId="49058" xr:uid="{00000000-0005-0000-0000-000042920000}"/>
    <cellStyle name="Normal 8 2 3 2 2 3 2 3 3" xfId="23039" xr:uid="{00000000-0005-0000-0000-000043920000}"/>
    <cellStyle name="Normal 8 2 3 2 2 3 2 3 4" xfId="40385" xr:uid="{00000000-0005-0000-0000-000044920000}"/>
    <cellStyle name="Normal 8 2 3 2 2 3 2 4" xfId="11076" xr:uid="{00000000-0005-0000-0000-000045920000}"/>
    <cellStyle name="Normal 8 2 3 2 2 3 2 4 2" xfId="28429" xr:uid="{00000000-0005-0000-0000-000046920000}"/>
    <cellStyle name="Normal 8 2 3 2 2 3 2 4 3" xfId="45775" xr:uid="{00000000-0005-0000-0000-000047920000}"/>
    <cellStyle name="Normal 8 2 3 2 2 3 2 5" xfId="19756" xr:uid="{00000000-0005-0000-0000-000048920000}"/>
    <cellStyle name="Normal 8 2 3 2 2 3 2 6" xfId="37102" xr:uid="{00000000-0005-0000-0000-000049920000}"/>
    <cellStyle name="Normal 8 2 3 2 2 3 3" xfId="6372" xr:uid="{00000000-0005-0000-0000-00004A920000}"/>
    <cellStyle name="Normal 8 2 3 2 2 3 3 2" xfId="15045" xr:uid="{00000000-0005-0000-0000-00004B920000}"/>
    <cellStyle name="Normal 8 2 3 2 2 3 3 2 2" xfId="32398" xr:uid="{00000000-0005-0000-0000-00004C920000}"/>
    <cellStyle name="Normal 8 2 3 2 2 3 3 2 3" xfId="49744" xr:uid="{00000000-0005-0000-0000-00004D920000}"/>
    <cellStyle name="Normal 8 2 3 2 2 3 3 3" xfId="23725" xr:uid="{00000000-0005-0000-0000-00004E920000}"/>
    <cellStyle name="Normal 8 2 3 2 2 3 3 4" xfId="41071" xr:uid="{00000000-0005-0000-0000-00004F920000}"/>
    <cellStyle name="Normal 8 2 3 2 2 3 4" xfId="4216" xr:uid="{00000000-0005-0000-0000-000050920000}"/>
    <cellStyle name="Normal 8 2 3 2 2 3 4 2" xfId="12889" xr:uid="{00000000-0005-0000-0000-000051920000}"/>
    <cellStyle name="Normal 8 2 3 2 2 3 4 2 2" xfId="30242" xr:uid="{00000000-0005-0000-0000-000052920000}"/>
    <cellStyle name="Normal 8 2 3 2 2 3 4 2 3" xfId="47588" xr:uid="{00000000-0005-0000-0000-000053920000}"/>
    <cellStyle name="Normal 8 2 3 2 2 3 4 3" xfId="21569" xr:uid="{00000000-0005-0000-0000-000054920000}"/>
    <cellStyle name="Normal 8 2 3 2 2 3 4 4" xfId="38915" xr:uid="{00000000-0005-0000-0000-000055920000}"/>
    <cellStyle name="Normal 8 2 3 2 2 3 5" xfId="9263" xr:uid="{00000000-0005-0000-0000-000056920000}"/>
    <cellStyle name="Normal 8 2 3 2 2 3 5 2" xfId="26616" xr:uid="{00000000-0005-0000-0000-000057920000}"/>
    <cellStyle name="Normal 8 2 3 2 2 3 5 3" xfId="43962" xr:uid="{00000000-0005-0000-0000-000058920000}"/>
    <cellStyle name="Normal 8 2 3 2 2 3 6" xfId="17943" xr:uid="{00000000-0005-0000-0000-000059920000}"/>
    <cellStyle name="Normal 8 2 3 2 2 3 7" xfId="35289" xr:uid="{00000000-0005-0000-0000-00005A920000}"/>
    <cellStyle name="Normal 8 2 3 2 2 4" xfId="2158" xr:uid="{00000000-0005-0000-0000-00005B920000}"/>
    <cellStyle name="Normal 8 2 3 2 2 4 2" xfId="7940" xr:uid="{00000000-0005-0000-0000-00005C920000}"/>
    <cellStyle name="Normal 8 2 3 2 2 4 2 2" xfId="16613" xr:uid="{00000000-0005-0000-0000-00005D920000}"/>
    <cellStyle name="Normal 8 2 3 2 2 4 2 2 2" xfId="33966" xr:uid="{00000000-0005-0000-0000-00005E920000}"/>
    <cellStyle name="Normal 8 2 3 2 2 4 2 2 3" xfId="51312" xr:uid="{00000000-0005-0000-0000-00005F920000}"/>
    <cellStyle name="Normal 8 2 3 2 2 4 2 3" xfId="25293" xr:uid="{00000000-0005-0000-0000-000060920000}"/>
    <cellStyle name="Normal 8 2 3 2 2 4 2 4" xfId="42639" xr:uid="{00000000-0005-0000-0000-000061920000}"/>
    <cellStyle name="Normal 8 2 3 2 2 4 3" xfId="3971" xr:uid="{00000000-0005-0000-0000-000062920000}"/>
    <cellStyle name="Normal 8 2 3 2 2 4 3 2" xfId="12644" xr:uid="{00000000-0005-0000-0000-000063920000}"/>
    <cellStyle name="Normal 8 2 3 2 2 4 3 2 2" xfId="29997" xr:uid="{00000000-0005-0000-0000-000064920000}"/>
    <cellStyle name="Normal 8 2 3 2 2 4 3 2 3" xfId="47343" xr:uid="{00000000-0005-0000-0000-000065920000}"/>
    <cellStyle name="Normal 8 2 3 2 2 4 3 3" xfId="21324" xr:uid="{00000000-0005-0000-0000-000066920000}"/>
    <cellStyle name="Normal 8 2 3 2 2 4 3 4" xfId="38670" xr:uid="{00000000-0005-0000-0000-000067920000}"/>
    <cellStyle name="Normal 8 2 3 2 2 4 4" xfId="10831" xr:uid="{00000000-0005-0000-0000-000068920000}"/>
    <cellStyle name="Normal 8 2 3 2 2 4 4 2" xfId="28184" xr:uid="{00000000-0005-0000-0000-000069920000}"/>
    <cellStyle name="Normal 8 2 3 2 2 4 4 3" xfId="45530" xr:uid="{00000000-0005-0000-0000-00006A920000}"/>
    <cellStyle name="Normal 8 2 3 2 2 4 5" xfId="19511" xr:uid="{00000000-0005-0000-0000-00006B920000}"/>
    <cellStyle name="Normal 8 2 3 2 2 4 6" xfId="36857" xr:uid="{00000000-0005-0000-0000-00006C920000}"/>
    <cellStyle name="Normal 8 2 3 2 2 5" xfId="1325" xr:uid="{00000000-0005-0000-0000-00006D920000}"/>
    <cellStyle name="Normal 8 2 3 2 2 5 2" xfId="7107" xr:uid="{00000000-0005-0000-0000-00006E920000}"/>
    <cellStyle name="Normal 8 2 3 2 2 5 2 2" xfId="15780" xr:uid="{00000000-0005-0000-0000-00006F920000}"/>
    <cellStyle name="Normal 8 2 3 2 2 5 2 2 2" xfId="33133" xr:uid="{00000000-0005-0000-0000-000070920000}"/>
    <cellStyle name="Normal 8 2 3 2 2 5 2 2 3" xfId="50479" xr:uid="{00000000-0005-0000-0000-000071920000}"/>
    <cellStyle name="Normal 8 2 3 2 2 5 2 3" xfId="24460" xr:uid="{00000000-0005-0000-0000-000072920000}"/>
    <cellStyle name="Normal 8 2 3 2 2 5 2 4" xfId="41806" xr:uid="{00000000-0005-0000-0000-000073920000}"/>
    <cellStyle name="Normal 8 2 3 2 2 5 3" xfId="4951" xr:uid="{00000000-0005-0000-0000-000074920000}"/>
    <cellStyle name="Normal 8 2 3 2 2 5 3 2" xfId="13624" xr:uid="{00000000-0005-0000-0000-000075920000}"/>
    <cellStyle name="Normal 8 2 3 2 2 5 3 2 2" xfId="30977" xr:uid="{00000000-0005-0000-0000-000076920000}"/>
    <cellStyle name="Normal 8 2 3 2 2 5 3 2 3" xfId="48323" xr:uid="{00000000-0005-0000-0000-000077920000}"/>
    <cellStyle name="Normal 8 2 3 2 2 5 3 3" xfId="22304" xr:uid="{00000000-0005-0000-0000-000078920000}"/>
    <cellStyle name="Normal 8 2 3 2 2 5 3 4" xfId="39650" xr:uid="{00000000-0005-0000-0000-000079920000}"/>
    <cellStyle name="Normal 8 2 3 2 2 5 4" xfId="9998" xr:uid="{00000000-0005-0000-0000-00007A920000}"/>
    <cellStyle name="Normal 8 2 3 2 2 5 4 2" xfId="27351" xr:uid="{00000000-0005-0000-0000-00007B920000}"/>
    <cellStyle name="Normal 8 2 3 2 2 5 4 3" xfId="44697" xr:uid="{00000000-0005-0000-0000-00007C920000}"/>
    <cellStyle name="Normal 8 2 3 2 2 5 5" xfId="18678" xr:uid="{00000000-0005-0000-0000-00007D920000}"/>
    <cellStyle name="Normal 8 2 3 2 2 5 6" xfId="36024" xr:uid="{00000000-0005-0000-0000-00007E920000}"/>
    <cellStyle name="Normal 8 2 3 2 2 6" xfId="6127" xr:uid="{00000000-0005-0000-0000-00007F920000}"/>
    <cellStyle name="Normal 8 2 3 2 2 6 2" xfId="14800" xr:uid="{00000000-0005-0000-0000-000080920000}"/>
    <cellStyle name="Normal 8 2 3 2 2 6 2 2" xfId="32153" xr:uid="{00000000-0005-0000-0000-000081920000}"/>
    <cellStyle name="Normal 8 2 3 2 2 6 2 3" xfId="49499" xr:uid="{00000000-0005-0000-0000-000082920000}"/>
    <cellStyle name="Normal 8 2 3 2 2 6 3" xfId="23480" xr:uid="{00000000-0005-0000-0000-000083920000}"/>
    <cellStyle name="Normal 8 2 3 2 2 6 4" xfId="40826" xr:uid="{00000000-0005-0000-0000-000084920000}"/>
    <cellStyle name="Normal 8 2 3 2 2 7" xfId="3138" xr:uid="{00000000-0005-0000-0000-000085920000}"/>
    <cellStyle name="Normal 8 2 3 2 2 7 2" xfId="11811" xr:uid="{00000000-0005-0000-0000-000086920000}"/>
    <cellStyle name="Normal 8 2 3 2 2 7 2 2" xfId="29164" xr:uid="{00000000-0005-0000-0000-000087920000}"/>
    <cellStyle name="Normal 8 2 3 2 2 7 2 3" xfId="46510" xr:uid="{00000000-0005-0000-0000-000088920000}"/>
    <cellStyle name="Normal 8 2 3 2 2 7 3" xfId="20491" xr:uid="{00000000-0005-0000-0000-000089920000}"/>
    <cellStyle name="Normal 8 2 3 2 2 7 4" xfId="37837" xr:uid="{00000000-0005-0000-0000-00008A920000}"/>
    <cellStyle name="Normal 8 2 3 2 2 8" xfId="9018" xr:uid="{00000000-0005-0000-0000-00008B920000}"/>
    <cellStyle name="Normal 8 2 3 2 2 8 2" xfId="26371" xr:uid="{00000000-0005-0000-0000-00008C920000}"/>
    <cellStyle name="Normal 8 2 3 2 2 8 3" xfId="43717" xr:uid="{00000000-0005-0000-0000-00008D920000}"/>
    <cellStyle name="Normal 8 2 3 2 2 9" xfId="17698" xr:uid="{00000000-0005-0000-0000-00008E920000}"/>
    <cellStyle name="Normal 8 2 3 2 3" xfId="247" xr:uid="{00000000-0005-0000-0000-00008F920000}"/>
    <cellStyle name="Normal 8 2 3 2 3 10" xfId="34946" xr:uid="{00000000-0005-0000-0000-000090920000}"/>
    <cellStyle name="Normal 8 2 3 2 3 2" xfId="982" xr:uid="{00000000-0005-0000-0000-000091920000}"/>
    <cellStyle name="Normal 8 2 3 2 3 2 2" xfId="2795" xr:uid="{00000000-0005-0000-0000-000092920000}"/>
    <cellStyle name="Normal 8 2 3 2 3 2 2 2" xfId="8577" xr:uid="{00000000-0005-0000-0000-000093920000}"/>
    <cellStyle name="Normal 8 2 3 2 3 2 2 2 2" xfId="17250" xr:uid="{00000000-0005-0000-0000-000094920000}"/>
    <cellStyle name="Normal 8 2 3 2 3 2 2 2 2 2" xfId="34603" xr:uid="{00000000-0005-0000-0000-000095920000}"/>
    <cellStyle name="Normal 8 2 3 2 3 2 2 2 2 3" xfId="51949" xr:uid="{00000000-0005-0000-0000-000096920000}"/>
    <cellStyle name="Normal 8 2 3 2 3 2 2 2 3" xfId="25930" xr:uid="{00000000-0005-0000-0000-000097920000}"/>
    <cellStyle name="Normal 8 2 3 2 3 2 2 2 4" xfId="43276" xr:uid="{00000000-0005-0000-0000-000098920000}"/>
    <cellStyle name="Normal 8 2 3 2 3 2 2 3" xfId="4608" xr:uid="{00000000-0005-0000-0000-000099920000}"/>
    <cellStyle name="Normal 8 2 3 2 3 2 2 3 2" xfId="13281" xr:uid="{00000000-0005-0000-0000-00009A920000}"/>
    <cellStyle name="Normal 8 2 3 2 3 2 2 3 2 2" xfId="30634" xr:uid="{00000000-0005-0000-0000-00009B920000}"/>
    <cellStyle name="Normal 8 2 3 2 3 2 2 3 2 3" xfId="47980" xr:uid="{00000000-0005-0000-0000-00009C920000}"/>
    <cellStyle name="Normal 8 2 3 2 3 2 2 3 3" xfId="21961" xr:uid="{00000000-0005-0000-0000-00009D920000}"/>
    <cellStyle name="Normal 8 2 3 2 3 2 2 3 4" xfId="39307" xr:uid="{00000000-0005-0000-0000-00009E920000}"/>
    <cellStyle name="Normal 8 2 3 2 3 2 2 4" xfId="11468" xr:uid="{00000000-0005-0000-0000-00009F920000}"/>
    <cellStyle name="Normal 8 2 3 2 3 2 2 4 2" xfId="28821" xr:uid="{00000000-0005-0000-0000-0000A0920000}"/>
    <cellStyle name="Normal 8 2 3 2 3 2 2 4 3" xfId="46167" xr:uid="{00000000-0005-0000-0000-0000A1920000}"/>
    <cellStyle name="Normal 8 2 3 2 3 2 2 5" xfId="20148" xr:uid="{00000000-0005-0000-0000-0000A2920000}"/>
    <cellStyle name="Normal 8 2 3 2 3 2 2 6" xfId="37494" xr:uid="{00000000-0005-0000-0000-0000A3920000}"/>
    <cellStyle name="Normal 8 2 3 2 3 2 3" xfId="1717" xr:uid="{00000000-0005-0000-0000-0000A4920000}"/>
    <cellStyle name="Normal 8 2 3 2 3 2 3 2" xfId="7499" xr:uid="{00000000-0005-0000-0000-0000A5920000}"/>
    <cellStyle name="Normal 8 2 3 2 3 2 3 2 2" xfId="16172" xr:uid="{00000000-0005-0000-0000-0000A6920000}"/>
    <cellStyle name="Normal 8 2 3 2 3 2 3 2 2 2" xfId="33525" xr:uid="{00000000-0005-0000-0000-0000A7920000}"/>
    <cellStyle name="Normal 8 2 3 2 3 2 3 2 2 3" xfId="50871" xr:uid="{00000000-0005-0000-0000-0000A8920000}"/>
    <cellStyle name="Normal 8 2 3 2 3 2 3 2 3" xfId="24852" xr:uid="{00000000-0005-0000-0000-0000A9920000}"/>
    <cellStyle name="Normal 8 2 3 2 3 2 3 2 4" xfId="42198" xr:uid="{00000000-0005-0000-0000-0000AA920000}"/>
    <cellStyle name="Normal 8 2 3 2 3 2 3 3" xfId="5343" xr:uid="{00000000-0005-0000-0000-0000AB920000}"/>
    <cellStyle name="Normal 8 2 3 2 3 2 3 3 2" xfId="14016" xr:uid="{00000000-0005-0000-0000-0000AC920000}"/>
    <cellStyle name="Normal 8 2 3 2 3 2 3 3 2 2" xfId="31369" xr:uid="{00000000-0005-0000-0000-0000AD920000}"/>
    <cellStyle name="Normal 8 2 3 2 3 2 3 3 2 3" xfId="48715" xr:uid="{00000000-0005-0000-0000-0000AE920000}"/>
    <cellStyle name="Normal 8 2 3 2 3 2 3 3 3" xfId="22696" xr:uid="{00000000-0005-0000-0000-0000AF920000}"/>
    <cellStyle name="Normal 8 2 3 2 3 2 3 3 4" xfId="40042" xr:uid="{00000000-0005-0000-0000-0000B0920000}"/>
    <cellStyle name="Normal 8 2 3 2 3 2 3 4" xfId="10390" xr:uid="{00000000-0005-0000-0000-0000B1920000}"/>
    <cellStyle name="Normal 8 2 3 2 3 2 3 4 2" xfId="27743" xr:uid="{00000000-0005-0000-0000-0000B2920000}"/>
    <cellStyle name="Normal 8 2 3 2 3 2 3 4 3" xfId="45089" xr:uid="{00000000-0005-0000-0000-0000B3920000}"/>
    <cellStyle name="Normal 8 2 3 2 3 2 3 5" xfId="19070" xr:uid="{00000000-0005-0000-0000-0000B4920000}"/>
    <cellStyle name="Normal 8 2 3 2 3 2 3 6" xfId="36416" xr:uid="{00000000-0005-0000-0000-0000B5920000}"/>
    <cellStyle name="Normal 8 2 3 2 3 2 4" xfId="6764" xr:uid="{00000000-0005-0000-0000-0000B6920000}"/>
    <cellStyle name="Normal 8 2 3 2 3 2 4 2" xfId="15437" xr:uid="{00000000-0005-0000-0000-0000B7920000}"/>
    <cellStyle name="Normal 8 2 3 2 3 2 4 2 2" xfId="32790" xr:uid="{00000000-0005-0000-0000-0000B8920000}"/>
    <cellStyle name="Normal 8 2 3 2 3 2 4 2 3" xfId="50136" xr:uid="{00000000-0005-0000-0000-0000B9920000}"/>
    <cellStyle name="Normal 8 2 3 2 3 2 4 3" xfId="24117" xr:uid="{00000000-0005-0000-0000-0000BA920000}"/>
    <cellStyle name="Normal 8 2 3 2 3 2 4 4" xfId="41463" xr:uid="{00000000-0005-0000-0000-0000BB920000}"/>
    <cellStyle name="Normal 8 2 3 2 3 2 5" xfId="3530" xr:uid="{00000000-0005-0000-0000-0000BC920000}"/>
    <cellStyle name="Normal 8 2 3 2 3 2 5 2" xfId="12203" xr:uid="{00000000-0005-0000-0000-0000BD920000}"/>
    <cellStyle name="Normal 8 2 3 2 3 2 5 2 2" xfId="29556" xr:uid="{00000000-0005-0000-0000-0000BE920000}"/>
    <cellStyle name="Normal 8 2 3 2 3 2 5 2 3" xfId="46902" xr:uid="{00000000-0005-0000-0000-0000BF920000}"/>
    <cellStyle name="Normal 8 2 3 2 3 2 5 3" xfId="20883" xr:uid="{00000000-0005-0000-0000-0000C0920000}"/>
    <cellStyle name="Normal 8 2 3 2 3 2 5 4" xfId="38229" xr:uid="{00000000-0005-0000-0000-0000C1920000}"/>
    <cellStyle name="Normal 8 2 3 2 3 2 6" xfId="9655" xr:uid="{00000000-0005-0000-0000-0000C2920000}"/>
    <cellStyle name="Normal 8 2 3 2 3 2 6 2" xfId="27008" xr:uid="{00000000-0005-0000-0000-0000C3920000}"/>
    <cellStyle name="Normal 8 2 3 2 3 2 6 3" xfId="44354" xr:uid="{00000000-0005-0000-0000-0000C4920000}"/>
    <cellStyle name="Normal 8 2 3 2 3 2 7" xfId="18335" xr:uid="{00000000-0005-0000-0000-0000C5920000}"/>
    <cellStyle name="Normal 8 2 3 2 3 2 8" xfId="35681" xr:uid="{00000000-0005-0000-0000-0000C6920000}"/>
    <cellStyle name="Normal 8 2 3 2 3 3" xfId="737" xr:uid="{00000000-0005-0000-0000-0000C7920000}"/>
    <cellStyle name="Normal 8 2 3 2 3 3 2" xfId="2550" xr:uid="{00000000-0005-0000-0000-0000C8920000}"/>
    <cellStyle name="Normal 8 2 3 2 3 3 2 2" xfId="8332" xr:uid="{00000000-0005-0000-0000-0000C9920000}"/>
    <cellStyle name="Normal 8 2 3 2 3 3 2 2 2" xfId="17005" xr:uid="{00000000-0005-0000-0000-0000CA920000}"/>
    <cellStyle name="Normal 8 2 3 2 3 3 2 2 2 2" xfId="34358" xr:uid="{00000000-0005-0000-0000-0000CB920000}"/>
    <cellStyle name="Normal 8 2 3 2 3 3 2 2 2 3" xfId="51704" xr:uid="{00000000-0005-0000-0000-0000CC920000}"/>
    <cellStyle name="Normal 8 2 3 2 3 3 2 2 3" xfId="25685" xr:uid="{00000000-0005-0000-0000-0000CD920000}"/>
    <cellStyle name="Normal 8 2 3 2 3 3 2 2 4" xfId="43031" xr:uid="{00000000-0005-0000-0000-0000CE920000}"/>
    <cellStyle name="Normal 8 2 3 2 3 3 2 3" xfId="5784" xr:uid="{00000000-0005-0000-0000-0000CF920000}"/>
    <cellStyle name="Normal 8 2 3 2 3 3 2 3 2" xfId="14457" xr:uid="{00000000-0005-0000-0000-0000D0920000}"/>
    <cellStyle name="Normal 8 2 3 2 3 3 2 3 2 2" xfId="31810" xr:uid="{00000000-0005-0000-0000-0000D1920000}"/>
    <cellStyle name="Normal 8 2 3 2 3 3 2 3 2 3" xfId="49156" xr:uid="{00000000-0005-0000-0000-0000D2920000}"/>
    <cellStyle name="Normal 8 2 3 2 3 3 2 3 3" xfId="23137" xr:uid="{00000000-0005-0000-0000-0000D3920000}"/>
    <cellStyle name="Normal 8 2 3 2 3 3 2 3 4" xfId="40483" xr:uid="{00000000-0005-0000-0000-0000D4920000}"/>
    <cellStyle name="Normal 8 2 3 2 3 3 2 4" xfId="11223" xr:uid="{00000000-0005-0000-0000-0000D5920000}"/>
    <cellStyle name="Normal 8 2 3 2 3 3 2 4 2" xfId="28576" xr:uid="{00000000-0005-0000-0000-0000D6920000}"/>
    <cellStyle name="Normal 8 2 3 2 3 3 2 4 3" xfId="45922" xr:uid="{00000000-0005-0000-0000-0000D7920000}"/>
    <cellStyle name="Normal 8 2 3 2 3 3 2 5" xfId="19903" xr:uid="{00000000-0005-0000-0000-0000D8920000}"/>
    <cellStyle name="Normal 8 2 3 2 3 3 2 6" xfId="37249" xr:uid="{00000000-0005-0000-0000-0000D9920000}"/>
    <cellStyle name="Normal 8 2 3 2 3 3 3" xfId="6519" xr:uid="{00000000-0005-0000-0000-0000DA920000}"/>
    <cellStyle name="Normal 8 2 3 2 3 3 3 2" xfId="15192" xr:uid="{00000000-0005-0000-0000-0000DB920000}"/>
    <cellStyle name="Normal 8 2 3 2 3 3 3 2 2" xfId="32545" xr:uid="{00000000-0005-0000-0000-0000DC920000}"/>
    <cellStyle name="Normal 8 2 3 2 3 3 3 2 3" xfId="49891" xr:uid="{00000000-0005-0000-0000-0000DD920000}"/>
    <cellStyle name="Normal 8 2 3 2 3 3 3 3" xfId="23872" xr:uid="{00000000-0005-0000-0000-0000DE920000}"/>
    <cellStyle name="Normal 8 2 3 2 3 3 3 4" xfId="41218" xr:uid="{00000000-0005-0000-0000-0000DF920000}"/>
    <cellStyle name="Normal 8 2 3 2 3 3 4" xfId="4363" xr:uid="{00000000-0005-0000-0000-0000E0920000}"/>
    <cellStyle name="Normal 8 2 3 2 3 3 4 2" xfId="13036" xr:uid="{00000000-0005-0000-0000-0000E1920000}"/>
    <cellStyle name="Normal 8 2 3 2 3 3 4 2 2" xfId="30389" xr:uid="{00000000-0005-0000-0000-0000E2920000}"/>
    <cellStyle name="Normal 8 2 3 2 3 3 4 2 3" xfId="47735" xr:uid="{00000000-0005-0000-0000-0000E3920000}"/>
    <cellStyle name="Normal 8 2 3 2 3 3 4 3" xfId="21716" xr:uid="{00000000-0005-0000-0000-0000E4920000}"/>
    <cellStyle name="Normal 8 2 3 2 3 3 4 4" xfId="39062" xr:uid="{00000000-0005-0000-0000-0000E5920000}"/>
    <cellStyle name="Normal 8 2 3 2 3 3 5" xfId="9410" xr:uid="{00000000-0005-0000-0000-0000E6920000}"/>
    <cellStyle name="Normal 8 2 3 2 3 3 5 2" xfId="26763" xr:uid="{00000000-0005-0000-0000-0000E7920000}"/>
    <cellStyle name="Normal 8 2 3 2 3 3 5 3" xfId="44109" xr:uid="{00000000-0005-0000-0000-0000E8920000}"/>
    <cellStyle name="Normal 8 2 3 2 3 3 6" xfId="18090" xr:uid="{00000000-0005-0000-0000-0000E9920000}"/>
    <cellStyle name="Normal 8 2 3 2 3 3 7" xfId="35436" xr:uid="{00000000-0005-0000-0000-0000EA920000}"/>
    <cellStyle name="Normal 8 2 3 2 3 4" xfId="2060" xr:uid="{00000000-0005-0000-0000-0000EB920000}"/>
    <cellStyle name="Normal 8 2 3 2 3 4 2" xfId="7842" xr:uid="{00000000-0005-0000-0000-0000EC920000}"/>
    <cellStyle name="Normal 8 2 3 2 3 4 2 2" xfId="16515" xr:uid="{00000000-0005-0000-0000-0000ED920000}"/>
    <cellStyle name="Normal 8 2 3 2 3 4 2 2 2" xfId="33868" xr:uid="{00000000-0005-0000-0000-0000EE920000}"/>
    <cellStyle name="Normal 8 2 3 2 3 4 2 2 3" xfId="51214" xr:uid="{00000000-0005-0000-0000-0000EF920000}"/>
    <cellStyle name="Normal 8 2 3 2 3 4 2 3" xfId="25195" xr:uid="{00000000-0005-0000-0000-0000F0920000}"/>
    <cellStyle name="Normal 8 2 3 2 3 4 2 4" xfId="42541" xr:uid="{00000000-0005-0000-0000-0000F1920000}"/>
    <cellStyle name="Normal 8 2 3 2 3 4 3" xfId="3873" xr:uid="{00000000-0005-0000-0000-0000F2920000}"/>
    <cellStyle name="Normal 8 2 3 2 3 4 3 2" xfId="12546" xr:uid="{00000000-0005-0000-0000-0000F3920000}"/>
    <cellStyle name="Normal 8 2 3 2 3 4 3 2 2" xfId="29899" xr:uid="{00000000-0005-0000-0000-0000F4920000}"/>
    <cellStyle name="Normal 8 2 3 2 3 4 3 2 3" xfId="47245" xr:uid="{00000000-0005-0000-0000-0000F5920000}"/>
    <cellStyle name="Normal 8 2 3 2 3 4 3 3" xfId="21226" xr:uid="{00000000-0005-0000-0000-0000F6920000}"/>
    <cellStyle name="Normal 8 2 3 2 3 4 3 4" xfId="38572" xr:uid="{00000000-0005-0000-0000-0000F7920000}"/>
    <cellStyle name="Normal 8 2 3 2 3 4 4" xfId="10733" xr:uid="{00000000-0005-0000-0000-0000F8920000}"/>
    <cellStyle name="Normal 8 2 3 2 3 4 4 2" xfId="28086" xr:uid="{00000000-0005-0000-0000-0000F9920000}"/>
    <cellStyle name="Normal 8 2 3 2 3 4 4 3" xfId="45432" xr:uid="{00000000-0005-0000-0000-0000FA920000}"/>
    <cellStyle name="Normal 8 2 3 2 3 4 5" xfId="19413" xr:uid="{00000000-0005-0000-0000-0000FB920000}"/>
    <cellStyle name="Normal 8 2 3 2 3 4 6" xfId="36759" xr:uid="{00000000-0005-0000-0000-0000FC920000}"/>
    <cellStyle name="Normal 8 2 3 2 3 5" xfId="1472" xr:uid="{00000000-0005-0000-0000-0000FD920000}"/>
    <cellStyle name="Normal 8 2 3 2 3 5 2" xfId="7254" xr:uid="{00000000-0005-0000-0000-0000FE920000}"/>
    <cellStyle name="Normal 8 2 3 2 3 5 2 2" xfId="15927" xr:uid="{00000000-0005-0000-0000-0000FF920000}"/>
    <cellStyle name="Normal 8 2 3 2 3 5 2 2 2" xfId="33280" xr:uid="{00000000-0005-0000-0000-000000930000}"/>
    <cellStyle name="Normal 8 2 3 2 3 5 2 2 3" xfId="50626" xr:uid="{00000000-0005-0000-0000-000001930000}"/>
    <cellStyle name="Normal 8 2 3 2 3 5 2 3" xfId="24607" xr:uid="{00000000-0005-0000-0000-000002930000}"/>
    <cellStyle name="Normal 8 2 3 2 3 5 2 4" xfId="41953" xr:uid="{00000000-0005-0000-0000-000003930000}"/>
    <cellStyle name="Normal 8 2 3 2 3 5 3" xfId="5098" xr:uid="{00000000-0005-0000-0000-000004930000}"/>
    <cellStyle name="Normal 8 2 3 2 3 5 3 2" xfId="13771" xr:uid="{00000000-0005-0000-0000-000005930000}"/>
    <cellStyle name="Normal 8 2 3 2 3 5 3 2 2" xfId="31124" xr:uid="{00000000-0005-0000-0000-000006930000}"/>
    <cellStyle name="Normal 8 2 3 2 3 5 3 2 3" xfId="48470" xr:uid="{00000000-0005-0000-0000-000007930000}"/>
    <cellStyle name="Normal 8 2 3 2 3 5 3 3" xfId="22451" xr:uid="{00000000-0005-0000-0000-000008930000}"/>
    <cellStyle name="Normal 8 2 3 2 3 5 3 4" xfId="39797" xr:uid="{00000000-0005-0000-0000-000009930000}"/>
    <cellStyle name="Normal 8 2 3 2 3 5 4" xfId="10145" xr:uid="{00000000-0005-0000-0000-00000A930000}"/>
    <cellStyle name="Normal 8 2 3 2 3 5 4 2" xfId="27498" xr:uid="{00000000-0005-0000-0000-00000B930000}"/>
    <cellStyle name="Normal 8 2 3 2 3 5 4 3" xfId="44844" xr:uid="{00000000-0005-0000-0000-00000C930000}"/>
    <cellStyle name="Normal 8 2 3 2 3 5 5" xfId="18825" xr:uid="{00000000-0005-0000-0000-00000D930000}"/>
    <cellStyle name="Normal 8 2 3 2 3 5 6" xfId="36171" xr:uid="{00000000-0005-0000-0000-00000E930000}"/>
    <cellStyle name="Normal 8 2 3 2 3 6" xfId="6029" xr:uid="{00000000-0005-0000-0000-00000F930000}"/>
    <cellStyle name="Normal 8 2 3 2 3 6 2" xfId="14702" xr:uid="{00000000-0005-0000-0000-000010930000}"/>
    <cellStyle name="Normal 8 2 3 2 3 6 2 2" xfId="32055" xr:uid="{00000000-0005-0000-0000-000011930000}"/>
    <cellStyle name="Normal 8 2 3 2 3 6 2 3" xfId="49401" xr:uid="{00000000-0005-0000-0000-000012930000}"/>
    <cellStyle name="Normal 8 2 3 2 3 6 3" xfId="23382" xr:uid="{00000000-0005-0000-0000-000013930000}"/>
    <cellStyle name="Normal 8 2 3 2 3 6 4" xfId="40728" xr:uid="{00000000-0005-0000-0000-000014930000}"/>
    <cellStyle name="Normal 8 2 3 2 3 7" xfId="3285" xr:uid="{00000000-0005-0000-0000-000015930000}"/>
    <cellStyle name="Normal 8 2 3 2 3 7 2" xfId="11958" xr:uid="{00000000-0005-0000-0000-000016930000}"/>
    <cellStyle name="Normal 8 2 3 2 3 7 2 2" xfId="29311" xr:uid="{00000000-0005-0000-0000-000017930000}"/>
    <cellStyle name="Normal 8 2 3 2 3 7 2 3" xfId="46657" xr:uid="{00000000-0005-0000-0000-000018930000}"/>
    <cellStyle name="Normal 8 2 3 2 3 7 3" xfId="20638" xr:uid="{00000000-0005-0000-0000-000019930000}"/>
    <cellStyle name="Normal 8 2 3 2 3 7 4" xfId="37984" xr:uid="{00000000-0005-0000-0000-00001A930000}"/>
    <cellStyle name="Normal 8 2 3 2 3 8" xfId="8920" xr:uid="{00000000-0005-0000-0000-00001B930000}"/>
    <cellStyle name="Normal 8 2 3 2 3 8 2" xfId="26273" xr:uid="{00000000-0005-0000-0000-00001C930000}"/>
    <cellStyle name="Normal 8 2 3 2 3 8 3" xfId="43619" xr:uid="{00000000-0005-0000-0000-00001D930000}"/>
    <cellStyle name="Normal 8 2 3 2 3 9" xfId="17600" xr:uid="{00000000-0005-0000-0000-00001E930000}"/>
    <cellStyle name="Normal 8 2 3 2 4" xfId="835" xr:uid="{00000000-0005-0000-0000-00001F930000}"/>
    <cellStyle name="Normal 8 2 3 2 4 2" xfId="2648" xr:uid="{00000000-0005-0000-0000-000020930000}"/>
    <cellStyle name="Normal 8 2 3 2 4 2 2" xfId="8430" xr:uid="{00000000-0005-0000-0000-000021930000}"/>
    <cellStyle name="Normal 8 2 3 2 4 2 2 2" xfId="17103" xr:uid="{00000000-0005-0000-0000-000022930000}"/>
    <cellStyle name="Normal 8 2 3 2 4 2 2 2 2" xfId="34456" xr:uid="{00000000-0005-0000-0000-000023930000}"/>
    <cellStyle name="Normal 8 2 3 2 4 2 2 2 3" xfId="51802" xr:uid="{00000000-0005-0000-0000-000024930000}"/>
    <cellStyle name="Normal 8 2 3 2 4 2 2 3" xfId="25783" xr:uid="{00000000-0005-0000-0000-000025930000}"/>
    <cellStyle name="Normal 8 2 3 2 4 2 2 4" xfId="43129" xr:uid="{00000000-0005-0000-0000-000026930000}"/>
    <cellStyle name="Normal 8 2 3 2 4 2 3" xfId="4461" xr:uid="{00000000-0005-0000-0000-000027930000}"/>
    <cellStyle name="Normal 8 2 3 2 4 2 3 2" xfId="13134" xr:uid="{00000000-0005-0000-0000-000028930000}"/>
    <cellStyle name="Normal 8 2 3 2 4 2 3 2 2" xfId="30487" xr:uid="{00000000-0005-0000-0000-000029930000}"/>
    <cellStyle name="Normal 8 2 3 2 4 2 3 2 3" xfId="47833" xr:uid="{00000000-0005-0000-0000-00002A930000}"/>
    <cellStyle name="Normal 8 2 3 2 4 2 3 3" xfId="21814" xr:uid="{00000000-0005-0000-0000-00002B930000}"/>
    <cellStyle name="Normal 8 2 3 2 4 2 3 4" xfId="39160" xr:uid="{00000000-0005-0000-0000-00002C930000}"/>
    <cellStyle name="Normal 8 2 3 2 4 2 4" xfId="11321" xr:uid="{00000000-0005-0000-0000-00002D930000}"/>
    <cellStyle name="Normal 8 2 3 2 4 2 4 2" xfId="28674" xr:uid="{00000000-0005-0000-0000-00002E930000}"/>
    <cellStyle name="Normal 8 2 3 2 4 2 4 3" xfId="46020" xr:uid="{00000000-0005-0000-0000-00002F930000}"/>
    <cellStyle name="Normal 8 2 3 2 4 2 5" xfId="20001" xr:uid="{00000000-0005-0000-0000-000030930000}"/>
    <cellStyle name="Normal 8 2 3 2 4 2 6" xfId="37347" xr:uid="{00000000-0005-0000-0000-000031930000}"/>
    <cellStyle name="Normal 8 2 3 2 4 3" xfId="1570" xr:uid="{00000000-0005-0000-0000-000032930000}"/>
    <cellStyle name="Normal 8 2 3 2 4 3 2" xfId="7352" xr:uid="{00000000-0005-0000-0000-000033930000}"/>
    <cellStyle name="Normal 8 2 3 2 4 3 2 2" xfId="16025" xr:uid="{00000000-0005-0000-0000-000034930000}"/>
    <cellStyle name="Normal 8 2 3 2 4 3 2 2 2" xfId="33378" xr:uid="{00000000-0005-0000-0000-000035930000}"/>
    <cellStyle name="Normal 8 2 3 2 4 3 2 2 3" xfId="50724" xr:uid="{00000000-0005-0000-0000-000036930000}"/>
    <cellStyle name="Normal 8 2 3 2 4 3 2 3" xfId="24705" xr:uid="{00000000-0005-0000-0000-000037930000}"/>
    <cellStyle name="Normal 8 2 3 2 4 3 2 4" xfId="42051" xr:uid="{00000000-0005-0000-0000-000038930000}"/>
    <cellStyle name="Normal 8 2 3 2 4 3 3" xfId="5196" xr:uid="{00000000-0005-0000-0000-000039930000}"/>
    <cellStyle name="Normal 8 2 3 2 4 3 3 2" xfId="13869" xr:uid="{00000000-0005-0000-0000-00003A930000}"/>
    <cellStyle name="Normal 8 2 3 2 4 3 3 2 2" xfId="31222" xr:uid="{00000000-0005-0000-0000-00003B930000}"/>
    <cellStyle name="Normal 8 2 3 2 4 3 3 2 3" xfId="48568" xr:uid="{00000000-0005-0000-0000-00003C930000}"/>
    <cellStyle name="Normal 8 2 3 2 4 3 3 3" xfId="22549" xr:uid="{00000000-0005-0000-0000-00003D930000}"/>
    <cellStyle name="Normal 8 2 3 2 4 3 3 4" xfId="39895" xr:uid="{00000000-0005-0000-0000-00003E930000}"/>
    <cellStyle name="Normal 8 2 3 2 4 3 4" xfId="10243" xr:uid="{00000000-0005-0000-0000-00003F930000}"/>
    <cellStyle name="Normal 8 2 3 2 4 3 4 2" xfId="27596" xr:uid="{00000000-0005-0000-0000-000040930000}"/>
    <cellStyle name="Normal 8 2 3 2 4 3 4 3" xfId="44942" xr:uid="{00000000-0005-0000-0000-000041930000}"/>
    <cellStyle name="Normal 8 2 3 2 4 3 5" xfId="18923" xr:uid="{00000000-0005-0000-0000-000042930000}"/>
    <cellStyle name="Normal 8 2 3 2 4 3 6" xfId="36269" xr:uid="{00000000-0005-0000-0000-000043930000}"/>
    <cellStyle name="Normal 8 2 3 2 4 4" xfId="6617" xr:uid="{00000000-0005-0000-0000-000044930000}"/>
    <cellStyle name="Normal 8 2 3 2 4 4 2" xfId="15290" xr:uid="{00000000-0005-0000-0000-000045930000}"/>
    <cellStyle name="Normal 8 2 3 2 4 4 2 2" xfId="32643" xr:uid="{00000000-0005-0000-0000-000046930000}"/>
    <cellStyle name="Normal 8 2 3 2 4 4 2 3" xfId="49989" xr:uid="{00000000-0005-0000-0000-000047930000}"/>
    <cellStyle name="Normal 8 2 3 2 4 4 3" xfId="23970" xr:uid="{00000000-0005-0000-0000-000048930000}"/>
    <cellStyle name="Normal 8 2 3 2 4 4 4" xfId="41316" xr:uid="{00000000-0005-0000-0000-000049930000}"/>
    <cellStyle name="Normal 8 2 3 2 4 5" xfId="3383" xr:uid="{00000000-0005-0000-0000-00004A930000}"/>
    <cellStyle name="Normal 8 2 3 2 4 5 2" xfId="12056" xr:uid="{00000000-0005-0000-0000-00004B930000}"/>
    <cellStyle name="Normal 8 2 3 2 4 5 2 2" xfId="29409" xr:uid="{00000000-0005-0000-0000-00004C930000}"/>
    <cellStyle name="Normal 8 2 3 2 4 5 2 3" xfId="46755" xr:uid="{00000000-0005-0000-0000-00004D930000}"/>
    <cellStyle name="Normal 8 2 3 2 4 5 3" xfId="20736" xr:uid="{00000000-0005-0000-0000-00004E930000}"/>
    <cellStyle name="Normal 8 2 3 2 4 5 4" xfId="38082" xr:uid="{00000000-0005-0000-0000-00004F930000}"/>
    <cellStyle name="Normal 8 2 3 2 4 6" xfId="9508" xr:uid="{00000000-0005-0000-0000-000050930000}"/>
    <cellStyle name="Normal 8 2 3 2 4 6 2" xfId="26861" xr:uid="{00000000-0005-0000-0000-000051930000}"/>
    <cellStyle name="Normal 8 2 3 2 4 6 3" xfId="44207" xr:uid="{00000000-0005-0000-0000-000052930000}"/>
    <cellStyle name="Normal 8 2 3 2 4 7" xfId="18188" xr:uid="{00000000-0005-0000-0000-000053930000}"/>
    <cellStyle name="Normal 8 2 3 2 4 8" xfId="35534" xr:uid="{00000000-0005-0000-0000-000054930000}"/>
    <cellStyle name="Normal 8 2 3 2 5" xfId="492" xr:uid="{00000000-0005-0000-0000-000055930000}"/>
    <cellStyle name="Normal 8 2 3 2 5 2" xfId="2305" xr:uid="{00000000-0005-0000-0000-000056930000}"/>
    <cellStyle name="Normal 8 2 3 2 5 2 2" xfId="8087" xr:uid="{00000000-0005-0000-0000-000057930000}"/>
    <cellStyle name="Normal 8 2 3 2 5 2 2 2" xfId="16760" xr:uid="{00000000-0005-0000-0000-000058930000}"/>
    <cellStyle name="Normal 8 2 3 2 5 2 2 2 2" xfId="34113" xr:uid="{00000000-0005-0000-0000-000059930000}"/>
    <cellStyle name="Normal 8 2 3 2 5 2 2 2 3" xfId="51459" xr:uid="{00000000-0005-0000-0000-00005A930000}"/>
    <cellStyle name="Normal 8 2 3 2 5 2 2 3" xfId="25440" xr:uid="{00000000-0005-0000-0000-00005B930000}"/>
    <cellStyle name="Normal 8 2 3 2 5 2 2 4" xfId="42786" xr:uid="{00000000-0005-0000-0000-00005C930000}"/>
    <cellStyle name="Normal 8 2 3 2 5 2 3" xfId="5588" xr:uid="{00000000-0005-0000-0000-00005D930000}"/>
    <cellStyle name="Normal 8 2 3 2 5 2 3 2" xfId="14261" xr:uid="{00000000-0005-0000-0000-00005E930000}"/>
    <cellStyle name="Normal 8 2 3 2 5 2 3 2 2" xfId="31614" xr:uid="{00000000-0005-0000-0000-00005F930000}"/>
    <cellStyle name="Normal 8 2 3 2 5 2 3 2 3" xfId="48960" xr:uid="{00000000-0005-0000-0000-000060930000}"/>
    <cellStyle name="Normal 8 2 3 2 5 2 3 3" xfId="22941" xr:uid="{00000000-0005-0000-0000-000061930000}"/>
    <cellStyle name="Normal 8 2 3 2 5 2 3 4" xfId="40287" xr:uid="{00000000-0005-0000-0000-000062930000}"/>
    <cellStyle name="Normal 8 2 3 2 5 2 4" xfId="10978" xr:uid="{00000000-0005-0000-0000-000063930000}"/>
    <cellStyle name="Normal 8 2 3 2 5 2 4 2" xfId="28331" xr:uid="{00000000-0005-0000-0000-000064930000}"/>
    <cellStyle name="Normal 8 2 3 2 5 2 4 3" xfId="45677" xr:uid="{00000000-0005-0000-0000-000065930000}"/>
    <cellStyle name="Normal 8 2 3 2 5 2 5" xfId="19658" xr:uid="{00000000-0005-0000-0000-000066930000}"/>
    <cellStyle name="Normal 8 2 3 2 5 2 6" xfId="37004" xr:uid="{00000000-0005-0000-0000-000067930000}"/>
    <cellStyle name="Normal 8 2 3 2 5 3" xfId="6274" xr:uid="{00000000-0005-0000-0000-000068930000}"/>
    <cellStyle name="Normal 8 2 3 2 5 3 2" xfId="14947" xr:uid="{00000000-0005-0000-0000-000069930000}"/>
    <cellStyle name="Normal 8 2 3 2 5 3 2 2" xfId="32300" xr:uid="{00000000-0005-0000-0000-00006A930000}"/>
    <cellStyle name="Normal 8 2 3 2 5 3 2 3" xfId="49646" xr:uid="{00000000-0005-0000-0000-00006B930000}"/>
    <cellStyle name="Normal 8 2 3 2 5 3 3" xfId="23627" xr:uid="{00000000-0005-0000-0000-00006C930000}"/>
    <cellStyle name="Normal 8 2 3 2 5 3 4" xfId="40973" xr:uid="{00000000-0005-0000-0000-00006D930000}"/>
    <cellStyle name="Normal 8 2 3 2 5 4" xfId="4118" xr:uid="{00000000-0005-0000-0000-00006E930000}"/>
    <cellStyle name="Normal 8 2 3 2 5 4 2" xfId="12791" xr:uid="{00000000-0005-0000-0000-00006F930000}"/>
    <cellStyle name="Normal 8 2 3 2 5 4 2 2" xfId="30144" xr:uid="{00000000-0005-0000-0000-000070930000}"/>
    <cellStyle name="Normal 8 2 3 2 5 4 2 3" xfId="47490" xr:uid="{00000000-0005-0000-0000-000071930000}"/>
    <cellStyle name="Normal 8 2 3 2 5 4 3" xfId="21471" xr:uid="{00000000-0005-0000-0000-000072930000}"/>
    <cellStyle name="Normal 8 2 3 2 5 4 4" xfId="38817" xr:uid="{00000000-0005-0000-0000-000073930000}"/>
    <cellStyle name="Normal 8 2 3 2 5 5" xfId="9165" xr:uid="{00000000-0005-0000-0000-000074930000}"/>
    <cellStyle name="Normal 8 2 3 2 5 5 2" xfId="26518" xr:uid="{00000000-0005-0000-0000-000075930000}"/>
    <cellStyle name="Normal 8 2 3 2 5 5 3" xfId="43864" xr:uid="{00000000-0005-0000-0000-000076930000}"/>
    <cellStyle name="Normal 8 2 3 2 5 6" xfId="17845" xr:uid="{00000000-0005-0000-0000-000077930000}"/>
    <cellStyle name="Normal 8 2 3 2 5 7" xfId="35191" xr:uid="{00000000-0005-0000-0000-000078930000}"/>
    <cellStyle name="Normal 8 2 3 2 6" xfId="1913" xr:uid="{00000000-0005-0000-0000-000079930000}"/>
    <cellStyle name="Normal 8 2 3 2 6 2" xfId="7695" xr:uid="{00000000-0005-0000-0000-00007A930000}"/>
    <cellStyle name="Normal 8 2 3 2 6 2 2" xfId="16368" xr:uid="{00000000-0005-0000-0000-00007B930000}"/>
    <cellStyle name="Normal 8 2 3 2 6 2 2 2" xfId="33721" xr:uid="{00000000-0005-0000-0000-00007C930000}"/>
    <cellStyle name="Normal 8 2 3 2 6 2 2 3" xfId="51067" xr:uid="{00000000-0005-0000-0000-00007D930000}"/>
    <cellStyle name="Normal 8 2 3 2 6 2 3" xfId="25048" xr:uid="{00000000-0005-0000-0000-00007E930000}"/>
    <cellStyle name="Normal 8 2 3 2 6 2 4" xfId="42394" xr:uid="{00000000-0005-0000-0000-00007F930000}"/>
    <cellStyle name="Normal 8 2 3 2 6 3" xfId="3726" xr:uid="{00000000-0005-0000-0000-000080930000}"/>
    <cellStyle name="Normal 8 2 3 2 6 3 2" xfId="12399" xr:uid="{00000000-0005-0000-0000-000081930000}"/>
    <cellStyle name="Normal 8 2 3 2 6 3 2 2" xfId="29752" xr:uid="{00000000-0005-0000-0000-000082930000}"/>
    <cellStyle name="Normal 8 2 3 2 6 3 2 3" xfId="47098" xr:uid="{00000000-0005-0000-0000-000083930000}"/>
    <cellStyle name="Normal 8 2 3 2 6 3 3" xfId="21079" xr:uid="{00000000-0005-0000-0000-000084930000}"/>
    <cellStyle name="Normal 8 2 3 2 6 3 4" xfId="38425" xr:uid="{00000000-0005-0000-0000-000085930000}"/>
    <cellStyle name="Normal 8 2 3 2 6 4" xfId="10586" xr:uid="{00000000-0005-0000-0000-000086930000}"/>
    <cellStyle name="Normal 8 2 3 2 6 4 2" xfId="27939" xr:uid="{00000000-0005-0000-0000-000087930000}"/>
    <cellStyle name="Normal 8 2 3 2 6 4 3" xfId="45285" xr:uid="{00000000-0005-0000-0000-000088930000}"/>
    <cellStyle name="Normal 8 2 3 2 6 5" xfId="19266" xr:uid="{00000000-0005-0000-0000-000089930000}"/>
    <cellStyle name="Normal 8 2 3 2 6 6" xfId="36612" xr:uid="{00000000-0005-0000-0000-00008A930000}"/>
    <cellStyle name="Normal 8 2 3 2 7" xfId="1227" xr:uid="{00000000-0005-0000-0000-00008B930000}"/>
    <cellStyle name="Normal 8 2 3 2 7 2" xfId="7009" xr:uid="{00000000-0005-0000-0000-00008C930000}"/>
    <cellStyle name="Normal 8 2 3 2 7 2 2" xfId="15682" xr:uid="{00000000-0005-0000-0000-00008D930000}"/>
    <cellStyle name="Normal 8 2 3 2 7 2 2 2" xfId="33035" xr:uid="{00000000-0005-0000-0000-00008E930000}"/>
    <cellStyle name="Normal 8 2 3 2 7 2 2 3" xfId="50381" xr:uid="{00000000-0005-0000-0000-00008F930000}"/>
    <cellStyle name="Normal 8 2 3 2 7 2 3" xfId="24362" xr:uid="{00000000-0005-0000-0000-000090930000}"/>
    <cellStyle name="Normal 8 2 3 2 7 2 4" xfId="41708" xr:uid="{00000000-0005-0000-0000-000091930000}"/>
    <cellStyle name="Normal 8 2 3 2 7 3" xfId="4853" xr:uid="{00000000-0005-0000-0000-000092930000}"/>
    <cellStyle name="Normal 8 2 3 2 7 3 2" xfId="13526" xr:uid="{00000000-0005-0000-0000-000093930000}"/>
    <cellStyle name="Normal 8 2 3 2 7 3 2 2" xfId="30879" xr:uid="{00000000-0005-0000-0000-000094930000}"/>
    <cellStyle name="Normal 8 2 3 2 7 3 2 3" xfId="48225" xr:uid="{00000000-0005-0000-0000-000095930000}"/>
    <cellStyle name="Normal 8 2 3 2 7 3 3" xfId="22206" xr:uid="{00000000-0005-0000-0000-000096930000}"/>
    <cellStyle name="Normal 8 2 3 2 7 3 4" xfId="39552" xr:uid="{00000000-0005-0000-0000-000097930000}"/>
    <cellStyle name="Normal 8 2 3 2 7 4" xfId="9900" xr:uid="{00000000-0005-0000-0000-000098930000}"/>
    <cellStyle name="Normal 8 2 3 2 7 4 2" xfId="27253" xr:uid="{00000000-0005-0000-0000-000099930000}"/>
    <cellStyle name="Normal 8 2 3 2 7 4 3" xfId="44599" xr:uid="{00000000-0005-0000-0000-00009A930000}"/>
    <cellStyle name="Normal 8 2 3 2 7 5" xfId="18580" xr:uid="{00000000-0005-0000-0000-00009B930000}"/>
    <cellStyle name="Normal 8 2 3 2 7 6" xfId="35926" xr:uid="{00000000-0005-0000-0000-00009C930000}"/>
    <cellStyle name="Normal 8 2 3 2 8" xfId="5882" xr:uid="{00000000-0005-0000-0000-00009D930000}"/>
    <cellStyle name="Normal 8 2 3 2 8 2" xfId="14555" xr:uid="{00000000-0005-0000-0000-00009E930000}"/>
    <cellStyle name="Normal 8 2 3 2 8 2 2" xfId="31908" xr:uid="{00000000-0005-0000-0000-00009F930000}"/>
    <cellStyle name="Normal 8 2 3 2 8 2 3" xfId="49254" xr:uid="{00000000-0005-0000-0000-0000A0930000}"/>
    <cellStyle name="Normal 8 2 3 2 8 3" xfId="23235" xr:uid="{00000000-0005-0000-0000-0000A1930000}"/>
    <cellStyle name="Normal 8 2 3 2 8 4" xfId="40581" xr:uid="{00000000-0005-0000-0000-0000A2930000}"/>
    <cellStyle name="Normal 8 2 3 2 9" xfId="3040" xr:uid="{00000000-0005-0000-0000-0000A3930000}"/>
    <cellStyle name="Normal 8 2 3 2 9 2" xfId="11713" xr:uid="{00000000-0005-0000-0000-0000A4930000}"/>
    <cellStyle name="Normal 8 2 3 2 9 2 2" xfId="29066" xr:uid="{00000000-0005-0000-0000-0000A5930000}"/>
    <cellStyle name="Normal 8 2 3 2 9 2 3" xfId="46412" xr:uid="{00000000-0005-0000-0000-0000A6930000}"/>
    <cellStyle name="Normal 8 2 3 2 9 3" xfId="20393" xr:uid="{00000000-0005-0000-0000-0000A7930000}"/>
    <cellStyle name="Normal 8 2 3 2 9 4" xfId="37739" xr:uid="{00000000-0005-0000-0000-0000A8930000}"/>
    <cellStyle name="Normal 8 2 3 3" xfId="198" xr:uid="{00000000-0005-0000-0000-0000A9930000}"/>
    <cellStyle name="Normal 8 2 3 3 10" xfId="17551" xr:uid="{00000000-0005-0000-0000-0000AA930000}"/>
    <cellStyle name="Normal 8 2 3 3 11" xfId="34897" xr:uid="{00000000-0005-0000-0000-0000AB930000}"/>
    <cellStyle name="Normal 8 2 3 3 2" xfId="688" xr:uid="{00000000-0005-0000-0000-0000AC930000}"/>
    <cellStyle name="Normal 8 2 3 3 2 2" xfId="2501" xr:uid="{00000000-0005-0000-0000-0000AD930000}"/>
    <cellStyle name="Normal 8 2 3 3 2 2 2" xfId="8283" xr:uid="{00000000-0005-0000-0000-0000AE930000}"/>
    <cellStyle name="Normal 8 2 3 3 2 2 2 2" xfId="16956" xr:uid="{00000000-0005-0000-0000-0000AF930000}"/>
    <cellStyle name="Normal 8 2 3 3 2 2 2 2 2" xfId="34309" xr:uid="{00000000-0005-0000-0000-0000B0930000}"/>
    <cellStyle name="Normal 8 2 3 3 2 2 2 2 3" xfId="51655" xr:uid="{00000000-0005-0000-0000-0000B1930000}"/>
    <cellStyle name="Normal 8 2 3 3 2 2 2 3" xfId="25636" xr:uid="{00000000-0005-0000-0000-0000B2930000}"/>
    <cellStyle name="Normal 8 2 3 3 2 2 2 4" xfId="42982" xr:uid="{00000000-0005-0000-0000-0000B3930000}"/>
    <cellStyle name="Normal 8 2 3 3 2 2 3" xfId="4314" xr:uid="{00000000-0005-0000-0000-0000B4930000}"/>
    <cellStyle name="Normal 8 2 3 3 2 2 3 2" xfId="12987" xr:uid="{00000000-0005-0000-0000-0000B5930000}"/>
    <cellStyle name="Normal 8 2 3 3 2 2 3 2 2" xfId="30340" xr:uid="{00000000-0005-0000-0000-0000B6930000}"/>
    <cellStyle name="Normal 8 2 3 3 2 2 3 2 3" xfId="47686" xr:uid="{00000000-0005-0000-0000-0000B7930000}"/>
    <cellStyle name="Normal 8 2 3 3 2 2 3 3" xfId="21667" xr:uid="{00000000-0005-0000-0000-0000B8930000}"/>
    <cellStyle name="Normal 8 2 3 3 2 2 3 4" xfId="39013" xr:uid="{00000000-0005-0000-0000-0000B9930000}"/>
    <cellStyle name="Normal 8 2 3 3 2 2 4" xfId="11174" xr:uid="{00000000-0005-0000-0000-0000BA930000}"/>
    <cellStyle name="Normal 8 2 3 3 2 2 4 2" xfId="28527" xr:uid="{00000000-0005-0000-0000-0000BB930000}"/>
    <cellStyle name="Normal 8 2 3 3 2 2 4 3" xfId="45873" xr:uid="{00000000-0005-0000-0000-0000BC930000}"/>
    <cellStyle name="Normal 8 2 3 3 2 2 5" xfId="19854" xr:uid="{00000000-0005-0000-0000-0000BD930000}"/>
    <cellStyle name="Normal 8 2 3 3 2 2 6" xfId="37200" xr:uid="{00000000-0005-0000-0000-0000BE930000}"/>
    <cellStyle name="Normal 8 2 3 3 2 3" xfId="1423" xr:uid="{00000000-0005-0000-0000-0000BF930000}"/>
    <cellStyle name="Normal 8 2 3 3 2 3 2" xfId="7205" xr:uid="{00000000-0005-0000-0000-0000C0930000}"/>
    <cellStyle name="Normal 8 2 3 3 2 3 2 2" xfId="15878" xr:uid="{00000000-0005-0000-0000-0000C1930000}"/>
    <cellStyle name="Normal 8 2 3 3 2 3 2 2 2" xfId="33231" xr:uid="{00000000-0005-0000-0000-0000C2930000}"/>
    <cellStyle name="Normal 8 2 3 3 2 3 2 2 3" xfId="50577" xr:uid="{00000000-0005-0000-0000-0000C3930000}"/>
    <cellStyle name="Normal 8 2 3 3 2 3 2 3" xfId="24558" xr:uid="{00000000-0005-0000-0000-0000C4930000}"/>
    <cellStyle name="Normal 8 2 3 3 2 3 2 4" xfId="41904" xr:uid="{00000000-0005-0000-0000-0000C5930000}"/>
    <cellStyle name="Normal 8 2 3 3 2 3 3" xfId="5049" xr:uid="{00000000-0005-0000-0000-0000C6930000}"/>
    <cellStyle name="Normal 8 2 3 3 2 3 3 2" xfId="13722" xr:uid="{00000000-0005-0000-0000-0000C7930000}"/>
    <cellStyle name="Normal 8 2 3 3 2 3 3 2 2" xfId="31075" xr:uid="{00000000-0005-0000-0000-0000C8930000}"/>
    <cellStyle name="Normal 8 2 3 3 2 3 3 2 3" xfId="48421" xr:uid="{00000000-0005-0000-0000-0000C9930000}"/>
    <cellStyle name="Normal 8 2 3 3 2 3 3 3" xfId="22402" xr:uid="{00000000-0005-0000-0000-0000CA930000}"/>
    <cellStyle name="Normal 8 2 3 3 2 3 3 4" xfId="39748" xr:uid="{00000000-0005-0000-0000-0000CB930000}"/>
    <cellStyle name="Normal 8 2 3 3 2 3 4" xfId="10096" xr:uid="{00000000-0005-0000-0000-0000CC930000}"/>
    <cellStyle name="Normal 8 2 3 3 2 3 4 2" xfId="27449" xr:uid="{00000000-0005-0000-0000-0000CD930000}"/>
    <cellStyle name="Normal 8 2 3 3 2 3 4 3" xfId="44795" xr:uid="{00000000-0005-0000-0000-0000CE930000}"/>
    <cellStyle name="Normal 8 2 3 3 2 3 5" xfId="18776" xr:uid="{00000000-0005-0000-0000-0000CF930000}"/>
    <cellStyle name="Normal 8 2 3 3 2 3 6" xfId="36122" xr:uid="{00000000-0005-0000-0000-0000D0930000}"/>
    <cellStyle name="Normal 8 2 3 3 2 4" xfId="6470" xr:uid="{00000000-0005-0000-0000-0000D1930000}"/>
    <cellStyle name="Normal 8 2 3 3 2 4 2" xfId="15143" xr:uid="{00000000-0005-0000-0000-0000D2930000}"/>
    <cellStyle name="Normal 8 2 3 3 2 4 2 2" xfId="32496" xr:uid="{00000000-0005-0000-0000-0000D3930000}"/>
    <cellStyle name="Normal 8 2 3 3 2 4 2 3" xfId="49842" xr:uid="{00000000-0005-0000-0000-0000D4930000}"/>
    <cellStyle name="Normal 8 2 3 3 2 4 3" xfId="23823" xr:uid="{00000000-0005-0000-0000-0000D5930000}"/>
    <cellStyle name="Normal 8 2 3 3 2 4 4" xfId="41169" xr:uid="{00000000-0005-0000-0000-0000D6930000}"/>
    <cellStyle name="Normal 8 2 3 3 2 5" xfId="3236" xr:uid="{00000000-0005-0000-0000-0000D7930000}"/>
    <cellStyle name="Normal 8 2 3 3 2 5 2" xfId="11909" xr:uid="{00000000-0005-0000-0000-0000D8930000}"/>
    <cellStyle name="Normal 8 2 3 3 2 5 2 2" xfId="29262" xr:uid="{00000000-0005-0000-0000-0000D9930000}"/>
    <cellStyle name="Normal 8 2 3 3 2 5 2 3" xfId="46608" xr:uid="{00000000-0005-0000-0000-0000DA930000}"/>
    <cellStyle name="Normal 8 2 3 3 2 5 3" xfId="20589" xr:uid="{00000000-0005-0000-0000-0000DB930000}"/>
    <cellStyle name="Normal 8 2 3 3 2 5 4" xfId="37935" xr:uid="{00000000-0005-0000-0000-0000DC930000}"/>
    <cellStyle name="Normal 8 2 3 3 2 6" xfId="9361" xr:uid="{00000000-0005-0000-0000-0000DD930000}"/>
    <cellStyle name="Normal 8 2 3 3 2 6 2" xfId="26714" xr:uid="{00000000-0005-0000-0000-0000DE930000}"/>
    <cellStyle name="Normal 8 2 3 3 2 6 3" xfId="44060" xr:uid="{00000000-0005-0000-0000-0000DF930000}"/>
    <cellStyle name="Normal 8 2 3 3 2 7" xfId="18041" xr:uid="{00000000-0005-0000-0000-0000E0930000}"/>
    <cellStyle name="Normal 8 2 3 3 2 8" xfId="35387" xr:uid="{00000000-0005-0000-0000-0000E1930000}"/>
    <cellStyle name="Normal 8 2 3 3 3" xfId="933" xr:uid="{00000000-0005-0000-0000-0000E2930000}"/>
    <cellStyle name="Normal 8 2 3 3 3 2" xfId="2746" xr:uid="{00000000-0005-0000-0000-0000E3930000}"/>
    <cellStyle name="Normal 8 2 3 3 3 2 2" xfId="8528" xr:uid="{00000000-0005-0000-0000-0000E4930000}"/>
    <cellStyle name="Normal 8 2 3 3 3 2 2 2" xfId="17201" xr:uid="{00000000-0005-0000-0000-0000E5930000}"/>
    <cellStyle name="Normal 8 2 3 3 3 2 2 2 2" xfId="34554" xr:uid="{00000000-0005-0000-0000-0000E6930000}"/>
    <cellStyle name="Normal 8 2 3 3 3 2 2 2 3" xfId="51900" xr:uid="{00000000-0005-0000-0000-0000E7930000}"/>
    <cellStyle name="Normal 8 2 3 3 3 2 2 3" xfId="25881" xr:uid="{00000000-0005-0000-0000-0000E8930000}"/>
    <cellStyle name="Normal 8 2 3 3 3 2 2 4" xfId="43227" xr:uid="{00000000-0005-0000-0000-0000E9930000}"/>
    <cellStyle name="Normal 8 2 3 3 3 2 3" xfId="4559" xr:uid="{00000000-0005-0000-0000-0000EA930000}"/>
    <cellStyle name="Normal 8 2 3 3 3 2 3 2" xfId="13232" xr:uid="{00000000-0005-0000-0000-0000EB930000}"/>
    <cellStyle name="Normal 8 2 3 3 3 2 3 2 2" xfId="30585" xr:uid="{00000000-0005-0000-0000-0000EC930000}"/>
    <cellStyle name="Normal 8 2 3 3 3 2 3 2 3" xfId="47931" xr:uid="{00000000-0005-0000-0000-0000ED930000}"/>
    <cellStyle name="Normal 8 2 3 3 3 2 3 3" xfId="21912" xr:uid="{00000000-0005-0000-0000-0000EE930000}"/>
    <cellStyle name="Normal 8 2 3 3 3 2 3 4" xfId="39258" xr:uid="{00000000-0005-0000-0000-0000EF930000}"/>
    <cellStyle name="Normal 8 2 3 3 3 2 4" xfId="11419" xr:uid="{00000000-0005-0000-0000-0000F0930000}"/>
    <cellStyle name="Normal 8 2 3 3 3 2 4 2" xfId="28772" xr:uid="{00000000-0005-0000-0000-0000F1930000}"/>
    <cellStyle name="Normal 8 2 3 3 3 2 4 3" xfId="46118" xr:uid="{00000000-0005-0000-0000-0000F2930000}"/>
    <cellStyle name="Normal 8 2 3 3 3 2 5" xfId="20099" xr:uid="{00000000-0005-0000-0000-0000F3930000}"/>
    <cellStyle name="Normal 8 2 3 3 3 2 6" xfId="37445" xr:uid="{00000000-0005-0000-0000-0000F4930000}"/>
    <cellStyle name="Normal 8 2 3 3 3 3" xfId="1668" xr:uid="{00000000-0005-0000-0000-0000F5930000}"/>
    <cellStyle name="Normal 8 2 3 3 3 3 2" xfId="7450" xr:uid="{00000000-0005-0000-0000-0000F6930000}"/>
    <cellStyle name="Normal 8 2 3 3 3 3 2 2" xfId="16123" xr:uid="{00000000-0005-0000-0000-0000F7930000}"/>
    <cellStyle name="Normal 8 2 3 3 3 3 2 2 2" xfId="33476" xr:uid="{00000000-0005-0000-0000-0000F8930000}"/>
    <cellStyle name="Normal 8 2 3 3 3 3 2 2 3" xfId="50822" xr:uid="{00000000-0005-0000-0000-0000F9930000}"/>
    <cellStyle name="Normal 8 2 3 3 3 3 2 3" xfId="24803" xr:uid="{00000000-0005-0000-0000-0000FA930000}"/>
    <cellStyle name="Normal 8 2 3 3 3 3 2 4" xfId="42149" xr:uid="{00000000-0005-0000-0000-0000FB930000}"/>
    <cellStyle name="Normal 8 2 3 3 3 3 3" xfId="5294" xr:uid="{00000000-0005-0000-0000-0000FC930000}"/>
    <cellStyle name="Normal 8 2 3 3 3 3 3 2" xfId="13967" xr:uid="{00000000-0005-0000-0000-0000FD930000}"/>
    <cellStyle name="Normal 8 2 3 3 3 3 3 2 2" xfId="31320" xr:uid="{00000000-0005-0000-0000-0000FE930000}"/>
    <cellStyle name="Normal 8 2 3 3 3 3 3 2 3" xfId="48666" xr:uid="{00000000-0005-0000-0000-0000FF930000}"/>
    <cellStyle name="Normal 8 2 3 3 3 3 3 3" xfId="22647" xr:uid="{00000000-0005-0000-0000-000000940000}"/>
    <cellStyle name="Normal 8 2 3 3 3 3 3 4" xfId="39993" xr:uid="{00000000-0005-0000-0000-000001940000}"/>
    <cellStyle name="Normal 8 2 3 3 3 3 4" xfId="10341" xr:uid="{00000000-0005-0000-0000-000002940000}"/>
    <cellStyle name="Normal 8 2 3 3 3 3 4 2" xfId="27694" xr:uid="{00000000-0005-0000-0000-000003940000}"/>
    <cellStyle name="Normal 8 2 3 3 3 3 4 3" xfId="45040" xr:uid="{00000000-0005-0000-0000-000004940000}"/>
    <cellStyle name="Normal 8 2 3 3 3 3 5" xfId="19021" xr:uid="{00000000-0005-0000-0000-000005940000}"/>
    <cellStyle name="Normal 8 2 3 3 3 3 6" xfId="36367" xr:uid="{00000000-0005-0000-0000-000006940000}"/>
    <cellStyle name="Normal 8 2 3 3 3 4" xfId="6715" xr:uid="{00000000-0005-0000-0000-000007940000}"/>
    <cellStyle name="Normal 8 2 3 3 3 4 2" xfId="15388" xr:uid="{00000000-0005-0000-0000-000008940000}"/>
    <cellStyle name="Normal 8 2 3 3 3 4 2 2" xfId="32741" xr:uid="{00000000-0005-0000-0000-000009940000}"/>
    <cellStyle name="Normal 8 2 3 3 3 4 2 3" xfId="50087" xr:uid="{00000000-0005-0000-0000-00000A940000}"/>
    <cellStyle name="Normal 8 2 3 3 3 4 3" xfId="24068" xr:uid="{00000000-0005-0000-0000-00000B940000}"/>
    <cellStyle name="Normal 8 2 3 3 3 4 4" xfId="41414" xr:uid="{00000000-0005-0000-0000-00000C940000}"/>
    <cellStyle name="Normal 8 2 3 3 3 5" xfId="3481" xr:uid="{00000000-0005-0000-0000-00000D940000}"/>
    <cellStyle name="Normal 8 2 3 3 3 5 2" xfId="12154" xr:uid="{00000000-0005-0000-0000-00000E940000}"/>
    <cellStyle name="Normal 8 2 3 3 3 5 2 2" xfId="29507" xr:uid="{00000000-0005-0000-0000-00000F940000}"/>
    <cellStyle name="Normal 8 2 3 3 3 5 2 3" xfId="46853" xr:uid="{00000000-0005-0000-0000-000010940000}"/>
    <cellStyle name="Normal 8 2 3 3 3 5 3" xfId="20834" xr:uid="{00000000-0005-0000-0000-000011940000}"/>
    <cellStyle name="Normal 8 2 3 3 3 5 4" xfId="38180" xr:uid="{00000000-0005-0000-0000-000012940000}"/>
    <cellStyle name="Normal 8 2 3 3 3 6" xfId="9606" xr:uid="{00000000-0005-0000-0000-000013940000}"/>
    <cellStyle name="Normal 8 2 3 3 3 6 2" xfId="26959" xr:uid="{00000000-0005-0000-0000-000014940000}"/>
    <cellStyle name="Normal 8 2 3 3 3 6 3" xfId="44305" xr:uid="{00000000-0005-0000-0000-000015940000}"/>
    <cellStyle name="Normal 8 2 3 3 3 7" xfId="18286" xr:uid="{00000000-0005-0000-0000-000016940000}"/>
    <cellStyle name="Normal 8 2 3 3 3 8" xfId="35632" xr:uid="{00000000-0005-0000-0000-000017940000}"/>
    <cellStyle name="Normal 8 2 3 3 4" xfId="443" xr:uid="{00000000-0005-0000-0000-000018940000}"/>
    <cellStyle name="Normal 8 2 3 3 4 2" xfId="2256" xr:uid="{00000000-0005-0000-0000-000019940000}"/>
    <cellStyle name="Normal 8 2 3 3 4 2 2" xfId="8038" xr:uid="{00000000-0005-0000-0000-00001A940000}"/>
    <cellStyle name="Normal 8 2 3 3 4 2 2 2" xfId="16711" xr:uid="{00000000-0005-0000-0000-00001B940000}"/>
    <cellStyle name="Normal 8 2 3 3 4 2 2 2 2" xfId="34064" xr:uid="{00000000-0005-0000-0000-00001C940000}"/>
    <cellStyle name="Normal 8 2 3 3 4 2 2 2 3" xfId="51410" xr:uid="{00000000-0005-0000-0000-00001D940000}"/>
    <cellStyle name="Normal 8 2 3 3 4 2 2 3" xfId="25391" xr:uid="{00000000-0005-0000-0000-00001E940000}"/>
    <cellStyle name="Normal 8 2 3 3 4 2 2 4" xfId="42737" xr:uid="{00000000-0005-0000-0000-00001F940000}"/>
    <cellStyle name="Normal 8 2 3 3 4 2 3" xfId="5539" xr:uid="{00000000-0005-0000-0000-000020940000}"/>
    <cellStyle name="Normal 8 2 3 3 4 2 3 2" xfId="14212" xr:uid="{00000000-0005-0000-0000-000021940000}"/>
    <cellStyle name="Normal 8 2 3 3 4 2 3 2 2" xfId="31565" xr:uid="{00000000-0005-0000-0000-000022940000}"/>
    <cellStyle name="Normal 8 2 3 3 4 2 3 2 3" xfId="48911" xr:uid="{00000000-0005-0000-0000-000023940000}"/>
    <cellStyle name="Normal 8 2 3 3 4 2 3 3" xfId="22892" xr:uid="{00000000-0005-0000-0000-000024940000}"/>
    <cellStyle name="Normal 8 2 3 3 4 2 3 4" xfId="40238" xr:uid="{00000000-0005-0000-0000-000025940000}"/>
    <cellStyle name="Normal 8 2 3 3 4 2 4" xfId="10929" xr:uid="{00000000-0005-0000-0000-000026940000}"/>
    <cellStyle name="Normal 8 2 3 3 4 2 4 2" xfId="28282" xr:uid="{00000000-0005-0000-0000-000027940000}"/>
    <cellStyle name="Normal 8 2 3 3 4 2 4 3" xfId="45628" xr:uid="{00000000-0005-0000-0000-000028940000}"/>
    <cellStyle name="Normal 8 2 3 3 4 2 5" xfId="19609" xr:uid="{00000000-0005-0000-0000-000029940000}"/>
    <cellStyle name="Normal 8 2 3 3 4 2 6" xfId="36955" xr:uid="{00000000-0005-0000-0000-00002A940000}"/>
    <cellStyle name="Normal 8 2 3 3 4 3" xfId="6225" xr:uid="{00000000-0005-0000-0000-00002B940000}"/>
    <cellStyle name="Normal 8 2 3 3 4 3 2" xfId="14898" xr:uid="{00000000-0005-0000-0000-00002C940000}"/>
    <cellStyle name="Normal 8 2 3 3 4 3 2 2" xfId="32251" xr:uid="{00000000-0005-0000-0000-00002D940000}"/>
    <cellStyle name="Normal 8 2 3 3 4 3 2 3" xfId="49597" xr:uid="{00000000-0005-0000-0000-00002E940000}"/>
    <cellStyle name="Normal 8 2 3 3 4 3 3" xfId="23578" xr:uid="{00000000-0005-0000-0000-00002F940000}"/>
    <cellStyle name="Normal 8 2 3 3 4 3 4" xfId="40924" xr:uid="{00000000-0005-0000-0000-000030940000}"/>
    <cellStyle name="Normal 8 2 3 3 4 4" xfId="4069" xr:uid="{00000000-0005-0000-0000-000031940000}"/>
    <cellStyle name="Normal 8 2 3 3 4 4 2" xfId="12742" xr:uid="{00000000-0005-0000-0000-000032940000}"/>
    <cellStyle name="Normal 8 2 3 3 4 4 2 2" xfId="30095" xr:uid="{00000000-0005-0000-0000-000033940000}"/>
    <cellStyle name="Normal 8 2 3 3 4 4 2 3" xfId="47441" xr:uid="{00000000-0005-0000-0000-000034940000}"/>
    <cellStyle name="Normal 8 2 3 3 4 4 3" xfId="21422" xr:uid="{00000000-0005-0000-0000-000035940000}"/>
    <cellStyle name="Normal 8 2 3 3 4 4 4" xfId="38768" xr:uid="{00000000-0005-0000-0000-000036940000}"/>
    <cellStyle name="Normal 8 2 3 3 4 5" xfId="9116" xr:uid="{00000000-0005-0000-0000-000037940000}"/>
    <cellStyle name="Normal 8 2 3 3 4 5 2" xfId="26469" xr:uid="{00000000-0005-0000-0000-000038940000}"/>
    <cellStyle name="Normal 8 2 3 3 4 5 3" xfId="43815" xr:uid="{00000000-0005-0000-0000-000039940000}"/>
    <cellStyle name="Normal 8 2 3 3 4 6" xfId="17796" xr:uid="{00000000-0005-0000-0000-00003A940000}"/>
    <cellStyle name="Normal 8 2 3 3 4 7" xfId="35142" xr:uid="{00000000-0005-0000-0000-00003B940000}"/>
    <cellStyle name="Normal 8 2 3 3 5" xfId="2011" xr:uid="{00000000-0005-0000-0000-00003C940000}"/>
    <cellStyle name="Normal 8 2 3 3 5 2" xfId="7793" xr:uid="{00000000-0005-0000-0000-00003D940000}"/>
    <cellStyle name="Normal 8 2 3 3 5 2 2" xfId="16466" xr:uid="{00000000-0005-0000-0000-00003E940000}"/>
    <cellStyle name="Normal 8 2 3 3 5 2 2 2" xfId="33819" xr:uid="{00000000-0005-0000-0000-00003F940000}"/>
    <cellStyle name="Normal 8 2 3 3 5 2 2 3" xfId="51165" xr:uid="{00000000-0005-0000-0000-000040940000}"/>
    <cellStyle name="Normal 8 2 3 3 5 2 3" xfId="25146" xr:uid="{00000000-0005-0000-0000-000041940000}"/>
    <cellStyle name="Normal 8 2 3 3 5 2 4" xfId="42492" xr:uid="{00000000-0005-0000-0000-000042940000}"/>
    <cellStyle name="Normal 8 2 3 3 5 3" xfId="3824" xr:uid="{00000000-0005-0000-0000-000043940000}"/>
    <cellStyle name="Normal 8 2 3 3 5 3 2" xfId="12497" xr:uid="{00000000-0005-0000-0000-000044940000}"/>
    <cellStyle name="Normal 8 2 3 3 5 3 2 2" xfId="29850" xr:uid="{00000000-0005-0000-0000-000045940000}"/>
    <cellStyle name="Normal 8 2 3 3 5 3 2 3" xfId="47196" xr:uid="{00000000-0005-0000-0000-000046940000}"/>
    <cellStyle name="Normal 8 2 3 3 5 3 3" xfId="21177" xr:uid="{00000000-0005-0000-0000-000047940000}"/>
    <cellStyle name="Normal 8 2 3 3 5 3 4" xfId="38523" xr:uid="{00000000-0005-0000-0000-000048940000}"/>
    <cellStyle name="Normal 8 2 3 3 5 4" xfId="10684" xr:uid="{00000000-0005-0000-0000-000049940000}"/>
    <cellStyle name="Normal 8 2 3 3 5 4 2" xfId="28037" xr:uid="{00000000-0005-0000-0000-00004A940000}"/>
    <cellStyle name="Normal 8 2 3 3 5 4 3" xfId="45383" xr:uid="{00000000-0005-0000-0000-00004B940000}"/>
    <cellStyle name="Normal 8 2 3 3 5 5" xfId="19364" xr:uid="{00000000-0005-0000-0000-00004C940000}"/>
    <cellStyle name="Normal 8 2 3 3 5 6" xfId="36710" xr:uid="{00000000-0005-0000-0000-00004D940000}"/>
    <cellStyle name="Normal 8 2 3 3 6" xfId="1178" xr:uid="{00000000-0005-0000-0000-00004E940000}"/>
    <cellStyle name="Normal 8 2 3 3 6 2" xfId="6960" xr:uid="{00000000-0005-0000-0000-00004F940000}"/>
    <cellStyle name="Normal 8 2 3 3 6 2 2" xfId="15633" xr:uid="{00000000-0005-0000-0000-000050940000}"/>
    <cellStyle name="Normal 8 2 3 3 6 2 2 2" xfId="32986" xr:uid="{00000000-0005-0000-0000-000051940000}"/>
    <cellStyle name="Normal 8 2 3 3 6 2 2 3" xfId="50332" xr:uid="{00000000-0005-0000-0000-000052940000}"/>
    <cellStyle name="Normal 8 2 3 3 6 2 3" xfId="24313" xr:uid="{00000000-0005-0000-0000-000053940000}"/>
    <cellStyle name="Normal 8 2 3 3 6 2 4" xfId="41659" xr:uid="{00000000-0005-0000-0000-000054940000}"/>
    <cellStyle name="Normal 8 2 3 3 6 3" xfId="4804" xr:uid="{00000000-0005-0000-0000-000055940000}"/>
    <cellStyle name="Normal 8 2 3 3 6 3 2" xfId="13477" xr:uid="{00000000-0005-0000-0000-000056940000}"/>
    <cellStyle name="Normal 8 2 3 3 6 3 2 2" xfId="30830" xr:uid="{00000000-0005-0000-0000-000057940000}"/>
    <cellStyle name="Normal 8 2 3 3 6 3 2 3" xfId="48176" xr:uid="{00000000-0005-0000-0000-000058940000}"/>
    <cellStyle name="Normal 8 2 3 3 6 3 3" xfId="22157" xr:uid="{00000000-0005-0000-0000-000059940000}"/>
    <cellStyle name="Normal 8 2 3 3 6 3 4" xfId="39503" xr:uid="{00000000-0005-0000-0000-00005A940000}"/>
    <cellStyle name="Normal 8 2 3 3 6 4" xfId="9851" xr:uid="{00000000-0005-0000-0000-00005B940000}"/>
    <cellStyle name="Normal 8 2 3 3 6 4 2" xfId="27204" xr:uid="{00000000-0005-0000-0000-00005C940000}"/>
    <cellStyle name="Normal 8 2 3 3 6 4 3" xfId="44550" xr:uid="{00000000-0005-0000-0000-00005D940000}"/>
    <cellStyle name="Normal 8 2 3 3 6 5" xfId="18531" xr:uid="{00000000-0005-0000-0000-00005E940000}"/>
    <cellStyle name="Normal 8 2 3 3 6 6" xfId="35877" xr:uid="{00000000-0005-0000-0000-00005F940000}"/>
    <cellStyle name="Normal 8 2 3 3 7" xfId="5980" xr:uid="{00000000-0005-0000-0000-000060940000}"/>
    <cellStyle name="Normal 8 2 3 3 7 2" xfId="14653" xr:uid="{00000000-0005-0000-0000-000061940000}"/>
    <cellStyle name="Normal 8 2 3 3 7 2 2" xfId="32006" xr:uid="{00000000-0005-0000-0000-000062940000}"/>
    <cellStyle name="Normal 8 2 3 3 7 2 3" xfId="49352" xr:uid="{00000000-0005-0000-0000-000063940000}"/>
    <cellStyle name="Normal 8 2 3 3 7 3" xfId="23333" xr:uid="{00000000-0005-0000-0000-000064940000}"/>
    <cellStyle name="Normal 8 2 3 3 7 4" xfId="40679" xr:uid="{00000000-0005-0000-0000-000065940000}"/>
    <cellStyle name="Normal 8 2 3 3 8" xfId="2991" xr:uid="{00000000-0005-0000-0000-000066940000}"/>
    <cellStyle name="Normal 8 2 3 3 8 2" xfId="11664" xr:uid="{00000000-0005-0000-0000-000067940000}"/>
    <cellStyle name="Normal 8 2 3 3 8 2 2" xfId="29017" xr:uid="{00000000-0005-0000-0000-000068940000}"/>
    <cellStyle name="Normal 8 2 3 3 8 2 3" xfId="46363" xr:uid="{00000000-0005-0000-0000-000069940000}"/>
    <cellStyle name="Normal 8 2 3 3 8 3" xfId="20344" xr:uid="{00000000-0005-0000-0000-00006A940000}"/>
    <cellStyle name="Normal 8 2 3 3 8 4" xfId="37690" xr:uid="{00000000-0005-0000-0000-00006B940000}"/>
    <cellStyle name="Normal 8 2 3 3 9" xfId="8871" xr:uid="{00000000-0005-0000-0000-00006C940000}"/>
    <cellStyle name="Normal 8 2 3 3 9 2" xfId="26224" xr:uid="{00000000-0005-0000-0000-00006D940000}"/>
    <cellStyle name="Normal 8 2 3 3 9 3" xfId="43570" xr:uid="{00000000-0005-0000-0000-00006E940000}"/>
    <cellStyle name="Normal 8 2 3 4" xfId="296" xr:uid="{00000000-0005-0000-0000-00006F940000}"/>
    <cellStyle name="Normal 8 2 3 4 10" xfId="34995" xr:uid="{00000000-0005-0000-0000-000070940000}"/>
    <cellStyle name="Normal 8 2 3 4 2" xfId="1031" xr:uid="{00000000-0005-0000-0000-000071940000}"/>
    <cellStyle name="Normal 8 2 3 4 2 2" xfId="2844" xr:uid="{00000000-0005-0000-0000-000072940000}"/>
    <cellStyle name="Normal 8 2 3 4 2 2 2" xfId="8626" xr:uid="{00000000-0005-0000-0000-000073940000}"/>
    <cellStyle name="Normal 8 2 3 4 2 2 2 2" xfId="17299" xr:uid="{00000000-0005-0000-0000-000074940000}"/>
    <cellStyle name="Normal 8 2 3 4 2 2 2 2 2" xfId="34652" xr:uid="{00000000-0005-0000-0000-000075940000}"/>
    <cellStyle name="Normal 8 2 3 4 2 2 2 2 3" xfId="51998" xr:uid="{00000000-0005-0000-0000-000076940000}"/>
    <cellStyle name="Normal 8 2 3 4 2 2 2 3" xfId="25979" xr:uid="{00000000-0005-0000-0000-000077940000}"/>
    <cellStyle name="Normal 8 2 3 4 2 2 2 4" xfId="43325" xr:uid="{00000000-0005-0000-0000-000078940000}"/>
    <cellStyle name="Normal 8 2 3 4 2 2 3" xfId="4657" xr:uid="{00000000-0005-0000-0000-000079940000}"/>
    <cellStyle name="Normal 8 2 3 4 2 2 3 2" xfId="13330" xr:uid="{00000000-0005-0000-0000-00007A940000}"/>
    <cellStyle name="Normal 8 2 3 4 2 2 3 2 2" xfId="30683" xr:uid="{00000000-0005-0000-0000-00007B940000}"/>
    <cellStyle name="Normal 8 2 3 4 2 2 3 2 3" xfId="48029" xr:uid="{00000000-0005-0000-0000-00007C940000}"/>
    <cellStyle name="Normal 8 2 3 4 2 2 3 3" xfId="22010" xr:uid="{00000000-0005-0000-0000-00007D940000}"/>
    <cellStyle name="Normal 8 2 3 4 2 2 3 4" xfId="39356" xr:uid="{00000000-0005-0000-0000-00007E940000}"/>
    <cellStyle name="Normal 8 2 3 4 2 2 4" xfId="11517" xr:uid="{00000000-0005-0000-0000-00007F940000}"/>
    <cellStyle name="Normal 8 2 3 4 2 2 4 2" xfId="28870" xr:uid="{00000000-0005-0000-0000-000080940000}"/>
    <cellStyle name="Normal 8 2 3 4 2 2 4 3" xfId="46216" xr:uid="{00000000-0005-0000-0000-000081940000}"/>
    <cellStyle name="Normal 8 2 3 4 2 2 5" xfId="20197" xr:uid="{00000000-0005-0000-0000-000082940000}"/>
    <cellStyle name="Normal 8 2 3 4 2 2 6" xfId="37543" xr:uid="{00000000-0005-0000-0000-000083940000}"/>
    <cellStyle name="Normal 8 2 3 4 2 3" xfId="1766" xr:uid="{00000000-0005-0000-0000-000084940000}"/>
    <cellStyle name="Normal 8 2 3 4 2 3 2" xfId="7548" xr:uid="{00000000-0005-0000-0000-000085940000}"/>
    <cellStyle name="Normal 8 2 3 4 2 3 2 2" xfId="16221" xr:uid="{00000000-0005-0000-0000-000086940000}"/>
    <cellStyle name="Normal 8 2 3 4 2 3 2 2 2" xfId="33574" xr:uid="{00000000-0005-0000-0000-000087940000}"/>
    <cellStyle name="Normal 8 2 3 4 2 3 2 2 3" xfId="50920" xr:uid="{00000000-0005-0000-0000-000088940000}"/>
    <cellStyle name="Normal 8 2 3 4 2 3 2 3" xfId="24901" xr:uid="{00000000-0005-0000-0000-000089940000}"/>
    <cellStyle name="Normal 8 2 3 4 2 3 2 4" xfId="42247" xr:uid="{00000000-0005-0000-0000-00008A940000}"/>
    <cellStyle name="Normal 8 2 3 4 2 3 3" xfId="5392" xr:uid="{00000000-0005-0000-0000-00008B940000}"/>
    <cellStyle name="Normal 8 2 3 4 2 3 3 2" xfId="14065" xr:uid="{00000000-0005-0000-0000-00008C940000}"/>
    <cellStyle name="Normal 8 2 3 4 2 3 3 2 2" xfId="31418" xr:uid="{00000000-0005-0000-0000-00008D940000}"/>
    <cellStyle name="Normal 8 2 3 4 2 3 3 2 3" xfId="48764" xr:uid="{00000000-0005-0000-0000-00008E940000}"/>
    <cellStyle name="Normal 8 2 3 4 2 3 3 3" xfId="22745" xr:uid="{00000000-0005-0000-0000-00008F940000}"/>
    <cellStyle name="Normal 8 2 3 4 2 3 3 4" xfId="40091" xr:uid="{00000000-0005-0000-0000-000090940000}"/>
    <cellStyle name="Normal 8 2 3 4 2 3 4" xfId="10439" xr:uid="{00000000-0005-0000-0000-000091940000}"/>
    <cellStyle name="Normal 8 2 3 4 2 3 4 2" xfId="27792" xr:uid="{00000000-0005-0000-0000-000092940000}"/>
    <cellStyle name="Normal 8 2 3 4 2 3 4 3" xfId="45138" xr:uid="{00000000-0005-0000-0000-000093940000}"/>
    <cellStyle name="Normal 8 2 3 4 2 3 5" xfId="19119" xr:uid="{00000000-0005-0000-0000-000094940000}"/>
    <cellStyle name="Normal 8 2 3 4 2 3 6" xfId="36465" xr:uid="{00000000-0005-0000-0000-000095940000}"/>
    <cellStyle name="Normal 8 2 3 4 2 4" xfId="6813" xr:uid="{00000000-0005-0000-0000-000096940000}"/>
    <cellStyle name="Normal 8 2 3 4 2 4 2" xfId="15486" xr:uid="{00000000-0005-0000-0000-000097940000}"/>
    <cellStyle name="Normal 8 2 3 4 2 4 2 2" xfId="32839" xr:uid="{00000000-0005-0000-0000-000098940000}"/>
    <cellStyle name="Normal 8 2 3 4 2 4 2 3" xfId="50185" xr:uid="{00000000-0005-0000-0000-000099940000}"/>
    <cellStyle name="Normal 8 2 3 4 2 4 3" xfId="24166" xr:uid="{00000000-0005-0000-0000-00009A940000}"/>
    <cellStyle name="Normal 8 2 3 4 2 4 4" xfId="41512" xr:uid="{00000000-0005-0000-0000-00009B940000}"/>
    <cellStyle name="Normal 8 2 3 4 2 5" xfId="3579" xr:uid="{00000000-0005-0000-0000-00009C940000}"/>
    <cellStyle name="Normal 8 2 3 4 2 5 2" xfId="12252" xr:uid="{00000000-0005-0000-0000-00009D940000}"/>
    <cellStyle name="Normal 8 2 3 4 2 5 2 2" xfId="29605" xr:uid="{00000000-0005-0000-0000-00009E940000}"/>
    <cellStyle name="Normal 8 2 3 4 2 5 2 3" xfId="46951" xr:uid="{00000000-0005-0000-0000-00009F940000}"/>
    <cellStyle name="Normal 8 2 3 4 2 5 3" xfId="20932" xr:uid="{00000000-0005-0000-0000-0000A0940000}"/>
    <cellStyle name="Normal 8 2 3 4 2 5 4" xfId="38278" xr:uid="{00000000-0005-0000-0000-0000A1940000}"/>
    <cellStyle name="Normal 8 2 3 4 2 6" xfId="9704" xr:uid="{00000000-0005-0000-0000-0000A2940000}"/>
    <cellStyle name="Normal 8 2 3 4 2 6 2" xfId="27057" xr:uid="{00000000-0005-0000-0000-0000A3940000}"/>
    <cellStyle name="Normal 8 2 3 4 2 6 3" xfId="44403" xr:uid="{00000000-0005-0000-0000-0000A4940000}"/>
    <cellStyle name="Normal 8 2 3 4 2 7" xfId="18384" xr:uid="{00000000-0005-0000-0000-0000A5940000}"/>
    <cellStyle name="Normal 8 2 3 4 2 8" xfId="35730" xr:uid="{00000000-0005-0000-0000-0000A6940000}"/>
    <cellStyle name="Normal 8 2 3 4 3" xfId="541" xr:uid="{00000000-0005-0000-0000-0000A7940000}"/>
    <cellStyle name="Normal 8 2 3 4 3 2" xfId="2354" xr:uid="{00000000-0005-0000-0000-0000A8940000}"/>
    <cellStyle name="Normal 8 2 3 4 3 2 2" xfId="8136" xr:uid="{00000000-0005-0000-0000-0000A9940000}"/>
    <cellStyle name="Normal 8 2 3 4 3 2 2 2" xfId="16809" xr:uid="{00000000-0005-0000-0000-0000AA940000}"/>
    <cellStyle name="Normal 8 2 3 4 3 2 2 2 2" xfId="34162" xr:uid="{00000000-0005-0000-0000-0000AB940000}"/>
    <cellStyle name="Normal 8 2 3 4 3 2 2 2 3" xfId="51508" xr:uid="{00000000-0005-0000-0000-0000AC940000}"/>
    <cellStyle name="Normal 8 2 3 4 3 2 2 3" xfId="25489" xr:uid="{00000000-0005-0000-0000-0000AD940000}"/>
    <cellStyle name="Normal 8 2 3 4 3 2 2 4" xfId="42835" xr:uid="{00000000-0005-0000-0000-0000AE940000}"/>
    <cellStyle name="Normal 8 2 3 4 3 2 3" xfId="5637" xr:uid="{00000000-0005-0000-0000-0000AF940000}"/>
    <cellStyle name="Normal 8 2 3 4 3 2 3 2" xfId="14310" xr:uid="{00000000-0005-0000-0000-0000B0940000}"/>
    <cellStyle name="Normal 8 2 3 4 3 2 3 2 2" xfId="31663" xr:uid="{00000000-0005-0000-0000-0000B1940000}"/>
    <cellStyle name="Normal 8 2 3 4 3 2 3 2 3" xfId="49009" xr:uid="{00000000-0005-0000-0000-0000B2940000}"/>
    <cellStyle name="Normal 8 2 3 4 3 2 3 3" xfId="22990" xr:uid="{00000000-0005-0000-0000-0000B3940000}"/>
    <cellStyle name="Normal 8 2 3 4 3 2 3 4" xfId="40336" xr:uid="{00000000-0005-0000-0000-0000B4940000}"/>
    <cellStyle name="Normal 8 2 3 4 3 2 4" xfId="11027" xr:uid="{00000000-0005-0000-0000-0000B5940000}"/>
    <cellStyle name="Normal 8 2 3 4 3 2 4 2" xfId="28380" xr:uid="{00000000-0005-0000-0000-0000B6940000}"/>
    <cellStyle name="Normal 8 2 3 4 3 2 4 3" xfId="45726" xr:uid="{00000000-0005-0000-0000-0000B7940000}"/>
    <cellStyle name="Normal 8 2 3 4 3 2 5" xfId="19707" xr:uid="{00000000-0005-0000-0000-0000B8940000}"/>
    <cellStyle name="Normal 8 2 3 4 3 2 6" xfId="37053" xr:uid="{00000000-0005-0000-0000-0000B9940000}"/>
    <cellStyle name="Normal 8 2 3 4 3 3" xfId="6323" xr:uid="{00000000-0005-0000-0000-0000BA940000}"/>
    <cellStyle name="Normal 8 2 3 4 3 3 2" xfId="14996" xr:uid="{00000000-0005-0000-0000-0000BB940000}"/>
    <cellStyle name="Normal 8 2 3 4 3 3 2 2" xfId="32349" xr:uid="{00000000-0005-0000-0000-0000BC940000}"/>
    <cellStyle name="Normal 8 2 3 4 3 3 2 3" xfId="49695" xr:uid="{00000000-0005-0000-0000-0000BD940000}"/>
    <cellStyle name="Normal 8 2 3 4 3 3 3" xfId="23676" xr:uid="{00000000-0005-0000-0000-0000BE940000}"/>
    <cellStyle name="Normal 8 2 3 4 3 3 4" xfId="41022" xr:uid="{00000000-0005-0000-0000-0000BF940000}"/>
    <cellStyle name="Normal 8 2 3 4 3 4" xfId="4167" xr:uid="{00000000-0005-0000-0000-0000C0940000}"/>
    <cellStyle name="Normal 8 2 3 4 3 4 2" xfId="12840" xr:uid="{00000000-0005-0000-0000-0000C1940000}"/>
    <cellStyle name="Normal 8 2 3 4 3 4 2 2" xfId="30193" xr:uid="{00000000-0005-0000-0000-0000C2940000}"/>
    <cellStyle name="Normal 8 2 3 4 3 4 2 3" xfId="47539" xr:uid="{00000000-0005-0000-0000-0000C3940000}"/>
    <cellStyle name="Normal 8 2 3 4 3 4 3" xfId="21520" xr:uid="{00000000-0005-0000-0000-0000C4940000}"/>
    <cellStyle name="Normal 8 2 3 4 3 4 4" xfId="38866" xr:uid="{00000000-0005-0000-0000-0000C5940000}"/>
    <cellStyle name="Normal 8 2 3 4 3 5" xfId="9214" xr:uid="{00000000-0005-0000-0000-0000C6940000}"/>
    <cellStyle name="Normal 8 2 3 4 3 5 2" xfId="26567" xr:uid="{00000000-0005-0000-0000-0000C7940000}"/>
    <cellStyle name="Normal 8 2 3 4 3 5 3" xfId="43913" xr:uid="{00000000-0005-0000-0000-0000C8940000}"/>
    <cellStyle name="Normal 8 2 3 4 3 6" xfId="17894" xr:uid="{00000000-0005-0000-0000-0000C9940000}"/>
    <cellStyle name="Normal 8 2 3 4 3 7" xfId="35240" xr:uid="{00000000-0005-0000-0000-0000CA940000}"/>
    <cellStyle name="Normal 8 2 3 4 4" xfId="2109" xr:uid="{00000000-0005-0000-0000-0000CB940000}"/>
    <cellStyle name="Normal 8 2 3 4 4 2" xfId="7891" xr:uid="{00000000-0005-0000-0000-0000CC940000}"/>
    <cellStyle name="Normal 8 2 3 4 4 2 2" xfId="16564" xr:uid="{00000000-0005-0000-0000-0000CD940000}"/>
    <cellStyle name="Normal 8 2 3 4 4 2 2 2" xfId="33917" xr:uid="{00000000-0005-0000-0000-0000CE940000}"/>
    <cellStyle name="Normal 8 2 3 4 4 2 2 3" xfId="51263" xr:uid="{00000000-0005-0000-0000-0000CF940000}"/>
    <cellStyle name="Normal 8 2 3 4 4 2 3" xfId="25244" xr:uid="{00000000-0005-0000-0000-0000D0940000}"/>
    <cellStyle name="Normal 8 2 3 4 4 2 4" xfId="42590" xr:uid="{00000000-0005-0000-0000-0000D1940000}"/>
    <cellStyle name="Normal 8 2 3 4 4 3" xfId="3922" xr:uid="{00000000-0005-0000-0000-0000D2940000}"/>
    <cellStyle name="Normal 8 2 3 4 4 3 2" xfId="12595" xr:uid="{00000000-0005-0000-0000-0000D3940000}"/>
    <cellStyle name="Normal 8 2 3 4 4 3 2 2" xfId="29948" xr:uid="{00000000-0005-0000-0000-0000D4940000}"/>
    <cellStyle name="Normal 8 2 3 4 4 3 2 3" xfId="47294" xr:uid="{00000000-0005-0000-0000-0000D5940000}"/>
    <cellStyle name="Normal 8 2 3 4 4 3 3" xfId="21275" xr:uid="{00000000-0005-0000-0000-0000D6940000}"/>
    <cellStyle name="Normal 8 2 3 4 4 3 4" xfId="38621" xr:uid="{00000000-0005-0000-0000-0000D7940000}"/>
    <cellStyle name="Normal 8 2 3 4 4 4" xfId="10782" xr:uid="{00000000-0005-0000-0000-0000D8940000}"/>
    <cellStyle name="Normal 8 2 3 4 4 4 2" xfId="28135" xr:uid="{00000000-0005-0000-0000-0000D9940000}"/>
    <cellStyle name="Normal 8 2 3 4 4 4 3" xfId="45481" xr:uid="{00000000-0005-0000-0000-0000DA940000}"/>
    <cellStyle name="Normal 8 2 3 4 4 5" xfId="19462" xr:uid="{00000000-0005-0000-0000-0000DB940000}"/>
    <cellStyle name="Normal 8 2 3 4 4 6" xfId="36808" xr:uid="{00000000-0005-0000-0000-0000DC940000}"/>
    <cellStyle name="Normal 8 2 3 4 5" xfId="1276" xr:uid="{00000000-0005-0000-0000-0000DD940000}"/>
    <cellStyle name="Normal 8 2 3 4 5 2" xfId="7058" xr:uid="{00000000-0005-0000-0000-0000DE940000}"/>
    <cellStyle name="Normal 8 2 3 4 5 2 2" xfId="15731" xr:uid="{00000000-0005-0000-0000-0000DF940000}"/>
    <cellStyle name="Normal 8 2 3 4 5 2 2 2" xfId="33084" xr:uid="{00000000-0005-0000-0000-0000E0940000}"/>
    <cellStyle name="Normal 8 2 3 4 5 2 2 3" xfId="50430" xr:uid="{00000000-0005-0000-0000-0000E1940000}"/>
    <cellStyle name="Normal 8 2 3 4 5 2 3" xfId="24411" xr:uid="{00000000-0005-0000-0000-0000E2940000}"/>
    <cellStyle name="Normal 8 2 3 4 5 2 4" xfId="41757" xr:uid="{00000000-0005-0000-0000-0000E3940000}"/>
    <cellStyle name="Normal 8 2 3 4 5 3" xfId="4902" xr:uid="{00000000-0005-0000-0000-0000E4940000}"/>
    <cellStyle name="Normal 8 2 3 4 5 3 2" xfId="13575" xr:uid="{00000000-0005-0000-0000-0000E5940000}"/>
    <cellStyle name="Normal 8 2 3 4 5 3 2 2" xfId="30928" xr:uid="{00000000-0005-0000-0000-0000E6940000}"/>
    <cellStyle name="Normal 8 2 3 4 5 3 2 3" xfId="48274" xr:uid="{00000000-0005-0000-0000-0000E7940000}"/>
    <cellStyle name="Normal 8 2 3 4 5 3 3" xfId="22255" xr:uid="{00000000-0005-0000-0000-0000E8940000}"/>
    <cellStyle name="Normal 8 2 3 4 5 3 4" xfId="39601" xr:uid="{00000000-0005-0000-0000-0000E9940000}"/>
    <cellStyle name="Normal 8 2 3 4 5 4" xfId="9949" xr:uid="{00000000-0005-0000-0000-0000EA940000}"/>
    <cellStyle name="Normal 8 2 3 4 5 4 2" xfId="27302" xr:uid="{00000000-0005-0000-0000-0000EB940000}"/>
    <cellStyle name="Normal 8 2 3 4 5 4 3" xfId="44648" xr:uid="{00000000-0005-0000-0000-0000EC940000}"/>
    <cellStyle name="Normal 8 2 3 4 5 5" xfId="18629" xr:uid="{00000000-0005-0000-0000-0000ED940000}"/>
    <cellStyle name="Normal 8 2 3 4 5 6" xfId="35975" xr:uid="{00000000-0005-0000-0000-0000EE940000}"/>
    <cellStyle name="Normal 8 2 3 4 6" xfId="6078" xr:uid="{00000000-0005-0000-0000-0000EF940000}"/>
    <cellStyle name="Normal 8 2 3 4 6 2" xfId="14751" xr:uid="{00000000-0005-0000-0000-0000F0940000}"/>
    <cellStyle name="Normal 8 2 3 4 6 2 2" xfId="32104" xr:uid="{00000000-0005-0000-0000-0000F1940000}"/>
    <cellStyle name="Normal 8 2 3 4 6 2 3" xfId="49450" xr:uid="{00000000-0005-0000-0000-0000F2940000}"/>
    <cellStyle name="Normal 8 2 3 4 6 3" xfId="23431" xr:uid="{00000000-0005-0000-0000-0000F3940000}"/>
    <cellStyle name="Normal 8 2 3 4 6 4" xfId="40777" xr:uid="{00000000-0005-0000-0000-0000F4940000}"/>
    <cellStyle name="Normal 8 2 3 4 7" xfId="3089" xr:uid="{00000000-0005-0000-0000-0000F5940000}"/>
    <cellStyle name="Normal 8 2 3 4 7 2" xfId="11762" xr:uid="{00000000-0005-0000-0000-0000F6940000}"/>
    <cellStyle name="Normal 8 2 3 4 7 2 2" xfId="29115" xr:uid="{00000000-0005-0000-0000-0000F7940000}"/>
    <cellStyle name="Normal 8 2 3 4 7 2 3" xfId="46461" xr:uid="{00000000-0005-0000-0000-0000F8940000}"/>
    <cellStyle name="Normal 8 2 3 4 7 3" xfId="20442" xr:uid="{00000000-0005-0000-0000-0000F9940000}"/>
    <cellStyle name="Normal 8 2 3 4 7 4" xfId="37788" xr:uid="{00000000-0005-0000-0000-0000FA940000}"/>
    <cellStyle name="Normal 8 2 3 4 8" xfId="8969" xr:uid="{00000000-0005-0000-0000-0000FB940000}"/>
    <cellStyle name="Normal 8 2 3 4 8 2" xfId="26322" xr:uid="{00000000-0005-0000-0000-0000FC940000}"/>
    <cellStyle name="Normal 8 2 3 4 8 3" xfId="43668" xr:uid="{00000000-0005-0000-0000-0000FD940000}"/>
    <cellStyle name="Normal 8 2 3 4 9" xfId="17649" xr:uid="{00000000-0005-0000-0000-0000FE940000}"/>
    <cellStyle name="Normal 8 2 3 5" xfId="149" xr:uid="{00000000-0005-0000-0000-0000FF940000}"/>
    <cellStyle name="Normal 8 2 3 5 10" xfId="34848" xr:uid="{00000000-0005-0000-0000-000000950000}"/>
    <cellStyle name="Normal 8 2 3 5 2" xfId="884" xr:uid="{00000000-0005-0000-0000-000001950000}"/>
    <cellStyle name="Normal 8 2 3 5 2 2" xfId="2697" xr:uid="{00000000-0005-0000-0000-000002950000}"/>
    <cellStyle name="Normal 8 2 3 5 2 2 2" xfId="8479" xr:uid="{00000000-0005-0000-0000-000003950000}"/>
    <cellStyle name="Normal 8 2 3 5 2 2 2 2" xfId="17152" xr:uid="{00000000-0005-0000-0000-000004950000}"/>
    <cellStyle name="Normal 8 2 3 5 2 2 2 2 2" xfId="34505" xr:uid="{00000000-0005-0000-0000-000005950000}"/>
    <cellStyle name="Normal 8 2 3 5 2 2 2 2 3" xfId="51851" xr:uid="{00000000-0005-0000-0000-000006950000}"/>
    <cellStyle name="Normal 8 2 3 5 2 2 2 3" xfId="25832" xr:uid="{00000000-0005-0000-0000-000007950000}"/>
    <cellStyle name="Normal 8 2 3 5 2 2 2 4" xfId="43178" xr:uid="{00000000-0005-0000-0000-000008950000}"/>
    <cellStyle name="Normal 8 2 3 5 2 2 3" xfId="4510" xr:uid="{00000000-0005-0000-0000-000009950000}"/>
    <cellStyle name="Normal 8 2 3 5 2 2 3 2" xfId="13183" xr:uid="{00000000-0005-0000-0000-00000A950000}"/>
    <cellStyle name="Normal 8 2 3 5 2 2 3 2 2" xfId="30536" xr:uid="{00000000-0005-0000-0000-00000B950000}"/>
    <cellStyle name="Normal 8 2 3 5 2 2 3 2 3" xfId="47882" xr:uid="{00000000-0005-0000-0000-00000C950000}"/>
    <cellStyle name="Normal 8 2 3 5 2 2 3 3" xfId="21863" xr:uid="{00000000-0005-0000-0000-00000D950000}"/>
    <cellStyle name="Normal 8 2 3 5 2 2 3 4" xfId="39209" xr:uid="{00000000-0005-0000-0000-00000E950000}"/>
    <cellStyle name="Normal 8 2 3 5 2 2 4" xfId="11370" xr:uid="{00000000-0005-0000-0000-00000F950000}"/>
    <cellStyle name="Normal 8 2 3 5 2 2 4 2" xfId="28723" xr:uid="{00000000-0005-0000-0000-000010950000}"/>
    <cellStyle name="Normal 8 2 3 5 2 2 4 3" xfId="46069" xr:uid="{00000000-0005-0000-0000-000011950000}"/>
    <cellStyle name="Normal 8 2 3 5 2 2 5" xfId="20050" xr:uid="{00000000-0005-0000-0000-000012950000}"/>
    <cellStyle name="Normal 8 2 3 5 2 2 6" xfId="37396" xr:uid="{00000000-0005-0000-0000-000013950000}"/>
    <cellStyle name="Normal 8 2 3 5 2 3" xfId="1619" xr:uid="{00000000-0005-0000-0000-000014950000}"/>
    <cellStyle name="Normal 8 2 3 5 2 3 2" xfId="7401" xr:uid="{00000000-0005-0000-0000-000015950000}"/>
    <cellStyle name="Normal 8 2 3 5 2 3 2 2" xfId="16074" xr:uid="{00000000-0005-0000-0000-000016950000}"/>
    <cellStyle name="Normal 8 2 3 5 2 3 2 2 2" xfId="33427" xr:uid="{00000000-0005-0000-0000-000017950000}"/>
    <cellStyle name="Normal 8 2 3 5 2 3 2 2 3" xfId="50773" xr:uid="{00000000-0005-0000-0000-000018950000}"/>
    <cellStyle name="Normal 8 2 3 5 2 3 2 3" xfId="24754" xr:uid="{00000000-0005-0000-0000-000019950000}"/>
    <cellStyle name="Normal 8 2 3 5 2 3 2 4" xfId="42100" xr:uid="{00000000-0005-0000-0000-00001A950000}"/>
    <cellStyle name="Normal 8 2 3 5 2 3 3" xfId="5245" xr:uid="{00000000-0005-0000-0000-00001B950000}"/>
    <cellStyle name="Normal 8 2 3 5 2 3 3 2" xfId="13918" xr:uid="{00000000-0005-0000-0000-00001C950000}"/>
    <cellStyle name="Normal 8 2 3 5 2 3 3 2 2" xfId="31271" xr:uid="{00000000-0005-0000-0000-00001D950000}"/>
    <cellStyle name="Normal 8 2 3 5 2 3 3 2 3" xfId="48617" xr:uid="{00000000-0005-0000-0000-00001E950000}"/>
    <cellStyle name="Normal 8 2 3 5 2 3 3 3" xfId="22598" xr:uid="{00000000-0005-0000-0000-00001F950000}"/>
    <cellStyle name="Normal 8 2 3 5 2 3 3 4" xfId="39944" xr:uid="{00000000-0005-0000-0000-000020950000}"/>
    <cellStyle name="Normal 8 2 3 5 2 3 4" xfId="10292" xr:uid="{00000000-0005-0000-0000-000021950000}"/>
    <cellStyle name="Normal 8 2 3 5 2 3 4 2" xfId="27645" xr:uid="{00000000-0005-0000-0000-000022950000}"/>
    <cellStyle name="Normal 8 2 3 5 2 3 4 3" xfId="44991" xr:uid="{00000000-0005-0000-0000-000023950000}"/>
    <cellStyle name="Normal 8 2 3 5 2 3 5" xfId="18972" xr:uid="{00000000-0005-0000-0000-000024950000}"/>
    <cellStyle name="Normal 8 2 3 5 2 3 6" xfId="36318" xr:uid="{00000000-0005-0000-0000-000025950000}"/>
    <cellStyle name="Normal 8 2 3 5 2 4" xfId="6666" xr:uid="{00000000-0005-0000-0000-000026950000}"/>
    <cellStyle name="Normal 8 2 3 5 2 4 2" xfId="15339" xr:uid="{00000000-0005-0000-0000-000027950000}"/>
    <cellStyle name="Normal 8 2 3 5 2 4 2 2" xfId="32692" xr:uid="{00000000-0005-0000-0000-000028950000}"/>
    <cellStyle name="Normal 8 2 3 5 2 4 2 3" xfId="50038" xr:uid="{00000000-0005-0000-0000-000029950000}"/>
    <cellStyle name="Normal 8 2 3 5 2 4 3" xfId="24019" xr:uid="{00000000-0005-0000-0000-00002A950000}"/>
    <cellStyle name="Normal 8 2 3 5 2 4 4" xfId="41365" xr:uid="{00000000-0005-0000-0000-00002B950000}"/>
    <cellStyle name="Normal 8 2 3 5 2 5" xfId="3432" xr:uid="{00000000-0005-0000-0000-00002C950000}"/>
    <cellStyle name="Normal 8 2 3 5 2 5 2" xfId="12105" xr:uid="{00000000-0005-0000-0000-00002D950000}"/>
    <cellStyle name="Normal 8 2 3 5 2 5 2 2" xfId="29458" xr:uid="{00000000-0005-0000-0000-00002E950000}"/>
    <cellStyle name="Normal 8 2 3 5 2 5 2 3" xfId="46804" xr:uid="{00000000-0005-0000-0000-00002F950000}"/>
    <cellStyle name="Normal 8 2 3 5 2 5 3" xfId="20785" xr:uid="{00000000-0005-0000-0000-000030950000}"/>
    <cellStyle name="Normal 8 2 3 5 2 5 4" xfId="38131" xr:uid="{00000000-0005-0000-0000-000031950000}"/>
    <cellStyle name="Normal 8 2 3 5 2 6" xfId="9557" xr:uid="{00000000-0005-0000-0000-000032950000}"/>
    <cellStyle name="Normal 8 2 3 5 2 6 2" xfId="26910" xr:uid="{00000000-0005-0000-0000-000033950000}"/>
    <cellStyle name="Normal 8 2 3 5 2 6 3" xfId="44256" xr:uid="{00000000-0005-0000-0000-000034950000}"/>
    <cellStyle name="Normal 8 2 3 5 2 7" xfId="18237" xr:uid="{00000000-0005-0000-0000-000035950000}"/>
    <cellStyle name="Normal 8 2 3 5 2 8" xfId="35583" xr:uid="{00000000-0005-0000-0000-000036950000}"/>
    <cellStyle name="Normal 8 2 3 5 3" xfId="639" xr:uid="{00000000-0005-0000-0000-000037950000}"/>
    <cellStyle name="Normal 8 2 3 5 3 2" xfId="2452" xr:uid="{00000000-0005-0000-0000-000038950000}"/>
    <cellStyle name="Normal 8 2 3 5 3 2 2" xfId="8234" xr:uid="{00000000-0005-0000-0000-000039950000}"/>
    <cellStyle name="Normal 8 2 3 5 3 2 2 2" xfId="16907" xr:uid="{00000000-0005-0000-0000-00003A950000}"/>
    <cellStyle name="Normal 8 2 3 5 3 2 2 2 2" xfId="34260" xr:uid="{00000000-0005-0000-0000-00003B950000}"/>
    <cellStyle name="Normal 8 2 3 5 3 2 2 2 3" xfId="51606" xr:uid="{00000000-0005-0000-0000-00003C950000}"/>
    <cellStyle name="Normal 8 2 3 5 3 2 2 3" xfId="25587" xr:uid="{00000000-0005-0000-0000-00003D950000}"/>
    <cellStyle name="Normal 8 2 3 5 3 2 2 4" xfId="42933" xr:uid="{00000000-0005-0000-0000-00003E950000}"/>
    <cellStyle name="Normal 8 2 3 5 3 2 3" xfId="5735" xr:uid="{00000000-0005-0000-0000-00003F950000}"/>
    <cellStyle name="Normal 8 2 3 5 3 2 3 2" xfId="14408" xr:uid="{00000000-0005-0000-0000-000040950000}"/>
    <cellStyle name="Normal 8 2 3 5 3 2 3 2 2" xfId="31761" xr:uid="{00000000-0005-0000-0000-000041950000}"/>
    <cellStyle name="Normal 8 2 3 5 3 2 3 2 3" xfId="49107" xr:uid="{00000000-0005-0000-0000-000042950000}"/>
    <cellStyle name="Normal 8 2 3 5 3 2 3 3" xfId="23088" xr:uid="{00000000-0005-0000-0000-000043950000}"/>
    <cellStyle name="Normal 8 2 3 5 3 2 3 4" xfId="40434" xr:uid="{00000000-0005-0000-0000-000044950000}"/>
    <cellStyle name="Normal 8 2 3 5 3 2 4" xfId="11125" xr:uid="{00000000-0005-0000-0000-000045950000}"/>
    <cellStyle name="Normal 8 2 3 5 3 2 4 2" xfId="28478" xr:uid="{00000000-0005-0000-0000-000046950000}"/>
    <cellStyle name="Normal 8 2 3 5 3 2 4 3" xfId="45824" xr:uid="{00000000-0005-0000-0000-000047950000}"/>
    <cellStyle name="Normal 8 2 3 5 3 2 5" xfId="19805" xr:uid="{00000000-0005-0000-0000-000048950000}"/>
    <cellStyle name="Normal 8 2 3 5 3 2 6" xfId="37151" xr:uid="{00000000-0005-0000-0000-000049950000}"/>
    <cellStyle name="Normal 8 2 3 5 3 3" xfId="6421" xr:uid="{00000000-0005-0000-0000-00004A950000}"/>
    <cellStyle name="Normal 8 2 3 5 3 3 2" xfId="15094" xr:uid="{00000000-0005-0000-0000-00004B950000}"/>
    <cellStyle name="Normal 8 2 3 5 3 3 2 2" xfId="32447" xr:uid="{00000000-0005-0000-0000-00004C950000}"/>
    <cellStyle name="Normal 8 2 3 5 3 3 2 3" xfId="49793" xr:uid="{00000000-0005-0000-0000-00004D950000}"/>
    <cellStyle name="Normal 8 2 3 5 3 3 3" xfId="23774" xr:uid="{00000000-0005-0000-0000-00004E950000}"/>
    <cellStyle name="Normal 8 2 3 5 3 3 4" xfId="41120" xr:uid="{00000000-0005-0000-0000-00004F950000}"/>
    <cellStyle name="Normal 8 2 3 5 3 4" xfId="4265" xr:uid="{00000000-0005-0000-0000-000050950000}"/>
    <cellStyle name="Normal 8 2 3 5 3 4 2" xfId="12938" xr:uid="{00000000-0005-0000-0000-000051950000}"/>
    <cellStyle name="Normal 8 2 3 5 3 4 2 2" xfId="30291" xr:uid="{00000000-0005-0000-0000-000052950000}"/>
    <cellStyle name="Normal 8 2 3 5 3 4 2 3" xfId="47637" xr:uid="{00000000-0005-0000-0000-000053950000}"/>
    <cellStyle name="Normal 8 2 3 5 3 4 3" xfId="21618" xr:uid="{00000000-0005-0000-0000-000054950000}"/>
    <cellStyle name="Normal 8 2 3 5 3 4 4" xfId="38964" xr:uid="{00000000-0005-0000-0000-000055950000}"/>
    <cellStyle name="Normal 8 2 3 5 3 5" xfId="9312" xr:uid="{00000000-0005-0000-0000-000056950000}"/>
    <cellStyle name="Normal 8 2 3 5 3 5 2" xfId="26665" xr:uid="{00000000-0005-0000-0000-000057950000}"/>
    <cellStyle name="Normal 8 2 3 5 3 5 3" xfId="44011" xr:uid="{00000000-0005-0000-0000-000058950000}"/>
    <cellStyle name="Normal 8 2 3 5 3 6" xfId="17992" xr:uid="{00000000-0005-0000-0000-000059950000}"/>
    <cellStyle name="Normal 8 2 3 5 3 7" xfId="35338" xr:uid="{00000000-0005-0000-0000-00005A950000}"/>
    <cellStyle name="Normal 8 2 3 5 4" xfId="1962" xr:uid="{00000000-0005-0000-0000-00005B950000}"/>
    <cellStyle name="Normal 8 2 3 5 4 2" xfId="7744" xr:uid="{00000000-0005-0000-0000-00005C950000}"/>
    <cellStyle name="Normal 8 2 3 5 4 2 2" xfId="16417" xr:uid="{00000000-0005-0000-0000-00005D950000}"/>
    <cellStyle name="Normal 8 2 3 5 4 2 2 2" xfId="33770" xr:uid="{00000000-0005-0000-0000-00005E950000}"/>
    <cellStyle name="Normal 8 2 3 5 4 2 2 3" xfId="51116" xr:uid="{00000000-0005-0000-0000-00005F950000}"/>
    <cellStyle name="Normal 8 2 3 5 4 2 3" xfId="25097" xr:uid="{00000000-0005-0000-0000-000060950000}"/>
    <cellStyle name="Normal 8 2 3 5 4 2 4" xfId="42443" xr:uid="{00000000-0005-0000-0000-000061950000}"/>
    <cellStyle name="Normal 8 2 3 5 4 3" xfId="3775" xr:uid="{00000000-0005-0000-0000-000062950000}"/>
    <cellStyle name="Normal 8 2 3 5 4 3 2" xfId="12448" xr:uid="{00000000-0005-0000-0000-000063950000}"/>
    <cellStyle name="Normal 8 2 3 5 4 3 2 2" xfId="29801" xr:uid="{00000000-0005-0000-0000-000064950000}"/>
    <cellStyle name="Normal 8 2 3 5 4 3 2 3" xfId="47147" xr:uid="{00000000-0005-0000-0000-000065950000}"/>
    <cellStyle name="Normal 8 2 3 5 4 3 3" xfId="21128" xr:uid="{00000000-0005-0000-0000-000066950000}"/>
    <cellStyle name="Normal 8 2 3 5 4 3 4" xfId="38474" xr:uid="{00000000-0005-0000-0000-000067950000}"/>
    <cellStyle name="Normal 8 2 3 5 4 4" xfId="10635" xr:uid="{00000000-0005-0000-0000-000068950000}"/>
    <cellStyle name="Normal 8 2 3 5 4 4 2" xfId="27988" xr:uid="{00000000-0005-0000-0000-000069950000}"/>
    <cellStyle name="Normal 8 2 3 5 4 4 3" xfId="45334" xr:uid="{00000000-0005-0000-0000-00006A950000}"/>
    <cellStyle name="Normal 8 2 3 5 4 5" xfId="19315" xr:uid="{00000000-0005-0000-0000-00006B950000}"/>
    <cellStyle name="Normal 8 2 3 5 4 6" xfId="36661" xr:uid="{00000000-0005-0000-0000-00006C950000}"/>
    <cellStyle name="Normal 8 2 3 5 5" xfId="1374" xr:uid="{00000000-0005-0000-0000-00006D950000}"/>
    <cellStyle name="Normal 8 2 3 5 5 2" xfId="7156" xr:uid="{00000000-0005-0000-0000-00006E950000}"/>
    <cellStyle name="Normal 8 2 3 5 5 2 2" xfId="15829" xr:uid="{00000000-0005-0000-0000-00006F950000}"/>
    <cellStyle name="Normal 8 2 3 5 5 2 2 2" xfId="33182" xr:uid="{00000000-0005-0000-0000-000070950000}"/>
    <cellStyle name="Normal 8 2 3 5 5 2 2 3" xfId="50528" xr:uid="{00000000-0005-0000-0000-000071950000}"/>
    <cellStyle name="Normal 8 2 3 5 5 2 3" xfId="24509" xr:uid="{00000000-0005-0000-0000-000072950000}"/>
    <cellStyle name="Normal 8 2 3 5 5 2 4" xfId="41855" xr:uid="{00000000-0005-0000-0000-000073950000}"/>
    <cellStyle name="Normal 8 2 3 5 5 3" xfId="5000" xr:uid="{00000000-0005-0000-0000-000074950000}"/>
    <cellStyle name="Normal 8 2 3 5 5 3 2" xfId="13673" xr:uid="{00000000-0005-0000-0000-000075950000}"/>
    <cellStyle name="Normal 8 2 3 5 5 3 2 2" xfId="31026" xr:uid="{00000000-0005-0000-0000-000076950000}"/>
    <cellStyle name="Normal 8 2 3 5 5 3 2 3" xfId="48372" xr:uid="{00000000-0005-0000-0000-000077950000}"/>
    <cellStyle name="Normal 8 2 3 5 5 3 3" xfId="22353" xr:uid="{00000000-0005-0000-0000-000078950000}"/>
    <cellStyle name="Normal 8 2 3 5 5 3 4" xfId="39699" xr:uid="{00000000-0005-0000-0000-000079950000}"/>
    <cellStyle name="Normal 8 2 3 5 5 4" xfId="10047" xr:uid="{00000000-0005-0000-0000-00007A950000}"/>
    <cellStyle name="Normal 8 2 3 5 5 4 2" xfId="27400" xr:uid="{00000000-0005-0000-0000-00007B950000}"/>
    <cellStyle name="Normal 8 2 3 5 5 4 3" xfId="44746" xr:uid="{00000000-0005-0000-0000-00007C950000}"/>
    <cellStyle name="Normal 8 2 3 5 5 5" xfId="18727" xr:uid="{00000000-0005-0000-0000-00007D950000}"/>
    <cellStyle name="Normal 8 2 3 5 5 6" xfId="36073" xr:uid="{00000000-0005-0000-0000-00007E950000}"/>
    <cellStyle name="Normal 8 2 3 5 6" xfId="5931" xr:uid="{00000000-0005-0000-0000-00007F950000}"/>
    <cellStyle name="Normal 8 2 3 5 6 2" xfId="14604" xr:uid="{00000000-0005-0000-0000-000080950000}"/>
    <cellStyle name="Normal 8 2 3 5 6 2 2" xfId="31957" xr:uid="{00000000-0005-0000-0000-000081950000}"/>
    <cellStyle name="Normal 8 2 3 5 6 2 3" xfId="49303" xr:uid="{00000000-0005-0000-0000-000082950000}"/>
    <cellStyle name="Normal 8 2 3 5 6 3" xfId="23284" xr:uid="{00000000-0005-0000-0000-000083950000}"/>
    <cellStyle name="Normal 8 2 3 5 6 4" xfId="40630" xr:uid="{00000000-0005-0000-0000-000084950000}"/>
    <cellStyle name="Normal 8 2 3 5 7" xfId="3187" xr:uid="{00000000-0005-0000-0000-000085950000}"/>
    <cellStyle name="Normal 8 2 3 5 7 2" xfId="11860" xr:uid="{00000000-0005-0000-0000-000086950000}"/>
    <cellStyle name="Normal 8 2 3 5 7 2 2" xfId="29213" xr:uid="{00000000-0005-0000-0000-000087950000}"/>
    <cellStyle name="Normal 8 2 3 5 7 2 3" xfId="46559" xr:uid="{00000000-0005-0000-0000-000088950000}"/>
    <cellStyle name="Normal 8 2 3 5 7 3" xfId="20540" xr:uid="{00000000-0005-0000-0000-000089950000}"/>
    <cellStyle name="Normal 8 2 3 5 7 4" xfId="37886" xr:uid="{00000000-0005-0000-0000-00008A950000}"/>
    <cellStyle name="Normal 8 2 3 5 8" xfId="8822" xr:uid="{00000000-0005-0000-0000-00008B950000}"/>
    <cellStyle name="Normal 8 2 3 5 8 2" xfId="26175" xr:uid="{00000000-0005-0000-0000-00008C950000}"/>
    <cellStyle name="Normal 8 2 3 5 8 3" xfId="43521" xr:uid="{00000000-0005-0000-0000-00008D950000}"/>
    <cellStyle name="Normal 8 2 3 5 9" xfId="17502" xr:uid="{00000000-0005-0000-0000-00008E950000}"/>
    <cellStyle name="Normal 8 2 3 6" xfId="786" xr:uid="{00000000-0005-0000-0000-00008F950000}"/>
    <cellStyle name="Normal 8 2 3 6 2" xfId="2599" xr:uid="{00000000-0005-0000-0000-000090950000}"/>
    <cellStyle name="Normal 8 2 3 6 2 2" xfId="8381" xr:uid="{00000000-0005-0000-0000-000091950000}"/>
    <cellStyle name="Normal 8 2 3 6 2 2 2" xfId="17054" xr:uid="{00000000-0005-0000-0000-000092950000}"/>
    <cellStyle name="Normal 8 2 3 6 2 2 2 2" xfId="34407" xr:uid="{00000000-0005-0000-0000-000093950000}"/>
    <cellStyle name="Normal 8 2 3 6 2 2 2 3" xfId="51753" xr:uid="{00000000-0005-0000-0000-000094950000}"/>
    <cellStyle name="Normal 8 2 3 6 2 2 3" xfId="25734" xr:uid="{00000000-0005-0000-0000-000095950000}"/>
    <cellStyle name="Normal 8 2 3 6 2 2 4" xfId="43080" xr:uid="{00000000-0005-0000-0000-000096950000}"/>
    <cellStyle name="Normal 8 2 3 6 2 3" xfId="4412" xr:uid="{00000000-0005-0000-0000-000097950000}"/>
    <cellStyle name="Normal 8 2 3 6 2 3 2" xfId="13085" xr:uid="{00000000-0005-0000-0000-000098950000}"/>
    <cellStyle name="Normal 8 2 3 6 2 3 2 2" xfId="30438" xr:uid="{00000000-0005-0000-0000-000099950000}"/>
    <cellStyle name="Normal 8 2 3 6 2 3 2 3" xfId="47784" xr:uid="{00000000-0005-0000-0000-00009A950000}"/>
    <cellStyle name="Normal 8 2 3 6 2 3 3" xfId="21765" xr:uid="{00000000-0005-0000-0000-00009B950000}"/>
    <cellStyle name="Normal 8 2 3 6 2 3 4" xfId="39111" xr:uid="{00000000-0005-0000-0000-00009C950000}"/>
    <cellStyle name="Normal 8 2 3 6 2 4" xfId="11272" xr:uid="{00000000-0005-0000-0000-00009D950000}"/>
    <cellStyle name="Normal 8 2 3 6 2 4 2" xfId="28625" xr:uid="{00000000-0005-0000-0000-00009E950000}"/>
    <cellStyle name="Normal 8 2 3 6 2 4 3" xfId="45971" xr:uid="{00000000-0005-0000-0000-00009F950000}"/>
    <cellStyle name="Normal 8 2 3 6 2 5" xfId="19952" xr:uid="{00000000-0005-0000-0000-0000A0950000}"/>
    <cellStyle name="Normal 8 2 3 6 2 6" xfId="37298" xr:uid="{00000000-0005-0000-0000-0000A1950000}"/>
    <cellStyle name="Normal 8 2 3 6 3" xfId="1521" xr:uid="{00000000-0005-0000-0000-0000A2950000}"/>
    <cellStyle name="Normal 8 2 3 6 3 2" xfId="7303" xr:uid="{00000000-0005-0000-0000-0000A3950000}"/>
    <cellStyle name="Normal 8 2 3 6 3 2 2" xfId="15976" xr:uid="{00000000-0005-0000-0000-0000A4950000}"/>
    <cellStyle name="Normal 8 2 3 6 3 2 2 2" xfId="33329" xr:uid="{00000000-0005-0000-0000-0000A5950000}"/>
    <cellStyle name="Normal 8 2 3 6 3 2 2 3" xfId="50675" xr:uid="{00000000-0005-0000-0000-0000A6950000}"/>
    <cellStyle name="Normal 8 2 3 6 3 2 3" xfId="24656" xr:uid="{00000000-0005-0000-0000-0000A7950000}"/>
    <cellStyle name="Normal 8 2 3 6 3 2 4" xfId="42002" xr:uid="{00000000-0005-0000-0000-0000A8950000}"/>
    <cellStyle name="Normal 8 2 3 6 3 3" xfId="5147" xr:uid="{00000000-0005-0000-0000-0000A9950000}"/>
    <cellStyle name="Normal 8 2 3 6 3 3 2" xfId="13820" xr:uid="{00000000-0005-0000-0000-0000AA950000}"/>
    <cellStyle name="Normal 8 2 3 6 3 3 2 2" xfId="31173" xr:uid="{00000000-0005-0000-0000-0000AB950000}"/>
    <cellStyle name="Normal 8 2 3 6 3 3 2 3" xfId="48519" xr:uid="{00000000-0005-0000-0000-0000AC950000}"/>
    <cellStyle name="Normal 8 2 3 6 3 3 3" xfId="22500" xr:uid="{00000000-0005-0000-0000-0000AD950000}"/>
    <cellStyle name="Normal 8 2 3 6 3 3 4" xfId="39846" xr:uid="{00000000-0005-0000-0000-0000AE950000}"/>
    <cellStyle name="Normal 8 2 3 6 3 4" xfId="10194" xr:uid="{00000000-0005-0000-0000-0000AF950000}"/>
    <cellStyle name="Normal 8 2 3 6 3 4 2" xfId="27547" xr:uid="{00000000-0005-0000-0000-0000B0950000}"/>
    <cellStyle name="Normal 8 2 3 6 3 4 3" xfId="44893" xr:uid="{00000000-0005-0000-0000-0000B1950000}"/>
    <cellStyle name="Normal 8 2 3 6 3 5" xfId="18874" xr:uid="{00000000-0005-0000-0000-0000B2950000}"/>
    <cellStyle name="Normal 8 2 3 6 3 6" xfId="36220" xr:uid="{00000000-0005-0000-0000-0000B3950000}"/>
    <cellStyle name="Normal 8 2 3 6 4" xfId="6568" xr:uid="{00000000-0005-0000-0000-0000B4950000}"/>
    <cellStyle name="Normal 8 2 3 6 4 2" xfId="15241" xr:uid="{00000000-0005-0000-0000-0000B5950000}"/>
    <cellStyle name="Normal 8 2 3 6 4 2 2" xfId="32594" xr:uid="{00000000-0005-0000-0000-0000B6950000}"/>
    <cellStyle name="Normal 8 2 3 6 4 2 3" xfId="49940" xr:uid="{00000000-0005-0000-0000-0000B7950000}"/>
    <cellStyle name="Normal 8 2 3 6 4 3" xfId="23921" xr:uid="{00000000-0005-0000-0000-0000B8950000}"/>
    <cellStyle name="Normal 8 2 3 6 4 4" xfId="41267" xr:uid="{00000000-0005-0000-0000-0000B9950000}"/>
    <cellStyle name="Normal 8 2 3 6 5" xfId="3334" xr:uid="{00000000-0005-0000-0000-0000BA950000}"/>
    <cellStyle name="Normal 8 2 3 6 5 2" xfId="12007" xr:uid="{00000000-0005-0000-0000-0000BB950000}"/>
    <cellStyle name="Normal 8 2 3 6 5 2 2" xfId="29360" xr:uid="{00000000-0005-0000-0000-0000BC950000}"/>
    <cellStyle name="Normal 8 2 3 6 5 2 3" xfId="46706" xr:uid="{00000000-0005-0000-0000-0000BD950000}"/>
    <cellStyle name="Normal 8 2 3 6 5 3" xfId="20687" xr:uid="{00000000-0005-0000-0000-0000BE950000}"/>
    <cellStyle name="Normal 8 2 3 6 5 4" xfId="38033" xr:uid="{00000000-0005-0000-0000-0000BF950000}"/>
    <cellStyle name="Normal 8 2 3 6 6" xfId="9459" xr:uid="{00000000-0005-0000-0000-0000C0950000}"/>
    <cellStyle name="Normal 8 2 3 6 6 2" xfId="26812" xr:uid="{00000000-0005-0000-0000-0000C1950000}"/>
    <cellStyle name="Normal 8 2 3 6 6 3" xfId="44158" xr:uid="{00000000-0005-0000-0000-0000C2950000}"/>
    <cellStyle name="Normal 8 2 3 6 7" xfId="18139" xr:uid="{00000000-0005-0000-0000-0000C3950000}"/>
    <cellStyle name="Normal 8 2 3 6 8" xfId="35485" xr:uid="{00000000-0005-0000-0000-0000C4950000}"/>
    <cellStyle name="Normal 8 2 3 7" xfId="394" xr:uid="{00000000-0005-0000-0000-0000C5950000}"/>
    <cellStyle name="Normal 8 2 3 7 2" xfId="2207" xr:uid="{00000000-0005-0000-0000-0000C6950000}"/>
    <cellStyle name="Normal 8 2 3 7 2 2" xfId="7989" xr:uid="{00000000-0005-0000-0000-0000C7950000}"/>
    <cellStyle name="Normal 8 2 3 7 2 2 2" xfId="16662" xr:uid="{00000000-0005-0000-0000-0000C8950000}"/>
    <cellStyle name="Normal 8 2 3 7 2 2 2 2" xfId="34015" xr:uid="{00000000-0005-0000-0000-0000C9950000}"/>
    <cellStyle name="Normal 8 2 3 7 2 2 2 3" xfId="51361" xr:uid="{00000000-0005-0000-0000-0000CA950000}"/>
    <cellStyle name="Normal 8 2 3 7 2 2 3" xfId="25342" xr:uid="{00000000-0005-0000-0000-0000CB950000}"/>
    <cellStyle name="Normal 8 2 3 7 2 2 4" xfId="42688" xr:uid="{00000000-0005-0000-0000-0000CC950000}"/>
    <cellStyle name="Normal 8 2 3 7 2 3" xfId="5490" xr:uid="{00000000-0005-0000-0000-0000CD950000}"/>
    <cellStyle name="Normal 8 2 3 7 2 3 2" xfId="14163" xr:uid="{00000000-0005-0000-0000-0000CE950000}"/>
    <cellStyle name="Normal 8 2 3 7 2 3 2 2" xfId="31516" xr:uid="{00000000-0005-0000-0000-0000CF950000}"/>
    <cellStyle name="Normal 8 2 3 7 2 3 2 3" xfId="48862" xr:uid="{00000000-0005-0000-0000-0000D0950000}"/>
    <cellStyle name="Normal 8 2 3 7 2 3 3" xfId="22843" xr:uid="{00000000-0005-0000-0000-0000D1950000}"/>
    <cellStyle name="Normal 8 2 3 7 2 3 4" xfId="40189" xr:uid="{00000000-0005-0000-0000-0000D2950000}"/>
    <cellStyle name="Normal 8 2 3 7 2 4" xfId="10880" xr:uid="{00000000-0005-0000-0000-0000D3950000}"/>
    <cellStyle name="Normal 8 2 3 7 2 4 2" xfId="28233" xr:uid="{00000000-0005-0000-0000-0000D4950000}"/>
    <cellStyle name="Normal 8 2 3 7 2 4 3" xfId="45579" xr:uid="{00000000-0005-0000-0000-0000D5950000}"/>
    <cellStyle name="Normal 8 2 3 7 2 5" xfId="19560" xr:uid="{00000000-0005-0000-0000-0000D6950000}"/>
    <cellStyle name="Normal 8 2 3 7 2 6" xfId="36906" xr:uid="{00000000-0005-0000-0000-0000D7950000}"/>
    <cellStyle name="Normal 8 2 3 7 3" xfId="6176" xr:uid="{00000000-0005-0000-0000-0000D8950000}"/>
    <cellStyle name="Normal 8 2 3 7 3 2" xfId="14849" xr:uid="{00000000-0005-0000-0000-0000D9950000}"/>
    <cellStyle name="Normal 8 2 3 7 3 2 2" xfId="32202" xr:uid="{00000000-0005-0000-0000-0000DA950000}"/>
    <cellStyle name="Normal 8 2 3 7 3 2 3" xfId="49548" xr:uid="{00000000-0005-0000-0000-0000DB950000}"/>
    <cellStyle name="Normal 8 2 3 7 3 3" xfId="23529" xr:uid="{00000000-0005-0000-0000-0000DC950000}"/>
    <cellStyle name="Normal 8 2 3 7 3 4" xfId="40875" xr:uid="{00000000-0005-0000-0000-0000DD950000}"/>
    <cellStyle name="Normal 8 2 3 7 4" xfId="4020" xr:uid="{00000000-0005-0000-0000-0000DE950000}"/>
    <cellStyle name="Normal 8 2 3 7 4 2" xfId="12693" xr:uid="{00000000-0005-0000-0000-0000DF950000}"/>
    <cellStyle name="Normal 8 2 3 7 4 2 2" xfId="30046" xr:uid="{00000000-0005-0000-0000-0000E0950000}"/>
    <cellStyle name="Normal 8 2 3 7 4 2 3" xfId="47392" xr:uid="{00000000-0005-0000-0000-0000E1950000}"/>
    <cellStyle name="Normal 8 2 3 7 4 3" xfId="21373" xr:uid="{00000000-0005-0000-0000-0000E2950000}"/>
    <cellStyle name="Normal 8 2 3 7 4 4" xfId="38719" xr:uid="{00000000-0005-0000-0000-0000E3950000}"/>
    <cellStyle name="Normal 8 2 3 7 5" xfId="9067" xr:uid="{00000000-0005-0000-0000-0000E4950000}"/>
    <cellStyle name="Normal 8 2 3 7 5 2" xfId="26420" xr:uid="{00000000-0005-0000-0000-0000E5950000}"/>
    <cellStyle name="Normal 8 2 3 7 5 3" xfId="43766" xr:uid="{00000000-0005-0000-0000-0000E6950000}"/>
    <cellStyle name="Normal 8 2 3 7 6" xfId="17747" xr:uid="{00000000-0005-0000-0000-0000E7950000}"/>
    <cellStyle name="Normal 8 2 3 7 7" xfId="35093" xr:uid="{00000000-0005-0000-0000-0000E8950000}"/>
    <cellStyle name="Normal 8 2 3 8" xfId="1864" xr:uid="{00000000-0005-0000-0000-0000E9950000}"/>
    <cellStyle name="Normal 8 2 3 8 2" xfId="7646" xr:uid="{00000000-0005-0000-0000-0000EA950000}"/>
    <cellStyle name="Normal 8 2 3 8 2 2" xfId="16319" xr:uid="{00000000-0005-0000-0000-0000EB950000}"/>
    <cellStyle name="Normal 8 2 3 8 2 2 2" xfId="33672" xr:uid="{00000000-0005-0000-0000-0000EC950000}"/>
    <cellStyle name="Normal 8 2 3 8 2 2 3" xfId="51018" xr:uid="{00000000-0005-0000-0000-0000ED950000}"/>
    <cellStyle name="Normal 8 2 3 8 2 3" xfId="24999" xr:uid="{00000000-0005-0000-0000-0000EE950000}"/>
    <cellStyle name="Normal 8 2 3 8 2 4" xfId="42345" xr:uid="{00000000-0005-0000-0000-0000EF950000}"/>
    <cellStyle name="Normal 8 2 3 8 3" xfId="3677" xr:uid="{00000000-0005-0000-0000-0000F0950000}"/>
    <cellStyle name="Normal 8 2 3 8 3 2" xfId="12350" xr:uid="{00000000-0005-0000-0000-0000F1950000}"/>
    <cellStyle name="Normal 8 2 3 8 3 2 2" xfId="29703" xr:uid="{00000000-0005-0000-0000-0000F2950000}"/>
    <cellStyle name="Normal 8 2 3 8 3 2 3" xfId="47049" xr:uid="{00000000-0005-0000-0000-0000F3950000}"/>
    <cellStyle name="Normal 8 2 3 8 3 3" xfId="21030" xr:uid="{00000000-0005-0000-0000-0000F4950000}"/>
    <cellStyle name="Normal 8 2 3 8 3 4" xfId="38376" xr:uid="{00000000-0005-0000-0000-0000F5950000}"/>
    <cellStyle name="Normal 8 2 3 8 4" xfId="10537" xr:uid="{00000000-0005-0000-0000-0000F6950000}"/>
    <cellStyle name="Normal 8 2 3 8 4 2" xfId="27890" xr:uid="{00000000-0005-0000-0000-0000F7950000}"/>
    <cellStyle name="Normal 8 2 3 8 4 3" xfId="45236" xr:uid="{00000000-0005-0000-0000-0000F8950000}"/>
    <cellStyle name="Normal 8 2 3 8 5" xfId="19217" xr:uid="{00000000-0005-0000-0000-0000F9950000}"/>
    <cellStyle name="Normal 8 2 3 8 6" xfId="36563" xr:uid="{00000000-0005-0000-0000-0000FA950000}"/>
    <cellStyle name="Normal 8 2 3 9" xfId="1129" xr:uid="{00000000-0005-0000-0000-0000FB950000}"/>
    <cellStyle name="Normal 8 2 3 9 2" xfId="6911" xr:uid="{00000000-0005-0000-0000-0000FC950000}"/>
    <cellStyle name="Normal 8 2 3 9 2 2" xfId="15584" xr:uid="{00000000-0005-0000-0000-0000FD950000}"/>
    <cellStyle name="Normal 8 2 3 9 2 2 2" xfId="32937" xr:uid="{00000000-0005-0000-0000-0000FE950000}"/>
    <cellStyle name="Normal 8 2 3 9 2 2 3" xfId="50283" xr:uid="{00000000-0005-0000-0000-0000FF950000}"/>
    <cellStyle name="Normal 8 2 3 9 2 3" xfId="24264" xr:uid="{00000000-0005-0000-0000-000000960000}"/>
    <cellStyle name="Normal 8 2 3 9 2 4" xfId="41610" xr:uid="{00000000-0005-0000-0000-000001960000}"/>
    <cellStyle name="Normal 8 2 3 9 3" xfId="4755" xr:uid="{00000000-0005-0000-0000-000002960000}"/>
    <cellStyle name="Normal 8 2 3 9 3 2" xfId="13428" xr:uid="{00000000-0005-0000-0000-000003960000}"/>
    <cellStyle name="Normal 8 2 3 9 3 2 2" xfId="30781" xr:uid="{00000000-0005-0000-0000-000004960000}"/>
    <cellStyle name="Normal 8 2 3 9 3 2 3" xfId="48127" xr:uid="{00000000-0005-0000-0000-000005960000}"/>
    <cellStyle name="Normal 8 2 3 9 3 3" xfId="22108" xr:uid="{00000000-0005-0000-0000-000006960000}"/>
    <cellStyle name="Normal 8 2 3 9 3 4" xfId="39454" xr:uid="{00000000-0005-0000-0000-000007960000}"/>
    <cellStyle name="Normal 8 2 3 9 4" xfId="9802" xr:uid="{00000000-0005-0000-0000-000008960000}"/>
    <cellStyle name="Normal 8 2 3 9 4 2" xfId="27155" xr:uid="{00000000-0005-0000-0000-000009960000}"/>
    <cellStyle name="Normal 8 2 3 9 4 3" xfId="44501" xr:uid="{00000000-0005-0000-0000-00000A960000}"/>
    <cellStyle name="Normal 8 2 3 9 5" xfId="18482" xr:uid="{00000000-0005-0000-0000-00000B960000}"/>
    <cellStyle name="Normal 8 2 3 9 6" xfId="35828" xr:uid="{00000000-0005-0000-0000-00000C960000}"/>
    <cellStyle name="Normal 8 2 4" xfId="68" xr:uid="{00000000-0005-0000-0000-00000D960000}"/>
    <cellStyle name="Normal 8 2 4 10" xfId="8741" xr:uid="{00000000-0005-0000-0000-00000E960000}"/>
    <cellStyle name="Normal 8 2 4 10 2" xfId="26094" xr:uid="{00000000-0005-0000-0000-00000F960000}"/>
    <cellStyle name="Normal 8 2 4 10 3" xfId="43440" xr:uid="{00000000-0005-0000-0000-000010960000}"/>
    <cellStyle name="Normal 8 2 4 11" xfId="17421" xr:uid="{00000000-0005-0000-0000-000011960000}"/>
    <cellStyle name="Normal 8 2 4 12" xfId="34767" xr:uid="{00000000-0005-0000-0000-000012960000}"/>
    <cellStyle name="Normal 8 2 4 2" xfId="313" xr:uid="{00000000-0005-0000-0000-000013960000}"/>
    <cellStyle name="Normal 8 2 4 2 10" xfId="35012" xr:uid="{00000000-0005-0000-0000-000014960000}"/>
    <cellStyle name="Normal 8 2 4 2 2" xfId="1048" xr:uid="{00000000-0005-0000-0000-000015960000}"/>
    <cellStyle name="Normal 8 2 4 2 2 2" xfId="2861" xr:uid="{00000000-0005-0000-0000-000016960000}"/>
    <cellStyle name="Normal 8 2 4 2 2 2 2" xfId="8643" xr:uid="{00000000-0005-0000-0000-000017960000}"/>
    <cellStyle name="Normal 8 2 4 2 2 2 2 2" xfId="17316" xr:uid="{00000000-0005-0000-0000-000018960000}"/>
    <cellStyle name="Normal 8 2 4 2 2 2 2 2 2" xfId="34669" xr:uid="{00000000-0005-0000-0000-000019960000}"/>
    <cellStyle name="Normal 8 2 4 2 2 2 2 2 3" xfId="52015" xr:uid="{00000000-0005-0000-0000-00001A960000}"/>
    <cellStyle name="Normal 8 2 4 2 2 2 2 3" xfId="25996" xr:uid="{00000000-0005-0000-0000-00001B960000}"/>
    <cellStyle name="Normal 8 2 4 2 2 2 2 4" xfId="43342" xr:uid="{00000000-0005-0000-0000-00001C960000}"/>
    <cellStyle name="Normal 8 2 4 2 2 2 3" xfId="4674" xr:uid="{00000000-0005-0000-0000-00001D960000}"/>
    <cellStyle name="Normal 8 2 4 2 2 2 3 2" xfId="13347" xr:uid="{00000000-0005-0000-0000-00001E960000}"/>
    <cellStyle name="Normal 8 2 4 2 2 2 3 2 2" xfId="30700" xr:uid="{00000000-0005-0000-0000-00001F960000}"/>
    <cellStyle name="Normal 8 2 4 2 2 2 3 2 3" xfId="48046" xr:uid="{00000000-0005-0000-0000-000020960000}"/>
    <cellStyle name="Normal 8 2 4 2 2 2 3 3" xfId="22027" xr:uid="{00000000-0005-0000-0000-000021960000}"/>
    <cellStyle name="Normal 8 2 4 2 2 2 3 4" xfId="39373" xr:uid="{00000000-0005-0000-0000-000022960000}"/>
    <cellStyle name="Normal 8 2 4 2 2 2 4" xfId="11534" xr:uid="{00000000-0005-0000-0000-000023960000}"/>
    <cellStyle name="Normal 8 2 4 2 2 2 4 2" xfId="28887" xr:uid="{00000000-0005-0000-0000-000024960000}"/>
    <cellStyle name="Normal 8 2 4 2 2 2 4 3" xfId="46233" xr:uid="{00000000-0005-0000-0000-000025960000}"/>
    <cellStyle name="Normal 8 2 4 2 2 2 5" xfId="20214" xr:uid="{00000000-0005-0000-0000-000026960000}"/>
    <cellStyle name="Normal 8 2 4 2 2 2 6" xfId="37560" xr:uid="{00000000-0005-0000-0000-000027960000}"/>
    <cellStyle name="Normal 8 2 4 2 2 3" xfId="1783" xr:uid="{00000000-0005-0000-0000-000028960000}"/>
    <cellStyle name="Normal 8 2 4 2 2 3 2" xfId="7565" xr:uid="{00000000-0005-0000-0000-000029960000}"/>
    <cellStyle name="Normal 8 2 4 2 2 3 2 2" xfId="16238" xr:uid="{00000000-0005-0000-0000-00002A960000}"/>
    <cellStyle name="Normal 8 2 4 2 2 3 2 2 2" xfId="33591" xr:uid="{00000000-0005-0000-0000-00002B960000}"/>
    <cellStyle name="Normal 8 2 4 2 2 3 2 2 3" xfId="50937" xr:uid="{00000000-0005-0000-0000-00002C960000}"/>
    <cellStyle name="Normal 8 2 4 2 2 3 2 3" xfId="24918" xr:uid="{00000000-0005-0000-0000-00002D960000}"/>
    <cellStyle name="Normal 8 2 4 2 2 3 2 4" xfId="42264" xr:uid="{00000000-0005-0000-0000-00002E960000}"/>
    <cellStyle name="Normal 8 2 4 2 2 3 3" xfId="5409" xr:uid="{00000000-0005-0000-0000-00002F960000}"/>
    <cellStyle name="Normal 8 2 4 2 2 3 3 2" xfId="14082" xr:uid="{00000000-0005-0000-0000-000030960000}"/>
    <cellStyle name="Normal 8 2 4 2 2 3 3 2 2" xfId="31435" xr:uid="{00000000-0005-0000-0000-000031960000}"/>
    <cellStyle name="Normal 8 2 4 2 2 3 3 2 3" xfId="48781" xr:uid="{00000000-0005-0000-0000-000032960000}"/>
    <cellStyle name="Normal 8 2 4 2 2 3 3 3" xfId="22762" xr:uid="{00000000-0005-0000-0000-000033960000}"/>
    <cellStyle name="Normal 8 2 4 2 2 3 3 4" xfId="40108" xr:uid="{00000000-0005-0000-0000-000034960000}"/>
    <cellStyle name="Normal 8 2 4 2 2 3 4" xfId="10456" xr:uid="{00000000-0005-0000-0000-000035960000}"/>
    <cellStyle name="Normal 8 2 4 2 2 3 4 2" xfId="27809" xr:uid="{00000000-0005-0000-0000-000036960000}"/>
    <cellStyle name="Normal 8 2 4 2 2 3 4 3" xfId="45155" xr:uid="{00000000-0005-0000-0000-000037960000}"/>
    <cellStyle name="Normal 8 2 4 2 2 3 5" xfId="19136" xr:uid="{00000000-0005-0000-0000-000038960000}"/>
    <cellStyle name="Normal 8 2 4 2 2 3 6" xfId="36482" xr:uid="{00000000-0005-0000-0000-000039960000}"/>
    <cellStyle name="Normal 8 2 4 2 2 4" xfId="6830" xr:uid="{00000000-0005-0000-0000-00003A960000}"/>
    <cellStyle name="Normal 8 2 4 2 2 4 2" xfId="15503" xr:uid="{00000000-0005-0000-0000-00003B960000}"/>
    <cellStyle name="Normal 8 2 4 2 2 4 2 2" xfId="32856" xr:uid="{00000000-0005-0000-0000-00003C960000}"/>
    <cellStyle name="Normal 8 2 4 2 2 4 2 3" xfId="50202" xr:uid="{00000000-0005-0000-0000-00003D960000}"/>
    <cellStyle name="Normal 8 2 4 2 2 4 3" xfId="24183" xr:uid="{00000000-0005-0000-0000-00003E960000}"/>
    <cellStyle name="Normal 8 2 4 2 2 4 4" xfId="41529" xr:uid="{00000000-0005-0000-0000-00003F960000}"/>
    <cellStyle name="Normal 8 2 4 2 2 5" xfId="3596" xr:uid="{00000000-0005-0000-0000-000040960000}"/>
    <cellStyle name="Normal 8 2 4 2 2 5 2" xfId="12269" xr:uid="{00000000-0005-0000-0000-000041960000}"/>
    <cellStyle name="Normal 8 2 4 2 2 5 2 2" xfId="29622" xr:uid="{00000000-0005-0000-0000-000042960000}"/>
    <cellStyle name="Normal 8 2 4 2 2 5 2 3" xfId="46968" xr:uid="{00000000-0005-0000-0000-000043960000}"/>
    <cellStyle name="Normal 8 2 4 2 2 5 3" xfId="20949" xr:uid="{00000000-0005-0000-0000-000044960000}"/>
    <cellStyle name="Normal 8 2 4 2 2 5 4" xfId="38295" xr:uid="{00000000-0005-0000-0000-000045960000}"/>
    <cellStyle name="Normal 8 2 4 2 2 6" xfId="9721" xr:uid="{00000000-0005-0000-0000-000046960000}"/>
    <cellStyle name="Normal 8 2 4 2 2 6 2" xfId="27074" xr:uid="{00000000-0005-0000-0000-000047960000}"/>
    <cellStyle name="Normal 8 2 4 2 2 6 3" xfId="44420" xr:uid="{00000000-0005-0000-0000-000048960000}"/>
    <cellStyle name="Normal 8 2 4 2 2 7" xfId="18401" xr:uid="{00000000-0005-0000-0000-000049960000}"/>
    <cellStyle name="Normal 8 2 4 2 2 8" xfId="35747" xr:uid="{00000000-0005-0000-0000-00004A960000}"/>
    <cellStyle name="Normal 8 2 4 2 3" xfId="558" xr:uid="{00000000-0005-0000-0000-00004B960000}"/>
    <cellStyle name="Normal 8 2 4 2 3 2" xfId="2371" xr:uid="{00000000-0005-0000-0000-00004C960000}"/>
    <cellStyle name="Normal 8 2 4 2 3 2 2" xfId="8153" xr:uid="{00000000-0005-0000-0000-00004D960000}"/>
    <cellStyle name="Normal 8 2 4 2 3 2 2 2" xfId="16826" xr:uid="{00000000-0005-0000-0000-00004E960000}"/>
    <cellStyle name="Normal 8 2 4 2 3 2 2 2 2" xfId="34179" xr:uid="{00000000-0005-0000-0000-00004F960000}"/>
    <cellStyle name="Normal 8 2 4 2 3 2 2 2 3" xfId="51525" xr:uid="{00000000-0005-0000-0000-000050960000}"/>
    <cellStyle name="Normal 8 2 4 2 3 2 2 3" xfId="25506" xr:uid="{00000000-0005-0000-0000-000051960000}"/>
    <cellStyle name="Normal 8 2 4 2 3 2 2 4" xfId="42852" xr:uid="{00000000-0005-0000-0000-000052960000}"/>
    <cellStyle name="Normal 8 2 4 2 3 2 3" xfId="5654" xr:uid="{00000000-0005-0000-0000-000053960000}"/>
    <cellStyle name="Normal 8 2 4 2 3 2 3 2" xfId="14327" xr:uid="{00000000-0005-0000-0000-000054960000}"/>
    <cellStyle name="Normal 8 2 4 2 3 2 3 2 2" xfId="31680" xr:uid="{00000000-0005-0000-0000-000055960000}"/>
    <cellStyle name="Normal 8 2 4 2 3 2 3 2 3" xfId="49026" xr:uid="{00000000-0005-0000-0000-000056960000}"/>
    <cellStyle name="Normal 8 2 4 2 3 2 3 3" xfId="23007" xr:uid="{00000000-0005-0000-0000-000057960000}"/>
    <cellStyle name="Normal 8 2 4 2 3 2 3 4" xfId="40353" xr:uid="{00000000-0005-0000-0000-000058960000}"/>
    <cellStyle name="Normal 8 2 4 2 3 2 4" xfId="11044" xr:uid="{00000000-0005-0000-0000-000059960000}"/>
    <cellStyle name="Normal 8 2 4 2 3 2 4 2" xfId="28397" xr:uid="{00000000-0005-0000-0000-00005A960000}"/>
    <cellStyle name="Normal 8 2 4 2 3 2 4 3" xfId="45743" xr:uid="{00000000-0005-0000-0000-00005B960000}"/>
    <cellStyle name="Normal 8 2 4 2 3 2 5" xfId="19724" xr:uid="{00000000-0005-0000-0000-00005C960000}"/>
    <cellStyle name="Normal 8 2 4 2 3 2 6" xfId="37070" xr:uid="{00000000-0005-0000-0000-00005D960000}"/>
    <cellStyle name="Normal 8 2 4 2 3 3" xfId="6340" xr:uid="{00000000-0005-0000-0000-00005E960000}"/>
    <cellStyle name="Normal 8 2 4 2 3 3 2" xfId="15013" xr:uid="{00000000-0005-0000-0000-00005F960000}"/>
    <cellStyle name="Normal 8 2 4 2 3 3 2 2" xfId="32366" xr:uid="{00000000-0005-0000-0000-000060960000}"/>
    <cellStyle name="Normal 8 2 4 2 3 3 2 3" xfId="49712" xr:uid="{00000000-0005-0000-0000-000061960000}"/>
    <cellStyle name="Normal 8 2 4 2 3 3 3" xfId="23693" xr:uid="{00000000-0005-0000-0000-000062960000}"/>
    <cellStyle name="Normal 8 2 4 2 3 3 4" xfId="41039" xr:uid="{00000000-0005-0000-0000-000063960000}"/>
    <cellStyle name="Normal 8 2 4 2 3 4" xfId="4184" xr:uid="{00000000-0005-0000-0000-000064960000}"/>
    <cellStyle name="Normal 8 2 4 2 3 4 2" xfId="12857" xr:uid="{00000000-0005-0000-0000-000065960000}"/>
    <cellStyle name="Normal 8 2 4 2 3 4 2 2" xfId="30210" xr:uid="{00000000-0005-0000-0000-000066960000}"/>
    <cellStyle name="Normal 8 2 4 2 3 4 2 3" xfId="47556" xr:uid="{00000000-0005-0000-0000-000067960000}"/>
    <cellStyle name="Normal 8 2 4 2 3 4 3" xfId="21537" xr:uid="{00000000-0005-0000-0000-000068960000}"/>
    <cellStyle name="Normal 8 2 4 2 3 4 4" xfId="38883" xr:uid="{00000000-0005-0000-0000-000069960000}"/>
    <cellStyle name="Normal 8 2 4 2 3 5" xfId="9231" xr:uid="{00000000-0005-0000-0000-00006A960000}"/>
    <cellStyle name="Normal 8 2 4 2 3 5 2" xfId="26584" xr:uid="{00000000-0005-0000-0000-00006B960000}"/>
    <cellStyle name="Normal 8 2 4 2 3 5 3" xfId="43930" xr:uid="{00000000-0005-0000-0000-00006C960000}"/>
    <cellStyle name="Normal 8 2 4 2 3 6" xfId="17911" xr:uid="{00000000-0005-0000-0000-00006D960000}"/>
    <cellStyle name="Normal 8 2 4 2 3 7" xfId="35257" xr:uid="{00000000-0005-0000-0000-00006E960000}"/>
    <cellStyle name="Normal 8 2 4 2 4" xfId="2126" xr:uid="{00000000-0005-0000-0000-00006F960000}"/>
    <cellStyle name="Normal 8 2 4 2 4 2" xfId="7908" xr:uid="{00000000-0005-0000-0000-000070960000}"/>
    <cellStyle name="Normal 8 2 4 2 4 2 2" xfId="16581" xr:uid="{00000000-0005-0000-0000-000071960000}"/>
    <cellStyle name="Normal 8 2 4 2 4 2 2 2" xfId="33934" xr:uid="{00000000-0005-0000-0000-000072960000}"/>
    <cellStyle name="Normal 8 2 4 2 4 2 2 3" xfId="51280" xr:uid="{00000000-0005-0000-0000-000073960000}"/>
    <cellStyle name="Normal 8 2 4 2 4 2 3" xfId="25261" xr:uid="{00000000-0005-0000-0000-000074960000}"/>
    <cellStyle name="Normal 8 2 4 2 4 2 4" xfId="42607" xr:uid="{00000000-0005-0000-0000-000075960000}"/>
    <cellStyle name="Normal 8 2 4 2 4 3" xfId="3939" xr:uid="{00000000-0005-0000-0000-000076960000}"/>
    <cellStyle name="Normal 8 2 4 2 4 3 2" xfId="12612" xr:uid="{00000000-0005-0000-0000-000077960000}"/>
    <cellStyle name="Normal 8 2 4 2 4 3 2 2" xfId="29965" xr:uid="{00000000-0005-0000-0000-000078960000}"/>
    <cellStyle name="Normal 8 2 4 2 4 3 2 3" xfId="47311" xr:uid="{00000000-0005-0000-0000-000079960000}"/>
    <cellStyle name="Normal 8 2 4 2 4 3 3" xfId="21292" xr:uid="{00000000-0005-0000-0000-00007A960000}"/>
    <cellStyle name="Normal 8 2 4 2 4 3 4" xfId="38638" xr:uid="{00000000-0005-0000-0000-00007B960000}"/>
    <cellStyle name="Normal 8 2 4 2 4 4" xfId="10799" xr:uid="{00000000-0005-0000-0000-00007C960000}"/>
    <cellStyle name="Normal 8 2 4 2 4 4 2" xfId="28152" xr:uid="{00000000-0005-0000-0000-00007D960000}"/>
    <cellStyle name="Normal 8 2 4 2 4 4 3" xfId="45498" xr:uid="{00000000-0005-0000-0000-00007E960000}"/>
    <cellStyle name="Normal 8 2 4 2 4 5" xfId="19479" xr:uid="{00000000-0005-0000-0000-00007F960000}"/>
    <cellStyle name="Normal 8 2 4 2 4 6" xfId="36825" xr:uid="{00000000-0005-0000-0000-000080960000}"/>
    <cellStyle name="Normal 8 2 4 2 5" xfId="1293" xr:uid="{00000000-0005-0000-0000-000081960000}"/>
    <cellStyle name="Normal 8 2 4 2 5 2" xfId="7075" xr:uid="{00000000-0005-0000-0000-000082960000}"/>
    <cellStyle name="Normal 8 2 4 2 5 2 2" xfId="15748" xr:uid="{00000000-0005-0000-0000-000083960000}"/>
    <cellStyle name="Normal 8 2 4 2 5 2 2 2" xfId="33101" xr:uid="{00000000-0005-0000-0000-000084960000}"/>
    <cellStyle name="Normal 8 2 4 2 5 2 2 3" xfId="50447" xr:uid="{00000000-0005-0000-0000-000085960000}"/>
    <cellStyle name="Normal 8 2 4 2 5 2 3" xfId="24428" xr:uid="{00000000-0005-0000-0000-000086960000}"/>
    <cellStyle name="Normal 8 2 4 2 5 2 4" xfId="41774" xr:uid="{00000000-0005-0000-0000-000087960000}"/>
    <cellStyle name="Normal 8 2 4 2 5 3" xfId="4919" xr:uid="{00000000-0005-0000-0000-000088960000}"/>
    <cellStyle name="Normal 8 2 4 2 5 3 2" xfId="13592" xr:uid="{00000000-0005-0000-0000-000089960000}"/>
    <cellStyle name="Normal 8 2 4 2 5 3 2 2" xfId="30945" xr:uid="{00000000-0005-0000-0000-00008A960000}"/>
    <cellStyle name="Normal 8 2 4 2 5 3 2 3" xfId="48291" xr:uid="{00000000-0005-0000-0000-00008B960000}"/>
    <cellStyle name="Normal 8 2 4 2 5 3 3" xfId="22272" xr:uid="{00000000-0005-0000-0000-00008C960000}"/>
    <cellStyle name="Normal 8 2 4 2 5 3 4" xfId="39618" xr:uid="{00000000-0005-0000-0000-00008D960000}"/>
    <cellStyle name="Normal 8 2 4 2 5 4" xfId="9966" xr:uid="{00000000-0005-0000-0000-00008E960000}"/>
    <cellStyle name="Normal 8 2 4 2 5 4 2" xfId="27319" xr:uid="{00000000-0005-0000-0000-00008F960000}"/>
    <cellStyle name="Normal 8 2 4 2 5 4 3" xfId="44665" xr:uid="{00000000-0005-0000-0000-000090960000}"/>
    <cellStyle name="Normal 8 2 4 2 5 5" xfId="18646" xr:uid="{00000000-0005-0000-0000-000091960000}"/>
    <cellStyle name="Normal 8 2 4 2 5 6" xfId="35992" xr:uid="{00000000-0005-0000-0000-000092960000}"/>
    <cellStyle name="Normal 8 2 4 2 6" xfId="6095" xr:uid="{00000000-0005-0000-0000-000093960000}"/>
    <cellStyle name="Normal 8 2 4 2 6 2" xfId="14768" xr:uid="{00000000-0005-0000-0000-000094960000}"/>
    <cellStyle name="Normal 8 2 4 2 6 2 2" xfId="32121" xr:uid="{00000000-0005-0000-0000-000095960000}"/>
    <cellStyle name="Normal 8 2 4 2 6 2 3" xfId="49467" xr:uid="{00000000-0005-0000-0000-000096960000}"/>
    <cellStyle name="Normal 8 2 4 2 6 3" xfId="23448" xr:uid="{00000000-0005-0000-0000-000097960000}"/>
    <cellStyle name="Normal 8 2 4 2 6 4" xfId="40794" xr:uid="{00000000-0005-0000-0000-000098960000}"/>
    <cellStyle name="Normal 8 2 4 2 7" xfId="3106" xr:uid="{00000000-0005-0000-0000-000099960000}"/>
    <cellStyle name="Normal 8 2 4 2 7 2" xfId="11779" xr:uid="{00000000-0005-0000-0000-00009A960000}"/>
    <cellStyle name="Normal 8 2 4 2 7 2 2" xfId="29132" xr:uid="{00000000-0005-0000-0000-00009B960000}"/>
    <cellStyle name="Normal 8 2 4 2 7 2 3" xfId="46478" xr:uid="{00000000-0005-0000-0000-00009C960000}"/>
    <cellStyle name="Normal 8 2 4 2 7 3" xfId="20459" xr:uid="{00000000-0005-0000-0000-00009D960000}"/>
    <cellStyle name="Normal 8 2 4 2 7 4" xfId="37805" xr:uid="{00000000-0005-0000-0000-00009E960000}"/>
    <cellStyle name="Normal 8 2 4 2 8" xfId="8986" xr:uid="{00000000-0005-0000-0000-00009F960000}"/>
    <cellStyle name="Normal 8 2 4 2 8 2" xfId="26339" xr:uid="{00000000-0005-0000-0000-0000A0960000}"/>
    <cellStyle name="Normal 8 2 4 2 8 3" xfId="43685" xr:uid="{00000000-0005-0000-0000-0000A1960000}"/>
    <cellStyle name="Normal 8 2 4 2 9" xfId="17666" xr:uid="{00000000-0005-0000-0000-0000A2960000}"/>
    <cellStyle name="Normal 8 2 4 3" xfId="215" xr:uid="{00000000-0005-0000-0000-0000A3960000}"/>
    <cellStyle name="Normal 8 2 4 3 10" xfId="34914" xr:uid="{00000000-0005-0000-0000-0000A4960000}"/>
    <cellStyle name="Normal 8 2 4 3 2" xfId="950" xr:uid="{00000000-0005-0000-0000-0000A5960000}"/>
    <cellStyle name="Normal 8 2 4 3 2 2" xfId="2763" xr:uid="{00000000-0005-0000-0000-0000A6960000}"/>
    <cellStyle name="Normal 8 2 4 3 2 2 2" xfId="8545" xr:uid="{00000000-0005-0000-0000-0000A7960000}"/>
    <cellStyle name="Normal 8 2 4 3 2 2 2 2" xfId="17218" xr:uid="{00000000-0005-0000-0000-0000A8960000}"/>
    <cellStyle name="Normal 8 2 4 3 2 2 2 2 2" xfId="34571" xr:uid="{00000000-0005-0000-0000-0000A9960000}"/>
    <cellStyle name="Normal 8 2 4 3 2 2 2 2 3" xfId="51917" xr:uid="{00000000-0005-0000-0000-0000AA960000}"/>
    <cellStyle name="Normal 8 2 4 3 2 2 2 3" xfId="25898" xr:uid="{00000000-0005-0000-0000-0000AB960000}"/>
    <cellStyle name="Normal 8 2 4 3 2 2 2 4" xfId="43244" xr:uid="{00000000-0005-0000-0000-0000AC960000}"/>
    <cellStyle name="Normal 8 2 4 3 2 2 3" xfId="4576" xr:uid="{00000000-0005-0000-0000-0000AD960000}"/>
    <cellStyle name="Normal 8 2 4 3 2 2 3 2" xfId="13249" xr:uid="{00000000-0005-0000-0000-0000AE960000}"/>
    <cellStyle name="Normal 8 2 4 3 2 2 3 2 2" xfId="30602" xr:uid="{00000000-0005-0000-0000-0000AF960000}"/>
    <cellStyle name="Normal 8 2 4 3 2 2 3 2 3" xfId="47948" xr:uid="{00000000-0005-0000-0000-0000B0960000}"/>
    <cellStyle name="Normal 8 2 4 3 2 2 3 3" xfId="21929" xr:uid="{00000000-0005-0000-0000-0000B1960000}"/>
    <cellStyle name="Normal 8 2 4 3 2 2 3 4" xfId="39275" xr:uid="{00000000-0005-0000-0000-0000B2960000}"/>
    <cellStyle name="Normal 8 2 4 3 2 2 4" xfId="11436" xr:uid="{00000000-0005-0000-0000-0000B3960000}"/>
    <cellStyle name="Normal 8 2 4 3 2 2 4 2" xfId="28789" xr:uid="{00000000-0005-0000-0000-0000B4960000}"/>
    <cellStyle name="Normal 8 2 4 3 2 2 4 3" xfId="46135" xr:uid="{00000000-0005-0000-0000-0000B5960000}"/>
    <cellStyle name="Normal 8 2 4 3 2 2 5" xfId="20116" xr:uid="{00000000-0005-0000-0000-0000B6960000}"/>
    <cellStyle name="Normal 8 2 4 3 2 2 6" xfId="37462" xr:uid="{00000000-0005-0000-0000-0000B7960000}"/>
    <cellStyle name="Normal 8 2 4 3 2 3" xfId="1685" xr:uid="{00000000-0005-0000-0000-0000B8960000}"/>
    <cellStyle name="Normal 8 2 4 3 2 3 2" xfId="7467" xr:uid="{00000000-0005-0000-0000-0000B9960000}"/>
    <cellStyle name="Normal 8 2 4 3 2 3 2 2" xfId="16140" xr:uid="{00000000-0005-0000-0000-0000BA960000}"/>
    <cellStyle name="Normal 8 2 4 3 2 3 2 2 2" xfId="33493" xr:uid="{00000000-0005-0000-0000-0000BB960000}"/>
    <cellStyle name="Normal 8 2 4 3 2 3 2 2 3" xfId="50839" xr:uid="{00000000-0005-0000-0000-0000BC960000}"/>
    <cellStyle name="Normal 8 2 4 3 2 3 2 3" xfId="24820" xr:uid="{00000000-0005-0000-0000-0000BD960000}"/>
    <cellStyle name="Normal 8 2 4 3 2 3 2 4" xfId="42166" xr:uid="{00000000-0005-0000-0000-0000BE960000}"/>
    <cellStyle name="Normal 8 2 4 3 2 3 3" xfId="5311" xr:uid="{00000000-0005-0000-0000-0000BF960000}"/>
    <cellStyle name="Normal 8 2 4 3 2 3 3 2" xfId="13984" xr:uid="{00000000-0005-0000-0000-0000C0960000}"/>
    <cellStyle name="Normal 8 2 4 3 2 3 3 2 2" xfId="31337" xr:uid="{00000000-0005-0000-0000-0000C1960000}"/>
    <cellStyle name="Normal 8 2 4 3 2 3 3 2 3" xfId="48683" xr:uid="{00000000-0005-0000-0000-0000C2960000}"/>
    <cellStyle name="Normal 8 2 4 3 2 3 3 3" xfId="22664" xr:uid="{00000000-0005-0000-0000-0000C3960000}"/>
    <cellStyle name="Normal 8 2 4 3 2 3 3 4" xfId="40010" xr:uid="{00000000-0005-0000-0000-0000C4960000}"/>
    <cellStyle name="Normal 8 2 4 3 2 3 4" xfId="10358" xr:uid="{00000000-0005-0000-0000-0000C5960000}"/>
    <cellStyle name="Normal 8 2 4 3 2 3 4 2" xfId="27711" xr:uid="{00000000-0005-0000-0000-0000C6960000}"/>
    <cellStyle name="Normal 8 2 4 3 2 3 4 3" xfId="45057" xr:uid="{00000000-0005-0000-0000-0000C7960000}"/>
    <cellStyle name="Normal 8 2 4 3 2 3 5" xfId="19038" xr:uid="{00000000-0005-0000-0000-0000C8960000}"/>
    <cellStyle name="Normal 8 2 4 3 2 3 6" xfId="36384" xr:uid="{00000000-0005-0000-0000-0000C9960000}"/>
    <cellStyle name="Normal 8 2 4 3 2 4" xfId="6732" xr:uid="{00000000-0005-0000-0000-0000CA960000}"/>
    <cellStyle name="Normal 8 2 4 3 2 4 2" xfId="15405" xr:uid="{00000000-0005-0000-0000-0000CB960000}"/>
    <cellStyle name="Normal 8 2 4 3 2 4 2 2" xfId="32758" xr:uid="{00000000-0005-0000-0000-0000CC960000}"/>
    <cellStyle name="Normal 8 2 4 3 2 4 2 3" xfId="50104" xr:uid="{00000000-0005-0000-0000-0000CD960000}"/>
    <cellStyle name="Normal 8 2 4 3 2 4 3" xfId="24085" xr:uid="{00000000-0005-0000-0000-0000CE960000}"/>
    <cellStyle name="Normal 8 2 4 3 2 4 4" xfId="41431" xr:uid="{00000000-0005-0000-0000-0000CF960000}"/>
    <cellStyle name="Normal 8 2 4 3 2 5" xfId="3498" xr:uid="{00000000-0005-0000-0000-0000D0960000}"/>
    <cellStyle name="Normal 8 2 4 3 2 5 2" xfId="12171" xr:uid="{00000000-0005-0000-0000-0000D1960000}"/>
    <cellStyle name="Normal 8 2 4 3 2 5 2 2" xfId="29524" xr:uid="{00000000-0005-0000-0000-0000D2960000}"/>
    <cellStyle name="Normal 8 2 4 3 2 5 2 3" xfId="46870" xr:uid="{00000000-0005-0000-0000-0000D3960000}"/>
    <cellStyle name="Normal 8 2 4 3 2 5 3" xfId="20851" xr:uid="{00000000-0005-0000-0000-0000D4960000}"/>
    <cellStyle name="Normal 8 2 4 3 2 5 4" xfId="38197" xr:uid="{00000000-0005-0000-0000-0000D5960000}"/>
    <cellStyle name="Normal 8 2 4 3 2 6" xfId="9623" xr:uid="{00000000-0005-0000-0000-0000D6960000}"/>
    <cellStyle name="Normal 8 2 4 3 2 6 2" xfId="26976" xr:uid="{00000000-0005-0000-0000-0000D7960000}"/>
    <cellStyle name="Normal 8 2 4 3 2 6 3" xfId="44322" xr:uid="{00000000-0005-0000-0000-0000D8960000}"/>
    <cellStyle name="Normal 8 2 4 3 2 7" xfId="18303" xr:uid="{00000000-0005-0000-0000-0000D9960000}"/>
    <cellStyle name="Normal 8 2 4 3 2 8" xfId="35649" xr:uid="{00000000-0005-0000-0000-0000DA960000}"/>
    <cellStyle name="Normal 8 2 4 3 3" xfId="705" xr:uid="{00000000-0005-0000-0000-0000DB960000}"/>
    <cellStyle name="Normal 8 2 4 3 3 2" xfId="2518" xr:uid="{00000000-0005-0000-0000-0000DC960000}"/>
    <cellStyle name="Normal 8 2 4 3 3 2 2" xfId="8300" xr:uid="{00000000-0005-0000-0000-0000DD960000}"/>
    <cellStyle name="Normal 8 2 4 3 3 2 2 2" xfId="16973" xr:uid="{00000000-0005-0000-0000-0000DE960000}"/>
    <cellStyle name="Normal 8 2 4 3 3 2 2 2 2" xfId="34326" xr:uid="{00000000-0005-0000-0000-0000DF960000}"/>
    <cellStyle name="Normal 8 2 4 3 3 2 2 2 3" xfId="51672" xr:uid="{00000000-0005-0000-0000-0000E0960000}"/>
    <cellStyle name="Normal 8 2 4 3 3 2 2 3" xfId="25653" xr:uid="{00000000-0005-0000-0000-0000E1960000}"/>
    <cellStyle name="Normal 8 2 4 3 3 2 2 4" xfId="42999" xr:uid="{00000000-0005-0000-0000-0000E2960000}"/>
    <cellStyle name="Normal 8 2 4 3 3 2 3" xfId="5752" xr:uid="{00000000-0005-0000-0000-0000E3960000}"/>
    <cellStyle name="Normal 8 2 4 3 3 2 3 2" xfId="14425" xr:uid="{00000000-0005-0000-0000-0000E4960000}"/>
    <cellStyle name="Normal 8 2 4 3 3 2 3 2 2" xfId="31778" xr:uid="{00000000-0005-0000-0000-0000E5960000}"/>
    <cellStyle name="Normal 8 2 4 3 3 2 3 2 3" xfId="49124" xr:uid="{00000000-0005-0000-0000-0000E6960000}"/>
    <cellStyle name="Normal 8 2 4 3 3 2 3 3" xfId="23105" xr:uid="{00000000-0005-0000-0000-0000E7960000}"/>
    <cellStyle name="Normal 8 2 4 3 3 2 3 4" xfId="40451" xr:uid="{00000000-0005-0000-0000-0000E8960000}"/>
    <cellStyle name="Normal 8 2 4 3 3 2 4" xfId="11191" xr:uid="{00000000-0005-0000-0000-0000E9960000}"/>
    <cellStyle name="Normal 8 2 4 3 3 2 4 2" xfId="28544" xr:uid="{00000000-0005-0000-0000-0000EA960000}"/>
    <cellStyle name="Normal 8 2 4 3 3 2 4 3" xfId="45890" xr:uid="{00000000-0005-0000-0000-0000EB960000}"/>
    <cellStyle name="Normal 8 2 4 3 3 2 5" xfId="19871" xr:uid="{00000000-0005-0000-0000-0000EC960000}"/>
    <cellStyle name="Normal 8 2 4 3 3 2 6" xfId="37217" xr:uid="{00000000-0005-0000-0000-0000ED960000}"/>
    <cellStyle name="Normal 8 2 4 3 3 3" xfId="6487" xr:uid="{00000000-0005-0000-0000-0000EE960000}"/>
    <cellStyle name="Normal 8 2 4 3 3 3 2" xfId="15160" xr:uid="{00000000-0005-0000-0000-0000EF960000}"/>
    <cellStyle name="Normal 8 2 4 3 3 3 2 2" xfId="32513" xr:uid="{00000000-0005-0000-0000-0000F0960000}"/>
    <cellStyle name="Normal 8 2 4 3 3 3 2 3" xfId="49859" xr:uid="{00000000-0005-0000-0000-0000F1960000}"/>
    <cellStyle name="Normal 8 2 4 3 3 3 3" xfId="23840" xr:uid="{00000000-0005-0000-0000-0000F2960000}"/>
    <cellStyle name="Normal 8 2 4 3 3 3 4" xfId="41186" xr:uid="{00000000-0005-0000-0000-0000F3960000}"/>
    <cellStyle name="Normal 8 2 4 3 3 4" xfId="4331" xr:uid="{00000000-0005-0000-0000-0000F4960000}"/>
    <cellStyle name="Normal 8 2 4 3 3 4 2" xfId="13004" xr:uid="{00000000-0005-0000-0000-0000F5960000}"/>
    <cellStyle name="Normal 8 2 4 3 3 4 2 2" xfId="30357" xr:uid="{00000000-0005-0000-0000-0000F6960000}"/>
    <cellStyle name="Normal 8 2 4 3 3 4 2 3" xfId="47703" xr:uid="{00000000-0005-0000-0000-0000F7960000}"/>
    <cellStyle name="Normal 8 2 4 3 3 4 3" xfId="21684" xr:uid="{00000000-0005-0000-0000-0000F8960000}"/>
    <cellStyle name="Normal 8 2 4 3 3 4 4" xfId="39030" xr:uid="{00000000-0005-0000-0000-0000F9960000}"/>
    <cellStyle name="Normal 8 2 4 3 3 5" xfId="9378" xr:uid="{00000000-0005-0000-0000-0000FA960000}"/>
    <cellStyle name="Normal 8 2 4 3 3 5 2" xfId="26731" xr:uid="{00000000-0005-0000-0000-0000FB960000}"/>
    <cellStyle name="Normal 8 2 4 3 3 5 3" xfId="44077" xr:uid="{00000000-0005-0000-0000-0000FC960000}"/>
    <cellStyle name="Normal 8 2 4 3 3 6" xfId="18058" xr:uid="{00000000-0005-0000-0000-0000FD960000}"/>
    <cellStyle name="Normal 8 2 4 3 3 7" xfId="35404" xr:uid="{00000000-0005-0000-0000-0000FE960000}"/>
    <cellStyle name="Normal 8 2 4 3 4" xfId="2028" xr:uid="{00000000-0005-0000-0000-0000FF960000}"/>
    <cellStyle name="Normal 8 2 4 3 4 2" xfId="7810" xr:uid="{00000000-0005-0000-0000-000000970000}"/>
    <cellStyle name="Normal 8 2 4 3 4 2 2" xfId="16483" xr:uid="{00000000-0005-0000-0000-000001970000}"/>
    <cellStyle name="Normal 8 2 4 3 4 2 2 2" xfId="33836" xr:uid="{00000000-0005-0000-0000-000002970000}"/>
    <cellStyle name="Normal 8 2 4 3 4 2 2 3" xfId="51182" xr:uid="{00000000-0005-0000-0000-000003970000}"/>
    <cellStyle name="Normal 8 2 4 3 4 2 3" xfId="25163" xr:uid="{00000000-0005-0000-0000-000004970000}"/>
    <cellStyle name="Normal 8 2 4 3 4 2 4" xfId="42509" xr:uid="{00000000-0005-0000-0000-000005970000}"/>
    <cellStyle name="Normal 8 2 4 3 4 3" xfId="3841" xr:uid="{00000000-0005-0000-0000-000006970000}"/>
    <cellStyle name="Normal 8 2 4 3 4 3 2" xfId="12514" xr:uid="{00000000-0005-0000-0000-000007970000}"/>
    <cellStyle name="Normal 8 2 4 3 4 3 2 2" xfId="29867" xr:uid="{00000000-0005-0000-0000-000008970000}"/>
    <cellStyle name="Normal 8 2 4 3 4 3 2 3" xfId="47213" xr:uid="{00000000-0005-0000-0000-000009970000}"/>
    <cellStyle name="Normal 8 2 4 3 4 3 3" xfId="21194" xr:uid="{00000000-0005-0000-0000-00000A970000}"/>
    <cellStyle name="Normal 8 2 4 3 4 3 4" xfId="38540" xr:uid="{00000000-0005-0000-0000-00000B970000}"/>
    <cellStyle name="Normal 8 2 4 3 4 4" xfId="10701" xr:uid="{00000000-0005-0000-0000-00000C970000}"/>
    <cellStyle name="Normal 8 2 4 3 4 4 2" xfId="28054" xr:uid="{00000000-0005-0000-0000-00000D970000}"/>
    <cellStyle name="Normal 8 2 4 3 4 4 3" xfId="45400" xr:uid="{00000000-0005-0000-0000-00000E970000}"/>
    <cellStyle name="Normal 8 2 4 3 4 5" xfId="19381" xr:uid="{00000000-0005-0000-0000-00000F970000}"/>
    <cellStyle name="Normal 8 2 4 3 4 6" xfId="36727" xr:uid="{00000000-0005-0000-0000-000010970000}"/>
    <cellStyle name="Normal 8 2 4 3 5" xfId="1440" xr:uid="{00000000-0005-0000-0000-000011970000}"/>
    <cellStyle name="Normal 8 2 4 3 5 2" xfId="7222" xr:uid="{00000000-0005-0000-0000-000012970000}"/>
    <cellStyle name="Normal 8 2 4 3 5 2 2" xfId="15895" xr:uid="{00000000-0005-0000-0000-000013970000}"/>
    <cellStyle name="Normal 8 2 4 3 5 2 2 2" xfId="33248" xr:uid="{00000000-0005-0000-0000-000014970000}"/>
    <cellStyle name="Normal 8 2 4 3 5 2 2 3" xfId="50594" xr:uid="{00000000-0005-0000-0000-000015970000}"/>
    <cellStyle name="Normal 8 2 4 3 5 2 3" xfId="24575" xr:uid="{00000000-0005-0000-0000-000016970000}"/>
    <cellStyle name="Normal 8 2 4 3 5 2 4" xfId="41921" xr:uid="{00000000-0005-0000-0000-000017970000}"/>
    <cellStyle name="Normal 8 2 4 3 5 3" xfId="5066" xr:uid="{00000000-0005-0000-0000-000018970000}"/>
    <cellStyle name="Normal 8 2 4 3 5 3 2" xfId="13739" xr:uid="{00000000-0005-0000-0000-000019970000}"/>
    <cellStyle name="Normal 8 2 4 3 5 3 2 2" xfId="31092" xr:uid="{00000000-0005-0000-0000-00001A970000}"/>
    <cellStyle name="Normal 8 2 4 3 5 3 2 3" xfId="48438" xr:uid="{00000000-0005-0000-0000-00001B970000}"/>
    <cellStyle name="Normal 8 2 4 3 5 3 3" xfId="22419" xr:uid="{00000000-0005-0000-0000-00001C970000}"/>
    <cellStyle name="Normal 8 2 4 3 5 3 4" xfId="39765" xr:uid="{00000000-0005-0000-0000-00001D970000}"/>
    <cellStyle name="Normal 8 2 4 3 5 4" xfId="10113" xr:uid="{00000000-0005-0000-0000-00001E970000}"/>
    <cellStyle name="Normal 8 2 4 3 5 4 2" xfId="27466" xr:uid="{00000000-0005-0000-0000-00001F970000}"/>
    <cellStyle name="Normal 8 2 4 3 5 4 3" xfId="44812" xr:uid="{00000000-0005-0000-0000-000020970000}"/>
    <cellStyle name="Normal 8 2 4 3 5 5" xfId="18793" xr:uid="{00000000-0005-0000-0000-000021970000}"/>
    <cellStyle name="Normal 8 2 4 3 5 6" xfId="36139" xr:uid="{00000000-0005-0000-0000-000022970000}"/>
    <cellStyle name="Normal 8 2 4 3 6" xfId="5997" xr:uid="{00000000-0005-0000-0000-000023970000}"/>
    <cellStyle name="Normal 8 2 4 3 6 2" xfId="14670" xr:uid="{00000000-0005-0000-0000-000024970000}"/>
    <cellStyle name="Normal 8 2 4 3 6 2 2" xfId="32023" xr:uid="{00000000-0005-0000-0000-000025970000}"/>
    <cellStyle name="Normal 8 2 4 3 6 2 3" xfId="49369" xr:uid="{00000000-0005-0000-0000-000026970000}"/>
    <cellStyle name="Normal 8 2 4 3 6 3" xfId="23350" xr:uid="{00000000-0005-0000-0000-000027970000}"/>
    <cellStyle name="Normal 8 2 4 3 6 4" xfId="40696" xr:uid="{00000000-0005-0000-0000-000028970000}"/>
    <cellStyle name="Normal 8 2 4 3 7" xfId="3253" xr:uid="{00000000-0005-0000-0000-000029970000}"/>
    <cellStyle name="Normal 8 2 4 3 7 2" xfId="11926" xr:uid="{00000000-0005-0000-0000-00002A970000}"/>
    <cellStyle name="Normal 8 2 4 3 7 2 2" xfId="29279" xr:uid="{00000000-0005-0000-0000-00002B970000}"/>
    <cellStyle name="Normal 8 2 4 3 7 2 3" xfId="46625" xr:uid="{00000000-0005-0000-0000-00002C970000}"/>
    <cellStyle name="Normal 8 2 4 3 7 3" xfId="20606" xr:uid="{00000000-0005-0000-0000-00002D970000}"/>
    <cellStyle name="Normal 8 2 4 3 7 4" xfId="37952" xr:uid="{00000000-0005-0000-0000-00002E970000}"/>
    <cellStyle name="Normal 8 2 4 3 8" xfId="8888" xr:uid="{00000000-0005-0000-0000-00002F970000}"/>
    <cellStyle name="Normal 8 2 4 3 8 2" xfId="26241" xr:uid="{00000000-0005-0000-0000-000030970000}"/>
    <cellStyle name="Normal 8 2 4 3 8 3" xfId="43587" xr:uid="{00000000-0005-0000-0000-000031970000}"/>
    <cellStyle name="Normal 8 2 4 3 9" xfId="17568" xr:uid="{00000000-0005-0000-0000-000032970000}"/>
    <cellStyle name="Normal 8 2 4 4" xfId="803" xr:uid="{00000000-0005-0000-0000-000033970000}"/>
    <cellStyle name="Normal 8 2 4 4 2" xfId="2616" xr:uid="{00000000-0005-0000-0000-000034970000}"/>
    <cellStyle name="Normal 8 2 4 4 2 2" xfId="8398" xr:uid="{00000000-0005-0000-0000-000035970000}"/>
    <cellStyle name="Normal 8 2 4 4 2 2 2" xfId="17071" xr:uid="{00000000-0005-0000-0000-000036970000}"/>
    <cellStyle name="Normal 8 2 4 4 2 2 2 2" xfId="34424" xr:uid="{00000000-0005-0000-0000-000037970000}"/>
    <cellStyle name="Normal 8 2 4 4 2 2 2 3" xfId="51770" xr:uid="{00000000-0005-0000-0000-000038970000}"/>
    <cellStyle name="Normal 8 2 4 4 2 2 3" xfId="25751" xr:uid="{00000000-0005-0000-0000-000039970000}"/>
    <cellStyle name="Normal 8 2 4 4 2 2 4" xfId="43097" xr:uid="{00000000-0005-0000-0000-00003A970000}"/>
    <cellStyle name="Normal 8 2 4 4 2 3" xfId="4429" xr:uid="{00000000-0005-0000-0000-00003B970000}"/>
    <cellStyle name="Normal 8 2 4 4 2 3 2" xfId="13102" xr:uid="{00000000-0005-0000-0000-00003C970000}"/>
    <cellStyle name="Normal 8 2 4 4 2 3 2 2" xfId="30455" xr:uid="{00000000-0005-0000-0000-00003D970000}"/>
    <cellStyle name="Normal 8 2 4 4 2 3 2 3" xfId="47801" xr:uid="{00000000-0005-0000-0000-00003E970000}"/>
    <cellStyle name="Normal 8 2 4 4 2 3 3" xfId="21782" xr:uid="{00000000-0005-0000-0000-00003F970000}"/>
    <cellStyle name="Normal 8 2 4 4 2 3 4" xfId="39128" xr:uid="{00000000-0005-0000-0000-000040970000}"/>
    <cellStyle name="Normal 8 2 4 4 2 4" xfId="11289" xr:uid="{00000000-0005-0000-0000-000041970000}"/>
    <cellStyle name="Normal 8 2 4 4 2 4 2" xfId="28642" xr:uid="{00000000-0005-0000-0000-000042970000}"/>
    <cellStyle name="Normal 8 2 4 4 2 4 3" xfId="45988" xr:uid="{00000000-0005-0000-0000-000043970000}"/>
    <cellStyle name="Normal 8 2 4 4 2 5" xfId="19969" xr:uid="{00000000-0005-0000-0000-000044970000}"/>
    <cellStyle name="Normal 8 2 4 4 2 6" xfId="37315" xr:uid="{00000000-0005-0000-0000-000045970000}"/>
    <cellStyle name="Normal 8 2 4 4 3" xfId="1538" xr:uid="{00000000-0005-0000-0000-000046970000}"/>
    <cellStyle name="Normal 8 2 4 4 3 2" xfId="7320" xr:uid="{00000000-0005-0000-0000-000047970000}"/>
    <cellStyle name="Normal 8 2 4 4 3 2 2" xfId="15993" xr:uid="{00000000-0005-0000-0000-000048970000}"/>
    <cellStyle name="Normal 8 2 4 4 3 2 2 2" xfId="33346" xr:uid="{00000000-0005-0000-0000-000049970000}"/>
    <cellStyle name="Normal 8 2 4 4 3 2 2 3" xfId="50692" xr:uid="{00000000-0005-0000-0000-00004A970000}"/>
    <cellStyle name="Normal 8 2 4 4 3 2 3" xfId="24673" xr:uid="{00000000-0005-0000-0000-00004B970000}"/>
    <cellStyle name="Normal 8 2 4 4 3 2 4" xfId="42019" xr:uid="{00000000-0005-0000-0000-00004C970000}"/>
    <cellStyle name="Normal 8 2 4 4 3 3" xfId="5164" xr:uid="{00000000-0005-0000-0000-00004D970000}"/>
    <cellStyle name="Normal 8 2 4 4 3 3 2" xfId="13837" xr:uid="{00000000-0005-0000-0000-00004E970000}"/>
    <cellStyle name="Normal 8 2 4 4 3 3 2 2" xfId="31190" xr:uid="{00000000-0005-0000-0000-00004F970000}"/>
    <cellStyle name="Normal 8 2 4 4 3 3 2 3" xfId="48536" xr:uid="{00000000-0005-0000-0000-000050970000}"/>
    <cellStyle name="Normal 8 2 4 4 3 3 3" xfId="22517" xr:uid="{00000000-0005-0000-0000-000051970000}"/>
    <cellStyle name="Normal 8 2 4 4 3 3 4" xfId="39863" xr:uid="{00000000-0005-0000-0000-000052970000}"/>
    <cellStyle name="Normal 8 2 4 4 3 4" xfId="10211" xr:uid="{00000000-0005-0000-0000-000053970000}"/>
    <cellStyle name="Normal 8 2 4 4 3 4 2" xfId="27564" xr:uid="{00000000-0005-0000-0000-000054970000}"/>
    <cellStyle name="Normal 8 2 4 4 3 4 3" xfId="44910" xr:uid="{00000000-0005-0000-0000-000055970000}"/>
    <cellStyle name="Normal 8 2 4 4 3 5" xfId="18891" xr:uid="{00000000-0005-0000-0000-000056970000}"/>
    <cellStyle name="Normal 8 2 4 4 3 6" xfId="36237" xr:uid="{00000000-0005-0000-0000-000057970000}"/>
    <cellStyle name="Normal 8 2 4 4 4" xfId="6585" xr:uid="{00000000-0005-0000-0000-000058970000}"/>
    <cellStyle name="Normal 8 2 4 4 4 2" xfId="15258" xr:uid="{00000000-0005-0000-0000-000059970000}"/>
    <cellStyle name="Normal 8 2 4 4 4 2 2" xfId="32611" xr:uid="{00000000-0005-0000-0000-00005A970000}"/>
    <cellStyle name="Normal 8 2 4 4 4 2 3" xfId="49957" xr:uid="{00000000-0005-0000-0000-00005B970000}"/>
    <cellStyle name="Normal 8 2 4 4 4 3" xfId="23938" xr:uid="{00000000-0005-0000-0000-00005C970000}"/>
    <cellStyle name="Normal 8 2 4 4 4 4" xfId="41284" xr:uid="{00000000-0005-0000-0000-00005D970000}"/>
    <cellStyle name="Normal 8 2 4 4 5" xfId="3351" xr:uid="{00000000-0005-0000-0000-00005E970000}"/>
    <cellStyle name="Normal 8 2 4 4 5 2" xfId="12024" xr:uid="{00000000-0005-0000-0000-00005F970000}"/>
    <cellStyle name="Normal 8 2 4 4 5 2 2" xfId="29377" xr:uid="{00000000-0005-0000-0000-000060970000}"/>
    <cellStyle name="Normal 8 2 4 4 5 2 3" xfId="46723" xr:uid="{00000000-0005-0000-0000-000061970000}"/>
    <cellStyle name="Normal 8 2 4 4 5 3" xfId="20704" xr:uid="{00000000-0005-0000-0000-000062970000}"/>
    <cellStyle name="Normal 8 2 4 4 5 4" xfId="38050" xr:uid="{00000000-0005-0000-0000-000063970000}"/>
    <cellStyle name="Normal 8 2 4 4 6" xfId="9476" xr:uid="{00000000-0005-0000-0000-000064970000}"/>
    <cellStyle name="Normal 8 2 4 4 6 2" xfId="26829" xr:uid="{00000000-0005-0000-0000-000065970000}"/>
    <cellStyle name="Normal 8 2 4 4 6 3" xfId="44175" xr:uid="{00000000-0005-0000-0000-000066970000}"/>
    <cellStyle name="Normal 8 2 4 4 7" xfId="18156" xr:uid="{00000000-0005-0000-0000-000067970000}"/>
    <cellStyle name="Normal 8 2 4 4 8" xfId="35502" xr:uid="{00000000-0005-0000-0000-000068970000}"/>
    <cellStyle name="Normal 8 2 4 5" xfId="460" xr:uid="{00000000-0005-0000-0000-000069970000}"/>
    <cellStyle name="Normal 8 2 4 5 2" xfId="2273" xr:uid="{00000000-0005-0000-0000-00006A970000}"/>
    <cellStyle name="Normal 8 2 4 5 2 2" xfId="8055" xr:uid="{00000000-0005-0000-0000-00006B970000}"/>
    <cellStyle name="Normal 8 2 4 5 2 2 2" xfId="16728" xr:uid="{00000000-0005-0000-0000-00006C970000}"/>
    <cellStyle name="Normal 8 2 4 5 2 2 2 2" xfId="34081" xr:uid="{00000000-0005-0000-0000-00006D970000}"/>
    <cellStyle name="Normal 8 2 4 5 2 2 2 3" xfId="51427" xr:uid="{00000000-0005-0000-0000-00006E970000}"/>
    <cellStyle name="Normal 8 2 4 5 2 2 3" xfId="25408" xr:uid="{00000000-0005-0000-0000-00006F970000}"/>
    <cellStyle name="Normal 8 2 4 5 2 2 4" xfId="42754" xr:uid="{00000000-0005-0000-0000-000070970000}"/>
    <cellStyle name="Normal 8 2 4 5 2 3" xfId="5556" xr:uid="{00000000-0005-0000-0000-000071970000}"/>
    <cellStyle name="Normal 8 2 4 5 2 3 2" xfId="14229" xr:uid="{00000000-0005-0000-0000-000072970000}"/>
    <cellStyle name="Normal 8 2 4 5 2 3 2 2" xfId="31582" xr:uid="{00000000-0005-0000-0000-000073970000}"/>
    <cellStyle name="Normal 8 2 4 5 2 3 2 3" xfId="48928" xr:uid="{00000000-0005-0000-0000-000074970000}"/>
    <cellStyle name="Normal 8 2 4 5 2 3 3" xfId="22909" xr:uid="{00000000-0005-0000-0000-000075970000}"/>
    <cellStyle name="Normal 8 2 4 5 2 3 4" xfId="40255" xr:uid="{00000000-0005-0000-0000-000076970000}"/>
    <cellStyle name="Normal 8 2 4 5 2 4" xfId="10946" xr:uid="{00000000-0005-0000-0000-000077970000}"/>
    <cellStyle name="Normal 8 2 4 5 2 4 2" xfId="28299" xr:uid="{00000000-0005-0000-0000-000078970000}"/>
    <cellStyle name="Normal 8 2 4 5 2 4 3" xfId="45645" xr:uid="{00000000-0005-0000-0000-000079970000}"/>
    <cellStyle name="Normal 8 2 4 5 2 5" xfId="19626" xr:uid="{00000000-0005-0000-0000-00007A970000}"/>
    <cellStyle name="Normal 8 2 4 5 2 6" xfId="36972" xr:uid="{00000000-0005-0000-0000-00007B970000}"/>
    <cellStyle name="Normal 8 2 4 5 3" xfId="6242" xr:uid="{00000000-0005-0000-0000-00007C970000}"/>
    <cellStyle name="Normal 8 2 4 5 3 2" xfId="14915" xr:uid="{00000000-0005-0000-0000-00007D970000}"/>
    <cellStyle name="Normal 8 2 4 5 3 2 2" xfId="32268" xr:uid="{00000000-0005-0000-0000-00007E970000}"/>
    <cellStyle name="Normal 8 2 4 5 3 2 3" xfId="49614" xr:uid="{00000000-0005-0000-0000-00007F970000}"/>
    <cellStyle name="Normal 8 2 4 5 3 3" xfId="23595" xr:uid="{00000000-0005-0000-0000-000080970000}"/>
    <cellStyle name="Normal 8 2 4 5 3 4" xfId="40941" xr:uid="{00000000-0005-0000-0000-000081970000}"/>
    <cellStyle name="Normal 8 2 4 5 4" xfId="4086" xr:uid="{00000000-0005-0000-0000-000082970000}"/>
    <cellStyle name="Normal 8 2 4 5 4 2" xfId="12759" xr:uid="{00000000-0005-0000-0000-000083970000}"/>
    <cellStyle name="Normal 8 2 4 5 4 2 2" xfId="30112" xr:uid="{00000000-0005-0000-0000-000084970000}"/>
    <cellStyle name="Normal 8 2 4 5 4 2 3" xfId="47458" xr:uid="{00000000-0005-0000-0000-000085970000}"/>
    <cellStyle name="Normal 8 2 4 5 4 3" xfId="21439" xr:uid="{00000000-0005-0000-0000-000086970000}"/>
    <cellStyle name="Normal 8 2 4 5 4 4" xfId="38785" xr:uid="{00000000-0005-0000-0000-000087970000}"/>
    <cellStyle name="Normal 8 2 4 5 5" xfId="9133" xr:uid="{00000000-0005-0000-0000-000088970000}"/>
    <cellStyle name="Normal 8 2 4 5 5 2" xfId="26486" xr:uid="{00000000-0005-0000-0000-000089970000}"/>
    <cellStyle name="Normal 8 2 4 5 5 3" xfId="43832" xr:uid="{00000000-0005-0000-0000-00008A970000}"/>
    <cellStyle name="Normal 8 2 4 5 6" xfId="17813" xr:uid="{00000000-0005-0000-0000-00008B970000}"/>
    <cellStyle name="Normal 8 2 4 5 7" xfId="35159" xr:uid="{00000000-0005-0000-0000-00008C970000}"/>
    <cellStyle name="Normal 8 2 4 6" xfId="1881" xr:uid="{00000000-0005-0000-0000-00008D970000}"/>
    <cellStyle name="Normal 8 2 4 6 2" xfId="7663" xr:uid="{00000000-0005-0000-0000-00008E970000}"/>
    <cellStyle name="Normal 8 2 4 6 2 2" xfId="16336" xr:uid="{00000000-0005-0000-0000-00008F970000}"/>
    <cellStyle name="Normal 8 2 4 6 2 2 2" xfId="33689" xr:uid="{00000000-0005-0000-0000-000090970000}"/>
    <cellStyle name="Normal 8 2 4 6 2 2 3" xfId="51035" xr:uid="{00000000-0005-0000-0000-000091970000}"/>
    <cellStyle name="Normal 8 2 4 6 2 3" xfId="25016" xr:uid="{00000000-0005-0000-0000-000092970000}"/>
    <cellStyle name="Normal 8 2 4 6 2 4" xfId="42362" xr:uid="{00000000-0005-0000-0000-000093970000}"/>
    <cellStyle name="Normal 8 2 4 6 3" xfId="3694" xr:uid="{00000000-0005-0000-0000-000094970000}"/>
    <cellStyle name="Normal 8 2 4 6 3 2" xfId="12367" xr:uid="{00000000-0005-0000-0000-000095970000}"/>
    <cellStyle name="Normal 8 2 4 6 3 2 2" xfId="29720" xr:uid="{00000000-0005-0000-0000-000096970000}"/>
    <cellStyle name="Normal 8 2 4 6 3 2 3" xfId="47066" xr:uid="{00000000-0005-0000-0000-000097970000}"/>
    <cellStyle name="Normal 8 2 4 6 3 3" xfId="21047" xr:uid="{00000000-0005-0000-0000-000098970000}"/>
    <cellStyle name="Normal 8 2 4 6 3 4" xfId="38393" xr:uid="{00000000-0005-0000-0000-000099970000}"/>
    <cellStyle name="Normal 8 2 4 6 4" xfId="10554" xr:uid="{00000000-0005-0000-0000-00009A970000}"/>
    <cellStyle name="Normal 8 2 4 6 4 2" xfId="27907" xr:uid="{00000000-0005-0000-0000-00009B970000}"/>
    <cellStyle name="Normal 8 2 4 6 4 3" xfId="45253" xr:uid="{00000000-0005-0000-0000-00009C970000}"/>
    <cellStyle name="Normal 8 2 4 6 5" xfId="19234" xr:uid="{00000000-0005-0000-0000-00009D970000}"/>
    <cellStyle name="Normal 8 2 4 6 6" xfId="36580" xr:uid="{00000000-0005-0000-0000-00009E970000}"/>
    <cellStyle name="Normal 8 2 4 7" xfId="1195" xr:uid="{00000000-0005-0000-0000-00009F970000}"/>
    <cellStyle name="Normal 8 2 4 7 2" xfId="6977" xr:uid="{00000000-0005-0000-0000-0000A0970000}"/>
    <cellStyle name="Normal 8 2 4 7 2 2" xfId="15650" xr:uid="{00000000-0005-0000-0000-0000A1970000}"/>
    <cellStyle name="Normal 8 2 4 7 2 2 2" xfId="33003" xr:uid="{00000000-0005-0000-0000-0000A2970000}"/>
    <cellStyle name="Normal 8 2 4 7 2 2 3" xfId="50349" xr:uid="{00000000-0005-0000-0000-0000A3970000}"/>
    <cellStyle name="Normal 8 2 4 7 2 3" xfId="24330" xr:uid="{00000000-0005-0000-0000-0000A4970000}"/>
    <cellStyle name="Normal 8 2 4 7 2 4" xfId="41676" xr:uid="{00000000-0005-0000-0000-0000A5970000}"/>
    <cellStyle name="Normal 8 2 4 7 3" xfId="4821" xr:uid="{00000000-0005-0000-0000-0000A6970000}"/>
    <cellStyle name="Normal 8 2 4 7 3 2" xfId="13494" xr:uid="{00000000-0005-0000-0000-0000A7970000}"/>
    <cellStyle name="Normal 8 2 4 7 3 2 2" xfId="30847" xr:uid="{00000000-0005-0000-0000-0000A8970000}"/>
    <cellStyle name="Normal 8 2 4 7 3 2 3" xfId="48193" xr:uid="{00000000-0005-0000-0000-0000A9970000}"/>
    <cellStyle name="Normal 8 2 4 7 3 3" xfId="22174" xr:uid="{00000000-0005-0000-0000-0000AA970000}"/>
    <cellStyle name="Normal 8 2 4 7 3 4" xfId="39520" xr:uid="{00000000-0005-0000-0000-0000AB970000}"/>
    <cellStyle name="Normal 8 2 4 7 4" xfId="9868" xr:uid="{00000000-0005-0000-0000-0000AC970000}"/>
    <cellStyle name="Normal 8 2 4 7 4 2" xfId="27221" xr:uid="{00000000-0005-0000-0000-0000AD970000}"/>
    <cellStyle name="Normal 8 2 4 7 4 3" xfId="44567" xr:uid="{00000000-0005-0000-0000-0000AE970000}"/>
    <cellStyle name="Normal 8 2 4 7 5" xfId="18548" xr:uid="{00000000-0005-0000-0000-0000AF970000}"/>
    <cellStyle name="Normal 8 2 4 7 6" xfId="35894" xr:uid="{00000000-0005-0000-0000-0000B0970000}"/>
    <cellStyle name="Normal 8 2 4 8" xfId="5850" xr:uid="{00000000-0005-0000-0000-0000B1970000}"/>
    <cellStyle name="Normal 8 2 4 8 2" xfId="14523" xr:uid="{00000000-0005-0000-0000-0000B2970000}"/>
    <cellStyle name="Normal 8 2 4 8 2 2" xfId="31876" xr:uid="{00000000-0005-0000-0000-0000B3970000}"/>
    <cellStyle name="Normal 8 2 4 8 2 3" xfId="49222" xr:uid="{00000000-0005-0000-0000-0000B4970000}"/>
    <cellStyle name="Normal 8 2 4 8 3" xfId="23203" xr:uid="{00000000-0005-0000-0000-0000B5970000}"/>
    <cellStyle name="Normal 8 2 4 8 4" xfId="40549" xr:uid="{00000000-0005-0000-0000-0000B6970000}"/>
    <cellStyle name="Normal 8 2 4 9" xfId="3008" xr:uid="{00000000-0005-0000-0000-0000B7970000}"/>
    <cellStyle name="Normal 8 2 4 9 2" xfId="11681" xr:uid="{00000000-0005-0000-0000-0000B8970000}"/>
    <cellStyle name="Normal 8 2 4 9 2 2" xfId="29034" xr:uid="{00000000-0005-0000-0000-0000B9970000}"/>
    <cellStyle name="Normal 8 2 4 9 2 3" xfId="46380" xr:uid="{00000000-0005-0000-0000-0000BA970000}"/>
    <cellStyle name="Normal 8 2 4 9 3" xfId="20361" xr:uid="{00000000-0005-0000-0000-0000BB970000}"/>
    <cellStyle name="Normal 8 2 4 9 4" xfId="37707" xr:uid="{00000000-0005-0000-0000-0000BC970000}"/>
    <cellStyle name="Normal 8 2 5" xfId="166" xr:uid="{00000000-0005-0000-0000-0000BD970000}"/>
    <cellStyle name="Normal 8 2 5 10" xfId="17519" xr:uid="{00000000-0005-0000-0000-0000BE970000}"/>
    <cellStyle name="Normal 8 2 5 11" xfId="34865" xr:uid="{00000000-0005-0000-0000-0000BF970000}"/>
    <cellStyle name="Normal 8 2 5 2" xfId="656" xr:uid="{00000000-0005-0000-0000-0000C0970000}"/>
    <cellStyle name="Normal 8 2 5 2 2" xfId="2469" xr:uid="{00000000-0005-0000-0000-0000C1970000}"/>
    <cellStyle name="Normal 8 2 5 2 2 2" xfId="8251" xr:uid="{00000000-0005-0000-0000-0000C2970000}"/>
    <cellStyle name="Normal 8 2 5 2 2 2 2" xfId="16924" xr:uid="{00000000-0005-0000-0000-0000C3970000}"/>
    <cellStyle name="Normal 8 2 5 2 2 2 2 2" xfId="34277" xr:uid="{00000000-0005-0000-0000-0000C4970000}"/>
    <cellStyle name="Normal 8 2 5 2 2 2 2 3" xfId="51623" xr:uid="{00000000-0005-0000-0000-0000C5970000}"/>
    <cellStyle name="Normal 8 2 5 2 2 2 3" xfId="25604" xr:uid="{00000000-0005-0000-0000-0000C6970000}"/>
    <cellStyle name="Normal 8 2 5 2 2 2 4" xfId="42950" xr:uid="{00000000-0005-0000-0000-0000C7970000}"/>
    <cellStyle name="Normal 8 2 5 2 2 3" xfId="4282" xr:uid="{00000000-0005-0000-0000-0000C8970000}"/>
    <cellStyle name="Normal 8 2 5 2 2 3 2" xfId="12955" xr:uid="{00000000-0005-0000-0000-0000C9970000}"/>
    <cellStyle name="Normal 8 2 5 2 2 3 2 2" xfId="30308" xr:uid="{00000000-0005-0000-0000-0000CA970000}"/>
    <cellStyle name="Normal 8 2 5 2 2 3 2 3" xfId="47654" xr:uid="{00000000-0005-0000-0000-0000CB970000}"/>
    <cellStyle name="Normal 8 2 5 2 2 3 3" xfId="21635" xr:uid="{00000000-0005-0000-0000-0000CC970000}"/>
    <cellStyle name="Normal 8 2 5 2 2 3 4" xfId="38981" xr:uid="{00000000-0005-0000-0000-0000CD970000}"/>
    <cellStyle name="Normal 8 2 5 2 2 4" xfId="11142" xr:uid="{00000000-0005-0000-0000-0000CE970000}"/>
    <cellStyle name="Normal 8 2 5 2 2 4 2" xfId="28495" xr:uid="{00000000-0005-0000-0000-0000CF970000}"/>
    <cellStyle name="Normal 8 2 5 2 2 4 3" xfId="45841" xr:uid="{00000000-0005-0000-0000-0000D0970000}"/>
    <cellStyle name="Normal 8 2 5 2 2 5" xfId="19822" xr:uid="{00000000-0005-0000-0000-0000D1970000}"/>
    <cellStyle name="Normal 8 2 5 2 2 6" xfId="37168" xr:uid="{00000000-0005-0000-0000-0000D2970000}"/>
    <cellStyle name="Normal 8 2 5 2 3" xfId="1391" xr:uid="{00000000-0005-0000-0000-0000D3970000}"/>
    <cellStyle name="Normal 8 2 5 2 3 2" xfId="7173" xr:uid="{00000000-0005-0000-0000-0000D4970000}"/>
    <cellStyle name="Normal 8 2 5 2 3 2 2" xfId="15846" xr:uid="{00000000-0005-0000-0000-0000D5970000}"/>
    <cellStyle name="Normal 8 2 5 2 3 2 2 2" xfId="33199" xr:uid="{00000000-0005-0000-0000-0000D6970000}"/>
    <cellStyle name="Normal 8 2 5 2 3 2 2 3" xfId="50545" xr:uid="{00000000-0005-0000-0000-0000D7970000}"/>
    <cellStyle name="Normal 8 2 5 2 3 2 3" xfId="24526" xr:uid="{00000000-0005-0000-0000-0000D8970000}"/>
    <cellStyle name="Normal 8 2 5 2 3 2 4" xfId="41872" xr:uid="{00000000-0005-0000-0000-0000D9970000}"/>
    <cellStyle name="Normal 8 2 5 2 3 3" xfId="5017" xr:uid="{00000000-0005-0000-0000-0000DA970000}"/>
    <cellStyle name="Normal 8 2 5 2 3 3 2" xfId="13690" xr:uid="{00000000-0005-0000-0000-0000DB970000}"/>
    <cellStyle name="Normal 8 2 5 2 3 3 2 2" xfId="31043" xr:uid="{00000000-0005-0000-0000-0000DC970000}"/>
    <cellStyle name="Normal 8 2 5 2 3 3 2 3" xfId="48389" xr:uid="{00000000-0005-0000-0000-0000DD970000}"/>
    <cellStyle name="Normal 8 2 5 2 3 3 3" xfId="22370" xr:uid="{00000000-0005-0000-0000-0000DE970000}"/>
    <cellStyle name="Normal 8 2 5 2 3 3 4" xfId="39716" xr:uid="{00000000-0005-0000-0000-0000DF970000}"/>
    <cellStyle name="Normal 8 2 5 2 3 4" xfId="10064" xr:uid="{00000000-0005-0000-0000-0000E0970000}"/>
    <cellStyle name="Normal 8 2 5 2 3 4 2" xfId="27417" xr:uid="{00000000-0005-0000-0000-0000E1970000}"/>
    <cellStyle name="Normal 8 2 5 2 3 4 3" xfId="44763" xr:uid="{00000000-0005-0000-0000-0000E2970000}"/>
    <cellStyle name="Normal 8 2 5 2 3 5" xfId="18744" xr:uid="{00000000-0005-0000-0000-0000E3970000}"/>
    <cellStyle name="Normal 8 2 5 2 3 6" xfId="36090" xr:uid="{00000000-0005-0000-0000-0000E4970000}"/>
    <cellStyle name="Normal 8 2 5 2 4" xfId="6438" xr:uid="{00000000-0005-0000-0000-0000E5970000}"/>
    <cellStyle name="Normal 8 2 5 2 4 2" xfId="15111" xr:uid="{00000000-0005-0000-0000-0000E6970000}"/>
    <cellStyle name="Normal 8 2 5 2 4 2 2" xfId="32464" xr:uid="{00000000-0005-0000-0000-0000E7970000}"/>
    <cellStyle name="Normal 8 2 5 2 4 2 3" xfId="49810" xr:uid="{00000000-0005-0000-0000-0000E8970000}"/>
    <cellStyle name="Normal 8 2 5 2 4 3" xfId="23791" xr:uid="{00000000-0005-0000-0000-0000E9970000}"/>
    <cellStyle name="Normal 8 2 5 2 4 4" xfId="41137" xr:uid="{00000000-0005-0000-0000-0000EA970000}"/>
    <cellStyle name="Normal 8 2 5 2 5" xfId="3204" xr:uid="{00000000-0005-0000-0000-0000EB970000}"/>
    <cellStyle name="Normal 8 2 5 2 5 2" xfId="11877" xr:uid="{00000000-0005-0000-0000-0000EC970000}"/>
    <cellStyle name="Normal 8 2 5 2 5 2 2" xfId="29230" xr:uid="{00000000-0005-0000-0000-0000ED970000}"/>
    <cellStyle name="Normal 8 2 5 2 5 2 3" xfId="46576" xr:uid="{00000000-0005-0000-0000-0000EE970000}"/>
    <cellStyle name="Normal 8 2 5 2 5 3" xfId="20557" xr:uid="{00000000-0005-0000-0000-0000EF970000}"/>
    <cellStyle name="Normal 8 2 5 2 5 4" xfId="37903" xr:uid="{00000000-0005-0000-0000-0000F0970000}"/>
    <cellStyle name="Normal 8 2 5 2 6" xfId="9329" xr:uid="{00000000-0005-0000-0000-0000F1970000}"/>
    <cellStyle name="Normal 8 2 5 2 6 2" xfId="26682" xr:uid="{00000000-0005-0000-0000-0000F2970000}"/>
    <cellStyle name="Normal 8 2 5 2 6 3" xfId="44028" xr:uid="{00000000-0005-0000-0000-0000F3970000}"/>
    <cellStyle name="Normal 8 2 5 2 7" xfId="18009" xr:uid="{00000000-0005-0000-0000-0000F4970000}"/>
    <cellStyle name="Normal 8 2 5 2 8" xfId="35355" xr:uid="{00000000-0005-0000-0000-0000F5970000}"/>
    <cellStyle name="Normal 8 2 5 3" xfId="901" xr:uid="{00000000-0005-0000-0000-0000F6970000}"/>
    <cellStyle name="Normal 8 2 5 3 2" xfId="2714" xr:uid="{00000000-0005-0000-0000-0000F7970000}"/>
    <cellStyle name="Normal 8 2 5 3 2 2" xfId="8496" xr:uid="{00000000-0005-0000-0000-0000F8970000}"/>
    <cellStyle name="Normal 8 2 5 3 2 2 2" xfId="17169" xr:uid="{00000000-0005-0000-0000-0000F9970000}"/>
    <cellStyle name="Normal 8 2 5 3 2 2 2 2" xfId="34522" xr:uid="{00000000-0005-0000-0000-0000FA970000}"/>
    <cellStyle name="Normal 8 2 5 3 2 2 2 3" xfId="51868" xr:uid="{00000000-0005-0000-0000-0000FB970000}"/>
    <cellStyle name="Normal 8 2 5 3 2 2 3" xfId="25849" xr:uid="{00000000-0005-0000-0000-0000FC970000}"/>
    <cellStyle name="Normal 8 2 5 3 2 2 4" xfId="43195" xr:uid="{00000000-0005-0000-0000-0000FD970000}"/>
    <cellStyle name="Normal 8 2 5 3 2 3" xfId="4527" xr:uid="{00000000-0005-0000-0000-0000FE970000}"/>
    <cellStyle name="Normal 8 2 5 3 2 3 2" xfId="13200" xr:uid="{00000000-0005-0000-0000-0000FF970000}"/>
    <cellStyle name="Normal 8 2 5 3 2 3 2 2" xfId="30553" xr:uid="{00000000-0005-0000-0000-000000980000}"/>
    <cellStyle name="Normal 8 2 5 3 2 3 2 3" xfId="47899" xr:uid="{00000000-0005-0000-0000-000001980000}"/>
    <cellStyle name="Normal 8 2 5 3 2 3 3" xfId="21880" xr:uid="{00000000-0005-0000-0000-000002980000}"/>
    <cellStyle name="Normal 8 2 5 3 2 3 4" xfId="39226" xr:uid="{00000000-0005-0000-0000-000003980000}"/>
    <cellStyle name="Normal 8 2 5 3 2 4" xfId="11387" xr:uid="{00000000-0005-0000-0000-000004980000}"/>
    <cellStyle name="Normal 8 2 5 3 2 4 2" xfId="28740" xr:uid="{00000000-0005-0000-0000-000005980000}"/>
    <cellStyle name="Normal 8 2 5 3 2 4 3" xfId="46086" xr:uid="{00000000-0005-0000-0000-000006980000}"/>
    <cellStyle name="Normal 8 2 5 3 2 5" xfId="20067" xr:uid="{00000000-0005-0000-0000-000007980000}"/>
    <cellStyle name="Normal 8 2 5 3 2 6" xfId="37413" xr:uid="{00000000-0005-0000-0000-000008980000}"/>
    <cellStyle name="Normal 8 2 5 3 3" xfId="1636" xr:uid="{00000000-0005-0000-0000-000009980000}"/>
    <cellStyle name="Normal 8 2 5 3 3 2" xfId="7418" xr:uid="{00000000-0005-0000-0000-00000A980000}"/>
    <cellStyle name="Normal 8 2 5 3 3 2 2" xfId="16091" xr:uid="{00000000-0005-0000-0000-00000B980000}"/>
    <cellStyle name="Normal 8 2 5 3 3 2 2 2" xfId="33444" xr:uid="{00000000-0005-0000-0000-00000C980000}"/>
    <cellStyle name="Normal 8 2 5 3 3 2 2 3" xfId="50790" xr:uid="{00000000-0005-0000-0000-00000D980000}"/>
    <cellStyle name="Normal 8 2 5 3 3 2 3" xfId="24771" xr:uid="{00000000-0005-0000-0000-00000E980000}"/>
    <cellStyle name="Normal 8 2 5 3 3 2 4" xfId="42117" xr:uid="{00000000-0005-0000-0000-00000F980000}"/>
    <cellStyle name="Normal 8 2 5 3 3 3" xfId="5262" xr:uid="{00000000-0005-0000-0000-000010980000}"/>
    <cellStyle name="Normal 8 2 5 3 3 3 2" xfId="13935" xr:uid="{00000000-0005-0000-0000-000011980000}"/>
    <cellStyle name="Normal 8 2 5 3 3 3 2 2" xfId="31288" xr:uid="{00000000-0005-0000-0000-000012980000}"/>
    <cellStyle name="Normal 8 2 5 3 3 3 2 3" xfId="48634" xr:uid="{00000000-0005-0000-0000-000013980000}"/>
    <cellStyle name="Normal 8 2 5 3 3 3 3" xfId="22615" xr:uid="{00000000-0005-0000-0000-000014980000}"/>
    <cellStyle name="Normal 8 2 5 3 3 3 4" xfId="39961" xr:uid="{00000000-0005-0000-0000-000015980000}"/>
    <cellStyle name="Normal 8 2 5 3 3 4" xfId="10309" xr:uid="{00000000-0005-0000-0000-000016980000}"/>
    <cellStyle name="Normal 8 2 5 3 3 4 2" xfId="27662" xr:uid="{00000000-0005-0000-0000-000017980000}"/>
    <cellStyle name="Normal 8 2 5 3 3 4 3" xfId="45008" xr:uid="{00000000-0005-0000-0000-000018980000}"/>
    <cellStyle name="Normal 8 2 5 3 3 5" xfId="18989" xr:uid="{00000000-0005-0000-0000-000019980000}"/>
    <cellStyle name="Normal 8 2 5 3 3 6" xfId="36335" xr:uid="{00000000-0005-0000-0000-00001A980000}"/>
    <cellStyle name="Normal 8 2 5 3 4" xfId="6683" xr:uid="{00000000-0005-0000-0000-00001B980000}"/>
    <cellStyle name="Normal 8 2 5 3 4 2" xfId="15356" xr:uid="{00000000-0005-0000-0000-00001C980000}"/>
    <cellStyle name="Normal 8 2 5 3 4 2 2" xfId="32709" xr:uid="{00000000-0005-0000-0000-00001D980000}"/>
    <cellStyle name="Normal 8 2 5 3 4 2 3" xfId="50055" xr:uid="{00000000-0005-0000-0000-00001E980000}"/>
    <cellStyle name="Normal 8 2 5 3 4 3" xfId="24036" xr:uid="{00000000-0005-0000-0000-00001F980000}"/>
    <cellStyle name="Normal 8 2 5 3 4 4" xfId="41382" xr:uid="{00000000-0005-0000-0000-000020980000}"/>
    <cellStyle name="Normal 8 2 5 3 5" xfId="3449" xr:uid="{00000000-0005-0000-0000-000021980000}"/>
    <cellStyle name="Normal 8 2 5 3 5 2" xfId="12122" xr:uid="{00000000-0005-0000-0000-000022980000}"/>
    <cellStyle name="Normal 8 2 5 3 5 2 2" xfId="29475" xr:uid="{00000000-0005-0000-0000-000023980000}"/>
    <cellStyle name="Normal 8 2 5 3 5 2 3" xfId="46821" xr:uid="{00000000-0005-0000-0000-000024980000}"/>
    <cellStyle name="Normal 8 2 5 3 5 3" xfId="20802" xr:uid="{00000000-0005-0000-0000-000025980000}"/>
    <cellStyle name="Normal 8 2 5 3 5 4" xfId="38148" xr:uid="{00000000-0005-0000-0000-000026980000}"/>
    <cellStyle name="Normal 8 2 5 3 6" xfId="9574" xr:uid="{00000000-0005-0000-0000-000027980000}"/>
    <cellStyle name="Normal 8 2 5 3 6 2" xfId="26927" xr:uid="{00000000-0005-0000-0000-000028980000}"/>
    <cellStyle name="Normal 8 2 5 3 6 3" xfId="44273" xr:uid="{00000000-0005-0000-0000-000029980000}"/>
    <cellStyle name="Normal 8 2 5 3 7" xfId="18254" xr:uid="{00000000-0005-0000-0000-00002A980000}"/>
    <cellStyle name="Normal 8 2 5 3 8" xfId="35600" xr:uid="{00000000-0005-0000-0000-00002B980000}"/>
    <cellStyle name="Normal 8 2 5 4" xfId="411" xr:uid="{00000000-0005-0000-0000-00002C980000}"/>
    <cellStyle name="Normal 8 2 5 4 2" xfId="2224" xr:uid="{00000000-0005-0000-0000-00002D980000}"/>
    <cellStyle name="Normal 8 2 5 4 2 2" xfId="8006" xr:uid="{00000000-0005-0000-0000-00002E980000}"/>
    <cellStyle name="Normal 8 2 5 4 2 2 2" xfId="16679" xr:uid="{00000000-0005-0000-0000-00002F980000}"/>
    <cellStyle name="Normal 8 2 5 4 2 2 2 2" xfId="34032" xr:uid="{00000000-0005-0000-0000-000030980000}"/>
    <cellStyle name="Normal 8 2 5 4 2 2 2 3" xfId="51378" xr:uid="{00000000-0005-0000-0000-000031980000}"/>
    <cellStyle name="Normal 8 2 5 4 2 2 3" xfId="25359" xr:uid="{00000000-0005-0000-0000-000032980000}"/>
    <cellStyle name="Normal 8 2 5 4 2 2 4" xfId="42705" xr:uid="{00000000-0005-0000-0000-000033980000}"/>
    <cellStyle name="Normal 8 2 5 4 2 3" xfId="5507" xr:uid="{00000000-0005-0000-0000-000034980000}"/>
    <cellStyle name="Normal 8 2 5 4 2 3 2" xfId="14180" xr:uid="{00000000-0005-0000-0000-000035980000}"/>
    <cellStyle name="Normal 8 2 5 4 2 3 2 2" xfId="31533" xr:uid="{00000000-0005-0000-0000-000036980000}"/>
    <cellStyle name="Normal 8 2 5 4 2 3 2 3" xfId="48879" xr:uid="{00000000-0005-0000-0000-000037980000}"/>
    <cellStyle name="Normal 8 2 5 4 2 3 3" xfId="22860" xr:uid="{00000000-0005-0000-0000-000038980000}"/>
    <cellStyle name="Normal 8 2 5 4 2 3 4" xfId="40206" xr:uid="{00000000-0005-0000-0000-000039980000}"/>
    <cellStyle name="Normal 8 2 5 4 2 4" xfId="10897" xr:uid="{00000000-0005-0000-0000-00003A980000}"/>
    <cellStyle name="Normal 8 2 5 4 2 4 2" xfId="28250" xr:uid="{00000000-0005-0000-0000-00003B980000}"/>
    <cellStyle name="Normal 8 2 5 4 2 4 3" xfId="45596" xr:uid="{00000000-0005-0000-0000-00003C980000}"/>
    <cellStyle name="Normal 8 2 5 4 2 5" xfId="19577" xr:uid="{00000000-0005-0000-0000-00003D980000}"/>
    <cellStyle name="Normal 8 2 5 4 2 6" xfId="36923" xr:uid="{00000000-0005-0000-0000-00003E980000}"/>
    <cellStyle name="Normal 8 2 5 4 3" xfId="6193" xr:uid="{00000000-0005-0000-0000-00003F980000}"/>
    <cellStyle name="Normal 8 2 5 4 3 2" xfId="14866" xr:uid="{00000000-0005-0000-0000-000040980000}"/>
    <cellStyle name="Normal 8 2 5 4 3 2 2" xfId="32219" xr:uid="{00000000-0005-0000-0000-000041980000}"/>
    <cellStyle name="Normal 8 2 5 4 3 2 3" xfId="49565" xr:uid="{00000000-0005-0000-0000-000042980000}"/>
    <cellStyle name="Normal 8 2 5 4 3 3" xfId="23546" xr:uid="{00000000-0005-0000-0000-000043980000}"/>
    <cellStyle name="Normal 8 2 5 4 3 4" xfId="40892" xr:uid="{00000000-0005-0000-0000-000044980000}"/>
    <cellStyle name="Normal 8 2 5 4 4" xfId="4037" xr:uid="{00000000-0005-0000-0000-000045980000}"/>
    <cellStyle name="Normal 8 2 5 4 4 2" xfId="12710" xr:uid="{00000000-0005-0000-0000-000046980000}"/>
    <cellStyle name="Normal 8 2 5 4 4 2 2" xfId="30063" xr:uid="{00000000-0005-0000-0000-000047980000}"/>
    <cellStyle name="Normal 8 2 5 4 4 2 3" xfId="47409" xr:uid="{00000000-0005-0000-0000-000048980000}"/>
    <cellStyle name="Normal 8 2 5 4 4 3" xfId="21390" xr:uid="{00000000-0005-0000-0000-000049980000}"/>
    <cellStyle name="Normal 8 2 5 4 4 4" xfId="38736" xr:uid="{00000000-0005-0000-0000-00004A980000}"/>
    <cellStyle name="Normal 8 2 5 4 5" xfId="9084" xr:uid="{00000000-0005-0000-0000-00004B980000}"/>
    <cellStyle name="Normal 8 2 5 4 5 2" xfId="26437" xr:uid="{00000000-0005-0000-0000-00004C980000}"/>
    <cellStyle name="Normal 8 2 5 4 5 3" xfId="43783" xr:uid="{00000000-0005-0000-0000-00004D980000}"/>
    <cellStyle name="Normal 8 2 5 4 6" xfId="17764" xr:uid="{00000000-0005-0000-0000-00004E980000}"/>
    <cellStyle name="Normal 8 2 5 4 7" xfId="35110" xr:uid="{00000000-0005-0000-0000-00004F980000}"/>
    <cellStyle name="Normal 8 2 5 5" xfId="1979" xr:uid="{00000000-0005-0000-0000-000050980000}"/>
    <cellStyle name="Normal 8 2 5 5 2" xfId="7761" xr:uid="{00000000-0005-0000-0000-000051980000}"/>
    <cellStyle name="Normal 8 2 5 5 2 2" xfId="16434" xr:uid="{00000000-0005-0000-0000-000052980000}"/>
    <cellStyle name="Normal 8 2 5 5 2 2 2" xfId="33787" xr:uid="{00000000-0005-0000-0000-000053980000}"/>
    <cellStyle name="Normal 8 2 5 5 2 2 3" xfId="51133" xr:uid="{00000000-0005-0000-0000-000054980000}"/>
    <cellStyle name="Normal 8 2 5 5 2 3" xfId="25114" xr:uid="{00000000-0005-0000-0000-000055980000}"/>
    <cellStyle name="Normal 8 2 5 5 2 4" xfId="42460" xr:uid="{00000000-0005-0000-0000-000056980000}"/>
    <cellStyle name="Normal 8 2 5 5 3" xfId="3792" xr:uid="{00000000-0005-0000-0000-000057980000}"/>
    <cellStyle name="Normal 8 2 5 5 3 2" xfId="12465" xr:uid="{00000000-0005-0000-0000-000058980000}"/>
    <cellStyle name="Normal 8 2 5 5 3 2 2" xfId="29818" xr:uid="{00000000-0005-0000-0000-000059980000}"/>
    <cellStyle name="Normal 8 2 5 5 3 2 3" xfId="47164" xr:uid="{00000000-0005-0000-0000-00005A980000}"/>
    <cellStyle name="Normal 8 2 5 5 3 3" xfId="21145" xr:uid="{00000000-0005-0000-0000-00005B980000}"/>
    <cellStyle name="Normal 8 2 5 5 3 4" xfId="38491" xr:uid="{00000000-0005-0000-0000-00005C980000}"/>
    <cellStyle name="Normal 8 2 5 5 4" xfId="10652" xr:uid="{00000000-0005-0000-0000-00005D980000}"/>
    <cellStyle name="Normal 8 2 5 5 4 2" xfId="28005" xr:uid="{00000000-0005-0000-0000-00005E980000}"/>
    <cellStyle name="Normal 8 2 5 5 4 3" xfId="45351" xr:uid="{00000000-0005-0000-0000-00005F980000}"/>
    <cellStyle name="Normal 8 2 5 5 5" xfId="19332" xr:uid="{00000000-0005-0000-0000-000060980000}"/>
    <cellStyle name="Normal 8 2 5 5 6" xfId="36678" xr:uid="{00000000-0005-0000-0000-000061980000}"/>
    <cellStyle name="Normal 8 2 5 6" xfId="1146" xr:uid="{00000000-0005-0000-0000-000062980000}"/>
    <cellStyle name="Normal 8 2 5 6 2" xfId="6928" xr:uid="{00000000-0005-0000-0000-000063980000}"/>
    <cellStyle name="Normal 8 2 5 6 2 2" xfId="15601" xr:uid="{00000000-0005-0000-0000-000064980000}"/>
    <cellStyle name="Normal 8 2 5 6 2 2 2" xfId="32954" xr:uid="{00000000-0005-0000-0000-000065980000}"/>
    <cellStyle name="Normal 8 2 5 6 2 2 3" xfId="50300" xr:uid="{00000000-0005-0000-0000-000066980000}"/>
    <cellStyle name="Normal 8 2 5 6 2 3" xfId="24281" xr:uid="{00000000-0005-0000-0000-000067980000}"/>
    <cellStyle name="Normal 8 2 5 6 2 4" xfId="41627" xr:uid="{00000000-0005-0000-0000-000068980000}"/>
    <cellStyle name="Normal 8 2 5 6 3" xfId="4772" xr:uid="{00000000-0005-0000-0000-000069980000}"/>
    <cellStyle name="Normal 8 2 5 6 3 2" xfId="13445" xr:uid="{00000000-0005-0000-0000-00006A980000}"/>
    <cellStyle name="Normal 8 2 5 6 3 2 2" xfId="30798" xr:uid="{00000000-0005-0000-0000-00006B980000}"/>
    <cellStyle name="Normal 8 2 5 6 3 2 3" xfId="48144" xr:uid="{00000000-0005-0000-0000-00006C980000}"/>
    <cellStyle name="Normal 8 2 5 6 3 3" xfId="22125" xr:uid="{00000000-0005-0000-0000-00006D980000}"/>
    <cellStyle name="Normal 8 2 5 6 3 4" xfId="39471" xr:uid="{00000000-0005-0000-0000-00006E980000}"/>
    <cellStyle name="Normal 8 2 5 6 4" xfId="9819" xr:uid="{00000000-0005-0000-0000-00006F980000}"/>
    <cellStyle name="Normal 8 2 5 6 4 2" xfId="27172" xr:uid="{00000000-0005-0000-0000-000070980000}"/>
    <cellStyle name="Normal 8 2 5 6 4 3" xfId="44518" xr:uid="{00000000-0005-0000-0000-000071980000}"/>
    <cellStyle name="Normal 8 2 5 6 5" xfId="18499" xr:uid="{00000000-0005-0000-0000-000072980000}"/>
    <cellStyle name="Normal 8 2 5 6 6" xfId="35845" xr:uid="{00000000-0005-0000-0000-000073980000}"/>
    <cellStyle name="Normal 8 2 5 7" xfId="5948" xr:uid="{00000000-0005-0000-0000-000074980000}"/>
    <cellStyle name="Normal 8 2 5 7 2" xfId="14621" xr:uid="{00000000-0005-0000-0000-000075980000}"/>
    <cellStyle name="Normal 8 2 5 7 2 2" xfId="31974" xr:uid="{00000000-0005-0000-0000-000076980000}"/>
    <cellStyle name="Normal 8 2 5 7 2 3" xfId="49320" xr:uid="{00000000-0005-0000-0000-000077980000}"/>
    <cellStyle name="Normal 8 2 5 7 3" xfId="23301" xr:uid="{00000000-0005-0000-0000-000078980000}"/>
    <cellStyle name="Normal 8 2 5 7 4" xfId="40647" xr:uid="{00000000-0005-0000-0000-000079980000}"/>
    <cellStyle name="Normal 8 2 5 8" xfId="2959" xr:uid="{00000000-0005-0000-0000-00007A980000}"/>
    <cellStyle name="Normal 8 2 5 8 2" xfId="11632" xr:uid="{00000000-0005-0000-0000-00007B980000}"/>
    <cellStyle name="Normal 8 2 5 8 2 2" xfId="28985" xr:uid="{00000000-0005-0000-0000-00007C980000}"/>
    <cellStyle name="Normal 8 2 5 8 2 3" xfId="46331" xr:uid="{00000000-0005-0000-0000-00007D980000}"/>
    <cellStyle name="Normal 8 2 5 8 3" xfId="20312" xr:uid="{00000000-0005-0000-0000-00007E980000}"/>
    <cellStyle name="Normal 8 2 5 8 4" xfId="37658" xr:uid="{00000000-0005-0000-0000-00007F980000}"/>
    <cellStyle name="Normal 8 2 5 9" xfId="8839" xr:uid="{00000000-0005-0000-0000-000080980000}"/>
    <cellStyle name="Normal 8 2 5 9 2" xfId="26192" xr:uid="{00000000-0005-0000-0000-000081980000}"/>
    <cellStyle name="Normal 8 2 5 9 3" xfId="43538" xr:uid="{00000000-0005-0000-0000-000082980000}"/>
    <cellStyle name="Normal 8 2 6" xfId="264" xr:uid="{00000000-0005-0000-0000-000083980000}"/>
    <cellStyle name="Normal 8 2 6 10" xfId="34963" xr:uid="{00000000-0005-0000-0000-000084980000}"/>
    <cellStyle name="Normal 8 2 6 2" xfId="999" xr:uid="{00000000-0005-0000-0000-000085980000}"/>
    <cellStyle name="Normal 8 2 6 2 2" xfId="2812" xr:uid="{00000000-0005-0000-0000-000086980000}"/>
    <cellStyle name="Normal 8 2 6 2 2 2" xfId="8594" xr:uid="{00000000-0005-0000-0000-000087980000}"/>
    <cellStyle name="Normal 8 2 6 2 2 2 2" xfId="17267" xr:uid="{00000000-0005-0000-0000-000088980000}"/>
    <cellStyle name="Normal 8 2 6 2 2 2 2 2" xfId="34620" xr:uid="{00000000-0005-0000-0000-000089980000}"/>
    <cellStyle name="Normal 8 2 6 2 2 2 2 3" xfId="51966" xr:uid="{00000000-0005-0000-0000-00008A980000}"/>
    <cellStyle name="Normal 8 2 6 2 2 2 3" xfId="25947" xr:uid="{00000000-0005-0000-0000-00008B980000}"/>
    <cellStyle name="Normal 8 2 6 2 2 2 4" xfId="43293" xr:uid="{00000000-0005-0000-0000-00008C980000}"/>
    <cellStyle name="Normal 8 2 6 2 2 3" xfId="4625" xr:uid="{00000000-0005-0000-0000-00008D980000}"/>
    <cellStyle name="Normal 8 2 6 2 2 3 2" xfId="13298" xr:uid="{00000000-0005-0000-0000-00008E980000}"/>
    <cellStyle name="Normal 8 2 6 2 2 3 2 2" xfId="30651" xr:uid="{00000000-0005-0000-0000-00008F980000}"/>
    <cellStyle name="Normal 8 2 6 2 2 3 2 3" xfId="47997" xr:uid="{00000000-0005-0000-0000-000090980000}"/>
    <cellStyle name="Normal 8 2 6 2 2 3 3" xfId="21978" xr:uid="{00000000-0005-0000-0000-000091980000}"/>
    <cellStyle name="Normal 8 2 6 2 2 3 4" xfId="39324" xr:uid="{00000000-0005-0000-0000-000092980000}"/>
    <cellStyle name="Normal 8 2 6 2 2 4" xfId="11485" xr:uid="{00000000-0005-0000-0000-000093980000}"/>
    <cellStyle name="Normal 8 2 6 2 2 4 2" xfId="28838" xr:uid="{00000000-0005-0000-0000-000094980000}"/>
    <cellStyle name="Normal 8 2 6 2 2 4 3" xfId="46184" xr:uid="{00000000-0005-0000-0000-000095980000}"/>
    <cellStyle name="Normal 8 2 6 2 2 5" xfId="20165" xr:uid="{00000000-0005-0000-0000-000096980000}"/>
    <cellStyle name="Normal 8 2 6 2 2 6" xfId="37511" xr:uid="{00000000-0005-0000-0000-000097980000}"/>
    <cellStyle name="Normal 8 2 6 2 3" xfId="1734" xr:uid="{00000000-0005-0000-0000-000098980000}"/>
    <cellStyle name="Normal 8 2 6 2 3 2" xfId="7516" xr:uid="{00000000-0005-0000-0000-000099980000}"/>
    <cellStyle name="Normal 8 2 6 2 3 2 2" xfId="16189" xr:uid="{00000000-0005-0000-0000-00009A980000}"/>
    <cellStyle name="Normal 8 2 6 2 3 2 2 2" xfId="33542" xr:uid="{00000000-0005-0000-0000-00009B980000}"/>
    <cellStyle name="Normal 8 2 6 2 3 2 2 3" xfId="50888" xr:uid="{00000000-0005-0000-0000-00009C980000}"/>
    <cellStyle name="Normal 8 2 6 2 3 2 3" xfId="24869" xr:uid="{00000000-0005-0000-0000-00009D980000}"/>
    <cellStyle name="Normal 8 2 6 2 3 2 4" xfId="42215" xr:uid="{00000000-0005-0000-0000-00009E980000}"/>
    <cellStyle name="Normal 8 2 6 2 3 3" xfId="5360" xr:uid="{00000000-0005-0000-0000-00009F980000}"/>
    <cellStyle name="Normal 8 2 6 2 3 3 2" xfId="14033" xr:uid="{00000000-0005-0000-0000-0000A0980000}"/>
    <cellStyle name="Normal 8 2 6 2 3 3 2 2" xfId="31386" xr:uid="{00000000-0005-0000-0000-0000A1980000}"/>
    <cellStyle name="Normal 8 2 6 2 3 3 2 3" xfId="48732" xr:uid="{00000000-0005-0000-0000-0000A2980000}"/>
    <cellStyle name="Normal 8 2 6 2 3 3 3" xfId="22713" xr:uid="{00000000-0005-0000-0000-0000A3980000}"/>
    <cellStyle name="Normal 8 2 6 2 3 3 4" xfId="40059" xr:uid="{00000000-0005-0000-0000-0000A4980000}"/>
    <cellStyle name="Normal 8 2 6 2 3 4" xfId="10407" xr:uid="{00000000-0005-0000-0000-0000A5980000}"/>
    <cellStyle name="Normal 8 2 6 2 3 4 2" xfId="27760" xr:uid="{00000000-0005-0000-0000-0000A6980000}"/>
    <cellStyle name="Normal 8 2 6 2 3 4 3" xfId="45106" xr:uid="{00000000-0005-0000-0000-0000A7980000}"/>
    <cellStyle name="Normal 8 2 6 2 3 5" xfId="19087" xr:uid="{00000000-0005-0000-0000-0000A8980000}"/>
    <cellStyle name="Normal 8 2 6 2 3 6" xfId="36433" xr:uid="{00000000-0005-0000-0000-0000A9980000}"/>
    <cellStyle name="Normal 8 2 6 2 4" xfId="6781" xr:uid="{00000000-0005-0000-0000-0000AA980000}"/>
    <cellStyle name="Normal 8 2 6 2 4 2" xfId="15454" xr:uid="{00000000-0005-0000-0000-0000AB980000}"/>
    <cellStyle name="Normal 8 2 6 2 4 2 2" xfId="32807" xr:uid="{00000000-0005-0000-0000-0000AC980000}"/>
    <cellStyle name="Normal 8 2 6 2 4 2 3" xfId="50153" xr:uid="{00000000-0005-0000-0000-0000AD980000}"/>
    <cellStyle name="Normal 8 2 6 2 4 3" xfId="24134" xr:uid="{00000000-0005-0000-0000-0000AE980000}"/>
    <cellStyle name="Normal 8 2 6 2 4 4" xfId="41480" xr:uid="{00000000-0005-0000-0000-0000AF980000}"/>
    <cellStyle name="Normal 8 2 6 2 5" xfId="3547" xr:uid="{00000000-0005-0000-0000-0000B0980000}"/>
    <cellStyle name="Normal 8 2 6 2 5 2" xfId="12220" xr:uid="{00000000-0005-0000-0000-0000B1980000}"/>
    <cellStyle name="Normal 8 2 6 2 5 2 2" xfId="29573" xr:uid="{00000000-0005-0000-0000-0000B2980000}"/>
    <cellStyle name="Normal 8 2 6 2 5 2 3" xfId="46919" xr:uid="{00000000-0005-0000-0000-0000B3980000}"/>
    <cellStyle name="Normal 8 2 6 2 5 3" xfId="20900" xr:uid="{00000000-0005-0000-0000-0000B4980000}"/>
    <cellStyle name="Normal 8 2 6 2 5 4" xfId="38246" xr:uid="{00000000-0005-0000-0000-0000B5980000}"/>
    <cellStyle name="Normal 8 2 6 2 6" xfId="9672" xr:uid="{00000000-0005-0000-0000-0000B6980000}"/>
    <cellStyle name="Normal 8 2 6 2 6 2" xfId="27025" xr:uid="{00000000-0005-0000-0000-0000B7980000}"/>
    <cellStyle name="Normal 8 2 6 2 6 3" xfId="44371" xr:uid="{00000000-0005-0000-0000-0000B8980000}"/>
    <cellStyle name="Normal 8 2 6 2 7" xfId="18352" xr:uid="{00000000-0005-0000-0000-0000B9980000}"/>
    <cellStyle name="Normal 8 2 6 2 8" xfId="35698" xr:uid="{00000000-0005-0000-0000-0000BA980000}"/>
    <cellStyle name="Normal 8 2 6 3" xfId="509" xr:uid="{00000000-0005-0000-0000-0000BB980000}"/>
    <cellStyle name="Normal 8 2 6 3 2" xfId="2322" xr:uid="{00000000-0005-0000-0000-0000BC980000}"/>
    <cellStyle name="Normal 8 2 6 3 2 2" xfId="8104" xr:uid="{00000000-0005-0000-0000-0000BD980000}"/>
    <cellStyle name="Normal 8 2 6 3 2 2 2" xfId="16777" xr:uid="{00000000-0005-0000-0000-0000BE980000}"/>
    <cellStyle name="Normal 8 2 6 3 2 2 2 2" xfId="34130" xr:uid="{00000000-0005-0000-0000-0000BF980000}"/>
    <cellStyle name="Normal 8 2 6 3 2 2 2 3" xfId="51476" xr:uid="{00000000-0005-0000-0000-0000C0980000}"/>
    <cellStyle name="Normal 8 2 6 3 2 2 3" xfId="25457" xr:uid="{00000000-0005-0000-0000-0000C1980000}"/>
    <cellStyle name="Normal 8 2 6 3 2 2 4" xfId="42803" xr:uid="{00000000-0005-0000-0000-0000C2980000}"/>
    <cellStyle name="Normal 8 2 6 3 2 3" xfId="5605" xr:uid="{00000000-0005-0000-0000-0000C3980000}"/>
    <cellStyle name="Normal 8 2 6 3 2 3 2" xfId="14278" xr:uid="{00000000-0005-0000-0000-0000C4980000}"/>
    <cellStyle name="Normal 8 2 6 3 2 3 2 2" xfId="31631" xr:uid="{00000000-0005-0000-0000-0000C5980000}"/>
    <cellStyle name="Normal 8 2 6 3 2 3 2 3" xfId="48977" xr:uid="{00000000-0005-0000-0000-0000C6980000}"/>
    <cellStyle name="Normal 8 2 6 3 2 3 3" xfId="22958" xr:uid="{00000000-0005-0000-0000-0000C7980000}"/>
    <cellStyle name="Normal 8 2 6 3 2 3 4" xfId="40304" xr:uid="{00000000-0005-0000-0000-0000C8980000}"/>
    <cellStyle name="Normal 8 2 6 3 2 4" xfId="10995" xr:uid="{00000000-0005-0000-0000-0000C9980000}"/>
    <cellStyle name="Normal 8 2 6 3 2 4 2" xfId="28348" xr:uid="{00000000-0005-0000-0000-0000CA980000}"/>
    <cellStyle name="Normal 8 2 6 3 2 4 3" xfId="45694" xr:uid="{00000000-0005-0000-0000-0000CB980000}"/>
    <cellStyle name="Normal 8 2 6 3 2 5" xfId="19675" xr:uid="{00000000-0005-0000-0000-0000CC980000}"/>
    <cellStyle name="Normal 8 2 6 3 2 6" xfId="37021" xr:uid="{00000000-0005-0000-0000-0000CD980000}"/>
    <cellStyle name="Normal 8 2 6 3 3" xfId="6291" xr:uid="{00000000-0005-0000-0000-0000CE980000}"/>
    <cellStyle name="Normal 8 2 6 3 3 2" xfId="14964" xr:uid="{00000000-0005-0000-0000-0000CF980000}"/>
    <cellStyle name="Normal 8 2 6 3 3 2 2" xfId="32317" xr:uid="{00000000-0005-0000-0000-0000D0980000}"/>
    <cellStyle name="Normal 8 2 6 3 3 2 3" xfId="49663" xr:uid="{00000000-0005-0000-0000-0000D1980000}"/>
    <cellStyle name="Normal 8 2 6 3 3 3" xfId="23644" xr:uid="{00000000-0005-0000-0000-0000D2980000}"/>
    <cellStyle name="Normal 8 2 6 3 3 4" xfId="40990" xr:uid="{00000000-0005-0000-0000-0000D3980000}"/>
    <cellStyle name="Normal 8 2 6 3 4" xfId="4135" xr:uid="{00000000-0005-0000-0000-0000D4980000}"/>
    <cellStyle name="Normal 8 2 6 3 4 2" xfId="12808" xr:uid="{00000000-0005-0000-0000-0000D5980000}"/>
    <cellStyle name="Normal 8 2 6 3 4 2 2" xfId="30161" xr:uid="{00000000-0005-0000-0000-0000D6980000}"/>
    <cellStyle name="Normal 8 2 6 3 4 2 3" xfId="47507" xr:uid="{00000000-0005-0000-0000-0000D7980000}"/>
    <cellStyle name="Normal 8 2 6 3 4 3" xfId="21488" xr:uid="{00000000-0005-0000-0000-0000D8980000}"/>
    <cellStyle name="Normal 8 2 6 3 4 4" xfId="38834" xr:uid="{00000000-0005-0000-0000-0000D9980000}"/>
    <cellStyle name="Normal 8 2 6 3 5" xfId="9182" xr:uid="{00000000-0005-0000-0000-0000DA980000}"/>
    <cellStyle name="Normal 8 2 6 3 5 2" xfId="26535" xr:uid="{00000000-0005-0000-0000-0000DB980000}"/>
    <cellStyle name="Normal 8 2 6 3 5 3" xfId="43881" xr:uid="{00000000-0005-0000-0000-0000DC980000}"/>
    <cellStyle name="Normal 8 2 6 3 6" xfId="17862" xr:uid="{00000000-0005-0000-0000-0000DD980000}"/>
    <cellStyle name="Normal 8 2 6 3 7" xfId="35208" xr:uid="{00000000-0005-0000-0000-0000DE980000}"/>
    <cellStyle name="Normal 8 2 6 4" xfId="2077" xr:uid="{00000000-0005-0000-0000-0000DF980000}"/>
    <cellStyle name="Normal 8 2 6 4 2" xfId="7859" xr:uid="{00000000-0005-0000-0000-0000E0980000}"/>
    <cellStyle name="Normal 8 2 6 4 2 2" xfId="16532" xr:uid="{00000000-0005-0000-0000-0000E1980000}"/>
    <cellStyle name="Normal 8 2 6 4 2 2 2" xfId="33885" xr:uid="{00000000-0005-0000-0000-0000E2980000}"/>
    <cellStyle name="Normal 8 2 6 4 2 2 3" xfId="51231" xr:uid="{00000000-0005-0000-0000-0000E3980000}"/>
    <cellStyle name="Normal 8 2 6 4 2 3" xfId="25212" xr:uid="{00000000-0005-0000-0000-0000E4980000}"/>
    <cellStyle name="Normal 8 2 6 4 2 4" xfId="42558" xr:uid="{00000000-0005-0000-0000-0000E5980000}"/>
    <cellStyle name="Normal 8 2 6 4 3" xfId="3890" xr:uid="{00000000-0005-0000-0000-0000E6980000}"/>
    <cellStyle name="Normal 8 2 6 4 3 2" xfId="12563" xr:uid="{00000000-0005-0000-0000-0000E7980000}"/>
    <cellStyle name="Normal 8 2 6 4 3 2 2" xfId="29916" xr:uid="{00000000-0005-0000-0000-0000E8980000}"/>
    <cellStyle name="Normal 8 2 6 4 3 2 3" xfId="47262" xr:uid="{00000000-0005-0000-0000-0000E9980000}"/>
    <cellStyle name="Normal 8 2 6 4 3 3" xfId="21243" xr:uid="{00000000-0005-0000-0000-0000EA980000}"/>
    <cellStyle name="Normal 8 2 6 4 3 4" xfId="38589" xr:uid="{00000000-0005-0000-0000-0000EB980000}"/>
    <cellStyle name="Normal 8 2 6 4 4" xfId="10750" xr:uid="{00000000-0005-0000-0000-0000EC980000}"/>
    <cellStyle name="Normal 8 2 6 4 4 2" xfId="28103" xr:uid="{00000000-0005-0000-0000-0000ED980000}"/>
    <cellStyle name="Normal 8 2 6 4 4 3" xfId="45449" xr:uid="{00000000-0005-0000-0000-0000EE980000}"/>
    <cellStyle name="Normal 8 2 6 4 5" xfId="19430" xr:uid="{00000000-0005-0000-0000-0000EF980000}"/>
    <cellStyle name="Normal 8 2 6 4 6" xfId="36776" xr:uid="{00000000-0005-0000-0000-0000F0980000}"/>
    <cellStyle name="Normal 8 2 6 5" xfId="1244" xr:uid="{00000000-0005-0000-0000-0000F1980000}"/>
    <cellStyle name="Normal 8 2 6 5 2" xfId="7026" xr:uid="{00000000-0005-0000-0000-0000F2980000}"/>
    <cellStyle name="Normal 8 2 6 5 2 2" xfId="15699" xr:uid="{00000000-0005-0000-0000-0000F3980000}"/>
    <cellStyle name="Normal 8 2 6 5 2 2 2" xfId="33052" xr:uid="{00000000-0005-0000-0000-0000F4980000}"/>
    <cellStyle name="Normal 8 2 6 5 2 2 3" xfId="50398" xr:uid="{00000000-0005-0000-0000-0000F5980000}"/>
    <cellStyle name="Normal 8 2 6 5 2 3" xfId="24379" xr:uid="{00000000-0005-0000-0000-0000F6980000}"/>
    <cellStyle name="Normal 8 2 6 5 2 4" xfId="41725" xr:uid="{00000000-0005-0000-0000-0000F7980000}"/>
    <cellStyle name="Normal 8 2 6 5 3" xfId="4870" xr:uid="{00000000-0005-0000-0000-0000F8980000}"/>
    <cellStyle name="Normal 8 2 6 5 3 2" xfId="13543" xr:uid="{00000000-0005-0000-0000-0000F9980000}"/>
    <cellStyle name="Normal 8 2 6 5 3 2 2" xfId="30896" xr:uid="{00000000-0005-0000-0000-0000FA980000}"/>
    <cellStyle name="Normal 8 2 6 5 3 2 3" xfId="48242" xr:uid="{00000000-0005-0000-0000-0000FB980000}"/>
    <cellStyle name="Normal 8 2 6 5 3 3" xfId="22223" xr:uid="{00000000-0005-0000-0000-0000FC980000}"/>
    <cellStyle name="Normal 8 2 6 5 3 4" xfId="39569" xr:uid="{00000000-0005-0000-0000-0000FD980000}"/>
    <cellStyle name="Normal 8 2 6 5 4" xfId="9917" xr:uid="{00000000-0005-0000-0000-0000FE980000}"/>
    <cellStyle name="Normal 8 2 6 5 4 2" xfId="27270" xr:uid="{00000000-0005-0000-0000-0000FF980000}"/>
    <cellStyle name="Normal 8 2 6 5 4 3" xfId="44616" xr:uid="{00000000-0005-0000-0000-000000990000}"/>
    <cellStyle name="Normal 8 2 6 5 5" xfId="18597" xr:uid="{00000000-0005-0000-0000-000001990000}"/>
    <cellStyle name="Normal 8 2 6 5 6" xfId="35943" xr:uid="{00000000-0005-0000-0000-000002990000}"/>
    <cellStyle name="Normal 8 2 6 6" xfId="6046" xr:uid="{00000000-0005-0000-0000-000003990000}"/>
    <cellStyle name="Normal 8 2 6 6 2" xfId="14719" xr:uid="{00000000-0005-0000-0000-000004990000}"/>
    <cellStyle name="Normal 8 2 6 6 2 2" xfId="32072" xr:uid="{00000000-0005-0000-0000-000005990000}"/>
    <cellStyle name="Normal 8 2 6 6 2 3" xfId="49418" xr:uid="{00000000-0005-0000-0000-000006990000}"/>
    <cellStyle name="Normal 8 2 6 6 3" xfId="23399" xr:uid="{00000000-0005-0000-0000-000007990000}"/>
    <cellStyle name="Normal 8 2 6 6 4" xfId="40745" xr:uid="{00000000-0005-0000-0000-000008990000}"/>
    <cellStyle name="Normal 8 2 6 7" xfId="3057" xr:uid="{00000000-0005-0000-0000-000009990000}"/>
    <cellStyle name="Normal 8 2 6 7 2" xfId="11730" xr:uid="{00000000-0005-0000-0000-00000A990000}"/>
    <cellStyle name="Normal 8 2 6 7 2 2" xfId="29083" xr:uid="{00000000-0005-0000-0000-00000B990000}"/>
    <cellStyle name="Normal 8 2 6 7 2 3" xfId="46429" xr:uid="{00000000-0005-0000-0000-00000C990000}"/>
    <cellStyle name="Normal 8 2 6 7 3" xfId="20410" xr:uid="{00000000-0005-0000-0000-00000D990000}"/>
    <cellStyle name="Normal 8 2 6 7 4" xfId="37756" xr:uid="{00000000-0005-0000-0000-00000E990000}"/>
    <cellStyle name="Normal 8 2 6 8" xfId="8937" xr:uid="{00000000-0005-0000-0000-00000F990000}"/>
    <cellStyle name="Normal 8 2 6 8 2" xfId="26290" xr:uid="{00000000-0005-0000-0000-000010990000}"/>
    <cellStyle name="Normal 8 2 6 8 3" xfId="43636" xr:uid="{00000000-0005-0000-0000-000011990000}"/>
    <cellStyle name="Normal 8 2 6 9" xfId="17617" xr:uid="{00000000-0005-0000-0000-000012990000}"/>
    <cellStyle name="Normal 8 2 7" xfId="117" xr:uid="{00000000-0005-0000-0000-000013990000}"/>
    <cellStyle name="Normal 8 2 7 10" xfId="34816" xr:uid="{00000000-0005-0000-0000-000014990000}"/>
    <cellStyle name="Normal 8 2 7 2" xfId="852" xr:uid="{00000000-0005-0000-0000-000015990000}"/>
    <cellStyle name="Normal 8 2 7 2 2" xfId="2665" xr:uid="{00000000-0005-0000-0000-000016990000}"/>
    <cellStyle name="Normal 8 2 7 2 2 2" xfId="8447" xr:uid="{00000000-0005-0000-0000-000017990000}"/>
    <cellStyle name="Normal 8 2 7 2 2 2 2" xfId="17120" xr:uid="{00000000-0005-0000-0000-000018990000}"/>
    <cellStyle name="Normal 8 2 7 2 2 2 2 2" xfId="34473" xr:uid="{00000000-0005-0000-0000-000019990000}"/>
    <cellStyle name="Normal 8 2 7 2 2 2 2 3" xfId="51819" xr:uid="{00000000-0005-0000-0000-00001A990000}"/>
    <cellStyle name="Normal 8 2 7 2 2 2 3" xfId="25800" xr:uid="{00000000-0005-0000-0000-00001B990000}"/>
    <cellStyle name="Normal 8 2 7 2 2 2 4" xfId="43146" xr:uid="{00000000-0005-0000-0000-00001C990000}"/>
    <cellStyle name="Normal 8 2 7 2 2 3" xfId="4478" xr:uid="{00000000-0005-0000-0000-00001D990000}"/>
    <cellStyle name="Normal 8 2 7 2 2 3 2" xfId="13151" xr:uid="{00000000-0005-0000-0000-00001E990000}"/>
    <cellStyle name="Normal 8 2 7 2 2 3 2 2" xfId="30504" xr:uid="{00000000-0005-0000-0000-00001F990000}"/>
    <cellStyle name="Normal 8 2 7 2 2 3 2 3" xfId="47850" xr:uid="{00000000-0005-0000-0000-000020990000}"/>
    <cellStyle name="Normal 8 2 7 2 2 3 3" xfId="21831" xr:uid="{00000000-0005-0000-0000-000021990000}"/>
    <cellStyle name="Normal 8 2 7 2 2 3 4" xfId="39177" xr:uid="{00000000-0005-0000-0000-000022990000}"/>
    <cellStyle name="Normal 8 2 7 2 2 4" xfId="11338" xr:uid="{00000000-0005-0000-0000-000023990000}"/>
    <cellStyle name="Normal 8 2 7 2 2 4 2" xfId="28691" xr:uid="{00000000-0005-0000-0000-000024990000}"/>
    <cellStyle name="Normal 8 2 7 2 2 4 3" xfId="46037" xr:uid="{00000000-0005-0000-0000-000025990000}"/>
    <cellStyle name="Normal 8 2 7 2 2 5" xfId="20018" xr:uid="{00000000-0005-0000-0000-000026990000}"/>
    <cellStyle name="Normal 8 2 7 2 2 6" xfId="37364" xr:uid="{00000000-0005-0000-0000-000027990000}"/>
    <cellStyle name="Normal 8 2 7 2 3" xfId="1587" xr:uid="{00000000-0005-0000-0000-000028990000}"/>
    <cellStyle name="Normal 8 2 7 2 3 2" xfId="7369" xr:uid="{00000000-0005-0000-0000-000029990000}"/>
    <cellStyle name="Normal 8 2 7 2 3 2 2" xfId="16042" xr:uid="{00000000-0005-0000-0000-00002A990000}"/>
    <cellStyle name="Normal 8 2 7 2 3 2 2 2" xfId="33395" xr:uid="{00000000-0005-0000-0000-00002B990000}"/>
    <cellStyle name="Normal 8 2 7 2 3 2 2 3" xfId="50741" xr:uid="{00000000-0005-0000-0000-00002C990000}"/>
    <cellStyle name="Normal 8 2 7 2 3 2 3" xfId="24722" xr:uid="{00000000-0005-0000-0000-00002D990000}"/>
    <cellStyle name="Normal 8 2 7 2 3 2 4" xfId="42068" xr:uid="{00000000-0005-0000-0000-00002E990000}"/>
    <cellStyle name="Normal 8 2 7 2 3 3" xfId="5213" xr:uid="{00000000-0005-0000-0000-00002F990000}"/>
    <cellStyle name="Normal 8 2 7 2 3 3 2" xfId="13886" xr:uid="{00000000-0005-0000-0000-000030990000}"/>
    <cellStyle name="Normal 8 2 7 2 3 3 2 2" xfId="31239" xr:uid="{00000000-0005-0000-0000-000031990000}"/>
    <cellStyle name="Normal 8 2 7 2 3 3 2 3" xfId="48585" xr:uid="{00000000-0005-0000-0000-000032990000}"/>
    <cellStyle name="Normal 8 2 7 2 3 3 3" xfId="22566" xr:uid="{00000000-0005-0000-0000-000033990000}"/>
    <cellStyle name="Normal 8 2 7 2 3 3 4" xfId="39912" xr:uid="{00000000-0005-0000-0000-000034990000}"/>
    <cellStyle name="Normal 8 2 7 2 3 4" xfId="10260" xr:uid="{00000000-0005-0000-0000-000035990000}"/>
    <cellStyle name="Normal 8 2 7 2 3 4 2" xfId="27613" xr:uid="{00000000-0005-0000-0000-000036990000}"/>
    <cellStyle name="Normal 8 2 7 2 3 4 3" xfId="44959" xr:uid="{00000000-0005-0000-0000-000037990000}"/>
    <cellStyle name="Normal 8 2 7 2 3 5" xfId="18940" xr:uid="{00000000-0005-0000-0000-000038990000}"/>
    <cellStyle name="Normal 8 2 7 2 3 6" xfId="36286" xr:uid="{00000000-0005-0000-0000-000039990000}"/>
    <cellStyle name="Normal 8 2 7 2 4" xfId="6634" xr:uid="{00000000-0005-0000-0000-00003A990000}"/>
    <cellStyle name="Normal 8 2 7 2 4 2" xfId="15307" xr:uid="{00000000-0005-0000-0000-00003B990000}"/>
    <cellStyle name="Normal 8 2 7 2 4 2 2" xfId="32660" xr:uid="{00000000-0005-0000-0000-00003C990000}"/>
    <cellStyle name="Normal 8 2 7 2 4 2 3" xfId="50006" xr:uid="{00000000-0005-0000-0000-00003D990000}"/>
    <cellStyle name="Normal 8 2 7 2 4 3" xfId="23987" xr:uid="{00000000-0005-0000-0000-00003E990000}"/>
    <cellStyle name="Normal 8 2 7 2 4 4" xfId="41333" xr:uid="{00000000-0005-0000-0000-00003F990000}"/>
    <cellStyle name="Normal 8 2 7 2 5" xfId="3400" xr:uid="{00000000-0005-0000-0000-000040990000}"/>
    <cellStyle name="Normal 8 2 7 2 5 2" xfId="12073" xr:uid="{00000000-0005-0000-0000-000041990000}"/>
    <cellStyle name="Normal 8 2 7 2 5 2 2" xfId="29426" xr:uid="{00000000-0005-0000-0000-000042990000}"/>
    <cellStyle name="Normal 8 2 7 2 5 2 3" xfId="46772" xr:uid="{00000000-0005-0000-0000-000043990000}"/>
    <cellStyle name="Normal 8 2 7 2 5 3" xfId="20753" xr:uid="{00000000-0005-0000-0000-000044990000}"/>
    <cellStyle name="Normal 8 2 7 2 5 4" xfId="38099" xr:uid="{00000000-0005-0000-0000-000045990000}"/>
    <cellStyle name="Normal 8 2 7 2 6" xfId="9525" xr:uid="{00000000-0005-0000-0000-000046990000}"/>
    <cellStyle name="Normal 8 2 7 2 6 2" xfId="26878" xr:uid="{00000000-0005-0000-0000-000047990000}"/>
    <cellStyle name="Normal 8 2 7 2 6 3" xfId="44224" xr:uid="{00000000-0005-0000-0000-000048990000}"/>
    <cellStyle name="Normal 8 2 7 2 7" xfId="18205" xr:uid="{00000000-0005-0000-0000-000049990000}"/>
    <cellStyle name="Normal 8 2 7 2 8" xfId="35551" xr:uid="{00000000-0005-0000-0000-00004A990000}"/>
    <cellStyle name="Normal 8 2 7 3" xfId="607" xr:uid="{00000000-0005-0000-0000-00004B990000}"/>
    <cellStyle name="Normal 8 2 7 3 2" xfId="2420" xr:uid="{00000000-0005-0000-0000-00004C990000}"/>
    <cellStyle name="Normal 8 2 7 3 2 2" xfId="8202" xr:uid="{00000000-0005-0000-0000-00004D990000}"/>
    <cellStyle name="Normal 8 2 7 3 2 2 2" xfId="16875" xr:uid="{00000000-0005-0000-0000-00004E990000}"/>
    <cellStyle name="Normal 8 2 7 3 2 2 2 2" xfId="34228" xr:uid="{00000000-0005-0000-0000-00004F990000}"/>
    <cellStyle name="Normal 8 2 7 3 2 2 2 3" xfId="51574" xr:uid="{00000000-0005-0000-0000-000050990000}"/>
    <cellStyle name="Normal 8 2 7 3 2 2 3" xfId="25555" xr:uid="{00000000-0005-0000-0000-000051990000}"/>
    <cellStyle name="Normal 8 2 7 3 2 2 4" xfId="42901" xr:uid="{00000000-0005-0000-0000-000052990000}"/>
    <cellStyle name="Normal 8 2 7 3 2 3" xfId="5703" xr:uid="{00000000-0005-0000-0000-000053990000}"/>
    <cellStyle name="Normal 8 2 7 3 2 3 2" xfId="14376" xr:uid="{00000000-0005-0000-0000-000054990000}"/>
    <cellStyle name="Normal 8 2 7 3 2 3 2 2" xfId="31729" xr:uid="{00000000-0005-0000-0000-000055990000}"/>
    <cellStyle name="Normal 8 2 7 3 2 3 2 3" xfId="49075" xr:uid="{00000000-0005-0000-0000-000056990000}"/>
    <cellStyle name="Normal 8 2 7 3 2 3 3" xfId="23056" xr:uid="{00000000-0005-0000-0000-000057990000}"/>
    <cellStyle name="Normal 8 2 7 3 2 3 4" xfId="40402" xr:uid="{00000000-0005-0000-0000-000058990000}"/>
    <cellStyle name="Normal 8 2 7 3 2 4" xfId="11093" xr:uid="{00000000-0005-0000-0000-000059990000}"/>
    <cellStyle name="Normal 8 2 7 3 2 4 2" xfId="28446" xr:uid="{00000000-0005-0000-0000-00005A990000}"/>
    <cellStyle name="Normal 8 2 7 3 2 4 3" xfId="45792" xr:uid="{00000000-0005-0000-0000-00005B990000}"/>
    <cellStyle name="Normal 8 2 7 3 2 5" xfId="19773" xr:uid="{00000000-0005-0000-0000-00005C990000}"/>
    <cellStyle name="Normal 8 2 7 3 2 6" xfId="37119" xr:uid="{00000000-0005-0000-0000-00005D990000}"/>
    <cellStyle name="Normal 8 2 7 3 3" xfId="6389" xr:uid="{00000000-0005-0000-0000-00005E990000}"/>
    <cellStyle name="Normal 8 2 7 3 3 2" xfId="15062" xr:uid="{00000000-0005-0000-0000-00005F990000}"/>
    <cellStyle name="Normal 8 2 7 3 3 2 2" xfId="32415" xr:uid="{00000000-0005-0000-0000-000060990000}"/>
    <cellStyle name="Normal 8 2 7 3 3 2 3" xfId="49761" xr:uid="{00000000-0005-0000-0000-000061990000}"/>
    <cellStyle name="Normal 8 2 7 3 3 3" xfId="23742" xr:uid="{00000000-0005-0000-0000-000062990000}"/>
    <cellStyle name="Normal 8 2 7 3 3 4" xfId="41088" xr:uid="{00000000-0005-0000-0000-000063990000}"/>
    <cellStyle name="Normal 8 2 7 3 4" xfId="4233" xr:uid="{00000000-0005-0000-0000-000064990000}"/>
    <cellStyle name="Normal 8 2 7 3 4 2" xfId="12906" xr:uid="{00000000-0005-0000-0000-000065990000}"/>
    <cellStyle name="Normal 8 2 7 3 4 2 2" xfId="30259" xr:uid="{00000000-0005-0000-0000-000066990000}"/>
    <cellStyle name="Normal 8 2 7 3 4 2 3" xfId="47605" xr:uid="{00000000-0005-0000-0000-000067990000}"/>
    <cellStyle name="Normal 8 2 7 3 4 3" xfId="21586" xr:uid="{00000000-0005-0000-0000-000068990000}"/>
    <cellStyle name="Normal 8 2 7 3 4 4" xfId="38932" xr:uid="{00000000-0005-0000-0000-000069990000}"/>
    <cellStyle name="Normal 8 2 7 3 5" xfId="9280" xr:uid="{00000000-0005-0000-0000-00006A990000}"/>
    <cellStyle name="Normal 8 2 7 3 5 2" xfId="26633" xr:uid="{00000000-0005-0000-0000-00006B990000}"/>
    <cellStyle name="Normal 8 2 7 3 5 3" xfId="43979" xr:uid="{00000000-0005-0000-0000-00006C990000}"/>
    <cellStyle name="Normal 8 2 7 3 6" xfId="17960" xr:uid="{00000000-0005-0000-0000-00006D990000}"/>
    <cellStyle name="Normal 8 2 7 3 7" xfId="35306" xr:uid="{00000000-0005-0000-0000-00006E990000}"/>
    <cellStyle name="Normal 8 2 7 4" xfId="1930" xr:uid="{00000000-0005-0000-0000-00006F990000}"/>
    <cellStyle name="Normal 8 2 7 4 2" xfId="7712" xr:uid="{00000000-0005-0000-0000-000070990000}"/>
    <cellStyle name="Normal 8 2 7 4 2 2" xfId="16385" xr:uid="{00000000-0005-0000-0000-000071990000}"/>
    <cellStyle name="Normal 8 2 7 4 2 2 2" xfId="33738" xr:uid="{00000000-0005-0000-0000-000072990000}"/>
    <cellStyle name="Normal 8 2 7 4 2 2 3" xfId="51084" xr:uid="{00000000-0005-0000-0000-000073990000}"/>
    <cellStyle name="Normal 8 2 7 4 2 3" xfId="25065" xr:uid="{00000000-0005-0000-0000-000074990000}"/>
    <cellStyle name="Normal 8 2 7 4 2 4" xfId="42411" xr:uid="{00000000-0005-0000-0000-000075990000}"/>
    <cellStyle name="Normal 8 2 7 4 3" xfId="3743" xr:uid="{00000000-0005-0000-0000-000076990000}"/>
    <cellStyle name="Normal 8 2 7 4 3 2" xfId="12416" xr:uid="{00000000-0005-0000-0000-000077990000}"/>
    <cellStyle name="Normal 8 2 7 4 3 2 2" xfId="29769" xr:uid="{00000000-0005-0000-0000-000078990000}"/>
    <cellStyle name="Normal 8 2 7 4 3 2 3" xfId="47115" xr:uid="{00000000-0005-0000-0000-000079990000}"/>
    <cellStyle name="Normal 8 2 7 4 3 3" xfId="21096" xr:uid="{00000000-0005-0000-0000-00007A990000}"/>
    <cellStyle name="Normal 8 2 7 4 3 4" xfId="38442" xr:uid="{00000000-0005-0000-0000-00007B990000}"/>
    <cellStyle name="Normal 8 2 7 4 4" xfId="10603" xr:uid="{00000000-0005-0000-0000-00007C990000}"/>
    <cellStyle name="Normal 8 2 7 4 4 2" xfId="27956" xr:uid="{00000000-0005-0000-0000-00007D990000}"/>
    <cellStyle name="Normal 8 2 7 4 4 3" xfId="45302" xr:uid="{00000000-0005-0000-0000-00007E990000}"/>
    <cellStyle name="Normal 8 2 7 4 5" xfId="19283" xr:uid="{00000000-0005-0000-0000-00007F990000}"/>
    <cellStyle name="Normal 8 2 7 4 6" xfId="36629" xr:uid="{00000000-0005-0000-0000-000080990000}"/>
    <cellStyle name="Normal 8 2 7 5" xfId="1342" xr:uid="{00000000-0005-0000-0000-000081990000}"/>
    <cellStyle name="Normal 8 2 7 5 2" xfId="7124" xr:uid="{00000000-0005-0000-0000-000082990000}"/>
    <cellStyle name="Normal 8 2 7 5 2 2" xfId="15797" xr:uid="{00000000-0005-0000-0000-000083990000}"/>
    <cellStyle name="Normal 8 2 7 5 2 2 2" xfId="33150" xr:uid="{00000000-0005-0000-0000-000084990000}"/>
    <cellStyle name="Normal 8 2 7 5 2 2 3" xfId="50496" xr:uid="{00000000-0005-0000-0000-000085990000}"/>
    <cellStyle name="Normal 8 2 7 5 2 3" xfId="24477" xr:uid="{00000000-0005-0000-0000-000086990000}"/>
    <cellStyle name="Normal 8 2 7 5 2 4" xfId="41823" xr:uid="{00000000-0005-0000-0000-000087990000}"/>
    <cellStyle name="Normal 8 2 7 5 3" xfId="4968" xr:uid="{00000000-0005-0000-0000-000088990000}"/>
    <cellStyle name="Normal 8 2 7 5 3 2" xfId="13641" xr:uid="{00000000-0005-0000-0000-000089990000}"/>
    <cellStyle name="Normal 8 2 7 5 3 2 2" xfId="30994" xr:uid="{00000000-0005-0000-0000-00008A990000}"/>
    <cellStyle name="Normal 8 2 7 5 3 2 3" xfId="48340" xr:uid="{00000000-0005-0000-0000-00008B990000}"/>
    <cellStyle name="Normal 8 2 7 5 3 3" xfId="22321" xr:uid="{00000000-0005-0000-0000-00008C990000}"/>
    <cellStyle name="Normal 8 2 7 5 3 4" xfId="39667" xr:uid="{00000000-0005-0000-0000-00008D990000}"/>
    <cellStyle name="Normal 8 2 7 5 4" xfId="10015" xr:uid="{00000000-0005-0000-0000-00008E990000}"/>
    <cellStyle name="Normal 8 2 7 5 4 2" xfId="27368" xr:uid="{00000000-0005-0000-0000-00008F990000}"/>
    <cellStyle name="Normal 8 2 7 5 4 3" xfId="44714" xr:uid="{00000000-0005-0000-0000-000090990000}"/>
    <cellStyle name="Normal 8 2 7 5 5" xfId="18695" xr:uid="{00000000-0005-0000-0000-000091990000}"/>
    <cellStyle name="Normal 8 2 7 5 6" xfId="36041" xr:uid="{00000000-0005-0000-0000-000092990000}"/>
    <cellStyle name="Normal 8 2 7 6" xfId="5899" xr:uid="{00000000-0005-0000-0000-000093990000}"/>
    <cellStyle name="Normal 8 2 7 6 2" xfId="14572" xr:uid="{00000000-0005-0000-0000-000094990000}"/>
    <cellStyle name="Normal 8 2 7 6 2 2" xfId="31925" xr:uid="{00000000-0005-0000-0000-000095990000}"/>
    <cellStyle name="Normal 8 2 7 6 2 3" xfId="49271" xr:uid="{00000000-0005-0000-0000-000096990000}"/>
    <cellStyle name="Normal 8 2 7 6 3" xfId="23252" xr:uid="{00000000-0005-0000-0000-000097990000}"/>
    <cellStyle name="Normal 8 2 7 6 4" xfId="40598" xr:uid="{00000000-0005-0000-0000-000098990000}"/>
    <cellStyle name="Normal 8 2 7 7" xfId="3155" xr:uid="{00000000-0005-0000-0000-000099990000}"/>
    <cellStyle name="Normal 8 2 7 7 2" xfId="11828" xr:uid="{00000000-0005-0000-0000-00009A990000}"/>
    <cellStyle name="Normal 8 2 7 7 2 2" xfId="29181" xr:uid="{00000000-0005-0000-0000-00009B990000}"/>
    <cellStyle name="Normal 8 2 7 7 2 3" xfId="46527" xr:uid="{00000000-0005-0000-0000-00009C990000}"/>
    <cellStyle name="Normal 8 2 7 7 3" xfId="20508" xr:uid="{00000000-0005-0000-0000-00009D990000}"/>
    <cellStyle name="Normal 8 2 7 7 4" xfId="37854" xr:uid="{00000000-0005-0000-0000-00009E990000}"/>
    <cellStyle name="Normal 8 2 7 8" xfId="8790" xr:uid="{00000000-0005-0000-0000-00009F990000}"/>
    <cellStyle name="Normal 8 2 7 8 2" xfId="26143" xr:uid="{00000000-0005-0000-0000-0000A0990000}"/>
    <cellStyle name="Normal 8 2 7 8 3" xfId="43489" xr:uid="{00000000-0005-0000-0000-0000A1990000}"/>
    <cellStyle name="Normal 8 2 7 9" xfId="17470" xr:uid="{00000000-0005-0000-0000-0000A2990000}"/>
    <cellStyle name="Normal 8 2 8" xfId="754" xr:uid="{00000000-0005-0000-0000-0000A3990000}"/>
    <cellStyle name="Normal 8 2 8 2" xfId="2567" xr:uid="{00000000-0005-0000-0000-0000A4990000}"/>
    <cellStyle name="Normal 8 2 8 2 2" xfId="8349" xr:uid="{00000000-0005-0000-0000-0000A5990000}"/>
    <cellStyle name="Normal 8 2 8 2 2 2" xfId="17022" xr:uid="{00000000-0005-0000-0000-0000A6990000}"/>
    <cellStyle name="Normal 8 2 8 2 2 2 2" xfId="34375" xr:uid="{00000000-0005-0000-0000-0000A7990000}"/>
    <cellStyle name="Normal 8 2 8 2 2 2 3" xfId="51721" xr:uid="{00000000-0005-0000-0000-0000A8990000}"/>
    <cellStyle name="Normal 8 2 8 2 2 3" xfId="25702" xr:uid="{00000000-0005-0000-0000-0000A9990000}"/>
    <cellStyle name="Normal 8 2 8 2 2 4" xfId="43048" xr:uid="{00000000-0005-0000-0000-0000AA990000}"/>
    <cellStyle name="Normal 8 2 8 2 3" xfId="4380" xr:uid="{00000000-0005-0000-0000-0000AB990000}"/>
    <cellStyle name="Normal 8 2 8 2 3 2" xfId="13053" xr:uid="{00000000-0005-0000-0000-0000AC990000}"/>
    <cellStyle name="Normal 8 2 8 2 3 2 2" xfId="30406" xr:uid="{00000000-0005-0000-0000-0000AD990000}"/>
    <cellStyle name="Normal 8 2 8 2 3 2 3" xfId="47752" xr:uid="{00000000-0005-0000-0000-0000AE990000}"/>
    <cellStyle name="Normal 8 2 8 2 3 3" xfId="21733" xr:uid="{00000000-0005-0000-0000-0000AF990000}"/>
    <cellStyle name="Normal 8 2 8 2 3 4" xfId="39079" xr:uid="{00000000-0005-0000-0000-0000B0990000}"/>
    <cellStyle name="Normal 8 2 8 2 4" xfId="11240" xr:uid="{00000000-0005-0000-0000-0000B1990000}"/>
    <cellStyle name="Normal 8 2 8 2 4 2" xfId="28593" xr:uid="{00000000-0005-0000-0000-0000B2990000}"/>
    <cellStyle name="Normal 8 2 8 2 4 3" xfId="45939" xr:uid="{00000000-0005-0000-0000-0000B3990000}"/>
    <cellStyle name="Normal 8 2 8 2 5" xfId="19920" xr:uid="{00000000-0005-0000-0000-0000B4990000}"/>
    <cellStyle name="Normal 8 2 8 2 6" xfId="37266" xr:uid="{00000000-0005-0000-0000-0000B5990000}"/>
    <cellStyle name="Normal 8 2 8 3" xfId="1489" xr:uid="{00000000-0005-0000-0000-0000B6990000}"/>
    <cellStyle name="Normal 8 2 8 3 2" xfId="7271" xr:uid="{00000000-0005-0000-0000-0000B7990000}"/>
    <cellStyle name="Normal 8 2 8 3 2 2" xfId="15944" xr:uid="{00000000-0005-0000-0000-0000B8990000}"/>
    <cellStyle name="Normal 8 2 8 3 2 2 2" xfId="33297" xr:uid="{00000000-0005-0000-0000-0000B9990000}"/>
    <cellStyle name="Normal 8 2 8 3 2 2 3" xfId="50643" xr:uid="{00000000-0005-0000-0000-0000BA990000}"/>
    <cellStyle name="Normal 8 2 8 3 2 3" xfId="24624" xr:uid="{00000000-0005-0000-0000-0000BB990000}"/>
    <cellStyle name="Normal 8 2 8 3 2 4" xfId="41970" xr:uid="{00000000-0005-0000-0000-0000BC990000}"/>
    <cellStyle name="Normal 8 2 8 3 3" xfId="5115" xr:uid="{00000000-0005-0000-0000-0000BD990000}"/>
    <cellStyle name="Normal 8 2 8 3 3 2" xfId="13788" xr:uid="{00000000-0005-0000-0000-0000BE990000}"/>
    <cellStyle name="Normal 8 2 8 3 3 2 2" xfId="31141" xr:uid="{00000000-0005-0000-0000-0000BF990000}"/>
    <cellStyle name="Normal 8 2 8 3 3 2 3" xfId="48487" xr:uid="{00000000-0005-0000-0000-0000C0990000}"/>
    <cellStyle name="Normal 8 2 8 3 3 3" xfId="22468" xr:uid="{00000000-0005-0000-0000-0000C1990000}"/>
    <cellStyle name="Normal 8 2 8 3 3 4" xfId="39814" xr:uid="{00000000-0005-0000-0000-0000C2990000}"/>
    <cellStyle name="Normal 8 2 8 3 4" xfId="10162" xr:uid="{00000000-0005-0000-0000-0000C3990000}"/>
    <cellStyle name="Normal 8 2 8 3 4 2" xfId="27515" xr:uid="{00000000-0005-0000-0000-0000C4990000}"/>
    <cellStyle name="Normal 8 2 8 3 4 3" xfId="44861" xr:uid="{00000000-0005-0000-0000-0000C5990000}"/>
    <cellStyle name="Normal 8 2 8 3 5" xfId="18842" xr:uid="{00000000-0005-0000-0000-0000C6990000}"/>
    <cellStyle name="Normal 8 2 8 3 6" xfId="36188" xr:uid="{00000000-0005-0000-0000-0000C7990000}"/>
    <cellStyle name="Normal 8 2 8 4" xfId="6536" xr:uid="{00000000-0005-0000-0000-0000C8990000}"/>
    <cellStyle name="Normal 8 2 8 4 2" xfId="15209" xr:uid="{00000000-0005-0000-0000-0000C9990000}"/>
    <cellStyle name="Normal 8 2 8 4 2 2" xfId="32562" xr:uid="{00000000-0005-0000-0000-0000CA990000}"/>
    <cellStyle name="Normal 8 2 8 4 2 3" xfId="49908" xr:uid="{00000000-0005-0000-0000-0000CB990000}"/>
    <cellStyle name="Normal 8 2 8 4 3" xfId="23889" xr:uid="{00000000-0005-0000-0000-0000CC990000}"/>
    <cellStyle name="Normal 8 2 8 4 4" xfId="41235" xr:uid="{00000000-0005-0000-0000-0000CD990000}"/>
    <cellStyle name="Normal 8 2 8 5" xfId="3302" xr:uid="{00000000-0005-0000-0000-0000CE990000}"/>
    <cellStyle name="Normal 8 2 8 5 2" xfId="11975" xr:uid="{00000000-0005-0000-0000-0000CF990000}"/>
    <cellStyle name="Normal 8 2 8 5 2 2" xfId="29328" xr:uid="{00000000-0005-0000-0000-0000D0990000}"/>
    <cellStyle name="Normal 8 2 8 5 2 3" xfId="46674" xr:uid="{00000000-0005-0000-0000-0000D1990000}"/>
    <cellStyle name="Normal 8 2 8 5 3" xfId="20655" xr:uid="{00000000-0005-0000-0000-0000D2990000}"/>
    <cellStyle name="Normal 8 2 8 5 4" xfId="38001" xr:uid="{00000000-0005-0000-0000-0000D3990000}"/>
    <cellStyle name="Normal 8 2 8 6" xfId="9427" xr:uid="{00000000-0005-0000-0000-0000D4990000}"/>
    <cellStyle name="Normal 8 2 8 6 2" xfId="26780" xr:uid="{00000000-0005-0000-0000-0000D5990000}"/>
    <cellStyle name="Normal 8 2 8 6 3" xfId="44126" xr:uid="{00000000-0005-0000-0000-0000D6990000}"/>
    <cellStyle name="Normal 8 2 8 7" xfId="18107" xr:uid="{00000000-0005-0000-0000-0000D7990000}"/>
    <cellStyle name="Normal 8 2 8 8" xfId="35453" xr:uid="{00000000-0005-0000-0000-0000D8990000}"/>
    <cellStyle name="Normal 8 2 9" xfId="362" xr:uid="{00000000-0005-0000-0000-0000D9990000}"/>
    <cellStyle name="Normal 8 2 9 2" xfId="2175" xr:uid="{00000000-0005-0000-0000-0000DA990000}"/>
    <cellStyle name="Normal 8 2 9 2 2" xfId="7957" xr:uid="{00000000-0005-0000-0000-0000DB990000}"/>
    <cellStyle name="Normal 8 2 9 2 2 2" xfId="16630" xr:uid="{00000000-0005-0000-0000-0000DC990000}"/>
    <cellStyle name="Normal 8 2 9 2 2 2 2" xfId="33983" xr:uid="{00000000-0005-0000-0000-0000DD990000}"/>
    <cellStyle name="Normal 8 2 9 2 2 2 3" xfId="51329" xr:uid="{00000000-0005-0000-0000-0000DE990000}"/>
    <cellStyle name="Normal 8 2 9 2 2 3" xfId="25310" xr:uid="{00000000-0005-0000-0000-0000DF990000}"/>
    <cellStyle name="Normal 8 2 9 2 2 4" xfId="42656" xr:uid="{00000000-0005-0000-0000-0000E0990000}"/>
    <cellStyle name="Normal 8 2 9 2 3" xfId="5458" xr:uid="{00000000-0005-0000-0000-0000E1990000}"/>
    <cellStyle name="Normal 8 2 9 2 3 2" xfId="14131" xr:uid="{00000000-0005-0000-0000-0000E2990000}"/>
    <cellStyle name="Normal 8 2 9 2 3 2 2" xfId="31484" xr:uid="{00000000-0005-0000-0000-0000E3990000}"/>
    <cellStyle name="Normal 8 2 9 2 3 2 3" xfId="48830" xr:uid="{00000000-0005-0000-0000-0000E4990000}"/>
    <cellStyle name="Normal 8 2 9 2 3 3" xfId="22811" xr:uid="{00000000-0005-0000-0000-0000E5990000}"/>
    <cellStyle name="Normal 8 2 9 2 3 4" xfId="40157" xr:uid="{00000000-0005-0000-0000-0000E6990000}"/>
    <cellStyle name="Normal 8 2 9 2 4" xfId="10848" xr:uid="{00000000-0005-0000-0000-0000E7990000}"/>
    <cellStyle name="Normal 8 2 9 2 4 2" xfId="28201" xr:uid="{00000000-0005-0000-0000-0000E8990000}"/>
    <cellStyle name="Normal 8 2 9 2 4 3" xfId="45547" xr:uid="{00000000-0005-0000-0000-0000E9990000}"/>
    <cellStyle name="Normal 8 2 9 2 5" xfId="19528" xr:uid="{00000000-0005-0000-0000-0000EA990000}"/>
    <cellStyle name="Normal 8 2 9 2 6" xfId="36874" xr:uid="{00000000-0005-0000-0000-0000EB990000}"/>
    <cellStyle name="Normal 8 2 9 3" xfId="6144" xr:uid="{00000000-0005-0000-0000-0000EC990000}"/>
    <cellStyle name="Normal 8 2 9 3 2" xfId="14817" xr:uid="{00000000-0005-0000-0000-0000ED990000}"/>
    <cellStyle name="Normal 8 2 9 3 2 2" xfId="32170" xr:uid="{00000000-0005-0000-0000-0000EE990000}"/>
    <cellStyle name="Normal 8 2 9 3 2 3" xfId="49516" xr:uid="{00000000-0005-0000-0000-0000EF990000}"/>
    <cellStyle name="Normal 8 2 9 3 3" xfId="23497" xr:uid="{00000000-0005-0000-0000-0000F0990000}"/>
    <cellStyle name="Normal 8 2 9 3 4" xfId="40843" xr:uid="{00000000-0005-0000-0000-0000F1990000}"/>
    <cellStyle name="Normal 8 2 9 4" xfId="3988" xr:uid="{00000000-0005-0000-0000-0000F2990000}"/>
    <cellStyle name="Normal 8 2 9 4 2" xfId="12661" xr:uid="{00000000-0005-0000-0000-0000F3990000}"/>
    <cellStyle name="Normal 8 2 9 4 2 2" xfId="30014" xr:uid="{00000000-0005-0000-0000-0000F4990000}"/>
    <cellStyle name="Normal 8 2 9 4 2 3" xfId="47360" xr:uid="{00000000-0005-0000-0000-0000F5990000}"/>
    <cellStyle name="Normal 8 2 9 4 3" xfId="21341" xr:uid="{00000000-0005-0000-0000-0000F6990000}"/>
    <cellStyle name="Normal 8 2 9 4 4" xfId="38687" xr:uid="{00000000-0005-0000-0000-0000F7990000}"/>
    <cellStyle name="Normal 8 2 9 5" xfId="9035" xr:uid="{00000000-0005-0000-0000-0000F8990000}"/>
    <cellStyle name="Normal 8 2 9 5 2" xfId="26388" xr:uid="{00000000-0005-0000-0000-0000F9990000}"/>
    <cellStyle name="Normal 8 2 9 5 3" xfId="43734" xr:uid="{00000000-0005-0000-0000-0000FA990000}"/>
    <cellStyle name="Normal 8 2 9 6" xfId="17715" xr:uid="{00000000-0005-0000-0000-0000FB990000}"/>
    <cellStyle name="Normal 8 2 9 7" xfId="35061" xr:uid="{00000000-0005-0000-0000-0000FC990000}"/>
    <cellStyle name="Normal 8 3" xfId="23" xr:uid="{00000000-0005-0000-0000-0000FD990000}"/>
    <cellStyle name="Normal 8 3 10" xfId="1102" xr:uid="{00000000-0005-0000-0000-0000FE990000}"/>
    <cellStyle name="Normal 8 3 10 2" xfId="6884" xr:uid="{00000000-0005-0000-0000-0000FF990000}"/>
    <cellStyle name="Normal 8 3 10 2 2" xfId="15557" xr:uid="{00000000-0005-0000-0000-0000009A0000}"/>
    <cellStyle name="Normal 8 3 10 2 2 2" xfId="32910" xr:uid="{00000000-0005-0000-0000-0000019A0000}"/>
    <cellStyle name="Normal 8 3 10 2 2 3" xfId="50256" xr:uid="{00000000-0005-0000-0000-0000029A0000}"/>
    <cellStyle name="Normal 8 3 10 2 3" xfId="24237" xr:uid="{00000000-0005-0000-0000-0000039A0000}"/>
    <cellStyle name="Normal 8 3 10 2 4" xfId="41583" xr:uid="{00000000-0005-0000-0000-0000049A0000}"/>
    <cellStyle name="Normal 8 3 10 3" xfId="4728" xr:uid="{00000000-0005-0000-0000-0000059A0000}"/>
    <cellStyle name="Normal 8 3 10 3 2" xfId="13401" xr:uid="{00000000-0005-0000-0000-0000069A0000}"/>
    <cellStyle name="Normal 8 3 10 3 2 2" xfId="30754" xr:uid="{00000000-0005-0000-0000-0000079A0000}"/>
    <cellStyle name="Normal 8 3 10 3 2 3" xfId="48100" xr:uid="{00000000-0005-0000-0000-0000089A0000}"/>
    <cellStyle name="Normal 8 3 10 3 3" xfId="22081" xr:uid="{00000000-0005-0000-0000-0000099A0000}"/>
    <cellStyle name="Normal 8 3 10 3 4" xfId="39427" xr:uid="{00000000-0005-0000-0000-00000A9A0000}"/>
    <cellStyle name="Normal 8 3 10 4" xfId="9775" xr:uid="{00000000-0005-0000-0000-00000B9A0000}"/>
    <cellStyle name="Normal 8 3 10 4 2" xfId="27128" xr:uid="{00000000-0005-0000-0000-00000C9A0000}"/>
    <cellStyle name="Normal 8 3 10 4 3" xfId="44474" xr:uid="{00000000-0005-0000-0000-00000D9A0000}"/>
    <cellStyle name="Normal 8 3 10 5" xfId="18455" xr:uid="{00000000-0005-0000-0000-00000E9A0000}"/>
    <cellStyle name="Normal 8 3 10 6" xfId="35801" xr:uid="{00000000-0005-0000-0000-00000F9A0000}"/>
    <cellStyle name="Normal 8 3 11" xfId="5806" xr:uid="{00000000-0005-0000-0000-0000109A0000}"/>
    <cellStyle name="Normal 8 3 11 2" xfId="14479" xr:uid="{00000000-0005-0000-0000-0000119A0000}"/>
    <cellStyle name="Normal 8 3 11 2 2" xfId="31832" xr:uid="{00000000-0005-0000-0000-0000129A0000}"/>
    <cellStyle name="Normal 8 3 11 2 3" xfId="49178" xr:uid="{00000000-0005-0000-0000-0000139A0000}"/>
    <cellStyle name="Normal 8 3 11 3" xfId="23159" xr:uid="{00000000-0005-0000-0000-0000149A0000}"/>
    <cellStyle name="Normal 8 3 11 4" xfId="40505" xr:uid="{00000000-0005-0000-0000-0000159A0000}"/>
    <cellStyle name="Normal 8 3 12" xfId="2915" xr:uid="{00000000-0005-0000-0000-0000169A0000}"/>
    <cellStyle name="Normal 8 3 12 2" xfId="11588" xr:uid="{00000000-0005-0000-0000-0000179A0000}"/>
    <cellStyle name="Normal 8 3 12 2 2" xfId="28941" xr:uid="{00000000-0005-0000-0000-0000189A0000}"/>
    <cellStyle name="Normal 8 3 12 2 3" xfId="46287" xr:uid="{00000000-0005-0000-0000-0000199A0000}"/>
    <cellStyle name="Normal 8 3 12 3" xfId="20268" xr:uid="{00000000-0005-0000-0000-00001A9A0000}"/>
    <cellStyle name="Normal 8 3 12 4" xfId="37614" xr:uid="{00000000-0005-0000-0000-00001B9A0000}"/>
    <cellStyle name="Normal 8 3 13" xfId="8697" xr:uid="{00000000-0005-0000-0000-00001C9A0000}"/>
    <cellStyle name="Normal 8 3 13 2" xfId="26050" xr:uid="{00000000-0005-0000-0000-00001D9A0000}"/>
    <cellStyle name="Normal 8 3 13 3" xfId="43396" xr:uid="{00000000-0005-0000-0000-00001E9A0000}"/>
    <cellStyle name="Normal 8 3 14" xfId="17378" xr:uid="{00000000-0005-0000-0000-00001F9A0000}"/>
    <cellStyle name="Normal 8 3 15" xfId="34723" xr:uid="{00000000-0005-0000-0000-0000209A0000}"/>
    <cellStyle name="Normal 8 3 2" xfId="53" xr:uid="{00000000-0005-0000-0000-0000219A0000}"/>
    <cellStyle name="Normal 8 3 2 10" xfId="5835" xr:uid="{00000000-0005-0000-0000-0000229A0000}"/>
    <cellStyle name="Normal 8 3 2 10 2" xfId="14508" xr:uid="{00000000-0005-0000-0000-0000239A0000}"/>
    <cellStyle name="Normal 8 3 2 10 2 2" xfId="31861" xr:uid="{00000000-0005-0000-0000-0000249A0000}"/>
    <cellStyle name="Normal 8 3 2 10 2 3" xfId="49207" xr:uid="{00000000-0005-0000-0000-0000259A0000}"/>
    <cellStyle name="Normal 8 3 2 10 3" xfId="23188" xr:uid="{00000000-0005-0000-0000-0000269A0000}"/>
    <cellStyle name="Normal 8 3 2 10 4" xfId="40534" xr:uid="{00000000-0005-0000-0000-0000279A0000}"/>
    <cellStyle name="Normal 8 3 2 11" xfId="2944" xr:uid="{00000000-0005-0000-0000-0000289A0000}"/>
    <cellStyle name="Normal 8 3 2 11 2" xfId="11617" xr:uid="{00000000-0005-0000-0000-0000299A0000}"/>
    <cellStyle name="Normal 8 3 2 11 2 2" xfId="28970" xr:uid="{00000000-0005-0000-0000-00002A9A0000}"/>
    <cellStyle name="Normal 8 3 2 11 2 3" xfId="46316" xr:uid="{00000000-0005-0000-0000-00002B9A0000}"/>
    <cellStyle name="Normal 8 3 2 11 3" xfId="20297" xr:uid="{00000000-0005-0000-0000-00002C9A0000}"/>
    <cellStyle name="Normal 8 3 2 11 4" xfId="37643" xr:uid="{00000000-0005-0000-0000-00002D9A0000}"/>
    <cellStyle name="Normal 8 3 2 12" xfId="8726" xr:uid="{00000000-0005-0000-0000-00002E9A0000}"/>
    <cellStyle name="Normal 8 3 2 12 2" xfId="26079" xr:uid="{00000000-0005-0000-0000-00002F9A0000}"/>
    <cellStyle name="Normal 8 3 2 12 3" xfId="43425" xr:uid="{00000000-0005-0000-0000-0000309A0000}"/>
    <cellStyle name="Normal 8 3 2 13" xfId="17406" xr:uid="{00000000-0005-0000-0000-0000319A0000}"/>
    <cellStyle name="Normal 8 3 2 14" xfId="34752" xr:uid="{00000000-0005-0000-0000-0000329A0000}"/>
    <cellStyle name="Normal 8 3 2 2" xfId="102" xr:uid="{00000000-0005-0000-0000-0000339A0000}"/>
    <cellStyle name="Normal 8 3 2 2 10" xfId="8775" xr:uid="{00000000-0005-0000-0000-0000349A0000}"/>
    <cellStyle name="Normal 8 3 2 2 10 2" xfId="26128" xr:uid="{00000000-0005-0000-0000-0000359A0000}"/>
    <cellStyle name="Normal 8 3 2 2 10 3" xfId="43474" xr:uid="{00000000-0005-0000-0000-0000369A0000}"/>
    <cellStyle name="Normal 8 3 2 2 11" xfId="17455" xr:uid="{00000000-0005-0000-0000-0000379A0000}"/>
    <cellStyle name="Normal 8 3 2 2 12" xfId="34801" xr:uid="{00000000-0005-0000-0000-0000389A0000}"/>
    <cellStyle name="Normal 8 3 2 2 2" xfId="347" xr:uid="{00000000-0005-0000-0000-0000399A0000}"/>
    <cellStyle name="Normal 8 3 2 2 2 10" xfId="35046" xr:uid="{00000000-0005-0000-0000-00003A9A0000}"/>
    <cellStyle name="Normal 8 3 2 2 2 2" xfId="1082" xr:uid="{00000000-0005-0000-0000-00003B9A0000}"/>
    <cellStyle name="Normal 8 3 2 2 2 2 2" xfId="2895" xr:uid="{00000000-0005-0000-0000-00003C9A0000}"/>
    <cellStyle name="Normal 8 3 2 2 2 2 2 2" xfId="8677" xr:uid="{00000000-0005-0000-0000-00003D9A0000}"/>
    <cellStyle name="Normal 8 3 2 2 2 2 2 2 2" xfId="17350" xr:uid="{00000000-0005-0000-0000-00003E9A0000}"/>
    <cellStyle name="Normal 8 3 2 2 2 2 2 2 2 2" xfId="34703" xr:uid="{00000000-0005-0000-0000-00003F9A0000}"/>
    <cellStyle name="Normal 8 3 2 2 2 2 2 2 2 3" xfId="52049" xr:uid="{00000000-0005-0000-0000-0000409A0000}"/>
    <cellStyle name="Normal 8 3 2 2 2 2 2 2 3" xfId="26030" xr:uid="{00000000-0005-0000-0000-0000419A0000}"/>
    <cellStyle name="Normal 8 3 2 2 2 2 2 2 4" xfId="43376" xr:uid="{00000000-0005-0000-0000-0000429A0000}"/>
    <cellStyle name="Normal 8 3 2 2 2 2 2 3" xfId="4708" xr:uid="{00000000-0005-0000-0000-0000439A0000}"/>
    <cellStyle name="Normal 8 3 2 2 2 2 2 3 2" xfId="13381" xr:uid="{00000000-0005-0000-0000-0000449A0000}"/>
    <cellStyle name="Normal 8 3 2 2 2 2 2 3 2 2" xfId="30734" xr:uid="{00000000-0005-0000-0000-0000459A0000}"/>
    <cellStyle name="Normal 8 3 2 2 2 2 2 3 2 3" xfId="48080" xr:uid="{00000000-0005-0000-0000-0000469A0000}"/>
    <cellStyle name="Normal 8 3 2 2 2 2 2 3 3" xfId="22061" xr:uid="{00000000-0005-0000-0000-0000479A0000}"/>
    <cellStyle name="Normal 8 3 2 2 2 2 2 3 4" xfId="39407" xr:uid="{00000000-0005-0000-0000-0000489A0000}"/>
    <cellStyle name="Normal 8 3 2 2 2 2 2 4" xfId="11568" xr:uid="{00000000-0005-0000-0000-0000499A0000}"/>
    <cellStyle name="Normal 8 3 2 2 2 2 2 4 2" xfId="28921" xr:uid="{00000000-0005-0000-0000-00004A9A0000}"/>
    <cellStyle name="Normal 8 3 2 2 2 2 2 4 3" xfId="46267" xr:uid="{00000000-0005-0000-0000-00004B9A0000}"/>
    <cellStyle name="Normal 8 3 2 2 2 2 2 5" xfId="20248" xr:uid="{00000000-0005-0000-0000-00004C9A0000}"/>
    <cellStyle name="Normal 8 3 2 2 2 2 2 6" xfId="37594" xr:uid="{00000000-0005-0000-0000-00004D9A0000}"/>
    <cellStyle name="Normal 8 3 2 2 2 2 3" xfId="1817" xr:uid="{00000000-0005-0000-0000-00004E9A0000}"/>
    <cellStyle name="Normal 8 3 2 2 2 2 3 2" xfId="7599" xr:uid="{00000000-0005-0000-0000-00004F9A0000}"/>
    <cellStyle name="Normal 8 3 2 2 2 2 3 2 2" xfId="16272" xr:uid="{00000000-0005-0000-0000-0000509A0000}"/>
    <cellStyle name="Normal 8 3 2 2 2 2 3 2 2 2" xfId="33625" xr:uid="{00000000-0005-0000-0000-0000519A0000}"/>
    <cellStyle name="Normal 8 3 2 2 2 2 3 2 2 3" xfId="50971" xr:uid="{00000000-0005-0000-0000-0000529A0000}"/>
    <cellStyle name="Normal 8 3 2 2 2 2 3 2 3" xfId="24952" xr:uid="{00000000-0005-0000-0000-0000539A0000}"/>
    <cellStyle name="Normal 8 3 2 2 2 2 3 2 4" xfId="42298" xr:uid="{00000000-0005-0000-0000-0000549A0000}"/>
    <cellStyle name="Normal 8 3 2 2 2 2 3 3" xfId="5443" xr:uid="{00000000-0005-0000-0000-0000559A0000}"/>
    <cellStyle name="Normal 8 3 2 2 2 2 3 3 2" xfId="14116" xr:uid="{00000000-0005-0000-0000-0000569A0000}"/>
    <cellStyle name="Normal 8 3 2 2 2 2 3 3 2 2" xfId="31469" xr:uid="{00000000-0005-0000-0000-0000579A0000}"/>
    <cellStyle name="Normal 8 3 2 2 2 2 3 3 2 3" xfId="48815" xr:uid="{00000000-0005-0000-0000-0000589A0000}"/>
    <cellStyle name="Normal 8 3 2 2 2 2 3 3 3" xfId="22796" xr:uid="{00000000-0005-0000-0000-0000599A0000}"/>
    <cellStyle name="Normal 8 3 2 2 2 2 3 3 4" xfId="40142" xr:uid="{00000000-0005-0000-0000-00005A9A0000}"/>
    <cellStyle name="Normal 8 3 2 2 2 2 3 4" xfId="10490" xr:uid="{00000000-0005-0000-0000-00005B9A0000}"/>
    <cellStyle name="Normal 8 3 2 2 2 2 3 4 2" xfId="27843" xr:uid="{00000000-0005-0000-0000-00005C9A0000}"/>
    <cellStyle name="Normal 8 3 2 2 2 2 3 4 3" xfId="45189" xr:uid="{00000000-0005-0000-0000-00005D9A0000}"/>
    <cellStyle name="Normal 8 3 2 2 2 2 3 5" xfId="19170" xr:uid="{00000000-0005-0000-0000-00005E9A0000}"/>
    <cellStyle name="Normal 8 3 2 2 2 2 3 6" xfId="36516" xr:uid="{00000000-0005-0000-0000-00005F9A0000}"/>
    <cellStyle name="Normal 8 3 2 2 2 2 4" xfId="6864" xr:uid="{00000000-0005-0000-0000-0000609A0000}"/>
    <cellStyle name="Normal 8 3 2 2 2 2 4 2" xfId="15537" xr:uid="{00000000-0005-0000-0000-0000619A0000}"/>
    <cellStyle name="Normal 8 3 2 2 2 2 4 2 2" xfId="32890" xr:uid="{00000000-0005-0000-0000-0000629A0000}"/>
    <cellStyle name="Normal 8 3 2 2 2 2 4 2 3" xfId="50236" xr:uid="{00000000-0005-0000-0000-0000639A0000}"/>
    <cellStyle name="Normal 8 3 2 2 2 2 4 3" xfId="24217" xr:uid="{00000000-0005-0000-0000-0000649A0000}"/>
    <cellStyle name="Normal 8 3 2 2 2 2 4 4" xfId="41563" xr:uid="{00000000-0005-0000-0000-0000659A0000}"/>
    <cellStyle name="Normal 8 3 2 2 2 2 5" xfId="3630" xr:uid="{00000000-0005-0000-0000-0000669A0000}"/>
    <cellStyle name="Normal 8 3 2 2 2 2 5 2" xfId="12303" xr:uid="{00000000-0005-0000-0000-0000679A0000}"/>
    <cellStyle name="Normal 8 3 2 2 2 2 5 2 2" xfId="29656" xr:uid="{00000000-0005-0000-0000-0000689A0000}"/>
    <cellStyle name="Normal 8 3 2 2 2 2 5 2 3" xfId="47002" xr:uid="{00000000-0005-0000-0000-0000699A0000}"/>
    <cellStyle name="Normal 8 3 2 2 2 2 5 3" xfId="20983" xr:uid="{00000000-0005-0000-0000-00006A9A0000}"/>
    <cellStyle name="Normal 8 3 2 2 2 2 5 4" xfId="38329" xr:uid="{00000000-0005-0000-0000-00006B9A0000}"/>
    <cellStyle name="Normal 8 3 2 2 2 2 6" xfId="9755" xr:uid="{00000000-0005-0000-0000-00006C9A0000}"/>
    <cellStyle name="Normal 8 3 2 2 2 2 6 2" xfId="27108" xr:uid="{00000000-0005-0000-0000-00006D9A0000}"/>
    <cellStyle name="Normal 8 3 2 2 2 2 6 3" xfId="44454" xr:uid="{00000000-0005-0000-0000-00006E9A0000}"/>
    <cellStyle name="Normal 8 3 2 2 2 2 7" xfId="18435" xr:uid="{00000000-0005-0000-0000-00006F9A0000}"/>
    <cellStyle name="Normal 8 3 2 2 2 2 8" xfId="35781" xr:uid="{00000000-0005-0000-0000-0000709A0000}"/>
    <cellStyle name="Normal 8 3 2 2 2 3" xfId="592" xr:uid="{00000000-0005-0000-0000-0000719A0000}"/>
    <cellStyle name="Normal 8 3 2 2 2 3 2" xfId="2405" xr:uid="{00000000-0005-0000-0000-0000729A0000}"/>
    <cellStyle name="Normal 8 3 2 2 2 3 2 2" xfId="8187" xr:uid="{00000000-0005-0000-0000-0000739A0000}"/>
    <cellStyle name="Normal 8 3 2 2 2 3 2 2 2" xfId="16860" xr:uid="{00000000-0005-0000-0000-0000749A0000}"/>
    <cellStyle name="Normal 8 3 2 2 2 3 2 2 2 2" xfId="34213" xr:uid="{00000000-0005-0000-0000-0000759A0000}"/>
    <cellStyle name="Normal 8 3 2 2 2 3 2 2 2 3" xfId="51559" xr:uid="{00000000-0005-0000-0000-0000769A0000}"/>
    <cellStyle name="Normal 8 3 2 2 2 3 2 2 3" xfId="25540" xr:uid="{00000000-0005-0000-0000-0000779A0000}"/>
    <cellStyle name="Normal 8 3 2 2 2 3 2 2 4" xfId="42886" xr:uid="{00000000-0005-0000-0000-0000789A0000}"/>
    <cellStyle name="Normal 8 3 2 2 2 3 2 3" xfId="5688" xr:uid="{00000000-0005-0000-0000-0000799A0000}"/>
    <cellStyle name="Normal 8 3 2 2 2 3 2 3 2" xfId="14361" xr:uid="{00000000-0005-0000-0000-00007A9A0000}"/>
    <cellStyle name="Normal 8 3 2 2 2 3 2 3 2 2" xfId="31714" xr:uid="{00000000-0005-0000-0000-00007B9A0000}"/>
    <cellStyle name="Normal 8 3 2 2 2 3 2 3 2 3" xfId="49060" xr:uid="{00000000-0005-0000-0000-00007C9A0000}"/>
    <cellStyle name="Normal 8 3 2 2 2 3 2 3 3" xfId="23041" xr:uid="{00000000-0005-0000-0000-00007D9A0000}"/>
    <cellStyle name="Normal 8 3 2 2 2 3 2 3 4" xfId="40387" xr:uid="{00000000-0005-0000-0000-00007E9A0000}"/>
    <cellStyle name="Normal 8 3 2 2 2 3 2 4" xfId="11078" xr:uid="{00000000-0005-0000-0000-00007F9A0000}"/>
    <cellStyle name="Normal 8 3 2 2 2 3 2 4 2" xfId="28431" xr:uid="{00000000-0005-0000-0000-0000809A0000}"/>
    <cellStyle name="Normal 8 3 2 2 2 3 2 4 3" xfId="45777" xr:uid="{00000000-0005-0000-0000-0000819A0000}"/>
    <cellStyle name="Normal 8 3 2 2 2 3 2 5" xfId="19758" xr:uid="{00000000-0005-0000-0000-0000829A0000}"/>
    <cellStyle name="Normal 8 3 2 2 2 3 2 6" xfId="37104" xr:uid="{00000000-0005-0000-0000-0000839A0000}"/>
    <cellStyle name="Normal 8 3 2 2 2 3 3" xfId="6374" xr:uid="{00000000-0005-0000-0000-0000849A0000}"/>
    <cellStyle name="Normal 8 3 2 2 2 3 3 2" xfId="15047" xr:uid="{00000000-0005-0000-0000-0000859A0000}"/>
    <cellStyle name="Normal 8 3 2 2 2 3 3 2 2" xfId="32400" xr:uid="{00000000-0005-0000-0000-0000869A0000}"/>
    <cellStyle name="Normal 8 3 2 2 2 3 3 2 3" xfId="49746" xr:uid="{00000000-0005-0000-0000-0000879A0000}"/>
    <cellStyle name="Normal 8 3 2 2 2 3 3 3" xfId="23727" xr:uid="{00000000-0005-0000-0000-0000889A0000}"/>
    <cellStyle name="Normal 8 3 2 2 2 3 3 4" xfId="41073" xr:uid="{00000000-0005-0000-0000-0000899A0000}"/>
    <cellStyle name="Normal 8 3 2 2 2 3 4" xfId="4218" xr:uid="{00000000-0005-0000-0000-00008A9A0000}"/>
    <cellStyle name="Normal 8 3 2 2 2 3 4 2" xfId="12891" xr:uid="{00000000-0005-0000-0000-00008B9A0000}"/>
    <cellStyle name="Normal 8 3 2 2 2 3 4 2 2" xfId="30244" xr:uid="{00000000-0005-0000-0000-00008C9A0000}"/>
    <cellStyle name="Normal 8 3 2 2 2 3 4 2 3" xfId="47590" xr:uid="{00000000-0005-0000-0000-00008D9A0000}"/>
    <cellStyle name="Normal 8 3 2 2 2 3 4 3" xfId="21571" xr:uid="{00000000-0005-0000-0000-00008E9A0000}"/>
    <cellStyle name="Normal 8 3 2 2 2 3 4 4" xfId="38917" xr:uid="{00000000-0005-0000-0000-00008F9A0000}"/>
    <cellStyle name="Normal 8 3 2 2 2 3 5" xfId="9265" xr:uid="{00000000-0005-0000-0000-0000909A0000}"/>
    <cellStyle name="Normal 8 3 2 2 2 3 5 2" xfId="26618" xr:uid="{00000000-0005-0000-0000-0000919A0000}"/>
    <cellStyle name="Normal 8 3 2 2 2 3 5 3" xfId="43964" xr:uid="{00000000-0005-0000-0000-0000929A0000}"/>
    <cellStyle name="Normal 8 3 2 2 2 3 6" xfId="17945" xr:uid="{00000000-0005-0000-0000-0000939A0000}"/>
    <cellStyle name="Normal 8 3 2 2 2 3 7" xfId="35291" xr:uid="{00000000-0005-0000-0000-0000949A0000}"/>
    <cellStyle name="Normal 8 3 2 2 2 4" xfId="2160" xr:uid="{00000000-0005-0000-0000-0000959A0000}"/>
    <cellStyle name="Normal 8 3 2 2 2 4 2" xfId="7942" xr:uid="{00000000-0005-0000-0000-0000969A0000}"/>
    <cellStyle name="Normal 8 3 2 2 2 4 2 2" xfId="16615" xr:uid="{00000000-0005-0000-0000-0000979A0000}"/>
    <cellStyle name="Normal 8 3 2 2 2 4 2 2 2" xfId="33968" xr:uid="{00000000-0005-0000-0000-0000989A0000}"/>
    <cellStyle name="Normal 8 3 2 2 2 4 2 2 3" xfId="51314" xr:uid="{00000000-0005-0000-0000-0000999A0000}"/>
    <cellStyle name="Normal 8 3 2 2 2 4 2 3" xfId="25295" xr:uid="{00000000-0005-0000-0000-00009A9A0000}"/>
    <cellStyle name="Normal 8 3 2 2 2 4 2 4" xfId="42641" xr:uid="{00000000-0005-0000-0000-00009B9A0000}"/>
    <cellStyle name="Normal 8 3 2 2 2 4 3" xfId="3973" xr:uid="{00000000-0005-0000-0000-00009C9A0000}"/>
    <cellStyle name="Normal 8 3 2 2 2 4 3 2" xfId="12646" xr:uid="{00000000-0005-0000-0000-00009D9A0000}"/>
    <cellStyle name="Normal 8 3 2 2 2 4 3 2 2" xfId="29999" xr:uid="{00000000-0005-0000-0000-00009E9A0000}"/>
    <cellStyle name="Normal 8 3 2 2 2 4 3 2 3" xfId="47345" xr:uid="{00000000-0005-0000-0000-00009F9A0000}"/>
    <cellStyle name="Normal 8 3 2 2 2 4 3 3" xfId="21326" xr:uid="{00000000-0005-0000-0000-0000A09A0000}"/>
    <cellStyle name="Normal 8 3 2 2 2 4 3 4" xfId="38672" xr:uid="{00000000-0005-0000-0000-0000A19A0000}"/>
    <cellStyle name="Normal 8 3 2 2 2 4 4" xfId="10833" xr:uid="{00000000-0005-0000-0000-0000A29A0000}"/>
    <cellStyle name="Normal 8 3 2 2 2 4 4 2" xfId="28186" xr:uid="{00000000-0005-0000-0000-0000A39A0000}"/>
    <cellStyle name="Normal 8 3 2 2 2 4 4 3" xfId="45532" xr:uid="{00000000-0005-0000-0000-0000A49A0000}"/>
    <cellStyle name="Normal 8 3 2 2 2 4 5" xfId="19513" xr:uid="{00000000-0005-0000-0000-0000A59A0000}"/>
    <cellStyle name="Normal 8 3 2 2 2 4 6" xfId="36859" xr:uid="{00000000-0005-0000-0000-0000A69A0000}"/>
    <cellStyle name="Normal 8 3 2 2 2 5" xfId="1327" xr:uid="{00000000-0005-0000-0000-0000A79A0000}"/>
    <cellStyle name="Normal 8 3 2 2 2 5 2" xfId="7109" xr:uid="{00000000-0005-0000-0000-0000A89A0000}"/>
    <cellStyle name="Normal 8 3 2 2 2 5 2 2" xfId="15782" xr:uid="{00000000-0005-0000-0000-0000A99A0000}"/>
    <cellStyle name="Normal 8 3 2 2 2 5 2 2 2" xfId="33135" xr:uid="{00000000-0005-0000-0000-0000AA9A0000}"/>
    <cellStyle name="Normal 8 3 2 2 2 5 2 2 3" xfId="50481" xr:uid="{00000000-0005-0000-0000-0000AB9A0000}"/>
    <cellStyle name="Normal 8 3 2 2 2 5 2 3" xfId="24462" xr:uid="{00000000-0005-0000-0000-0000AC9A0000}"/>
    <cellStyle name="Normal 8 3 2 2 2 5 2 4" xfId="41808" xr:uid="{00000000-0005-0000-0000-0000AD9A0000}"/>
    <cellStyle name="Normal 8 3 2 2 2 5 3" xfId="4953" xr:uid="{00000000-0005-0000-0000-0000AE9A0000}"/>
    <cellStyle name="Normal 8 3 2 2 2 5 3 2" xfId="13626" xr:uid="{00000000-0005-0000-0000-0000AF9A0000}"/>
    <cellStyle name="Normal 8 3 2 2 2 5 3 2 2" xfId="30979" xr:uid="{00000000-0005-0000-0000-0000B09A0000}"/>
    <cellStyle name="Normal 8 3 2 2 2 5 3 2 3" xfId="48325" xr:uid="{00000000-0005-0000-0000-0000B19A0000}"/>
    <cellStyle name="Normal 8 3 2 2 2 5 3 3" xfId="22306" xr:uid="{00000000-0005-0000-0000-0000B29A0000}"/>
    <cellStyle name="Normal 8 3 2 2 2 5 3 4" xfId="39652" xr:uid="{00000000-0005-0000-0000-0000B39A0000}"/>
    <cellStyle name="Normal 8 3 2 2 2 5 4" xfId="10000" xr:uid="{00000000-0005-0000-0000-0000B49A0000}"/>
    <cellStyle name="Normal 8 3 2 2 2 5 4 2" xfId="27353" xr:uid="{00000000-0005-0000-0000-0000B59A0000}"/>
    <cellStyle name="Normal 8 3 2 2 2 5 4 3" xfId="44699" xr:uid="{00000000-0005-0000-0000-0000B69A0000}"/>
    <cellStyle name="Normal 8 3 2 2 2 5 5" xfId="18680" xr:uid="{00000000-0005-0000-0000-0000B79A0000}"/>
    <cellStyle name="Normal 8 3 2 2 2 5 6" xfId="36026" xr:uid="{00000000-0005-0000-0000-0000B89A0000}"/>
    <cellStyle name="Normal 8 3 2 2 2 6" xfId="6129" xr:uid="{00000000-0005-0000-0000-0000B99A0000}"/>
    <cellStyle name="Normal 8 3 2 2 2 6 2" xfId="14802" xr:uid="{00000000-0005-0000-0000-0000BA9A0000}"/>
    <cellStyle name="Normal 8 3 2 2 2 6 2 2" xfId="32155" xr:uid="{00000000-0005-0000-0000-0000BB9A0000}"/>
    <cellStyle name="Normal 8 3 2 2 2 6 2 3" xfId="49501" xr:uid="{00000000-0005-0000-0000-0000BC9A0000}"/>
    <cellStyle name="Normal 8 3 2 2 2 6 3" xfId="23482" xr:uid="{00000000-0005-0000-0000-0000BD9A0000}"/>
    <cellStyle name="Normal 8 3 2 2 2 6 4" xfId="40828" xr:uid="{00000000-0005-0000-0000-0000BE9A0000}"/>
    <cellStyle name="Normal 8 3 2 2 2 7" xfId="3140" xr:uid="{00000000-0005-0000-0000-0000BF9A0000}"/>
    <cellStyle name="Normal 8 3 2 2 2 7 2" xfId="11813" xr:uid="{00000000-0005-0000-0000-0000C09A0000}"/>
    <cellStyle name="Normal 8 3 2 2 2 7 2 2" xfId="29166" xr:uid="{00000000-0005-0000-0000-0000C19A0000}"/>
    <cellStyle name="Normal 8 3 2 2 2 7 2 3" xfId="46512" xr:uid="{00000000-0005-0000-0000-0000C29A0000}"/>
    <cellStyle name="Normal 8 3 2 2 2 7 3" xfId="20493" xr:uid="{00000000-0005-0000-0000-0000C39A0000}"/>
    <cellStyle name="Normal 8 3 2 2 2 7 4" xfId="37839" xr:uid="{00000000-0005-0000-0000-0000C49A0000}"/>
    <cellStyle name="Normal 8 3 2 2 2 8" xfId="9020" xr:uid="{00000000-0005-0000-0000-0000C59A0000}"/>
    <cellStyle name="Normal 8 3 2 2 2 8 2" xfId="26373" xr:uid="{00000000-0005-0000-0000-0000C69A0000}"/>
    <cellStyle name="Normal 8 3 2 2 2 8 3" xfId="43719" xr:uid="{00000000-0005-0000-0000-0000C79A0000}"/>
    <cellStyle name="Normal 8 3 2 2 2 9" xfId="17700" xr:uid="{00000000-0005-0000-0000-0000C89A0000}"/>
    <cellStyle name="Normal 8 3 2 2 3" xfId="249" xr:uid="{00000000-0005-0000-0000-0000C99A0000}"/>
    <cellStyle name="Normal 8 3 2 2 3 10" xfId="34948" xr:uid="{00000000-0005-0000-0000-0000CA9A0000}"/>
    <cellStyle name="Normal 8 3 2 2 3 2" xfId="984" xr:uid="{00000000-0005-0000-0000-0000CB9A0000}"/>
    <cellStyle name="Normal 8 3 2 2 3 2 2" xfId="2797" xr:uid="{00000000-0005-0000-0000-0000CC9A0000}"/>
    <cellStyle name="Normal 8 3 2 2 3 2 2 2" xfId="8579" xr:uid="{00000000-0005-0000-0000-0000CD9A0000}"/>
    <cellStyle name="Normal 8 3 2 2 3 2 2 2 2" xfId="17252" xr:uid="{00000000-0005-0000-0000-0000CE9A0000}"/>
    <cellStyle name="Normal 8 3 2 2 3 2 2 2 2 2" xfId="34605" xr:uid="{00000000-0005-0000-0000-0000CF9A0000}"/>
    <cellStyle name="Normal 8 3 2 2 3 2 2 2 2 3" xfId="51951" xr:uid="{00000000-0005-0000-0000-0000D09A0000}"/>
    <cellStyle name="Normal 8 3 2 2 3 2 2 2 3" xfId="25932" xr:uid="{00000000-0005-0000-0000-0000D19A0000}"/>
    <cellStyle name="Normal 8 3 2 2 3 2 2 2 4" xfId="43278" xr:uid="{00000000-0005-0000-0000-0000D29A0000}"/>
    <cellStyle name="Normal 8 3 2 2 3 2 2 3" xfId="4610" xr:uid="{00000000-0005-0000-0000-0000D39A0000}"/>
    <cellStyle name="Normal 8 3 2 2 3 2 2 3 2" xfId="13283" xr:uid="{00000000-0005-0000-0000-0000D49A0000}"/>
    <cellStyle name="Normal 8 3 2 2 3 2 2 3 2 2" xfId="30636" xr:uid="{00000000-0005-0000-0000-0000D59A0000}"/>
    <cellStyle name="Normal 8 3 2 2 3 2 2 3 2 3" xfId="47982" xr:uid="{00000000-0005-0000-0000-0000D69A0000}"/>
    <cellStyle name="Normal 8 3 2 2 3 2 2 3 3" xfId="21963" xr:uid="{00000000-0005-0000-0000-0000D79A0000}"/>
    <cellStyle name="Normal 8 3 2 2 3 2 2 3 4" xfId="39309" xr:uid="{00000000-0005-0000-0000-0000D89A0000}"/>
    <cellStyle name="Normal 8 3 2 2 3 2 2 4" xfId="11470" xr:uid="{00000000-0005-0000-0000-0000D99A0000}"/>
    <cellStyle name="Normal 8 3 2 2 3 2 2 4 2" xfId="28823" xr:uid="{00000000-0005-0000-0000-0000DA9A0000}"/>
    <cellStyle name="Normal 8 3 2 2 3 2 2 4 3" xfId="46169" xr:uid="{00000000-0005-0000-0000-0000DB9A0000}"/>
    <cellStyle name="Normal 8 3 2 2 3 2 2 5" xfId="20150" xr:uid="{00000000-0005-0000-0000-0000DC9A0000}"/>
    <cellStyle name="Normal 8 3 2 2 3 2 2 6" xfId="37496" xr:uid="{00000000-0005-0000-0000-0000DD9A0000}"/>
    <cellStyle name="Normal 8 3 2 2 3 2 3" xfId="1719" xr:uid="{00000000-0005-0000-0000-0000DE9A0000}"/>
    <cellStyle name="Normal 8 3 2 2 3 2 3 2" xfId="7501" xr:uid="{00000000-0005-0000-0000-0000DF9A0000}"/>
    <cellStyle name="Normal 8 3 2 2 3 2 3 2 2" xfId="16174" xr:uid="{00000000-0005-0000-0000-0000E09A0000}"/>
    <cellStyle name="Normal 8 3 2 2 3 2 3 2 2 2" xfId="33527" xr:uid="{00000000-0005-0000-0000-0000E19A0000}"/>
    <cellStyle name="Normal 8 3 2 2 3 2 3 2 2 3" xfId="50873" xr:uid="{00000000-0005-0000-0000-0000E29A0000}"/>
    <cellStyle name="Normal 8 3 2 2 3 2 3 2 3" xfId="24854" xr:uid="{00000000-0005-0000-0000-0000E39A0000}"/>
    <cellStyle name="Normal 8 3 2 2 3 2 3 2 4" xfId="42200" xr:uid="{00000000-0005-0000-0000-0000E49A0000}"/>
    <cellStyle name="Normal 8 3 2 2 3 2 3 3" xfId="5345" xr:uid="{00000000-0005-0000-0000-0000E59A0000}"/>
    <cellStyle name="Normal 8 3 2 2 3 2 3 3 2" xfId="14018" xr:uid="{00000000-0005-0000-0000-0000E69A0000}"/>
    <cellStyle name="Normal 8 3 2 2 3 2 3 3 2 2" xfId="31371" xr:uid="{00000000-0005-0000-0000-0000E79A0000}"/>
    <cellStyle name="Normal 8 3 2 2 3 2 3 3 2 3" xfId="48717" xr:uid="{00000000-0005-0000-0000-0000E89A0000}"/>
    <cellStyle name="Normal 8 3 2 2 3 2 3 3 3" xfId="22698" xr:uid="{00000000-0005-0000-0000-0000E99A0000}"/>
    <cellStyle name="Normal 8 3 2 2 3 2 3 3 4" xfId="40044" xr:uid="{00000000-0005-0000-0000-0000EA9A0000}"/>
    <cellStyle name="Normal 8 3 2 2 3 2 3 4" xfId="10392" xr:uid="{00000000-0005-0000-0000-0000EB9A0000}"/>
    <cellStyle name="Normal 8 3 2 2 3 2 3 4 2" xfId="27745" xr:uid="{00000000-0005-0000-0000-0000EC9A0000}"/>
    <cellStyle name="Normal 8 3 2 2 3 2 3 4 3" xfId="45091" xr:uid="{00000000-0005-0000-0000-0000ED9A0000}"/>
    <cellStyle name="Normal 8 3 2 2 3 2 3 5" xfId="19072" xr:uid="{00000000-0005-0000-0000-0000EE9A0000}"/>
    <cellStyle name="Normal 8 3 2 2 3 2 3 6" xfId="36418" xr:uid="{00000000-0005-0000-0000-0000EF9A0000}"/>
    <cellStyle name="Normal 8 3 2 2 3 2 4" xfId="6766" xr:uid="{00000000-0005-0000-0000-0000F09A0000}"/>
    <cellStyle name="Normal 8 3 2 2 3 2 4 2" xfId="15439" xr:uid="{00000000-0005-0000-0000-0000F19A0000}"/>
    <cellStyle name="Normal 8 3 2 2 3 2 4 2 2" xfId="32792" xr:uid="{00000000-0005-0000-0000-0000F29A0000}"/>
    <cellStyle name="Normal 8 3 2 2 3 2 4 2 3" xfId="50138" xr:uid="{00000000-0005-0000-0000-0000F39A0000}"/>
    <cellStyle name="Normal 8 3 2 2 3 2 4 3" xfId="24119" xr:uid="{00000000-0005-0000-0000-0000F49A0000}"/>
    <cellStyle name="Normal 8 3 2 2 3 2 4 4" xfId="41465" xr:uid="{00000000-0005-0000-0000-0000F59A0000}"/>
    <cellStyle name="Normal 8 3 2 2 3 2 5" xfId="3532" xr:uid="{00000000-0005-0000-0000-0000F69A0000}"/>
    <cellStyle name="Normal 8 3 2 2 3 2 5 2" xfId="12205" xr:uid="{00000000-0005-0000-0000-0000F79A0000}"/>
    <cellStyle name="Normal 8 3 2 2 3 2 5 2 2" xfId="29558" xr:uid="{00000000-0005-0000-0000-0000F89A0000}"/>
    <cellStyle name="Normal 8 3 2 2 3 2 5 2 3" xfId="46904" xr:uid="{00000000-0005-0000-0000-0000F99A0000}"/>
    <cellStyle name="Normal 8 3 2 2 3 2 5 3" xfId="20885" xr:uid="{00000000-0005-0000-0000-0000FA9A0000}"/>
    <cellStyle name="Normal 8 3 2 2 3 2 5 4" xfId="38231" xr:uid="{00000000-0005-0000-0000-0000FB9A0000}"/>
    <cellStyle name="Normal 8 3 2 2 3 2 6" xfId="9657" xr:uid="{00000000-0005-0000-0000-0000FC9A0000}"/>
    <cellStyle name="Normal 8 3 2 2 3 2 6 2" xfId="27010" xr:uid="{00000000-0005-0000-0000-0000FD9A0000}"/>
    <cellStyle name="Normal 8 3 2 2 3 2 6 3" xfId="44356" xr:uid="{00000000-0005-0000-0000-0000FE9A0000}"/>
    <cellStyle name="Normal 8 3 2 2 3 2 7" xfId="18337" xr:uid="{00000000-0005-0000-0000-0000FF9A0000}"/>
    <cellStyle name="Normal 8 3 2 2 3 2 8" xfId="35683" xr:uid="{00000000-0005-0000-0000-0000009B0000}"/>
    <cellStyle name="Normal 8 3 2 2 3 3" xfId="739" xr:uid="{00000000-0005-0000-0000-0000019B0000}"/>
    <cellStyle name="Normal 8 3 2 2 3 3 2" xfId="2552" xr:uid="{00000000-0005-0000-0000-0000029B0000}"/>
    <cellStyle name="Normal 8 3 2 2 3 3 2 2" xfId="8334" xr:uid="{00000000-0005-0000-0000-0000039B0000}"/>
    <cellStyle name="Normal 8 3 2 2 3 3 2 2 2" xfId="17007" xr:uid="{00000000-0005-0000-0000-0000049B0000}"/>
    <cellStyle name="Normal 8 3 2 2 3 3 2 2 2 2" xfId="34360" xr:uid="{00000000-0005-0000-0000-0000059B0000}"/>
    <cellStyle name="Normal 8 3 2 2 3 3 2 2 2 3" xfId="51706" xr:uid="{00000000-0005-0000-0000-0000069B0000}"/>
    <cellStyle name="Normal 8 3 2 2 3 3 2 2 3" xfId="25687" xr:uid="{00000000-0005-0000-0000-0000079B0000}"/>
    <cellStyle name="Normal 8 3 2 2 3 3 2 2 4" xfId="43033" xr:uid="{00000000-0005-0000-0000-0000089B0000}"/>
    <cellStyle name="Normal 8 3 2 2 3 3 2 3" xfId="5786" xr:uid="{00000000-0005-0000-0000-0000099B0000}"/>
    <cellStyle name="Normal 8 3 2 2 3 3 2 3 2" xfId="14459" xr:uid="{00000000-0005-0000-0000-00000A9B0000}"/>
    <cellStyle name="Normal 8 3 2 2 3 3 2 3 2 2" xfId="31812" xr:uid="{00000000-0005-0000-0000-00000B9B0000}"/>
    <cellStyle name="Normal 8 3 2 2 3 3 2 3 2 3" xfId="49158" xr:uid="{00000000-0005-0000-0000-00000C9B0000}"/>
    <cellStyle name="Normal 8 3 2 2 3 3 2 3 3" xfId="23139" xr:uid="{00000000-0005-0000-0000-00000D9B0000}"/>
    <cellStyle name="Normal 8 3 2 2 3 3 2 3 4" xfId="40485" xr:uid="{00000000-0005-0000-0000-00000E9B0000}"/>
    <cellStyle name="Normal 8 3 2 2 3 3 2 4" xfId="11225" xr:uid="{00000000-0005-0000-0000-00000F9B0000}"/>
    <cellStyle name="Normal 8 3 2 2 3 3 2 4 2" xfId="28578" xr:uid="{00000000-0005-0000-0000-0000109B0000}"/>
    <cellStyle name="Normal 8 3 2 2 3 3 2 4 3" xfId="45924" xr:uid="{00000000-0005-0000-0000-0000119B0000}"/>
    <cellStyle name="Normal 8 3 2 2 3 3 2 5" xfId="19905" xr:uid="{00000000-0005-0000-0000-0000129B0000}"/>
    <cellStyle name="Normal 8 3 2 2 3 3 2 6" xfId="37251" xr:uid="{00000000-0005-0000-0000-0000139B0000}"/>
    <cellStyle name="Normal 8 3 2 2 3 3 3" xfId="6521" xr:uid="{00000000-0005-0000-0000-0000149B0000}"/>
    <cellStyle name="Normal 8 3 2 2 3 3 3 2" xfId="15194" xr:uid="{00000000-0005-0000-0000-0000159B0000}"/>
    <cellStyle name="Normal 8 3 2 2 3 3 3 2 2" xfId="32547" xr:uid="{00000000-0005-0000-0000-0000169B0000}"/>
    <cellStyle name="Normal 8 3 2 2 3 3 3 2 3" xfId="49893" xr:uid="{00000000-0005-0000-0000-0000179B0000}"/>
    <cellStyle name="Normal 8 3 2 2 3 3 3 3" xfId="23874" xr:uid="{00000000-0005-0000-0000-0000189B0000}"/>
    <cellStyle name="Normal 8 3 2 2 3 3 3 4" xfId="41220" xr:uid="{00000000-0005-0000-0000-0000199B0000}"/>
    <cellStyle name="Normal 8 3 2 2 3 3 4" xfId="4365" xr:uid="{00000000-0005-0000-0000-00001A9B0000}"/>
    <cellStyle name="Normal 8 3 2 2 3 3 4 2" xfId="13038" xr:uid="{00000000-0005-0000-0000-00001B9B0000}"/>
    <cellStyle name="Normal 8 3 2 2 3 3 4 2 2" xfId="30391" xr:uid="{00000000-0005-0000-0000-00001C9B0000}"/>
    <cellStyle name="Normal 8 3 2 2 3 3 4 2 3" xfId="47737" xr:uid="{00000000-0005-0000-0000-00001D9B0000}"/>
    <cellStyle name="Normal 8 3 2 2 3 3 4 3" xfId="21718" xr:uid="{00000000-0005-0000-0000-00001E9B0000}"/>
    <cellStyle name="Normal 8 3 2 2 3 3 4 4" xfId="39064" xr:uid="{00000000-0005-0000-0000-00001F9B0000}"/>
    <cellStyle name="Normal 8 3 2 2 3 3 5" xfId="9412" xr:uid="{00000000-0005-0000-0000-0000209B0000}"/>
    <cellStyle name="Normal 8 3 2 2 3 3 5 2" xfId="26765" xr:uid="{00000000-0005-0000-0000-0000219B0000}"/>
    <cellStyle name="Normal 8 3 2 2 3 3 5 3" xfId="44111" xr:uid="{00000000-0005-0000-0000-0000229B0000}"/>
    <cellStyle name="Normal 8 3 2 2 3 3 6" xfId="18092" xr:uid="{00000000-0005-0000-0000-0000239B0000}"/>
    <cellStyle name="Normal 8 3 2 2 3 3 7" xfId="35438" xr:uid="{00000000-0005-0000-0000-0000249B0000}"/>
    <cellStyle name="Normal 8 3 2 2 3 4" xfId="2062" xr:uid="{00000000-0005-0000-0000-0000259B0000}"/>
    <cellStyle name="Normal 8 3 2 2 3 4 2" xfId="7844" xr:uid="{00000000-0005-0000-0000-0000269B0000}"/>
    <cellStyle name="Normal 8 3 2 2 3 4 2 2" xfId="16517" xr:uid="{00000000-0005-0000-0000-0000279B0000}"/>
    <cellStyle name="Normal 8 3 2 2 3 4 2 2 2" xfId="33870" xr:uid="{00000000-0005-0000-0000-0000289B0000}"/>
    <cellStyle name="Normal 8 3 2 2 3 4 2 2 3" xfId="51216" xr:uid="{00000000-0005-0000-0000-0000299B0000}"/>
    <cellStyle name="Normal 8 3 2 2 3 4 2 3" xfId="25197" xr:uid="{00000000-0005-0000-0000-00002A9B0000}"/>
    <cellStyle name="Normal 8 3 2 2 3 4 2 4" xfId="42543" xr:uid="{00000000-0005-0000-0000-00002B9B0000}"/>
    <cellStyle name="Normal 8 3 2 2 3 4 3" xfId="3875" xr:uid="{00000000-0005-0000-0000-00002C9B0000}"/>
    <cellStyle name="Normal 8 3 2 2 3 4 3 2" xfId="12548" xr:uid="{00000000-0005-0000-0000-00002D9B0000}"/>
    <cellStyle name="Normal 8 3 2 2 3 4 3 2 2" xfId="29901" xr:uid="{00000000-0005-0000-0000-00002E9B0000}"/>
    <cellStyle name="Normal 8 3 2 2 3 4 3 2 3" xfId="47247" xr:uid="{00000000-0005-0000-0000-00002F9B0000}"/>
    <cellStyle name="Normal 8 3 2 2 3 4 3 3" xfId="21228" xr:uid="{00000000-0005-0000-0000-0000309B0000}"/>
    <cellStyle name="Normal 8 3 2 2 3 4 3 4" xfId="38574" xr:uid="{00000000-0005-0000-0000-0000319B0000}"/>
    <cellStyle name="Normal 8 3 2 2 3 4 4" xfId="10735" xr:uid="{00000000-0005-0000-0000-0000329B0000}"/>
    <cellStyle name="Normal 8 3 2 2 3 4 4 2" xfId="28088" xr:uid="{00000000-0005-0000-0000-0000339B0000}"/>
    <cellStyle name="Normal 8 3 2 2 3 4 4 3" xfId="45434" xr:uid="{00000000-0005-0000-0000-0000349B0000}"/>
    <cellStyle name="Normal 8 3 2 2 3 4 5" xfId="19415" xr:uid="{00000000-0005-0000-0000-0000359B0000}"/>
    <cellStyle name="Normal 8 3 2 2 3 4 6" xfId="36761" xr:uid="{00000000-0005-0000-0000-0000369B0000}"/>
    <cellStyle name="Normal 8 3 2 2 3 5" xfId="1474" xr:uid="{00000000-0005-0000-0000-0000379B0000}"/>
    <cellStyle name="Normal 8 3 2 2 3 5 2" xfId="7256" xr:uid="{00000000-0005-0000-0000-0000389B0000}"/>
    <cellStyle name="Normal 8 3 2 2 3 5 2 2" xfId="15929" xr:uid="{00000000-0005-0000-0000-0000399B0000}"/>
    <cellStyle name="Normal 8 3 2 2 3 5 2 2 2" xfId="33282" xr:uid="{00000000-0005-0000-0000-00003A9B0000}"/>
    <cellStyle name="Normal 8 3 2 2 3 5 2 2 3" xfId="50628" xr:uid="{00000000-0005-0000-0000-00003B9B0000}"/>
    <cellStyle name="Normal 8 3 2 2 3 5 2 3" xfId="24609" xr:uid="{00000000-0005-0000-0000-00003C9B0000}"/>
    <cellStyle name="Normal 8 3 2 2 3 5 2 4" xfId="41955" xr:uid="{00000000-0005-0000-0000-00003D9B0000}"/>
    <cellStyle name="Normal 8 3 2 2 3 5 3" xfId="5100" xr:uid="{00000000-0005-0000-0000-00003E9B0000}"/>
    <cellStyle name="Normal 8 3 2 2 3 5 3 2" xfId="13773" xr:uid="{00000000-0005-0000-0000-00003F9B0000}"/>
    <cellStyle name="Normal 8 3 2 2 3 5 3 2 2" xfId="31126" xr:uid="{00000000-0005-0000-0000-0000409B0000}"/>
    <cellStyle name="Normal 8 3 2 2 3 5 3 2 3" xfId="48472" xr:uid="{00000000-0005-0000-0000-0000419B0000}"/>
    <cellStyle name="Normal 8 3 2 2 3 5 3 3" xfId="22453" xr:uid="{00000000-0005-0000-0000-0000429B0000}"/>
    <cellStyle name="Normal 8 3 2 2 3 5 3 4" xfId="39799" xr:uid="{00000000-0005-0000-0000-0000439B0000}"/>
    <cellStyle name="Normal 8 3 2 2 3 5 4" xfId="10147" xr:uid="{00000000-0005-0000-0000-0000449B0000}"/>
    <cellStyle name="Normal 8 3 2 2 3 5 4 2" xfId="27500" xr:uid="{00000000-0005-0000-0000-0000459B0000}"/>
    <cellStyle name="Normal 8 3 2 2 3 5 4 3" xfId="44846" xr:uid="{00000000-0005-0000-0000-0000469B0000}"/>
    <cellStyle name="Normal 8 3 2 2 3 5 5" xfId="18827" xr:uid="{00000000-0005-0000-0000-0000479B0000}"/>
    <cellStyle name="Normal 8 3 2 2 3 5 6" xfId="36173" xr:uid="{00000000-0005-0000-0000-0000489B0000}"/>
    <cellStyle name="Normal 8 3 2 2 3 6" xfId="6031" xr:uid="{00000000-0005-0000-0000-0000499B0000}"/>
    <cellStyle name="Normal 8 3 2 2 3 6 2" xfId="14704" xr:uid="{00000000-0005-0000-0000-00004A9B0000}"/>
    <cellStyle name="Normal 8 3 2 2 3 6 2 2" xfId="32057" xr:uid="{00000000-0005-0000-0000-00004B9B0000}"/>
    <cellStyle name="Normal 8 3 2 2 3 6 2 3" xfId="49403" xr:uid="{00000000-0005-0000-0000-00004C9B0000}"/>
    <cellStyle name="Normal 8 3 2 2 3 6 3" xfId="23384" xr:uid="{00000000-0005-0000-0000-00004D9B0000}"/>
    <cellStyle name="Normal 8 3 2 2 3 6 4" xfId="40730" xr:uid="{00000000-0005-0000-0000-00004E9B0000}"/>
    <cellStyle name="Normal 8 3 2 2 3 7" xfId="3287" xr:uid="{00000000-0005-0000-0000-00004F9B0000}"/>
    <cellStyle name="Normal 8 3 2 2 3 7 2" xfId="11960" xr:uid="{00000000-0005-0000-0000-0000509B0000}"/>
    <cellStyle name="Normal 8 3 2 2 3 7 2 2" xfId="29313" xr:uid="{00000000-0005-0000-0000-0000519B0000}"/>
    <cellStyle name="Normal 8 3 2 2 3 7 2 3" xfId="46659" xr:uid="{00000000-0005-0000-0000-0000529B0000}"/>
    <cellStyle name="Normal 8 3 2 2 3 7 3" xfId="20640" xr:uid="{00000000-0005-0000-0000-0000539B0000}"/>
    <cellStyle name="Normal 8 3 2 2 3 7 4" xfId="37986" xr:uid="{00000000-0005-0000-0000-0000549B0000}"/>
    <cellStyle name="Normal 8 3 2 2 3 8" xfId="8922" xr:uid="{00000000-0005-0000-0000-0000559B0000}"/>
    <cellStyle name="Normal 8 3 2 2 3 8 2" xfId="26275" xr:uid="{00000000-0005-0000-0000-0000569B0000}"/>
    <cellStyle name="Normal 8 3 2 2 3 8 3" xfId="43621" xr:uid="{00000000-0005-0000-0000-0000579B0000}"/>
    <cellStyle name="Normal 8 3 2 2 3 9" xfId="17602" xr:uid="{00000000-0005-0000-0000-0000589B0000}"/>
    <cellStyle name="Normal 8 3 2 2 4" xfId="837" xr:uid="{00000000-0005-0000-0000-0000599B0000}"/>
    <cellStyle name="Normal 8 3 2 2 4 2" xfId="2650" xr:uid="{00000000-0005-0000-0000-00005A9B0000}"/>
    <cellStyle name="Normal 8 3 2 2 4 2 2" xfId="8432" xr:uid="{00000000-0005-0000-0000-00005B9B0000}"/>
    <cellStyle name="Normal 8 3 2 2 4 2 2 2" xfId="17105" xr:uid="{00000000-0005-0000-0000-00005C9B0000}"/>
    <cellStyle name="Normal 8 3 2 2 4 2 2 2 2" xfId="34458" xr:uid="{00000000-0005-0000-0000-00005D9B0000}"/>
    <cellStyle name="Normal 8 3 2 2 4 2 2 2 3" xfId="51804" xr:uid="{00000000-0005-0000-0000-00005E9B0000}"/>
    <cellStyle name="Normal 8 3 2 2 4 2 2 3" xfId="25785" xr:uid="{00000000-0005-0000-0000-00005F9B0000}"/>
    <cellStyle name="Normal 8 3 2 2 4 2 2 4" xfId="43131" xr:uid="{00000000-0005-0000-0000-0000609B0000}"/>
    <cellStyle name="Normal 8 3 2 2 4 2 3" xfId="4463" xr:uid="{00000000-0005-0000-0000-0000619B0000}"/>
    <cellStyle name="Normal 8 3 2 2 4 2 3 2" xfId="13136" xr:uid="{00000000-0005-0000-0000-0000629B0000}"/>
    <cellStyle name="Normal 8 3 2 2 4 2 3 2 2" xfId="30489" xr:uid="{00000000-0005-0000-0000-0000639B0000}"/>
    <cellStyle name="Normal 8 3 2 2 4 2 3 2 3" xfId="47835" xr:uid="{00000000-0005-0000-0000-0000649B0000}"/>
    <cellStyle name="Normal 8 3 2 2 4 2 3 3" xfId="21816" xr:uid="{00000000-0005-0000-0000-0000659B0000}"/>
    <cellStyle name="Normal 8 3 2 2 4 2 3 4" xfId="39162" xr:uid="{00000000-0005-0000-0000-0000669B0000}"/>
    <cellStyle name="Normal 8 3 2 2 4 2 4" xfId="11323" xr:uid="{00000000-0005-0000-0000-0000679B0000}"/>
    <cellStyle name="Normal 8 3 2 2 4 2 4 2" xfId="28676" xr:uid="{00000000-0005-0000-0000-0000689B0000}"/>
    <cellStyle name="Normal 8 3 2 2 4 2 4 3" xfId="46022" xr:uid="{00000000-0005-0000-0000-0000699B0000}"/>
    <cellStyle name="Normal 8 3 2 2 4 2 5" xfId="20003" xr:uid="{00000000-0005-0000-0000-00006A9B0000}"/>
    <cellStyle name="Normal 8 3 2 2 4 2 6" xfId="37349" xr:uid="{00000000-0005-0000-0000-00006B9B0000}"/>
    <cellStyle name="Normal 8 3 2 2 4 3" xfId="1572" xr:uid="{00000000-0005-0000-0000-00006C9B0000}"/>
    <cellStyle name="Normal 8 3 2 2 4 3 2" xfId="7354" xr:uid="{00000000-0005-0000-0000-00006D9B0000}"/>
    <cellStyle name="Normal 8 3 2 2 4 3 2 2" xfId="16027" xr:uid="{00000000-0005-0000-0000-00006E9B0000}"/>
    <cellStyle name="Normal 8 3 2 2 4 3 2 2 2" xfId="33380" xr:uid="{00000000-0005-0000-0000-00006F9B0000}"/>
    <cellStyle name="Normal 8 3 2 2 4 3 2 2 3" xfId="50726" xr:uid="{00000000-0005-0000-0000-0000709B0000}"/>
    <cellStyle name="Normal 8 3 2 2 4 3 2 3" xfId="24707" xr:uid="{00000000-0005-0000-0000-0000719B0000}"/>
    <cellStyle name="Normal 8 3 2 2 4 3 2 4" xfId="42053" xr:uid="{00000000-0005-0000-0000-0000729B0000}"/>
    <cellStyle name="Normal 8 3 2 2 4 3 3" xfId="5198" xr:uid="{00000000-0005-0000-0000-0000739B0000}"/>
    <cellStyle name="Normal 8 3 2 2 4 3 3 2" xfId="13871" xr:uid="{00000000-0005-0000-0000-0000749B0000}"/>
    <cellStyle name="Normal 8 3 2 2 4 3 3 2 2" xfId="31224" xr:uid="{00000000-0005-0000-0000-0000759B0000}"/>
    <cellStyle name="Normal 8 3 2 2 4 3 3 2 3" xfId="48570" xr:uid="{00000000-0005-0000-0000-0000769B0000}"/>
    <cellStyle name="Normal 8 3 2 2 4 3 3 3" xfId="22551" xr:uid="{00000000-0005-0000-0000-0000779B0000}"/>
    <cellStyle name="Normal 8 3 2 2 4 3 3 4" xfId="39897" xr:uid="{00000000-0005-0000-0000-0000789B0000}"/>
    <cellStyle name="Normal 8 3 2 2 4 3 4" xfId="10245" xr:uid="{00000000-0005-0000-0000-0000799B0000}"/>
    <cellStyle name="Normal 8 3 2 2 4 3 4 2" xfId="27598" xr:uid="{00000000-0005-0000-0000-00007A9B0000}"/>
    <cellStyle name="Normal 8 3 2 2 4 3 4 3" xfId="44944" xr:uid="{00000000-0005-0000-0000-00007B9B0000}"/>
    <cellStyle name="Normal 8 3 2 2 4 3 5" xfId="18925" xr:uid="{00000000-0005-0000-0000-00007C9B0000}"/>
    <cellStyle name="Normal 8 3 2 2 4 3 6" xfId="36271" xr:uid="{00000000-0005-0000-0000-00007D9B0000}"/>
    <cellStyle name="Normal 8 3 2 2 4 4" xfId="6619" xr:uid="{00000000-0005-0000-0000-00007E9B0000}"/>
    <cellStyle name="Normal 8 3 2 2 4 4 2" xfId="15292" xr:uid="{00000000-0005-0000-0000-00007F9B0000}"/>
    <cellStyle name="Normal 8 3 2 2 4 4 2 2" xfId="32645" xr:uid="{00000000-0005-0000-0000-0000809B0000}"/>
    <cellStyle name="Normal 8 3 2 2 4 4 2 3" xfId="49991" xr:uid="{00000000-0005-0000-0000-0000819B0000}"/>
    <cellStyle name="Normal 8 3 2 2 4 4 3" xfId="23972" xr:uid="{00000000-0005-0000-0000-0000829B0000}"/>
    <cellStyle name="Normal 8 3 2 2 4 4 4" xfId="41318" xr:uid="{00000000-0005-0000-0000-0000839B0000}"/>
    <cellStyle name="Normal 8 3 2 2 4 5" xfId="3385" xr:uid="{00000000-0005-0000-0000-0000849B0000}"/>
    <cellStyle name="Normal 8 3 2 2 4 5 2" xfId="12058" xr:uid="{00000000-0005-0000-0000-0000859B0000}"/>
    <cellStyle name="Normal 8 3 2 2 4 5 2 2" xfId="29411" xr:uid="{00000000-0005-0000-0000-0000869B0000}"/>
    <cellStyle name="Normal 8 3 2 2 4 5 2 3" xfId="46757" xr:uid="{00000000-0005-0000-0000-0000879B0000}"/>
    <cellStyle name="Normal 8 3 2 2 4 5 3" xfId="20738" xr:uid="{00000000-0005-0000-0000-0000889B0000}"/>
    <cellStyle name="Normal 8 3 2 2 4 5 4" xfId="38084" xr:uid="{00000000-0005-0000-0000-0000899B0000}"/>
    <cellStyle name="Normal 8 3 2 2 4 6" xfId="9510" xr:uid="{00000000-0005-0000-0000-00008A9B0000}"/>
    <cellStyle name="Normal 8 3 2 2 4 6 2" xfId="26863" xr:uid="{00000000-0005-0000-0000-00008B9B0000}"/>
    <cellStyle name="Normal 8 3 2 2 4 6 3" xfId="44209" xr:uid="{00000000-0005-0000-0000-00008C9B0000}"/>
    <cellStyle name="Normal 8 3 2 2 4 7" xfId="18190" xr:uid="{00000000-0005-0000-0000-00008D9B0000}"/>
    <cellStyle name="Normal 8 3 2 2 4 8" xfId="35536" xr:uid="{00000000-0005-0000-0000-00008E9B0000}"/>
    <cellStyle name="Normal 8 3 2 2 5" xfId="494" xr:uid="{00000000-0005-0000-0000-00008F9B0000}"/>
    <cellStyle name="Normal 8 3 2 2 5 2" xfId="2307" xr:uid="{00000000-0005-0000-0000-0000909B0000}"/>
    <cellStyle name="Normal 8 3 2 2 5 2 2" xfId="8089" xr:uid="{00000000-0005-0000-0000-0000919B0000}"/>
    <cellStyle name="Normal 8 3 2 2 5 2 2 2" xfId="16762" xr:uid="{00000000-0005-0000-0000-0000929B0000}"/>
    <cellStyle name="Normal 8 3 2 2 5 2 2 2 2" xfId="34115" xr:uid="{00000000-0005-0000-0000-0000939B0000}"/>
    <cellStyle name="Normal 8 3 2 2 5 2 2 2 3" xfId="51461" xr:uid="{00000000-0005-0000-0000-0000949B0000}"/>
    <cellStyle name="Normal 8 3 2 2 5 2 2 3" xfId="25442" xr:uid="{00000000-0005-0000-0000-0000959B0000}"/>
    <cellStyle name="Normal 8 3 2 2 5 2 2 4" xfId="42788" xr:uid="{00000000-0005-0000-0000-0000969B0000}"/>
    <cellStyle name="Normal 8 3 2 2 5 2 3" xfId="5590" xr:uid="{00000000-0005-0000-0000-0000979B0000}"/>
    <cellStyle name="Normal 8 3 2 2 5 2 3 2" xfId="14263" xr:uid="{00000000-0005-0000-0000-0000989B0000}"/>
    <cellStyle name="Normal 8 3 2 2 5 2 3 2 2" xfId="31616" xr:uid="{00000000-0005-0000-0000-0000999B0000}"/>
    <cellStyle name="Normal 8 3 2 2 5 2 3 2 3" xfId="48962" xr:uid="{00000000-0005-0000-0000-00009A9B0000}"/>
    <cellStyle name="Normal 8 3 2 2 5 2 3 3" xfId="22943" xr:uid="{00000000-0005-0000-0000-00009B9B0000}"/>
    <cellStyle name="Normal 8 3 2 2 5 2 3 4" xfId="40289" xr:uid="{00000000-0005-0000-0000-00009C9B0000}"/>
    <cellStyle name="Normal 8 3 2 2 5 2 4" xfId="10980" xr:uid="{00000000-0005-0000-0000-00009D9B0000}"/>
    <cellStyle name="Normal 8 3 2 2 5 2 4 2" xfId="28333" xr:uid="{00000000-0005-0000-0000-00009E9B0000}"/>
    <cellStyle name="Normal 8 3 2 2 5 2 4 3" xfId="45679" xr:uid="{00000000-0005-0000-0000-00009F9B0000}"/>
    <cellStyle name="Normal 8 3 2 2 5 2 5" xfId="19660" xr:uid="{00000000-0005-0000-0000-0000A09B0000}"/>
    <cellStyle name="Normal 8 3 2 2 5 2 6" xfId="37006" xr:uid="{00000000-0005-0000-0000-0000A19B0000}"/>
    <cellStyle name="Normal 8 3 2 2 5 3" xfId="6276" xr:uid="{00000000-0005-0000-0000-0000A29B0000}"/>
    <cellStyle name="Normal 8 3 2 2 5 3 2" xfId="14949" xr:uid="{00000000-0005-0000-0000-0000A39B0000}"/>
    <cellStyle name="Normal 8 3 2 2 5 3 2 2" xfId="32302" xr:uid="{00000000-0005-0000-0000-0000A49B0000}"/>
    <cellStyle name="Normal 8 3 2 2 5 3 2 3" xfId="49648" xr:uid="{00000000-0005-0000-0000-0000A59B0000}"/>
    <cellStyle name="Normal 8 3 2 2 5 3 3" xfId="23629" xr:uid="{00000000-0005-0000-0000-0000A69B0000}"/>
    <cellStyle name="Normal 8 3 2 2 5 3 4" xfId="40975" xr:uid="{00000000-0005-0000-0000-0000A79B0000}"/>
    <cellStyle name="Normal 8 3 2 2 5 4" xfId="4120" xr:uid="{00000000-0005-0000-0000-0000A89B0000}"/>
    <cellStyle name="Normal 8 3 2 2 5 4 2" xfId="12793" xr:uid="{00000000-0005-0000-0000-0000A99B0000}"/>
    <cellStyle name="Normal 8 3 2 2 5 4 2 2" xfId="30146" xr:uid="{00000000-0005-0000-0000-0000AA9B0000}"/>
    <cellStyle name="Normal 8 3 2 2 5 4 2 3" xfId="47492" xr:uid="{00000000-0005-0000-0000-0000AB9B0000}"/>
    <cellStyle name="Normal 8 3 2 2 5 4 3" xfId="21473" xr:uid="{00000000-0005-0000-0000-0000AC9B0000}"/>
    <cellStyle name="Normal 8 3 2 2 5 4 4" xfId="38819" xr:uid="{00000000-0005-0000-0000-0000AD9B0000}"/>
    <cellStyle name="Normal 8 3 2 2 5 5" xfId="9167" xr:uid="{00000000-0005-0000-0000-0000AE9B0000}"/>
    <cellStyle name="Normal 8 3 2 2 5 5 2" xfId="26520" xr:uid="{00000000-0005-0000-0000-0000AF9B0000}"/>
    <cellStyle name="Normal 8 3 2 2 5 5 3" xfId="43866" xr:uid="{00000000-0005-0000-0000-0000B09B0000}"/>
    <cellStyle name="Normal 8 3 2 2 5 6" xfId="17847" xr:uid="{00000000-0005-0000-0000-0000B19B0000}"/>
    <cellStyle name="Normal 8 3 2 2 5 7" xfId="35193" xr:uid="{00000000-0005-0000-0000-0000B29B0000}"/>
    <cellStyle name="Normal 8 3 2 2 6" xfId="1915" xr:uid="{00000000-0005-0000-0000-0000B39B0000}"/>
    <cellStyle name="Normal 8 3 2 2 6 2" xfId="7697" xr:uid="{00000000-0005-0000-0000-0000B49B0000}"/>
    <cellStyle name="Normal 8 3 2 2 6 2 2" xfId="16370" xr:uid="{00000000-0005-0000-0000-0000B59B0000}"/>
    <cellStyle name="Normal 8 3 2 2 6 2 2 2" xfId="33723" xr:uid="{00000000-0005-0000-0000-0000B69B0000}"/>
    <cellStyle name="Normal 8 3 2 2 6 2 2 3" xfId="51069" xr:uid="{00000000-0005-0000-0000-0000B79B0000}"/>
    <cellStyle name="Normal 8 3 2 2 6 2 3" xfId="25050" xr:uid="{00000000-0005-0000-0000-0000B89B0000}"/>
    <cellStyle name="Normal 8 3 2 2 6 2 4" xfId="42396" xr:uid="{00000000-0005-0000-0000-0000B99B0000}"/>
    <cellStyle name="Normal 8 3 2 2 6 3" xfId="3728" xr:uid="{00000000-0005-0000-0000-0000BA9B0000}"/>
    <cellStyle name="Normal 8 3 2 2 6 3 2" xfId="12401" xr:uid="{00000000-0005-0000-0000-0000BB9B0000}"/>
    <cellStyle name="Normal 8 3 2 2 6 3 2 2" xfId="29754" xr:uid="{00000000-0005-0000-0000-0000BC9B0000}"/>
    <cellStyle name="Normal 8 3 2 2 6 3 2 3" xfId="47100" xr:uid="{00000000-0005-0000-0000-0000BD9B0000}"/>
    <cellStyle name="Normal 8 3 2 2 6 3 3" xfId="21081" xr:uid="{00000000-0005-0000-0000-0000BE9B0000}"/>
    <cellStyle name="Normal 8 3 2 2 6 3 4" xfId="38427" xr:uid="{00000000-0005-0000-0000-0000BF9B0000}"/>
    <cellStyle name="Normal 8 3 2 2 6 4" xfId="10588" xr:uid="{00000000-0005-0000-0000-0000C09B0000}"/>
    <cellStyle name="Normal 8 3 2 2 6 4 2" xfId="27941" xr:uid="{00000000-0005-0000-0000-0000C19B0000}"/>
    <cellStyle name="Normal 8 3 2 2 6 4 3" xfId="45287" xr:uid="{00000000-0005-0000-0000-0000C29B0000}"/>
    <cellStyle name="Normal 8 3 2 2 6 5" xfId="19268" xr:uid="{00000000-0005-0000-0000-0000C39B0000}"/>
    <cellStyle name="Normal 8 3 2 2 6 6" xfId="36614" xr:uid="{00000000-0005-0000-0000-0000C49B0000}"/>
    <cellStyle name="Normal 8 3 2 2 7" xfId="1229" xr:uid="{00000000-0005-0000-0000-0000C59B0000}"/>
    <cellStyle name="Normal 8 3 2 2 7 2" xfId="7011" xr:uid="{00000000-0005-0000-0000-0000C69B0000}"/>
    <cellStyle name="Normal 8 3 2 2 7 2 2" xfId="15684" xr:uid="{00000000-0005-0000-0000-0000C79B0000}"/>
    <cellStyle name="Normal 8 3 2 2 7 2 2 2" xfId="33037" xr:uid="{00000000-0005-0000-0000-0000C89B0000}"/>
    <cellStyle name="Normal 8 3 2 2 7 2 2 3" xfId="50383" xr:uid="{00000000-0005-0000-0000-0000C99B0000}"/>
    <cellStyle name="Normal 8 3 2 2 7 2 3" xfId="24364" xr:uid="{00000000-0005-0000-0000-0000CA9B0000}"/>
    <cellStyle name="Normal 8 3 2 2 7 2 4" xfId="41710" xr:uid="{00000000-0005-0000-0000-0000CB9B0000}"/>
    <cellStyle name="Normal 8 3 2 2 7 3" xfId="4855" xr:uid="{00000000-0005-0000-0000-0000CC9B0000}"/>
    <cellStyle name="Normal 8 3 2 2 7 3 2" xfId="13528" xr:uid="{00000000-0005-0000-0000-0000CD9B0000}"/>
    <cellStyle name="Normal 8 3 2 2 7 3 2 2" xfId="30881" xr:uid="{00000000-0005-0000-0000-0000CE9B0000}"/>
    <cellStyle name="Normal 8 3 2 2 7 3 2 3" xfId="48227" xr:uid="{00000000-0005-0000-0000-0000CF9B0000}"/>
    <cellStyle name="Normal 8 3 2 2 7 3 3" xfId="22208" xr:uid="{00000000-0005-0000-0000-0000D09B0000}"/>
    <cellStyle name="Normal 8 3 2 2 7 3 4" xfId="39554" xr:uid="{00000000-0005-0000-0000-0000D19B0000}"/>
    <cellStyle name="Normal 8 3 2 2 7 4" xfId="9902" xr:uid="{00000000-0005-0000-0000-0000D29B0000}"/>
    <cellStyle name="Normal 8 3 2 2 7 4 2" xfId="27255" xr:uid="{00000000-0005-0000-0000-0000D39B0000}"/>
    <cellStyle name="Normal 8 3 2 2 7 4 3" xfId="44601" xr:uid="{00000000-0005-0000-0000-0000D49B0000}"/>
    <cellStyle name="Normal 8 3 2 2 7 5" xfId="18582" xr:uid="{00000000-0005-0000-0000-0000D59B0000}"/>
    <cellStyle name="Normal 8 3 2 2 7 6" xfId="35928" xr:uid="{00000000-0005-0000-0000-0000D69B0000}"/>
    <cellStyle name="Normal 8 3 2 2 8" xfId="5884" xr:uid="{00000000-0005-0000-0000-0000D79B0000}"/>
    <cellStyle name="Normal 8 3 2 2 8 2" xfId="14557" xr:uid="{00000000-0005-0000-0000-0000D89B0000}"/>
    <cellStyle name="Normal 8 3 2 2 8 2 2" xfId="31910" xr:uid="{00000000-0005-0000-0000-0000D99B0000}"/>
    <cellStyle name="Normal 8 3 2 2 8 2 3" xfId="49256" xr:uid="{00000000-0005-0000-0000-0000DA9B0000}"/>
    <cellStyle name="Normal 8 3 2 2 8 3" xfId="23237" xr:uid="{00000000-0005-0000-0000-0000DB9B0000}"/>
    <cellStyle name="Normal 8 3 2 2 8 4" xfId="40583" xr:uid="{00000000-0005-0000-0000-0000DC9B0000}"/>
    <cellStyle name="Normal 8 3 2 2 9" xfId="3042" xr:uid="{00000000-0005-0000-0000-0000DD9B0000}"/>
    <cellStyle name="Normal 8 3 2 2 9 2" xfId="11715" xr:uid="{00000000-0005-0000-0000-0000DE9B0000}"/>
    <cellStyle name="Normal 8 3 2 2 9 2 2" xfId="29068" xr:uid="{00000000-0005-0000-0000-0000DF9B0000}"/>
    <cellStyle name="Normal 8 3 2 2 9 2 3" xfId="46414" xr:uid="{00000000-0005-0000-0000-0000E09B0000}"/>
    <cellStyle name="Normal 8 3 2 2 9 3" xfId="20395" xr:uid="{00000000-0005-0000-0000-0000E19B0000}"/>
    <cellStyle name="Normal 8 3 2 2 9 4" xfId="37741" xr:uid="{00000000-0005-0000-0000-0000E29B0000}"/>
    <cellStyle name="Normal 8 3 2 3" xfId="200" xr:uid="{00000000-0005-0000-0000-0000E39B0000}"/>
    <cellStyle name="Normal 8 3 2 3 10" xfId="17553" xr:uid="{00000000-0005-0000-0000-0000E49B0000}"/>
    <cellStyle name="Normal 8 3 2 3 11" xfId="34899" xr:uid="{00000000-0005-0000-0000-0000E59B0000}"/>
    <cellStyle name="Normal 8 3 2 3 2" xfId="690" xr:uid="{00000000-0005-0000-0000-0000E69B0000}"/>
    <cellStyle name="Normal 8 3 2 3 2 2" xfId="2503" xr:uid="{00000000-0005-0000-0000-0000E79B0000}"/>
    <cellStyle name="Normal 8 3 2 3 2 2 2" xfId="8285" xr:uid="{00000000-0005-0000-0000-0000E89B0000}"/>
    <cellStyle name="Normal 8 3 2 3 2 2 2 2" xfId="16958" xr:uid="{00000000-0005-0000-0000-0000E99B0000}"/>
    <cellStyle name="Normal 8 3 2 3 2 2 2 2 2" xfId="34311" xr:uid="{00000000-0005-0000-0000-0000EA9B0000}"/>
    <cellStyle name="Normal 8 3 2 3 2 2 2 2 3" xfId="51657" xr:uid="{00000000-0005-0000-0000-0000EB9B0000}"/>
    <cellStyle name="Normal 8 3 2 3 2 2 2 3" xfId="25638" xr:uid="{00000000-0005-0000-0000-0000EC9B0000}"/>
    <cellStyle name="Normal 8 3 2 3 2 2 2 4" xfId="42984" xr:uid="{00000000-0005-0000-0000-0000ED9B0000}"/>
    <cellStyle name="Normal 8 3 2 3 2 2 3" xfId="4316" xr:uid="{00000000-0005-0000-0000-0000EE9B0000}"/>
    <cellStyle name="Normal 8 3 2 3 2 2 3 2" xfId="12989" xr:uid="{00000000-0005-0000-0000-0000EF9B0000}"/>
    <cellStyle name="Normal 8 3 2 3 2 2 3 2 2" xfId="30342" xr:uid="{00000000-0005-0000-0000-0000F09B0000}"/>
    <cellStyle name="Normal 8 3 2 3 2 2 3 2 3" xfId="47688" xr:uid="{00000000-0005-0000-0000-0000F19B0000}"/>
    <cellStyle name="Normal 8 3 2 3 2 2 3 3" xfId="21669" xr:uid="{00000000-0005-0000-0000-0000F29B0000}"/>
    <cellStyle name="Normal 8 3 2 3 2 2 3 4" xfId="39015" xr:uid="{00000000-0005-0000-0000-0000F39B0000}"/>
    <cellStyle name="Normal 8 3 2 3 2 2 4" xfId="11176" xr:uid="{00000000-0005-0000-0000-0000F49B0000}"/>
    <cellStyle name="Normal 8 3 2 3 2 2 4 2" xfId="28529" xr:uid="{00000000-0005-0000-0000-0000F59B0000}"/>
    <cellStyle name="Normal 8 3 2 3 2 2 4 3" xfId="45875" xr:uid="{00000000-0005-0000-0000-0000F69B0000}"/>
    <cellStyle name="Normal 8 3 2 3 2 2 5" xfId="19856" xr:uid="{00000000-0005-0000-0000-0000F79B0000}"/>
    <cellStyle name="Normal 8 3 2 3 2 2 6" xfId="37202" xr:uid="{00000000-0005-0000-0000-0000F89B0000}"/>
    <cellStyle name="Normal 8 3 2 3 2 3" xfId="1425" xr:uid="{00000000-0005-0000-0000-0000F99B0000}"/>
    <cellStyle name="Normal 8 3 2 3 2 3 2" xfId="7207" xr:uid="{00000000-0005-0000-0000-0000FA9B0000}"/>
    <cellStyle name="Normal 8 3 2 3 2 3 2 2" xfId="15880" xr:uid="{00000000-0005-0000-0000-0000FB9B0000}"/>
    <cellStyle name="Normal 8 3 2 3 2 3 2 2 2" xfId="33233" xr:uid="{00000000-0005-0000-0000-0000FC9B0000}"/>
    <cellStyle name="Normal 8 3 2 3 2 3 2 2 3" xfId="50579" xr:uid="{00000000-0005-0000-0000-0000FD9B0000}"/>
    <cellStyle name="Normal 8 3 2 3 2 3 2 3" xfId="24560" xr:uid="{00000000-0005-0000-0000-0000FE9B0000}"/>
    <cellStyle name="Normal 8 3 2 3 2 3 2 4" xfId="41906" xr:uid="{00000000-0005-0000-0000-0000FF9B0000}"/>
    <cellStyle name="Normal 8 3 2 3 2 3 3" xfId="5051" xr:uid="{00000000-0005-0000-0000-0000009C0000}"/>
    <cellStyle name="Normal 8 3 2 3 2 3 3 2" xfId="13724" xr:uid="{00000000-0005-0000-0000-0000019C0000}"/>
    <cellStyle name="Normal 8 3 2 3 2 3 3 2 2" xfId="31077" xr:uid="{00000000-0005-0000-0000-0000029C0000}"/>
    <cellStyle name="Normal 8 3 2 3 2 3 3 2 3" xfId="48423" xr:uid="{00000000-0005-0000-0000-0000039C0000}"/>
    <cellStyle name="Normal 8 3 2 3 2 3 3 3" xfId="22404" xr:uid="{00000000-0005-0000-0000-0000049C0000}"/>
    <cellStyle name="Normal 8 3 2 3 2 3 3 4" xfId="39750" xr:uid="{00000000-0005-0000-0000-0000059C0000}"/>
    <cellStyle name="Normal 8 3 2 3 2 3 4" xfId="10098" xr:uid="{00000000-0005-0000-0000-0000069C0000}"/>
    <cellStyle name="Normal 8 3 2 3 2 3 4 2" xfId="27451" xr:uid="{00000000-0005-0000-0000-0000079C0000}"/>
    <cellStyle name="Normal 8 3 2 3 2 3 4 3" xfId="44797" xr:uid="{00000000-0005-0000-0000-0000089C0000}"/>
    <cellStyle name="Normal 8 3 2 3 2 3 5" xfId="18778" xr:uid="{00000000-0005-0000-0000-0000099C0000}"/>
    <cellStyle name="Normal 8 3 2 3 2 3 6" xfId="36124" xr:uid="{00000000-0005-0000-0000-00000A9C0000}"/>
    <cellStyle name="Normal 8 3 2 3 2 4" xfId="6472" xr:uid="{00000000-0005-0000-0000-00000B9C0000}"/>
    <cellStyle name="Normal 8 3 2 3 2 4 2" xfId="15145" xr:uid="{00000000-0005-0000-0000-00000C9C0000}"/>
    <cellStyle name="Normal 8 3 2 3 2 4 2 2" xfId="32498" xr:uid="{00000000-0005-0000-0000-00000D9C0000}"/>
    <cellStyle name="Normal 8 3 2 3 2 4 2 3" xfId="49844" xr:uid="{00000000-0005-0000-0000-00000E9C0000}"/>
    <cellStyle name="Normal 8 3 2 3 2 4 3" xfId="23825" xr:uid="{00000000-0005-0000-0000-00000F9C0000}"/>
    <cellStyle name="Normal 8 3 2 3 2 4 4" xfId="41171" xr:uid="{00000000-0005-0000-0000-0000109C0000}"/>
    <cellStyle name="Normal 8 3 2 3 2 5" xfId="3238" xr:uid="{00000000-0005-0000-0000-0000119C0000}"/>
    <cellStyle name="Normal 8 3 2 3 2 5 2" xfId="11911" xr:uid="{00000000-0005-0000-0000-0000129C0000}"/>
    <cellStyle name="Normal 8 3 2 3 2 5 2 2" xfId="29264" xr:uid="{00000000-0005-0000-0000-0000139C0000}"/>
    <cellStyle name="Normal 8 3 2 3 2 5 2 3" xfId="46610" xr:uid="{00000000-0005-0000-0000-0000149C0000}"/>
    <cellStyle name="Normal 8 3 2 3 2 5 3" xfId="20591" xr:uid="{00000000-0005-0000-0000-0000159C0000}"/>
    <cellStyle name="Normal 8 3 2 3 2 5 4" xfId="37937" xr:uid="{00000000-0005-0000-0000-0000169C0000}"/>
    <cellStyle name="Normal 8 3 2 3 2 6" xfId="9363" xr:uid="{00000000-0005-0000-0000-0000179C0000}"/>
    <cellStyle name="Normal 8 3 2 3 2 6 2" xfId="26716" xr:uid="{00000000-0005-0000-0000-0000189C0000}"/>
    <cellStyle name="Normal 8 3 2 3 2 6 3" xfId="44062" xr:uid="{00000000-0005-0000-0000-0000199C0000}"/>
    <cellStyle name="Normal 8 3 2 3 2 7" xfId="18043" xr:uid="{00000000-0005-0000-0000-00001A9C0000}"/>
    <cellStyle name="Normal 8 3 2 3 2 8" xfId="35389" xr:uid="{00000000-0005-0000-0000-00001B9C0000}"/>
    <cellStyle name="Normal 8 3 2 3 3" xfId="935" xr:uid="{00000000-0005-0000-0000-00001C9C0000}"/>
    <cellStyle name="Normal 8 3 2 3 3 2" xfId="2748" xr:uid="{00000000-0005-0000-0000-00001D9C0000}"/>
    <cellStyle name="Normal 8 3 2 3 3 2 2" xfId="8530" xr:uid="{00000000-0005-0000-0000-00001E9C0000}"/>
    <cellStyle name="Normal 8 3 2 3 3 2 2 2" xfId="17203" xr:uid="{00000000-0005-0000-0000-00001F9C0000}"/>
    <cellStyle name="Normal 8 3 2 3 3 2 2 2 2" xfId="34556" xr:uid="{00000000-0005-0000-0000-0000209C0000}"/>
    <cellStyle name="Normal 8 3 2 3 3 2 2 2 3" xfId="51902" xr:uid="{00000000-0005-0000-0000-0000219C0000}"/>
    <cellStyle name="Normal 8 3 2 3 3 2 2 3" xfId="25883" xr:uid="{00000000-0005-0000-0000-0000229C0000}"/>
    <cellStyle name="Normal 8 3 2 3 3 2 2 4" xfId="43229" xr:uid="{00000000-0005-0000-0000-0000239C0000}"/>
    <cellStyle name="Normal 8 3 2 3 3 2 3" xfId="4561" xr:uid="{00000000-0005-0000-0000-0000249C0000}"/>
    <cellStyle name="Normal 8 3 2 3 3 2 3 2" xfId="13234" xr:uid="{00000000-0005-0000-0000-0000259C0000}"/>
    <cellStyle name="Normal 8 3 2 3 3 2 3 2 2" xfId="30587" xr:uid="{00000000-0005-0000-0000-0000269C0000}"/>
    <cellStyle name="Normal 8 3 2 3 3 2 3 2 3" xfId="47933" xr:uid="{00000000-0005-0000-0000-0000279C0000}"/>
    <cellStyle name="Normal 8 3 2 3 3 2 3 3" xfId="21914" xr:uid="{00000000-0005-0000-0000-0000289C0000}"/>
    <cellStyle name="Normal 8 3 2 3 3 2 3 4" xfId="39260" xr:uid="{00000000-0005-0000-0000-0000299C0000}"/>
    <cellStyle name="Normal 8 3 2 3 3 2 4" xfId="11421" xr:uid="{00000000-0005-0000-0000-00002A9C0000}"/>
    <cellStyle name="Normal 8 3 2 3 3 2 4 2" xfId="28774" xr:uid="{00000000-0005-0000-0000-00002B9C0000}"/>
    <cellStyle name="Normal 8 3 2 3 3 2 4 3" xfId="46120" xr:uid="{00000000-0005-0000-0000-00002C9C0000}"/>
    <cellStyle name="Normal 8 3 2 3 3 2 5" xfId="20101" xr:uid="{00000000-0005-0000-0000-00002D9C0000}"/>
    <cellStyle name="Normal 8 3 2 3 3 2 6" xfId="37447" xr:uid="{00000000-0005-0000-0000-00002E9C0000}"/>
    <cellStyle name="Normal 8 3 2 3 3 3" xfId="1670" xr:uid="{00000000-0005-0000-0000-00002F9C0000}"/>
    <cellStyle name="Normal 8 3 2 3 3 3 2" xfId="7452" xr:uid="{00000000-0005-0000-0000-0000309C0000}"/>
    <cellStyle name="Normal 8 3 2 3 3 3 2 2" xfId="16125" xr:uid="{00000000-0005-0000-0000-0000319C0000}"/>
    <cellStyle name="Normal 8 3 2 3 3 3 2 2 2" xfId="33478" xr:uid="{00000000-0005-0000-0000-0000329C0000}"/>
    <cellStyle name="Normal 8 3 2 3 3 3 2 2 3" xfId="50824" xr:uid="{00000000-0005-0000-0000-0000339C0000}"/>
    <cellStyle name="Normal 8 3 2 3 3 3 2 3" xfId="24805" xr:uid="{00000000-0005-0000-0000-0000349C0000}"/>
    <cellStyle name="Normal 8 3 2 3 3 3 2 4" xfId="42151" xr:uid="{00000000-0005-0000-0000-0000359C0000}"/>
    <cellStyle name="Normal 8 3 2 3 3 3 3" xfId="5296" xr:uid="{00000000-0005-0000-0000-0000369C0000}"/>
    <cellStyle name="Normal 8 3 2 3 3 3 3 2" xfId="13969" xr:uid="{00000000-0005-0000-0000-0000379C0000}"/>
    <cellStyle name="Normal 8 3 2 3 3 3 3 2 2" xfId="31322" xr:uid="{00000000-0005-0000-0000-0000389C0000}"/>
    <cellStyle name="Normal 8 3 2 3 3 3 3 2 3" xfId="48668" xr:uid="{00000000-0005-0000-0000-0000399C0000}"/>
    <cellStyle name="Normal 8 3 2 3 3 3 3 3" xfId="22649" xr:uid="{00000000-0005-0000-0000-00003A9C0000}"/>
    <cellStyle name="Normal 8 3 2 3 3 3 3 4" xfId="39995" xr:uid="{00000000-0005-0000-0000-00003B9C0000}"/>
    <cellStyle name="Normal 8 3 2 3 3 3 4" xfId="10343" xr:uid="{00000000-0005-0000-0000-00003C9C0000}"/>
    <cellStyle name="Normal 8 3 2 3 3 3 4 2" xfId="27696" xr:uid="{00000000-0005-0000-0000-00003D9C0000}"/>
    <cellStyle name="Normal 8 3 2 3 3 3 4 3" xfId="45042" xr:uid="{00000000-0005-0000-0000-00003E9C0000}"/>
    <cellStyle name="Normal 8 3 2 3 3 3 5" xfId="19023" xr:uid="{00000000-0005-0000-0000-00003F9C0000}"/>
    <cellStyle name="Normal 8 3 2 3 3 3 6" xfId="36369" xr:uid="{00000000-0005-0000-0000-0000409C0000}"/>
    <cellStyle name="Normal 8 3 2 3 3 4" xfId="6717" xr:uid="{00000000-0005-0000-0000-0000419C0000}"/>
    <cellStyle name="Normal 8 3 2 3 3 4 2" xfId="15390" xr:uid="{00000000-0005-0000-0000-0000429C0000}"/>
    <cellStyle name="Normal 8 3 2 3 3 4 2 2" xfId="32743" xr:uid="{00000000-0005-0000-0000-0000439C0000}"/>
    <cellStyle name="Normal 8 3 2 3 3 4 2 3" xfId="50089" xr:uid="{00000000-0005-0000-0000-0000449C0000}"/>
    <cellStyle name="Normal 8 3 2 3 3 4 3" xfId="24070" xr:uid="{00000000-0005-0000-0000-0000459C0000}"/>
    <cellStyle name="Normal 8 3 2 3 3 4 4" xfId="41416" xr:uid="{00000000-0005-0000-0000-0000469C0000}"/>
    <cellStyle name="Normal 8 3 2 3 3 5" xfId="3483" xr:uid="{00000000-0005-0000-0000-0000479C0000}"/>
    <cellStyle name="Normal 8 3 2 3 3 5 2" xfId="12156" xr:uid="{00000000-0005-0000-0000-0000489C0000}"/>
    <cellStyle name="Normal 8 3 2 3 3 5 2 2" xfId="29509" xr:uid="{00000000-0005-0000-0000-0000499C0000}"/>
    <cellStyle name="Normal 8 3 2 3 3 5 2 3" xfId="46855" xr:uid="{00000000-0005-0000-0000-00004A9C0000}"/>
    <cellStyle name="Normal 8 3 2 3 3 5 3" xfId="20836" xr:uid="{00000000-0005-0000-0000-00004B9C0000}"/>
    <cellStyle name="Normal 8 3 2 3 3 5 4" xfId="38182" xr:uid="{00000000-0005-0000-0000-00004C9C0000}"/>
    <cellStyle name="Normal 8 3 2 3 3 6" xfId="9608" xr:uid="{00000000-0005-0000-0000-00004D9C0000}"/>
    <cellStyle name="Normal 8 3 2 3 3 6 2" xfId="26961" xr:uid="{00000000-0005-0000-0000-00004E9C0000}"/>
    <cellStyle name="Normal 8 3 2 3 3 6 3" xfId="44307" xr:uid="{00000000-0005-0000-0000-00004F9C0000}"/>
    <cellStyle name="Normal 8 3 2 3 3 7" xfId="18288" xr:uid="{00000000-0005-0000-0000-0000509C0000}"/>
    <cellStyle name="Normal 8 3 2 3 3 8" xfId="35634" xr:uid="{00000000-0005-0000-0000-0000519C0000}"/>
    <cellStyle name="Normal 8 3 2 3 4" xfId="445" xr:uid="{00000000-0005-0000-0000-0000529C0000}"/>
    <cellStyle name="Normal 8 3 2 3 4 2" xfId="2258" xr:uid="{00000000-0005-0000-0000-0000539C0000}"/>
    <cellStyle name="Normal 8 3 2 3 4 2 2" xfId="8040" xr:uid="{00000000-0005-0000-0000-0000549C0000}"/>
    <cellStyle name="Normal 8 3 2 3 4 2 2 2" xfId="16713" xr:uid="{00000000-0005-0000-0000-0000559C0000}"/>
    <cellStyle name="Normal 8 3 2 3 4 2 2 2 2" xfId="34066" xr:uid="{00000000-0005-0000-0000-0000569C0000}"/>
    <cellStyle name="Normal 8 3 2 3 4 2 2 2 3" xfId="51412" xr:uid="{00000000-0005-0000-0000-0000579C0000}"/>
    <cellStyle name="Normal 8 3 2 3 4 2 2 3" xfId="25393" xr:uid="{00000000-0005-0000-0000-0000589C0000}"/>
    <cellStyle name="Normal 8 3 2 3 4 2 2 4" xfId="42739" xr:uid="{00000000-0005-0000-0000-0000599C0000}"/>
    <cellStyle name="Normal 8 3 2 3 4 2 3" xfId="5541" xr:uid="{00000000-0005-0000-0000-00005A9C0000}"/>
    <cellStyle name="Normal 8 3 2 3 4 2 3 2" xfId="14214" xr:uid="{00000000-0005-0000-0000-00005B9C0000}"/>
    <cellStyle name="Normal 8 3 2 3 4 2 3 2 2" xfId="31567" xr:uid="{00000000-0005-0000-0000-00005C9C0000}"/>
    <cellStyle name="Normal 8 3 2 3 4 2 3 2 3" xfId="48913" xr:uid="{00000000-0005-0000-0000-00005D9C0000}"/>
    <cellStyle name="Normal 8 3 2 3 4 2 3 3" xfId="22894" xr:uid="{00000000-0005-0000-0000-00005E9C0000}"/>
    <cellStyle name="Normal 8 3 2 3 4 2 3 4" xfId="40240" xr:uid="{00000000-0005-0000-0000-00005F9C0000}"/>
    <cellStyle name="Normal 8 3 2 3 4 2 4" xfId="10931" xr:uid="{00000000-0005-0000-0000-0000609C0000}"/>
    <cellStyle name="Normal 8 3 2 3 4 2 4 2" xfId="28284" xr:uid="{00000000-0005-0000-0000-0000619C0000}"/>
    <cellStyle name="Normal 8 3 2 3 4 2 4 3" xfId="45630" xr:uid="{00000000-0005-0000-0000-0000629C0000}"/>
    <cellStyle name="Normal 8 3 2 3 4 2 5" xfId="19611" xr:uid="{00000000-0005-0000-0000-0000639C0000}"/>
    <cellStyle name="Normal 8 3 2 3 4 2 6" xfId="36957" xr:uid="{00000000-0005-0000-0000-0000649C0000}"/>
    <cellStyle name="Normal 8 3 2 3 4 3" xfId="6227" xr:uid="{00000000-0005-0000-0000-0000659C0000}"/>
    <cellStyle name="Normal 8 3 2 3 4 3 2" xfId="14900" xr:uid="{00000000-0005-0000-0000-0000669C0000}"/>
    <cellStyle name="Normal 8 3 2 3 4 3 2 2" xfId="32253" xr:uid="{00000000-0005-0000-0000-0000679C0000}"/>
    <cellStyle name="Normal 8 3 2 3 4 3 2 3" xfId="49599" xr:uid="{00000000-0005-0000-0000-0000689C0000}"/>
    <cellStyle name="Normal 8 3 2 3 4 3 3" xfId="23580" xr:uid="{00000000-0005-0000-0000-0000699C0000}"/>
    <cellStyle name="Normal 8 3 2 3 4 3 4" xfId="40926" xr:uid="{00000000-0005-0000-0000-00006A9C0000}"/>
    <cellStyle name="Normal 8 3 2 3 4 4" xfId="4071" xr:uid="{00000000-0005-0000-0000-00006B9C0000}"/>
    <cellStyle name="Normal 8 3 2 3 4 4 2" xfId="12744" xr:uid="{00000000-0005-0000-0000-00006C9C0000}"/>
    <cellStyle name="Normal 8 3 2 3 4 4 2 2" xfId="30097" xr:uid="{00000000-0005-0000-0000-00006D9C0000}"/>
    <cellStyle name="Normal 8 3 2 3 4 4 2 3" xfId="47443" xr:uid="{00000000-0005-0000-0000-00006E9C0000}"/>
    <cellStyle name="Normal 8 3 2 3 4 4 3" xfId="21424" xr:uid="{00000000-0005-0000-0000-00006F9C0000}"/>
    <cellStyle name="Normal 8 3 2 3 4 4 4" xfId="38770" xr:uid="{00000000-0005-0000-0000-0000709C0000}"/>
    <cellStyle name="Normal 8 3 2 3 4 5" xfId="9118" xr:uid="{00000000-0005-0000-0000-0000719C0000}"/>
    <cellStyle name="Normal 8 3 2 3 4 5 2" xfId="26471" xr:uid="{00000000-0005-0000-0000-0000729C0000}"/>
    <cellStyle name="Normal 8 3 2 3 4 5 3" xfId="43817" xr:uid="{00000000-0005-0000-0000-0000739C0000}"/>
    <cellStyle name="Normal 8 3 2 3 4 6" xfId="17798" xr:uid="{00000000-0005-0000-0000-0000749C0000}"/>
    <cellStyle name="Normal 8 3 2 3 4 7" xfId="35144" xr:uid="{00000000-0005-0000-0000-0000759C0000}"/>
    <cellStyle name="Normal 8 3 2 3 5" xfId="2013" xr:uid="{00000000-0005-0000-0000-0000769C0000}"/>
    <cellStyle name="Normal 8 3 2 3 5 2" xfId="7795" xr:uid="{00000000-0005-0000-0000-0000779C0000}"/>
    <cellStyle name="Normal 8 3 2 3 5 2 2" xfId="16468" xr:uid="{00000000-0005-0000-0000-0000789C0000}"/>
    <cellStyle name="Normal 8 3 2 3 5 2 2 2" xfId="33821" xr:uid="{00000000-0005-0000-0000-0000799C0000}"/>
    <cellStyle name="Normal 8 3 2 3 5 2 2 3" xfId="51167" xr:uid="{00000000-0005-0000-0000-00007A9C0000}"/>
    <cellStyle name="Normal 8 3 2 3 5 2 3" xfId="25148" xr:uid="{00000000-0005-0000-0000-00007B9C0000}"/>
    <cellStyle name="Normal 8 3 2 3 5 2 4" xfId="42494" xr:uid="{00000000-0005-0000-0000-00007C9C0000}"/>
    <cellStyle name="Normal 8 3 2 3 5 3" xfId="3826" xr:uid="{00000000-0005-0000-0000-00007D9C0000}"/>
    <cellStyle name="Normal 8 3 2 3 5 3 2" xfId="12499" xr:uid="{00000000-0005-0000-0000-00007E9C0000}"/>
    <cellStyle name="Normal 8 3 2 3 5 3 2 2" xfId="29852" xr:uid="{00000000-0005-0000-0000-00007F9C0000}"/>
    <cellStyle name="Normal 8 3 2 3 5 3 2 3" xfId="47198" xr:uid="{00000000-0005-0000-0000-0000809C0000}"/>
    <cellStyle name="Normal 8 3 2 3 5 3 3" xfId="21179" xr:uid="{00000000-0005-0000-0000-0000819C0000}"/>
    <cellStyle name="Normal 8 3 2 3 5 3 4" xfId="38525" xr:uid="{00000000-0005-0000-0000-0000829C0000}"/>
    <cellStyle name="Normal 8 3 2 3 5 4" xfId="10686" xr:uid="{00000000-0005-0000-0000-0000839C0000}"/>
    <cellStyle name="Normal 8 3 2 3 5 4 2" xfId="28039" xr:uid="{00000000-0005-0000-0000-0000849C0000}"/>
    <cellStyle name="Normal 8 3 2 3 5 4 3" xfId="45385" xr:uid="{00000000-0005-0000-0000-0000859C0000}"/>
    <cellStyle name="Normal 8 3 2 3 5 5" xfId="19366" xr:uid="{00000000-0005-0000-0000-0000869C0000}"/>
    <cellStyle name="Normal 8 3 2 3 5 6" xfId="36712" xr:uid="{00000000-0005-0000-0000-0000879C0000}"/>
    <cellStyle name="Normal 8 3 2 3 6" xfId="1180" xr:uid="{00000000-0005-0000-0000-0000889C0000}"/>
    <cellStyle name="Normal 8 3 2 3 6 2" xfId="6962" xr:uid="{00000000-0005-0000-0000-0000899C0000}"/>
    <cellStyle name="Normal 8 3 2 3 6 2 2" xfId="15635" xr:uid="{00000000-0005-0000-0000-00008A9C0000}"/>
    <cellStyle name="Normal 8 3 2 3 6 2 2 2" xfId="32988" xr:uid="{00000000-0005-0000-0000-00008B9C0000}"/>
    <cellStyle name="Normal 8 3 2 3 6 2 2 3" xfId="50334" xr:uid="{00000000-0005-0000-0000-00008C9C0000}"/>
    <cellStyle name="Normal 8 3 2 3 6 2 3" xfId="24315" xr:uid="{00000000-0005-0000-0000-00008D9C0000}"/>
    <cellStyle name="Normal 8 3 2 3 6 2 4" xfId="41661" xr:uid="{00000000-0005-0000-0000-00008E9C0000}"/>
    <cellStyle name="Normal 8 3 2 3 6 3" xfId="4806" xr:uid="{00000000-0005-0000-0000-00008F9C0000}"/>
    <cellStyle name="Normal 8 3 2 3 6 3 2" xfId="13479" xr:uid="{00000000-0005-0000-0000-0000909C0000}"/>
    <cellStyle name="Normal 8 3 2 3 6 3 2 2" xfId="30832" xr:uid="{00000000-0005-0000-0000-0000919C0000}"/>
    <cellStyle name="Normal 8 3 2 3 6 3 2 3" xfId="48178" xr:uid="{00000000-0005-0000-0000-0000929C0000}"/>
    <cellStyle name="Normal 8 3 2 3 6 3 3" xfId="22159" xr:uid="{00000000-0005-0000-0000-0000939C0000}"/>
    <cellStyle name="Normal 8 3 2 3 6 3 4" xfId="39505" xr:uid="{00000000-0005-0000-0000-0000949C0000}"/>
    <cellStyle name="Normal 8 3 2 3 6 4" xfId="9853" xr:uid="{00000000-0005-0000-0000-0000959C0000}"/>
    <cellStyle name="Normal 8 3 2 3 6 4 2" xfId="27206" xr:uid="{00000000-0005-0000-0000-0000969C0000}"/>
    <cellStyle name="Normal 8 3 2 3 6 4 3" xfId="44552" xr:uid="{00000000-0005-0000-0000-0000979C0000}"/>
    <cellStyle name="Normal 8 3 2 3 6 5" xfId="18533" xr:uid="{00000000-0005-0000-0000-0000989C0000}"/>
    <cellStyle name="Normal 8 3 2 3 6 6" xfId="35879" xr:uid="{00000000-0005-0000-0000-0000999C0000}"/>
    <cellStyle name="Normal 8 3 2 3 7" xfId="5982" xr:uid="{00000000-0005-0000-0000-00009A9C0000}"/>
    <cellStyle name="Normal 8 3 2 3 7 2" xfId="14655" xr:uid="{00000000-0005-0000-0000-00009B9C0000}"/>
    <cellStyle name="Normal 8 3 2 3 7 2 2" xfId="32008" xr:uid="{00000000-0005-0000-0000-00009C9C0000}"/>
    <cellStyle name="Normal 8 3 2 3 7 2 3" xfId="49354" xr:uid="{00000000-0005-0000-0000-00009D9C0000}"/>
    <cellStyle name="Normal 8 3 2 3 7 3" xfId="23335" xr:uid="{00000000-0005-0000-0000-00009E9C0000}"/>
    <cellStyle name="Normal 8 3 2 3 7 4" xfId="40681" xr:uid="{00000000-0005-0000-0000-00009F9C0000}"/>
    <cellStyle name="Normal 8 3 2 3 8" xfId="2993" xr:uid="{00000000-0005-0000-0000-0000A09C0000}"/>
    <cellStyle name="Normal 8 3 2 3 8 2" xfId="11666" xr:uid="{00000000-0005-0000-0000-0000A19C0000}"/>
    <cellStyle name="Normal 8 3 2 3 8 2 2" xfId="29019" xr:uid="{00000000-0005-0000-0000-0000A29C0000}"/>
    <cellStyle name="Normal 8 3 2 3 8 2 3" xfId="46365" xr:uid="{00000000-0005-0000-0000-0000A39C0000}"/>
    <cellStyle name="Normal 8 3 2 3 8 3" xfId="20346" xr:uid="{00000000-0005-0000-0000-0000A49C0000}"/>
    <cellStyle name="Normal 8 3 2 3 8 4" xfId="37692" xr:uid="{00000000-0005-0000-0000-0000A59C0000}"/>
    <cellStyle name="Normal 8 3 2 3 9" xfId="8873" xr:uid="{00000000-0005-0000-0000-0000A69C0000}"/>
    <cellStyle name="Normal 8 3 2 3 9 2" xfId="26226" xr:uid="{00000000-0005-0000-0000-0000A79C0000}"/>
    <cellStyle name="Normal 8 3 2 3 9 3" xfId="43572" xr:uid="{00000000-0005-0000-0000-0000A89C0000}"/>
    <cellStyle name="Normal 8 3 2 4" xfId="298" xr:uid="{00000000-0005-0000-0000-0000A99C0000}"/>
    <cellStyle name="Normal 8 3 2 4 10" xfId="34997" xr:uid="{00000000-0005-0000-0000-0000AA9C0000}"/>
    <cellStyle name="Normal 8 3 2 4 2" xfId="1033" xr:uid="{00000000-0005-0000-0000-0000AB9C0000}"/>
    <cellStyle name="Normal 8 3 2 4 2 2" xfId="2846" xr:uid="{00000000-0005-0000-0000-0000AC9C0000}"/>
    <cellStyle name="Normal 8 3 2 4 2 2 2" xfId="8628" xr:uid="{00000000-0005-0000-0000-0000AD9C0000}"/>
    <cellStyle name="Normal 8 3 2 4 2 2 2 2" xfId="17301" xr:uid="{00000000-0005-0000-0000-0000AE9C0000}"/>
    <cellStyle name="Normal 8 3 2 4 2 2 2 2 2" xfId="34654" xr:uid="{00000000-0005-0000-0000-0000AF9C0000}"/>
    <cellStyle name="Normal 8 3 2 4 2 2 2 2 3" xfId="52000" xr:uid="{00000000-0005-0000-0000-0000B09C0000}"/>
    <cellStyle name="Normal 8 3 2 4 2 2 2 3" xfId="25981" xr:uid="{00000000-0005-0000-0000-0000B19C0000}"/>
    <cellStyle name="Normal 8 3 2 4 2 2 2 4" xfId="43327" xr:uid="{00000000-0005-0000-0000-0000B29C0000}"/>
    <cellStyle name="Normal 8 3 2 4 2 2 3" xfId="4659" xr:uid="{00000000-0005-0000-0000-0000B39C0000}"/>
    <cellStyle name="Normal 8 3 2 4 2 2 3 2" xfId="13332" xr:uid="{00000000-0005-0000-0000-0000B49C0000}"/>
    <cellStyle name="Normal 8 3 2 4 2 2 3 2 2" xfId="30685" xr:uid="{00000000-0005-0000-0000-0000B59C0000}"/>
    <cellStyle name="Normal 8 3 2 4 2 2 3 2 3" xfId="48031" xr:uid="{00000000-0005-0000-0000-0000B69C0000}"/>
    <cellStyle name="Normal 8 3 2 4 2 2 3 3" xfId="22012" xr:uid="{00000000-0005-0000-0000-0000B79C0000}"/>
    <cellStyle name="Normal 8 3 2 4 2 2 3 4" xfId="39358" xr:uid="{00000000-0005-0000-0000-0000B89C0000}"/>
    <cellStyle name="Normal 8 3 2 4 2 2 4" xfId="11519" xr:uid="{00000000-0005-0000-0000-0000B99C0000}"/>
    <cellStyle name="Normal 8 3 2 4 2 2 4 2" xfId="28872" xr:uid="{00000000-0005-0000-0000-0000BA9C0000}"/>
    <cellStyle name="Normal 8 3 2 4 2 2 4 3" xfId="46218" xr:uid="{00000000-0005-0000-0000-0000BB9C0000}"/>
    <cellStyle name="Normal 8 3 2 4 2 2 5" xfId="20199" xr:uid="{00000000-0005-0000-0000-0000BC9C0000}"/>
    <cellStyle name="Normal 8 3 2 4 2 2 6" xfId="37545" xr:uid="{00000000-0005-0000-0000-0000BD9C0000}"/>
    <cellStyle name="Normal 8 3 2 4 2 3" xfId="1768" xr:uid="{00000000-0005-0000-0000-0000BE9C0000}"/>
    <cellStyle name="Normal 8 3 2 4 2 3 2" xfId="7550" xr:uid="{00000000-0005-0000-0000-0000BF9C0000}"/>
    <cellStyle name="Normal 8 3 2 4 2 3 2 2" xfId="16223" xr:uid="{00000000-0005-0000-0000-0000C09C0000}"/>
    <cellStyle name="Normal 8 3 2 4 2 3 2 2 2" xfId="33576" xr:uid="{00000000-0005-0000-0000-0000C19C0000}"/>
    <cellStyle name="Normal 8 3 2 4 2 3 2 2 3" xfId="50922" xr:uid="{00000000-0005-0000-0000-0000C29C0000}"/>
    <cellStyle name="Normal 8 3 2 4 2 3 2 3" xfId="24903" xr:uid="{00000000-0005-0000-0000-0000C39C0000}"/>
    <cellStyle name="Normal 8 3 2 4 2 3 2 4" xfId="42249" xr:uid="{00000000-0005-0000-0000-0000C49C0000}"/>
    <cellStyle name="Normal 8 3 2 4 2 3 3" xfId="5394" xr:uid="{00000000-0005-0000-0000-0000C59C0000}"/>
    <cellStyle name="Normal 8 3 2 4 2 3 3 2" xfId="14067" xr:uid="{00000000-0005-0000-0000-0000C69C0000}"/>
    <cellStyle name="Normal 8 3 2 4 2 3 3 2 2" xfId="31420" xr:uid="{00000000-0005-0000-0000-0000C79C0000}"/>
    <cellStyle name="Normal 8 3 2 4 2 3 3 2 3" xfId="48766" xr:uid="{00000000-0005-0000-0000-0000C89C0000}"/>
    <cellStyle name="Normal 8 3 2 4 2 3 3 3" xfId="22747" xr:uid="{00000000-0005-0000-0000-0000C99C0000}"/>
    <cellStyle name="Normal 8 3 2 4 2 3 3 4" xfId="40093" xr:uid="{00000000-0005-0000-0000-0000CA9C0000}"/>
    <cellStyle name="Normal 8 3 2 4 2 3 4" xfId="10441" xr:uid="{00000000-0005-0000-0000-0000CB9C0000}"/>
    <cellStyle name="Normal 8 3 2 4 2 3 4 2" xfId="27794" xr:uid="{00000000-0005-0000-0000-0000CC9C0000}"/>
    <cellStyle name="Normal 8 3 2 4 2 3 4 3" xfId="45140" xr:uid="{00000000-0005-0000-0000-0000CD9C0000}"/>
    <cellStyle name="Normal 8 3 2 4 2 3 5" xfId="19121" xr:uid="{00000000-0005-0000-0000-0000CE9C0000}"/>
    <cellStyle name="Normal 8 3 2 4 2 3 6" xfId="36467" xr:uid="{00000000-0005-0000-0000-0000CF9C0000}"/>
    <cellStyle name="Normal 8 3 2 4 2 4" xfId="6815" xr:uid="{00000000-0005-0000-0000-0000D09C0000}"/>
    <cellStyle name="Normal 8 3 2 4 2 4 2" xfId="15488" xr:uid="{00000000-0005-0000-0000-0000D19C0000}"/>
    <cellStyle name="Normal 8 3 2 4 2 4 2 2" xfId="32841" xr:uid="{00000000-0005-0000-0000-0000D29C0000}"/>
    <cellStyle name="Normal 8 3 2 4 2 4 2 3" xfId="50187" xr:uid="{00000000-0005-0000-0000-0000D39C0000}"/>
    <cellStyle name="Normal 8 3 2 4 2 4 3" xfId="24168" xr:uid="{00000000-0005-0000-0000-0000D49C0000}"/>
    <cellStyle name="Normal 8 3 2 4 2 4 4" xfId="41514" xr:uid="{00000000-0005-0000-0000-0000D59C0000}"/>
    <cellStyle name="Normal 8 3 2 4 2 5" xfId="3581" xr:uid="{00000000-0005-0000-0000-0000D69C0000}"/>
    <cellStyle name="Normal 8 3 2 4 2 5 2" xfId="12254" xr:uid="{00000000-0005-0000-0000-0000D79C0000}"/>
    <cellStyle name="Normal 8 3 2 4 2 5 2 2" xfId="29607" xr:uid="{00000000-0005-0000-0000-0000D89C0000}"/>
    <cellStyle name="Normal 8 3 2 4 2 5 2 3" xfId="46953" xr:uid="{00000000-0005-0000-0000-0000D99C0000}"/>
    <cellStyle name="Normal 8 3 2 4 2 5 3" xfId="20934" xr:uid="{00000000-0005-0000-0000-0000DA9C0000}"/>
    <cellStyle name="Normal 8 3 2 4 2 5 4" xfId="38280" xr:uid="{00000000-0005-0000-0000-0000DB9C0000}"/>
    <cellStyle name="Normal 8 3 2 4 2 6" xfId="9706" xr:uid="{00000000-0005-0000-0000-0000DC9C0000}"/>
    <cellStyle name="Normal 8 3 2 4 2 6 2" xfId="27059" xr:uid="{00000000-0005-0000-0000-0000DD9C0000}"/>
    <cellStyle name="Normal 8 3 2 4 2 6 3" xfId="44405" xr:uid="{00000000-0005-0000-0000-0000DE9C0000}"/>
    <cellStyle name="Normal 8 3 2 4 2 7" xfId="18386" xr:uid="{00000000-0005-0000-0000-0000DF9C0000}"/>
    <cellStyle name="Normal 8 3 2 4 2 8" xfId="35732" xr:uid="{00000000-0005-0000-0000-0000E09C0000}"/>
    <cellStyle name="Normal 8 3 2 4 3" xfId="543" xr:uid="{00000000-0005-0000-0000-0000E19C0000}"/>
    <cellStyle name="Normal 8 3 2 4 3 2" xfId="2356" xr:uid="{00000000-0005-0000-0000-0000E29C0000}"/>
    <cellStyle name="Normal 8 3 2 4 3 2 2" xfId="8138" xr:uid="{00000000-0005-0000-0000-0000E39C0000}"/>
    <cellStyle name="Normal 8 3 2 4 3 2 2 2" xfId="16811" xr:uid="{00000000-0005-0000-0000-0000E49C0000}"/>
    <cellStyle name="Normal 8 3 2 4 3 2 2 2 2" xfId="34164" xr:uid="{00000000-0005-0000-0000-0000E59C0000}"/>
    <cellStyle name="Normal 8 3 2 4 3 2 2 2 3" xfId="51510" xr:uid="{00000000-0005-0000-0000-0000E69C0000}"/>
    <cellStyle name="Normal 8 3 2 4 3 2 2 3" xfId="25491" xr:uid="{00000000-0005-0000-0000-0000E79C0000}"/>
    <cellStyle name="Normal 8 3 2 4 3 2 2 4" xfId="42837" xr:uid="{00000000-0005-0000-0000-0000E89C0000}"/>
    <cellStyle name="Normal 8 3 2 4 3 2 3" xfId="5639" xr:uid="{00000000-0005-0000-0000-0000E99C0000}"/>
    <cellStyle name="Normal 8 3 2 4 3 2 3 2" xfId="14312" xr:uid="{00000000-0005-0000-0000-0000EA9C0000}"/>
    <cellStyle name="Normal 8 3 2 4 3 2 3 2 2" xfId="31665" xr:uid="{00000000-0005-0000-0000-0000EB9C0000}"/>
    <cellStyle name="Normal 8 3 2 4 3 2 3 2 3" xfId="49011" xr:uid="{00000000-0005-0000-0000-0000EC9C0000}"/>
    <cellStyle name="Normal 8 3 2 4 3 2 3 3" xfId="22992" xr:uid="{00000000-0005-0000-0000-0000ED9C0000}"/>
    <cellStyle name="Normal 8 3 2 4 3 2 3 4" xfId="40338" xr:uid="{00000000-0005-0000-0000-0000EE9C0000}"/>
    <cellStyle name="Normal 8 3 2 4 3 2 4" xfId="11029" xr:uid="{00000000-0005-0000-0000-0000EF9C0000}"/>
    <cellStyle name="Normal 8 3 2 4 3 2 4 2" xfId="28382" xr:uid="{00000000-0005-0000-0000-0000F09C0000}"/>
    <cellStyle name="Normal 8 3 2 4 3 2 4 3" xfId="45728" xr:uid="{00000000-0005-0000-0000-0000F19C0000}"/>
    <cellStyle name="Normal 8 3 2 4 3 2 5" xfId="19709" xr:uid="{00000000-0005-0000-0000-0000F29C0000}"/>
    <cellStyle name="Normal 8 3 2 4 3 2 6" xfId="37055" xr:uid="{00000000-0005-0000-0000-0000F39C0000}"/>
    <cellStyle name="Normal 8 3 2 4 3 3" xfId="6325" xr:uid="{00000000-0005-0000-0000-0000F49C0000}"/>
    <cellStyle name="Normal 8 3 2 4 3 3 2" xfId="14998" xr:uid="{00000000-0005-0000-0000-0000F59C0000}"/>
    <cellStyle name="Normal 8 3 2 4 3 3 2 2" xfId="32351" xr:uid="{00000000-0005-0000-0000-0000F69C0000}"/>
    <cellStyle name="Normal 8 3 2 4 3 3 2 3" xfId="49697" xr:uid="{00000000-0005-0000-0000-0000F79C0000}"/>
    <cellStyle name="Normal 8 3 2 4 3 3 3" xfId="23678" xr:uid="{00000000-0005-0000-0000-0000F89C0000}"/>
    <cellStyle name="Normal 8 3 2 4 3 3 4" xfId="41024" xr:uid="{00000000-0005-0000-0000-0000F99C0000}"/>
    <cellStyle name="Normal 8 3 2 4 3 4" xfId="4169" xr:uid="{00000000-0005-0000-0000-0000FA9C0000}"/>
    <cellStyle name="Normal 8 3 2 4 3 4 2" xfId="12842" xr:uid="{00000000-0005-0000-0000-0000FB9C0000}"/>
    <cellStyle name="Normal 8 3 2 4 3 4 2 2" xfId="30195" xr:uid="{00000000-0005-0000-0000-0000FC9C0000}"/>
    <cellStyle name="Normal 8 3 2 4 3 4 2 3" xfId="47541" xr:uid="{00000000-0005-0000-0000-0000FD9C0000}"/>
    <cellStyle name="Normal 8 3 2 4 3 4 3" xfId="21522" xr:uid="{00000000-0005-0000-0000-0000FE9C0000}"/>
    <cellStyle name="Normal 8 3 2 4 3 4 4" xfId="38868" xr:uid="{00000000-0005-0000-0000-0000FF9C0000}"/>
    <cellStyle name="Normal 8 3 2 4 3 5" xfId="9216" xr:uid="{00000000-0005-0000-0000-0000009D0000}"/>
    <cellStyle name="Normal 8 3 2 4 3 5 2" xfId="26569" xr:uid="{00000000-0005-0000-0000-0000019D0000}"/>
    <cellStyle name="Normal 8 3 2 4 3 5 3" xfId="43915" xr:uid="{00000000-0005-0000-0000-0000029D0000}"/>
    <cellStyle name="Normal 8 3 2 4 3 6" xfId="17896" xr:uid="{00000000-0005-0000-0000-0000039D0000}"/>
    <cellStyle name="Normal 8 3 2 4 3 7" xfId="35242" xr:uid="{00000000-0005-0000-0000-0000049D0000}"/>
    <cellStyle name="Normal 8 3 2 4 4" xfId="2111" xr:uid="{00000000-0005-0000-0000-0000059D0000}"/>
    <cellStyle name="Normal 8 3 2 4 4 2" xfId="7893" xr:uid="{00000000-0005-0000-0000-0000069D0000}"/>
    <cellStyle name="Normal 8 3 2 4 4 2 2" xfId="16566" xr:uid="{00000000-0005-0000-0000-0000079D0000}"/>
    <cellStyle name="Normal 8 3 2 4 4 2 2 2" xfId="33919" xr:uid="{00000000-0005-0000-0000-0000089D0000}"/>
    <cellStyle name="Normal 8 3 2 4 4 2 2 3" xfId="51265" xr:uid="{00000000-0005-0000-0000-0000099D0000}"/>
    <cellStyle name="Normal 8 3 2 4 4 2 3" xfId="25246" xr:uid="{00000000-0005-0000-0000-00000A9D0000}"/>
    <cellStyle name="Normal 8 3 2 4 4 2 4" xfId="42592" xr:uid="{00000000-0005-0000-0000-00000B9D0000}"/>
    <cellStyle name="Normal 8 3 2 4 4 3" xfId="3924" xr:uid="{00000000-0005-0000-0000-00000C9D0000}"/>
    <cellStyle name="Normal 8 3 2 4 4 3 2" xfId="12597" xr:uid="{00000000-0005-0000-0000-00000D9D0000}"/>
    <cellStyle name="Normal 8 3 2 4 4 3 2 2" xfId="29950" xr:uid="{00000000-0005-0000-0000-00000E9D0000}"/>
    <cellStyle name="Normal 8 3 2 4 4 3 2 3" xfId="47296" xr:uid="{00000000-0005-0000-0000-00000F9D0000}"/>
    <cellStyle name="Normal 8 3 2 4 4 3 3" xfId="21277" xr:uid="{00000000-0005-0000-0000-0000109D0000}"/>
    <cellStyle name="Normal 8 3 2 4 4 3 4" xfId="38623" xr:uid="{00000000-0005-0000-0000-0000119D0000}"/>
    <cellStyle name="Normal 8 3 2 4 4 4" xfId="10784" xr:uid="{00000000-0005-0000-0000-0000129D0000}"/>
    <cellStyle name="Normal 8 3 2 4 4 4 2" xfId="28137" xr:uid="{00000000-0005-0000-0000-0000139D0000}"/>
    <cellStyle name="Normal 8 3 2 4 4 4 3" xfId="45483" xr:uid="{00000000-0005-0000-0000-0000149D0000}"/>
    <cellStyle name="Normal 8 3 2 4 4 5" xfId="19464" xr:uid="{00000000-0005-0000-0000-0000159D0000}"/>
    <cellStyle name="Normal 8 3 2 4 4 6" xfId="36810" xr:uid="{00000000-0005-0000-0000-0000169D0000}"/>
    <cellStyle name="Normal 8 3 2 4 5" xfId="1278" xr:uid="{00000000-0005-0000-0000-0000179D0000}"/>
    <cellStyle name="Normal 8 3 2 4 5 2" xfId="7060" xr:uid="{00000000-0005-0000-0000-0000189D0000}"/>
    <cellStyle name="Normal 8 3 2 4 5 2 2" xfId="15733" xr:uid="{00000000-0005-0000-0000-0000199D0000}"/>
    <cellStyle name="Normal 8 3 2 4 5 2 2 2" xfId="33086" xr:uid="{00000000-0005-0000-0000-00001A9D0000}"/>
    <cellStyle name="Normal 8 3 2 4 5 2 2 3" xfId="50432" xr:uid="{00000000-0005-0000-0000-00001B9D0000}"/>
    <cellStyle name="Normal 8 3 2 4 5 2 3" xfId="24413" xr:uid="{00000000-0005-0000-0000-00001C9D0000}"/>
    <cellStyle name="Normal 8 3 2 4 5 2 4" xfId="41759" xr:uid="{00000000-0005-0000-0000-00001D9D0000}"/>
    <cellStyle name="Normal 8 3 2 4 5 3" xfId="4904" xr:uid="{00000000-0005-0000-0000-00001E9D0000}"/>
    <cellStyle name="Normal 8 3 2 4 5 3 2" xfId="13577" xr:uid="{00000000-0005-0000-0000-00001F9D0000}"/>
    <cellStyle name="Normal 8 3 2 4 5 3 2 2" xfId="30930" xr:uid="{00000000-0005-0000-0000-0000209D0000}"/>
    <cellStyle name="Normal 8 3 2 4 5 3 2 3" xfId="48276" xr:uid="{00000000-0005-0000-0000-0000219D0000}"/>
    <cellStyle name="Normal 8 3 2 4 5 3 3" xfId="22257" xr:uid="{00000000-0005-0000-0000-0000229D0000}"/>
    <cellStyle name="Normal 8 3 2 4 5 3 4" xfId="39603" xr:uid="{00000000-0005-0000-0000-0000239D0000}"/>
    <cellStyle name="Normal 8 3 2 4 5 4" xfId="9951" xr:uid="{00000000-0005-0000-0000-0000249D0000}"/>
    <cellStyle name="Normal 8 3 2 4 5 4 2" xfId="27304" xr:uid="{00000000-0005-0000-0000-0000259D0000}"/>
    <cellStyle name="Normal 8 3 2 4 5 4 3" xfId="44650" xr:uid="{00000000-0005-0000-0000-0000269D0000}"/>
    <cellStyle name="Normal 8 3 2 4 5 5" xfId="18631" xr:uid="{00000000-0005-0000-0000-0000279D0000}"/>
    <cellStyle name="Normal 8 3 2 4 5 6" xfId="35977" xr:uid="{00000000-0005-0000-0000-0000289D0000}"/>
    <cellStyle name="Normal 8 3 2 4 6" xfId="6080" xr:uid="{00000000-0005-0000-0000-0000299D0000}"/>
    <cellStyle name="Normal 8 3 2 4 6 2" xfId="14753" xr:uid="{00000000-0005-0000-0000-00002A9D0000}"/>
    <cellStyle name="Normal 8 3 2 4 6 2 2" xfId="32106" xr:uid="{00000000-0005-0000-0000-00002B9D0000}"/>
    <cellStyle name="Normal 8 3 2 4 6 2 3" xfId="49452" xr:uid="{00000000-0005-0000-0000-00002C9D0000}"/>
    <cellStyle name="Normal 8 3 2 4 6 3" xfId="23433" xr:uid="{00000000-0005-0000-0000-00002D9D0000}"/>
    <cellStyle name="Normal 8 3 2 4 6 4" xfId="40779" xr:uid="{00000000-0005-0000-0000-00002E9D0000}"/>
    <cellStyle name="Normal 8 3 2 4 7" xfId="3091" xr:uid="{00000000-0005-0000-0000-00002F9D0000}"/>
    <cellStyle name="Normal 8 3 2 4 7 2" xfId="11764" xr:uid="{00000000-0005-0000-0000-0000309D0000}"/>
    <cellStyle name="Normal 8 3 2 4 7 2 2" xfId="29117" xr:uid="{00000000-0005-0000-0000-0000319D0000}"/>
    <cellStyle name="Normal 8 3 2 4 7 2 3" xfId="46463" xr:uid="{00000000-0005-0000-0000-0000329D0000}"/>
    <cellStyle name="Normal 8 3 2 4 7 3" xfId="20444" xr:uid="{00000000-0005-0000-0000-0000339D0000}"/>
    <cellStyle name="Normal 8 3 2 4 7 4" xfId="37790" xr:uid="{00000000-0005-0000-0000-0000349D0000}"/>
    <cellStyle name="Normal 8 3 2 4 8" xfId="8971" xr:uid="{00000000-0005-0000-0000-0000359D0000}"/>
    <cellStyle name="Normal 8 3 2 4 8 2" xfId="26324" xr:uid="{00000000-0005-0000-0000-0000369D0000}"/>
    <cellStyle name="Normal 8 3 2 4 8 3" xfId="43670" xr:uid="{00000000-0005-0000-0000-0000379D0000}"/>
    <cellStyle name="Normal 8 3 2 4 9" xfId="17651" xr:uid="{00000000-0005-0000-0000-0000389D0000}"/>
    <cellStyle name="Normal 8 3 2 5" xfId="151" xr:uid="{00000000-0005-0000-0000-0000399D0000}"/>
    <cellStyle name="Normal 8 3 2 5 10" xfId="34850" xr:uid="{00000000-0005-0000-0000-00003A9D0000}"/>
    <cellStyle name="Normal 8 3 2 5 2" xfId="886" xr:uid="{00000000-0005-0000-0000-00003B9D0000}"/>
    <cellStyle name="Normal 8 3 2 5 2 2" xfId="2699" xr:uid="{00000000-0005-0000-0000-00003C9D0000}"/>
    <cellStyle name="Normal 8 3 2 5 2 2 2" xfId="8481" xr:uid="{00000000-0005-0000-0000-00003D9D0000}"/>
    <cellStyle name="Normal 8 3 2 5 2 2 2 2" xfId="17154" xr:uid="{00000000-0005-0000-0000-00003E9D0000}"/>
    <cellStyle name="Normal 8 3 2 5 2 2 2 2 2" xfId="34507" xr:uid="{00000000-0005-0000-0000-00003F9D0000}"/>
    <cellStyle name="Normal 8 3 2 5 2 2 2 2 3" xfId="51853" xr:uid="{00000000-0005-0000-0000-0000409D0000}"/>
    <cellStyle name="Normal 8 3 2 5 2 2 2 3" xfId="25834" xr:uid="{00000000-0005-0000-0000-0000419D0000}"/>
    <cellStyle name="Normal 8 3 2 5 2 2 2 4" xfId="43180" xr:uid="{00000000-0005-0000-0000-0000429D0000}"/>
    <cellStyle name="Normal 8 3 2 5 2 2 3" xfId="4512" xr:uid="{00000000-0005-0000-0000-0000439D0000}"/>
    <cellStyle name="Normal 8 3 2 5 2 2 3 2" xfId="13185" xr:uid="{00000000-0005-0000-0000-0000449D0000}"/>
    <cellStyle name="Normal 8 3 2 5 2 2 3 2 2" xfId="30538" xr:uid="{00000000-0005-0000-0000-0000459D0000}"/>
    <cellStyle name="Normal 8 3 2 5 2 2 3 2 3" xfId="47884" xr:uid="{00000000-0005-0000-0000-0000469D0000}"/>
    <cellStyle name="Normal 8 3 2 5 2 2 3 3" xfId="21865" xr:uid="{00000000-0005-0000-0000-0000479D0000}"/>
    <cellStyle name="Normal 8 3 2 5 2 2 3 4" xfId="39211" xr:uid="{00000000-0005-0000-0000-0000489D0000}"/>
    <cellStyle name="Normal 8 3 2 5 2 2 4" xfId="11372" xr:uid="{00000000-0005-0000-0000-0000499D0000}"/>
    <cellStyle name="Normal 8 3 2 5 2 2 4 2" xfId="28725" xr:uid="{00000000-0005-0000-0000-00004A9D0000}"/>
    <cellStyle name="Normal 8 3 2 5 2 2 4 3" xfId="46071" xr:uid="{00000000-0005-0000-0000-00004B9D0000}"/>
    <cellStyle name="Normal 8 3 2 5 2 2 5" xfId="20052" xr:uid="{00000000-0005-0000-0000-00004C9D0000}"/>
    <cellStyle name="Normal 8 3 2 5 2 2 6" xfId="37398" xr:uid="{00000000-0005-0000-0000-00004D9D0000}"/>
    <cellStyle name="Normal 8 3 2 5 2 3" xfId="1621" xr:uid="{00000000-0005-0000-0000-00004E9D0000}"/>
    <cellStyle name="Normal 8 3 2 5 2 3 2" xfId="7403" xr:uid="{00000000-0005-0000-0000-00004F9D0000}"/>
    <cellStyle name="Normal 8 3 2 5 2 3 2 2" xfId="16076" xr:uid="{00000000-0005-0000-0000-0000509D0000}"/>
    <cellStyle name="Normal 8 3 2 5 2 3 2 2 2" xfId="33429" xr:uid="{00000000-0005-0000-0000-0000519D0000}"/>
    <cellStyle name="Normal 8 3 2 5 2 3 2 2 3" xfId="50775" xr:uid="{00000000-0005-0000-0000-0000529D0000}"/>
    <cellStyle name="Normal 8 3 2 5 2 3 2 3" xfId="24756" xr:uid="{00000000-0005-0000-0000-0000539D0000}"/>
    <cellStyle name="Normal 8 3 2 5 2 3 2 4" xfId="42102" xr:uid="{00000000-0005-0000-0000-0000549D0000}"/>
    <cellStyle name="Normal 8 3 2 5 2 3 3" xfId="5247" xr:uid="{00000000-0005-0000-0000-0000559D0000}"/>
    <cellStyle name="Normal 8 3 2 5 2 3 3 2" xfId="13920" xr:uid="{00000000-0005-0000-0000-0000569D0000}"/>
    <cellStyle name="Normal 8 3 2 5 2 3 3 2 2" xfId="31273" xr:uid="{00000000-0005-0000-0000-0000579D0000}"/>
    <cellStyle name="Normal 8 3 2 5 2 3 3 2 3" xfId="48619" xr:uid="{00000000-0005-0000-0000-0000589D0000}"/>
    <cellStyle name="Normal 8 3 2 5 2 3 3 3" xfId="22600" xr:uid="{00000000-0005-0000-0000-0000599D0000}"/>
    <cellStyle name="Normal 8 3 2 5 2 3 3 4" xfId="39946" xr:uid="{00000000-0005-0000-0000-00005A9D0000}"/>
    <cellStyle name="Normal 8 3 2 5 2 3 4" xfId="10294" xr:uid="{00000000-0005-0000-0000-00005B9D0000}"/>
    <cellStyle name="Normal 8 3 2 5 2 3 4 2" xfId="27647" xr:uid="{00000000-0005-0000-0000-00005C9D0000}"/>
    <cellStyle name="Normal 8 3 2 5 2 3 4 3" xfId="44993" xr:uid="{00000000-0005-0000-0000-00005D9D0000}"/>
    <cellStyle name="Normal 8 3 2 5 2 3 5" xfId="18974" xr:uid="{00000000-0005-0000-0000-00005E9D0000}"/>
    <cellStyle name="Normal 8 3 2 5 2 3 6" xfId="36320" xr:uid="{00000000-0005-0000-0000-00005F9D0000}"/>
    <cellStyle name="Normal 8 3 2 5 2 4" xfId="6668" xr:uid="{00000000-0005-0000-0000-0000609D0000}"/>
    <cellStyle name="Normal 8 3 2 5 2 4 2" xfId="15341" xr:uid="{00000000-0005-0000-0000-0000619D0000}"/>
    <cellStyle name="Normal 8 3 2 5 2 4 2 2" xfId="32694" xr:uid="{00000000-0005-0000-0000-0000629D0000}"/>
    <cellStyle name="Normal 8 3 2 5 2 4 2 3" xfId="50040" xr:uid="{00000000-0005-0000-0000-0000639D0000}"/>
    <cellStyle name="Normal 8 3 2 5 2 4 3" xfId="24021" xr:uid="{00000000-0005-0000-0000-0000649D0000}"/>
    <cellStyle name="Normal 8 3 2 5 2 4 4" xfId="41367" xr:uid="{00000000-0005-0000-0000-0000659D0000}"/>
    <cellStyle name="Normal 8 3 2 5 2 5" xfId="3434" xr:uid="{00000000-0005-0000-0000-0000669D0000}"/>
    <cellStyle name="Normal 8 3 2 5 2 5 2" xfId="12107" xr:uid="{00000000-0005-0000-0000-0000679D0000}"/>
    <cellStyle name="Normal 8 3 2 5 2 5 2 2" xfId="29460" xr:uid="{00000000-0005-0000-0000-0000689D0000}"/>
    <cellStyle name="Normal 8 3 2 5 2 5 2 3" xfId="46806" xr:uid="{00000000-0005-0000-0000-0000699D0000}"/>
    <cellStyle name="Normal 8 3 2 5 2 5 3" xfId="20787" xr:uid="{00000000-0005-0000-0000-00006A9D0000}"/>
    <cellStyle name="Normal 8 3 2 5 2 5 4" xfId="38133" xr:uid="{00000000-0005-0000-0000-00006B9D0000}"/>
    <cellStyle name="Normal 8 3 2 5 2 6" xfId="9559" xr:uid="{00000000-0005-0000-0000-00006C9D0000}"/>
    <cellStyle name="Normal 8 3 2 5 2 6 2" xfId="26912" xr:uid="{00000000-0005-0000-0000-00006D9D0000}"/>
    <cellStyle name="Normal 8 3 2 5 2 6 3" xfId="44258" xr:uid="{00000000-0005-0000-0000-00006E9D0000}"/>
    <cellStyle name="Normal 8 3 2 5 2 7" xfId="18239" xr:uid="{00000000-0005-0000-0000-00006F9D0000}"/>
    <cellStyle name="Normal 8 3 2 5 2 8" xfId="35585" xr:uid="{00000000-0005-0000-0000-0000709D0000}"/>
    <cellStyle name="Normal 8 3 2 5 3" xfId="641" xr:uid="{00000000-0005-0000-0000-0000719D0000}"/>
    <cellStyle name="Normal 8 3 2 5 3 2" xfId="2454" xr:uid="{00000000-0005-0000-0000-0000729D0000}"/>
    <cellStyle name="Normal 8 3 2 5 3 2 2" xfId="8236" xr:uid="{00000000-0005-0000-0000-0000739D0000}"/>
    <cellStyle name="Normal 8 3 2 5 3 2 2 2" xfId="16909" xr:uid="{00000000-0005-0000-0000-0000749D0000}"/>
    <cellStyle name="Normal 8 3 2 5 3 2 2 2 2" xfId="34262" xr:uid="{00000000-0005-0000-0000-0000759D0000}"/>
    <cellStyle name="Normal 8 3 2 5 3 2 2 2 3" xfId="51608" xr:uid="{00000000-0005-0000-0000-0000769D0000}"/>
    <cellStyle name="Normal 8 3 2 5 3 2 2 3" xfId="25589" xr:uid="{00000000-0005-0000-0000-0000779D0000}"/>
    <cellStyle name="Normal 8 3 2 5 3 2 2 4" xfId="42935" xr:uid="{00000000-0005-0000-0000-0000789D0000}"/>
    <cellStyle name="Normal 8 3 2 5 3 2 3" xfId="5737" xr:uid="{00000000-0005-0000-0000-0000799D0000}"/>
    <cellStyle name="Normal 8 3 2 5 3 2 3 2" xfId="14410" xr:uid="{00000000-0005-0000-0000-00007A9D0000}"/>
    <cellStyle name="Normal 8 3 2 5 3 2 3 2 2" xfId="31763" xr:uid="{00000000-0005-0000-0000-00007B9D0000}"/>
    <cellStyle name="Normal 8 3 2 5 3 2 3 2 3" xfId="49109" xr:uid="{00000000-0005-0000-0000-00007C9D0000}"/>
    <cellStyle name="Normal 8 3 2 5 3 2 3 3" xfId="23090" xr:uid="{00000000-0005-0000-0000-00007D9D0000}"/>
    <cellStyle name="Normal 8 3 2 5 3 2 3 4" xfId="40436" xr:uid="{00000000-0005-0000-0000-00007E9D0000}"/>
    <cellStyle name="Normal 8 3 2 5 3 2 4" xfId="11127" xr:uid="{00000000-0005-0000-0000-00007F9D0000}"/>
    <cellStyle name="Normal 8 3 2 5 3 2 4 2" xfId="28480" xr:uid="{00000000-0005-0000-0000-0000809D0000}"/>
    <cellStyle name="Normal 8 3 2 5 3 2 4 3" xfId="45826" xr:uid="{00000000-0005-0000-0000-0000819D0000}"/>
    <cellStyle name="Normal 8 3 2 5 3 2 5" xfId="19807" xr:uid="{00000000-0005-0000-0000-0000829D0000}"/>
    <cellStyle name="Normal 8 3 2 5 3 2 6" xfId="37153" xr:uid="{00000000-0005-0000-0000-0000839D0000}"/>
    <cellStyle name="Normal 8 3 2 5 3 3" xfId="6423" xr:uid="{00000000-0005-0000-0000-0000849D0000}"/>
    <cellStyle name="Normal 8 3 2 5 3 3 2" xfId="15096" xr:uid="{00000000-0005-0000-0000-0000859D0000}"/>
    <cellStyle name="Normal 8 3 2 5 3 3 2 2" xfId="32449" xr:uid="{00000000-0005-0000-0000-0000869D0000}"/>
    <cellStyle name="Normal 8 3 2 5 3 3 2 3" xfId="49795" xr:uid="{00000000-0005-0000-0000-0000879D0000}"/>
    <cellStyle name="Normal 8 3 2 5 3 3 3" xfId="23776" xr:uid="{00000000-0005-0000-0000-0000889D0000}"/>
    <cellStyle name="Normal 8 3 2 5 3 3 4" xfId="41122" xr:uid="{00000000-0005-0000-0000-0000899D0000}"/>
    <cellStyle name="Normal 8 3 2 5 3 4" xfId="4267" xr:uid="{00000000-0005-0000-0000-00008A9D0000}"/>
    <cellStyle name="Normal 8 3 2 5 3 4 2" xfId="12940" xr:uid="{00000000-0005-0000-0000-00008B9D0000}"/>
    <cellStyle name="Normal 8 3 2 5 3 4 2 2" xfId="30293" xr:uid="{00000000-0005-0000-0000-00008C9D0000}"/>
    <cellStyle name="Normal 8 3 2 5 3 4 2 3" xfId="47639" xr:uid="{00000000-0005-0000-0000-00008D9D0000}"/>
    <cellStyle name="Normal 8 3 2 5 3 4 3" xfId="21620" xr:uid="{00000000-0005-0000-0000-00008E9D0000}"/>
    <cellStyle name="Normal 8 3 2 5 3 4 4" xfId="38966" xr:uid="{00000000-0005-0000-0000-00008F9D0000}"/>
    <cellStyle name="Normal 8 3 2 5 3 5" xfId="9314" xr:uid="{00000000-0005-0000-0000-0000909D0000}"/>
    <cellStyle name="Normal 8 3 2 5 3 5 2" xfId="26667" xr:uid="{00000000-0005-0000-0000-0000919D0000}"/>
    <cellStyle name="Normal 8 3 2 5 3 5 3" xfId="44013" xr:uid="{00000000-0005-0000-0000-0000929D0000}"/>
    <cellStyle name="Normal 8 3 2 5 3 6" xfId="17994" xr:uid="{00000000-0005-0000-0000-0000939D0000}"/>
    <cellStyle name="Normal 8 3 2 5 3 7" xfId="35340" xr:uid="{00000000-0005-0000-0000-0000949D0000}"/>
    <cellStyle name="Normal 8 3 2 5 4" xfId="1964" xr:uid="{00000000-0005-0000-0000-0000959D0000}"/>
    <cellStyle name="Normal 8 3 2 5 4 2" xfId="7746" xr:uid="{00000000-0005-0000-0000-0000969D0000}"/>
    <cellStyle name="Normal 8 3 2 5 4 2 2" xfId="16419" xr:uid="{00000000-0005-0000-0000-0000979D0000}"/>
    <cellStyle name="Normal 8 3 2 5 4 2 2 2" xfId="33772" xr:uid="{00000000-0005-0000-0000-0000989D0000}"/>
    <cellStyle name="Normal 8 3 2 5 4 2 2 3" xfId="51118" xr:uid="{00000000-0005-0000-0000-0000999D0000}"/>
    <cellStyle name="Normal 8 3 2 5 4 2 3" xfId="25099" xr:uid="{00000000-0005-0000-0000-00009A9D0000}"/>
    <cellStyle name="Normal 8 3 2 5 4 2 4" xfId="42445" xr:uid="{00000000-0005-0000-0000-00009B9D0000}"/>
    <cellStyle name="Normal 8 3 2 5 4 3" xfId="3777" xr:uid="{00000000-0005-0000-0000-00009C9D0000}"/>
    <cellStyle name="Normal 8 3 2 5 4 3 2" xfId="12450" xr:uid="{00000000-0005-0000-0000-00009D9D0000}"/>
    <cellStyle name="Normal 8 3 2 5 4 3 2 2" xfId="29803" xr:uid="{00000000-0005-0000-0000-00009E9D0000}"/>
    <cellStyle name="Normal 8 3 2 5 4 3 2 3" xfId="47149" xr:uid="{00000000-0005-0000-0000-00009F9D0000}"/>
    <cellStyle name="Normal 8 3 2 5 4 3 3" xfId="21130" xr:uid="{00000000-0005-0000-0000-0000A09D0000}"/>
    <cellStyle name="Normal 8 3 2 5 4 3 4" xfId="38476" xr:uid="{00000000-0005-0000-0000-0000A19D0000}"/>
    <cellStyle name="Normal 8 3 2 5 4 4" xfId="10637" xr:uid="{00000000-0005-0000-0000-0000A29D0000}"/>
    <cellStyle name="Normal 8 3 2 5 4 4 2" xfId="27990" xr:uid="{00000000-0005-0000-0000-0000A39D0000}"/>
    <cellStyle name="Normal 8 3 2 5 4 4 3" xfId="45336" xr:uid="{00000000-0005-0000-0000-0000A49D0000}"/>
    <cellStyle name="Normal 8 3 2 5 4 5" xfId="19317" xr:uid="{00000000-0005-0000-0000-0000A59D0000}"/>
    <cellStyle name="Normal 8 3 2 5 4 6" xfId="36663" xr:uid="{00000000-0005-0000-0000-0000A69D0000}"/>
    <cellStyle name="Normal 8 3 2 5 5" xfId="1376" xr:uid="{00000000-0005-0000-0000-0000A79D0000}"/>
    <cellStyle name="Normal 8 3 2 5 5 2" xfId="7158" xr:uid="{00000000-0005-0000-0000-0000A89D0000}"/>
    <cellStyle name="Normal 8 3 2 5 5 2 2" xfId="15831" xr:uid="{00000000-0005-0000-0000-0000A99D0000}"/>
    <cellStyle name="Normal 8 3 2 5 5 2 2 2" xfId="33184" xr:uid="{00000000-0005-0000-0000-0000AA9D0000}"/>
    <cellStyle name="Normal 8 3 2 5 5 2 2 3" xfId="50530" xr:uid="{00000000-0005-0000-0000-0000AB9D0000}"/>
    <cellStyle name="Normal 8 3 2 5 5 2 3" xfId="24511" xr:uid="{00000000-0005-0000-0000-0000AC9D0000}"/>
    <cellStyle name="Normal 8 3 2 5 5 2 4" xfId="41857" xr:uid="{00000000-0005-0000-0000-0000AD9D0000}"/>
    <cellStyle name="Normal 8 3 2 5 5 3" xfId="5002" xr:uid="{00000000-0005-0000-0000-0000AE9D0000}"/>
    <cellStyle name="Normal 8 3 2 5 5 3 2" xfId="13675" xr:uid="{00000000-0005-0000-0000-0000AF9D0000}"/>
    <cellStyle name="Normal 8 3 2 5 5 3 2 2" xfId="31028" xr:uid="{00000000-0005-0000-0000-0000B09D0000}"/>
    <cellStyle name="Normal 8 3 2 5 5 3 2 3" xfId="48374" xr:uid="{00000000-0005-0000-0000-0000B19D0000}"/>
    <cellStyle name="Normal 8 3 2 5 5 3 3" xfId="22355" xr:uid="{00000000-0005-0000-0000-0000B29D0000}"/>
    <cellStyle name="Normal 8 3 2 5 5 3 4" xfId="39701" xr:uid="{00000000-0005-0000-0000-0000B39D0000}"/>
    <cellStyle name="Normal 8 3 2 5 5 4" xfId="10049" xr:uid="{00000000-0005-0000-0000-0000B49D0000}"/>
    <cellStyle name="Normal 8 3 2 5 5 4 2" xfId="27402" xr:uid="{00000000-0005-0000-0000-0000B59D0000}"/>
    <cellStyle name="Normal 8 3 2 5 5 4 3" xfId="44748" xr:uid="{00000000-0005-0000-0000-0000B69D0000}"/>
    <cellStyle name="Normal 8 3 2 5 5 5" xfId="18729" xr:uid="{00000000-0005-0000-0000-0000B79D0000}"/>
    <cellStyle name="Normal 8 3 2 5 5 6" xfId="36075" xr:uid="{00000000-0005-0000-0000-0000B89D0000}"/>
    <cellStyle name="Normal 8 3 2 5 6" xfId="5933" xr:uid="{00000000-0005-0000-0000-0000B99D0000}"/>
    <cellStyle name="Normal 8 3 2 5 6 2" xfId="14606" xr:uid="{00000000-0005-0000-0000-0000BA9D0000}"/>
    <cellStyle name="Normal 8 3 2 5 6 2 2" xfId="31959" xr:uid="{00000000-0005-0000-0000-0000BB9D0000}"/>
    <cellStyle name="Normal 8 3 2 5 6 2 3" xfId="49305" xr:uid="{00000000-0005-0000-0000-0000BC9D0000}"/>
    <cellStyle name="Normal 8 3 2 5 6 3" xfId="23286" xr:uid="{00000000-0005-0000-0000-0000BD9D0000}"/>
    <cellStyle name="Normal 8 3 2 5 6 4" xfId="40632" xr:uid="{00000000-0005-0000-0000-0000BE9D0000}"/>
    <cellStyle name="Normal 8 3 2 5 7" xfId="3189" xr:uid="{00000000-0005-0000-0000-0000BF9D0000}"/>
    <cellStyle name="Normal 8 3 2 5 7 2" xfId="11862" xr:uid="{00000000-0005-0000-0000-0000C09D0000}"/>
    <cellStyle name="Normal 8 3 2 5 7 2 2" xfId="29215" xr:uid="{00000000-0005-0000-0000-0000C19D0000}"/>
    <cellStyle name="Normal 8 3 2 5 7 2 3" xfId="46561" xr:uid="{00000000-0005-0000-0000-0000C29D0000}"/>
    <cellStyle name="Normal 8 3 2 5 7 3" xfId="20542" xr:uid="{00000000-0005-0000-0000-0000C39D0000}"/>
    <cellStyle name="Normal 8 3 2 5 7 4" xfId="37888" xr:uid="{00000000-0005-0000-0000-0000C49D0000}"/>
    <cellStyle name="Normal 8 3 2 5 8" xfId="8824" xr:uid="{00000000-0005-0000-0000-0000C59D0000}"/>
    <cellStyle name="Normal 8 3 2 5 8 2" xfId="26177" xr:uid="{00000000-0005-0000-0000-0000C69D0000}"/>
    <cellStyle name="Normal 8 3 2 5 8 3" xfId="43523" xr:uid="{00000000-0005-0000-0000-0000C79D0000}"/>
    <cellStyle name="Normal 8 3 2 5 9" xfId="17504" xr:uid="{00000000-0005-0000-0000-0000C89D0000}"/>
    <cellStyle name="Normal 8 3 2 6" xfId="788" xr:uid="{00000000-0005-0000-0000-0000C99D0000}"/>
    <cellStyle name="Normal 8 3 2 6 2" xfId="2601" xr:uid="{00000000-0005-0000-0000-0000CA9D0000}"/>
    <cellStyle name="Normal 8 3 2 6 2 2" xfId="8383" xr:uid="{00000000-0005-0000-0000-0000CB9D0000}"/>
    <cellStyle name="Normal 8 3 2 6 2 2 2" xfId="17056" xr:uid="{00000000-0005-0000-0000-0000CC9D0000}"/>
    <cellStyle name="Normal 8 3 2 6 2 2 2 2" xfId="34409" xr:uid="{00000000-0005-0000-0000-0000CD9D0000}"/>
    <cellStyle name="Normal 8 3 2 6 2 2 2 3" xfId="51755" xr:uid="{00000000-0005-0000-0000-0000CE9D0000}"/>
    <cellStyle name="Normal 8 3 2 6 2 2 3" xfId="25736" xr:uid="{00000000-0005-0000-0000-0000CF9D0000}"/>
    <cellStyle name="Normal 8 3 2 6 2 2 4" xfId="43082" xr:uid="{00000000-0005-0000-0000-0000D09D0000}"/>
    <cellStyle name="Normal 8 3 2 6 2 3" xfId="4414" xr:uid="{00000000-0005-0000-0000-0000D19D0000}"/>
    <cellStyle name="Normal 8 3 2 6 2 3 2" xfId="13087" xr:uid="{00000000-0005-0000-0000-0000D29D0000}"/>
    <cellStyle name="Normal 8 3 2 6 2 3 2 2" xfId="30440" xr:uid="{00000000-0005-0000-0000-0000D39D0000}"/>
    <cellStyle name="Normal 8 3 2 6 2 3 2 3" xfId="47786" xr:uid="{00000000-0005-0000-0000-0000D49D0000}"/>
    <cellStyle name="Normal 8 3 2 6 2 3 3" xfId="21767" xr:uid="{00000000-0005-0000-0000-0000D59D0000}"/>
    <cellStyle name="Normal 8 3 2 6 2 3 4" xfId="39113" xr:uid="{00000000-0005-0000-0000-0000D69D0000}"/>
    <cellStyle name="Normal 8 3 2 6 2 4" xfId="11274" xr:uid="{00000000-0005-0000-0000-0000D79D0000}"/>
    <cellStyle name="Normal 8 3 2 6 2 4 2" xfId="28627" xr:uid="{00000000-0005-0000-0000-0000D89D0000}"/>
    <cellStyle name="Normal 8 3 2 6 2 4 3" xfId="45973" xr:uid="{00000000-0005-0000-0000-0000D99D0000}"/>
    <cellStyle name="Normal 8 3 2 6 2 5" xfId="19954" xr:uid="{00000000-0005-0000-0000-0000DA9D0000}"/>
    <cellStyle name="Normal 8 3 2 6 2 6" xfId="37300" xr:uid="{00000000-0005-0000-0000-0000DB9D0000}"/>
    <cellStyle name="Normal 8 3 2 6 3" xfId="1523" xr:uid="{00000000-0005-0000-0000-0000DC9D0000}"/>
    <cellStyle name="Normal 8 3 2 6 3 2" xfId="7305" xr:uid="{00000000-0005-0000-0000-0000DD9D0000}"/>
    <cellStyle name="Normal 8 3 2 6 3 2 2" xfId="15978" xr:uid="{00000000-0005-0000-0000-0000DE9D0000}"/>
    <cellStyle name="Normal 8 3 2 6 3 2 2 2" xfId="33331" xr:uid="{00000000-0005-0000-0000-0000DF9D0000}"/>
    <cellStyle name="Normal 8 3 2 6 3 2 2 3" xfId="50677" xr:uid="{00000000-0005-0000-0000-0000E09D0000}"/>
    <cellStyle name="Normal 8 3 2 6 3 2 3" xfId="24658" xr:uid="{00000000-0005-0000-0000-0000E19D0000}"/>
    <cellStyle name="Normal 8 3 2 6 3 2 4" xfId="42004" xr:uid="{00000000-0005-0000-0000-0000E29D0000}"/>
    <cellStyle name="Normal 8 3 2 6 3 3" xfId="5149" xr:uid="{00000000-0005-0000-0000-0000E39D0000}"/>
    <cellStyle name="Normal 8 3 2 6 3 3 2" xfId="13822" xr:uid="{00000000-0005-0000-0000-0000E49D0000}"/>
    <cellStyle name="Normal 8 3 2 6 3 3 2 2" xfId="31175" xr:uid="{00000000-0005-0000-0000-0000E59D0000}"/>
    <cellStyle name="Normal 8 3 2 6 3 3 2 3" xfId="48521" xr:uid="{00000000-0005-0000-0000-0000E69D0000}"/>
    <cellStyle name="Normal 8 3 2 6 3 3 3" xfId="22502" xr:uid="{00000000-0005-0000-0000-0000E79D0000}"/>
    <cellStyle name="Normal 8 3 2 6 3 3 4" xfId="39848" xr:uid="{00000000-0005-0000-0000-0000E89D0000}"/>
    <cellStyle name="Normal 8 3 2 6 3 4" xfId="10196" xr:uid="{00000000-0005-0000-0000-0000E99D0000}"/>
    <cellStyle name="Normal 8 3 2 6 3 4 2" xfId="27549" xr:uid="{00000000-0005-0000-0000-0000EA9D0000}"/>
    <cellStyle name="Normal 8 3 2 6 3 4 3" xfId="44895" xr:uid="{00000000-0005-0000-0000-0000EB9D0000}"/>
    <cellStyle name="Normal 8 3 2 6 3 5" xfId="18876" xr:uid="{00000000-0005-0000-0000-0000EC9D0000}"/>
    <cellStyle name="Normal 8 3 2 6 3 6" xfId="36222" xr:uid="{00000000-0005-0000-0000-0000ED9D0000}"/>
    <cellStyle name="Normal 8 3 2 6 4" xfId="6570" xr:uid="{00000000-0005-0000-0000-0000EE9D0000}"/>
    <cellStyle name="Normal 8 3 2 6 4 2" xfId="15243" xr:uid="{00000000-0005-0000-0000-0000EF9D0000}"/>
    <cellStyle name="Normal 8 3 2 6 4 2 2" xfId="32596" xr:uid="{00000000-0005-0000-0000-0000F09D0000}"/>
    <cellStyle name="Normal 8 3 2 6 4 2 3" xfId="49942" xr:uid="{00000000-0005-0000-0000-0000F19D0000}"/>
    <cellStyle name="Normal 8 3 2 6 4 3" xfId="23923" xr:uid="{00000000-0005-0000-0000-0000F29D0000}"/>
    <cellStyle name="Normal 8 3 2 6 4 4" xfId="41269" xr:uid="{00000000-0005-0000-0000-0000F39D0000}"/>
    <cellStyle name="Normal 8 3 2 6 5" xfId="3336" xr:uid="{00000000-0005-0000-0000-0000F49D0000}"/>
    <cellStyle name="Normal 8 3 2 6 5 2" xfId="12009" xr:uid="{00000000-0005-0000-0000-0000F59D0000}"/>
    <cellStyle name="Normal 8 3 2 6 5 2 2" xfId="29362" xr:uid="{00000000-0005-0000-0000-0000F69D0000}"/>
    <cellStyle name="Normal 8 3 2 6 5 2 3" xfId="46708" xr:uid="{00000000-0005-0000-0000-0000F79D0000}"/>
    <cellStyle name="Normal 8 3 2 6 5 3" xfId="20689" xr:uid="{00000000-0005-0000-0000-0000F89D0000}"/>
    <cellStyle name="Normal 8 3 2 6 5 4" xfId="38035" xr:uid="{00000000-0005-0000-0000-0000F99D0000}"/>
    <cellStyle name="Normal 8 3 2 6 6" xfId="9461" xr:uid="{00000000-0005-0000-0000-0000FA9D0000}"/>
    <cellStyle name="Normal 8 3 2 6 6 2" xfId="26814" xr:uid="{00000000-0005-0000-0000-0000FB9D0000}"/>
    <cellStyle name="Normal 8 3 2 6 6 3" xfId="44160" xr:uid="{00000000-0005-0000-0000-0000FC9D0000}"/>
    <cellStyle name="Normal 8 3 2 6 7" xfId="18141" xr:uid="{00000000-0005-0000-0000-0000FD9D0000}"/>
    <cellStyle name="Normal 8 3 2 6 8" xfId="35487" xr:uid="{00000000-0005-0000-0000-0000FE9D0000}"/>
    <cellStyle name="Normal 8 3 2 7" xfId="396" xr:uid="{00000000-0005-0000-0000-0000FF9D0000}"/>
    <cellStyle name="Normal 8 3 2 7 2" xfId="2209" xr:uid="{00000000-0005-0000-0000-0000009E0000}"/>
    <cellStyle name="Normal 8 3 2 7 2 2" xfId="7991" xr:uid="{00000000-0005-0000-0000-0000019E0000}"/>
    <cellStyle name="Normal 8 3 2 7 2 2 2" xfId="16664" xr:uid="{00000000-0005-0000-0000-0000029E0000}"/>
    <cellStyle name="Normal 8 3 2 7 2 2 2 2" xfId="34017" xr:uid="{00000000-0005-0000-0000-0000039E0000}"/>
    <cellStyle name="Normal 8 3 2 7 2 2 2 3" xfId="51363" xr:uid="{00000000-0005-0000-0000-0000049E0000}"/>
    <cellStyle name="Normal 8 3 2 7 2 2 3" xfId="25344" xr:uid="{00000000-0005-0000-0000-0000059E0000}"/>
    <cellStyle name="Normal 8 3 2 7 2 2 4" xfId="42690" xr:uid="{00000000-0005-0000-0000-0000069E0000}"/>
    <cellStyle name="Normal 8 3 2 7 2 3" xfId="5492" xr:uid="{00000000-0005-0000-0000-0000079E0000}"/>
    <cellStyle name="Normal 8 3 2 7 2 3 2" xfId="14165" xr:uid="{00000000-0005-0000-0000-0000089E0000}"/>
    <cellStyle name="Normal 8 3 2 7 2 3 2 2" xfId="31518" xr:uid="{00000000-0005-0000-0000-0000099E0000}"/>
    <cellStyle name="Normal 8 3 2 7 2 3 2 3" xfId="48864" xr:uid="{00000000-0005-0000-0000-00000A9E0000}"/>
    <cellStyle name="Normal 8 3 2 7 2 3 3" xfId="22845" xr:uid="{00000000-0005-0000-0000-00000B9E0000}"/>
    <cellStyle name="Normal 8 3 2 7 2 3 4" xfId="40191" xr:uid="{00000000-0005-0000-0000-00000C9E0000}"/>
    <cellStyle name="Normal 8 3 2 7 2 4" xfId="10882" xr:uid="{00000000-0005-0000-0000-00000D9E0000}"/>
    <cellStyle name="Normal 8 3 2 7 2 4 2" xfId="28235" xr:uid="{00000000-0005-0000-0000-00000E9E0000}"/>
    <cellStyle name="Normal 8 3 2 7 2 4 3" xfId="45581" xr:uid="{00000000-0005-0000-0000-00000F9E0000}"/>
    <cellStyle name="Normal 8 3 2 7 2 5" xfId="19562" xr:uid="{00000000-0005-0000-0000-0000109E0000}"/>
    <cellStyle name="Normal 8 3 2 7 2 6" xfId="36908" xr:uid="{00000000-0005-0000-0000-0000119E0000}"/>
    <cellStyle name="Normal 8 3 2 7 3" xfId="6178" xr:uid="{00000000-0005-0000-0000-0000129E0000}"/>
    <cellStyle name="Normal 8 3 2 7 3 2" xfId="14851" xr:uid="{00000000-0005-0000-0000-0000139E0000}"/>
    <cellStyle name="Normal 8 3 2 7 3 2 2" xfId="32204" xr:uid="{00000000-0005-0000-0000-0000149E0000}"/>
    <cellStyle name="Normal 8 3 2 7 3 2 3" xfId="49550" xr:uid="{00000000-0005-0000-0000-0000159E0000}"/>
    <cellStyle name="Normal 8 3 2 7 3 3" xfId="23531" xr:uid="{00000000-0005-0000-0000-0000169E0000}"/>
    <cellStyle name="Normal 8 3 2 7 3 4" xfId="40877" xr:uid="{00000000-0005-0000-0000-0000179E0000}"/>
    <cellStyle name="Normal 8 3 2 7 4" xfId="4022" xr:uid="{00000000-0005-0000-0000-0000189E0000}"/>
    <cellStyle name="Normal 8 3 2 7 4 2" xfId="12695" xr:uid="{00000000-0005-0000-0000-0000199E0000}"/>
    <cellStyle name="Normal 8 3 2 7 4 2 2" xfId="30048" xr:uid="{00000000-0005-0000-0000-00001A9E0000}"/>
    <cellStyle name="Normal 8 3 2 7 4 2 3" xfId="47394" xr:uid="{00000000-0005-0000-0000-00001B9E0000}"/>
    <cellStyle name="Normal 8 3 2 7 4 3" xfId="21375" xr:uid="{00000000-0005-0000-0000-00001C9E0000}"/>
    <cellStyle name="Normal 8 3 2 7 4 4" xfId="38721" xr:uid="{00000000-0005-0000-0000-00001D9E0000}"/>
    <cellStyle name="Normal 8 3 2 7 5" xfId="9069" xr:uid="{00000000-0005-0000-0000-00001E9E0000}"/>
    <cellStyle name="Normal 8 3 2 7 5 2" xfId="26422" xr:uid="{00000000-0005-0000-0000-00001F9E0000}"/>
    <cellStyle name="Normal 8 3 2 7 5 3" xfId="43768" xr:uid="{00000000-0005-0000-0000-0000209E0000}"/>
    <cellStyle name="Normal 8 3 2 7 6" xfId="17749" xr:uid="{00000000-0005-0000-0000-0000219E0000}"/>
    <cellStyle name="Normal 8 3 2 7 7" xfId="35095" xr:uid="{00000000-0005-0000-0000-0000229E0000}"/>
    <cellStyle name="Normal 8 3 2 8" xfId="1866" xr:uid="{00000000-0005-0000-0000-0000239E0000}"/>
    <cellStyle name="Normal 8 3 2 8 2" xfId="7648" xr:uid="{00000000-0005-0000-0000-0000249E0000}"/>
    <cellStyle name="Normal 8 3 2 8 2 2" xfId="16321" xr:uid="{00000000-0005-0000-0000-0000259E0000}"/>
    <cellStyle name="Normal 8 3 2 8 2 2 2" xfId="33674" xr:uid="{00000000-0005-0000-0000-0000269E0000}"/>
    <cellStyle name="Normal 8 3 2 8 2 2 3" xfId="51020" xr:uid="{00000000-0005-0000-0000-0000279E0000}"/>
    <cellStyle name="Normal 8 3 2 8 2 3" xfId="25001" xr:uid="{00000000-0005-0000-0000-0000289E0000}"/>
    <cellStyle name="Normal 8 3 2 8 2 4" xfId="42347" xr:uid="{00000000-0005-0000-0000-0000299E0000}"/>
    <cellStyle name="Normal 8 3 2 8 3" xfId="3679" xr:uid="{00000000-0005-0000-0000-00002A9E0000}"/>
    <cellStyle name="Normal 8 3 2 8 3 2" xfId="12352" xr:uid="{00000000-0005-0000-0000-00002B9E0000}"/>
    <cellStyle name="Normal 8 3 2 8 3 2 2" xfId="29705" xr:uid="{00000000-0005-0000-0000-00002C9E0000}"/>
    <cellStyle name="Normal 8 3 2 8 3 2 3" xfId="47051" xr:uid="{00000000-0005-0000-0000-00002D9E0000}"/>
    <cellStyle name="Normal 8 3 2 8 3 3" xfId="21032" xr:uid="{00000000-0005-0000-0000-00002E9E0000}"/>
    <cellStyle name="Normal 8 3 2 8 3 4" xfId="38378" xr:uid="{00000000-0005-0000-0000-00002F9E0000}"/>
    <cellStyle name="Normal 8 3 2 8 4" xfId="10539" xr:uid="{00000000-0005-0000-0000-0000309E0000}"/>
    <cellStyle name="Normal 8 3 2 8 4 2" xfId="27892" xr:uid="{00000000-0005-0000-0000-0000319E0000}"/>
    <cellStyle name="Normal 8 3 2 8 4 3" xfId="45238" xr:uid="{00000000-0005-0000-0000-0000329E0000}"/>
    <cellStyle name="Normal 8 3 2 8 5" xfId="19219" xr:uid="{00000000-0005-0000-0000-0000339E0000}"/>
    <cellStyle name="Normal 8 3 2 8 6" xfId="36565" xr:uid="{00000000-0005-0000-0000-0000349E0000}"/>
    <cellStyle name="Normal 8 3 2 9" xfId="1131" xr:uid="{00000000-0005-0000-0000-0000359E0000}"/>
    <cellStyle name="Normal 8 3 2 9 2" xfId="6913" xr:uid="{00000000-0005-0000-0000-0000369E0000}"/>
    <cellStyle name="Normal 8 3 2 9 2 2" xfId="15586" xr:uid="{00000000-0005-0000-0000-0000379E0000}"/>
    <cellStyle name="Normal 8 3 2 9 2 2 2" xfId="32939" xr:uid="{00000000-0005-0000-0000-0000389E0000}"/>
    <cellStyle name="Normal 8 3 2 9 2 2 3" xfId="50285" xr:uid="{00000000-0005-0000-0000-0000399E0000}"/>
    <cellStyle name="Normal 8 3 2 9 2 3" xfId="24266" xr:uid="{00000000-0005-0000-0000-00003A9E0000}"/>
    <cellStyle name="Normal 8 3 2 9 2 4" xfId="41612" xr:uid="{00000000-0005-0000-0000-00003B9E0000}"/>
    <cellStyle name="Normal 8 3 2 9 3" xfId="4757" xr:uid="{00000000-0005-0000-0000-00003C9E0000}"/>
    <cellStyle name="Normal 8 3 2 9 3 2" xfId="13430" xr:uid="{00000000-0005-0000-0000-00003D9E0000}"/>
    <cellStyle name="Normal 8 3 2 9 3 2 2" xfId="30783" xr:uid="{00000000-0005-0000-0000-00003E9E0000}"/>
    <cellStyle name="Normal 8 3 2 9 3 2 3" xfId="48129" xr:uid="{00000000-0005-0000-0000-00003F9E0000}"/>
    <cellStyle name="Normal 8 3 2 9 3 3" xfId="22110" xr:uid="{00000000-0005-0000-0000-0000409E0000}"/>
    <cellStyle name="Normal 8 3 2 9 3 4" xfId="39456" xr:uid="{00000000-0005-0000-0000-0000419E0000}"/>
    <cellStyle name="Normal 8 3 2 9 4" xfId="9804" xr:uid="{00000000-0005-0000-0000-0000429E0000}"/>
    <cellStyle name="Normal 8 3 2 9 4 2" xfId="27157" xr:uid="{00000000-0005-0000-0000-0000439E0000}"/>
    <cellStyle name="Normal 8 3 2 9 4 3" xfId="44503" xr:uid="{00000000-0005-0000-0000-0000449E0000}"/>
    <cellStyle name="Normal 8 3 2 9 5" xfId="18484" xr:uid="{00000000-0005-0000-0000-0000459E0000}"/>
    <cellStyle name="Normal 8 3 2 9 6" xfId="35830" xr:uid="{00000000-0005-0000-0000-0000469E0000}"/>
    <cellStyle name="Normal 8 3 3" xfId="73" xr:uid="{00000000-0005-0000-0000-0000479E0000}"/>
    <cellStyle name="Normal 8 3 3 10" xfId="8746" xr:uid="{00000000-0005-0000-0000-0000489E0000}"/>
    <cellStyle name="Normal 8 3 3 10 2" xfId="26099" xr:uid="{00000000-0005-0000-0000-0000499E0000}"/>
    <cellStyle name="Normal 8 3 3 10 3" xfId="43445" xr:uid="{00000000-0005-0000-0000-00004A9E0000}"/>
    <cellStyle name="Normal 8 3 3 11" xfId="17426" xr:uid="{00000000-0005-0000-0000-00004B9E0000}"/>
    <cellStyle name="Normal 8 3 3 12" xfId="34772" xr:uid="{00000000-0005-0000-0000-00004C9E0000}"/>
    <cellStyle name="Normal 8 3 3 2" xfId="318" xr:uid="{00000000-0005-0000-0000-00004D9E0000}"/>
    <cellStyle name="Normal 8 3 3 2 10" xfId="35017" xr:uid="{00000000-0005-0000-0000-00004E9E0000}"/>
    <cellStyle name="Normal 8 3 3 2 2" xfId="1053" xr:uid="{00000000-0005-0000-0000-00004F9E0000}"/>
    <cellStyle name="Normal 8 3 3 2 2 2" xfId="2866" xr:uid="{00000000-0005-0000-0000-0000509E0000}"/>
    <cellStyle name="Normal 8 3 3 2 2 2 2" xfId="8648" xr:uid="{00000000-0005-0000-0000-0000519E0000}"/>
    <cellStyle name="Normal 8 3 3 2 2 2 2 2" xfId="17321" xr:uid="{00000000-0005-0000-0000-0000529E0000}"/>
    <cellStyle name="Normal 8 3 3 2 2 2 2 2 2" xfId="34674" xr:uid="{00000000-0005-0000-0000-0000539E0000}"/>
    <cellStyle name="Normal 8 3 3 2 2 2 2 2 3" xfId="52020" xr:uid="{00000000-0005-0000-0000-0000549E0000}"/>
    <cellStyle name="Normal 8 3 3 2 2 2 2 3" xfId="26001" xr:uid="{00000000-0005-0000-0000-0000559E0000}"/>
    <cellStyle name="Normal 8 3 3 2 2 2 2 4" xfId="43347" xr:uid="{00000000-0005-0000-0000-0000569E0000}"/>
    <cellStyle name="Normal 8 3 3 2 2 2 3" xfId="4679" xr:uid="{00000000-0005-0000-0000-0000579E0000}"/>
    <cellStyle name="Normal 8 3 3 2 2 2 3 2" xfId="13352" xr:uid="{00000000-0005-0000-0000-0000589E0000}"/>
    <cellStyle name="Normal 8 3 3 2 2 2 3 2 2" xfId="30705" xr:uid="{00000000-0005-0000-0000-0000599E0000}"/>
    <cellStyle name="Normal 8 3 3 2 2 2 3 2 3" xfId="48051" xr:uid="{00000000-0005-0000-0000-00005A9E0000}"/>
    <cellStyle name="Normal 8 3 3 2 2 2 3 3" xfId="22032" xr:uid="{00000000-0005-0000-0000-00005B9E0000}"/>
    <cellStyle name="Normal 8 3 3 2 2 2 3 4" xfId="39378" xr:uid="{00000000-0005-0000-0000-00005C9E0000}"/>
    <cellStyle name="Normal 8 3 3 2 2 2 4" xfId="11539" xr:uid="{00000000-0005-0000-0000-00005D9E0000}"/>
    <cellStyle name="Normal 8 3 3 2 2 2 4 2" xfId="28892" xr:uid="{00000000-0005-0000-0000-00005E9E0000}"/>
    <cellStyle name="Normal 8 3 3 2 2 2 4 3" xfId="46238" xr:uid="{00000000-0005-0000-0000-00005F9E0000}"/>
    <cellStyle name="Normal 8 3 3 2 2 2 5" xfId="20219" xr:uid="{00000000-0005-0000-0000-0000609E0000}"/>
    <cellStyle name="Normal 8 3 3 2 2 2 6" xfId="37565" xr:uid="{00000000-0005-0000-0000-0000619E0000}"/>
    <cellStyle name="Normal 8 3 3 2 2 3" xfId="1788" xr:uid="{00000000-0005-0000-0000-0000629E0000}"/>
    <cellStyle name="Normal 8 3 3 2 2 3 2" xfId="7570" xr:uid="{00000000-0005-0000-0000-0000639E0000}"/>
    <cellStyle name="Normal 8 3 3 2 2 3 2 2" xfId="16243" xr:uid="{00000000-0005-0000-0000-0000649E0000}"/>
    <cellStyle name="Normal 8 3 3 2 2 3 2 2 2" xfId="33596" xr:uid="{00000000-0005-0000-0000-0000659E0000}"/>
    <cellStyle name="Normal 8 3 3 2 2 3 2 2 3" xfId="50942" xr:uid="{00000000-0005-0000-0000-0000669E0000}"/>
    <cellStyle name="Normal 8 3 3 2 2 3 2 3" xfId="24923" xr:uid="{00000000-0005-0000-0000-0000679E0000}"/>
    <cellStyle name="Normal 8 3 3 2 2 3 2 4" xfId="42269" xr:uid="{00000000-0005-0000-0000-0000689E0000}"/>
    <cellStyle name="Normal 8 3 3 2 2 3 3" xfId="5414" xr:uid="{00000000-0005-0000-0000-0000699E0000}"/>
    <cellStyle name="Normal 8 3 3 2 2 3 3 2" xfId="14087" xr:uid="{00000000-0005-0000-0000-00006A9E0000}"/>
    <cellStyle name="Normal 8 3 3 2 2 3 3 2 2" xfId="31440" xr:uid="{00000000-0005-0000-0000-00006B9E0000}"/>
    <cellStyle name="Normal 8 3 3 2 2 3 3 2 3" xfId="48786" xr:uid="{00000000-0005-0000-0000-00006C9E0000}"/>
    <cellStyle name="Normal 8 3 3 2 2 3 3 3" xfId="22767" xr:uid="{00000000-0005-0000-0000-00006D9E0000}"/>
    <cellStyle name="Normal 8 3 3 2 2 3 3 4" xfId="40113" xr:uid="{00000000-0005-0000-0000-00006E9E0000}"/>
    <cellStyle name="Normal 8 3 3 2 2 3 4" xfId="10461" xr:uid="{00000000-0005-0000-0000-00006F9E0000}"/>
    <cellStyle name="Normal 8 3 3 2 2 3 4 2" xfId="27814" xr:uid="{00000000-0005-0000-0000-0000709E0000}"/>
    <cellStyle name="Normal 8 3 3 2 2 3 4 3" xfId="45160" xr:uid="{00000000-0005-0000-0000-0000719E0000}"/>
    <cellStyle name="Normal 8 3 3 2 2 3 5" xfId="19141" xr:uid="{00000000-0005-0000-0000-0000729E0000}"/>
    <cellStyle name="Normal 8 3 3 2 2 3 6" xfId="36487" xr:uid="{00000000-0005-0000-0000-0000739E0000}"/>
    <cellStyle name="Normal 8 3 3 2 2 4" xfId="6835" xr:uid="{00000000-0005-0000-0000-0000749E0000}"/>
    <cellStyle name="Normal 8 3 3 2 2 4 2" xfId="15508" xr:uid="{00000000-0005-0000-0000-0000759E0000}"/>
    <cellStyle name="Normal 8 3 3 2 2 4 2 2" xfId="32861" xr:uid="{00000000-0005-0000-0000-0000769E0000}"/>
    <cellStyle name="Normal 8 3 3 2 2 4 2 3" xfId="50207" xr:uid="{00000000-0005-0000-0000-0000779E0000}"/>
    <cellStyle name="Normal 8 3 3 2 2 4 3" xfId="24188" xr:uid="{00000000-0005-0000-0000-0000789E0000}"/>
    <cellStyle name="Normal 8 3 3 2 2 4 4" xfId="41534" xr:uid="{00000000-0005-0000-0000-0000799E0000}"/>
    <cellStyle name="Normal 8 3 3 2 2 5" xfId="3601" xr:uid="{00000000-0005-0000-0000-00007A9E0000}"/>
    <cellStyle name="Normal 8 3 3 2 2 5 2" xfId="12274" xr:uid="{00000000-0005-0000-0000-00007B9E0000}"/>
    <cellStyle name="Normal 8 3 3 2 2 5 2 2" xfId="29627" xr:uid="{00000000-0005-0000-0000-00007C9E0000}"/>
    <cellStyle name="Normal 8 3 3 2 2 5 2 3" xfId="46973" xr:uid="{00000000-0005-0000-0000-00007D9E0000}"/>
    <cellStyle name="Normal 8 3 3 2 2 5 3" xfId="20954" xr:uid="{00000000-0005-0000-0000-00007E9E0000}"/>
    <cellStyle name="Normal 8 3 3 2 2 5 4" xfId="38300" xr:uid="{00000000-0005-0000-0000-00007F9E0000}"/>
    <cellStyle name="Normal 8 3 3 2 2 6" xfId="9726" xr:uid="{00000000-0005-0000-0000-0000809E0000}"/>
    <cellStyle name="Normal 8 3 3 2 2 6 2" xfId="27079" xr:uid="{00000000-0005-0000-0000-0000819E0000}"/>
    <cellStyle name="Normal 8 3 3 2 2 6 3" xfId="44425" xr:uid="{00000000-0005-0000-0000-0000829E0000}"/>
    <cellStyle name="Normal 8 3 3 2 2 7" xfId="18406" xr:uid="{00000000-0005-0000-0000-0000839E0000}"/>
    <cellStyle name="Normal 8 3 3 2 2 8" xfId="35752" xr:uid="{00000000-0005-0000-0000-0000849E0000}"/>
    <cellStyle name="Normal 8 3 3 2 3" xfId="563" xr:uid="{00000000-0005-0000-0000-0000859E0000}"/>
    <cellStyle name="Normal 8 3 3 2 3 2" xfId="2376" xr:uid="{00000000-0005-0000-0000-0000869E0000}"/>
    <cellStyle name="Normal 8 3 3 2 3 2 2" xfId="8158" xr:uid="{00000000-0005-0000-0000-0000879E0000}"/>
    <cellStyle name="Normal 8 3 3 2 3 2 2 2" xfId="16831" xr:uid="{00000000-0005-0000-0000-0000889E0000}"/>
    <cellStyle name="Normal 8 3 3 2 3 2 2 2 2" xfId="34184" xr:uid="{00000000-0005-0000-0000-0000899E0000}"/>
    <cellStyle name="Normal 8 3 3 2 3 2 2 2 3" xfId="51530" xr:uid="{00000000-0005-0000-0000-00008A9E0000}"/>
    <cellStyle name="Normal 8 3 3 2 3 2 2 3" xfId="25511" xr:uid="{00000000-0005-0000-0000-00008B9E0000}"/>
    <cellStyle name="Normal 8 3 3 2 3 2 2 4" xfId="42857" xr:uid="{00000000-0005-0000-0000-00008C9E0000}"/>
    <cellStyle name="Normal 8 3 3 2 3 2 3" xfId="5659" xr:uid="{00000000-0005-0000-0000-00008D9E0000}"/>
    <cellStyle name="Normal 8 3 3 2 3 2 3 2" xfId="14332" xr:uid="{00000000-0005-0000-0000-00008E9E0000}"/>
    <cellStyle name="Normal 8 3 3 2 3 2 3 2 2" xfId="31685" xr:uid="{00000000-0005-0000-0000-00008F9E0000}"/>
    <cellStyle name="Normal 8 3 3 2 3 2 3 2 3" xfId="49031" xr:uid="{00000000-0005-0000-0000-0000909E0000}"/>
    <cellStyle name="Normal 8 3 3 2 3 2 3 3" xfId="23012" xr:uid="{00000000-0005-0000-0000-0000919E0000}"/>
    <cellStyle name="Normal 8 3 3 2 3 2 3 4" xfId="40358" xr:uid="{00000000-0005-0000-0000-0000929E0000}"/>
    <cellStyle name="Normal 8 3 3 2 3 2 4" xfId="11049" xr:uid="{00000000-0005-0000-0000-0000939E0000}"/>
    <cellStyle name="Normal 8 3 3 2 3 2 4 2" xfId="28402" xr:uid="{00000000-0005-0000-0000-0000949E0000}"/>
    <cellStyle name="Normal 8 3 3 2 3 2 4 3" xfId="45748" xr:uid="{00000000-0005-0000-0000-0000959E0000}"/>
    <cellStyle name="Normal 8 3 3 2 3 2 5" xfId="19729" xr:uid="{00000000-0005-0000-0000-0000969E0000}"/>
    <cellStyle name="Normal 8 3 3 2 3 2 6" xfId="37075" xr:uid="{00000000-0005-0000-0000-0000979E0000}"/>
    <cellStyle name="Normal 8 3 3 2 3 3" xfId="6345" xr:uid="{00000000-0005-0000-0000-0000989E0000}"/>
    <cellStyle name="Normal 8 3 3 2 3 3 2" xfId="15018" xr:uid="{00000000-0005-0000-0000-0000999E0000}"/>
    <cellStyle name="Normal 8 3 3 2 3 3 2 2" xfId="32371" xr:uid="{00000000-0005-0000-0000-00009A9E0000}"/>
    <cellStyle name="Normal 8 3 3 2 3 3 2 3" xfId="49717" xr:uid="{00000000-0005-0000-0000-00009B9E0000}"/>
    <cellStyle name="Normal 8 3 3 2 3 3 3" xfId="23698" xr:uid="{00000000-0005-0000-0000-00009C9E0000}"/>
    <cellStyle name="Normal 8 3 3 2 3 3 4" xfId="41044" xr:uid="{00000000-0005-0000-0000-00009D9E0000}"/>
    <cellStyle name="Normal 8 3 3 2 3 4" xfId="4189" xr:uid="{00000000-0005-0000-0000-00009E9E0000}"/>
    <cellStyle name="Normal 8 3 3 2 3 4 2" xfId="12862" xr:uid="{00000000-0005-0000-0000-00009F9E0000}"/>
    <cellStyle name="Normal 8 3 3 2 3 4 2 2" xfId="30215" xr:uid="{00000000-0005-0000-0000-0000A09E0000}"/>
    <cellStyle name="Normal 8 3 3 2 3 4 2 3" xfId="47561" xr:uid="{00000000-0005-0000-0000-0000A19E0000}"/>
    <cellStyle name="Normal 8 3 3 2 3 4 3" xfId="21542" xr:uid="{00000000-0005-0000-0000-0000A29E0000}"/>
    <cellStyle name="Normal 8 3 3 2 3 4 4" xfId="38888" xr:uid="{00000000-0005-0000-0000-0000A39E0000}"/>
    <cellStyle name="Normal 8 3 3 2 3 5" xfId="9236" xr:uid="{00000000-0005-0000-0000-0000A49E0000}"/>
    <cellStyle name="Normal 8 3 3 2 3 5 2" xfId="26589" xr:uid="{00000000-0005-0000-0000-0000A59E0000}"/>
    <cellStyle name="Normal 8 3 3 2 3 5 3" xfId="43935" xr:uid="{00000000-0005-0000-0000-0000A69E0000}"/>
    <cellStyle name="Normal 8 3 3 2 3 6" xfId="17916" xr:uid="{00000000-0005-0000-0000-0000A79E0000}"/>
    <cellStyle name="Normal 8 3 3 2 3 7" xfId="35262" xr:uid="{00000000-0005-0000-0000-0000A89E0000}"/>
    <cellStyle name="Normal 8 3 3 2 4" xfId="2131" xr:uid="{00000000-0005-0000-0000-0000A99E0000}"/>
    <cellStyle name="Normal 8 3 3 2 4 2" xfId="7913" xr:uid="{00000000-0005-0000-0000-0000AA9E0000}"/>
    <cellStyle name="Normal 8 3 3 2 4 2 2" xfId="16586" xr:uid="{00000000-0005-0000-0000-0000AB9E0000}"/>
    <cellStyle name="Normal 8 3 3 2 4 2 2 2" xfId="33939" xr:uid="{00000000-0005-0000-0000-0000AC9E0000}"/>
    <cellStyle name="Normal 8 3 3 2 4 2 2 3" xfId="51285" xr:uid="{00000000-0005-0000-0000-0000AD9E0000}"/>
    <cellStyle name="Normal 8 3 3 2 4 2 3" xfId="25266" xr:uid="{00000000-0005-0000-0000-0000AE9E0000}"/>
    <cellStyle name="Normal 8 3 3 2 4 2 4" xfId="42612" xr:uid="{00000000-0005-0000-0000-0000AF9E0000}"/>
    <cellStyle name="Normal 8 3 3 2 4 3" xfId="3944" xr:uid="{00000000-0005-0000-0000-0000B09E0000}"/>
    <cellStyle name="Normal 8 3 3 2 4 3 2" xfId="12617" xr:uid="{00000000-0005-0000-0000-0000B19E0000}"/>
    <cellStyle name="Normal 8 3 3 2 4 3 2 2" xfId="29970" xr:uid="{00000000-0005-0000-0000-0000B29E0000}"/>
    <cellStyle name="Normal 8 3 3 2 4 3 2 3" xfId="47316" xr:uid="{00000000-0005-0000-0000-0000B39E0000}"/>
    <cellStyle name="Normal 8 3 3 2 4 3 3" xfId="21297" xr:uid="{00000000-0005-0000-0000-0000B49E0000}"/>
    <cellStyle name="Normal 8 3 3 2 4 3 4" xfId="38643" xr:uid="{00000000-0005-0000-0000-0000B59E0000}"/>
    <cellStyle name="Normal 8 3 3 2 4 4" xfId="10804" xr:uid="{00000000-0005-0000-0000-0000B69E0000}"/>
    <cellStyle name="Normal 8 3 3 2 4 4 2" xfId="28157" xr:uid="{00000000-0005-0000-0000-0000B79E0000}"/>
    <cellStyle name="Normal 8 3 3 2 4 4 3" xfId="45503" xr:uid="{00000000-0005-0000-0000-0000B89E0000}"/>
    <cellStyle name="Normal 8 3 3 2 4 5" xfId="19484" xr:uid="{00000000-0005-0000-0000-0000B99E0000}"/>
    <cellStyle name="Normal 8 3 3 2 4 6" xfId="36830" xr:uid="{00000000-0005-0000-0000-0000BA9E0000}"/>
    <cellStyle name="Normal 8 3 3 2 5" xfId="1298" xr:uid="{00000000-0005-0000-0000-0000BB9E0000}"/>
    <cellStyle name="Normal 8 3 3 2 5 2" xfId="7080" xr:uid="{00000000-0005-0000-0000-0000BC9E0000}"/>
    <cellStyle name="Normal 8 3 3 2 5 2 2" xfId="15753" xr:uid="{00000000-0005-0000-0000-0000BD9E0000}"/>
    <cellStyle name="Normal 8 3 3 2 5 2 2 2" xfId="33106" xr:uid="{00000000-0005-0000-0000-0000BE9E0000}"/>
    <cellStyle name="Normal 8 3 3 2 5 2 2 3" xfId="50452" xr:uid="{00000000-0005-0000-0000-0000BF9E0000}"/>
    <cellStyle name="Normal 8 3 3 2 5 2 3" xfId="24433" xr:uid="{00000000-0005-0000-0000-0000C09E0000}"/>
    <cellStyle name="Normal 8 3 3 2 5 2 4" xfId="41779" xr:uid="{00000000-0005-0000-0000-0000C19E0000}"/>
    <cellStyle name="Normal 8 3 3 2 5 3" xfId="4924" xr:uid="{00000000-0005-0000-0000-0000C29E0000}"/>
    <cellStyle name="Normal 8 3 3 2 5 3 2" xfId="13597" xr:uid="{00000000-0005-0000-0000-0000C39E0000}"/>
    <cellStyle name="Normal 8 3 3 2 5 3 2 2" xfId="30950" xr:uid="{00000000-0005-0000-0000-0000C49E0000}"/>
    <cellStyle name="Normal 8 3 3 2 5 3 2 3" xfId="48296" xr:uid="{00000000-0005-0000-0000-0000C59E0000}"/>
    <cellStyle name="Normal 8 3 3 2 5 3 3" xfId="22277" xr:uid="{00000000-0005-0000-0000-0000C69E0000}"/>
    <cellStyle name="Normal 8 3 3 2 5 3 4" xfId="39623" xr:uid="{00000000-0005-0000-0000-0000C79E0000}"/>
    <cellStyle name="Normal 8 3 3 2 5 4" xfId="9971" xr:uid="{00000000-0005-0000-0000-0000C89E0000}"/>
    <cellStyle name="Normal 8 3 3 2 5 4 2" xfId="27324" xr:uid="{00000000-0005-0000-0000-0000C99E0000}"/>
    <cellStyle name="Normal 8 3 3 2 5 4 3" xfId="44670" xr:uid="{00000000-0005-0000-0000-0000CA9E0000}"/>
    <cellStyle name="Normal 8 3 3 2 5 5" xfId="18651" xr:uid="{00000000-0005-0000-0000-0000CB9E0000}"/>
    <cellStyle name="Normal 8 3 3 2 5 6" xfId="35997" xr:uid="{00000000-0005-0000-0000-0000CC9E0000}"/>
    <cellStyle name="Normal 8 3 3 2 6" xfId="6100" xr:uid="{00000000-0005-0000-0000-0000CD9E0000}"/>
    <cellStyle name="Normal 8 3 3 2 6 2" xfId="14773" xr:uid="{00000000-0005-0000-0000-0000CE9E0000}"/>
    <cellStyle name="Normal 8 3 3 2 6 2 2" xfId="32126" xr:uid="{00000000-0005-0000-0000-0000CF9E0000}"/>
    <cellStyle name="Normal 8 3 3 2 6 2 3" xfId="49472" xr:uid="{00000000-0005-0000-0000-0000D09E0000}"/>
    <cellStyle name="Normal 8 3 3 2 6 3" xfId="23453" xr:uid="{00000000-0005-0000-0000-0000D19E0000}"/>
    <cellStyle name="Normal 8 3 3 2 6 4" xfId="40799" xr:uid="{00000000-0005-0000-0000-0000D29E0000}"/>
    <cellStyle name="Normal 8 3 3 2 7" xfId="3111" xr:uid="{00000000-0005-0000-0000-0000D39E0000}"/>
    <cellStyle name="Normal 8 3 3 2 7 2" xfId="11784" xr:uid="{00000000-0005-0000-0000-0000D49E0000}"/>
    <cellStyle name="Normal 8 3 3 2 7 2 2" xfId="29137" xr:uid="{00000000-0005-0000-0000-0000D59E0000}"/>
    <cellStyle name="Normal 8 3 3 2 7 2 3" xfId="46483" xr:uid="{00000000-0005-0000-0000-0000D69E0000}"/>
    <cellStyle name="Normal 8 3 3 2 7 3" xfId="20464" xr:uid="{00000000-0005-0000-0000-0000D79E0000}"/>
    <cellStyle name="Normal 8 3 3 2 7 4" xfId="37810" xr:uid="{00000000-0005-0000-0000-0000D89E0000}"/>
    <cellStyle name="Normal 8 3 3 2 8" xfId="8991" xr:uid="{00000000-0005-0000-0000-0000D99E0000}"/>
    <cellStyle name="Normal 8 3 3 2 8 2" xfId="26344" xr:uid="{00000000-0005-0000-0000-0000DA9E0000}"/>
    <cellStyle name="Normal 8 3 3 2 8 3" xfId="43690" xr:uid="{00000000-0005-0000-0000-0000DB9E0000}"/>
    <cellStyle name="Normal 8 3 3 2 9" xfId="17671" xr:uid="{00000000-0005-0000-0000-0000DC9E0000}"/>
    <cellStyle name="Normal 8 3 3 3" xfId="220" xr:uid="{00000000-0005-0000-0000-0000DD9E0000}"/>
    <cellStyle name="Normal 8 3 3 3 10" xfId="34919" xr:uid="{00000000-0005-0000-0000-0000DE9E0000}"/>
    <cellStyle name="Normal 8 3 3 3 2" xfId="955" xr:uid="{00000000-0005-0000-0000-0000DF9E0000}"/>
    <cellStyle name="Normal 8 3 3 3 2 2" xfId="2768" xr:uid="{00000000-0005-0000-0000-0000E09E0000}"/>
    <cellStyle name="Normal 8 3 3 3 2 2 2" xfId="8550" xr:uid="{00000000-0005-0000-0000-0000E19E0000}"/>
    <cellStyle name="Normal 8 3 3 3 2 2 2 2" xfId="17223" xr:uid="{00000000-0005-0000-0000-0000E29E0000}"/>
    <cellStyle name="Normal 8 3 3 3 2 2 2 2 2" xfId="34576" xr:uid="{00000000-0005-0000-0000-0000E39E0000}"/>
    <cellStyle name="Normal 8 3 3 3 2 2 2 2 3" xfId="51922" xr:uid="{00000000-0005-0000-0000-0000E49E0000}"/>
    <cellStyle name="Normal 8 3 3 3 2 2 2 3" xfId="25903" xr:uid="{00000000-0005-0000-0000-0000E59E0000}"/>
    <cellStyle name="Normal 8 3 3 3 2 2 2 4" xfId="43249" xr:uid="{00000000-0005-0000-0000-0000E69E0000}"/>
    <cellStyle name="Normal 8 3 3 3 2 2 3" xfId="4581" xr:uid="{00000000-0005-0000-0000-0000E79E0000}"/>
    <cellStyle name="Normal 8 3 3 3 2 2 3 2" xfId="13254" xr:uid="{00000000-0005-0000-0000-0000E89E0000}"/>
    <cellStyle name="Normal 8 3 3 3 2 2 3 2 2" xfId="30607" xr:uid="{00000000-0005-0000-0000-0000E99E0000}"/>
    <cellStyle name="Normal 8 3 3 3 2 2 3 2 3" xfId="47953" xr:uid="{00000000-0005-0000-0000-0000EA9E0000}"/>
    <cellStyle name="Normal 8 3 3 3 2 2 3 3" xfId="21934" xr:uid="{00000000-0005-0000-0000-0000EB9E0000}"/>
    <cellStyle name="Normal 8 3 3 3 2 2 3 4" xfId="39280" xr:uid="{00000000-0005-0000-0000-0000EC9E0000}"/>
    <cellStyle name="Normal 8 3 3 3 2 2 4" xfId="11441" xr:uid="{00000000-0005-0000-0000-0000ED9E0000}"/>
    <cellStyle name="Normal 8 3 3 3 2 2 4 2" xfId="28794" xr:uid="{00000000-0005-0000-0000-0000EE9E0000}"/>
    <cellStyle name="Normal 8 3 3 3 2 2 4 3" xfId="46140" xr:uid="{00000000-0005-0000-0000-0000EF9E0000}"/>
    <cellStyle name="Normal 8 3 3 3 2 2 5" xfId="20121" xr:uid="{00000000-0005-0000-0000-0000F09E0000}"/>
    <cellStyle name="Normal 8 3 3 3 2 2 6" xfId="37467" xr:uid="{00000000-0005-0000-0000-0000F19E0000}"/>
    <cellStyle name="Normal 8 3 3 3 2 3" xfId="1690" xr:uid="{00000000-0005-0000-0000-0000F29E0000}"/>
    <cellStyle name="Normal 8 3 3 3 2 3 2" xfId="7472" xr:uid="{00000000-0005-0000-0000-0000F39E0000}"/>
    <cellStyle name="Normal 8 3 3 3 2 3 2 2" xfId="16145" xr:uid="{00000000-0005-0000-0000-0000F49E0000}"/>
    <cellStyle name="Normal 8 3 3 3 2 3 2 2 2" xfId="33498" xr:uid="{00000000-0005-0000-0000-0000F59E0000}"/>
    <cellStyle name="Normal 8 3 3 3 2 3 2 2 3" xfId="50844" xr:uid="{00000000-0005-0000-0000-0000F69E0000}"/>
    <cellStyle name="Normal 8 3 3 3 2 3 2 3" xfId="24825" xr:uid="{00000000-0005-0000-0000-0000F79E0000}"/>
    <cellStyle name="Normal 8 3 3 3 2 3 2 4" xfId="42171" xr:uid="{00000000-0005-0000-0000-0000F89E0000}"/>
    <cellStyle name="Normal 8 3 3 3 2 3 3" xfId="5316" xr:uid="{00000000-0005-0000-0000-0000F99E0000}"/>
    <cellStyle name="Normal 8 3 3 3 2 3 3 2" xfId="13989" xr:uid="{00000000-0005-0000-0000-0000FA9E0000}"/>
    <cellStyle name="Normal 8 3 3 3 2 3 3 2 2" xfId="31342" xr:uid="{00000000-0005-0000-0000-0000FB9E0000}"/>
    <cellStyle name="Normal 8 3 3 3 2 3 3 2 3" xfId="48688" xr:uid="{00000000-0005-0000-0000-0000FC9E0000}"/>
    <cellStyle name="Normal 8 3 3 3 2 3 3 3" xfId="22669" xr:uid="{00000000-0005-0000-0000-0000FD9E0000}"/>
    <cellStyle name="Normal 8 3 3 3 2 3 3 4" xfId="40015" xr:uid="{00000000-0005-0000-0000-0000FE9E0000}"/>
    <cellStyle name="Normal 8 3 3 3 2 3 4" xfId="10363" xr:uid="{00000000-0005-0000-0000-0000FF9E0000}"/>
    <cellStyle name="Normal 8 3 3 3 2 3 4 2" xfId="27716" xr:uid="{00000000-0005-0000-0000-0000009F0000}"/>
    <cellStyle name="Normal 8 3 3 3 2 3 4 3" xfId="45062" xr:uid="{00000000-0005-0000-0000-0000019F0000}"/>
    <cellStyle name="Normal 8 3 3 3 2 3 5" xfId="19043" xr:uid="{00000000-0005-0000-0000-0000029F0000}"/>
    <cellStyle name="Normal 8 3 3 3 2 3 6" xfId="36389" xr:uid="{00000000-0005-0000-0000-0000039F0000}"/>
    <cellStyle name="Normal 8 3 3 3 2 4" xfId="6737" xr:uid="{00000000-0005-0000-0000-0000049F0000}"/>
    <cellStyle name="Normal 8 3 3 3 2 4 2" xfId="15410" xr:uid="{00000000-0005-0000-0000-0000059F0000}"/>
    <cellStyle name="Normal 8 3 3 3 2 4 2 2" xfId="32763" xr:uid="{00000000-0005-0000-0000-0000069F0000}"/>
    <cellStyle name="Normal 8 3 3 3 2 4 2 3" xfId="50109" xr:uid="{00000000-0005-0000-0000-0000079F0000}"/>
    <cellStyle name="Normal 8 3 3 3 2 4 3" xfId="24090" xr:uid="{00000000-0005-0000-0000-0000089F0000}"/>
    <cellStyle name="Normal 8 3 3 3 2 4 4" xfId="41436" xr:uid="{00000000-0005-0000-0000-0000099F0000}"/>
    <cellStyle name="Normal 8 3 3 3 2 5" xfId="3503" xr:uid="{00000000-0005-0000-0000-00000A9F0000}"/>
    <cellStyle name="Normal 8 3 3 3 2 5 2" xfId="12176" xr:uid="{00000000-0005-0000-0000-00000B9F0000}"/>
    <cellStyle name="Normal 8 3 3 3 2 5 2 2" xfId="29529" xr:uid="{00000000-0005-0000-0000-00000C9F0000}"/>
    <cellStyle name="Normal 8 3 3 3 2 5 2 3" xfId="46875" xr:uid="{00000000-0005-0000-0000-00000D9F0000}"/>
    <cellStyle name="Normal 8 3 3 3 2 5 3" xfId="20856" xr:uid="{00000000-0005-0000-0000-00000E9F0000}"/>
    <cellStyle name="Normal 8 3 3 3 2 5 4" xfId="38202" xr:uid="{00000000-0005-0000-0000-00000F9F0000}"/>
    <cellStyle name="Normal 8 3 3 3 2 6" xfId="9628" xr:uid="{00000000-0005-0000-0000-0000109F0000}"/>
    <cellStyle name="Normal 8 3 3 3 2 6 2" xfId="26981" xr:uid="{00000000-0005-0000-0000-0000119F0000}"/>
    <cellStyle name="Normal 8 3 3 3 2 6 3" xfId="44327" xr:uid="{00000000-0005-0000-0000-0000129F0000}"/>
    <cellStyle name="Normal 8 3 3 3 2 7" xfId="18308" xr:uid="{00000000-0005-0000-0000-0000139F0000}"/>
    <cellStyle name="Normal 8 3 3 3 2 8" xfId="35654" xr:uid="{00000000-0005-0000-0000-0000149F0000}"/>
    <cellStyle name="Normal 8 3 3 3 3" xfId="710" xr:uid="{00000000-0005-0000-0000-0000159F0000}"/>
    <cellStyle name="Normal 8 3 3 3 3 2" xfId="2523" xr:uid="{00000000-0005-0000-0000-0000169F0000}"/>
    <cellStyle name="Normal 8 3 3 3 3 2 2" xfId="8305" xr:uid="{00000000-0005-0000-0000-0000179F0000}"/>
    <cellStyle name="Normal 8 3 3 3 3 2 2 2" xfId="16978" xr:uid="{00000000-0005-0000-0000-0000189F0000}"/>
    <cellStyle name="Normal 8 3 3 3 3 2 2 2 2" xfId="34331" xr:uid="{00000000-0005-0000-0000-0000199F0000}"/>
    <cellStyle name="Normal 8 3 3 3 3 2 2 2 3" xfId="51677" xr:uid="{00000000-0005-0000-0000-00001A9F0000}"/>
    <cellStyle name="Normal 8 3 3 3 3 2 2 3" xfId="25658" xr:uid="{00000000-0005-0000-0000-00001B9F0000}"/>
    <cellStyle name="Normal 8 3 3 3 3 2 2 4" xfId="43004" xr:uid="{00000000-0005-0000-0000-00001C9F0000}"/>
    <cellStyle name="Normal 8 3 3 3 3 2 3" xfId="5757" xr:uid="{00000000-0005-0000-0000-00001D9F0000}"/>
    <cellStyle name="Normal 8 3 3 3 3 2 3 2" xfId="14430" xr:uid="{00000000-0005-0000-0000-00001E9F0000}"/>
    <cellStyle name="Normal 8 3 3 3 3 2 3 2 2" xfId="31783" xr:uid="{00000000-0005-0000-0000-00001F9F0000}"/>
    <cellStyle name="Normal 8 3 3 3 3 2 3 2 3" xfId="49129" xr:uid="{00000000-0005-0000-0000-0000209F0000}"/>
    <cellStyle name="Normal 8 3 3 3 3 2 3 3" xfId="23110" xr:uid="{00000000-0005-0000-0000-0000219F0000}"/>
    <cellStyle name="Normal 8 3 3 3 3 2 3 4" xfId="40456" xr:uid="{00000000-0005-0000-0000-0000229F0000}"/>
    <cellStyle name="Normal 8 3 3 3 3 2 4" xfId="11196" xr:uid="{00000000-0005-0000-0000-0000239F0000}"/>
    <cellStyle name="Normal 8 3 3 3 3 2 4 2" xfId="28549" xr:uid="{00000000-0005-0000-0000-0000249F0000}"/>
    <cellStyle name="Normal 8 3 3 3 3 2 4 3" xfId="45895" xr:uid="{00000000-0005-0000-0000-0000259F0000}"/>
    <cellStyle name="Normal 8 3 3 3 3 2 5" xfId="19876" xr:uid="{00000000-0005-0000-0000-0000269F0000}"/>
    <cellStyle name="Normal 8 3 3 3 3 2 6" xfId="37222" xr:uid="{00000000-0005-0000-0000-0000279F0000}"/>
    <cellStyle name="Normal 8 3 3 3 3 3" xfId="6492" xr:uid="{00000000-0005-0000-0000-0000289F0000}"/>
    <cellStyle name="Normal 8 3 3 3 3 3 2" xfId="15165" xr:uid="{00000000-0005-0000-0000-0000299F0000}"/>
    <cellStyle name="Normal 8 3 3 3 3 3 2 2" xfId="32518" xr:uid="{00000000-0005-0000-0000-00002A9F0000}"/>
    <cellStyle name="Normal 8 3 3 3 3 3 2 3" xfId="49864" xr:uid="{00000000-0005-0000-0000-00002B9F0000}"/>
    <cellStyle name="Normal 8 3 3 3 3 3 3" xfId="23845" xr:uid="{00000000-0005-0000-0000-00002C9F0000}"/>
    <cellStyle name="Normal 8 3 3 3 3 3 4" xfId="41191" xr:uid="{00000000-0005-0000-0000-00002D9F0000}"/>
    <cellStyle name="Normal 8 3 3 3 3 4" xfId="4336" xr:uid="{00000000-0005-0000-0000-00002E9F0000}"/>
    <cellStyle name="Normal 8 3 3 3 3 4 2" xfId="13009" xr:uid="{00000000-0005-0000-0000-00002F9F0000}"/>
    <cellStyle name="Normal 8 3 3 3 3 4 2 2" xfId="30362" xr:uid="{00000000-0005-0000-0000-0000309F0000}"/>
    <cellStyle name="Normal 8 3 3 3 3 4 2 3" xfId="47708" xr:uid="{00000000-0005-0000-0000-0000319F0000}"/>
    <cellStyle name="Normal 8 3 3 3 3 4 3" xfId="21689" xr:uid="{00000000-0005-0000-0000-0000329F0000}"/>
    <cellStyle name="Normal 8 3 3 3 3 4 4" xfId="39035" xr:uid="{00000000-0005-0000-0000-0000339F0000}"/>
    <cellStyle name="Normal 8 3 3 3 3 5" xfId="9383" xr:uid="{00000000-0005-0000-0000-0000349F0000}"/>
    <cellStyle name="Normal 8 3 3 3 3 5 2" xfId="26736" xr:uid="{00000000-0005-0000-0000-0000359F0000}"/>
    <cellStyle name="Normal 8 3 3 3 3 5 3" xfId="44082" xr:uid="{00000000-0005-0000-0000-0000369F0000}"/>
    <cellStyle name="Normal 8 3 3 3 3 6" xfId="18063" xr:uid="{00000000-0005-0000-0000-0000379F0000}"/>
    <cellStyle name="Normal 8 3 3 3 3 7" xfId="35409" xr:uid="{00000000-0005-0000-0000-0000389F0000}"/>
    <cellStyle name="Normal 8 3 3 3 4" xfId="2033" xr:uid="{00000000-0005-0000-0000-0000399F0000}"/>
    <cellStyle name="Normal 8 3 3 3 4 2" xfId="7815" xr:uid="{00000000-0005-0000-0000-00003A9F0000}"/>
    <cellStyle name="Normal 8 3 3 3 4 2 2" xfId="16488" xr:uid="{00000000-0005-0000-0000-00003B9F0000}"/>
    <cellStyle name="Normal 8 3 3 3 4 2 2 2" xfId="33841" xr:uid="{00000000-0005-0000-0000-00003C9F0000}"/>
    <cellStyle name="Normal 8 3 3 3 4 2 2 3" xfId="51187" xr:uid="{00000000-0005-0000-0000-00003D9F0000}"/>
    <cellStyle name="Normal 8 3 3 3 4 2 3" xfId="25168" xr:uid="{00000000-0005-0000-0000-00003E9F0000}"/>
    <cellStyle name="Normal 8 3 3 3 4 2 4" xfId="42514" xr:uid="{00000000-0005-0000-0000-00003F9F0000}"/>
    <cellStyle name="Normal 8 3 3 3 4 3" xfId="3846" xr:uid="{00000000-0005-0000-0000-0000409F0000}"/>
    <cellStyle name="Normal 8 3 3 3 4 3 2" xfId="12519" xr:uid="{00000000-0005-0000-0000-0000419F0000}"/>
    <cellStyle name="Normal 8 3 3 3 4 3 2 2" xfId="29872" xr:uid="{00000000-0005-0000-0000-0000429F0000}"/>
    <cellStyle name="Normal 8 3 3 3 4 3 2 3" xfId="47218" xr:uid="{00000000-0005-0000-0000-0000439F0000}"/>
    <cellStyle name="Normal 8 3 3 3 4 3 3" xfId="21199" xr:uid="{00000000-0005-0000-0000-0000449F0000}"/>
    <cellStyle name="Normal 8 3 3 3 4 3 4" xfId="38545" xr:uid="{00000000-0005-0000-0000-0000459F0000}"/>
    <cellStyle name="Normal 8 3 3 3 4 4" xfId="10706" xr:uid="{00000000-0005-0000-0000-0000469F0000}"/>
    <cellStyle name="Normal 8 3 3 3 4 4 2" xfId="28059" xr:uid="{00000000-0005-0000-0000-0000479F0000}"/>
    <cellStyle name="Normal 8 3 3 3 4 4 3" xfId="45405" xr:uid="{00000000-0005-0000-0000-0000489F0000}"/>
    <cellStyle name="Normal 8 3 3 3 4 5" xfId="19386" xr:uid="{00000000-0005-0000-0000-0000499F0000}"/>
    <cellStyle name="Normal 8 3 3 3 4 6" xfId="36732" xr:uid="{00000000-0005-0000-0000-00004A9F0000}"/>
    <cellStyle name="Normal 8 3 3 3 5" xfId="1445" xr:uid="{00000000-0005-0000-0000-00004B9F0000}"/>
    <cellStyle name="Normal 8 3 3 3 5 2" xfId="7227" xr:uid="{00000000-0005-0000-0000-00004C9F0000}"/>
    <cellStyle name="Normal 8 3 3 3 5 2 2" xfId="15900" xr:uid="{00000000-0005-0000-0000-00004D9F0000}"/>
    <cellStyle name="Normal 8 3 3 3 5 2 2 2" xfId="33253" xr:uid="{00000000-0005-0000-0000-00004E9F0000}"/>
    <cellStyle name="Normal 8 3 3 3 5 2 2 3" xfId="50599" xr:uid="{00000000-0005-0000-0000-00004F9F0000}"/>
    <cellStyle name="Normal 8 3 3 3 5 2 3" xfId="24580" xr:uid="{00000000-0005-0000-0000-0000509F0000}"/>
    <cellStyle name="Normal 8 3 3 3 5 2 4" xfId="41926" xr:uid="{00000000-0005-0000-0000-0000519F0000}"/>
    <cellStyle name="Normal 8 3 3 3 5 3" xfId="5071" xr:uid="{00000000-0005-0000-0000-0000529F0000}"/>
    <cellStyle name="Normal 8 3 3 3 5 3 2" xfId="13744" xr:uid="{00000000-0005-0000-0000-0000539F0000}"/>
    <cellStyle name="Normal 8 3 3 3 5 3 2 2" xfId="31097" xr:uid="{00000000-0005-0000-0000-0000549F0000}"/>
    <cellStyle name="Normal 8 3 3 3 5 3 2 3" xfId="48443" xr:uid="{00000000-0005-0000-0000-0000559F0000}"/>
    <cellStyle name="Normal 8 3 3 3 5 3 3" xfId="22424" xr:uid="{00000000-0005-0000-0000-0000569F0000}"/>
    <cellStyle name="Normal 8 3 3 3 5 3 4" xfId="39770" xr:uid="{00000000-0005-0000-0000-0000579F0000}"/>
    <cellStyle name="Normal 8 3 3 3 5 4" xfId="10118" xr:uid="{00000000-0005-0000-0000-0000589F0000}"/>
    <cellStyle name="Normal 8 3 3 3 5 4 2" xfId="27471" xr:uid="{00000000-0005-0000-0000-0000599F0000}"/>
    <cellStyle name="Normal 8 3 3 3 5 4 3" xfId="44817" xr:uid="{00000000-0005-0000-0000-00005A9F0000}"/>
    <cellStyle name="Normal 8 3 3 3 5 5" xfId="18798" xr:uid="{00000000-0005-0000-0000-00005B9F0000}"/>
    <cellStyle name="Normal 8 3 3 3 5 6" xfId="36144" xr:uid="{00000000-0005-0000-0000-00005C9F0000}"/>
    <cellStyle name="Normal 8 3 3 3 6" xfId="6002" xr:uid="{00000000-0005-0000-0000-00005D9F0000}"/>
    <cellStyle name="Normal 8 3 3 3 6 2" xfId="14675" xr:uid="{00000000-0005-0000-0000-00005E9F0000}"/>
    <cellStyle name="Normal 8 3 3 3 6 2 2" xfId="32028" xr:uid="{00000000-0005-0000-0000-00005F9F0000}"/>
    <cellStyle name="Normal 8 3 3 3 6 2 3" xfId="49374" xr:uid="{00000000-0005-0000-0000-0000609F0000}"/>
    <cellStyle name="Normal 8 3 3 3 6 3" xfId="23355" xr:uid="{00000000-0005-0000-0000-0000619F0000}"/>
    <cellStyle name="Normal 8 3 3 3 6 4" xfId="40701" xr:uid="{00000000-0005-0000-0000-0000629F0000}"/>
    <cellStyle name="Normal 8 3 3 3 7" xfId="3258" xr:uid="{00000000-0005-0000-0000-0000639F0000}"/>
    <cellStyle name="Normal 8 3 3 3 7 2" xfId="11931" xr:uid="{00000000-0005-0000-0000-0000649F0000}"/>
    <cellStyle name="Normal 8 3 3 3 7 2 2" xfId="29284" xr:uid="{00000000-0005-0000-0000-0000659F0000}"/>
    <cellStyle name="Normal 8 3 3 3 7 2 3" xfId="46630" xr:uid="{00000000-0005-0000-0000-0000669F0000}"/>
    <cellStyle name="Normal 8 3 3 3 7 3" xfId="20611" xr:uid="{00000000-0005-0000-0000-0000679F0000}"/>
    <cellStyle name="Normal 8 3 3 3 7 4" xfId="37957" xr:uid="{00000000-0005-0000-0000-0000689F0000}"/>
    <cellStyle name="Normal 8 3 3 3 8" xfId="8893" xr:uid="{00000000-0005-0000-0000-0000699F0000}"/>
    <cellStyle name="Normal 8 3 3 3 8 2" xfId="26246" xr:uid="{00000000-0005-0000-0000-00006A9F0000}"/>
    <cellStyle name="Normal 8 3 3 3 8 3" xfId="43592" xr:uid="{00000000-0005-0000-0000-00006B9F0000}"/>
    <cellStyle name="Normal 8 3 3 3 9" xfId="17573" xr:uid="{00000000-0005-0000-0000-00006C9F0000}"/>
    <cellStyle name="Normal 8 3 3 4" xfId="808" xr:uid="{00000000-0005-0000-0000-00006D9F0000}"/>
    <cellStyle name="Normal 8 3 3 4 2" xfId="2621" xr:uid="{00000000-0005-0000-0000-00006E9F0000}"/>
    <cellStyle name="Normal 8 3 3 4 2 2" xfId="8403" xr:uid="{00000000-0005-0000-0000-00006F9F0000}"/>
    <cellStyle name="Normal 8 3 3 4 2 2 2" xfId="17076" xr:uid="{00000000-0005-0000-0000-0000709F0000}"/>
    <cellStyle name="Normal 8 3 3 4 2 2 2 2" xfId="34429" xr:uid="{00000000-0005-0000-0000-0000719F0000}"/>
    <cellStyle name="Normal 8 3 3 4 2 2 2 3" xfId="51775" xr:uid="{00000000-0005-0000-0000-0000729F0000}"/>
    <cellStyle name="Normal 8 3 3 4 2 2 3" xfId="25756" xr:uid="{00000000-0005-0000-0000-0000739F0000}"/>
    <cellStyle name="Normal 8 3 3 4 2 2 4" xfId="43102" xr:uid="{00000000-0005-0000-0000-0000749F0000}"/>
    <cellStyle name="Normal 8 3 3 4 2 3" xfId="4434" xr:uid="{00000000-0005-0000-0000-0000759F0000}"/>
    <cellStyle name="Normal 8 3 3 4 2 3 2" xfId="13107" xr:uid="{00000000-0005-0000-0000-0000769F0000}"/>
    <cellStyle name="Normal 8 3 3 4 2 3 2 2" xfId="30460" xr:uid="{00000000-0005-0000-0000-0000779F0000}"/>
    <cellStyle name="Normal 8 3 3 4 2 3 2 3" xfId="47806" xr:uid="{00000000-0005-0000-0000-0000789F0000}"/>
    <cellStyle name="Normal 8 3 3 4 2 3 3" xfId="21787" xr:uid="{00000000-0005-0000-0000-0000799F0000}"/>
    <cellStyle name="Normal 8 3 3 4 2 3 4" xfId="39133" xr:uid="{00000000-0005-0000-0000-00007A9F0000}"/>
    <cellStyle name="Normal 8 3 3 4 2 4" xfId="11294" xr:uid="{00000000-0005-0000-0000-00007B9F0000}"/>
    <cellStyle name="Normal 8 3 3 4 2 4 2" xfId="28647" xr:uid="{00000000-0005-0000-0000-00007C9F0000}"/>
    <cellStyle name="Normal 8 3 3 4 2 4 3" xfId="45993" xr:uid="{00000000-0005-0000-0000-00007D9F0000}"/>
    <cellStyle name="Normal 8 3 3 4 2 5" xfId="19974" xr:uid="{00000000-0005-0000-0000-00007E9F0000}"/>
    <cellStyle name="Normal 8 3 3 4 2 6" xfId="37320" xr:uid="{00000000-0005-0000-0000-00007F9F0000}"/>
    <cellStyle name="Normal 8 3 3 4 3" xfId="1543" xr:uid="{00000000-0005-0000-0000-0000809F0000}"/>
    <cellStyle name="Normal 8 3 3 4 3 2" xfId="7325" xr:uid="{00000000-0005-0000-0000-0000819F0000}"/>
    <cellStyle name="Normal 8 3 3 4 3 2 2" xfId="15998" xr:uid="{00000000-0005-0000-0000-0000829F0000}"/>
    <cellStyle name="Normal 8 3 3 4 3 2 2 2" xfId="33351" xr:uid="{00000000-0005-0000-0000-0000839F0000}"/>
    <cellStyle name="Normal 8 3 3 4 3 2 2 3" xfId="50697" xr:uid="{00000000-0005-0000-0000-0000849F0000}"/>
    <cellStyle name="Normal 8 3 3 4 3 2 3" xfId="24678" xr:uid="{00000000-0005-0000-0000-0000859F0000}"/>
    <cellStyle name="Normal 8 3 3 4 3 2 4" xfId="42024" xr:uid="{00000000-0005-0000-0000-0000869F0000}"/>
    <cellStyle name="Normal 8 3 3 4 3 3" xfId="5169" xr:uid="{00000000-0005-0000-0000-0000879F0000}"/>
    <cellStyle name="Normal 8 3 3 4 3 3 2" xfId="13842" xr:uid="{00000000-0005-0000-0000-0000889F0000}"/>
    <cellStyle name="Normal 8 3 3 4 3 3 2 2" xfId="31195" xr:uid="{00000000-0005-0000-0000-0000899F0000}"/>
    <cellStyle name="Normal 8 3 3 4 3 3 2 3" xfId="48541" xr:uid="{00000000-0005-0000-0000-00008A9F0000}"/>
    <cellStyle name="Normal 8 3 3 4 3 3 3" xfId="22522" xr:uid="{00000000-0005-0000-0000-00008B9F0000}"/>
    <cellStyle name="Normal 8 3 3 4 3 3 4" xfId="39868" xr:uid="{00000000-0005-0000-0000-00008C9F0000}"/>
    <cellStyle name="Normal 8 3 3 4 3 4" xfId="10216" xr:uid="{00000000-0005-0000-0000-00008D9F0000}"/>
    <cellStyle name="Normal 8 3 3 4 3 4 2" xfId="27569" xr:uid="{00000000-0005-0000-0000-00008E9F0000}"/>
    <cellStyle name="Normal 8 3 3 4 3 4 3" xfId="44915" xr:uid="{00000000-0005-0000-0000-00008F9F0000}"/>
    <cellStyle name="Normal 8 3 3 4 3 5" xfId="18896" xr:uid="{00000000-0005-0000-0000-0000909F0000}"/>
    <cellStyle name="Normal 8 3 3 4 3 6" xfId="36242" xr:uid="{00000000-0005-0000-0000-0000919F0000}"/>
    <cellStyle name="Normal 8 3 3 4 4" xfId="6590" xr:uid="{00000000-0005-0000-0000-0000929F0000}"/>
    <cellStyle name="Normal 8 3 3 4 4 2" xfId="15263" xr:uid="{00000000-0005-0000-0000-0000939F0000}"/>
    <cellStyle name="Normal 8 3 3 4 4 2 2" xfId="32616" xr:uid="{00000000-0005-0000-0000-0000949F0000}"/>
    <cellStyle name="Normal 8 3 3 4 4 2 3" xfId="49962" xr:uid="{00000000-0005-0000-0000-0000959F0000}"/>
    <cellStyle name="Normal 8 3 3 4 4 3" xfId="23943" xr:uid="{00000000-0005-0000-0000-0000969F0000}"/>
    <cellStyle name="Normal 8 3 3 4 4 4" xfId="41289" xr:uid="{00000000-0005-0000-0000-0000979F0000}"/>
    <cellStyle name="Normal 8 3 3 4 5" xfId="3356" xr:uid="{00000000-0005-0000-0000-0000989F0000}"/>
    <cellStyle name="Normal 8 3 3 4 5 2" xfId="12029" xr:uid="{00000000-0005-0000-0000-0000999F0000}"/>
    <cellStyle name="Normal 8 3 3 4 5 2 2" xfId="29382" xr:uid="{00000000-0005-0000-0000-00009A9F0000}"/>
    <cellStyle name="Normal 8 3 3 4 5 2 3" xfId="46728" xr:uid="{00000000-0005-0000-0000-00009B9F0000}"/>
    <cellStyle name="Normal 8 3 3 4 5 3" xfId="20709" xr:uid="{00000000-0005-0000-0000-00009C9F0000}"/>
    <cellStyle name="Normal 8 3 3 4 5 4" xfId="38055" xr:uid="{00000000-0005-0000-0000-00009D9F0000}"/>
    <cellStyle name="Normal 8 3 3 4 6" xfId="9481" xr:uid="{00000000-0005-0000-0000-00009E9F0000}"/>
    <cellStyle name="Normal 8 3 3 4 6 2" xfId="26834" xr:uid="{00000000-0005-0000-0000-00009F9F0000}"/>
    <cellStyle name="Normal 8 3 3 4 6 3" xfId="44180" xr:uid="{00000000-0005-0000-0000-0000A09F0000}"/>
    <cellStyle name="Normal 8 3 3 4 7" xfId="18161" xr:uid="{00000000-0005-0000-0000-0000A19F0000}"/>
    <cellStyle name="Normal 8 3 3 4 8" xfId="35507" xr:uid="{00000000-0005-0000-0000-0000A29F0000}"/>
    <cellStyle name="Normal 8 3 3 5" xfId="465" xr:uid="{00000000-0005-0000-0000-0000A39F0000}"/>
    <cellStyle name="Normal 8 3 3 5 2" xfId="2278" xr:uid="{00000000-0005-0000-0000-0000A49F0000}"/>
    <cellStyle name="Normal 8 3 3 5 2 2" xfId="8060" xr:uid="{00000000-0005-0000-0000-0000A59F0000}"/>
    <cellStyle name="Normal 8 3 3 5 2 2 2" xfId="16733" xr:uid="{00000000-0005-0000-0000-0000A69F0000}"/>
    <cellStyle name="Normal 8 3 3 5 2 2 2 2" xfId="34086" xr:uid="{00000000-0005-0000-0000-0000A79F0000}"/>
    <cellStyle name="Normal 8 3 3 5 2 2 2 3" xfId="51432" xr:uid="{00000000-0005-0000-0000-0000A89F0000}"/>
    <cellStyle name="Normal 8 3 3 5 2 2 3" xfId="25413" xr:uid="{00000000-0005-0000-0000-0000A99F0000}"/>
    <cellStyle name="Normal 8 3 3 5 2 2 4" xfId="42759" xr:uid="{00000000-0005-0000-0000-0000AA9F0000}"/>
    <cellStyle name="Normal 8 3 3 5 2 3" xfId="5561" xr:uid="{00000000-0005-0000-0000-0000AB9F0000}"/>
    <cellStyle name="Normal 8 3 3 5 2 3 2" xfId="14234" xr:uid="{00000000-0005-0000-0000-0000AC9F0000}"/>
    <cellStyle name="Normal 8 3 3 5 2 3 2 2" xfId="31587" xr:uid="{00000000-0005-0000-0000-0000AD9F0000}"/>
    <cellStyle name="Normal 8 3 3 5 2 3 2 3" xfId="48933" xr:uid="{00000000-0005-0000-0000-0000AE9F0000}"/>
    <cellStyle name="Normal 8 3 3 5 2 3 3" xfId="22914" xr:uid="{00000000-0005-0000-0000-0000AF9F0000}"/>
    <cellStyle name="Normal 8 3 3 5 2 3 4" xfId="40260" xr:uid="{00000000-0005-0000-0000-0000B09F0000}"/>
    <cellStyle name="Normal 8 3 3 5 2 4" xfId="10951" xr:uid="{00000000-0005-0000-0000-0000B19F0000}"/>
    <cellStyle name="Normal 8 3 3 5 2 4 2" xfId="28304" xr:uid="{00000000-0005-0000-0000-0000B29F0000}"/>
    <cellStyle name="Normal 8 3 3 5 2 4 3" xfId="45650" xr:uid="{00000000-0005-0000-0000-0000B39F0000}"/>
    <cellStyle name="Normal 8 3 3 5 2 5" xfId="19631" xr:uid="{00000000-0005-0000-0000-0000B49F0000}"/>
    <cellStyle name="Normal 8 3 3 5 2 6" xfId="36977" xr:uid="{00000000-0005-0000-0000-0000B59F0000}"/>
    <cellStyle name="Normal 8 3 3 5 3" xfId="6247" xr:uid="{00000000-0005-0000-0000-0000B69F0000}"/>
    <cellStyle name="Normal 8 3 3 5 3 2" xfId="14920" xr:uid="{00000000-0005-0000-0000-0000B79F0000}"/>
    <cellStyle name="Normal 8 3 3 5 3 2 2" xfId="32273" xr:uid="{00000000-0005-0000-0000-0000B89F0000}"/>
    <cellStyle name="Normal 8 3 3 5 3 2 3" xfId="49619" xr:uid="{00000000-0005-0000-0000-0000B99F0000}"/>
    <cellStyle name="Normal 8 3 3 5 3 3" xfId="23600" xr:uid="{00000000-0005-0000-0000-0000BA9F0000}"/>
    <cellStyle name="Normal 8 3 3 5 3 4" xfId="40946" xr:uid="{00000000-0005-0000-0000-0000BB9F0000}"/>
    <cellStyle name="Normal 8 3 3 5 4" xfId="4091" xr:uid="{00000000-0005-0000-0000-0000BC9F0000}"/>
    <cellStyle name="Normal 8 3 3 5 4 2" xfId="12764" xr:uid="{00000000-0005-0000-0000-0000BD9F0000}"/>
    <cellStyle name="Normal 8 3 3 5 4 2 2" xfId="30117" xr:uid="{00000000-0005-0000-0000-0000BE9F0000}"/>
    <cellStyle name="Normal 8 3 3 5 4 2 3" xfId="47463" xr:uid="{00000000-0005-0000-0000-0000BF9F0000}"/>
    <cellStyle name="Normal 8 3 3 5 4 3" xfId="21444" xr:uid="{00000000-0005-0000-0000-0000C09F0000}"/>
    <cellStyle name="Normal 8 3 3 5 4 4" xfId="38790" xr:uid="{00000000-0005-0000-0000-0000C19F0000}"/>
    <cellStyle name="Normal 8 3 3 5 5" xfId="9138" xr:uid="{00000000-0005-0000-0000-0000C29F0000}"/>
    <cellStyle name="Normal 8 3 3 5 5 2" xfId="26491" xr:uid="{00000000-0005-0000-0000-0000C39F0000}"/>
    <cellStyle name="Normal 8 3 3 5 5 3" xfId="43837" xr:uid="{00000000-0005-0000-0000-0000C49F0000}"/>
    <cellStyle name="Normal 8 3 3 5 6" xfId="17818" xr:uid="{00000000-0005-0000-0000-0000C59F0000}"/>
    <cellStyle name="Normal 8 3 3 5 7" xfId="35164" xr:uid="{00000000-0005-0000-0000-0000C69F0000}"/>
    <cellStyle name="Normal 8 3 3 6" xfId="1886" xr:uid="{00000000-0005-0000-0000-0000C79F0000}"/>
    <cellStyle name="Normal 8 3 3 6 2" xfId="7668" xr:uid="{00000000-0005-0000-0000-0000C89F0000}"/>
    <cellStyle name="Normal 8 3 3 6 2 2" xfId="16341" xr:uid="{00000000-0005-0000-0000-0000C99F0000}"/>
    <cellStyle name="Normal 8 3 3 6 2 2 2" xfId="33694" xr:uid="{00000000-0005-0000-0000-0000CA9F0000}"/>
    <cellStyle name="Normal 8 3 3 6 2 2 3" xfId="51040" xr:uid="{00000000-0005-0000-0000-0000CB9F0000}"/>
    <cellStyle name="Normal 8 3 3 6 2 3" xfId="25021" xr:uid="{00000000-0005-0000-0000-0000CC9F0000}"/>
    <cellStyle name="Normal 8 3 3 6 2 4" xfId="42367" xr:uid="{00000000-0005-0000-0000-0000CD9F0000}"/>
    <cellStyle name="Normal 8 3 3 6 3" xfId="3699" xr:uid="{00000000-0005-0000-0000-0000CE9F0000}"/>
    <cellStyle name="Normal 8 3 3 6 3 2" xfId="12372" xr:uid="{00000000-0005-0000-0000-0000CF9F0000}"/>
    <cellStyle name="Normal 8 3 3 6 3 2 2" xfId="29725" xr:uid="{00000000-0005-0000-0000-0000D09F0000}"/>
    <cellStyle name="Normal 8 3 3 6 3 2 3" xfId="47071" xr:uid="{00000000-0005-0000-0000-0000D19F0000}"/>
    <cellStyle name="Normal 8 3 3 6 3 3" xfId="21052" xr:uid="{00000000-0005-0000-0000-0000D29F0000}"/>
    <cellStyle name="Normal 8 3 3 6 3 4" xfId="38398" xr:uid="{00000000-0005-0000-0000-0000D39F0000}"/>
    <cellStyle name="Normal 8 3 3 6 4" xfId="10559" xr:uid="{00000000-0005-0000-0000-0000D49F0000}"/>
    <cellStyle name="Normal 8 3 3 6 4 2" xfId="27912" xr:uid="{00000000-0005-0000-0000-0000D59F0000}"/>
    <cellStyle name="Normal 8 3 3 6 4 3" xfId="45258" xr:uid="{00000000-0005-0000-0000-0000D69F0000}"/>
    <cellStyle name="Normal 8 3 3 6 5" xfId="19239" xr:uid="{00000000-0005-0000-0000-0000D79F0000}"/>
    <cellStyle name="Normal 8 3 3 6 6" xfId="36585" xr:uid="{00000000-0005-0000-0000-0000D89F0000}"/>
    <cellStyle name="Normal 8 3 3 7" xfId="1200" xr:uid="{00000000-0005-0000-0000-0000D99F0000}"/>
    <cellStyle name="Normal 8 3 3 7 2" xfId="6982" xr:uid="{00000000-0005-0000-0000-0000DA9F0000}"/>
    <cellStyle name="Normal 8 3 3 7 2 2" xfId="15655" xr:uid="{00000000-0005-0000-0000-0000DB9F0000}"/>
    <cellStyle name="Normal 8 3 3 7 2 2 2" xfId="33008" xr:uid="{00000000-0005-0000-0000-0000DC9F0000}"/>
    <cellStyle name="Normal 8 3 3 7 2 2 3" xfId="50354" xr:uid="{00000000-0005-0000-0000-0000DD9F0000}"/>
    <cellStyle name="Normal 8 3 3 7 2 3" xfId="24335" xr:uid="{00000000-0005-0000-0000-0000DE9F0000}"/>
    <cellStyle name="Normal 8 3 3 7 2 4" xfId="41681" xr:uid="{00000000-0005-0000-0000-0000DF9F0000}"/>
    <cellStyle name="Normal 8 3 3 7 3" xfId="4826" xr:uid="{00000000-0005-0000-0000-0000E09F0000}"/>
    <cellStyle name="Normal 8 3 3 7 3 2" xfId="13499" xr:uid="{00000000-0005-0000-0000-0000E19F0000}"/>
    <cellStyle name="Normal 8 3 3 7 3 2 2" xfId="30852" xr:uid="{00000000-0005-0000-0000-0000E29F0000}"/>
    <cellStyle name="Normal 8 3 3 7 3 2 3" xfId="48198" xr:uid="{00000000-0005-0000-0000-0000E39F0000}"/>
    <cellStyle name="Normal 8 3 3 7 3 3" xfId="22179" xr:uid="{00000000-0005-0000-0000-0000E49F0000}"/>
    <cellStyle name="Normal 8 3 3 7 3 4" xfId="39525" xr:uid="{00000000-0005-0000-0000-0000E59F0000}"/>
    <cellStyle name="Normal 8 3 3 7 4" xfId="9873" xr:uid="{00000000-0005-0000-0000-0000E69F0000}"/>
    <cellStyle name="Normal 8 3 3 7 4 2" xfId="27226" xr:uid="{00000000-0005-0000-0000-0000E79F0000}"/>
    <cellStyle name="Normal 8 3 3 7 4 3" xfId="44572" xr:uid="{00000000-0005-0000-0000-0000E89F0000}"/>
    <cellStyle name="Normal 8 3 3 7 5" xfId="18553" xr:uid="{00000000-0005-0000-0000-0000E99F0000}"/>
    <cellStyle name="Normal 8 3 3 7 6" xfId="35899" xr:uid="{00000000-0005-0000-0000-0000EA9F0000}"/>
    <cellStyle name="Normal 8 3 3 8" xfId="5855" xr:uid="{00000000-0005-0000-0000-0000EB9F0000}"/>
    <cellStyle name="Normal 8 3 3 8 2" xfId="14528" xr:uid="{00000000-0005-0000-0000-0000EC9F0000}"/>
    <cellStyle name="Normal 8 3 3 8 2 2" xfId="31881" xr:uid="{00000000-0005-0000-0000-0000ED9F0000}"/>
    <cellStyle name="Normal 8 3 3 8 2 3" xfId="49227" xr:uid="{00000000-0005-0000-0000-0000EE9F0000}"/>
    <cellStyle name="Normal 8 3 3 8 3" xfId="23208" xr:uid="{00000000-0005-0000-0000-0000EF9F0000}"/>
    <cellStyle name="Normal 8 3 3 8 4" xfId="40554" xr:uid="{00000000-0005-0000-0000-0000F09F0000}"/>
    <cellStyle name="Normal 8 3 3 9" xfId="3013" xr:uid="{00000000-0005-0000-0000-0000F19F0000}"/>
    <cellStyle name="Normal 8 3 3 9 2" xfId="11686" xr:uid="{00000000-0005-0000-0000-0000F29F0000}"/>
    <cellStyle name="Normal 8 3 3 9 2 2" xfId="29039" xr:uid="{00000000-0005-0000-0000-0000F39F0000}"/>
    <cellStyle name="Normal 8 3 3 9 2 3" xfId="46385" xr:uid="{00000000-0005-0000-0000-0000F49F0000}"/>
    <cellStyle name="Normal 8 3 3 9 3" xfId="20366" xr:uid="{00000000-0005-0000-0000-0000F59F0000}"/>
    <cellStyle name="Normal 8 3 3 9 4" xfId="37712" xr:uid="{00000000-0005-0000-0000-0000F69F0000}"/>
    <cellStyle name="Normal 8 3 4" xfId="171" xr:uid="{00000000-0005-0000-0000-0000F79F0000}"/>
    <cellStyle name="Normal 8 3 4 10" xfId="17524" xr:uid="{00000000-0005-0000-0000-0000F89F0000}"/>
    <cellStyle name="Normal 8 3 4 11" xfId="34870" xr:uid="{00000000-0005-0000-0000-0000F99F0000}"/>
    <cellStyle name="Normal 8 3 4 2" xfId="661" xr:uid="{00000000-0005-0000-0000-0000FA9F0000}"/>
    <cellStyle name="Normal 8 3 4 2 2" xfId="2474" xr:uid="{00000000-0005-0000-0000-0000FB9F0000}"/>
    <cellStyle name="Normal 8 3 4 2 2 2" xfId="8256" xr:uid="{00000000-0005-0000-0000-0000FC9F0000}"/>
    <cellStyle name="Normal 8 3 4 2 2 2 2" xfId="16929" xr:uid="{00000000-0005-0000-0000-0000FD9F0000}"/>
    <cellStyle name="Normal 8 3 4 2 2 2 2 2" xfId="34282" xr:uid="{00000000-0005-0000-0000-0000FE9F0000}"/>
    <cellStyle name="Normal 8 3 4 2 2 2 2 3" xfId="51628" xr:uid="{00000000-0005-0000-0000-0000FF9F0000}"/>
    <cellStyle name="Normal 8 3 4 2 2 2 3" xfId="25609" xr:uid="{00000000-0005-0000-0000-000000A00000}"/>
    <cellStyle name="Normal 8 3 4 2 2 2 4" xfId="42955" xr:uid="{00000000-0005-0000-0000-000001A00000}"/>
    <cellStyle name="Normal 8 3 4 2 2 3" xfId="4287" xr:uid="{00000000-0005-0000-0000-000002A00000}"/>
    <cellStyle name="Normal 8 3 4 2 2 3 2" xfId="12960" xr:uid="{00000000-0005-0000-0000-000003A00000}"/>
    <cellStyle name="Normal 8 3 4 2 2 3 2 2" xfId="30313" xr:uid="{00000000-0005-0000-0000-000004A00000}"/>
    <cellStyle name="Normal 8 3 4 2 2 3 2 3" xfId="47659" xr:uid="{00000000-0005-0000-0000-000005A00000}"/>
    <cellStyle name="Normal 8 3 4 2 2 3 3" xfId="21640" xr:uid="{00000000-0005-0000-0000-000006A00000}"/>
    <cellStyle name="Normal 8 3 4 2 2 3 4" xfId="38986" xr:uid="{00000000-0005-0000-0000-000007A00000}"/>
    <cellStyle name="Normal 8 3 4 2 2 4" xfId="11147" xr:uid="{00000000-0005-0000-0000-000008A00000}"/>
    <cellStyle name="Normal 8 3 4 2 2 4 2" xfId="28500" xr:uid="{00000000-0005-0000-0000-000009A00000}"/>
    <cellStyle name="Normal 8 3 4 2 2 4 3" xfId="45846" xr:uid="{00000000-0005-0000-0000-00000AA00000}"/>
    <cellStyle name="Normal 8 3 4 2 2 5" xfId="19827" xr:uid="{00000000-0005-0000-0000-00000BA00000}"/>
    <cellStyle name="Normal 8 3 4 2 2 6" xfId="37173" xr:uid="{00000000-0005-0000-0000-00000CA00000}"/>
    <cellStyle name="Normal 8 3 4 2 3" xfId="1396" xr:uid="{00000000-0005-0000-0000-00000DA00000}"/>
    <cellStyle name="Normal 8 3 4 2 3 2" xfId="7178" xr:uid="{00000000-0005-0000-0000-00000EA00000}"/>
    <cellStyle name="Normal 8 3 4 2 3 2 2" xfId="15851" xr:uid="{00000000-0005-0000-0000-00000FA00000}"/>
    <cellStyle name="Normal 8 3 4 2 3 2 2 2" xfId="33204" xr:uid="{00000000-0005-0000-0000-000010A00000}"/>
    <cellStyle name="Normal 8 3 4 2 3 2 2 3" xfId="50550" xr:uid="{00000000-0005-0000-0000-000011A00000}"/>
    <cellStyle name="Normal 8 3 4 2 3 2 3" xfId="24531" xr:uid="{00000000-0005-0000-0000-000012A00000}"/>
    <cellStyle name="Normal 8 3 4 2 3 2 4" xfId="41877" xr:uid="{00000000-0005-0000-0000-000013A00000}"/>
    <cellStyle name="Normal 8 3 4 2 3 3" xfId="5022" xr:uid="{00000000-0005-0000-0000-000014A00000}"/>
    <cellStyle name="Normal 8 3 4 2 3 3 2" xfId="13695" xr:uid="{00000000-0005-0000-0000-000015A00000}"/>
    <cellStyle name="Normal 8 3 4 2 3 3 2 2" xfId="31048" xr:uid="{00000000-0005-0000-0000-000016A00000}"/>
    <cellStyle name="Normal 8 3 4 2 3 3 2 3" xfId="48394" xr:uid="{00000000-0005-0000-0000-000017A00000}"/>
    <cellStyle name="Normal 8 3 4 2 3 3 3" xfId="22375" xr:uid="{00000000-0005-0000-0000-000018A00000}"/>
    <cellStyle name="Normal 8 3 4 2 3 3 4" xfId="39721" xr:uid="{00000000-0005-0000-0000-000019A00000}"/>
    <cellStyle name="Normal 8 3 4 2 3 4" xfId="10069" xr:uid="{00000000-0005-0000-0000-00001AA00000}"/>
    <cellStyle name="Normal 8 3 4 2 3 4 2" xfId="27422" xr:uid="{00000000-0005-0000-0000-00001BA00000}"/>
    <cellStyle name="Normal 8 3 4 2 3 4 3" xfId="44768" xr:uid="{00000000-0005-0000-0000-00001CA00000}"/>
    <cellStyle name="Normal 8 3 4 2 3 5" xfId="18749" xr:uid="{00000000-0005-0000-0000-00001DA00000}"/>
    <cellStyle name="Normal 8 3 4 2 3 6" xfId="36095" xr:uid="{00000000-0005-0000-0000-00001EA00000}"/>
    <cellStyle name="Normal 8 3 4 2 4" xfId="6443" xr:uid="{00000000-0005-0000-0000-00001FA00000}"/>
    <cellStyle name="Normal 8 3 4 2 4 2" xfId="15116" xr:uid="{00000000-0005-0000-0000-000020A00000}"/>
    <cellStyle name="Normal 8 3 4 2 4 2 2" xfId="32469" xr:uid="{00000000-0005-0000-0000-000021A00000}"/>
    <cellStyle name="Normal 8 3 4 2 4 2 3" xfId="49815" xr:uid="{00000000-0005-0000-0000-000022A00000}"/>
    <cellStyle name="Normal 8 3 4 2 4 3" xfId="23796" xr:uid="{00000000-0005-0000-0000-000023A00000}"/>
    <cellStyle name="Normal 8 3 4 2 4 4" xfId="41142" xr:uid="{00000000-0005-0000-0000-000024A00000}"/>
    <cellStyle name="Normal 8 3 4 2 5" xfId="3209" xr:uid="{00000000-0005-0000-0000-000025A00000}"/>
    <cellStyle name="Normal 8 3 4 2 5 2" xfId="11882" xr:uid="{00000000-0005-0000-0000-000026A00000}"/>
    <cellStyle name="Normal 8 3 4 2 5 2 2" xfId="29235" xr:uid="{00000000-0005-0000-0000-000027A00000}"/>
    <cellStyle name="Normal 8 3 4 2 5 2 3" xfId="46581" xr:uid="{00000000-0005-0000-0000-000028A00000}"/>
    <cellStyle name="Normal 8 3 4 2 5 3" xfId="20562" xr:uid="{00000000-0005-0000-0000-000029A00000}"/>
    <cellStyle name="Normal 8 3 4 2 5 4" xfId="37908" xr:uid="{00000000-0005-0000-0000-00002AA00000}"/>
    <cellStyle name="Normal 8 3 4 2 6" xfId="9334" xr:uid="{00000000-0005-0000-0000-00002BA00000}"/>
    <cellStyle name="Normal 8 3 4 2 6 2" xfId="26687" xr:uid="{00000000-0005-0000-0000-00002CA00000}"/>
    <cellStyle name="Normal 8 3 4 2 6 3" xfId="44033" xr:uid="{00000000-0005-0000-0000-00002DA00000}"/>
    <cellStyle name="Normal 8 3 4 2 7" xfId="18014" xr:uid="{00000000-0005-0000-0000-00002EA00000}"/>
    <cellStyle name="Normal 8 3 4 2 8" xfId="35360" xr:uid="{00000000-0005-0000-0000-00002FA00000}"/>
    <cellStyle name="Normal 8 3 4 3" xfId="906" xr:uid="{00000000-0005-0000-0000-000030A00000}"/>
    <cellStyle name="Normal 8 3 4 3 2" xfId="2719" xr:uid="{00000000-0005-0000-0000-000031A00000}"/>
    <cellStyle name="Normal 8 3 4 3 2 2" xfId="8501" xr:uid="{00000000-0005-0000-0000-000032A00000}"/>
    <cellStyle name="Normal 8 3 4 3 2 2 2" xfId="17174" xr:uid="{00000000-0005-0000-0000-000033A00000}"/>
    <cellStyle name="Normal 8 3 4 3 2 2 2 2" xfId="34527" xr:uid="{00000000-0005-0000-0000-000034A00000}"/>
    <cellStyle name="Normal 8 3 4 3 2 2 2 3" xfId="51873" xr:uid="{00000000-0005-0000-0000-000035A00000}"/>
    <cellStyle name="Normal 8 3 4 3 2 2 3" xfId="25854" xr:uid="{00000000-0005-0000-0000-000036A00000}"/>
    <cellStyle name="Normal 8 3 4 3 2 2 4" xfId="43200" xr:uid="{00000000-0005-0000-0000-000037A00000}"/>
    <cellStyle name="Normal 8 3 4 3 2 3" xfId="4532" xr:uid="{00000000-0005-0000-0000-000038A00000}"/>
    <cellStyle name="Normal 8 3 4 3 2 3 2" xfId="13205" xr:uid="{00000000-0005-0000-0000-000039A00000}"/>
    <cellStyle name="Normal 8 3 4 3 2 3 2 2" xfId="30558" xr:uid="{00000000-0005-0000-0000-00003AA00000}"/>
    <cellStyle name="Normal 8 3 4 3 2 3 2 3" xfId="47904" xr:uid="{00000000-0005-0000-0000-00003BA00000}"/>
    <cellStyle name="Normal 8 3 4 3 2 3 3" xfId="21885" xr:uid="{00000000-0005-0000-0000-00003CA00000}"/>
    <cellStyle name="Normal 8 3 4 3 2 3 4" xfId="39231" xr:uid="{00000000-0005-0000-0000-00003DA00000}"/>
    <cellStyle name="Normal 8 3 4 3 2 4" xfId="11392" xr:uid="{00000000-0005-0000-0000-00003EA00000}"/>
    <cellStyle name="Normal 8 3 4 3 2 4 2" xfId="28745" xr:uid="{00000000-0005-0000-0000-00003FA00000}"/>
    <cellStyle name="Normal 8 3 4 3 2 4 3" xfId="46091" xr:uid="{00000000-0005-0000-0000-000040A00000}"/>
    <cellStyle name="Normal 8 3 4 3 2 5" xfId="20072" xr:uid="{00000000-0005-0000-0000-000041A00000}"/>
    <cellStyle name="Normal 8 3 4 3 2 6" xfId="37418" xr:uid="{00000000-0005-0000-0000-000042A00000}"/>
    <cellStyle name="Normal 8 3 4 3 3" xfId="1641" xr:uid="{00000000-0005-0000-0000-000043A00000}"/>
    <cellStyle name="Normal 8 3 4 3 3 2" xfId="7423" xr:uid="{00000000-0005-0000-0000-000044A00000}"/>
    <cellStyle name="Normal 8 3 4 3 3 2 2" xfId="16096" xr:uid="{00000000-0005-0000-0000-000045A00000}"/>
    <cellStyle name="Normal 8 3 4 3 3 2 2 2" xfId="33449" xr:uid="{00000000-0005-0000-0000-000046A00000}"/>
    <cellStyle name="Normal 8 3 4 3 3 2 2 3" xfId="50795" xr:uid="{00000000-0005-0000-0000-000047A00000}"/>
    <cellStyle name="Normal 8 3 4 3 3 2 3" xfId="24776" xr:uid="{00000000-0005-0000-0000-000048A00000}"/>
    <cellStyle name="Normal 8 3 4 3 3 2 4" xfId="42122" xr:uid="{00000000-0005-0000-0000-000049A00000}"/>
    <cellStyle name="Normal 8 3 4 3 3 3" xfId="5267" xr:uid="{00000000-0005-0000-0000-00004AA00000}"/>
    <cellStyle name="Normal 8 3 4 3 3 3 2" xfId="13940" xr:uid="{00000000-0005-0000-0000-00004BA00000}"/>
    <cellStyle name="Normal 8 3 4 3 3 3 2 2" xfId="31293" xr:uid="{00000000-0005-0000-0000-00004CA00000}"/>
    <cellStyle name="Normal 8 3 4 3 3 3 2 3" xfId="48639" xr:uid="{00000000-0005-0000-0000-00004DA00000}"/>
    <cellStyle name="Normal 8 3 4 3 3 3 3" xfId="22620" xr:uid="{00000000-0005-0000-0000-00004EA00000}"/>
    <cellStyle name="Normal 8 3 4 3 3 3 4" xfId="39966" xr:uid="{00000000-0005-0000-0000-00004FA00000}"/>
    <cellStyle name="Normal 8 3 4 3 3 4" xfId="10314" xr:uid="{00000000-0005-0000-0000-000050A00000}"/>
    <cellStyle name="Normal 8 3 4 3 3 4 2" xfId="27667" xr:uid="{00000000-0005-0000-0000-000051A00000}"/>
    <cellStyle name="Normal 8 3 4 3 3 4 3" xfId="45013" xr:uid="{00000000-0005-0000-0000-000052A00000}"/>
    <cellStyle name="Normal 8 3 4 3 3 5" xfId="18994" xr:uid="{00000000-0005-0000-0000-000053A00000}"/>
    <cellStyle name="Normal 8 3 4 3 3 6" xfId="36340" xr:uid="{00000000-0005-0000-0000-000054A00000}"/>
    <cellStyle name="Normal 8 3 4 3 4" xfId="6688" xr:uid="{00000000-0005-0000-0000-000055A00000}"/>
    <cellStyle name="Normal 8 3 4 3 4 2" xfId="15361" xr:uid="{00000000-0005-0000-0000-000056A00000}"/>
    <cellStyle name="Normal 8 3 4 3 4 2 2" xfId="32714" xr:uid="{00000000-0005-0000-0000-000057A00000}"/>
    <cellStyle name="Normal 8 3 4 3 4 2 3" xfId="50060" xr:uid="{00000000-0005-0000-0000-000058A00000}"/>
    <cellStyle name="Normal 8 3 4 3 4 3" xfId="24041" xr:uid="{00000000-0005-0000-0000-000059A00000}"/>
    <cellStyle name="Normal 8 3 4 3 4 4" xfId="41387" xr:uid="{00000000-0005-0000-0000-00005AA00000}"/>
    <cellStyle name="Normal 8 3 4 3 5" xfId="3454" xr:uid="{00000000-0005-0000-0000-00005BA00000}"/>
    <cellStyle name="Normal 8 3 4 3 5 2" xfId="12127" xr:uid="{00000000-0005-0000-0000-00005CA00000}"/>
    <cellStyle name="Normal 8 3 4 3 5 2 2" xfId="29480" xr:uid="{00000000-0005-0000-0000-00005DA00000}"/>
    <cellStyle name="Normal 8 3 4 3 5 2 3" xfId="46826" xr:uid="{00000000-0005-0000-0000-00005EA00000}"/>
    <cellStyle name="Normal 8 3 4 3 5 3" xfId="20807" xr:uid="{00000000-0005-0000-0000-00005FA00000}"/>
    <cellStyle name="Normal 8 3 4 3 5 4" xfId="38153" xr:uid="{00000000-0005-0000-0000-000060A00000}"/>
    <cellStyle name="Normal 8 3 4 3 6" xfId="9579" xr:uid="{00000000-0005-0000-0000-000061A00000}"/>
    <cellStyle name="Normal 8 3 4 3 6 2" xfId="26932" xr:uid="{00000000-0005-0000-0000-000062A00000}"/>
    <cellStyle name="Normal 8 3 4 3 6 3" xfId="44278" xr:uid="{00000000-0005-0000-0000-000063A00000}"/>
    <cellStyle name="Normal 8 3 4 3 7" xfId="18259" xr:uid="{00000000-0005-0000-0000-000064A00000}"/>
    <cellStyle name="Normal 8 3 4 3 8" xfId="35605" xr:uid="{00000000-0005-0000-0000-000065A00000}"/>
    <cellStyle name="Normal 8 3 4 4" xfId="416" xr:uid="{00000000-0005-0000-0000-000066A00000}"/>
    <cellStyle name="Normal 8 3 4 4 2" xfId="2229" xr:uid="{00000000-0005-0000-0000-000067A00000}"/>
    <cellStyle name="Normal 8 3 4 4 2 2" xfId="8011" xr:uid="{00000000-0005-0000-0000-000068A00000}"/>
    <cellStyle name="Normal 8 3 4 4 2 2 2" xfId="16684" xr:uid="{00000000-0005-0000-0000-000069A00000}"/>
    <cellStyle name="Normal 8 3 4 4 2 2 2 2" xfId="34037" xr:uid="{00000000-0005-0000-0000-00006AA00000}"/>
    <cellStyle name="Normal 8 3 4 4 2 2 2 3" xfId="51383" xr:uid="{00000000-0005-0000-0000-00006BA00000}"/>
    <cellStyle name="Normal 8 3 4 4 2 2 3" xfId="25364" xr:uid="{00000000-0005-0000-0000-00006CA00000}"/>
    <cellStyle name="Normal 8 3 4 4 2 2 4" xfId="42710" xr:uid="{00000000-0005-0000-0000-00006DA00000}"/>
    <cellStyle name="Normal 8 3 4 4 2 3" xfId="5512" xr:uid="{00000000-0005-0000-0000-00006EA00000}"/>
    <cellStyle name="Normal 8 3 4 4 2 3 2" xfId="14185" xr:uid="{00000000-0005-0000-0000-00006FA00000}"/>
    <cellStyle name="Normal 8 3 4 4 2 3 2 2" xfId="31538" xr:uid="{00000000-0005-0000-0000-000070A00000}"/>
    <cellStyle name="Normal 8 3 4 4 2 3 2 3" xfId="48884" xr:uid="{00000000-0005-0000-0000-000071A00000}"/>
    <cellStyle name="Normal 8 3 4 4 2 3 3" xfId="22865" xr:uid="{00000000-0005-0000-0000-000072A00000}"/>
    <cellStyle name="Normal 8 3 4 4 2 3 4" xfId="40211" xr:uid="{00000000-0005-0000-0000-000073A00000}"/>
    <cellStyle name="Normal 8 3 4 4 2 4" xfId="10902" xr:uid="{00000000-0005-0000-0000-000074A00000}"/>
    <cellStyle name="Normal 8 3 4 4 2 4 2" xfId="28255" xr:uid="{00000000-0005-0000-0000-000075A00000}"/>
    <cellStyle name="Normal 8 3 4 4 2 4 3" xfId="45601" xr:uid="{00000000-0005-0000-0000-000076A00000}"/>
    <cellStyle name="Normal 8 3 4 4 2 5" xfId="19582" xr:uid="{00000000-0005-0000-0000-000077A00000}"/>
    <cellStyle name="Normal 8 3 4 4 2 6" xfId="36928" xr:uid="{00000000-0005-0000-0000-000078A00000}"/>
    <cellStyle name="Normal 8 3 4 4 3" xfId="6198" xr:uid="{00000000-0005-0000-0000-000079A00000}"/>
    <cellStyle name="Normal 8 3 4 4 3 2" xfId="14871" xr:uid="{00000000-0005-0000-0000-00007AA00000}"/>
    <cellStyle name="Normal 8 3 4 4 3 2 2" xfId="32224" xr:uid="{00000000-0005-0000-0000-00007BA00000}"/>
    <cellStyle name="Normal 8 3 4 4 3 2 3" xfId="49570" xr:uid="{00000000-0005-0000-0000-00007CA00000}"/>
    <cellStyle name="Normal 8 3 4 4 3 3" xfId="23551" xr:uid="{00000000-0005-0000-0000-00007DA00000}"/>
    <cellStyle name="Normal 8 3 4 4 3 4" xfId="40897" xr:uid="{00000000-0005-0000-0000-00007EA00000}"/>
    <cellStyle name="Normal 8 3 4 4 4" xfId="4042" xr:uid="{00000000-0005-0000-0000-00007FA00000}"/>
    <cellStyle name="Normal 8 3 4 4 4 2" xfId="12715" xr:uid="{00000000-0005-0000-0000-000080A00000}"/>
    <cellStyle name="Normal 8 3 4 4 4 2 2" xfId="30068" xr:uid="{00000000-0005-0000-0000-000081A00000}"/>
    <cellStyle name="Normal 8 3 4 4 4 2 3" xfId="47414" xr:uid="{00000000-0005-0000-0000-000082A00000}"/>
    <cellStyle name="Normal 8 3 4 4 4 3" xfId="21395" xr:uid="{00000000-0005-0000-0000-000083A00000}"/>
    <cellStyle name="Normal 8 3 4 4 4 4" xfId="38741" xr:uid="{00000000-0005-0000-0000-000084A00000}"/>
    <cellStyle name="Normal 8 3 4 4 5" xfId="9089" xr:uid="{00000000-0005-0000-0000-000085A00000}"/>
    <cellStyle name="Normal 8 3 4 4 5 2" xfId="26442" xr:uid="{00000000-0005-0000-0000-000086A00000}"/>
    <cellStyle name="Normal 8 3 4 4 5 3" xfId="43788" xr:uid="{00000000-0005-0000-0000-000087A00000}"/>
    <cellStyle name="Normal 8 3 4 4 6" xfId="17769" xr:uid="{00000000-0005-0000-0000-000088A00000}"/>
    <cellStyle name="Normal 8 3 4 4 7" xfId="35115" xr:uid="{00000000-0005-0000-0000-000089A00000}"/>
    <cellStyle name="Normal 8 3 4 5" xfId="1984" xr:uid="{00000000-0005-0000-0000-00008AA00000}"/>
    <cellStyle name="Normal 8 3 4 5 2" xfId="7766" xr:uid="{00000000-0005-0000-0000-00008BA00000}"/>
    <cellStyle name="Normal 8 3 4 5 2 2" xfId="16439" xr:uid="{00000000-0005-0000-0000-00008CA00000}"/>
    <cellStyle name="Normal 8 3 4 5 2 2 2" xfId="33792" xr:uid="{00000000-0005-0000-0000-00008DA00000}"/>
    <cellStyle name="Normal 8 3 4 5 2 2 3" xfId="51138" xr:uid="{00000000-0005-0000-0000-00008EA00000}"/>
    <cellStyle name="Normal 8 3 4 5 2 3" xfId="25119" xr:uid="{00000000-0005-0000-0000-00008FA00000}"/>
    <cellStyle name="Normal 8 3 4 5 2 4" xfId="42465" xr:uid="{00000000-0005-0000-0000-000090A00000}"/>
    <cellStyle name="Normal 8 3 4 5 3" xfId="3797" xr:uid="{00000000-0005-0000-0000-000091A00000}"/>
    <cellStyle name="Normal 8 3 4 5 3 2" xfId="12470" xr:uid="{00000000-0005-0000-0000-000092A00000}"/>
    <cellStyle name="Normal 8 3 4 5 3 2 2" xfId="29823" xr:uid="{00000000-0005-0000-0000-000093A00000}"/>
    <cellStyle name="Normal 8 3 4 5 3 2 3" xfId="47169" xr:uid="{00000000-0005-0000-0000-000094A00000}"/>
    <cellStyle name="Normal 8 3 4 5 3 3" xfId="21150" xr:uid="{00000000-0005-0000-0000-000095A00000}"/>
    <cellStyle name="Normal 8 3 4 5 3 4" xfId="38496" xr:uid="{00000000-0005-0000-0000-000096A00000}"/>
    <cellStyle name="Normal 8 3 4 5 4" xfId="10657" xr:uid="{00000000-0005-0000-0000-000097A00000}"/>
    <cellStyle name="Normal 8 3 4 5 4 2" xfId="28010" xr:uid="{00000000-0005-0000-0000-000098A00000}"/>
    <cellStyle name="Normal 8 3 4 5 4 3" xfId="45356" xr:uid="{00000000-0005-0000-0000-000099A00000}"/>
    <cellStyle name="Normal 8 3 4 5 5" xfId="19337" xr:uid="{00000000-0005-0000-0000-00009AA00000}"/>
    <cellStyle name="Normal 8 3 4 5 6" xfId="36683" xr:uid="{00000000-0005-0000-0000-00009BA00000}"/>
    <cellStyle name="Normal 8 3 4 6" xfId="1151" xr:uid="{00000000-0005-0000-0000-00009CA00000}"/>
    <cellStyle name="Normal 8 3 4 6 2" xfId="6933" xr:uid="{00000000-0005-0000-0000-00009DA00000}"/>
    <cellStyle name="Normal 8 3 4 6 2 2" xfId="15606" xr:uid="{00000000-0005-0000-0000-00009EA00000}"/>
    <cellStyle name="Normal 8 3 4 6 2 2 2" xfId="32959" xr:uid="{00000000-0005-0000-0000-00009FA00000}"/>
    <cellStyle name="Normal 8 3 4 6 2 2 3" xfId="50305" xr:uid="{00000000-0005-0000-0000-0000A0A00000}"/>
    <cellStyle name="Normal 8 3 4 6 2 3" xfId="24286" xr:uid="{00000000-0005-0000-0000-0000A1A00000}"/>
    <cellStyle name="Normal 8 3 4 6 2 4" xfId="41632" xr:uid="{00000000-0005-0000-0000-0000A2A00000}"/>
    <cellStyle name="Normal 8 3 4 6 3" xfId="4777" xr:uid="{00000000-0005-0000-0000-0000A3A00000}"/>
    <cellStyle name="Normal 8 3 4 6 3 2" xfId="13450" xr:uid="{00000000-0005-0000-0000-0000A4A00000}"/>
    <cellStyle name="Normal 8 3 4 6 3 2 2" xfId="30803" xr:uid="{00000000-0005-0000-0000-0000A5A00000}"/>
    <cellStyle name="Normal 8 3 4 6 3 2 3" xfId="48149" xr:uid="{00000000-0005-0000-0000-0000A6A00000}"/>
    <cellStyle name="Normal 8 3 4 6 3 3" xfId="22130" xr:uid="{00000000-0005-0000-0000-0000A7A00000}"/>
    <cellStyle name="Normal 8 3 4 6 3 4" xfId="39476" xr:uid="{00000000-0005-0000-0000-0000A8A00000}"/>
    <cellStyle name="Normal 8 3 4 6 4" xfId="9824" xr:uid="{00000000-0005-0000-0000-0000A9A00000}"/>
    <cellStyle name="Normal 8 3 4 6 4 2" xfId="27177" xr:uid="{00000000-0005-0000-0000-0000AAA00000}"/>
    <cellStyle name="Normal 8 3 4 6 4 3" xfId="44523" xr:uid="{00000000-0005-0000-0000-0000ABA00000}"/>
    <cellStyle name="Normal 8 3 4 6 5" xfId="18504" xr:uid="{00000000-0005-0000-0000-0000ACA00000}"/>
    <cellStyle name="Normal 8 3 4 6 6" xfId="35850" xr:uid="{00000000-0005-0000-0000-0000ADA00000}"/>
    <cellStyle name="Normal 8 3 4 7" xfId="5953" xr:uid="{00000000-0005-0000-0000-0000AEA00000}"/>
    <cellStyle name="Normal 8 3 4 7 2" xfId="14626" xr:uid="{00000000-0005-0000-0000-0000AFA00000}"/>
    <cellStyle name="Normal 8 3 4 7 2 2" xfId="31979" xr:uid="{00000000-0005-0000-0000-0000B0A00000}"/>
    <cellStyle name="Normal 8 3 4 7 2 3" xfId="49325" xr:uid="{00000000-0005-0000-0000-0000B1A00000}"/>
    <cellStyle name="Normal 8 3 4 7 3" xfId="23306" xr:uid="{00000000-0005-0000-0000-0000B2A00000}"/>
    <cellStyle name="Normal 8 3 4 7 4" xfId="40652" xr:uid="{00000000-0005-0000-0000-0000B3A00000}"/>
    <cellStyle name="Normal 8 3 4 8" xfId="2964" xr:uid="{00000000-0005-0000-0000-0000B4A00000}"/>
    <cellStyle name="Normal 8 3 4 8 2" xfId="11637" xr:uid="{00000000-0005-0000-0000-0000B5A00000}"/>
    <cellStyle name="Normal 8 3 4 8 2 2" xfId="28990" xr:uid="{00000000-0005-0000-0000-0000B6A00000}"/>
    <cellStyle name="Normal 8 3 4 8 2 3" xfId="46336" xr:uid="{00000000-0005-0000-0000-0000B7A00000}"/>
    <cellStyle name="Normal 8 3 4 8 3" xfId="20317" xr:uid="{00000000-0005-0000-0000-0000B8A00000}"/>
    <cellStyle name="Normal 8 3 4 8 4" xfId="37663" xr:uid="{00000000-0005-0000-0000-0000B9A00000}"/>
    <cellStyle name="Normal 8 3 4 9" xfId="8844" xr:uid="{00000000-0005-0000-0000-0000BAA00000}"/>
    <cellStyle name="Normal 8 3 4 9 2" xfId="26197" xr:uid="{00000000-0005-0000-0000-0000BBA00000}"/>
    <cellStyle name="Normal 8 3 4 9 3" xfId="43543" xr:uid="{00000000-0005-0000-0000-0000BCA00000}"/>
    <cellStyle name="Normal 8 3 5" xfId="269" xr:uid="{00000000-0005-0000-0000-0000BDA00000}"/>
    <cellStyle name="Normal 8 3 5 10" xfId="34968" xr:uid="{00000000-0005-0000-0000-0000BEA00000}"/>
    <cellStyle name="Normal 8 3 5 2" xfId="1004" xr:uid="{00000000-0005-0000-0000-0000BFA00000}"/>
    <cellStyle name="Normal 8 3 5 2 2" xfId="2817" xr:uid="{00000000-0005-0000-0000-0000C0A00000}"/>
    <cellStyle name="Normal 8 3 5 2 2 2" xfId="8599" xr:uid="{00000000-0005-0000-0000-0000C1A00000}"/>
    <cellStyle name="Normal 8 3 5 2 2 2 2" xfId="17272" xr:uid="{00000000-0005-0000-0000-0000C2A00000}"/>
    <cellStyle name="Normal 8 3 5 2 2 2 2 2" xfId="34625" xr:uid="{00000000-0005-0000-0000-0000C3A00000}"/>
    <cellStyle name="Normal 8 3 5 2 2 2 2 3" xfId="51971" xr:uid="{00000000-0005-0000-0000-0000C4A00000}"/>
    <cellStyle name="Normal 8 3 5 2 2 2 3" xfId="25952" xr:uid="{00000000-0005-0000-0000-0000C5A00000}"/>
    <cellStyle name="Normal 8 3 5 2 2 2 4" xfId="43298" xr:uid="{00000000-0005-0000-0000-0000C6A00000}"/>
    <cellStyle name="Normal 8 3 5 2 2 3" xfId="4630" xr:uid="{00000000-0005-0000-0000-0000C7A00000}"/>
    <cellStyle name="Normal 8 3 5 2 2 3 2" xfId="13303" xr:uid="{00000000-0005-0000-0000-0000C8A00000}"/>
    <cellStyle name="Normal 8 3 5 2 2 3 2 2" xfId="30656" xr:uid="{00000000-0005-0000-0000-0000C9A00000}"/>
    <cellStyle name="Normal 8 3 5 2 2 3 2 3" xfId="48002" xr:uid="{00000000-0005-0000-0000-0000CAA00000}"/>
    <cellStyle name="Normal 8 3 5 2 2 3 3" xfId="21983" xr:uid="{00000000-0005-0000-0000-0000CBA00000}"/>
    <cellStyle name="Normal 8 3 5 2 2 3 4" xfId="39329" xr:uid="{00000000-0005-0000-0000-0000CCA00000}"/>
    <cellStyle name="Normal 8 3 5 2 2 4" xfId="11490" xr:uid="{00000000-0005-0000-0000-0000CDA00000}"/>
    <cellStyle name="Normal 8 3 5 2 2 4 2" xfId="28843" xr:uid="{00000000-0005-0000-0000-0000CEA00000}"/>
    <cellStyle name="Normal 8 3 5 2 2 4 3" xfId="46189" xr:uid="{00000000-0005-0000-0000-0000CFA00000}"/>
    <cellStyle name="Normal 8 3 5 2 2 5" xfId="20170" xr:uid="{00000000-0005-0000-0000-0000D0A00000}"/>
    <cellStyle name="Normal 8 3 5 2 2 6" xfId="37516" xr:uid="{00000000-0005-0000-0000-0000D1A00000}"/>
    <cellStyle name="Normal 8 3 5 2 3" xfId="1739" xr:uid="{00000000-0005-0000-0000-0000D2A00000}"/>
    <cellStyle name="Normal 8 3 5 2 3 2" xfId="7521" xr:uid="{00000000-0005-0000-0000-0000D3A00000}"/>
    <cellStyle name="Normal 8 3 5 2 3 2 2" xfId="16194" xr:uid="{00000000-0005-0000-0000-0000D4A00000}"/>
    <cellStyle name="Normal 8 3 5 2 3 2 2 2" xfId="33547" xr:uid="{00000000-0005-0000-0000-0000D5A00000}"/>
    <cellStyle name="Normal 8 3 5 2 3 2 2 3" xfId="50893" xr:uid="{00000000-0005-0000-0000-0000D6A00000}"/>
    <cellStyle name="Normal 8 3 5 2 3 2 3" xfId="24874" xr:uid="{00000000-0005-0000-0000-0000D7A00000}"/>
    <cellStyle name="Normal 8 3 5 2 3 2 4" xfId="42220" xr:uid="{00000000-0005-0000-0000-0000D8A00000}"/>
    <cellStyle name="Normal 8 3 5 2 3 3" xfId="5365" xr:uid="{00000000-0005-0000-0000-0000D9A00000}"/>
    <cellStyle name="Normal 8 3 5 2 3 3 2" xfId="14038" xr:uid="{00000000-0005-0000-0000-0000DAA00000}"/>
    <cellStyle name="Normal 8 3 5 2 3 3 2 2" xfId="31391" xr:uid="{00000000-0005-0000-0000-0000DBA00000}"/>
    <cellStyle name="Normal 8 3 5 2 3 3 2 3" xfId="48737" xr:uid="{00000000-0005-0000-0000-0000DCA00000}"/>
    <cellStyle name="Normal 8 3 5 2 3 3 3" xfId="22718" xr:uid="{00000000-0005-0000-0000-0000DDA00000}"/>
    <cellStyle name="Normal 8 3 5 2 3 3 4" xfId="40064" xr:uid="{00000000-0005-0000-0000-0000DEA00000}"/>
    <cellStyle name="Normal 8 3 5 2 3 4" xfId="10412" xr:uid="{00000000-0005-0000-0000-0000DFA00000}"/>
    <cellStyle name="Normal 8 3 5 2 3 4 2" xfId="27765" xr:uid="{00000000-0005-0000-0000-0000E0A00000}"/>
    <cellStyle name="Normal 8 3 5 2 3 4 3" xfId="45111" xr:uid="{00000000-0005-0000-0000-0000E1A00000}"/>
    <cellStyle name="Normal 8 3 5 2 3 5" xfId="19092" xr:uid="{00000000-0005-0000-0000-0000E2A00000}"/>
    <cellStyle name="Normal 8 3 5 2 3 6" xfId="36438" xr:uid="{00000000-0005-0000-0000-0000E3A00000}"/>
    <cellStyle name="Normal 8 3 5 2 4" xfId="6786" xr:uid="{00000000-0005-0000-0000-0000E4A00000}"/>
    <cellStyle name="Normal 8 3 5 2 4 2" xfId="15459" xr:uid="{00000000-0005-0000-0000-0000E5A00000}"/>
    <cellStyle name="Normal 8 3 5 2 4 2 2" xfId="32812" xr:uid="{00000000-0005-0000-0000-0000E6A00000}"/>
    <cellStyle name="Normal 8 3 5 2 4 2 3" xfId="50158" xr:uid="{00000000-0005-0000-0000-0000E7A00000}"/>
    <cellStyle name="Normal 8 3 5 2 4 3" xfId="24139" xr:uid="{00000000-0005-0000-0000-0000E8A00000}"/>
    <cellStyle name="Normal 8 3 5 2 4 4" xfId="41485" xr:uid="{00000000-0005-0000-0000-0000E9A00000}"/>
    <cellStyle name="Normal 8 3 5 2 5" xfId="3552" xr:uid="{00000000-0005-0000-0000-0000EAA00000}"/>
    <cellStyle name="Normal 8 3 5 2 5 2" xfId="12225" xr:uid="{00000000-0005-0000-0000-0000EBA00000}"/>
    <cellStyle name="Normal 8 3 5 2 5 2 2" xfId="29578" xr:uid="{00000000-0005-0000-0000-0000ECA00000}"/>
    <cellStyle name="Normal 8 3 5 2 5 2 3" xfId="46924" xr:uid="{00000000-0005-0000-0000-0000EDA00000}"/>
    <cellStyle name="Normal 8 3 5 2 5 3" xfId="20905" xr:uid="{00000000-0005-0000-0000-0000EEA00000}"/>
    <cellStyle name="Normal 8 3 5 2 5 4" xfId="38251" xr:uid="{00000000-0005-0000-0000-0000EFA00000}"/>
    <cellStyle name="Normal 8 3 5 2 6" xfId="9677" xr:uid="{00000000-0005-0000-0000-0000F0A00000}"/>
    <cellStyle name="Normal 8 3 5 2 6 2" xfId="27030" xr:uid="{00000000-0005-0000-0000-0000F1A00000}"/>
    <cellStyle name="Normal 8 3 5 2 6 3" xfId="44376" xr:uid="{00000000-0005-0000-0000-0000F2A00000}"/>
    <cellStyle name="Normal 8 3 5 2 7" xfId="18357" xr:uid="{00000000-0005-0000-0000-0000F3A00000}"/>
    <cellStyle name="Normal 8 3 5 2 8" xfId="35703" xr:uid="{00000000-0005-0000-0000-0000F4A00000}"/>
    <cellStyle name="Normal 8 3 5 3" xfId="514" xr:uid="{00000000-0005-0000-0000-0000F5A00000}"/>
    <cellStyle name="Normal 8 3 5 3 2" xfId="2327" xr:uid="{00000000-0005-0000-0000-0000F6A00000}"/>
    <cellStyle name="Normal 8 3 5 3 2 2" xfId="8109" xr:uid="{00000000-0005-0000-0000-0000F7A00000}"/>
    <cellStyle name="Normal 8 3 5 3 2 2 2" xfId="16782" xr:uid="{00000000-0005-0000-0000-0000F8A00000}"/>
    <cellStyle name="Normal 8 3 5 3 2 2 2 2" xfId="34135" xr:uid="{00000000-0005-0000-0000-0000F9A00000}"/>
    <cellStyle name="Normal 8 3 5 3 2 2 2 3" xfId="51481" xr:uid="{00000000-0005-0000-0000-0000FAA00000}"/>
    <cellStyle name="Normal 8 3 5 3 2 2 3" xfId="25462" xr:uid="{00000000-0005-0000-0000-0000FBA00000}"/>
    <cellStyle name="Normal 8 3 5 3 2 2 4" xfId="42808" xr:uid="{00000000-0005-0000-0000-0000FCA00000}"/>
    <cellStyle name="Normal 8 3 5 3 2 3" xfId="5610" xr:uid="{00000000-0005-0000-0000-0000FDA00000}"/>
    <cellStyle name="Normal 8 3 5 3 2 3 2" xfId="14283" xr:uid="{00000000-0005-0000-0000-0000FEA00000}"/>
    <cellStyle name="Normal 8 3 5 3 2 3 2 2" xfId="31636" xr:uid="{00000000-0005-0000-0000-0000FFA00000}"/>
    <cellStyle name="Normal 8 3 5 3 2 3 2 3" xfId="48982" xr:uid="{00000000-0005-0000-0000-000000A10000}"/>
    <cellStyle name="Normal 8 3 5 3 2 3 3" xfId="22963" xr:uid="{00000000-0005-0000-0000-000001A10000}"/>
    <cellStyle name="Normal 8 3 5 3 2 3 4" xfId="40309" xr:uid="{00000000-0005-0000-0000-000002A10000}"/>
    <cellStyle name="Normal 8 3 5 3 2 4" xfId="11000" xr:uid="{00000000-0005-0000-0000-000003A10000}"/>
    <cellStyle name="Normal 8 3 5 3 2 4 2" xfId="28353" xr:uid="{00000000-0005-0000-0000-000004A10000}"/>
    <cellStyle name="Normal 8 3 5 3 2 4 3" xfId="45699" xr:uid="{00000000-0005-0000-0000-000005A10000}"/>
    <cellStyle name="Normal 8 3 5 3 2 5" xfId="19680" xr:uid="{00000000-0005-0000-0000-000006A10000}"/>
    <cellStyle name="Normal 8 3 5 3 2 6" xfId="37026" xr:uid="{00000000-0005-0000-0000-000007A10000}"/>
    <cellStyle name="Normal 8 3 5 3 3" xfId="6296" xr:uid="{00000000-0005-0000-0000-000008A10000}"/>
    <cellStyle name="Normal 8 3 5 3 3 2" xfId="14969" xr:uid="{00000000-0005-0000-0000-000009A10000}"/>
    <cellStyle name="Normal 8 3 5 3 3 2 2" xfId="32322" xr:uid="{00000000-0005-0000-0000-00000AA10000}"/>
    <cellStyle name="Normal 8 3 5 3 3 2 3" xfId="49668" xr:uid="{00000000-0005-0000-0000-00000BA10000}"/>
    <cellStyle name="Normal 8 3 5 3 3 3" xfId="23649" xr:uid="{00000000-0005-0000-0000-00000CA10000}"/>
    <cellStyle name="Normal 8 3 5 3 3 4" xfId="40995" xr:uid="{00000000-0005-0000-0000-00000DA10000}"/>
    <cellStyle name="Normal 8 3 5 3 4" xfId="4140" xr:uid="{00000000-0005-0000-0000-00000EA10000}"/>
    <cellStyle name="Normal 8 3 5 3 4 2" xfId="12813" xr:uid="{00000000-0005-0000-0000-00000FA10000}"/>
    <cellStyle name="Normal 8 3 5 3 4 2 2" xfId="30166" xr:uid="{00000000-0005-0000-0000-000010A10000}"/>
    <cellStyle name="Normal 8 3 5 3 4 2 3" xfId="47512" xr:uid="{00000000-0005-0000-0000-000011A10000}"/>
    <cellStyle name="Normal 8 3 5 3 4 3" xfId="21493" xr:uid="{00000000-0005-0000-0000-000012A10000}"/>
    <cellStyle name="Normal 8 3 5 3 4 4" xfId="38839" xr:uid="{00000000-0005-0000-0000-000013A10000}"/>
    <cellStyle name="Normal 8 3 5 3 5" xfId="9187" xr:uid="{00000000-0005-0000-0000-000014A10000}"/>
    <cellStyle name="Normal 8 3 5 3 5 2" xfId="26540" xr:uid="{00000000-0005-0000-0000-000015A10000}"/>
    <cellStyle name="Normal 8 3 5 3 5 3" xfId="43886" xr:uid="{00000000-0005-0000-0000-000016A10000}"/>
    <cellStyle name="Normal 8 3 5 3 6" xfId="17867" xr:uid="{00000000-0005-0000-0000-000017A10000}"/>
    <cellStyle name="Normal 8 3 5 3 7" xfId="35213" xr:uid="{00000000-0005-0000-0000-000018A10000}"/>
    <cellStyle name="Normal 8 3 5 4" xfId="2082" xr:uid="{00000000-0005-0000-0000-000019A10000}"/>
    <cellStyle name="Normal 8 3 5 4 2" xfId="7864" xr:uid="{00000000-0005-0000-0000-00001AA10000}"/>
    <cellStyle name="Normal 8 3 5 4 2 2" xfId="16537" xr:uid="{00000000-0005-0000-0000-00001BA10000}"/>
    <cellStyle name="Normal 8 3 5 4 2 2 2" xfId="33890" xr:uid="{00000000-0005-0000-0000-00001CA10000}"/>
    <cellStyle name="Normal 8 3 5 4 2 2 3" xfId="51236" xr:uid="{00000000-0005-0000-0000-00001DA10000}"/>
    <cellStyle name="Normal 8 3 5 4 2 3" xfId="25217" xr:uid="{00000000-0005-0000-0000-00001EA10000}"/>
    <cellStyle name="Normal 8 3 5 4 2 4" xfId="42563" xr:uid="{00000000-0005-0000-0000-00001FA10000}"/>
    <cellStyle name="Normal 8 3 5 4 3" xfId="3895" xr:uid="{00000000-0005-0000-0000-000020A10000}"/>
    <cellStyle name="Normal 8 3 5 4 3 2" xfId="12568" xr:uid="{00000000-0005-0000-0000-000021A10000}"/>
    <cellStyle name="Normal 8 3 5 4 3 2 2" xfId="29921" xr:uid="{00000000-0005-0000-0000-000022A10000}"/>
    <cellStyle name="Normal 8 3 5 4 3 2 3" xfId="47267" xr:uid="{00000000-0005-0000-0000-000023A10000}"/>
    <cellStyle name="Normal 8 3 5 4 3 3" xfId="21248" xr:uid="{00000000-0005-0000-0000-000024A10000}"/>
    <cellStyle name="Normal 8 3 5 4 3 4" xfId="38594" xr:uid="{00000000-0005-0000-0000-000025A10000}"/>
    <cellStyle name="Normal 8 3 5 4 4" xfId="10755" xr:uid="{00000000-0005-0000-0000-000026A10000}"/>
    <cellStyle name="Normal 8 3 5 4 4 2" xfId="28108" xr:uid="{00000000-0005-0000-0000-000027A10000}"/>
    <cellStyle name="Normal 8 3 5 4 4 3" xfId="45454" xr:uid="{00000000-0005-0000-0000-000028A10000}"/>
    <cellStyle name="Normal 8 3 5 4 5" xfId="19435" xr:uid="{00000000-0005-0000-0000-000029A10000}"/>
    <cellStyle name="Normal 8 3 5 4 6" xfId="36781" xr:uid="{00000000-0005-0000-0000-00002AA10000}"/>
    <cellStyle name="Normal 8 3 5 5" xfId="1249" xr:uid="{00000000-0005-0000-0000-00002BA10000}"/>
    <cellStyle name="Normal 8 3 5 5 2" xfId="7031" xr:uid="{00000000-0005-0000-0000-00002CA10000}"/>
    <cellStyle name="Normal 8 3 5 5 2 2" xfId="15704" xr:uid="{00000000-0005-0000-0000-00002DA10000}"/>
    <cellStyle name="Normal 8 3 5 5 2 2 2" xfId="33057" xr:uid="{00000000-0005-0000-0000-00002EA10000}"/>
    <cellStyle name="Normal 8 3 5 5 2 2 3" xfId="50403" xr:uid="{00000000-0005-0000-0000-00002FA10000}"/>
    <cellStyle name="Normal 8 3 5 5 2 3" xfId="24384" xr:uid="{00000000-0005-0000-0000-000030A10000}"/>
    <cellStyle name="Normal 8 3 5 5 2 4" xfId="41730" xr:uid="{00000000-0005-0000-0000-000031A10000}"/>
    <cellStyle name="Normal 8 3 5 5 3" xfId="4875" xr:uid="{00000000-0005-0000-0000-000032A10000}"/>
    <cellStyle name="Normal 8 3 5 5 3 2" xfId="13548" xr:uid="{00000000-0005-0000-0000-000033A10000}"/>
    <cellStyle name="Normal 8 3 5 5 3 2 2" xfId="30901" xr:uid="{00000000-0005-0000-0000-000034A10000}"/>
    <cellStyle name="Normal 8 3 5 5 3 2 3" xfId="48247" xr:uid="{00000000-0005-0000-0000-000035A10000}"/>
    <cellStyle name="Normal 8 3 5 5 3 3" xfId="22228" xr:uid="{00000000-0005-0000-0000-000036A10000}"/>
    <cellStyle name="Normal 8 3 5 5 3 4" xfId="39574" xr:uid="{00000000-0005-0000-0000-000037A10000}"/>
    <cellStyle name="Normal 8 3 5 5 4" xfId="9922" xr:uid="{00000000-0005-0000-0000-000038A10000}"/>
    <cellStyle name="Normal 8 3 5 5 4 2" xfId="27275" xr:uid="{00000000-0005-0000-0000-000039A10000}"/>
    <cellStyle name="Normal 8 3 5 5 4 3" xfId="44621" xr:uid="{00000000-0005-0000-0000-00003AA10000}"/>
    <cellStyle name="Normal 8 3 5 5 5" xfId="18602" xr:uid="{00000000-0005-0000-0000-00003BA10000}"/>
    <cellStyle name="Normal 8 3 5 5 6" xfId="35948" xr:uid="{00000000-0005-0000-0000-00003CA10000}"/>
    <cellStyle name="Normal 8 3 5 6" xfId="6051" xr:uid="{00000000-0005-0000-0000-00003DA10000}"/>
    <cellStyle name="Normal 8 3 5 6 2" xfId="14724" xr:uid="{00000000-0005-0000-0000-00003EA10000}"/>
    <cellStyle name="Normal 8 3 5 6 2 2" xfId="32077" xr:uid="{00000000-0005-0000-0000-00003FA10000}"/>
    <cellStyle name="Normal 8 3 5 6 2 3" xfId="49423" xr:uid="{00000000-0005-0000-0000-000040A10000}"/>
    <cellStyle name="Normal 8 3 5 6 3" xfId="23404" xr:uid="{00000000-0005-0000-0000-000041A10000}"/>
    <cellStyle name="Normal 8 3 5 6 4" xfId="40750" xr:uid="{00000000-0005-0000-0000-000042A10000}"/>
    <cellStyle name="Normal 8 3 5 7" xfId="3062" xr:uid="{00000000-0005-0000-0000-000043A10000}"/>
    <cellStyle name="Normal 8 3 5 7 2" xfId="11735" xr:uid="{00000000-0005-0000-0000-000044A10000}"/>
    <cellStyle name="Normal 8 3 5 7 2 2" xfId="29088" xr:uid="{00000000-0005-0000-0000-000045A10000}"/>
    <cellStyle name="Normal 8 3 5 7 2 3" xfId="46434" xr:uid="{00000000-0005-0000-0000-000046A10000}"/>
    <cellStyle name="Normal 8 3 5 7 3" xfId="20415" xr:uid="{00000000-0005-0000-0000-000047A10000}"/>
    <cellStyle name="Normal 8 3 5 7 4" xfId="37761" xr:uid="{00000000-0005-0000-0000-000048A10000}"/>
    <cellStyle name="Normal 8 3 5 8" xfId="8942" xr:uid="{00000000-0005-0000-0000-000049A10000}"/>
    <cellStyle name="Normal 8 3 5 8 2" xfId="26295" xr:uid="{00000000-0005-0000-0000-00004AA10000}"/>
    <cellStyle name="Normal 8 3 5 8 3" xfId="43641" xr:uid="{00000000-0005-0000-0000-00004BA10000}"/>
    <cellStyle name="Normal 8 3 5 9" xfId="17622" xr:uid="{00000000-0005-0000-0000-00004CA10000}"/>
    <cellStyle name="Normal 8 3 6" xfId="122" xr:uid="{00000000-0005-0000-0000-00004DA10000}"/>
    <cellStyle name="Normal 8 3 6 10" xfId="34821" xr:uid="{00000000-0005-0000-0000-00004EA10000}"/>
    <cellStyle name="Normal 8 3 6 2" xfId="857" xr:uid="{00000000-0005-0000-0000-00004FA10000}"/>
    <cellStyle name="Normal 8 3 6 2 2" xfId="2670" xr:uid="{00000000-0005-0000-0000-000050A10000}"/>
    <cellStyle name="Normal 8 3 6 2 2 2" xfId="8452" xr:uid="{00000000-0005-0000-0000-000051A10000}"/>
    <cellStyle name="Normal 8 3 6 2 2 2 2" xfId="17125" xr:uid="{00000000-0005-0000-0000-000052A10000}"/>
    <cellStyle name="Normal 8 3 6 2 2 2 2 2" xfId="34478" xr:uid="{00000000-0005-0000-0000-000053A10000}"/>
    <cellStyle name="Normal 8 3 6 2 2 2 2 3" xfId="51824" xr:uid="{00000000-0005-0000-0000-000054A10000}"/>
    <cellStyle name="Normal 8 3 6 2 2 2 3" xfId="25805" xr:uid="{00000000-0005-0000-0000-000055A10000}"/>
    <cellStyle name="Normal 8 3 6 2 2 2 4" xfId="43151" xr:uid="{00000000-0005-0000-0000-000056A10000}"/>
    <cellStyle name="Normal 8 3 6 2 2 3" xfId="4483" xr:uid="{00000000-0005-0000-0000-000057A10000}"/>
    <cellStyle name="Normal 8 3 6 2 2 3 2" xfId="13156" xr:uid="{00000000-0005-0000-0000-000058A10000}"/>
    <cellStyle name="Normal 8 3 6 2 2 3 2 2" xfId="30509" xr:uid="{00000000-0005-0000-0000-000059A10000}"/>
    <cellStyle name="Normal 8 3 6 2 2 3 2 3" xfId="47855" xr:uid="{00000000-0005-0000-0000-00005AA10000}"/>
    <cellStyle name="Normal 8 3 6 2 2 3 3" xfId="21836" xr:uid="{00000000-0005-0000-0000-00005BA10000}"/>
    <cellStyle name="Normal 8 3 6 2 2 3 4" xfId="39182" xr:uid="{00000000-0005-0000-0000-00005CA10000}"/>
    <cellStyle name="Normal 8 3 6 2 2 4" xfId="11343" xr:uid="{00000000-0005-0000-0000-00005DA10000}"/>
    <cellStyle name="Normal 8 3 6 2 2 4 2" xfId="28696" xr:uid="{00000000-0005-0000-0000-00005EA10000}"/>
    <cellStyle name="Normal 8 3 6 2 2 4 3" xfId="46042" xr:uid="{00000000-0005-0000-0000-00005FA10000}"/>
    <cellStyle name="Normal 8 3 6 2 2 5" xfId="20023" xr:uid="{00000000-0005-0000-0000-000060A10000}"/>
    <cellStyle name="Normal 8 3 6 2 2 6" xfId="37369" xr:uid="{00000000-0005-0000-0000-000061A10000}"/>
    <cellStyle name="Normal 8 3 6 2 3" xfId="1592" xr:uid="{00000000-0005-0000-0000-000062A10000}"/>
    <cellStyle name="Normal 8 3 6 2 3 2" xfId="7374" xr:uid="{00000000-0005-0000-0000-000063A10000}"/>
    <cellStyle name="Normal 8 3 6 2 3 2 2" xfId="16047" xr:uid="{00000000-0005-0000-0000-000064A10000}"/>
    <cellStyle name="Normal 8 3 6 2 3 2 2 2" xfId="33400" xr:uid="{00000000-0005-0000-0000-000065A10000}"/>
    <cellStyle name="Normal 8 3 6 2 3 2 2 3" xfId="50746" xr:uid="{00000000-0005-0000-0000-000066A10000}"/>
    <cellStyle name="Normal 8 3 6 2 3 2 3" xfId="24727" xr:uid="{00000000-0005-0000-0000-000067A10000}"/>
    <cellStyle name="Normal 8 3 6 2 3 2 4" xfId="42073" xr:uid="{00000000-0005-0000-0000-000068A10000}"/>
    <cellStyle name="Normal 8 3 6 2 3 3" xfId="5218" xr:uid="{00000000-0005-0000-0000-000069A10000}"/>
    <cellStyle name="Normal 8 3 6 2 3 3 2" xfId="13891" xr:uid="{00000000-0005-0000-0000-00006AA10000}"/>
    <cellStyle name="Normal 8 3 6 2 3 3 2 2" xfId="31244" xr:uid="{00000000-0005-0000-0000-00006BA10000}"/>
    <cellStyle name="Normal 8 3 6 2 3 3 2 3" xfId="48590" xr:uid="{00000000-0005-0000-0000-00006CA10000}"/>
    <cellStyle name="Normal 8 3 6 2 3 3 3" xfId="22571" xr:uid="{00000000-0005-0000-0000-00006DA10000}"/>
    <cellStyle name="Normal 8 3 6 2 3 3 4" xfId="39917" xr:uid="{00000000-0005-0000-0000-00006EA10000}"/>
    <cellStyle name="Normal 8 3 6 2 3 4" xfId="10265" xr:uid="{00000000-0005-0000-0000-00006FA10000}"/>
    <cellStyle name="Normal 8 3 6 2 3 4 2" xfId="27618" xr:uid="{00000000-0005-0000-0000-000070A10000}"/>
    <cellStyle name="Normal 8 3 6 2 3 4 3" xfId="44964" xr:uid="{00000000-0005-0000-0000-000071A10000}"/>
    <cellStyle name="Normal 8 3 6 2 3 5" xfId="18945" xr:uid="{00000000-0005-0000-0000-000072A10000}"/>
    <cellStyle name="Normal 8 3 6 2 3 6" xfId="36291" xr:uid="{00000000-0005-0000-0000-000073A10000}"/>
    <cellStyle name="Normal 8 3 6 2 4" xfId="6639" xr:uid="{00000000-0005-0000-0000-000074A10000}"/>
    <cellStyle name="Normal 8 3 6 2 4 2" xfId="15312" xr:uid="{00000000-0005-0000-0000-000075A10000}"/>
    <cellStyle name="Normal 8 3 6 2 4 2 2" xfId="32665" xr:uid="{00000000-0005-0000-0000-000076A10000}"/>
    <cellStyle name="Normal 8 3 6 2 4 2 3" xfId="50011" xr:uid="{00000000-0005-0000-0000-000077A10000}"/>
    <cellStyle name="Normal 8 3 6 2 4 3" xfId="23992" xr:uid="{00000000-0005-0000-0000-000078A10000}"/>
    <cellStyle name="Normal 8 3 6 2 4 4" xfId="41338" xr:uid="{00000000-0005-0000-0000-000079A10000}"/>
    <cellStyle name="Normal 8 3 6 2 5" xfId="3405" xr:uid="{00000000-0005-0000-0000-00007AA10000}"/>
    <cellStyle name="Normal 8 3 6 2 5 2" xfId="12078" xr:uid="{00000000-0005-0000-0000-00007BA10000}"/>
    <cellStyle name="Normal 8 3 6 2 5 2 2" xfId="29431" xr:uid="{00000000-0005-0000-0000-00007CA10000}"/>
    <cellStyle name="Normal 8 3 6 2 5 2 3" xfId="46777" xr:uid="{00000000-0005-0000-0000-00007DA10000}"/>
    <cellStyle name="Normal 8 3 6 2 5 3" xfId="20758" xr:uid="{00000000-0005-0000-0000-00007EA10000}"/>
    <cellStyle name="Normal 8 3 6 2 5 4" xfId="38104" xr:uid="{00000000-0005-0000-0000-00007FA10000}"/>
    <cellStyle name="Normal 8 3 6 2 6" xfId="9530" xr:uid="{00000000-0005-0000-0000-000080A10000}"/>
    <cellStyle name="Normal 8 3 6 2 6 2" xfId="26883" xr:uid="{00000000-0005-0000-0000-000081A10000}"/>
    <cellStyle name="Normal 8 3 6 2 6 3" xfId="44229" xr:uid="{00000000-0005-0000-0000-000082A10000}"/>
    <cellStyle name="Normal 8 3 6 2 7" xfId="18210" xr:uid="{00000000-0005-0000-0000-000083A10000}"/>
    <cellStyle name="Normal 8 3 6 2 8" xfId="35556" xr:uid="{00000000-0005-0000-0000-000084A10000}"/>
    <cellStyle name="Normal 8 3 6 3" xfId="612" xr:uid="{00000000-0005-0000-0000-000085A10000}"/>
    <cellStyle name="Normal 8 3 6 3 2" xfId="2425" xr:uid="{00000000-0005-0000-0000-000086A10000}"/>
    <cellStyle name="Normal 8 3 6 3 2 2" xfId="8207" xr:uid="{00000000-0005-0000-0000-000087A10000}"/>
    <cellStyle name="Normal 8 3 6 3 2 2 2" xfId="16880" xr:uid="{00000000-0005-0000-0000-000088A10000}"/>
    <cellStyle name="Normal 8 3 6 3 2 2 2 2" xfId="34233" xr:uid="{00000000-0005-0000-0000-000089A10000}"/>
    <cellStyle name="Normal 8 3 6 3 2 2 2 3" xfId="51579" xr:uid="{00000000-0005-0000-0000-00008AA10000}"/>
    <cellStyle name="Normal 8 3 6 3 2 2 3" xfId="25560" xr:uid="{00000000-0005-0000-0000-00008BA10000}"/>
    <cellStyle name="Normal 8 3 6 3 2 2 4" xfId="42906" xr:uid="{00000000-0005-0000-0000-00008CA10000}"/>
    <cellStyle name="Normal 8 3 6 3 2 3" xfId="5708" xr:uid="{00000000-0005-0000-0000-00008DA10000}"/>
    <cellStyle name="Normal 8 3 6 3 2 3 2" xfId="14381" xr:uid="{00000000-0005-0000-0000-00008EA10000}"/>
    <cellStyle name="Normal 8 3 6 3 2 3 2 2" xfId="31734" xr:uid="{00000000-0005-0000-0000-00008FA10000}"/>
    <cellStyle name="Normal 8 3 6 3 2 3 2 3" xfId="49080" xr:uid="{00000000-0005-0000-0000-000090A10000}"/>
    <cellStyle name="Normal 8 3 6 3 2 3 3" xfId="23061" xr:uid="{00000000-0005-0000-0000-000091A10000}"/>
    <cellStyle name="Normal 8 3 6 3 2 3 4" xfId="40407" xr:uid="{00000000-0005-0000-0000-000092A10000}"/>
    <cellStyle name="Normal 8 3 6 3 2 4" xfId="11098" xr:uid="{00000000-0005-0000-0000-000093A10000}"/>
    <cellStyle name="Normal 8 3 6 3 2 4 2" xfId="28451" xr:uid="{00000000-0005-0000-0000-000094A10000}"/>
    <cellStyle name="Normal 8 3 6 3 2 4 3" xfId="45797" xr:uid="{00000000-0005-0000-0000-000095A10000}"/>
    <cellStyle name="Normal 8 3 6 3 2 5" xfId="19778" xr:uid="{00000000-0005-0000-0000-000096A10000}"/>
    <cellStyle name="Normal 8 3 6 3 2 6" xfId="37124" xr:uid="{00000000-0005-0000-0000-000097A10000}"/>
    <cellStyle name="Normal 8 3 6 3 3" xfId="6394" xr:uid="{00000000-0005-0000-0000-000098A10000}"/>
    <cellStyle name="Normal 8 3 6 3 3 2" xfId="15067" xr:uid="{00000000-0005-0000-0000-000099A10000}"/>
    <cellStyle name="Normal 8 3 6 3 3 2 2" xfId="32420" xr:uid="{00000000-0005-0000-0000-00009AA10000}"/>
    <cellStyle name="Normal 8 3 6 3 3 2 3" xfId="49766" xr:uid="{00000000-0005-0000-0000-00009BA10000}"/>
    <cellStyle name="Normal 8 3 6 3 3 3" xfId="23747" xr:uid="{00000000-0005-0000-0000-00009CA10000}"/>
    <cellStyle name="Normal 8 3 6 3 3 4" xfId="41093" xr:uid="{00000000-0005-0000-0000-00009DA10000}"/>
    <cellStyle name="Normal 8 3 6 3 4" xfId="4238" xr:uid="{00000000-0005-0000-0000-00009EA10000}"/>
    <cellStyle name="Normal 8 3 6 3 4 2" xfId="12911" xr:uid="{00000000-0005-0000-0000-00009FA10000}"/>
    <cellStyle name="Normal 8 3 6 3 4 2 2" xfId="30264" xr:uid="{00000000-0005-0000-0000-0000A0A10000}"/>
    <cellStyle name="Normal 8 3 6 3 4 2 3" xfId="47610" xr:uid="{00000000-0005-0000-0000-0000A1A10000}"/>
    <cellStyle name="Normal 8 3 6 3 4 3" xfId="21591" xr:uid="{00000000-0005-0000-0000-0000A2A10000}"/>
    <cellStyle name="Normal 8 3 6 3 4 4" xfId="38937" xr:uid="{00000000-0005-0000-0000-0000A3A10000}"/>
    <cellStyle name="Normal 8 3 6 3 5" xfId="9285" xr:uid="{00000000-0005-0000-0000-0000A4A10000}"/>
    <cellStyle name="Normal 8 3 6 3 5 2" xfId="26638" xr:uid="{00000000-0005-0000-0000-0000A5A10000}"/>
    <cellStyle name="Normal 8 3 6 3 5 3" xfId="43984" xr:uid="{00000000-0005-0000-0000-0000A6A10000}"/>
    <cellStyle name="Normal 8 3 6 3 6" xfId="17965" xr:uid="{00000000-0005-0000-0000-0000A7A10000}"/>
    <cellStyle name="Normal 8 3 6 3 7" xfId="35311" xr:uid="{00000000-0005-0000-0000-0000A8A10000}"/>
    <cellStyle name="Normal 8 3 6 4" xfId="1935" xr:uid="{00000000-0005-0000-0000-0000A9A10000}"/>
    <cellStyle name="Normal 8 3 6 4 2" xfId="7717" xr:uid="{00000000-0005-0000-0000-0000AAA10000}"/>
    <cellStyle name="Normal 8 3 6 4 2 2" xfId="16390" xr:uid="{00000000-0005-0000-0000-0000ABA10000}"/>
    <cellStyle name="Normal 8 3 6 4 2 2 2" xfId="33743" xr:uid="{00000000-0005-0000-0000-0000ACA10000}"/>
    <cellStyle name="Normal 8 3 6 4 2 2 3" xfId="51089" xr:uid="{00000000-0005-0000-0000-0000ADA10000}"/>
    <cellStyle name="Normal 8 3 6 4 2 3" xfId="25070" xr:uid="{00000000-0005-0000-0000-0000AEA10000}"/>
    <cellStyle name="Normal 8 3 6 4 2 4" xfId="42416" xr:uid="{00000000-0005-0000-0000-0000AFA10000}"/>
    <cellStyle name="Normal 8 3 6 4 3" xfId="3748" xr:uid="{00000000-0005-0000-0000-0000B0A10000}"/>
    <cellStyle name="Normal 8 3 6 4 3 2" xfId="12421" xr:uid="{00000000-0005-0000-0000-0000B1A10000}"/>
    <cellStyle name="Normal 8 3 6 4 3 2 2" xfId="29774" xr:uid="{00000000-0005-0000-0000-0000B2A10000}"/>
    <cellStyle name="Normal 8 3 6 4 3 2 3" xfId="47120" xr:uid="{00000000-0005-0000-0000-0000B3A10000}"/>
    <cellStyle name="Normal 8 3 6 4 3 3" xfId="21101" xr:uid="{00000000-0005-0000-0000-0000B4A10000}"/>
    <cellStyle name="Normal 8 3 6 4 3 4" xfId="38447" xr:uid="{00000000-0005-0000-0000-0000B5A10000}"/>
    <cellStyle name="Normal 8 3 6 4 4" xfId="10608" xr:uid="{00000000-0005-0000-0000-0000B6A10000}"/>
    <cellStyle name="Normal 8 3 6 4 4 2" xfId="27961" xr:uid="{00000000-0005-0000-0000-0000B7A10000}"/>
    <cellStyle name="Normal 8 3 6 4 4 3" xfId="45307" xr:uid="{00000000-0005-0000-0000-0000B8A10000}"/>
    <cellStyle name="Normal 8 3 6 4 5" xfId="19288" xr:uid="{00000000-0005-0000-0000-0000B9A10000}"/>
    <cellStyle name="Normal 8 3 6 4 6" xfId="36634" xr:uid="{00000000-0005-0000-0000-0000BAA10000}"/>
    <cellStyle name="Normal 8 3 6 5" xfId="1347" xr:uid="{00000000-0005-0000-0000-0000BBA10000}"/>
    <cellStyle name="Normal 8 3 6 5 2" xfId="7129" xr:uid="{00000000-0005-0000-0000-0000BCA10000}"/>
    <cellStyle name="Normal 8 3 6 5 2 2" xfId="15802" xr:uid="{00000000-0005-0000-0000-0000BDA10000}"/>
    <cellStyle name="Normal 8 3 6 5 2 2 2" xfId="33155" xr:uid="{00000000-0005-0000-0000-0000BEA10000}"/>
    <cellStyle name="Normal 8 3 6 5 2 2 3" xfId="50501" xr:uid="{00000000-0005-0000-0000-0000BFA10000}"/>
    <cellStyle name="Normal 8 3 6 5 2 3" xfId="24482" xr:uid="{00000000-0005-0000-0000-0000C0A10000}"/>
    <cellStyle name="Normal 8 3 6 5 2 4" xfId="41828" xr:uid="{00000000-0005-0000-0000-0000C1A10000}"/>
    <cellStyle name="Normal 8 3 6 5 3" xfId="4973" xr:uid="{00000000-0005-0000-0000-0000C2A10000}"/>
    <cellStyle name="Normal 8 3 6 5 3 2" xfId="13646" xr:uid="{00000000-0005-0000-0000-0000C3A10000}"/>
    <cellStyle name="Normal 8 3 6 5 3 2 2" xfId="30999" xr:uid="{00000000-0005-0000-0000-0000C4A10000}"/>
    <cellStyle name="Normal 8 3 6 5 3 2 3" xfId="48345" xr:uid="{00000000-0005-0000-0000-0000C5A10000}"/>
    <cellStyle name="Normal 8 3 6 5 3 3" xfId="22326" xr:uid="{00000000-0005-0000-0000-0000C6A10000}"/>
    <cellStyle name="Normal 8 3 6 5 3 4" xfId="39672" xr:uid="{00000000-0005-0000-0000-0000C7A10000}"/>
    <cellStyle name="Normal 8 3 6 5 4" xfId="10020" xr:uid="{00000000-0005-0000-0000-0000C8A10000}"/>
    <cellStyle name="Normal 8 3 6 5 4 2" xfId="27373" xr:uid="{00000000-0005-0000-0000-0000C9A10000}"/>
    <cellStyle name="Normal 8 3 6 5 4 3" xfId="44719" xr:uid="{00000000-0005-0000-0000-0000CAA10000}"/>
    <cellStyle name="Normal 8 3 6 5 5" xfId="18700" xr:uid="{00000000-0005-0000-0000-0000CBA10000}"/>
    <cellStyle name="Normal 8 3 6 5 6" xfId="36046" xr:uid="{00000000-0005-0000-0000-0000CCA10000}"/>
    <cellStyle name="Normal 8 3 6 6" xfId="5904" xr:uid="{00000000-0005-0000-0000-0000CDA10000}"/>
    <cellStyle name="Normal 8 3 6 6 2" xfId="14577" xr:uid="{00000000-0005-0000-0000-0000CEA10000}"/>
    <cellStyle name="Normal 8 3 6 6 2 2" xfId="31930" xr:uid="{00000000-0005-0000-0000-0000CFA10000}"/>
    <cellStyle name="Normal 8 3 6 6 2 3" xfId="49276" xr:uid="{00000000-0005-0000-0000-0000D0A10000}"/>
    <cellStyle name="Normal 8 3 6 6 3" xfId="23257" xr:uid="{00000000-0005-0000-0000-0000D1A10000}"/>
    <cellStyle name="Normal 8 3 6 6 4" xfId="40603" xr:uid="{00000000-0005-0000-0000-0000D2A10000}"/>
    <cellStyle name="Normal 8 3 6 7" xfId="3160" xr:uid="{00000000-0005-0000-0000-0000D3A10000}"/>
    <cellStyle name="Normal 8 3 6 7 2" xfId="11833" xr:uid="{00000000-0005-0000-0000-0000D4A10000}"/>
    <cellStyle name="Normal 8 3 6 7 2 2" xfId="29186" xr:uid="{00000000-0005-0000-0000-0000D5A10000}"/>
    <cellStyle name="Normal 8 3 6 7 2 3" xfId="46532" xr:uid="{00000000-0005-0000-0000-0000D6A10000}"/>
    <cellStyle name="Normal 8 3 6 7 3" xfId="20513" xr:uid="{00000000-0005-0000-0000-0000D7A10000}"/>
    <cellStyle name="Normal 8 3 6 7 4" xfId="37859" xr:uid="{00000000-0005-0000-0000-0000D8A10000}"/>
    <cellStyle name="Normal 8 3 6 8" xfId="8795" xr:uid="{00000000-0005-0000-0000-0000D9A10000}"/>
    <cellStyle name="Normal 8 3 6 8 2" xfId="26148" xr:uid="{00000000-0005-0000-0000-0000DAA10000}"/>
    <cellStyle name="Normal 8 3 6 8 3" xfId="43494" xr:uid="{00000000-0005-0000-0000-0000DBA10000}"/>
    <cellStyle name="Normal 8 3 6 9" xfId="17475" xr:uid="{00000000-0005-0000-0000-0000DCA10000}"/>
    <cellStyle name="Normal 8 3 7" xfId="759" xr:uid="{00000000-0005-0000-0000-0000DDA10000}"/>
    <cellStyle name="Normal 8 3 7 2" xfId="2572" xr:uid="{00000000-0005-0000-0000-0000DEA10000}"/>
    <cellStyle name="Normal 8 3 7 2 2" xfId="8354" xr:uid="{00000000-0005-0000-0000-0000DFA10000}"/>
    <cellStyle name="Normal 8 3 7 2 2 2" xfId="17027" xr:uid="{00000000-0005-0000-0000-0000E0A10000}"/>
    <cellStyle name="Normal 8 3 7 2 2 2 2" xfId="34380" xr:uid="{00000000-0005-0000-0000-0000E1A10000}"/>
    <cellStyle name="Normal 8 3 7 2 2 2 3" xfId="51726" xr:uid="{00000000-0005-0000-0000-0000E2A10000}"/>
    <cellStyle name="Normal 8 3 7 2 2 3" xfId="25707" xr:uid="{00000000-0005-0000-0000-0000E3A10000}"/>
    <cellStyle name="Normal 8 3 7 2 2 4" xfId="43053" xr:uid="{00000000-0005-0000-0000-0000E4A10000}"/>
    <cellStyle name="Normal 8 3 7 2 3" xfId="4385" xr:uid="{00000000-0005-0000-0000-0000E5A10000}"/>
    <cellStyle name="Normal 8 3 7 2 3 2" xfId="13058" xr:uid="{00000000-0005-0000-0000-0000E6A10000}"/>
    <cellStyle name="Normal 8 3 7 2 3 2 2" xfId="30411" xr:uid="{00000000-0005-0000-0000-0000E7A10000}"/>
    <cellStyle name="Normal 8 3 7 2 3 2 3" xfId="47757" xr:uid="{00000000-0005-0000-0000-0000E8A10000}"/>
    <cellStyle name="Normal 8 3 7 2 3 3" xfId="21738" xr:uid="{00000000-0005-0000-0000-0000E9A10000}"/>
    <cellStyle name="Normal 8 3 7 2 3 4" xfId="39084" xr:uid="{00000000-0005-0000-0000-0000EAA10000}"/>
    <cellStyle name="Normal 8 3 7 2 4" xfId="11245" xr:uid="{00000000-0005-0000-0000-0000EBA10000}"/>
    <cellStyle name="Normal 8 3 7 2 4 2" xfId="28598" xr:uid="{00000000-0005-0000-0000-0000ECA10000}"/>
    <cellStyle name="Normal 8 3 7 2 4 3" xfId="45944" xr:uid="{00000000-0005-0000-0000-0000EDA10000}"/>
    <cellStyle name="Normal 8 3 7 2 5" xfId="19925" xr:uid="{00000000-0005-0000-0000-0000EEA10000}"/>
    <cellStyle name="Normal 8 3 7 2 6" xfId="37271" xr:uid="{00000000-0005-0000-0000-0000EFA10000}"/>
    <cellStyle name="Normal 8 3 7 3" xfId="1494" xr:uid="{00000000-0005-0000-0000-0000F0A10000}"/>
    <cellStyle name="Normal 8 3 7 3 2" xfId="7276" xr:uid="{00000000-0005-0000-0000-0000F1A10000}"/>
    <cellStyle name="Normal 8 3 7 3 2 2" xfId="15949" xr:uid="{00000000-0005-0000-0000-0000F2A10000}"/>
    <cellStyle name="Normal 8 3 7 3 2 2 2" xfId="33302" xr:uid="{00000000-0005-0000-0000-0000F3A10000}"/>
    <cellStyle name="Normal 8 3 7 3 2 2 3" xfId="50648" xr:uid="{00000000-0005-0000-0000-0000F4A10000}"/>
    <cellStyle name="Normal 8 3 7 3 2 3" xfId="24629" xr:uid="{00000000-0005-0000-0000-0000F5A10000}"/>
    <cellStyle name="Normal 8 3 7 3 2 4" xfId="41975" xr:uid="{00000000-0005-0000-0000-0000F6A10000}"/>
    <cellStyle name="Normal 8 3 7 3 3" xfId="5120" xr:uid="{00000000-0005-0000-0000-0000F7A10000}"/>
    <cellStyle name="Normal 8 3 7 3 3 2" xfId="13793" xr:uid="{00000000-0005-0000-0000-0000F8A10000}"/>
    <cellStyle name="Normal 8 3 7 3 3 2 2" xfId="31146" xr:uid="{00000000-0005-0000-0000-0000F9A10000}"/>
    <cellStyle name="Normal 8 3 7 3 3 2 3" xfId="48492" xr:uid="{00000000-0005-0000-0000-0000FAA10000}"/>
    <cellStyle name="Normal 8 3 7 3 3 3" xfId="22473" xr:uid="{00000000-0005-0000-0000-0000FBA10000}"/>
    <cellStyle name="Normal 8 3 7 3 3 4" xfId="39819" xr:uid="{00000000-0005-0000-0000-0000FCA10000}"/>
    <cellStyle name="Normal 8 3 7 3 4" xfId="10167" xr:uid="{00000000-0005-0000-0000-0000FDA10000}"/>
    <cellStyle name="Normal 8 3 7 3 4 2" xfId="27520" xr:uid="{00000000-0005-0000-0000-0000FEA10000}"/>
    <cellStyle name="Normal 8 3 7 3 4 3" xfId="44866" xr:uid="{00000000-0005-0000-0000-0000FFA10000}"/>
    <cellStyle name="Normal 8 3 7 3 5" xfId="18847" xr:uid="{00000000-0005-0000-0000-000000A20000}"/>
    <cellStyle name="Normal 8 3 7 3 6" xfId="36193" xr:uid="{00000000-0005-0000-0000-000001A20000}"/>
    <cellStyle name="Normal 8 3 7 4" xfId="6541" xr:uid="{00000000-0005-0000-0000-000002A20000}"/>
    <cellStyle name="Normal 8 3 7 4 2" xfId="15214" xr:uid="{00000000-0005-0000-0000-000003A20000}"/>
    <cellStyle name="Normal 8 3 7 4 2 2" xfId="32567" xr:uid="{00000000-0005-0000-0000-000004A20000}"/>
    <cellStyle name="Normal 8 3 7 4 2 3" xfId="49913" xr:uid="{00000000-0005-0000-0000-000005A20000}"/>
    <cellStyle name="Normal 8 3 7 4 3" xfId="23894" xr:uid="{00000000-0005-0000-0000-000006A20000}"/>
    <cellStyle name="Normal 8 3 7 4 4" xfId="41240" xr:uid="{00000000-0005-0000-0000-000007A20000}"/>
    <cellStyle name="Normal 8 3 7 5" xfId="3307" xr:uid="{00000000-0005-0000-0000-000008A20000}"/>
    <cellStyle name="Normal 8 3 7 5 2" xfId="11980" xr:uid="{00000000-0005-0000-0000-000009A20000}"/>
    <cellStyle name="Normal 8 3 7 5 2 2" xfId="29333" xr:uid="{00000000-0005-0000-0000-00000AA20000}"/>
    <cellStyle name="Normal 8 3 7 5 2 3" xfId="46679" xr:uid="{00000000-0005-0000-0000-00000BA20000}"/>
    <cellStyle name="Normal 8 3 7 5 3" xfId="20660" xr:uid="{00000000-0005-0000-0000-00000CA20000}"/>
    <cellStyle name="Normal 8 3 7 5 4" xfId="38006" xr:uid="{00000000-0005-0000-0000-00000DA20000}"/>
    <cellStyle name="Normal 8 3 7 6" xfId="9432" xr:uid="{00000000-0005-0000-0000-00000EA20000}"/>
    <cellStyle name="Normal 8 3 7 6 2" xfId="26785" xr:uid="{00000000-0005-0000-0000-00000FA20000}"/>
    <cellStyle name="Normal 8 3 7 6 3" xfId="44131" xr:uid="{00000000-0005-0000-0000-000010A20000}"/>
    <cellStyle name="Normal 8 3 7 7" xfId="18112" xr:uid="{00000000-0005-0000-0000-000011A20000}"/>
    <cellStyle name="Normal 8 3 7 8" xfId="35458" xr:uid="{00000000-0005-0000-0000-000012A20000}"/>
    <cellStyle name="Normal 8 3 8" xfId="367" xr:uid="{00000000-0005-0000-0000-000013A20000}"/>
    <cellStyle name="Normal 8 3 8 2" xfId="2180" xr:uid="{00000000-0005-0000-0000-000014A20000}"/>
    <cellStyle name="Normal 8 3 8 2 2" xfId="7962" xr:uid="{00000000-0005-0000-0000-000015A20000}"/>
    <cellStyle name="Normal 8 3 8 2 2 2" xfId="16635" xr:uid="{00000000-0005-0000-0000-000016A20000}"/>
    <cellStyle name="Normal 8 3 8 2 2 2 2" xfId="33988" xr:uid="{00000000-0005-0000-0000-000017A20000}"/>
    <cellStyle name="Normal 8 3 8 2 2 2 3" xfId="51334" xr:uid="{00000000-0005-0000-0000-000018A20000}"/>
    <cellStyle name="Normal 8 3 8 2 2 3" xfId="25315" xr:uid="{00000000-0005-0000-0000-000019A20000}"/>
    <cellStyle name="Normal 8 3 8 2 2 4" xfId="42661" xr:uid="{00000000-0005-0000-0000-00001AA20000}"/>
    <cellStyle name="Normal 8 3 8 2 3" xfId="5463" xr:uid="{00000000-0005-0000-0000-00001BA20000}"/>
    <cellStyle name="Normal 8 3 8 2 3 2" xfId="14136" xr:uid="{00000000-0005-0000-0000-00001CA20000}"/>
    <cellStyle name="Normal 8 3 8 2 3 2 2" xfId="31489" xr:uid="{00000000-0005-0000-0000-00001DA20000}"/>
    <cellStyle name="Normal 8 3 8 2 3 2 3" xfId="48835" xr:uid="{00000000-0005-0000-0000-00001EA20000}"/>
    <cellStyle name="Normal 8 3 8 2 3 3" xfId="22816" xr:uid="{00000000-0005-0000-0000-00001FA20000}"/>
    <cellStyle name="Normal 8 3 8 2 3 4" xfId="40162" xr:uid="{00000000-0005-0000-0000-000020A20000}"/>
    <cellStyle name="Normal 8 3 8 2 4" xfId="10853" xr:uid="{00000000-0005-0000-0000-000021A20000}"/>
    <cellStyle name="Normal 8 3 8 2 4 2" xfId="28206" xr:uid="{00000000-0005-0000-0000-000022A20000}"/>
    <cellStyle name="Normal 8 3 8 2 4 3" xfId="45552" xr:uid="{00000000-0005-0000-0000-000023A20000}"/>
    <cellStyle name="Normal 8 3 8 2 5" xfId="19533" xr:uid="{00000000-0005-0000-0000-000024A20000}"/>
    <cellStyle name="Normal 8 3 8 2 6" xfId="36879" xr:uid="{00000000-0005-0000-0000-000025A20000}"/>
    <cellStyle name="Normal 8 3 8 3" xfId="6149" xr:uid="{00000000-0005-0000-0000-000026A20000}"/>
    <cellStyle name="Normal 8 3 8 3 2" xfId="14822" xr:uid="{00000000-0005-0000-0000-000027A20000}"/>
    <cellStyle name="Normal 8 3 8 3 2 2" xfId="32175" xr:uid="{00000000-0005-0000-0000-000028A20000}"/>
    <cellStyle name="Normal 8 3 8 3 2 3" xfId="49521" xr:uid="{00000000-0005-0000-0000-000029A20000}"/>
    <cellStyle name="Normal 8 3 8 3 3" xfId="23502" xr:uid="{00000000-0005-0000-0000-00002AA20000}"/>
    <cellStyle name="Normal 8 3 8 3 4" xfId="40848" xr:uid="{00000000-0005-0000-0000-00002BA20000}"/>
    <cellStyle name="Normal 8 3 8 4" xfId="3993" xr:uid="{00000000-0005-0000-0000-00002CA20000}"/>
    <cellStyle name="Normal 8 3 8 4 2" xfId="12666" xr:uid="{00000000-0005-0000-0000-00002DA20000}"/>
    <cellStyle name="Normal 8 3 8 4 2 2" xfId="30019" xr:uid="{00000000-0005-0000-0000-00002EA20000}"/>
    <cellStyle name="Normal 8 3 8 4 2 3" xfId="47365" xr:uid="{00000000-0005-0000-0000-00002FA20000}"/>
    <cellStyle name="Normal 8 3 8 4 3" xfId="21346" xr:uid="{00000000-0005-0000-0000-000030A20000}"/>
    <cellStyle name="Normal 8 3 8 4 4" xfId="38692" xr:uid="{00000000-0005-0000-0000-000031A20000}"/>
    <cellStyle name="Normal 8 3 8 5" xfId="9040" xr:uid="{00000000-0005-0000-0000-000032A20000}"/>
    <cellStyle name="Normal 8 3 8 5 2" xfId="26393" xr:uid="{00000000-0005-0000-0000-000033A20000}"/>
    <cellStyle name="Normal 8 3 8 5 3" xfId="43739" xr:uid="{00000000-0005-0000-0000-000034A20000}"/>
    <cellStyle name="Normal 8 3 8 6" xfId="17720" xr:uid="{00000000-0005-0000-0000-000035A20000}"/>
    <cellStyle name="Normal 8 3 8 7" xfId="35066" xr:uid="{00000000-0005-0000-0000-000036A20000}"/>
    <cellStyle name="Normal 8 3 9" xfId="1837" xr:uid="{00000000-0005-0000-0000-000037A20000}"/>
    <cellStyle name="Normal 8 3 9 2" xfId="7619" xr:uid="{00000000-0005-0000-0000-000038A20000}"/>
    <cellStyle name="Normal 8 3 9 2 2" xfId="16292" xr:uid="{00000000-0005-0000-0000-000039A20000}"/>
    <cellStyle name="Normal 8 3 9 2 2 2" xfId="33645" xr:uid="{00000000-0005-0000-0000-00003AA20000}"/>
    <cellStyle name="Normal 8 3 9 2 2 3" xfId="50991" xr:uid="{00000000-0005-0000-0000-00003BA20000}"/>
    <cellStyle name="Normal 8 3 9 2 3" xfId="24972" xr:uid="{00000000-0005-0000-0000-00003CA20000}"/>
    <cellStyle name="Normal 8 3 9 2 4" xfId="42318" xr:uid="{00000000-0005-0000-0000-00003DA20000}"/>
    <cellStyle name="Normal 8 3 9 3" xfId="3650" xr:uid="{00000000-0005-0000-0000-00003EA20000}"/>
    <cellStyle name="Normal 8 3 9 3 2" xfId="12323" xr:uid="{00000000-0005-0000-0000-00003FA20000}"/>
    <cellStyle name="Normal 8 3 9 3 2 2" xfId="29676" xr:uid="{00000000-0005-0000-0000-000040A20000}"/>
    <cellStyle name="Normal 8 3 9 3 2 3" xfId="47022" xr:uid="{00000000-0005-0000-0000-000041A20000}"/>
    <cellStyle name="Normal 8 3 9 3 3" xfId="21003" xr:uid="{00000000-0005-0000-0000-000042A20000}"/>
    <cellStyle name="Normal 8 3 9 3 4" xfId="38349" xr:uid="{00000000-0005-0000-0000-000043A20000}"/>
    <cellStyle name="Normal 8 3 9 4" xfId="10510" xr:uid="{00000000-0005-0000-0000-000044A20000}"/>
    <cellStyle name="Normal 8 3 9 4 2" xfId="27863" xr:uid="{00000000-0005-0000-0000-000045A20000}"/>
    <cellStyle name="Normal 8 3 9 4 3" xfId="45209" xr:uid="{00000000-0005-0000-0000-000046A20000}"/>
    <cellStyle name="Normal 8 3 9 5" xfId="19190" xr:uid="{00000000-0005-0000-0000-000047A20000}"/>
    <cellStyle name="Normal 8 3 9 6" xfId="36536" xr:uid="{00000000-0005-0000-0000-000048A20000}"/>
    <cellStyle name="Normal 8 4" xfId="50" xr:uid="{00000000-0005-0000-0000-000049A20000}"/>
    <cellStyle name="Normal 8 4 10" xfId="5832" xr:uid="{00000000-0005-0000-0000-00004AA20000}"/>
    <cellStyle name="Normal 8 4 10 2" xfId="14505" xr:uid="{00000000-0005-0000-0000-00004BA20000}"/>
    <cellStyle name="Normal 8 4 10 2 2" xfId="31858" xr:uid="{00000000-0005-0000-0000-00004CA20000}"/>
    <cellStyle name="Normal 8 4 10 2 3" xfId="49204" xr:uid="{00000000-0005-0000-0000-00004DA20000}"/>
    <cellStyle name="Normal 8 4 10 3" xfId="23185" xr:uid="{00000000-0005-0000-0000-00004EA20000}"/>
    <cellStyle name="Normal 8 4 10 4" xfId="40531" xr:uid="{00000000-0005-0000-0000-00004FA20000}"/>
    <cellStyle name="Normal 8 4 11" xfId="2941" xr:uid="{00000000-0005-0000-0000-000050A20000}"/>
    <cellStyle name="Normal 8 4 11 2" xfId="11614" xr:uid="{00000000-0005-0000-0000-000051A20000}"/>
    <cellStyle name="Normal 8 4 11 2 2" xfId="28967" xr:uid="{00000000-0005-0000-0000-000052A20000}"/>
    <cellStyle name="Normal 8 4 11 2 3" xfId="46313" xr:uid="{00000000-0005-0000-0000-000053A20000}"/>
    <cellStyle name="Normal 8 4 11 3" xfId="20294" xr:uid="{00000000-0005-0000-0000-000054A20000}"/>
    <cellStyle name="Normal 8 4 11 4" xfId="37640" xr:uid="{00000000-0005-0000-0000-000055A20000}"/>
    <cellStyle name="Normal 8 4 12" xfId="8723" xr:uid="{00000000-0005-0000-0000-000056A20000}"/>
    <cellStyle name="Normal 8 4 12 2" xfId="26076" xr:uid="{00000000-0005-0000-0000-000057A20000}"/>
    <cellStyle name="Normal 8 4 12 3" xfId="43422" xr:uid="{00000000-0005-0000-0000-000058A20000}"/>
    <cellStyle name="Normal 8 4 13" xfId="17403" xr:uid="{00000000-0005-0000-0000-000059A20000}"/>
    <cellStyle name="Normal 8 4 14" xfId="34749" xr:uid="{00000000-0005-0000-0000-00005AA20000}"/>
    <cellStyle name="Normal 8 4 2" xfId="99" xr:uid="{00000000-0005-0000-0000-00005BA20000}"/>
    <cellStyle name="Normal 8 4 2 10" xfId="8772" xr:uid="{00000000-0005-0000-0000-00005CA20000}"/>
    <cellStyle name="Normal 8 4 2 10 2" xfId="26125" xr:uid="{00000000-0005-0000-0000-00005DA20000}"/>
    <cellStyle name="Normal 8 4 2 10 3" xfId="43471" xr:uid="{00000000-0005-0000-0000-00005EA20000}"/>
    <cellStyle name="Normal 8 4 2 11" xfId="17452" xr:uid="{00000000-0005-0000-0000-00005FA20000}"/>
    <cellStyle name="Normal 8 4 2 12" xfId="34798" xr:uid="{00000000-0005-0000-0000-000060A20000}"/>
    <cellStyle name="Normal 8 4 2 2" xfId="344" xr:uid="{00000000-0005-0000-0000-000061A20000}"/>
    <cellStyle name="Normal 8 4 2 2 10" xfId="35043" xr:uid="{00000000-0005-0000-0000-000062A20000}"/>
    <cellStyle name="Normal 8 4 2 2 2" xfId="1079" xr:uid="{00000000-0005-0000-0000-000063A20000}"/>
    <cellStyle name="Normal 8 4 2 2 2 2" xfId="2892" xr:uid="{00000000-0005-0000-0000-000064A20000}"/>
    <cellStyle name="Normal 8 4 2 2 2 2 2" xfId="8674" xr:uid="{00000000-0005-0000-0000-000065A20000}"/>
    <cellStyle name="Normal 8 4 2 2 2 2 2 2" xfId="17347" xr:uid="{00000000-0005-0000-0000-000066A20000}"/>
    <cellStyle name="Normal 8 4 2 2 2 2 2 2 2" xfId="34700" xr:uid="{00000000-0005-0000-0000-000067A20000}"/>
    <cellStyle name="Normal 8 4 2 2 2 2 2 2 3" xfId="52046" xr:uid="{00000000-0005-0000-0000-000068A20000}"/>
    <cellStyle name="Normal 8 4 2 2 2 2 2 3" xfId="26027" xr:uid="{00000000-0005-0000-0000-000069A20000}"/>
    <cellStyle name="Normal 8 4 2 2 2 2 2 4" xfId="43373" xr:uid="{00000000-0005-0000-0000-00006AA20000}"/>
    <cellStyle name="Normal 8 4 2 2 2 2 3" xfId="4705" xr:uid="{00000000-0005-0000-0000-00006BA20000}"/>
    <cellStyle name="Normal 8 4 2 2 2 2 3 2" xfId="13378" xr:uid="{00000000-0005-0000-0000-00006CA20000}"/>
    <cellStyle name="Normal 8 4 2 2 2 2 3 2 2" xfId="30731" xr:uid="{00000000-0005-0000-0000-00006DA20000}"/>
    <cellStyle name="Normal 8 4 2 2 2 2 3 2 3" xfId="48077" xr:uid="{00000000-0005-0000-0000-00006EA20000}"/>
    <cellStyle name="Normal 8 4 2 2 2 2 3 3" xfId="22058" xr:uid="{00000000-0005-0000-0000-00006FA20000}"/>
    <cellStyle name="Normal 8 4 2 2 2 2 3 4" xfId="39404" xr:uid="{00000000-0005-0000-0000-000070A20000}"/>
    <cellStyle name="Normal 8 4 2 2 2 2 4" xfId="11565" xr:uid="{00000000-0005-0000-0000-000071A20000}"/>
    <cellStyle name="Normal 8 4 2 2 2 2 4 2" xfId="28918" xr:uid="{00000000-0005-0000-0000-000072A20000}"/>
    <cellStyle name="Normal 8 4 2 2 2 2 4 3" xfId="46264" xr:uid="{00000000-0005-0000-0000-000073A20000}"/>
    <cellStyle name="Normal 8 4 2 2 2 2 5" xfId="20245" xr:uid="{00000000-0005-0000-0000-000074A20000}"/>
    <cellStyle name="Normal 8 4 2 2 2 2 6" xfId="37591" xr:uid="{00000000-0005-0000-0000-000075A20000}"/>
    <cellStyle name="Normal 8 4 2 2 2 3" xfId="1814" xr:uid="{00000000-0005-0000-0000-000076A20000}"/>
    <cellStyle name="Normal 8 4 2 2 2 3 2" xfId="7596" xr:uid="{00000000-0005-0000-0000-000077A20000}"/>
    <cellStyle name="Normal 8 4 2 2 2 3 2 2" xfId="16269" xr:uid="{00000000-0005-0000-0000-000078A20000}"/>
    <cellStyle name="Normal 8 4 2 2 2 3 2 2 2" xfId="33622" xr:uid="{00000000-0005-0000-0000-000079A20000}"/>
    <cellStyle name="Normal 8 4 2 2 2 3 2 2 3" xfId="50968" xr:uid="{00000000-0005-0000-0000-00007AA20000}"/>
    <cellStyle name="Normal 8 4 2 2 2 3 2 3" xfId="24949" xr:uid="{00000000-0005-0000-0000-00007BA20000}"/>
    <cellStyle name="Normal 8 4 2 2 2 3 2 4" xfId="42295" xr:uid="{00000000-0005-0000-0000-00007CA20000}"/>
    <cellStyle name="Normal 8 4 2 2 2 3 3" xfId="5440" xr:uid="{00000000-0005-0000-0000-00007DA20000}"/>
    <cellStyle name="Normal 8 4 2 2 2 3 3 2" xfId="14113" xr:uid="{00000000-0005-0000-0000-00007EA20000}"/>
    <cellStyle name="Normal 8 4 2 2 2 3 3 2 2" xfId="31466" xr:uid="{00000000-0005-0000-0000-00007FA20000}"/>
    <cellStyle name="Normal 8 4 2 2 2 3 3 2 3" xfId="48812" xr:uid="{00000000-0005-0000-0000-000080A20000}"/>
    <cellStyle name="Normal 8 4 2 2 2 3 3 3" xfId="22793" xr:uid="{00000000-0005-0000-0000-000081A20000}"/>
    <cellStyle name="Normal 8 4 2 2 2 3 3 4" xfId="40139" xr:uid="{00000000-0005-0000-0000-000082A20000}"/>
    <cellStyle name="Normal 8 4 2 2 2 3 4" xfId="10487" xr:uid="{00000000-0005-0000-0000-000083A20000}"/>
    <cellStyle name="Normal 8 4 2 2 2 3 4 2" xfId="27840" xr:uid="{00000000-0005-0000-0000-000084A20000}"/>
    <cellStyle name="Normal 8 4 2 2 2 3 4 3" xfId="45186" xr:uid="{00000000-0005-0000-0000-000085A20000}"/>
    <cellStyle name="Normal 8 4 2 2 2 3 5" xfId="19167" xr:uid="{00000000-0005-0000-0000-000086A20000}"/>
    <cellStyle name="Normal 8 4 2 2 2 3 6" xfId="36513" xr:uid="{00000000-0005-0000-0000-000087A20000}"/>
    <cellStyle name="Normal 8 4 2 2 2 4" xfId="6861" xr:uid="{00000000-0005-0000-0000-000088A20000}"/>
    <cellStyle name="Normal 8 4 2 2 2 4 2" xfId="15534" xr:uid="{00000000-0005-0000-0000-000089A20000}"/>
    <cellStyle name="Normal 8 4 2 2 2 4 2 2" xfId="32887" xr:uid="{00000000-0005-0000-0000-00008AA20000}"/>
    <cellStyle name="Normal 8 4 2 2 2 4 2 3" xfId="50233" xr:uid="{00000000-0005-0000-0000-00008BA20000}"/>
    <cellStyle name="Normal 8 4 2 2 2 4 3" xfId="24214" xr:uid="{00000000-0005-0000-0000-00008CA20000}"/>
    <cellStyle name="Normal 8 4 2 2 2 4 4" xfId="41560" xr:uid="{00000000-0005-0000-0000-00008DA20000}"/>
    <cellStyle name="Normal 8 4 2 2 2 5" xfId="3627" xr:uid="{00000000-0005-0000-0000-00008EA20000}"/>
    <cellStyle name="Normal 8 4 2 2 2 5 2" xfId="12300" xr:uid="{00000000-0005-0000-0000-00008FA20000}"/>
    <cellStyle name="Normal 8 4 2 2 2 5 2 2" xfId="29653" xr:uid="{00000000-0005-0000-0000-000090A20000}"/>
    <cellStyle name="Normal 8 4 2 2 2 5 2 3" xfId="46999" xr:uid="{00000000-0005-0000-0000-000091A20000}"/>
    <cellStyle name="Normal 8 4 2 2 2 5 3" xfId="20980" xr:uid="{00000000-0005-0000-0000-000092A20000}"/>
    <cellStyle name="Normal 8 4 2 2 2 5 4" xfId="38326" xr:uid="{00000000-0005-0000-0000-000093A20000}"/>
    <cellStyle name="Normal 8 4 2 2 2 6" xfId="9752" xr:uid="{00000000-0005-0000-0000-000094A20000}"/>
    <cellStyle name="Normal 8 4 2 2 2 6 2" xfId="27105" xr:uid="{00000000-0005-0000-0000-000095A20000}"/>
    <cellStyle name="Normal 8 4 2 2 2 6 3" xfId="44451" xr:uid="{00000000-0005-0000-0000-000096A20000}"/>
    <cellStyle name="Normal 8 4 2 2 2 7" xfId="18432" xr:uid="{00000000-0005-0000-0000-000097A20000}"/>
    <cellStyle name="Normal 8 4 2 2 2 8" xfId="35778" xr:uid="{00000000-0005-0000-0000-000098A20000}"/>
    <cellStyle name="Normal 8 4 2 2 3" xfId="589" xr:uid="{00000000-0005-0000-0000-000099A20000}"/>
    <cellStyle name="Normal 8 4 2 2 3 2" xfId="2402" xr:uid="{00000000-0005-0000-0000-00009AA20000}"/>
    <cellStyle name="Normal 8 4 2 2 3 2 2" xfId="8184" xr:uid="{00000000-0005-0000-0000-00009BA20000}"/>
    <cellStyle name="Normal 8 4 2 2 3 2 2 2" xfId="16857" xr:uid="{00000000-0005-0000-0000-00009CA20000}"/>
    <cellStyle name="Normal 8 4 2 2 3 2 2 2 2" xfId="34210" xr:uid="{00000000-0005-0000-0000-00009DA20000}"/>
    <cellStyle name="Normal 8 4 2 2 3 2 2 2 3" xfId="51556" xr:uid="{00000000-0005-0000-0000-00009EA20000}"/>
    <cellStyle name="Normal 8 4 2 2 3 2 2 3" xfId="25537" xr:uid="{00000000-0005-0000-0000-00009FA20000}"/>
    <cellStyle name="Normal 8 4 2 2 3 2 2 4" xfId="42883" xr:uid="{00000000-0005-0000-0000-0000A0A20000}"/>
    <cellStyle name="Normal 8 4 2 2 3 2 3" xfId="5685" xr:uid="{00000000-0005-0000-0000-0000A1A20000}"/>
    <cellStyle name="Normal 8 4 2 2 3 2 3 2" xfId="14358" xr:uid="{00000000-0005-0000-0000-0000A2A20000}"/>
    <cellStyle name="Normal 8 4 2 2 3 2 3 2 2" xfId="31711" xr:uid="{00000000-0005-0000-0000-0000A3A20000}"/>
    <cellStyle name="Normal 8 4 2 2 3 2 3 2 3" xfId="49057" xr:uid="{00000000-0005-0000-0000-0000A4A20000}"/>
    <cellStyle name="Normal 8 4 2 2 3 2 3 3" xfId="23038" xr:uid="{00000000-0005-0000-0000-0000A5A20000}"/>
    <cellStyle name="Normal 8 4 2 2 3 2 3 4" xfId="40384" xr:uid="{00000000-0005-0000-0000-0000A6A20000}"/>
    <cellStyle name="Normal 8 4 2 2 3 2 4" xfId="11075" xr:uid="{00000000-0005-0000-0000-0000A7A20000}"/>
    <cellStyle name="Normal 8 4 2 2 3 2 4 2" xfId="28428" xr:uid="{00000000-0005-0000-0000-0000A8A20000}"/>
    <cellStyle name="Normal 8 4 2 2 3 2 4 3" xfId="45774" xr:uid="{00000000-0005-0000-0000-0000A9A20000}"/>
    <cellStyle name="Normal 8 4 2 2 3 2 5" xfId="19755" xr:uid="{00000000-0005-0000-0000-0000AAA20000}"/>
    <cellStyle name="Normal 8 4 2 2 3 2 6" xfId="37101" xr:uid="{00000000-0005-0000-0000-0000ABA20000}"/>
    <cellStyle name="Normal 8 4 2 2 3 3" xfId="6371" xr:uid="{00000000-0005-0000-0000-0000ACA20000}"/>
    <cellStyle name="Normal 8 4 2 2 3 3 2" xfId="15044" xr:uid="{00000000-0005-0000-0000-0000ADA20000}"/>
    <cellStyle name="Normal 8 4 2 2 3 3 2 2" xfId="32397" xr:uid="{00000000-0005-0000-0000-0000AEA20000}"/>
    <cellStyle name="Normal 8 4 2 2 3 3 2 3" xfId="49743" xr:uid="{00000000-0005-0000-0000-0000AFA20000}"/>
    <cellStyle name="Normal 8 4 2 2 3 3 3" xfId="23724" xr:uid="{00000000-0005-0000-0000-0000B0A20000}"/>
    <cellStyle name="Normal 8 4 2 2 3 3 4" xfId="41070" xr:uid="{00000000-0005-0000-0000-0000B1A20000}"/>
    <cellStyle name="Normal 8 4 2 2 3 4" xfId="4215" xr:uid="{00000000-0005-0000-0000-0000B2A20000}"/>
    <cellStyle name="Normal 8 4 2 2 3 4 2" xfId="12888" xr:uid="{00000000-0005-0000-0000-0000B3A20000}"/>
    <cellStyle name="Normal 8 4 2 2 3 4 2 2" xfId="30241" xr:uid="{00000000-0005-0000-0000-0000B4A20000}"/>
    <cellStyle name="Normal 8 4 2 2 3 4 2 3" xfId="47587" xr:uid="{00000000-0005-0000-0000-0000B5A20000}"/>
    <cellStyle name="Normal 8 4 2 2 3 4 3" xfId="21568" xr:uid="{00000000-0005-0000-0000-0000B6A20000}"/>
    <cellStyle name="Normal 8 4 2 2 3 4 4" xfId="38914" xr:uid="{00000000-0005-0000-0000-0000B7A20000}"/>
    <cellStyle name="Normal 8 4 2 2 3 5" xfId="9262" xr:uid="{00000000-0005-0000-0000-0000B8A20000}"/>
    <cellStyle name="Normal 8 4 2 2 3 5 2" xfId="26615" xr:uid="{00000000-0005-0000-0000-0000B9A20000}"/>
    <cellStyle name="Normal 8 4 2 2 3 5 3" xfId="43961" xr:uid="{00000000-0005-0000-0000-0000BAA20000}"/>
    <cellStyle name="Normal 8 4 2 2 3 6" xfId="17942" xr:uid="{00000000-0005-0000-0000-0000BBA20000}"/>
    <cellStyle name="Normal 8 4 2 2 3 7" xfId="35288" xr:uid="{00000000-0005-0000-0000-0000BCA20000}"/>
    <cellStyle name="Normal 8 4 2 2 4" xfId="2157" xr:uid="{00000000-0005-0000-0000-0000BDA20000}"/>
    <cellStyle name="Normal 8 4 2 2 4 2" xfId="7939" xr:uid="{00000000-0005-0000-0000-0000BEA20000}"/>
    <cellStyle name="Normal 8 4 2 2 4 2 2" xfId="16612" xr:uid="{00000000-0005-0000-0000-0000BFA20000}"/>
    <cellStyle name="Normal 8 4 2 2 4 2 2 2" xfId="33965" xr:uid="{00000000-0005-0000-0000-0000C0A20000}"/>
    <cellStyle name="Normal 8 4 2 2 4 2 2 3" xfId="51311" xr:uid="{00000000-0005-0000-0000-0000C1A20000}"/>
    <cellStyle name="Normal 8 4 2 2 4 2 3" xfId="25292" xr:uid="{00000000-0005-0000-0000-0000C2A20000}"/>
    <cellStyle name="Normal 8 4 2 2 4 2 4" xfId="42638" xr:uid="{00000000-0005-0000-0000-0000C3A20000}"/>
    <cellStyle name="Normal 8 4 2 2 4 3" xfId="3970" xr:uid="{00000000-0005-0000-0000-0000C4A20000}"/>
    <cellStyle name="Normal 8 4 2 2 4 3 2" xfId="12643" xr:uid="{00000000-0005-0000-0000-0000C5A20000}"/>
    <cellStyle name="Normal 8 4 2 2 4 3 2 2" xfId="29996" xr:uid="{00000000-0005-0000-0000-0000C6A20000}"/>
    <cellStyle name="Normal 8 4 2 2 4 3 2 3" xfId="47342" xr:uid="{00000000-0005-0000-0000-0000C7A20000}"/>
    <cellStyle name="Normal 8 4 2 2 4 3 3" xfId="21323" xr:uid="{00000000-0005-0000-0000-0000C8A20000}"/>
    <cellStyle name="Normal 8 4 2 2 4 3 4" xfId="38669" xr:uid="{00000000-0005-0000-0000-0000C9A20000}"/>
    <cellStyle name="Normal 8 4 2 2 4 4" xfId="10830" xr:uid="{00000000-0005-0000-0000-0000CAA20000}"/>
    <cellStyle name="Normal 8 4 2 2 4 4 2" xfId="28183" xr:uid="{00000000-0005-0000-0000-0000CBA20000}"/>
    <cellStyle name="Normal 8 4 2 2 4 4 3" xfId="45529" xr:uid="{00000000-0005-0000-0000-0000CCA20000}"/>
    <cellStyle name="Normal 8 4 2 2 4 5" xfId="19510" xr:uid="{00000000-0005-0000-0000-0000CDA20000}"/>
    <cellStyle name="Normal 8 4 2 2 4 6" xfId="36856" xr:uid="{00000000-0005-0000-0000-0000CEA20000}"/>
    <cellStyle name="Normal 8 4 2 2 5" xfId="1324" xr:uid="{00000000-0005-0000-0000-0000CFA20000}"/>
    <cellStyle name="Normal 8 4 2 2 5 2" xfId="7106" xr:uid="{00000000-0005-0000-0000-0000D0A20000}"/>
    <cellStyle name="Normal 8 4 2 2 5 2 2" xfId="15779" xr:uid="{00000000-0005-0000-0000-0000D1A20000}"/>
    <cellStyle name="Normal 8 4 2 2 5 2 2 2" xfId="33132" xr:uid="{00000000-0005-0000-0000-0000D2A20000}"/>
    <cellStyle name="Normal 8 4 2 2 5 2 2 3" xfId="50478" xr:uid="{00000000-0005-0000-0000-0000D3A20000}"/>
    <cellStyle name="Normal 8 4 2 2 5 2 3" xfId="24459" xr:uid="{00000000-0005-0000-0000-0000D4A20000}"/>
    <cellStyle name="Normal 8 4 2 2 5 2 4" xfId="41805" xr:uid="{00000000-0005-0000-0000-0000D5A20000}"/>
    <cellStyle name="Normal 8 4 2 2 5 3" xfId="4950" xr:uid="{00000000-0005-0000-0000-0000D6A20000}"/>
    <cellStyle name="Normal 8 4 2 2 5 3 2" xfId="13623" xr:uid="{00000000-0005-0000-0000-0000D7A20000}"/>
    <cellStyle name="Normal 8 4 2 2 5 3 2 2" xfId="30976" xr:uid="{00000000-0005-0000-0000-0000D8A20000}"/>
    <cellStyle name="Normal 8 4 2 2 5 3 2 3" xfId="48322" xr:uid="{00000000-0005-0000-0000-0000D9A20000}"/>
    <cellStyle name="Normal 8 4 2 2 5 3 3" xfId="22303" xr:uid="{00000000-0005-0000-0000-0000DAA20000}"/>
    <cellStyle name="Normal 8 4 2 2 5 3 4" xfId="39649" xr:uid="{00000000-0005-0000-0000-0000DBA20000}"/>
    <cellStyle name="Normal 8 4 2 2 5 4" xfId="9997" xr:uid="{00000000-0005-0000-0000-0000DCA20000}"/>
    <cellStyle name="Normal 8 4 2 2 5 4 2" xfId="27350" xr:uid="{00000000-0005-0000-0000-0000DDA20000}"/>
    <cellStyle name="Normal 8 4 2 2 5 4 3" xfId="44696" xr:uid="{00000000-0005-0000-0000-0000DEA20000}"/>
    <cellStyle name="Normal 8 4 2 2 5 5" xfId="18677" xr:uid="{00000000-0005-0000-0000-0000DFA20000}"/>
    <cellStyle name="Normal 8 4 2 2 5 6" xfId="36023" xr:uid="{00000000-0005-0000-0000-0000E0A20000}"/>
    <cellStyle name="Normal 8 4 2 2 6" xfId="6126" xr:uid="{00000000-0005-0000-0000-0000E1A20000}"/>
    <cellStyle name="Normal 8 4 2 2 6 2" xfId="14799" xr:uid="{00000000-0005-0000-0000-0000E2A20000}"/>
    <cellStyle name="Normal 8 4 2 2 6 2 2" xfId="32152" xr:uid="{00000000-0005-0000-0000-0000E3A20000}"/>
    <cellStyle name="Normal 8 4 2 2 6 2 3" xfId="49498" xr:uid="{00000000-0005-0000-0000-0000E4A20000}"/>
    <cellStyle name="Normal 8 4 2 2 6 3" xfId="23479" xr:uid="{00000000-0005-0000-0000-0000E5A20000}"/>
    <cellStyle name="Normal 8 4 2 2 6 4" xfId="40825" xr:uid="{00000000-0005-0000-0000-0000E6A20000}"/>
    <cellStyle name="Normal 8 4 2 2 7" xfId="3137" xr:uid="{00000000-0005-0000-0000-0000E7A20000}"/>
    <cellStyle name="Normal 8 4 2 2 7 2" xfId="11810" xr:uid="{00000000-0005-0000-0000-0000E8A20000}"/>
    <cellStyle name="Normal 8 4 2 2 7 2 2" xfId="29163" xr:uid="{00000000-0005-0000-0000-0000E9A20000}"/>
    <cellStyle name="Normal 8 4 2 2 7 2 3" xfId="46509" xr:uid="{00000000-0005-0000-0000-0000EAA20000}"/>
    <cellStyle name="Normal 8 4 2 2 7 3" xfId="20490" xr:uid="{00000000-0005-0000-0000-0000EBA20000}"/>
    <cellStyle name="Normal 8 4 2 2 7 4" xfId="37836" xr:uid="{00000000-0005-0000-0000-0000ECA20000}"/>
    <cellStyle name="Normal 8 4 2 2 8" xfId="9017" xr:uid="{00000000-0005-0000-0000-0000EDA20000}"/>
    <cellStyle name="Normal 8 4 2 2 8 2" xfId="26370" xr:uid="{00000000-0005-0000-0000-0000EEA20000}"/>
    <cellStyle name="Normal 8 4 2 2 8 3" xfId="43716" xr:uid="{00000000-0005-0000-0000-0000EFA20000}"/>
    <cellStyle name="Normal 8 4 2 2 9" xfId="17697" xr:uid="{00000000-0005-0000-0000-0000F0A20000}"/>
    <cellStyle name="Normal 8 4 2 3" xfId="246" xr:uid="{00000000-0005-0000-0000-0000F1A20000}"/>
    <cellStyle name="Normal 8 4 2 3 10" xfId="34945" xr:uid="{00000000-0005-0000-0000-0000F2A20000}"/>
    <cellStyle name="Normal 8 4 2 3 2" xfId="981" xr:uid="{00000000-0005-0000-0000-0000F3A20000}"/>
    <cellStyle name="Normal 8 4 2 3 2 2" xfId="2794" xr:uid="{00000000-0005-0000-0000-0000F4A20000}"/>
    <cellStyle name="Normal 8 4 2 3 2 2 2" xfId="8576" xr:uid="{00000000-0005-0000-0000-0000F5A20000}"/>
    <cellStyle name="Normal 8 4 2 3 2 2 2 2" xfId="17249" xr:uid="{00000000-0005-0000-0000-0000F6A20000}"/>
    <cellStyle name="Normal 8 4 2 3 2 2 2 2 2" xfId="34602" xr:uid="{00000000-0005-0000-0000-0000F7A20000}"/>
    <cellStyle name="Normal 8 4 2 3 2 2 2 2 3" xfId="51948" xr:uid="{00000000-0005-0000-0000-0000F8A20000}"/>
    <cellStyle name="Normal 8 4 2 3 2 2 2 3" xfId="25929" xr:uid="{00000000-0005-0000-0000-0000F9A20000}"/>
    <cellStyle name="Normal 8 4 2 3 2 2 2 4" xfId="43275" xr:uid="{00000000-0005-0000-0000-0000FAA20000}"/>
    <cellStyle name="Normal 8 4 2 3 2 2 3" xfId="4607" xr:uid="{00000000-0005-0000-0000-0000FBA20000}"/>
    <cellStyle name="Normal 8 4 2 3 2 2 3 2" xfId="13280" xr:uid="{00000000-0005-0000-0000-0000FCA20000}"/>
    <cellStyle name="Normal 8 4 2 3 2 2 3 2 2" xfId="30633" xr:uid="{00000000-0005-0000-0000-0000FDA20000}"/>
    <cellStyle name="Normal 8 4 2 3 2 2 3 2 3" xfId="47979" xr:uid="{00000000-0005-0000-0000-0000FEA20000}"/>
    <cellStyle name="Normal 8 4 2 3 2 2 3 3" xfId="21960" xr:uid="{00000000-0005-0000-0000-0000FFA20000}"/>
    <cellStyle name="Normal 8 4 2 3 2 2 3 4" xfId="39306" xr:uid="{00000000-0005-0000-0000-000000A30000}"/>
    <cellStyle name="Normal 8 4 2 3 2 2 4" xfId="11467" xr:uid="{00000000-0005-0000-0000-000001A30000}"/>
    <cellStyle name="Normal 8 4 2 3 2 2 4 2" xfId="28820" xr:uid="{00000000-0005-0000-0000-000002A30000}"/>
    <cellStyle name="Normal 8 4 2 3 2 2 4 3" xfId="46166" xr:uid="{00000000-0005-0000-0000-000003A30000}"/>
    <cellStyle name="Normal 8 4 2 3 2 2 5" xfId="20147" xr:uid="{00000000-0005-0000-0000-000004A30000}"/>
    <cellStyle name="Normal 8 4 2 3 2 2 6" xfId="37493" xr:uid="{00000000-0005-0000-0000-000005A30000}"/>
    <cellStyle name="Normal 8 4 2 3 2 3" xfId="1716" xr:uid="{00000000-0005-0000-0000-000006A30000}"/>
    <cellStyle name="Normal 8 4 2 3 2 3 2" xfId="7498" xr:uid="{00000000-0005-0000-0000-000007A30000}"/>
    <cellStyle name="Normal 8 4 2 3 2 3 2 2" xfId="16171" xr:uid="{00000000-0005-0000-0000-000008A30000}"/>
    <cellStyle name="Normal 8 4 2 3 2 3 2 2 2" xfId="33524" xr:uid="{00000000-0005-0000-0000-000009A30000}"/>
    <cellStyle name="Normal 8 4 2 3 2 3 2 2 3" xfId="50870" xr:uid="{00000000-0005-0000-0000-00000AA30000}"/>
    <cellStyle name="Normal 8 4 2 3 2 3 2 3" xfId="24851" xr:uid="{00000000-0005-0000-0000-00000BA30000}"/>
    <cellStyle name="Normal 8 4 2 3 2 3 2 4" xfId="42197" xr:uid="{00000000-0005-0000-0000-00000CA30000}"/>
    <cellStyle name="Normal 8 4 2 3 2 3 3" xfId="5342" xr:uid="{00000000-0005-0000-0000-00000DA30000}"/>
    <cellStyle name="Normal 8 4 2 3 2 3 3 2" xfId="14015" xr:uid="{00000000-0005-0000-0000-00000EA30000}"/>
    <cellStyle name="Normal 8 4 2 3 2 3 3 2 2" xfId="31368" xr:uid="{00000000-0005-0000-0000-00000FA30000}"/>
    <cellStyle name="Normal 8 4 2 3 2 3 3 2 3" xfId="48714" xr:uid="{00000000-0005-0000-0000-000010A30000}"/>
    <cellStyle name="Normal 8 4 2 3 2 3 3 3" xfId="22695" xr:uid="{00000000-0005-0000-0000-000011A30000}"/>
    <cellStyle name="Normal 8 4 2 3 2 3 3 4" xfId="40041" xr:uid="{00000000-0005-0000-0000-000012A30000}"/>
    <cellStyle name="Normal 8 4 2 3 2 3 4" xfId="10389" xr:uid="{00000000-0005-0000-0000-000013A30000}"/>
    <cellStyle name="Normal 8 4 2 3 2 3 4 2" xfId="27742" xr:uid="{00000000-0005-0000-0000-000014A30000}"/>
    <cellStyle name="Normal 8 4 2 3 2 3 4 3" xfId="45088" xr:uid="{00000000-0005-0000-0000-000015A30000}"/>
    <cellStyle name="Normal 8 4 2 3 2 3 5" xfId="19069" xr:uid="{00000000-0005-0000-0000-000016A30000}"/>
    <cellStyle name="Normal 8 4 2 3 2 3 6" xfId="36415" xr:uid="{00000000-0005-0000-0000-000017A30000}"/>
    <cellStyle name="Normal 8 4 2 3 2 4" xfId="6763" xr:uid="{00000000-0005-0000-0000-000018A30000}"/>
    <cellStyle name="Normal 8 4 2 3 2 4 2" xfId="15436" xr:uid="{00000000-0005-0000-0000-000019A30000}"/>
    <cellStyle name="Normal 8 4 2 3 2 4 2 2" xfId="32789" xr:uid="{00000000-0005-0000-0000-00001AA30000}"/>
    <cellStyle name="Normal 8 4 2 3 2 4 2 3" xfId="50135" xr:uid="{00000000-0005-0000-0000-00001BA30000}"/>
    <cellStyle name="Normal 8 4 2 3 2 4 3" xfId="24116" xr:uid="{00000000-0005-0000-0000-00001CA30000}"/>
    <cellStyle name="Normal 8 4 2 3 2 4 4" xfId="41462" xr:uid="{00000000-0005-0000-0000-00001DA30000}"/>
    <cellStyle name="Normal 8 4 2 3 2 5" xfId="3529" xr:uid="{00000000-0005-0000-0000-00001EA30000}"/>
    <cellStyle name="Normal 8 4 2 3 2 5 2" xfId="12202" xr:uid="{00000000-0005-0000-0000-00001FA30000}"/>
    <cellStyle name="Normal 8 4 2 3 2 5 2 2" xfId="29555" xr:uid="{00000000-0005-0000-0000-000020A30000}"/>
    <cellStyle name="Normal 8 4 2 3 2 5 2 3" xfId="46901" xr:uid="{00000000-0005-0000-0000-000021A30000}"/>
    <cellStyle name="Normal 8 4 2 3 2 5 3" xfId="20882" xr:uid="{00000000-0005-0000-0000-000022A30000}"/>
    <cellStyle name="Normal 8 4 2 3 2 5 4" xfId="38228" xr:uid="{00000000-0005-0000-0000-000023A30000}"/>
    <cellStyle name="Normal 8 4 2 3 2 6" xfId="9654" xr:uid="{00000000-0005-0000-0000-000024A30000}"/>
    <cellStyle name="Normal 8 4 2 3 2 6 2" xfId="27007" xr:uid="{00000000-0005-0000-0000-000025A30000}"/>
    <cellStyle name="Normal 8 4 2 3 2 6 3" xfId="44353" xr:uid="{00000000-0005-0000-0000-000026A30000}"/>
    <cellStyle name="Normal 8 4 2 3 2 7" xfId="18334" xr:uid="{00000000-0005-0000-0000-000027A30000}"/>
    <cellStyle name="Normal 8 4 2 3 2 8" xfId="35680" xr:uid="{00000000-0005-0000-0000-000028A30000}"/>
    <cellStyle name="Normal 8 4 2 3 3" xfId="736" xr:uid="{00000000-0005-0000-0000-000029A30000}"/>
    <cellStyle name="Normal 8 4 2 3 3 2" xfId="2549" xr:uid="{00000000-0005-0000-0000-00002AA30000}"/>
    <cellStyle name="Normal 8 4 2 3 3 2 2" xfId="8331" xr:uid="{00000000-0005-0000-0000-00002BA30000}"/>
    <cellStyle name="Normal 8 4 2 3 3 2 2 2" xfId="17004" xr:uid="{00000000-0005-0000-0000-00002CA30000}"/>
    <cellStyle name="Normal 8 4 2 3 3 2 2 2 2" xfId="34357" xr:uid="{00000000-0005-0000-0000-00002DA30000}"/>
    <cellStyle name="Normal 8 4 2 3 3 2 2 2 3" xfId="51703" xr:uid="{00000000-0005-0000-0000-00002EA30000}"/>
    <cellStyle name="Normal 8 4 2 3 3 2 2 3" xfId="25684" xr:uid="{00000000-0005-0000-0000-00002FA30000}"/>
    <cellStyle name="Normal 8 4 2 3 3 2 2 4" xfId="43030" xr:uid="{00000000-0005-0000-0000-000030A30000}"/>
    <cellStyle name="Normal 8 4 2 3 3 2 3" xfId="5783" xr:uid="{00000000-0005-0000-0000-000031A30000}"/>
    <cellStyle name="Normal 8 4 2 3 3 2 3 2" xfId="14456" xr:uid="{00000000-0005-0000-0000-000032A30000}"/>
    <cellStyle name="Normal 8 4 2 3 3 2 3 2 2" xfId="31809" xr:uid="{00000000-0005-0000-0000-000033A30000}"/>
    <cellStyle name="Normal 8 4 2 3 3 2 3 2 3" xfId="49155" xr:uid="{00000000-0005-0000-0000-000034A30000}"/>
    <cellStyle name="Normal 8 4 2 3 3 2 3 3" xfId="23136" xr:uid="{00000000-0005-0000-0000-000035A30000}"/>
    <cellStyle name="Normal 8 4 2 3 3 2 3 4" xfId="40482" xr:uid="{00000000-0005-0000-0000-000036A30000}"/>
    <cellStyle name="Normal 8 4 2 3 3 2 4" xfId="11222" xr:uid="{00000000-0005-0000-0000-000037A30000}"/>
    <cellStyle name="Normal 8 4 2 3 3 2 4 2" xfId="28575" xr:uid="{00000000-0005-0000-0000-000038A30000}"/>
    <cellStyle name="Normal 8 4 2 3 3 2 4 3" xfId="45921" xr:uid="{00000000-0005-0000-0000-000039A30000}"/>
    <cellStyle name="Normal 8 4 2 3 3 2 5" xfId="19902" xr:uid="{00000000-0005-0000-0000-00003AA30000}"/>
    <cellStyle name="Normal 8 4 2 3 3 2 6" xfId="37248" xr:uid="{00000000-0005-0000-0000-00003BA30000}"/>
    <cellStyle name="Normal 8 4 2 3 3 3" xfId="6518" xr:uid="{00000000-0005-0000-0000-00003CA30000}"/>
    <cellStyle name="Normal 8 4 2 3 3 3 2" xfId="15191" xr:uid="{00000000-0005-0000-0000-00003DA30000}"/>
    <cellStyle name="Normal 8 4 2 3 3 3 2 2" xfId="32544" xr:uid="{00000000-0005-0000-0000-00003EA30000}"/>
    <cellStyle name="Normal 8 4 2 3 3 3 2 3" xfId="49890" xr:uid="{00000000-0005-0000-0000-00003FA30000}"/>
    <cellStyle name="Normal 8 4 2 3 3 3 3" xfId="23871" xr:uid="{00000000-0005-0000-0000-000040A30000}"/>
    <cellStyle name="Normal 8 4 2 3 3 3 4" xfId="41217" xr:uid="{00000000-0005-0000-0000-000041A30000}"/>
    <cellStyle name="Normal 8 4 2 3 3 4" xfId="4362" xr:uid="{00000000-0005-0000-0000-000042A30000}"/>
    <cellStyle name="Normal 8 4 2 3 3 4 2" xfId="13035" xr:uid="{00000000-0005-0000-0000-000043A30000}"/>
    <cellStyle name="Normal 8 4 2 3 3 4 2 2" xfId="30388" xr:uid="{00000000-0005-0000-0000-000044A30000}"/>
    <cellStyle name="Normal 8 4 2 3 3 4 2 3" xfId="47734" xr:uid="{00000000-0005-0000-0000-000045A30000}"/>
    <cellStyle name="Normal 8 4 2 3 3 4 3" xfId="21715" xr:uid="{00000000-0005-0000-0000-000046A30000}"/>
    <cellStyle name="Normal 8 4 2 3 3 4 4" xfId="39061" xr:uid="{00000000-0005-0000-0000-000047A30000}"/>
    <cellStyle name="Normal 8 4 2 3 3 5" xfId="9409" xr:uid="{00000000-0005-0000-0000-000048A30000}"/>
    <cellStyle name="Normal 8 4 2 3 3 5 2" xfId="26762" xr:uid="{00000000-0005-0000-0000-000049A30000}"/>
    <cellStyle name="Normal 8 4 2 3 3 5 3" xfId="44108" xr:uid="{00000000-0005-0000-0000-00004AA30000}"/>
    <cellStyle name="Normal 8 4 2 3 3 6" xfId="18089" xr:uid="{00000000-0005-0000-0000-00004BA30000}"/>
    <cellStyle name="Normal 8 4 2 3 3 7" xfId="35435" xr:uid="{00000000-0005-0000-0000-00004CA30000}"/>
    <cellStyle name="Normal 8 4 2 3 4" xfId="2059" xr:uid="{00000000-0005-0000-0000-00004DA30000}"/>
    <cellStyle name="Normal 8 4 2 3 4 2" xfId="7841" xr:uid="{00000000-0005-0000-0000-00004EA30000}"/>
    <cellStyle name="Normal 8 4 2 3 4 2 2" xfId="16514" xr:uid="{00000000-0005-0000-0000-00004FA30000}"/>
    <cellStyle name="Normal 8 4 2 3 4 2 2 2" xfId="33867" xr:uid="{00000000-0005-0000-0000-000050A30000}"/>
    <cellStyle name="Normal 8 4 2 3 4 2 2 3" xfId="51213" xr:uid="{00000000-0005-0000-0000-000051A30000}"/>
    <cellStyle name="Normal 8 4 2 3 4 2 3" xfId="25194" xr:uid="{00000000-0005-0000-0000-000052A30000}"/>
    <cellStyle name="Normal 8 4 2 3 4 2 4" xfId="42540" xr:uid="{00000000-0005-0000-0000-000053A30000}"/>
    <cellStyle name="Normal 8 4 2 3 4 3" xfId="3872" xr:uid="{00000000-0005-0000-0000-000054A30000}"/>
    <cellStyle name="Normal 8 4 2 3 4 3 2" xfId="12545" xr:uid="{00000000-0005-0000-0000-000055A30000}"/>
    <cellStyle name="Normal 8 4 2 3 4 3 2 2" xfId="29898" xr:uid="{00000000-0005-0000-0000-000056A30000}"/>
    <cellStyle name="Normal 8 4 2 3 4 3 2 3" xfId="47244" xr:uid="{00000000-0005-0000-0000-000057A30000}"/>
    <cellStyle name="Normal 8 4 2 3 4 3 3" xfId="21225" xr:uid="{00000000-0005-0000-0000-000058A30000}"/>
    <cellStyle name="Normal 8 4 2 3 4 3 4" xfId="38571" xr:uid="{00000000-0005-0000-0000-000059A30000}"/>
    <cellStyle name="Normal 8 4 2 3 4 4" xfId="10732" xr:uid="{00000000-0005-0000-0000-00005AA30000}"/>
    <cellStyle name="Normal 8 4 2 3 4 4 2" xfId="28085" xr:uid="{00000000-0005-0000-0000-00005BA30000}"/>
    <cellStyle name="Normal 8 4 2 3 4 4 3" xfId="45431" xr:uid="{00000000-0005-0000-0000-00005CA30000}"/>
    <cellStyle name="Normal 8 4 2 3 4 5" xfId="19412" xr:uid="{00000000-0005-0000-0000-00005DA30000}"/>
    <cellStyle name="Normal 8 4 2 3 4 6" xfId="36758" xr:uid="{00000000-0005-0000-0000-00005EA30000}"/>
    <cellStyle name="Normal 8 4 2 3 5" xfId="1471" xr:uid="{00000000-0005-0000-0000-00005FA30000}"/>
    <cellStyle name="Normal 8 4 2 3 5 2" xfId="7253" xr:uid="{00000000-0005-0000-0000-000060A30000}"/>
    <cellStyle name="Normal 8 4 2 3 5 2 2" xfId="15926" xr:uid="{00000000-0005-0000-0000-000061A30000}"/>
    <cellStyle name="Normal 8 4 2 3 5 2 2 2" xfId="33279" xr:uid="{00000000-0005-0000-0000-000062A30000}"/>
    <cellStyle name="Normal 8 4 2 3 5 2 2 3" xfId="50625" xr:uid="{00000000-0005-0000-0000-000063A30000}"/>
    <cellStyle name="Normal 8 4 2 3 5 2 3" xfId="24606" xr:uid="{00000000-0005-0000-0000-000064A30000}"/>
    <cellStyle name="Normal 8 4 2 3 5 2 4" xfId="41952" xr:uid="{00000000-0005-0000-0000-000065A30000}"/>
    <cellStyle name="Normal 8 4 2 3 5 3" xfId="5097" xr:uid="{00000000-0005-0000-0000-000066A30000}"/>
    <cellStyle name="Normal 8 4 2 3 5 3 2" xfId="13770" xr:uid="{00000000-0005-0000-0000-000067A30000}"/>
    <cellStyle name="Normal 8 4 2 3 5 3 2 2" xfId="31123" xr:uid="{00000000-0005-0000-0000-000068A30000}"/>
    <cellStyle name="Normal 8 4 2 3 5 3 2 3" xfId="48469" xr:uid="{00000000-0005-0000-0000-000069A30000}"/>
    <cellStyle name="Normal 8 4 2 3 5 3 3" xfId="22450" xr:uid="{00000000-0005-0000-0000-00006AA30000}"/>
    <cellStyle name="Normal 8 4 2 3 5 3 4" xfId="39796" xr:uid="{00000000-0005-0000-0000-00006BA30000}"/>
    <cellStyle name="Normal 8 4 2 3 5 4" xfId="10144" xr:uid="{00000000-0005-0000-0000-00006CA30000}"/>
    <cellStyle name="Normal 8 4 2 3 5 4 2" xfId="27497" xr:uid="{00000000-0005-0000-0000-00006DA30000}"/>
    <cellStyle name="Normal 8 4 2 3 5 4 3" xfId="44843" xr:uid="{00000000-0005-0000-0000-00006EA30000}"/>
    <cellStyle name="Normal 8 4 2 3 5 5" xfId="18824" xr:uid="{00000000-0005-0000-0000-00006FA30000}"/>
    <cellStyle name="Normal 8 4 2 3 5 6" xfId="36170" xr:uid="{00000000-0005-0000-0000-000070A30000}"/>
    <cellStyle name="Normal 8 4 2 3 6" xfId="6028" xr:uid="{00000000-0005-0000-0000-000071A30000}"/>
    <cellStyle name="Normal 8 4 2 3 6 2" xfId="14701" xr:uid="{00000000-0005-0000-0000-000072A30000}"/>
    <cellStyle name="Normal 8 4 2 3 6 2 2" xfId="32054" xr:uid="{00000000-0005-0000-0000-000073A30000}"/>
    <cellStyle name="Normal 8 4 2 3 6 2 3" xfId="49400" xr:uid="{00000000-0005-0000-0000-000074A30000}"/>
    <cellStyle name="Normal 8 4 2 3 6 3" xfId="23381" xr:uid="{00000000-0005-0000-0000-000075A30000}"/>
    <cellStyle name="Normal 8 4 2 3 6 4" xfId="40727" xr:uid="{00000000-0005-0000-0000-000076A30000}"/>
    <cellStyle name="Normal 8 4 2 3 7" xfId="3284" xr:uid="{00000000-0005-0000-0000-000077A30000}"/>
    <cellStyle name="Normal 8 4 2 3 7 2" xfId="11957" xr:uid="{00000000-0005-0000-0000-000078A30000}"/>
    <cellStyle name="Normal 8 4 2 3 7 2 2" xfId="29310" xr:uid="{00000000-0005-0000-0000-000079A30000}"/>
    <cellStyle name="Normal 8 4 2 3 7 2 3" xfId="46656" xr:uid="{00000000-0005-0000-0000-00007AA30000}"/>
    <cellStyle name="Normal 8 4 2 3 7 3" xfId="20637" xr:uid="{00000000-0005-0000-0000-00007BA30000}"/>
    <cellStyle name="Normal 8 4 2 3 7 4" xfId="37983" xr:uid="{00000000-0005-0000-0000-00007CA30000}"/>
    <cellStyle name="Normal 8 4 2 3 8" xfId="8919" xr:uid="{00000000-0005-0000-0000-00007DA30000}"/>
    <cellStyle name="Normal 8 4 2 3 8 2" xfId="26272" xr:uid="{00000000-0005-0000-0000-00007EA30000}"/>
    <cellStyle name="Normal 8 4 2 3 8 3" xfId="43618" xr:uid="{00000000-0005-0000-0000-00007FA30000}"/>
    <cellStyle name="Normal 8 4 2 3 9" xfId="17599" xr:uid="{00000000-0005-0000-0000-000080A30000}"/>
    <cellStyle name="Normal 8 4 2 4" xfId="834" xr:uid="{00000000-0005-0000-0000-000081A30000}"/>
    <cellStyle name="Normal 8 4 2 4 2" xfId="2647" xr:uid="{00000000-0005-0000-0000-000082A30000}"/>
    <cellStyle name="Normal 8 4 2 4 2 2" xfId="8429" xr:uid="{00000000-0005-0000-0000-000083A30000}"/>
    <cellStyle name="Normal 8 4 2 4 2 2 2" xfId="17102" xr:uid="{00000000-0005-0000-0000-000084A30000}"/>
    <cellStyle name="Normal 8 4 2 4 2 2 2 2" xfId="34455" xr:uid="{00000000-0005-0000-0000-000085A30000}"/>
    <cellStyle name="Normal 8 4 2 4 2 2 2 3" xfId="51801" xr:uid="{00000000-0005-0000-0000-000086A30000}"/>
    <cellStyle name="Normal 8 4 2 4 2 2 3" xfId="25782" xr:uid="{00000000-0005-0000-0000-000087A30000}"/>
    <cellStyle name="Normal 8 4 2 4 2 2 4" xfId="43128" xr:uid="{00000000-0005-0000-0000-000088A30000}"/>
    <cellStyle name="Normal 8 4 2 4 2 3" xfId="4460" xr:uid="{00000000-0005-0000-0000-000089A30000}"/>
    <cellStyle name="Normal 8 4 2 4 2 3 2" xfId="13133" xr:uid="{00000000-0005-0000-0000-00008AA30000}"/>
    <cellStyle name="Normal 8 4 2 4 2 3 2 2" xfId="30486" xr:uid="{00000000-0005-0000-0000-00008BA30000}"/>
    <cellStyle name="Normal 8 4 2 4 2 3 2 3" xfId="47832" xr:uid="{00000000-0005-0000-0000-00008CA30000}"/>
    <cellStyle name="Normal 8 4 2 4 2 3 3" xfId="21813" xr:uid="{00000000-0005-0000-0000-00008DA30000}"/>
    <cellStyle name="Normal 8 4 2 4 2 3 4" xfId="39159" xr:uid="{00000000-0005-0000-0000-00008EA30000}"/>
    <cellStyle name="Normal 8 4 2 4 2 4" xfId="11320" xr:uid="{00000000-0005-0000-0000-00008FA30000}"/>
    <cellStyle name="Normal 8 4 2 4 2 4 2" xfId="28673" xr:uid="{00000000-0005-0000-0000-000090A30000}"/>
    <cellStyle name="Normal 8 4 2 4 2 4 3" xfId="46019" xr:uid="{00000000-0005-0000-0000-000091A30000}"/>
    <cellStyle name="Normal 8 4 2 4 2 5" xfId="20000" xr:uid="{00000000-0005-0000-0000-000092A30000}"/>
    <cellStyle name="Normal 8 4 2 4 2 6" xfId="37346" xr:uid="{00000000-0005-0000-0000-000093A30000}"/>
    <cellStyle name="Normal 8 4 2 4 3" xfId="1569" xr:uid="{00000000-0005-0000-0000-000094A30000}"/>
    <cellStyle name="Normal 8 4 2 4 3 2" xfId="7351" xr:uid="{00000000-0005-0000-0000-000095A30000}"/>
    <cellStyle name="Normal 8 4 2 4 3 2 2" xfId="16024" xr:uid="{00000000-0005-0000-0000-000096A30000}"/>
    <cellStyle name="Normal 8 4 2 4 3 2 2 2" xfId="33377" xr:uid="{00000000-0005-0000-0000-000097A30000}"/>
    <cellStyle name="Normal 8 4 2 4 3 2 2 3" xfId="50723" xr:uid="{00000000-0005-0000-0000-000098A30000}"/>
    <cellStyle name="Normal 8 4 2 4 3 2 3" xfId="24704" xr:uid="{00000000-0005-0000-0000-000099A30000}"/>
    <cellStyle name="Normal 8 4 2 4 3 2 4" xfId="42050" xr:uid="{00000000-0005-0000-0000-00009AA30000}"/>
    <cellStyle name="Normal 8 4 2 4 3 3" xfId="5195" xr:uid="{00000000-0005-0000-0000-00009BA30000}"/>
    <cellStyle name="Normal 8 4 2 4 3 3 2" xfId="13868" xr:uid="{00000000-0005-0000-0000-00009CA30000}"/>
    <cellStyle name="Normal 8 4 2 4 3 3 2 2" xfId="31221" xr:uid="{00000000-0005-0000-0000-00009DA30000}"/>
    <cellStyle name="Normal 8 4 2 4 3 3 2 3" xfId="48567" xr:uid="{00000000-0005-0000-0000-00009EA30000}"/>
    <cellStyle name="Normal 8 4 2 4 3 3 3" xfId="22548" xr:uid="{00000000-0005-0000-0000-00009FA30000}"/>
    <cellStyle name="Normal 8 4 2 4 3 3 4" xfId="39894" xr:uid="{00000000-0005-0000-0000-0000A0A30000}"/>
    <cellStyle name="Normal 8 4 2 4 3 4" xfId="10242" xr:uid="{00000000-0005-0000-0000-0000A1A30000}"/>
    <cellStyle name="Normal 8 4 2 4 3 4 2" xfId="27595" xr:uid="{00000000-0005-0000-0000-0000A2A30000}"/>
    <cellStyle name="Normal 8 4 2 4 3 4 3" xfId="44941" xr:uid="{00000000-0005-0000-0000-0000A3A30000}"/>
    <cellStyle name="Normal 8 4 2 4 3 5" xfId="18922" xr:uid="{00000000-0005-0000-0000-0000A4A30000}"/>
    <cellStyle name="Normal 8 4 2 4 3 6" xfId="36268" xr:uid="{00000000-0005-0000-0000-0000A5A30000}"/>
    <cellStyle name="Normal 8 4 2 4 4" xfId="6616" xr:uid="{00000000-0005-0000-0000-0000A6A30000}"/>
    <cellStyle name="Normal 8 4 2 4 4 2" xfId="15289" xr:uid="{00000000-0005-0000-0000-0000A7A30000}"/>
    <cellStyle name="Normal 8 4 2 4 4 2 2" xfId="32642" xr:uid="{00000000-0005-0000-0000-0000A8A30000}"/>
    <cellStyle name="Normal 8 4 2 4 4 2 3" xfId="49988" xr:uid="{00000000-0005-0000-0000-0000A9A30000}"/>
    <cellStyle name="Normal 8 4 2 4 4 3" xfId="23969" xr:uid="{00000000-0005-0000-0000-0000AAA30000}"/>
    <cellStyle name="Normal 8 4 2 4 4 4" xfId="41315" xr:uid="{00000000-0005-0000-0000-0000ABA30000}"/>
    <cellStyle name="Normal 8 4 2 4 5" xfId="3382" xr:uid="{00000000-0005-0000-0000-0000ACA30000}"/>
    <cellStyle name="Normal 8 4 2 4 5 2" xfId="12055" xr:uid="{00000000-0005-0000-0000-0000ADA30000}"/>
    <cellStyle name="Normal 8 4 2 4 5 2 2" xfId="29408" xr:uid="{00000000-0005-0000-0000-0000AEA30000}"/>
    <cellStyle name="Normal 8 4 2 4 5 2 3" xfId="46754" xr:uid="{00000000-0005-0000-0000-0000AFA30000}"/>
    <cellStyle name="Normal 8 4 2 4 5 3" xfId="20735" xr:uid="{00000000-0005-0000-0000-0000B0A30000}"/>
    <cellStyle name="Normal 8 4 2 4 5 4" xfId="38081" xr:uid="{00000000-0005-0000-0000-0000B1A30000}"/>
    <cellStyle name="Normal 8 4 2 4 6" xfId="9507" xr:uid="{00000000-0005-0000-0000-0000B2A30000}"/>
    <cellStyle name="Normal 8 4 2 4 6 2" xfId="26860" xr:uid="{00000000-0005-0000-0000-0000B3A30000}"/>
    <cellStyle name="Normal 8 4 2 4 6 3" xfId="44206" xr:uid="{00000000-0005-0000-0000-0000B4A30000}"/>
    <cellStyle name="Normal 8 4 2 4 7" xfId="18187" xr:uid="{00000000-0005-0000-0000-0000B5A30000}"/>
    <cellStyle name="Normal 8 4 2 4 8" xfId="35533" xr:uid="{00000000-0005-0000-0000-0000B6A30000}"/>
    <cellStyle name="Normal 8 4 2 5" xfId="491" xr:uid="{00000000-0005-0000-0000-0000B7A30000}"/>
    <cellStyle name="Normal 8 4 2 5 2" xfId="2304" xr:uid="{00000000-0005-0000-0000-0000B8A30000}"/>
    <cellStyle name="Normal 8 4 2 5 2 2" xfId="8086" xr:uid="{00000000-0005-0000-0000-0000B9A30000}"/>
    <cellStyle name="Normal 8 4 2 5 2 2 2" xfId="16759" xr:uid="{00000000-0005-0000-0000-0000BAA30000}"/>
    <cellStyle name="Normal 8 4 2 5 2 2 2 2" xfId="34112" xr:uid="{00000000-0005-0000-0000-0000BBA30000}"/>
    <cellStyle name="Normal 8 4 2 5 2 2 2 3" xfId="51458" xr:uid="{00000000-0005-0000-0000-0000BCA30000}"/>
    <cellStyle name="Normal 8 4 2 5 2 2 3" xfId="25439" xr:uid="{00000000-0005-0000-0000-0000BDA30000}"/>
    <cellStyle name="Normal 8 4 2 5 2 2 4" xfId="42785" xr:uid="{00000000-0005-0000-0000-0000BEA30000}"/>
    <cellStyle name="Normal 8 4 2 5 2 3" xfId="5587" xr:uid="{00000000-0005-0000-0000-0000BFA30000}"/>
    <cellStyle name="Normal 8 4 2 5 2 3 2" xfId="14260" xr:uid="{00000000-0005-0000-0000-0000C0A30000}"/>
    <cellStyle name="Normal 8 4 2 5 2 3 2 2" xfId="31613" xr:uid="{00000000-0005-0000-0000-0000C1A30000}"/>
    <cellStyle name="Normal 8 4 2 5 2 3 2 3" xfId="48959" xr:uid="{00000000-0005-0000-0000-0000C2A30000}"/>
    <cellStyle name="Normal 8 4 2 5 2 3 3" xfId="22940" xr:uid="{00000000-0005-0000-0000-0000C3A30000}"/>
    <cellStyle name="Normal 8 4 2 5 2 3 4" xfId="40286" xr:uid="{00000000-0005-0000-0000-0000C4A30000}"/>
    <cellStyle name="Normal 8 4 2 5 2 4" xfId="10977" xr:uid="{00000000-0005-0000-0000-0000C5A30000}"/>
    <cellStyle name="Normal 8 4 2 5 2 4 2" xfId="28330" xr:uid="{00000000-0005-0000-0000-0000C6A30000}"/>
    <cellStyle name="Normal 8 4 2 5 2 4 3" xfId="45676" xr:uid="{00000000-0005-0000-0000-0000C7A30000}"/>
    <cellStyle name="Normal 8 4 2 5 2 5" xfId="19657" xr:uid="{00000000-0005-0000-0000-0000C8A30000}"/>
    <cellStyle name="Normal 8 4 2 5 2 6" xfId="37003" xr:uid="{00000000-0005-0000-0000-0000C9A30000}"/>
    <cellStyle name="Normal 8 4 2 5 3" xfId="6273" xr:uid="{00000000-0005-0000-0000-0000CAA30000}"/>
    <cellStyle name="Normal 8 4 2 5 3 2" xfId="14946" xr:uid="{00000000-0005-0000-0000-0000CBA30000}"/>
    <cellStyle name="Normal 8 4 2 5 3 2 2" xfId="32299" xr:uid="{00000000-0005-0000-0000-0000CCA30000}"/>
    <cellStyle name="Normal 8 4 2 5 3 2 3" xfId="49645" xr:uid="{00000000-0005-0000-0000-0000CDA30000}"/>
    <cellStyle name="Normal 8 4 2 5 3 3" xfId="23626" xr:uid="{00000000-0005-0000-0000-0000CEA30000}"/>
    <cellStyle name="Normal 8 4 2 5 3 4" xfId="40972" xr:uid="{00000000-0005-0000-0000-0000CFA30000}"/>
    <cellStyle name="Normal 8 4 2 5 4" xfId="4117" xr:uid="{00000000-0005-0000-0000-0000D0A30000}"/>
    <cellStyle name="Normal 8 4 2 5 4 2" xfId="12790" xr:uid="{00000000-0005-0000-0000-0000D1A30000}"/>
    <cellStyle name="Normal 8 4 2 5 4 2 2" xfId="30143" xr:uid="{00000000-0005-0000-0000-0000D2A30000}"/>
    <cellStyle name="Normal 8 4 2 5 4 2 3" xfId="47489" xr:uid="{00000000-0005-0000-0000-0000D3A30000}"/>
    <cellStyle name="Normal 8 4 2 5 4 3" xfId="21470" xr:uid="{00000000-0005-0000-0000-0000D4A30000}"/>
    <cellStyle name="Normal 8 4 2 5 4 4" xfId="38816" xr:uid="{00000000-0005-0000-0000-0000D5A30000}"/>
    <cellStyle name="Normal 8 4 2 5 5" xfId="9164" xr:uid="{00000000-0005-0000-0000-0000D6A30000}"/>
    <cellStyle name="Normal 8 4 2 5 5 2" xfId="26517" xr:uid="{00000000-0005-0000-0000-0000D7A30000}"/>
    <cellStyle name="Normal 8 4 2 5 5 3" xfId="43863" xr:uid="{00000000-0005-0000-0000-0000D8A30000}"/>
    <cellStyle name="Normal 8 4 2 5 6" xfId="17844" xr:uid="{00000000-0005-0000-0000-0000D9A30000}"/>
    <cellStyle name="Normal 8 4 2 5 7" xfId="35190" xr:uid="{00000000-0005-0000-0000-0000DAA30000}"/>
    <cellStyle name="Normal 8 4 2 6" xfId="1912" xr:uid="{00000000-0005-0000-0000-0000DBA30000}"/>
    <cellStyle name="Normal 8 4 2 6 2" xfId="7694" xr:uid="{00000000-0005-0000-0000-0000DCA30000}"/>
    <cellStyle name="Normal 8 4 2 6 2 2" xfId="16367" xr:uid="{00000000-0005-0000-0000-0000DDA30000}"/>
    <cellStyle name="Normal 8 4 2 6 2 2 2" xfId="33720" xr:uid="{00000000-0005-0000-0000-0000DEA30000}"/>
    <cellStyle name="Normal 8 4 2 6 2 2 3" xfId="51066" xr:uid="{00000000-0005-0000-0000-0000DFA30000}"/>
    <cellStyle name="Normal 8 4 2 6 2 3" xfId="25047" xr:uid="{00000000-0005-0000-0000-0000E0A30000}"/>
    <cellStyle name="Normal 8 4 2 6 2 4" xfId="42393" xr:uid="{00000000-0005-0000-0000-0000E1A30000}"/>
    <cellStyle name="Normal 8 4 2 6 3" xfId="3725" xr:uid="{00000000-0005-0000-0000-0000E2A30000}"/>
    <cellStyle name="Normal 8 4 2 6 3 2" xfId="12398" xr:uid="{00000000-0005-0000-0000-0000E3A30000}"/>
    <cellStyle name="Normal 8 4 2 6 3 2 2" xfId="29751" xr:uid="{00000000-0005-0000-0000-0000E4A30000}"/>
    <cellStyle name="Normal 8 4 2 6 3 2 3" xfId="47097" xr:uid="{00000000-0005-0000-0000-0000E5A30000}"/>
    <cellStyle name="Normal 8 4 2 6 3 3" xfId="21078" xr:uid="{00000000-0005-0000-0000-0000E6A30000}"/>
    <cellStyle name="Normal 8 4 2 6 3 4" xfId="38424" xr:uid="{00000000-0005-0000-0000-0000E7A30000}"/>
    <cellStyle name="Normal 8 4 2 6 4" xfId="10585" xr:uid="{00000000-0005-0000-0000-0000E8A30000}"/>
    <cellStyle name="Normal 8 4 2 6 4 2" xfId="27938" xr:uid="{00000000-0005-0000-0000-0000E9A30000}"/>
    <cellStyle name="Normal 8 4 2 6 4 3" xfId="45284" xr:uid="{00000000-0005-0000-0000-0000EAA30000}"/>
    <cellStyle name="Normal 8 4 2 6 5" xfId="19265" xr:uid="{00000000-0005-0000-0000-0000EBA30000}"/>
    <cellStyle name="Normal 8 4 2 6 6" xfId="36611" xr:uid="{00000000-0005-0000-0000-0000ECA30000}"/>
    <cellStyle name="Normal 8 4 2 7" xfId="1226" xr:uid="{00000000-0005-0000-0000-0000EDA30000}"/>
    <cellStyle name="Normal 8 4 2 7 2" xfId="7008" xr:uid="{00000000-0005-0000-0000-0000EEA30000}"/>
    <cellStyle name="Normal 8 4 2 7 2 2" xfId="15681" xr:uid="{00000000-0005-0000-0000-0000EFA30000}"/>
    <cellStyle name="Normal 8 4 2 7 2 2 2" xfId="33034" xr:uid="{00000000-0005-0000-0000-0000F0A30000}"/>
    <cellStyle name="Normal 8 4 2 7 2 2 3" xfId="50380" xr:uid="{00000000-0005-0000-0000-0000F1A30000}"/>
    <cellStyle name="Normal 8 4 2 7 2 3" xfId="24361" xr:uid="{00000000-0005-0000-0000-0000F2A30000}"/>
    <cellStyle name="Normal 8 4 2 7 2 4" xfId="41707" xr:uid="{00000000-0005-0000-0000-0000F3A30000}"/>
    <cellStyle name="Normal 8 4 2 7 3" xfId="4852" xr:uid="{00000000-0005-0000-0000-0000F4A30000}"/>
    <cellStyle name="Normal 8 4 2 7 3 2" xfId="13525" xr:uid="{00000000-0005-0000-0000-0000F5A30000}"/>
    <cellStyle name="Normal 8 4 2 7 3 2 2" xfId="30878" xr:uid="{00000000-0005-0000-0000-0000F6A30000}"/>
    <cellStyle name="Normal 8 4 2 7 3 2 3" xfId="48224" xr:uid="{00000000-0005-0000-0000-0000F7A30000}"/>
    <cellStyle name="Normal 8 4 2 7 3 3" xfId="22205" xr:uid="{00000000-0005-0000-0000-0000F8A30000}"/>
    <cellStyle name="Normal 8 4 2 7 3 4" xfId="39551" xr:uid="{00000000-0005-0000-0000-0000F9A30000}"/>
    <cellStyle name="Normal 8 4 2 7 4" xfId="9899" xr:uid="{00000000-0005-0000-0000-0000FAA30000}"/>
    <cellStyle name="Normal 8 4 2 7 4 2" xfId="27252" xr:uid="{00000000-0005-0000-0000-0000FBA30000}"/>
    <cellStyle name="Normal 8 4 2 7 4 3" xfId="44598" xr:uid="{00000000-0005-0000-0000-0000FCA30000}"/>
    <cellStyle name="Normal 8 4 2 7 5" xfId="18579" xr:uid="{00000000-0005-0000-0000-0000FDA30000}"/>
    <cellStyle name="Normal 8 4 2 7 6" xfId="35925" xr:uid="{00000000-0005-0000-0000-0000FEA30000}"/>
    <cellStyle name="Normal 8 4 2 8" xfId="5881" xr:uid="{00000000-0005-0000-0000-0000FFA30000}"/>
    <cellStyle name="Normal 8 4 2 8 2" xfId="14554" xr:uid="{00000000-0005-0000-0000-000000A40000}"/>
    <cellStyle name="Normal 8 4 2 8 2 2" xfId="31907" xr:uid="{00000000-0005-0000-0000-000001A40000}"/>
    <cellStyle name="Normal 8 4 2 8 2 3" xfId="49253" xr:uid="{00000000-0005-0000-0000-000002A40000}"/>
    <cellStyle name="Normal 8 4 2 8 3" xfId="23234" xr:uid="{00000000-0005-0000-0000-000003A40000}"/>
    <cellStyle name="Normal 8 4 2 8 4" xfId="40580" xr:uid="{00000000-0005-0000-0000-000004A40000}"/>
    <cellStyle name="Normal 8 4 2 9" xfId="3039" xr:uid="{00000000-0005-0000-0000-000005A40000}"/>
    <cellStyle name="Normal 8 4 2 9 2" xfId="11712" xr:uid="{00000000-0005-0000-0000-000006A40000}"/>
    <cellStyle name="Normal 8 4 2 9 2 2" xfId="29065" xr:uid="{00000000-0005-0000-0000-000007A40000}"/>
    <cellStyle name="Normal 8 4 2 9 2 3" xfId="46411" xr:uid="{00000000-0005-0000-0000-000008A40000}"/>
    <cellStyle name="Normal 8 4 2 9 3" xfId="20392" xr:uid="{00000000-0005-0000-0000-000009A40000}"/>
    <cellStyle name="Normal 8 4 2 9 4" xfId="37738" xr:uid="{00000000-0005-0000-0000-00000AA40000}"/>
    <cellStyle name="Normal 8 4 3" xfId="197" xr:uid="{00000000-0005-0000-0000-00000BA40000}"/>
    <cellStyle name="Normal 8 4 3 10" xfId="17550" xr:uid="{00000000-0005-0000-0000-00000CA40000}"/>
    <cellStyle name="Normal 8 4 3 11" xfId="34896" xr:uid="{00000000-0005-0000-0000-00000DA40000}"/>
    <cellStyle name="Normal 8 4 3 2" xfId="687" xr:uid="{00000000-0005-0000-0000-00000EA40000}"/>
    <cellStyle name="Normal 8 4 3 2 2" xfId="2500" xr:uid="{00000000-0005-0000-0000-00000FA40000}"/>
    <cellStyle name="Normal 8 4 3 2 2 2" xfId="8282" xr:uid="{00000000-0005-0000-0000-000010A40000}"/>
    <cellStyle name="Normal 8 4 3 2 2 2 2" xfId="16955" xr:uid="{00000000-0005-0000-0000-000011A40000}"/>
    <cellStyle name="Normal 8 4 3 2 2 2 2 2" xfId="34308" xr:uid="{00000000-0005-0000-0000-000012A40000}"/>
    <cellStyle name="Normal 8 4 3 2 2 2 2 3" xfId="51654" xr:uid="{00000000-0005-0000-0000-000013A40000}"/>
    <cellStyle name="Normal 8 4 3 2 2 2 3" xfId="25635" xr:uid="{00000000-0005-0000-0000-000014A40000}"/>
    <cellStyle name="Normal 8 4 3 2 2 2 4" xfId="42981" xr:uid="{00000000-0005-0000-0000-000015A40000}"/>
    <cellStyle name="Normal 8 4 3 2 2 3" xfId="4313" xr:uid="{00000000-0005-0000-0000-000016A40000}"/>
    <cellStyle name="Normal 8 4 3 2 2 3 2" xfId="12986" xr:uid="{00000000-0005-0000-0000-000017A40000}"/>
    <cellStyle name="Normal 8 4 3 2 2 3 2 2" xfId="30339" xr:uid="{00000000-0005-0000-0000-000018A40000}"/>
    <cellStyle name="Normal 8 4 3 2 2 3 2 3" xfId="47685" xr:uid="{00000000-0005-0000-0000-000019A40000}"/>
    <cellStyle name="Normal 8 4 3 2 2 3 3" xfId="21666" xr:uid="{00000000-0005-0000-0000-00001AA40000}"/>
    <cellStyle name="Normal 8 4 3 2 2 3 4" xfId="39012" xr:uid="{00000000-0005-0000-0000-00001BA40000}"/>
    <cellStyle name="Normal 8 4 3 2 2 4" xfId="11173" xr:uid="{00000000-0005-0000-0000-00001CA40000}"/>
    <cellStyle name="Normal 8 4 3 2 2 4 2" xfId="28526" xr:uid="{00000000-0005-0000-0000-00001DA40000}"/>
    <cellStyle name="Normal 8 4 3 2 2 4 3" xfId="45872" xr:uid="{00000000-0005-0000-0000-00001EA40000}"/>
    <cellStyle name="Normal 8 4 3 2 2 5" xfId="19853" xr:uid="{00000000-0005-0000-0000-00001FA40000}"/>
    <cellStyle name="Normal 8 4 3 2 2 6" xfId="37199" xr:uid="{00000000-0005-0000-0000-000020A40000}"/>
    <cellStyle name="Normal 8 4 3 2 3" xfId="1422" xr:uid="{00000000-0005-0000-0000-000021A40000}"/>
    <cellStyle name="Normal 8 4 3 2 3 2" xfId="7204" xr:uid="{00000000-0005-0000-0000-000022A40000}"/>
    <cellStyle name="Normal 8 4 3 2 3 2 2" xfId="15877" xr:uid="{00000000-0005-0000-0000-000023A40000}"/>
    <cellStyle name="Normal 8 4 3 2 3 2 2 2" xfId="33230" xr:uid="{00000000-0005-0000-0000-000024A40000}"/>
    <cellStyle name="Normal 8 4 3 2 3 2 2 3" xfId="50576" xr:uid="{00000000-0005-0000-0000-000025A40000}"/>
    <cellStyle name="Normal 8 4 3 2 3 2 3" xfId="24557" xr:uid="{00000000-0005-0000-0000-000026A40000}"/>
    <cellStyle name="Normal 8 4 3 2 3 2 4" xfId="41903" xr:uid="{00000000-0005-0000-0000-000027A40000}"/>
    <cellStyle name="Normal 8 4 3 2 3 3" xfId="5048" xr:uid="{00000000-0005-0000-0000-000028A40000}"/>
    <cellStyle name="Normal 8 4 3 2 3 3 2" xfId="13721" xr:uid="{00000000-0005-0000-0000-000029A40000}"/>
    <cellStyle name="Normal 8 4 3 2 3 3 2 2" xfId="31074" xr:uid="{00000000-0005-0000-0000-00002AA40000}"/>
    <cellStyle name="Normal 8 4 3 2 3 3 2 3" xfId="48420" xr:uid="{00000000-0005-0000-0000-00002BA40000}"/>
    <cellStyle name="Normal 8 4 3 2 3 3 3" xfId="22401" xr:uid="{00000000-0005-0000-0000-00002CA40000}"/>
    <cellStyle name="Normal 8 4 3 2 3 3 4" xfId="39747" xr:uid="{00000000-0005-0000-0000-00002DA40000}"/>
    <cellStyle name="Normal 8 4 3 2 3 4" xfId="10095" xr:uid="{00000000-0005-0000-0000-00002EA40000}"/>
    <cellStyle name="Normal 8 4 3 2 3 4 2" xfId="27448" xr:uid="{00000000-0005-0000-0000-00002FA40000}"/>
    <cellStyle name="Normal 8 4 3 2 3 4 3" xfId="44794" xr:uid="{00000000-0005-0000-0000-000030A40000}"/>
    <cellStyle name="Normal 8 4 3 2 3 5" xfId="18775" xr:uid="{00000000-0005-0000-0000-000031A40000}"/>
    <cellStyle name="Normal 8 4 3 2 3 6" xfId="36121" xr:uid="{00000000-0005-0000-0000-000032A40000}"/>
    <cellStyle name="Normal 8 4 3 2 4" xfId="6469" xr:uid="{00000000-0005-0000-0000-000033A40000}"/>
    <cellStyle name="Normal 8 4 3 2 4 2" xfId="15142" xr:uid="{00000000-0005-0000-0000-000034A40000}"/>
    <cellStyle name="Normal 8 4 3 2 4 2 2" xfId="32495" xr:uid="{00000000-0005-0000-0000-000035A40000}"/>
    <cellStyle name="Normal 8 4 3 2 4 2 3" xfId="49841" xr:uid="{00000000-0005-0000-0000-000036A40000}"/>
    <cellStyle name="Normal 8 4 3 2 4 3" xfId="23822" xr:uid="{00000000-0005-0000-0000-000037A40000}"/>
    <cellStyle name="Normal 8 4 3 2 4 4" xfId="41168" xr:uid="{00000000-0005-0000-0000-000038A40000}"/>
    <cellStyle name="Normal 8 4 3 2 5" xfId="3235" xr:uid="{00000000-0005-0000-0000-000039A40000}"/>
    <cellStyle name="Normal 8 4 3 2 5 2" xfId="11908" xr:uid="{00000000-0005-0000-0000-00003AA40000}"/>
    <cellStyle name="Normal 8 4 3 2 5 2 2" xfId="29261" xr:uid="{00000000-0005-0000-0000-00003BA40000}"/>
    <cellStyle name="Normal 8 4 3 2 5 2 3" xfId="46607" xr:uid="{00000000-0005-0000-0000-00003CA40000}"/>
    <cellStyle name="Normal 8 4 3 2 5 3" xfId="20588" xr:uid="{00000000-0005-0000-0000-00003DA40000}"/>
    <cellStyle name="Normal 8 4 3 2 5 4" xfId="37934" xr:uid="{00000000-0005-0000-0000-00003EA40000}"/>
    <cellStyle name="Normal 8 4 3 2 6" xfId="9360" xr:uid="{00000000-0005-0000-0000-00003FA40000}"/>
    <cellStyle name="Normal 8 4 3 2 6 2" xfId="26713" xr:uid="{00000000-0005-0000-0000-000040A40000}"/>
    <cellStyle name="Normal 8 4 3 2 6 3" xfId="44059" xr:uid="{00000000-0005-0000-0000-000041A40000}"/>
    <cellStyle name="Normal 8 4 3 2 7" xfId="18040" xr:uid="{00000000-0005-0000-0000-000042A40000}"/>
    <cellStyle name="Normal 8 4 3 2 8" xfId="35386" xr:uid="{00000000-0005-0000-0000-000043A40000}"/>
    <cellStyle name="Normal 8 4 3 3" xfId="932" xr:uid="{00000000-0005-0000-0000-000044A40000}"/>
    <cellStyle name="Normal 8 4 3 3 2" xfId="2745" xr:uid="{00000000-0005-0000-0000-000045A40000}"/>
    <cellStyle name="Normal 8 4 3 3 2 2" xfId="8527" xr:uid="{00000000-0005-0000-0000-000046A40000}"/>
    <cellStyle name="Normal 8 4 3 3 2 2 2" xfId="17200" xr:uid="{00000000-0005-0000-0000-000047A40000}"/>
    <cellStyle name="Normal 8 4 3 3 2 2 2 2" xfId="34553" xr:uid="{00000000-0005-0000-0000-000048A40000}"/>
    <cellStyle name="Normal 8 4 3 3 2 2 2 3" xfId="51899" xr:uid="{00000000-0005-0000-0000-000049A40000}"/>
    <cellStyle name="Normal 8 4 3 3 2 2 3" xfId="25880" xr:uid="{00000000-0005-0000-0000-00004AA40000}"/>
    <cellStyle name="Normal 8 4 3 3 2 2 4" xfId="43226" xr:uid="{00000000-0005-0000-0000-00004BA40000}"/>
    <cellStyle name="Normal 8 4 3 3 2 3" xfId="4558" xr:uid="{00000000-0005-0000-0000-00004CA40000}"/>
    <cellStyle name="Normal 8 4 3 3 2 3 2" xfId="13231" xr:uid="{00000000-0005-0000-0000-00004DA40000}"/>
    <cellStyle name="Normal 8 4 3 3 2 3 2 2" xfId="30584" xr:uid="{00000000-0005-0000-0000-00004EA40000}"/>
    <cellStyle name="Normal 8 4 3 3 2 3 2 3" xfId="47930" xr:uid="{00000000-0005-0000-0000-00004FA40000}"/>
    <cellStyle name="Normal 8 4 3 3 2 3 3" xfId="21911" xr:uid="{00000000-0005-0000-0000-000050A40000}"/>
    <cellStyle name="Normal 8 4 3 3 2 3 4" xfId="39257" xr:uid="{00000000-0005-0000-0000-000051A40000}"/>
    <cellStyle name="Normal 8 4 3 3 2 4" xfId="11418" xr:uid="{00000000-0005-0000-0000-000052A40000}"/>
    <cellStyle name="Normal 8 4 3 3 2 4 2" xfId="28771" xr:uid="{00000000-0005-0000-0000-000053A40000}"/>
    <cellStyle name="Normal 8 4 3 3 2 4 3" xfId="46117" xr:uid="{00000000-0005-0000-0000-000054A40000}"/>
    <cellStyle name="Normal 8 4 3 3 2 5" xfId="20098" xr:uid="{00000000-0005-0000-0000-000055A40000}"/>
    <cellStyle name="Normal 8 4 3 3 2 6" xfId="37444" xr:uid="{00000000-0005-0000-0000-000056A40000}"/>
    <cellStyle name="Normal 8 4 3 3 3" xfId="1667" xr:uid="{00000000-0005-0000-0000-000057A40000}"/>
    <cellStyle name="Normal 8 4 3 3 3 2" xfId="7449" xr:uid="{00000000-0005-0000-0000-000058A40000}"/>
    <cellStyle name="Normal 8 4 3 3 3 2 2" xfId="16122" xr:uid="{00000000-0005-0000-0000-000059A40000}"/>
    <cellStyle name="Normal 8 4 3 3 3 2 2 2" xfId="33475" xr:uid="{00000000-0005-0000-0000-00005AA40000}"/>
    <cellStyle name="Normal 8 4 3 3 3 2 2 3" xfId="50821" xr:uid="{00000000-0005-0000-0000-00005BA40000}"/>
    <cellStyle name="Normal 8 4 3 3 3 2 3" xfId="24802" xr:uid="{00000000-0005-0000-0000-00005CA40000}"/>
    <cellStyle name="Normal 8 4 3 3 3 2 4" xfId="42148" xr:uid="{00000000-0005-0000-0000-00005DA40000}"/>
    <cellStyle name="Normal 8 4 3 3 3 3" xfId="5293" xr:uid="{00000000-0005-0000-0000-00005EA40000}"/>
    <cellStyle name="Normal 8 4 3 3 3 3 2" xfId="13966" xr:uid="{00000000-0005-0000-0000-00005FA40000}"/>
    <cellStyle name="Normal 8 4 3 3 3 3 2 2" xfId="31319" xr:uid="{00000000-0005-0000-0000-000060A40000}"/>
    <cellStyle name="Normal 8 4 3 3 3 3 2 3" xfId="48665" xr:uid="{00000000-0005-0000-0000-000061A40000}"/>
    <cellStyle name="Normal 8 4 3 3 3 3 3" xfId="22646" xr:uid="{00000000-0005-0000-0000-000062A40000}"/>
    <cellStyle name="Normal 8 4 3 3 3 3 4" xfId="39992" xr:uid="{00000000-0005-0000-0000-000063A40000}"/>
    <cellStyle name="Normal 8 4 3 3 3 4" xfId="10340" xr:uid="{00000000-0005-0000-0000-000064A40000}"/>
    <cellStyle name="Normal 8 4 3 3 3 4 2" xfId="27693" xr:uid="{00000000-0005-0000-0000-000065A40000}"/>
    <cellStyle name="Normal 8 4 3 3 3 4 3" xfId="45039" xr:uid="{00000000-0005-0000-0000-000066A40000}"/>
    <cellStyle name="Normal 8 4 3 3 3 5" xfId="19020" xr:uid="{00000000-0005-0000-0000-000067A40000}"/>
    <cellStyle name="Normal 8 4 3 3 3 6" xfId="36366" xr:uid="{00000000-0005-0000-0000-000068A40000}"/>
    <cellStyle name="Normal 8 4 3 3 4" xfId="6714" xr:uid="{00000000-0005-0000-0000-000069A40000}"/>
    <cellStyle name="Normal 8 4 3 3 4 2" xfId="15387" xr:uid="{00000000-0005-0000-0000-00006AA40000}"/>
    <cellStyle name="Normal 8 4 3 3 4 2 2" xfId="32740" xr:uid="{00000000-0005-0000-0000-00006BA40000}"/>
    <cellStyle name="Normal 8 4 3 3 4 2 3" xfId="50086" xr:uid="{00000000-0005-0000-0000-00006CA40000}"/>
    <cellStyle name="Normal 8 4 3 3 4 3" xfId="24067" xr:uid="{00000000-0005-0000-0000-00006DA40000}"/>
    <cellStyle name="Normal 8 4 3 3 4 4" xfId="41413" xr:uid="{00000000-0005-0000-0000-00006EA40000}"/>
    <cellStyle name="Normal 8 4 3 3 5" xfId="3480" xr:uid="{00000000-0005-0000-0000-00006FA40000}"/>
    <cellStyle name="Normal 8 4 3 3 5 2" xfId="12153" xr:uid="{00000000-0005-0000-0000-000070A40000}"/>
    <cellStyle name="Normal 8 4 3 3 5 2 2" xfId="29506" xr:uid="{00000000-0005-0000-0000-000071A40000}"/>
    <cellStyle name="Normal 8 4 3 3 5 2 3" xfId="46852" xr:uid="{00000000-0005-0000-0000-000072A40000}"/>
    <cellStyle name="Normal 8 4 3 3 5 3" xfId="20833" xr:uid="{00000000-0005-0000-0000-000073A40000}"/>
    <cellStyle name="Normal 8 4 3 3 5 4" xfId="38179" xr:uid="{00000000-0005-0000-0000-000074A40000}"/>
    <cellStyle name="Normal 8 4 3 3 6" xfId="9605" xr:uid="{00000000-0005-0000-0000-000075A40000}"/>
    <cellStyle name="Normal 8 4 3 3 6 2" xfId="26958" xr:uid="{00000000-0005-0000-0000-000076A40000}"/>
    <cellStyle name="Normal 8 4 3 3 6 3" xfId="44304" xr:uid="{00000000-0005-0000-0000-000077A40000}"/>
    <cellStyle name="Normal 8 4 3 3 7" xfId="18285" xr:uid="{00000000-0005-0000-0000-000078A40000}"/>
    <cellStyle name="Normal 8 4 3 3 8" xfId="35631" xr:uid="{00000000-0005-0000-0000-000079A40000}"/>
    <cellStyle name="Normal 8 4 3 4" xfId="442" xr:uid="{00000000-0005-0000-0000-00007AA40000}"/>
    <cellStyle name="Normal 8 4 3 4 2" xfId="2255" xr:uid="{00000000-0005-0000-0000-00007BA40000}"/>
    <cellStyle name="Normal 8 4 3 4 2 2" xfId="8037" xr:uid="{00000000-0005-0000-0000-00007CA40000}"/>
    <cellStyle name="Normal 8 4 3 4 2 2 2" xfId="16710" xr:uid="{00000000-0005-0000-0000-00007DA40000}"/>
    <cellStyle name="Normal 8 4 3 4 2 2 2 2" xfId="34063" xr:uid="{00000000-0005-0000-0000-00007EA40000}"/>
    <cellStyle name="Normal 8 4 3 4 2 2 2 3" xfId="51409" xr:uid="{00000000-0005-0000-0000-00007FA40000}"/>
    <cellStyle name="Normal 8 4 3 4 2 2 3" xfId="25390" xr:uid="{00000000-0005-0000-0000-000080A40000}"/>
    <cellStyle name="Normal 8 4 3 4 2 2 4" xfId="42736" xr:uid="{00000000-0005-0000-0000-000081A40000}"/>
    <cellStyle name="Normal 8 4 3 4 2 3" xfId="5538" xr:uid="{00000000-0005-0000-0000-000082A40000}"/>
    <cellStyle name="Normal 8 4 3 4 2 3 2" xfId="14211" xr:uid="{00000000-0005-0000-0000-000083A40000}"/>
    <cellStyle name="Normal 8 4 3 4 2 3 2 2" xfId="31564" xr:uid="{00000000-0005-0000-0000-000084A40000}"/>
    <cellStyle name="Normal 8 4 3 4 2 3 2 3" xfId="48910" xr:uid="{00000000-0005-0000-0000-000085A40000}"/>
    <cellStyle name="Normal 8 4 3 4 2 3 3" xfId="22891" xr:uid="{00000000-0005-0000-0000-000086A40000}"/>
    <cellStyle name="Normal 8 4 3 4 2 3 4" xfId="40237" xr:uid="{00000000-0005-0000-0000-000087A40000}"/>
    <cellStyle name="Normal 8 4 3 4 2 4" xfId="10928" xr:uid="{00000000-0005-0000-0000-000088A40000}"/>
    <cellStyle name="Normal 8 4 3 4 2 4 2" xfId="28281" xr:uid="{00000000-0005-0000-0000-000089A40000}"/>
    <cellStyle name="Normal 8 4 3 4 2 4 3" xfId="45627" xr:uid="{00000000-0005-0000-0000-00008AA40000}"/>
    <cellStyle name="Normal 8 4 3 4 2 5" xfId="19608" xr:uid="{00000000-0005-0000-0000-00008BA40000}"/>
    <cellStyle name="Normal 8 4 3 4 2 6" xfId="36954" xr:uid="{00000000-0005-0000-0000-00008CA40000}"/>
    <cellStyle name="Normal 8 4 3 4 3" xfId="6224" xr:uid="{00000000-0005-0000-0000-00008DA40000}"/>
    <cellStyle name="Normal 8 4 3 4 3 2" xfId="14897" xr:uid="{00000000-0005-0000-0000-00008EA40000}"/>
    <cellStyle name="Normal 8 4 3 4 3 2 2" xfId="32250" xr:uid="{00000000-0005-0000-0000-00008FA40000}"/>
    <cellStyle name="Normal 8 4 3 4 3 2 3" xfId="49596" xr:uid="{00000000-0005-0000-0000-000090A40000}"/>
    <cellStyle name="Normal 8 4 3 4 3 3" xfId="23577" xr:uid="{00000000-0005-0000-0000-000091A40000}"/>
    <cellStyle name="Normal 8 4 3 4 3 4" xfId="40923" xr:uid="{00000000-0005-0000-0000-000092A40000}"/>
    <cellStyle name="Normal 8 4 3 4 4" xfId="4068" xr:uid="{00000000-0005-0000-0000-000093A40000}"/>
    <cellStyle name="Normal 8 4 3 4 4 2" xfId="12741" xr:uid="{00000000-0005-0000-0000-000094A40000}"/>
    <cellStyle name="Normal 8 4 3 4 4 2 2" xfId="30094" xr:uid="{00000000-0005-0000-0000-000095A40000}"/>
    <cellStyle name="Normal 8 4 3 4 4 2 3" xfId="47440" xr:uid="{00000000-0005-0000-0000-000096A40000}"/>
    <cellStyle name="Normal 8 4 3 4 4 3" xfId="21421" xr:uid="{00000000-0005-0000-0000-000097A40000}"/>
    <cellStyle name="Normal 8 4 3 4 4 4" xfId="38767" xr:uid="{00000000-0005-0000-0000-000098A40000}"/>
    <cellStyle name="Normal 8 4 3 4 5" xfId="9115" xr:uid="{00000000-0005-0000-0000-000099A40000}"/>
    <cellStyle name="Normal 8 4 3 4 5 2" xfId="26468" xr:uid="{00000000-0005-0000-0000-00009AA40000}"/>
    <cellStyle name="Normal 8 4 3 4 5 3" xfId="43814" xr:uid="{00000000-0005-0000-0000-00009BA40000}"/>
    <cellStyle name="Normal 8 4 3 4 6" xfId="17795" xr:uid="{00000000-0005-0000-0000-00009CA40000}"/>
    <cellStyle name="Normal 8 4 3 4 7" xfId="35141" xr:uid="{00000000-0005-0000-0000-00009DA40000}"/>
    <cellStyle name="Normal 8 4 3 5" xfId="2010" xr:uid="{00000000-0005-0000-0000-00009EA40000}"/>
    <cellStyle name="Normal 8 4 3 5 2" xfId="7792" xr:uid="{00000000-0005-0000-0000-00009FA40000}"/>
    <cellStyle name="Normal 8 4 3 5 2 2" xfId="16465" xr:uid="{00000000-0005-0000-0000-0000A0A40000}"/>
    <cellStyle name="Normal 8 4 3 5 2 2 2" xfId="33818" xr:uid="{00000000-0005-0000-0000-0000A1A40000}"/>
    <cellStyle name="Normal 8 4 3 5 2 2 3" xfId="51164" xr:uid="{00000000-0005-0000-0000-0000A2A40000}"/>
    <cellStyle name="Normal 8 4 3 5 2 3" xfId="25145" xr:uid="{00000000-0005-0000-0000-0000A3A40000}"/>
    <cellStyle name="Normal 8 4 3 5 2 4" xfId="42491" xr:uid="{00000000-0005-0000-0000-0000A4A40000}"/>
    <cellStyle name="Normal 8 4 3 5 3" xfId="3823" xr:uid="{00000000-0005-0000-0000-0000A5A40000}"/>
    <cellStyle name="Normal 8 4 3 5 3 2" xfId="12496" xr:uid="{00000000-0005-0000-0000-0000A6A40000}"/>
    <cellStyle name="Normal 8 4 3 5 3 2 2" xfId="29849" xr:uid="{00000000-0005-0000-0000-0000A7A40000}"/>
    <cellStyle name="Normal 8 4 3 5 3 2 3" xfId="47195" xr:uid="{00000000-0005-0000-0000-0000A8A40000}"/>
    <cellStyle name="Normal 8 4 3 5 3 3" xfId="21176" xr:uid="{00000000-0005-0000-0000-0000A9A40000}"/>
    <cellStyle name="Normal 8 4 3 5 3 4" xfId="38522" xr:uid="{00000000-0005-0000-0000-0000AAA40000}"/>
    <cellStyle name="Normal 8 4 3 5 4" xfId="10683" xr:uid="{00000000-0005-0000-0000-0000ABA40000}"/>
    <cellStyle name="Normal 8 4 3 5 4 2" xfId="28036" xr:uid="{00000000-0005-0000-0000-0000ACA40000}"/>
    <cellStyle name="Normal 8 4 3 5 4 3" xfId="45382" xr:uid="{00000000-0005-0000-0000-0000ADA40000}"/>
    <cellStyle name="Normal 8 4 3 5 5" xfId="19363" xr:uid="{00000000-0005-0000-0000-0000AEA40000}"/>
    <cellStyle name="Normal 8 4 3 5 6" xfId="36709" xr:uid="{00000000-0005-0000-0000-0000AFA40000}"/>
    <cellStyle name="Normal 8 4 3 6" xfId="1177" xr:uid="{00000000-0005-0000-0000-0000B0A40000}"/>
    <cellStyle name="Normal 8 4 3 6 2" xfId="6959" xr:uid="{00000000-0005-0000-0000-0000B1A40000}"/>
    <cellStyle name="Normal 8 4 3 6 2 2" xfId="15632" xr:uid="{00000000-0005-0000-0000-0000B2A40000}"/>
    <cellStyle name="Normal 8 4 3 6 2 2 2" xfId="32985" xr:uid="{00000000-0005-0000-0000-0000B3A40000}"/>
    <cellStyle name="Normal 8 4 3 6 2 2 3" xfId="50331" xr:uid="{00000000-0005-0000-0000-0000B4A40000}"/>
    <cellStyle name="Normal 8 4 3 6 2 3" xfId="24312" xr:uid="{00000000-0005-0000-0000-0000B5A40000}"/>
    <cellStyle name="Normal 8 4 3 6 2 4" xfId="41658" xr:uid="{00000000-0005-0000-0000-0000B6A40000}"/>
    <cellStyle name="Normal 8 4 3 6 3" xfId="4803" xr:uid="{00000000-0005-0000-0000-0000B7A40000}"/>
    <cellStyle name="Normal 8 4 3 6 3 2" xfId="13476" xr:uid="{00000000-0005-0000-0000-0000B8A40000}"/>
    <cellStyle name="Normal 8 4 3 6 3 2 2" xfId="30829" xr:uid="{00000000-0005-0000-0000-0000B9A40000}"/>
    <cellStyle name="Normal 8 4 3 6 3 2 3" xfId="48175" xr:uid="{00000000-0005-0000-0000-0000BAA40000}"/>
    <cellStyle name="Normal 8 4 3 6 3 3" xfId="22156" xr:uid="{00000000-0005-0000-0000-0000BBA40000}"/>
    <cellStyle name="Normal 8 4 3 6 3 4" xfId="39502" xr:uid="{00000000-0005-0000-0000-0000BCA40000}"/>
    <cellStyle name="Normal 8 4 3 6 4" xfId="9850" xr:uid="{00000000-0005-0000-0000-0000BDA40000}"/>
    <cellStyle name="Normal 8 4 3 6 4 2" xfId="27203" xr:uid="{00000000-0005-0000-0000-0000BEA40000}"/>
    <cellStyle name="Normal 8 4 3 6 4 3" xfId="44549" xr:uid="{00000000-0005-0000-0000-0000BFA40000}"/>
    <cellStyle name="Normal 8 4 3 6 5" xfId="18530" xr:uid="{00000000-0005-0000-0000-0000C0A40000}"/>
    <cellStyle name="Normal 8 4 3 6 6" xfId="35876" xr:uid="{00000000-0005-0000-0000-0000C1A40000}"/>
    <cellStyle name="Normal 8 4 3 7" xfId="5979" xr:uid="{00000000-0005-0000-0000-0000C2A40000}"/>
    <cellStyle name="Normal 8 4 3 7 2" xfId="14652" xr:uid="{00000000-0005-0000-0000-0000C3A40000}"/>
    <cellStyle name="Normal 8 4 3 7 2 2" xfId="32005" xr:uid="{00000000-0005-0000-0000-0000C4A40000}"/>
    <cellStyle name="Normal 8 4 3 7 2 3" xfId="49351" xr:uid="{00000000-0005-0000-0000-0000C5A40000}"/>
    <cellStyle name="Normal 8 4 3 7 3" xfId="23332" xr:uid="{00000000-0005-0000-0000-0000C6A40000}"/>
    <cellStyle name="Normal 8 4 3 7 4" xfId="40678" xr:uid="{00000000-0005-0000-0000-0000C7A40000}"/>
    <cellStyle name="Normal 8 4 3 8" xfId="2990" xr:uid="{00000000-0005-0000-0000-0000C8A40000}"/>
    <cellStyle name="Normal 8 4 3 8 2" xfId="11663" xr:uid="{00000000-0005-0000-0000-0000C9A40000}"/>
    <cellStyle name="Normal 8 4 3 8 2 2" xfId="29016" xr:uid="{00000000-0005-0000-0000-0000CAA40000}"/>
    <cellStyle name="Normal 8 4 3 8 2 3" xfId="46362" xr:uid="{00000000-0005-0000-0000-0000CBA40000}"/>
    <cellStyle name="Normal 8 4 3 8 3" xfId="20343" xr:uid="{00000000-0005-0000-0000-0000CCA40000}"/>
    <cellStyle name="Normal 8 4 3 8 4" xfId="37689" xr:uid="{00000000-0005-0000-0000-0000CDA40000}"/>
    <cellStyle name="Normal 8 4 3 9" xfId="8870" xr:uid="{00000000-0005-0000-0000-0000CEA40000}"/>
    <cellStyle name="Normal 8 4 3 9 2" xfId="26223" xr:uid="{00000000-0005-0000-0000-0000CFA40000}"/>
    <cellStyle name="Normal 8 4 3 9 3" xfId="43569" xr:uid="{00000000-0005-0000-0000-0000D0A40000}"/>
    <cellStyle name="Normal 8 4 4" xfId="295" xr:uid="{00000000-0005-0000-0000-0000D1A40000}"/>
    <cellStyle name="Normal 8 4 4 10" xfId="34994" xr:uid="{00000000-0005-0000-0000-0000D2A40000}"/>
    <cellStyle name="Normal 8 4 4 2" xfId="1030" xr:uid="{00000000-0005-0000-0000-0000D3A40000}"/>
    <cellStyle name="Normal 8 4 4 2 2" xfId="2843" xr:uid="{00000000-0005-0000-0000-0000D4A40000}"/>
    <cellStyle name="Normal 8 4 4 2 2 2" xfId="8625" xr:uid="{00000000-0005-0000-0000-0000D5A40000}"/>
    <cellStyle name="Normal 8 4 4 2 2 2 2" xfId="17298" xr:uid="{00000000-0005-0000-0000-0000D6A40000}"/>
    <cellStyle name="Normal 8 4 4 2 2 2 2 2" xfId="34651" xr:uid="{00000000-0005-0000-0000-0000D7A40000}"/>
    <cellStyle name="Normal 8 4 4 2 2 2 2 3" xfId="51997" xr:uid="{00000000-0005-0000-0000-0000D8A40000}"/>
    <cellStyle name="Normal 8 4 4 2 2 2 3" xfId="25978" xr:uid="{00000000-0005-0000-0000-0000D9A40000}"/>
    <cellStyle name="Normal 8 4 4 2 2 2 4" xfId="43324" xr:uid="{00000000-0005-0000-0000-0000DAA40000}"/>
    <cellStyle name="Normal 8 4 4 2 2 3" xfId="4656" xr:uid="{00000000-0005-0000-0000-0000DBA40000}"/>
    <cellStyle name="Normal 8 4 4 2 2 3 2" xfId="13329" xr:uid="{00000000-0005-0000-0000-0000DCA40000}"/>
    <cellStyle name="Normal 8 4 4 2 2 3 2 2" xfId="30682" xr:uid="{00000000-0005-0000-0000-0000DDA40000}"/>
    <cellStyle name="Normal 8 4 4 2 2 3 2 3" xfId="48028" xr:uid="{00000000-0005-0000-0000-0000DEA40000}"/>
    <cellStyle name="Normal 8 4 4 2 2 3 3" xfId="22009" xr:uid="{00000000-0005-0000-0000-0000DFA40000}"/>
    <cellStyle name="Normal 8 4 4 2 2 3 4" xfId="39355" xr:uid="{00000000-0005-0000-0000-0000E0A40000}"/>
    <cellStyle name="Normal 8 4 4 2 2 4" xfId="11516" xr:uid="{00000000-0005-0000-0000-0000E1A40000}"/>
    <cellStyle name="Normal 8 4 4 2 2 4 2" xfId="28869" xr:uid="{00000000-0005-0000-0000-0000E2A40000}"/>
    <cellStyle name="Normal 8 4 4 2 2 4 3" xfId="46215" xr:uid="{00000000-0005-0000-0000-0000E3A40000}"/>
    <cellStyle name="Normal 8 4 4 2 2 5" xfId="20196" xr:uid="{00000000-0005-0000-0000-0000E4A40000}"/>
    <cellStyle name="Normal 8 4 4 2 2 6" xfId="37542" xr:uid="{00000000-0005-0000-0000-0000E5A40000}"/>
    <cellStyle name="Normal 8 4 4 2 3" xfId="1765" xr:uid="{00000000-0005-0000-0000-0000E6A40000}"/>
    <cellStyle name="Normal 8 4 4 2 3 2" xfId="7547" xr:uid="{00000000-0005-0000-0000-0000E7A40000}"/>
    <cellStyle name="Normal 8 4 4 2 3 2 2" xfId="16220" xr:uid="{00000000-0005-0000-0000-0000E8A40000}"/>
    <cellStyle name="Normal 8 4 4 2 3 2 2 2" xfId="33573" xr:uid="{00000000-0005-0000-0000-0000E9A40000}"/>
    <cellStyle name="Normal 8 4 4 2 3 2 2 3" xfId="50919" xr:uid="{00000000-0005-0000-0000-0000EAA40000}"/>
    <cellStyle name="Normal 8 4 4 2 3 2 3" xfId="24900" xr:uid="{00000000-0005-0000-0000-0000EBA40000}"/>
    <cellStyle name="Normal 8 4 4 2 3 2 4" xfId="42246" xr:uid="{00000000-0005-0000-0000-0000ECA40000}"/>
    <cellStyle name="Normal 8 4 4 2 3 3" xfId="5391" xr:uid="{00000000-0005-0000-0000-0000EDA40000}"/>
    <cellStyle name="Normal 8 4 4 2 3 3 2" xfId="14064" xr:uid="{00000000-0005-0000-0000-0000EEA40000}"/>
    <cellStyle name="Normal 8 4 4 2 3 3 2 2" xfId="31417" xr:uid="{00000000-0005-0000-0000-0000EFA40000}"/>
    <cellStyle name="Normal 8 4 4 2 3 3 2 3" xfId="48763" xr:uid="{00000000-0005-0000-0000-0000F0A40000}"/>
    <cellStyle name="Normal 8 4 4 2 3 3 3" xfId="22744" xr:uid="{00000000-0005-0000-0000-0000F1A40000}"/>
    <cellStyle name="Normal 8 4 4 2 3 3 4" xfId="40090" xr:uid="{00000000-0005-0000-0000-0000F2A40000}"/>
    <cellStyle name="Normal 8 4 4 2 3 4" xfId="10438" xr:uid="{00000000-0005-0000-0000-0000F3A40000}"/>
    <cellStyle name="Normal 8 4 4 2 3 4 2" xfId="27791" xr:uid="{00000000-0005-0000-0000-0000F4A40000}"/>
    <cellStyle name="Normal 8 4 4 2 3 4 3" xfId="45137" xr:uid="{00000000-0005-0000-0000-0000F5A40000}"/>
    <cellStyle name="Normal 8 4 4 2 3 5" xfId="19118" xr:uid="{00000000-0005-0000-0000-0000F6A40000}"/>
    <cellStyle name="Normal 8 4 4 2 3 6" xfId="36464" xr:uid="{00000000-0005-0000-0000-0000F7A40000}"/>
    <cellStyle name="Normal 8 4 4 2 4" xfId="6812" xr:uid="{00000000-0005-0000-0000-0000F8A40000}"/>
    <cellStyle name="Normal 8 4 4 2 4 2" xfId="15485" xr:uid="{00000000-0005-0000-0000-0000F9A40000}"/>
    <cellStyle name="Normal 8 4 4 2 4 2 2" xfId="32838" xr:uid="{00000000-0005-0000-0000-0000FAA40000}"/>
    <cellStyle name="Normal 8 4 4 2 4 2 3" xfId="50184" xr:uid="{00000000-0005-0000-0000-0000FBA40000}"/>
    <cellStyle name="Normal 8 4 4 2 4 3" xfId="24165" xr:uid="{00000000-0005-0000-0000-0000FCA40000}"/>
    <cellStyle name="Normal 8 4 4 2 4 4" xfId="41511" xr:uid="{00000000-0005-0000-0000-0000FDA40000}"/>
    <cellStyle name="Normal 8 4 4 2 5" xfId="3578" xr:uid="{00000000-0005-0000-0000-0000FEA40000}"/>
    <cellStyle name="Normal 8 4 4 2 5 2" xfId="12251" xr:uid="{00000000-0005-0000-0000-0000FFA40000}"/>
    <cellStyle name="Normal 8 4 4 2 5 2 2" xfId="29604" xr:uid="{00000000-0005-0000-0000-000000A50000}"/>
    <cellStyle name="Normal 8 4 4 2 5 2 3" xfId="46950" xr:uid="{00000000-0005-0000-0000-000001A50000}"/>
    <cellStyle name="Normal 8 4 4 2 5 3" xfId="20931" xr:uid="{00000000-0005-0000-0000-000002A50000}"/>
    <cellStyle name="Normal 8 4 4 2 5 4" xfId="38277" xr:uid="{00000000-0005-0000-0000-000003A50000}"/>
    <cellStyle name="Normal 8 4 4 2 6" xfId="9703" xr:uid="{00000000-0005-0000-0000-000004A50000}"/>
    <cellStyle name="Normal 8 4 4 2 6 2" xfId="27056" xr:uid="{00000000-0005-0000-0000-000005A50000}"/>
    <cellStyle name="Normal 8 4 4 2 6 3" xfId="44402" xr:uid="{00000000-0005-0000-0000-000006A50000}"/>
    <cellStyle name="Normal 8 4 4 2 7" xfId="18383" xr:uid="{00000000-0005-0000-0000-000007A50000}"/>
    <cellStyle name="Normal 8 4 4 2 8" xfId="35729" xr:uid="{00000000-0005-0000-0000-000008A50000}"/>
    <cellStyle name="Normal 8 4 4 3" xfId="540" xr:uid="{00000000-0005-0000-0000-000009A50000}"/>
    <cellStyle name="Normal 8 4 4 3 2" xfId="2353" xr:uid="{00000000-0005-0000-0000-00000AA50000}"/>
    <cellStyle name="Normal 8 4 4 3 2 2" xfId="8135" xr:uid="{00000000-0005-0000-0000-00000BA50000}"/>
    <cellStyle name="Normal 8 4 4 3 2 2 2" xfId="16808" xr:uid="{00000000-0005-0000-0000-00000CA50000}"/>
    <cellStyle name="Normal 8 4 4 3 2 2 2 2" xfId="34161" xr:uid="{00000000-0005-0000-0000-00000DA50000}"/>
    <cellStyle name="Normal 8 4 4 3 2 2 2 3" xfId="51507" xr:uid="{00000000-0005-0000-0000-00000EA50000}"/>
    <cellStyle name="Normal 8 4 4 3 2 2 3" xfId="25488" xr:uid="{00000000-0005-0000-0000-00000FA50000}"/>
    <cellStyle name="Normal 8 4 4 3 2 2 4" xfId="42834" xr:uid="{00000000-0005-0000-0000-000010A50000}"/>
    <cellStyle name="Normal 8 4 4 3 2 3" xfId="5636" xr:uid="{00000000-0005-0000-0000-000011A50000}"/>
    <cellStyle name="Normal 8 4 4 3 2 3 2" xfId="14309" xr:uid="{00000000-0005-0000-0000-000012A50000}"/>
    <cellStyle name="Normal 8 4 4 3 2 3 2 2" xfId="31662" xr:uid="{00000000-0005-0000-0000-000013A50000}"/>
    <cellStyle name="Normal 8 4 4 3 2 3 2 3" xfId="49008" xr:uid="{00000000-0005-0000-0000-000014A50000}"/>
    <cellStyle name="Normal 8 4 4 3 2 3 3" xfId="22989" xr:uid="{00000000-0005-0000-0000-000015A50000}"/>
    <cellStyle name="Normal 8 4 4 3 2 3 4" xfId="40335" xr:uid="{00000000-0005-0000-0000-000016A50000}"/>
    <cellStyle name="Normal 8 4 4 3 2 4" xfId="11026" xr:uid="{00000000-0005-0000-0000-000017A50000}"/>
    <cellStyle name="Normal 8 4 4 3 2 4 2" xfId="28379" xr:uid="{00000000-0005-0000-0000-000018A50000}"/>
    <cellStyle name="Normal 8 4 4 3 2 4 3" xfId="45725" xr:uid="{00000000-0005-0000-0000-000019A50000}"/>
    <cellStyle name="Normal 8 4 4 3 2 5" xfId="19706" xr:uid="{00000000-0005-0000-0000-00001AA50000}"/>
    <cellStyle name="Normal 8 4 4 3 2 6" xfId="37052" xr:uid="{00000000-0005-0000-0000-00001BA50000}"/>
    <cellStyle name="Normal 8 4 4 3 3" xfId="6322" xr:uid="{00000000-0005-0000-0000-00001CA50000}"/>
    <cellStyle name="Normal 8 4 4 3 3 2" xfId="14995" xr:uid="{00000000-0005-0000-0000-00001DA50000}"/>
    <cellStyle name="Normal 8 4 4 3 3 2 2" xfId="32348" xr:uid="{00000000-0005-0000-0000-00001EA50000}"/>
    <cellStyle name="Normal 8 4 4 3 3 2 3" xfId="49694" xr:uid="{00000000-0005-0000-0000-00001FA50000}"/>
    <cellStyle name="Normal 8 4 4 3 3 3" xfId="23675" xr:uid="{00000000-0005-0000-0000-000020A50000}"/>
    <cellStyle name="Normal 8 4 4 3 3 4" xfId="41021" xr:uid="{00000000-0005-0000-0000-000021A50000}"/>
    <cellStyle name="Normal 8 4 4 3 4" xfId="4166" xr:uid="{00000000-0005-0000-0000-000022A50000}"/>
    <cellStyle name="Normal 8 4 4 3 4 2" xfId="12839" xr:uid="{00000000-0005-0000-0000-000023A50000}"/>
    <cellStyle name="Normal 8 4 4 3 4 2 2" xfId="30192" xr:uid="{00000000-0005-0000-0000-000024A50000}"/>
    <cellStyle name="Normal 8 4 4 3 4 2 3" xfId="47538" xr:uid="{00000000-0005-0000-0000-000025A50000}"/>
    <cellStyle name="Normal 8 4 4 3 4 3" xfId="21519" xr:uid="{00000000-0005-0000-0000-000026A50000}"/>
    <cellStyle name="Normal 8 4 4 3 4 4" xfId="38865" xr:uid="{00000000-0005-0000-0000-000027A50000}"/>
    <cellStyle name="Normal 8 4 4 3 5" xfId="9213" xr:uid="{00000000-0005-0000-0000-000028A50000}"/>
    <cellStyle name="Normal 8 4 4 3 5 2" xfId="26566" xr:uid="{00000000-0005-0000-0000-000029A50000}"/>
    <cellStyle name="Normal 8 4 4 3 5 3" xfId="43912" xr:uid="{00000000-0005-0000-0000-00002AA50000}"/>
    <cellStyle name="Normal 8 4 4 3 6" xfId="17893" xr:uid="{00000000-0005-0000-0000-00002BA50000}"/>
    <cellStyle name="Normal 8 4 4 3 7" xfId="35239" xr:uid="{00000000-0005-0000-0000-00002CA50000}"/>
    <cellStyle name="Normal 8 4 4 4" xfId="2108" xr:uid="{00000000-0005-0000-0000-00002DA50000}"/>
    <cellStyle name="Normal 8 4 4 4 2" xfId="7890" xr:uid="{00000000-0005-0000-0000-00002EA50000}"/>
    <cellStyle name="Normal 8 4 4 4 2 2" xfId="16563" xr:uid="{00000000-0005-0000-0000-00002FA50000}"/>
    <cellStyle name="Normal 8 4 4 4 2 2 2" xfId="33916" xr:uid="{00000000-0005-0000-0000-000030A50000}"/>
    <cellStyle name="Normal 8 4 4 4 2 2 3" xfId="51262" xr:uid="{00000000-0005-0000-0000-000031A50000}"/>
    <cellStyle name="Normal 8 4 4 4 2 3" xfId="25243" xr:uid="{00000000-0005-0000-0000-000032A50000}"/>
    <cellStyle name="Normal 8 4 4 4 2 4" xfId="42589" xr:uid="{00000000-0005-0000-0000-000033A50000}"/>
    <cellStyle name="Normal 8 4 4 4 3" xfId="3921" xr:uid="{00000000-0005-0000-0000-000034A50000}"/>
    <cellStyle name="Normal 8 4 4 4 3 2" xfId="12594" xr:uid="{00000000-0005-0000-0000-000035A50000}"/>
    <cellStyle name="Normal 8 4 4 4 3 2 2" xfId="29947" xr:uid="{00000000-0005-0000-0000-000036A50000}"/>
    <cellStyle name="Normal 8 4 4 4 3 2 3" xfId="47293" xr:uid="{00000000-0005-0000-0000-000037A50000}"/>
    <cellStyle name="Normal 8 4 4 4 3 3" xfId="21274" xr:uid="{00000000-0005-0000-0000-000038A50000}"/>
    <cellStyle name="Normal 8 4 4 4 3 4" xfId="38620" xr:uid="{00000000-0005-0000-0000-000039A50000}"/>
    <cellStyle name="Normal 8 4 4 4 4" xfId="10781" xr:uid="{00000000-0005-0000-0000-00003AA50000}"/>
    <cellStyle name="Normal 8 4 4 4 4 2" xfId="28134" xr:uid="{00000000-0005-0000-0000-00003BA50000}"/>
    <cellStyle name="Normal 8 4 4 4 4 3" xfId="45480" xr:uid="{00000000-0005-0000-0000-00003CA50000}"/>
    <cellStyle name="Normal 8 4 4 4 5" xfId="19461" xr:uid="{00000000-0005-0000-0000-00003DA50000}"/>
    <cellStyle name="Normal 8 4 4 4 6" xfId="36807" xr:uid="{00000000-0005-0000-0000-00003EA50000}"/>
    <cellStyle name="Normal 8 4 4 5" xfId="1275" xr:uid="{00000000-0005-0000-0000-00003FA50000}"/>
    <cellStyle name="Normal 8 4 4 5 2" xfId="7057" xr:uid="{00000000-0005-0000-0000-000040A50000}"/>
    <cellStyle name="Normal 8 4 4 5 2 2" xfId="15730" xr:uid="{00000000-0005-0000-0000-000041A50000}"/>
    <cellStyle name="Normal 8 4 4 5 2 2 2" xfId="33083" xr:uid="{00000000-0005-0000-0000-000042A50000}"/>
    <cellStyle name="Normal 8 4 4 5 2 2 3" xfId="50429" xr:uid="{00000000-0005-0000-0000-000043A50000}"/>
    <cellStyle name="Normal 8 4 4 5 2 3" xfId="24410" xr:uid="{00000000-0005-0000-0000-000044A50000}"/>
    <cellStyle name="Normal 8 4 4 5 2 4" xfId="41756" xr:uid="{00000000-0005-0000-0000-000045A50000}"/>
    <cellStyle name="Normal 8 4 4 5 3" xfId="4901" xr:uid="{00000000-0005-0000-0000-000046A50000}"/>
    <cellStyle name="Normal 8 4 4 5 3 2" xfId="13574" xr:uid="{00000000-0005-0000-0000-000047A50000}"/>
    <cellStyle name="Normal 8 4 4 5 3 2 2" xfId="30927" xr:uid="{00000000-0005-0000-0000-000048A50000}"/>
    <cellStyle name="Normal 8 4 4 5 3 2 3" xfId="48273" xr:uid="{00000000-0005-0000-0000-000049A50000}"/>
    <cellStyle name="Normal 8 4 4 5 3 3" xfId="22254" xr:uid="{00000000-0005-0000-0000-00004AA50000}"/>
    <cellStyle name="Normal 8 4 4 5 3 4" xfId="39600" xr:uid="{00000000-0005-0000-0000-00004BA50000}"/>
    <cellStyle name="Normal 8 4 4 5 4" xfId="9948" xr:uid="{00000000-0005-0000-0000-00004CA50000}"/>
    <cellStyle name="Normal 8 4 4 5 4 2" xfId="27301" xr:uid="{00000000-0005-0000-0000-00004DA50000}"/>
    <cellStyle name="Normal 8 4 4 5 4 3" xfId="44647" xr:uid="{00000000-0005-0000-0000-00004EA50000}"/>
    <cellStyle name="Normal 8 4 4 5 5" xfId="18628" xr:uid="{00000000-0005-0000-0000-00004FA50000}"/>
    <cellStyle name="Normal 8 4 4 5 6" xfId="35974" xr:uid="{00000000-0005-0000-0000-000050A50000}"/>
    <cellStyle name="Normal 8 4 4 6" xfId="6077" xr:uid="{00000000-0005-0000-0000-000051A50000}"/>
    <cellStyle name="Normal 8 4 4 6 2" xfId="14750" xr:uid="{00000000-0005-0000-0000-000052A50000}"/>
    <cellStyle name="Normal 8 4 4 6 2 2" xfId="32103" xr:uid="{00000000-0005-0000-0000-000053A50000}"/>
    <cellStyle name="Normal 8 4 4 6 2 3" xfId="49449" xr:uid="{00000000-0005-0000-0000-000054A50000}"/>
    <cellStyle name="Normal 8 4 4 6 3" xfId="23430" xr:uid="{00000000-0005-0000-0000-000055A50000}"/>
    <cellStyle name="Normal 8 4 4 6 4" xfId="40776" xr:uid="{00000000-0005-0000-0000-000056A50000}"/>
    <cellStyle name="Normal 8 4 4 7" xfId="3088" xr:uid="{00000000-0005-0000-0000-000057A50000}"/>
    <cellStyle name="Normal 8 4 4 7 2" xfId="11761" xr:uid="{00000000-0005-0000-0000-000058A50000}"/>
    <cellStyle name="Normal 8 4 4 7 2 2" xfId="29114" xr:uid="{00000000-0005-0000-0000-000059A50000}"/>
    <cellStyle name="Normal 8 4 4 7 2 3" xfId="46460" xr:uid="{00000000-0005-0000-0000-00005AA50000}"/>
    <cellStyle name="Normal 8 4 4 7 3" xfId="20441" xr:uid="{00000000-0005-0000-0000-00005BA50000}"/>
    <cellStyle name="Normal 8 4 4 7 4" xfId="37787" xr:uid="{00000000-0005-0000-0000-00005CA50000}"/>
    <cellStyle name="Normal 8 4 4 8" xfId="8968" xr:uid="{00000000-0005-0000-0000-00005DA50000}"/>
    <cellStyle name="Normal 8 4 4 8 2" xfId="26321" xr:uid="{00000000-0005-0000-0000-00005EA50000}"/>
    <cellStyle name="Normal 8 4 4 8 3" xfId="43667" xr:uid="{00000000-0005-0000-0000-00005FA50000}"/>
    <cellStyle name="Normal 8 4 4 9" xfId="17648" xr:uid="{00000000-0005-0000-0000-000060A50000}"/>
    <cellStyle name="Normal 8 4 5" xfId="148" xr:uid="{00000000-0005-0000-0000-000061A50000}"/>
    <cellStyle name="Normal 8 4 5 10" xfId="34847" xr:uid="{00000000-0005-0000-0000-000062A50000}"/>
    <cellStyle name="Normal 8 4 5 2" xfId="883" xr:uid="{00000000-0005-0000-0000-000063A50000}"/>
    <cellStyle name="Normal 8 4 5 2 2" xfId="2696" xr:uid="{00000000-0005-0000-0000-000064A50000}"/>
    <cellStyle name="Normal 8 4 5 2 2 2" xfId="8478" xr:uid="{00000000-0005-0000-0000-000065A50000}"/>
    <cellStyle name="Normal 8 4 5 2 2 2 2" xfId="17151" xr:uid="{00000000-0005-0000-0000-000066A50000}"/>
    <cellStyle name="Normal 8 4 5 2 2 2 2 2" xfId="34504" xr:uid="{00000000-0005-0000-0000-000067A50000}"/>
    <cellStyle name="Normal 8 4 5 2 2 2 2 3" xfId="51850" xr:uid="{00000000-0005-0000-0000-000068A50000}"/>
    <cellStyle name="Normal 8 4 5 2 2 2 3" xfId="25831" xr:uid="{00000000-0005-0000-0000-000069A50000}"/>
    <cellStyle name="Normal 8 4 5 2 2 2 4" xfId="43177" xr:uid="{00000000-0005-0000-0000-00006AA50000}"/>
    <cellStyle name="Normal 8 4 5 2 2 3" xfId="4509" xr:uid="{00000000-0005-0000-0000-00006BA50000}"/>
    <cellStyle name="Normal 8 4 5 2 2 3 2" xfId="13182" xr:uid="{00000000-0005-0000-0000-00006CA50000}"/>
    <cellStyle name="Normal 8 4 5 2 2 3 2 2" xfId="30535" xr:uid="{00000000-0005-0000-0000-00006DA50000}"/>
    <cellStyle name="Normal 8 4 5 2 2 3 2 3" xfId="47881" xr:uid="{00000000-0005-0000-0000-00006EA50000}"/>
    <cellStyle name="Normal 8 4 5 2 2 3 3" xfId="21862" xr:uid="{00000000-0005-0000-0000-00006FA50000}"/>
    <cellStyle name="Normal 8 4 5 2 2 3 4" xfId="39208" xr:uid="{00000000-0005-0000-0000-000070A50000}"/>
    <cellStyle name="Normal 8 4 5 2 2 4" xfId="11369" xr:uid="{00000000-0005-0000-0000-000071A50000}"/>
    <cellStyle name="Normal 8 4 5 2 2 4 2" xfId="28722" xr:uid="{00000000-0005-0000-0000-000072A50000}"/>
    <cellStyle name="Normal 8 4 5 2 2 4 3" xfId="46068" xr:uid="{00000000-0005-0000-0000-000073A50000}"/>
    <cellStyle name="Normal 8 4 5 2 2 5" xfId="20049" xr:uid="{00000000-0005-0000-0000-000074A50000}"/>
    <cellStyle name="Normal 8 4 5 2 2 6" xfId="37395" xr:uid="{00000000-0005-0000-0000-000075A50000}"/>
    <cellStyle name="Normal 8 4 5 2 3" xfId="1618" xr:uid="{00000000-0005-0000-0000-000076A50000}"/>
    <cellStyle name="Normal 8 4 5 2 3 2" xfId="7400" xr:uid="{00000000-0005-0000-0000-000077A50000}"/>
    <cellStyle name="Normal 8 4 5 2 3 2 2" xfId="16073" xr:uid="{00000000-0005-0000-0000-000078A50000}"/>
    <cellStyle name="Normal 8 4 5 2 3 2 2 2" xfId="33426" xr:uid="{00000000-0005-0000-0000-000079A50000}"/>
    <cellStyle name="Normal 8 4 5 2 3 2 2 3" xfId="50772" xr:uid="{00000000-0005-0000-0000-00007AA50000}"/>
    <cellStyle name="Normal 8 4 5 2 3 2 3" xfId="24753" xr:uid="{00000000-0005-0000-0000-00007BA50000}"/>
    <cellStyle name="Normal 8 4 5 2 3 2 4" xfId="42099" xr:uid="{00000000-0005-0000-0000-00007CA50000}"/>
    <cellStyle name="Normal 8 4 5 2 3 3" xfId="5244" xr:uid="{00000000-0005-0000-0000-00007DA50000}"/>
    <cellStyle name="Normal 8 4 5 2 3 3 2" xfId="13917" xr:uid="{00000000-0005-0000-0000-00007EA50000}"/>
    <cellStyle name="Normal 8 4 5 2 3 3 2 2" xfId="31270" xr:uid="{00000000-0005-0000-0000-00007FA50000}"/>
    <cellStyle name="Normal 8 4 5 2 3 3 2 3" xfId="48616" xr:uid="{00000000-0005-0000-0000-000080A50000}"/>
    <cellStyle name="Normal 8 4 5 2 3 3 3" xfId="22597" xr:uid="{00000000-0005-0000-0000-000081A50000}"/>
    <cellStyle name="Normal 8 4 5 2 3 3 4" xfId="39943" xr:uid="{00000000-0005-0000-0000-000082A50000}"/>
    <cellStyle name="Normal 8 4 5 2 3 4" xfId="10291" xr:uid="{00000000-0005-0000-0000-000083A50000}"/>
    <cellStyle name="Normal 8 4 5 2 3 4 2" xfId="27644" xr:uid="{00000000-0005-0000-0000-000084A50000}"/>
    <cellStyle name="Normal 8 4 5 2 3 4 3" xfId="44990" xr:uid="{00000000-0005-0000-0000-000085A50000}"/>
    <cellStyle name="Normal 8 4 5 2 3 5" xfId="18971" xr:uid="{00000000-0005-0000-0000-000086A50000}"/>
    <cellStyle name="Normal 8 4 5 2 3 6" xfId="36317" xr:uid="{00000000-0005-0000-0000-000087A50000}"/>
    <cellStyle name="Normal 8 4 5 2 4" xfId="6665" xr:uid="{00000000-0005-0000-0000-000088A50000}"/>
    <cellStyle name="Normal 8 4 5 2 4 2" xfId="15338" xr:uid="{00000000-0005-0000-0000-000089A50000}"/>
    <cellStyle name="Normal 8 4 5 2 4 2 2" xfId="32691" xr:uid="{00000000-0005-0000-0000-00008AA50000}"/>
    <cellStyle name="Normal 8 4 5 2 4 2 3" xfId="50037" xr:uid="{00000000-0005-0000-0000-00008BA50000}"/>
    <cellStyle name="Normal 8 4 5 2 4 3" xfId="24018" xr:uid="{00000000-0005-0000-0000-00008CA50000}"/>
    <cellStyle name="Normal 8 4 5 2 4 4" xfId="41364" xr:uid="{00000000-0005-0000-0000-00008DA50000}"/>
    <cellStyle name="Normal 8 4 5 2 5" xfId="3431" xr:uid="{00000000-0005-0000-0000-00008EA50000}"/>
    <cellStyle name="Normal 8 4 5 2 5 2" xfId="12104" xr:uid="{00000000-0005-0000-0000-00008FA50000}"/>
    <cellStyle name="Normal 8 4 5 2 5 2 2" xfId="29457" xr:uid="{00000000-0005-0000-0000-000090A50000}"/>
    <cellStyle name="Normal 8 4 5 2 5 2 3" xfId="46803" xr:uid="{00000000-0005-0000-0000-000091A50000}"/>
    <cellStyle name="Normal 8 4 5 2 5 3" xfId="20784" xr:uid="{00000000-0005-0000-0000-000092A50000}"/>
    <cellStyle name="Normal 8 4 5 2 5 4" xfId="38130" xr:uid="{00000000-0005-0000-0000-000093A50000}"/>
    <cellStyle name="Normal 8 4 5 2 6" xfId="9556" xr:uid="{00000000-0005-0000-0000-000094A50000}"/>
    <cellStyle name="Normal 8 4 5 2 6 2" xfId="26909" xr:uid="{00000000-0005-0000-0000-000095A50000}"/>
    <cellStyle name="Normal 8 4 5 2 6 3" xfId="44255" xr:uid="{00000000-0005-0000-0000-000096A50000}"/>
    <cellStyle name="Normal 8 4 5 2 7" xfId="18236" xr:uid="{00000000-0005-0000-0000-000097A50000}"/>
    <cellStyle name="Normal 8 4 5 2 8" xfId="35582" xr:uid="{00000000-0005-0000-0000-000098A50000}"/>
    <cellStyle name="Normal 8 4 5 3" xfId="638" xr:uid="{00000000-0005-0000-0000-000099A50000}"/>
    <cellStyle name="Normal 8 4 5 3 2" xfId="2451" xr:uid="{00000000-0005-0000-0000-00009AA50000}"/>
    <cellStyle name="Normal 8 4 5 3 2 2" xfId="8233" xr:uid="{00000000-0005-0000-0000-00009BA50000}"/>
    <cellStyle name="Normal 8 4 5 3 2 2 2" xfId="16906" xr:uid="{00000000-0005-0000-0000-00009CA50000}"/>
    <cellStyle name="Normal 8 4 5 3 2 2 2 2" xfId="34259" xr:uid="{00000000-0005-0000-0000-00009DA50000}"/>
    <cellStyle name="Normal 8 4 5 3 2 2 2 3" xfId="51605" xr:uid="{00000000-0005-0000-0000-00009EA50000}"/>
    <cellStyle name="Normal 8 4 5 3 2 2 3" xfId="25586" xr:uid="{00000000-0005-0000-0000-00009FA50000}"/>
    <cellStyle name="Normal 8 4 5 3 2 2 4" xfId="42932" xr:uid="{00000000-0005-0000-0000-0000A0A50000}"/>
    <cellStyle name="Normal 8 4 5 3 2 3" xfId="5734" xr:uid="{00000000-0005-0000-0000-0000A1A50000}"/>
    <cellStyle name="Normal 8 4 5 3 2 3 2" xfId="14407" xr:uid="{00000000-0005-0000-0000-0000A2A50000}"/>
    <cellStyle name="Normal 8 4 5 3 2 3 2 2" xfId="31760" xr:uid="{00000000-0005-0000-0000-0000A3A50000}"/>
    <cellStyle name="Normal 8 4 5 3 2 3 2 3" xfId="49106" xr:uid="{00000000-0005-0000-0000-0000A4A50000}"/>
    <cellStyle name="Normal 8 4 5 3 2 3 3" xfId="23087" xr:uid="{00000000-0005-0000-0000-0000A5A50000}"/>
    <cellStyle name="Normal 8 4 5 3 2 3 4" xfId="40433" xr:uid="{00000000-0005-0000-0000-0000A6A50000}"/>
    <cellStyle name="Normal 8 4 5 3 2 4" xfId="11124" xr:uid="{00000000-0005-0000-0000-0000A7A50000}"/>
    <cellStyle name="Normal 8 4 5 3 2 4 2" xfId="28477" xr:uid="{00000000-0005-0000-0000-0000A8A50000}"/>
    <cellStyle name="Normal 8 4 5 3 2 4 3" xfId="45823" xr:uid="{00000000-0005-0000-0000-0000A9A50000}"/>
    <cellStyle name="Normal 8 4 5 3 2 5" xfId="19804" xr:uid="{00000000-0005-0000-0000-0000AAA50000}"/>
    <cellStyle name="Normal 8 4 5 3 2 6" xfId="37150" xr:uid="{00000000-0005-0000-0000-0000ABA50000}"/>
    <cellStyle name="Normal 8 4 5 3 3" xfId="6420" xr:uid="{00000000-0005-0000-0000-0000ACA50000}"/>
    <cellStyle name="Normal 8 4 5 3 3 2" xfId="15093" xr:uid="{00000000-0005-0000-0000-0000ADA50000}"/>
    <cellStyle name="Normal 8 4 5 3 3 2 2" xfId="32446" xr:uid="{00000000-0005-0000-0000-0000AEA50000}"/>
    <cellStyle name="Normal 8 4 5 3 3 2 3" xfId="49792" xr:uid="{00000000-0005-0000-0000-0000AFA50000}"/>
    <cellStyle name="Normal 8 4 5 3 3 3" xfId="23773" xr:uid="{00000000-0005-0000-0000-0000B0A50000}"/>
    <cellStyle name="Normal 8 4 5 3 3 4" xfId="41119" xr:uid="{00000000-0005-0000-0000-0000B1A50000}"/>
    <cellStyle name="Normal 8 4 5 3 4" xfId="4264" xr:uid="{00000000-0005-0000-0000-0000B2A50000}"/>
    <cellStyle name="Normal 8 4 5 3 4 2" xfId="12937" xr:uid="{00000000-0005-0000-0000-0000B3A50000}"/>
    <cellStyle name="Normal 8 4 5 3 4 2 2" xfId="30290" xr:uid="{00000000-0005-0000-0000-0000B4A50000}"/>
    <cellStyle name="Normal 8 4 5 3 4 2 3" xfId="47636" xr:uid="{00000000-0005-0000-0000-0000B5A50000}"/>
    <cellStyle name="Normal 8 4 5 3 4 3" xfId="21617" xr:uid="{00000000-0005-0000-0000-0000B6A50000}"/>
    <cellStyle name="Normal 8 4 5 3 4 4" xfId="38963" xr:uid="{00000000-0005-0000-0000-0000B7A50000}"/>
    <cellStyle name="Normal 8 4 5 3 5" xfId="9311" xr:uid="{00000000-0005-0000-0000-0000B8A50000}"/>
    <cellStyle name="Normal 8 4 5 3 5 2" xfId="26664" xr:uid="{00000000-0005-0000-0000-0000B9A50000}"/>
    <cellStyle name="Normal 8 4 5 3 5 3" xfId="44010" xr:uid="{00000000-0005-0000-0000-0000BAA50000}"/>
    <cellStyle name="Normal 8 4 5 3 6" xfId="17991" xr:uid="{00000000-0005-0000-0000-0000BBA50000}"/>
    <cellStyle name="Normal 8 4 5 3 7" xfId="35337" xr:uid="{00000000-0005-0000-0000-0000BCA50000}"/>
    <cellStyle name="Normal 8 4 5 4" xfId="1961" xr:uid="{00000000-0005-0000-0000-0000BDA50000}"/>
    <cellStyle name="Normal 8 4 5 4 2" xfId="7743" xr:uid="{00000000-0005-0000-0000-0000BEA50000}"/>
    <cellStyle name="Normal 8 4 5 4 2 2" xfId="16416" xr:uid="{00000000-0005-0000-0000-0000BFA50000}"/>
    <cellStyle name="Normal 8 4 5 4 2 2 2" xfId="33769" xr:uid="{00000000-0005-0000-0000-0000C0A50000}"/>
    <cellStyle name="Normal 8 4 5 4 2 2 3" xfId="51115" xr:uid="{00000000-0005-0000-0000-0000C1A50000}"/>
    <cellStyle name="Normal 8 4 5 4 2 3" xfId="25096" xr:uid="{00000000-0005-0000-0000-0000C2A50000}"/>
    <cellStyle name="Normal 8 4 5 4 2 4" xfId="42442" xr:uid="{00000000-0005-0000-0000-0000C3A50000}"/>
    <cellStyle name="Normal 8 4 5 4 3" xfId="3774" xr:uid="{00000000-0005-0000-0000-0000C4A50000}"/>
    <cellStyle name="Normal 8 4 5 4 3 2" xfId="12447" xr:uid="{00000000-0005-0000-0000-0000C5A50000}"/>
    <cellStyle name="Normal 8 4 5 4 3 2 2" xfId="29800" xr:uid="{00000000-0005-0000-0000-0000C6A50000}"/>
    <cellStyle name="Normal 8 4 5 4 3 2 3" xfId="47146" xr:uid="{00000000-0005-0000-0000-0000C7A50000}"/>
    <cellStyle name="Normal 8 4 5 4 3 3" xfId="21127" xr:uid="{00000000-0005-0000-0000-0000C8A50000}"/>
    <cellStyle name="Normal 8 4 5 4 3 4" xfId="38473" xr:uid="{00000000-0005-0000-0000-0000C9A50000}"/>
    <cellStyle name="Normal 8 4 5 4 4" xfId="10634" xr:uid="{00000000-0005-0000-0000-0000CAA50000}"/>
    <cellStyle name="Normal 8 4 5 4 4 2" xfId="27987" xr:uid="{00000000-0005-0000-0000-0000CBA50000}"/>
    <cellStyle name="Normal 8 4 5 4 4 3" xfId="45333" xr:uid="{00000000-0005-0000-0000-0000CCA50000}"/>
    <cellStyle name="Normal 8 4 5 4 5" xfId="19314" xr:uid="{00000000-0005-0000-0000-0000CDA50000}"/>
    <cellStyle name="Normal 8 4 5 4 6" xfId="36660" xr:uid="{00000000-0005-0000-0000-0000CEA50000}"/>
    <cellStyle name="Normal 8 4 5 5" xfId="1373" xr:uid="{00000000-0005-0000-0000-0000CFA50000}"/>
    <cellStyle name="Normal 8 4 5 5 2" xfId="7155" xr:uid="{00000000-0005-0000-0000-0000D0A50000}"/>
    <cellStyle name="Normal 8 4 5 5 2 2" xfId="15828" xr:uid="{00000000-0005-0000-0000-0000D1A50000}"/>
    <cellStyle name="Normal 8 4 5 5 2 2 2" xfId="33181" xr:uid="{00000000-0005-0000-0000-0000D2A50000}"/>
    <cellStyle name="Normal 8 4 5 5 2 2 3" xfId="50527" xr:uid="{00000000-0005-0000-0000-0000D3A50000}"/>
    <cellStyle name="Normal 8 4 5 5 2 3" xfId="24508" xr:uid="{00000000-0005-0000-0000-0000D4A50000}"/>
    <cellStyle name="Normal 8 4 5 5 2 4" xfId="41854" xr:uid="{00000000-0005-0000-0000-0000D5A50000}"/>
    <cellStyle name="Normal 8 4 5 5 3" xfId="4999" xr:uid="{00000000-0005-0000-0000-0000D6A50000}"/>
    <cellStyle name="Normal 8 4 5 5 3 2" xfId="13672" xr:uid="{00000000-0005-0000-0000-0000D7A50000}"/>
    <cellStyle name="Normal 8 4 5 5 3 2 2" xfId="31025" xr:uid="{00000000-0005-0000-0000-0000D8A50000}"/>
    <cellStyle name="Normal 8 4 5 5 3 2 3" xfId="48371" xr:uid="{00000000-0005-0000-0000-0000D9A50000}"/>
    <cellStyle name="Normal 8 4 5 5 3 3" xfId="22352" xr:uid="{00000000-0005-0000-0000-0000DAA50000}"/>
    <cellStyle name="Normal 8 4 5 5 3 4" xfId="39698" xr:uid="{00000000-0005-0000-0000-0000DBA50000}"/>
    <cellStyle name="Normal 8 4 5 5 4" xfId="10046" xr:uid="{00000000-0005-0000-0000-0000DCA50000}"/>
    <cellStyle name="Normal 8 4 5 5 4 2" xfId="27399" xr:uid="{00000000-0005-0000-0000-0000DDA50000}"/>
    <cellStyle name="Normal 8 4 5 5 4 3" xfId="44745" xr:uid="{00000000-0005-0000-0000-0000DEA50000}"/>
    <cellStyle name="Normal 8 4 5 5 5" xfId="18726" xr:uid="{00000000-0005-0000-0000-0000DFA50000}"/>
    <cellStyle name="Normal 8 4 5 5 6" xfId="36072" xr:uid="{00000000-0005-0000-0000-0000E0A50000}"/>
    <cellStyle name="Normal 8 4 5 6" xfId="5930" xr:uid="{00000000-0005-0000-0000-0000E1A50000}"/>
    <cellStyle name="Normal 8 4 5 6 2" xfId="14603" xr:uid="{00000000-0005-0000-0000-0000E2A50000}"/>
    <cellStyle name="Normal 8 4 5 6 2 2" xfId="31956" xr:uid="{00000000-0005-0000-0000-0000E3A50000}"/>
    <cellStyle name="Normal 8 4 5 6 2 3" xfId="49302" xr:uid="{00000000-0005-0000-0000-0000E4A50000}"/>
    <cellStyle name="Normal 8 4 5 6 3" xfId="23283" xr:uid="{00000000-0005-0000-0000-0000E5A50000}"/>
    <cellStyle name="Normal 8 4 5 6 4" xfId="40629" xr:uid="{00000000-0005-0000-0000-0000E6A50000}"/>
    <cellStyle name="Normal 8 4 5 7" xfId="3186" xr:uid="{00000000-0005-0000-0000-0000E7A50000}"/>
    <cellStyle name="Normal 8 4 5 7 2" xfId="11859" xr:uid="{00000000-0005-0000-0000-0000E8A50000}"/>
    <cellStyle name="Normal 8 4 5 7 2 2" xfId="29212" xr:uid="{00000000-0005-0000-0000-0000E9A50000}"/>
    <cellStyle name="Normal 8 4 5 7 2 3" xfId="46558" xr:uid="{00000000-0005-0000-0000-0000EAA50000}"/>
    <cellStyle name="Normal 8 4 5 7 3" xfId="20539" xr:uid="{00000000-0005-0000-0000-0000EBA50000}"/>
    <cellStyle name="Normal 8 4 5 7 4" xfId="37885" xr:uid="{00000000-0005-0000-0000-0000ECA50000}"/>
    <cellStyle name="Normal 8 4 5 8" xfId="8821" xr:uid="{00000000-0005-0000-0000-0000EDA50000}"/>
    <cellStyle name="Normal 8 4 5 8 2" xfId="26174" xr:uid="{00000000-0005-0000-0000-0000EEA50000}"/>
    <cellStyle name="Normal 8 4 5 8 3" xfId="43520" xr:uid="{00000000-0005-0000-0000-0000EFA50000}"/>
    <cellStyle name="Normal 8 4 5 9" xfId="17501" xr:uid="{00000000-0005-0000-0000-0000F0A50000}"/>
    <cellStyle name="Normal 8 4 6" xfId="785" xr:uid="{00000000-0005-0000-0000-0000F1A50000}"/>
    <cellStyle name="Normal 8 4 6 2" xfId="2598" xr:uid="{00000000-0005-0000-0000-0000F2A50000}"/>
    <cellStyle name="Normal 8 4 6 2 2" xfId="8380" xr:uid="{00000000-0005-0000-0000-0000F3A50000}"/>
    <cellStyle name="Normal 8 4 6 2 2 2" xfId="17053" xr:uid="{00000000-0005-0000-0000-0000F4A50000}"/>
    <cellStyle name="Normal 8 4 6 2 2 2 2" xfId="34406" xr:uid="{00000000-0005-0000-0000-0000F5A50000}"/>
    <cellStyle name="Normal 8 4 6 2 2 2 3" xfId="51752" xr:uid="{00000000-0005-0000-0000-0000F6A50000}"/>
    <cellStyle name="Normal 8 4 6 2 2 3" xfId="25733" xr:uid="{00000000-0005-0000-0000-0000F7A50000}"/>
    <cellStyle name="Normal 8 4 6 2 2 4" xfId="43079" xr:uid="{00000000-0005-0000-0000-0000F8A50000}"/>
    <cellStyle name="Normal 8 4 6 2 3" xfId="4411" xr:uid="{00000000-0005-0000-0000-0000F9A50000}"/>
    <cellStyle name="Normal 8 4 6 2 3 2" xfId="13084" xr:uid="{00000000-0005-0000-0000-0000FAA50000}"/>
    <cellStyle name="Normal 8 4 6 2 3 2 2" xfId="30437" xr:uid="{00000000-0005-0000-0000-0000FBA50000}"/>
    <cellStyle name="Normal 8 4 6 2 3 2 3" xfId="47783" xr:uid="{00000000-0005-0000-0000-0000FCA50000}"/>
    <cellStyle name="Normal 8 4 6 2 3 3" xfId="21764" xr:uid="{00000000-0005-0000-0000-0000FDA50000}"/>
    <cellStyle name="Normal 8 4 6 2 3 4" xfId="39110" xr:uid="{00000000-0005-0000-0000-0000FEA50000}"/>
    <cellStyle name="Normal 8 4 6 2 4" xfId="11271" xr:uid="{00000000-0005-0000-0000-0000FFA50000}"/>
    <cellStyle name="Normal 8 4 6 2 4 2" xfId="28624" xr:uid="{00000000-0005-0000-0000-000000A60000}"/>
    <cellStyle name="Normal 8 4 6 2 4 3" xfId="45970" xr:uid="{00000000-0005-0000-0000-000001A60000}"/>
    <cellStyle name="Normal 8 4 6 2 5" xfId="19951" xr:uid="{00000000-0005-0000-0000-000002A60000}"/>
    <cellStyle name="Normal 8 4 6 2 6" xfId="37297" xr:uid="{00000000-0005-0000-0000-000003A60000}"/>
    <cellStyle name="Normal 8 4 6 3" xfId="1520" xr:uid="{00000000-0005-0000-0000-000004A60000}"/>
    <cellStyle name="Normal 8 4 6 3 2" xfId="7302" xr:uid="{00000000-0005-0000-0000-000005A60000}"/>
    <cellStyle name="Normal 8 4 6 3 2 2" xfId="15975" xr:uid="{00000000-0005-0000-0000-000006A60000}"/>
    <cellStyle name="Normal 8 4 6 3 2 2 2" xfId="33328" xr:uid="{00000000-0005-0000-0000-000007A60000}"/>
    <cellStyle name="Normal 8 4 6 3 2 2 3" xfId="50674" xr:uid="{00000000-0005-0000-0000-000008A60000}"/>
    <cellStyle name="Normal 8 4 6 3 2 3" xfId="24655" xr:uid="{00000000-0005-0000-0000-000009A60000}"/>
    <cellStyle name="Normal 8 4 6 3 2 4" xfId="42001" xr:uid="{00000000-0005-0000-0000-00000AA60000}"/>
    <cellStyle name="Normal 8 4 6 3 3" xfId="5146" xr:uid="{00000000-0005-0000-0000-00000BA60000}"/>
    <cellStyle name="Normal 8 4 6 3 3 2" xfId="13819" xr:uid="{00000000-0005-0000-0000-00000CA60000}"/>
    <cellStyle name="Normal 8 4 6 3 3 2 2" xfId="31172" xr:uid="{00000000-0005-0000-0000-00000DA60000}"/>
    <cellStyle name="Normal 8 4 6 3 3 2 3" xfId="48518" xr:uid="{00000000-0005-0000-0000-00000EA60000}"/>
    <cellStyle name="Normal 8 4 6 3 3 3" xfId="22499" xr:uid="{00000000-0005-0000-0000-00000FA60000}"/>
    <cellStyle name="Normal 8 4 6 3 3 4" xfId="39845" xr:uid="{00000000-0005-0000-0000-000010A60000}"/>
    <cellStyle name="Normal 8 4 6 3 4" xfId="10193" xr:uid="{00000000-0005-0000-0000-000011A60000}"/>
    <cellStyle name="Normal 8 4 6 3 4 2" xfId="27546" xr:uid="{00000000-0005-0000-0000-000012A60000}"/>
    <cellStyle name="Normal 8 4 6 3 4 3" xfId="44892" xr:uid="{00000000-0005-0000-0000-000013A60000}"/>
    <cellStyle name="Normal 8 4 6 3 5" xfId="18873" xr:uid="{00000000-0005-0000-0000-000014A60000}"/>
    <cellStyle name="Normal 8 4 6 3 6" xfId="36219" xr:uid="{00000000-0005-0000-0000-000015A60000}"/>
    <cellStyle name="Normal 8 4 6 4" xfId="6567" xr:uid="{00000000-0005-0000-0000-000016A60000}"/>
    <cellStyle name="Normal 8 4 6 4 2" xfId="15240" xr:uid="{00000000-0005-0000-0000-000017A60000}"/>
    <cellStyle name="Normal 8 4 6 4 2 2" xfId="32593" xr:uid="{00000000-0005-0000-0000-000018A60000}"/>
    <cellStyle name="Normal 8 4 6 4 2 3" xfId="49939" xr:uid="{00000000-0005-0000-0000-000019A60000}"/>
    <cellStyle name="Normal 8 4 6 4 3" xfId="23920" xr:uid="{00000000-0005-0000-0000-00001AA60000}"/>
    <cellStyle name="Normal 8 4 6 4 4" xfId="41266" xr:uid="{00000000-0005-0000-0000-00001BA60000}"/>
    <cellStyle name="Normal 8 4 6 5" xfId="3333" xr:uid="{00000000-0005-0000-0000-00001CA60000}"/>
    <cellStyle name="Normal 8 4 6 5 2" xfId="12006" xr:uid="{00000000-0005-0000-0000-00001DA60000}"/>
    <cellStyle name="Normal 8 4 6 5 2 2" xfId="29359" xr:uid="{00000000-0005-0000-0000-00001EA60000}"/>
    <cellStyle name="Normal 8 4 6 5 2 3" xfId="46705" xr:uid="{00000000-0005-0000-0000-00001FA60000}"/>
    <cellStyle name="Normal 8 4 6 5 3" xfId="20686" xr:uid="{00000000-0005-0000-0000-000020A60000}"/>
    <cellStyle name="Normal 8 4 6 5 4" xfId="38032" xr:uid="{00000000-0005-0000-0000-000021A60000}"/>
    <cellStyle name="Normal 8 4 6 6" xfId="9458" xr:uid="{00000000-0005-0000-0000-000022A60000}"/>
    <cellStyle name="Normal 8 4 6 6 2" xfId="26811" xr:uid="{00000000-0005-0000-0000-000023A60000}"/>
    <cellStyle name="Normal 8 4 6 6 3" xfId="44157" xr:uid="{00000000-0005-0000-0000-000024A60000}"/>
    <cellStyle name="Normal 8 4 6 7" xfId="18138" xr:uid="{00000000-0005-0000-0000-000025A60000}"/>
    <cellStyle name="Normal 8 4 6 8" xfId="35484" xr:uid="{00000000-0005-0000-0000-000026A60000}"/>
    <cellStyle name="Normal 8 4 7" xfId="393" xr:uid="{00000000-0005-0000-0000-000027A60000}"/>
    <cellStyle name="Normal 8 4 7 2" xfId="2206" xr:uid="{00000000-0005-0000-0000-000028A60000}"/>
    <cellStyle name="Normal 8 4 7 2 2" xfId="7988" xr:uid="{00000000-0005-0000-0000-000029A60000}"/>
    <cellStyle name="Normal 8 4 7 2 2 2" xfId="16661" xr:uid="{00000000-0005-0000-0000-00002AA60000}"/>
    <cellStyle name="Normal 8 4 7 2 2 2 2" xfId="34014" xr:uid="{00000000-0005-0000-0000-00002BA60000}"/>
    <cellStyle name="Normal 8 4 7 2 2 2 3" xfId="51360" xr:uid="{00000000-0005-0000-0000-00002CA60000}"/>
    <cellStyle name="Normal 8 4 7 2 2 3" xfId="25341" xr:uid="{00000000-0005-0000-0000-00002DA60000}"/>
    <cellStyle name="Normal 8 4 7 2 2 4" xfId="42687" xr:uid="{00000000-0005-0000-0000-00002EA60000}"/>
    <cellStyle name="Normal 8 4 7 2 3" xfId="5489" xr:uid="{00000000-0005-0000-0000-00002FA60000}"/>
    <cellStyle name="Normal 8 4 7 2 3 2" xfId="14162" xr:uid="{00000000-0005-0000-0000-000030A60000}"/>
    <cellStyle name="Normal 8 4 7 2 3 2 2" xfId="31515" xr:uid="{00000000-0005-0000-0000-000031A60000}"/>
    <cellStyle name="Normal 8 4 7 2 3 2 3" xfId="48861" xr:uid="{00000000-0005-0000-0000-000032A60000}"/>
    <cellStyle name="Normal 8 4 7 2 3 3" xfId="22842" xr:uid="{00000000-0005-0000-0000-000033A60000}"/>
    <cellStyle name="Normal 8 4 7 2 3 4" xfId="40188" xr:uid="{00000000-0005-0000-0000-000034A60000}"/>
    <cellStyle name="Normal 8 4 7 2 4" xfId="10879" xr:uid="{00000000-0005-0000-0000-000035A60000}"/>
    <cellStyle name="Normal 8 4 7 2 4 2" xfId="28232" xr:uid="{00000000-0005-0000-0000-000036A60000}"/>
    <cellStyle name="Normal 8 4 7 2 4 3" xfId="45578" xr:uid="{00000000-0005-0000-0000-000037A60000}"/>
    <cellStyle name="Normal 8 4 7 2 5" xfId="19559" xr:uid="{00000000-0005-0000-0000-000038A60000}"/>
    <cellStyle name="Normal 8 4 7 2 6" xfId="36905" xr:uid="{00000000-0005-0000-0000-000039A60000}"/>
    <cellStyle name="Normal 8 4 7 3" xfId="6175" xr:uid="{00000000-0005-0000-0000-00003AA60000}"/>
    <cellStyle name="Normal 8 4 7 3 2" xfId="14848" xr:uid="{00000000-0005-0000-0000-00003BA60000}"/>
    <cellStyle name="Normal 8 4 7 3 2 2" xfId="32201" xr:uid="{00000000-0005-0000-0000-00003CA60000}"/>
    <cellStyle name="Normal 8 4 7 3 2 3" xfId="49547" xr:uid="{00000000-0005-0000-0000-00003DA60000}"/>
    <cellStyle name="Normal 8 4 7 3 3" xfId="23528" xr:uid="{00000000-0005-0000-0000-00003EA60000}"/>
    <cellStyle name="Normal 8 4 7 3 4" xfId="40874" xr:uid="{00000000-0005-0000-0000-00003FA60000}"/>
    <cellStyle name="Normal 8 4 7 4" xfId="4019" xr:uid="{00000000-0005-0000-0000-000040A60000}"/>
    <cellStyle name="Normal 8 4 7 4 2" xfId="12692" xr:uid="{00000000-0005-0000-0000-000041A60000}"/>
    <cellStyle name="Normal 8 4 7 4 2 2" xfId="30045" xr:uid="{00000000-0005-0000-0000-000042A60000}"/>
    <cellStyle name="Normal 8 4 7 4 2 3" xfId="47391" xr:uid="{00000000-0005-0000-0000-000043A60000}"/>
    <cellStyle name="Normal 8 4 7 4 3" xfId="21372" xr:uid="{00000000-0005-0000-0000-000044A60000}"/>
    <cellStyle name="Normal 8 4 7 4 4" xfId="38718" xr:uid="{00000000-0005-0000-0000-000045A60000}"/>
    <cellStyle name="Normal 8 4 7 5" xfId="9066" xr:uid="{00000000-0005-0000-0000-000046A60000}"/>
    <cellStyle name="Normal 8 4 7 5 2" xfId="26419" xr:uid="{00000000-0005-0000-0000-000047A60000}"/>
    <cellStyle name="Normal 8 4 7 5 3" xfId="43765" xr:uid="{00000000-0005-0000-0000-000048A60000}"/>
    <cellStyle name="Normal 8 4 7 6" xfId="17746" xr:uid="{00000000-0005-0000-0000-000049A60000}"/>
    <cellStyle name="Normal 8 4 7 7" xfId="35092" xr:uid="{00000000-0005-0000-0000-00004AA60000}"/>
    <cellStyle name="Normal 8 4 8" xfId="1863" xr:uid="{00000000-0005-0000-0000-00004BA60000}"/>
    <cellStyle name="Normal 8 4 8 2" xfId="7645" xr:uid="{00000000-0005-0000-0000-00004CA60000}"/>
    <cellStyle name="Normal 8 4 8 2 2" xfId="16318" xr:uid="{00000000-0005-0000-0000-00004DA60000}"/>
    <cellStyle name="Normal 8 4 8 2 2 2" xfId="33671" xr:uid="{00000000-0005-0000-0000-00004EA60000}"/>
    <cellStyle name="Normal 8 4 8 2 2 3" xfId="51017" xr:uid="{00000000-0005-0000-0000-00004FA60000}"/>
    <cellStyle name="Normal 8 4 8 2 3" xfId="24998" xr:uid="{00000000-0005-0000-0000-000050A60000}"/>
    <cellStyle name="Normal 8 4 8 2 4" xfId="42344" xr:uid="{00000000-0005-0000-0000-000051A60000}"/>
    <cellStyle name="Normal 8 4 8 3" xfId="3676" xr:uid="{00000000-0005-0000-0000-000052A60000}"/>
    <cellStyle name="Normal 8 4 8 3 2" xfId="12349" xr:uid="{00000000-0005-0000-0000-000053A60000}"/>
    <cellStyle name="Normal 8 4 8 3 2 2" xfId="29702" xr:uid="{00000000-0005-0000-0000-000054A60000}"/>
    <cellStyle name="Normal 8 4 8 3 2 3" xfId="47048" xr:uid="{00000000-0005-0000-0000-000055A60000}"/>
    <cellStyle name="Normal 8 4 8 3 3" xfId="21029" xr:uid="{00000000-0005-0000-0000-000056A60000}"/>
    <cellStyle name="Normal 8 4 8 3 4" xfId="38375" xr:uid="{00000000-0005-0000-0000-000057A60000}"/>
    <cellStyle name="Normal 8 4 8 4" xfId="10536" xr:uid="{00000000-0005-0000-0000-000058A60000}"/>
    <cellStyle name="Normal 8 4 8 4 2" xfId="27889" xr:uid="{00000000-0005-0000-0000-000059A60000}"/>
    <cellStyle name="Normal 8 4 8 4 3" xfId="45235" xr:uid="{00000000-0005-0000-0000-00005AA60000}"/>
    <cellStyle name="Normal 8 4 8 5" xfId="19216" xr:uid="{00000000-0005-0000-0000-00005BA60000}"/>
    <cellStyle name="Normal 8 4 8 6" xfId="36562" xr:uid="{00000000-0005-0000-0000-00005CA60000}"/>
    <cellStyle name="Normal 8 4 9" xfId="1128" xr:uid="{00000000-0005-0000-0000-00005DA60000}"/>
    <cellStyle name="Normal 8 4 9 2" xfId="6910" xr:uid="{00000000-0005-0000-0000-00005EA60000}"/>
    <cellStyle name="Normal 8 4 9 2 2" xfId="15583" xr:uid="{00000000-0005-0000-0000-00005FA60000}"/>
    <cellStyle name="Normal 8 4 9 2 2 2" xfId="32936" xr:uid="{00000000-0005-0000-0000-000060A60000}"/>
    <cellStyle name="Normal 8 4 9 2 2 3" xfId="50282" xr:uid="{00000000-0005-0000-0000-000061A60000}"/>
    <cellStyle name="Normal 8 4 9 2 3" xfId="24263" xr:uid="{00000000-0005-0000-0000-000062A60000}"/>
    <cellStyle name="Normal 8 4 9 2 4" xfId="41609" xr:uid="{00000000-0005-0000-0000-000063A60000}"/>
    <cellStyle name="Normal 8 4 9 3" xfId="4754" xr:uid="{00000000-0005-0000-0000-000064A60000}"/>
    <cellStyle name="Normal 8 4 9 3 2" xfId="13427" xr:uid="{00000000-0005-0000-0000-000065A60000}"/>
    <cellStyle name="Normal 8 4 9 3 2 2" xfId="30780" xr:uid="{00000000-0005-0000-0000-000066A60000}"/>
    <cellStyle name="Normal 8 4 9 3 2 3" xfId="48126" xr:uid="{00000000-0005-0000-0000-000067A60000}"/>
    <cellStyle name="Normal 8 4 9 3 3" xfId="22107" xr:uid="{00000000-0005-0000-0000-000068A60000}"/>
    <cellStyle name="Normal 8 4 9 3 4" xfId="39453" xr:uid="{00000000-0005-0000-0000-000069A60000}"/>
    <cellStyle name="Normal 8 4 9 4" xfId="9801" xr:uid="{00000000-0005-0000-0000-00006AA60000}"/>
    <cellStyle name="Normal 8 4 9 4 2" xfId="27154" xr:uid="{00000000-0005-0000-0000-00006BA60000}"/>
    <cellStyle name="Normal 8 4 9 4 3" xfId="44500" xr:uid="{00000000-0005-0000-0000-00006CA60000}"/>
    <cellStyle name="Normal 8 4 9 5" xfId="18481" xr:uid="{00000000-0005-0000-0000-00006DA60000}"/>
    <cellStyle name="Normal 8 4 9 6" xfId="35827" xr:uid="{00000000-0005-0000-0000-00006EA60000}"/>
    <cellStyle name="Normal 8 5" xfId="61" xr:uid="{00000000-0005-0000-0000-00006FA60000}"/>
    <cellStyle name="Normal 8 5 10" xfId="8734" xr:uid="{00000000-0005-0000-0000-000070A60000}"/>
    <cellStyle name="Normal 8 5 10 2" xfId="26087" xr:uid="{00000000-0005-0000-0000-000071A60000}"/>
    <cellStyle name="Normal 8 5 10 3" xfId="43433" xr:uid="{00000000-0005-0000-0000-000072A60000}"/>
    <cellStyle name="Normal 8 5 11" xfId="17414" xr:uid="{00000000-0005-0000-0000-000073A60000}"/>
    <cellStyle name="Normal 8 5 12" xfId="34760" xr:uid="{00000000-0005-0000-0000-000074A60000}"/>
    <cellStyle name="Normal 8 5 2" xfId="306" xr:uid="{00000000-0005-0000-0000-000075A60000}"/>
    <cellStyle name="Normal 8 5 2 10" xfId="35005" xr:uid="{00000000-0005-0000-0000-000076A60000}"/>
    <cellStyle name="Normal 8 5 2 2" xfId="1041" xr:uid="{00000000-0005-0000-0000-000077A60000}"/>
    <cellStyle name="Normal 8 5 2 2 2" xfId="2854" xr:uid="{00000000-0005-0000-0000-000078A60000}"/>
    <cellStyle name="Normal 8 5 2 2 2 2" xfId="8636" xr:uid="{00000000-0005-0000-0000-000079A60000}"/>
    <cellStyle name="Normal 8 5 2 2 2 2 2" xfId="17309" xr:uid="{00000000-0005-0000-0000-00007AA60000}"/>
    <cellStyle name="Normal 8 5 2 2 2 2 2 2" xfId="34662" xr:uid="{00000000-0005-0000-0000-00007BA60000}"/>
    <cellStyle name="Normal 8 5 2 2 2 2 2 3" xfId="52008" xr:uid="{00000000-0005-0000-0000-00007CA60000}"/>
    <cellStyle name="Normal 8 5 2 2 2 2 3" xfId="25989" xr:uid="{00000000-0005-0000-0000-00007DA60000}"/>
    <cellStyle name="Normal 8 5 2 2 2 2 4" xfId="43335" xr:uid="{00000000-0005-0000-0000-00007EA60000}"/>
    <cellStyle name="Normal 8 5 2 2 2 3" xfId="4667" xr:uid="{00000000-0005-0000-0000-00007FA60000}"/>
    <cellStyle name="Normal 8 5 2 2 2 3 2" xfId="13340" xr:uid="{00000000-0005-0000-0000-000080A60000}"/>
    <cellStyle name="Normal 8 5 2 2 2 3 2 2" xfId="30693" xr:uid="{00000000-0005-0000-0000-000081A60000}"/>
    <cellStyle name="Normal 8 5 2 2 2 3 2 3" xfId="48039" xr:uid="{00000000-0005-0000-0000-000082A60000}"/>
    <cellStyle name="Normal 8 5 2 2 2 3 3" xfId="22020" xr:uid="{00000000-0005-0000-0000-000083A60000}"/>
    <cellStyle name="Normal 8 5 2 2 2 3 4" xfId="39366" xr:uid="{00000000-0005-0000-0000-000084A60000}"/>
    <cellStyle name="Normal 8 5 2 2 2 4" xfId="11527" xr:uid="{00000000-0005-0000-0000-000085A60000}"/>
    <cellStyle name="Normal 8 5 2 2 2 4 2" xfId="28880" xr:uid="{00000000-0005-0000-0000-000086A60000}"/>
    <cellStyle name="Normal 8 5 2 2 2 4 3" xfId="46226" xr:uid="{00000000-0005-0000-0000-000087A60000}"/>
    <cellStyle name="Normal 8 5 2 2 2 5" xfId="20207" xr:uid="{00000000-0005-0000-0000-000088A60000}"/>
    <cellStyle name="Normal 8 5 2 2 2 6" xfId="37553" xr:uid="{00000000-0005-0000-0000-000089A60000}"/>
    <cellStyle name="Normal 8 5 2 2 3" xfId="1776" xr:uid="{00000000-0005-0000-0000-00008AA60000}"/>
    <cellStyle name="Normal 8 5 2 2 3 2" xfId="7558" xr:uid="{00000000-0005-0000-0000-00008BA60000}"/>
    <cellStyle name="Normal 8 5 2 2 3 2 2" xfId="16231" xr:uid="{00000000-0005-0000-0000-00008CA60000}"/>
    <cellStyle name="Normal 8 5 2 2 3 2 2 2" xfId="33584" xr:uid="{00000000-0005-0000-0000-00008DA60000}"/>
    <cellStyle name="Normal 8 5 2 2 3 2 2 3" xfId="50930" xr:uid="{00000000-0005-0000-0000-00008EA60000}"/>
    <cellStyle name="Normal 8 5 2 2 3 2 3" xfId="24911" xr:uid="{00000000-0005-0000-0000-00008FA60000}"/>
    <cellStyle name="Normal 8 5 2 2 3 2 4" xfId="42257" xr:uid="{00000000-0005-0000-0000-000090A60000}"/>
    <cellStyle name="Normal 8 5 2 2 3 3" xfId="5402" xr:uid="{00000000-0005-0000-0000-000091A60000}"/>
    <cellStyle name="Normal 8 5 2 2 3 3 2" xfId="14075" xr:uid="{00000000-0005-0000-0000-000092A60000}"/>
    <cellStyle name="Normal 8 5 2 2 3 3 2 2" xfId="31428" xr:uid="{00000000-0005-0000-0000-000093A60000}"/>
    <cellStyle name="Normal 8 5 2 2 3 3 2 3" xfId="48774" xr:uid="{00000000-0005-0000-0000-000094A60000}"/>
    <cellStyle name="Normal 8 5 2 2 3 3 3" xfId="22755" xr:uid="{00000000-0005-0000-0000-000095A60000}"/>
    <cellStyle name="Normal 8 5 2 2 3 3 4" xfId="40101" xr:uid="{00000000-0005-0000-0000-000096A60000}"/>
    <cellStyle name="Normal 8 5 2 2 3 4" xfId="10449" xr:uid="{00000000-0005-0000-0000-000097A60000}"/>
    <cellStyle name="Normal 8 5 2 2 3 4 2" xfId="27802" xr:uid="{00000000-0005-0000-0000-000098A60000}"/>
    <cellStyle name="Normal 8 5 2 2 3 4 3" xfId="45148" xr:uid="{00000000-0005-0000-0000-000099A60000}"/>
    <cellStyle name="Normal 8 5 2 2 3 5" xfId="19129" xr:uid="{00000000-0005-0000-0000-00009AA60000}"/>
    <cellStyle name="Normal 8 5 2 2 3 6" xfId="36475" xr:uid="{00000000-0005-0000-0000-00009BA60000}"/>
    <cellStyle name="Normal 8 5 2 2 4" xfId="6823" xr:uid="{00000000-0005-0000-0000-00009CA60000}"/>
    <cellStyle name="Normal 8 5 2 2 4 2" xfId="15496" xr:uid="{00000000-0005-0000-0000-00009DA60000}"/>
    <cellStyle name="Normal 8 5 2 2 4 2 2" xfId="32849" xr:uid="{00000000-0005-0000-0000-00009EA60000}"/>
    <cellStyle name="Normal 8 5 2 2 4 2 3" xfId="50195" xr:uid="{00000000-0005-0000-0000-00009FA60000}"/>
    <cellStyle name="Normal 8 5 2 2 4 3" xfId="24176" xr:uid="{00000000-0005-0000-0000-0000A0A60000}"/>
    <cellStyle name="Normal 8 5 2 2 4 4" xfId="41522" xr:uid="{00000000-0005-0000-0000-0000A1A60000}"/>
    <cellStyle name="Normal 8 5 2 2 5" xfId="3589" xr:uid="{00000000-0005-0000-0000-0000A2A60000}"/>
    <cellStyle name="Normal 8 5 2 2 5 2" xfId="12262" xr:uid="{00000000-0005-0000-0000-0000A3A60000}"/>
    <cellStyle name="Normal 8 5 2 2 5 2 2" xfId="29615" xr:uid="{00000000-0005-0000-0000-0000A4A60000}"/>
    <cellStyle name="Normal 8 5 2 2 5 2 3" xfId="46961" xr:uid="{00000000-0005-0000-0000-0000A5A60000}"/>
    <cellStyle name="Normal 8 5 2 2 5 3" xfId="20942" xr:uid="{00000000-0005-0000-0000-0000A6A60000}"/>
    <cellStyle name="Normal 8 5 2 2 5 4" xfId="38288" xr:uid="{00000000-0005-0000-0000-0000A7A60000}"/>
    <cellStyle name="Normal 8 5 2 2 6" xfId="9714" xr:uid="{00000000-0005-0000-0000-0000A8A60000}"/>
    <cellStyle name="Normal 8 5 2 2 6 2" xfId="27067" xr:uid="{00000000-0005-0000-0000-0000A9A60000}"/>
    <cellStyle name="Normal 8 5 2 2 6 3" xfId="44413" xr:uid="{00000000-0005-0000-0000-0000AAA60000}"/>
    <cellStyle name="Normal 8 5 2 2 7" xfId="18394" xr:uid="{00000000-0005-0000-0000-0000ABA60000}"/>
    <cellStyle name="Normal 8 5 2 2 8" xfId="35740" xr:uid="{00000000-0005-0000-0000-0000ACA60000}"/>
    <cellStyle name="Normal 8 5 2 3" xfId="551" xr:uid="{00000000-0005-0000-0000-0000ADA60000}"/>
    <cellStyle name="Normal 8 5 2 3 2" xfId="2364" xr:uid="{00000000-0005-0000-0000-0000AEA60000}"/>
    <cellStyle name="Normal 8 5 2 3 2 2" xfId="8146" xr:uid="{00000000-0005-0000-0000-0000AFA60000}"/>
    <cellStyle name="Normal 8 5 2 3 2 2 2" xfId="16819" xr:uid="{00000000-0005-0000-0000-0000B0A60000}"/>
    <cellStyle name="Normal 8 5 2 3 2 2 2 2" xfId="34172" xr:uid="{00000000-0005-0000-0000-0000B1A60000}"/>
    <cellStyle name="Normal 8 5 2 3 2 2 2 3" xfId="51518" xr:uid="{00000000-0005-0000-0000-0000B2A60000}"/>
    <cellStyle name="Normal 8 5 2 3 2 2 3" xfId="25499" xr:uid="{00000000-0005-0000-0000-0000B3A60000}"/>
    <cellStyle name="Normal 8 5 2 3 2 2 4" xfId="42845" xr:uid="{00000000-0005-0000-0000-0000B4A60000}"/>
    <cellStyle name="Normal 8 5 2 3 2 3" xfId="5647" xr:uid="{00000000-0005-0000-0000-0000B5A60000}"/>
    <cellStyle name="Normal 8 5 2 3 2 3 2" xfId="14320" xr:uid="{00000000-0005-0000-0000-0000B6A60000}"/>
    <cellStyle name="Normal 8 5 2 3 2 3 2 2" xfId="31673" xr:uid="{00000000-0005-0000-0000-0000B7A60000}"/>
    <cellStyle name="Normal 8 5 2 3 2 3 2 3" xfId="49019" xr:uid="{00000000-0005-0000-0000-0000B8A60000}"/>
    <cellStyle name="Normal 8 5 2 3 2 3 3" xfId="23000" xr:uid="{00000000-0005-0000-0000-0000B9A60000}"/>
    <cellStyle name="Normal 8 5 2 3 2 3 4" xfId="40346" xr:uid="{00000000-0005-0000-0000-0000BAA60000}"/>
    <cellStyle name="Normal 8 5 2 3 2 4" xfId="11037" xr:uid="{00000000-0005-0000-0000-0000BBA60000}"/>
    <cellStyle name="Normal 8 5 2 3 2 4 2" xfId="28390" xr:uid="{00000000-0005-0000-0000-0000BCA60000}"/>
    <cellStyle name="Normal 8 5 2 3 2 4 3" xfId="45736" xr:uid="{00000000-0005-0000-0000-0000BDA60000}"/>
    <cellStyle name="Normal 8 5 2 3 2 5" xfId="19717" xr:uid="{00000000-0005-0000-0000-0000BEA60000}"/>
    <cellStyle name="Normal 8 5 2 3 2 6" xfId="37063" xr:uid="{00000000-0005-0000-0000-0000BFA60000}"/>
    <cellStyle name="Normal 8 5 2 3 3" xfId="6333" xr:uid="{00000000-0005-0000-0000-0000C0A60000}"/>
    <cellStyle name="Normal 8 5 2 3 3 2" xfId="15006" xr:uid="{00000000-0005-0000-0000-0000C1A60000}"/>
    <cellStyle name="Normal 8 5 2 3 3 2 2" xfId="32359" xr:uid="{00000000-0005-0000-0000-0000C2A60000}"/>
    <cellStyle name="Normal 8 5 2 3 3 2 3" xfId="49705" xr:uid="{00000000-0005-0000-0000-0000C3A60000}"/>
    <cellStyle name="Normal 8 5 2 3 3 3" xfId="23686" xr:uid="{00000000-0005-0000-0000-0000C4A60000}"/>
    <cellStyle name="Normal 8 5 2 3 3 4" xfId="41032" xr:uid="{00000000-0005-0000-0000-0000C5A60000}"/>
    <cellStyle name="Normal 8 5 2 3 4" xfId="4177" xr:uid="{00000000-0005-0000-0000-0000C6A60000}"/>
    <cellStyle name="Normal 8 5 2 3 4 2" xfId="12850" xr:uid="{00000000-0005-0000-0000-0000C7A60000}"/>
    <cellStyle name="Normal 8 5 2 3 4 2 2" xfId="30203" xr:uid="{00000000-0005-0000-0000-0000C8A60000}"/>
    <cellStyle name="Normal 8 5 2 3 4 2 3" xfId="47549" xr:uid="{00000000-0005-0000-0000-0000C9A60000}"/>
    <cellStyle name="Normal 8 5 2 3 4 3" xfId="21530" xr:uid="{00000000-0005-0000-0000-0000CAA60000}"/>
    <cellStyle name="Normal 8 5 2 3 4 4" xfId="38876" xr:uid="{00000000-0005-0000-0000-0000CBA60000}"/>
    <cellStyle name="Normal 8 5 2 3 5" xfId="9224" xr:uid="{00000000-0005-0000-0000-0000CCA60000}"/>
    <cellStyle name="Normal 8 5 2 3 5 2" xfId="26577" xr:uid="{00000000-0005-0000-0000-0000CDA60000}"/>
    <cellStyle name="Normal 8 5 2 3 5 3" xfId="43923" xr:uid="{00000000-0005-0000-0000-0000CEA60000}"/>
    <cellStyle name="Normal 8 5 2 3 6" xfId="17904" xr:uid="{00000000-0005-0000-0000-0000CFA60000}"/>
    <cellStyle name="Normal 8 5 2 3 7" xfId="35250" xr:uid="{00000000-0005-0000-0000-0000D0A60000}"/>
    <cellStyle name="Normal 8 5 2 4" xfId="2119" xr:uid="{00000000-0005-0000-0000-0000D1A60000}"/>
    <cellStyle name="Normal 8 5 2 4 2" xfId="7901" xr:uid="{00000000-0005-0000-0000-0000D2A60000}"/>
    <cellStyle name="Normal 8 5 2 4 2 2" xfId="16574" xr:uid="{00000000-0005-0000-0000-0000D3A60000}"/>
    <cellStyle name="Normal 8 5 2 4 2 2 2" xfId="33927" xr:uid="{00000000-0005-0000-0000-0000D4A60000}"/>
    <cellStyle name="Normal 8 5 2 4 2 2 3" xfId="51273" xr:uid="{00000000-0005-0000-0000-0000D5A60000}"/>
    <cellStyle name="Normal 8 5 2 4 2 3" xfId="25254" xr:uid="{00000000-0005-0000-0000-0000D6A60000}"/>
    <cellStyle name="Normal 8 5 2 4 2 4" xfId="42600" xr:uid="{00000000-0005-0000-0000-0000D7A60000}"/>
    <cellStyle name="Normal 8 5 2 4 3" xfId="3932" xr:uid="{00000000-0005-0000-0000-0000D8A60000}"/>
    <cellStyle name="Normal 8 5 2 4 3 2" xfId="12605" xr:uid="{00000000-0005-0000-0000-0000D9A60000}"/>
    <cellStyle name="Normal 8 5 2 4 3 2 2" xfId="29958" xr:uid="{00000000-0005-0000-0000-0000DAA60000}"/>
    <cellStyle name="Normal 8 5 2 4 3 2 3" xfId="47304" xr:uid="{00000000-0005-0000-0000-0000DBA60000}"/>
    <cellStyle name="Normal 8 5 2 4 3 3" xfId="21285" xr:uid="{00000000-0005-0000-0000-0000DCA60000}"/>
    <cellStyle name="Normal 8 5 2 4 3 4" xfId="38631" xr:uid="{00000000-0005-0000-0000-0000DDA60000}"/>
    <cellStyle name="Normal 8 5 2 4 4" xfId="10792" xr:uid="{00000000-0005-0000-0000-0000DEA60000}"/>
    <cellStyle name="Normal 8 5 2 4 4 2" xfId="28145" xr:uid="{00000000-0005-0000-0000-0000DFA60000}"/>
    <cellStyle name="Normal 8 5 2 4 4 3" xfId="45491" xr:uid="{00000000-0005-0000-0000-0000E0A60000}"/>
    <cellStyle name="Normal 8 5 2 4 5" xfId="19472" xr:uid="{00000000-0005-0000-0000-0000E1A60000}"/>
    <cellStyle name="Normal 8 5 2 4 6" xfId="36818" xr:uid="{00000000-0005-0000-0000-0000E2A60000}"/>
    <cellStyle name="Normal 8 5 2 5" xfId="1286" xr:uid="{00000000-0005-0000-0000-0000E3A60000}"/>
    <cellStyle name="Normal 8 5 2 5 2" xfId="7068" xr:uid="{00000000-0005-0000-0000-0000E4A60000}"/>
    <cellStyle name="Normal 8 5 2 5 2 2" xfId="15741" xr:uid="{00000000-0005-0000-0000-0000E5A60000}"/>
    <cellStyle name="Normal 8 5 2 5 2 2 2" xfId="33094" xr:uid="{00000000-0005-0000-0000-0000E6A60000}"/>
    <cellStyle name="Normal 8 5 2 5 2 2 3" xfId="50440" xr:uid="{00000000-0005-0000-0000-0000E7A60000}"/>
    <cellStyle name="Normal 8 5 2 5 2 3" xfId="24421" xr:uid="{00000000-0005-0000-0000-0000E8A60000}"/>
    <cellStyle name="Normal 8 5 2 5 2 4" xfId="41767" xr:uid="{00000000-0005-0000-0000-0000E9A60000}"/>
    <cellStyle name="Normal 8 5 2 5 3" xfId="4912" xr:uid="{00000000-0005-0000-0000-0000EAA60000}"/>
    <cellStyle name="Normal 8 5 2 5 3 2" xfId="13585" xr:uid="{00000000-0005-0000-0000-0000EBA60000}"/>
    <cellStyle name="Normal 8 5 2 5 3 2 2" xfId="30938" xr:uid="{00000000-0005-0000-0000-0000ECA60000}"/>
    <cellStyle name="Normal 8 5 2 5 3 2 3" xfId="48284" xr:uid="{00000000-0005-0000-0000-0000EDA60000}"/>
    <cellStyle name="Normal 8 5 2 5 3 3" xfId="22265" xr:uid="{00000000-0005-0000-0000-0000EEA60000}"/>
    <cellStyle name="Normal 8 5 2 5 3 4" xfId="39611" xr:uid="{00000000-0005-0000-0000-0000EFA60000}"/>
    <cellStyle name="Normal 8 5 2 5 4" xfId="9959" xr:uid="{00000000-0005-0000-0000-0000F0A60000}"/>
    <cellStyle name="Normal 8 5 2 5 4 2" xfId="27312" xr:uid="{00000000-0005-0000-0000-0000F1A60000}"/>
    <cellStyle name="Normal 8 5 2 5 4 3" xfId="44658" xr:uid="{00000000-0005-0000-0000-0000F2A60000}"/>
    <cellStyle name="Normal 8 5 2 5 5" xfId="18639" xr:uid="{00000000-0005-0000-0000-0000F3A60000}"/>
    <cellStyle name="Normal 8 5 2 5 6" xfId="35985" xr:uid="{00000000-0005-0000-0000-0000F4A60000}"/>
    <cellStyle name="Normal 8 5 2 6" xfId="6088" xr:uid="{00000000-0005-0000-0000-0000F5A60000}"/>
    <cellStyle name="Normal 8 5 2 6 2" xfId="14761" xr:uid="{00000000-0005-0000-0000-0000F6A60000}"/>
    <cellStyle name="Normal 8 5 2 6 2 2" xfId="32114" xr:uid="{00000000-0005-0000-0000-0000F7A60000}"/>
    <cellStyle name="Normal 8 5 2 6 2 3" xfId="49460" xr:uid="{00000000-0005-0000-0000-0000F8A60000}"/>
    <cellStyle name="Normal 8 5 2 6 3" xfId="23441" xr:uid="{00000000-0005-0000-0000-0000F9A60000}"/>
    <cellStyle name="Normal 8 5 2 6 4" xfId="40787" xr:uid="{00000000-0005-0000-0000-0000FAA60000}"/>
    <cellStyle name="Normal 8 5 2 7" xfId="3099" xr:uid="{00000000-0005-0000-0000-0000FBA60000}"/>
    <cellStyle name="Normal 8 5 2 7 2" xfId="11772" xr:uid="{00000000-0005-0000-0000-0000FCA60000}"/>
    <cellStyle name="Normal 8 5 2 7 2 2" xfId="29125" xr:uid="{00000000-0005-0000-0000-0000FDA60000}"/>
    <cellStyle name="Normal 8 5 2 7 2 3" xfId="46471" xr:uid="{00000000-0005-0000-0000-0000FEA60000}"/>
    <cellStyle name="Normal 8 5 2 7 3" xfId="20452" xr:uid="{00000000-0005-0000-0000-0000FFA60000}"/>
    <cellStyle name="Normal 8 5 2 7 4" xfId="37798" xr:uid="{00000000-0005-0000-0000-000000A70000}"/>
    <cellStyle name="Normal 8 5 2 8" xfId="8979" xr:uid="{00000000-0005-0000-0000-000001A70000}"/>
    <cellStyle name="Normal 8 5 2 8 2" xfId="26332" xr:uid="{00000000-0005-0000-0000-000002A70000}"/>
    <cellStyle name="Normal 8 5 2 8 3" xfId="43678" xr:uid="{00000000-0005-0000-0000-000003A70000}"/>
    <cellStyle name="Normal 8 5 2 9" xfId="17659" xr:uid="{00000000-0005-0000-0000-000004A70000}"/>
    <cellStyle name="Normal 8 5 3" xfId="208" xr:uid="{00000000-0005-0000-0000-000005A70000}"/>
    <cellStyle name="Normal 8 5 3 10" xfId="34907" xr:uid="{00000000-0005-0000-0000-000006A70000}"/>
    <cellStyle name="Normal 8 5 3 2" xfId="943" xr:uid="{00000000-0005-0000-0000-000007A70000}"/>
    <cellStyle name="Normal 8 5 3 2 2" xfId="2756" xr:uid="{00000000-0005-0000-0000-000008A70000}"/>
    <cellStyle name="Normal 8 5 3 2 2 2" xfId="8538" xr:uid="{00000000-0005-0000-0000-000009A70000}"/>
    <cellStyle name="Normal 8 5 3 2 2 2 2" xfId="17211" xr:uid="{00000000-0005-0000-0000-00000AA70000}"/>
    <cellStyle name="Normal 8 5 3 2 2 2 2 2" xfId="34564" xr:uid="{00000000-0005-0000-0000-00000BA70000}"/>
    <cellStyle name="Normal 8 5 3 2 2 2 2 3" xfId="51910" xr:uid="{00000000-0005-0000-0000-00000CA70000}"/>
    <cellStyle name="Normal 8 5 3 2 2 2 3" xfId="25891" xr:uid="{00000000-0005-0000-0000-00000DA70000}"/>
    <cellStyle name="Normal 8 5 3 2 2 2 4" xfId="43237" xr:uid="{00000000-0005-0000-0000-00000EA70000}"/>
    <cellStyle name="Normal 8 5 3 2 2 3" xfId="4569" xr:uid="{00000000-0005-0000-0000-00000FA70000}"/>
    <cellStyle name="Normal 8 5 3 2 2 3 2" xfId="13242" xr:uid="{00000000-0005-0000-0000-000010A70000}"/>
    <cellStyle name="Normal 8 5 3 2 2 3 2 2" xfId="30595" xr:uid="{00000000-0005-0000-0000-000011A70000}"/>
    <cellStyle name="Normal 8 5 3 2 2 3 2 3" xfId="47941" xr:uid="{00000000-0005-0000-0000-000012A70000}"/>
    <cellStyle name="Normal 8 5 3 2 2 3 3" xfId="21922" xr:uid="{00000000-0005-0000-0000-000013A70000}"/>
    <cellStyle name="Normal 8 5 3 2 2 3 4" xfId="39268" xr:uid="{00000000-0005-0000-0000-000014A70000}"/>
    <cellStyle name="Normal 8 5 3 2 2 4" xfId="11429" xr:uid="{00000000-0005-0000-0000-000015A70000}"/>
    <cellStyle name="Normal 8 5 3 2 2 4 2" xfId="28782" xr:uid="{00000000-0005-0000-0000-000016A70000}"/>
    <cellStyle name="Normal 8 5 3 2 2 4 3" xfId="46128" xr:uid="{00000000-0005-0000-0000-000017A70000}"/>
    <cellStyle name="Normal 8 5 3 2 2 5" xfId="20109" xr:uid="{00000000-0005-0000-0000-000018A70000}"/>
    <cellStyle name="Normal 8 5 3 2 2 6" xfId="37455" xr:uid="{00000000-0005-0000-0000-000019A70000}"/>
    <cellStyle name="Normal 8 5 3 2 3" xfId="1678" xr:uid="{00000000-0005-0000-0000-00001AA70000}"/>
    <cellStyle name="Normal 8 5 3 2 3 2" xfId="7460" xr:uid="{00000000-0005-0000-0000-00001BA70000}"/>
    <cellStyle name="Normal 8 5 3 2 3 2 2" xfId="16133" xr:uid="{00000000-0005-0000-0000-00001CA70000}"/>
    <cellStyle name="Normal 8 5 3 2 3 2 2 2" xfId="33486" xr:uid="{00000000-0005-0000-0000-00001DA70000}"/>
    <cellStyle name="Normal 8 5 3 2 3 2 2 3" xfId="50832" xr:uid="{00000000-0005-0000-0000-00001EA70000}"/>
    <cellStyle name="Normal 8 5 3 2 3 2 3" xfId="24813" xr:uid="{00000000-0005-0000-0000-00001FA70000}"/>
    <cellStyle name="Normal 8 5 3 2 3 2 4" xfId="42159" xr:uid="{00000000-0005-0000-0000-000020A70000}"/>
    <cellStyle name="Normal 8 5 3 2 3 3" xfId="5304" xr:uid="{00000000-0005-0000-0000-000021A70000}"/>
    <cellStyle name="Normal 8 5 3 2 3 3 2" xfId="13977" xr:uid="{00000000-0005-0000-0000-000022A70000}"/>
    <cellStyle name="Normal 8 5 3 2 3 3 2 2" xfId="31330" xr:uid="{00000000-0005-0000-0000-000023A70000}"/>
    <cellStyle name="Normal 8 5 3 2 3 3 2 3" xfId="48676" xr:uid="{00000000-0005-0000-0000-000024A70000}"/>
    <cellStyle name="Normal 8 5 3 2 3 3 3" xfId="22657" xr:uid="{00000000-0005-0000-0000-000025A70000}"/>
    <cellStyle name="Normal 8 5 3 2 3 3 4" xfId="40003" xr:uid="{00000000-0005-0000-0000-000026A70000}"/>
    <cellStyle name="Normal 8 5 3 2 3 4" xfId="10351" xr:uid="{00000000-0005-0000-0000-000027A70000}"/>
    <cellStyle name="Normal 8 5 3 2 3 4 2" xfId="27704" xr:uid="{00000000-0005-0000-0000-000028A70000}"/>
    <cellStyle name="Normal 8 5 3 2 3 4 3" xfId="45050" xr:uid="{00000000-0005-0000-0000-000029A70000}"/>
    <cellStyle name="Normal 8 5 3 2 3 5" xfId="19031" xr:uid="{00000000-0005-0000-0000-00002AA70000}"/>
    <cellStyle name="Normal 8 5 3 2 3 6" xfId="36377" xr:uid="{00000000-0005-0000-0000-00002BA70000}"/>
    <cellStyle name="Normal 8 5 3 2 4" xfId="6725" xr:uid="{00000000-0005-0000-0000-00002CA70000}"/>
    <cellStyle name="Normal 8 5 3 2 4 2" xfId="15398" xr:uid="{00000000-0005-0000-0000-00002DA70000}"/>
    <cellStyle name="Normal 8 5 3 2 4 2 2" xfId="32751" xr:uid="{00000000-0005-0000-0000-00002EA70000}"/>
    <cellStyle name="Normal 8 5 3 2 4 2 3" xfId="50097" xr:uid="{00000000-0005-0000-0000-00002FA70000}"/>
    <cellStyle name="Normal 8 5 3 2 4 3" xfId="24078" xr:uid="{00000000-0005-0000-0000-000030A70000}"/>
    <cellStyle name="Normal 8 5 3 2 4 4" xfId="41424" xr:uid="{00000000-0005-0000-0000-000031A70000}"/>
    <cellStyle name="Normal 8 5 3 2 5" xfId="3491" xr:uid="{00000000-0005-0000-0000-000032A70000}"/>
    <cellStyle name="Normal 8 5 3 2 5 2" xfId="12164" xr:uid="{00000000-0005-0000-0000-000033A70000}"/>
    <cellStyle name="Normal 8 5 3 2 5 2 2" xfId="29517" xr:uid="{00000000-0005-0000-0000-000034A70000}"/>
    <cellStyle name="Normal 8 5 3 2 5 2 3" xfId="46863" xr:uid="{00000000-0005-0000-0000-000035A70000}"/>
    <cellStyle name="Normal 8 5 3 2 5 3" xfId="20844" xr:uid="{00000000-0005-0000-0000-000036A70000}"/>
    <cellStyle name="Normal 8 5 3 2 5 4" xfId="38190" xr:uid="{00000000-0005-0000-0000-000037A70000}"/>
    <cellStyle name="Normal 8 5 3 2 6" xfId="9616" xr:uid="{00000000-0005-0000-0000-000038A70000}"/>
    <cellStyle name="Normal 8 5 3 2 6 2" xfId="26969" xr:uid="{00000000-0005-0000-0000-000039A70000}"/>
    <cellStyle name="Normal 8 5 3 2 6 3" xfId="44315" xr:uid="{00000000-0005-0000-0000-00003AA70000}"/>
    <cellStyle name="Normal 8 5 3 2 7" xfId="18296" xr:uid="{00000000-0005-0000-0000-00003BA70000}"/>
    <cellStyle name="Normal 8 5 3 2 8" xfId="35642" xr:uid="{00000000-0005-0000-0000-00003CA70000}"/>
    <cellStyle name="Normal 8 5 3 3" xfId="698" xr:uid="{00000000-0005-0000-0000-00003DA70000}"/>
    <cellStyle name="Normal 8 5 3 3 2" xfId="2511" xr:uid="{00000000-0005-0000-0000-00003EA70000}"/>
    <cellStyle name="Normal 8 5 3 3 2 2" xfId="8293" xr:uid="{00000000-0005-0000-0000-00003FA70000}"/>
    <cellStyle name="Normal 8 5 3 3 2 2 2" xfId="16966" xr:uid="{00000000-0005-0000-0000-000040A70000}"/>
    <cellStyle name="Normal 8 5 3 3 2 2 2 2" xfId="34319" xr:uid="{00000000-0005-0000-0000-000041A70000}"/>
    <cellStyle name="Normal 8 5 3 3 2 2 2 3" xfId="51665" xr:uid="{00000000-0005-0000-0000-000042A70000}"/>
    <cellStyle name="Normal 8 5 3 3 2 2 3" xfId="25646" xr:uid="{00000000-0005-0000-0000-000043A70000}"/>
    <cellStyle name="Normal 8 5 3 3 2 2 4" xfId="42992" xr:uid="{00000000-0005-0000-0000-000044A70000}"/>
    <cellStyle name="Normal 8 5 3 3 2 3" xfId="5745" xr:uid="{00000000-0005-0000-0000-000045A70000}"/>
    <cellStyle name="Normal 8 5 3 3 2 3 2" xfId="14418" xr:uid="{00000000-0005-0000-0000-000046A70000}"/>
    <cellStyle name="Normal 8 5 3 3 2 3 2 2" xfId="31771" xr:uid="{00000000-0005-0000-0000-000047A70000}"/>
    <cellStyle name="Normal 8 5 3 3 2 3 2 3" xfId="49117" xr:uid="{00000000-0005-0000-0000-000048A70000}"/>
    <cellStyle name="Normal 8 5 3 3 2 3 3" xfId="23098" xr:uid="{00000000-0005-0000-0000-000049A70000}"/>
    <cellStyle name="Normal 8 5 3 3 2 3 4" xfId="40444" xr:uid="{00000000-0005-0000-0000-00004AA70000}"/>
    <cellStyle name="Normal 8 5 3 3 2 4" xfId="11184" xr:uid="{00000000-0005-0000-0000-00004BA70000}"/>
    <cellStyle name="Normal 8 5 3 3 2 4 2" xfId="28537" xr:uid="{00000000-0005-0000-0000-00004CA70000}"/>
    <cellStyle name="Normal 8 5 3 3 2 4 3" xfId="45883" xr:uid="{00000000-0005-0000-0000-00004DA70000}"/>
    <cellStyle name="Normal 8 5 3 3 2 5" xfId="19864" xr:uid="{00000000-0005-0000-0000-00004EA70000}"/>
    <cellStyle name="Normal 8 5 3 3 2 6" xfId="37210" xr:uid="{00000000-0005-0000-0000-00004FA70000}"/>
    <cellStyle name="Normal 8 5 3 3 3" xfId="6480" xr:uid="{00000000-0005-0000-0000-000050A70000}"/>
    <cellStyle name="Normal 8 5 3 3 3 2" xfId="15153" xr:uid="{00000000-0005-0000-0000-000051A70000}"/>
    <cellStyle name="Normal 8 5 3 3 3 2 2" xfId="32506" xr:uid="{00000000-0005-0000-0000-000052A70000}"/>
    <cellStyle name="Normal 8 5 3 3 3 2 3" xfId="49852" xr:uid="{00000000-0005-0000-0000-000053A70000}"/>
    <cellStyle name="Normal 8 5 3 3 3 3" xfId="23833" xr:uid="{00000000-0005-0000-0000-000054A70000}"/>
    <cellStyle name="Normal 8 5 3 3 3 4" xfId="41179" xr:uid="{00000000-0005-0000-0000-000055A70000}"/>
    <cellStyle name="Normal 8 5 3 3 4" xfId="4324" xr:uid="{00000000-0005-0000-0000-000056A70000}"/>
    <cellStyle name="Normal 8 5 3 3 4 2" xfId="12997" xr:uid="{00000000-0005-0000-0000-000057A70000}"/>
    <cellStyle name="Normal 8 5 3 3 4 2 2" xfId="30350" xr:uid="{00000000-0005-0000-0000-000058A70000}"/>
    <cellStyle name="Normal 8 5 3 3 4 2 3" xfId="47696" xr:uid="{00000000-0005-0000-0000-000059A70000}"/>
    <cellStyle name="Normal 8 5 3 3 4 3" xfId="21677" xr:uid="{00000000-0005-0000-0000-00005AA70000}"/>
    <cellStyle name="Normal 8 5 3 3 4 4" xfId="39023" xr:uid="{00000000-0005-0000-0000-00005BA70000}"/>
    <cellStyle name="Normal 8 5 3 3 5" xfId="9371" xr:uid="{00000000-0005-0000-0000-00005CA70000}"/>
    <cellStyle name="Normal 8 5 3 3 5 2" xfId="26724" xr:uid="{00000000-0005-0000-0000-00005DA70000}"/>
    <cellStyle name="Normal 8 5 3 3 5 3" xfId="44070" xr:uid="{00000000-0005-0000-0000-00005EA70000}"/>
    <cellStyle name="Normal 8 5 3 3 6" xfId="18051" xr:uid="{00000000-0005-0000-0000-00005FA70000}"/>
    <cellStyle name="Normal 8 5 3 3 7" xfId="35397" xr:uid="{00000000-0005-0000-0000-000060A70000}"/>
    <cellStyle name="Normal 8 5 3 4" xfId="2021" xr:uid="{00000000-0005-0000-0000-000061A70000}"/>
    <cellStyle name="Normal 8 5 3 4 2" xfId="7803" xr:uid="{00000000-0005-0000-0000-000062A70000}"/>
    <cellStyle name="Normal 8 5 3 4 2 2" xfId="16476" xr:uid="{00000000-0005-0000-0000-000063A70000}"/>
    <cellStyle name="Normal 8 5 3 4 2 2 2" xfId="33829" xr:uid="{00000000-0005-0000-0000-000064A70000}"/>
    <cellStyle name="Normal 8 5 3 4 2 2 3" xfId="51175" xr:uid="{00000000-0005-0000-0000-000065A70000}"/>
    <cellStyle name="Normal 8 5 3 4 2 3" xfId="25156" xr:uid="{00000000-0005-0000-0000-000066A70000}"/>
    <cellStyle name="Normal 8 5 3 4 2 4" xfId="42502" xr:uid="{00000000-0005-0000-0000-000067A70000}"/>
    <cellStyle name="Normal 8 5 3 4 3" xfId="3834" xr:uid="{00000000-0005-0000-0000-000068A70000}"/>
    <cellStyle name="Normal 8 5 3 4 3 2" xfId="12507" xr:uid="{00000000-0005-0000-0000-000069A70000}"/>
    <cellStyle name="Normal 8 5 3 4 3 2 2" xfId="29860" xr:uid="{00000000-0005-0000-0000-00006AA70000}"/>
    <cellStyle name="Normal 8 5 3 4 3 2 3" xfId="47206" xr:uid="{00000000-0005-0000-0000-00006BA70000}"/>
    <cellStyle name="Normal 8 5 3 4 3 3" xfId="21187" xr:uid="{00000000-0005-0000-0000-00006CA70000}"/>
    <cellStyle name="Normal 8 5 3 4 3 4" xfId="38533" xr:uid="{00000000-0005-0000-0000-00006DA70000}"/>
    <cellStyle name="Normal 8 5 3 4 4" xfId="10694" xr:uid="{00000000-0005-0000-0000-00006EA70000}"/>
    <cellStyle name="Normal 8 5 3 4 4 2" xfId="28047" xr:uid="{00000000-0005-0000-0000-00006FA70000}"/>
    <cellStyle name="Normal 8 5 3 4 4 3" xfId="45393" xr:uid="{00000000-0005-0000-0000-000070A70000}"/>
    <cellStyle name="Normal 8 5 3 4 5" xfId="19374" xr:uid="{00000000-0005-0000-0000-000071A70000}"/>
    <cellStyle name="Normal 8 5 3 4 6" xfId="36720" xr:uid="{00000000-0005-0000-0000-000072A70000}"/>
    <cellStyle name="Normal 8 5 3 5" xfId="1433" xr:uid="{00000000-0005-0000-0000-000073A70000}"/>
    <cellStyle name="Normal 8 5 3 5 2" xfId="7215" xr:uid="{00000000-0005-0000-0000-000074A70000}"/>
    <cellStyle name="Normal 8 5 3 5 2 2" xfId="15888" xr:uid="{00000000-0005-0000-0000-000075A70000}"/>
    <cellStyle name="Normal 8 5 3 5 2 2 2" xfId="33241" xr:uid="{00000000-0005-0000-0000-000076A70000}"/>
    <cellStyle name="Normal 8 5 3 5 2 2 3" xfId="50587" xr:uid="{00000000-0005-0000-0000-000077A70000}"/>
    <cellStyle name="Normal 8 5 3 5 2 3" xfId="24568" xr:uid="{00000000-0005-0000-0000-000078A70000}"/>
    <cellStyle name="Normal 8 5 3 5 2 4" xfId="41914" xr:uid="{00000000-0005-0000-0000-000079A70000}"/>
    <cellStyle name="Normal 8 5 3 5 3" xfId="5059" xr:uid="{00000000-0005-0000-0000-00007AA70000}"/>
    <cellStyle name="Normal 8 5 3 5 3 2" xfId="13732" xr:uid="{00000000-0005-0000-0000-00007BA70000}"/>
    <cellStyle name="Normal 8 5 3 5 3 2 2" xfId="31085" xr:uid="{00000000-0005-0000-0000-00007CA70000}"/>
    <cellStyle name="Normal 8 5 3 5 3 2 3" xfId="48431" xr:uid="{00000000-0005-0000-0000-00007DA70000}"/>
    <cellStyle name="Normal 8 5 3 5 3 3" xfId="22412" xr:uid="{00000000-0005-0000-0000-00007EA70000}"/>
    <cellStyle name="Normal 8 5 3 5 3 4" xfId="39758" xr:uid="{00000000-0005-0000-0000-00007FA70000}"/>
    <cellStyle name="Normal 8 5 3 5 4" xfId="10106" xr:uid="{00000000-0005-0000-0000-000080A70000}"/>
    <cellStyle name="Normal 8 5 3 5 4 2" xfId="27459" xr:uid="{00000000-0005-0000-0000-000081A70000}"/>
    <cellStyle name="Normal 8 5 3 5 4 3" xfId="44805" xr:uid="{00000000-0005-0000-0000-000082A70000}"/>
    <cellStyle name="Normal 8 5 3 5 5" xfId="18786" xr:uid="{00000000-0005-0000-0000-000083A70000}"/>
    <cellStyle name="Normal 8 5 3 5 6" xfId="36132" xr:uid="{00000000-0005-0000-0000-000084A70000}"/>
    <cellStyle name="Normal 8 5 3 6" xfId="5990" xr:uid="{00000000-0005-0000-0000-000085A70000}"/>
    <cellStyle name="Normal 8 5 3 6 2" xfId="14663" xr:uid="{00000000-0005-0000-0000-000086A70000}"/>
    <cellStyle name="Normal 8 5 3 6 2 2" xfId="32016" xr:uid="{00000000-0005-0000-0000-000087A70000}"/>
    <cellStyle name="Normal 8 5 3 6 2 3" xfId="49362" xr:uid="{00000000-0005-0000-0000-000088A70000}"/>
    <cellStyle name="Normal 8 5 3 6 3" xfId="23343" xr:uid="{00000000-0005-0000-0000-000089A70000}"/>
    <cellStyle name="Normal 8 5 3 6 4" xfId="40689" xr:uid="{00000000-0005-0000-0000-00008AA70000}"/>
    <cellStyle name="Normal 8 5 3 7" xfId="3246" xr:uid="{00000000-0005-0000-0000-00008BA70000}"/>
    <cellStyle name="Normal 8 5 3 7 2" xfId="11919" xr:uid="{00000000-0005-0000-0000-00008CA70000}"/>
    <cellStyle name="Normal 8 5 3 7 2 2" xfId="29272" xr:uid="{00000000-0005-0000-0000-00008DA70000}"/>
    <cellStyle name="Normal 8 5 3 7 2 3" xfId="46618" xr:uid="{00000000-0005-0000-0000-00008EA70000}"/>
    <cellStyle name="Normal 8 5 3 7 3" xfId="20599" xr:uid="{00000000-0005-0000-0000-00008FA70000}"/>
    <cellStyle name="Normal 8 5 3 7 4" xfId="37945" xr:uid="{00000000-0005-0000-0000-000090A70000}"/>
    <cellStyle name="Normal 8 5 3 8" xfId="8881" xr:uid="{00000000-0005-0000-0000-000091A70000}"/>
    <cellStyle name="Normal 8 5 3 8 2" xfId="26234" xr:uid="{00000000-0005-0000-0000-000092A70000}"/>
    <cellStyle name="Normal 8 5 3 8 3" xfId="43580" xr:uid="{00000000-0005-0000-0000-000093A70000}"/>
    <cellStyle name="Normal 8 5 3 9" xfId="17561" xr:uid="{00000000-0005-0000-0000-000094A70000}"/>
    <cellStyle name="Normal 8 5 4" xfId="796" xr:uid="{00000000-0005-0000-0000-000095A70000}"/>
    <cellStyle name="Normal 8 5 4 2" xfId="2609" xr:uid="{00000000-0005-0000-0000-000096A70000}"/>
    <cellStyle name="Normal 8 5 4 2 2" xfId="8391" xr:uid="{00000000-0005-0000-0000-000097A70000}"/>
    <cellStyle name="Normal 8 5 4 2 2 2" xfId="17064" xr:uid="{00000000-0005-0000-0000-000098A70000}"/>
    <cellStyle name="Normal 8 5 4 2 2 2 2" xfId="34417" xr:uid="{00000000-0005-0000-0000-000099A70000}"/>
    <cellStyle name="Normal 8 5 4 2 2 2 3" xfId="51763" xr:uid="{00000000-0005-0000-0000-00009AA70000}"/>
    <cellStyle name="Normal 8 5 4 2 2 3" xfId="25744" xr:uid="{00000000-0005-0000-0000-00009BA70000}"/>
    <cellStyle name="Normal 8 5 4 2 2 4" xfId="43090" xr:uid="{00000000-0005-0000-0000-00009CA70000}"/>
    <cellStyle name="Normal 8 5 4 2 3" xfId="4422" xr:uid="{00000000-0005-0000-0000-00009DA70000}"/>
    <cellStyle name="Normal 8 5 4 2 3 2" xfId="13095" xr:uid="{00000000-0005-0000-0000-00009EA70000}"/>
    <cellStyle name="Normal 8 5 4 2 3 2 2" xfId="30448" xr:uid="{00000000-0005-0000-0000-00009FA70000}"/>
    <cellStyle name="Normal 8 5 4 2 3 2 3" xfId="47794" xr:uid="{00000000-0005-0000-0000-0000A0A70000}"/>
    <cellStyle name="Normal 8 5 4 2 3 3" xfId="21775" xr:uid="{00000000-0005-0000-0000-0000A1A70000}"/>
    <cellStyle name="Normal 8 5 4 2 3 4" xfId="39121" xr:uid="{00000000-0005-0000-0000-0000A2A70000}"/>
    <cellStyle name="Normal 8 5 4 2 4" xfId="11282" xr:uid="{00000000-0005-0000-0000-0000A3A70000}"/>
    <cellStyle name="Normal 8 5 4 2 4 2" xfId="28635" xr:uid="{00000000-0005-0000-0000-0000A4A70000}"/>
    <cellStyle name="Normal 8 5 4 2 4 3" xfId="45981" xr:uid="{00000000-0005-0000-0000-0000A5A70000}"/>
    <cellStyle name="Normal 8 5 4 2 5" xfId="19962" xr:uid="{00000000-0005-0000-0000-0000A6A70000}"/>
    <cellStyle name="Normal 8 5 4 2 6" xfId="37308" xr:uid="{00000000-0005-0000-0000-0000A7A70000}"/>
    <cellStyle name="Normal 8 5 4 3" xfId="1531" xr:uid="{00000000-0005-0000-0000-0000A8A70000}"/>
    <cellStyle name="Normal 8 5 4 3 2" xfId="7313" xr:uid="{00000000-0005-0000-0000-0000A9A70000}"/>
    <cellStyle name="Normal 8 5 4 3 2 2" xfId="15986" xr:uid="{00000000-0005-0000-0000-0000AAA70000}"/>
    <cellStyle name="Normal 8 5 4 3 2 2 2" xfId="33339" xr:uid="{00000000-0005-0000-0000-0000ABA70000}"/>
    <cellStyle name="Normal 8 5 4 3 2 2 3" xfId="50685" xr:uid="{00000000-0005-0000-0000-0000ACA70000}"/>
    <cellStyle name="Normal 8 5 4 3 2 3" xfId="24666" xr:uid="{00000000-0005-0000-0000-0000ADA70000}"/>
    <cellStyle name="Normal 8 5 4 3 2 4" xfId="42012" xr:uid="{00000000-0005-0000-0000-0000AEA70000}"/>
    <cellStyle name="Normal 8 5 4 3 3" xfId="5157" xr:uid="{00000000-0005-0000-0000-0000AFA70000}"/>
    <cellStyle name="Normal 8 5 4 3 3 2" xfId="13830" xr:uid="{00000000-0005-0000-0000-0000B0A70000}"/>
    <cellStyle name="Normal 8 5 4 3 3 2 2" xfId="31183" xr:uid="{00000000-0005-0000-0000-0000B1A70000}"/>
    <cellStyle name="Normal 8 5 4 3 3 2 3" xfId="48529" xr:uid="{00000000-0005-0000-0000-0000B2A70000}"/>
    <cellStyle name="Normal 8 5 4 3 3 3" xfId="22510" xr:uid="{00000000-0005-0000-0000-0000B3A70000}"/>
    <cellStyle name="Normal 8 5 4 3 3 4" xfId="39856" xr:uid="{00000000-0005-0000-0000-0000B4A70000}"/>
    <cellStyle name="Normal 8 5 4 3 4" xfId="10204" xr:uid="{00000000-0005-0000-0000-0000B5A70000}"/>
    <cellStyle name="Normal 8 5 4 3 4 2" xfId="27557" xr:uid="{00000000-0005-0000-0000-0000B6A70000}"/>
    <cellStyle name="Normal 8 5 4 3 4 3" xfId="44903" xr:uid="{00000000-0005-0000-0000-0000B7A70000}"/>
    <cellStyle name="Normal 8 5 4 3 5" xfId="18884" xr:uid="{00000000-0005-0000-0000-0000B8A70000}"/>
    <cellStyle name="Normal 8 5 4 3 6" xfId="36230" xr:uid="{00000000-0005-0000-0000-0000B9A70000}"/>
    <cellStyle name="Normal 8 5 4 4" xfId="6578" xr:uid="{00000000-0005-0000-0000-0000BAA70000}"/>
    <cellStyle name="Normal 8 5 4 4 2" xfId="15251" xr:uid="{00000000-0005-0000-0000-0000BBA70000}"/>
    <cellStyle name="Normal 8 5 4 4 2 2" xfId="32604" xr:uid="{00000000-0005-0000-0000-0000BCA70000}"/>
    <cellStyle name="Normal 8 5 4 4 2 3" xfId="49950" xr:uid="{00000000-0005-0000-0000-0000BDA70000}"/>
    <cellStyle name="Normal 8 5 4 4 3" xfId="23931" xr:uid="{00000000-0005-0000-0000-0000BEA70000}"/>
    <cellStyle name="Normal 8 5 4 4 4" xfId="41277" xr:uid="{00000000-0005-0000-0000-0000BFA70000}"/>
    <cellStyle name="Normal 8 5 4 5" xfId="3344" xr:uid="{00000000-0005-0000-0000-0000C0A70000}"/>
    <cellStyle name="Normal 8 5 4 5 2" xfId="12017" xr:uid="{00000000-0005-0000-0000-0000C1A70000}"/>
    <cellStyle name="Normal 8 5 4 5 2 2" xfId="29370" xr:uid="{00000000-0005-0000-0000-0000C2A70000}"/>
    <cellStyle name="Normal 8 5 4 5 2 3" xfId="46716" xr:uid="{00000000-0005-0000-0000-0000C3A70000}"/>
    <cellStyle name="Normal 8 5 4 5 3" xfId="20697" xr:uid="{00000000-0005-0000-0000-0000C4A70000}"/>
    <cellStyle name="Normal 8 5 4 5 4" xfId="38043" xr:uid="{00000000-0005-0000-0000-0000C5A70000}"/>
    <cellStyle name="Normal 8 5 4 6" xfId="9469" xr:uid="{00000000-0005-0000-0000-0000C6A70000}"/>
    <cellStyle name="Normal 8 5 4 6 2" xfId="26822" xr:uid="{00000000-0005-0000-0000-0000C7A70000}"/>
    <cellStyle name="Normal 8 5 4 6 3" xfId="44168" xr:uid="{00000000-0005-0000-0000-0000C8A70000}"/>
    <cellStyle name="Normal 8 5 4 7" xfId="18149" xr:uid="{00000000-0005-0000-0000-0000C9A70000}"/>
    <cellStyle name="Normal 8 5 4 8" xfId="35495" xr:uid="{00000000-0005-0000-0000-0000CAA70000}"/>
    <cellStyle name="Normal 8 5 5" xfId="453" xr:uid="{00000000-0005-0000-0000-0000CBA70000}"/>
    <cellStyle name="Normal 8 5 5 2" xfId="2266" xr:uid="{00000000-0005-0000-0000-0000CCA70000}"/>
    <cellStyle name="Normal 8 5 5 2 2" xfId="8048" xr:uid="{00000000-0005-0000-0000-0000CDA70000}"/>
    <cellStyle name="Normal 8 5 5 2 2 2" xfId="16721" xr:uid="{00000000-0005-0000-0000-0000CEA70000}"/>
    <cellStyle name="Normal 8 5 5 2 2 2 2" xfId="34074" xr:uid="{00000000-0005-0000-0000-0000CFA70000}"/>
    <cellStyle name="Normal 8 5 5 2 2 2 3" xfId="51420" xr:uid="{00000000-0005-0000-0000-0000D0A70000}"/>
    <cellStyle name="Normal 8 5 5 2 2 3" xfId="25401" xr:uid="{00000000-0005-0000-0000-0000D1A70000}"/>
    <cellStyle name="Normal 8 5 5 2 2 4" xfId="42747" xr:uid="{00000000-0005-0000-0000-0000D2A70000}"/>
    <cellStyle name="Normal 8 5 5 2 3" xfId="5549" xr:uid="{00000000-0005-0000-0000-0000D3A70000}"/>
    <cellStyle name="Normal 8 5 5 2 3 2" xfId="14222" xr:uid="{00000000-0005-0000-0000-0000D4A70000}"/>
    <cellStyle name="Normal 8 5 5 2 3 2 2" xfId="31575" xr:uid="{00000000-0005-0000-0000-0000D5A70000}"/>
    <cellStyle name="Normal 8 5 5 2 3 2 3" xfId="48921" xr:uid="{00000000-0005-0000-0000-0000D6A70000}"/>
    <cellStyle name="Normal 8 5 5 2 3 3" xfId="22902" xr:uid="{00000000-0005-0000-0000-0000D7A70000}"/>
    <cellStyle name="Normal 8 5 5 2 3 4" xfId="40248" xr:uid="{00000000-0005-0000-0000-0000D8A70000}"/>
    <cellStyle name="Normal 8 5 5 2 4" xfId="10939" xr:uid="{00000000-0005-0000-0000-0000D9A70000}"/>
    <cellStyle name="Normal 8 5 5 2 4 2" xfId="28292" xr:uid="{00000000-0005-0000-0000-0000DAA70000}"/>
    <cellStyle name="Normal 8 5 5 2 4 3" xfId="45638" xr:uid="{00000000-0005-0000-0000-0000DBA70000}"/>
    <cellStyle name="Normal 8 5 5 2 5" xfId="19619" xr:uid="{00000000-0005-0000-0000-0000DCA70000}"/>
    <cellStyle name="Normal 8 5 5 2 6" xfId="36965" xr:uid="{00000000-0005-0000-0000-0000DDA70000}"/>
    <cellStyle name="Normal 8 5 5 3" xfId="6235" xr:uid="{00000000-0005-0000-0000-0000DEA70000}"/>
    <cellStyle name="Normal 8 5 5 3 2" xfId="14908" xr:uid="{00000000-0005-0000-0000-0000DFA70000}"/>
    <cellStyle name="Normal 8 5 5 3 2 2" xfId="32261" xr:uid="{00000000-0005-0000-0000-0000E0A70000}"/>
    <cellStyle name="Normal 8 5 5 3 2 3" xfId="49607" xr:uid="{00000000-0005-0000-0000-0000E1A70000}"/>
    <cellStyle name="Normal 8 5 5 3 3" xfId="23588" xr:uid="{00000000-0005-0000-0000-0000E2A70000}"/>
    <cellStyle name="Normal 8 5 5 3 4" xfId="40934" xr:uid="{00000000-0005-0000-0000-0000E3A70000}"/>
    <cellStyle name="Normal 8 5 5 4" xfId="4079" xr:uid="{00000000-0005-0000-0000-0000E4A70000}"/>
    <cellStyle name="Normal 8 5 5 4 2" xfId="12752" xr:uid="{00000000-0005-0000-0000-0000E5A70000}"/>
    <cellStyle name="Normal 8 5 5 4 2 2" xfId="30105" xr:uid="{00000000-0005-0000-0000-0000E6A70000}"/>
    <cellStyle name="Normal 8 5 5 4 2 3" xfId="47451" xr:uid="{00000000-0005-0000-0000-0000E7A70000}"/>
    <cellStyle name="Normal 8 5 5 4 3" xfId="21432" xr:uid="{00000000-0005-0000-0000-0000E8A70000}"/>
    <cellStyle name="Normal 8 5 5 4 4" xfId="38778" xr:uid="{00000000-0005-0000-0000-0000E9A70000}"/>
    <cellStyle name="Normal 8 5 5 5" xfId="9126" xr:uid="{00000000-0005-0000-0000-0000EAA70000}"/>
    <cellStyle name="Normal 8 5 5 5 2" xfId="26479" xr:uid="{00000000-0005-0000-0000-0000EBA70000}"/>
    <cellStyle name="Normal 8 5 5 5 3" xfId="43825" xr:uid="{00000000-0005-0000-0000-0000ECA70000}"/>
    <cellStyle name="Normal 8 5 5 6" xfId="17806" xr:uid="{00000000-0005-0000-0000-0000EDA70000}"/>
    <cellStyle name="Normal 8 5 5 7" xfId="35152" xr:uid="{00000000-0005-0000-0000-0000EEA70000}"/>
    <cellStyle name="Normal 8 5 6" xfId="1874" xr:uid="{00000000-0005-0000-0000-0000EFA70000}"/>
    <cellStyle name="Normal 8 5 6 2" xfId="7656" xr:uid="{00000000-0005-0000-0000-0000F0A70000}"/>
    <cellStyle name="Normal 8 5 6 2 2" xfId="16329" xr:uid="{00000000-0005-0000-0000-0000F1A70000}"/>
    <cellStyle name="Normal 8 5 6 2 2 2" xfId="33682" xr:uid="{00000000-0005-0000-0000-0000F2A70000}"/>
    <cellStyle name="Normal 8 5 6 2 2 3" xfId="51028" xr:uid="{00000000-0005-0000-0000-0000F3A70000}"/>
    <cellStyle name="Normal 8 5 6 2 3" xfId="25009" xr:uid="{00000000-0005-0000-0000-0000F4A70000}"/>
    <cellStyle name="Normal 8 5 6 2 4" xfId="42355" xr:uid="{00000000-0005-0000-0000-0000F5A70000}"/>
    <cellStyle name="Normal 8 5 6 3" xfId="3687" xr:uid="{00000000-0005-0000-0000-0000F6A70000}"/>
    <cellStyle name="Normal 8 5 6 3 2" xfId="12360" xr:uid="{00000000-0005-0000-0000-0000F7A70000}"/>
    <cellStyle name="Normal 8 5 6 3 2 2" xfId="29713" xr:uid="{00000000-0005-0000-0000-0000F8A70000}"/>
    <cellStyle name="Normal 8 5 6 3 2 3" xfId="47059" xr:uid="{00000000-0005-0000-0000-0000F9A70000}"/>
    <cellStyle name="Normal 8 5 6 3 3" xfId="21040" xr:uid="{00000000-0005-0000-0000-0000FAA70000}"/>
    <cellStyle name="Normal 8 5 6 3 4" xfId="38386" xr:uid="{00000000-0005-0000-0000-0000FBA70000}"/>
    <cellStyle name="Normal 8 5 6 4" xfId="10547" xr:uid="{00000000-0005-0000-0000-0000FCA70000}"/>
    <cellStyle name="Normal 8 5 6 4 2" xfId="27900" xr:uid="{00000000-0005-0000-0000-0000FDA70000}"/>
    <cellStyle name="Normal 8 5 6 4 3" xfId="45246" xr:uid="{00000000-0005-0000-0000-0000FEA70000}"/>
    <cellStyle name="Normal 8 5 6 5" xfId="19227" xr:uid="{00000000-0005-0000-0000-0000FFA70000}"/>
    <cellStyle name="Normal 8 5 6 6" xfId="36573" xr:uid="{00000000-0005-0000-0000-000000A80000}"/>
    <cellStyle name="Normal 8 5 7" xfId="1188" xr:uid="{00000000-0005-0000-0000-000001A80000}"/>
    <cellStyle name="Normal 8 5 7 2" xfId="6970" xr:uid="{00000000-0005-0000-0000-000002A80000}"/>
    <cellStyle name="Normal 8 5 7 2 2" xfId="15643" xr:uid="{00000000-0005-0000-0000-000003A80000}"/>
    <cellStyle name="Normal 8 5 7 2 2 2" xfId="32996" xr:uid="{00000000-0005-0000-0000-000004A80000}"/>
    <cellStyle name="Normal 8 5 7 2 2 3" xfId="50342" xr:uid="{00000000-0005-0000-0000-000005A80000}"/>
    <cellStyle name="Normal 8 5 7 2 3" xfId="24323" xr:uid="{00000000-0005-0000-0000-000006A80000}"/>
    <cellStyle name="Normal 8 5 7 2 4" xfId="41669" xr:uid="{00000000-0005-0000-0000-000007A80000}"/>
    <cellStyle name="Normal 8 5 7 3" xfId="4814" xr:uid="{00000000-0005-0000-0000-000008A80000}"/>
    <cellStyle name="Normal 8 5 7 3 2" xfId="13487" xr:uid="{00000000-0005-0000-0000-000009A80000}"/>
    <cellStyle name="Normal 8 5 7 3 2 2" xfId="30840" xr:uid="{00000000-0005-0000-0000-00000AA80000}"/>
    <cellStyle name="Normal 8 5 7 3 2 3" xfId="48186" xr:uid="{00000000-0005-0000-0000-00000BA80000}"/>
    <cellStyle name="Normal 8 5 7 3 3" xfId="22167" xr:uid="{00000000-0005-0000-0000-00000CA80000}"/>
    <cellStyle name="Normal 8 5 7 3 4" xfId="39513" xr:uid="{00000000-0005-0000-0000-00000DA80000}"/>
    <cellStyle name="Normal 8 5 7 4" xfId="9861" xr:uid="{00000000-0005-0000-0000-00000EA80000}"/>
    <cellStyle name="Normal 8 5 7 4 2" xfId="27214" xr:uid="{00000000-0005-0000-0000-00000FA80000}"/>
    <cellStyle name="Normal 8 5 7 4 3" xfId="44560" xr:uid="{00000000-0005-0000-0000-000010A80000}"/>
    <cellStyle name="Normal 8 5 7 5" xfId="18541" xr:uid="{00000000-0005-0000-0000-000011A80000}"/>
    <cellStyle name="Normal 8 5 7 6" xfId="35887" xr:uid="{00000000-0005-0000-0000-000012A80000}"/>
    <cellStyle name="Normal 8 5 8" xfId="5843" xr:uid="{00000000-0005-0000-0000-000013A80000}"/>
    <cellStyle name="Normal 8 5 8 2" xfId="14516" xr:uid="{00000000-0005-0000-0000-000014A80000}"/>
    <cellStyle name="Normal 8 5 8 2 2" xfId="31869" xr:uid="{00000000-0005-0000-0000-000015A80000}"/>
    <cellStyle name="Normal 8 5 8 2 3" xfId="49215" xr:uid="{00000000-0005-0000-0000-000016A80000}"/>
    <cellStyle name="Normal 8 5 8 3" xfId="23196" xr:uid="{00000000-0005-0000-0000-000017A80000}"/>
    <cellStyle name="Normal 8 5 8 4" xfId="40542" xr:uid="{00000000-0005-0000-0000-000018A80000}"/>
    <cellStyle name="Normal 8 5 9" xfId="3001" xr:uid="{00000000-0005-0000-0000-000019A80000}"/>
    <cellStyle name="Normal 8 5 9 2" xfId="11674" xr:uid="{00000000-0005-0000-0000-00001AA80000}"/>
    <cellStyle name="Normal 8 5 9 2 2" xfId="29027" xr:uid="{00000000-0005-0000-0000-00001BA80000}"/>
    <cellStyle name="Normal 8 5 9 2 3" xfId="46373" xr:uid="{00000000-0005-0000-0000-00001CA80000}"/>
    <cellStyle name="Normal 8 5 9 3" xfId="20354" xr:uid="{00000000-0005-0000-0000-00001DA80000}"/>
    <cellStyle name="Normal 8 5 9 4" xfId="37700" xr:uid="{00000000-0005-0000-0000-00001EA80000}"/>
    <cellStyle name="Normal 8 6" xfId="159" xr:uid="{00000000-0005-0000-0000-00001FA80000}"/>
    <cellStyle name="Normal 8 6 10" xfId="17512" xr:uid="{00000000-0005-0000-0000-000020A80000}"/>
    <cellStyle name="Normal 8 6 11" xfId="34858" xr:uid="{00000000-0005-0000-0000-000021A80000}"/>
    <cellStyle name="Normal 8 6 2" xfId="649" xr:uid="{00000000-0005-0000-0000-000022A80000}"/>
    <cellStyle name="Normal 8 6 2 2" xfId="2462" xr:uid="{00000000-0005-0000-0000-000023A80000}"/>
    <cellStyle name="Normal 8 6 2 2 2" xfId="8244" xr:uid="{00000000-0005-0000-0000-000024A80000}"/>
    <cellStyle name="Normal 8 6 2 2 2 2" xfId="16917" xr:uid="{00000000-0005-0000-0000-000025A80000}"/>
    <cellStyle name="Normal 8 6 2 2 2 2 2" xfId="34270" xr:uid="{00000000-0005-0000-0000-000026A80000}"/>
    <cellStyle name="Normal 8 6 2 2 2 2 3" xfId="51616" xr:uid="{00000000-0005-0000-0000-000027A80000}"/>
    <cellStyle name="Normal 8 6 2 2 2 3" xfId="25597" xr:uid="{00000000-0005-0000-0000-000028A80000}"/>
    <cellStyle name="Normal 8 6 2 2 2 4" xfId="42943" xr:uid="{00000000-0005-0000-0000-000029A80000}"/>
    <cellStyle name="Normal 8 6 2 2 3" xfId="4275" xr:uid="{00000000-0005-0000-0000-00002AA80000}"/>
    <cellStyle name="Normal 8 6 2 2 3 2" xfId="12948" xr:uid="{00000000-0005-0000-0000-00002BA80000}"/>
    <cellStyle name="Normal 8 6 2 2 3 2 2" xfId="30301" xr:uid="{00000000-0005-0000-0000-00002CA80000}"/>
    <cellStyle name="Normal 8 6 2 2 3 2 3" xfId="47647" xr:uid="{00000000-0005-0000-0000-00002DA80000}"/>
    <cellStyle name="Normal 8 6 2 2 3 3" xfId="21628" xr:uid="{00000000-0005-0000-0000-00002EA80000}"/>
    <cellStyle name="Normal 8 6 2 2 3 4" xfId="38974" xr:uid="{00000000-0005-0000-0000-00002FA80000}"/>
    <cellStyle name="Normal 8 6 2 2 4" xfId="11135" xr:uid="{00000000-0005-0000-0000-000030A80000}"/>
    <cellStyle name="Normal 8 6 2 2 4 2" xfId="28488" xr:uid="{00000000-0005-0000-0000-000031A80000}"/>
    <cellStyle name="Normal 8 6 2 2 4 3" xfId="45834" xr:uid="{00000000-0005-0000-0000-000032A80000}"/>
    <cellStyle name="Normal 8 6 2 2 5" xfId="19815" xr:uid="{00000000-0005-0000-0000-000033A80000}"/>
    <cellStyle name="Normal 8 6 2 2 6" xfId="37161" xr:uid="{00000000-0005-0000-0000-000034A80000}"/>
    <cellStyle name="Normal 8 6 2 3" xfId="1384" xr:uid="{00000000-0005-0000-0000-000035A80000}"/>
    <cellStyle name="Normal 8 6 2 3 2" xfId="7166" xr:uid="{00000000-0005-0000-0000-000036A80000}"/>
    <cellStyle name="Normal 8 6 2 3 2 2" xfId="15839" xr:uid="{00000000-0005-0000-0000-000037A80000}"/>
    <cellStyle name="Normal 8 6 2 3 2 2 2" xfId="33192" xr:uid="{00000000-0005-0000-0000-000038A80000}"/>
    <cellStyle name="Normal 8 6 2 3 2 2 3" xfId="50538" xr:uid="{00000000-0005-0000-0000-000039A80000}"/>
    <cellStyle name="Normal 8 6 2 3 2 3" xfId="24519" xr:uid="{00000000-0005-0000-0000-00003AA80000}"/>
    <cellStyle name="Normal 8 6 2 3 2 4" xfId="41865" xr:uid="{00000000-0005-0000-0000-00003BA80000}"/>
    <cellStyle name="Normal 8 6 2 3 3" xfId="5010" xr:uid="{00000000-0005-0000-0000-00003CA80000}"/>
    <cellStyle name="Normal 8 6 2 3 3 2" xfId="13683" xr:uid="{00000000-0005-0000-0000-00003DA80000}"/>
    <cellStyle name="Normal 8 6 2 3 3 2 2" xfId="31036" xr:uid="{00000000-0005-0000-0000-00003EA80000}"/>
    <cellStyle name="Normal 8 6 2 3 3 2 3" xfId="48382" xr:uid="{00000000-0005-0000-0000-00003FA80000}"/>
    <cellStyle name="Normal 8 6 2 3 3 3" xfId="22363" xr:uid="{00000000-0005-0000-0000-000040A80000}"/>
    <cellStyle name="Normal 8 6 2 3 3 4" xfId="39709" xr:uid="{00000000-0005-0000-0000-000041A80000}"/>
    <cellStyle name="Normal 8 6 2 3 4" xfId="10057" xr:uid="{00000000-0005-0000-0000-000042A80000}"/>
    <cellStyle name="Normal 8 6 2 3 4 2" xfId="27410" xr:uid="{00000000-0005-0000-0000-000043A80000}"/>
    <cellStyle name="Normal 8 6 2 3 4 3" xfId="44756" xr:uid="{00000000-0005-0000-0000-000044A80000}"/>
    <cellStyle name="Normal 8 6 2 3 5" xfId="18737" xr:uid="{00000000-0005-0000-0000-000045A80000}"/>
    <cellStyle name="Normal 8 6 2 3 6" xfId="36083" xr:uid="{00000000-0005-0000-0000-000046A80000}"/>
    <cellStyle name="Normal 8 6 2 4" xfId="6431" xr:uid="{00000000-0005-0000-0000-000047A80000}"/>
    <cellStyle name="Normal 8 6 2 4 2" xfId="15104" xr:uid="{00000000-0005-0000-0000-000048A80000}"/>
    <cellStyle name="Normal 8 6 2 4 2 2" xfId="32457" xr:uid="{00000000-0005-0000-0000-000049A80000}"/>
    <cellStyle name="Normal 8 6 2 4 2 3" xfId="49803" xr:uid="{00000000-0005-0000-0000-00004AA80000}"/>
    <cellStyle name="Normal 8 6 2 4 3" xfId="23784" xr:uid="{00000000-0005-0000-0000-00004BA80000}"/>
    <cellStyle name="Normal 8 6 2 4 4" xfId="41130" xr:uid="{00000000-0005-0000-0000-00004CA80000}"/>
    <cellStyle name="Normal 8 6 2 5" xfId="3197" xr:uid="{00000000-0005-0000-0000-00004DA80000}"/>
    <cellStyle name="Normal 8 6 2 5 2" xfId="11870" xr:uid="{00000000-0005-0000-0000-00004EA80000}"/>
    <cellStyle name="Normal 8 6 2 5 2 2" xfId="29223" xr:uid="{00000000-0005-0000-0000-00004FA80000}"/>
    <cellStyle name="Normal 8 6 2 5 2 3" xfId="46569" xr:uid="{00000000-0005-0000-0000-000050A80000}"/>
    <cellStyle name="Normal 8 6 2 5 3" xfId="20550" xr:uid="{00000000-0005-0000-0000-000051A80000}"/>
    <cellStyle name="Normal 8 6 2 5 4" xfId="37896" xr:uid="{00000000-0005-0000-0000-000052A80000}"/>
    <cellStyle name="Normal 8 6 2 6" xfId="9322" xr:uid="{00000000-0005-0000-0000-000053A80000}"/>
    <cellStyle name="Normal 8 6 2 6 2" xfId="26675" xr:uid="{00000000-0005-0000-0000-000054A80000}"/>
    <cellStyle name="Normal 8 6 2 6 3" xfId="44021" xr:uid="{00000000-0005-0000-0000-000055A80000}"/>
    <cellStyle name="Normal 8 6 2 7" xfId="18002" xr:uid="{00000000-0005-0000-0000-000056A80000}"/>
    <cellStyle name="Normal 8 6 2 8" xfId="35348" xr:uid="{00000000-0005-0000-0000-000057A80000}"/>
    <cellStyle name="Normal 8 6 3" xfId="894" xr:uid="{00000000-0005-0000-0000-000058A80000}"/>
    <cellStyle name="Normal 8 6 3 2" xfId="2707" xr:uid="{00000000-0005-0000-0000-000059A80000}"/>
    <cellStyle name="Normal 8 6 3 2 2" xfId="8489" xr:uid="{00000000-0005-0000-0000-00005AA80000}"/>
    <cellStyle name="Normal 8 6 3 2 2 2" xfId="17162" xr:uid="{00000000-0005-0000-0000-00005BA80000}"/>
    <cellStyle name="Normal 8 6 3 2 2 2 2" xfId="34515" xr:uid="{00000000-0005-0000-0000-00005CA80000}"/>
    <cellStyle name="Normal 8 6 3 2 2 2 3" xfId="51861" xr:uid="{00000000-0005-0000-0000-00005DA80000}"/>
    <cellStyle name="Normal 8 6 3 2 2 3" xfId="25842" xr:uid="{00000000-0005-0000-0000-00005EA80000}"/>
    <cellStyle name="Normal 8 6 3 2 2 4" xfId="43188" xr:uid="{00000000-0005-0000-0000-00005FA80000}"/>
    <cellStyle name="Normal 8 6 3 2 3" xfId="4520" xr:uid="{00000000-0005-0000-0000-000060A80000}"/>
    <cellStyle name="Normal 8 6 3 2 3 2" xfId="13193" xr:uid="{00000000-0005-0000-0000-000061A80000}"/>
    <cellStyle name="Normal 8 6 3 2 3 2 2" xfId="30546" xr:uid="{00000000-0005-0000-0000-000062A80000}"/>
    <cellStyle name="Normal 8 6 3 2 3 2 3" xfId="47892" xr:uid="{00000000-0005-0000-0000-000063A80000}"/>
    <cellStyle name="Normal 8 6 3 2 3 3" xfId="21873" xr:uid="{00000000-0005-0000-0000-000064A80000}"/>
    <cellStyle name="Normal 8 6 3 2 3 4" xfId="39219" xr:uid="{00000000-0005-0000-0000-000065A80000}"/>
    <cellStyle name="Normal 8 6 3 2 4" xfId="11380" xr:uid="{00000000-0005-0000-0000-000066A80000}"/>
    <cellStyle name="Normal 8 6 3 2 4 2" xfId="28733" xr:uid="{00000000-0005-0000-0000-000067A80000}"/>
    <cellStyle name="Normal 8 6 3 2 4 3" xfId="46079" xr:uid="{00000000-0005-0000-0000-000068A80000}"/>
    <cellStyle name="Normal 8 6 3 2 5" xfId="20060" xr:uid="{00000000-0005-0000-0000-000069A80000}"/>
    <cellStyle name="Normal 8 6 3 2 6" xfId="37406" xr:uid="{00000000-0005-0000-0000-00006AA80000}"/>
    <cellStyle name="Normal 8 6 3 3" xfId="1629" xr:uid="{00000000-0005-0000-0000-00006BA80000}"/>
    <cellStyle name="Normal 8 6 3 3 2" xfId="7411" xr:uid="{00000000-0005-0000-0000-00006CA80000}"/>
    <cellStyle name="Normal 8 6 3 3 2 2" xfId="16084" xr:uid="{00000000-0005-0000-0000-00006DA80000}"/>
    <cellStyle name="Normal 8 6 3 3 2 2 2" xfId="33437" xr:uid="{00000000-0005-0000-0000-00006EA80000}"/>
    <cellStyle name="Normal 8 6 3 3 2 2 3" xfId="50783" xr:uid="{00000000-0005-0000-0000-00006FA80000}"/>
    <cellStyle name="Normal 8 6 3 3 2 3" xfId="24764" xr:uid="{00000000-0005-0000-0000-000070A80000}"/>
    <cellStyle name="Normal 8 6 3 3 2 4" xfId="42110" xr:uid="{00000000-0005-0000-0000-000071A80000}"/>
    <cellStyle name="Normal 8 6 3 3 3" xfId="5255" xr:uid="{00000000-0005-0000-0000-000072A80000}"/>
    <cellStyle name="Normal 8 6 3 3 3 2" xfId="13928" xr:uid="{00000000-0005-0000-0000-000073A80000}"/>
    <cellStyle name="Normal 8 6 3 3 3 2 2" xfId="31281" xr:uid="{00000000-0005-0000-0000-000074A80000}"/>
    <cellStyle name="Normal 8 6 3 3 3 2 3" xfId="48627" xr:uid="{00000000-0005-0000-0000-000075A80000}"/>
    <cellStyle name="Normal 8 6 3 3 3 3" xfId="22608" xr:uid="{00000000-0005-0000-0000-000076A80000}"/>
    <cellStyle name="Normal 8 6 3 3 3 4" xfId="39954" xr:uid="{00000000-0005-0000-0000-000077A80000}"/>
    <cellStyle name="Normal 8 6 3 3 4" xfId="10302" xr:uid="{00000000-0005-0000-0000-000078A80000}"/>
    <cellStyle name="Normal 8 6 3 3 4 2" xfId="27655" xr:uid="{00000000-0005-0000-0000-000079A80000}"/>
    <cellStyle name="Normal 8 6 3 3 4 3" xfId="45001" xr:uid="{00000000-0005-0000-0000-00007AA80000}"/>
    <cellStyle name="Normal 8 6 3 3 5" xfId="18982" xr:uid="{00000000-0005-0000-0000-00007BA80000}"/>
    <cellStyle name="Normal 8 6 3 3 6" xfId="36328" xr:uid="{00000000-0005-0000-0000-00007CA80000}"/>
    <cellStyle name="Normal 8 6 3 4" xfId="6676" xr:uid="{00000000-0005-0000-0000-00007DA80000}"/>
    <cellStyle name="Normal 8 6 3 4 2" xfId="15349" xr:uid="{00000000-0005-0000-0000-00007EA80000}"/>
    <cellStyle name="Normal 8 6 3 4 2 2" xfId="32702" xr:uid="{00000000-0005-0000-0000-00007FA80000}"/>
    <cellStyle name="Normal 8 6 3 4 2 3" xfId="50048" xr:uid="{00000000-0005-0000-0000-000080A80000}"/>
    <cellStyle name="Normal 8 6 3 4 3" xfId="24029" xr:uid="{00000000-0005-0000-0000-000081A80000}"/>
    <cellStyle name="Normal 8 6 3 4 4" xfId="41375" xr:uid="{00000000-0005-0000-0000-000082A80000}"/>
    <cellStyle name="Normal 8 6 3 5" xfId="3442" xr:uid="{00000000-0005-0000-0000-000083A80000}"/>
    <cellStyle name="Normal 8 6 3 5 2" xfId="12115" xr:uid="{00000000-0005-0000-0000-000084A80000}"/>
    <cellStyle name="Normal 8 6 3 5 2 2" xfId="29468" xr:uid="{00000000-0005-0000-0000-000085A80000}"/>
    <cellStyle name="Normal 8 6 3 5 2 3" xfId="46814" xr:uid="{00000000-0005-0000-0000-000086A80000}"/>
    <cellStyle name="Normal 8 6 3 5 3" xfId="20795" xr:uid="{00000000-0005-0000-0000-000087A80000}"/>
    <cellStyle name="Normal 8 6 3 5 4" xfId="38141" xr:uid="{00000000-0005-0000-0000-000088A80000}"/>
    <cellStyle name="Normal 8 6 3 6" xfId="9567" xr:uid="{00000000-0005-0000-0000-000089A80000}"/>
    <cellStyle name="Normal 8 6 3 6 2" xfId="26920" xr:uid="{00000000-0005-0000-0000-00008AA80000}"/>
    <cellStyle name="Normal 8 6 3 6 3" xfId="44266" xr:uid="{00000000-0005-0000-0000-00008BA80000}"/>
    <cellStyle name="Normal 8 6 3 7" xfId="18247" xr:uid="{00000000-0005-0000-0000-00008CA80000}"/>
    <cellStyle name="Normal 8 6 3 8" xfId="35593" xr:uid="{00000000-0005-0000-0000-00008DA80000}"/>
    <cellStyle name="Normal 8 6 4" xfId="404" xr:uid="{00000000-0005-0000-0000-00008EA80000}"/>
    <cellStyle name="Normal 8 6 4 2" xfId="2217" xr:uid="{00000000-0005-0000-0000-00008FA80000}"/>
    <cellStyle name="Normal 8 6 4 2 2" xfId="7999" xr:uid="{00000000-0005-0000-0000-000090A80000}"/>
    <cellStyle name="Normal 8 6 4 2 2 2" xfId="16672" xr:uid="{00000000-0005-0000-0000-000091A80000}"/>
    <cellStyle name="Normal 8 6 4 2 2 2 2" xfId="34025" xr:uid="{00000000-0005-0000-0000-000092A80000}"/>
    <cellStyle name="Normal 8 6 4 2 2 2 3" xfId="51371" xr:uid="{00000000-0005-0000-0000-000093A80000}"/>
    <cellStyle name="Normal 8 6 4 2 2 3" xfId="25352" xr:uid="{00000000-0005-0000-0000-000094A80000}"/>
    <cellStyle name="Normal 8 6 4 2 2 4" xfId="42698" xr:uid="{00000000-0005-0000-0000-000095A80000}"/>
    <cellStyle name="Normal 8 6 4 2 3" xfId="5500" xr:uid="{00000000-0005-0000-0000-000096A80000}"/>
    <cellStyle name="Normal 8 6 4 2 3 2" xfId="14173" xr:uid="{00000000-0005-0000-0000-000097A80000}"/>
    <cellStyle name="Normal 8 6 4 2 3 2 2" xfId="31526" xr:uid="{00000000-0005-0000-0000-000098A80000}"/>
    <cellStyle name="Normal 8 6 4 2 3 2 3" xfId="48872" xr:uid="{00000000-0005-0000-0000-000099A80000}"/>
    <cellStyle name="Normal 8 6 4 2 3 3" xfId="22853" xr:uid="{00000000-0005-0000-0000-00009AA80000}"/>
    <cellStyle name="Normal 8 6 4 2 3 4" xfId="40199" xr:uid="{00000000-0005-0000-0000-00009BA80000}"/>
    <cellStyle name="Normal 8 6 4 2 4" xfId="10890" xr:uid="{00000000-0005-0000-0000-00009CA80000}"/>
    <cellStyle name="Normal 8 6 4 2 4 2" xfId="28243" xr:uid="{00000000-0005-0000-0000-00009DA80000}"/>
    <cellStyle name="Normal 8 6 4 2 4 3" xfId="45589" xr:uid="{00000000-0005-0000-0000-00009EA80000}"/>
    <cellStyle name="Normal 8 6 4 2 5" xfId="19570" xr:uid="{00000000-0005-0000-0000-00009FA80000}"/>
    <cellStyle name="Normal 8 6 4 2 6" xfId="36916" xr:uid="{00000000-0005-0000-0000-0000A0A80000}"/>
    <cellStyle name="Normal 8 6 4 3" xfId="6186" xr:uid="{00000000-0005-0000-0000-0000A1A80000}"/>
    <cellStyle name="Normal 8 6 4 3 2" xfId="14859" xr:uid="{00000000-0005-0000-0000-0000A2A80000}"/>
    <cellStyle name="Normal 8 6 4 3 2 2" xfId="32212" xr:uid="{00000000-0005-0000-0000-0000A3A80000}"/>
    <cellStyle name="Normal 8 6 4 3 2 3" xfId="49558" xr:uid="{00000000-0005-0000-0000-0000A4A80000}"/>
    <cellStyle name="Normal 8 6 4 3 3" xfId="23539" xr:uid="{00000000-0005-0000-0000-0000A5A80000}"/>
    <cellStyle name="Normal 8 6 4 3 4" xfId="40885" xr:uid="{00000000-0005-0000-0000-0000A6A80000}"/>
    <cellStyle name="Normal 8 6 4 4" xfId="4030" xr:uid="{00000000-0005-0000-0000-0000A7A80000}"/>
    <cellStyle name="Normal 8 6 4 4 2" xfId="12703" xr:uid="{00000000-0005-0000-0000-0000A8A80000}"/>
    <cellStyle name="Normal 8 6 4 4 2 2" xfId="30056" xr:uid="{00000000-0005-0000-0000-0000A9A80000}"/>
    <cellStyle name="Normal 8 6 4 4 2 3" xfId="47402" xr:uid="{00000000-0005-0000-0000-0000AAA80000}"/>
    <cellStyle name="Normal 8 6 4 4 3" xfId="21383" xr:uid="{00000000-0005-0000-0000-0000ABA80000}"/>
    <cellStyle name="Normal 8 6 4 4 4" xfId="38729" xr:uid="{00000000-0005-0000-0000-0000ACA80000}"/>
    <cellStyle name="Normal 8 6 4 5" xfId="9077" xr:uid="{00000000-0005-0000-0000-0000ADA80000}"/>
    <cellStyle name="Normal 8 6 4 5 2" xfId="26430" xr:uid="{00000000-0005-0000-0000-0000AEA80000}"/>
    <cellStyle name="Normal 8 6 4 5 3" xfId="43776" xr:uid="{00000000-0005-0000-0000-0000AFA80000}"/>
    <cellStyle name="Normal 8 6 4 6" xfId="17757" xr:uid="{00000000-0005-0000-0000-0000B0A80000}"/>
    <cellStyle name="Normal 8 6 4 7" xfId="35103" xr:uid="{00000000-0005-0000-0000-0000B1A80000}"/>
    <cellStyle name="Normal 8 6 5" xfId="1972" xr:uid="{00000000-0005-0000-0000-0000B2A80000}"/>
    <cellStyle name="Normal 8 6 5 2" xfId="7754" xr:uid="{00000000-0005-0000-0000-0000B3A80000}"/>
    <cellStyle name="Normal 8 6 5 2 2" xfId="16427" xr:uid="{00000000-0005-0000-0000-0000B4A80000}"/>
    <cellStyle name="Normal 8 6 5 2 2 2" xfId="33780" xr:uid="{00000000-0005-0000-0000-0000B5A80000}"/>
    <cellStyle name="Normal 8 6 5 2 2 3" xfId="51126" xr:uid="{00000000-0005-0000-0000-0000B6A80000}"/>
    <cellStyle name="Normal 8 6 5 2 3" xfId="25107" xr:uid="{00000000-0005-0000-0000-0000B7A80000}"/>
    <cellStyle name="Normal 8 6 5 2 4" xfId="42453" xr:uid="{00000000-0005-0000-0000-0000B8A80000}"/>
    <cellStyle name="Normal 8 6 5 3" xfId="3785" xr:uid="{00000000-0005-0000-0000-0000B9A80000}"/>
    <cellStyle name="Normal 8 6 5 3 2" xfId="12458" xr:uid="{00000000-0005-0000-0000-0000BAA80000}"/>
    <cellStyle name="Normal 8 6 5 3 2 2" xfId="29811" xr:uid="{00000000-0005-0000-0000-0000BBA80000}"/>
    <cellStyle name="Normal 8 6 5 3 2 3" xfId="47157" xr:uid="{00000000-0005-0000-0000-0000BCA80000}"/>
    <cellStyle name="Normal 8 6 5 3 3" xfId="21138" xr:uid="{00000000-0005-0000-0000-0000BDA80000}"/>
    <cellStyle name="Normal 8 6 5 3 4" xfId="38484" xr:uid="{00000000-0005-0000-0000-0000BEA80000}"/>
    <cellStyle name="Normal 8 6 5 4" xfId="10645" xr:uid="{00000000-0005-0000-0000-0000BFA80000}"/>
    <cellStyle name="Normal 8 6 5 4 2" xfId="27998" xr:uid="{00000000-0005-0000-0000-0000C0A80000}"/>
    <cellStyle name="Normal 8 6 5 4 3" xfId="45344" xr:uid="{00000000-0005-0000-0000-0000C1A80000}"/>
    <cellStyle name="Normal 8 6 5 5" xfId="19325" xr:uid="{00000000-0005-0000-0000-0000C2A80000}"/>
    <cellStyle name="Normal 8 6 5 6" xfId="36671" xr:uid="{00000000-0005-0000-0000-0000C3A80000}"/>
    <cellStyle name="Normal 8 6 6" xfId="1139" xr:uid="{00000000-0005-0000-0000-0000C4A80000}"/>
    <cellStyle name="Normal 8 6 6 2" xfId="6921" xr:uid="{00000000-0005-0000-0000-0000C5A80000}"/>
    <cellStyle name="Normal 8 6 6 2 2" xfId="15594" xr:uid="{00000000-0005-0000-0000-0000C6A80000}"/>
    <cellStyle name="Normal 8 6 6 2 2 2" xfId="32947" xr:uid="{00000000-0005-0000-0000-0000C7A80000}"/>
    <cellStyle name="Normal 8 6 6 2 2 3" xfId="50293" xr:uid="{00000000-0005-0000-0000-0000C8A80000}"/>
    <cellStyle name="Normal 8 6 6 2 3" xfId="24274" xr:uid="{00000000-0005-0000-0000-0000C9A80000}"/>
    <cellStyle name="Normal 8 6 6 2 4" xfId="41620" xr:uid="{00000000-0005-0000-0000-0000CAA80000}"/>
    <cellStyle name="Normal 8 6 6 3" xfId="4765" xr:uid="{00000000-0005-0000-0000-0000CBA80000}"/>
    <cellStyle name="Normal 8 6 6 3 2" xfId="13438" xr:uid="{00000000-0005-0000-0000-0000CCA80000}"/>
    <cellStyle name="Normal 8 6 6 3 2 2" xfId="30791" xr:uid="{00000000-0005-0000-0000-0000CDA80000}"/>
    <cellStyle name="Normal 8 6 6 3 2 3" xfId="48137" xr:uid="{00000000-0005-0000-0000-0000CEA80000}"/>
    <cellStyle name="Normal 8 6 6 3 3" xfId="22118" xr:uid="{00000000-0005-0000-0000-0000CFA80000}"/>
    <cellStyle name="Normal 8 6 6 3 4" xfId="39464" xr:uid="{00000000-0005-0000-0000-0000D0A80000}"/>
    <cellStyle name="Normal 8 6 6 4" xfId="9812" xr:uid="{00000000-0005-0000-0000-0000D1A80000}"/>
    <cellStyle name="Normal 8 6 6 4 2" xfId="27165" xr:uid="{00000000-0005-0000-0000-0000D2A80000}"/>
    <cellStyle name="Normal 8 6 6 4 3" xfId="44511" xr:uid="{00000000-0005-0000-0000-0000D3A80000}"/>
    <cellStyle name="Normal 8 6 6 5" xfId="18492" xr:uid="{00000000-0005-0000-0000-0000D4A80000}"/>
    <cellStyle name="Normal 8 6 6 6" xfId="35838" xr:uid="{00000000-0005-0000-0000-0000D5A80000}"/>
    <cellStyle name="Normal 8 6 7" xfId="5941" xr:uid="{00000000-0005-0000-0000-0000D6A80000}"/>
    <cellStyle name="Normal 8 6 7 2" xfId="14614" xr:uid="{00000000-0005-0000-0000-0000D7A80000}"/>
    <cellStyle name="Normal 8 6 7 2 2" xfId="31967" xr:uid="{00000000-0005-0000-0000-0000D8A80000}"/>
    <cellStyle name="Normal 8 6 7 2 3" xfId="49313" xr:uid="{00000000-0005-0000-0000-0000D9A80000}"/>
    <cellStyle name="Normal 8 6 7 3" xfId="23294" xr:uid="{00000000-0005-0000-0000-0000DAA80000}"/>
    <cellStyle name="Normal 8 6 7 4" xfId="40640" xr:uid="{00000000-0005-0000-0000-0000DBA80000}"/>
    <cellStyle name="Normal 8 6 8" xfId="2952" xr:uid="{00000000-0005-0000-0000-0000DCA80000}"/>
    <cellStyle name="Normal 8 6 8 2" xfId="11625" xr:uid="{00000000-0005-0000-0000-0000DDA80000}"/>
    <cellStyle name="Normal 8 6 8 2 2" xfId="28978" xr:uid="{00000000-0005-0000-0000-0000DEA80000}"/>
    <cellStyle name="Normal 8 6 8 2 3" xfId="46324" xr:uid="{00000000-0005-0000-0000-0000DFA80000}"/>
    <cellStyle name="Normal 8 6 8 3" xfId="20305" xr:uid="{00000000-0005-0000-0000-0000E0A80000}"/>
    <cellStyle name="Normal 8 6 8 4" xfId="37651" xr:uid="{00000000-0005-0000-0000-0000E1A80000}"/>
    <cellStyle name="Normal 8 6 9" xfId="8832" xr:uid="{00000000-0005-0000-0000-0000E2A80000}"/>
    <cellStyle name="Normal 8 6 9 2" xfId="26185" xr:uid="{00000000-0005-0000-0000-0000E3A80000}"/>
    <cellStyle name="Normal 8 6 9 3" xfId="43531" xr:uid="{00000000-0005-0000-0000-0000E4A80000}"/>
    <cellStyle name="Normal 8 7" xfId="257" xr:uid="{00000000-0005-0000-0000-0000E5A80000}"/>
    <cellStyle name="Normal 8 7 10" xfId="34956" xr:uid="{00000000-0005-0000-0000-0000E6A80000}"/>
    <cellStyle name="Normal 8 7 2" xfId="992" xr:uid="{00000000-0005-0000-0000-0000E7A80000}"/>
    <cellStyle name="Normal 8 7 2 2" xfId="2805" xr:uid="{00000000-0005-0000-0000-0000E8A80000}"/>
    <cellStyle name="Normal 8 7 2 2 2" xfId="8587" xr:uid="{00000000-0005-0000-0000-0000E9A80000}"/>
    <cellStyle name="Normal 8 7 2 2 2 2" xfId="17260" xr:uid="{00000000-0005-0000-0000-0000EAA80000}"/>
    <cellStyle name="Normal 8 7 2 2 2 2 2" xfId="34613" xr:uid="{00000000-0005-0000-0000-0000EBA80000}"/>
    <cellStyle name="Normal 8 7 2 2 2 2 3" xfId="51959" xr:uid="{00000000-0005-0000-0000-0000ECA80000}"/>
    <cellStyle name="Normal 8 7 2 2 2 3" xfId="25940" xr:uid="{00000000-0005-0000-0000-0000EDA80000}"/>
    <cellStyle name="Normal 8 7 2 2 2 4" xfId="43286" xr:uid="{00000000-0005-0000-0000-0000EEA80000}"/>
    <cellStyle name="Normal 8 7 2 2 3" xfId="4618" xr:uid="{00000000-0005-0000-0000-0000EFA80000}"/>
    <cellStyle name="Normal 8 7 2 2 3 2" xfId="13291" xr:uid="{00000000-0005-0000-0000-0000F0A80000}"/>
    <cellStyle name="Normal 8 7 2 2 3 2 2" xfId="30644" xr:uid="{00000000-0005-0000-0000-0000F1A80000}"/>
    <cellStyle name="Normal 8 7 2 2 3 2 3" xfId="47990" xr:uid="{00000000-0005-0000-0000-0000F2A80000}"/>
    <cellStyle name="Normal 8 7 2 2 3 3" xfId="21971" xr:uid="{00000000-0005-0000-0000-0000F3A80000}"/>
    <cellStyle name="Normal 8 7 2 2 3 4" xfId="39317" xr:uid="{00000000-0005-0000-0000-0000F4A80000}"/>
    <cellStyle name="Normal 8 7 2 2 4" xfId="11478" xr:uid="{00000000-0005-0000-0000-0000F5A80000}"/>
    <cellStyle name="Normal 8 7 2 2 4 2" xfId="28831" xr:uid="{00000000-0005-0000-0000-0000F6A80000}"/>
    <cellStyle name="Normal 8 7 2 2 4 3" xfId="46177" xr:uid="{00000000-0005-0000-0000-0000F7A80000}"/>
    <cellStyle name="Normal 8 7 2 2 5" xfId="20158" xr:uid="{00000000-0005-0000-0000-0000F8A80000}"/>
    <cellStyle name="Normal 8 7 2 2 6" xfId="37504" xr:uid="{00000000-0005-0000-0000-0000F9A80000}"/>
    <cellStyle name="Normal 8 7 2 3" xfId="1727" xr:uid="{00000000-0005-0000-0000-0000FAA80000}"/>
    <cellStyle name="Normal 8 7 2 3 2" xfId="7509" xr:uid="{00000000-0005-0000-0000-0000FBA80000}"/>
    <cellStyle name="Normal 8 7 2 3 2 2" xfId="16182" xr:uid="{00000000-0005-0000-0000-0000FCA80000}"/>
    <cellStyle name="Normal 8 7 2 3 2 2 2" xfId="33535" xr:uid="{00000000-0005-0000-0000-0000FDA80000}"/>
    <cellStyle name="Normal 8 7 2 3 2 2 3" xfId="50881" xr:uid="{00000000-0005-0000-0000-0000FEA80000}"/>
    <cellStyle name="Normal 8 7 2 3 2 3" xfId="24862" xr:uid="{00000000-0005-0000-0000-0000FFA80000}"/>
    <cellStyle name="Normal 8 7 2 3 2 4" xfId="42208" xr:uid="{00000000-0005-0000-0000-000000A90000}"/>
    <cellStyle name="Normal 8 7 2 3 3" xfId="5353" xr:uid="{00000000-0005-0000-0000-000001A90000}"/>
    <cellStyle name="Normal 8 7 2 3 3 2" xfId="14026" xr:uid="{00000000-0005-0000-0000-000002A90000}"/>
    <cellStyle name="Normal 8 7 2 3 3 2 2" xfId="31379" xr:uid="{00000000-0005-0000-0000-000003A90000}"/>
    <cellStyle name="Normal 8 7 2 3 3 2 3" xfId="48725" xr:uid="{00000000-0005-0000-0000-000004A90000}"/>
    <cellStyle name="Normal 8 7 2 3 3 3" xfId="22706" xr:uid="{00000000-0005-0000-0000-000005A90000}"/>
    <cellStyle name="Normal 8 7 2 3 3 4" xfId="40052" xr:uid="{00000000-0005-0000-0000-000006A90000}"/>
    <cellStyle name="Normal 8 7 2 3 4" xfId="10400" xr:uid="{00000000-0005-0000-0000-000007A90000}"/>
    <cellStyle name="Normal 8 7 2 3 4 2" xfId="27753" xr:uid="{00000000-0005-0000-0000-000008A90000}"/>
    <cellStyle name="Normal 8 7 2 3 4 3" xfId="45099" xr:uid="{00000000-0005-0000-0000-000009A90000}"/>
    <cellStyle name="Normal 8 7 2 3 5" xfId="19080" xr:uid="{00000000-0005-0000-0000-00000AA90000}"/>
    <cellStyle name="Normal 8 7 2 3 6" xfId="36426" xr:uid="{00000000-0005-0000-0000-00000BA90000}"/>
    <cellStyle name="Normal 8 7 2 4" xfId="6774" xr:uid="{00000000-0005-0000-0000-00000CA90000}"/>
    <cellStyle name="Normal 8 7 2 4 2" xfId="15447" xr:uid="{00000000-0005-0000-0000-00000DA90000}"/>
    <cellStyle name="Normal 8 7 2 4 2 2" xfId="32800" xr:uid="{00000000-0005-0000-0000-00000EA90000}"/>
    <cellStyle name="Normal 8 7 2 4 2 3" xfId="50146" xr:uid="{00000000-0005-0000-0000-00000FA90000}"/>
    <cellStyle name="Normal 8 7 2 4 3" xfId="24127" xr:uid="{00000000-0005-0000-0000-000010A90000}"/>
    <cellStyle name="Normal 8 7 2 4 4" xfId="41473" xr:uid="{00000000-0005-0000-0000-000011A90000}"/>
    <cellStyle name="Normal 8 7 2 5" xfId="3540" xr:uid="{00000000-0005-0000-0000-000012A90000}"/>
    <cellStyle name="Normal 8 7 2 5 2" xfId="12213" xr:uid="{00000000-0005-0000-0000-000013A90000}"/>
    <cellStyle name="Normal 8 7 2 5 2 2" xfId="29566" xr:uid="{00000000-0005-0000-0000-000014A90000}"/>
    <cellStyle name="Normal 8 7 2 5 2 3" xfId="46912" xr:uid="{00000000-0005-0000-0000-000015A90000}"/>
    <cellStyle name="Normal 8 7 2 5 3" xfId="20893" xr:uid="{00000000-0005-0000-0000-000016A90000}"/>
    <cellStyle name="Normal 8 7 2 5 4" xfId="38239" xr:uid="{00000000-0005-0000-0000-000017A90000}"/>
    <cellStyle name="Normal 8 7 2 6" xfId="9665" xr:uid="{00000000-0005-0000-0000-000018A90000}"/>
    <cellStyle name="Normal 8 7 2 6 2" xfId="27018" xr:uid="{00000000-0005-0000-0000-000019A90000}"/>
    <cellStyle name="Normal 8 7 2 6 3" xfId="44364" xr:uid="{00000000-0005-0000-0000-00001AA90000}"/>
    <cellStyle name="Normal 8 7 2 7" xfId="18345" xr:uid="{00000000-0005-0000-0000-00001BA90000}"/>
    <cellStyle name="Normal 8 7 2 8" xfId="35691" xr:uid="{00000000-0005-0000-0000-00001CA90000}"/>
    <cellStyle name="Normal 8 7 3" xfId="502" xr:uid="{00000000-0005-0000-0000-00001DA90000}"/>
    <cellStyle name="Normal 8 7 3 2" xfId="2315" xr:uid="{00000000-0005-0000-0000-00001EA90000}"/>
    <cellStyle name="Normal 8 7 3 2 2" xfId="8097" xr:uid="{00000000-0005-0000-0000-00001FA90000}"/>
    <cellStyle name="Normal 8 7 3 2 2 2" xfId="16770" xr:uid="{00000000-0005-0000-0000-000020A90000}"/>
    <cellStyle name="Normal 8 7 3 2 2 2 2" xfId="34123" xr:uid="{00000000-0005-0000-0000-000021A90000}"/>
    <cellStyle name="Normal 8 7 3 2 2 2 3" xfId="51469" xr:uid="{00000000-0005-0000-0000-000022A90000}"/>
    <cellStyle name="Normal 8 7 3 2 2 3" xfId="25450" xr:uid="{00000000-0005-0000-0000-000023A90000}"/>
    <cellStyle name="Normal 8 7 3 2 2 4" xfId="42796" xr:uid="{00000000-0005-0000-0000-000024A90000}"/>
    <cellStyle name="Normal 8 7 3 2 3" xfId="5598" xr:uid="{00000000-0005-0000-0000-000025A90000}"/>
    <cellStyle name="Normal 8 7 3 2 3 2" xfId="14271" xr:uid="{00000000-0005-0000-0000-000026A90000}"/>
    <cellStyle name="Normal 8 7 3 2 3 2 2" xfId="31624" xr:uid="{00000000-0005-0000-0000-000027A90000}"/>
    <cellStyle name="Normal 8 7 3 2 3 2 3" xfId="48970" xr:uid="{00000000-0005-0000-0000-000028A90000}"/>
    <cellStyle name="Normal 8 7 3 2 3 3" xfId="22951" xr:uid="{00000000-0005-0000-0000-000029A90000}"/>
    <cellStyle name="Normal 8 7 3 2 3 4" xfId="40297" xr:uid="{00000000-0005-0000-0000-00002AA90000}"/>
    <cellStyle name="Normal 8 7 3 2 4" xfId="10988" xr:uid="{00000000-0005-0000-0000-00002BA90000}"/>
    <cellStyle name="Normal 8 7 3 2 4 2" xfId="28341" xr:uid="{00000000-0005-0000-0000-00002CA90000}"/>
    <cellStyle name="Normal 8 7 3 2 4 3" xfId="45687" xr:uid="{00000000-0005-0000-0000-00002DA90000}"/>
    <cellStyle name="Normal 8 7 3 2 5" xfId="19668" xr:uid="{00000000-0005-0000-0000-00002EA90000}"/>
    <cellStyle name="Normal 8 7 3 2 6" xfId="37014" xr:uid="{00000000-0005-0000-0000-00002FA90000}"/>
    <cellStyle name="Normal 8 7 3 3" xfId="6284" xr:uid="{00000000-0005-0000-0000-000030A90000}"/>
    <cellStyle name="Normal 8 7 3 3 2" xfId="14957" xr:uid="{00000000-0005-0000-0000-000031A90000}"/>
    <cellStyle name="Normal 8 7 3 3 2 2" xfId="32310" xr:uid="{00000000-0005-0000-0000-000032A90000}"/>
    <cellStyle name="Normal 8 7 3 3 2 3" xfId="49656" xr:uid="{00000000-0005-0000-0000-000033A90000}"/>
    <cellStyle name="Normal 8 7 3 3 3" xfId="23637" xr:uid="{00000000-0005-0000-0000-000034A90000}"/>
    <cellStyle name="Normal 8 7 3 3 4" xfId="40983" xr:uid="{00000000-0005-0000-0000-000035A90000}"/>
    <cellStyle name="Normal 8 7 3 4" xfId="4128" xr:uid="{00000000-0005-0000-0000-000036A90000}"/>
    <cellStyle name="Normal 8 7 3 4 2" xfId="12801" xr:uid="{00000000-0005-0000-0000-000037A90000}"/>
    <cellStyle name="Normal 8 7 3 4 2 2" xfId="30154" xr:uid="{00000000-0005-0000-0000-000038A90000}"/>
    <cellStyle name="Normal 8 7 3 4 2 3" xfId="47500" xr:uid="{00000000-0005-0000-0000-000039A90000}"/>
    <cellStyle name="Normal 8 7 3 4 3" xfId="21481" xr:uid="{00000000-0005-0000-0000-00003AA90000}"/>
    <cellStyle name="Normal 8 7 3 4 4" xfId="38827" xr:uid="{00000000-0005-0000-0000-00003BA90000}"/>
    <cellStyle name="Normal 8 7 3 5" xfId="9175" xr:uid="{00000000-0005-0000-0000-00003CA90000}"/>
    <cellStyle name="Normal 8 7 3 5 2" xfId="26528" xr:uid="{00000000-0005-0000-0000-00003DA90000}"/>
    <cellStyle name="Normal 8 7 3 5 3" xfId="43874" xr:uid="{00000000-0005-0000-0000-00003EA90000}"/>
    <cellStyle name="Normal 8 7 3 6" xfId="17855" xr:uid="{00000000-0005-0000-0000-00003FA90000}"/>
    <cellStyle name="Normal 8 7 3 7" xfId="35201" xr:uid="{00000000-0005-0000-0000-000040A90000}"/>
    <cellStyle name="Normal 8 7 4" xfId="2070" xr:uid="{00000000-0005-0000-0000-000041A90000}"/>
    <cellStyle name="Normal 8 7 4 2" xfId="7852" xr:uid="{00000000-0005-0000-0000-000042A90000}"/>
    <cellStyle name="Normal 8 7 4 2 2" xfId="16525" xr:uid="{00000000-0005-0000-0000-000043A90000}"/>
    <cellStyle name="Normal 8 7 4 2 2 2" xfId="33878" xr:uid="{00000000-0005-0000-0000-000044A90000}"/>
    <cellStyle name="Normal 8 7 4 2 2 3" xfId="51224" xr:uid="{00000000-0005-0000-0000-000045A90000}"/>
    <cellStyle name="Normal 8 7 4 2 3" xfId="25205" xr:uid="{00000000-0005-0000-0000-000046A90000}"/>
    <cellStyle name="Normal 8 7 4 2 4" xfId="42551" xr:uid="{00000000-0005-0000-0000-000047A90000}"/>
    <cellStyle name="Normal 8 7 4 3" xfId="3883" xr:uid="{00000000-0005-0000-0000-000048A90000}"/>
    <cellStyle name="Normal 8 7 4 3 2" xfId="12556" xr:uid="{00000000-0005-0000-0000-000049A90000}"/>
    <cellStyle name="Normal 8 7 4 3 2 2" xfId="29909" xr:uid="{00000000-0005-0000-0000-00004AA90000}"/>
    <cellStyle name="Normal 8 7 4 3 2 3" xfId="47255" xr:uid="{00000000-0005-0000-0000-00004BA90000}"/>
    <cellStyle name="Normal 8 7 4 3 3" xfId="21236" xr:uid="{00000000-0005-0000-0000-00004CA90000}"/>
    <cellStyle name="Normal 8 7 4 3 4" xfId="38582" xr:uid="{00000000-0005-0000-0000-00004DA90000}"/>
    <cellStyle name="Normal 8 7 4 4" xfId="10743" xr:uid="{00000000-0005-0000-0000-00004EA90000}"/>
    <cellStyle name="Normal 8 7 4 4 2" xfId="28096" xr:uid="{00000000-0005-0000-0000-00004FA90000}"/>
    <cellStyle name="Normal 8 7 4 4 3" xfId="45442" xr:uid="{00000000-0005-0000-0000-000050A90000}"/>
    <cellStyle name="Normal 8 7 4 5" xfId="19423" xr:uid="{00000000-0005-0000-0000-000051A90000}"/>
    <cellStyle name="Normal 8 7 4 6" xfId="36769" xr:uid="{00000000-0005-0000-0000-000052A90000}"/>
    <cellStyle name="Normal 8 7 5" xfId="1237" xr:uid="{00000000-0005-0000-0000-000053A90000}"/>
    <cellStyle name="Normal 8 7 5 2" xfId="7019" xr:uid="{00000000-0005-0000-0000-000054A90000}"/>
    <cellStyle name="Normal 8 7 5 2 2" xfId="15692" xr:uid="{00000000-0005-0000-0000-000055A90000}"/>
    <cellStyle name="Normal 8 7 5 2 2 2" xfId="33045" xr:uid="{00000000-0005-0000-0000-000056A90000}"/>
    <cellStyle name="Normal 8 7 5 2 2 3" xfId="50391" xr:uid="{00000000-0005-0000-0000-000057A90000}"/>
    <cellStyle name="Normal 8 7 5 2 3" xfId="24372" xr:uid="{00000000-0005-0000-0000-000058A90000}"/>
    <cellStyle name="Normal 8 7 5 2 4" xfId="41718" xr:uid="{00000000-0005-0000-0000-000059A90000}"/>
    <cellStyle name="Normal 8 7 5 3" xfId="4863" xr:uid="{00000000-0005-0000-0000-00005AA90000}"/>
    <cellStyle name="Normal 8 7 5 3 2" xfId="13536" xr:uid="{00000000-0005-0000-0000-00005BA90000}"/>
    <cellStyle name="Normal 8 7 5 3 2 2" xfId="30889" xr:uid="{00000000-0005-0000-0000-00005CA90000}"/>
    <cellStyle name="Normal 8 7 5 3 2 3" xfId="48235" xr:uid="{00000000-0005-0000-0000-00005DA90000}"/>
    <cellStyle name="Normal 8 7 5 3 3" xfId="22216" xr:uid="{00000000-0005-0000-0000-00005EA90000}"/>
    <cellStyle name="Normal 8 7 5 3 4" xfId="39562" xr:uid="{00000000-0005-0000-0000-00005FA90000}"/>
    <cellStyle name="Normal 8 7 5 4" xfId="9910" xr:uid="{00000000-0005-0000-0000-000060A90000}"/>
    <cellStyle name="Normal 8 7 5 4 2" xfId="27263" xr:uid="{00000000-0005-0000-0000-000061A90000}"/>
    <cellStyle name="Normal 8 7 5 4 3" xfId="44609" xr:uid="{00000000-0005-0000-0000-000062A90000}"/>
    <cellStyle name="Normal 8 7 5 5" xfId="18590" xr:uid="{00000000-0005-0000-0000-000063A90000}"/>
    <cellStyle name="Normal 8 7 5 6" xfId="35936" xr:uid="{00000000-0005-0000-0000-000064A90000}"/>
    <cellStyle name="Normal 8 7 6" xfId="6039" xr:uid="{00000000-0005-0000-0000-000065A90000}"/>
    <cellStyle name="Normal 8 7 6 2" xfId="14712" xr:uid="{00000000-0005-0000-0000-000066A90000}"/>
    <cellStyle name="Normal 8 7 6 2 2" xfId="32065" xr:uid="{00000000-0005-0000-0000-000067A90000}"/>
    <cellStyle name="Normal 8 7 6 2 3" xfId="49411" xr:uid="{00000000-0005-0000-0000-000068A90000}"/>
    <cellStyle name="Normal 8 7 6 3" xfId="23392" xr:uid="{00000000-0005-0000-0000-000069A90000}"/>
    <cellStyle name="Normal 8 7 6 4" xfId="40738" xr:uid="{00000000-0005-0000-0000-00006AA90000}"/>
    <cellStyle name="Normal 8 7 7" xfId="3050" xr:uid="{00000000-0005-0000-0000-00006BA90000}"/>
    <cellStyle name="Normal 8 7 7 2" xfId="11723" xr:uid="{00000000-0005-0000-0000-00006CA90000}"/>
    <cellStyle name="Normal 8 7 7 2 2" xfId="29076" xr:uid="{00000000-0005-0000-0000-00006DA90000}"/>
    <cellStyle name="Normal 8 7 7 2 3" xfId="46422" xr:uid="{00000000-0005-0000-0000-00006EA90000}"/>
    <cellStyle name="Normal 8 7 7 3" xfId="20403" xr:uid="{00000000-0005-0000-0000-00006FA90000}"/>
    <cellStyle name="Normal 8 7 7 4" xfId="37749" xr:uid="{00000000-0005-0000-0000-000070A90000}"/>
    <cellStyle name="Normal 8 7 8" xfId="8930" xr:uid="{00000000-0005-0000-0000-000071A90000}"/>
    <cellStyle name="Normal 8 7 8 2" xfId="26283" xr:uid="{00000000-0005-0000-0000-000072A90000}"/>
    <cellStyle name="Normal 8 7 8 3" xfId="43629" xr:uid="{00000000-0005-0000-0000-000073A90000}"/>
    <cellStyle name="Normal 8 7 9" xfId="17610" xr:uid="{00000000-0005-0000-0000-000074A90000}"/>
    <cellStyle name="Normal 8 8" xfId="110" xr:uid="{00000000-0005-0000-0000-000075A90000}"/>
    <cellStyle name="Normal 8 8 10" xfId="34809" xr:uid="{00000000-0005-0000-0000-000076A90000}"/>
    <cellStyle name="Normal 8 8 2" xfId="845" xr:uid="{00000000-0005-0000-0000-000077A90000}"/>
    <cellStyle name="Normal 8 8 2 2" xfId="2658" xr:uid="{00000000-0005-0000-0000-000078A90000}"/>
    <cellStyle name="Normal 8 8 2 2 2" xfId="8440" xr:uid="{00000000-0005-0000-0000-000079A90000}"/>
    <cellStyle name="Normal 8 8 2 2 2 2" xfId="17113" xr:uid="{00000000-0005-0000-0000-00007AA90000}"/>
    <cellStyle name="Normal 8 8 2 2 2 2 2" xfId="34466" xr:uid="{00000000-0005-0000-0000-00007BA90000}"/>
    <cellStyle name="Normal 8 8 2 2 2 2 3" xfId="51812" xr:uid="{00000000-0005-0000-0000-00007CA90000}"/>
    <cellStyle name="Normal 8 8 2 2 2 3" xfId="25793" xr:uid="{00000000-0005-0000-0000-00007DA90000}"/>
    <cellStyle name="Normal 8 8 2 2 2 4" xfId="43139" xr:uid="{00000000-0005-0000-0000-00007EA90000}"/>
    <cellStyle name="Normal 8 8 2 2 3" xfId="4471" xr:uid="{00000000-0005-0000-0000-00007FA90000}"/>
    <cellStyle name="Normal 8 8 2 2 3 2" xfId="13144" xr:uid="{00000000-0005-0000-0000-000080A90000}"/>
    <cellStyle name="Normal 8 8 2 2 3 2 2" xfId="30497" xr:uid="{00000000-0005-0000-0000-000081A90000}"/>
    <cellStyle name="Normal 8 8 2 2 3 2 3" xfId="47843" xr:uid="{00000000-0005-0000-0000-000082A90000}"/>
    <cellStyle name="Normal 8 8 2 2 3 3" xfId="21824" xr:uid="{00000000-0005-0000-0000-000083A90000}"/>
    <cellStyle name="Normal 8 8 2 2 3 4" xfId="39170" xr:uid="{00000000-0005-0000-0000-000084A90000}"/>
    <cellStyle name="Normal 8 8 2 2 4" xfId="11331" xr:uid="{00000000-0005-0000-0000-000085A90000}"/>
    <cellStyle name="Normal 8 8 2 2 4 2" xfId="28684" xr:uid="{00000000-0005-0000-0000-000086A90000}"/>
    <cellStyle name="Normal 8 8 2 2 4 3" xfId="46030" xr:uid="{00000000-0005-0000-0000-000087A90000}"/>
    <cellStyle name="Normal 8 8 2 2 5" xfId="20011" xr:uid="{00000000-0005-0000-0000-000088A90000}"/>
    <cellStyle name="Normal 8 8 2 2 6" xfId="37357" xr:uid="{00000000-0005-0000-0000-000089A90000}"/>
    <cellStyle name="Normal 8 8 2 3" xfId="1580" xr:uid="{00000000-0005-0000-0000-00008AA90000}"/>
    <cellStyle name="Normal 8 8 2 3 2" xfId="7362" xr:uid="{00000000-0005-0000-0000-00008BA90000}"/>
    <cellStyle name="Normal 8 8 2 3 2 2" xfId="16035" xr:uid="{00000000-0005-0000-0000-00008CA90000}"/>
    <cellStyle name="Normal 8 8 2 3 2 2 2" xfId="33388" xr:uid="{00000000-0005-0000-0000-00008DA90000}"/>
    <cellStyle name="Normal 8 8 2 3 2 2 3" xfId="50734" xr:uid="{00000000-0005-0000-0000-00008EA90000}"/>
    <cellStyle name="Normal 8 8 2 3 2 3" xfId="24715" xr:uid="{00000000-0005-0000-0000-00008FA90000}"/>
    <cellStyle name="Normal 8 8 2 3 2 4" xfId="42061" xr:uid="{00000000-0005-0000-0000-000090A90000}"/>
    <cellStyle name="Normal 8 8 2 3 3" xfId="5206" xr:uid="{00000000-0005-0000-0000-000091A90000}"/>
    <cellStyle name="Normal 8 8 2 3 3 2" xfId="13879" xr:uid="{00000000-0005-0000-0000-000092A90000}"/>
    <cellStyle name="Normal 8 8 2 3 3 2 2" xfId="31232" xr:uid="{00000000-0005-0000-0000-000093A90000}"/>
    <cellStyle name="Normal 8 8 2 3 3 2 3" xfId="48578" xr:uid="{00000000-0005-0000-0000-000094A90000}"/>
    <cellStyle name="Normal 8 8 2 3 3 3" xfId="22559" xr:uid="{00000000-0005-0000-0000-000095A90000}"/>
    <cellStyle name="Normal 8 8 2 3 3 4" xfId="39905" xr:uid="{00000000-0005-0000-0000-000096A90000}"/>
    <cellStyle name="Normal 8 8 2 3 4" xfId="10253" xr:uid="{00000000-0005-0000-0000-000097A90000}"/>
    <cellStyle name="Normal 8 8 2 3 4 2" xfId="27606" xr:uid="{00000000-0005-0000-0000-000098A90000}"/>
    <cellStyle name="Normal 8 8 2 3 4 3" xfId="44952" xr:uid="{00000000-0005-0000-0000-000099A90000}"/>
    <cellStyle name="Normal 8 8 2 3 5" xfId="18933" xr:uid="{00000000-0005-0000-0000-00009AA90000}"/>
    <cellStyle name="Normal 8 8 2 3 6" xfId="36279" xr:uid="{00000000-0005-0000-0000-00009BA90000}"/>
    <cellStyle name="Normal 8 8 2 4" xfId="6627" xr:uid="{00000000-0005-0000-0000-00009CA90000}"/>
    <cellStyle name="Normal 8 8 2 4 2" xfId="15300" xr:uid="{00000000-0005-0000-0000-00009DA90000}"/>
    <cellStyle name="Normal 8 8 2 4 2 2" xfId="32653" xr:uid="{00000000-0005-0000-0000-00009EA90000}"/>
    <cellStyle name="Normal 8 8 2 4 2 3" xfId="49999" xr:uid="{00000000-0005-0000-0000-00009FA90000}"/>
    <cellStyle name="Normal 8 8 2 4 3" xfId="23980" xr:uid="{00000000-0005-0000-0000-0000A0A90000}"/>
    <cellStyle name="Normal 8 8 2 4 4" xfId="41326" xr:uid="{00000000-0005-0000-0000-0000A1A90000}"/>
    <cellStyle name="Normal 8 8 2 5" xfId="3393" xr:uid="{00000000-0005-0000-0000-0000A2A90000}"/>
    <cellStyle name="Normal 8 8 2 5 2" xfId="12066" xr:uid="{00000000-0005-0000-0000-0000A3A90000}"/>
    <cellStyle name="Normal 8 8 2 5 2 2" xfId="29419" xr:uid="{00000000-0005-0000-0000-0000A4A90000}"/>
    <cellStyle name="Normal 8 8 2 5 2 3" xfId="46765" xr:uid="{00000000-0005-0000-0000-0000A5A90000}"/>
    <cellStyle name="Normal 8 8 2 5 3" xfId="20746" xr:uid="{00000000-0005-0000-0000-0000A6A90000}"/>
    <cellStyle name="Normal 8 8 2 5 4" xfId="38092" xr:uid="{00000000-0005-0000-0000-0000A7A90000}"/>
    <cellStyle name="Normal 8 8 2 6" xfId="9518" xr:uid="{00000000-0005-0000-0000-0000A8A90000}"/>
    <cellStyle name="Normal 8 8 2 6 2" xfId="26871" xr:uid="{00000000-0005-0000-0000-0000A9A90000}"/>
    <cellStyle name="Normal 8 8 2 6 3" xfId="44217" xr:uid="{00000000-0005-0000-0000-0000AAA90000}"/>
    <cellStyle name="Normal 8 8 2 7" xfId="18198" xr:uid="{00000000-0005-0000-0000-0000ABA90000}"/>
    <cellStyle name="Normal 8 8 2 8" xfId="35544" xr:uid="{00000000-0005-0000-0000-0000ACA90000}"/>
    <cellStyle name="Normal 8 8 3" xfId="600" xr:uid="{00000000-0005-0000-0000-0000ADA90000}"/>
    <cellStyle name="Normal 8 8 3 2" xfId="2413" xr:uid="{00000000-0005-0000-0000-0000AEA90000}"/>
    <cellStyle name="Normal 8 8 3 2 2" xfId="8195" xr:uid="{00000000-0005-0000-0000-0000AFA90000}"/>
    <cellStyle name="Normal 8 8 3 2 2 2" xfId="16868" xr:uid="{00000000-0005-0000-0000-0000B0A90000}"/>
    <cellStyle name="Normal 8 8 3 2 2 2 2" xfId="34221" xr:uid="{00000000-0005-0000-0000-0000B1A90000}"/>
    <cellStyle name="Normal 8 8 3 2 2 2 3" xfId="51567" xr:uid="{00000000-0005-0000-0000-0000B2A90000}"/>
    <cellStyle name="Normal 8 8 3 2 2 3" xfId="25548" xr:uid="{00000000-0005-0000-0000-0000B3A90000}"/>
    <cellStyle name="Normal 8 8 3 2 2 4" xfId="42894" xr:uid="{00000000-0005-0000-0000-0000B4A90000}"/>
    <cellStyle name="Normal 8 8 3 2 3" xfId="5696" xr:uid="{00000000-0005-0000-0000-0000B5A90000}"/>
    <cellStyle name="Normal 8 8 3 2 3 2" xfId="14369" xr:uid="{00000000-0005-0000-0000-0000B6A90000}"/>
    <cellStyle name="Normal 8 8 3 2 3 2 2" xfId="31722" xr:uid="{00000000-0005-0000-0000-0000B7A90000}"/>
    <cellStyle name="Normal 8 8 3 2 3 2 3" xfId="49068" xr:uid="{00000000-0005-0000-0000-0000B8A90000}"/>
    <cellStyle name="Normal 8 8 3 2 3 3" xfId="23049" xr:uid="{00000000-0005-0000-0000-0000B9A90000}"/>
    <cellStyle name="Normal 8 8 3 2 3 4" xfId="40395" xr:uid="{00000000-0005-0000-0000-0000BAA90000}"/>
    <cellStyle name="Normal 8 8 3 2 4" xfId="11086" xr:uid="{00000000-0005-0000-0000-0000BBA90000}"/>
    <cellStyle name="Normal 8 8 3 2 4 2" xfId="28439" xr:uid="{00000000-0005-0000-0000-0000BCA90000}"/>
    <cellStyle name="Normal 8 8 3 2 4 3" xfId="45785" xr:uid="{00000000-0005-0000-0000-0000BDA90000}"/>
    <cellStyle name="Normal 8 8 3 2 5" xfId="19766" xr:uid="{00000000-0005-0000-0000-0000BEA90000}"/>
    <cellStyle name="Normal 8 8 3 2 6" xfId="37112" xr:uid="{00000000-0005-0000-0000-0000BFA90000}"/>
    <cellStyle name="Normal 8 8 3 3" xfId="6382" xr:uid="{00000000-0005-0000-0000-0000C0A90000}"/>
    <cellStyle name="Normal 8 8 3 3 2" xfId="15055" xr:uid="{00000000-0005-0000-0000-0000C1A90000}"/>
    <cellStyle name="Normal 8 8 3 3 2 2" xfId="32408" xr:uid="{00000000-0005-0000-0000-0000C2A90000}"/>
    <cellStyle name="Normal 8 8 3 3 2 3" xfId="49754" xr:uid="{00000000-0005-0000-0000-0000C3A90000}"/>
    <cellStyle name="Normal 8 8 3 3 3" xfId="23735" xr:uid="{00000000-0005-0000-0000-0000C4A90000}"/>
    <cellStyle name="Normal 8 8 3 3 4" xfId="41081" xr:uid="{00000000-0005-0000-0000-0000C5A90000}"/>
    <cellStyle name="Normal 8 8 3 4" xfId="4226" xr:uid="{00000000-0005-0000-0000-0000C6A90000}"/>
    <cellStyle name="Normal 8 8 3 4 2" xfId="12899" xr:uid="{00000000-0005-0000-0000-0000C7A90000}"/>
    <cellStyle name="Normal 8 8 3 4 2 2" xfId="30252" xr:uid="{00000000-0005-0000-0000-0000C8A90000}"/>
    <cellStyle name="Normal 8 8 3 4 2 3" xfId="47598" xr:uid="{00000000-0005-0000-0000-0000C9A90000}"/>
    <cellStyle name="Normal 8 8 3 4 3" xfId="21579" xr:uid="{00000000-0005-0000-0000-0000CAA90000}"/>
    <cellStyle name="Normal 8 8 3 4 4" xfId="38925" xr:uid="{00000000-0005-0000-0000-0000CBA90000}"/>
    <cellStyle name="Normal 8 8 3 5" xfId="9273" xr:uid="{00000000-0005-0000-0000-0000CCA90000}"/>
    <cellStyle name="Normal 8 8 3 5 2" xfId="26626" xr:uid="{00000000-0005-0000-0000-0000CDA90000}"/>
    <cellStyle name="Normal 8 8 3 5 3" xfId="43972" xr:uid="{00000000-0005-0000-0000-0000CEA90000}"/>
    <cellStyle name="Normal 8 8 3 6" xfId="17953" xr:uid="{00000000-0005-0000-0000-0000CFA90000}"/>
    <cellStyle name="Normal 8 8 3 7" xfId="35299" xr:uid="{00000000-0005-0000-0000-0000D0A90000}"/>
    <cellStyle name="Normal 8 8 4" xfId="1923" xr:uid="{00000000-0005-0000-0000-0000D1A90000}"/>
    <cellStyle name="Normal 8 8 4 2" xfId="7705" xr:uid="{00000000-0005-0000-0000-0000D2A90000}"/>
    <cellStyle name="Normal 8 8 4 2 2" xfId="16378" xr:uid="{00000000-0005-0000-0000-0000D3A90000}"/>
    <cellStyle name="Normal 8 8 4 2 2 2" xfId="33731" xr:uid="{00000000-0005-0000-0000-0000D4A90000}"/>
    <cellStyle name="Normal 8 8 4 2 2 3" xfId="51077" xr:uid="{00000000-0005-0000-0000-0000D5A90000}"/>
    <cellStyle name="Normal 8 8 4 2 3" xfId="25058" xr:uid="{00000000-0005-0000-0000-0000D6A90000}"/>
    <cellStyle name="Normal 8 8 4 2 4" xfId="42404" xr:uid="{00000000-0005-0000-0000-0000D7A90000}"/>
    <cellStyle name="Normal 8 8 4 3" xfId="3736" xr:uid="{00000000-0005-0000-0000-0000D8A90000}"/>
    <cellStyle name="Normal 8 8 4 3 2" xfId="12409" xr:uid="{00000000-0005-0000-0000-0000D9A90000}"/>
    <cellStyle name="Normal 8 8 4 3 2 2" xfId="29762" xr:uid="{00000000-0005-0000-0000-0000DAA90000}"/>
    <cellStyle name="Normal 8 8 4 3 2 3" xfId="47108" xr:uid="{00000000-0005-0000-0000-0000DBA90000}"/>
    <cellStyle name="Normal 8 8 4 3 3" xfId="21089" xr:uid="{00000000-0005-0000-0000-0000DCA90000}"/>
    <cellStyle name="Normal 8 8 4 3 4" xfId="38435" xr:uid="{00000000-0005-0000-0000-0000DDA90000}"/>
    <cellStyle name="Normal 8 8 4 4" xfId="10596" xr:uid="{00000000-0005-0000-0000-0000DEA90000}"/>
    <cellStyle name="Normal 8 8 4 4 2" xfId="27949" xr:uid="{00000000-0005-0000-0000-0000DFA90000}"/>
    <cellStyle name="Normal 8 8 4 4 3" xfId="45295" xr:uid="{00000000-0005-0000-0000-0000E0A90000}"/>
    <cellStyle name="Normal 8 8 4 5" xfId="19276" xr:uid="{00000000-0005-0000-0000-0000E1A90000}"/>
    <cellStyle name="Normal 8 8 4 6" xfId="36622" xr:uid="{00000000-0005-0000-0000-0000E2A90000}"/>
    <cellStyle name="Normal 8 8 5" xfId="1335" xr:uid="{00000000-0005-0000-0000-0000E3A90000}"/>
    <cellStyle name="Normal 8 8 5 2" xfId="7117" xr:uid="{00000000-0005-0000-0000-0000E4A90000}"/>
    <cellStyle name="Normal 8 8 5 2 2" xfId="15790" xr:uid="{00000000-0005-0000-0000-0000E5A90000}"/>
    <cellStyle name="Normal 8 8 5 2 2 2" xfId="33143" xr:uid="{00000000-0005-0000-0000-0000E6A90000}"/>
    <cellStyle name="Normal 8 8 5 2 2 3" xfId="50489" xr:uid="{00000000-0005-0000-0000-0000E7A90000}"/>
    <cellStyle name="Normal 8 8 5 2 3" xfId="24470" xr:uid="{00000000-0005-0000-0000-0000E8A90000}"/>
    <cellStyle name="Normal 8 8 5 2 4" xfId="41816" xr:uid="{00000000-0005-0000-0000-0000E9A90000}"/>
    <cellStyle name="Normal 8 8 5 3" xfId="4961" xr:uid="{00000000-0005-0000-0000-0000EAA90000}"/>
    <cellStyle name="Normal 8 8 5 3 2" xfId="13634" xr:uid="{00000000-0005-0000-0000-0000EBA90000}"/>
    <cellStyle name="Normal 8 8 5 3 2 2" xfId="30987" xr:uid="{00000000-0005-0000-0000-0000ECA90000}"/>
    <cellStyle name="Normal 8 8 5 3 2 3" xfId="48333" xr:uid="{00000000-0005-0000-0000-0000EDA90000}"/>
    <cellStyle name="Normal 8 8 5 3 3" xfId="22314" xr:uid="{00000000-0005-0000-0000-0000EEA90000}"/>
    <cellStyle name="Normal 8 8 5 3 4" xfId="39660" xr:uid="{00000000-0005-0000-0000-0000EFA90000}"/>
    <cellStyle name="Normal 8 8 5 4" xfId="10008" xr:uid="{00000000-0005-0000-0000-0000F0A90000}"/>
    <cellStyle name="Normal 8 8 5 4 2" xfId="27361" xr:uid="{00000000-0005-0000-0000-0000F1A90000}"/>
    <cellStyle name="Normal 8 8 5 4 3" xfId="44707" xr:uid="{00000000-0005-0000-0000-0000F2A90000}"/>
    <cellStyle name="Normal 8 8 5 5" xfId="18688" xr:uid="{00000000-0005-0000-0000-0000F3A90000}"/>
    <cellStyle name="Normal 8 8 5 6" xfId="36034" xr:uid="{00000000-0005-0000-0000-0000F4A90000}"/>
    <cellStyle name="Normal 8 8 6" xfId="5892" xr:uid="{00000000-0005-0000-0000-0000F5A90000}"/>
    <cellStyle name="Normal 8 8 6 2" xfId="14565" xr:uid="{00000000-0005-0000-0000-0000F6A90000}"/>
    <cellStyle name="Normal 8 8 6 2 2" xfId="31918" xr:uid="{00000000-0005-0000-0000-0000F7A90000}"/>
    <cellStyle name="Normal 8 8 6 2 3" xfId="49264" xr:uid="{00000000-0005-0000-0000-0000F8A90000}"/>
    <cellStyle name="Normal 8 8 6 3" xfId="23245" xr:uid="{00000000-0005-0000-0000-0000F9A90000}"/>
    <cellStyle name="Normal 8 8 6 4" xfId="40591" xr:uid="{00000000-0005-0000-0000-0000FAA90000}"/>
    <cellStyle name="Normal 8 8 7" xfId="3148" xr:uid="{00000000-0005-0000-0000-0000FBA90000}"/>
    <cellStyle name="Normal 8 8 7 2" xfId="11821" xr:uid="{00000000-0005-0000-0000-0000FCA90000}"/>
    <cellStyle name="Normal 8 8 7 2 2" xfId="29174" xr:uid="{00000000-0005-0000-0000-0000FDA90000}"/>
    <cellStyle name="Normal 8 8 7 2 3" xfId="46520" xr:uid="{00000000-0005-0000-0000-0000FEA90000}"/>
    <cellStyle name="Normal 8 8 7 3" xfId="20501" xr:uid="{00000000-0005-0000-0000-0000FFA90000}"/>
    <cellStyle name="Normal 8 8 7 4" xfId="37847" xr:uid="{00000000-0005-0000-0000-000000AA0000}"/>
    <cellStyle name="Normal 8 8 8" xfId="8783" xr:uid="{00000000-0005-0000-0000-000001AA0000}"/>
    <cellStyle name="Normal 8 8 8 2" xfId="26136" xr:uid="{00000000-0005-0000-0000-000002AA0000}"/>
    <cellStyle name="Normal 8 8 8 3" xfId="43482" xr:uid="{00000000-0005-0000-0000-000003AA0000}"/>
    <cellStyle name="Normal 8 8 9" xfId="17463" xr:uid="{00000000-0005-0000-0000-000004AA0000}"/>
    <cellStyle name="Normal 8 9" xfId="747" xr:uid="{00000000-0005-0000-0000-000005AA0000}"/>
    <cellStyle name="Normal 8 9 2" xfId="2560" xr:uid="{00000000-0005-0000-0000-000006AA0000}"/>
    <cellStyle name="Normal 8 9 2 2" xfId="8342" xr:uid="{00000000-0005-0000-0000-000007AA0000}"/>
    <cellStyle name="Normal 8 9 2 2 2" xfId="17015" xr:uid="{00000000-0005-0000-0000-000008AA0000}"/>
    <cellStyle name="Normal 8 9 2 2 2 2" xfId="34368" xr:uid="{00000000-0005-0000-0000-000009AA0000}"/>
    <cellStyle name="Normal 8 9 2 2 2 3" xfId="51714" xr:uid="{00000000-0005-0000-0000-00000AAA0000}"/>
    <cellStyle name="Normal 8 9 2 2 3" xfId="25695" xr:uid="{00000000-0005-0000-0000-00000BAA0000}"/>
    <cellStyle name="Normal 8 9 2 2 4" xfId="43041" xr:uid="{00000000-0005-0000-0000-00000CAA0000}"/>
    <cellStyle name="Normal 8 9 2 3" xfId="4373" xr:uid="{00000000-0005-0000-0000-00000DAA0000}"/>
    <cellStyle name="Normal 8 9 2 3 2" xfId="13046" xr:uid="{00000000-0005-0000-0000-00000EAA0000}"/>
    <cellStyle name="Normal 8 9 2 3 2 2" xfId="30399" xr:uid="{00000000-0005-0000-0000-00000FAA0000}"/>
    <cellStyle name="Normal 8 9 2 3 2 3" xfId="47745" xr:uid="{00000000-0005-0000-0000-000010AA0000}"/>
    <cellStyle name="Normal 8 9 2 3 3" xfId="21726" xr:uid="{00000000-0005-0000-0000-000011AA0000}"/>
    <cellStyle name="Normal 8 9 2 3 4" xfId="39072" xr:uid="{00000000-0005-0000-0000-000012AA0000}"/>
    <cellStyle name="Normal 8 9 2 4" xfId="11233" xr:uid="{00000000-0005-0000-0000-000013AA0000}"/>
    <cellStyle name="Normal 8 9 2 4 2" xfId="28586" xr:uid="{00000000-0005-0000-0000-000014AA0000}"/>
    <cellStyle name="Normal 8 9 2 4 3" xfId="45932" xr:uid="{00000000-0005-0000-0000-000015AA0000}"/>
    <cellStyle name="Normal 8 9 2 5" xfId="19913" xr:uid="{00000000-0005-0000-0000-000016AA0000}"/>
    <cellStyle name="Normal 8 9 2 6" xfId="37259" xr:uid="{00000000-0005-0000-0000-000017AA0000}"/>
    <cellStyle name="Normal 8 9 3" xfId="1482" xr:uid="{00000000-0005-0000-0000-000018AA0000}"/>
    <cellStyle name="Normal 8 9 3 2" xfId="7264" xr:uid="{00000000-0005-0000-0000-000019AA0000}"/>
    <cellStyle name="Normal 8 9 3 2 2" xfId="15937" xr:uid="{00000000-0005-0000-0000-00001AAA0000}"/>
    <cellStyle name="Normal 8 9 3 2 2 2" xfId="33290" xr:uid="{00000000-0005-0000-0000-00001BAA0000}"/>
    <cellStyle name="Normal 8 9 3 2 2 3" xfId="50636" xr:uid="{00000000-0005-0000-0000-00001CAA0000}"/>
    <cellStyle name="Normal 8 9 3 2 3" xfId="24617" xr:uid="{00000000-0005-0000-0000-00001DAA0000}"/>
    <cellStyle name="Normal 8 9 3 2 4" xfId="41963" xr:uid="{00000000-0005-0000-0000-00001EAA0000}"/>
    <cellStyle name="Normal 8 9 3 3" xfId="5108" xr:uid="{00000000-0005-0000-0000-00001FAA0000}"/>
    <cellStyle name="Normal 8 9 3 3 2" xfId="13781" xr:uid="{00000000-0005-0000-0000-000020AA0000}"/>
    <cellStyle name="Normal 8 9 3 3 2 2" xfId="31134" xr:uid="{00000000-0005-0000-0000-000021AA0000}"/>
    <cellStyle name="Normal 8 9 3 3 2 3" xfId="48480" xr:uid="{00000000-0005-0000-0000-000022AA0000}"/>
    <cellStyle name="Normal 8 9 3 3 3" xfId="22461" xr:uid="{00000000-0005-0000-0000-000023AA0000}"/>
    <cellStyle name="Normal 8 9 3 3 4" xfId="39807" xr:uid="{00000000-0005-0000-0000-000024AA0000}"/>
    <cellStyle name="Normal 8 9 3 4" xfId="10155" xr:uid="{00000000-0005-0000-0000-000025AA0000}"/>
    <cellStyle name="Normal 8 9 3 4 2" xfId="27508" xr:uid="{00000000-0005-0000-0000-000026AA0000}"/>
    <cellStyle name="Normal 8 9 3 4 3" xfId="44854" xr:uid="{00000000-0005-0000-0000-000027AA0000}"/>
    <cellStyle name="Normal 8 9 3 5" xfId="18835" xr:uid="{00000000-0005-0000-0000-000028AA0000}"/>
    <cellStyle name="Normal 8 9 3 6" xfId="36181" xr:uid="{00000000-0005-0000-0000-000029AA0000}"/>
    <cellStyle name="Normal 8 9 4" xfId="6529" xr:uid="{00000000-0005-0000-0000-00002AAA0000}"/>
    <cellStyle name="Normal 8 9 4 2" xfId="15202" xr:uid="{00000000-0005-0000-0000-00002BAA0000}"/>
    <cellStyle name="Normal 8 9 4 2 2" xfId="32555" xr:uid="{00000000-0005-0000-0000-00002CAA0000}"/>
    <cellStyle name="Normal 8 9 4 2 3" xfId="49901" xr:uid="{00000000-0005-0000-0000-00002DAA0000}"/>
    <cellStyle name="Normal 8 9 4 3" xfId="23882" xr:uid="{00000000-0005-0000-0000-00002EAA0000}"/>
    <cellStyle name="Normal 8 9 4 4" xfId="41228" xr:uid="{00000000-0005-0000-0000-00002FAA0000}"/>
    <cellStyle name="Normal 8 9 5" xfId="3295" xr:uid="{00000000-0005-0000-0000-000030AA0000}"/>
    <cellStyle name="Normal 8 9 5 2" xfId="11968" xr:uid="{00000000-0005-0000-0000-000031AA0000}"/>
    <cellStyle name="Normal 8 9 5 2 2" xfId="29321" xr:uid="{00000000-0005-0000-0000-000032AA0000}"/>
    <cellStyle name="Normal 8 9 5 2 3" xfId="46667" xr:uid="{00000000-0005-0000-0000-000033AA0000}"/>
    <cellStyle name="Normal 8 9 5 3" xfId="20648" xr:uid="{00000000-0005-0000-0000-000034AA0000}"/>
    <cellStyle name="Normal 8 9 5 4" xfId="37994" xr:uid="{00000000-0005-0000-0000-000035AA0000}"/>
    <cellStyle name="Normal 8 9 6" xfId="9420" xr:uid="{00000000-0005-0000-0000-000036AA0000}"/>
    <cellStyle name="Normal 8 9 6 2" xfId="26773" xr:uid="{00000000-0005-0000-0000-000037AA0000}"/>
    <cellStyle name="Normal 8 9 6 3" xfId="44119" xr:uid="{00000000-0005-0000-0000-000038AA0000}"/>
    <cellStyle name="Normal 8 9 7" xfId="18100" xr:uid="{00000000-0005-0000-0000-000039AA0000}"/>
    <cellStyle name="Normal 8 9 8" xfId="35446" xr:uid="{00000000-0005-0000-0000-00003AAA0000}"/>
    <cellStyle name="Normal 9" xfId="12" xr:uid="{00000000-0005-0000-0000-00003BAA0000}"/>
    <cellStyle name="Normal 9 10" xfId="356" xr:uid="{00000000-0005-0000-0000-00003CAA0000}"/>
    <cellStyle name="Normal 9 10 2" xfId="2169" xr:uid="{00000000-0005-0000-0000-00003DAA0000}"/>
    <cellStyle name="Normal 9 10 2 2" xfId="7951" xr:uid="{00000000-0005-0000-0000-00003EAA0000}"/>
    <cellStyle name="Normal 9 10 2 2 2" xfId="16624" xr:uid="{00000000-0005-0000-0000-00003FAA0000}"/>
    <cellStyle name="Normal 9 10 2 2 2 2" xfId="33977" xr:uid="{00000000-0005-0000-0000-000040AA0000}"/>
    <cellStyle name="Normal 9 10 2 2 2 3" xfId="51323" xr:uid="{00000000-0005-0000-0000-000041AA0000}"/>
    <cellStyle name="Normal 9 10 2 2 3" xfId="25304" xr:uid="{00000000-0005-0000-0000-000042AA0000}"/>
    <cellStyle name="Normal 9 10 2 2 4" xfId="42650" xr:uid="{00000000-0005-0000-0000-000043AA0000}"/>
    <cellStyle name="Normal 9 10 2 3" xfId="5452" xr:uid="{00000000-0005-0000-0000-000044AA0000}"/>
    <cellStyle name="Normal 9 10 2 3 2" xfId="14125" xr:uid="{00000000-0005-0000-0000-000045AA0000}"/>
    <cellStyle name="Normal 9 10 2 3 2 2" xfId="31478" xr:uid="{00000000-0005-0000-0000-000046AA0000}"/>
    <cellStyle name="Normal 9 10 2 3 2 3" xfId="48824" xr:uid="{00000000-0005-0000-0000-000047AA0000}"/>
    <cellStyle name="Normal 9 10 2 3 3" xfId="22805" xr:uid="{00000000-0005-0000-0000-000048AA0000}"/>
    <cellStyle name="Normal 9 10 2 3 4" xfId="40151" xr:uid="{00000000-0005-0000-0000-000049AA0000}"/>
    <cellStyle name="Normal 9 10 2 4" xfId="10842" xr:uid="{00000000-0005-0000-0000-00004AAA0000}"/>
    <cellStyle name="Normal 9 10 2 4 2" xfId="28195" xr:uid="{00000000-0005-0000-0000-00004BAA0000}"/>
    <cellStyle name="Normal 9 10 2 4 3" xfId="45541" xr:uid="{00000000-0005-0000-0000-00004CAA0000}"/>
    <cellStyle name="Normal 9 10 2 5" xfId="19522" xr:uid="{00000000-0005-0000-0000-00004DAA0000}"/>
    <cellStyle name="Normal 9 10 2 6" xfId="36868" xr:uid="{00000000-0005-0000-0000-00004EAA0000}"/>
    <cellStyle name="Normal 9 10 3" xfId="6138" xr:uid="{00000000-0005-0000-0000-00004FAA0000}"/>
    <cellStyle name="Normal 9 10 3 2" xfId="14811" xr:uid="{00000000-0005-0000-0000-000050AA0000}"/>
    <cellStyle name="Normal 9 10 3 2 2" xfId="32164" xr:uid="{00000000-0005-0000-0000-000051AA0000}"/>
    <cellStyle name="Normal 9 10 3 2 3" xfId="49510" xr:uid="{00000000-0005-0000-0000-000052AA0000}"/>
    <cellStyle name="Normal 9 10 3 3" xfId="23491" xr:uid="{00000000-0005-0000-0000-000053AA0000}"/>
    <cellStyle name="Normal 9 10 3 4" xfId="40837" xr:uid="{00000000-0005-0000-0000-000054AA0000}"/>
    <cellStyle name="Normal 9 10 4" xfId="3982" xr:uid="{00000000-0005-0000-0000-000055AA0000}"/>
    <cellStyle name="Normal 9 10 4 2" xfId="12655" xr:uid="{00000000-0005-0000-0000-000056AA0000}"/>
    <cellStyle name="Normal 9 10 4 2 2" xfId="30008" xr:uid="{00000000-0005-0000-0000-000057AA0000}"/>
    <cellStyle name="Normal 9 10 4 2 3" xfId="47354" xr:uid="{00000000-0005-0000-0000-000058AA0000}"/>
    <cellStyle name="Normal 9 10 4 3" xfId="21335" xr:uid="{00000000-0005-0000-0000-000059AA0000}"/>
    <cellStyle name="Normal 9 10 4 4" xfId="38681" xr:uid="{00000000-0005-0000-0000-00005AAA0000}"/>
    <cellStyle name="Normal 9 10 5" xfId="9029" xr:uid="{00000000-0005-0000-0000-00005BAA0000}"/>
    <cellStyle name="Normal 9 10 5 2" xfId="26382" xr:uid="{00000000-0005-0000-0000-00005CAA0000}"/>
    <cellStyle name="Normal 9 10 5 3" xfId="43728" xr:uid="{00000000-0005-0000-0000-00005DAA0000}"/>
    <cellStyle name="Normal 9 10 6" xfId="17709" xr:uid="{00000000-0005-0000-0000-00005EAA0000}"/>
    <cellStyle name="Normal 9 10 7" xfId="35055" xr:uid="{00000000-0005-0000-0000-00005FAA0000}"/>
    <cellStyle name="Normal 9 11" xfId="1826" xr:uid="{00000000-0005-0000-0000-000060AA0000}"/>
    <cellStyle name="Normal 9 11 2" xfId="7608" xr:uid="{00000000-0005-0000-0000-000061AA0000}"/>
    <cellStyle name="Normal 9 11 2 2" xfId="16281" xr:uid="{00000000-0005-0000-0000-000062AA0000}"/>
    <cellStyle name="Normal 9 11 2 2 2" xfId="33634" xr:uid="{00000000-0005-0000-0000-000063AA0000}"/>
    <cellStyle name="Normal 9 11 2 2 3" xfId="50980" xr:uid="{00000000-0005-0000-0000-000064AA0000}"/>
    <cellStyle name="Normal 9 11 2 3" xfId="24961" xr:uid="{00000000-0005-0000-0000-000065AA0000}"/>
    <cellStyle name="Normal 9 11 2 4" xfId="42307" xr:uid="{00000000-0005-0000-0000-000066AA0000}"/>
    <cellStyle name="Normal 9 11 3" xfId="3639" xr:uid="{00000000-0005-0000-0000-000067AA0000}"/>
    <cellStyle name="Normal 9 11 3 2" xfId="12312" xr:uid="{00000000-0005-0000-0000-000068AA0000}"/>
    <cellStyle name="Normal 9 11 3 2 2" xfId="29665" xr:uid="{00000000-0005-0000-0000-000069AA0000}"/>
    <cellStyle name="Normal 9 11 3 2 3" xfId="47011" xr:uid="{00000000-0005-0000-0000-00006AAA0000}"/>
    <cellStyle name="Normal 9 11 3 3" xfId="20992" xr:uid="{00000000-0005-0000-0000-00006BAA0000}"/>
    <cellStyle name="Normal 9 11 3 4" xfId="38338" xr:uid="{00000000-0005-0000-0000-00006CAA0000}"/>
    <cellStyle name="Normal 9 11 4" xfId="10499" xr:uid="{00000000-0005-0000-0000-00006DAA0000}"/>
    <cellStyle name="Normal 9 11 4 2" xfId="27852" xr:uid="{00000000-0005-0000-0000-00006EAA0000}"/>
    <cellStyle name="Normal 9 11 4 3" xfId="45198" xr:uid="{00000000-0005-0000-0000-00006FAA0000}"/>
    <cellStyle name="Normal 9 11 5" xfId="19179" xr:uid="{00000000-0005-0000-0000-000070AA0000}"/>
    <cellStyle name="Normal 9 11 6" xfId="36525" xr:uid="{00000000-0005-0000-0000-000071AA0000}"/>
    <cellStyle name="Normal 9 12" xfId="1091" xr:uid="{00000000-0005-0000-0000-000072AA0000}"/>
    <cellStyle name="Normal 9 12 2" xfId="6873" xr:uid="{00000000-0005-0000-0000-000073AA0000}"/>
    <cellStyle name="Normal 9 12 2 2" xfId="15546" xr:uid="{00000000-0005-0000-0000-000074AA0000}"/>
    <cellStyle name="Normal 9 12 2 2 2" xfId="32899" xr:uid="{00000000-0005-0000-0000-000075AA0000}"/>
    <cellStyle name="Normal 9 12 2 2 3" xfId="50245" xr:uid="{00000000-0005-0000-0000-000076AA0000}"/>
    <cellStyle name="Normal 9 12 2 3" xfId="24226" xr:uid="{00000000-0005-0000-0000-000077AA0000}"/>
    <cellStyle name="Normal 9 12 2 4" xfId="41572" xr:uid="{00000000-0005-0000-0000-000078AA0000}"/>
    <cellStyle name="Normal 9 12 3" xfId="4717" xr:uid="{00000000-0005-0000-0000-000079AA0000}"/>
    <cellStyle name="Normal 9 12 3 2" xfId="13390" xr:uid="{00000000-0005-0000-0000-00007AAA0000}"/>
    <cellStyle name="Normal 9 12 3 2 2" xfId="30743" xr:uid="{00000000-0005-0000-0000-00007BAA0000}"/>
    <cellStyle name="Normal 9 12 3 2 3" xfId="48089" xr:uid="{00000000-0005-0000-0000-00007CAA0000}"/>
    <cellStyle name="Normal 9 12 3 3" xfId="22070" xr:uid="{00000000-0005-0000-0000-00007DAA0000}"/>
    <cellStyle name="Normal 9 12 3 4" xfId="39416" xr:uid="{00000000-0005-0000-0000-00007EAA0000}"/>
    <cellStyle name="Normal 9 12 4" xfId="9764" xr:uid="{00000000-0005-0000-0000-00007FAA0000}"/>
    <cellStyle name="Normal 9 12 4 2" xfId="27117" xr:uid="{00000000-0005-0000-0000-000080AA0000}"/>
    <cellStyle name="Normal 9 12 4 3" xfId="44463" xr:uid="{00000000-0005-0000-0000-000081AA0000}"/>
    <cellStyle name="Normal 9 12 5" xfId="18444" xr:uid="{00000000-0005-0000-0000-000082AA0000}"/>
    <cellStyle name="Normal 9 12 6" xfId="35790" xr:uid="{00000000-0005-0000-0000-000083AA0000}"/>
    <cellStyle name="Normal 9 13" xfId="5795" xr:uid="{00000000-0005-0000-0000-000084AA0000}"/>
    <cellStyle name="Normal 9 13 2" xfId="14468" xr:uid="{00000000-0005-0000-0000-000085AA0000}"/>
    <cellStyle name="Normal 9 13 2 2" xfId="31821" xr:uid="{00000000-0005-0000-0000-000086AA0000}"/>
    <cellStyle name="Normal 9 13 2 3" xfId="49167" xr:uid="{00000000-0005-0000-0000-000087AA0000}"/>
    <cellStyle name="Normal 9 13 3" xfId="23148" xr:uid="{00000000-0005-0000-0000-000088AA0000}"/>
    <cellStyle name="Normal 9 13 4" xfId="40494" xr:uid="{00000000-0005-0000-0000-000089AA0000}"/>
    <cellStyle name="Normal 9 14" xfId="2904" xr:uid="{00000000-0005-0000-0000-00008AAA0000}"/>
    <cellStyle name="Normal 9 14 2" xfId="11577" xr:uid="{00000000-0005-0000-0000-00008BAA0000}"/>
    <cellStyle name="Normal 9 14 2 2" xfId="28930" xr:uid="{00000000-0005-0000-0000-00008CAA0000}"/>
    <cellStyle name="Normal 9 14 2 3" xfId="46276" xr:uid="{00000000-0005-0000-0000-00008DAA0000}"/>
    <cellStyle name="Normal 9 14 3" xfId="20257" xr:uid="{00000000-0005-0000-0000-00008EAA0000}"/>
    <cellStyle name="Normal 9 14 4" xfId="37603" xr:uid="{00000000-0005-0000-0000-00008FAA0000}"/>
    <cellStyle name="Normal 9 15" xfId="8686" xr:uid="{00000000-0005-0000-0000-000090AA0000}"/>
    <cellStyle name="Normal 9 15 2" xfId="26039" xr:uid="{00000000-0005-0000-0000-000091AA0000}"/>
    <cellStyle name="Normal 9 15 3" xfId="43385" xr:uid="{00000000-0005-0000-0000-000092AA0000}"/>
    <cellStyle name="Normal 9 16" xfId="17357" xr:uid="{00000000-0005-0000-0000-000093AA0000}"/>
    <cellStyle name="Normal 9 17" xfId="17363" xr:uid="{00000000-0005-0000-0000-000094AA0000}"/>
    <cellStyle name="Normal 9 17 2" xfId="52075" xr:uid="{00000000-0005-0000-0000-000095AA0000}"/>
    <cellStyle name="Normal 9 18" xfId="34712" xr:uid="{00000000-0005-0000-0000-000096AA0000}"/>
    <cellStyle name="Normal 9 2" xfId="19" xr:uid="{00000000-0005-0000-0000-000097AA0000}"/>
    <cellStyle name="Normal 9 2 10" xfId="1833" xr:uid="{00000000-0005-0000-0000-000098AA0000}"/>
    <cellStyle name="Normal 9 2 10 2" xfId="7615" xr:uid="{00000000-0005-0000-0000-000099AA0000}"/>
    <cellStyle name="Normal 9 2 10 2 2" xfId="16288" xr:uid="{00000000-0005-0000-0000-00009AAA0000}"/>
    <cellStyle name="Normal 9 2 10 2 2 2" xfId="33641" xr:uid="{00000000-0005-0000-0000-00009BAA0000}"/>
    <cellStyle name="Normal 9 2 10 2 2 3" xfId="50987" xr:uid="{00000000-0005-0000-0000-00009CAA0000}"/>
    <cellStyle name="Normal 9 2 10 2 3" xfId="24968" xr:uid="{00000000-0005-0000-0000-00009DAA0000}"/>
    <cellStyle name="Normal 9 2 10 2 4" xfId="42314" xr:uid="{00000000-0005-0000-0000-00009EAA0000}"/>
    <cellStyle name="Normal 9 2 10 3" xfId="3646" xr:uid="{00000000-0005-0000-0000-00009FAA0000}"/>
    <cellStyle name="Normal 9 2 10 3 2" xfId="12319" xr:uid="{00000000-0005-0000-0000-0000A0AA0000}"/>
    <cellStyle name="Normal 9 2 10 3 2 2" xfId="29672" xr:uid="{00000000-0005-0000-0000-0000A1AA0000}"/>
    <cellStyle name="Normal 9 2 10 3 2 3" xfId="47018" xr:uid="{00000000-0005-0000-0000-0000A2AA0000}"/>
    <cellStyle name="Normal 9 2 10 3 3" xfId="20999" xr:uid="{00000000-0005-0000-0000-0000A3AA0000}"/>
    <cellStyle name="Normal 9 2 10 3 4" xfId="38345" xr:uid="{00000000-0005-0000-0000-0000A4AA0000}"/>
    <cellStyle name="Normal 9 2 10 4" xfId="10506" xr:uid="{00000000-0005-0000-0000-0000A5AA0000}"/>
    <cellStyle name="Normal 9 2 10 4 2" xfId="27859" xr:uid="{00000000-0005-0000-0000-0000A6AA0000}"/>
    <cellStyle name="Normal 9 2 10 4 3" xfId="45205" xr:uid="{00000000-0005-0000-0000-0000A7AA0000}"/>
    <cellStyle name="Normal 9 2 10 5" xfId="19186" xr:uid="{00000000-0005-0000-0000-0000A8AA0000}"/>
    <cellStyle name="Normal 9 2 10 6" xfId="36532" xr:uid="{00000000-0005-0000-0000-0000A9AA0000}"/>
    <cellStyle name="Normal 9 2 11" xfId="1098" xr:uid="{00000000-0005-0000-0000-0000AAAA0000}"/>
    <cellStyle name="Normal 9 2 11 2" xfId="6880" xr:uid="{00000000-0005-0000-0000-0000ABAA0000}"/>
    <cellStyle name="Normal 9 2 11 2 2" xfId="15553" xr:uid="{00000000-0005-0000-0000-0000ACAA0000}"/>
    <cellStyle name="Normal 9 2 11 2 2 2" xfId="32906" xr:uid="{00000000-0005-0000-0000-0000ADAA0000}"/>
    <cellStyle name="Normal 9 2 11 2 2 3" xfId="50252" xr:uid="{00000000-0005-0000-0000-0000AEAA0000}"/>
    <cellStyle name="Normal 9 2 11 2 3" xfId="24233" xr:uid="{00000000-0005-0000-0000-0000AFAA0000}"/>
    <cellStyle name="Normal 9 2 11 2 4" xfId="41579" xr:uid="{00000000-0005-0000-0000-0000B0AA0000}"/>
    <cellStyle name="Normal 9 2 11 3" xfId="4724" xr:uid="{00000000-0005-0000-0000-0000B1AA0000}"/>
    <cellStyle name="Normal 9 2 11 3 2" xfId="13397" xr:uid="{00000000-0005-0000-0000-0000B2AA0000}"/>
    <cellStyle name="Normal 9 2 11 3 2 2" xfId="30750" xr:uid="{00000000-0005-0000-0000-0000B3AA0000}"/>
    <cellStyle name="Normal 9 2 11 3 2 3" xfId="48096" xr:uid="{00000000-0005-0000-0000-0000B4AA0000}"/>
    <cellStyle name="Normal 9 2 11 3 3" xfId="22077" xr:uid="{00000000-0005-0000-0000-0000B5AA0000}"/>
    <cellStyle name="Normal 9 2 11 3 4" xfId="39423" xr:uid="{00000000-0005-0000-0000-0000B6AA0000}"/>
    <cellStyle name="Normal 9 2 11 4" xfId="9771" xr:uid="{00000000-0005-0000-0000-0000B7AA0000}"/>
    <cellStyle name="Normal 9 2 11 4 2" xfId="27124" xr:uid="{00000000-0005-0000-0000-0000B8AA0000}"/>
    <cellStyle name="Normal 9 2 11 4 3" xfId="44470" xr:uid="{00000000-0005-0000-0000-0000B9AA0000}"/>
    <cellStyle name="Normal 9 2 11 5" xfId="18451" xr:uid="{00000000-0005-0000-0000-0000BAAA0000}"/>
    <cellStyle name="Normal 9 2 11 6" xfId="35797" xr:uid="{00000000-0005-0000-0000-0000BBAA0000}"/>
    <cellStyle name="Normal 9 2 12" xfId="5802" xr:uid="{00000000-0005-0000-0000-0000BCAA0000}"/>
    <cellStyle name="Normal 9 2 12 2" xfId="14475" xr:uid="{00000000-0005-0000-0000-0000BDAA0000}"/>
    <cellStyle name="Normal 9 2 12 2 2" xfId="31828" xr:uid="{00000000-0005-0000-0000-0000BEAA0000}"/>
    <cellStyle name="Normal 9 2 12 2 3" xfId="49174" xr:uid="{00000000-0005-0000-0000-0000BFAA0000}"/>
    <cellStyle name="Normal 9 2 12 3" xfId="23155" xr:uid="{00000000-0005-0000-0000-0000C0AA0000}"/>
    <cellStyle name="Normal 9 2 12 4" xfId="40501" xr:uid="{00000000-0005-0000-0000-0000C1AA0000}"/>
    <cellStyle name="Normal 9 2 13" xfId="2911" xr:uid="{00000000-0005-0000-0000-0000C2AA0000}"/>
    <cellStyle name="Normal 9 2 13 2" xfId="11584" xr:uid="{00000000-0005-0000-0000-0000C3AA0000}"/>
    <cellStyle name="Normal 9 2 13 2 2" xfId="28937" xr:uid="{00000000-0005-0000-0000-0000C4AA0000}"/>
    <cellStyle name="Normal 9 2 13 2 3" xfId="46283" xr:uid="{00000000-0005-0000-0000-0000C5AA0000}"/>
    <cellStyle name="Normal 9 2 13 3" xfId="20264" xr:uid="{00000000-0005-0000-0000-0000C6AA0000}"/>
    <cellStyle name="Normal 9 2 13 4" xfId="37610" xr:uid="{00000000-0005-0000-0000-0000C7AA0000}"/>
    <cellStyle name="Normal 9 2 14" xfId="8693" xr:uid="{00000000-0005-0000-0000-0000C8AA0000}"/>
    <cellStyle name="Normal 9 2 14 2" xfId="26046" xr:uid="{00000000-0005-0000-0000-0000C9AA0000}"/>
    <cellStyle name="Normal 9 2 14 3" xfId="43392" xr:uid="{00000000-0005-0000-0000-0000CAAA0000}"/>
    <cellStyle name="Normal 9 2 15" xfId="17374" xr:uid="{00000000-0005-0000-0000-0000CBAA0000}"/>
    <cellStyle name="Normal 9 2 16" xfId="34719" xr:uid="{00000000-0005-0000-0000-0000CCAA0000}"/>
    <cellStyle name="Normal 9 2 2" xfId="31" xr:uid="{00000000-0005-0000-0000-0000CDAA0000}"/>
    <cellStyle name="Normal 9 2 2 10" xfId="1110" xr:uid="{00000000-0005-0000-0000-0000CEAA0000}"/>
    <cellStyle name="Normal 9 2 2 10 2" xfId="6892" xr:uid="{00000000-0005-0000-0000-0000CFAA0000}"/>
    <cellStyle name="Normal 9 2 2 10 2 2" xfId="15565" xr:uid="{00000000-0005-0000-0000-0000D0AA0000}"/>
    <cellStyle name="Normal 9 2 2 10 2 2 2" xfId="32918" xr:uid="{00000000-0005-0000-0000-0000D1AA0000}"/>
    <cellStyle name="Normal 9 2 2 10 2 2 3" xfId="50264" xr:uid="{00000000-0005-0000-0000-0000D2AA0000}"/>
    <cellStyle name="Normal 9 2 2 10 2 3" xfId="24245" xr:uid="{00000000-0005-0000-0000-0000D3AA0000}"/>
    <cellStyle name="Normal 9 2 2 10 2 4" xfId="41591" xr:uid="{00000000-0005-0000-0000-0000D4AA0000}"/>
    <cellStyle name="Normal 9 2 2 10 3" xfId="4736" xr:uid="{00000000-0005-0000-0000-0000D5AA0000}"/>
    <cellStyle name="Normal 9 2 2 10 3 2" xfId="13409" xr:uid="{00000000-0005-0000-0000-0000D6AA0000}"/>
    <cellStyle name="Normal 9 2 2 10 3 2 2" xfId="30762" xr:uid="{00000000-0005-0000-0000-0000D7AA0000}"/>
    <cellStyle name="Normal 9 2 2 10 3 2 3" xfId="48108" xr:uid="{00000000-0005-0000-0000-0000D8AA0000}"/>
    <cellStyle name="Normal 9 2 2 10 3 3" xfId="22089" xr:uid="{00000000-0005-0000-0000-0000D9AA0000}"/>
    <cellStyle name="Normal 9 2 2 10 3 4" xfId="39435" xr:uid="{00000000-0005-0000-0000-0000DAAA0000}"/>
    <cellStyle name="Normal 9 2 2 10 4" xfId="9783" xr:uid="{00000000-0005-0000-0000-0000DBAA0000}"/>
    <cellStyle name="Normal 9 2 2 10 4 2" xfId="27136" xr:uid="{00000000-0005-0000-0000-0000DCAA0000}"/>
    <cellStyle name="Normal 9 2 2 10 4 3" xfId="44482" xr:uid="{00000000-0005-0000-0000-0000DDAA0000}"/>
    <cellStyle name="Normal 9 2 2 10 5" xfId="18463" xr:uid="{00000000-0005-0000-0000-0000DEAA0000}"/>
    <cellStyle name="Normal 9 2 2 10 6" xfId="35809" xr:uid="{00000000-0005-0000-0000-0000DFAA0000}"/>
    <cellStyle name="Normal 9 2 2 11" xfId="5814" xr:uid="{00000000-0005-0000-0000-0000E0AA0000}"/>
    <cellStyle name="Normal 9 2 2 11 2" xfId="14487" xr:uid="{00000000-0005-0000-0000-0000E1AA0000}"/>
    <cellStyle name="Normal 9 2 2 11 2 2" xfId="31840" xr:uid="{00000000-0005-0000-0000-0000E2AA0000}"/>
    <cellStyle name="Normal 9 2 2 11 2 3" xfId="49186" xr:uid="{00000000-0005-0000-0000-0000E3AA0000}"/>
    <cellStyle name="Normal 9 2 2 11 3" xfId="23167" xr:uid="{00000000-0005-0000-0000-0000E4AA0000}"/>
    <cellStyle name="Normal 9 2 2 11 4" xfId="40513" xr:uid="{00000000-0005-0000-0000-0000E5AA0000}"/>
    <cellStyle name="Normal 9 2 2 12" xfId="2923" xr:uid="{00000000-0005-0000-0000-0000E6AA0000}"/>
    <cellStyle name="Normal 9 2 2 12 2" xfId="11596" xr:uid="{00000000-0005-0000-0000-0000E7AA0000}"/>
    <cellStyle name="Normal 9 2 2 12 2 2" xfId="28949" xr:uid="{00000000-0005-0000-0000-0000E8AA0000}"/>
    <cellStyle name="Normal 9 2 2 12 2 3" xfId="46295" xr:uid="{00000000-0005-0000-0000-0000E9AA0000}"/>
    <cellStyle name="Normal 9 2 2 12 3" xfId="20276" xr:uid="{00000000-0005-0000-0000-0000EAAA0000}"/>
    <cellStyle name="Normal 9 2 2 12 4" xfId="37622" xr:uid="{00000000-0005-0000-0000-0000EBAA0000}"/>
    <cellStyle name="Normal 9 2 2 13" xfId="8705" xr:uid="{00000000-0005-0000-0000-0000ECAA0000}"/>
    <cellStyle name="Normal 9 2 2 13 2" xfId="26058" xr:uid="{00000000-0005-0000-0000-0000EDAA0000}"/>
    <cellStyle name="Normal 9 2 2 13 3" xfId="43404" xr:uid="{00000000-0005-0000-0000-0000EEAA0000}"/>
    <cellStyle name="Normal 9 2 2 14" xfId="17386" xr:uid="{00000000-0005-0000-0000-0000EFAA0000}"/>
    <cellStyle name="Normal 9 2 2 15" xfId="34731" xr:uid="{00000000-0005-0000-0000-0000F0AA0000}"/>
    <cellStyle name="Normal 9 2 2 2" xfId="56" xr:uid="{00000000-0005-0000-0000-0000F1AA0000}"/>
    <cellStyle name="Normal 9 2 2 2 10" xfId="5838" xr:uid="{00000000-0005-0000-0000-0000F2AA0000}"/>
    <cellStyle name="Normal 9 2 2 2 10 2" xfId="14511" xr:uid="{00000000-0005-0000-0000-0000F3AA0000}"/>
    <cellStyle name="Normal 9 2 2 2 10 2 2" xfId="31864" xr:uid="{00000000-0005-0000-0000-0000F4AA0000}"/>
    <cellStyle name="Normal 9 2 2 2 10 2 3" xfId="49210" xr:uid="{00000000-0005-0000-0000-0000F5AA0000}"/>
    <cellStyle name="Normal 9 2 2 2 10 3" xfId="23191" xr:uid="{00000000-0005-0000-0000-0000F6AA0000}"/>
    <cellStyle name="Normal 9 2 2 2 10 4" xfId="40537" xr:uid="{00000000-0005-0000-0000-0000F7AA0000}"/>
    <cellStyle name="Normal 9 2 2 2 11" xfId="2947" xr:uid="{00000000-0005-0000-0000-0000F8AA0000}"/>
    <cellStyle name="Normal 9 2 2 2 11 2" xfId="11620" xr:uid="{00000000-0005-0000-0000-0000F9AA0000}"/>
    <cellStyle name="Normal 9 2 2 2 11 2 2" xfId="28973" xr:uid="{00000000-0005-0000-0000-0000FAAA0000}"/>
    <cellStyle name="Normal 9 2 2 2 11 2 3" xfId="46319" xr:uid="{00000000-0005-0000-0000-0000FBAA0000}"/>
    <cellStyle name="Normal 9 2 2 2 11 3" xfId="20300" xr:uid="{00000000-0005-0000-0000-0000FCAA0000}"/>
    <cellStyle name="Normal 9 2 2 2 11 4" xfId="37646" xr:uid="{00000000-0005-0000-0000-0000FDAA0000}"/>
    <cellStyle name="Normal 9 2 2 2 12" xfId="8729" xr:uid="{00000000-0005-0000-0000-0000FEAA0000}"/>
    <cellStyle name="Normal 9 2 2 2 12 2" xfId="26082" xr:uid="{00000000-0005-0000-0000-0000FFAA0000}"/>
    <cellStyle name="Normal 9 2 2 2 12 3" xfId="43428" xr:uid="{00000000-0005-0000-0000-000000AB0000}"/>
    <cellStyle name="Normal 9 2 2 2 13" xfId="17409" xr:uid="{00000000-0005-0000-0000-000001AB0000}"/>
    <cellStyle name="Normal 9 2 2 2 14" xfId="34755" xr:uid="{00000000-0005-0000-0000-000002AB0000}"/>
    <cellStyle name="Normal 9 2 2 2 2" xfId="105" xr:uid="{00000000-0005-0000-0000-000003AB0000}"/>
    <cellStyle name="Normal 9 2 2 2 2 10" xfId="8778" xr:uid="{00000000-0005-0000-0000-000004AB0000}"/>
    <cellStyle name="Normal 9 2 2 2 2 10 2" xfId="26131" xr:uid="{00000000-0005-0000-0000-000005AB0000}"/>
    <cellStyle name="Normal 9 2 2 2 2 10 3" xfId="43477" xr:uid="{00000000-0005-0000-0000-000006AB0000}"/>
    <cellStyle name="Normal 9 2 2 2 2 11" xfId="17458" xr:uid="{00000000-0005-0000-0000-000007AB0000}"/>
    <cellStyle name="Normal 9 2 2 2 2 12" xfId="34804" xr:uid="{00000000-0005-0000-0000-000008AB0000}"/>
    <cellStyle name="Normal 9 2 2 2 2 2" xfId="350" xr:uid="{00000000-0005-0000-0000-000009AB0000}"/>
    <cellStyle name="Normal 9 2 2 2 2 2 10" xfId="35049" xr:uid="{00000000-0005-0000-0000-00000AAB0000}"/>
    <cellStyle name="Normal 9 2 2 2 2 2 2" xfId="1085" xr:uid="{00000000-0005-0000-0000-00000BAB0000}"/>
    <cellStyle name="Normal 9 2 2 2 2 2 2 2" xfId="2898" xr:uid="{00000000-0005-0000-0000-00000CAB0000}"/>
    <cellStyle name="Normal 9 2 2 2 2 2 2 2 2" xfId="8680" xr:uid="{00000000-0005-0000-0000-00000DAB0000}"/>
    <cellStyle name="Normal 9 2 2 2 2 2 2 2 2 2" xfId="17353" xr:uid="{00000000-0005-0000-0000-00000EAB0000}"/>
    <cellStyle name="Normal 9 2 2 2 2 2 2 2 2 2 2" xfId="34706" xr:uid="{00000000-0005-0000-0000-00000FAB0000}"/>
    <cellStyle name="Normal 9 2 2 2 2 2 2 2 2 2 3" xfId="52052" xr:uid="{00000000-0005-0000-0000-000010AB0000}"/>
    <cellStyle name="Normal 9 2 2 2 2 2 2 2 2 3" xfId="26033" xr:uid="{00000000-0005-0000-0000-000011AB0000}"/>
    <cellStyle name="Normal 9 2 2 2 2 2 2 2 2 4" xfId="43379" xr:uid="{00000000-0005-0000-0000-000012AB0000}"/>
    <cellStyle name="Normal 9 2 2 2 2 2 2 2 3" xfId="4711" xr:uid="{00000000-0005-0000-0000-000013AB0000}"/>
    <cellStyle name="Normal 9 2 2 2 2 2 2 2 3 2" xfId="13384" xr:uid="{00000000-0005-0000-0000-000014AB0000}"/>
    <cellStyle name="Normal 9 2 2 2 2 2 2 2 3 2 2" xfId="30737" xr:uid="{00000000-0005-0000-0000-000015AB0000}"/>
    <cellStyle name="Normal 9 2 2 2 2 2 2 2 3 2 3" xfId="48083" xr:uid="{00000000-0005-0000-0000-000016AB0000}"/>
    <cellStyle name="Normal 9 2 2 2 2 2 2 2 3 3" xfId="22064" xr:uid="{00000000-0005-0000-0000-000017AB0000}"/>
    <cellStyle name="Normal 9 2 2 2 2 2 2 2 3 4" xfId="39410" xr:uid="{00000000-0005-0000-0000-000018AB0000}"/>
    <cellStyle name="Normal 9 2 2 2 2 2 2 2 4" xfId="11571" xr:uid="{00000000-0005-0000-0000-000019AB0000}"/>
    <cellStyle name="Normal 9 2 2 2 2 2 2 2 4 2" xfId="28924" xr:uid="{00000000-0005-0000-0000-00001AAB0000}"/>
    <cellStyle name="Normal 9 2 2 2 2 2 2 2 4 3" xfId="46270" xr:uid="{00000000-0005-0000-0000-00001BAB0000}"/>
    <cellStyle name="Normal 9 2 2 2 2 2 2 2 5" xfId="20251" xr:uid="{00000000-0005-0000-0000-00001CAB0000}"/>
    <cellStyle name="Normal 9 2 2 2 2 2 2 2 6" xfId="37597" xr:uid="{00000000-0005-0000-0000-00001DAB0000}"/>
    <cellStyle name="Normal 9 2 2 2 2 2 2 3" xfId="1820" xr:uid="{00000000-0005-0000-0000-00001EAB0000}"/>
    <cellStyle name="Normal 9 2 2 2 2 2 2 3 2" xfId="7602" xr:uid="{00000000-0005-0000-0000-00001FAB0000}"/>
    <cellStyle name="Normal 9 2 2 2 2 2 2 3 2 2" xfId="16275" xr:uid="{00000000-0005-0000-0000-000020AB0000}"/>
    <cellStyle name="Normal 9 2 2 2 2 2 2 3 2 2 2" xfId="33628" xr:uid="{00000000-0005-0000-0000-000021AB0000}"/>
    <cellStyle name="Normal 9 2 2 2 2 2 2 3 2 2 3" xfId="50974" xr:uid="{00000000-0005-0000-0000-000022AB0000}"/>
    <cellStyle name="Normal 9 2 2 2 2 2 2 3 2 3" xfId="24955" xr:uid="{00000000-0005-0000-0000-000023AB0000}"/>
    <cellStyle name="Normal 9 2 2 2 2 2 2 3 2 4" xfId="42301" xr:uid="{00000000-0005-0000-0000-000024AB0000}"/>
    <cellStyle name="Normal 9 2 2 2 2 2 2 3 3" xfId="5446" xr:uid="{00000000-0005-0000-0000-000025AB0000}"/>
    <cellStyle name="Normal 9 2 2 2 2 2 2 3 3 2" xfId="14119" xr:uid="{00000000-0005-0000-0000-000026AB0000}"/>
    <cellStyle name="Normal 9 2 2 2 2 2 2 3 3 2 2" xfId="31472" xr:uid="{00000000-0005-0000-0000-000027AB0000}"/>
    <cellStyle name="Normal 9 2 2 2 2 2 2 3 3 2 3" xfId="48818" xr:uid="{00000000-0005-0000-0000-000028AB0000}"/>
    <cellStyle name="Normal 9 2 2 2 2 2 2 3 3 3" xfId="22799" xr:uid="{00000000-0005-0000-0000-000029AB0000}"/>
    <cellStyle name="Normal 9 2 2 2 2 2 2 3 3 4" xfId="40145" xr:uid="{00000000-0005-0000-0000-00002AAB0000}"/>
    <cellStyle name="Normal 9 2 2 2 2 2 2 3 4" xfId="10493" xr:uid="{00000000-0005-0000-0000-00002BAB0000}"/>
    <cellStyle name="Normal 9 2 2 2 2 2 2 3 4 2" xfId="27846" xr:uid="{00000000-0005-0000-0000-00002CAB0000}"/>
    <cellStyle name="Normal 9 2 2 2 2 2 2 3 4 3" xfId="45192" xr:uid="{00000000-0005-0000-0000-00002DAB0000}"/>
    <cellStyle name="Normal 9 2 2 2 2 2 2 3 5" xfId="19173" xr:uid="{00000000-0005-0000-0000-00002EAB0000}"/>
    <cellStyle name="Normal 9 2 2 2 2 2 2 3 6" xfId="36519" xr:uid="{00000000-0005-0000-0000-00002FAB0000}"/>
    <cellStyle name="Normal 9 2 2 2 2 2 2 4" xfId="6867" xr:uid="{00000000-0005-0000-0000-000030AB0000}"/>
    <cellStyle name="Normal 9 2 2 2 2 2 2 4 2" xfId="15540" xr:uid="{00000000-0005-0000-0000-000031AB0000}"/>
    <cellStyle name="Normal 9 2 2 2 2 2 2 4 2 2" xfId="32893" xr:uid="{00000000-0005-0000-0000-000032AB0000}"/>
    <cellStyle name="Normal 9 2 2 2 2 2 2 4 2 3" xfId="50239" xr:uid="{00000000-0005-0000-0000-000033AB0000}"/>
    <cellStyle name="Normal 9 2 2 2 2 2 2 4 3" xfId="24220" xr:uid="{00000000-0005-0000-0000-000034AB0000}"/>
    <cellStyle name="Normal 9 2 2 2 2 2 2 4 4" xfId="41566" xr:uid="{00000000-0005-0000-0000-000035AB0000}"/>
    <cellStyle name="Normal 9 2 2 2 2 2 2 5" xfId="3633" xr:uid="{00000000-0005-0000-0000-000036AB0000}"/>
    <cellStyle name="Normal 9 2 2 2 2 2 2 5 2" xfId="12306" xr:uid="{00000000-0005-0000-0000-000037AB0000}"/>
    <cellStyle name="Normal 9 2 2 2 2 2 2 5 2 2" xfId="29659" xr:uid="{00000000-0005-0000-0000-000038AB0000}"/>
    <cellStyle name="Normal 9 2 2 2 2 2 2 5 2 3" xfId="47005" xr:uid="{00000000-0005-0000-0000-000039AB0000}"/>
    <cellStyle name="Normal 9 2 2 2 2 2 2 5 3" xfId="20986" xr:uid="{00000000-0005-0000-0000-00003AAB0000}"/>
    <cellStyle name="Normal 9 2 2 2 2 2 2 5 4" xfId="38332" xr:uid="{00000000-0005-0000-0000-00003BAB0000}"/>
    <cellStyle name="Normal 9 2 2 2 2 2 2 6" xfId="9758" xr:uid="{00000000-0005-0000-0000-00003CAB0000}"/>
    <cellStyle name="Normal 9 2 2 2 2 2 2 6 2" xfId="27111" xr:uid="{00000000-0005-0000-0000-00003DAB0000}"/>
    <cellStyle name="Normal 9 2 2 2 2 2 2 6 3" xfId="44457" xr:uid="{00000000-0005-0000-0000-00003EAB0000}"/>
    <cellStyle name="Normal 9 2 2 2 2 2 2 7" xfId="18438" xr:uid="{00000000-0005-0000-0000-00003FAB0000}"/>
    <cellStyle name="Normal 9 2 2 2 2 2 2 8" xfId="35784" xr:uid="{00000000-0005-0000-0000-000040AB0000}"/>
    <cellStyle name="Normal 9 2 2 2 2 2 3" xfId="595" xr:uid="{00000000-0005-0000-0000-000041AB0000}"/>
    <cellStyle name="Normal 9 2 2 2 2 2 3 2" xfId="2408" xr:uid="{00000000-0005-0000-0000-000042AB0000}"/>
    <cellStyle name="Normal 9 2 2 2 2 2 3 2 2" xfId="8190" xr:uid="{00000000-0005-0000-0000-000043AB0000}"/>
    <cellStyle name="Normal 9 2 2 2 2 2 3 2 2 2" xfId="16863" xr:uid="{00000000-0005-0000-0000-000044AB0000}"/>
    <cellStyle name="Normal 9 2 2 2 2 2 3 2 2 2 2" xfId="34216" xr:uid="{00000000-0005-0000-0000-000045AB0000}"/>
    <cellStyle name="Normal 9 2 2 2 2 2 3 2 2 2 3" xfId="51562" xr:uid="{00000000-0005-0000-0000-000046AB0000}"/>
    <cellStyle name="Normal 9 2 2 2 2 2 3 2 2 3" xfId="25543" xr:uid="{00000000-0005-0000-0000-000047AB0000}"/>
    <cellStyle name="Normal 9 2 2 2 2 2 3 2 2 4" xfId="42889" xr:uid="{00000000-0005-0000-0000-000048AB0000}"/>
    <cellStyle name="Normal 9 2 2 2 2 2 3 2 3" xfId="5691" xr:uid="{00000000-0005-0000-0000-000049AB0000}"/>
    <cellStyle name="Normal 9 2 2 2 2 2 3 2 3 2" xfId="14364" xr:uid="{00000000-0005-0000-0000-00004AAB0000}"/>
    <cellStyle name="Normal 9 2 2 2 2 2 3 2 3 2 2" xfId="31717" xr:uid="{00000000-0005-0000-0000-00004BAB0000}"/>
    <cellStyle name="Normal 9 2 2 2 2 2 3 2 3 2 3" xfId="49063" xr:uid="{00000000-0005-0000-0000-00004CAB0000}"/>
    <cellStyle name="Normal 9 2 2 2 2 2 3 2 3 3" xfId="23044" xr:uid="{00000000-0005-0000-0000-00004DAB0000}"/>
    <cellStyle name="Normal 9 2 2 2 2 2 3 2 3 4" xfId="40390" xr:uid="{00000000-0005-0000-0000-00004EAB0000}"/>
    <cellStyle name="Normal 9 2 2 2 2 2 3 2 4" xfId="11081" xr:uid="{00000000-0005-0000-0000-00004FAB0000}"/>
    <cellStyle name="Normal 9 2 2 2 2 2 3 2 4 2" xfId="28434" xr:uid="{00000000-0005-0000-0000-000050AB0000}"/>
    <cellStyle name="Normal 9 2 2 2 2 2 3 2 4 3" xfId="45780" xr:uid="{00000000-0005-0000-0000-000051AB0000}"/>
    <cellStyle name="Normal 9 2 2 2 2 2 3 2 5" xfId="19761" xr:uid="{00000000-0005-0000-0000-000052AB0000}"/>
    <cellStyle name="Normal 9 2 2 2 2 2 3 2 6" xfId="37107" xr:uid="{00000000-0005-0000-0000-000053AB0000}"/>
    <cellStyle name="Normal 9 2 2 2 2 2 3 3" xfId="6377" xr:uid="{00000000-0005-0000-0000-000054AB0000}"/>
    <cellStyle name="Normal 9 2 2 2 2 2 3 3 2" xfId="15050" xr:uid="{00000000-0005-0000-0000-000055AB0000}"/>
    <cellStyle name="Normal 9 2 2 2 2 2 3 3 2 2" xfId="32403" xr:uid="{00000000-0005-0000-0000-000056AB0000}"/>
    <cellStyle name="Normal 9 2 2 2 2 2 3 3 2 3" xfId="49749" xr:uid="{00000000-0005-0000-0000-000057AB0000}"/>
    <cellStyle name="Normal 9 2 2 2 2 2 3 3 3" xfId="23730" xr:uid="{00000000-0005-0000-0000-000058AB0000}"/>
    <cellStyle name="Normal 9 2 2 2 2 2 3 3 4" xfId="41076" xr:uid="{00000000-0005-0000-0000-000059AB0000}"/>
    <cellStyle name="Normal 9 2 2 2 2 2 3 4" xfId="4221" xr:uid="{00000000-0005-0000-0000-00005AAB0000}"/>
    <cellStyle name="Normal 9 2 2 2 2 2 3 4 2" xfId="12894" xr:uid="{00000000-0005-0000-0000-00005BAB0000}"/>
    <cellStyle name="Normal 9 2 2 2 2 2 3 4 2 2" xfId="30247" xr:uid="{00000000-0005-0000-0000-00005CAB0000}"/>
    <cellStyle name="Normal 9 2 2 2 2 2 3 4 2 3" xfId="47593" xr:uid="{00000000-0005-0000-0000-00005DAB0000}"/>
    <cellStyle name="Normal 9 2 2 2 2 2 3 4 3" xfId="21574" xr:uid="{00000000-0005-0000-0000-00005EAB0000}"/>
    <cellStyle name="Normal 9 2 2 2 2 2 3 4 4" xfId="38920" xr:uid="{00000000-0005-0000-0000-00005FAB0000}"/>
    <cellStyle name="Normal 9 2 2 2 2 2 3 5" xfId="9268" xr:uid="{00000000-0005-0000-0000-000060AB0000}"/>
    <cellStyle name="Normal 9 2 2 2 2 2 3 5 2" xfId="26621" xr:uid="{00000000-0005-0000-0000-000061AB0000}"/>
    <cellStyle name="Normal 9 2 2 2 2 2 3 5 3" xfId="43967" xr:uid="{00000000-0005-0000-0000-000062AB0000}"/>
    <cellStyle name="Normal 9 2 2 2 2 2 3 6" xfId="17948" xr:uid="{00000000-0005-0000-0000-000063AB0000}"/>
    <cellStyle name="Normal 9 2 2 2 2 2 3 7" xfId="35294" xr:uid="{00000000-0005-0000-0000-000064AB0000}"/>
    <cellStyle name="Normal 9 2 2 2 2 2 4" xfId="2163" xr:uid="{00000000-0005-0000-0000-000065AB0000}"/>
    <cellStyle name="Normal 9 2 2 2 2 2 4 2" xfId="7945" xr:uid="{00000000-0005-0000-0000-000066AB0000}"/>
    <cellStyle name="Normal 9 2 2 2 2 2 4 2 2" xfId="16618" xr:uid="{00000000-0005-0000-0000-000067AB0000}"/>
    <cellStyle name="Normal 9 2 2 2 2 2 4 2 2 2" xfId="33971" xr:uid="{00000000-0005-0000-0000-000068AB0000}"/>
    <cellStyle name="Normal 9 2 2 2 2 2 4 2 2 3" xfId="51317" xr:uid="{00000000-0005-0000-0000-000069AB0000}"/>
    <cellStyle name="Normal 9 2 2 2 2 2 4 2 3" xfId="25298" xr:uid="{00000000-0005-0000-0000-00006AAB0000}"/>
    <cellStyle name="Normal 9 2 2 2 2 2 4 2 4" xfId="42644" xr:uid="{00000000-0005-0000-0000-00006BAB0000}"/>
    <cellStyle name="Normal 9 2 2 2 2 2 4 3" xfId="3976" xr:uid="{00000000-0005-0000-0000-00006CAB0000}"/>
    <cellStyle name="Normal 9 2 2 2 2 2 4 3 2" xfId="12649" xr:uid="{00000000-0005-0000-0000-00006DAB0000}"/>
    <cellStyle name="Normal 9 2 2 2 2 2 4 3 2 2" xfId="30002" xr:uid="{00000000-0005-0000-0000-00006EAB0000}"/>
    <cellStyle name="Normal 9 2 2 2 2 2 4 3 2 3" xfId="47348" xr:uid="{00000000-0005-0000-0000-00006FAB0000}"/>
    <cellStyle name="Normal 9 2 2 2 2 2 4 3 3" xfId="21329" xr:uid="{00000000-0005-0000-0000-000070AB0000}"/>
    <cellStyle name="Normal 9 2 2 2 2 2 4 3 4" xfId="38675" xr:uid="{00000000-0005-0000-0000-000071AB0000}"/>
    <cellStyle name="Normal 9 2 2 2 2 2 4 4" xfId="10836" xr:uid="{00000000-0005-0000-0000-000072AB0000}"/>
    <cellStyle name="Normal 9 2 2 2 2 2 4 4 2" xfId="28189" xr:uid="{00000000-0005-0000-0000-000073AB0000}"/>
    <cellStyle name="Normal 9 2 2 2 2 2 4 4 3" xfId="45535" xr:uid="{00000000-0005-0000-0000-000074AB0000}"/>
    <cellStyle name="Normal 9 2 2 2 2 2 4 5" xfId="19516" xr:uid="{00000000-0005-0000-0000-000075AB0000}"/>
    <cellStyle name="Normal 9 2 2 2 2 2 4 6" xfId="36862" xr:uid="{00000000-0005-0000-0000-000076AB0000}"/>
    <cellStyle name="Normal 9 2 2 2 2 2 5" xfId="1330" xr:uid="{00000000-0005-0000-0000-000077AB0000}"/>
    <cellStyle name="Normal 9 2 2 2 2 2 5 2" xfId="7112" xr:uid="{00000000-0005-0000-0000-000078AB0000}"/>
    <cellStyle name="Normal 9 2 2 2 2 2 5 2 2" xfId="15785" xr:uid="{00000000-0005-0000-0000-000079AB0000}"/>
    <cellStyle name="Normal 9 2 2 2 2 2 5 2 2 2" xfId="33138" xr:uid="{00000000-0005-0000-0000-00007AAB0000}"/>
    <cellStyle name="Normal 9 2 2 2 2 2 5 2 2 3" xfId="50484" xr:uid="{00000000-0005-0000-0000-00007BAB0000}"/>
    <cellStyle name="Normal 9 2 2 2 2 2 5 2 3" xfId="24465" xr:uid="{00000000-0005-0000-0000-00007CAB0000}"/>
    <cellStyle name="Normal 9 2 2 2 2 2 5 2 4" xfId="41811" xr:uid="{00000000-0005-0000-0000-00007DAB0000}"/>
    <cellStyle name="Normal 9 2 2 2 2 2 5 3" xfId="4956" xr:uid="{00000000-0005-0000-0000-00007EAB0000}"/>
    <cellStyle name="Normal 9 2 2 2 2 2 5 3 2" xfId="13629" xr:uid="{00000000-0005-0000-0000-00007FAB0000}"/>
    <cellStyle name="Normal 9 2 2 2 2 2 5 3 2 2" xfId="30982" xr:uid="{00000000-0005-0000-0000-000080AB0000}"/>
    <cellStyle name="Normal 9 2 2 2 2 2 5 3 2 3" xfId="48328" xr:uid="{00000000-0005-0000-0000-000081AB0000}"/>
    <cellStyle name="Normal 9 2 2 2 2 2 5 3 3" xfId="22309" xr:uid="{00000000-0005-0000-0000-000082AB0000}"/>
    <cellStyle name="Normal 9 2 2 2 2 2 5 3 4" xfId="39655" xr:uid="{00000000-0005-0000-0000-000083AB0000}"/>
    <cellStyle name="Normal 9 2 2 2 2 2 5 4" xfId="10003" xr:uid="{00000000-0005-0000-0000-000084AB0000}"/>
    <cellStyle name="Normal 9 2 2 2 2 2 5 4 2" xfId="27356" xr:uid="{00000000-0005-0000-0000-000085AB0000}"/>
    <cellStyle name="Normal 9 2 2 2 2 2 5 4 3" xfId="44702" xr:uid="{00000000-0005-0000-0000-000086AB0000}"/>
    <cellStyle name="Normal 9 2 2 2 2 2 5 5" xfId="18683" xr:uid="{00000000-0005-0000-0000-000087AB0000}"/>
    <cellStyle name="Normal 9 2 2 2 2 2 5 6" xfId="36029" xr:uid="{00000000-0005-0000-0000-000088AB0000}"/>
    <cellStyle name="Normal 9 2 2 2 2 2 6" xfId="6132" xr:uid="{00000000-0005-0000-0000-000089AB0000}"/>
    <cellStyle name="Normal 9 2 2 2 2 2 6 2" xfId="14805" xr:uid="{00000000-0005-0000-0000-00008AAB0000}"/>
    <cellStyle name="Normal 9 2 2 2 2 2 6 2 2" xfId="32158" xr:uid="{00000000-0005-0000-0000-00008BAB0000}"/>
    <cellStyle name="Normal 9 2 2 2 2 2 6 2 3" xfId="49504" xr:uid="{00000000-0005-0000-0000-00008CAB0000}"/>
    <cellStyle name="Normal 9 2 2 2 2 2 6 3" xfId="23485" xr:uid="{00000000-0005-0000-0000-00008DAB0000}"/>
    <cellStyle name="Normal 9 2 2 2 2 2 6 4" xfId="40831" xr:uid="{00000000-0005-0000-0000-00008EAB0000}"/>
    <cellStyle name="Normal 9 2 2 2 2 2 7" xfId="3143" xr:uid="{00000000-0005-0000-0000-00008FAB0000}"/>
    <cellStyle name="Normal 9 2 2 2 2 2 7 2" xfId="11816" xr:uid="{00000000-0005-0000-0000-000090AB0000}"/>
    <cellStyle name="Normal 9 2 2 2 2 2 7 2 2" xfId="29169" xr:uid="{00000000-0005-0000-0000-000091AB0000}"/>
    <cellStyle name="Normal 9 2 2 2 2 2 7 2 3" xfId="46515" xr:uid="{00000000-0005-0000-0000-000092AB0000}"/>
    <cellStyle name="Normal 9 2 2 2 2 2 7 3" xfId="20496" xr:uid="{00000000-0005-0000-0000-000093AB0000}"/>
    <cellStyle name="Normal 9 2 2 2 2 2 7 4" xfId="37842" xr:uid="{00000000-0005-0000-0000-000094AB0000}"/>
    <cellStyle name="Normal 9 2 2 2 2 2 8" xfId="9023" xr:uid="{00000000-0005-0000-0000-000095AB0000}"/>
    <cellStyle name="Normal 9 2 2 2 2 2 8 2" xfId="26376" xr:uid="{00000000-0005-0000-0000-000096AB0000}"/>
    <cellStyle name="Normal 9 2 2 2 2 2 8 3" xfId="43722" xr:uid="{00000000-0005-0000-0000-000097AB0000}"/>
    <cellStyle name="Normal 9 2 2 2 2 2 9" xfId="17703" xr:uid="{00000000-0005-0000-0000-000098AB0000}"/>
    <cellStyle name="Normal 9 2 2 2 2 3" xfId="252" xr:uid="{00000000-0005-0000-0000-000099AB0000}"/>
    <cellStyle name="Normal 9 2 2 2 2 3 10" xfId="34951" xr:uid="{00000000-0005-0000-0000-00009AAB0000}"/>
    <cellStyle name="Normal 9 2 2 2 2 3 2" xfId="987" xr:uid="{00000000-0005-0000-0000-00009BAB0000}"/>
    <cellStyle name="Normal 9 2 2 2 2 3 2 2" xfId="2800" xr:uid="{00000000-0005-0000-0000-00009CAB0000}"/>
    <cellStyle name="Normal 9 2 2 2 2 3 2 2 2" xfId="8582" xr:uid="{00000000-0005-0000-0000-00009DAB0000}"/>
    <cellStyle name="Normal 9 2 2 2 2 3 2 2 2 2" xfId="17255" xr:uid="{00000000-0005-0000-0000-00009EAB0000}"/>
    <cellStyle name="Normal 9 2 2 2 2 3 2 2 2 2 2" xfId="34608" xr:uid="{00000000-0005-0000-0000-00009FAB0000}"/>
    <cellStyle name="Normal 9 2 2 2 2 3 2 2 2 2 3" xfId="51954" xr:uid="{00000000-0005-0000-0000-0000A0AB0000}"/>
    <cellStyle name="Normal 9 2 2 2 2 3 2 2 2 3" xfId="25935" xr:uid="{00000000-0005-0000-0000-0000A1AB0000}"/>
    <cellStyle name="Normal 9 2 2 2 2 3 2 2 2 4" xfId="43281" xr:uid="{00000000-0005-0000-0000-0000A2AB0000}"/>
    <cellStyle name="Normal 9 2 2 2 2 3 2 2 3" xfId="4613" xr:uid="{00000000-0005-0000-0000-0000A3AB0000}"/>
    <cellStyle name="Normal 9 2 2 2 2 3 2 2 3 2" xfId="13286" xr:uid="{00000000-0005-0000-0000-0000A4AB0000}"/>
    <cellStyle name="Normal 9 2 2 2 2 3 2 2 3 2 2" xfId="30639" xr:uid="{00000000-0005-0000-0000-0000A5AB0000}"/>
    <cellStyle name="Normal 9 2 2 2 2 3 2 2 3 2 3" xfId="47985" xr:uid="{00000000-0005-0000-0000-0000A6AB0000}"/>
    <cellStyle name="Normal 9 2 2 2 2 3 2 2 3 3" xfId="21966" xr:uid="{00000000-0005-0000-0000-0000A7AB0000}"/>
    <cellStyle name="Normal 9 2 2 2 2 3 2 2 3 4" xfId="39312" xr:uid="{00000000-0005-0000-0000-0000A8AB0000}"/>
    <cellStyle name="Normal 9 2 2 2 2 3 2 2 4" xfId="11473" xr:uid="{00000000-0005-0000-0000-0000A9AB0000}"/>
    <cellStyle name="Normal 9 2 2 2 2 3 2 2 4 2" xfId="28826" xr:uid="{00000000-0005-0000-0000-0000AAAB0000}"/>
    <cellStyle name="Normal 9 2 2 2 2 3 2 2 4 3" xfId="46172" xr:uid="{00000000-0005-0000-0000-0000ABAB0000}"/>
    <cellStyle name="Normal 9 2 2 2 2 3 2 2 5" xfId="20153" xr:uid="{00000000-0005-0000-0000-0000ACAB0000}"/>
    <cellStyle name="Normal 9 2 2 2 2 3 2 2 6" xfId="37499" xr:uid="{00000000-0005-0000-0000-0000ADAB0000}"/>
    <cellStyle name="Normal 9 2 2 2 2 3 2 3" xfId="1722" xr:uid="{00000000-0005-0000-0000-0000AEAB0000}"/>
    <cellStyle name="Normal 9 2 2 2 2 3 2 3 2" xfId="7504" xr:uid="{00000000-0005-0000-0000-0000AFAB0000}"/>
    <cellStyle name="Normal 9 2 2 2 2 3 2 3 2 2" xfId="16177" xr:uid="{00000000-0005-0000-0000-0000B0AB0000}"/>
    <cellStyle name="Normal 9 2 2 2 2 3 2 3 2 2 2" xfId="33530" xr:uid="{00000000-0005-0000-0000-0000B1AB0000}"/>
    <cellStyle name="Normal 9 2 2 2 2 3 2 3 2 2 3" xfId="50876" xr:uid="{00000000-0005-0000-0000-0000B2AB0000}"/>
    <cellStyle name="Normal 9 2 2 2 2 3 2 3 2 3" xfId="24857" xr:uid="{00000000-0005-0000-0000-0000B3AB0000}"/>
    <cellStyle name="Normal 9 2 2 2 2 3 2 3 2 4" xfId="42203" xr:uid="{00000000-0005-0000-0000-0000B4AB0000}"/>
    <cellStyle name="Normal 9 2 2 2 2 3 2 3 3" xfId="5348" xr:uid="{00000000-0005-0000-0000-0000B5AB0000}"/>
    <cellStyle name="Normal 9 2 2 2 2 3 2 3 3 2" xfId="14021" xr:uid="{00000000-0005-0000-0000-0000B6AB0000}"/>
    <cellStyle name="Normal 9 2 2 2 2 3 2 3 3 2 2" xfId="31374" xr:uid="{00000000-0005-0000-0000-0000B7AB0000}"/>
    <cellStyle name="Normal 9 2 2 2 2 3 2 3 3 2 3" xfId="48720" xr:uid="{00000000-0005-0000-0000-0000B8AB0000}"/>
    <cellStyle name="Normal 9 2 2 2 2 3 2 3 3 3" xfId="22701" xr:uid="{00000000-0005-0000-0000-0000B9AB0000}"/>
    <cellStyle name="Normal 9 2 2 2 2 3 2 3 3 4" xfId="40047" xr:uid="{00000000-0005-0000-0000-0000BAAB0000}"/>
    <cellStyle name="Normal 9 2 2 2 2 3 2 3 4" xfId="10395" xr:uid="{00000000-0005-0000-0000-0000BBAB0000}"/>
    <cellStyle name="Normal 9 2 2 2 2 3 2 3 4 2" xfId="27748" xr:uid="{00000000-0005-0000-0000-0000BCAB0000}"/>
    <cellStyle name="Normal 9 2 2 2 2 3 2 3 4 3" xfId="45094" xr:uid="{00000000-0005-0000-0000-0000BDAB0000}"/>
    <cellStyle name="Normal 9 2 2 2 2 3 2 3 5" xfId="19075" xr:uid="{00000000-0005-0000-0000-0000BEAB0000}"/>
    <cellStyle name="Normal 9 2 2 2 2 3 2 3 6" xfId="36421" xr:uid="{00000000-0005-0000-0000-0000BFAB0000}"/>
    <cellStyle name="Normal 9 2 2 2 2 3 2 4" xfId="6769" xr:uid="{00000000-0005-0000-0000-0000C0AB0000}"/>
    <cellStyle name="Normal 9 2 2 2 2 3 2 4 2" xfId="15442" xr:uid="{00000000-0005-0000-0000-0000C1AB0000}"/>
    <cellStyle name="Normal 9 2 2 2 2 3 2 4 2 2" xfId="32795" xr:uid="{00000000-0005-0000-0000-0000C2AB0000}"/>
    <cellStyle name="Normal 9 2 2 2 2 3 2 4 2 3" xfId="50141" xr:uid="{00000000-0005-0000-0000-0000C3AB0000}"/>
    <cellStyle name="Normal 9 2 2 2 2 3 2 4 3" xfId="24122" xr:uid="{00000000-0005-0000-0000-0000C4AB0000}"/>
    <cellStyle name="Normal 9 2 2 2 2 3 2 4 4" xfId="41468" xr:uid="{00000000-0005-0000-0000-0000C5AB0000}"/>
    <cellStyle name="Normal 9 2 2 2 2 3 2 5" xfId="3535" xr:uid="{00000000-0005-0000-0000-0000C6AB0000}"/>
    <cellStyle name="Normal 9 2 2 2 2 3 2 5 2" xfId="12208" xr:uid="{00000000-0005-0000-0000-0000C7AB0000}"/>
    <cellStyle name="Normal 9 2 2 2 2 3 2 5 2 2" xfId="29561" xr:uid="{00000000-0005-0000-0000-0000C8AB0000}"/>
    <cellStyle name="Normal 9 2 2 2 2 3 2 5 2 3" xfId="46907" xr:uid="{00000000-0005-0000-0000-0000C9AB0000}"/>
    <cellStyle name="Normal 9 2 2 2 2 3 2 5 3" xfId="20888" xr:uid="{00000000-0005-0000-0000-0000CAAB0000}"/>
    <cellStyle name="Normal 9 2 2 2 2 3 2 5 4" xfId="38234" xr:uid="{00000000-0005-0000-0000-0000CBAB0000}"/>
    <cellStyle name="Normal 9 2 2 2 2 3 2 6" xfId="9660" xr:uid="{00000000-0005-0000-0000-0000CCAB0000}"/>
    <cellStyle name="Normal 9 2 2 2 2 3 2 6 2" xfId="27013" xr:uid="{00000000-0005-0000-0000-0000CDAB0000}"/>
    <cellStyle name="Normal 9 2 2 2 2 3 2 6 3" xfId="44359" xr:uid="{00000000-0005-0000-0000-0000CEAB0000}"/>
    <cellStyle name="Normal 9 2 2 2 2 3 2 7" xfId="18340" xr:uid="{00000000-0005-0000-0000-0000CFAB0000}"/>
    <cellStyle name="Normal 9 2 2 2 2 3 2 8" xfId="35686" xr:uid="{00000000-0005-0000-0000-0000D0AB0000}"/>
    <cellStyle name="Normal 9 2 2 2 2 3 3" xfId="742" xr:uid="{00000000-0005-0000-0000-0000D1AB0000}"/>
    <cellStyle name="Normal 9 2 2 2 2 3 3 2" xfId="2555" xr:uid="{00000000-0005-0000-0000-0000D2AB0000}"/>
    <cellStyle name="Normal 9 2 2 2 2 3 3 2 2" xfId="8337" xr:uid="{00000000-0005-0000-0000-0000D3AB0000}"/>
    <cellStyle name="Normal 9 2 2 2 2 3 3 2 2 2" xfId="17010" xr:uid="{00000000-0005-0000-0000-0000D4AB0000}"/>
    <cellStyle name="Normal 9 2 2 2 2 3 3 2 2 2 2" xfId="34363" xr:uid="{00000000-0005-0000-0000-0000D5AB0000}"/>
    <cellStyle name="Normal 9 2 2 2 2 3 3 2 2 2 3" xfId="51709" xr:uid="{00000000-0005-0000-0000-0000D6AB0000}"/>
    <cellStyle name="Normal 9 2 2 2 2 3 3 2 2 3" xfId="25690" xr:uid="{00000000-0005-0000-0000-0000D7AB0000}"/>
    <cellStyle name="Normal 9 2 2 2 2 3 3 2 2 4" xfId="43036" xr:uid="{00000000-0005-0000-0000-0000D8AB0000}"/>
    <cellStyle name="Normal 9 2 2 2 2 3 3 2 3" xfId="5789" xr:uid="{00000000-0005-0000-0000-0000D9AB0000}"/>
    <cellStyle name="Normal 9 2 2 2 2 3 3 2 3 2" xfId="14462" xr:uid="{00000000-0005-0000-0000-0000DAAB0000}"/>
    <cellStyle name="Normal 9 2 2 2 2 3 3 2 3 2 2" xfId="31815" xr:uid="{00000000-0005-0000-0000-0000DBAB0000}"/>
    <cellStyle name="Normal 9 2 2 2 2 3 3 2 3 2 3" xfId="49161" xr:uid="{00000000-0005-0000-0000-0000DCAB0000}"/>
    <cellStyle name="Normal 9 2 2 2 2 3 3 2 3 3" xfId="23142" xr:uid="{00000000-0005-0000-0000-0000DDAB0000}"/>
    <cellStyle name="Normal 9 2 2 2 2 3 3 2 3 4" xfId="40488" xr:uid="{00000000-0005-0000-0000-0000DEAB0000}"/>
    <cellStyle name="Normal 9 2 2 2 2 3 3 2 4" xfId="11228" xr:uid="{00000000-0005-0000-0000-0000DFAB0000}"/>
    <cellStyle name="Normal 9 2 2 2 2 3 3 2 4 2" xfId="28581" xr:uid="{00000000-0005-0000-0000-0000E0AB0000}"/>
    <cellStyle name="Normal 9 2 2 2 2 3 3 2 4 3" xfId="45927" xr:uid="{00000000-0005-0000-0000-0000E1AB0000}"/>
    <cellStyle name="Normal 9 2 2 2 2 3 3 2 5" xfId="19908" xr:uid="{00000000-0005-0000-0000-0000E2AB0000}"/>
    <cellStyle name="Normal 9 2 2 2 2 3 3 2 6" xfId="37254" xr:uid="{00000000-0005-0000-0000-0000E3AB0000}"/>
    <cellStyle name="Normal 9 2 2 2 2 3 3 3" xfId="6524" xr:uid="{00000000-0005-0000-0000-0000E4AB0000}"/>
    <cellStyle name="Normal 9 2 2 2 2 3 3 3 2" xfId="15197" xr:uid="{00000000-0005-0000-0000-0000E5AB0000}"/>
    <cellStyle name="Normal 9 2 2 2 2 3 3 3 2 2" xfId="32550" xr:uid="{00000000-0005-0000-0000-0000E6AB0000}"/>
    <cellStyle name="Normal 9 2 2 2 2 3 3 3 2 3" xfId="49896" xr:uid="{00000000-0005-0000-0000-0000E7AB0000}"/>
    <cellStyle name="Normal 9 2 2 2 2 3 3 3 3" xfId="23877" xr:uid="{00000000-0005-0000-0000-0000E8AB0000}"/>
    <cellStyle name="Normal 9 2 2 2 2 3 3 3 4" xfId="41223" xr:uid="{00000000-0005-0000-0000-0000E9AB0000}"/>
    <cellStyle name="Normal 9 2 2 2 2 3 3 4" xfId="4368" xr:uid="{00000000-0005-0000-0000-0000EAAB0000}"/>
    <cellStyle name="Normal 9 2 2 2 2 3 3 4 2" xfId="13041" xr:uid="{00000000-0005-0000-0000-0000EBAB0000}"/>
    <cellStyle name="Normal 9 2 2 2 2 3 3 4 2 2" xfId="30394" xr:uid="{00000000-0005-0000-0000-0000ECAB0000}"/>
    <cellStyle name="Normal 9 2 2 2 2 3 3 4 2 3" xfId="47740" xr:uid="{00000000-0005-0000-0000-0000EDAB0000}"/>
    <cellStyle name="Normal 9 2 2 2 2 3 3 4 3" xfId="21721" xr:uid="{00000000-0005-0000-0000-0000EEAB0000}"/>
    <cellStyle name="Normal 9 2 2 2 2 3 3 4 4" xfId="39067" xr:uid="{00000000-0005-0000-0000-0000EFAB0000}"/>
    <cellStyle name="Normal 9 2 2 2 2 3 3 5" xfId="9415" xr:uid="{00000000-0005-0000-0000-0000F0AB0000}"/>
    <cellStyle name="Normal 9 2 2 2 2 3 3 5 2" xfId="26768" xr:uid="{00000000-0005-0000-0000-0000F1AB0000}"/>
    <cellStyle name="Normal 9 2 2 2 2 3 3 5 3" xfId="44114" xr:uid="{00000000-0005-0000-0000-0000F2AB0000}"/>
    <cellStyle name="Normal 9 2 2 2 2 3 3 6" xfId="18095" xr:uid="{00000000-0005-0000-0000-0000F3AB0000}"/>
    <cellStyle name="Normal 9 2 2 2 2 3 3 7" xfId="35441" xr:uid="{00000000-0005-0000-0000-0000F4AB0000}"/>
    <cellStyle name="Normal 9 2 2 2 2 3 4" xfId="2065" xr:uid="{00000000-0005-0000-0000-0000F5AB0000}"/>
    <cellStyle name="Normal 9 2 2 2 2 3 4 2" xfId="7847" xr:uid="{00000000-0005-0000-0000-0000F6AB0000}"/>
    <cellStyle name="Normal 9 2 2 2 2 3 4 2 2" xfId="16520" xr:uid="{00000000-0005-0000-0000-0000F7AB0000}"/>
    <cellStyle name="Normal 9 2 2 2 2 3 4 2 2 2" xfId="33873" xr:uid="{00000000-0005-0000-0000-0000F8AB0000}"/>
    <cellStyle name="Normal 9 2 2 2 2 3 4 2 2 3" xfId="51219" xr:uid="{00000000-0005-0000-0000-0000F9AB0000}"/>
    <cellStyle name="Normal 9 2 2 2 2 3 4 2 3" xfId="25200" xr:uid="{00000000-0005-0000-0000-0000FAAB0000}"/>
    <cellStyle name="Normal 9 2 2 2 2 3 4 2 4" xfId="42546" xr:uid="{00000000-0005-0000-0000-0000FBAB0000}"/>
    <cellStyle name="Normal 9 2 2 2 2 3 4 3" xfId="3878" xr:uid="{00000000-0005-0000-0000-0000FCAB0000}"/>
    <cellStyle name="Normal 9 2 2 2 2 3 4 3 2" xfId="12551" xr:uid="{00000000-0005-0000-0000-0000FDAB0000}"/>
    <cellStyle name="Normal 9 2 2 2 2 3 4 3 2 2" xfId="29904" xr:uid="{00000000-0005-0000-0000-0000FEAB0000}"/>
    <cellStyle name="Normal 9 2 2 2 2 3 4 3 2 3" xfId="47250" xr:uid="{00000000-0005-0000-0000-0000FFAB0000}"/>
    <cellStyle name="Normal 9 2 2 2 2 3 4 3 3" xfId="21231" xr:uid="{00000000-0005-0000-0000-000000AC0000}"/>
    <cellStyle name="Normal 9 2 2 2 2 3 4 3 4" xfId="38577" xr:uid="{00000000-0005-0000-0000-000001AC0000}"/>
    <cellStyle name="Normal 9 2 2 2 2 3 4 4" xfId="10738" xr:uid="{00000000-0005-0000-0000-000002AC0000}"/>
    <cellStyle name="Normal 9 2 2 2 2 3 4 4 2" xfId="28091" xr:uid="{00000000-0005-0000-0000-000003AC0000}"/>
    <cellStyle name="Normal 9 2 2 2 2 3 4 4 3" xfId="45437" xr:uid="{00000000-0005-0000-0000-000004AC0000}"/>
    <cellStyle name="Normal 9 2 2 2 2 3 4 5" xfId="19418" xr:uid="{00000000-0005-0000-0000-000005AC0000}"/>
    <cellStyle name="Normal 9 2 2 2 2 3 4 6" xfId="36764" xr:uid="{00000000-0005-0000-0000-000006AC0000}"/>
    <cellStyle name="Normal 9 2 2 2 2 3 5" xfId="1477" xr:uid="{00000000-0005-0000-0000-000007AC0000}"/>
    <cellStyle name="Normal 9 2 2 2 2 3 5 2" xfId="7259" xr:uid="{00000000-0005-0000-0000-000008AC0000}"/>
    <cellStyle name="Normal 9 2 2 2 2 3 5 2 2" xfId="15932" xr:uid="{00000000-0005-0000-0000-000009AC0000}"/>
    <cellStyle name="Normal 9 2 2 2 2 3 5 2 2 2" xfId="33285" xr:uid="{00000000-0005-0000-0000-00000AAC0000}"/>
    <cellStyle name="Normal 9 2 2 2 2 3 5 2 2 3" xfId="50631" xr:uid="{00000000-0005-0000-0000-00000BAC0000}"/>
    <cellStyle name="Normal 9 2 2 2 2 3 5 2 3" xfId="24612" xr:uid="{00000000-0005-0000-0000-00000CAC0000}"/>
    <cellStyle name="Normal 9 2 2 2 2 3 5 2 4" xfId="41958" xr:uid="{00000000-0005-0000-0000-00000DAC0000}"/>
    <cellStyle name="Normal 9 2 2 2 2 3 5 3" xfId="5103" xr:uid="{00000000-0005-0000-0000-00000EAC0000}"/>
    <cellStyle name="Normal 9 2 2 2 2 3 5 3 2" xfId="13776" xr:uid="{00000000-0005-0000-0000-00000FAC0000}"/>
    <cellStyle name="Normal 9 2 2 2 2 3 5 3 2 2" xfId="31129" xr:uid="{00000000-0005-0000-0000-000010AC0000}"/>
    <cellStyle name="Normal 9 2 2 2 2 3 5 3 2 3" xfId="48475" xr:uid="{00000000-0005-0000-0000-000011AC0000}"/>
    <cellStyle name="Normal 9 2 2 2 2 3 5 3 3" xfId="22456" xr:uid="{00000000-0005-0000-0000-000012AC0000}"/>
    <cellStyle name="Normal 9 2 2 2 2 3 5 3 4" xfId="39802" xr:uid="{00000000-0005-0000-0000-000013AC0000}"/>
    <cellStyle name="Normal 9 2 2 2 2 3 5 4" xfId="10150" xr:uid="{00000000-0005-0000-0000-000014AC0000}"/>
    <cellStyle name="Normal 9 2 2 2 2 3 5 4 2" xfId="27503" xr:uid="{00000000-0005-0000-0000-000015AC0000}"/>
    <cellStyle name="Normal 9 2 2 2 2 3 5 4 3" xfId="44849" xr:uid="{00000000-0005-0000-0000-000016AC0000}"/>
    <cellStyle name="Normal 9 2 2 2 2 3 5 5" xfId="18830" xr:uid="{00000000-0005-0000-0000-000017AC0000}"/>
    <cellStyle name="Normal 9 2 2 2 2 3 5 6" xfId="36176" xr:uid="{00000000-0005-0000-0000-000018AC0000}"/>
    <cellStyle name="Normal 9 2 2 2 2 3 6" xfId="6034" xr:uid="{00000000-0005-0000-0000-000019AC0000}"/>
    <cellStyle name="Normal 9 2 2 2 2 3 6 2" xfId="14707" xr:uid="{00000000-0005-0000-0000-00001AAC0000}"/>
    <cellStyle name="Normal 9 2 2 2 2 3 6 2 2" xfId="32060" xr:uid="{00000000-0005-0000-0000-00001BAC0000}"/>
    <cellStyle name="Normal 9 2 2 2 2 3 6 2 3" xfId="49406" xr:uid="{00000000-0005-0000-0000-00001CAC0000}"/>
    <cellStyle name="Normal 9 2 2 2 2 3 6 3" xfId="23387" xr:uid="{00000000-0005-0000-0000-00001DAC0000}"/>
    <cellStyle name="Normal 9 2 2 2 2 3 6 4" xfId="40733" xr:uid="{00000000-0005-0000-0000-00001EAC0000}"/>
    <cellStyle name="Normal 9 2 2 2 2 3 7" xfId="3290" xr:uid="{00000000-0005-0000-0000-00001FAC0000}"/>
    <cellStyle name="Normal 9 2 2 2 2 3 7 2" xfId="11963" xr:uid="{00000000-0005-0000-0000-000020AC0000}"/>
    <cellStyle name="Normal 9 2 2 2 2 3 7 2 2" xfId="29316" xr:uid="{00000000-0005-0000-0000-000021AC0000}"/>
    <cellStyle name="Normal 9 2 2 2 2 3 7 2 3" xfId="46662" xr:uid="{00000000-0005-0000-0000-000022AC0000}"/>
    <cellStyle name="Normal 9 2 2 2 2 3 7 3" xfId="20643" xr:uid="{00000000-0005-0000-0000-000023AC0000}"/>
    <cellStyle name="Normal 9 2 2 2 2 3 7 4" xfId="37989" xr:uid="{00000000-0005-0000-0000-000024AC0000}"/>
    <cellStyle name="Normal 9 2 2 2 2 3 8" xfId="8925" xr:uid="{00000000-0005-0000-0000-000025AC0000}"/>
    <cellStyle name="Normal 9 2 2 2 2 3 8 2" xfId="26278" xr:uid="{00000000-0005-0000-0000-000026AC0000}"/>
    <cellStyle name="Normal 9 2 2 2 2 3 8 3" xfId="43624" xr:uid="{00000000-0005-0000-0000-000027AC0000}"/>
    <cellStyle name="Normal 9 2 2 2 2 3 9" xfId="17605" xr:uid="{00000000-0005-0000-0000-000028AC0000}"/>
    <cellStyle name="Normal 9 2 2 2 2 4" xfId="840" xr:uid="{00000000-0005-0000-0000-000029AC0000}"/>
    <cellStyle name="Normal 9 2 2 2 2 4 2" xfId="2653" xr:uid="{00000000-0005-0000-0000-00002AAC0000}"/>
    <cellStyle name="Normal 9 2 2 2 2 4 2 2" xfId="8435" xr:uid="{00000000-0005-0000-0000-00002BAC0000}"/>
    <cellStyle name="Normal 9 2 2 2 2 4 2 2 2" xfId="17108" xr:uid="{00000000-0005-0000-0000-00002CAC0000}"/>
    <cellStyle name="Normal 9 2 2 2 2 4 2 2 2 2" xfId="34461" xr:uid="{00000000-0005-0000-0000-00002DAC0000}"/>
    <cellStyle name="Normal 9 2 2 2 2 4 2 2 2 3" xfId="51807" xr:uid="{00000000-0005-0000-0000-00002EAC0000}"/>
    <cellStyle name="Normal 9 2 2 2 2 4 2 2 3" xfId="25788" xr:uid="{00000000-0005-0000-0000-00002FAC0000}"/>
    <cellStyle name="Normal 9 2 2 2 2 4 2 2 4" xfId="43134" xr:uid="{00000000-0005-0000-0000-000030AC0000}"/>
    <cellStyle name="Normal 9 2 2 2 2 4 2 3" xfId="4466" xr:uid="{00000000-0005-0000-0000-000031AC0000}"/>
    <cellStyle name="Normal 9 2 2 2 2 4 2 3 2" xfId="13139" xr:uid="{00000000-0005-0000-0000-000032AC0000}"/>
    <cellStyle name="Normal 9 2 2 2 2 4 2 3 2 2" xfId="30492" xr:uid="{00000000-0005-0000-0000-000033AC0000}"/>
    <cellStyle name="Normal 9 2 2 2 2 4 2 3 2 3" xfId="47838" xr:uid="{00000000-0005-0000-0000-000034AC0000}"/>
    <cellStyle name="Normal 9 2 2 2 2 4 2 3 3" xfId="21819" xr:uid="{00000000-0005-0000-0000-000035AC0000}"/>
    <cellStyle name="Normal 9 2 2 2 2 4 2 3 4" xfId="39165" xr:uid="{00000000-0005-0000-0000-000036AC0000}"/>
    <cellStyle name="Normal 9 2 2 2 2 4 2 4" xfId="11326" xr:uid="{00000000-0005-0000-0000-000037AC0000}"/>
    <cellStyle name="Normal 9 2 2 2 2 4 2 4 2" xfId="28679" xr:uid="{00000000-0005-0000-0000-000038AC0000}"/>
    <cellStyle name="Normal 9 2 2 2 2 4 2 4 3" xfId="46025" xr:uid="{00000000-0005-0000-0000-000039AC0000}"/>
    <cellStyle name="Normal 9 2 2 2 2 4 2 5" xfId="20006" xr:uid="{00000000-0005-0000-0000-00003AAC0000}"/>
    <cellStyle name="Normal 9 2 2 2 2 4 2 6" xfId="37352" xr:uid="{00000000-0005-0000-0000-00003BAC0000}"/>
    <cellStyle name="Normal 9 2 2 2 2 4 3" xfId="1575" xr:uid="{00000000-0005-0000-0000-00003CAC0000}"/>
    <cellStyle name="Normal 9 2 2 2 2 4 3 2" xfId="7357" xr:uid="{00000000-0005-0000-0000-00003DAC0000}"/>
    <cellStyle name="Normal 9 2 2 2 2 4 3 2 2" xfId="16030" xr:uid="{00000000-0005-0000-0000-00003EAC0000}"/>
    <cellStyle name="Normal 9 2 2 2 2 4 3 2 2 2" xfId="33383" xr:uid="{00000000-0005-0000-0000-00003FAC0000}"/>
    <cellStyle name="Normal 9 2 2 2 2 4 3 2 2 3" xfId="50729" xr:uid="{00000000-0005-0000-0000-000040AC0000}"/>
    <cellStyle name="Normal 9 2 2 2 2 4 3 2 3" xfId="24710" xr:uid="{00000000-0005-0000-0000-000041AC0000}"/>
    <cellStyle name="Normal 9 2 2 2 2 4 3 2 4" xfId="42056" xr:uid="{00000000-0005-0000-0000-000042AC0000}"/>
    <cellStyle name="Normal 9 2 2 2 2 4 3 3" xfId="5201" xr:uid="{00000000-0005-0000-0000-000043AC0000}"/>
    <cellStyle name="Normal 9 2 2 2 2 4 3 3 2" xfId="13874" xr:uid="{00000000-0005-0000-0000-000044AC0000}"/>
    <cellStyle name="Normal 9 2 2 2 2 4 3 3 2 2" xfId="31227" xr:uid="{00000000-0005-0000-0000-000045AC0000}"/>
    <cellStyle name="Normal 9 2 2 2 2 4 3 3 2 3" xfId="48573" xr:uid="{00000000-0005-0000-0000-000046AC0000}"/>
    <cellStyle name="Normal 9 2 2 2 2 4 3 3 3" xfId="22554" xr:uid="{00000000-0005-0000-0000-000047AC0000}"/>
    <cellStyle name="Normal 9 2 2 2 2 4 3 3 4" xfId="39900" xr:uid="{00000000-0005-0000-0000-000048AC0000}"/>
    <cellStyle name="Normal 9 2 2 2 2 4 3 4" xfId="10248" xr:uid="{00000000-0005-0000-0000-000049AC0000}"/>
    <cellStyle name="Normal 9 2 2 2 2 4 3 4 2" xfId="27601" xr:uid="{00000000-0005-0000-0000-00004AAC0000}"/>
    <cellStyle name="Normal 9 2 2 2 2 4 3 4 3" xfId="44947" xr:uid="{00000000-0005-0000-0000-00004BAC0000}"/>
    <cellStyle name="Normal 9 2 2 2 2 4 3 5" xfId="18928" xr:uid="{00000000-0005-0000-0000-00004CAC0000}"/>
    <cellStyle name="Normal 9 2 2 2 2 4 3 6" xfId="36274" xr:uid="{00000000-0005-0000-0000-00004DAC0000}"/>
    <cellStyle name="Normal 9 2 2 2 2 4 4" xfId="6622" xr:uid="{00000000-0005-0000-0000-00004EAC0000}"/>
    <cellStyle name="Normal 9 2 2 2 2 4 4 2" xfId="15295" xr:uid="{00000000-0005-0000-0000-00004FAC0000}"/>
    <cellStyle name="Normal 9 2 2 2 2 4 4 2 2" xfId="32648" xr:uid="{00000000-0005-0000-0000-000050AC0000}"/>
    <cellStyle name="Normal 9 2 2 2 2 4 4 2 3" xfId="49994" xr:uid="{00000000-0005-0000-0000-000051AC0000}"/>
    <cellStyle name="Normal 9 2 2 2 2 4 4 3" xfId="23975" xr:uid="{00000000-0005-0000-0000-000052AC0000}"/>
    <cellStyle name="Normal 9 2 2 2 2 4 4 4" xfId="41321" xr:uid="{00000000-0005-0000-0000-000053AC0000}"/>
    <cellStyle name="Normal 9 2 2 2 2 4 5" xfId="3388" xr:uid="{00000000-0005-0000-0000-000054AC0000}"/>
    <cellStyle name="Normal 9 2 2 2 2 4 5 2" xfId="12061" xr:uid="{00000000-0005-0000-0000-000055AC0000}"/>
    <cellStyle name="Normal 9 2 2 2 2 4 5 2 2" xfId="29414" xr:uid="{00000000-0005-0000-0000-000056AC0000}"/>
    <cellStyle name="Normal 9 2 2 2 2 4 5 2 3" xfId="46760" xr:uid="{00000000-0005-0000-0000-000057AC0000}"/>
    <cellStyle name="Normal 9 2 2 2 2 4 5 3" xfId="20741" xr:uid="{00000000-0005-0000-0000-000058AC0000}"/>
    <cellStyle name="Normal 9 2 2 2 2 4 5 4" xfId="38087" xr:uid="{00000000-0005-0000-0000-000059AC0000}"/>
    <cellStyle name="Normal 9 2 2 2 2 4 6" xfId="9513" xr:uid="{00000000-0005-0000-0000-00005AAC0000}"/>
    <cellStyle name="Normal 9 2 2 2 2 4 6 2" xfId="26866" xr:uid="{00000000-0005-0000-0000-00005BAC0000}"/>
    <cellStyle name="Normal 9 2 2 2 2 4 6 3" xfId="44212" xr:uid="{00000000-0005-0000-0000-00005CAC0000}"/>
    <cellStyle name="Normal 9 2 2 2 2 4 7" xfId="18193" xr:uid="{00000000-0005-0000-0000-00005DAC0000}"/>
    <cellStyle name="Normal 9 2 2 2 2 4 8" xfId="35539" xr:uid="{00000000-0005-0000-0000-00005EAC0000}"/>
    <cellStyle name="Normal 9 2 2 2 2 5" xfId="497" xr:uid="{00000000-0005-0000-0000-00005FAC0000}"/>
    <cellStyle name="Normal 9 2 2 2 2 5 2" xfId="2310" xr:uid="{00000000-0005-0000-0000-000060AC0000}"/>
    <cellStyle name="Normal 9 2 2 2 2 5 2 2" xfId="8092" xr:uid="{00000000-0005-0000-0000-000061AC0000}"/>
    <cellStyle name="Normal 9 2 2 2 2 5 2 2 2" xfId="16765" xr:uid="{00000000-0005-0000-0000-000062AC0000}"/>
    <cellStyle name="Normal 9 2 2 2 2 5 2 2 2 2" xfId="34118" xr:uid="{00000000-0005-0000-0000-000063AC0000}"/>
    <cellStyle name="Normal 9 2 2 2 2 5 2 2 2 3" xfId="51464" xr:uid="{00000000-0005-0000-0000-000064AC0000}"/>
    <cellStyle name="Normal 9 2 2 2 2 5 2 2 3" xfId="25445" xr:uid="{00000000-0005-0000-0000-000065AC0000}"/>
    <cellStyle name="Normal 9 2 2 2 2 5 2 2 4" xfId="42791" xr:uid="{00000000-0005-0000-0000-000066AC0000}"/>
    <cellStyle name="Normal 9 2 2 2 2 5 2 3" xfId="5593" xr:uid="{00000000-0005-0000-0000-000067AC0000}"/>
    <cellStyle name="Normal 9 2 2 2 2 5 2 3 2" xfId="14266" xr:uid="{00000000-0005-0000-0000-000068AC0000}"/>
    <cellStyle name="Normal 9 2 2 2 2 5 2 3 2 2" xfId="31619" xr:uid="{00000000-0005-0000-0000-000069AC0000}"/>
    <cellStyle name="Normal 9 2 2 2 2 5 2 3 2 3" xfId="48965" xr:uid="{00000000-0005-0000-0000-00006AAC0000}"/>
    <cellStyle name="Normal 9 2 2 2 2 5 2 3 3" xfId="22946" xr:uid="{00000000-0005-0000-0000-00006BAC0000}"/>
    <cellStyle name="Normal 9 2 2 2 2 5 2 3 4" xfId="40292" xr:uid="{00000000-0005-0000-0000-00006CAC0000}"/>
    <cellStyle name="Normal 9 2 2 2 2 5 2 4" xfId="10983" xr:uid="{00000000-0005-0000-0000-00006DAC0000}"/>
    <cellStyle name="Normal 9 2 2 2 2 5 2 4 2" xfId="28336" xr:uid="{00000000-0005-0000-0000-00006EAC0000}"/>
    <cellStyle name="Normal 9 2 2 2 2 5 2 4 3" xfId="45682" xr:uid="{00000000-0005-0000-0000-00006FAC0000}"/>
    <cellStyle name="Normal 9 2 2 2 2 5 2 5" xfId="19663" xr:uid="{00000000-0005-0000-0000-000070AC0000}"/>
    <cellStyle name="Normal 9 2 2 2 2 5 2 6" xfId="37009" xr:uid="{00000000-0005-0000-0000-000071AC0000}"/>
    <cellStyle name="Normal 9 2 2 2 2 5 3" xfId="6279" xr:uid="{00000000-0005-0000-0000-000072AC0000}"/>
    <cellStyle name="Normal 9 2 2 2 2 5 3 2" xfId="14952" xr:uid="{00000000-0005-0000-0000-000073AC0000}"/>
    <cellStyle name="Normal 9 2 2 2 2 5 3 2 2" xfId="32305" xr:uid="{00000000-0005-0000-0000-000074AC0000}"/>
    <cellStyle name="Normal 9 2 2 2 2 5 3 2 3" xfId="49651" xr:uid="{00000000-0005-0000-0000-000075AC0000}"/>
    <cellStyle name="Normal 9 2 2 2 2 5 3 3" xfId="23632" xr:uid="{00000000-0005-0000-0000-000076AC0000}"/>
    <cellStyle name="Normal 9 2 2 2 2 5 3 4" xfId="40978" xr:uid="{00000000-0005-0000-0000-000077AC0000}"/>
    <cellStyle name="Normal 9 2 2 2 2 5 4" xfId="4123" xr:uid="{00000000-0005-0000-0000-000078AC0000}"/>
    <cellStyle name="Normal 9 2 2 2 2 5 4 2" xfId="12796" xr:uid="{00000000-0005-0000-0000-000079AC0000}"/>
    <cellStyle name="Normal 9 2 2 2 2 5 4 2 2" xfId="30149" xr:uid="{00000000-0005-0000-0000-00007AAC0000}"/>
    <cellStyle name="Normal 9 2 2 2 2 5 4 2 3" xfId="47495" xr:uid="{00000000-0005-0000-0000-00007BAC0000}"/>
    <cellStyle name="Normal 9 2 2 2 2 5 4 3" xfId="21476" xr:uid="{00000000-0005-0000-0000-00007CAC0000}"/>
    <cellStyle name="Normal 9 2 2 2 2 5 4 4" xfId="38822" xr:uid="{00000000-0005-0000-0000-00007DAC0000}"/>
    <cellStyle name="Normal 9 2 2 2 2 5 5" xfId="9170" xr:uid="{00000000-0005-0000-0000-00007EAC0000}"/>
    <cellStyle name="Normal 9 2 2 2 2 5 5 2" xfId="26523" xr:uid="{00000000-0005-0000-0000-00007FAC0000}"/>
    <cellStyle name="Normal 9 2 2 2 2 5 5 3" xfId="43869" xr:uid="{00000000-0005-0000-0000-000080AC0000}"/>
    <cellStyle name="Normal 9 2 2 2 2 5 6" xfId="17850" xr:uid="{00000000-0005-0000-0000-000081AC0000}"/>
    <cellStyle name="Normal 9 2 2 2 2 5 7" xfId="35196" xr:uid="{00000000-0005-0000-0000-000082AC0000}"/>
    <cellStyle name="Normal 9 2 2 2 2 6" xfId="1918" xr:uid="{00000000-0005-0000-0000-000083AC0000}"/>
    <cellStyle name="Normal 9 2 2 2 2 6 2" xfId="7700" xr:uid="{00000000-0005-0000-0000-000084AC0000}"/>
    <cellStyle name="Normal 9 2 2 2 2 6 2 2" xfId="16373" xr:uid="{00000000-0005-0000-0000-000085AC0000}"/>
    <cellStyle name="Normal 9 2 2 2 2 6 2 2 2" xfId="33726" xr:uid="{00000000-0005-0000-0000-000086AC0000}"/>
    <cellStyle name="Normal 9 2 2 2 2 6 2 2 3" xfId="51072" xr:uid="{00000000-0005-0000-0000-000087AC0000}"/>
    <cellStyle name="Normal 9 2 2 2 2 6 2 3" xfId="25053" xr:uid="{00000000-0005-0000-0000-000088AC0000}"/>
    <cellStyle name="Normal 9 2 2 2 2 6 2 4" xfId="42399" xr:uid="{00000000-0005-0000-0000-000089AC0000}"/>
    <cellStyle name="Normal 9 2 2 2 2 6 3" xfId="3731" xr:uid="{00000000-0005-0000-0000-00008AAC0000}"/>
    <cellStyle name="Normal 9 2 2 2 2 6 3 2" xfId="12404" xr:uid="{00000000-0005-0000-0000-00008BAC0000}"/>
    <cellStyle name="Normal 9 2 2 2 2 6 3 2 2" xfId="29757" xr:uid="{00000000-0005-0000-0000-00008CAC0000}"/>
    <cellStyle name="Normal 9 2 2 2 2 6 3 2 3" xfId="47103" xr:uid="{00000000-0005-0000-0000-00008DAC0000}"/>
    <cellStyle name="Normal 9 2 2 2 2 6 3 3" xfId="21084" xr:uid="{00000000-0005-0000-0000-00008EAC0000}"/>
    <cellStyle name="Normal 9 2 2 2 2 6 3 4" xfId="38430" xr:uid="{00000000-0005-0000-0000-00008FAC0000}"/>
    <cellStyle name="Normal 9 2 2 2 2 6 4" xfId="10591" xr:uid="{00000000-0005-0000-0000-000090AC0000}"/>
    <cellStyle name="Normal 9 2 2 2 2 6 4 2" xfId="27944" xr:uid="{00000000-0005-0000-0000-000091AC0000}"/>
    <cellStyle name="Normal 9 2 2 2 2 6 4 3" xfId="45290" xr:uid="{00000000-0005-0000-0000-000092AC0000}"/>
    <cellStyle name="Normal 9 2 2 2 2 6 5" xfId="19271" xr:uid="{00000000-0005-0000-0000-000093AC0000}"/>
    <cellStyle name="Normal 9 2 2 2 2 6 6" xfId="36617" xr:uid="{00000000-0005-0000-0000-000094AC0000}"/>
    <cellStyle name="Normal 9 2 2 2 2 7" xfId="1232" xr:uid="{00000000-0005-0000-0000-000095AC0000}"/>
    <cellStyle name="Normal 9 2 2 2 2 7 2" xfId="7014" xr:uid="{00000000-0005-0000-0000-000096AC0000}"/>
    <cellStyle name="Normal 9 2 2 2 2 7 2 2" xfId="15687" xr:uid="{00000000-0005-0000-0000-000097AC0000}"/>
    <cellStyle name="Normal 9 2 2 2 2 7 2 2 2" xfId="33040" xr:uid="{00000000-0005-0000-0000-000098AC0000}"/>
    <cellStyle name="Normal 9 2 2 2 2 7 2 2 3" xfId="50386" xr:uid="{00000000-0005-0000-0000-000099AC0000}"/>
    <cellStyle name="Normal 9 2 2 2 2 7 2 3" xfId="24367" xr:uid="{00000000-0005-0000-0000-00009AAC0000}"/>
    <cellStyle name="Normal 9 2 2 2 2 7 2 4" xfId="41713" xr:uid="{00000000-0005-0000-0000-00009BAC0000}"/>
    <cellStyle name="Normal 9 2 2 2 2 7 3" xfId="4858" xr:uid="{00000000-0005-0000-0000-00009CAC0000}"/>
    <cellStyle name="Normal 9 2 2 2 2 7 3 2" xfId="13531" xr:uid="{00000000-0005-0000-0000-00009DAC0000}"/>
    <cellStyle name="Normal 9 2 2 2 2 7 3 2 2" xfId="30884" xr:uid="{00000000-0005-0000-0000-00009EAC0000}"/>
    <cellStyle name="Normal 9 2 2 2 2 7 3 2 3" xfId="48230" xr:uid="{00000000-0005-0000-0000-00009FAC0000}"/>
    <cellStyle name="Normal 9 2 2 2 2 7 3 3" xfId="22211" xr:uid="{00000000-0005-0000-0000-0000A0AC0000}"/>
    <cellStyle name="Normal 9 2 2 2 2 7 3 4" xfId="39557" xr:uid="{00000000-0005-0000-0000-0000A1AC0000}"/>
    <cellStyle name="Normal 9 2 2 2 2 7 4" xfId="9905" xr:uid="{00000000-0005-0000-0000-0000A2AC0000}"/>
    <cellStyle name="Normal 9 2 2 2 2 7 4 2" xfId="27258" xr:uid="{00000000-0005-0000-0000-0000A3AC0000}"/>
    <cellStyle name="Normal 9 2 2 2 2 7 4 3" xfId="44604" xr:uid="{00000000-0005-0000-0000-0000A4AC0000}"/>
    <cellStyle name="Normal 9 2 2 2 2 7 5" xfId="18585" xr:uid="{00000000-0005-0000-0000-0000A5AC0000}"/>
    <cellStyle name="Normal 9 2 2 2 2 7 6" xfId="35931" xr:uid="{00000000-0005-0000-0000-0000A6AC0000}"/>
    <cellStyle name="Normal 9 2 2 2 2 8" xfId="5887" xr:uid="{00000000-0005-0000-0000-0000A7AC0000}"/>
    <cellStyle name="Normal 9 2 2 2 2 8 2" xfId="14560" xr:uid="{00000000-0005-0000-0000-0000A8AC0000}"/>
    <cellStyle name="Normal 9 2 2 2 2 8 2 2" xfId="31913" xr:uid="{00000000-0005-0000-0000-0000A9AC0000}"/>
    <cellStyle name="Normal 9 2 2 2 2 8 2 3" xfId="49259" xr:uid="{00000000-0005-0000-0000-0000AAAC0000}"/>
    <cellStyle name="Normal 9 2 2 2 2 8 3" xfId="23240" xr:uid="{00000000-0005-0000-0000-0000ABAC0000}"/>
    <cellStyle name="Normal 9 2 2 2 2 8 4" xfId="40586" xr:uid="{00000000-0005-0000-0000-0000ACAC0000}"/>
    <cellStyle name="Normal 9 2 2 2 2 9" xfId="3045" xr:uid="{00000000-0005-0000-0000-0000ADAC0000}"/>
    <cellStyle name="Normal 9 2 2 2 2 9 2" xfId="11718" xr:uid="{00000000-0005-0000-0000-0000AEAC0000}"/>
    <cellStyle name="Normal 9 2 2 2 2 9 2 2" xfId="29071" xr:uid="{00000000-0005-0000-0000-0000AFAC0000}"/>
    <cellStyle name="Normal 9 2 2 2 2 9 2 3" xfId="46417" xr:uid="{00000000-0005-0000-0000-0000B0AC0000}"/>
    <cellStyle name="Normal 9 2 2 2 2 9 3" xfId="20398" xr:uid="{00000000-0005-0000-0000-0000B1AC0000}"/>
    <cellStyle name="Normal 9 2 2 2 2 9 4" xfId="37744" xr:uid="{00000000-0005-0000-0000-0000B2AC0000}"/>
    <cellStyle name="Normal 9 2 2 2 3" xfId="203" xr:uid="{00000000-0005-0000-0000-0000B3AC0000}"/>
    <cellStyle name="Normal 9 2 2 2 3 10" xfId="17556" xr:uid="{00000000-0005-0000-0000-0000B4AC0000}"/>
    <cellStyle name="Normal 9 2 2 2 3 11" xfId="34902" xr:uid="{00000000-0005-0000-0000-0000B5AC0000}"/>
    <cellStyle name="Normal 9 2 2 2 3 2" xfId="693" xr:uid="{00000000-0005-0000-0000-0000B6AC0000}"/>
    <cellStyle name="Normal 9 2 2 2 3 2 2" xfId="2506" xr:uid="{00000000-0005-0000-0000-0000B7AC0000}"/>
    <cellStyle name="Normal 9 2 2 2 3 2 2 2" xfId="8288" xr:uid="{00000000-0005-0000-0000-0000B8AC0000}"/>
    <cellStyle name="Normal 9 2 2 2 3 2 2 2 2" xfId="16961" xr:uid="{00000000-0005-0000-0000-0000B9AC0000}"/>
    <cellStyle name="Normal 9 2 2 2 3 2 2 2 2 2" xfId="34314" xr:uid="{00000000-0005-0000-0000-0000BAAC0000}"/>
    <cellStyle name="Normal 9 2 2 2 3 2 2 2 2 3" xfId="51660" xr:uid="{00000000-0005-0000-0000-0000BBAC0000}"/>
    <cellStyle name="Normal 9 2 2 2 3 2 2 2 3" xfId="25641" xr:uid="{00000000-0005-0000-0000-0000BCAC0000}"/>
    <cellStyle name="Normal 9 2 2 2 3 2 2 2 4" xfId="42987" xr:uid="{00000000-0005-0000-0000-0000BDAC0000}"/>
    <cellStyle name="Normal 9 2 2 2 3 2 2 3" xfId="4319" xr:uid="{00000000-0005-0000-0000-0000BEAC0000}"/>
    <cellStyle name="Normal 9 2 2 2 3 2 2 3 2" xfId="12992" xr:uid="{00000000-0005-0000-0000-0000BFAC0000}"/>
    <cellStyle name="Normal 9 2 2 2 3 2 2 3 2 2" xfId="30345" xr:uid="{00000000-0005-0000-0000-0000C0AC0000}"/>
    <cellStyle name="Normal 9 2 2 2 3 2 2 3 2 3" xfId="47691" xr:uid="{00000000-0005-0000-0000-0000C1AC0000}"/>
    <cellStyle name="Normal 9 2 2 2 3 2 2 3 3" xfId="21672" xr:uid="{00000000-0005-0000-0000-0000C2AC0000}"/>
    <cellStyle name="Normal 9 2 2 2 3 2 2 3 4" xfId="39018" xr:uid="{00000000-0005-0000-0000-0000C3AC0000}"/>
    <cellStyle name="Normal 9 2 2 2 3 2 2 4" xfId="11179" xr:uid="{00000000-0005-0000-0000-0000C4AC0000}"/>
    <cellStyle name="Normal 9 2 2 2 3 2 2 4 2" xfId="28532" xr:uid="{00000000-0005-0000-0000-0000C5AC0000}"/>
    <cellStyle name="Normal 9 2 2 2 3 2 2 4 3" xfId="45878" xr:uid="{00000000-0005-0000-0000-0000C6AC0000}"/>
    <cellStyle name="Normal 9 2 2 2 3 2 2 5" xfId="19859" xr:uid="{00000000-0005-0000-0000-0000C7AC0000}"/>
    <cellStyle name="Normal 9 2 2 2 3 2 2 6" xfId="37205" xr:uid="{00000000-0005-0000-0000-0000C8AC0000}"/>
    <cellStyle name="Normal 9 2 2 2 3 2 3" xfId="1428" xr:uid="{00000000-0005-0000-0000-0000C9AC0000}"/>
    <cellStyle name="Normal 9 2 2 2 3 2 3 2" xfId="7210" xr:uid="{00000000-0005-0000-0000-0000CAAC0000}"/>
    <cellStyle name="Normal 9 2 2 2 3 2 3 2 2" xfId="15883" xr:uid="{00000000-0005-0000-0000-0000CBAC0000}"/>
    <cellStyle name="Normal 9 2 2 2 3 2 3 2 2 2" xfId="33236" xr:uid="{00000000-0005-0000-0000-0000CCAC0000}"/>
    <cellStyle name="Normal 9 2 2 2 3 2 3 2 2 3" xfId="50582" xr:uid="{00000000-0005-0000-0000-0000CDAC0000}"/>
    <cellStyle name="Normal 9 2 2 2 3 2 3 2 3" xfId="24563" xr:uid="{00000000-0005-0000-0000-0000CEAC0000}"/>
    <cellStyle name="Normal 9 2 2 2 3 2 3 2 4" xfId="41909" xr:uid="{00000000-0005-0000-0000-0000CFAC0000}"/>
    <cellStyle name="Normal 9 2 2 2 3 2 3 3" xfId="5054" xr:uid="{00000000-0005-0000-0000-0000D0AC0000}"/>
    <cellStyle name="Normal 9 2 2 2 3 2 3 3 2" xfId="13727" xr:uid="{00000000-0005-0000-0000-0000D1AC0000}"/>
    <cellStyle name="Normal 9 2 2 2 3 2 3 3 2 2" xfId="31080" xr:uid="{00000000-0005-0000-0000-0000D2AC0000}"/>
    <cellStyle name="Normal 9 2 2 2 3 2 3 3 2 3" xfId="48426" xr:uid="{00000000-0005-0000-0000-0000D3AC0000}"/>
    <cellStyle name="Normal 9 2 2 2 3 2 3 3 3" xfId="22407" xr:uid="{00000000-0005-0000-0000-0000D4AC0000}"/>
    <cellStyle name="Normal 9 2 2 2 3 2 3 3 4" xfId="39753" xr:uid="{00000000-0005-0000-0000-0000D5AC0000}"/>
    <cellStyle name="Normal 9 2 2 2 3 2 3 4" xfId="10101" xr:uid="{00000000-0005-0000-0000-0000D6AC0000}"/>
    <cellStyle name="Normal 9 2 2 2 3 2 3 4 2" xfId="27454" xr:uid="{00000000-0005-0000-0000-0000D7AC0000}"/>
    <cellStyle name="Normal 9 2 2 2 3 2 3 4 3" xfId="44800" xr:uid="{00000000-0005-0000-0000-0000D8AC0000}"/>
    <cellStyle name="Normal 9 2 2 2 3 2 3 5" xfId="18781" xr:uid="{00000000-0005-0000-0000-0000D9AC0000}"/>
    <cellStyle name="Normal 9 2 2 2 3 2 3 6" xfId="36127" xr:uid="{00000000-0005-0000-0000-0000DAAC0000}"/>
    <cellStyle name="Normal 9 2 2 2 3 2 4" xfId="6475" xr:uid="{00000000-0005-0000-0000-0000DBAC0000}"/>
    <cellStyle name="Normal 9 2 2 2 3 2 4 2" xfId="15148" xr:uid="{00000000-0005-0000-0000-0000DCAC0000}"/>
    <cellStyle name="Normal 9 2 2 2 3 2 4 2 2" xfId="32501" xr:uid="{00000000-0005-0000-0000-0000DDAC0000}"/>
    <cellStyle name="Normal 9 2 2 2 3 2 4 2 3" xfId="49847" xr:uid="{00000000-0005-0000-0000-0000DEAC0000}"/>
    <cellStyle name="Normal 9 2 2 2 3 2 4 3" xfId="23828" xr:uid="{00000000-0005-0000-0000-0000DFAC0000}"/>
    <cellStyle name="Normal 9 2 2 2 3 2 4 4" xfId="41174" xr:uid="{00000000-0005-0000-0000-0000E0AC0000}"/>
    <cellStyle name="Normal 9 2 2 2 3 2 5" xfId="3241" xr:uid="{00000000-0005-0000-0000-0000E1AC0000}"/>
    <cellStyle name="Normal 9 2 2 2 3 2 5 2" xfId="11914" xr:uid="{00000000-0005-0000-0000-0000E2AC0000}"/>
    <cellStyle name="Normal 9 2 2 2 3 2 5 2 2" xfId="29267" xr:uid="{00000000-0005-0000-0000-0000E3AC0000}"/>
    <cellStyle name="Normal 9 2 2 2 3 2 5 2 3" xfId="46613" xr:uid="{00000000-0005-0000-0000-0000E4AC0000}"/>
    <cellStyle name="Normal 9 2 2 2 3 2 5 3" xfId="20594" xr:uid="{00000000-0005-0000-0000-0000E5AC0000}"/>
    <cellStyle name="Normal 9 2 2 2 3 2 5 4" xfId="37940" xr:uid="{00000000-0005-0000-0000-0000E6AC0000}"/>
    <cellStyle name="Normal 9 2 2 2 3 2 6" xfId="9366" xr:uid="{00000000-0005-0000-0000-0000E7AC0000}"/>
    <cellStyle name="Normal 9 2 2 2 3 2 6 2" xfId="26719" xr:uid="{00000000-0005-0000-0000-0000E8AC0000}"/>
    <cellStyle name="Normal 9 2 2 2 3 2 6 3" xfId="44065" xr:uid="{00000000-0005-0000-0000-0000E9AC0000}"/>
    <cellStyle name="Normal 9 2 2 2 3 2 7" xfId="18046" xr:uid="{00000000-0005-0000-0000-0000EAAC0000}"/>
    <cellStyle name="Normal 9 2 2 2 3 2 8" xfId="35392" xr:uid="{00000000-0005-0000-0000-0000EBAC0000}"/>
    <cellStyle name="Normal 9 2 2 2 3 3" xfId="938" xr:uid="{00000000-0005-0000-0000-0000ECAC0000}"/>
    <cellStyle name="Normal 9 2 2 2 3 3 2" xfId="2751" xr:uid="{00000000-0005-0000-0000-0000EDAC0000}"/>
    <cellStyle name="Normal 9 2 2 2 3 3 2 2" xfId="8533" xr:uid="{00000000-0005-0000-0000-0000EEAC0000}"/>
    <cellStyle name="Normal 9 2 2 2 3 3 2 2 2" xfId="17206" xr:uid="{00000000-0005-0000-0000-0000EFAC0000}"/>
    <cellStyle name="Normal 9 2 2 2 3 3 2 2 2 2" xfId="34559" xr:uid="{00000000-0005-0000-0000-0000F0AC0000}"/>
    <cellStyle name="Normal 9 2 2 2 3 3 2 2 2 3" xfId="51905" xr:uid="{00000000-0005-0000-0000-0000F1AC0000}"/>
    <cellStyle name="Normal 9 2 2 2 3 3 2 2 3" xfId="25886" xr:uid="{00000000-0005-0000-0000-0000F2AC0000}"/>
    <cellStyle name="Normal 9 2 2 2 3 3 2 2 4" xfId="43232" xr:uid="{00000000-0005-0000-0000-0000F3AC0000}"/>
    <cellStyle name="Normal 9 2 2 2 3 3 2 3" xfId="4564" xr:uid="{00000000-0005-0000-0000-0000F4AC0000}"/>
    <cellStyle name="Normal 9 2 2 2 3 3 2 3 2" xfId="13237" xr:uid="{00000000-0005-0000-0000-0000F5AC0000}"/>
    <cellStyle name="Normal 9 2 2 2 3 3 2 3 2 2" xfId="30590" xr:uid="{00000000-0005-0000-0000-0000F6AC0000}"/>
    <cellStyle name="Normal 9 2 2 2 3 3 2 3 2 3" xfId="47936" xr:uid="{00000000-0005-0000-0000-0000F7AC0000}"/>
    <cellStyle name="Normal 9 2 2 2 3 3 2 3 3" xfId="21917" xr:uid="{00000000-0005-0000-0000-0000F8AC0000}"/>
    <cellStyle name="Normal 9 2 2 2 3 3 2 3 4" xfId="39263" xr:uid="{00000000-0005-0000-0000-0000F9AC0000}"/>
    <cellStyle name="Normal 9 2 2 2 3 3 2 4" xfId="11424" xr:uid="{00000000-0005-0000-0000-0000FAAC0000}"/>
    <cellStyle name="Normal 9 2 2 2 3 3 2 4 2" xfId="28777" xr:uid="{00000000-0005-0000-0000-0000FBAC0000}"/>
    <cellStyle name="Normal 9 2 2 2 3 3 2 4 3" xfId="46123" xr:uid="{00000000-0005-0000-0000-0000FCAC0000}"/>
    <cellStyle name="Normal 9 2 2 2 3 3 2 5" xfId="20104" xr:uid="{00000000-0005-0000-0000-0000FDAC0000}"/>
    <cellStyle name="Normal 9 2 2 2 3 3 2 6" xfId="37450" xr:uid="{00000000-0005-0000-0000-0000FEAC0000}"/>
    <cellStyle name="Normal 9 2 2 2 3 3 3" xfId="1673" xr:uid="{00000000-0005-0000-0000-0000FFAC0000}"/>
    <cellStyle name="Normal 9 2 2 2 3 3 3 2" xfId="7455" xr:uid="{00000000-0005-0000-0000-000000AD0000}"/>
    <cellStyle name="Normal 9 2 2 2 3 3 3 2 2" xfId="16128" xr:uid="{00000000-0005-0000-0000-000001AD0000}"/>
    <cellStyle name="Normal 9 2 2 2 3 3 3 2 2 2" xfId="33481" xr:uid="{00000000-0005-0000-0000-000002AD0000}"/>
    <cellStyle name="Normal 9 2 2 2 3 3 3 2 2 3" xfId="50827" xr:uid="{00000000-0005-0000-0000-000003AD0000}"/>
    <cellStyle name="Normal 9 2 2 2 3 3 3 2 3" xfId="24808" xr:uid="{00000000-0005-0000-0000-000004AD0000}"/>
    <cellStyle name="Normal 9 2 2 2 3 3 3 2 4" xfId="42154" xr:uid="{00000000-0005-0000-0000-000005AD0000}"/>
    <cellStyle name="Normal 9 2 2 2 3 3 3 3" xfId="5299" xr:uid="{00000000-0005-0000-0000-000006AD0000}"/>
    <cellStyle name="Normal 9 2 2 2 3 3 3 3 2" xfId="13972" xr:uid="{00000000-0005-0000-0000-000007AD0000}"/>
    <cellStyle name="Normal 9 2 2 2 3 3 3 3 2 2" xfId="31325" xr:uid="{00000000-0005-0000-0000-000008AD0000}"/>
    <cellStyle name="Normal 9 2 2 2 3 3 3 3 2 3" xfId="48671" xr:uid="{00000000-0005-0000-0000-000009AD0000}"/>
    <cellStyle name="Normal 9 2 2 2 3 3 3 3 3" xfId="22652" xr:uid="{00000000-0005-0000-0000-00000AAD0000}"/>
    <cellStyle name="Normal 9 2 2 2 3 3 3 3 4" xfId="39998" xr:uid="{00000000-0005-0000-0000-00000BAD0000}"/>
    <cellStyle name="Normal 9 2 2 2 3 3 3 4" xfId="10346" xr:uid="{00000000-0005-0000-0000-00000CAD0000}"/>
    <cellStyle name="Normal 9 2 2 2 3 3 3 4 2" xfId="27699" xr:uid="{00000000-0005-0000-0000-00000DAD0000}"/>
    <cellStyle name="Normal 9 2 2 2 3 3 3 4 3" xfId="45045" xr:uid="{00000000-0005-0000-0000-00000EAD0000}"/>
    <cellStyle name="Normal 9 2 2 2 3 3 3 5" xfId="19026" xr:uid="{00000000-0005-0000-0000-00000FAD0000}"/>
    <cellStyle name="Normal 9 2 2 2 3 3 3 6" xfId="36372" xr:uid="{00000000-0005-0000-0000-000010AD0000}"/>
    <cellStyle name="Normal 9 2 2 2 3 3 4" xfId="6720" xr:uid="{00000000-0005-0000-0000-000011AD0000}"/>
    <cellStyle name="Normal 9 2 2 2 3 3 4 2" xfId="15393" xr:uid="{00000000-0005-0000-0000-000012AD0000}"/>
    <cellStyle name="Normal 9 2 2 2 3 3 4 2 2" xfId="32746" xr:uid="{00000000-0005-0000-0000-000013AD0000}"/>
    <cellStyle name="Normal 9 2 2 2 3 3 4 2 3" xfId="50092" xr:uid="{00000000-0005-0000-0000-000014AD0000}"/>
    <cellStyle name="Normal 9 2 2 2 3 3 4 3" xfId="24073" xr:uid="{00000000-0005-0000-0000-000015AD0000}"/>
    <cellStyle name="Normal 9 2 2 2 3 3 4 4" xfId="41419" xr:uid="{00000000-0005-0000-0000-000016AD0000}"/>
    <cellStyle name="Normal 9 2 2 2 3 3 5" xfId="3486" xr:uid="{00000000-0005-0000-0000-000017AD0000}"/>
    <cellStyle name="Normal 9 2 2 2 3 3 5 2" xfId="12159" xr:uid="{00000000-0005-0000-0000-000018AD0000}"/>
    <cellStyle name="Normal 9 2 2 2 3 3 5 2 2" xfId="29512" xr:uid="{00000000-0005-0000-0000-000019AD0000}"/>
    <cellStyle name="Normal 9 2 2 2 3 3 5 2 3" xfId="46858" xr:uid="{00000000-0005-0000-0000-00001AAD0000}"/>
    <cellStyle name="Normal 9 2 2 2 3 3 5 3" xfId="20839" xr:uid="{00000000-0005-0000-0000-00001BAD0000}"/>
    <cellStyle name="Normal 9 2 2 2 3 3 5 4" xfId="38185" xr:uid="{00000000-0005-0000-0000-00001CAD0000}"/>
    <cellStyle name="Normal 9 2 2 2 3 3 6" xfId="9611" xr:uid="{00000000-0005-0000-0000-00001DAD0000}"/>
    <cellStyle name="Normal 9 2 2 2 3 3 6 2" xfId="26964" xr:uid="{00000000-0005-0000-0000-00001EAD0000}"/>
    <cellStyle name="Normal 9 2 2 2 3 3 6 3" xfId="44310" xr:uid="{00000000-0005-0000-0000-00001FAD0000}"/>
    <cellStyle name="Normal 9 2 2 2 3 3 7" xfId="18291" xr:uid="{00000000-0005-0000-0000-000020AD0000}"/>
    <cellStyle name="Normal 9 2 2 2 3 3 8" xfId="35637" xr:uid="{00000000-0005-0000-0000-000021AD0000}"/>
    <cellStyle name="Normal 9 2 2 2 3 4" xfId="448" xr:uid="{00000000-0005-0000-0000-000022AD0000}"/>
    <cellStyle name="Normal 9 2 2 2 3 4 2" xfId="2261" xr:uid="{00000000-0005-0000-0000-000023AD0000}"/>
    <cellStyle name="Normal 9 2 2 2 3 4 2 2" xfId="8043" xr:uid="{00000000-0005-0000-0000-000024AD0000}"/>
    <cellStyle name="Normal 9 2 2 2 3 4 2 2 2" xfId="16716" xr:uid="{00000000-0005-0000-0000-000025AD0000}"/>
    <cellStyle name="Normal 9 2 2 2 3 4 2 2 2 2" xfId="34069" xr:uid="{00000000-0005-0000-0000-000026AD0000}"/>
    <cellStyle name="Normal 9 2 2 2 3 4 2 2 2 3" xfId="51415" xr:uid="{00000000-0005-0000-0000-000027AD0000}"/>
    <cellStyle name="Normal 9 2 2 2 3 4 2 2 3" xfId="25396" xr:uid="{00000000-0005-0000-0000-000028AD0000}"/>
    <cellStyle name="Normal 9 2 2 2 3 4 2 2 4" xfId="42742" xr:uid="{00000000-0005-0000-0000-000029AD0000}"/>
    <cellStyle name="Normal 9 2 2 2 3 4 2 3" xfId="5544" xr:uid="{00000000-0005-0000-0000-00002AAD0000}"/>
    <cellStyle name="Normal 9 2 2 2 3 4 2 3 2" xfId="14217" xr:uid="{00000000-0005-0000-0000-00002BAD0000}"/>
    <cellStyle name="Normal 9 2 2 2 3 4 2 3 2 2" xfId="31570" xr:uid="{00000000-0005-0000-0000-00002CAD0000}"/>
    <cellStyle name="Normal 9 2 2 2 3 4 2 3 2 3" xfId="48916" xr:uid="{00000000-0005-0000-0000-00002DAD0000}"/>
    <cellStyle name="Normal 9 2 2 2 3 4 2 3 3" xfId="22897" xr:uid="{00000000-0005-0000-0000-00002EAD0000}"/>
    <cellStyle name="Normal 9 2 2 2 3 4 2 3 4" xfId="40243" xr:uid="{00000000-0005-0000-0000-00002FAD0000}"/>
    <cellStyle name="Normal 9 2 2 2 3 4 2 4" xfId="10934" xr:uid="{00000000-0005-0000-0000-000030AD0000}"/>
    <cellStyle name="Normal 9 2 2 2 3 4 2 4 2" xfId="28287" xr:uid="{00000000-0005-0000-0000-000031AD0000}"/>
    <cellStyle name="Normal 9 2 2 2 3 4 2 4 3" xfId="45633" xr:uid="{00000000-0005-0000-0000-000032AD0000}"/>
    <cellStyle name="Normal 9 2 2 2 3 4 2 5" xfId="19614" xr:uid="{00000000-0005-0000-0000-000033AD0000}"/>
    <cellStyle name="Normal 9 2 2 2 3 4 2 6" xfId="36960" xr:uid="{00000000-0005-0000-0000-000034AD0000}"/>
    <cellStyle name="Normal 9 2 2 2 3 4 3" xfId="6230" xr:uid="{00000000-0005-0000-0000-000035AD0000}"/>
    <cellStyle name="Normal 9 2 2 2 3 4 3 2" xfId="14903" xr:uid="{00000000-0005-0000-0000-000036AD0000}"/>
    <cellStyle name="Normal 9 2 2 2 3 4 3 2 2" xfId="32256" xr:uid="{00000000-0005-0000-0000-000037AD0000}"/>
    <cellStyle name="Normal 9 2 2 2 3 4 3 2 3" xfId="49602" xr:uid="{00000000-0005-0000-0000-000038AD0000}"/>
    <cellStyle name="Normal 9 2 2 2 3 4 3 3" xfId="23583" xr:uid="{00000000-0005-0000-0000-000039AD0000}"/>
    <cellStyle name="Normal 9 2 2 2 3 4 3 4" xfId="40929" xr:uid="{00000000-0005-0000-0000-00003AAD0000}"/>
    <cellStyle name="Normal 9 2 2 2 3 4 4" xfId="4074" xr:uid="{00000000-0005-0000-0000-00003BAD0000}"/>
    <cellStyle name="Normal 9 2 2 2 3 4 4 2" xfId="12747" xr:uid="{00000000-0005-0000-0000-00003CAD0000}"/>
    <cellStyle name="Normal 9 2 2 2 3 4 4 2 2" xfId="30100" xr:uid="{00000000-0005-0000-0000-00003DAD0000}"/>
    <cellStyle name="Normal 9 2 2 2 3 4 4 2 3" xfId="47446" xr:uid="{00000000-0005-0000-0000-00003EAD0000}"/>
    <cellStyle name="Normal 9 2 2 2 3 4 4 3" xfId="21427" xr:uid="{00000000-0005-0000-0000-00003FAD0000}"/>
    <cellStyle name="Normal 9 2 2 2 3 4 4 4" xfId="38773" xr:uid="{00000000-0005-0000-0000-000040AD0000}"/>
    <cellStyle name="Normal 9 2 2 2 3 4 5" xfId="9121" xr:uid="{00000000-0005-0000-0000-000041AD0000}"/>
    <cellStyle name="Normal 9 2 2 2 3 4 5 2" xfId="26474" xr:uid="{00000000-0005-0000-0000-000042AD0000}"/>
    <cellStyle name="Normal 9 2 2 2 3 4 5 3" xfId="43820" xr:uid="{00000000-0005-0000-0000-000043AD0000}"/>
    <cellStyle name="Normal 9 2 2 2 3 4 6" xfId="17801" xr:uid="{00000000-0005-0000-0000-000044AD0000}"/>
    <cellStyle name="Normal 9 2 2 2 3 4 7" xfId="35147" xr:uid="{00000000-0005-0000-0000-000045AD0000}"/>
    <cellStyle name="Normal 9 2 2 2 3 5" xfId="2016" xr:uid="{00000000-0005-0000-0000-000046AD0000}"/>
    <cellStyle name="Normal 9 2 2 2 3 5 2" xfId="7798" xr:uid="{00000000-0005-0000-0000-000047AD0000}"/>
    <cellStyle name="Normal 9 2 2 2 3 5 2 2" xfId="16471" xr:uid="{00000000-0005-0000-0000-000048AD0000}"/>
    <cellStyle name="Normal 9 2 2 2 3 5 2 2 2" xfId="33824" xr:uid="{00000000-0005-0000-0000-000049AD0000}"/>
    <cellStyle name="Normal 9 2 2 2 3 5 2 2 3" xfId="51170" xr:uid="{00000000-0005-0000-0000-00004AAD0000}"/>
    <cellStyle name="Normal 9 2 2 2 3 5 2 3" xfId="25151" xr:uid="{00000000-0005-0000-0000-00004BAD0000}"/>
    <cellStyle name="Normal 9 2 2 2 3 5 2 4" xfId="42497" xr:uid="{00000000-0005-0000-0000-00004CAD0000}"/>
    <cellStyle name="Normal 9 2 2 2 3 5 3" xfId="3829" xr:uid="{00000000-0005-0000-0000-00004DAD0000}"/>
    <cellStyle name="Normal 9 2 2 2 3 5 3 2" xfId="12502" xr:uid="{00000000-0005-0000-0000-00004EAD0000}"/>
    <cellStyle name="Normal 9 2 2 2 3 5 3 2 2" xfId="29855" xr:uid="{00000000-0005-0000-0000-00004FAD0000}"/>
    <cellStyle name="Normal 9 2 2 2 3 5 3 2 3" xfId="47201" xr:uid="{00000000-0005-0000-0000-000050AD0000}"/>
    <cellStyle name="Normal 9 2 2 2 3 5 3 3" xfId="21182" xr:uid="{00000000-0005-0000-0000-000051AD0000}"/>
    <cellStyle name="Normal 9 2 2 2 3 5 3 4" xfId="38528" xr:uid="{00000000-0005-0000-0000-000052AD0000}"/>
    <cellStyle name="Normal 9 2 2 2 3 5 4" xfId="10689" xr:uid="{00000000-0005-0000-0000-000053AD0000}"/>
    <cellStyle name="Normal 9 2 2 2 3 5 4 2" xfId="28042" xr:uid="{00000000-0005-0000-0000-000054AD0000}"/>
    <cellStyle name="Normal 9 2 2 2 3 5 4 3" xfId="45388" xr:uid="{00000000-0005-0000-0000-000055AD0000}"/>
    <cellStyle name="Normal 9 2 2 2 3 5 5" xfId="19369" xr:uid="{00000000-0005-0000-0000-000056AD0000}"/>
    <cellStyle name="Normal 9 2 2 2 3 5 6" xfId="36715" xr:uid="{00000000-0005-0000-0000-000057AD0000}"/>
    <cellStyle name="Normal 9 2 2 2 3 6" xfId="1183" xr:uid="{00000000-0005-0000-0000-000058AD0000}"/>
    <cellStyle name="Normal 9 2 2 2 3 6 2" xfId="6965" xr:uid="{00000000-0005-0000-0000-000059AD0000}"/>
    <cellStyle name="Normal 9 2 2 2 3 6 2 2" xfId="15638" xr:uid="{00000000-0005-0000-0000-00005AAD0000}"/>
    <cellStyle name="Normal 9 2 2 2 3 6 2 2 2" xfId="32991" xr:uid="{00000000-0005-0000-0000-00005BAD0000}"/>
    <cellStyle name="Normal 9 2 2 2 3 6 2 2 3" xfId="50337" xr:uid="{00000000-0005-0000-0000-00005CAD0000}"/>
    <cellStyle name="Normal 9 2 2 2 3 6 2 3" xfId="24318" xr:uid="{00000000-0005-0000-0000-00005DAD0000}"/>
    <cellStyle name="Normal 9 2 2 2 3 6 2 4" xfId="41664" xr:uid="{00000000-0005-0000-0000-00005EAD0000}"/>
    <cellStyle name="Normal 9 2 2 2 3 6 3" xfId="4809" xr:uid="{00000000-0005-0000-0000-00005FAD0000}"/>
    <cellStyle name="Normal 9 2 2 2 3 6 3 2" xfId="13482" xr:uid="{00000000-0005-0000-0000-000060AD0000}"/>
    <cellStyle name="Normal 9 2 2 2 3 6 3 2 2" xfId="30835" xr:uid="{00000000-0005-0000-0000-000061AD0000}"/>
    <cellStyle name="Normal 9 2 2 2 3 6 3 2 3" xfId="48181" xr:uid="{00000000-0005-0000-0000-000062AD0000}"/>
    <cellStyle name="Normal 9 2 2 2 3 6 3 3" xfId="22162" xr:uid="{00000000-0005-0000-0000-000063AD0000}"/>
    <cellStyle name="Normal 9 2 2 2 3 6 3 4" xfId="39508" xr:uid="{00000000-0005-0000-0000-000064AD0000}"/>
    <cellStyle name="Normal 9 2 2 2 3 6 4" xfId="9856" xr:uid="{00000000-0005-0000-0000-000065AD0000}"/>
    <cellStyle name="Normal 9 2 2 2 3 6 4 2" xfId="27209" xr:uid="{00000000-0005-0000-0000-000066AD0000}"/>
    <cellStyle name="Normal 9 2 2 2 3 6 4 3" xfId="44555" xr:uid="{00000000-0005-0000-0000-000067AD0000}"/>
    <cellStyle name="Normal 9 2 2 2 3 6 5" xfId="18536" xr:uid="{00000000-0005-0000-0000-000068AD0000}"/>
    <cellStyle name="Normal 9 2 2 2 3 6 6" xfId="35882" xr:uid="{00000000-0005-0000-0000-000069AD0000}"/>
    <cellStyle name="Normal 9 2 2 2 3 7" xfId="5985" xr:uid="{00000000-0005-0000-0000-00006AAD0000}"/>
    <cellStyle name="Normal 9 2 2 2 3 7 2" xfId="14658" xr:uid="{00000000-0005-0000-0000-00006BAD0000}"/>
    <cellStyle name="Normal 9 2 2 2 3 7 2 2" xfId="32011" xr:uid="{00000000-0005-0000-0000-00006CAD0000}"/>
    <cellStyle name="Normal 9 2 2 2 3 7 2 3" xfId="49357" xr:uid="{00000000-0005-0000-0000-00006DAD0000}"/>
    <cellStyle name="Normal 9 2 2 2 3 7 3" xfId="23338" xr:uid="{00000000-0005-0000-0000-00006EAD0000}"/>
    <cellStyle name="Normal 9 2 2 2 3 7 4" xfId="40684" xr:uid="{00000000-0005-0000-0000-00006FAD0000}"/>
    <cellStyle name="Normal 9 2 2 2 3 8" xfId="2996" xr:uid="{00000000-0005-0000-0000-000070AD0000}"/>
    <cellStyle name="Normal 9 2 2 2 3 8 2" xfId="11669" xr:uid="{00000000-0005-0000-0000-000071AD0000}"/>
    <cellStyle name="Normal 9 2 2 2 3 8 2 2" xfId="29022" xr:uid="{00000000-0005-0000-0000-000072AD0000}"/>
    <cellStyle name="Normal 9 2 2 2 3 8 2 3" xfId="46368" xr:uid="{00000000-0005-0000-0000-000073AD0000}"/>
    <cellStyle name="Normal 9 2 2 2 3 8 3" xfId="20349" xr:uid="{00000000-0005-0000-0000-000074AD0000}"/>
    <cellStyle name="Normal 9 2 2 2 3 8 4" xfId="37695" xr:uid="{00000000-0005-0000-0000-000075AD0000}"/>
    <cellStyle name="Normal 9 2 2 2 3 9" xfId="8876" xr:uid="{00000000-0005-0000-0000-000076AD0000}"/>
    <cellStyle name="Normal 9 2 2 2 3 9 2" xfId="26229" xr:uid="{00000000-0005-0000-0000-000077AD0000}"/>
    <cellStyle name="Normal 9 2 2 2 3 9 3" xfId="43575" xr:uid="{00000000-0005-0000-0000-000078AD0000}"/>
    <cellStyle name="Normal 9 2 2 2 4" xfId="301" xr:uid="{00000000-0005-0000-0000-000079AD0000}"/>
    <cellStyle name="Normal 9 2 2 2 4 10" xfId="35000" xr:uid="{00000000-0005-0000-0000-00007AAD0000}"/>
    <cellStyle name="Normal 9 2 2 2 4 2" xfId="1036" xr:uid="{00000000-0005-0000-0000-00007BAD0000}"/>
    <cellStyle name="Normal 9 2 2 2 4 2 2" xfId="2849" xr:uid="{00000000-0005-0000-0000-00007CAD0000}"/>
    <cellStyle name="Normal 9 2 2 2 4 2 2 2" xfId="8631" xr:uid="{00000000-0005-0000-0000-00007DAD0000}"/>
    <cellStyle name="Normal 9 2 2 2 4 2 2 2 2" xfId="17304" xr:uid="{00000000-0005-0000-0000-00007EAD0000}"/>
    <cellStyle name="Normal 9 2 2 2 4 2 2 2 2 2" xfId="34657" xr:uid="{00000000-0005-0000-0000-00007FAD0000}"/>
    <cellStyle name="Normal 9 2 2 2 4 2 2 2 2 3" xfId="52003" xr:uid="{00000000-0005-0000-0000-000080AD0000}"/>
    <cellStyle name="Normal 9 2 2 2 4 2 2 2 3" xfId="25984" xr:uid="{00000000-0005-0000-0000-000081AD0000}"/>
    <cellStyle name="Normal 9 2 2 2 4 2 2 2 4" xfId="43330" xr:uid="{00000000-0005-0000-0000-000082AD0000}"/>
    <cellStyle name="Normal 9 2 2 2 4 2 2 3" xfId="4662" xr:uid="{00000000-0005-0000-0000-000083AD0000}"/>
    <cellStyle name="Normal 9 2 2 2 4 2 2 3 2" xfId="13335" xr:uid="{00000000-0005-0000-0000-000084AD0000}"/>
    <cellStyle name="Normal 9 2 2 2 4 2 2 3 2 2" xfId="30688" xr:uid="{00000000-0005-0000-0000-000085AD0000}"/>
    <cellStyle name="Normal 9 2 2 2 4 2 2 3 2 3" xfId="48034" xr:uid="{00000000-0005-0000-0000-000086AD0000}"/>
    <cellStyle name="Normal 9 2 2 2 4 2 2 3 3" xfId="22015" xr:uid="{00000000-0005-0000-0000-000087AD0000}"/>
    <cellStyle name="Normal 9 2 2 2 4 2 2 3 4" xfId="39361" xr:uid="{00000000-0005-0000-0000-000088AD0000}"/>
    <cellStyle name="Normal 9 2 2 2 4 2 2 4" xfId="11522" xr:uid="{00000000-0005-0000-0000-000089AD0000}"/>
    <cellStyle name="Normal 9 2 2 2 4 2 2 4 2" xfId="28875" xr:uid="{00000000-0005-0000-0000-00008AAD0000}"/>
    <cellStyle name="Normal 9 2 2 2 4 2 2 4 3" xfId="46221" xr:uid="{00000000-0005-0000-0000-00008BAD0000}"/>
    <cellStyle name="Normal 9 2 2 2 4 2 2 5" xfId="20202" xr:uid="{00000000-0005-0000-0000-00008CAD0000}"/>
    <cellStyle name="Normal 9 2 2 2 4 2 2 6" xfId="37548" xr:uid="{00000000-0005-0000-0000-00008DAD0000}"/>
    <cellStyle name="Normal 9 2 2 2 4 2 3" xfId="1771" xr:uid="{00000000-0005-0000-0000-00008EAD0000}"/>
    <cellStyle name="Normal 9 2 2 2 4 2 3 2" xfId="7553" xr:uid="{00000000-0005-0000-0000-00008FAD0000}"/>
    <cellStyle name="Normal 9 2 2 2 4 2 3 2 2" xfId="16226" xr:uid="{00000000-0005-0000-0000-000090AD0000}"/>
    <cellStyle name="Normal 9 2 2 2 4 2 3 2 2 2" xfId="33579" xr:uid="{00000000-0005-0000-0000-000091AD0000}"/>
    <cellStyle name="Normal 9 2 2 2 4 2 3 2 2 3" xfId="50925" xr:uid="{00000000-0005-0000-0000-000092AD0000}"/>
    <cellStyle name="Normal 9 2 2 2 4 2 3 2 3" xfId="24906" xr:uid="{00000000-0005-0000-0000-000093AD0000}"/>
    <cellStyle name="Normal 9 2 2 2 4 2 3 2 4" xfId="42252" xr:uid="{00000000-0005-0000-0000-000094AD0000}"/>
    <cellStyle name="Normal 9 2 2 2 4 2 3 3" xfId="5397" xr:uid="{00000000-0005-0000-0000-000095AD0000}"/>
    <cellStyle name="Normal 9 2 2 2 4 2 3 3 2" xfId="14070" xr:uid="{00000000-0005-0000-0000-000096AD0000}"/>
    <cellStyle name="Normal 9 2 2 2 4 2 3 3 2 2" xfId="31423" xr:uid="{00000000-0005-0000-0000-000097AD0000}"/>
    <cellStyle name="Normal 9 2 2 2 4 2 3 3 2 3" xfId="48769" xr:uid="{00000000-0005-0000-0000-000098AD0000}"/>
    <cellStyle name="Normal 9 2 2 2 4 2 3 3 3" xfId="22750" xr:uid="{00000000-0005-0000-0000-000099AD0000}"/>
    <cellStyle name="Normal 9 2 2 2 4 2 3 3 4" xfId="40096" xr:uid="{00000000-0005-0000-0000-00009AAD0000}"/>
    <cellStyle name="Normal 9 2 2 2 4 2 3 4" xfId="10444" xr:uid="{00000000-0005-0000-0000-00009BAD0000}"/>
    <cellStyle name="Normal 9 2 2 2 4 2 3 4 2" xfId="27797" xr:uid="{00000000-0005-0000-0000-00009CAD0000}"/>
    <cellStyle name="Normal 9 2 2 2 4 2 3 4 3" xfId="45143" xr:uid="{00000000-0005-0000-0000-00009DAD0000}"/>
    <cellStyle name="Normal 9 2 2 2 4 2 3 5" xfId="19124" xr:uid="{00000000-0005-0000-0000-00009EAD0000}"/>
    <cellStyle name="Normal 9 2 2 2 4 2 3 6" xfId="36470" xr:uid="{00000000-0005-0000-0000-00009FAD0000}"/>
    <cellStyle name="Normal 9 2 2 2 4 2 4" xfId="6818" xr:uid="{00000000-0005-0000-0000-0000A0AD0000}"/>
    <cellStyle name="Normal 9 2 2 2 4 2 4 2" xfId="15491" xr:uid="{00000000-0005-0000-0000-0000A1AD0000}"/>
    <cellStyle name="Normal 9 2 2 2 4 2 4 2 2" xfId="32844" xr:uid="{00000000-0005-0000-0000-0000A2AD0000}"/>
    <cellStyle name="Normal 9 2 2 2 4 2 4 2 3" xfId="50190" xr:uid="{00000000-0005-0000-0000-0000A3AD0000}"/>
    <cellStyle name="Normal 9 2 2 2 4 2 4 3" xfId="24171" xr:uid="{00000000-0005-0000-0000-0000A4AD0000}"/>
    <cellStyle name="Normal 9 2 2 2 4 2 4 4" xfId="41517" xr:uid="{00000000-0005-0000-0000-0000A5AD0000}"/>
    <cellStyle name="Normal 9 2 2 2 4 2 5" xfId="3584" xr:uid="{00000000-0005-0000-0000-0000A6AD0000}"/>
    <cellStyle name="Normal 9 2 2 2 4 2 5 2" xfId="12257" xr:uid="{00000000-0005-0000-0000-0000A7AD0000}"/>
    <cellStyle name="Normal 9 2 2 2 4 2 5 2 2" xfId="29610" xr:uid="{00000000-0005-0000-0000-0000A8AD0000}"/>
    <cellStyle name="Normal 9 2 2 2 4 2 5 2 3" xfId="46956" xr:uid="{00000000-0005-0000-0000-0000A9AD0000}"/>
    <cellStyle name="Normal 9 2 2 2 4 2 5 3" xfId="20937" xr:uid="{00000000-0005-0000-0000-0000AAAD0000}"/>
    <cellStyle name="Normal 9 2 2 2 4 2 5 4" xfId="38283" xr:uid="{00000000-0005-0000-0000-0000ABAD0000}"/>
    <cellStyle name="Normal 9 2 2 2 4 2 6" xfId="9709" xr:uid="{00000000-0005-0000-0000-0000ACAD0000}"/>
    <cellStyle name="Normal 9 2 2 2 4 2 6 2" xfId="27062" xr:uid="{00000000-0005-0000-0000-0000ADAD0000}"/>
    <cellStyle name="Normal 9 2 2 2 4 2 6 3" xfId="44408" xr:uid="{00000000-0005-0000-0000-0000AEAD0000}"/>
    <cellStyle name="Normal 9 2 2 2 4 2 7" xfId="18389" xr:uid="{00000000-0005-0000-0000-0000AFAD0000}"/>
    <cellStyle name="Normal 9 2 2 2 4 2 8" xfId="35735" xr:uid="{00000000-0005-0000-0000-0000B0AD0000}"/>
    <cellStyle name="Normal 9 2 2 2 4 3" xfId="546" xr:uid="{00000000-0005-0000-0000-0000B1AD0000}"/>
    <cellStyle name="Normal 9 2 2 2 4 3 2" xfId="2359" xr:uid="{00000000-0005-0000-0000-0000B2AD0000}"/>
    <cellStyle name="Normal 9 2 2 2 4 3 2 2" xfId="8141" xr:uid="{00000000-0005-0000-0000-0000B3AD0000}"/>
    <cellStyle name="Normal 9 2 2 2 4 3 2 2 2" xfId="16814" xr:uid="{00000000-0005-0000-0000-0000B4AD0000}"/>
    <cellStyle name="Normal 9 2 2 2 4 3 2 2 2 2" xfId="34167" xr:uid="{00000000-0005-0000-0000-0000B5AD0000}"/>
    <cellStyle name="Normal 9 2 2 2 4 3 2 2 2 3" xfId="51513" xr:uid="{00000000-0005-0000-0000-0000B6AD0000}"/>
    <cellStyle name="Normal 9 2 2 2 4 3 2 2 3" xfId="25494" xr:uid="{00000000-0005-0000-0000-0000B7AD0000}"/>
    <cellStyle name="Normal 9 2 2 2 4 3 2 2 4" xfId="42840" xr:uid="{00000000-0005-0000-0000-0000B8AD0000}"/>
    <cellStyle name="Normal 9 2 2 2 4 3 2 3" xfId="5642" xr:uid="{00000000-0005-0000-0000-0000B9AD0000}"/>
    <cellStyle name="Normal 9 2 2 2 4 3 2 3 2" xfId="14315" xr:uid="{00000000-0005-0000-0000-0000BAAD0000}"/>
    <cellStyle name="Normal 9 2 2 2 4 3 2 3 2 2" xfId="31668" xr:uid="{00000000-0005-0000-0000-0000BBAD0000}"/>
    <cellStyle name="Normal 9 2 2 2 4 3 2 3 2 3" xfId="49014" xr:uid="{00000000-0005-0000-0000-0000BCAD0000}"/>
    <cellStyle name="Normal 9 2 2 2 4 3 2 3 3" xfId="22995" xr:uid="{00000000-0005-0000-0000-0000BDAD0000}"/>
    <cellStyle name="Normal 9 2 2 2 4 3 2 3 4" xfId="40341" xr:uid="{00000000-0005-0000-0000-0000BEAD0000}"/>
    <cellStyle name="Normal 9 2 2 2 4 3 2 4" xfId="11032" xr:uid="{00000000-0005-0000-0000-0000BFAD0000}"/>
    <cellStyle name="Normal 9 2 2 2 4 3 2 4 2" xfId="28385" xr:uid="{00000000-0005-0000-0000-0000C0AD0000}"/>
    <cellStyle name="Normal 9 2 2 2 4 3 2 4 3" xfId="45731" xr:uid="{00000000-0005-0000-0000-0000C1AD0000}"/>
    <cellStyle name="Normal 9 2 2 2 4 3 2 5" xfId="19712" xr:uid="{00000000-0005-0000-0000-0000C2AD0000}"/>
    <cellStyle name="Normal 9 2 2 2 4 3 2 6" xfId="37058" xr:uid="{00000000-0005-0000-0000-0000C3AD0000}"/>
    <cellStyle name="Normal 9 2 2 2 4 3 3" xfId="6328" xr:uid="{00000000-0005-0000-0000-0000C4AD0000}"/>
    <cellStyle name="Normal 9 2 2 2 4 3 3 2" xfId="15001" xr:uid="{00000000-0005-0000-0000-0000C5AD0000}"/>
    <cellStyle name="Normal 9 2 2 2 4 3 3 2 2" xfId="32354" xr:uid="{00000000-0005-0000-0000-0000C6AD0000}"/>
    <cellStyle name="Normal 9 2 2 2 4 3 3 2 3" xfId="49700" xr:uid="{00000000-0005-0000-0000-0000C7AD0000}"/>
    <cellStyle name="Normal 9 2 2 2 4 3 3 3" xfId="23681" xr:uid="{00000000-0005-0000-0000-0000C8AD0000}"/>
    <cellStyle name="Normal 9 2 2 2 4 3 3 4" xfId="41027" xr:uid="{00000000-0005-0000-0000-0000C9AD0000}"/>
    <cellStyle name="Normal 9 2 2 2 4 3 4" xfId="4172" xr:uid="{00000000-0005-0000-0000-0000CAAD0000}"/>
    <cellStyle name="Normal 9 2 2 2 4 3 4 2" xfId="12845" xr:uid="{00000000-0005-0000-0000-0000CBAD0000}"/>
    <cellStyle name="Normal 9 2 2 2 4 3 4 2 2" xfId="30198" xr:uid="{00000000-0005-0000-0000-0000CCAD0000}"/>
    <cellStyle name="Normal 9 2 2 2 4 3 4 2 3" xfId="47544" xr:uid="{00000000-0005-0000-0000-0000CDAD0000}"/>
    <cellStyle name="Normal 9 2 2 2 4 3 4 3" xfId="21525" xr:uid="{00000000-0005-0000-0000-0000CEAD0000}"/>
    <cellStyle name="Normal 9 2 2 2 4 3 4 4" xfId="38871" xr:uid="{00000000-0005-0000-0000-0000CFAD0000}"/>
    <cellStyle name="Normal 9 2 2 2 4 3 5" xfId="9219" xr:uid="{00000000-0005-0000-0000-0000D0AD0000}"/>
    <cellStyle name="Normal 9 2 2 2 4 3 5 2" xfId="26572" xr:uid="{00000000-0005-0000-0000-0000D1AD0000}"/>
    <cellStyle name="Normal 9 2 2 2 4 3 5 3" xfId="43918" xr:uid="{00000000-0005-0000-0000-0000D2AD0000}"/>
    <cellStyle name="Normal 9 2 2 2 4 3 6" xfId="17899" xr:uid="{00000000-0005-0000-0000-0000D3AD0000}"/>
    <cellStyle name="Normal 9 2 2 2 4 3 7" xfId="35245" xr:uid="{00000000-0005-0000-0000-0000D4AD0000}"/>
    <cellStyle name="Normal 9 2 2 2 4 4" xfId="2114" xr:uid="{00000000-0005-0000-0000-0000D5AD0000}"/>
    <cellStyle name="Normal 9 2 2 2 4 4 2" xfId="7896" xr:uid="{00000000-0005-0000-0000-0000D6AD0000}"/>
    <cellStyle name="Normal 9 2 2 2 4 4 2 2" xfId="16569" xr:uid="{00000000-0005-0000-0000-0000D7AD0000}"/>
    <cellStyle name="Normal 9 2 2 2 4 4 2 2 2" xfId="33922" xr:uid="{00000000-0005-0000-0000-0000D8AD0000}"/>
    <cellStyle name="Normal 9 2 2 2 4 4 2 2 3" xfId="51268" xr:uid="{00000000-0005-0000-0000-0000D9AD0000}"/>
    <cellStyle name="Normal 9 2 2 2 4 4 2 3" xfId="25249" xr:uid="{00000000-0005-0000-0000-0000DAAD0000}"/>
    <cellStyle name="Normal 9 2 2 2 4 4 2 4" xfId="42595" xr:uid="{00000000-0005-0000-0000-0000DBAD0000}"/>
    <cellStyle name="Normal 9 2 2 2 4 4 3" xfId="3927" xr:uid="{00000000-0005-0000-0000-0000DCAD0000}"/>
    <cellStyle name="Normal 9 2 2 2 4 4 3 2" xfId="12600" xr:uid="{00000000-0005-0000-0000-0000DDAD0000}"/>
    <cellStyle name="Normal 9 2 2 2 4 4 3 2 2" xfId="29953" xr:uid="{00000000-0005-0000-0000-0000DEAD0000}"/>
    <cellStyle name="Normal 9 2 2 2 4 4 3 2 3" xfId="47299" xr:uid="{00000000-0005-0000-0000-0000DFAD0000}"/>
    <cellStyle name="Normal 9 2 2 2 4 4 3 3" xfId="21280" xr:uid="{00000000-0005-0000-0000-0000E0AD0000}"/>
    <cellStyle name="Normal 9 2 2 2 4 4 3 4" xfId="38626" xr:uid="{00000000-0005-0000-0000-0000E1AD0000}"/>
    <cellStyle name="Normal 9 2 2 2 4 4 4" xfId="10787" xr:uid="{00000000-0005-0000-0000-0000E2AD0000}"/>
    <cellStyle name="Normal 9 2 2 2 4 4 4 2" xfId="28140" xr:uid="{00000000-0005-0000-0000-0000E3AD0000}"/>
    <cellStyle name="Normal 9 2 2 2 4 4 4 3" xfId="45486" xr:uid="{00000000-0005-0000-0000-0000E4AD0000}"/>
    <cellStyle name="Normal 9 2 2 2 4 4 5" xfId="19467" xr:uid="{00000000-0005-0000-0000-0000E5AD0000}"/>
    <cellStyle name="Normal 9 2 2 2 4 4 6" xfId="36813" xr:uid="{00000000-0005-0000-0000-0000E6AD0000}"/>
    <cellStyle name="Normal 9 2 2 2 4 5" xfId="1281" xr:uid="{00000000-0005-0000-0000-0000E7AD0000}"/>
    <cellStyle name="Normal 9 2 2 2 4 5 2" xfId="7063" xr:uid="{00000000-0005-0000-0000-0000E8AD0000}"/>
    <cellStyle name="Normal 9 2 2 2 4 5 2 2" xfId="15736" xr:uid="{00000000-0005-0000-0000-0000E9AD0000}"/>
    <cellStyle name="Normal 9 2 2 2 4 5 2 2 2" xfId="33089" xr:uid="{00000000-0005-0000-0000-0000EAAD0000}"/>
    <cellStyle name="Normal 9 2 2 2 4 5 2 2 3" xfId="50435" xr:uid="{00000000-0005-0000-0000-0000EBAD0000}"/>
    <cellStyle name="Normal 9 2 2 2 4 5 2 3" xfId="24416" xr:uid="{00000000-0005-0000-0000-0000ECAD0000}"/>
    <cellStyle name="Normal 9 2 2 2 4 5 2 4" xfId="41762" xr:uid="{00000000-0005-0000-0000-0000EDAD0000}"/>
    <cellStyle name="Normal 9 2 2 2 4 5 3" xfId="4907" xr:uid="{00000000-0005-0000-0000-0000EEAD0000}"/>
    <cellStyle name="Normal 9 2 2 2 4 5 3 2" xfId="13580" xr:uid="{00000000-0005-0000-0000-0000EFAD0000}"/>
    <cellStyle name="Normal 9 2 2 2 4 5 3 2 2" xfId="30933" xr:uid="{00000000-0005-0000-0000-0000F0AD0000}"/>
    <cellStyle name="Normal 9 2 2 2 4 5 3 2 3" xfId="48279" xr:uid="{00000000-0005-0000-0000-0000F1AD0000}"/>
    <cellStyle name="Normal 9 2 2 2 4 5 3 3" xfId="22260" xr:uid="{00000000-0005-0000-0000-0000F2AD0000}"/>
    <cellStyle name="Normal 9 2 2 2 4 5 3 4" xfId="39606" xr:uid="{00000000-0005-0000-0000-0000F3AD0000}"/>
    <cellStyle name="Normal 9 2 2 2 4 5 4" xfId="9954" xr:uid="{00000000-0005-0000-0000-0000F4AD0000}"/>
    <cellStyle name="Normal 9 2 2 2 4 5 4 2" xfId="27307" xr:uid="{00000000-0005-0000-0000-0000F5AD0000}"/>
    <cellStyle name="Normal 9 2 2 2 4 5 4 3" xfId="44653" xr:uid="{00000000-0005-0000-0000-0000F6AD0000}"/>
    <cellStyle name="Normal 9 2 2 2 4 5 5" xfId="18634" xr:uid="{00000000-0005-0000-0000-0000F7AD0000}"/>
    <cellStyle name="Normal 9 2 2 2 4 5 6" xfId="35980" xr:uid="{00000000-0005-0000-0000-0000F8AD0000}"/>
    <cellStyle name="Normal 9 2 2 2 4 6" xfId="6083" xr:uid="{00000000-0005-0000-0000-0000F9AD0000}"/>
    <cellStyle name="Normal 9 2 2 2 4 6 2" xfId="14756" xr:uid="{00000000-0005-0000-0000-0000FAAD0000}"/>
    <cellStyle name="Normal 9 2 2 2 4 6 2 2" xfId="32109" xr:uid="{00000000-0005-0000-0000-0000FBAD0000}"/>
    <cellStyle name="Normal 9 2 2 2 4 6 2 3" xfId="49455" xr:uid="{00000000-0005-0000-0000-0000FCAD0000}"/>
    <cellStyle name="Normal 9 2 2 2 4 6 3" xfId="23436" xr:uid="{00000000-0005-0000-0000-0000FDAD0000}"/>
    <cellStyle name="Normal 9 2 2 2 4 6 4" xfId="40782" xr:uid="{00000000-0005-0000-0000-0000FEAD0000}"/>
    <cellStyle name="Normal 9 2 2 2 4 7" xfId="3094" xr:uid="{00000000-0005-0000-0000-0000FFAD0000}"/>
    <cellStyle name="Normal 9 2 2 2 4 7 2" xfId="11767" xr:uid="{00000000-0005-0000-0000-000000AE0000}"/>
    <cellStyle name="Normal 9 2 2 2 4 7 2 2" xfId="29120" xr:uid="{00000000-0005-0000-0000-000001AE0000}"/>
    <cellStyle name="Normal 9 2 2 2 4 7 2 3" xfId="46466" xr:uid="{00000000-0005-0000-0000-000002AE0000}"/>
    <cellStyle name="Normal 9 2 2 2 4 7 3" xfId="20447" xr:uid="{00000000-0005-0000-0000-000003AE0000}"/>
    <cellStyle name="Normal 9 2 2 2 4 7 4" xfId="37793" xr:uid="{00000000-0005-0000-0000-000004AE0000}"/>
    <cellStyle name="Normal 9 2 2 2 4 8" xfId="8974" xr:uid="{00000000-0005-0000-0000-000005AE0000}"/>
    <cellStyle name="Normal 9 2 2 2 4 8 2" xfId="26327" xr:uid="{00000000-0005-0000-0000-000006AE0000}"/>
    <cellStyle name="Normal 9 2 2 2 4 8 3" xfId="43673" xr:uid="{00000000-0005-0000-0000-000007AE0000}"/>
    <cellStyle name="Normal 9 2 2 2 4 9" xfId="17654" xr:uid="{00000000-0005-0000-0000-000008AE0000}"/>
    <cellStyle name="Normal 9 2 2 2 5" xfId="154" xr:uid="{00000000-0005-0000-0000-000009AE0000}"/>
    <cellStyle name="Normal 9 2 2 2 5 10" xfId="34853" xr:uid="{00000000-0005-0000-0000-00000AAE0000}"/>
    <cellStyle name="Normal 9 2 2 2 5 2" xfId="889" xr:uid="{00000000-0005-0000-0000-00000BAE0000}"/>
    <cellStyle name="Normal 9 2 2 2 5 2 2" xfId="2702" xr:uid="{00000000-0005-0000-0000-00000CAE0000}"/>
    <cellStyle name="Normal 9 2 2 2 5 2 2 2" xfId="8484" xr:uid="{00000000-0005-0000-0000-00000DAE0000}"/>
    <cellStyle name="Normal 9 2 2 2 5 2 2 2 2" xfId="17157" xr:uid="{00000000-0005-0000-0000-00000EAE0000}"/>
    <cellStyle name="Normal 9 2 2 2 5 2 2 2 2 2" xfId="34510" xr:uid="{00000000-0005-0000-0000-00000FAE0000}"/>
    <cellStyle name="Normal 9 2 2 2 5 2 2 2 2 3" xfId="51856" xr:uid="{00000000-0005-0000-0000-000010AE0000}"/>
    <cellStyle name="Normal 9 2 2 2 5 2 2 2 3" xfId="25837" xr:uid="{00000000-0005-0000-0000-000011AE0000}"/>
    <cellStyle name="Normal 9 2 2 2 5 2 2 2 4" xfId="43183" xr:uid="{00000000-0005-0000-0000-000012AE0000}"/>
    <cellStyle name="Normal 9 2 2 2 5 2 2 3" xfId="4515" xr:uid="{00000000-0005-0000-0000-000013AE0000}"/>
    <cellStyle name="Normal 9 2 2 2 5 2 2 3 2" xfId="13188" xr:uid="{00000000-0005-0000-0000-000014AE0000}"/>
    <cellStyle name="Normal 9 2 2 2 5 2 2 3 2 2" xfId="30541" xr:uid="{00000000-0005-0000-0000-000015AE0000}"/>
    <cellStyle name="Normal 9 2 2 2 5 2 2 3 2 3" xfId="47887" xr:uid="{00000000-0005-0000-0000-000016AE0000}"/>
    <cellStyle name="Normal 9 2 2 2 5 2 2 3 3" xfId="21868" xr:uid="{00000000-0005-0000-0000-000017AE0000}"/>
    <cellStyle name="Normal 9 2 2 2 5 2 2 3 4" xfId="39214" xr:uid="{00000000-0005-0000-0000-000018AE0000}"/>
    <cellStyle name="Normal 9 2 2 2 5 2 2 4" xfId="11375" xr:uid="{00000000-0005-0000-0000-000019AE0000}"/>
    <cellStyle name="Normal 9 2 2 2 5 2 2 4 2" xfId="28728" xr:uid="{00000000-0005-0000-0000-00001AAE0000}"/>
    <cellStyle name="Normal 9 2 2 2 5 2 2 4 3" xfId="46074" xr:uid="{00000000-0005-0000-0000-00001BAE0000}"/>
    <cellStyle name="Normal 9 2 2 2 5 2 2 5" xfId="20055" xr:uid="{00000000-0005-0000-0000-00001CAE0000}"/>
    <cellStyle name="Normal 9 2 2 2 5 2 2 6" xfId="37401" xr:uid="{00000000-0005-0000-0000-00001DAE0000}"/>
    <cellStyle name="Normal 9 2 2 2 5 2 3" xfId="1624" xr:uid="{00000000-0005-0000-0000-00001EAE0000}"/>
    <cellStyle name="Normal 9 2 2 2 5 2 3 2" xfId="7406" xr:uid="{00000000-0005-0000-0000-00001FAE0000}"/>
    <cellStyle name="Normal 9 2 2 2 5 2 3 2 2" xfId="16079" xr:uid="{00000000-0005-0000-0000-000020AE0000}"/>
    <cellStyle name="Normal 9 2 2 2 5 2 3 2 2 2" xfId="33432" xr:uid="{00000000-0005-0000-0000-000021AE0000}"/>
    <cellStyle name="Normal 9 2 2 2 5 2 3 2 2 3" xfId="50778" xr:uid="{00000000-0005-0000-0000-000022AE0000}"/>
    <cellStyle name="Normal 9 2 2 2 5 2 3 2 3" xfId="24759" xr:uid="{00000000-0005-0000-0000-000023AE0000}"/>
    <cellStyle name="Normal 9 2 2 2 5 2 3 2 4" xfId="42105" xr:uid="{00000000-0005-0000-0000-000024AE0000}"/>
    <cellStyle name="Normal 9 2 2 2 5 2 3 3" xfId="5250" xr:uid="{00000000-0005-0000-0000-000025AE0000}"/>
    <cellStyle name="Normal 9 2 2 2 5 2 3 3 2" xfId="13923" xr:uid="{00000000-0005-0000-0000-000026AE0000}"/>
    <cellStyle name="Normal 9 2 2 2 5 2 3 3 2 2" xfId="31276" xr:uid="{00000000-0005-0000-0000-000027AE0000}"/>
    <cellStyle name="Normal 9 2 2 2 5 2 3 3 2 3" xfId="48622" xr:uid="{00000000-0005-0000-0000-000028AE0000}"/>
    <cellStyle name="Normal 9 2 2 2 5 2 3 3 3" xfId="22603" xr:uid="{00000000-0005-0000-0000-000029AE0000}"/>
    <cellStyle name="Normal 9 2 2 2 5 2 3 3 4" xfId="39949" xr:uid="{00000000-0005-0000-0000-00002AAE0000}"/>
    <cellStyle name="Normal 9 2 2 2 5 2 3 4" xfId="10297" xr:uid="{00000000-0005-0000-0000-00002BAE0000}"/>
    <cellStyle name="Normal 9 2 2 2 5 2 3 4 2" xfId="27650" xr:uid="{00000000-0005-0000-0000-00002CAE0000}"/>
    <cellStyle name="Normal 9 2 2 2 5 2 3 4 3" xfId="44996" xr:uid="{00000000-0005-0000-0000-00002DAE0000}"/>
    <cellStyle name="Normal 9 2 2 2 5 2 3 5" xfId="18977" xr:uid="{00000000-0005-0000-0000-00002EAE0000}"/>
    <cellStyle name="Normal 9 2 2 2 5 2 3 6" xfId="36323" xr:uid="{00000000-0005-0000-0000-00002FAE0000}"/>
    <cellStyle name="Normal 9 2 2 2 5 2 4" xfId="6671" xr:uid="{00000000-0005-0000-0000-000030AE0000}"/>
    <cellStyle name="Normal 9 2 2 2 5 2 4 2" xfId="15344" xr:uid="{00000000-0005-0000-0000-000031AE0000}"/>
    <cellStyle name="Normal 9 2 2 2 5 2 4 2 2" xfId="32697" xr:uid="{00000000-0005-0000-0000-000032AE0000}"/>
    <cellStyle name="Normal 9 2 2 2 5 2 4 2 3" xfId="50043" xr:uid="{00000000-0005-0000-0000-000033AE0000}"/>
    <cellStyle name="Normal 9 2 2 2 5 2 4 3" xfId="24024" xr:uid="{00000000-0005-0000-0000-000034AE0000}"/>
    <cellStyle name="Normal 9 2 2 2 5 2 4 4" xfId="41370" xr:uid="{00000000-0005-0000-0000-000035AE0000}"/>
    <cellStyle name="Normal 9 2 2 2 5 2 5" xfId="3437" xr:uid="{00000000-0005-0000-0000-000036AE0000}"/>
    <cellStyle name="Normal 9 2 2 2 5 2 5 2" xfId="12110" xr:uid="{00000000-0005-0000-0000-000037AE0000}"/>
    <cellStyle name="Normal 9 2 2 2 5 2 5 2 2" xfId="29463" xr:uid="{00000000-0005-0000-0000-000038AE0000}"/>
    <cellStyle name="Normal 9 2 2 2 5 2 5 2 3" xfId="46809" xr:uid="{00000000-0005-0000-0000-000039AE0000}"/>
    <cellStyle name="Normal 9 2 2 2 5 2 5 3" xfId="20790" xr:uid="{00000000-0005-0000-0000-00003AAE0000}"/>
    <cellStyle name="Normal 9 2 2 2 5 2 5 4" xfId="38136" xr:uid="{00000000-0005-0000-0000-00003BAE0000}"/>
    <cellStyle name="Normal 9 2 2 2 5 2 6" xfId="9562" xr:uid="{00000000-0005-0000-0000-00003CAE0000}"/>
    <cellStyle name="Normal 9 2 2 2 5 2 6 2" xfId="26915" xr:uid="{00000000-0005-0000-0000-00003DAE0000}"/>
    <cellStyle name="Normal 9 2 2 2 5 2 6 3" xfId="44261" xr:uid="{00000000-0005-0000-0000-00003EAE0000}"/>
    <cellStyle name="Normal 9 2 2 2 5 2 7" xfId="18242" xr:uid="{00000000-0005-0000-0000-00003FAE0000}"/>
    <cellStyle name="Normal 9 2 2 2 5 2 8" xfId="35588" xr:uid="{00000000-0005-0000-0000-000040AE0000}"/>
    <cellStyle name="Normal 9 2 2 2 5 3" xfId="644" xr:uid="{00000000-0005-0000-0000-000041AE0000}"/>
    <cellStyle name="Normal 9 2 2 2 5 3 2" xfId="2457" xr:uid="{00000000-0005-0000-0000-000042AE0000}"/>
    <cellStyle name="Normal 9 2 2 2 5 3 2 2" xfId="8239" xr:uid="{00000000-0005-0000-0000-000043AE0000}"/>
    <cellStyle name="Normal 9 2 2 2 5 3 2 2 2" xfId="16912" xr:uid="{00000000-0005-0000-0000-000044AE0000}"/>
    <cellStyle name="Normal 9 2 2 2 5 3 2 2 2 2" xfId="34265" xr:uid="{00000000-0005-0000-0000-000045AE0000}"/>
    <cellStyle name="Normal 9 2 2 2 5 3 2 2 2 3" xfId="51611" xr:uid="{00000000-0005-0000-0000-000046AE0000}"/>
    <cellStyle name="Normal 9 2 2 2 5 3 2 2 3" xfId="25592" xr:uid="{00000000-0005-0000-0000-000047AE0000}"/>
    <cellStyle name="Normal 9 2 2 2 5 3 2 2 4" xfId="42938" xr:uid="{00000000-0005-0000-0000-000048AE0000}"/>
    <cellStyle name="Normal 9 2 2 2 5 3 2 3" xfId="5740" xr:uid="{00000000-0005-0000-0000-000049AE0000}"/>
    <cellStyle name="Normal 9 2 2 2 5 3 2 3 2" xfId="14413" xr:uid="{00000000-0005-0000-0000-00004AAE0000}"/>
    <cellStyle name="Normal 9 2 2 2 5 3 2 3 2 2" xfId="31766" xr:uid="{00000000-0005-0000-0000-00004BAE0000}"/>
    <cellStyle name="Normal 9 2 2 2 5 3 2 3 2 3" xfId="49112" xr:uid="{00000000-0005-0000-0000-00004CAE0000}"/>
    <cellStyle name="Normal 9 2 2 2 5 3 2 3 3" xfId="23093" xr:uid="{00000000-0005-0000-0000-00004DAE0000}"/>
    <cellStyle name="Normal 9 2 2 2 5 3 2 3 4" xfId="40439" xr:uid="{00000000-0005-0000-0000-00004EAE0000}"/>
    <cellStyle name="Normal 9 2 2 2 5 3 2 4" xfId="11130" xr:uid="{00000000-0005-0000-0000-00004FAE0000}"/>
    <cellStyle name="Normal 9 2 2 2 5 3 2 4 2" xfId="28483" xr:uid="{00000000-0005-0000-0000-000050AE0000}"/>
    <cellStyle name="Normal 9 2 2 2 5 3 2 4 3" xfId="45829" xr:uid="{00000000-0005-0000-0000-000051AE0000}"/>
    <cellStyle name="Normal 9 2 2 2 5 3 2 5" xfId="19810" xr:uid="{00000000-0005-0000-0000-000052AE0000}"/>
    <cellStyle name="Normal 9 2 2 2 5 3 2 6" xfId="37156" xr:uid="{00000000-0005-0000-0000-000053AE0000}"/>
    <cellStyle name="Normal 9 2 2 2 5 3 3" xfId="6426" xr:uid="{00000000-0005-0000-0000-000054AE0000}"/>
    <cellStyle name="Normal 9 2 2 2 5 3 3 2" xfId="15099" xr:uid="{00000000-0005-0000-0000-000055AE0000}"/>
    <cellStyle name="Normal 9 2 2 2 5 3 3 2 2" xfId="32452" xr:uid="{00000000-0005-0000-0000-000056AE0000}"/>
    <cellStyle name="Normal 9 2 2 2 5 3 3 2 3" xfId="49798" xr:uid="{00000000-0005-0000-0000-000057AE0000}"/>
    <cellStyle name="Normal 9 2 2 2 5 3 3 3" xfId="23779" xr:uid="{00000000-0005-0000-0000-000058AE0000}"/>
    <cellStyle name="Normal 9 2 2 2 5 3 3 4" xfId="41125" xr:uid="{00000000-0005-0000-0000-000059AE0000}"/>
    <cellStyle name="Normal 9 2 2 2 5 3 4" xfId="4270" xr:uid="{00000000-0005-0000-0000-00005AAE0000}"/>
    <cellStyle name="Normal 9 2 2 2 5 3 4 2" xfId="12943" xr:uid="{00000000-0005-0000-0000-00005BAE0000}"/>
    <cellStyle name="Normal 9 2 2 2 5 3 4 2 2" xfId="30296" xr:uid="{00000000-0005-0000-0000-00005CAE0000}"/>
    <cellStyle name="Normal 9 2 2 2 5 3 4 2 3" xfId="47642" xr:uid="{00000000-0005-0000-0000-00005DAE0000}"/>
    <cellStyle name="Normal 9 2 2 2 5 3 4 3" xfId="21623" xr:uid="{00000000-0005-0000-0000-00005EAE0000}"/>
    <cellStyle name="Normal 9 2 2 2 5 3 4 4" xfId="38969" xr:uid="{00000000-0005-0000-0000-00005FAE0000}"/>
    <cellStyle name="Normal 9 2 2 2 5 3 5" xfId="9317" xr:uid="{00000000-0005-0000-0000-000060AE0000}"/>
    <cellStyle name="Normal 9 2 2 2 5 3 5 2" xfId="26670" xr:uid="{00000000-0005-0000-0000-000061AE0000}"/>
    <cellStyle name="Normal 9 2 2 2 5 3 5 3" xfId="44016" xr:uid="{00000000-0005-0000-0000-000062AE0000}"/>
    <cellStyle name="Normal 9 2 2 2 5 3 6" xfId="17997" xr:uid="{00000000-0005-0000-0000-000063AE0000}"/>
    <cellStyle name="Normal 9 2 2 2 5 3 7" xfId="35343" xr:uid="{00000000-0005-0000-0000-000064AE0000}"/>
    <cellStyle name="Normal 9 2 2 2 5 4" xfId="1967" xr:uid="{00000000-0005-0000-0000-000065AE0000}"/>
    <cellStyle name="Normal 9 2 2 2 5 4 2" xfId="7749" xr:uid="{00000000-0005-0000-0000-000066AE0000}"/>
    <cellStyle name="Normal 9 2 2 2 5 4 2 2" xfId="16422" xr:uid="{00000000-0005-0000-0000-000067AE0000}"/>
    <cellStyle name="Normal 9 2 2 2 5 4 2 2 2" xfId="33775" xr:uid="{00000000-0005-0000-0000-000068AE0000}"/>
    <cellStyle name="Normal 9 2 2 2 5 4 2 2 3" xfId="51121" xr:uid="{00000000-0005-0000-0000-000069AE0000}"/>
    <cellStyle name="Normal 9 2 2 2 5 4 2 3" xfId="25102" xr:uid="{00000000-0005-0000-0000-00006AAE0000}"/>
    <cellStyle name="Normal 9 2 2 2 5 4 2 4" xfId="42448" xr:uid="{00000000-0005-0000-0000-00006BAE0000}"/>
    <cellStyle name="Normal 9 2 2 2 5 4 3" xfId="3780" xr:uid="{00000000-0005-0000-0000-00006CAE0000}"/>
    <cellStyle name="Normal 9 2 2 2 5 4 3 2" xfId="12453" xr:uid="{00000000-0005-0000-0000-00006DAE0000}"/>
    <cellStyle name="Normal 9 2 2 2 5 4 3 2 2" xfId="29806" xr:uid="{00000000-0005-0000-0000-00006EAE0000}"/>
    <cellStyle name="Normal 9 2 2 2 5 4 3 2 3" xfId="47152" xr:uid="{00000000-0005-0000-0000-00006FAE0000}"/>
    <cellStyle name="Normal 9 2 2 2 5 4 3 3" xfId="21133" xr:uid="{00000000-0005-0000-0000-000070AE0000}"/>
    <cellStyle name="Normal 9 2 2 2 5 4 3 4" xfId="38479" xr:uid="{00000000-0005-0000-0000-000071AE0000}"/>
    <cellStyle name="Normal 9 2 2 2 5 4 4" xfId="10640" xr:uid="{00000000-0005-0000-0000-000072AE0000}"/>
    <cellStyle name="Normal 9 2 2 2 5 4 4 2" xfId="27993" xr:uid="{00000000-0005-0000-0000-000073AE0000}"/>
    <cellStyle name="Normal 9 2 2 2 5 4 4 3" xfId="45339" xr:uid="{00000000-0005-0000-0000-000074AE0000}"/>
    <cellStyle name="Normal 9 2 2 2 5 4 5" xfId="19320" xr:uid="{00000000-0005-0000-0000-000075AE0000}"/>
    <cellStyle name="Normal 9 2 2 2 5 4 6" xfId="36666" xr:uid="{00000000-0005-0000-0000-000076AE0000}"/>
    <cellStyle name="Normal 9 2 2 2 5 5" xfId="1379" xr:uid="{00000000-0005-0000-0000-000077AE0000}"/>
    <cellStyle name="Normal 9 2 2 2 5 5 2" xfId="7161" xr:uid="{00000000-0005-0000-0000-000078AE0000}"/>
    <cellStyle name="Normal 9 2 2 2 5 5 2 2" xfId="15834" xr:uid="{00000000-0005-0000-0000-000079AE0000}"/>
    <cellStyle name="Normal 9 2 2 2 5 5 2 2 2" xfId="33187" xr:uid="{00000000-0005-0000-0000-00007AAE0000}"/>
    <cellStyle name="Normal 9 2 2 2 5 5 2 2 3" xfId="50533" xr:uid="{00000000-0005-0000-0000-00007BAE0000}"/>
    <cellStyle name="Normal 9 2 2 2 5 5 2 3" xfId="24514" xr:uid="{00000000-0005-0000-0000-00007CAE0000}"/>
    <cellStyle name="Normal 9 2 2 2 5 5 2 4" xfId="41860" xr:uid="{00000000-0005-0000-0000-00007DAE0000}"/>
    <cellStyle name="Normal 9 2 2 2 5 5 3" xfId="5005" xr:uid="{00000000-0005-0000-0000-00007EAE0000}"/>
    <cellStyle name="Normal 9 2 2 2 5 5 3 2" xfId="13678" xr:uid="{00000000-0005-0000-0000-00007FAE0000}"/>
    <cellStyle name="Normal 9 2 2 2 5 5 3 2 2" xfId="31031" xr:uid="{00000000-0005-0000-0000-000080AE0000}"/>
    <cellStyle name="Normal 9 2 2 2 5 5 3 2 3" xfId="48377" xr:uid="{00000000-0005-0000-0000-000081AE0000}"/>
    <cellStyle name="Normal 9 2 2 2 5 5 3 3" xfId="22358" xr:uid="{00000000-0005-0000-0000-000082AE0000}"/>
    <cellStyle name="Normal 9 2 2 2 5 5 3 4" xfId="39704" xr:uid="{00000000-0005-0000-0000-000083AE0000}"/>
    <cellStyle name="Normal 9 2 2 2 5 5 4" xfId="10052" xr:uid="{00000000-0005-0000-0000-000084AE0000}"/>
    <cellStyle name="Normal 9 2 2 2 5 5 4 2" xfId="27405" xr:uid="{00000000-0005-0000-0000-000085AE0000}"/>
    <cellStyle name="Normal 9 2 2 2 5 5 4 3" xfId="44751" xr:uid="{00000000-0005-0000-0000-000086AE0000}"/>
    <cellStyle name="Normal 9 2 2 2 5 5 5" xfId="18732" xr:uid="{00000000-0005-0000-0000-000087AE0000}"/>
    <cellStyle name="Normal 9 2 2 2 5 5 6" xfId="36078" xr:uid="{00000000-0005-0000-0000-000088AE0000}"/>
    <cellStyle name="Normal 9 2 2 2 5 6" xfId="5936" xr:uid="{00000000-0005-0000-0000-000089AE0000}"/>
    <cellStyle name="Normal 9 2 2 2 5 6 2" xfId="14609" xr:uid="{00000000-0005-0000-0000-00008AAE0000}"/>
    <cellStyle name="Normal 9 2 2 2 5 6 2 2" xfId="31962" xr:uid="{00000000-0005-0000-0000-00008BAE0000}"/>
    <cellStyle name="Normal 9 2 2 2 5 6 2 3" xfId="49308" xr:uid="{00000000-0005-0000-0000-00008CAE0000}"/>
    <cellStyle name="Normal 9 2 2 2 5 6 3" xfId="23289" xr:uid="{00000000-0005-0000-0000-00008DAE0000}"/>
    <cellStyle name="Normal 9 2 2 2 5 6 4" xfId="40635" xr:uid="{00000000-0005-0000-0000-00008EAE0000}"/>
    <cellStyle name="Normal 9 2 2 2 5 7" xfId="3192" xr:uid="{00000000-0005-0000-0000-00008FAE0000}"/>
    <cellStyle name="Normal 9 2 2 2 5 7 2" xfId="11865" xr:uid="{00000000-0005-0000-0000-000090AE0000}"/>
    <cellStyle name="Normal 9 2 2 2 5 7 2 2" xfId="29218" xr:uid="{00000000-0005-0000-0000-000091AE0000}"/>
    <cellStyle name="Normal 9 2 2 2 5 7 2 3" xfId="46564" xr:uid="{00000000-0005-0000-0000-000092AE0000}"/>
    <cellStyle name="Normal 9 2 2 2 5 7 3" xfId="20545" xr:uid="{00000000-0005-0000-0000-000093AE0000}"/>
    <cellStyle name="Normal 9 2 2 2 5 7 4" xfId="37891" xr:uid="{00000000-0005-0000-0000-000094AE0000}"/>
    <cellStyle name="Normal 9 2 2 2 5 8" xfId="8827" xr:uid="{00000000-0005-0000-0000-000095AE0000}"/>
    <cellStyle name="Normal 9 2 2 2 5 8 2" xfId="26180" xr:uid="{00000000-0005-0000-0000-000096AE0000}"/>
    <cellStyle name="Normal 9 2 2 2 5 8 3" xfId="43526" xr:uid="{00000000-0005-0000-0000-000097AE0000}"/>
    <cellStyle name="Normal 9 2 2 2 5 9" xfId="17507" xr:uid="{00000000-0005-0000-0000-000098AE0000}"/>
    <cellStyle name="Normal 9 2 2 2 6" xfId="791" xr:uid="{00000000-0005-0000-0000-000099AE0000}"/>
    <cellStyle name="Normal 9 2 2 2 6 2" xfId="2604" xr:uid="{00000000-0005-0000-0000-00009AAE0000}"/>
    <cellStyle name="Normal 9 2 2 2 6 2 2" xfId="8386" xr:uid="{00000000-0005-0000-0000-00009BAE0000}"/>
    <cellStyle name="Normal 9 2 2 2 6 2 2 2" xfId="17059" xr:uid="{00000000-0005-0000-0000-00009CAE0000}"/>
    <cellStyle name="Normal 9 2 2 2 6 2 2 2 2" xfId="34412" xr:uid="{00000000-0005-0000-0000-00009DAE0000}"/>
    <cellStyle name="Normal 9 2 2 2 6 2 2 2 3" xfId="51758" xr:uid="{00000000-0005-0000-0000-00009EAE0000}"/>
    <cellStyle name="Normal 9 2 2 2 6 2 2 3" xfId="25739" xr:uid="{00000000-0005-0000-0000-00009FAE0000}"/>
    <cellStyle name="Normal 9 2 2 2 6 2 2 4" xfId="43085" xr:uid="{00000000-0005-0000-0000-0000A0AE0000}"/>
    <cellStyle name="Normal 9 2 2 2 6 2 3" xfId="4417" xr:uid="{00000000-0005-0000-0000-0000A1AE0000}"/>
    <cellStyle name="Normal 9 2 2 2 6 2 3 2" xfId="13090" xr:uid="{00000000-0005-0000-0000-0000A2AE0000}"/>
    <cellStyle name="Normal 9 2 2 2 6 2 3 2 2" xfId="30443" xr:uid="{00000000-0005-0000-0000-0000A3AE0000}"/>
    <cellStyle name="Normal 9 2 2 2 6 2 3 2 3" xfId="47789" xr:uid="{00000000-0005-0000-0000-0000A4AE0000}"/>
    <cellStyle name="Normal 9 2 2 2 6 2 3 3" xfId="21770" xr:uid="{00000000-0005-0000-0000-0000A5AE0000}"/>
    <cellStyle name="Normal 9 2 2 2 6 2 3 4" xfId="39116" xr:uid="{00000000-0005-0000-0000-0000A6AE0000}"/>
    <cellStyle name="Normal 9 2 2 2 6 2 4" xfId="11277" xr:uid="{00000000-0005-0000-0000-0000A7AE0000}"/>
    <cellStyle name="Normal 9 2 2 2 6 2 4 2" xfId="28630" xr:uid="{00000000-0005-0000-0000-0000A8AE0000}"/>
    <cellStyle name="Normal 9 2 2 2 6 2 4 3" xfId="45976" xr:uid="{00000000-0005-0000-0000-0000A9AE0000}"/>
    <cellStyle name="Normal 9 2 2 2 6 2 5" xfId="19957" xr:uid="{00000000-0005-0000-0000-0000AAAE0000}"/>
    <cellStyle name="Normal 9 2 2 2 6 2 6" xfId="37303" xr:uid="{00000000-0005-0000-0000-0000ABAE0000}"/>
    <cellStyle name="Normal 9 2 2 2 6 3" xfId="1526" xr:uid="{00000000-0005-0000-0000-0000ACAE0000}"/>
    <cellStyle name="Normal 9 2 2 2 6 3 2" xfId="7308" xr:uid="{00000000-0005-0000-0000-0000ADAE0000}"/>
    <cellStyle name="Normal 9 2 2 2 6 3 2 2" xfId="15981" xr:uid="{00000000-0005-0000-0000-0000AEAE0000}"/>
    <cellStyle name="Normal 9 2 2 2 6 3 2 2 2" xfId="33334" xr:uid="{00000000-0005-0000-0000-0000AFAE0000}"/>
    <cellStyle name="Normal 9 2 2 2 6 3 2 2 3" xfId="50680" xr:uid="{00000000-0005-0000-0000-0000B0AE0000}"/>
    <cellStyle name="Normal 9 2 2 2 6 3 2 3" xfId="24661" xr:uid="{00000000-0005-0000-0000-0000B1AE0000}"/>
    <cellStyle name="Normal 9 2 2 2 6 3 2 4" xfId="42007" xr:uid="{00000000-0005-0000-0000-0000B2AE0000}"/>
    <cellStyle name="Normal 9 2 2 2 6 3 3" xfId="5152" xr:uid="{00000000-0005-0000-0000-0000B3AE0000}"/>
    <cellStyle name="Normal 9 2 2 2 6 3 3 2" xfId="13825" xr:uid="{00000000-0005-0000-0000-0000B4AE0000}"/>
    <cellStyle name="Normal 9 2 2 2 6 3 3 2 2" xfId="31178" xr:uid="{00000000-0005-0000-0000-0000B5AE0000}"/>
    <cellStyle name="Normal 9 2 2 2 6 3 3 2 3" xfId="48524" xr:uid="{00000000-0005-0000-0000-0000B6AE0000}"/>
    <cellStyle name="Normal 9 2 2 2 6 3 3 3" xfId="22505" xr:uid="{00000000-0005-0000-0000-0000B7AE0000}"/>
    <cellStyle name="Normal 9 2 2 2 6 3 3 4" xfId="39851" xr:uid="{00000000-0005-0000-0000-0000B8AE0000}"/>
    <cellStyle name="Normal 9 2 2 2 6 3 4" xfId="10199" xr:uid="{00000000-0005-0000-0000-0000B9AE0000}"/>
    <cellStyle name="Normal 9 2 2 2 6 3 4 2" xfId="27552" xr:uid="{00000000-0005-0000-0000-0000BAAE0000}"/>
    <cellStyle name="Normal 9 2 2 2 6 3 4 3" xfId="44898" xr:uid="{00000000-0005-0000-0000-0000BBAE0000}"/>
    <cellStyle name="Normal 9 2 2 2 6 3 5" xfId="18879" xr:uid="{00000000-0005-0000-0000-0000BCAE0000}"/>
    <cellStyle name="Normal 9 2 2 2 6 3 6" xfId="36225" xr:uid="{00000000-0005-0000-0000-0000BDAE0000}"/>
    <cellStyle name="Normal 9 2 2 2 6 4" xfId="6573" xr:uid="{00000000-0005-0000-0000-0000BEAE0000}"/>
    <cellStyle name="Normal 9 2 2 2 6 4 2" xfId="15246" xr:uid="{00000000-0005-0000-0000-0000BFAE0000}"/>
    <cellStyle name="Normal 9 2 2 2 6 4 2 2" xfId="32599" xr:uid="{00000000-0005-0000-0000-0000C0AE0000}"/>
    <cellStyle name="Normal 9 2 2 2 6 4 2 3" xfId="49945" xr:uid="{00000000-0005-0000-0000-0000C1AE0000}"/>
    <cellStyle name="Normal 9 2 2 2 6 4 3" xfId="23926" xr:uid="{00000000-0005-0000-0000-0000C2AE0000}"/>
    <cellStyle name="Normal 9 2 2 2 6 4 4" xfId="41272" xr:uid="{00000000-0005-0000-0000-0000C3AE0000}"/>
    <cellStyle name="Normal 9 2 2 2 6 5" xfId="3339" xr:uid="{00000000-0005-0000-0000-0000C4AE0000}"/>
    <cellStyle name="Normal 9 2 2 2 6 5 2" xfId="12012" xr:uid="{00000000-0005-0000-0000-0000C5AE0000}"/>
    <cellStyle name="Normal 9 2 2 2 6 5 2 2" xfId="29365" xr:uid="{00000000-0005-0000-0000-0000C6AE0000}"/>
    <cellStyle name="Normal 9 2 2 2 6 5 2 3" xfId="46711" xr:uid="{00000000-0005-0000-0000-0000C7AE0000}"/>
    <cellStyle name="Normal 9 2 2 2 6 5 3" xfId="20692" xr:uid="{00000000-0005-0000-0000-0000C8AE0000}"/>
    <cellStyle name="Normal 9 2 2 2 6 5 4" xfId="38038" xr:uid="{00000000-0005-0000-0000-0000C9AE0000}"/>
    <cellStyle name="Normal 9 2 2 2 6 6" xfId="9464" xr:uid="{00000000-0005-0000-0000-0000CAAE0000}"/>
    <cellStyle name="Normal 9 2 2 2 6 6 2" xfId="26817" xr:uid="{00000000-0005-0000-0000-0000CBAE0000}"/>
    <cellStyle name="Normal 9 2 2 2 6 6 3" xfId="44163" xr:uid="{00000000-0005-0000-0000-0000CCAE0000}"/>
    <cellStyle name="Normal 9 2 2 2 6 7" xfId="18144" xr:uid="{00000000-0005-0000-0000-0000CDAE0000}"/>
    <cellStyle name="Normal 9 2 2 2 6 8" xfId="35490" xr:uid="{00000000-0005-0000-0000-0000CEAE0000}"/>
    <cellStyle name="Normal 9 2 2 2 7" xfId="399" xr:uid="{00000000-0005-0000-0000-0000CFAE0000}"/>
    <cellStyle name="Normal 9 2 2 2 7 2" xfId="2212" xr:uid="{00000000-0005-0000-0000-0000D0AE0000}"/>
    <cellStyle name="Normal 9 2 2 2 7 2 2" xfId="7994" xr:uid="{00000000-0005-0000-0000-0000D1AE0000}"/>
    <cellStyle name="Normal 9 2 2 2 7 2 2 2" xfId="16667" xr:uid="{00000000-0005-0000-0000-0000D2AE0000}"/>
    <cellStyle name="Normal 9 2 2 2 7 2 2 2 2" xfId="34020" xr:uid="{00000000-0005-0000-0000-0000D3AE0000}"/>
    <cellStyle name="Normal 9 2 2 2 7 2 2 2 3" xfId="51366" xr:uid="{00000000-0005-0000-0000-0000D4AE0000}"/>
    <cellStyle name="Normal 9 2 2 2 7 2 2 3" xfId="25347" xr:uid="{00000000-0005-0000-0000-0000D5AE0000}"/>
    <cellStyle name="Normal 9 2 2 2 7 2 2 4" xfId="42693" xr:uid="{00000000-0005-0000-0000-0000D6AE0000}"/>
    <cellStyle name="Normal 9 2 2 2 7 2 3" xfId="5495" xr:uid="{00000000-0005-0000-0000-0000D7AE0000}"/>
    <cellStyle name="Normal 9 2 2 2 7 2 3 2" xfId="14168" xr:uid="{00000000-0005-0000-0000-0000D8AE0000}"/>
    <cellStyle name="Normal 9 2 2 2 7 2 3 2 2" xfId="31521" xr:uid="{00000000-0005-0000-0000-0000D9AE0000}"/>
    <cellStyle name="Normal 9 2 2 2 7 2 3 2 3" xfId="48867" xr:uid="{00000000-0005-0000-0000-0000DAAE0000}"/>
    <cellStyle name="Normal 9 2 2 2 7 2 3 3" xfId="22848" xr:uid="{00000000-0005-0000-0000-0000DBAE0000}"/>
    <cellStyle name="Normal 9 2 2 2 7 2 3 4" xfId="40194" xr:uid="{00000000-0005-0000-0000-0000DCAE0000}"/>
    <cellStyle name="Normal 9 2 2 2 7 2 4" xfId="10885" xr:uid="{00000000-0005-0000-0000-0000DDAE0000}"/>
    <cellStyle name="Normal 9 2 2 2 7 2 4 2" xfId="28238" xr:uid="{00000000-0005-0000-0000-0000DEAE0000}"/>
    <cellStyle name="Normal 9 2 2 2 7 2 4 3" xfId="45584" xr:uid="{00000000-0005-0000-0000-0000DFAE0000}"/>
    <cellStyle name="Normal 9 2 2 2 7 2 5" xfId="19565" xr:uid="{00000000-0005-0000-0000-0000E0AE0000}"/>
    <cellStyle name="Normal 9 2 2 2 7 2 6" xfId="36911" xr:uid="{00000000-0005-0000-0000-0000E1AE0000}"/>
    <cellStyle name="Normal 9 2 2 2 7 3" xfId="6181" xr:uid="{00000000-0005-0000-0000-0000E2AE0000}"/>
    <cellStyle name="Normal 9 2 2 2 7 3 2" xfId="14854" xr:uid="{00000000-0005-0000-0000-0000E3AE0000}"/>
    <cellStyle name="Normal 9 2 2 2 7 3 2 2" xfId="32207" xr:uid="{00000000-0005-0000-0000-0000E4AE0000}"/>
    <cellStyle name="Normal 9 2 2 2 7 3 2 3" xfId="49553" xr:uid="{00000000-0005-0000-0000-0000E5AE0000}"/>
    <cellStyle name="Normal 9 2 2 2 7 3 3" xfId="23534" xr:uid="{00000000-0005-0000-0000-0000E6AE0000}"/>
    <cellStyle name="Normal 9 2 2 2 7 3 4" xfId="40880" xr:uid="{00000000-0005-0000-0000-0000E7AE0000}"/>
    <cellStyle name="Normal 9 2 2 2 7 4" xfId="4025" xr:uid="{00000000-0005-0000-0000-0000E8AE0000}"/>
    <cellStyle name="Normal 9 2 2 2 7 4 2" xfId="12698" xr:uid="{00000000-0005-0000-0000-0000E9AE0000}"/>
    <cellStyle name="Normal 9 2 2 2 7 4 2 2" xfId="30051" xr:uid="{00000000-0005-0000-0000-0000EAAE0000}"/>
    <cellStyle name="Normal 9 2 2 2 7 4 2 3" xfId="47397" xr:uid="{00000000-0005-0000-0000-0000EBAE0000}"/>
    <cellStyle name="Normal 9 2 2 2 7 4 3" xfId="21378" xr:uid="{00000000-0005-0000-0000-0000ECAE0000}"/>
    <cellStyle name="Normal 9 2 2 2 7 4 4" xfId="38724" xr:uid="{00000000-0005-0000-0000-0000EDAE0000}"/>
    <cellStyle name="Normal 9 2 2 2 7 5" xfId="9072" xr:uid="{00000000-0005-0000-0000-0000EEAE0000}"/>
    <cellStyle name="Normal 9 2 2 2 7 5 2" xfId="26425" xr:uid="{00000000-0005-0000-0000-0000EFAE0000}"/>
    <cellStyle name="Normal 9 2 2 2 7 5 3" xfId="43771" xr:uid="{00000000-0005-0000-0000-0000F0AE0000}"/>
    <cellStyle name="Normal 9 2 2 2 7 6" xfId="17752" xr:uid="{00000000-0005-0000-0000-0000F1AE0000}"/>
    <cellStyle name="Normal 9 2 2 2 7 7" xfId="35098" xr:uid="{00000000-0005-0000-0000-0000F2AE0000}"/>
    <cellStyle name="Normal 9 2 2 2 8" xfId="1869" xr:uid="{00000000-0005-0000-0000-0000F3AE0000}"/>
    <cellStyle name="Normal 9 2 2 2 8 2" xfId="7651" xr:uid="{00000000-0005-0000-0000-0000F4AE0000}"/>
    <cellStyle name="Normal 9 2 2 2 8 2 2" xfId="16324" xr:uid="{00000000-0005-0000-0000-0000F5AE0000}"/>
    <cellStyle name="Normal 9 2 2 2 8 2 2 2" xfId="33677" xr:uid="{00000000-0005-0000-0000-0000F6AE0000}"/>
    <cellStyle name="Normal 9 2 2 2 8 2 2 3" xfId="51023" xr:uid="{00000000-0005-0000-0000-0000F7AE0000}"/>
    <cellStyle name="Normal 9 2 2 2 8 2 3" xfId="25004" xr:uid="{00000000-0005-0000-0000-0000F8AE0000}"/>
    <cellStyle name="Normal 9 2 2 2 8 2 4" xfId="42350" xr:uid="{00000000-0005-0000-0000-0000F9AE0000}"/>
    <cellStyle name="Normal 9 2 2 2 8 3" xfId="3682" xr:uid="{00000000-0005-0000-0000-0000FAAE0000}"/>
    <cellStyle name="Normal 9 2 2 2 8 3 2" xfId="12355" xr:uid="{00000000-0005-0000-0000-0000FBAE0000}"/>
    <cellStyle name="Normal 9 2 2 2 8 3 2 2" xfId="29708" xr:uid="{00000000-0005-0000-0000-0000FCAE0000}"/>
    <cellStyle name="Normal 9 2 2 2 8 3 2 3" xfId="47054" xr:uid="{00000000-0005-0000-0000-0000FDAE0000}"/>
    <cellStyle name="Normal 9 2 2 2 8 3 3" xfId="21035" xr:uid="{00000000-0005-0000-0000-0000FEAE0000}"/>
    <cellStyle name="Normal 9 2 2 2 8 3 4" xfId="38381" xr:uid="{00000000-0005-0000-0000-0000FFAE0000}"/>
    <cellStyle name="Normal 9 2 2 2 8 4" xfId="10542" xr:uid="{00000000-0005-0000-0000-000000AF0000}"/>
    <cellStyle name="Normal 9 2 2 2 8 4 2" xfId="27895" xr:uid="{00000000-0005-0000-0000-000001AF0000}"/>
    <cellStyle name="Normal 9 2 2 2 8 4 3" xfId="45241" xr:uid="{00000000-0005-0000-0000-000002AF0000}"/>
    <cellStyle name="Normal 9 2 2 2 8 5" xfId="19222" xr:uid="{00000000-0005-0000-0000-000003AF0000}"/>
    <cellStyle name="Normal 9 2 2 2 8 6" xfId="36568" xr:uid="{00000000-0005-0000-0000-000004AF0000}"/>
    <cellStyle name="Normal 9 2 2 2 9" xfId="1134" xr:uid="{00000000-0005-0000-0000-000005AF0000}"/>
    <cellStyle name="Normal 9 2 2 2 9 2" xfId="6916" xr:uid="{00000000-0005-0000-0000-000006AF0000}"/>
    <cellStyle name="Normal 9 2 2 2 9 2 2" xfId="15589" xr:uid="{00000000-0005-0000-0000-000007AF0000}"/>
    <cellStyle name="Normal 9 2 2 2 9 2 2 2" xfId="32942" xr:uid="{00000000-0005-0000-0000-000008AF0000}"/>
    <cellStyle name="Normal 9 2 2 2 9 2 2 3" xfId="50288" xr:uid="{00000000-0005-0000-0000-000009AF0000}"/>
    <cellStyle name="Normal 9 2 2 2 9 2 3" xfId="24269" xr:uid="{00000000-0005-0000-0000-00000AAF0000}"/>
    <cellStyle name="Normal 9 2 2 2 9 2 4" xfId="41615" xr:uid="{00000000-0005-0000-0000-00000BAF0000}"/>
    <cellStyle name="Normal 9 2 2 2 9 3" xfId="4760" xr:uid="{00000000-0005-0000-0000-00000CAF0000}"/>
    <cellStyle name="Normal 9 2 2 2 9 3 2" xfId="13433" xr:uid="{00000000-0005-0000-0000-00000DAF0000}"/>
    <cellStyle name="Normal 9 2 2 2 9 3 2 2" xfId="30786" xr:uid="{00000000-0005-0000-0000-00000EAF0000}"/>
    <cellStyle name="Normal 9 2 2 2 9 3 2 3" xfId="48132" xr:uid="{00000000-0005-0000-0000-00000FAF0000}"/>
    <cellStyle name="Normal 9 2 2 2 9 3 3" xfId="22113" xr:uid="{00000000-0005-0000-0000-000010AF0000}"/>
    <cellStyle name="Normal 9 2 2 2 9 3 4" xfId="39459" xr:uid="{00000000-0005-0000-0000-000011AF0000}"/>
    <cellStyle name="Normal 9 2 2 2 9 4" xfId="9807" xr:uid="{00000000-0005-0000-0000-000012AF0000}"/>
    <cellStyle name="Normal 9 2 2 2 9 4 2" xfId="27160" xr:uid="{00000000-0005-0000-0000-000013AF0000}"/>
    <cellStyle name="Normal 9 2 2 2 9 4 3" xfId="44506" xr:uid="{00000000-0005-0000-0000-000014AF0000}"/>
    <cellStyle name="Normal 9 2 2 2 9 5" xfId="18487" xr:uid="{00000000-0005-0000-0000-000015AF0000}"/>
    <cellStyle name="Normal 9 2 2 2 9 6" xfId="35833" xr:uid="{00000000-0005-0000-0000-000016AF0000}"/>
    <cellStyle name="Normal 9 2 2 3" xfId="81" xr:uid="{00000000-0005-0000-0000-000017AF0000}"/>
    <cellStyle name="Normal 9 2 2 3 10" xfId="8754" xr:uid="{00000000-0005-0000-0000-000018AF0000}"/>
    <cellStyle name="Normal 9 2 2 3 10 2" xfId="26107" xr:uid="{00000000-0005-0000-0000-000019AF0000}"/>
    <cellStyle name="Normal 9 2 2 3 10 3" xfId="43453" xr:uid="{00000000-0005-0000-0000-00001AAF0000}"/>
    <cellStyle name="Normal 9 2 2 3 11" xfId="17434" xr:uid="{00000000-0005-0000-0000-00001BAF0000}"/>
    <cellStyle name="Normal 9 2 2 3 12" xfId="34780" xr:uid="{00000000-0005-0000-0000-00001CAF0000}"/>
    <cellStyle name="Normal 9 2 2 3 2" xfId="326" xr:uid="{00000000-0005-0000-0000-00001DAF0000}"/>
    <cellStyle name="Normal 9 2 2 3 2 10" xfId="35025" xr:uid="{00000000-0005-0000-0000-00001EAF0000}"/>
    <cellStyle name="Normal 9 2 2 3 2 2" xfId="1061" xr:uid="{00000000-0005-0000-0000-00001FAF0000}"/>
    <cellStyle name="Normal 9 2 2 3 2 2 2" xfId="2874" xr:uid="{00000000-0005-0000-0000-000020AF0000}"/>
    <cellStyle name="Normal 9 2 2 3 2 2 2 2" xfId="8656" xr:uid="{00000000-0005-0000-0000-000021AF0000}"/>
    <cellStyle name="Normal 9 2 2 3 2 2 2 2 2" xfId="17329" xr:uid="{00000000-0005-0000-0000-000022AF0000}"/>
    <cellStyle name="Normal 9 2 2 3 2 2 2 2 2 2" xfId="34682" xr:uid="{00000000-0005-0000-0000-000023AF0000}"/>
    <cellStyle name="Normal 9 2 2 3 2 2 2 2 2 3" xfId="52028" xr:uid="{00000000-0005-0000-0000-000024AF0000}"/>
    <cellStyle name="Normal 9 2 2 3 2 2 2 2 3" xfId="26009" xr:uid="{00000000-0005-0000-0000-000025AF0000}"/>
    <cellStyle name="Normal 9 2 2 3 2 2 2 2 4" xfId="43355" xr:uid="{00000000-0005-0000-0000-000026AF0000}"/>
    <cellStyle name="Normal 9 2 2 3 2 2 2 3" xfId="4687" xr:uid="{00000000-0005-0000-0000-000027AF0000}"/>
    <cellStyle name="Normal 9 2 2 3 2 2 2 3 2" xfId="13360" xr:uid="{00000000-0005-0000-0000-000028AF0000}"/>
    <cellStyle name="Normal 9 2 2 3 2 2 2 3 2 2" xfId="30713" xr:uid="{00000000-0005-0000-0000-000029AF0000}"/>
    <cellStyle name="Normal 9 2 2 3 2 2 2 3 2 3" xfId="48059" xr:uid="{00000000-0005-0000-0000-00002AAF0000}"/>
    <cellStyle name="Normal 9 2 2 3 2 2 2 3 3" xfId="22040" xr:uid="{00000000-0005-0000-0000-00002BAF0000}"/>
    <cellStyle name="Normal 9 2 2 3 2 2 2 3 4" xfId="39386" xr:uid="{00000000-0005-0000-0000-00002CAF0000}"/>
    <cellStyle name="Normal 9 2 2 3 2 2 2 4" xfId="11547" xr:uid="{00000000-0005-0000-0000-00002DAF0000}"/>
    <cellStyle name="Normal 9 2 2 3 2 2 2 4 2" xfId="28900" xr:uid="{00000000-0005-0000-0000-00002EAF0000}"/>
    <cellStyle name="Normal 9 2 2 3 2 2 2 4 3" xfId="46246" xr:uid="{00000000-0005-0000-0000-00002FAF0000}"/>
    <cellStyle name="Normal 9 2 2 3 2 2 2 5" xfId="20227" xr:uid="{00000000-0005-0000-0000-000030AF0000}"/>
    <cellStyle name="Normal 9 2 2 3 2 2 2 6" xfId="37573" xr:uid="{00000000-0005-0000-0000-000031AF0000}"/>
    <cellStyle name="Normal 9 2 2 3 2 2 3" xfId="1796" xr:uid="{00000000-0005-0000-0000-000032AF0000}"/>
    <cellStyle name="Normal 9 2 2 3 2 2 3 2" xfId="7578" xr:uid="{00000000-0005-0000-0000-000033AF0000}"/>
    <cellStyle name="Normal 9 2 2 3 2 2 3 2 2" xfId="16251" xr:uid="{00000000-0005-0000-0000-000034AF0000}"/>
    <cellStyle name="Normal 9 2 2 3 2 2 3 2 2 2" xfId="33604" xr:uid="{00000000-0005-0000-0000-000035AF0000}"/>
    <cellStyle name="Normal 9 2 2 3 2 2 3 2 2 3" xfId="50950" xr:uid="{00000000-0005-0000-0000-000036AF0000}"/>
    <cellStyle name="Normal 9 2 2 3 2 2 3 2 3" xfId="24931" xr:uid="{00000000-0005-0000-0000-000037AF0000}"/>
    <cellStyle name="Normal 9 2 2 3 2 2 3 2 4" xfId="42277" xr:uid="{00000000-0005-0000-0000-000038AF0000}"/>
    <cellStyle name="Normal 9 2 2 3 2 2 3 3" xfId="5422" xr:uid="{00000000-0005-0000-0000-000039AF0000}"/>
    <cellStyle name="Normal 9 2 2 3 2 2 3 3 2" xfId="14095" xr:uid="{00000000-0005-0000-0000-00003AAF0000}"/>
    <cellStyle name="Normal 9 2 2 3 2 2 3 3 2 2" xfId="31448" xr:uid="{00000000-0005-0000-0000-00003BAF0000}"/>
    <cellStyle name="Normal 9 2 2 3 2 2 3 3 2 3" xfId="48794" xr:uid="{00000000-0005-0000-0000-00003CAF0000}"/>
    <cellStyle name="Normal 9 2 2 3 2 2 3 3 3" xfId="22775" xr:uid="{00000000-0005-0000-0000-00003DAF0000}"/>
    <cellStyle name="Normal 9 2 2 3 2 2 3 3 4" xfId="40121" xr:uid="{00000000-0005-0000-0000-00003EAF0000}"/>
    <cellStyle name="Normal 9 2 2 3 2 2 3 4" xfId="10469" xr:uid="{00000000-0005-0000-0000-00003FAF0000}"/>
    <cellStyle name="Normal 9 2 2 3 2 2 3 4 2" xfId="27822" xr:uid="{00000000-0005-0000-0000-000040AF0000}"/>
    <cellStyle name="Normal 9 2 2 3 2 2 3 4 3" xfId="45168" xr:uid="{00000000-0005-0000-0000-000041AF0000}"/>
    <cellStyle name="Normal 9 2 2 3 2 2 3 5" xfId="19149" xr:uid="{00000000-0005-0000-0000-000042AF0000}"/>
    <cellStyle name="Normal 9 2 2 3 2 2 3 6" xfId="36495" xr:uid="{00000000-0005-0000-0000-000043AF0000}"/>
    <cellStyle name="Normal 9 2 2 3 2 2 4" xfId="6843" xr:uid="{00000000-0005-0000-0000-000044AF0000}"/>
    <cellStyle name="Normal 9 2 2 3 2 2 4 2" xfId="15516" xr:uid="{00000000-0005-0000-0000-000045AF0000}"/>
    <cellStyle name="Normal 9 2 2 3 2 2 4 2 2" xfId="32869" xr:uid="{00000000-0005-0000-0000-000046AF0000}"/>
    <cellStyle name="Normal 9 2 2 3 2 2 4 2 3" xfId="50215" xr:uid="{00000000-0005-0000-0000-000047AF0000}"/>
    <cellStyle name="Normal 9 2 2 3 2 2 4 3" xfId="24196" xr:uid="{00000000-0005-0000-0000-000048AF0000}"/>
    <cellStyle name="Normal 9 2 2 3 2 2 4 4" xfId="41542" xr:uid="{00000000-0005-0000-0000-000049AF0000}"/>
    <cellStyle name="Normal 9 2 2 3 2 2 5" xfId="3609" xr:uid="{00000000-0005-0000-0000-00004AAF0000}"/>
    <cellStyle name="Normal 9 2 2 3 2 2 5 2" xfId="12282" xr:uid="{00000000-0005-0000-0000-00004BAF0000}"/>
    <cellStyle name="Normal 9 2 2 3 2 2 5 2 2" xfId="29635" xr:uid="{00000000-0005-0000-0000-00004CAF0000}"/>
    <cellStyle name="Normal 9 2 2 3 2 2 5 2 3" xfId="46981" xr:uid="{00000000-0005-0000-0000-00004DAF0000}"/>
    <cellStyle name="Normal 9 2 2 3 2 2 5 3" xfId="20962" xr:uid="{00000000-0005-0000-0000-00004EAF0000}"/>
    <cellStyle name="Normal 9 2 2 3 2 2 5 4" xfId="38308" xr:uid="{00000000-0005-0000-0000-00004FAF0000}"/>
    <cellStyle name="Normal 9 2 2 3 2 2 6" xfId="9734" xr:uid="{00000000-0005-0000-0000-000050AF0000}"/>
    <cellStyle name="Normal 9 2 2 3 2 2 6 2" xfId="27087" xr:uid="{00000000-0005-0000-0000-000051AF0000}"/>
    <cellStyle name="Normal 9 2 2 3 2 2 6 3" xfId="44433" xr:uid="{00000000-0005-0000-0000-000052AF0000}"/>
    <cellStyle name="Normal 9 2 2 3 2 2 7" xfId="18414" xr:uid="{00000000-0005-0000-0000-000053AF0000}"/>
    <cellStyle name="Normal 9 2 2 3 2 2 8" xfId="35760" xr:uid="{00000000-0005-0000-0000-000054AF0000}"/>
    <cellStyle name="Normal 9 2 2 3 2 3" xfId="571" xr:uid="{00000000-0005-0000-0000-000055AF0000}"/>
    <cellStyle name="Normal 9 2 2 3 2 3 2" xfId="2384" xr:uid="{00000000-0005-0000-0000-000056AF0000}"/>
    <cellStyle name="Normal 9 2 2 3 2 3 2 2" xfId="8166" xr:uid="{00000000-0005-0000-0000-000057AF0000}"/>
    <cellStyle name="Normal 9 2 2 3 2 3 2 2 2" xfId="16839" xr:uid="{00000000-0005-0000-0000-000058AF0000}"/>
    <cellStyle name="Normal 9 2 2 3 2 3 2 2 2 2" xfId="34192" xr:uid="{00000000-0005-0000-0000-000059AF0000}"/>
    <cellStyle name="Normal 9 2 2 3 2 3 2 2 2 3" xfId="51538" xr:uid="{00000000-0005-0000-0000-00005AAF0000}"/>
    <cellStyle name="Normal 9 2 2 3 2 3 2 2 3" xfId="25519" xr:uid="{00000000-0005-0000-0000-00005BAF0000}"/>
    <cellStyle name="Normal 9 2 2 3 2 3 2 2 4" xfId="42865" xr:uid="{00000000-0005-0000-0000-00005CAF0000}"/>
    <cellStyle name="Normal 9 2 2 3 2 3 2 3" xfId="5667" xr:uid="{00000000-0005-0000-0000-00005DAF0000}"/>
    <cellStyle name="Normal 9 2 2 3 2 3 2 3 2" xfId="14340" xr:uid="{00000000-0005-0000-0000-00005EAF0000}"/>
    <cellStyle name="Normal 9 2 2 3 2 3 2 3 2 2" xfId="31693" xr:uid="{00000000-0005-0000-0000-00005FAF0000}"/>
    <cellStyle name="Normal 9 2 2 3 2 3 2 3 2 3" xfId="49039" xr:uid="{00000000-0005-0000-0000-000060AF0000}"/>
    <cellStyle name="Normal 9 2 2 3 2 3 2 3 3" xfId="23020" xr:uid="{00000000-0005-0000-0000-000061AF0000}"/>
    <cellStyle name="Normal 9 2 2 3 2 3 2 3 4" xfId="40366" xr:uid="{00000000-0005-0000-0000-000062AF0000}"/>
    <cellStyle name="Normal 9 2 2 3 2 3 2 4" xfId="11057" xr:uid="{00000000-0005-0000-0000-000063AF0000}"/>
    <cellStyle name="Normal 9 2 2 3 2 3 2 4 2" xfId="28410" xr:uid="{00000000-0005-0000-0000-000064AF0000}"/>
    <cellStyle name="Normal 9 2 2 3 2 3 2 4 3" xfId="45756" xr:uid="{00000000-0005-0000-0000-000065AF0000}"/>
    <cellStyle name="Normal 9 2 2 3 2 3 2 5" xfId="19737" xr:uid="{00000000-0005-0000-0000-000066AF0000}"/>
    <cellStyle name="Normal 9 2 2 3 2 3 2 6" xfId="37083" xr:uid="{00000000-0005-0000-0000-000067AF0000}"/>
    <cellStyle name="Normal 9 2 2 3 2 3 3" xfId="6353" xr:uid="{00000000-0005-0000-0000-000068AF0000}"/>
    <cellStyle name="Normal 9 2 2 3 2 3 3 2" xfId="15026" xr:uid="{00000000-0005-0000-0000-000069AF0000}"/>
    <cellStyle name="Normal 9 2 2 3 2 3 3 2 2" xfId="32379" xr:uid="{00000000-0005-0000-0000-00006AAF0000}"/>
    <cellStyle name="Normal 9 2 2 3 2 3 3 2 3" xfId="49725" xr:uid="{00000000-0005-0000-0000-00006BAF0000}"/>
    <cellStyle name="Normal 9 2 2 3 2 3 3 3" xfId="23706" xr:uid="{00000000-0005-0000-0000-00006CAF0000}"/>
    <cellStyle name="Normal 9 2 2 3 2 3 3 4" xfId="41052" xr:uid="{00000000-0005-0000-0000-00006DAF0000}"/>
    <cellStyle name="Normal 9 2 2 3 2 3 4" xfId="4197" xr:uid="{00000000-0005-0000-0000-00006EAF0000}"/>
    <cellStyle name="Normal 9 2 2 3 2 3 4 2" xfId="12870" xr:uid="{00000000-0005-0000-0000-00006FAF0000}"/>
    <cellStyle name="Normal 9 2 2 3 2 3 4 2 2" xfId="30223" xr:uid="{00000000-0005-0000-0000-000070AF0000}"/>
    <cellStyle name="Normal 9 2 2 3 2 3 4 2 3" xfId="47569" xr:uid="{00000000-0005-0000-0000-000071AF0000}"/>
    <cellStyle name="Normal 9 2 2 3 2 3 4 3" xfId="21550" xr:uid="{00000000-0005-0000-0000-000072AF0000}"/>
    <cellStyle name="Normal 9 2 2 3 2 3 4 4" xfId="38896" xr:uid="{00000000-0005-0000-0000-000073AF0000}"/>
    <cellStyle name="Normal 9 2 2 3 2 3 5" xfId="9244" xr:uid="{00000000-0005-0000-0000-000074AF0000}"/>
    <cellStyle name="Normal 9 2 2 3 2 3 5 2" xfId="26597" xr:uid="{00000000-0005-0000-0000-000075AF0000}"/>
    <cellStyle name="Normal 9 2 2 3 2 3 5 3" xfId="43943" xr:uid="{00000000-0005-0000-0000-000076AF0000}"/>
    <cellStyle name="Normal 9 2 2 3 2 3 6" xfId="17924" xr:uid="{00000000-0005-0000-0000-000077AF0000}"/>
    <cellStyle name="Normal 9 2 2 3 2 3 7" xfId="35270" xr:uid="{00000000-0005-0000-0000-000078AF0000}"/>
    <cellStyle name="Normal 9 2 2 3 2 4" xfId="2139" xr:uid="{00000000-0005-0000-0000-000079AF0000}"/>
    <cellStyle name="Normal 9 2 2 3 2 4 2" xfId="7921" xr:uid="{00000000-0005-0000-0000-00007AAF0000}"/>
    <cellStyle name="Normal 9 2 2 3 2 4 2 2" xfId="16594" xr:uid="{00000000-0005-0000-0000-00007BAF0000}"/>
    <cellStyle name="Normal 9 2 2 3 2 4 2 2 2" xfId="33947" xr:uid="{00000000-0005-0000-0000-00007CAF0000}"/>
    <cellStyle name="Normal 9 2 2 3 2 4 2 2 3" xfId="51293" xr:uid="{00000000-0005-0000-0000-00007DAF0000}"/>
    <cellStyle name="Normal 9 2 2 3 2 4 2 3" xfId="25274" xr:uid="{00000000-0005-0000-0000-00007EAF0000}"/>
    <cellStyle name="Normal 9 2 2 3 2 4 2 4" xfId="42620" xr:uid="{00000000-0005-0000-0000-00007FAF0000}"/>
    <cellStyle name="Normal 9 2 2 3 2 4 3" xfId="3952" xr:uid="{00000000-0005-0000-0000-000080AF0000}"/>
    <cellStyle name="Normal 9 2 2 3 2 4 3 2" xfId="12625" xr:uid="{00000000-0005-0000-0000-000081AF0000}"/>
    <cellStyle name="Normal 9 2 2 3 2 4 3 2 2" xfId="29978" xr:uid="{00000000-0005-0000-0000-000082AF0000}"/>
    <cellStyle name="Normal 9 2 2 3 2 4 3 2 3" xfId="47324" xr:uid="{00000000-0005-0000-0000-000083AF0000}"/>
    <cellStyle name="Normal 9 2 2 3 2 4 3 3" xfId="21305" xr:uid="{00000000-0005-0000-0000-000084AF0000}"/>
    <cellStyle name="Normal 9 2 2 3 2 4 3 4" xfId="38651" xr:uid="{00000000-0005-0000-0000-000085AF0000}"/>
    <cellStyle name="Normal 9 2 2 3 2 4 4" xfId="10812" xr:uid="{00000000-0005-0000-0000-000086AF0000}"/>
    <cellStyle name="Normal 9 2 2 3 2 4 4 2" xfId="28165" xr:uid="{00000000-0005-0000-0000-000087AF0000}"/>
    <cellStyle name="Normal 9 2 2 3 2 4 4 3" xfId="45511" xr:uid="{00000000-0005-0000-0000-000088AF0000}"/>
    <cellStyle name="Normal 9 2 2 3 2 4 5" xfId="19492" xr:uid="{00000000-0005-0000-0000-000089AF0000}"/>
    <cellStyle name="Normal 9 2 2 3 2 4 6" xfId="36838" xr:uid="{00000000-0005-0000-0000-00008AAF0000}"/>
    <cellStyle name="Normal 9 2 2 3 2 5" xfId="1306" xr:uid="{00000000-0005-0000-0000-00008BAF0000}"/>
    <cellStyle name="Normal 9 2 2 3 2 5 2" xfId="7088" xr:uid="{00000000-0005-0000-0000-00008CAF0000}"/>
    <cellStyle name="Normal 9 2 2 3 2 5 2 2" xfId="15761" xr:uid="{00000000-0005-0000-0000-00008DAF0000}"/>
    <cellStyle name="Normal 9 2 2 3 2 5 2 2 2" xfId="33114" xr:uid="{00000000-0005-0000-0000-00008EAF0000}"/>
    <cellStyle name="Normal 9 2 2 3 2 5 2 2 3" xfId="50460" xr:uid="{00000000-0005-0000-0000-00008FAF0000}"/>
    <cellStyle name="Normal 9 2 2 3 2 5 2 3" xfId="24441" xr:uid="{00000000-0005-0000-0000-000090AF0000}"/>
    <cellStyle name="Normal 9 2 2 3 2 5 2 4" xfId="41787" xr:uid="{00000000-0005-0000-0000-000091AF0000}"/>
    <cellStyle name="Normal 9 2 2 3 2 5 3" xfId="4932" xr:uid="{00000000-0005-0000-0000-000092AF0000}"/>
    <cellStyle name="Normal 9 2 2 3 2 5 3 2" xfId="13605" xr:uid="{00000000-0005-0000-0000-000093AF0000}"/>
    <cellStyle name="Normal 9 2 2 3 2 5 3 2 2" xfId="30958" xr:uid="{00000000-0005-0000-0000-000094AF0000}"/>
    <cellStyle name="Normal 9 2 2 3 2 5 3 2 3" xfId="48304" xr:uid="{00000000-0005-0000-0000-000095AF0000}"/>
    <cellStyle name="Normal 9 2 2 3 2 5 3 3" xfId="22285" xr:uid="{00000000-0005-0000-0000-000096AF0000}"/>
    <cellStyle name="Normal 9 2 2 3 2 5 3 4" xfId="39631" xr:uid="{00000000-0005-0000-0000-000097AF0000}"/>
    <cellStyle name="Normal 9 2 2 3 2 5 4" xfId="9979" xr:uid="{00000000-0005-0000-0000-000098AF0000}"/>
    <cellStyle name="Normal 9 2 2 3 2 5 4 2" xfId="27332" xr:uid="{00000000-0005-0000-0000-000099AF0000}"/>
    <cellStyle name="Normal 9 2 2 3 2 5 4 3" xfId="44678" xr:uid="{00000000-0005-0000-0000-00009AAF0000}"/>
    <cellStyle name="Normal 9 2 2 3 2 5 5" xfId="18659" xr:uid="{00000000-0005-0000-0000-00009BAF0000}"/>
    <cellStyle name="Normal 9 2 2 3 2 5 6" xfId="36005" xr:uid="{00000000-0005-0000-0000-00009CAF0000}"/>
    <cellStyle name="Normal 9 2 2 3 2 6" xfId="6108" xr:uid="{00000000-0005-0000-0000-00009DAF0000}"/>
    <cellStyle name="Normal 9 2 2 3 2 6 2" xfId="14781" xr:uid="{00000000-0005-0000-0000-00009EAF0000}"/>
    <cellStyle name="Normal 9 2 2 3 2 6 2 2" xfId="32134" xr:uid="{00000000-0005-0000-0000-00009FAF0000}"/>
    <cellStyle name="Normal 9 2 2 3 2 6 2 3" xfId="49480" xr:uid="{00000000-0005-0000-0000-0000A0AF0000}"/>
    <cellStyle name="Normal 9 2 2 3 2 6 3" xfId="23461" xr:uid="{00000000-0005-0000-0000-0000A1AF0000}"/>
    <cellStyle name="Normal 9 2 2 3 2 6 4" xfId="40807" xr:uid="{00000000-0005-0000-0000-0000A2AF0000}"/>
    <cellStyle name="Normal 9 2 2 3 2 7" xfId="3119" xr:uid="{00000000-0005-0000-0000-0000A3AF0000}"/>
    <cellStyle name="Normal 9 2 2 3 2 7 2" xfId="11792" xr:uid="{00000000-0005-0000-0000-0000A4AF0000}"/>
    <cellStyle name="Normal 9 2 2 3 2 7 2 2" xfId="29145" xr:uid="{00000000-0005-0000-0000-0000A5AF0000}"/>
    <cellStyle name="Normal 9 2 2 3 2 7 2 3" xfId="46491" xr:uid="{00000000-0005-0000-0000-0000A6AF0000}"/>
    <cellStyle name="Normal 9 2 2 3 2 7 3" xfId="20472" xr:uid="{00000000-0005-0000-0000-0000A7AF0000}"/>
    <cellStyle name="Normal 9 2 2 3 2 7 4" xfId="37818" xr:uid="{00000000-0005-0000-0000-0000A8AF0000}"/>
    <cellStyle name="Normal 9 2 2 3 2 8" xfId="8999" xr:uid="{00000000-0005-0000-0000-0000A9AF0000}"/>
    <cellStyle name="Normal 9 2 2 3 2 8 2" xfId="26352" xr:uid="{00000000-0005-0000-0000-0000AAAF0000}"/>
    <cellStyle name="Normal 9 2 2 3 2 8 3" xfId="43698" xr:uid="{00000000-0005-0000-0000-0000ABAF0000}"/>
    <cellStyle name="Normal 9 2 2 3 2 9" xfId="17679" xr:uid="{00000000-0005-0000-0000-0000ACAF0000}"/>
    <cellStyle name="Normal 9 2 2 3 3" xfId="228" xr:uid="{00000000-0005-0000-0000-0000ADAF0000}"/>
    <cellStyle name="Normal 9 2 2 3 3 10" xfId="34927" xr:uid="{00000000-0005-0000-0000-0000AEAF0000}"/>
    <cellStyle name="Normal 9 2 2 3 3 2" xfId="963" xr:uid="{00000000-0005-0000-0000-0000AFAF0000}"/>
    <cellStyle name="Normal 9 2 2 3 3 2 2" xfId="2776" xr:uid="{00000000-0005-0000-0000-0000B0AF0000}"/>
    <cellStyle name="Normal 9 2 2 3 3 2 2 2" xfId="8558" xr:uid="{00000000-0005-0000-0000-0000B1AF0000}"/>
    <cellStyle name="Normal 9 2 2 3 3 2 2 2 2" xfId="17231" xr:uid="{00000000-0005-0000-0000-0000B2AF0000}"/>
    <cellStyle name="Normal 9 2 2 3 3 2 2 2 2 2" xfId="34584" xr:uid="{00000000-0005-0000-0000-0000B3AF0000}"/>
    <cellStyle name="Normal 9 2 2 3 3 2 2 2 2 3" xfId="51930" xr:uid="{00000000-0005-0000-0000-0000B4AF0000}"/>
    <cellStyle name="Normal 9 2 2 3 3 2 2 2 3" xfId="25911" xr:uid="{00000000-0005-0000-0000-0000B5AF0000}"/>
    <cellStyle name="Normal 9 2 2 3 3 2 2 2 4" xfId="43257" xr:uid="{00000000-0005-0000-0000-0000B6AF0000}"/>
    <cellStyle name="Normal 9 2 2 3 3 2 2 3" xfId="4589" xr:uid="{00000000-0005-0000-0000-0000B7AF0000}"/>
    <cellStyle name="Normal 9 2 2 3 3 2 2 3 2" xfId="13262" xr:uid="{00000000-0005-0000-0000-0000B8AF0000}"/>
    <cellStyle name="Normal 9 2 2 3 3 2 2 3 2 2" xfId="30615" xr:uid="{00000000-0005-0000-0000-0000B9AF0000}"/>
    <cellStyle name="Normal 9 2 2 3 3 2 2 3 2 3" xfId="47961" xr:uid="{00000000-0005-0000-0000-0000BAAF0000}"/>
    <cellStyle name="Normal 9 2 2 3 3 2 2 3 3" xfId="21942" xr:uid="{00000000-0005-0000-0000-0000BBAF0000}"/>
    <cellStyle name="Normal 9 2 2 3 3 2 2 3 4" xfId="39288" xr:uid="{00000000-0005-0000-0000-0000BCAF0000}"/>
    <cellStyle name="Normal 9 2 2 3 3 2 2 4" xfId="11449" xr:uid="{00000000-0005-0000-0000-0000BDAF0000}"/>
    <cellStyle name="Normal 9 2 2 3 3 2 2 4 2" xfId="28802" xr:uid="{00000000-0005-0000-0000-0000BEAF0000}"/>
    <cellStyle name="Normal 9 2 2 3 3 2 2 4 3" xfId="46148" xr:uid="{00000000-0005-0000-0000-0000BFAF0000}"/>
    <cellStyle name="Normal 9 2 2 3 3 2 2 5" xfId="20129" xr:uid="{00000000-0005-0000-0000-0000C0AF0000}"/>
    <cellStyle name="Normal 9 2 2 3 3 2 2 6" xfId="37475" xr:uid="{00000000-0005-0000-0000-0000C1AF0000}"/>
    <cellStyle name="Normal 9 2 2 3 3 2 3" xfId="1698" xr:uid="{00000000-0005-0000-0000-0000C2AF0000}"/>
    <cellStyle name="Normal 9 2 2 3 3 2 3 2" xfId="7480" xr:uid="{00000000-0005-0000-0000-0000C3AF0000}"/>
    <cellStyle name="Normal 9 2 2 3 3 2 3 2 2" xfId="16153" xr:uid="{00000000-0005-0000-0000-0000C4AF0000}"/>
    <cellStyle name="Normal 9 2 2 3 3 2 3 2 2 2" xfId="33506" xr:uid="{00000000-0005-0000-0000-0000C5AF0000}"/>
    <cellStyle name="Normal 9 2 2 3 3 2 3 2 2 3" xfId="50852" xr:uid="{00000000-0005-0000-0000-0000C6AF0000}"/>
    <cellStyle name="Normal 9 2 2 3 3 2 3 2 3" xfId="24833" xr:uid="{00000000-0005-0000-0000-0000C7AF0000}"/>
    <cellStyle name="Normal 9 2 2 3 3 2 3 2 4" xfId="42179" xr:uid="{00000000-0005-0000-0000-0000C8AF0000}"/>
    <cellStyle name="Normal 9 2 2 3 3 2 3 3" xfId="5324" xr:uid="{00000000-0005-0000-0000-0000C9AF0000}"/>
    <cellStyle name="Normal 9 2 2 3 3 2 3 3 2" xfId="13997" xr:uid="{00000000-0005-0000-0000-0000CAAF0000}"/>
    <cellStyle name="Normal 9 2 2 3 3 2 3 3 2 2" xfId="31350" xr:uid="{00000000-0005-0000-0000-0000CBAF0000}"/>
    <cellStyle name="Normal 9 2 2 3 3 2 3 3 2 3" xfId="48696" xr:uid="{00000000-0005-0000-0000-0000CCAF0000}"/>
    <cellStyle name="Normal 9 2 2 3 3 2 3 3 3" xfId="22677" xr:uid="{00000000-0005-0000-0000-0000CDAF0000}"/>
    <cellStyle name="Normal 9 2 2 3 3 2 3 3 4" xfId="40023" xr:uid="{00000000-0005-0000-0000-0000CEAF0000}"/>
    <cellStyle name="Normal 9 2 2 3 3 2 3 4" xfId="10371" xr:uid="{00000000-0005-0000-0000-0000CFAF0000}"/>
    <cellStyle name="Normal 9 2 2 3 3 2 3 4 2" xfId="27724" xr:uid="{00000000-0005-0000-0000-0000D0AF0000}"/>
    <cellStyle name="Normal 9 2 2 3 3 2 3 4 3" xfId="45070" xr:uid="{00000000-0005-0000-0000-0000D1AF0000}"/>
    <cellStyle name="Normal 9 2 2 3 3 2 3 5" xfId="19051" xr:uid="{00000000-0005-0000-0000-0000D2AF0000}"/>
    <cellStyle name="Normal 9 2 2 3 3 2 3 6" xfId="36397" xr:uid="{00000000-0005-0000-0000-0000D3AF0000}"/>
    <cellStyle name="Normal 9 2 2 3 3 2 4" xfId="6745" xr:uid="{00000000-0005-0000-0000-0000D4AF0000}"/>
    <cellStyle name="Normal 9 2 2 3 3 2 4 2" xfId="15418" xr:uid="{00000000-0005-0000-0000-0000D5AF0000}"/>
    <cellStyle name="Normal 9 2 2 3 3 2 4 2 2" xfId="32771" xr:uid="{00000000-0005-0000-0000-0000D6AF0000}"/>
    <cellStyle name="Normal 9 2 2 3 3 2 4 2 3" xfId="50117" xr:uid="{00000000-0005-0000-0000-0000D7AF0000}"/>
    <cellStyle name="Normal 9 2 2 3 3 2 4 3" xfId="24098" xr:uid="{00000000-0005-0000-0000-0000D8AF0000}"/>
    <cellStyle name="Normal 9 2 2 3 3 2 4 4" xfId="41444" xr:uid="{00000000-0005-0000-0000-0000D9AF0000}"/>
    <cellStyle name="Normal 9 2 2 3 3 2 5" xfId="3511" xr:uid="{00000000-0005-0000-0000-0000DAAF0000}"/>
    <cellStyle name="Normal 9 2 2 3 3 2 5 2" xfId="12184" xr:uid="{00000000-0005-0000-0000-0000DBAF0000}"/>
    <cellStyle name="Normal 9 2 2 3 3 2 5 2 2" xfId="29537" xr:uid="{00000000-0005-0000-0000-0000DCAF0000}"/>
    <cellStyle name="Normal 9 2 2 3 3 2 5 2 3" xfId="46883" xr:uid="{00000000-0005-0000-0000-0000DDAF0000}"/>
    <cellStyle name="Normal 9 2 2 3 3 2 5 3" xfId="20864" xr:uid="{00000000-0005-0000-0000-0000DEAF0000}"/>
    <cellStyle name="Normal 9 2 2 3 3 2 5 4" xfId="38210" xr:uid="{00000000-0005-0000-0000-0000DFAF0000}"/>
    <cellStyle name="Normal 9 2 2 3 3 2 6" xfId="9636" xr:uid="{00000000-0005-0000-0000-0000E0AF0000}"/>
    <cellStyle name="Normal 9 2 2 3 3 2 6 2" xfId="26989" xr:uid="{00000000-0005-0000-0000-0000E1AF0000}"/>
    <cellStyle name="Normal 9 2 2 3 3 2 6 3" xfId="44335" xr:uid="{00000000-0005-0000-0000-0000E2AF0000}"/>
    <cellStyle name="Normal 9 2 2 3 3 2 7" xfId="18316" xr:uid="{00000000-0005-0000-0000-0000E3AF0000}"/>
    <cellStyle name="Normal 9 2 2 3 3 2 8" xfId="35662" xr:uid="{00000000-0005-0000-0000-0000E4AF0000}"/>
    <cellStyle name="Normal 9 2 2 3 3 3" xfId="718" xr:uid="{00000000-0005-0000-0000-0000E5AF0000}"/>
    <cellStyle name="Normal 9 2 2 3 3 3 2" xfId="2531" xr:uid="{00000000-0005-0000-0000-0000E6AF0000}"/>
    <cellStyle name="Normal 9 2 2 3 3 3 2 2" xfId="8313" xr:uid="{00000000-0005-0000-0000-0000E7AF0000}"/>
    <cellStyle name="Normal 9 2 2 3 3 3 2 2 2" xfId="16986" xr:uid="{00000000-0005-0000-0000-0000E8AF0000}"/>
    <cellStyle name="Normal 9 2 2 3 3 3 2 2 2 2" xfId="34339" xr:uid="{00000000-0005-0000-0000-0000E9AF0000}"/>
    <cellStyle name="Normal 9 2 2 3 3 3 2 2 2 3" xfId="51685" xr:uid="{00000000-0005-0000-0000-0000EAAF0000}"/>
    <cellStyle name="Normal 9 2 2 3 3 3 2 2 3" xfId="25666" xr:uid="{00000000-0005-0000-0000-0000EBAF0000}"/>
    <cellStyle name="Normal 9 2 2 3 3 3 2 2 4" xfId="43012" xr:uid="{00000000-0005-0000-0000-0000ECAF0000}"/>
    <cellStyle name="Normal 9 2 2 3 3 3 2 3" xfId="5765" xr:uid="{00000000-0005-0000-0000-0000EDAF0000}"/>
    <cellStyle name="Normal 9 2 2 3 3 3 2 3 2" xfId="14438" xr:uid="{00000000-0005-0000-0000-0000EEAF0000}"/>
    <cellStyle name="Normal 9 2 2 3 3 3 2 3 2 2" xfId="31791" xr:uid="{00000000-0005-0000-0000-0000EFAF0000}"/>
    <cellStyle name="Normal 9 2 2 3 3 3 2 3 2 3" xfId="49137" xr:uid="{00000000-0005-0000-0000-0000F0AF0000}"/>
    <cellStyle name="Normal 9 2 2 3 3 3 2 3 3" xfId="23118" xr:uid="{00000000-0005-0000-0000-0000F1AF0000}"/>
    <cellStyle name="Normal 9 2 2 3 3 3 2 3 4" xfId="40464" xr:uid="{00000000-0005-0000-0000-0000F2AF0000}"/>
    <cellStyle name="Normal 9 2 2 3 3 3 2 4" xfId="11204" xr:uid="{00000000-0005-0000-0000-0000F3AF0000}"/>
    <cellStyle name="Normal 9 2 2 3 3 3 2 4 2" xfId="28557" xr:uid="{00000000-0005-0000-0000-0000F4AF0000}"/>
    <cellStyle name="Normal 9 2 2 3 3 3 2 4 3" xfId="45903" xr:uid="{00000000-0005-0000-0000-0000F5AF0000}"/>
    <cellStyle name="Normal 9 2 2 3 3 3 2 5" xfId="19884" xr:uid="{00000000-0005-0000-0000-0000F6AF0000}"/>
    <cellStyle name="Normal 9 2 2 3 3 3 2 6" xfId="37230" xr:uid="{00000000-0005-0000-0000-0000F7AF0000}"/>
    <cellStyle name="Normal 9 2 2 3 3 3 3" xfId="6500" xr:uid="{00000000-0005-0000-0000-0000F8AF0000}"/>
    <cellStyle name="Normal 9 2 2 3 3 3 3 2" xfId="15173" xr:uid="{00000000-0005-0000-0000-0000F9AF0000}"/>
    <cellStyle name="Normal 9 2 2 3 3 3 3 2 2" xfId="32526" xr:uid="{00000000-0005-0000-0000-0000FAAF0000}"/>
    <cellStyle name="Normal 9 2 2 3 3 3 3 2 3" xfId="49872" xr:uid="{00000000-0005-0000-0000-0000FBAF0000}"/>
    <cellStyle name="Normal 9 2 2 3 3 3 3 3" xfId="23853" xr:uid="{00000000-0005-0000-0000-0000FCAF0000}"/>
    <cellStyle name="Normal 9 2 2 3 3 3 3 4" xfId="41199" xr:uid="{00000000-0005-0000-0000-0000FDAF0000}"/>
    <cellStyle name="Normal 9 2 2 3 3 3 4" xfId="4344" xr:uid="{00000000-0005-0000-0000-0000FEAF0000}"/>
    <cellStyle name="Normal 9 2 2 3 3 3 4 2" xfId="13017" xr:uid="{00000000-0005-0000-0000-0000FFAF0000}"/>
    <cellStyle name="Normal 9 2 2 3 3 3 4 2 2" xfId="30370" xr:uid="{00000000-0005-0000-0000-000000B00000}"/>
    <cellStyle name="Normal 9 2 2 3 3 3 4 2 3" xfId="47716" xr:uid="{00000000-0005-0000-0000-000001B00000}"/>
    <cellStyle name="Normal 9 2 2 3 3 3 4 3" xfId="21697" xr:uid="{00000000-0005-0000-0000-000002B00000}"/>
    <cellStyle name="Normal 9 2 2 3 3 3 4 4" xfId="39043" xr:uid="{00000000-0005-0000-0000-000003B00000}"/>
    <cellStyle name="Normal 9 2 2 3 3 3 5" xfId="9391" xr:uid="{00000000-0005-0000-0000-000004B00000}"/>
    <cellStyle name="Normal 9 2 2 3 3 3 5 2" xfId="26744" xr:uid="{00000000-0005-0000-0000-000005B00000}"/>
    <cellStyle name="Normal 9 2 2 3 3 3 5 3" xfId="44090" xr:uid="{00000000-0005-0000-0000-000006B00000}"/>
    <cellStyle name="Normal 9 2 2 3 3 3 6" xfId="18071" xr:uid="{00000000-0005-0000-0000-000007B00000}"/>
    <cellStyle name="Normal 9 2 2 3 3 3 7" xfId="35417" xr:uid="{00000000-0005-0000-0000-000008B00000}"/>
    <cellStyle name="Normal 9 2 2 3 3 4" xfId="2041" xr:uid="{00000000-0005-0000-0000-000009B00000}"/>
    <cellStyle name="Normal 9 2 2 3 3 4 2" xfId="7823" xr:uid="{00000000-0005-0000-0000-00000AB00000}"/>
    <cellStyle name="Normal 9 2 2 3 3 4 2 2" xfId="16496" xr:uid="{00000000-0005-0000-0000-00000BB00000}"/>
    <cellStyle name="Normal 9 2 2 3 3 4 2 2 2" xfId="33849" xr:uid="{00000000-0005-0000-0000-00000CB00000}"/>
    <cellStyle name="Normal 9 2 2 3 3 4 2 2 3" xfId="51195" xr:uid="{00000000-0005-0000-0000-00000DB00000}"/>
    <cellStyle name="Normal 9 2 2 3 3 4 2 3" xfId="25176" xr:uid="{00000000-0005-0000-0000-00000EB00000}"/>
    <cellStyle name="Normal 9 2 2 3 3 4 2 4" xfId="42522" xr:uid="{00000000-0005-0000-0000-00000FB00000}"/>
    <cellStyle name="Normal 9 2 2 3 3 4 3" xfId="3854" xr:uid="{00000000-0005-0000-0000-000010B00000}"/>
    <cellStyle name="Normal 9 2 2 3 3 4 3 2" xfId="12527" xr:uid="{00000000-0005-0000-0000-000011B00000}"/>
    <cellStyle name="Normal 9 2 2 3 3 4 3 2 2" xfId="29880" xr:uid="{00000000-0005-0000-0000-000012B00000}"/>
    <cellStyle name="Normal 9 2 2 3 3 4 3 2 3" xfId="47226" xr:uid="{00000000-0005-0000-0000-000013B00000}"/>
    <cellStyle name="Normal 9 2 2 3 3 4 3 3" xfId="21207" xr:uid="{00000000-0005-0000-0000-000014B00000}"/>
    <cellStyle name="Normal 9 2 2 3 3 4 3 4" xfId="38553" xr:uid="{00000000-0005-0000-0000-000015B00000}"/>
    <cellStyle name="Normal 9 2 2 3 3 4 4" xfId="10714" xr:uid="{00000000-0005-0000-0000-000016B00000}"/>
    <cellStyle name="Normal 9 2 2 3 3 4 4 2" xfId="28067" xr:uid="{00000000-0005-0000-0000-000017B00000}"/>
    <cellStyle name="Normal 9 2 2 3 3 4 4 3" xfId="45413" xr:uid="{00000000-0005-0000-0000-000018B00000}"/>
    <cellStyle name="Normal 9 2 2 3 3 4 5" xfId="19394" xr:uid="{00000000-0005-0000-0000-000019B00000}"/>
    <cellStyle name="Normal 9 2 2 3 3 4 6" xfId="36740" xr:uid="{00000000-0005-0000-0000-00001AB00000}"/>
    <cellStyle name="Normal 9 2 2 3 3 5" xfId="1453" xr:uid="{00000000-0005-0000-0000-00001BB00000}"/>
    <cellStyle name="Normal 9 2 2 3 3 5 2" xfId="7235" xr:uid="{00000000-0005-0000-0000-00001CB00000}"/>
    <cellStyle name="Normal 9 2 2 3 3 5 2 2" xfId="15908" xr:uid="{00000000-0005-0000-0000-00001DB00000}"/>
    <cellStyle name="Normal 9 2 2 3 3 5 2 2 2" xfId="33261" xr:uid="{00000000-0005-0000-0000-00001EB00000}"/>
    <cellStyle name="Normal 9 2 2 3 3 5 2 2 3" xfId="50607" xr:uid="{00000000-0005-0000-0000-00001FB00000}"/>
    <cellStyle name="Normal 9 2 2 3 3 5 2 3" xfId="24588" xr:uid="{00000000-0005-0000-0000-000020B00000}"/>
    <cellStyle name="Normal 9 2 2 3 3 5 2 4" xfId="41934" xr:uid="{00000000-0005-0000-0000-000021B00000}"/>
    <cellStyle name="Normal 9 2 2 3 3 5 3" xfId="5079" xr:uid="{00000000-0005-0000-0000-000022B00000}"/>
    <cellStyle name="Normal 9 2 2 3 3 5 3 2" xfId="13752" xr:uid="{00000000-0005-0000-0000-000023B00000}"/>
    <cellStyle name="Normal 9 2 2 3 3 5 3 2 2" xfId="31105" xr:uid="{00000000-0005-0000-0000-000024B00000}"/>
    <cellStyle name="Normal 9 2 2 3 3 5 3 2 3" xfId="48451" xr:uid="{00000000-0005-0000-0000-000025B00000}"/>
    <cellStyle name="Normal 9 2 2 3 3 5 3 3" xfId="22432" xr:uid="{00000000-0005-0000-0000-000026B00000}"/>
    <cellStyle name="Normal 9 2 2 3 3 5 3 4" xfId="39778" xr:uid="{00000000-0005-0000-0000-000027B00000}"/>
    <cellStyle name="Normal 9 2 2 3 3 5 4" xfId="10126" xr:uid="{00000000-0005-0000-0000-000028B00000}"/>
    <cellStyle name="Normal 9 2 2 3 3 5 4 2" xfId="27479" xr:uid="{00000000-0005-0000-0000-000029B00000}"/>
    <cellStyle name="Normal 9 2 2 3 3 5 4 3" xfId="44825" xr:uid="{00000000-0005-0000-0000-00002AB00000}"/>
    <cellStyle name="Normal 9 2 2 3 3 5 5" xfId="18806" xr:uid="{00000000-0005-0000-0000-00002BB00000}"/>
    <cellStyle name="Normal 9 2 2 3 3 5 6" xfId="36152" xr:uid="{00000000-0005-0000-0000-00002CB00000}"/>
    <cellStyle name="Normal 9 2 2 3 3 6" xfId="6010" xr:uid="{00000000-0005-0000-0000-00002DB00000}"/>
    <cellStyle name="Normal 9 2 2 3 3 6 2" xfId="14683" xr:uid="{00000000-0005-0000-0000-00002EB00000}"/>
    <cellStyle name="Normal 9 2 2 3 3 6 2 2" xfId="32036" xr:uid="{00000000-0005-0000-0000-00002FB00000}"/>
    <cellStyle name="Normal 9 2 2 3 3 6 2 3" xfId="49382" xr:uid="{00000000-0005-0000-0000-000030B00000}"/>
    <cellStyle name="Normal 9 2 2 3 3 6 3" xfId="23363" xr:uid="{00000000-0005-0000-0000-000031B00000}"/>
    <cellStyle name="Normal 9 2 2 3 3 6 4" xfId="40709" xr:uid="{00000000-0005-0000-0000-000032B00000}"/>
    <cellStyle name="Normal 9 2 2 3 3 7" xfId="3266" xr:uid="{00000000-0005-0000-0000-000033B00000}"/>
    <cellStyle name="Normal 9 2 2 3 3 7 2" xfId="11939" xr:uid="{00000000-0005-0000-0000-000034B00000}"/>
    <cellStyle name="Normal 9 2 2 3 3 7 2 2" xfId="29292" xr:uid="{00000000-0005-0000-0000-000035B00000}"/>
    <cellStyle name="Normal 9 2 2 3 3 7 2 3" xfId="46638" xr:uid="{00000000-0005-0000-0000-000036B00000}"/>
    <cellStyle name="Normal 9 2 2 3 3 7 3" xfId="20619" xr:uid="{00000000-0005-0000-0000-000037B00000}"/>
    <cellStyle name="Normal 9 2 2 3 3 7 4" xfId="37965" xr:uid="{00000000-0005-0000-0000-000038B00000}"/>
    <cellStyle name="Normal 9 2 2 3 3 8" xfId="8901" xr:uid="{00000000-0005-0000-0000-000039B00000}"/>
    <cellStyle name="Normal 9 2 2 3 3 8 2" xfId="26254" xr:uid="{00000000-0005-0000-0000-00003AB00000}"/>
    <cellStyle name="Normal 9 2 2 3 3 8 3" xfId="43600" xr:uid="{00000000-0005-0000-0000-00003BB00000}"/>
    <cellStyle name="Normal 9 2 2 3 3 9" xfId="17581" xr:uid="{00000000-0005-0000-0000-00003CB00000}"/>
    <cellStyle name="Normal 9 2 2 3 4" xfId="816" xr:uid="{00000000-0005-0000-0000-00003DB00000}"/>
    <cellStyle name="Normal 9 2 2 3 4 2" xfId="2629" xr:uid="{00000000-0005-0000-0000-00003EB00000}"/>
    <cellStyle name="Normal 9 2 2 3 4 2 2" xfId="8411" xr:uid="{00000000-0005-0000-0000-00003FB00000}"/>
    <cellStyle name="Normal 9 2 2 3 4 2 2 2" xfId="17084" xr:uid="{00000000-0005-0000-0000-000040B00000}"/>
    <cellStyle name="Normal 9 2 2 3 4 2 2 2 2" xfId="34437" xr:uid="{00000000-0005-0000-0000-000041B00000}"/>
    <cellStyle name="Normal 9 2 2 3 4 2 2 2 3" xfId="51783" xr:uid="{00000000-0005-0000-0000-000042B00000}"/>
    <cellStyle name="Normal 9 2 2 3 4 2 2 3" xfId="25764" xr:uid="{00000000-0005-0000-0000-000043B00000}"/>
    <cellStyle name="Normal 9 2 2 3 4 2 2 4" xfId="43110" xr:uid="{00000000-0005-0000-0000-000044B00000}"/>
    <cellStyle name="Normal 9 2 2 3 4 2 3" xfId="4442" xr:uid="{00000000-0005-0000-0000-000045B00000}"/>
    <cellStyle name="Normal 9 2 2 3 4 2 3 2" xfId="13115" xr:uid="{00000000-0005-0000-0000-000046B00000}"/>
    <cellStyle name="Normal 9 2 2 3 4 2 3 2 2" xfId="30468" xr:uid="{00000000-0005-0000-0000-000047B00000}"/>
    <cellStyle name="Normal 9 2 2 3 4 2 3 2 3" xfId="47814" xr:uid="{00000000-0005-0000-0000-000048B00000}"/>
    <cellStyle name="Normal 9 2 2 3 4 2 3 3" xfId="21795" xr:uid="{00000000-0005-0000-0000-000049B00000}"/>
    <cellStyle name="Normal 9 2 2 3 4 2 3 4" xfId="39141" xr:uid="{00000000-0005-0000-0000-00004AB00000}"/>
    <cellStyle name="Normal 9 2 2 3 4 2 4" xfId="11302" xr:uid="{00000000-0005-0000-0000-00004BB00000}"/>
    <cellStyle name="Normal 9 2 2 3 4 2 4 2" xfId="28655" xr:uid="{00000000-0005-0000-0000-00004CB00000}"/>
    <cellStyle name="Normal 9 2 2 3 4 2 4 3" xfId="46001" xr:uid="{00000000-0005-0000-0000-00004DB00000}"/>
    <cellStyle name="Normal 9 2 2 3 4 2 5" xfId="19982" xr:uid="{00000000-0005-0000-0000-00004EB00000}"/>
    <cellStyle name="Normal 9 2 2 3 4 2 6" xfId="37328" xr:uid="{00000000-0005-0000-0000-00004FB00000}"/>
    <cellStyle name="Normal 9 2 2 3 4 3" xfId="1551" xr:uid="{00000000-0005-0000-0000-000050B00000}"/>
    <cellStyle name="Normal 9 2 2 3 4 3 2" xfId="7333" xr:uid="{00000000-0005-0000-0000-000051B00000}"/>
    <cellStyle name="Normal 9 2 2 3 4 3 2 2" xfId="16006" xr:uid="{00000000-0005-0000-0000-000052B00000}"/>
    <cellStyle name="Normal 9 2 2 3 4 3 2 2 2" xfId="33359" xr:uid="{00000000-0005-0000-0000-000053B00000}"/>
    <cellStyle name="Normal 9 2 2 3 4 3 2 2 3" xfId="50705" xr:uid="{00000000-0005-0000-0000-000054B00000}"/>
    <cellStyle name="Normal 9 2 2 3 4 3 2 3" xfId="24686" xr:uid="{00000000-0005-0000-0000-000055B00000}"/>
    <cellStyle name="Normal 9 2 2 3 4 3 2 4" xfId="42032" xr:uid="{00000000-0005-0000-0000-000056B00000}"/>
    <cellStyle name="Normal 9 2 2 3 4 3 3" xfId="5177" xr:uid="{00000000-0005-0000-0000-000057B00000}"/>
    <cellStyle name="Normal 9 2 2 3 4 3 3 2" xfId="13850" xr:uid="{00000000-0005-0000-0000-000058B00000}"/>
    <cellStyle name="Normal 9 2 2 3 4 3 3 2 2" xfId="31203" xr:uid="{00000000-0005-0000-0000-000059B00000}"/>
    <cellStyle name="Normal 9 2 2 3 4 3 3 2 3" xfId="48549" xr:uid="{00000000-0005-0000-0000-00005AB00000}"/>
    <cellStyle name="Normal 9 2 2 3 4 3 3 3" xfId="22530" xr:uid="{00000000-0005-0000-0000-00005BB00000}"/>
    <cellStyle name="Normal 9 2 2 3 4 3 3 4" xfId="39876" xr:uid="{00000000-0005-0000-0000-00005CB00000}"/>
    <cellStyle name="Normal 9 2 2 3 4 3 4" xfId="10224" xr:uid="{00000000-0005-0000-0000-00005DB00000}"/>
    <cellStyle name="Normal 9 2 2 3 4 3 4 2" xfId="27577" xr:uid="{00000000-0005-0000-0000-00005EB00000}"/>
    <cellStyle name="Normal 9 2 2 3 4 3 4 3" xfId="44923" xr:uid="{00000000-0005-0000-0000-00005FB00000}"/>
    <cellStyle name="Normal 9 2 2 3 4 3 5" xfId="18904" xr:uid="{00000000-0005-0000-0000-000060B00000}"/>
    <cellStyle name="Normal 9 2 2 3 4 3 6" xfId="36250" xr:uid="{00000000-0005-0000-0000-000061B00000}"/>
    <cellStyle name="Normal 9 2 2 3 4 4" xfId="6598" xr:uid="{00000000-0005-0000-0000-000062B00000}"/>
    <cellStyle name="Normal 9 2 2 3 4 4 2" xfId="15271" xr:uid="{00000000-0005-0000-0000-000063B00000}"/>
    <cellStyle name="Normal 9 2 2 3 4 4 2 2" xfId="32624" xr:uid="{00000000-0005-0000-0000-000064B00000}"/>
    <cellStyle name="Normal 9 2 2 3 4 4 2 3" xfId="49970" xr:uid="{00000000-0005-0000-0000-000065B00000}"/>
    <cellStyle name="Normal 9 2 2 3 4 4 3" xfId="23951" xr:uid="{00000000-0005-0000-0000-000066B00000}"/>
    <cellStyle name="Normal 9 2 2 3 4 4 4" xfId="41297" xr:uid="{00000000-0005-0000-0000-000067B00000}"/>
    <cellStyle name="Normal 9 2 2 3 4 5" xfId="3364" xr:uid="{00000000-0005-0000-0000-000068B00000}"/>
    <cellStyle name="Normal 9 2 2 3 4 5 2" xfId="12037" xr:uid="{00000000-0005-0000-0000-000069B00000}"/>
    <cellStyle name="Normal 9 2 2 3 4 5 2 2" xfId="29390" xr:uid="{00000000-0005-0000-0000-00006AB00000}"/>
    <cellStyle name="Normal 9 2 2 3 4 5 2 3" xfId="46736" xr:uid="{00000000-0005-0000-0000-00006BB00000}"/>
    <cellStyle name="Normal 9 2 2 3 4 5 3" xfId="20717" xr:uid="{00000000-0005-0000-0000-00006CB00000}"/>
    <cellStyle name="Normal 9 2 2 3 4 5 4" xfId="38063" xr:uid="{00000000-0005-0000-0000-00006DB00000}"/>
    <cellStyle name="Normal 9 2 2 3 4 6" xfId="9489" xr:uid="{00000000-0005-0000-0000-00006EB00000}"/>
    <cellStyle name="Normal 9 2 2 3 4 6 2" xfId="26842" xr:uid="{00000000-0005-0000-0000-00006FB00000}"/>
    <cellStyle name="Normal 9 2 2 3 4 6 3" xfId="44188" xr:uid="{00000000-0005-0000-0000-000070B00000}"/>
    <cellStyle name="Normal 9 2 2 3 4 7" xfId="18169" xr:uid="{00000000-0005-0000-0000-000071B00000}"/>
    <cellStyle name="Normal 9 2 2 3 4 8" xfId="35515" xr:uid="{00000000-0005-0000-0000-000072B00000}"/>
    <cellStyle name="Normal 9 2 2 3 5" xfId="473" xr:uid="{00000000-0005-0000-0000-000073B00000}"/>
    <cellStyle name="Normal 9 2 2 3 5 2" xfId="2286" xr:uid="{00000000-0005-0000-0000-000074B00000}"/>
    <cellStyle name="Normal 9 2 2 3 5 2 2" xfId="8068" xr:uid="{00000000-0005-0000-0000-000075B00000}"/>
    <cellStyle name="Normal 9 2 2 3 5 2 2 2" xfId="16741" xr:uid="{00000000-0005-0000-0000-000076B00000}"/>
    <cellStyle name="Normal 9 2 2 3 5 2 2 2 2" xfId="34094" xr:uid="{00000000-0005-0000-0000-000077B00000}"/>
    <cellStyle name="Normal 9 2 2 3 5 2 2 2 3" xfId="51440" xr:uid="{00000000-0005-0000-0000-000078B00000}"/>
    <cellStyle name="Normal 9 2 2 3 5 2 2 3" xfId="25421" xr:uid="{00000000-0005-0000-0000-000079B00000}"/>
    <cellStyle name="Normal 9 2 2 3 5 2 2 4" xfId="42767" xr:uid="{00000000-0005-0000-0000-00007AB00000}"/>
    <cellStyle name="Normal 9 2 2 3 5 2 3" xfId="5569" xr:uid="{00000000-0005-0000-0000-00007BB00000}"/>
    <cellStyle name="Normal 9 2 2 3 5 2 3 2" xfId="14242" xr:uid="{00000000-0005-0000-0000-00007CB00000}"/>
    <cellStyle name="Normal 9 2 2 3 5 2 3 2 2" xfId="31595" xr:uid="{00000000-0005-0000-0000-00007DB00000}"/>
    <cellStyle name="Normal 9 2 2 3 5 2 3 2 3" xfId="48941" xr:uid="{00000000-0005-0000-0000-00007EB00000}"/>
    <cellStyle name="Normal 9 2 2 3 5 2 3 3" xfId="22922" xr:uid="{00000000-0005-0000-0000-00007FB00000}"/>
    <cellStyle name="Normal 9 2 2 3 5 2 3 4" xfId="40268" xr:uid="{00000000-0005-0000-0000-000080B00000}"/>
    <cellStyle name="Normal 9 2 2 3 5 2 4" xfId="10959" xr:uid="{00000000-0005-0000-0000-000081B00000}"/>
    <cellStyle name="Normal 9 2 2 3 5 2 4 2" xfId="28312" xr:uid="{00000000-0005-0000-0000-000082B00000}"/>
    <cellStyle name="Normal 9 2 2 3 5 2 4 3" xfId="45658" xr:uid="{00000000-0005-0000-0000-000083B00000}"/>
    <cellStyle name="Normal 9 2 2 3 5 2 5" xfId="19639" xr:uid="{00000000-0005-0000-0000-000084B00000}"/>
    <cellStyle name="Normal 9 2 2 3 5 2 6" xfId="36985" xr:uid="{00000000-0005-0000-0000-000085B00000}"/>
    <cellStyle name="Normal 9 2 2 3 5 3" xfId="6255" xr:uid="{00000000-0005-0000-0000-000086B00000}"/>
    <cellStyle name="Normal 9 2 2 3 5 3 2" xfId="14928" xr:uid="{00000000-0005-0000-0000-000087B00000}"/>
    <cellStyle name="Normal 9 2 2 3 5 3 2 2" xfId="32281" xr:uid="{00000000-0005-0000-0000-000088B00000}"/>
    <cellStyle name="Normal 9 2 2 3 5 3 2 3" xfId="49627" xr:uid="{00000000-0005-0000-0000-000089B00000}"/>
    <cellStyle name="Normal 9 2 2 3 5 3 3" xfId="23608" xr:uid="{00000000-0005-0000-0000-00008AB00000}"/>
    <cellStyle name="Normal 9 2 2 3 5 3 4" xfId="40954" xr:uid="{00000000-0005-0000-0000-00008BB00000}"/>
    <cellStyle name="Normal 9 2 2 3 5 4" xfId="4099" xr:uid="{00000000-0005-0000-0000-00008CB00000}"/>
    <cellStyle name="Normal 9 2 2 3 5 4 2" xfId="12772" xr:uid="{00000000-0005-0000-0000-00008DB00000}"/>
    <cellStyle name="Normal 9 2 2 3 5 4 2 2" xfId="30125" xr:uid="{00000000-0005-0000-0000-00008EB00000}"/>
    <cellStyle name="Normal 9 2 2 3 5 4 2 3" xfId="47471" xr:uid="{00000000-0005-0000-0000-00008FB00000}"/>
    <cellStyle name="Normal 9 2 2 3 5 4 3" xfId="21452" xr:uid="{00000000-0005-0000-0000-000090B00000}"/>
    <cellStyle name="Normal 9 2 2 3 5 4 4" xfId="38798" xr:uid="{00000000-0005-0000-0000-000091B00000}"/>
    <cellStyle name="Normal 9 2 2 3 5 5" xfId="9146" xr:uid="{00000000-0005-0000-0000-000092B00000}"/>
    <cellStyle name="Normal 9 2 2 3 5 5 2" xfId="26499" xr:uid="{00000000-0005-0000-0000-000093B00000}"/>
    <cellStyle name="Normal 9 2 2 3 5 5 3" xfId="43845" xr:uid="{00000000-0005-0000-0000-000094B00000}"/>
    <cellStyle name="Normal 9 2 2 3 5 6" xfId="17826" xr:uid="{00000000-0005-0000-0000-000095B00000}"/>
    <cellStyle name="Normal 9 2 2 3 5 7" xfId="35172" xr:uid="{00000000-0005-0000-0000-000096B00000}"/>
    <cellStyle name="Normal 9 2 2 3 6" xfId="1894" xr:uid="{00000000-0005-0000-0000-000097B00000}"/>
    <cellStyle name="Normal 9 2 2 3 6 2" xfId="7676" xr:uid="{00000000-0005-0000-0000-000098B00000}"/>
    <cellStyle name="Normal 9 2 2 3 6 2 2" xfId="16349" xr:uid="{00000000-0005-0000-0000-000099B00000}"/>
    <cellStyle name="Normal 9 2 2 3 6 2 2 2" xfId="33702" xr:uid="{00000000-0005-0000-0000-00009AB00000}"/>
    <cellStyle name="Normal 9 2 2 3 6 2 2 3" xfId="51048" xr:uid="{00000000-0005-0000-0000-00009BB00000}"/>
    <cellStyle name="Normal 9 2 2 3 6 2 3" xfId="25029" xr:uid="{00000000-0005-0000-0000-00009CB00000}"/>
    <cellStyle name="Normal 9 2 2 3 6 2 4" xfId="42375" xr:uid="{00000000-0005-0000-0000-00009DB00000}"/>
    <cellStyle name="Normal 9 2 2 3 6 3" xfId="3707" xr:uid="{00000000-0005-0000-0000-00009EB00000}"/>
    <cellStyle name="Normal 9 2 2 3 6 3 2" xfId="12380" xr:uid="{00000000-0005-0000-0000-00009FB00000}"/>
    <cellStyle name="Normal 9 2 2 3 6 3 2 2" xfId="29733" xr:uid="{00000000-0005-0000-0000-0000A0B00000}"/>
    <cellStyle name="Normal 9 2 2 3 6 3 2 3" xfId="47079" xr:uid="{00000000-0005-0000-0000-0000A1B00000}"/>
    <cellStyle name="Normal 9 2 2 3 6 3 3" xfId="21060" xr:uid="{00000000-0005-0000-0000-0000A2B00000}"/>
    <cellStyle name="Normal 9 2 2 3 6 3 4" xfId="38406" xr:uid="{00000000-0005-0000-0000-0000A3B00000}"/>
    <cellStyle name="Normal 9 2 2 3 6 4" xfId="10567" xr:uid="{00000000-0005-0000-0000-0000A4B00000}"/>
    <cellStyle name="Normal 9 2 2 3 6 4 2" xfId="27920" xr:uid="{00000000-0005-0000-0000-0000A5B00000}"/>
    <cellStyle name="Normal 9 2 2 3 6 4 3" xfId="45266" xr:uid="{00000000-0005-0000-0000-0000A6B00000}"/>
    <cellStyle name="Normal 9 2 2 3 6 5" xfId="19247" xr:uid="{00000000-0005-0000-0000-0000A7B00000}"/>
    <cellStyle name="Normal 9 2 2 3 6 6" xfId="36593" xr:uid="{00000000-0005-0000-0000-0000A8B00000}"/>
    <cellStyle name="Normal 9 2 2 3 7" xfId="1208" xr:uid="{00000000-0005-0000-0000-0000A9B00000}"/>
    <cellStyle name="Normal 9 2 2 3 7 2" xfId="6990" xr:uid="{00000000-0005-0000-0000-0000AAB00000}"/>
    <cellStyle name="Normal 9 2 2 3 7 2 2" xfId="15663" xr:uid="{00000000-0005-0000-0000-0000ABB00000}"/>
    <cellStyle name="Normal 9 2 2 3 7 2 2 2" xfId="33016" xr:uid="{00000000-0005-0000-0000-0000ACB00000}"/>
    <cellStyle name="Normal 9 2 2 3 7 2 2 3" xfId="50362" xr:uid="{00000000-0005-0000-0000-0000ADB00000}"/>
    <cellStyle name="Normal 9 2 2 3 7 2 3" xfId="24343" xr:uid="{00000000-0005-0000-0000-0000AEB00000}"/>
    <cellStyle name="Normal 9 2 2 3 7 2 4" xfId="41689" xr:uid="{00000000-0005-0000-0000-0000AFB00000}"/>
    <cellStyle name="Normal 9 2 2 3 7 3" xfId="4834" xr:uid="{00000000-0005-0000-0000-0000B0B00000}"/>
    <cellStyle name="Normal 9 2 2 3 7 3 2" xfId="13507" xr:uid="{00000000-0005-0000-0000-0000B1B00000}"/>
    <cellStyle name="Normal 9 2 2 3 7 3 2 2" xfId="30860" xr:uid="{00000000-0005-0000-0000-0000B2B00000}"/>
    <cellStyle name="Normal 9 2 2 3 7 3 2 3" xfId="48206" xr:uid="{00000000-0005-0000-0000-0000B3B00000}"/>
    <cellStyle name="Normal 9 2 2 3 7 3 3" xfId="22187" xr:uid="{00000000-0005-0000-0000-0000B4B00000}"/>
    <cellStyle name="Normal 9 2 2 3 7 3 4" xfId="39533" xr:uid="{00000000-0005-0000-0000-0000B5B00000}"/>
    <cellStyle name="Normal 9 2 2 3 7 4" xfId="9881" xr:uid="{00000000-0005-0000-0000-0000B6B00000}"/>
    <cellStyle name="Normal 9 2 2 3 7 4 2" xfId="27234" xr:uid="{00000000-0005-0000-0000-0000B7B00000}"/>
    <cellStyle name="Normal 9 2 2 3 7 4 3" xfId="44580" xr:uid="{00000000-0005-0000-0000-0000B8B00000}"/>
    <cellStyle name="Normal 9 2 2 3 7 5" xfId="18561" xr:uid="{00000000-0005-0000-0000-0000B9B00000}"/>
    <cellStyle name="Normal 9 2 2 3 7 6" xfId="35907" xr:uid="{00000000-0005-0000-0000-0000BAB00000}"/>
    <cellStyle name="Normal 9 2 2 3 8" xfId="5863" xr:uid="{00000000-0005-0000-0000-0000BBB00000}"/>
    <cellStyle name="Normal 9 2 2 3 8 2" xfId="14536" xr:uid="{00000000-0005-0000-0000-0000BCB00000}"/>
    <cellStyle name="Normal 9 2 2 3 8 2 2" xfId="31889" xr:uid="{00000000-0005-0000-0000-0000BDB00000}"/>
    <cellStyle name="Normal 9 2 2 3 8 2 3" xfId="49235" xr:uid="{00000000-0005-0000-0000-0000BEB00000}"/>
    <cellStyle name="Normal 9 2 2 3 8 3" xfId="23216" xr:uid="{00000000-0005-0000-0000-0000BFB00000}"/>
    <cellStyle name="Normal 9 2 2 3 8 4" xfId="40562" xr:uid="{00000000-0005-0000-0000-0000C0B00000}"/>
    <cellStyle name="Normal 9 2 2 3 9" xfId="3021" xr:uid="{00000000-0005-0000-0000-0000C1B00000}"/>
    <cellStyle name="Normal 9 2 2 3 9 2" xfId="11694" xr:uid="{00000000-0005-0000-0000-0000C2B00000}"/>
    <cellStyle name="Normal 9 2 2 3 9 2 2" xfId="29047" xr:uid="{00000000-0005-0000-0000-0000C3B00000}"/>
    <cellStyle name="Normal 9 2 2 3 9 2 3" xfId="46393" xr:uid="{00000000-0005-0000-0000-0000C4B00000}"/>
    <cellStyle name="Normal 9 2 2 3 9 3" xfId="20374" xr:uid="{00000000-0005-0000-0000-0000C5B00000}"/>
    <cellStyle name="Normal 9 2 2 3 9 4" xfId="37720" xr:uid="{00000000-0005-0000-0000-0000C6B00000}"/>
    <cellStyle name="Normal 9 2 2 4" xfId="179" xr:uid="{00000000-0005-0000-0000-0000C7B00000}"/>
    <cellStyle name="Normal 9 2 2 4 10" xfId="17532" xr:uid="{00000000-0005-0000-0000-0000C8B00000}"/>
    <cellStyle name="Normal 9 2 2 4 11" xfId="34878" xr:uid="{00000000-0005-0000-0000-0000C9B00000}"/>
    <cellStyle name="Normal 9 2 2 4 2" xfId="669" xr:uid="{00000000-0005-0000-0000-0000CAB00000}"/>
    <cellStyle name="Normal 9 2 2 4 2 2" xfId="2482" xr:uid="{00000000-0005-0000-0000-0000CBB00000}"/>
    <cellStyle name="Normal 9 2 2 4 2 2 2" xfId="8264" xr:uid="{00000000-0005-0000-0000-0000CCB00000}"/>
    <cellStyle name="Normal 9 2 2 4 2 2 2 2" xfId="16937" xr:uid="{00000000-0005-0000-0000-0000CDB00000}"/>
    <cellStyle name="Normal 9 2 2 4 2 2 2 2 2" xfId="34290" xr:uid="{00000000-0005-0000-0000-0000CEB00000}"/>
    <cellStyle name="Normal 9 2 2 4 2 2 2 2 3" xfId="51636" xr:uid="{00000000-0005-0000-0000-0000CFB00000}"/>
    <cellStyle name="Normal 9 2 2 4 2 2 2 3" xfId="25617" xr:uid="{00000000-0005-0000-0000-0000D0B00000}"/>
    <cellStyle name="Normal 9 2 2 4 2 2 2 4" xfId="42963" xr:uid="{00000000-0005-0000-0000-0000D1B00000}"/>
    <cellStyle name="Normal 9 2 2 4 2 2 3" xfId="4295" xr:uid="{00000000-0005-0000-0000-0000D2B00000}"/>
    <cellStyle name="Normal 9 2 2 4 2 2 3 2" xfId="12968" xr:uid="{00000000-0005-0000-0000-0000D3B00000}"/>
    <cellStyle name="Normal 9 2 2 4 2 2 3 2 2" xfId="30321" xr:uid="{00000000-0005-0000-0000-0000D4B00000}"/>
    <cellStyle name="Normal 9 2 2 4 2 2 3 2 3" xfId="47667" xr:uid="{00000000-0005-0000-0000-0000D5B00000}"/>
    <cellStyle name="Normal 9 2 2 4 2 2 3 3" xfId="21648" xr:uid="{00000000-0005-0000-0000-0000D6B00000}"/>
    <cellStyle name="Normal 9 2 2 4 2 2 3 4" xfId="38994" xr:uid="{00000000-0005-0000-0000-0000D7B00000}"/>
    <cellStyle name="Normal 9 2 2 4 2 2 4" xfId="11155" xr:uid="{00000000-0005-0000-0000-0000D8B00000}"/>
    <cellStyle name="Normal 9 2 2 4 2 2 4 2" xfId="28508" xr:uid="{00000000-0005-0000-0000-0000D9B00000}"/>
    <cellStyle name="Normal 9 2 2 4 2 2 4 3" xfId="45854" xr:uid="{00000000-0005-0000-0000-0000DAB00000}"/>
    <cellStyle name="Normal 9 2 2 4 2 2 5" xfId="19835" xr:uid="{00000000-0005-0000-0000-0000DBB00000}"/>
    <cellStyle name="Normal 9 2 2 4 2 2 6" xfId="37181" xr:uid="{00000000-0005-0000-0000-0000DCB00000}"/>
    <cellStyle name="Normal 9 2 2 4 2 3" xfId="1404" xr:uid="{00000000-0005-0000-0000-0000DDB00000}"/>
    <cellStyle name="Normal 9 2 2 4 2 3 2" xfId="7186" xr:uid="{00000000-0005-0000-0000-0000DEB00000}"/>
    <cellStyle name="Normal 9 2 2 4 2 3 2 2" xfId="15859" xr:uid="{00000000-0005-0000-0000-0000DFB00000}"/>
    <cellStyle name="Normal 9 2 2 4 2 3 2 2 2" xfId="33212" xr:uid="{00000000-0005-0000-0000-0000E0B00000}"/>
    <cellStyle name="Normal 9 2 2 4 2 3 2 2 3" xfId="50558" xr:uid="{00000000-0005-0000-0000-0000E1B00000}"/>
    <cellStyle name="Normal 9 2 2 4 2 3 2 3" xfId="24539" xr:uid="{00000000-0005-0000-0000-0000E2B00000}"/>
    <cellStyle name="Normal 9 2 2 4 2 3 2 4" xfId="41885" xr:uid="{00000000-0005-0000-0000-0000E3B00000}"/>
    <cellStyle name="Normal 9 2 2 4 2 3 3" xfId="5030" xr:uid="{00000000-0005-0000-0000-0000E4B00000}"/>
    <cellStyle name="Normal 9 2 2 4 2 3 3 2" xfId="13703" xr:uid="{00000000-0005-0000-0000-0000E5B00000}"/>
    <cellStyle name="Normal 9 2 2 4 2 3 3 2 2" xfId="31056" xr:uid="{00000000-0005-0000-0000-0000E6B00000}"/>
    <cellStyle name="Normal 9 2 2 4 2 3 3 2 3" xfId="48402" xr:uid="{00000000-0005-0000-0000-0000E7B00000}"/>
    <cellStyle name="Normal 9 2 2 4 2 3 3 3" xfId="22383" xr:uid="{00000000-0005-0000-0000-0000E8B00000}"/>
    <cellStyle name="Normal 9 2 2 4 2 3 3 4" xfId="39729" xr:uid="{00000000-0005-0000-0000-0000E9B00000}"/>
    <cellStyle name="Normal 9 2 2 4 2 3 4" xfId="10077" xr:uid="{00000000-0005-0000-0000-0000EAB00000}"/>
    <cellStyle name="Normal 9 2 2 4 2 3 4 2" xfId="27430" xr:uid="{00000000-0005-0000-0000-0000EBB00000}"/>
    <cellStyle name="Normal 9 2 2 4 2 3 4 3" xfId="44776" xr:uid="{00000000-0005-0000-0000-0000ECB00000}"/>
    <cellStyle name="Normal 9 2 2 4 2 3 5" xfId="18757" xr:uid="{00000000-0005-0000-0000-0000EDB00000}"/>
    <cellStyle name="Normal 9 2 2 4 2 3 6" xfId="36103" xr:uid="{00000000-0005-0000-0000-0000EEB00000}"/>
    <cellStyle name="Normal 9 2 2 4 2 4" xfId="6451" xr:uid="{00000000-0005-0000-0000-0000EFB00000}"/>
    <cellStyle name="Normal 9 2 2 4 2 4 2" xfId="15124" xr:uid="{00000000-0005-0000-0000-0000F0B00000}"/>
    <cellStyle name="Normal 9 2 2 4 2 4 2 2" xfId="32477" xr:uid="{00000000-0005-0000-0000-0000F1B00000}"/>
    <cellStyle name="Normal 9 2 2 4 2 4 2 3" xfId="49823" xr:uid="{00000000-0005-0000-0000-0000F2B00000}"/>
    <cellStyle name="Normal 9 2 2 4 2 4 3" xfId="23804" xr:uid="{00000000-0005-0000-0000-0000F3B00000}"/>
    <cellStyle name="Normal 9 2 2 4 2 4 4" xfId="41150" xr:uid="{00000000-0005-0000-0000-0000F4B00000}"/>
    <cellStyle name="Normal 9 2 2 4 2 5" xfId="3217" xr:uid="{00000000-0005-0000-0000-0000F5B00000}"/>
    <cellStyle name="Normal 9 2 2 4 2 5 2" xfId="11890" xr:uid="{00000000-0005-0000-0000-0000F6B00000}"/>
    <cellStyle name="Normal 9 2 2 4 2 5 2 2" xfId="29243" xr:uid="{00000000-0005-0000-0000-0000F7B00000}"/>
    <cellStyle name="Normal 9 2 2 4 2 5 2 3" xfId="46589" xr:uid="{00000000-0005-0000-0000-0000F8B00000}"/>
    <cellStyle name="Normal 9 2 2 4 2 5 3" xfId="20570" xr:uid="{00000000-0005-0000-0000-0000F9B00000}"/>
    <cellStyle name="Normal 9 2 2 4 2 5 4" xfId="37916" xr:uid="{00000000-0005-0000-0000-0000FAB00000}"/>
    <cellStyle name="Normal 9 2 2 4 2 6" xfId="9342" xr:uid="{00000000-0005-0000-0000-0000FBB00000}"/>
    <cellStyle name="Normal 9 2 2 4 2 6 2" xfId="26695" xr:uid="{00000000-0005-0000-0000-0000FCB00000}"/>
    <cellStyle name="Normal 9 2 2 4 2 6 3" xfId="44041" xr:uid="{00000000-0005-0000-0000-0000FDB00000}"/>
    <cellStyle name="Normal 9 2 2 4 2 7" xfId="18022" xr:uid="{00000000-0005-0000-0000-0000FEB00000}"/>
    <cellStyle name="Normal 9 2 2 4 2 8" xfId="35368" xr:uid="{00000000-0005-0000-0000-0000FFB00000}"/>
    <cellStyle name="Normal 9 2 2 4 3" xfId="914" xr:uid="{00000000-0005-0000-0000-000000B10000}"/>
    <cellStyle name="Normal 9 2 2 4 3 2" xfId="2727" xr:uid="{00000000-0005-0000-0000-000001B10000}"/>
    <cellStyle name="Normal 9 2 2 4 3 2 2" xfId="8509" xr:uid="{00000000-0005-0000-0000-000002B10000}"/>
    <cellStyle name="Normal 9 2 2 4 3 2 2 2" xfId="17182" xr:uid="{00000000-0005-0000-0000-000003B10000}"/>
    <cellStyle name="Normal 9 2 2 4 3 2 2 2 2" xfId="34535" xr:uid="{00000000-0005-0000-0000-000004B10000}"/>
    <cellStyle name="Normal 9 2 2 4 3 2 2 2 3" xfId="51881" xr:uid="{00000000-0005-0000-0000-000005B10000}"/>
    <cellStyle name="Normal 9 2 2 4 3 2 2 3" xfId="25862" xr:uid="{00000000-0005-0000-0000-000006B10000}"/>
    <cellStyle name="Normal 9 2 2 4 3 2 2 4" xfId="43208" xr:uid="{00000000-0005-0000-0000-000007B10000}"/>
    <cellStyle name="Normal 9 2 2 4 3 2 3" xfId="4540" xr:uid="{00000000-0005-0000-0000-000008B10000}"/>
    <cellStyle name="Normal 9 2 2 4 3 2 3 2" xfId="13213" xr:uid="{00000000-0005-0000-0000-000009B10000}"/>
    <cellStyle name="Normal 9 2 2 4 3 2 3 2 2" xfId="30566" xr:uid="{00000000-0005-0000-0000-00000AB10000}"/>
    <cellStyle name="Normal 9 2 2 4 3 2 3 2 3" xfId="47912" xr:uid="{00000000-0005-0000-0000-00000BB10000}"/>
    <cellStyle name="Normal 9 2 2 4 3 2 3 3" xfId="21893" xr:uid="{00000000-0005-0000-0000-00000CB10000}"/>
    <cellStyle name="Normal 9 2 2 4 3 2 3 4" xfId="39239" xr:uid="{00000000-0005-0000-0000-00000DB10000}"/>
    <cellStyle name="Normal 9 2 2 4 3 2 4" xfId="11400" xr:uid="{00000000-0005-0000-0000-00000EB10000}"/>
    <cellStyle name="Normal 9 2 2 4 3 2 4 2" xfId="28753" xr:uid="{00000000-0005-0000-0000-00000FB10000}"/>
    <cellStyle name="Normal 9 2 2 4 3 2 4 3" xfId="46099" xr:uid="{00000000-0005-0000-0000-000010B10000}"/>
    <cellStyle name="Normal 9 2 2 4 3 2 5" xfId="20080" xr:uid="{00000000-0005-0000-0000-000011B10000}"/>
    <cellStyle name="Normal 9 2 2 4 3 2 6" xfId="37426" xr:uid="{00000000-0005-0000-0000-000012B10000}"/>
    <cellStyle name="Normal 9 2 2 4 3 3" xfId="1649" xr:uid="{00000000-0005-0000-0000-000013B10000}"/>
    <cellStyle name="Normal 9 2 2 4 3 3 2" xfId="7431" xr:uid="{00000000-0005-0000-0000-000014B10000}"/>
    <cellStyle name="Normal 9 2 2 4 3 3 2 2" xfId="16104" xr:uid="{00000000-0005-0000-0000-000015B10000}"/>
    <cellStyle name="Normal 9 2 2 4 3 3 2 2 2" xfId="33457" xr:uid="{00000000-0005-0000-0000-000016B10000}"/>
    <cellStyle name="Normal 9 2 2 4 3 3 2 2 3" xfId="50803" xr:uid="{00000000-0005-0000-0000-000017B10000}"/>
    <cellStyle name="Normal 9 2 2 4 3 3 2 3" xfId="24784" xr:uid="{00000000-0005-0000-0000-000018B10000}"/>
    <cellStyle name="Normal 9 2 2 4 3 3 2 4" xfId="42130" xr:uid="{00000000-0005-0000-0000-000019B10000}"/>
    <cellStyle name="Normal 9 2 2 4 3 3 3" xfId="5275" xr:uid="{00000000-0005-0000-0000-00001AB10000}"/>
    <cellStyle name="Normal 9 2 2 4 3 3 3 2" xfId="13948" xr:uid="{00000000-0005-0000-0000-00001BB10000}"/>
    <cellStyle name="Normal 9 2 2 4 3 3 3 2 2" xfId="31301" xr:uid="{00000000-0005-0000-0000-00001CB10000}"/>
    <cellStyle name="Normal 9 2 2 4 3 3 3 2 3" xfId="48647" xr:uid="{00000000-0005-0000-0000-00001DB10000}"/>
    <cellStyle name="Normal 9 2 2 4 3 3 3 3" xfId="22628" xr:uid="{00000000-0005-0000-0000-00001EB10000}"/>
    <cellStyle name="Normal 9 2 2 4 3 3 3 4" xfId="39974" xr:uid="{00000000-0005-0000-0000-00001FB10000}"/>
    <cellStyle name="Normal 9 2 2 4 3 3 4" xfId="10322" xr:uid="{00000000-0005-0000-0000-000020B10000}"/>
    <cellStyle name="Normal 9 2 2 4 3 3 4 2" xfId="27675" xr:uid="{00000000-0005-0000-0000-000021B10000}"/>
    <cellStyle name="Normal 9 2 2 4 3 3 4 3" xfId="45021" xr:uid="{00000000-0005-0000-0000-000022B10000}"/>
    <cellStyle name="Normal 9 2 2 4 3 3 5" xfId="19002" xr:uid="{00000000-0005-0000-0000-000023B10000}"/>
    <cellStyle name="Normal 9 2 2 4 3 3 6" xfId="36348" xr:uid="{00000000-0005-0000-0000-000024B10000}"/>
    <cellStyle name="Normal 9 2 2 4 3 4" xfId="6696" xr:uid="{00000000-0005-0000-0000-000025B10000}"/>
    <cellStyle name="Normal 9 2 2 4 3 4 2" xfId="15369" xr:uid="{00000000-0005-0000-0000-000026B10000}"/>
    <cellStyle name="Normal 9 2 2 4 3 4 2 2" xfId="32722" xr:uid="{00000000-0005-0000-0000-000027B10000}"/>
    <cellStyle name="Normal 9 2 2 4 3 4 2 3" xfId="50068" xr:uid="{00000000-0005-0000-0000-000028B10000}"/>
    <cellStyle name="Normal 9 2 2 4 3 4 3" xfId="24049" xr:uid="{00000000-0005-0000-0000-000029B10000}"/>
    <cellStyle name="Normal 9 2 2 4 3 4 4" xfId="41395" xr:uid="{00000000-0005-0000-0000-00002AB10000}"/>
    <cellStyle name="Normal 9 2 2 4 3 5" xfId="3462" xr:uid="{00000000-0005-0000-0000-00002BB10000}"/>
    <cellStyle name="Normal 9 2 2 4 3 5 2" xfId="12135" xr:uid="{00000000-0005-0000-0000-00002CB10000}"/>
    <cellStyle name="Normal 9 2 2 4 3 5 2 2" xfId="29488" xr:uid="{00000000-0005-0000-0000-00002DB10000}"/>
    <cellStyle name="Normal 9 2 2 4 3 5 2 3" xfId="46834" xr:uid="{00000000-0005-0000-0000-00002EB10000}"/>
    <cellStyle name="Normal 9 2 2 4 3 5 3" xfId="20815" xr:uid="{00000000-0005-0000-0000-00002FB10000}"/>
    <cellStyle name="Normal 9 2 2 4 3 5 4" xfId="38161" xr:uid="{00000000-0005-0000-0000-000030B10000}"/>
    <cellStyle name="Normal 9 2 2 4 3 6" xfId="9587" xr:uid="{00000000-0005-0000-0000-000031B10000}"/>
    <cellStyle name="Normal 9 2 2 4 3 6 2" xfId="26940" xr:uid="{00000000-0005-0000-0000-000032B10000}"/>
    <cellStyle name="Normal 9 2 2 4 3 6 3" xfId="44286" xr:uid="{00000000-0005-0000-0000-000033B10000}"/>
    <cellStyle name="Normal 9 2 2 4 3 7" xfId="18267" xr:uid="{00000000-0005-0000-0000-000034B10000}"/>
    <cellStyle name="Normal 9 2 2 4 3 8" xfId="35613" xr:uid="{00000000-0005-0000-0000-000035B10000}"/>
    <cellStyle name="Normal 9 2 2 4 4" xfId="424" xr:uid="{00000000-0005-0000-0000-000036B10000}"/>
    <cellStyle name="Normal 9 2 2 4 4 2" xfId="2237" xr:uid="{00000000-0005-0000-0000-000037B10000}"/>
    <cellStyle name="Normal 9 2 2 4 4 2 2" xfId="8019" xr:uid="{00000000-0005-0000-0000-000038B10000}"/>
    <cellStyle name="Normal 9 2 2 4 4 2 2 2" xfId="16692" xr:uid="{00000000-0005-0000-0000-000039B10000}"/>
    <cellStyle name="Normal 9 2 2 4 4 2 2 2 2" xfId="34045" xr:uid="{00000000-0005-0000-0000-00003AB10000}"/>
    <cellStyle name="Normal 9 2 2 4 4 2 2 2 3" xfId="51391" xr:uid="{00000000-0005-0000-0000-00003BB10000}"/>
    <cellStyle name="Normal 9 2 2 4 4 2 2 3" xfId="25372" xr:uid="{00000000-0005-0000-0000-00003CB10000}"/>
    <cellStyle name="Normal 9 2 2 4 4 2 2 4" xfId="42718" xr:uid="{00000000-0005-0000-0000-00003DB10000}"/>
    <cellStyle name="Normal 9 2 2 4 4 2 3" xfId="5520" xr:uid="{00000000-0005-0000-0000-00003EB10000}"/>
    <cellStyle name="Normal 9 2 2 4 4 2 3 2" xfId="14193" xr:uid="{00000000-0005-0000-0000-00003FB10000}"/>
    <cellStyle name="Normal 9 2 2 4 4 2 3 2 2" xfId="31546" xr:uid="{00000000-0005-0000-0000-000040B10000}"/>
    <cellStyle name="Normal 9 2 2 4 4 2 3 2 3" xfId="48892" xr:uid="{00000000-0005-0000-0000-000041B10000}"/>
    <cellStyle name="Normal 9 2 2 4 4 2 3 3" xfId="22873" xr:uid="{00000000-0005-0000-0000-000042B10000}"/>
    <cellStyle name="Normal 9 2 2 4 4 2 3 4" xfId="40219" xr:uid="{00000000-0005-0000-0000-000043B10000}"/>
    <cellStyle name="Normal 9 2 2 4 4 2 4" xfId="10910" xr:uid="{00000000-0005-0000-0000-000044B10000}"/>
    <cellStyle name="Normal 9 2 2 4 4 2 4 2" xfId="28263" xr:uid="{00000000-0005-0000-0000-000045B10000}"/>
    <cellStyle name="Normal 9 2 2 4 4 2 4 3" xfId="45609" xr:uid="{00000000-0005-0000-0000-000046B10000}"/>
    <cellStyle name="Normal 9 2 2 4 4 2 5" xfId="19590" xr:uid="{00000000-0005-0000-0000-000047B10000}"/>
    <cellStyle name="Normal 9 2 2 4 4 2 6" xfId="36936" xr:uid="{00000000-0005-0000-0000-000048B10000}"/>
    <cellStyle name="Normal 9 2 2 4 4 3" xfId="6206" xr:uid="{00000000-0005-0000-0000-000049B10000}"/>
    <cellStyle name="Normal 9 2 2 4 4 3 2" xfId="14879" xr:uid="{00000000-0005-0000-0000-00004AB10000}"/>
    <cellStyle name="Normal 9 2 2 4 4 3 2 2" xfId="32232" xr:uid="{00000000-0005-0000-0000-00004BB10000}"/>
    <cellStyle name="Normal 9 2 2 4 4 3 2 3" xfId="49578" xr:uid="{00000000-0005-0000-0000-00004CB10000}"/>
    <cellStyle name="Normal 9 2 2 4 4 3 3" xfId="23559" xr:uid="{00000000-0005-0000-0000-00004DB10000}"/>
    <cellStyle name="Normal 9 2 2 4 4 3 4" xfId="40905" xr:uid="{00000000-0005-0000-0000-00004EB10000}"/>
    <cellStyle name="Normal 9 2 2 4 4 4" xfId="4050" xr:uid="{00000000-0005-0000-0000-00004FB10000}"/>
    <cellStyle name="Normal 9 2 2 4 4 4 2" xfId="12723" xr:uid="{00000000-0005-0000-0000-000050B10000}"/>
    <cellStyle name="Normal 9 2 2 4 4 4 2 2" xfId="30076" xr:uid="{00000000-0005-0000-0000-000051B10000}"/>
    <cellStyle name="Normal 9 2 2 4 4 4 2 3" xfId="47422" xr:uid="{00000000-0005-0000-0000-000052B10000}"/>
    <cellStyle name="Normal 9 2 2 4 4 4 3" xfId="21403" xr:uid="{00000000-0005-0000-0000-000053B10000}"/>
    <cellStyle name="Normal 9 2 2 4 4 4 4" xfId="38749" xr:uid="{00000000-0005-0000-0000-000054B10000}"/>
    <cellStyle name="Normal 9 2 2 4 4 5" xfId="9097" xr:uid="{00000000-0005-0000-0000-000055B10000}"/>
    <cellStyle name="Normal 9 2 2 4 4 5 2" xfId="26450" xr:uid="{00000000-0005-0000-0000-000056B10000}"/>
    <cellStyle name="Normal 9 2 2 4 4 5 3" xfId="43796" xr:uid="{00000000-0005-0000-0000-000057B10000}"/>
    <cellStyle name="Normal 9 2 2 4 4 6" xfId="17777" xr:uid="{00000000-0005-0000-0000-000058B10000}"/>
    <cellStyle name="Normal 9 2 2 4 4 7" xfId="35123" xr:uid="{00000000-0005-0000-0000-000059B10000}"/>
    <cellStyle name="Normal 9 2 2 4 5" xfId="1992" xr:uid="{00000000-0005-0000-0000-00005AB10000}"/>
    <cellStyle name="Normal 9 2 2 4 5 2" xfId="7774" xr:uid="{00000000-0005-0000-0000-00005BB10000}"/>
    <cellStyle name="Normal 9 2 2 4 5 2 2" xfId="16447" xr:uid="{00000000-0005-0000-0000-00005CB10000}"/>
    <cellStyle name="Normal 9 2 2 4 5 2 2 2" xfId="33800" xr:uid="{00000000-0005-0000-0000-00005DB10000}"/>
    <cellStyle name="Normal 9 2 2 4 5 2 2 3" xfId="51146" xr:uid="{00000000-0005-0000-0000-00005EB10000}"/>
    <cellStyle name="Normal 9 2 2 4 5 2 3" xfId="25127" xr:uid="{00000000-0005-0000-0000-00005FB10000}"/>
    <cellStyle name="Normal 9 2 2 4 5 2 4" xfId="42473" xr:uid="{00000000-0005-0000-0000-000060B10000}"/>
    <cellStyle name="Normal 9 2 2 4 5 3" xfId="3805" xr:uid="{00000000-0005-0000-0000-000061B10000}"/>
    <cellStyle name="Normal 9 2 2 4 5 3 2" xfId="12478" xr:uid="{00000000-0005-0000-0000-000062B10000}"/>
    <cellStyle name="Normal 9 2 2 4 5 3 2 2" xfId="29831" xr:uid="{00000000-0005-0000-0000-000063B10000}"/>
    <cellStyle name="Normal 9 2 2 4 5 3 2 3" xfId="47177" xr:uid="{00000000-0005-0000-0000-000064B10000}"/>
    <cellStyle name="Normal 9 2 2 4 5 3 3" xfId="21158" xr:uid="{00000000-0005-0000-0000-000065B10000}"/>
    <cellStyle name="Normal 9 2 2 4 5 3 4" xfId="38504" xr:uid="{00000000-0005-0000-0000-000066B10000}"/>
    <cellStyle name="Normal 9 2 2 4 5 4" xfId="10665" xr:uid="{00000000-0005-0000-0000-000067B10000}"/>
    <cellStyle name="Normal 9 2 2 4 5 4 2" xfId="28018" xr:uid="{00000000-0005-0000-0000-000068B10000}"/>
    <cellStyle name="Normal 9 2 2 4 5 4 3" xfId="45364" xr:uid="{00000000-0005-0000-0000-000069B10000}"/>
    <cellStyle name="Normal 9 2 2 4 5 5" xfId="19345" xr:uid="{00000000-0005-0000-0000-00006AB10000}"/>
    <cellStyle name="Normal 9 2 2 4 5 6" xfId="36691" xr:uid="{00000000-0005-0000-0000-00006BB10000}"/>
    <cellStyle name="Normal 9 2 2 4 6" xfId="1159" xr:uid="{00000000-0005-0000-0000-00006CB10000}"/>
    <cellStyle name="Normal 9 2 2 4 6 2" xfId="6941" xr:uid="{00000000-0005-0000-0000-00006DB10000}"/>
    <cellStyle name="Normal 9 2 2 4 6 2 2" xfId="15614" xr:uid="{00000000-0005-0000-0000-00006EB10000}"/>
    <cellStyle name="Normal 9 2 2 4 6 2 2 2" xfId="32967" xr:uid="{00000000-0005-0000-0000-00006FB10000}"/>
    <cellStyle name="Normal 9 2 2 4 6 2 2 3" xfId="50313" xr:uid="{00000000-0005-0000-0000-000070B10000}"/>
    <cellStyle name="Normal 9 2 2 4 6 2 3" xfId="24294" xr:uid="{00000000-0005-0000-0000-000071B10000}"/>
    <cellStyle name="Normal 9 2 2 4 6 2 4" xfId="41640" xr:uid="{00000000-0005-0000-0000-000072B10000}"/>
    <cellStyle name="Normal 9 2 2 4 6 3" xfId="4785" xr:uid="{00000000-0005-0000-0000-000073B10000}"/>
    <cellStyle name="Normal 9 2 2 4 6 3 2" xfId="13458" xr:uid="{00000000-0005-0000-0000-000074B10000}"/>
    <cellStyle name="Normal 9 2 2 4 6 3 2 2" xfId="30811" xr:uid="{00000000-0005-0000-0000-000075B10000}"/>
    <cellStyle name="Normal 9 2 2 4 6 3 2 3" xfId="48157" xr:uid="{00000000-0005-0000-0000-000076B10000}"/>
    <cellStyle name="Normal 9 2 2 4 6 3 3" xfId="22138" xr:uid="{00000000-0005-0000-0000-000077B10000}"/>
    <cellStyle name="Normal 9 2 2 4 6 3 4" xfId="39484" xr:uid="{00000000-0005-0000-0000-000078B10000}"/>
    <cellStyle name="Normal 9 2 2 4 6 4" xfId="9832" xr:uid="{00000000-0005-0000-0000-000079B10000}"/>
    <cellStyle name="Normal 9 2 2 4 6 4 2" xfId="27185" xr:uid="{00000000-0005-0000-0000-00007AB10000}"/>
    <cellStyle name="Normal 9 2 2 4 6 4 3" xfId="44531" xr:uid="{00000000-0005-0000-0000-00007BB10000}"/>
    <cellStyle name="Normal 9 2 2 4 6 5" xfId="18512" xr:uid="{00000000-0005-0000-0000-00007CB10000}"/>
    <cellStyle name="Normal 9 2 2 4 6 6" xfId="35858" xr:uid="{00000000-0005-0000-0000-00007DB10000}"/>
    <cellStyle name="Normal 9 2 2 4 7" xfId="5961" xr:uid="{00000000-0005-0000-0000-00007EB10000}"/>
    <cellStyle name="Normal 9 2 2 4 7 2" xfId="14634" xr:uid="{00000000-0005-0000-0000-00007FB10000}"/>
    <cellStyle name="Normal 9 2 2 4 7 2 2" xfId="31987" xr:uid="{00000000-0005-0000-0000-000080B10000}"/>
    <cellStyle name="Normal 9 2 2 4 7 2 3" xfId="49333" xr:uid="{00000000-0005-0000-0000-000081B10000}"/>
    <cellStyle name="Normal 9 2 2 4 7 3" xfId="23314" xr:uid="{00000000-0005-0000-0000-000082B10000}"/>
    <cellStyle name="Normal 9 2 2 4 7 4" xfId="40660" xr:uid="{00000000-0005-0000-0000-000083B10000}"/>
    <cellStyle name="Normal 9 2 2 4 8" xfId="2972" xr:uid="{00000000-0005-0000-0000-000084B10000}"/>
    <cellStyle name="Normal 9 2 2 4 8 2" xfId="11645" xr:uid="{00000000-0005-0000-0000-000085B10000}"/>
    <cellStyle name="Normal 9 2 2 4 8 2 2" xfId="28998" xr:uid="{00000000-0005-0000-0000-000086B10000}"/>
    <cellStyle name="Normal 9 2 2 4 8 2 3" xfId="46344" xr:uid="{00000000-0005-0000-0000-000087B10000}"/>
    <cellStyle name="Normal 9 2 2 4 8 3" xfId="20325" xr:uid="{00000000-0005-0000-0000-000088B10000}"/>
    <cellStyle name="Normal 9 2 2 4 8 4" xfId="37671" xr:uid="{00000000-0005-0000-0000-000089B10000}"/>
    <cellStyle name="Normal 9 2 2 4 9" xfId="8852" xr:uid="{00000000-0005-0000-0000-00008AB10000}"/>
    <cellStyle name="Normal 9 2 2 4 9 2" xfId="26205" xr:uid="{00000000-0005-0000-0000-00008BB10000}"/>
    <cellStyle name="Normal 9 2 2 4 9 3" xfId="43551" xr:uid="{00000000-0005-0000-0000-00008CB10000}"/>
    <cellStyle name="Normal 9 2 2 5" xfId="277" xr:uid="{00000000-0005-0000-0000-00008DB10000}"/>
    <cellStyle name="Normal 9 2 2 5 10" xfId="34976" xr:uid="{00000000-0005-0000-0000-00008EB10000}"/>
    <cellStyle name="Normal 9 2 2 5 2" xfId="1012" xr:uid="{00000000-0005-0000-0000-00008FB10000}"/>
    <cellStyle name="Normal 9 2 2 5 2 2" xfId="2825" xr:uid="{00000000-0005-0000-0000-000090B10000}"/>
    <cellStyle name="Normal 9 2 2 5 2 2 2" xfId="8607" xr:uid="{00000000-0005-0000-0000-000091B10000}"/>
    <cellStyle name="Normal 9 2 2 5 2 2 2 2" xfId="17280" xr:uid="{00000000-0005-0000-0000-000092B10000}"/>
    <cellStyle name="Normal 9 2 2 5 2 2 2 2 2" xfId="34633" xr:uid="{00000000-0005-0000-0000-000093B10000}"/>
    <cellStyle name="Normal 9 2 2 5 2 2 2 2 3" xfId="51979" xr:uid="{00000000-0005-0000-0000-000094B10000}"/>
    <cellStyle name="Normal 9 2 2 5 2 2 2 3" xfId="25960" xr:uid="{00000000-0005-0000-0000-000095B10000}"/>
    <cellStyle name="Normal 9 2 2 5 2 2 2 4" xfId="43306" xr:uid="{00000000-0005-0000-0000-000096B10000}"/>
    <cellStyle name="Normal 9 2 2 5 2 2 3" xfId="4638" xr:uid="{00000000-0005-0000-0000-000097B10000}"/>
    <cellStyle name="Normal 9 2 2 5 2 2 3 2" xfId="13311" xr:uid="{00000000-0005-0000-0000-000098B10000}"/>
    <cellStyle name="Normal 9 2 2 5 2 2 3 2 2" xfId="30664" xr:uid="{00000000-0005-0000-0000-000099B10000}"/>
    <cellStyle name="Normal 9 2 2 5 2 2 3 2 3" xfId="48010" xr:uid="{00000000-0005-0000-0000-00009AB10000}"/>
    <cellStyle name="Normal 9 2 2 5 2 2 3 3" xfId="21991" xr:uid="{00000000-0005-0000-0000-00009BB10000}"/>
    <cellStyle name="Normal 9 2 2 5 2 2 3 4" xfId="39337" xr:uid="{00000000-0005-0000-0000-00009CB10000}"/>
    <cellStyle name="Normal 9 2 2 5 2 2 4" xfId="11498" xr:uid="{00000000-0005-0000-0000-00009DB10000}"/>
    <cellStyle name="Normal 9 2 2 5 2 2 4 2" xfId="28851" xr:uid="{00000000-0005-0000-0000-00009EB10000}"/>
    <cellStyle name="Normal 9 2 2 5 2 2 4 3" xfId="46197" xr:uid="{00000000-0005-0000-0000-00009FB10000}"/>
    <cellStyle name="Normal 9 2 2 5 2 2 5" xfId="20178" xr:uid="{00000000-0005-0000-0000-0000A0B10000}"/>
    <cellStyle name="Normal 9 2 2 5 2 2 6" xfId="37524" xr:uid="{00000000-0005-0000-0000-0000A1B10000}"/>
    <cellStyle name="Normal 9 2 2 5 2 3" xfId="1747" xr:uid="{00000000-0005-0000-0000-0000A2B10000}"/>
    <cellStyle name="Normal 9 2 2 5 2 3 2" xfId="7529" xr:uid="{00000000-0005-0000-0000-0000A3B10000}"/>
    <cellStyle name="Normal 9 2 2 5 2 3 2 2" xfId="16202" xr:uid="{00000000-0005-0000-0000-0000A4B10000}"/>
    <cellStyle name="Normal 9 2 2 5 2 3 2 2 2" xfId="33555" xr:uid="{00000000-0005-0000-0000-0000A5B10000}"/>
    <cellStyle name="Normal 9 2 2 5 2 3 2 2 3" xfId="50901" xr:uid="{00000000-0005-0000-0000-0000A6B10000}"/>
    <cellStyle name="Normal 9 2 2 5 2 3 2 3" xfId="24882" xr:uid="{00000000-0005-0000-0000-0000A7B10000}"/>
    <cellStyle name="Normal 9 2 2 5 2 3 2 4" xfId="42228" xr:uid="{00000000-0005-0000-0000-0000A8B10000}"/>
    <cellStyle name="Normal 9 2 2 5 2 3 3" xfId="5373" xr:uid="{00000000-0005-0000-0000-0000A9B10000}"/>
    <cellStyle name="Normal 9 2 2 5 2 3 3 2" xfId="14046" xr:uid="{00000000-0005-0000-0000-0000AAB10000}"/>
    <cellStyle name="Normal 9 2 2 5 2 3 3 2 2" xfId="31399" xr:uid="{00000000-0005-0000-0000-0000ABB10000}"/>
    <cellStyle name="Normal 9 2 2 5 2 3 3 2 3" xfId="48745" xr:uid="{00000000-0005-0000-0000-0000ACB10000}"/>
    <cellStyle name="Normal 9 2 2 5 2 3 3 3" xfId="22726" xr:uid="{00000000-0005-0000-0000-0000ADB10000}"/>
    <cellStyle name="Normal 9 2 2 5 2 3 3 4" xfId="40072" xr:uid="{00000000-0005-0000-0000-0000AEB10000}"/>
    <cellStyle name="Normal 9 2 2 5 2 3 4" xfId="10420" xr:uid="{00000000-0005-0000-0000-0000AFB10000}"/>
    <cellStyle name="Normal 9 2 2 5 2 3 4 2" xfId="27773" xr:uid="{00000000-0005-0000-0000-0000B0B10000}"/>
    <cellStyle name="Normal 9 2 2 5 2 3 4 3" xfId="45119" xr:uid="{00000000-0005-0000-0000-0000B1B10000}"/>
    <cellStyle name="Normal 9 2 2 5 2 3 5" xfId="19100" xr:uid="{00000000-0005-0000-0000-0000B2B10000}"/>
    <cellStyle name="Normal 9 2 2 5 2 3 6" xfId="36446" xr:uid="{00000000-0005-0000-0000-0000B3B10000}"/>
    <cellStyle name="Normal 9 2 2 5 2 4" xfId="6794" xr:uid="{00000000-0005-0000-0000-0000B4B10000}"/>
    <cellStyle name="Normal 9 2 2 5 2 4 2" xfId="15467" xr:uid="{00000000-0005-0000-0000-0000B5B10000}"/>
    <cellStyle name="Normal 9 2 2 5 2 4 2 2" xfId="32820" xr:uid="{00000000-0005-0000-0000-0000B6B10000}"/>
    <cellStyle name="Normal 9 2 2 5 2 4 2 3" xfId="50166" xr:uid="{00000000-0005-0000-0000-0000B7B10000}"/>
    <cellStyle name="Normal 9 2 2 5 2 4 3" xfId="24147" xr:uid="{00000000-0005-0000-0000-0000B8B10000}"/>
    <cellStyle name="Normal 9 2 2 5 2 4 4" xfId="41493" xr:uid="{00000000-0005-0000-0000-0000B9B10000}"/>
    <cellStyle name="Normal 9 2 2 5 2 5" xfId="3560" xr:uid="{00000000-0005-0000-0000-0000BAB10000}"/>
    <cellStyle name="Normal 9 2 2 5 2 5 2" xfId="12233" xr:uid="{00000000-0005-0000-0000-0000BBB10000}"/>
    <cellStyle name="Normal 9 2 2 5 2 5 2 2" xfId="29586" xr:uid="{00000000-0005-0000-0000-0000BCB10000}"/>
    <cellStyle name="Normal 9 2 2 5 2 5 2 3" xfId="46932" xr:uid="{00000000-0005-0000-0000-0000BDB10000}"/>
    <cellStyle name="Normal 9 2 2 5 2 5 3" xfId="20913" xr:uid="{00000000-0005-0000-0000-0000BEB10000}"/>
    <cellStyle name="Normal 9 2 2 5 2 5 4" xfId="38259" xr:uid="{00000000-0005-0000-0000-0000BFB10000}"/>
    <cellStyle name="Normal 9 2 2 5 2 6" xfId="9685" xr:uid="{00000000-0005-0000-0000-0000C0B10000}"/>
    <cellStyle name="Normal 9 2 2 5 2 6 2" xfId="27038" xr:uid="{00000000-0005-0000-0000-0000C1B10000}"/>
    <cellStyle name="Normal 9 2 2 5 2 6 3" xfId="44384" xr:uid="{00000000-0005-0000-0000-0000C2B10000}"/>
    <cellStyle name="Normal 9 2 2 5 2 7" xfId="18365" xr:uid="{00000000-0005-0000-0000-0000C3B10000}"/>
    <cellStyle name="Normal 9 2 2 5 2 8" xfId="35711" xr:uid="{00000000-0005-0000-0000-0000C4B10000}"/>
    <cellStyle name="Normal 9 2 2 5 3" xfId="522" xr:uid="{00000000-0005-0000-0000-0000C5B10000}"/>
    <cellStyle name="Normal 9 2 2 5 3 2" xfId="2335" xr:uid="{00000000-0005-0000-0000-0000C6B10000}"/>
    <cellStyle name="Normal 9 2 2 5 3 2 2" xfId="8117" xr:uid="{00000000-0005-0000-0000-0000C7B10000}"/>
    <cellStyle name="Normal 9 2 2 5 3 2 2 2" xfId="16790" xr:uid="{00000000-0005-0000-0000-0000C8B10000}"/>
    <cellStyle name="Normal 9 2 2 5 3 2 2 2 2" xfId="34143" xr:uid="{00000000-0005-0000-0000-0000C9B10000}"/>
    <cellStyle name="Normal 9 2 2 5 3 2 2 2 3" xfId="51489" xr:uid="{00000000-0005-0000-0000-0000CAB10000}"/>
    <cellStyle name="Normal 9 2 2 5 3 2 2 3" xfId="25470" xr:uid="{00000000-0005-0000-0000-0000CBB10000}"/>
    <cellStyle name="Normal 9 2 2 5 3 2 2 4" xfId="42816" xr:uid="{00000000-0005-0000-0000-0000CCB10000}"/>
    <cellStyle name="Normal 9 2 2 5 3 2 3" xfId="5618" xr:uid="{00000000-0005-0000-0000-0000CDB10000}"/>
    <cellStyle name="Normal 9 2 2 5 3 2 3 2" xfId="14291" xr:uid="{00000000-0005-0000-0000-0000CEB10000}"/>
    <cellStyle name="Normal 9 2 2 5 3 2 3 2 2" xfId="31644" xr:uid="{00000000-0005-0000-0000-0000CFB10000}"/>
    <cellStyle name="Normal 9 2 2 5 3 2 3 2 3" xfId="48990" xr:uid="{00000000-0005-0000-0000-0000D0B10000}"/>
    <cellStyle name="Normal 9 2 2 5 3 2 3 3" xfId="22971" xr:uid="{00000000-0005-0000-0000-0000D1B10000}"/>
    <cellStyle name="Normal 9 2 2 5 3 2 3 4" xfId="40317" xr:uid="{00000000-0005-0000-0000-0000D2B10000}"/>
    <cellStyle name="Normal 9 2 2 5 3 2 4" xfId="11008" xr:uid="{00000000-0005-0000-0000-0000D3B10000}"/>
    <cellStyle name="Normal 9 2 2 5 3 2 4 2" xfId="28361" xr:uid="{00000000-0005-0000-0000-0000D4B10000}"/>
    <cellStyle name="Normal 9 2 2 5 3 2 4 3" xfId="45707" xr:uid="{00000000-0005-0000-0000-0000D5B10000}"/>
    <cellStyle name="Normal 9 2 2 5 3 2 5" xfId="19688" xr:uid="{00000000-0005-0000-0000-0000D6B10000}"/>
    <cellStyle name="Normal 9 2 2 5 3 2 6" xfId="37034" xr:uid="{00000000-0005-0000-0000-0000D7B10000}"/>
    <cellStyle name="Normal 9 2 2 5 3 3" xfId="6304" xr:uid="{00000000-0005-0000-0000-0000D8B10000}"/>
    <cellStyle name="Normal 9 2 2 5 3 3 2" xfId="14977" xr:uid="{00000000-0005-0000-0000-0000D9B10000}"/>
    <cellStyle name="Normal 9 2 2 5 3 3 2 2" xfId="32330" xr:uid="{00000000-0005-0000-0000-0000DAB10000}"/>
    <cellStyle name="Normal 9 2 2 5 3 3 2 3" xfId="49676" xr:uid="{00000000-0005-0000-0000-0000DBB10000}"/>
    <cellStyle name="Normal 9 2 2 5 3 3 3" xfId="23657" xr:uid="{00000000-0005-0000-0000-0000DCB10000}"/>
    <cellStyle name="Normal 9 2 2 5 3 3 4" xfId="41003" xr:uid="{00000000-0005-0000-0000-0000DDB10000}"/>
    <cellStyle name="Normal 9 2 2 5 3 4" xfId="4148" xr:uid="{00000000-0005-0000-0000-0000DEB10000}"/>
    <cellStyle name="Normal 9 2 2 5 3 4 2" xfId="12821" xr:uid="{00000000-0005-0000-0000-0000DFB10000}"/>
    <cellStyle name="Normal 9 2 2 5 3 4 2 2" xfId="30174" xr:uid="{00000000-0005-0000-0000-0000E0B10000}"/>
    <cellStyle name="Normal 9 2 2 5 3 4 2 3" xfId="47520" xr:uid="{00000000-0005-0000-0000-0000E1B10000}"/>
    <cellStyle name="Normal 9 2 2 5 3 4 3" xfId="21501" xr:uid="{00000000-0005-0000-0000-0000E2B10000}"/>
    <cellStyle name="Normal 9 2 2 5 3 4 4" xfId="38847" xr:uid="{00000000-0005-0000-0000-0000E3B10000}"/>
    <cellStyle name="Normal 9 2 2 5 3 5" xfId="9195" xr:uid="{00000000-0005-0000-0000-0000E4B10000}"/>
    <cellStyle name="Normal 9 2 2 5 3 5 2" xfId="26548" xr:uid="{00000000-0005-0000-0000-0000E5B10000}"/>
    <cellStyle name="Normal 9 2 2 5 3 5 3" xfId="43894" xr:uid="{00000000-0005-0000-0000-0000E6B10000}"/>
    <cellStyle name="Normal 9 2 2 5 3 6" xfId="17875" xr:uid="{00000000-0005-0000-0000-0000E7B10000}"/>
    <cellStyle name="Normal 9 2 2 5 3 7" xfId="35221" xr:uid="{00000000-0005-0000-0000-0000E8B10000}"/>
    <cellStyle name="Normal 9 2 2 5 4" xfId="2090" xr:uid="{00000000-0005-0000-0000-0000E9B10000}"/>
    <cellStyle name="Normal 9 2 2 5 4 2" xfId="7872" xr:uid="{00000000-0005-0000-0000-0000EAB10000}"/>
    <cellStyle name="Normal 9 2 2 5 4 2 2" xfId="16545" xr:uid="{00000000-0005-0000-0000-0000EBB10000}"/>
    <cellStyle name="Normal 9 2 2 5 4 2 2 2" xfId="33898" xr:uid="{00000000-0005-0000-0000-0000ECB10000}"/>
    <cellStyle name="Normal 9 2 2 5 4 2 2 3" xfId="51244" xr:uid="{00000000-0005-0000-0000-0000EDB10000}"/>
    <cellStyle name="Normal 9 2 2 5 4 2 3" xfId="25225" xr:uid="{00000000-0005-0000-0000-0000EEB10000}"/>
    <cellStyle name="Normal 9 2 2 5 4 2 4" xfId="42571" xr:uid="{00000000-0005-0000-0000-0000EFB10000}"/>
    <cellStyle name="Normal 9 2 2 5 4 3" xfId="3903" xr:uid="{00000000-0005-0000-0000-0000F0B10000}"/>
    <cellStyle name="Normal 9 2 2 5 4 3 2" xfId="12576" xr:uid="{00000000-0005-0000-0000-0000F1B10000}"/>
    <cellStyle name="Normal 9 2 2 5 4 3 2 2" xfId="29929" xr:uid="{00000000-0005-0000-0000-0000F2B10000}"/>
    <cellStyle name="Normal 9 2 2 5 4 3 2 3" xfId="47275" xr:uid="{00000000-0005-0000-0000-0000F3B10000}"/>
    <cellStyle name="Normal 9 2 2 5 4 3 3" xfId="21256" xr:uid="{00000000-0005-0000-0000-0000F4B10000}"/>
    <cellStyle name="Normal 9 2 2 5 4 3 4" xfId="38602" xr:uid="{00000000-0005-0000-0000-0000F5B10000}"/>
    <cellStyle name="Normal 9 2 2 5 4 4" xfId="10763" xr:uid="{00000000-0005-0000-0000-0000F6B10000}"/>
    <cellStyle name="Normal 9 2 2 5 4 4 2" xfId="28116" xr:uid="{00000000-0005-0000-0000-0000F7B10000}"/>
    <cellStyle name="Normal 9 2 2 5 4 4 3" xfId="45462" xr:uid="{00000000-0005-0000-0000-0000F8B10000}"/>
    <cellStyle name="Normal 9 2 2 5 4 5" xfId="19443" xr:uid="{00000000-0005-0000-0000-0000F9B10000}"/>
    <cellStyle name="Normal 9 2 2 5 4 6" xfId="36789" xr:uid="{00000000-0005-0000-0000-0000FAB10000}"/>
    <cellStyle name="Normal 9 2 2 5 5" xfId="1257" xr:uid="{00000000-0005-0000-0000-0000FBB10000}"/>
    <cellStyle name="Normal 9 2 2 5 5 2" xfId="7039" xr:uid="{00000000-0005-0000-0000-0000FCB10000}"/>
    <cellStyle name="Normal 9 2 2 5 5 2 2" xfId="15712" xr:uid="{00000000-0005-0000-0000-0000FDB10000}"/>
    <cellStyle name="Normal 9 2 2 5 5 2 2 2" xfId="33065" xr:uid="{00000000-0005-0000-0000-0000FEB10000}"/>
    <cellStyle name="Normal 9 2 2 5 5 2 2 3" xfId="50411" xr:uid="{00000000-0005-0000-0000-0000FFB10000}"/>
    <cellStyle name="Normal 9 2 2 5 5 2 3" xfId="24392" xr:uid="{00000000-0005-0000-0000-000000B20000}"/>
    <cellStyle name="Normal 9 2 2 5 5 2 4" xfId="41738" xr:uid="{00000000-0005-0000-0000-000001B20000}"/>
    <cellStyle name="Normal 9 2 2 5 5 3" xfId="4883" xr:uid="{00000000-0005-0000-0000-000002B20000}"/>
    <cellStyle name="Normal 9 2 2 5 5 3 2" xfId="13556" xr:uid="{00000000-0005-0000-0000-000003B20000}"/>
    <cellStyle name="Normal 9 2 2 5 5 3 2 2" xfId="30909" xr:uid="{00000000-0005-0000-0000-000004B20000}"/>
    <cellStyle name="Normal 9 2 2 5 5 3 2 3" xfId="48255" xr:uid="{00000000-0005-0000-0000-000005B20000}"/>
    <cellStyle name="Normal 9 2 2 5 5 3 3" xfId="22236" xr:uid="{00000000-0005-0000-0000-000006B20000}"/>
    <cellStyle name="Normal 9 2 2 5 5 3 4" xfId="39582" xr:uid="{00000000-0005-0000-0000-000007B20000}"/>
    <cellStyle name="Normal 9 2 2 5 5 4" xfId="9930" xr:uid="{00000000-0005-0000-0000-000008B20000}"/>
    <cellStyle name="Normal 9 2 2 5 5 4 2" xfId="27283" xr:uid="{00000000-0005-0000-0000-000009B20000}"/>
    <cellStyle name="Normal 9 2 2 5 5 4 3" xfId="44629" xr:uid="{00000000-0005-0000-0000-00000AB20000}"/>
    <cellStyle name="Normal 9 2 2 5 5 5" xfId="18610" xr:uid="{00000000-0005-0000-0000-00000BB20000}"/>
    <cellStyle name="Normal 9 2 2 5 5 6" xfId="35956" xr:uid="{00000000-0005-0000-0000-00000CB20000}"/>
    <cellStyle name="Normal 9 2 2 5 6" xfId="6059" xr:uid="{00000000-0005-0000-0000-00000DB20000}"/>
    <cellStyle name="Normal 9 2 2 5 6 2" xfId="14732" xr:uid="{00000000-0005-0000-0000-00000EB20000}"/>
    <cellStyle name="Normal 9 2 2 5 6 2 2" xfId="32085" xr:uid="{00000000-0005-0000-0000-00000FB20000}"/>
    <cellStyle name="Normal 9 2 2 5 6 2 3" xfId="49431" xr:uid="{00000000-0005-0000-0000-000010B20000}"/>
    <cellStyle name="Normal 9 2 2 5 6 3" xfId="23412" xr:uid="{00000000-0005-0000-0000-000011B20000}"/>
    <cellStyle name="Normal 9 2 2 5 6 4" xfId="40758" xr:uid="{00000000-0005-0000-0000-000012B20000}"/>
    <cellStyle name="Normal 9 2 2 5 7" xfId="3070" xr:uid="{00000000-0005-0000-0000-000013B20000}"/>
    <cellStyle name="Normal 9 2 2 5 7 2" xfId="11743" xr:uid="{00000000-0005-0000-0000-000014B20000}"/>
    <cellStyle name="Normal 9 2 2 5 7 2 2" xfId="29096" xr:uid="{00000000-0005-0000-0000-000015B20000}"/>
    <cellStyle name="Normal 9 2 2 5 7 2 3" xfId="46442" xr:uid="{00000000-0005-0000-0000-000016B20000}"/>
    <cellStyle name="Normal 9 2 2 5 7 3" xfId="20423" xr:uid="{00000000-0005-0000-0000-000017B20000}"/>
    <cellStyle name="Normal 9 2 2 5 7 4" xfId="37769" xr:uid="{00000000-0005-0000-0000-000018B20000}"/>
    <cellStyle name="Normal 9 2 2 5 8" xfId="8950" xr:uid="{00000000-0005-0000-0000-000019B20000}"/>
    <cellStyle name="Normal 9 2 2 5 8 2" xfId="26303" xr:uid="{00000000-0005-0000-0000-00001AB20000}"/>
    <cellStyle name="Normal 9 2 2 5 8 3" xfId="43649" xr:uid="{00000000-0005-0000-0000-00001BB20000}"/>
    <cellStyle name="Normal 9 2 2 5 9" xfId="17630" xr:uid="{00000000-0005-0000-0000-00001CB20000}"/>
    <cellStyle name="Normal 9 2 2 6" xfId="130" xr:uid="{00000000-0005-0000-0000-00001DB20000}"/>
    <cellStyle name="Normal 9 2 2 6 10" xfId="34829" xr:uid="{00000000-0005-0000-0000-00001EB20000}"/>
    <cellStyle name="Normal 9 2 2 6 2" xfId="865" xr:uid="{00000000-0005-0000-0000-00001FB20000}"/>
    <cellStyle name="Normal 9 2 2 6 2 2" xfId="2678" xr:uid="{00000000-0005-0000-0000-000020B20000}"/>
    <cellStyle name="Normal 9 2 2 6 2 2 2" xfId="8460" xr:uid="{00000000-0005-0000-0000-000021B20000}"/>
    <cellStyle name="Normal 9 2 2 6 2 2 2 2" xfId="17133" xr:uid="{00000000-0005-0000-0000-000022B20000}"/>
    <cellStyle name="Normal 9 2 2 6 2 2 2 2 2" xfId="34486" xr:uid="{00000000-0005-0000-0000-000023B20000}"/>
    <cellStyle name="Normal 9 2 2 6 2 2 2 2 3" xfId="51832" xr:uid="{00000000-0005-0000-0000-000024B20000}"/>
    <cellStyle name="Normal 9 2 2 6 2 2 2 3" xfId="25813" xr:uid="{00000000-0005-0000-0000-000025B20000}"/>
    <cellStyle name="Normal 9 2 2 6 2 2 2 4" xfId="43159" xr:uid="{00000000-0005-0000-0000-000026B20000}"/>
    <cellStyle name="Normal 9 2 2 6 2 2 3" xfId="4491" xr:uid="{00000000-0005-0000-0000-000027B20000}"/>
    <cellStyle name="Normal 9 2 2 6 2 2 3 2" xfId="13164" xr:uid="{00000000-0005-0000-0000-000028B20000}"/>
    <cellStyle name="Normal 9 2 2 6 2 2 3 2 2" xfId="30517" xr:uid="{00000000-0005-0000-0000-000029B20000}"/>
    <cellStyle name="Normal 9 2 2 6 2 2 3 2 3" xfId="47863" xr:uid="{00000000-0005-0000-0000-00002AB20000}"/>
    <cellStyle name="Normal 9 2 2 6 2 2 3 3" xfId="21844" xr:uid="{00000000-0005-0000-0000-00002BB20000}"/>
    <cellStyle name="Normal 9 2 2 6 2 2 3 4" xfId="39190" xr:uid="{00000000-0005-0000-0000-00002CB20000}"/>
    <cellStyle name="Normal 9 2 2 6 2 2 4" xfId="11351" xr:uid="{00000000-0005-0000-0000-00002DB20000}"/>
    <cellStyle name="Normal 9 2 2 6 2 2 4 2" xfId="28704" xr:uid="{00000000-0005-0000-0000-00002EB20000}"/>
    <cellStyle name="Normal 9 2 2 6 2 2 4 3" xfId="46050" xr:uid="{00000000-0005-0000-0000-00002FB20000}"/>
    <cellStyle name="Normal 9 2 2 6 2 2 5" xfId="20031" xr:uid="{00000000-0005-0000-0000-000030B20000}"/>
    <cellStyle name="Normal 9 2 2 6 2 2 6" xfId="37377" xr:uid="{00000000-0005-0000-0000-000031B20000}"/>
    <cellStyle name="Normal 9 2 2 6 2 3" xfId="1600" xr:uid="{00000000-0005-0000-0000-000032B20000}"/>
    <cellStyle name="Normal 9 2 2 6 2 3 2" xfId="7382" xr:uid="{00000000-0005-0000-0000-000033B20000}"/>
    <cellStyle name="Normal 9 2 2 6 2 3 2 2" xfId="16055" xr:uid="{00000000-0005-0000-0000-000034B20000}"/>
    <cellStyle name="Normal 9 2 2 6 2 3 2 2 2" xfId="33408" xr:uid="{00000000-0005-0000-0000-000035B20000}"/>
    <cellStyle name="Normal 9 2 2 6 2 3 2 2 3" xfId="50754" xr:uid="{00000000-0005-0000-0000-000036B20000}"/>
    <cellStyle name="Normal 9 2 2 6 2 3 2 3" xfId="24735" xr:uid="{00000000-0005-0000-0000-000037B20000}"/>
    <cellStyle name="Normal 9 2 2 6 2 3 2 4" xfId="42081" xr:uid="{00000000-0005-0000-0000-000038B20000}"/>
    <cellStyle name="Normal 9 2 2 6 2 3 3" xfId="5226" xr:uid="{00000000-0005-0000-0000-000039B20000}"/>
    <cellStyle name="Normal 9 2 2 6 2 3 3 2" xfId="13899" xr:uid="{00000000-0005-0000-0000-00003AB20000}"/>
    <cellStyle name="Normal 9 2 2 6 2 3 3 2 2" xfId="31252" xr:uid="{00000000-0005-0000-0000-00003BB20000}"/>
    <cellStyle name="Normal 9 2 2 6 2 3 3 2 3" xfId="48598" xr:uid="{00000000-0005-0000-0000-00003CB20000}"/>
    <cellStyle name="Normal 9 2 2 6 2 3 3 3" xfId="22579" xr:uid="{00000000-0005-0000-0000-00003DB20000}"/>
    <cellStyle name="Normal 9 2 2 6 2 3 3 4" xfId="39925" xr:uid="{00000000-0005-0000-0000-00003EB20000}"/>
    <cellStyle name="Normal 9 2 2 6 2 3 4" xfId="10273" xr:uid="{00000000-0005-0000-0000-00003FB20000}"/>
    <cellStyle name="Normal 9 2 2 6 2 3 4 2" xfId="27626" xr:uid="{00000000-0005-0000-0000-000040B20000}"/>
    <cellStyle name="Normal 9 2 2 6 2 3 4 3" xfId="44972" xr:uid="{00000000-0005-0000-0000-000041B20000}"/>
    <cellStyle name="Normal 9 2 2 6 2 3 5" xfId="18953" xr:uid="{00000000-0005-0000-0000-000042B20000}"/>
    <cellStyle name="Normal 9 2 2 6 2 3 6" xfId="36299" xr:uid="{00000000-0005-0000-0000-000043B20000}"/>
    <cellStyle name="Normal 9 2 2 6 2 4" xfId="6647" xr:uid="{00000000-0005-0000-0000-000044B20000}"/>
    <cellStyle name="Normal 9 2 2 6 2 4 2" xfId="15320" xr:uid="{00000000-0005-0000-0000-000045B20000}"/>
    <cellStyle name="Normal 9 2 2 6 2 4 2 2" xfId="32673" xr:uid="{00000000-0005-0000-0000-000046B20000}"/>
    <cellStyle name="Normal 9 2 2 6 2 4 2 3" xfId="50019" xr:uid="{00000000-0005-0000-0000-000047B20000}"/>
    <cellStyle name="Normal 9 2 2 6 2 4 3" xfId="24000" xr:uid="{00000000-0005-0000-0000-000048B20000}"/>
    <cellStyle name="Normal 9 2 2 6 2 4 4" xfId="41346" xr:uid="{00000000-0005-0000-0000-000049B20000}"/>
    <cellStyle name="Normal 9 2 2 6 2 5" xfId="3413" xr:uid="{00000000-0005-0000-0000-00004AB20000}"/>
    <cellStyle name="Normal 9 2 2 6 2 5 2" xfId="12086" xr:uid="{00000000-0005-0000-0000-00004BB20000}"/>
    <cellStyle name="Normal 9 2 2 6 2 5 2 2" xfId="29439" xr:uid="{00000000-0005-0000-0000-00004CB20000}"/>
    <cellStyle name="Normal 9 2 2 6 2 5 2 3" xfId="46785" xr:uid="{00000000-0005-0000-0000-00004DB20000}"/>
    <cellStyle name="Normal 9 2 2 6 2 5 3" xfId="20766" xr:uid="{00000000-0005-0000-0000-00004EB20000}"/>
    <cellStyle name="Normal 9 2 2 6 2 5 4" xfId="38112" xr:uid="{00000000-0005-0000-0000-00004FB20000}"/>
    <cellStyle name="Normal 9 2 2 6 2 6" xfId="9538" xr:uid="{00000000-0005-0000-0000-000050B20000}"/>
    <cellStyle name="Normal 9 2 2 6 2 6 2" xfId="26891" xr:uid="{00000000-0005-0000-0000-000051B20000}"/>
    <cellStyle name="Normal 9 2 2 6 2 6 3" xfId="44237" xr:uid="{00000000-0005-0000-0000-000052B20000}"/>
    <cellStyle name="Normal 9 2 2 6 2 7" xfId="18218" xr:uid="{00000000-0005-0000-0000-000053B20000}"/>
    <cellStyle name="Normal 9 2 2 6 2 8" xfId="35564" xr:uid="{00000000-0005-0000-0000-000054B20000}"/>
    <cellStyle name="Normal 9 2 2 6 3" xfId="620" xr:uid="{00000000-0005-0000-0000-000055B20000}"/>
    <cellStyle name="Normal 9 2 2 6 3 2" xfId="2433" xr:uid="{00000000-0005-0000-0000-000056B20000}"/>
    <cellStyle name="Normal 9 2 2 6 3 2 2" xfId="8215" xr:uid="{00000000-0005-0000-0000-000057B20000}"/>
    <cellStyle name="Normal 9 2 2 6 3 2 2 2" xfId="16888" xr:uid="{00000000-0005-0000-0000-000058B20000}"/>
    <cellStyle name="Normal 9 2 2 6 3 2 2 2 2" xfId="34241" xr:uid="{00000000-0005-0000-0000-000059B20000}"/>
    <cellStyle name="Normal 9 2 2 6 3 2 2 2 3" xfId="51587" xr:uid="{00000000-0005-0000-0000-00005AB20000}"/>
    <cellStyle name="Normal 9 2 2 6 3 2 2 3" xfId="25568" xr:uid="{00000000-0005-0000-0000-00005BB20000}"/>
    <cellStyle name="Normal 9 2 2 6 3 2 2 4" xfId="42914" xr:uid="{00000000-0005-0000-0000-00005CB20000}"/>
    <cellStyle name="Normal 9 2 2 6 3 2 3" xfId="5716" xr:uid="{00000000-0005-0000-0000-00005DB20000}"/>
    <cellStyle name="Normal 9 2 2 6 3 2 3 2" xfId="14389" xr:uid="{00000000-0005-0000-0000-00005EB20000}"/>
    <cellStyle name="Normal 9 2 2 6 3 2 3 2 2" xfId="31742" xr:uid="{00000000-0005-0000-0000-00005FB20000}"/>
    <cellStyle name="Normal 9 2 2 6 3 2 3 2 3" xfId="49088" xr:uid="{00000000-0005-0000-0000-000060B20000}"/>
    <cellStyle name="Normal 9 2 2 6 3 2 3 3" xfId="23069" xr:uid="{00000000-0005-0000-0000-000061B20000}"/>
    <cellStyle name="Normal 9 2 2 6 3 2 3 4" xfId="40415" xr:uid="{00000000-0005-0000-0000-000062B20000}"/>
    <cellStyle name="Normal 9 2 2 6 3 2 4" xfId="11106" xr:uid="{00000000-0005-0000-0000-000063B20000}"/>
    <cellStyle name="Normal 9 2 2 6 3 2 4 2" xfId="28459" xr:uid="{00000000-0005-0000-0000-000064B20000}"/>
    <cellStyle name="Normal 9 2 2 6 3 2 4 3" xfId="45805" xr:uid="{00000000-0005-0000-0000-000065B20000}"/>
    <cellStyle name="Normal 9 2 2 6 3 2 5" xfId="19786" xr:uid="{00000000-0005-0000-0000-000066B20000}"/>
    <cellStyle name="Normal 9 2 2 6 3 2 6" xfId="37132" xr:uid="{00000000-0005-0000-0000-000067B20000}"/>
    <cellStyle name="Normal 9 2 2 6 3 3" xfId="6402" xr:uid="{00000000-0005-0000-0000-000068B20000}"/>
    <cellStyle name="Normal 9 2 2 6 3 3 2" xfId="15075" xr:uid="{00000000-0005-0000-0000-000069B20000}"/>
    <cellStyle name="Normal 9 2 2 6 3 3 2 2" xfId="32428" xr:uid="{00000000-0005-0000-0000-00006AB20000}"/>
    <cellStyle name="Normal 9 2 2 6 3 3 2 3" xfId="49774" xr:uid="{00000000-0005-0000-0000-00006BB20000}"/>
    <cellStyle name="Normal 9 2 2 6 3 3 3" xfId="23755" xr:uid="{00000000-0005-0000-0000-00006CB20000}"/>
    <cellStyle name="Normal 9 2 2 6 3 3 4" xfId="41101" xr:uid="{00000000-0005-0000-0000-00006DB20000}"/>
    <cellStyle name="Normal 9 2 2 6 3 4" xfId="4246" xr:uid="{00000000-0005-0000-0000-00006EB20000}"/>
    <cellStyle name="Normal 9 2 2 6 3 4 2" xfId="12919" xr:uid="{00000000-0005-0000-0000-00006FB20000}"/>
    <cellStyle name="Normal 9 2 2 6 3 4 2 2" xfId="30272" xr:uid="{00000000-0005-0000-0000-000070B20000}"/>
    <cellStyle name="Normal 9 2 2 6 3 4 2 3" xfId="47618" xr:uid="{00000000-0005-0000-0000-000071B20000}"/>
    <cellStyle name="Normal 9 2 2 6 3 4 3" xfId="21599" xr:uid="{00000000-0005-0000-0000-000072B20000}"/>
    <cellStyle name="Normal 9 2 2 6 3 4 4" xfId="38945" xr:uid="{00000000-0005-0000-0000-000073B20000}"/>
    <cellStyle name="Normal 9 2 2 6 3 5" xfId="9293" xr:uid="{00000000-0005-0000-0000-000074B20000}"/>
    <cellStyle name="Normal 9 2 2 6 3 5 2" xfId="26646" xr:uid="{00000000-0005-0000-0000-000075B20000}"/>
    <cellStyle name="Normal 9 2 2 6 3 5 3" xfId="43992" xr:uid="{00000000-0005-0000-0000-000076B20000}"/>
    <cellStyle name="Normal 9 2 2 6 3 6" xfId="17973" xr:uid="{00000000-0005-0000-0000-000077B20000}"/>
    <cellStyle name="Normal 9 2 2 6 3 7" xfId="35319" xr:uid="{00000000-0005-0000-0000-000078B20000}"/>
    <cellStyle name="Normal 9 2 2 6 4" xfId="1943" xr:uid="{00000000-0005-0000-0000-000079B20000}"/>
    <cellStyle name="Normal 9 2 2 6 4 2" xfId="7725" xr:uid="{00000000-0005-0000-0000-00007AB20000}"/>
    <cellStyle name="Normal 9 2 2 6 4 2 2" xfId="16398" xr:uid="{00000000-0005-0000-0000-00007BB20000}"/>
    <cellStyle name="Normal 9 2 2 6 4 2 2 2" xfId="33751" xr:uid="{00000000-0005-0000-0000-00007CB20000}"/>
    <cellStyle name="Normal 9 2 2 6 4 2 2 3" xfId="51097" xr:uid="{00000000-0005-0000-0000-00007DB20000}"/>
    <cellStyle name="Normal 9 2 2 6 4 2 3" xfId="25078" xr:uid="{00000000-0005-0000-0000-00007EB20000}"/>
    <cellStyle name="Normal 9 2 2 6 4 2 4" xfId="42424" xr:uid="{00000000-0005-0000-0000-00007FB20000}"/>
    <cellStyle name="Normal 9 2 2 6 4 3" xfId="3756" xr:uid="{00000000-0005-0000-0000-000080B20000}"/>
    <cellStyle name="Normal 9 2 2 6 4 3 2" xfId="12429" xr:uid="{00000000-0005-0000-0000-000081B20000}"/>
    <cellStyle name="Normal 9 2 2 6 4 3 2 2" xfId="29782" xr:uid="{00000000-0005-0000-0000-000082B20000}"/>
    <cellStyle name="Normal 9 2 2 6 4 3 2 3" xfId="47128" xr:uid="{00000000-0005-0000-0000-000083B20000}"/>
    <cellStyle name="Normal 9 2 2 6 4 3 3" xfId="21109" xr:uid="{00000000-0005-0000-0000-000084B20000}"/>
    <cellStyle name="Normal 9 2 2 6 4 3 4" xfId="38455" xr:uid="{00000000-0005-0000-0000-000085B20000}"/>
    <cellStyle name="Normal 9 2 2 6 4 4" xfId="10616" xr:uid="{00000000-0005-0000-0000-000086B20000}"/>
    <cellStyle name="Normal 9 2 2 6 4 4 2" xfId="27969" xr:uid="{00000000-0005-0000-0000-000087B20000}"/>
    <cellStyle name="Normal 9 2 2 6 4 4 3" xfId="45315" xr:uid="{00000000-0005-0000-0000-000088B20000}"/>
    <cellStyle name="Normal 9 2 2 6 4 5" xfId="19296" xr:uid="{00000000-0005-0000-0000-000089B20000}"/>
    <cellStyle name="Normal 9 2 2 6 4 6" xfId="36642" xr:uid="{00000000-0005-0000-0000-00008AB20000}"/>
    <cellStyle name="Normal 9 2 2 6 5" xfId="1355" xr:uid="{00000000-0005-0000-0000-00008BB20000}"/>
    <cellStyle name="Normal 9 2 2 6 5 2" xfId="7137" xr:uid="{00000000-0005-0000-0000-00008CB20000}"/>
    <cellStyle name="Normal 9 2 2 6 5 2 2" xfId="15810" xr:uid="{00000000-0005-0000-0000-00008DB20000}"/>
    <cellStyle name="Normal 9 2 2 6 5 2 2 2" xfId="33163" xr:uid="{00000000-0005-0000-0000-00008EB20000}"/>
    <cellStyle name="Normal 9 2 2 6 5 2 2 3" xfId="50509" xr:uid="{00000000-0005-0000-0000-00008FB20000}"/>
    <cellStyle name="Normal 9 2 2 6 5 2 3" xfId="24490" xr:uid="{00000000-0005-0000-0000-000090B20000}"/>
    <cellStyle name="Normal 9 2 2 6 5 2 4" xfId="41836" xr:uid="{00000000-0005-0000-0000-000091B20000}"/>
    <cellStyle name="Normal 9 2 2 6 5 3" xfId="4981" xr:uid="{00000000-0005-0000-0000-000092B20000}"/>
    <cellStyle name="Normal 9 2 2 6 5 3 2" xfId="13654" xr:uid="{00000000-0005-0000-0000-000093B20000}"/>
    <cellStyle name="Normal 9 2 2 6 5 3 2 2" xfId="31007" xr:uid="{00000000-0005-0000-0000-000094B20000}"/>
    <cellStyle name="Normal 9 2 2 6 5 3 2 3" xfId="48353" xr:uid="{00000000-0005-0000-0000-000095B20000}"/>
    <cellStyle name="Normal 9 2 2 6 5 3 3" xfId="22334" xr:uid="{00000000-0005-0000-0000-000096B20000}"/>
    <cellStyle name="Normal 9 2 2 6 5 3 4" xfId="39680" xr:uid="{00000000-0005-0000-0000-000097B20000}"/>
    <cellStyle name="Normal 9 2 2 6 5 4" xfId="10028" xr:uid="{00000000-0005-0000-0000-000098B20000}"/>
    <cellStyle name="Normal 9 2 2 6 5 4 2" xfId="27381" xr:uid="{00000000-0005-0000-0000-000099B20000}"/>
    <cellStyle name="Normal 9 2 2 6 5 4 3" xfId="44727" xr:uid="{00000000-0005-0000-0000-00009AB20000}"/>
    <cellStyle name="Normal 9 2 2 6 5 5" xfId="18708" xr:uid="{00000000-0005-0000-0000-00009BB20000}"/>
    <cellStyle name="Normal 9 2 2 6 5 6" xfId="36054" xr:uid="{00000000-0005-0000-0000-00009CB20000}"/>
    <cellStyle name="Normal 9 2 2 6 6" xfId="5912" xr:uid="{00000000-0005-0000-0000-00009DB20000}"/>
    <cellStyle name="Normal 9 2 2 6 6 2" xfId="14585" xr:uid="{00000000-0005-0000-0000-00009EB20000}"/>
    <cellStyle name="Normal 9 2 2 6 6 2 2" xfId="31938" xr:uid="{00000000-0005-0000-0000-00009FB20000}"/>
    <cellStyle name="Normal 9 2 2 6 6 2 3" xfId="49284" xr:uid="{00000000-0005-0000-0000-0000A0B20000}"/>
    <cellStyle name="Normal 9 2 2 6 6 3" xfId="23265" xr:uid="{00000000-0005-0000-0000-0000A1B20000}"/>
    <cellStyle name="Normal 9 2 2 6 6 4" xfId="40611" xr:uid="{00000000-0005-0000-0000-0000A2B20000}"/>
    <cellStyle name="Normal 9 2 2 6 7" xfId="3168" xr:uid="{00000000-0005-0000-0000-0000A3B20000}"/>
    <cellStyle name="Normal 9 2 2 6 7 2" xfId="11841" xr:uid="{00000000-0005-0000-0000-0000A4B20000}"/>
    <cellStyle name="Normal 9 2 2 6 7 2 2" xfId="29194" xr:uid="{00000000-0005-0000-0000-0000A5B20000}"/>
    <cellStyle name="Normal 9 2 2 6 7 2 3" xfId="46540" xr:uid="{00000000-0005-0000-0000-0000A6B20000}"/>
    <cellStyle name="Normal 9 2 2 6 7 3" xfId="20521" xr:uid="{00000000-0005-0000-0000-0000A7B20000}"/>
    <cellStyle name="Normal 9 2 2 6 7 4" xfId="37867" xr:uid="{00000000-0005-0000-0000-0000A8B20000}"/>
    <cellStyle name="Normal 9 2 2 6 8" xfId="8803" xr:uid="{00000000-0005-0000-0000-0000A9B20000}"/>
    <cellStyle name="Normal 9 2 2 6 8 2" xfId="26156" xr:uid="{00000000-0005-0000-0000-0000AAB20000}"/>
    <cellStyle name="Normal 9 2 2 6 8 3" xfId="43502" xr:uid="{00000000-0005-0000-0000-0000ABB20000}"/>
    <cellStyle name="Normal 9 2 2 6 9" xfId="17483" xr:uid="{00000000-0005-0000-0000-0000ACB20000}"/>
    <cellStyle name="Normal 9 2 2 7" xfId="767" xr:uid="{00000000-0005-0000-0000-0000ADB20000}"/>
    <cellStyle name="Normal 9 2 2 7 2" xfId="2580" xr:uid="{00000000-0005-0000-0000-0000AEB20000}"/>
    <cellStyle name="Normal 9 2 2 7 2 2" xfId="8362" xr:uid="{00000000-0005-0000-0000-0000AFB20000}"/>
    <cellStyle name="Normal 9 2 2 7 2 2 2" xfId="17035" xr:uid="{00000000-0005-0000-0000-0000B0B20000}"/>
    <cellStyle name="Normal 9 2 2 7 2 2 2 2" xfId="34388" xr:uid="{00000000-0005-0000-0000-0000B1B20000}"/>
    <cellStyle name="Normal 9 2 2 7 2 2 2 3" xfId="51734" xr:uid="{00000000-0005-0000-0000-0000B2B20000}"/>
    <cellStyle name="Normal 9 2 2 7 2 2 3" xfId="25715" xr:uid="{00000000-0005-0000-0000-0000B3B20000}"/>
    <cellStyle name="Normal 9 2 2 7 2 2 4" xfId="43061" xr:uid="{00000000-0005-0000-0000-0000B4B20000}"/>
    <cellStyle name="Normal 9 2 2 7 2 3" xfId="4393" xr:uid="{00000000-0005-0000-0000-0000B5B20000}"/>
    <cellStyle name="Normal 9 2 2 7 2 3 2" xfId="13066" xr:uid="{00000000-0005-0000-0000-0000B6B20000}"/>
    <cellStyle name="Normal 9 2 2 7 2 3 2 2" xfId="30419" xr:uid="{00000000-0005-0000-0000-0000B7B20000}"/>
    <cellStyle name="Normal 9 2 2 7 2 3 2 3" xfId="47765" xr:uid="{00000000-0005-0000-0000-0000B8B20000}"/>
    <cellStyle name="Normal 9 2 2 7 2 3 3" xfId="21746" xr:uid="{00000000-0005-0000-0000-0000B9B20000}"/>
    <cellStyle name="Normal 9 2 2 7 2 3 4" xfId="39092" xr:uid="{00000000-0005-0000-0000-0000BAB20000}"/>
    <cellStyle name="Normal 9 2 2 7 2 4" xfId="11253" xr:uid="{00000000-0005-0000-0000-0000BBB20000}"/>
    <cellStyle name="Normal 9 2 2 7 2 4 2" xfId="28606" xr:uid="{00000000-0005-0000-0000-0000BCB20000}"/>
    <cellStyle name="Normal 9 2 2 7 2 4 3" xfId="45952" xr:uid="{00000000-0005-0000-0000-0000BDB20000}"/>
    <cellStyle name="Normal 9 2 2 7 2 5" xfId="19933" xr:uid="{00000000-0005-0000-0000-0000BEB20000}"/>
    <cellStyle name="Normal 9 2 2 7 2 6" xfId="37279" xr:uid="{00000000-0005-0000-0000-0000BFB20000}"/>
    <cellStyle name="Normal 9 2 2 7 3" xfId="1502" xr:uid="{00000000-0005-0000-0000-0000C0B20000}"/>
    <cellStyle name="Normal 9 2 2 7 3 2" xfId="7284" xr:uid="{00000000-0005-0000-0000-0000C1B20000}"/>
    <cellStyle name="Normal 9 2 2 7 3 2 2" xfId="15957" xr:uid="{00000000-0005-0000-0000-0000C2B20000}"/>
    <cellStyle name="Normal 9 2 2 7 3 2 2 2" xfId="33310" xr:uid="{00000000-0005-0000-0000-0000C3B20000}"/>
    <cellStyle name="Normal 9 2 2 7 3 2 2 3" xfId="50656" xr:uid="{00000000-0005-0000-0000-0000C4B20000}"/>
    <cellStyle name="Normal 9 2 2 7 3 2 3" xfId="24637" xr:uid="{00000000-0005-0000-0000-0000C5B20000}"/>
    <cellStyle name="Normal 9 2 2 7 3 2 4" xfId="41983" xr:uid="{00000000-0005-0000-0000-0000C6B20000}"/>
    <cellStyle name="Normal 9 2 2 7 3 3" xfId="5128" xr:uid="{00000000-0005-0000-0000-0000C7B20000}"/>
    <cellStyle name="Normal 9 2 2 7 3 3 2" xfId="13801" xr:uid="{00000000-0005-0000-0000-0000C8B20000}"/>
    <cellStyle name="Normal 9 2 2 7 3 3 2 2" xfId="31154" xr:uid="{00000000-0005-0000-0000-0000C9B20000}"/>
    <cellStyle name="Normal 9 2 2 7 3 3 2 3" xfId="48500" xr:uid="{00000000-0005-0000-0000-0000CAB20000}"/>
    <cellStyle name="Normal 9 2 2 7 3 3 3" xfId="22481" xr:uid="{00000000-0005-0000-0000-0000CBB20000}"/>
    <cellStyle name="Normal 9 2 2 7 3 3 4" xfId="39827" xr:uid="{00000000-0005-0000-0000-0000CCB20000}"/>
    <cellStyle name="Normal 9 2 2 7 3 4" xfId="10175" xr:uid="{00000000-0005-0000-0000-0000CDB20000}"/>
    <cellStyle name="Normal 9 2 2 7 3 4 2" xfId="27528" xr:uid="{00000000-0005-0000-0000-0000CEB20000}"/>
    <cellStyle name="Normal 9 2 2 7 3 4 3" xfId="44874" xr:uid="{00000000-0005-0000-0000-0000CFB20000}"/>
    <cellStyle name="Normal 9 2 2 7 3 5" xfId="18855" xr:uid="{00000000-0005-0000-0000-0000D0B20000}"/>
    <cellStyle name="Normal 9 2 2 7 3 6" xfId="36201" xr:uid="{00000000-0005-0000-0000-0000D1B20000}"/>
    <cellStyle name="Normal 9 2 2 7 4" xfId="6549" xr:uid="{00000000-0005-0000-0000-0000D2B20000}"/>
    <cellStyle name="Normal 9 2 2 7 4 2" xfId="15222" xr:uid="{00000000-0005-0000-0000-0000D3B20000}"/>
    <cellStyle name="Normal 9 2 2 7 4 2 2" xfId="32575" xr:uid="{00000000-0005-0000-0000-0000D4B20000}"/>
    <cellStyle name="Normal 9 2 2 7 4 2 3" xfId="49921" xr:uid="{00000000-0005-0000-0000-0000D5B20000}"/>
    <cellStyle name="Normal 9 2 2 7 4 3" xfId="23902" xr:uid="{00000000-0005-0000-0000-0000D6B20000}"/>
    <cellStyle name="Normal 9 2 2 7 4 4" xfId="41248" xr:uid="{00000000-0005-0000-0000-0000D7B20000}"/>
    <cellStyle name="Normal 9 2 2 7 5" xfId="3315" xr:uid="{00000000-0005-0000-0000-0000D8B20000}"/>
    <cellStyle name="Normal 9 2 2 7 5 2" xfId="11988" xr:uid="{00000000-0005-0000-0000-0000D9B20000}"/>
    <cellStyle name="Normal 9 2 2 7 5 2 2" xfId="29341" xr:uid="{00000000-0005-0000-0000-0000DAB20000}"/>
    <cellStyle name="Normal 9 2 2 7 5 2 3" xfId="46687" xr:uid="{00000000-0005-0000-0000-0000DBB20000}"/>
    <cellStyle name="Normal 9 2 2 7 5 3" xfId="20668" xr:uid="{00000000-0005-0000-0000-0000DCB20000}"/>
    <cellStyle name="Normal 9 2 2 7 5 4" xfId="38014" xr:uid="{00000000-0005-0000-0000-0000DDB20000}"/>
    <cellStyle name="Normal 9 2 2 7 6" xfId="9440" xr:uid="{00000000-0005-0000-0000-0000DEB20000}"/>
    <cellStyle name="Normal 9 2 2 7 6 2" xfId="26793" xr:uid="{00000000-0005-0000-0000-0000DFB20000}"/>
    <cellStyle name="Normal 9 2 2 7 6 3" xfId="44139" xr:uid="{00000000-0005-0000-0000-0000E0B20000}"/>
    <cellStyle name="Normal 9 2 2 7 7" xfId="18120" xr:uid="{00000000-0005-0000-0000-0000E1B20000}"/>
    <cellStyle name="Normal 9 2 2 7 8" xfId="35466" xr:uid="{00000000-0005-0000-0000-0000E2B20000}"/>
    <cellStyle name="Normal 9 2 2 8" xfId="375" xr:uid="{00000000-0005-0000-0000-0000E3B20000}"/>
    <cellStyle name="Normal 9 2 2 8 2" xfId="2188" xr:uid="{00000000-0005-0000-0000-0000E4B20000}"/>
    <cellStyle name="Normal 9 2 2 8 2 2" xfId="7970" xr:uid="{00000000-0005-0000-0000-0000E5B20000}"/>
    <cellStyle name="Normal 9 2 2 8 2 2 2" xfId="16643" xr:uid="{00000000-0005-0000-0000-0000E6B20000}"/>
    <cellStyle name="Normal 9 2 2 8 2 2 2 2" xfId="33996" xr:uid="{00000000-0005-0000-0000-0000E7B20000}"/>
    <cellStyle name="Normal 9 2 2 8 2 2 2 3" xfId="51342" xr:uid="{00000000-0005-0000-0000-0000E8B20000}"/>
    <cellStyle name="Normal 9 2 2 8 2 2 3" xfId="25323" xr:uid="{00000000-0005-0000-0000-0000E9B20000}"/>
    <cellStyle name="Normal 9 2 2 8 2 2 4" xfId="42669" xr:uid="{00000000-0005-0000-0000-0000EAB20000}"/>
    <cellStyle name="Normal 9 2 2 8 2 3" xfId="5471" xr:uid="{00000000-0005-0000-0000-0000EBB20000}"/>
    <cellStyle name="Normal 9 2 2 8 2 3 2" xfId="14144" xr:uid="{00000000-0005-0000-0000-0000ECB20000}"/>
    <cellStyle name="Normal 9 2 2 8 2 3 2 2" xfId="31497" xr:uid="{00000000-0005-0000-0000-0000EDB20000}"/>
    <cellStyle name="Normal 9 2 2 8 2 3 2 3" xfId="48843" xr:uid="{00000000-0005-0000-0000-0000EEB20000}"/>
    <cellStyle name="Normal 9 2 2 8 2 3 3" xfId="22824" xr:uid="{00000000-0005-0000-0000-0000EFB20000}"/>
    <cellStyle name="Normal 9 2 2 8 2 3 4" xfId="40170" xr:uid="{00000000-0005-0000-0000-0000F0B20000}"/>
    <cellStyle name="Normal 9 2 2 8 2 4" xfId="10861" xr:uid="{00000000-0005-0000-0000-0000F1B20000}"/>
    <cellStyle name="Normal 9 2 2 8 2 4 2" xfId="28214" xr:uid="{00000000-0005-0000-0000-0000F2B20000}"/>
    <cellStyle name="Normal 9 2 2 8 2 4 3" xfId="45560" xr:uid="{00000000-0005-0000-0000-0000F3B20000}"/>
    <cellStyle name="Normal 9 2 2 8 2 5" xfId="19541" xr:uid="{00000000-0005-0000-0000-0000F4B20000}"/>
    <cellStyle name="Normal 9 2 2 8 2 6" xfId="36887" xr:uid="{00000000-0005-0000-0000-0000F5B20000}"/>
    <cellStyle name="Normal 9 2 2 8 3" xfId="6157" xr:uid="{00000000-0005-0000-0000-0000F6B20000}"/>
    <cellStyle name="Normal 9 2 2 8 3 2" xfId="14830" xr:uid="{00000000-0005-0000-0000-0000F7B20000}"/>
    <cellStyle name="Normal 9 2 2 8 3 2 2" xfId="32183" xr:uid="{00000000-0005-0000-0000-0000F8B20000}"/>
    <cellStyle name="Normal 9 2 2 8 3 2 3" xfId="49529" xr:uid="{00000000-0005-0000-0000-0000F9B20000}"/>
    <cellStyle name="Normal 9 2 2 8 3 3" xfId="23510" xr:uid="{00000000-0005-0000-0000-0000FAB20000}"/>
    <cellStyle name="Normal 9 2 2 8 3 4" xfId="40856" xr:uid="{00000000-0005-0000-0000-0000FBB20000}"/>
    <cellStyle name="Normal 9 2 2 8 4" xfId="4001" xr:uid="{00000000-0005-0000-0000-0000FCB20000}"/>
    <cellStyle name="Normal 9 2 2 8 4 2" xfId="12674" xr:uid="{00000000-0005-0000-0000-0000FDB20000}"/>
    <cellStyle name="Normal 9 2 2 8 4 2 2" xfId="30027" xr:uid="{00000000-0005-0000-0000-0000FEB20000}"/>
    <cellStyle name="Normal 9 2 2 8 4 2 3" xfId="47373" xr:uid="{00000000-0005-0000-0000-0000FFB20000}"/>
    <cellStyle name="Normal 9 2 2 8 4 3" xfId="21354" xr:uid="{00000000-0005-0000-0000-000000B30000}"/>
    <cellStyle name="Normal 9 2 2 8 4 4" xfId="38700" xr:uid="{00000000-0005-0000-0000-000001B30000}"/>
    <cellStyle name="Normal 9 2 2 8 5" xfId="9048" xr:uid="{00000000-0005-0000-0000-000002B30000}"/>
    <cellStyle name="Normal 9 2 2 8 5 2" xfId="26401" xr:uid="{00000000-0005-0000-0000-000003B30000}"/>
    <cellStyle name="Normal 9 2 2 8 5 3" xfId="43747" xr:uid="{00000000-0005-0000-0000-000004B30000}"/>
    <cellStyle name="Normal 9 2 2 8 6" xfId="17728" xr:uid="{00000000-0005-0000-0000-000005B30000}"/>
    <cellStyle name="Normal 9 2 2 8 7" xfId="35074" xr:uid="{00000000-0005-0000-0000-000006B30000}"/>
    <cellStyle name="Normal 9 2 2 9" xfId="1845" xr:uid="{00000000-0005-0000-0000-000007B30000}"/>
    <cellStyle name="Normal 9 2 2 9 2" xfId="7627" xr:uid="{00000000-0005-0000-0000-000008B30000}"/>
    <cellStyle name="Normal 9 2 2 9 2 2" xfId="16300" xr:uid="{00000000-0005-0000-0000-000009B30000}"/>
    <cellStyle name="Normal 9 2 2 9 2 2 2" xfId="33653" xr:uid="{00000000-0005-0000-0000-00000AB30000}"/>
    <cellStyle name="Normal 9 2 2 9 2 2 3" xfId="50999" xr:uid="{00000000-0005-0000-0000-00000BB30000}"/>
    <cellStyle name="Normal 9 2 2 9 2 3" xfId="24980" xr:uid="{00000000-0005-0000-0000-00000CB30000}"/>
    <cellStyle name="Normal 9 2 2 9 2 4" xfId="42326" xr:uid="{00000000-0005-0000-0000-00000DB30000}"/>
    <cellStyle name="Normal 9 2 2 9 3" xfId="3658" xr:uid="{00000000-0005-0000-0000-00000EB30000}"/>
    <cellStyle name="Normal 9 2 2 9 3 2" xfId="12331" xr:uid="{00000000-0005-0000-0000-00000FB30000}"/>
    <cellStyle name="Normal 9 2 2 9 3 2 2" xfId="29684" xr:uid="{00000000-0005-0000-0000-000010B30000}"/>
    <cellStyle name="Normal 9 2 2 9 3 2 3" xfId="47030" xr:uid="{00000000-0005-0000-0000-000011B30000}"/>
    <cellStyle name="Normal 9 2 2 9 3 3" xfId="21011" xr:uid="{00000000-0005-0000-0000-000012B30000}"/>
    <cellStyle name="Normal 9 2 2 9 3 4" xfId="38357" xr:uid="{00000000-0005-0000-0000-000013B30000}"/>
    <cellStyle name="Normal 9 2 2 9 4" xfId="10518" xr:uid="{00000000-0005-0000-0000-000014B30000}"/>
    <cellStyle name="Normal 9 2 2 9 4 2" xfId="27871" xr:uid="{00000000-0005-0000-0000-000015B30000}"/>
    <cellStyle name="Normal 9 2 2 9 4 3" xfId="45217" xr:uid="{00000000-0005-0000-0000-000016B30000}"/>
    <cellStyle name="Normal 9 2 2 9 5" xfId="19198" xr:uid="{00000000-0005-0000-0000-000017B30000}"/>
    <cellStyle name="Normal 9 2 2 9 6" xfId="36544" xr:uid="{00000000-0005-0000-0000-000018B30000}"/>
    <cellStyle name="Normal 9 2 3" xfId="55" xr:uid="{00000000-0005-0000-0000-000019B30000}"/>
    <cellStyle name="Normal 9 2 3 10" xfId="5837" xr:uid="{00000000-0005-0000-0000-00001AB30000}"/>
    <cellStyle name="Normal 9 2 3 10 2" xfId="14510" xr:uid="{00000000-0005-0000-0000-00001BB30000}"/>
    <cellStyle name="Normal 9 2 3 10 2 2" xfId="31863" xr:uid="{00000000-0005-0000-0000-00001CB30000}"/>
    <cellStyle name="Normal 9 2 3 10 2 3" xfId="49209" xr:uid="{00000000-0005-0000-0000-00001DB30000}"/>
    <cellStyle name="Normal 9 2 3 10 3" xfId="23190" xr:uid="{00000000-0005-0000-0000-00001EB30000}"/>
    <cellStyle name="Normal 9 2 3 10 4" xfId="40536" xr:uid="{00000000-0005-0000-0000-00001FB30000}"/>
    <cellStyle name="Normal 9 2 3 11" xfId="2946" xr:uid="{00000000-0005-0000-0000-000020B30000}"/>
    <cellStyle name="Normal 9 2 3 11 2" xfId="11619" xr:uid="{00000000-0005-0000-0000-000021B30000}"/>
    <cellStyle name="Normal 9 2 3 11 2 2" xfId="28972" xr:uid="{00000000-0005-0000-0000-000022B30000}"/>
    <cellStyle name="Normal 9 2 3 11 2 3" xfId="46318" xr:uid="{00000000-0005-0000-0000-000023B30000}"/>
    <cellStyle name="Normal 9 2 3 11 3" xfId="20299" xr:uid="{00000000-0005-0000-0000-000024B30000}"/>
    <cellStyle name="Normal 9 2 3 11 4" xfId="37645" xr:uid="{00000000-0005-0000-0000-000025B30000}"/>
    <cellStyle name="Normal 9 2 3 12" xfId="8728" xr:uid="{00000000-0005-0000-0000-000026B30000}"/>
    <cellStyle name="Normal 9 2 3 12 2" xfId="26081" xr:uid="{00000000-0005-0000-0000-000027B30000}"/>
    <cellStyle name="Normal 9 2 3 12 3" xfId="43427" xr:uid="{00000000-0005-0000-0000-000028B30000}"/>
    <cellStyle name="Normal 9 2 3 13" xfId="17408" xr:uid="{00000000-0005-0000-0000-000029B30000}"/>
    <cellStyle name="Normal 9 2 3 14" xfId="34754" xr:uid="{00000000-0005-0000-0000-00002AB30000}"/>
    <cellStyle name="Normal 9 2 3 2" xfId="104" xr:uid="{00000000-0005-0000-0000-00002BB30000}"/>
    <cellStyle name="Normal 9 2 3 2 10" xfId="8777" xr:uid="{00000000-0005-0000-0000-00002CB30000}"/>
    <cellStyle name="Normal 9 2 3 2 10 2" xfId="26130" xr:uid="{00000000-0005-0000-0000-00002DB30000}"/>
    <cellStyle name="Normal 9 2 3 2 10 3" xfId="43476" xr:uid="{00000000-0005-0000-0000-00002EB30000}"/>
    <cellStyle name="Normal 9 2 3 2 11" xfId="17457" xr:uid="{00000000-0005-0000-0000-00002FB30000}"/>
    <cellStyle name="Normal 9 2 3 2 12" xfId="34803" xr:uid="{00000000-0005-0000-0000-000030B30000}"/>
    <cellStyle name="Normal 9 2 3 2 2" xfId="349" xr:uid="{00000000-0005-0000-0000-000031B30000}"/>
    <cellStyle name="Normal 9 2 3 2 2 10" xfId="35048" xr:uid="{00000000-0005-0000-0000-000032B30000}"/>
    <cellStyle name="Normal 9 2 3 2 2 2" xfId="1084" xr:uid="{00000000-0005-0000-0000-000033B30000}"/>
    <cellStyle name="Normal 9 2 3 2 2 2 2" xfId="2897" xr:uid="{00000000-0005-0000-0000-000034B30000}"/>
    <cellStyle name="Normal 9 2 3 2 2 2 2 2" xfId="8679" xr:uid="{00000000-0005-0000-0000-000035B30000}"/>
    <cellStyle name="Normal 9 2 3 2 2 2 2 2 2" xfId="17352" xr:uid="{00000000-0005-0000-0000-000036B30000}"/>
    <cellStyle name="Normal 9 2 3 2 2 2 2 2 2 2" xfId="34705" xr:uid="{00000000-0005-0000-0000-000037B30000}"/>
    <cellStyle name="Normal 9 2 3 2 2 2 2 2 2 3" xfId="52051" xr:uid="{00000000-0005-0000-0000-000038B30000}"/>
    <cellStyle name="Normal 9 2 3 2 2 2 2 2 3" xfId="26032" xr:uid="{00000000-0005-0000-0000-000039B30000}"/>
    <cellStyle name="Normal 9 2 3 2 2 2 2 2 4" xfId="43378" xr:uid="{00000000-0005-0000-0000-00003AB30000}"/>
    <cellStyle name="Normal 9 2 3 2 2 2 2 3" xfId="4710" xr:uid="{00000000-0005-0000-0000-00003BB30000}"/>
    <cellStyle name="Normal 9 2 3 2 2 2 2 3 2" xfId="13383" xr:uid="{00000000-0005-0000-0000-00003CB30000}"/>
    <cellStyle name="Normal 9 2 3 2 2 2 2 3 2 2" xfId="30736" xr:uid="{00000000-0005-0000-0000-00003DB30000}"/>
    <cellStyle name="Normal 9 2 3 2 2 2 2 3 2 3" xfId="48082" xr:uid="{00000000-0005-0000-0000-00003EB30000}"/>
    <cellStyle name="Normal 9 2 3 2 2 2 2 3 3" xfId="22063" xr:uid="{00000000-0005-0000-0000-00003FB30000}"/>
    <cellStyle name="Normal 9 2 3 2 2 2 2 3 4" xfId="39409" xr:uid="{00000000-0005-0000-0000-000040B30000}"/>
    <cellStyle name="Normal 9 2 3 2 2 2 2 4" xfId="11570" xr:uid="{00000000-0005-0000-0000-000041B30000}"/>
    <cellStyle name="Normal 9 2 3 2 2 2 2 4 2" xfId="28923" xr:uid="{00000000-0005-0000-0000-000042B30000}"/>
    <cellStyle name="Normal 9 2 3 2 2 2 2 4 3" xfId="46269" xr:uid="{00000000-0005-0000-0000-000043B30000}"/>
    <cellStyle name="Normal 9 2 3 2 2 2 2 5" xfId="20250" xr:uid="{00000000-0005-0000-0000-000044B30000}"/>
    <cellStyle name="Normal 9 2 3 2 2 2 2 6" xfId="37596" xr:uid="{00000000-0005-0000-0000-000045B30000}"/>
    <cellStyle name="Normal 9 2 3 2 2 2 3" xfId="1819" xr:uid="{00000000-0005-0000-0000-000046B30000}"/>
    <cellStyle name="Normal 9 2 3 2 2 2 3 2" xfId="7601" xr:uid="{00000000-0005-0000-0000-000047B30000}"/>
    <cellStyle name="Normal 9 2 3 2 2 2 3 2 2" xfId="16274" xr:uid="{00000000-0005-0000-0000-000048B30000}"/>
    <cellStyle name="Normal 9 2 3 2 2 2 3 2 2 2" xfId="33627" xr:uid="{00000000-0005-0000-0000-000049B30000}"/>
    <cellStyle name="Normal 9 2 3 2 2 2 3 2 2 3" xfId="50973" xr:uid="{00000000-0005-0000-0000-00004AB30000}"/>
    <cellStyle name="Normal 9 2 3 2 2 2 3 2 3" xfId="24954" xr:uid="{00000000-0005-0000-0000-00004BB30000}"/>
    <cellStyle name="Normal 9 2 3 2 2 2 3 2 4" xfId="42300" xr:uid="{00000000-0005-0000-0000-00004CB30000}"/>
    <cellStyle name="Normal 9 2 3 2 2 2 3 3" xfId="5445" xr:uid="{00000000-0005-0000-0000-00004DB30000}"/>
    <cellStyle name="Normal 9 2 3 2 2 2 3 3 2" xfId="14118" xr:uid="{00000000-0005-0000-0000-00004EB30000}"/>
    <cellStyle name="Normal 9 2 3 2 2 2 3 3 2 2" xfId="31471" xr:uid="{00000000-0005-0000-0000-00004FB30000}"/>
    <cellStyle name="Normal 9 2 3 2 2 2 3 3 2 3" xfId="48817" xr:uid="{00000000-0005-0000-0000-000050B30000}"/>
    <cellStyle name="Normal 9 2 3 2 2 2 3 3 3" xfId="22798" xr:uid="{00000000-0005-0000-0000-000051B30000}"/>
    <cellStyle name="Normal 9 2 3 2 2 2 3 3 4" xfId="40144" xr:uid="{00000000-0005-0000-0000-000052B30000}"/>
    <cellStyle name="Normal 9 2 3 2 2 2 3 4" xfId="10492" xr:uid="{00000000-0005-0000-0000-000053B30000}"/>
    <cellStyle name="Normal 9 2 3 2 2 2 3 4 2" xfId="27845" xr:uid="{00000000-0005-0000-0000-000054B30000}"/>
    <cellStyle name="Normal 9 2 3 2 2 2 3 4 3" xfId="45191" xr:uid="{00000000-0005-0000-0000-000055B30000}"/>
    <cellStyle name="Normal 9 2 3 2 2 2 3 5" xfId="19172" xr:uid="{00000000-0005-0000-0000-000056B30000}"/>
    <cellStyle name="Normal 9 2 3 2 2 2 3 6" xfId="36518" xr:uid="{00000000-0005-0000-0000-000057B30000}"/>
    <cellStyle name="Normal 9 2 3 2 2 2 4" xfId="6866" xr:uid="{00000000-0005-0000-0000-000058B30000}"/>
    <cellStyle name="Normal 9 2 3 2 2 2 4 2" xfId="15539" xr:uid="{00000000-0005-0000-0000-000059B30000}"/>
    <cellStyle name="Normal 9 2 3 2 2 2 4 2 2" xfId="32892" xr:uid="{00000000-0005-0000-0000-00005AB30000}"/>
    <cellStyle name="Normal 9 2 3 2 2 2 4 2 3" xfId="50238" xr:uid="{00000000-0005-0000-0000-00005BB30000}"/>
    <cellStyle name="Normal 9 2 3 2 2 2 4 3" xfId="24219" xr:uid="{00000000-0005-0000-0000-00005CB30000}"/>
    <cellStyle name="Normal 9 2 3 2 2 2 4 4" xfId="41565" xr:uid="{00000000-0005-0000-0000-00005DB30000}"/>
    <cellStyle name="Normal 9 2 3 2 2 2 5" xfId="3632" xr:uid="{00000000-0005-0000-0000-00005EB30000}"/>
    <cellStyle name="Normal 9 2 3 2 2 2 5 2" xfId="12305" xr:uid="{00000000-0005-0000-0000-00005FB30000}"/>
    <cellStyle name="Normal 9 2 3 2 2 2 5 2 2" xfId="29658" xr:uid="{00000000-0005-0000-0000-000060B30000}"/>
    <cellStyle name="Normal 9 2 3 2 2 2 5 2 3" xfId="47004" xr:uid="{00000000-0005-0000-0000-000061B30000}"/>
    <cellStyle name="Normal 9 2 3 2 2 2 5 3" xfId="20985" xr:uid="{00000000-0005-0000-0000-000062B30000}"/>
    <cellStyle name="Normal 9 2 3 2 2 2 5 4" xfId="38331" xr:uid="{00000000-0005-0000-0000-000063B30000}"/>
    <cellStyle name="Normal 9 2 3 2 2 2 6" xfId="9757" xr:uid="{00000000-0005-0000-0000-000064B30000}"/>
    <cellStyle name="Normal 9 2 3 2 2 2 6 2" xfId="27110" xr:uid="{00000000-0005-0000-0000-000065B30000}"/>
    <cellStyle name="Normal 9 2 3 2 2 2 6 3" xfId="44456" xr:uid="{00000000-0005-0000-0000-000066B30000}"/>
    <cellStyle name="Normal 9 2 3 2 2 2 7" xfId="18437" xr:uid="{00000000-0005-0000-0000-000067B30000}"/>
    <cellStyle name="Normal 9 2 3 2 2 2 8" xfId="35783" xr:uid="{00000000-0005-0000-0000-000068B30000}"/>
    <cellStyle name="Normal 9 2 3 2 2 3" xfId="594" xr:uid="{00000000-0005-0000-0000-000069B30000}"/>
    <cellStyle name="Normal 9 2 3 2 2 3 2" xfId="2407" xr:uid="{00000000-0005-0000-0000-00006AB30000}"/>
    <cellStyle name="Normal 9 2 3 2 2 3 2 2" xfId="8189" xr:uid="{00000000-0005-0000-0000-00006BB30000}"/>
    <cellStyle name="Normal 9 2 3 2 2 3 2 2 2" xfId="16862" xr:uid="{00000000-0005-0000-0000-00006CB30000}"/>
    <cellStyle name="Normal 9 2 3 2 2 3 2 2 2 2" xfId="34215" xr:uid="{00000000-0005-0000-0000-00006DB30000}"/>
    <cellStyle name="Normal 9 2 3 2 2 3 2 2 2 3" xfId="51561" xr:uid="{00000000-0005-0000-0000-00006EB30000}"/>
    <cellStyle name="Normal 9 2 3 2 2 3 2 2 3" xfId="25542" xr:uid="{00000000-0005-0000-0000-00006FB30000}"/>
    <cellStyle name="Normal 9 2 3 2 2 3 2 2 4" xfId="42888" xr:uid="{00000000-0005-0000-0000-000070B30000}"/>
    <cellStyle name="Normal 9 2 3 2 2 3 2 3" xfId="5690" xr:uid="{00000000-0005-0000-0000-000071B30000}"/>
    <cellStyle name="Normal 9 2 3 2 2 3 2 3 2" xfId="14363" xr:uid="{00000000-0005-0000-0000-000072B30000}"/>
    <cellStyle name="Normal 9 2 3 2 2 3 2 3 2 2" xfId="31716" xr:uid="{00000000-0005-0000-0000-000073B30000}"/>
    <cellStyle name="Normal 9 2 3 2 2 3 2 3 2 3" xfId="49062" xr:uid="{00000000-0005-0000-0000-000074B30000}"/>
    <cellStyle name="Normal 9 2 3 2 2 3 2 3 3" xfId="23043" xr:uid="{00000000-0005-0000-0000-000075B30000}"/>
    <cellStyle name="Normal 9 2 3 2 2 3 2 3 4" xfId="40389" xr:uid="{00000000-0005-0000-0000-000076B30000}"/>
    <cellStyle name="Normal 9 2 3 2 2 3 2 4" xfId="11080" xr:uid="{00000000-0005-0000-0000-000077B30000}"/>
    <cellStyle name="Normal 9 2 3 2 2 3 2 4 2" xfId="28433" xr:uid="{00000000-0005-0000-0000-000078B30000}"/>
    <cellStyle name="Normal 9 2 3 2 2 3 2 4 3" xfId="45779" xr:uid="{00000000-0005-0000-0000-000079B30000}"/>
    <cellStyle name="Normal 9 2 3 2 2 3 2 5" xfId="19760" xr:uid="{00000000-0005-0000-0000-00007AB30000}"/>
    <cellStyle name="Normal 9 2 3 2 2 3 2 6" xfId="37106" xr:uid="{00000000-0005-0000-0000-00007BB30000}"/>
    <cellStyle name="Normal 9 2 3 2 2 3 3" xfId="6376" xr:uid="{00000000-0005-0000-0000-00007CB30000}"/>
    <cellStyle name="Normal 9 2 3 2 2 3 3 2" xfId="15049" xr:uid="{00000000-0005-0000-0000-00007DB30000}"/>
    <cellStyle name="Normal 9 2 3 2 2 3 3 2 2" xfId="32402" xr:uid="{00000000-0005-0000-0000-00007EB30000}"/>
    <cellStyle name="Normal 9 2 3 2 2 3 3 2 3" xfId="49748" xr:uid="{00000000-0005-0000-0000-00007FB30000}"/>
    <cellStyle name="Normal 9 2 3 2 2 3 3 3" xfId="23729" xr:uid="{00000000-0005-0000-0000-000080B30000}"/>
    <cellStyle name="Normal 9 2 3 2 2 3 3 4" xfId="41075" xr:uid="{00000000-0005-0000-0000-000081B30000}"/>
    <cellStyle name="Normal 9 2 3 2 2 3 4" xfId="4220" xr:uid="{00000000-0005-0000-0000-000082B30000}"/>
    <cellStyle name="Normal 9 2 3 2 2 3 4 2" xfId="12893" xr:uid="{00000000-0005-0000-0000-000083B30000}"/>
    <cellStyle name="Normal 9 2 3 2 2 3 4 2 2" xfId="30246" xr:uid="{00000000-0005-0000-0000-000084B30000}"/>
    <cellStyle name="Normal 9 2 3 2 2 3 4 2 3" xfId="47592" xr:uid="{00000000-0005-0000-0000-000085B30000}"/>
    <cellStyle name="Normal 9 2 3 2 2 3 4 3" xfId="21573" xr:uid="{00000000-0005-0000-0000-000086B30000}"/>
    <cellStyle name="Normal 9 2 3 2 2 3 4 4" xfId="38919" xr:uid="{00000000-0005-0000-0000-000087B30000}"/>
    <cellStyle name="Normal 9 2 3 2 2 3 5" xfId="9267" xr:uid="{00000000-0005-0000-0000-000088B30000}"/>
    <cellStyle name="Normal 9 2 3 2 2 3 5 2" xfId="26620" xr:uid="{00000000-0005-0000-0000-000089B30000}"/>
    <cellStyle name="Normal 9 2 3 2 2 3 5 3" xfId="43966" xr:uid="{00000000-0005-0000-0000-00008AB30000}"/>
    <cellStyle name="Normal 9 2 3 2 2 3 6" xfId="17947" xr:uid="{00000000-0005-0000-0000-00008BB30000}"/>
    <cellStyle name="Normal 9 2 3 2 2 3 7" xfId="35293" xr:uid="{00000000-0005-0000-0000-00008CB30000}"/>
    <cellStyle name="Normal 9 2 3 2 2 4" xfId="2162" xr:uid="{00000000-0005-0000-0000-00008DB30000}"/>
    <cellStyle name="Normal 9 2 3 2 2 4 2" xfId="7944" xr:uid="{00000000-0005-0000-0000-00008EB30000}"/>
    <cellStyle name="Normal 9 2 3 2 2 4 2 2" xfId="16617" xr:uid="{00000000-0005-0000-0000-00008FB30000}"/>
    <cellStyle name="Normal 9 2 3 2 2 4 2 2 2" xfId="33970" xr:uid="{00000000-0005-0000-0000-000090B30000}"/>
    <cellStyle name="Normal 9 2 3 2 2 4 2 2 3" xfId="51316" xr:uid="{00000000-0005-0000-0000-000091B30000}"/>
    <cellStyle name="Normal 9 2 3 2 2 4 2 3" xfId="25297" xr:uid="{00000000-0005-0000-0000-000092B30000}"/>
    <cellStyle name="Normal 9 2 3 2 2 4 2 4" xfId="42643" xr:uid="{00000000-0005-0000-0000-000093B30000}"/>
    <cellStyle name="Normal 9 2 3 2 2 4 3" xfId="3975" xr:uid="{00000000-0005-0000-0000-000094B30000}"/>
    <cellStyle name="Normal 9 2 3 2 2 4 3 2" xfId="12648" xr:uid="{00000000-0005-0000-0000-000095B30000}"/>
    <cellStyle name="Normal 9 2 3 2 2 4 3 2 2" xfId="30001" xr:uid="{00000000-0005-0000-0000-000096B30000}"/>
    <cellStyle name="Normal 9 2 3 2 2 4 3 2 3" xfId="47347" xr:uid="{00000000-0005-0000-0000-000097B30000}"/>
    <cellStyle name="Normal 9 2 3 2 2 4 3 3" xfId="21328" xr:uid="{00000000-0005-0000-0000-000098B30000}"/>
    <cellStyle name="Normal 9 2 3 2 2 4 3 4" xfId="38674" xr:uid="{00000000-0005-0000-0000-000099B30000}"/>
    <cellStyle name="Normal 9 2 3 2 2 4 4" xfId="10835" xr:uid="{00000000-0005-0000-0000-00009AB30000}"/>
    <cellStyle name="Normal 9 2 3 2 2 4 4 2" xfId="28188" xr:uid="{00000000-0005-0000-0000-00009BB30000}"/>
    <cellStyle name="Normal 9 2 3 2 2 4 4 3" xfId="45534" xr:uid="{00000000-0005-0000-0000-00009CB30000}"/>
    <cellStyle name="Normal 9 2 3 2 2 4 5" xfId="19515" xr:uid="{00000000-0005-0000-0000-00009DB30000}"/>
    <cellStyle name="Normal 9 2 3 2 2 4 6" xfId="36861" xr:uid="{00000000-0005-0000-0000-00009EB30000}"/>
    <cellStyle name="Normal 9 2 3 2 2 5" xfId="1329" xr:uid="{00000000-0005-0000-0000-00009FB30000}"/>
    <cellStyle name="Normal 9 2 3 2 2 5 2" xfId="7111" xr:uid="{00000000-0005-0000-0000-0000A0B30000}"/>
    <cellStyle name="Normal 9 2 3 2 2 5 2 2" xfId="15784" xr:uid="{00000000-0005-0000-0000-0000A1B30000}"/>
    <cellStyle name="Normal 9 2 3 2 2 5 2 2 2" xfId="33137" xr:uid="{00000000-0005-0000-0000-0000A2B30000}"/>
    <cellStyle name="Normal 9 2 3 2 2 5 2 2 3" xfId="50483" xr:uid="{00000000-0005-0000-0000-0000A3B30000}"/>
    <cellStyle name="Normal 9 2 3 2 2 5 2 3" xfId="24464" xr:uid="{00000000-0005-0000-0000-0000A4B30000}"/>
    <cellStyle name="Normal 9 2 3 2 2 5 2 4" xfId="41810" xr:uid="{00000000-0005-0000-0000-0000A5B30000}"/>
    <cellStyle name="Normal 9 2 3 2 2 5 3" xfId="4955" xr:uid="{00000000-0005-0000-0000-0000A6B30000}"/>
    <cellStyle name="Normal 9 2 3 2 2 5 3 2" xfId="13628" xr:uid="{00000000-0005-0000-0000-0000A7B30000}"/>
    <cellStyle name="Normal 9 2 3 2 2 5 3 2 2" xfId="30981" xr:uid="{00000000-0005-0000-0000-0000A8B30000}"/>
    <cellStyle name="Normal 9 2 3 2 2 5 3 2 3" xfId="48327" xr:uid="{00000000-0005-0000-0000-0000A9B30000}"/>
    <cellStyle name="Normal 9 2 3 2 2 5 3 3" xfId="22308" xr:uid="{00000000-0005-0000-0000-0000AAB30000}"/>
    <cellStyle name="Normal 9 2 3 2 2 5 3 4" xfId="39654" xr:uid="{00000000-0005-0000-0000-0000ABB30000}"/>
    <cellStyle name="Normal 9 2 3 2 2 5 4" xfId="10002" xr:uid="{00000000-0005-0000-0000-0000ACB30000}"/>
    <cellStyle name="Normal 9 2 3 2 2 5 4 2" xfId="27355" xr:uid="{00000000-0005-0000-0000-0000ADB30000}"/>
    <cellStyle name="Normal 9 2 3 2 2 5 4 3" xfId="44701" xr:uid="{00000000-0005-0000-0000-0000AEB30000}"/>
    <cellStyle name="Normal 9 2 3 2 2 5 5" xfId="18682" xr:uid="{00000000-0005-0000-0000-0000AFB30000}"/>
    <cellStyle name="Normal 9 2 3 2 2 5 6" xfId="36028" xr:uid="{00000000-0005-0000-0000-0000B0B30000}"/>
    <cellStyle name="Normal 9 2 3 2 2 6" xfId="6131" xr:uid="{00000000-0005-0000-0000-0000B1B30000}"/>
    <cellStyle name="Normal 9 2 3 2 2 6 2" xfId="14804" xr:uid="{00000000-0005-0000-0000-0000B2B30000}"/>
    <cellStyle name="Normal 9 2 3 2 2 6 2 2" xfId="32157" xr:uid="{00000000-0005-0000-0000-0000B3B30000}"/>
    <cellStyle name="Normal 9 2 3 2 2 6 2 3" xfId="49503" xr:uid="{00000000-0005-0000-0000-0000B4B30000}"/>
    <cellStyle name="Normal 9 2 3 2 2 6 3" xfId="23484" xr:uid="{00000000-0005-0000-0000-0000B5B30000}"/>
    <cellStyle name="Normal 9 2 3 2 2 6 4" xfId="40830" xr:uid="{00000000-0005-0000-0000-0000B6B30000}"/>
    <cellStyle name="Normal 9 2 3 2 2 7" xfId="3142" xr:uid="{00000000-0005-0000-0000-0000B7B30000}"/>
    <cellStyle name="Normal 9 2 3 2 2 7 2" xfId="11815" xr:uid="{00000000-0005-0000-0000-0000B8B30000}"/>
    <cellStyle name="Normal 9 2 3 2 2 7 2 2" xfId="29168" xr:uid="{00000000-0005-0000-0000-0000B9B30000}"/>
    <cellStyle name="Normal 9 2 3 2 2 7 2 3" xfId="46514" xr:uid="{00000000-0005-0000-0000-0000BAB30000}"/>
    <cellStyle name="Normal 9 2 3 2 2 7 3" xfId="20495" xr:uid="{00000000-0005-0000-0000-0000BBB30000}"/>
    <cellStyle name="Normal 9 2 3 2 2 7 4" xfId="37841" xr:uid="{00000000-0005-0000-0000-0000BCB30000}"/>
    <cellStyle name="Normal 9 2 3 2 2 8" xfId="9022" xr:uid="{00000000-0005-0000-0000-0000BDB30000}"/>
    <cellStyle name="Normal 9 2 3 2 2 8 2" xfId="26375" xr:uid="{00000000-0005-0000-0000-0000BEB30000}"/>
    <cellStyle name="Normal 9 2 3 2 2 8 3" xfId="43721" xr:uid="{00000000-0005-0000-0000-0000BFB30000}"/>
    <cellStyle name="Normal 9 2 3 2 2 9" xfId="17702" xr:uid="{00000000-0005-0000-0000-0000C0B30000}"/>
    <cellStyle name="Normal 9 2 3 2 3" xfId="251" xr:uid="{00000000-0005-0000-0000-0000C1B30000}"/>
    <cellStyle name="Normal 9 2 3 2 3 10" xfId="34950" xr:uid="{00000000-0005-0000-0000-0000C2B30000}"/>
    <cellStyle name="Normal 9 2 3 2 3 2" xfId="986" xr:uid="{00000000-0005-0000-0000-0000C3B30000}"/>
    <cellStyle name="Normal 9 2 3 2 3 2 2" xfId="2799" xr:uid="{00000000-0005-0000-0000-0000C4B30000}"/>
    <cellStyle name="Normal 9 2 3 2 3 2 2 2" xfId="8581" xr:uid="{00000000-0005-0000-0000-0000C5B30000}"/>
    <cellStyle name="Normal 9 2 3 2 3 2 2 2 2" xfId="17254" xr:uid="{00000000-0005-0000-0000-0000C6B30000}"/>
    <cellStyle name="Normal 9 2 3 2 3 2 2 2 2 2" xfId="34607" xr:uid="{00000000-0005-0000-0000-0000C7B30000}"/>
    <cellStyle name="Normal 9 2 3 2 3 2 2 2 2 3" xfId="51953" xr:uid="{00000000-0005-0000-0000-0000C8B30000}"/>
    <cellStyle name="Normal 9 2 3 2 3 2 2 2 3" xfId="25934" xr:uid="{00000000-0005-0000-0000-0000C9B30000}"/>
    <cellStyle name="Normal 9 2 3 2 3 2 2 2 4" xfId="43280" xr:uid="{00000000-0005-0000-0000-0000CAB30000}"/>
    <cellStyle name="Normal 9 2 3 2 3 2 2 3" xfId="4612" xr:uid="{00000000-0005-0000-0000-0000CBB30000}"/>
    <cellStyle name="Normal 9 2 3 2 3 2 2 3 2" xfId="13285" xr:uid="{00000000-0005-0000-0000-0000CCB30000}"/>
    <cellStyle name="Normal 9 2 3 2 3 2 2 3 2 2" xfId="30638" xr:uid="{00000000-0005-0000-0000-0000CDB30000}"/>
    <cellStyle name="Normal 9 2 3 2 3 2 2 3 2 3" xfId="47984" xr:uid="{00000000-0005-0000-0000-0000CEB30000}"/>
    <cellStyle name="Normal 9 2 3 2 3 2 2 3 3" xfId="21965" xr:uid="{00000000-0005-0000-0000-0000CFB30000}"/>
    <cellStyle name="Normal 9 2 3 2 3 2 2 3 4" xfId="39311" xr:uid="{00000000-0005-0000-0000-0000D0B30000}"/>
    <cellStyle name="Normal 9 2 3 2 3 2 2 4" xfId="11472" xr:uid="{00000000-0005-0000-0000-0000D1B30000}"/>
    <cellStyle name="Normal 9 2 3 2 3 2 2 4 2" xfId="28825" xr:uid="{00000000-0005-0000-0000-0000D2B30000}"/>
    <cellStyle name="Normal 9 2 3 2 3 2 2 4 3" xfId="46171" xr:uid="{00000000-0005-0000-0000-0000D3B30000}"/>
    <cellStyle name="Normal 9 2 3 2 3 2 2 5" xfId="20152" xr:uid="{00000000-0005-0000-0000-0000D4B30000}"/>
    <cellStyle name="Normal 9 2 3 2 3 2 2 6" xfId="37498" xr:uid="{00000000-0005-0000-0000-0000D5B30000}"/>
    <cellStyle name="Normal 9 2 3 2 3 2 3" xfId="1721" xr:uid="{00000000-0005-0000-0000-0000D6B30000}"/>
    <cellStyle name="Normal 9 2 3 2 3 2 3 2" xfId="7503" xr:uid="{00000000-0005-0000-0000-0000D7B30000}"/>
    <cellStyle name="Normal 9 2 3 2 3 2 3 2 2" xfId="16176" xr:uid="{00000000-0005-0000-0000-0000D8B30000}"/>
    <cellStyle name="Normal 9 2 3 2 3 2 3 2 2 2" xfId="33529" xr:uid="{00000000-0005-0000-0000-0000D9B30000}"/>
    <cellStyle name="Normal 9 2 3 2 3 2 3 2 2 3" xfId="50875" xr:uid="{00000000-0005-0000-0000-0000DAB30000}"/>
    <cellStyle name="Normal 9 2 3 2 3 2 3 2 3" xfId="24856" xr:uid="{00000000-0005-0000-0000-0000DBB30000}"/>
    <cellStyle name="Normal 9 2 3 2 3 2 3 2 4" xfId="42202" xr:uid="{00000000-0005-0000-0000-0000DCB30000}"/>
    <cellStyle name="Normal 9 2 3 2 3 2 3 3" xfId="5347" xr:uid="{00000000-0005-0000-0000-0000DDB30000}"/>
    <cellStyle name="Normal 9 2 3 2 3 2 3 3 2" xfId="14020" xr:uid="{00000000-0005-0000-0000-0000DEB30000}"/>
    <cellStyle name="Normal 9 2 3 2 3 2 3 3 2 2" xfId="31373" xr:uid="{00000000-0005-0000-0000-0000DFB30000}"/>
    <cellStyle name="Normal 9 2 3 2 3 2 3 3 2 3" xfId="48719" xr:uid="{00000000-0005-0000-0000-0000E0B30000}"/>
    <cellStyle name="Normal 9 2 3 2 3 2 3 3 3" xfId="22700" xr:uid="{00000000-0005-0000-0000-0000E1B30000}"/>
    <cellStyle name="Normal 9 2 3 2 3 2 3 3 4" xfId="40046" xr:uid="{00000000-0005-0000-0000-0000E2B30000}"/>
    <cellStyle name="Normal 9 2 3 2 3 2 3 4" xfId="10394" xr:uid="{00000000-0005-0000-0000-0000E3B30000}"/>
    <cellStyle name="Normal 9 2 3 2 3 2 3 4 2" xfId="27747" xr:uid="{00000000-0005-0000-0000-0000E4B30000}"/>
    <cellStyle name="Normal 9 2 3 2 3 2 3 4 3" xfId="45093" xr:uid="{00000000-0005-0000-0000-0000E5B30000}"/>
    <cellStyle name="Normal 9 2 3 2 3 2 3 5" xfId="19074" xr:uid="{00000000-0005-0000-0000-0000E6B30000}"/>
    <cellStyle name="Normal 9 2 3 2 3 2 3 6" xfId="36420" xr:uid="{00000000-0005-0000-0000-0000E7B30000}"/>
    <cellStyle name="Normal 9 2 3 2 3 2 4" xfId="6768" xr:uid="{00000000-0005-0000-0000-0000E8B30000}"/>
    <cellStyle name="Normal 9 2 3 2 3 2 4 2" xfId="15441" xr:uid="{00000000-0005-0000-0000-0000E9B30000}"/>
    <cellStyle name="Normal 9 2 3 2 3 2 4 2 2" xfId="32794" xr:uid="{00000000-0005-0000-0000-0000EAB30000}"/>
    <cellStyle name="Normal 9 2 3 2 3 2 4 2 3" xfId="50140" xr:uid="{00000000-0005-0000-0000-0000EBB30000}"/>
    <cellStyle name="Normal 9 2 3 2 3 2 4 3" xfId="24121" xr:uid="{00000000-0005-0000-0000-0000ECB30000}"/>
    <cellStyle name="Normal 9 2 3 2 3 2 4 4" xfId="41467" xr:uid="{00000000-0005-0000-0000-0000EDB30000}"/>
    <cellStyle name="Normal 9 2 3 2 3 2 5" xfId="3534" xr:uid="{00000000-0005-0000-0000-0000EEB30000}"/>
    <cellStyle name="Normal 9 2 3 2 3 2 5 2" xfId="12207" xr:uid="{00000000-0005-0000-0000-0000EFB30000}"/>
    <cellStyle name="Normal 9 2 3 2 3 2 5 2 2" xfId="29560" xr:uid="{00000000-0005-0000-0000-0000F0B30000}"/>
    <cellStyle name="Normal 9 2 3 2 3 2 5 2 3" xfId="46906" xr:uid="{00000000-0005-0000-0000-0000F1B30000}"/>
    <cellStyle name="Normal 9 2 3 2 3 2 5 3" xfId="20887" xr:uid="{00000000-0005-0000-0000-0000F2B30000}"/>
    <cellStyle name="Normal 9 2 3 2 3 2 5 4" xfId="38233" xr:uid="{00000000-0005-0000-0000-0000F3B30000}"/>
    <cellStyle name="Normal 9 2 3 2 3 2 6" xfId="9659" xr:uid="{00000000-0005-0000-0000-0000F4B30000}"/>
    <cellStyle name="Normal 9 2 3 2 3 2 6 2" xfId="27012" xr:uid="{00000000-0005-0000-0000-0000F5B30000}"/>
    <cellStyle name="Normal 9 2 3 2 3 2 6 3" xfId="44358" xr:uid="{00000000-0005-0000-0000-0000F6B30000}"/>
    <cellStyle name="Normal 9 2 3 2 3 2 7" xfId="18339" xr:uid="{00000000-0005-0000-0000-0000F7B30000}"/>
    <cellStyle name="Normal 9 2 3 2 3 2 8" xfId="35685" xr:uid="{00000000-0005-0000-0000-0000F8B30000}"/>
    <cellStyle name="Normal 9 2 3 2 3 3" xfId="741" xr:uid="{00000000-0005-0000-0000-0000F9B30000}"/>
    <cellStyle name="Normal 9 2 3 2 3 3 2" xfId="2554" xr:uid="{00000000-0005-0000-0000-0000FAB30000}"/>
    <cellStyle name="Normal 9 2 3 2 3 3 2 2" xfId="8336" xr:uid="{00000000-0005-0000-0000-0000FBB30000}"/>
    <cellStyle name="Normal 9 2 3 2 3 3 2 2 2" xfId="17009" xr:uid="{00000000-0005-0000-0000-0000FCB30000}"/>
    <cellStyle name="Normal 9 2 3 2 3 3 2 2 2 2" xfId="34362" xr:uid="{00000000-0005-0000-0000-0000FDB30000}"/>
    <cellStyle name="Normal 9 2 3 2 3 3 2 2 2 3" xfId="51708" xr:uid="{00000000-0005-0000-0000-0000FEB30000}"/>
    <cellStyle name="Normal 9 2 3 2 3 3 2 2 3" xfId="25689" xr:uid="{00000000-0005-0000-0000-0000FFB30000}"/>
    <cellStyle name="Normal 9 2 3 2 3 3 2 2 4" xfId="43035" xr:uid="{00000000-0005-0000-0000-000000B40000}"/>
    <cellStyle name="Normal 9 2 3 2 3 3 2 3" xfId="5788" xr:uid="{00000000-0005-0000-0000-000001B40000}"/>
    <cellStyle name="Normal 9 2 3 2 3 3 2 3 2" xfId="14461" xr:uid="{00000000-0005-0000-0000-000002B40000}"/>
    <cellStyle name="Normal 9 2 3 2 3 3 2 3 2 2" xfId="31814" xr:uid="{00000000-0005-0000-0000-000003B40000}"/>
    <cellStyle name="Normal 9 2 3 2 3 3 2 3 2 3" xfId="49160" xr:uid="{00000000-0005-0000-0000-000004B40000}"/>
    <cellStyle name="Normal 9 2 3 2 3 3 2 3 3" xfId="23141" xr:uid="{00000000-0005-0000-0000-000005B40000}"/>
    <cellStyle name="Normal 9 2 3 2 3 3 2 3 4" xfId="40487" xr:uid="{00000000-0005-0000-0000-000006B40000}"/>
    <cellStyle name="Normal 9 2 3 2 3 3 2 4" xfId="11227" xr:uid="{00000000-0005-0000-0000-000007B40000}"/>
    <cellStyle name="Normal 9 2 3 2 3 3 2 4 2" xfId="28580" xr:uid="{00000000-0005-0000-0000-000008B40000}"/>
    <cellStyle name="Normal 9 2 3 2 3 3 2 4 3" xfId="45926" xr:uid="{00000000-0005-0000-0000-000009B40000}"/>
    <cellStyle name="Normal 9 2 3 2 3 3 2 5" xfId="19907" xr:uid="{00000000-0005-0000-0000-00000AB40000}"/>
    <cellStyle name="Normal 9 2 3 2 3 3 2 6" xfId="37253" xr:uid="{00000000-0005-0000-0000-00000BB40000}"/>
    <cellStyle name="Normal 9 2 3 2 3 3 3" xfId="6523" xr:uid="{00000000-0005-0000-0000-00000CB40000}"/>
    <cellStyle name="Normal 9 2 3 2 3 3 3 2" xfId="15196" xr:uid="{00000000-0005-0000-0000-00000DB40000}"/>
    <cellStyle name="Normal 9 2 3 2 3 3 3 2 2" xfId="32549" xr:uid="{00000000-0005-0000-0000-00000EB40000}"/>
    <cellStyle name="Normal 9 2 3 2 3 3 3 2 3" xfId="49895" xr:uid="{00000000-0005-0000-0000-00000FB40000}"/>
    <cellStyle name="Normal 9 2 3 2 3 3 3 3" xfId="23876" xr:uid="{00000000-0005-0000-0000-000010B40000}"/>
    <cellStyle name="Normal 9 2 3 2 3 3 3 4" xfId="41222" xr:uid="{00000000-0005-0000-0000-000011B40000}"/>
    <cellStyle name="Normal 9 2 3 2 3 3 4" xfId="4367" xr:uid="{00000000-0005-0000-0000-000012B40000}"/>
    <cellStyle name="Normal 9 2 3 2 3 3 4 2" xfId="13040" xr:uid="{00000000-0005-0000-0000-000013B40000}"/>
    <cellStyle name="Normal 9 2 3 2 3 3 4 2 2" xfId="30393" xr:uid="{00000000-0005-0000-0000-000014B40000}"/>
    <cellStyle name="Normal 9 2 3 2 3 3 4 2 3" xfId="47739" xr:uid="{00000000-0005-0000-0000-000015B40000}"/>
    <cellStyle name="Normal 9 2 3 2 3 3 4 3" xfId="21720" xr:uid="{00000000-0005-0000-0000-000016B40000}"/>
    <cellStyle name="Normal 9 2 3 2 3 3 4 4" xfId="39066" xr:uid="{00000000-0005-0000-0000-000017B40000}"/>
    <cellStyle name="Normal 9 2 3 2 3 3 5" xfId="9414" xr:uid="{00000000-0005-0000-0000-000018B40000}"/>
    <cellStyle name="Normal 9 2 3 2 3 3 5 2" xfId="26767" xr:uid="{00000000-0005-0000-0000-000019B40000}"/>
    <cellStyle name="Normal 9 2 3 2 3 3 5 3" xfId="44113" xr:uid="{00000000-0005-0000-0000-00001AB40000}"/>
    <cellStyle name="Normal 9 2 3 2 3 3 6" xfId="18094" xr:uid="{00000000-0005-0000-0000-00001BB40000}"/>
    <cellStyle name="Normal 9 2 3 2 3 3 7" xfId="35440" xr:uid="{00000000-0005-0000-0000-00001CB40000}"/>
    <cellStyle name="Normal 9 2 3 2 3 4" xfId="2064" xr:uid="{00000000-0005-0000-0000-00001DB40000}"/>
    <cellStyle name="Normal 9 2 3 2 3 4 2" xfId="7846" xr:uid="{00000000-0005-0000-0000-00001EB40000}"/>
    <cellStyle name="Normal 9 2 3 2 3 4 2 2" xfId="16519" xr:uid="{00000000-0005-0000-0000-00001FB40000}"/>
    <cellStyle name="Normal 9 2 3 2 3 4 2 2 2" xfId="33872" xr:uid="{00000000-0005-0000-0000-000020B40000}"/>
    <cellStyle name="Normal 9 2 3 2 3 4 2 2 3" xfId="51218" xr:uid="{00000000-0005-0000-0000-000021B40000}"/>
    <cellStyle name="Normal 9 2 3 2 3 4 2 3" xfId="25199" xr:uid="{00000000-0005-0000-0000-000022B40000}"/>
    <cellStyle name="Normal 9 2 3 2 3 4 2 4" xfId="42545" xr:uid="{00000000-0005-0000-0000-000023B40000}"/>
    <cellStyle name="Normal 9 2 3 2 3 4 3" xfId="3877" xr:uid="{00000000-0005-0000-0000-000024B40000}"/>
    <cellStyle name="Normal 9 2 3 2 3 4 3 2" xfId="12550" xr:uid="{00000000-0005-0000-0000-000025B40000}"/>
    <cellStyle name="Normal 9 2 3 2 3 4 3 2 2" xfId="29903" xr:uid="{00000000-0005-0000-0000-000026B40000}"/>
    <cellStyle name="Normal 9 2 3 2 3 4 3 2 3" xfId="47249" xr:uid="{00000000-0005-0000-0000-000027B40000}"/>
    <cellStyle name="Normal 9 2 3 2 3 4 3 3" xfId="21230" xr:uid="{00000000-0005-0000-0000-000028B40000}"/>
    <cellStyle name="Normal 9 2 3 2 3 4 3 4" xfId="38576" xr:uid="{00000000-0005-0000-0000-000029B40000}"/>
    <cellStyle name="Normal 9 2 3 2 3 4 4" xfId="10737" xr:uid="{00000000-0005-0000-0000-00002AB40000}"/>
    <cellStyle name="Normal 9 2 3 2 3 4 4 2" xfId="28090" xr:uid="{00000000-0005-0000-0000-00002BB40000}"/>
    <cellStyle name="Normal 9 2 3 2 3 4 4 3" xfId="45436" xr:uid="{00000000-0005-0000-0000-00002CB40000}"/>
    <cellStyle name="Normal 9 2 3 2 3 4 5" xfId="19417" xr:uid="{00000000-0005-0000-0000-00002DB40000}"/>
    <cellStyle name="Normal 9 2 3 2 3 4 6" xfId="36763" xr:uid="{00000000-0005-0000-0000-00002EB40000}"/>
    <cellStyle name="Normal 9 2 3 2 3 5" xfId="1476" xr:uid="{00000000-0005-0000-0000-00002FB40000}"/>
    <cellStyle name="Normal 9 2 3 2 3 5 2" xfId="7258" xr:uid="{00000000-0005-0000-0000-000030B40000}"/>
    <cellStyle name="Normal 9 2 3 2 3 5 2 2" xfId="15931" xr:uid="{00000000-0005-0000-0000-000031B40000}"/>
    <cellStyle name="Normal 9 2 3 2 3 5 2 2 2" xfId="33284" xr:uid="{00000000-0005-0000-0000-000032B40000}"/>
    <cellStyle name="Normal 9 2 3 2 3 5 2 2 3" xfId="50630" xr:uid="{00000000-0005-0000-0000-000033B40000}"/>
    <cellStyle name="Normal 9 2 3 2 3 5 2 3" xfId="24611" xr:uid="{00000000-0005-0000-0000-000034B40000}"/>
    <cellStyle name="Normal 9 2 3 2 3 5 2 4" xfId="41957" xr:uid="{00000000-0005-0000-0000-000035B40000}"/>
    <cellStyle name="Normal 9 2 3 2 3 5 3" xfId="5102" xr:uid="{00000000-0005-0000-0000-000036B40000}"/>
    <cellStyle name="Normal 9 2 3 2 3 5 3 2" xfId="13775" xr:uid="{00000000-0005-0000-0000-000037B40000}"/>
    <cellStyle name="Normal 9 2 3 2 3 5 3 2 2" xfId="31128" xr:uid="{00000000-0005-0000-0000-000038B40000}"/>
    <cellStyle name="Normal 9 2 3 2 3 5 3 2 3" xfId="48474" xr:uid="{00000000-0005-0000-0000-000039B40000}"/>
    <cellStyle name="Normal 9 2 3 2 3 5 3 3" xfId="22455" xr:uid="{00000000-0005-0000-0000-00003AB40000}"/>
    <cellStyle name="Normal 9 2 3 2 3 5 3 4" xfId="39801" xr:uid="{00000000-0005-0000-0000-00003BB40000}"/>
    <cellStyle name="Normal 9 2 3 2 3 5 4" xfId="10149" xr:uid="{00000000-0005-0000-0000-00003CB40000}"/>
    <cellStyle name="Normal 9 2 3 2 3 5 4 2" xfId="27502" xr:uid="{00000000-0005-0000-0000-00003DB40000}"/>
    <cellStyle name="Normal 9 2 3 2 3 5 4 3" xfId="44848" xr:uid="{00000000-0005-0000-0000-00003EB40000}"/>
    <cellStyle name="Normal 9 2 3 2 3 5 5" xfId="18829" xr:uid="{00000000-0005-0000-0000-00003FB40000}"/>
    <cellStyle name="Normal 9 2 3 2 3 5 6" xfId="36175" xr:uid="{00000000-0005-0000-0000-000040B40000}"/>
    <cellStyle name="Normal 9 2 3 2 3 6" xfId="6033" xr:uid="{00000000-0005-0000-0000-000041B40000}"/>
    <cellStyle name="Normal 9 2 3 2 3 6 2" xfId="14706" xr:uid="{00000000-0005-0000-0000-000042B40000}"/>
    <cellStyle name="Normal 9 2 3 2 3 6 2 2" xfId="32059" xr:uid="{00000000-0005-0000-0000-000043B40000}"/>
    <cellStyle name="Normal 9 2 3 2 3 6 2 3" xfId="49405" xr:uid="{00000000-0005-0000-0000-000044B40000}"/>
    <cellStyle name="Normal 9 2 3 2 3 6 3" xfId="23386" xr:uid="{00000000-0005-0000-0000-000045B40000}"/>
    <cellStyle name="Normal 9 2 3 2 3 6 4" xfId="40732" xr:uid="{00000000-0005-0000-0000-000046B40000}"/>
    <cellStyle name="Normal 9 2 3 2 3 7" xfId="3289" xr:uid="{00000000-0005-0000-0000-000047B40000}"/>
    <cellStyle name="Normal 9 2 3 2 3 7 2" xfId="11962" xr:uid="{00000000-0005-0000-0000-000048B40000}"/>
    <cellStyle name="Normal 9 2 3 2 3 7 2 2" xfId="29315" xr:uid="{00000000-0005-0000-0000-000049B40000}"/>
    <cellStyle name="Normal 9 2 3 2 3 7 2 3" xfId="46661" xr:uid="{00000000-0005-0000-0000-00004AB40000}"/>
    <cellStyle name="Normal 9 2 3 2 3 7 3" xfId="20642" xr:uid="{00000000-0005-0000-0000-00004BB40000}"/>
    <cellStyle name="Normal 9 2 3 2 3 7 4" xfId="37988" xr:uid="{00000000-0005-0000-0000-00004CB40000}"/>
    <cellStyle name="Normal 9 2 3 2 3 8" xfId="8924" xr:uid="{00000000-0005-0000-0000-00004DB40000}"/>
    <cellStyle name="Normal 9 2 3 2 3 8 2" xfId="26277" xr:uid="{00000000-0005-0000-0000-00004EB40000}"/>
    <cellStyle name="Normal 9 2 3 2 3 8 3" xfId="43623" xr:uid="{00000000-0005-0000-0000-00004FB40000}"/>
    <cellStyle name="Normal 9 2 3 2 3 9" xfId="17604" xr:uid="{00000000-0005-0000-0000-000050B40000}"/>
    <cellStyle name="Normal 9 2 3 2 4" xfId="839" xr:uid="{00000000-0005-0000-0000-000051B40000}"/>
    <cellStyle name="Normal 9 2 3 2 4 2" xfId="2652" xr:uid="{00000000-0005-0000-0000-000052B40000}"/>
    <cellStyle name="Normal 9 2 3 2 4 2 2" xfId="8434" xr:uid="{00000000-0005-0000-0000-000053B40000}"/>
    <cellStyle name="Normal 9 2 3 2 4 2 2 2" xfId="17107" xr:uid="{00000000-0005-0000-0000-000054B40000}"/>
    <cellStyle name="Normal 9 2 3 2 4 2 2 2 2" xfId="34460" xr:uid="{00000000-0005-0000-0000-000055B40000}"/>
    <cellStyle name="Normal 9 2 3 2 4 2 2 2 3" xfId="51806" xr:uid="{00000000-0005-0000-0000-000056B40000}"/>
    <cellStyle name="Normal 9 2 3 2 4 2 2 3" xfId="25787" xr:uid="{00000000-0005-0000-0000-000057B40000}"/>
    <cellStyle name="Normal 9 2 3 2 4 2 2 4" xfId="43133" xr:uid="{00000000-0005-0000-0000-000058B40000}"/>
    <cellStyle name="Normal 9 2 3 2 4 2 3" xfId="4465" xr:uid="{00000000-0005-0000-0000-000059B40000}"/>
    <cellStyle name="Normal 9 2 3 2 4 2 3 2" xfId="13138" xr:uid="{00000000-0005-0000-0000-00005AB40000}"/>
    <cellStyle name="Normal 9 2 3 2 4 2 3 2 2" xfId="30491" xr:uid="{00000000-0005-0000-0000-00005BB40000}"/>
    <cellStyle name="Normal 9 2 3 2 4 2 3 2 3" xfId="47837" xr:uid="{00000000-0005-0000-0000-00005CB40000}"/>
    <cellStyle name="Normal 9 2 3 2 4 2 3 3" xfId="21818" xr:uid="{00000000-0005-0000-0000-00005DB40000}"/>
    <cellStyle name="Normal 9 2 3 2 4 2 3 4" xfId="39164" xr:uid="{00000000-0005-0000-0000-00005EB40000}"/>
    <cellStyle name="Normal 9 2 3 2 4 2 4" xfId="11325" xr:uid="{00000000-0005-0000-0000-00005FB40000}"/>
    <cellStyle name="Normal 9 2 3 2 4 2 4 2" xfId="28678" xr:uid="{00000000-0005-0000-0000-000060B40000}"/>
    <cellStyle name="Normal 9 2 3 2 4 2 4 3" xfId="46024" xr:uid="{00000000-0005-0000-0000-000061B40000}"/>
    <cellStyle name="Normal 9 2 3 2 4 2 5" xfId="20005" xr:uid="{00000000-0005-0000-0000-000062B40000}"/>
    <cellStyle name="Normal 9 2 3 2 4 2 6" xfId="37351" xr:uid="{00000000-0005-0000-0000-000063B40000}"/>
    <cellStyle name="Normal 9 2 3 2 4 3" xfId="1574" xr:uid="{00000000-0005-0000-0000-000064B40000}"/>
    <cellStyle name="Normal 9 2 3 2 4 3 2" xfId="7356" xr:uid="{00000000-0005-0000-0000-000065B40000}"/>
    <cellStyle name="Normal 9 2 3 2 4 3 2 2" xfId="16029" xr:uid="{00000000-0005-0000-0000-000066B40000}"/>
    <cellStyle name="Normal 9 2 3 2 4 3 2 2 2" xfId="33382" xr:uid="{00000000-0005-0000-0000-000067B40000}"/>
    <cellStyle name="Normal 9 2 3 2 4 3 2 2 3" xfId="50728" xr:uid="{00000000-0005-0000-0000-000068B40000}"/>
    <cellStyle name="Normal 9 2 3 2 4 3 2 3" xfId="24709" xr:uid="{00000000-0005-0000-0000-000069B40000}"/>
    <cellStyle name="Normal 9 2 3 2 4 3 2 4" xfId="42055" xr:uid="{00000000-0005-0000-0000-00006AB40000}"/>
    <cellStyle name="Normal 9 2 3 2 4 3 3" xfId="5200" xr:uid="{00000000-0005-0000-0000-00006BB40000}"/>
    <cellStyle name="Normal 9 2 3 2 4 3 3 2" xfId="13873" xr:uid="{00000000-0005-0000-0000-00006CB40000}"/>
    <cellStyle name="Normal 9 2 3 2 4 3 3 2 2" xfId="31226" xr:uid="{00000000-0005-0000-0000-00006DB40000}"/>
    <cellStyle name="Normal 9 2 3 2 4 3 3 2 3" xfId="48572" xr:uid="{00000000-0005-0000-0000-00006EB40000}"/>
    <cellStyle name="Normal 9 2 3 2 4 3 3 3" xfId="22553" xr:uid="{00000000-0005-0000-0000-00006FB40000}"/>
    <cellStyle name="Normal 9 2 3 2 4 3 3 4" xfId="39899" xr:uid="{00000000-0005-0000-0000-000070B40000}"/>
    <cellStyle name="Normal 9 2 3 2 4 3 4" xfId="10247" xr:uid="{00000000-0005-0000-0000-000071B40000}"/>
    <cellStyle name="Normal 9 2 3 2 4 3 4 2" xfId="27600" xr:uid="{00000000-0005-0000-0000-000072B40000}"/>
    <cellStyle name="Normal 9 2 3 2 4 3 4 3" xfId="44946" xr:uid="{00000000-0005-0000-0000-000073B40000}"/>
    <cellStyle name="Normal 9 2 3 2 4 3 5" xfId="18927" xr:uid="{00000000-0005-0000-0000-000074B40000}"/>
    <cellStyle name="Normal 9 2 3 2 4 3 6" xfId="36273" xr:uid="{00000000-0005-0000-0000-000075B40000}"/>
    <cellStyle name="Normal 9 2 3 2 4 4" xfId="6621" xr:uid="{00000000-0005-0000-0000-000076B40000}"/>
    <cellStyle name="Normal 9 2 3 2 4 4 2" xfId="15294" xr:uid="{00000000-0005-0000-0000-000077B40000}"/>
    <cellStyle name="Normal 9 2 3 2 4 4 2 2" xfId="32647" xr:uid="{00000000-0005-0000-0000-000078B40000}"/>
    <cellStyle name="Normal 9 2 3 2 4 4 2 3" xfId="49993" xr:uid="{00000000-0005-0000-0000-000079B40000}"/>
    <cellStyle name="Normal 9 2 3 2 4 4 3" xfId="23974" xr:uid="{00000000-0005-0000-0000-00007AB40000}"/>
    <cellStyle name="Normal 9 2 3 2 4 4 4" xfId="41320" xr:uid="{00000000-0005-0000-0000-00007BB40000}"/>
    <cellStyle name="Normal 9 2 3 2 4 5" xfId="3387" xr:uid="{00000000-0005-0000-0000-00007CB40000}"/>
    <cellStyle name="Normal 9 2 3 2 4 5 2" xfId="12060" xr:uid="{00000000-0005-0000-0000-00007DB40000}"/>
    <cellStyle name="Normal 9 2 3 2 4 5 2 2" xfId="29413" xr:uid="{00000000-0005-0000-0000-00007EB40000}"/>
    <cellStyle name="Normal 9 2 3 2 4 5 2 3" xfId="46759" xr:uid="{00000000-0005-0000-0000-00007FB40000}"/>
    <cellStyle name="Normal 9 2 3 2 4 5 3" xfId="20740" xr:uid="{00000000-0005-0000-0000-000080B40000}"/>
    <cellStyle name="Normal 9 2 3 2 4 5 4" xfId="38086" xr:uid="{00000000-0005-0000-0000-000081B40000}"/>
    <cellStyle name="Normal 9 2 3 2 4 6" xfId="9512" xr:uid="{00000000-0005-0000-0000-000082B40000}"/>
    <cellStyle name="Normal 9 2 3 2 4 6 2" xfId="26865" xr:uid="{00000000-0005-0000-0000-000083B40000}"/>
    <cellStyle name="Normal 9 2 3 2 4 6 3" xfId="44211" xr:uid="{00000000-0005-0000-0000-000084B40000}"/>
    <cellStyle name="Normal 9 2 3 2 4 7" xfId="18192" xr:uid="{00000000-0005-0000-0000-000085B40000}"/>
    <cellStyle name="Normal 9 2 3 2 4 8" xfId="35538" xr:uid="{00000000-0005-0000-0000-000086B40000}"/>
    <cellStyle name="Normal 9 2 3 2 5" xfId="496" xr:uid="{00000000-0005-0000-0000-000087B40000}"/>
    <cellStyle name="Normal 9 2 3 2 5 2" xfId="2309" xr:uid="{00000000-0005-0000-0000-000088B40000}"/>
    <cellStyle name="Normal 9 2 3 2 5 2 2" xfId="8091" xr:uid="{00000000-0005-0000-0000-000089B40000}"/>
    <cellStyle name="Normal 9 2 3 2 5 2 2 2" xfId="16764" xr:uid="{00000000-0005-0000-0000-00008AB40000}"/>
    <cellStyle name="Normal 9 2 3 2 5 2 2 2 2" xfId="34117" xr:uid="{00000000-0005-0000-0000-00008BB40000}"/>
    <cellStyle name="Normal 9 2 3 2 5 2 2 2 3" xfId="51463" xr:uid="{00000000-0005-0000-0000-00008CB40000}"/>
    <cellStyle name="Normal 9 2 3 2 5 2 2 3" xfId="25444" xr:uid="{00000000-0005-0000-0000-00008DB40000}"/>
    <cellStyle name="Normal 9 2 3 2 5 2 2 4" xfId="42790" xr:uid="{00000000-0005-0000-0000-00008EB40000}"/>
    <cellStyle name="Normal 9 2 3 2 5 2 3" xfId="5592" xr:uid="{00000000-0005-0000-0000-00008FB40000}"/>
    <cellStyle name="Normal 9 2 3 2 5 2 3 2" xfId="14265" xr:uid="{00000000-0005-0000-0000-000090B40000}"/>
    <cellStyle name="Normal 9 2 3 2 5 2 3 2 2" xfId="31618" xr:uid="{00000000-0005-0000-0000-000091B40000}"/>
    <cellStyle name="Normal 9 2 3 2 5 2 3 2 3" xfId="48964" xr:uid="{00000000-0005-0000-0000-000092B40000}"/>
    <cellStyle name="Normal 9 2 3 2 5 2 3 3" xfId="22945" xr:uid="{00000000-0005-0000-0000-000093B40000}"/>
    <cellStyle name="Normal 9 2 3 2 5 2 3 4" xfId="40291" xr:uid="{00000000-0005-0000-0000-000094B40000}"/>
    <cellStyle name="Normal 9 2 3 2 5 2 4" xfId="10982" xr:uid="{00000000-0005-0000-0000-000095B40000}"/>
    <cellStyle name="Normal 9 2 3 2 5 2 4 2" xfId="28335" xr:uid="{00000000-0005-0000-0000-000096B40000}"/>
    <cellStyle name="Normal 9 2 3 2 5 2 4 3" xfId="45681" xr:uid="{00000000-0005-0000-0000-000097B40000}"/>
    <cellStyle name="Normal 9 2 3 2 5 2 5" xfId="19662" xr:uid="{00000000-0005-0000-0000-000098B40000}"/>
    <cellStyle name="Normal 9 2 3 2 5 2 6" xfId="37008" xr:uid="{00000000-0005-0000-0000-000099B40000}"/>
    <cellStyle name="Normal 9 2 3 2 5 3" xfId="6278" xr:uid="{00000000-0005-0000-0000-00009AB40000}"/>
    <cellStyle name="Normal 9 2 3 2 5 3 2" xfId="14951" xr:uid="{00000000-0005-0000-0000-00009BB40000}"/>
    <cellStyle name="Normal 9 2 3 2 5 3 2 2" xfId="32304" xr:uid="{00000000-0005-0000-0000-00009CB40000}"/>
    <cellStyle name="Normal 9 2 3 2 5 3 2 3" xfId="49650" xr:uid="{00000000-0005-0000-0000-00009DB40000}"/>
    <cellStyle name="Normal 9 2 3 2 5 3 3" xfId="23631" xr:uid="{00000000-0005-0000-0000-00009EB40000}"/>
    <cellStyle name="Normal 9 2 3 2 5 3 4" xfId="40977" xr:uid="{00000000-0005-0000-0000-00009FB40000}"/>
    <cellStyle name="Normal 9 2 3 2 5 4" xfId="4122" xr:uid="{00000000-0005-0000-0000-0000A0B40000}"/>
    <cellStyle name="Normal 9 2 3 2 5 4 2" xfId="12795" xr:uid="{00000000-0005-0000-0000-0000A1B40000}"/>
    <cellStyle name="Normal 9 2 3 2 5 4 2 2" xfId="30148" xr:uid="{00000000-0005-0000-0000-0000A2B40000}"/>
    <cellStyle name="Normal 9 2 3 2 5 4 2 3" xfId="47494" xr:uid="{00000000-0005-0000-0000-0000A3B40000}"/>
    <cellStyle name="Normal 9 2 3 2 5 4 3" xfId="21475" xr:uid="{00000000-0005-0000-0000-0000A4B40000}"/>
    <cellStyle name="Normal 9 2 3 2 5 4 4" xfId="38821" xr:uid="{00000000-0005-0000-0000-0000A5B40000}"/>
    <cellStyle name="Normal 9 2 3 2 5 5" xfId="9169" xr:uid="{00000000-0005-0000-0000-0000A6B40000}"/>
    <cellStyle name="Normal 9 2 3 2 5 5 2" xfId="26522" xr:uid="{00000000-0005-0000-0000-0000A7B40000}"/>
    <cellStyle name="Normal 9 2 3 2 5 5 3" xfId="43868" xr:uid="{00000000-0005-0000-0000-0000A8B40000}"/>
    <cellStyle name="Normal 9 2 3 2 5 6" xfId="17849" xr:uid="{00000000-0005-0000-0000-0000A9B40000}"/>
    <cellStyle name="Normal 9 2 3 2 5 7" xfId="35195" xr:uid="{00000000-0005-0000-0000-0000AAB40000}"/>
    <cellStyle name="Normal 9 2 3 2 6" xfId="1917" xr:uid="{00000000-0005-0000-0000-0000ABB40000}"/>
    <cellStyle name="Normal 9 2 3 2 6 2" xfId="7699" xr:uid="{00000000-0005-0000-0000-0000ACB40000}"/>
    <cellStyle name="Normal 9 2 3 2 6 2 2" xfId="16372" xr:uid="{00000000-0005-0000-0000-0000ADB40000}"/>
    <cellStyle name="Normal 9 2 3 2 6 2 2 2" xfId="33725" xr:uid="{00000000-0005-0000-0000-0000AEB40000}"/>
    <cellStyle name="Normal 9 2 3 2 6 2 2 3" xfId="51071" xr:uid="{00000000-0005-0000-0000-0000AFB40000}"/>
    <cellStyle name="Normal 9 2 3 2 6 2 3" xfId="25052" xr:uid="{00000000-0005-0000-0000-0000B0B40000}"/>
    <cellStyle name="Normal 9 2 3 2 6 2 4" xfId="42398" xr:uid="{00000000-0005-0000-0000-0000B1B40000}"/>
    <cellStyle name="Normal 9 2 3 2 6 3" xfId="3730" xr:uid="{00000000-0005-0000-0000-0000B2B40000}"/>
    <cellStyle name="Normal 9 2 3 2 6 3 2" xfId="12403" xr:uid="{00000000-0005-0000-0000-0000B3B40000}"/>
    <cellStyle name="Normal 9 2 3 2 6 3 2 2" xfId="29756" xr:uid="{00000000-0005-0000-0000-0000B4B40000}"/>
    <cellStyle name="Normal 9 2 3 2 6 3 2 3" xfId="47102" xr:uid="{00000000-0005-0000-0000-0000B5B40000}"/>
    <cellStyle name="Normal 9 2 3 2 6 3 3" xfId="21083" xr:uid="{00000000-0005-0000-0000-0000B6B40000}"/>
    <cellStyle name="Normal 9 2 3 2 6 3 4" xfId="38429" xr:uid="{00000000-0005-0000-0000-0000B7B40000}"/>
    <cellStyle name="Normal 9 2 3 2 6 4" xfId="10590" xr:uid="{00000000-0005-0000-0000-0000B8B40000}"/>
    <cellStyle name="Normal 9 2 3 2 6 4 2" xfId="27943" xr:uid="{00000000-0005-0000-0000-0000B9B40000}"/>
    <cellStyle name="Normal 9 2 3 2 6 4 3" xfId="45289" xr:uid="{00000000-0005-0000-0000-0000BAB40000}"/>
    <cellStyle name="Normal 9 2 3 2 6 5" xfId="19270" xr:uid="{00000000-0005-0000-0000-0000BBB40000}"/>
    <cellStyle name="Normal 9 2 3 2 6 6" xfId="36616" xr:uid="{00000000-0005-0000-0000-0000BCB40000}"/>
    <cellStyle name="Normal 9 2 3 2 7" xfId="1231" xr:uid="{00000000-0005-0000-0000-0000BDB40000}"/>
    <cellStyle name="Normal 9 2 3 2 7 2" xfId="7013" xr:uid="{00000000-0005-0000-0000-0000BEB40000}"/>
    <cellStyle name="Normal 9 2 3 2 7 2 2" xfId="15686" xr:uid="{00000000-0005-0000-0000-0000BFB40000}"/>
    <cellStyle name="Normal 9 2 3 2 7 2 2 2" xfId="33039" xr:uid="{00000000-0005-0000-0000-0000C0B40000}"/>
    <cellStyle name="Normal 9 2 3 2 7 2 2 3" xfId="50385" xr:uid="{00000000-0005-0000-0000-0000C1B40000}"/>
    <cellStyle name="Normal 9 2 3 2 7 2 3" xfId="24366" xr:uid="{00000000-0005-0000-0000-0000C2B40000}"/>
    <cellStyle name="Normal 9 2 3 2 7 2 4" xfId="41712" xr:uid="{00000000-0005-0000-0000-0000C3B40000}"/>
    <cellStyle name="Normal 9 2 3 2 7 3" xfId="4857" xr:uid="{00000000-0005-0000-0000-0000C4B40000}"/>
    <cellStyle name="Normal 9 2 3 2 7 3 2" xfId="13530" xr:uid="{00000000-0005-0000-0000-0000C5B40000}"/>
    <cellStyle name="Normal 9 2 3 2 7 3 2 2" xfId="30883" xr:uid="{00000000-0005-0000-0000-0000C6B40000}"/>
    <cellStyle name="Normal 9 2 3 2 7 3 2 3" xfId="48229" xr:uid="{00000000-0005-0000-0000-0000C7B40000}"/>
    <cellStyle name="Normal 9 2 3 2 7 3 3" xfId="22210" xr:uid="{00000000-0005-0000-0000-0000C8B40000}"/>
    <cellStyle name="Normal 9 2 3 2 7 3 4" xfId="39556" xr:uid="{00000000-0005-0000-0000-0000C9B40000}"/>
    <cellStyle name="Normal 9 2 3 2 7 4" xfId="9904" xr:uid="{00000000-0005-0000-0000-0000CAB40000}"/>
    <cellStyle name="Normal 9 2 3 2 7 4 2" xfId="27257" xr:uid="{00000000-0005-0000-0000-0000CBB40000}"/>
    <cellStyle name="Normal 9 2 3 2 7 4 3" xfId="44603" xr:uid="{00000000-0005-0000-0000-0000CCB40000}"/>
    <cellStyle name="Normal 9 2 3 2 7 5" xfId="18584" xr:uid="{00000000-0005-0000-0000-0000CDB40000}"/>
    <cellStyle name="Normal 9 2 3 2 7 6" xfId="35930" xr:uid="{00000000-0005-0000-0000-0000CEB40000}"/>
    <cellStyle name="Normal 9 2 3 2 8" xfId="5886" xr:uid="{00000000-0005-0000-0000-0000CFB40000}"/>
    <cellStyle name="Normal 9 2 3 2 8 2" xfId="14559" xr:uid="{00000000-0005-0000-0000-0000D0B40000}"/>
    <cellStyle name="Normal 9 2 3 2 8 2 2" xfId="31912" xr:uid="{00000000-0005-0000-0000-0000D1B40000}"/>
    <cellStyle name="Normal 9 2 3 2 8 2 3" xfId="49258" xr:uid="{00000000-0005-0000-0000-0000D2B40000}"/>
    <cellStyle name="Normal 9 2 3 2 8 3" xfId="23239" xr:uid="{00000000-0005-0000-0000-0000D3B40000}"/>
    <cellStyle name="Normal 9 2 3 2 8 4" xfId="40585" xr:uid="{00000000-0005-0000-0000-0000D4B40000}"/>
    <cellStyle name="Normal 9 2 3 2 9" xfId="3044" xr:uid="{00000000-0005-0000-0000-0000D5B40000}"/>
    <cellStyle name="Normal 9 2 3 2 9 2" xfId="11717" xr:uid="{00000000-0005-0000-0000-0000D6B40000}"/>
    <cellStyle name="Normal 9 2 3 2 9 2 2" xfId="29070" xr:uid="{00000000-0005-0000-0000-0000D7B40000}"/>
    <cellStyle name="Normal 9 2 3 2 9 2 3" xfId="46416" xr:uid="{00000000-0005-0000-0000-0000D8B40000}"/>
    <cellStyle name="Normal 9 2 3 2 9 3" xfId="20397" xr:uid="{00000000-0005-0000-0000-0000D9B40000}"/>
    <cellStyle name="Normal 9 2 3 2 9 4" xfId="37743" xr:uid="{00000000-0005-0000-0000-0000DAB40000}"/>
    <cellStyle name="Normal 9 2 3 3" xfId="202" xr:uid="{00000000-0005-0000-0000-0000DBB40000}"/>
    <cellStyle name="Normal 9 2 3 3 10" xfId="17555" xr:uid="{00000000-0005-0000-0000-0000DCB40000}"/>
    <cellStyle name="Normal 9 2 3 3 11" xfId="34901" xr:uid="{00000000-0005-0000-0000-0000DDB40000}"/>
    <cellStyle name="Normal 9 2 3 3 2" xfId="692" xr:uid="{00000000-0005-0000-0000-0000DEB40000}"/>
    <cellStyle name="Normal 9 2 3 3 2 2" xfId="2505" xr:uid="{00000000-0005-0000-0000-0000DFB40000}"/>
    <cellStyle name="Normal 9 2 3 3 2 2 2" xfId="8287" xr:uid="{00000000-0005-0000-0000-0000E0B40000}"/>
    <cellStyle name="Normal 9 2 3 3 2 2 2 2" xfId="16960" xr:uid="{00000000-0005-0000-0000-0000E1B40000}"/>
    <cellStyle name="Normal 9 2 3 3 2 2 2 2 2" xfId="34313" xr:uid="{00000000-0005-0000-0000-0000E2B40000}"/>
    <cellStyle name="Normal 9 2 3 3 2 2 2 2 3" xfId="51659" xr:uid="{00000000-0005-0000-0000-0000E3B40000}"/>
    <cellStyle name="Normal 9 2 3 3 2 2 2 3" xfId="25640" xr:uid="{00000000-0005-0000-0000-0000E4B40000}"/>
    <cellStyle name="Normal 9 2 3 3 2 2 2 4" xfId="42986" xr:uid="{00000000-0005-0000-0000-0000E5B40000}"/>
    <cellStyle name="Normal 9 2 3 3 2 2 3" xfId="4318" xr:uid="{00000000-0005-0000-0000-0000E6B40000}"/>
    <cellStyle name="Normal 9 2 3 3 2 2 3 2" xfId="12991" xr:uid="{00000000-0005-0000-0000-0000E7B40000}"/>
    <cellStyle name="Normal 9 2 3 3 2 2 3 2 2" xfId="30344" xr:uid="{00000000-0005-0000-0000-0000E8B40000}"/>
    <cellStyle name="Normal 9 2 3 3 2 2 3 2 3" xfId="47690" xr:uid="{00000000-0005-0000-0000-0000E9B40000}"/>
    <cellStyle name="Normal 9 2 3 3 2 2 3 3" xfId="21671" xr:uid="{00000000-0005-0000-0000-0000EAB40000}"/>
    <cellStyle name="Normal 9 2 3 3 2 2 3 4" xfId="39017" xr:uid="{00000000-0005-0000-0000-0000EBB40000}"/>
    <cellStyle name="Normal 9 2 3 3 2 2 4" xfId="11178" xr:uid="{00000000-0005-0000-0000-0000ECB40000}"/>
    <cellStyle name="Normal 9 2 3 3 2 2 4 2" xfId="28531" xr:uid="{00000000-0005-0000-0000-0000EDB40000}"/>
    <cellStyle name="Normal 9 2 3 3 2 2 4 3" xfId="45877" xr:uid="{00000000-0005-0000-0000-0000EEB40000}"/>
    <cellStyle name="Normal 9 2 3 3 2 2 5" xfId="19858" xr:uid="{00000000-0005-0000-0000-0000EFB40000}"/>
    <cellStyle name="Normal 9 2 3 3 2 2 6" xfId="37204" xr:uid="{00000000-0005-0000-0000-0000F0B40000}"/>
    <cellStyle name="Normal 9 2 3 3 2 3" xfId="1427" xr:uid="{00000000-0005-0000-0000-0000F1B40000}"/>
    <cellStyle name="Normal 9 2 3 3 2 3 2" xfId="7209" xr:uid="{00000000-0005-0000-0000-0000F2B40000}"/>
    <cellStyle name="Normal 9 2 3 3 2 3 2 2" xfId="15882" xr:uid="{00000000-0005-0000-0000-0000F3B40000}"/>
    <cellStyle name="Normal 9 2 3 3 2 3 2 2 2" xfId="33235" xr:uid="{00000000-0005-0000-0000-0000F4B40000}"/>
    <cellStyle name="Normal 9 2 3 3 2 3 2 2 3" xfId="50581" xr:uid="{00000000-0005-0000-0000-0000F5B40000}"/>
    <cellStyle name="Normal 9 2 3 3 2 3 2 3" xfId="24562" xr:uid="{00000000-0005-0000-0000-0000F6B40000}"/>
    <cellStyle name="Normal 9 2 3 3 2 3 2 4" xfId="41908" xr:uid="{00000000-0005-0000-0000-0000F7B40000}"/>
    <cellStyle name="Normal 9 2 3 3 2 3 3" xfId="5053" xr:uid="{00000000-0005-0000-0000-0000F8B40000}"/>
    <cellStyle name="Normal 9 2 3 3 2 3 3 2" xfId="13726" xr:uid="{00000000-0005-0000-0000-0000F9B40000}"/>
    <cellStyle name="Normal 9 2 3 3 2 3 3 2 2" xfId="31079" xr:uid="{00000000-0005-0000-0000-0000FAB40000}"/>
    <cellStyle name="Normal 9 2 3 3 2 3 3 2 3" xfId="48425" xr:uid="{00000000-0005-0000-0000-0000FBB40000}"/>
    <cellStyle name="Normal 9 2 3 3 2 3 3 3" xfId="22406" xr:uid="{00000000-0005-0000-0000-0000FCB40000}"/>
    <cellStyle name="Normal 9 2 3 3 2 3 3 4" xfId="39752" xr:uid="{00000000-0005-0000-0000-0000FDB40000}"/>
    <cellStyle name="Normal 9 2 3 3 2 3 4" xfId="10100" xr:uid="{00000000-0005-0000-0000-0000FEB40000}"/>
    <cellStyle name="Normal 9 2 3 3 2 3 4 2" xfId="27453" xr:uid="{00000000-0005-0000-0000-0000FFB40000}"/>
    <cellStyle name="Normal 9 2 3 3 2 3 4 3" xfId="44799" xr:uid="{00000000-0005-0000-0000-000000B50000}"/>
    <cellStyle name="Normal 9 2 3 3 2 3 5" xfId="18780" xr:uid="{00000000-0005-0000-0000-000001B50000}"/>
    <cellStyle name="Normal 9 2 3 3 2 3 6" xfId="36126" xr:uid="{00000000-0005-0000-0000-000002B50000}"/>
    <cellStyle name="Normal 9 2 3 3 2 4" xfId="6474" xr:uid="{00000000-0005-0000-0000-000003B50000}"/>
    <cellStyle name="Normal 9 2 3 3 2 4 2" xfId="15147" xr:uid="{00000000-0005-0000-0000-000004B50000}"/>
    <cellStyle name="Normal 9 2 3 3 2 4 2 2" xfId="32500" xr:uid="{00000000-0005-0000-0000-000005B50000}"/>
    <cellStyle name="Normal 9 2 3 3 2 4 2 3" xfId="49846" xr:uid="{00000000-0005-0000-0000-000006B50000}"/>
    <cellStyle name="Normal 9 2 3 3 2 4 3" xfId="23827" xr:uid="{00000000-0005-0000-0000-000007B50000}"/>
    <cellStyle name="Normal 9 2 3 3 2 4 4" xfId="41173" xr:uid="{00000000-0005-0000-0000-000008B50000}"/>
    <cellStyle name="Normal 9 2 3 3 2 5" xfId="3240" xr:uid="{00000000-0005-0000-0000-000009B50000}"/>
    <cellStyle name="Normal 9 2 3 3 2 5 2" xfId="11913" xr:uid="{00000000-0005-0000-0000-00000AB50000}"/>
    <cellStyle name="Normal 9 2 3 3 2 5 2 2" xfId="29266" xr:uid="{00000000-0005-0000-0000-00000BB50000}"/>
    <cellStyle name="Normal 9 2 3 3 2 5 2 3" xfId="46612" xr:uid="{00000000-0005-0000-0000-00000CB50000}"/>
    <cellStyle name="Normal 9 2 3 3 2 5 3" xfId="20593" xr:uid="{00000000-0005-0000-0000-00000DB50000}"/>
    <cellStyle name="Normal 9 2 3 3 2 5 4" xfId="37939" xr:uid="{00000000-0005-0000-0000-00000EB50000}"/>
    <cellStyle name="Normal 9 2 3 3 2 6" xfId="9365" xr:uid="{00000000-0005-0000-0000-00000FB50000}"/>
    <cellStyle name="Normal 9 2 3 3 2 6 2" xfId="26718" xr:uid="{00000000-0005-0000-0000-000010B50000}"/>
    <cellStyle name="Normal 9 2 3 3 2 6 3" xfId="44064" xr:uid="{00000000-0005-0000-0000-000011B50000}"/>
    <cellStyle name="Normal 9 2 3 3 2 7" xfId="18045" xr:uid="{00000000-0005-0000-0000-000012B50000}"/>
    <cellStyle name="Normal 9 2 3 3 2 8" xfId="35391" xr:uid="{00000000-0005-0000-0000-000013B50000}"/>
    <cellStyle name="Normal 9 2 3 3 3" xfId="937" xr:uid="{00000000-0005-0000-0000-000014B50000}"/>
    <cellStyle name="Normal 9 2 3 3 3 2" xfId="2750" xr:uid="{00000000-0005-0000-0000-000015B50000}"/>
    <cellStyle name="Normal 9 2 3 3 3 2 2" xfId="8532" xr:uid="{00000000-0005-0000-0000-000016B50000}"/>
    <cellStyle name="Normal 9 2 3 3 3 2 2 2" xfId="17205" xr:uid="{00000000-0005-0000-0000-000017B50000}"/>
    <cellStyle name="Normal 9 2 3 3 3 2 2 2 2" xfId="34558" xr:uid="{00000000-0005-0000-0000-000018B50000}"/>
    <cellStyle name="Normal 9 2 3 3 3 2 2 2 3" xfId="51904" xr:uid="{00000000-0005-0000-0000-000019B50000}"/>
    <cellStyle name="Normal 9 2 3 3 3 2 2 3" xfId="25885" xr:uid="{00000000-0005-0000-0000-00001AB50000}"/>
    <cellStyle name="Normal 9 2 3 3 3 2 2 4" xfId="43231" xr:uid="{00000000-0005-0000-0000-00001BB50000}"/>
    <cellStyle name="Normal 9 2 3 3 3 2 3" xfId="4563" xr:uid="{00000000-0005-0000-0000-00001CB50000}"/>
    <cellStyle name="Normal 9 2 3 3 3 2 3 2" xfId="13236" xr:uid="{00000000-0005-0000-0000-00001DB50000}"/>
    <cellStyle name="Normal 9 2 3 3 3 2 3 2 2" xfId="30589" xr:uid="{00000000-0005-0000-0000-00001EB50000}"/>
    <cellStyle name="Normal 9 2 3 3 3 2 3 2 3" xfId="47935" xr:uid="{00000000-0005-0000-0000-00001FB50000}"/>
    <cellStyle name="Normal 9 2 3 3 3 2 3 3" xfId="21916" xr:uid="{00000000-0005-0000-0000-000020B50000}"/>
    <cellStyle name="Normal 9 2 3 3 3 2 3 4" xfId="39262" xr:uid="{00000000-0005-0000-0000-000021B50000}"/>
    <cellStyle name="Normal 9 2 3 3 3 2 4" xfId="11423" xr:uid="{00000000-0005-0000-0000-000022B50000}"/>
    <cellStyle name="Normal 9 2 3 3 3 2 4 2" xfId="28776" xr:uid="{00000000-0005-0000-0000-000023B50000}"/>
    <cellStyle name="Normal 9 2 3 3 3 2 4 3" xfId="46122" xr:uid="{00000000-0005-0000-0000-000024B50000}"/>
    <cellStyle name="Normal 9 2 3 3 3 2 5" xfId="20103" xr:uid="{00000000-0005-0000-0000-000025B50000}"/>
    <cellStyle name="Normal 9 2 3 3 3 2 6" xfId="37449" xr:uid="{00000000-0005-0000-0000-000026B50000}"/>
    <cellStyle name="Normal 9 2 3 3 3 3" xfId="1672" xr:uid="{00000000-0005-0000-0000-000027B50000}"/>
    <cellStyle name="Normal 9 2 3 3 3 3 2" xfId="7454" xr:uid="{00000000-0005-0000-0000-000028B50000}"/>
    <cellStyle name="Normal 9 2 3 3 3 3 2 2" xfId="16127" xr:uid="{00000000-0005-0000-0000-000029B50000}"/>
    <cellStyle name="Normal 9 2 3 3 3 3 2 2 2" xfId="33480" xr:uid="{00000000-0005-0000-0000-00002AB50000}"/>
    <cellStyle name="Normal 9 2 3 3 3 3 2 2 3" xfId="50826" xr:uid="{00000000-0005-0000-0000-00002BB50000}"/>
    <cellStyle name="Normal 9 2 3 3 3 3 2 3" xfId="24807" xr:uid="{00000000-0005-0000-0000-00002CB50000}"/>
    <cellStyle name="Normal 9 2 3 3 3 3 2 4" xfId="42153" xr:uid="{00000000-0005-0000-0000-00002DB50000}"/>
    <cellStyle name="Normal 9 2 3 3 3 3 3" xfId="5298" xr:uid="{00000000-0005-0000-0000-00002EB50000}"/>
    <cellStyle name="Normal 9 2 3 3 3 3 3 2" xfId="13971" xr:uid="{00000000-0005-0000-0000-00002FB50000}"/>
    <cellStyle name="Normal 9 2 3 3 3 3 3 2 2" xfId="31324" xr:uid="{00000000-0005-0000-0000-000030B50000}"/>
    <cellStyle name="Normal 9 2 3 3 3 3 3 2 3" xfId="48670" xr:uid="{00000000-0005-0000-0000-000031B50000}"/>
    <cellStyle name="Normal 9 2 3 3 3 3 3 3" xfId="22651" xr:uid="{00000000-0005-0000-0000-000032B50000}"/>
    <cellStyle name="Normal 9 2 3 3 3 3 3 4" xfId="39997" xr:uid="{00000000-0005-0000-0000-000033B50000}"/>
    <cellStyle name="Normal 9 2 3 3 3 3 4" xfId="10345" xr:uid="{00000000-0005-0000-0000-000034B50000}"/>
    <cellStyle name="Normal 9 2 3 3 3 3 4 2" xfId="27698" xr:uid="{00000000-0005-0000-0000-000035B50000}"/>
    <cellStyle name="Normal 9 2 3 3 3 3 4 3" xfId="45044" xr:uid="{00000000-0005-0000-0000-000036B50000}"/>
    <cellStyle name="Normal 9 2 3 3 3 3 5" xfId="19025" xr:uid="{00000000-0005-0000-0000-000037B50000}"/>
    <cellStyle name="Normal 9 2 3 3 3 3 6" xfId="36371" xr:uid="{00000000-0005-0000-0000-000038B50000}"/>
    <cellStyle name="Normal 9 2 3 3 3 4" xfId="6719" xr:uid="{00000000-0005-0000-0000-000039B50000}"/>
    <cellStyle name="Normal 9 2 3 3 3 4 2" xfId="15392" xr:uid="{00000000-0005-0000-0000-00003AB50000}"/>
    <cellStyle name="Normal 9 2 3 3 3 4 2 2" xfId="32745" xr:uid="{00000000-0005-0000-0000-00003BB50000}"/>
    <cellStyle name="Normal 9 2 3 3 3 4 2 3" xfId="50091" xr:uid="{00000000-0005-0000-0000-00003CB50000}"/>
    <cellStyle name="Normal 9 2 3 3 3 4 3" xfId="24072" xr:uid="{00000000-0005-0000-0000-00003DB50000}"/>
    <cellStyle name="Normal 9 2 3 3 3 4 4" xfId="41418" xr:uid="{00000000-0005-0000-0000-00003EB50000}"/>
    <cellStyle name="Normal 9 2 3 3 3 5" xfId="3485" xr:uid="{00000000-0005-0000-0000-00003FB50000}"/>
    <cellStyle name="Normal 9 2 3 3 3 5 2" xfId="12158" xr:uid="{00000000-0005-0000-0000-000040B50000}"/>
    <cellStyle name="Normal 9 2 3 3 3 5 2 2" xfId="29511" xr:uid="{00000000-0005-0000-0000-000041B50000}"/>
    <cellStyle name="Normal 9 2 3 3 3 5 2 3" xfId="46857" xr:uid="{00000000-0005-0000-0000-000042B50000}"/>
    <cellStyle name="Normal 9 2 3 3 3 5 3" xfId="20838" xr:uid="{00000000-0005-0000-0000-000043B50000}"/>
    <cellStyle name="Normal 9 2 3 3 3 5 4" xfId="38184" xr:uid="{00000000-0005-0000-0000-000044B50000}"/>
    <cellStyle name="Normal 9 2 3 3 3 6" xfId="9610" xr:uid="{00000000-0005-0000-0000-000045B50000}"/>
    <cellStyle name="Normal 9 2 3 3 3 6 2" xfId="26963" xr:uid="{00000000-0005-0000-0000-000046B50000}"/>
    <cellStyle name="Normal 9 2 3 3 3 6 3" xfId="44309" xr:uid="{00000000-0005-0000-0000-000047B50000}"/>
    <cellStyle name="Normal 9 2 3 3 3 7" xfId="18290" xr:uid="{00000000-0005-0000-0000-000048B50000}"/>
    <cellStyle name="Normal 9 2 3 3 3 8" xfId="35636" xr:uid="{00000000-0005-0000-0000-000049B50000}"/>
    <cellStyle name="Normal 9 2 3 3 4" xfId="447" xr:uid="{00000000-0005-0000-0000-00004AB50000}"/>
    <cellStyle name="Normal 9 2 3 3 4 2" xfId="2260" xr:uid="{00000000-0005-0000-0000-00004BB50000}"/>
    <cellStyle name="Normal 9 2 3 3 4 2 2" xfId="8042" xr:uid="{00000000-0005-0000-0000-00004CB50000}"/>
    <cellStyle name="Normal 9 2 3 3 4 2 2 2" xfId="16715" xr:uid="{00000000-0005-0000-0000-00004DB50000}"/>
    <cellStyle name="Normal 9 2 3 3 4 2 2 2 2" xfId="34068" xr:uid="{00000000-0005-0000-0000-00004EB50000}"/>
    <cellStyle name="Normal 9 2 3 3 4 2 2 2 3" xfId="51414" xr:uid="{00000000-0005-0000-0000-00004FB50000}"/>
    <cellStyle name="Normal 9 2 3 3 4 2 2 3" xfId="25395" xr:uid="{00000000-0005-0000-0000-000050B50000}"/>
    <cellStyle name="Normal 9 2 3 3 4 2 2 4" xfId="42741" xr:uid="{00000000-0005-0000-0000-000051B50000}"/>
    <cellStyle name="Normal 9 2 3 3 4 2 3" xfId="5543" xr:uid="{00000000-0005-0000-0000-000052B50000}"/>
    <cellStyle name="Normal 9 2 3 3 4 2 3 2" xfId="14216" xr:uid="{00000000-0005-0000-0000-000053B50000}"/>
    <cellStyle name="Normal 9 2 3 3 4 2 3 2 2" xfId="31569" xr:uid="{00000000-0005-0000-0000-000054B50000}"/>
    <cellStyle name="Normal 9 2 3 3 4 2 3 2 3" xfId="48915" xr:uid="{00000000-0005-0000-0000-000055B50000}"/>
    <cellStyle name="Normal 9 2 3 3 4 2 3 3" xfId="22896" xr:uid="{00000000-0005-0000-0000-000056B50000}"/>
    <cellStyle name="Normal 9 2 3 3 4 2 3 4" xfId="40242" xr:uid="{00000000-0005-0000-0000-000057B50000}"/>
    <cellStyle name="Normal 9 2 3 3 4 2 4" xfId="10933" xr:uid="{00000000-0005-0000-0000-000058B50000}"/>
    <cellStyle name="Normal 9 2 3 3 4 2 4 2" xfId="28286" xr:uid="{00000000-0005-0000-0000-000059B50000}"/>
    <cellStyle name="Normal 9 2 3 3 4 2 4 3" xfId="45632" xr:uid="{00000000-0005-0000-0000-00005AB50000}"/>
    <cellStyle name="Normal 9 2 3 3 4 2 5" xfId="19613" xr:uid="{00000000-0005-0000-0000-00005BB50000}"/>
    <cellStyle name="Normal 9 2 3 3 4 2 6" xfId="36959" xr:uid="{00000000-0005-0000-0000-00005CB50000}"/>
    <cellStyle name="Normal 9 2 3 3 4 3" xfId="6229" xr:uid="{00000000-0005-0000-0000-00005DB50000}"/>
    <cellStyle name="Normal 9 2 3 3 4 3 2" xfId="14902" xr:uid="{00000000-0005-0000-0000-00005EB50000}"/>
    <cellStyle name="Normal 9 2 3 3 4 3 2 2" xfId="32255" xr:uid="{00000000-0005-0000-0000-00005FB50000}"/>
    <cellStyle name="Normal 9 2 3 3 4 3 2 3" xfId="49601" xr:uid="{00000000-0005-0000-0000-000060B50000}"/>
    <cellStyle name="Normal 9 2 3 3 4 3 3" xfId="23582" xr:uid="{00000000-0005-0000-0000-000061B50000}"/>
    <cellStyle name="Normal 9 2 3 3 4 3 4" xfId="40928" xr:uid="{00000000-0005-0000-0000-000062B50000}"/>
    <cellStyle name="Normal 9 2 3 3 4 4" xfId="4073" xr:uid="{00000000-0005-0000-0000-000063B50000}"/>
    <cellStyle name="Normal 9 2 3 3 4 4 2" xfId="12746" xr:uid="{00000000-0005-0000-0000-000064B50000}"/>
    <cellStyle name="Normal 9 2 3 3 4 4 2 2" xfId="30099" xr:uid="{00000000-0005-0000-0000-000065B50000}"/>
    <cellStyle name="Normal 9 2 3 3 4 4 2 3" xfId="47445" xr:uid="{00000000-0005-0000-0000-000066B50000}"/>
    <cellStyle name="Normal 9 2 3 3 4 4 3" xfId="21426" xr:uid="{00000000-0005-0000-0000-000067B50000}"/>
    <cellStyle name="Normal 9 2 3 3 4 4 4" xfId="38772" xr:uid="{00000000-0005-0000-0000-000068B50000}"/>
    <cellStyle name="Normal 9 2 3 3 4 5" xfId="9120" xr:uid="{00000000-0005-0000-0000-000069B50000}"/>
    <cellStyle name="Normal 9 2 3 3 4 5 2" xfId="26473" xr:uid="{00000000-0005-0000-0000-00006AB50000}"/>
    <cellStyle name="Normal 9 2 3 3 4 5 3" xfId="43819" xr:uid="{00000000-0005-0000-0000-00006BB50000}"/>
    <cellStyle name="Normal 9 2 3 3 4 6" xfId="17800" xr:uid="{00000000-0005-0000-0000-00006CB50000}"/>
    <cellStyle name="Normal 9 2 3 3 4 7" xfId="35146" xr:uid="{00000000-0005-0000-0000-00006DB50000}"/>
    <cellStyle name="Normal 9 2 3 3 5" xfId="2015" xr:uid="{00000000-0005-0000-0000-00006EB50000}"/>
    <cellStyle name="Normal 9 2 3 3 5 2" xfId="7797" xr:uid="{00000000-0005-0000-0000-00006FB50000}"/>
    <cellStyle name="Normal 9 2 3 3 5 2 2" xfId="16470" xr:uid="{00000000-0005-0000-0000-000070B50000}"/>
    <cellStyle name="Normal 9 2 3 3 5 2 2 2" xfId="33823" xr:uid="{00000000-0005-0000-0000-000071B50000}"/>
    <cellStyle name="Normal 9 2 3 3 5 2 2 3" xfId="51169" xr:uid="{00000000-0005-0000-0000-000072B50000}"/>
    <cellStyle name="Normal 9 2 3 3 5 2 3" xfId="25150" xr:uid="{00000000-0005-0000-0000-000073B50000}"/>
    <cellStyle name="Normal 9 2 3 3 5 2 4" xfId="42496" xr:uid="{00000000-0005-0000-0000-000074B50000}"/>
    <cellStyle name="Normal 9 2 3 3 5 3" xfId="3828" xr:uid="{00000000-0005-0000-0000-000075B50000}"/>
    <cellStyle name="Normal 9 2 3 3 5 3 2" xfId="12501" xr:uid="{00000000-0005-0000-0000-000076B50000}"/>
    <cellStyle name="Normal 9 2 3 3 5 3 2 2" xfId="29854" xr:uid="{00000000-0005-0000-0000-000077B50000}"/>
    <cellStyle name="Normal 9 2 3 3 5 3 2 3" xfId="47200" xr:uid="{00000000-0005-0000-0000-000078B50000}"/>
    <cellStyle name="Normal 9 2 3 3 5 3 3" xfId="21181" xr:uid="{00000000-0005-0000-0000-000079B50000}"/>
    <cellStyle name="Normal 9 2 3 3 5 3 4" xfId="38527" xr:uid="{00000000-0005-0000-0000-00007AB50000}"/>
    <cellStyle name="Normal 9 2 3 3 5 4" xfId="10688" xr:uid="{00000000-0005-0000-0000-00007BB50000}"/>
    <cellStyle name="Normal 9 2 3 3 5 4 2" xfId="28041" xr:uid="{00000000-0005-0000-0000-00007CB50000}"/>
    <cellStyle name="Normal 9 2 3 3 5 4 3" xfId="45387" xr:uid="{00000000-0005-0000-0000-00007DB50000}"/>
    <cellStyle name="Normal 9 2 3 3 5 5" xfId="19368" xr:uid="{00000000-0005-0000-0000-00007EB50000}"/>
    <cellStyle name="Normal 9 2 3 3 5 6" xfId="36714" xr:uid="{00000000-0005-0000-0000-00007FB50000}"/>
    <cellStyle name="Normal 9 2 3 3 6" xfId="1182" xr:uid="{00000000-0005-0000-0000-000080B50000}"/>
    <cellStyle name="Normal 9 2 3 3 6 2" xfId="6964" xr:uid="{00000000-0005-0000-0000-000081B50000}"/>
    <cellStyle name="Normal 9 2 3 3 6 2 2" xfId="15637" xr:uid="{00000000-0005-0000-0000-000082B50000}"/>
    <cellStyle name="Normal 9 2 3 3 6 2 2 2" xfId="32990" xr:uid="{00000000-0005-0000-0000-000083B50000}"/>
    <cellStyle name="Normal 9 2 3 3 6 2 2 3" xfId="50336" xr:uid="{00000000-0005-0000-0000-000084B50000}"/>
    <cellStyle name="Normal 9 2 3 3 6 2 3" xfId="24317" xr:uid="{00000000-0005-0000-0000-000085B50000}"/>
    <cellStyle name="Normal 9 2 3 3 6 2 4" xfId="41663" xr:uid="{00000000-0005-0000-0000-000086B50000}"/>
    <cellStyle name="Normal 9 2 3 3 6 3" xfId="4808" xr:uid="{00000000-0005-0000-0000-000087B50000}"/>
    <cellStyle name="Normal 9 2 3 3 6 3 2" xfId="13481" xr:uid="{00000000-0005-0000-0000-000088B50000}"/>
    <cellStyle name="Normal 9 2 3 3 6 3 2 2" xfId="30834" xr:uid="{00000000-0005-0000-0000-000089B50000}"/>
    <cellStyle name="Normal 9 2 3 3 6 3 2 3" xfId="48180" xr:uid="{00000000-0005-0000-0000-00008AB50000}"/>
    <cellStyle name="Normal 9 2 3 3 6 3 3" xfId="22161" xr:uid="{00000000-0005-0000-0000-00008BB50000}"/>
    <cellStyle name="Normal 9 2 3 3 6 3 4" xfId="39507" xr:uid="{00000000-0005-0000-0000-00008CB50000}"/>
    <cellStyle name="Normal 9 2 3 3 6 4" xfId="9855" xr:uid="{00000000-0005-0000-0000-00008DB50000}"/>
    <cellStyle name="Normal 9 2 3 3 6 4 2" xfId="27208" xr:uid="{00000000-0005-0000-0000-00008EB50000}"/>
    <cellStyle name="Normal 9 2 3 3 6 4 3" xfId="44554" xr:uid="{00000000-0005-0000-0000-00008FB50000}"/>
    <cellStyle name="Normal 9 2 3 3 6 5" xfId="18535" xr:uid="{00000000-0005-0000-0000-000090B50000}"/>
    <cellStyle name="Normal 9 2 3 3 6 6" xfId="35881" xr:uid="{00000000-0005-0000-0000-000091B50000}"/>
    <cellStyle name="Normal 9 2 3 3 7" xfId="5984" xr:uid="{00000000-0005-0000-0000-000092B50000}"/>
    <cellStyle name="Normal 9 2 3 3 7 2" xfId="14657" xr:uid="{00000000-0005-0000-0000-000093B50000}"/>
    <cellStyle name="Normal 9 2 3 3 7 2 2" xfId="32010" xr:uid="{00000000-0005-0000-0000-000094B50000}"/>
    <cellStyle name="Normal 9 2 3 3 7 2 3" xfId="49356" xr:uid="{00000000-0005-0000-0000-000095B50000}"/>
    <cellStyle name="Normal 9 2 3 3 7 3" xfId="23337" xr:uid="{00000000-0005-0000-0000-000096B50000}"/>
    <cellStyle name="Normal 9 2 3 3 7 4" xfId="40683" xr:uid="{00000000-0005-0000-0000-000097B50000}"/>
    <cellStyle name="Normal 9 2 3 3 8" xfId="2995" xr:uid="{00000000-0005-0000-0000-000098B50000}"/>
    <cellStyle name="Normal 9 2 3 3 8 2" xfId="11668" xr:uid="{00000000-0005-0000-0000-000099B50000}"/>
    <cellStyle name="Normal 9 2 3 3 8 2 2" xfId="29021" xr:uid="{00000000-0005-0000-0000-00009AB50000}"/>
    <cellStyle name="Normal 9 2 3 3 8 2 3" xfId="46367" xr:uid="{00000000-0005-0000-0000-00009BB50000}"/>
    <cellStyle name="Normal 9 2 3 3 8 3" xfId="20348" xr:uid="{00000000-0005-0000-0000-00009CB50000}"/>
    <cellStyle name="Normal 9 2 3 3 8 4" xfId="37694" xr:uid="{00000000-0005-0000-0000-00009DB50000}"/>
    <cellStyle name="Normal 9 2 3 3 9" xfId="8875" xr:uid="{00000000-0005-0000-0000-00009EB50000}"/>
    <cellStyle name="Normal 9 2 3 3 9 2" xfId="26228" xr:uid="{00000000-0005-0000-0000-00009FB50000}"/>
    <cellStyle name="Normal 9 2 3 3 9 3" xfId="43574" xr:uid="{00000000-0005-0000-0000-0000A0B50000}"/>
    <cellStyle name="Normal 9 2 3 4" xfId="300" xr:uid="{00000000-0005-0000-0000-0000A1B50000}"/>
    <cellStyle name="Normal 9 2 3 4 10" xfId="34999" xr:uid="{00000000-0005-0000-0000-0000A2B50000}"/>
    <cellStyle name="Normal 9 2 3 4 2" xfId="1035" xr:uid="{00000000-0005-0000-0000-0000A3B50000}"/>
    <cellStyle name="Normal 9 2 3 4 2 2" xfId="2848" xr:uid="{00000000-0005-0000-0000-0000A4B50000}"/>
    <cellStyle name="Normal 9 2 3 4 2 2 2" xfId="8630" xr:uid="{00000000-0005-0000-0000-0000A5B50000}"/>
    <cellStyle name="Normal 9 2 3 4 2 2 2 2" xfId="17303" xr:uid="{00000000-0005-0000-0000-0000A6B50000}"/>
    <cellStyle name="Normal 9 2 3 4 2 2 2 2 2" xfId="34656" xr:uid="{00000000-0005-0000-0000-0000A7B50000}"/>
    <cellStyle name="Normal 9 2 3 4 2 2 2 2 3" xfId="52002" xr:uid="{00000000-0005-0000-0000-0000A8B50000}"/>
    <cellStyle name="Normal 9 2 3 4 2 2 2 3" xfId="25983" xr:uid="{00000000-0005-0000-0000-0000A9B50000}"/>
    <cellStyle name="Normal 9 2 3 4 2 2 2 4" xfId="43329" xr:uid="{00000000-0005-0000-0000-0000AAB50000}"/>
    <cellStyle name="Normal 9 2 3 4 2 2 3" xfId="4661" xr:uid="{00000000-0005-0000-0000-0000ABB50000}"/>
    <cellStyle name="Normal 9 2 3 4 2 2 3 2" xfId="13334" xr:uid="{00000000-0005-0000-0000-0000ACB50000}"/>
    <cellStyle name="Normal 9 2 3 4 2 2 3 2 2" xfId="30687" xr:uid="{00000000-0005-0000-0000-0000ADB50000}"/>
    <cellStyle name="Normal 9 2 3 4 2 2 3 2 3" xfId="48033" xr:uid="{00000000-0005-0000-0000-0000AEB50000}"/>
    <cellStyle name="Normal 9 2 3 4 2 2 3 3" xfId="22014" xr:uid="{00000000-0005-0000-0000-0000AFB50000}"/>
    <cellStyle name="Normal 9 2 3 4 2 2 3 4" xfId="39360" xr:uid="{00000000-0005-0000-0000-0000B0B50000}"/>
    <cellStyle name="Normal 9 2 3 4 2 2 4" xfId="11521" xr:uid="{00000000-0005-0000-0000-0000B1B50000}"/>
    <cellStyle name="Normal 9 2 3 4 2 2 4 2" xfId="28874" xr:uid="{00000000-0005-0000-0000-0000B2B50000}"/>
    <cellStyle name="Normal 9 2 3 4 2 2 4 3" xfId="46220" xr:uid="{00000000-0005-0000-0000-0000B3B50000}"/>
    <cellStyle name="Normal 9 2 3 4 2 2 5" xfId="20201" xr:uid="{00000000-0005-0000-0000-0000B4B50000}"/>
    <cellStyle name="Normal 9 2 3 4 2 2 6" xfId="37547" xr:uid="{00000000-0005-0000-0000-0000B5B50000}"/>
    <cellStyle name="Normal 9 2 3 4 2 3" xfId="1770" xr:uid="{00000000-0005-0000-0000-0000B6B50000}"/>
    <cellStyle name="Normal 9 2 3 4 2 3 2" xfId="7552" xr:uid="{00000000-0005-0000-0000-0000B7B50000}"/>
    <cellStyle name="Normal 9 2 3 4 2 3 2 2" xfId="16225" xr:uid="{00000000-0005-0000-0000-0000B8B50000}"/>
    <cellStyle name="Normal 9 2 3 4 2 3 2 2 2" xfId="33578" xr:uid="{00000000-0005-0000-0000-0000B9B50000}"/>
    <cellStyle name="Normal 9 2 3 4 2 3 2 2 3" xfId="50924" xr:uid="{00000000-0005-0000-0000-0000BAB50000}"/>
    <cellStyle name="Normal 9 2 3 4 2 3 2 3" xfId="24905" xr:uid="{00000000-0005-0000-0000-0000BBB50000}"/>
    <cellStyle name="Normal 9 2 3 4 2 3 2 4" xfId="42251" xr:uid="{00000000-0005-0000-0000-0000BCB50000}"/>
    <cellStyle name="Normal 9 2 3 4 2 3 3" xfId="5396" xr:uid="{00000000-0005-0000-0000-0000BDB50000}"/>
    <cellStyle name="Normal 9 2 3 4 2 3 3 2" xfId="14069" xr:uid="{00000000-0005-0000-0000-0000BEB50000}"/>
    <cellStyle name="Normal 9 2 3 4 2 3 3 2 2" xfId="31422" xr:uid="{00000000-0005-0000-0000-0000BFB50000}"/>
    <cellStyle name="Normal 9 2 3 4 2 3 3 2 3" xfId="48768" xr:uid="{00000000-0005-0000-0000-0000C0B50000}"/>
    <cellStyle name="Normal 9 2 3 4 2 3 3 3" xfId="22749" xr:uid="{00000000-0005-0000-0000-0000C1B50000}"/>
    <cellStyle name="Normal 9 2 3 4 2 3 3 4" xfId="40095" xr:uid="{00000000-0005-0000-0000-0000C2B50000}"/>
    <cellStyle name="Normal 9 2 3 4 2 3 4" xfId="10443" xr:uid="{00000000-0005-0000-0000-0000C3B50000}"/>
    <cellStyle name="Normal 9 2 3 4 2 3 4 2" xfId="27796" xr:uid="{00000000-0005-0000-0000-0000C4B50000}"/>
    <cellStyle name="Normal 9 2 3 4 2 3 4 3" xfId="45142" xr:uid="{00000000-0005-0000-0000-0000C5B50000}"/>
    <cellStyle name="Normal 9 2 3 4 2 3 5" xfId="19123" xr:uid="{00000000-0005-0000-0000-0000C6B50000}"/>
    <cellStyle name="Normal 9 2 3 4 2 3 6" xfId="36469" xr:uid="{00000000-0005-0000-0000-0000C7B50000}"/>
    <cellStyle name="Normal 9 2 3 4 2 4" xfId="6817" xr:uid="{00000000-0005-0000-0000-0000C8B50000}"/>
    <cellStyle name="Normal 9 2 3 4 2 4 2" xfId="15490" xr:uid="{00000000-0005-0000-0000-0000C9B50000}"/>
    <cellStyle name="Normal 9 2 3 4 2 4 2 2" xfId="32843" xr:uid="{00000000-0005-0000-0000-0000CAB50000}"/>
    <cellStyle name="Normal 9 2 3 4 2 4 2 3" xfId="50189" xr:uid="{00000000-0005-0000-0000-0000CBB50000}"/>
    <cellStyle name="Normal 9 2 3 4 2 4 3" xfId="24170" xr:uid="{00000000-0005-0000-0000-0000CCB50000}"/>
    <cellStyle name="Normal 9 2 3 4 2 4 4" xfId="41516" xr:uid="{00000000-0005-0000-0000-0000CDB50000}"/>
    <cellStyle name="Normal 9 2 3 4 2 5" xfId="3583" xr:uid="{00000000-0005-0000-0000-0000CEB50000}"/>
    <cellStyle name="Normal 9 2 3 4 2 5 2" xfId="12256" xr:uid="{00000000-0005-0000-0000-0000CFB50000}"/>
    <cellStyle name="Normal 9 2 3 4 2 5 2 2" xfId="29609" xr:uid="{00000000-0005-0000-0000-0000D0B50000}"/>
    <cellStyle name="Normal 9 2 3 4 2 5 2 3" xfId="46955" xr:uid="{00000000-0005-0000-0000-0000D1B50000}"/>
    <cellStyle name="Normal 9 2 3 4 2 5 3" xfId="20936" xr:uid="{00000000-0005-0000-0000-0000D2B50000}"/>
    <cellStyle name="Normal 9 2 3 4 2 5 4" xfId="38282" xr:uid="{00000000-0005-0000-0000-0000D3B50000}"/>
    <cellStyle name="Normal 9 2 3 4 2 6" xfId="9708" xr:uid="{00000000-0005-0000-0000-0000D4B50000}"/>
    <cellStyle name="Normal 9 2 3 4 2 6 2" xfId="27061" xr:uid="{00000000-0005-0000-0000-0000D5B50000}"/>
    <cellStyle name="Normal 9 2 3 4 2 6 3" xfId="44407" xr:uid="{00000000-0005-0000-0000-0000D6B50000}"/>
    <cellStyle name="Normal 9 2 3 4 2 7" xfId="18388" xr:uid="{00000000-0005-0000-0000-0000D7B50000}"/>
    <cellStyle name="Normal 9 2 3 4 2 8" xfId="35734" xr:uid="{00000000-0005-0000-0000-0000D8B50000}"/>
    <cellStyle name="Normal 9 2 3 4 3" xfId="545" xr:uid="{00000000-0005-0000-0000-0000D9B50000}"/>
    <cellStyle name="Normal 9 2 3 4 3 2" xfId="2358" xr:uid="{00000000-0005-0000-0000-0000DAB50000}"/>
    <cellStyle name="Normal 9 2 3 4 3 2 2" xfId="8140" xr:uid="{00000000-0005-0000-0000-0000DBB50000}"/>
    <cellStyle name="Normal 9 2 3 4 3 2 2 2" xfId="16813" xr:uid="{00000000-0005-0000-0000-0000DCB50000}"/>
    <cellStyle name="Normal 9 2 3 4 3 2 2 2 2" xfId="34166" xr:uid="{00000000-0005-0000-0000-0000DDB50000}"/>
    <cellStyle name="Normal 9 2 3 4 3 2 2 2 3" xfId="51512" xr:uid="{00000000-0005-0000-0000-0000DEB50000}"/>
    <cellStyle name="Normal 9 2 3 4 3 2 2 3" xfId="25493" xr:uid="{00000000-0005-0000-0000-0000DFB50000}"/>
    <cellStyle name="Normal 9 2 3 4 3 2 2 4" xfId="42839" xr:uid="{00000000-0005-0000-0000-0000E0B50000}"/>
    <cellStyle name="Normal 9 2 3 4 3 2 3" xfId="5641" xr:uid="{00000000-0005-0000-0000-0000E1B50000}"/>
    <cellStyle name="Normal 9 2 3 4 3 2 3 2" xfId="14314" xr:uid="{00000000-0005-0000-0000-0000E2B50000}"/>
    <cellStyle name="Normal 9 2 3 4 3 2 3 2 2" xfId="31667" xr:uid="{00000000-0005-0000-0000-0000E3B50000}"/>
    <cellStyle name="Normal 9 2 3 4 3 2 3 2 3" xfId="49013" xr:uid="{00000000-0005-0000-0000-0000E4B50000}"/>
    <cellStyle name="Normal 9 2 3 4 3 2 3 3" xfId="22994" xr:uid="{00000000-0005-0000-0000-0000E5B50000}"/>
    <cellStyle name="Normal 9 2 3 4 3 2 3 4" xfId="40340" xr:uid="{00000000-0005-0000-0000-0000E6B50000}"/>
    <cellStyle name="Normal 9 2 3 4 3 2 4" xfId="11031" xr:uid="{00000000-0005-0000-0000-0000E7B50000}"/>
    <cellStyle name="Normal 9 2 3 4 3 2 4 2" xfId="28384" xr:uid="{00000000-0005-0000-0000-0000E8B50000}"/>
    <cellStyle name="Normal 9 2 3 4 3 2 4 3" xfId="45730" xr:uid="{00000000-0005-0000-0000-0000E9B50000}"/>
    <cellStyle name="Normal 9 2 3 4 3 2 5" xfId="19711" xr:uid="{00000000-0005-0000-0000-0000EAB50000}"/>
    <cellStyle name="Normal 9 2 3 4 3 2 6" xfId="37057" xr:uid="{00000000-0005-0000-0000-0000EBB50000}"/>
    <cellStyle name="Normal 9 2 3 4 3 3" xfId="6327" xr:uid="{00000000-0005-0000-0000-0000ECB50000}"/>
    <cellStyle name="Normal 9 2 3 4 3 3 2" xfId="15000" xr:uid="{00000000-0005-0000-0000-0000EDB50000}"/>
    <cellStyle name="Normal 9 2 3 4 3 3 2 2" xfId="32353" xr:uid="{00000000-0005-0000-0000-0000EEB50000}"/>
    <cellStyle name="Normal 9 2 3 4 3 3 2 3" xfId="49699" xr:uid="{00000000-0005-0000-0000-0000EFB50000}"/>
    <cellStyle name="Normal 9 2 3 4 3 3 3" xfId="23680" xr:uid="{00000000-0005-0000-0000-0000F0B50000}"/>
    <cellStyle name="Normal 9 2 3 4 3 3 4" xfId="41026" xr:uid="{00000000-0005-0000-0000-0000F1B50000}"/>
    <cellStyle name="Normal 9 2 3 4 3 4" xfId="4171" xr:uid="{00000000-0005-0000-0000-0000F2B50000}"/>
    <cellStyle name="Normal 9 2 3 4 3 4 2" xfId="12844" xr:uid="{00000000-0005-0000-0000-0000F3B50000}"/>
    <cellStyle name="Normal 9 2 3 4 3 4 2 2" xfId="30197" xr:uid="{00000000-0005-0000-0000-0000F4B50000}"/>
    <cellStyle name="Normal 9 2 3 4 3 4 2 3" xfId="47543" xr:uid="{00000000-0005-0000-0000-0000F5B50000}"/>
    <cellStyle name="Normal 9 2 3 4 3 4 3" xfId="21524" xr:uid="{00000000-0005-0000-0000-0000F6B50000}"/>
    <cellStyle name="Normal 9 2 3 4 3 4 4" xfId="38870" xr:uid="{00000000-0005-0000-0000-0000F7B50000}"/>
    <cellStyle name="Normal 9 2 3 4 3 5" xfId="9218" xr:uid="{00000000-0005-0000-0000-0000F8B50000}"/>
    <cellStyle name="Normal 9 2 3 4 3 5 2" xfId="26571" xr:uid="{00000000-0005-0000-0000-0000F9B50000}"/>
    <cellStyle name="Normal 9 2 3 4 3 5 3" xfId="43917" xr:uid="{00000000-0005-0000-0000-0000FAB50000}"/>
    <cellStyle name="Normal 9 2 3 4 3 6" xfId="17898" xr:uid="{00000000-0005-0000-0000-0000FBB50000}"/>
    <cellStyle name="Normal 9 2 3 4 3 7" xfId="35244" xr:uid="{00000000-0005-0000-0000-0000FCB50000}"/>
    <cellStyle name="Normal 9 2 3 4 4" xfId="2113" xr:uid="{00000000-0005-0000-0000-0000FDB50000}"/>
    <cellStyle name="Normal 9 2 3 4 4 2" xfId="7895" xr:uid="{00000000-0005-0000-0000-0000FEB50000}"/>
    <cellStyle name="Normal 9 2 3 4 4 2 2" xfId="16568" xr:uid="{00000000-0005-0000-0000-0000FFB50000}"/>
    <cellStyle name="Normal 9 2 3 4 4 2 2 2" xfId="33921" xr:uid="{00000000-0005-0000-0000-000000B60000}"/>
    <cellStyle name="Normal 9 2 3 4 4 2 2 3" xfId="51267" xr:uid="{00000000-0005-0000-0000-000001B60000}"/>
    <cellStyle name="Normal 9 2 3 4 4 2 3" xfId="25248" xr:uid="{00000000-0005-0000-0000-000002B60000}"/>
    <cellStyle name="Normal 9 2 3 4 4 2 4" xfId="42594" xr:uid="{00000000-0005-0000-0000-000003B60000}"/>
    <cellStyle name="Normal 9 2 3 4 4 3" xfId="3926" xr:uid="{00000000-0005-0000-0000-000004B60000}"/>
    <cellStyle name="Normal 9 2 3 4 4 3 2" xfId="12599" xr:uid="{00000000-0005-0000-0000-000005B60000}"/>
    <cellStyle name="Normal 9 2 3 4 4 3 2 2" xfId="29952" xr:uid="{00000000-0005-0000-0000-000006B60000}"/>
    <cellStyle name="Normal 9 2 3 4 4 3 2 3" xfId="47298" xr:uid="{00000000-0005-0000-0000-000007B60000}"/>
    <cellStyle name="Normal 9 2 3 4 4 3 3" xfId="21279" xr:uid="{00000000-0005-0000-0000-000008B60000}"/>
    <cellStyle name="Normal 9 2 3 4 4 3 4" xfId="38625" xr:uid="{00000000-0005-0000-0000-000009B60000}"/>
    <cellStyle name="Normal 9 2 3 4 4 4" xfId="10786" xr:uid="{00000000-0005-0000-0000-00000AB60000}"/>
    <cellStyle name="Normal 9 2 3 4 4 4 2" xfId="28139" xr:uid="{00000000-0005-0000-0000-00000BB60000}"/>
    <cellStyle name="Normal 9 2 3 4 4 4 3" xfId="45485" xr:uid="{00000000-0005-0000-0000-00000CB60000}"/>
    <cellStyle name="Normal 9 2 3 4 4 5" xfId="19466" xr:uid="{00000000-0005-0000-0000-00000DB60000}"/>
    <cellStyle name="Normal 9 2 3 4 4 6" xfId="36812" xr:uid="{00000000-0005-0000-0000-00000EB60000}"/>
    <cellStyle name="Normal 9 2 3 4 5" xfId="1280" xr:uid="{00000000-0005-0000-0000-00000FB60000}"/>
    <cellStyle name="Normal 9 2 3 4 5 2" xfId="7062" xr:uid="{00000000-0005-0000-0000-000010B60000}"/>
    <cellStyle name="Normal 9 2 3 4 5 2 2" xfId="15735" xr:uid="{00000000-0005-0000-0000-000011B60000}"/>
    <cellStyle name="Normal 9 2 3 4 5 2 2 2" xfId="33088" xr:uid="{00000000-0005-0000-0000-000012B60000}"/>
    <cellStyle name="Normal 9 2 3 4 5 2 2 3" xfId="50434" xr:uid="{00000000-0005-0000-0000-000013B60000}"/>
    <cellStyle name="Normal 9 2 3 4 5 2 3" xfId="24415" xr:uid="{00000000-0005-0000-0000-000014B60000}"/>
    <cellStyle name="Normal 9 2 3 4 5 2 4" xfId="41761" xr:uid="{00000000-0005-0000-0000-000015B60000}"/>
    <cellStyle name="Normal 9 2 3 4 5 3" xfId="4906" xr:uid="{00000000-0005-0000-0000-000016B60000}"/>
    <cellStyle name="Normal 9 2 3 4 5 3 2" xfId="13579" xr:uid="{00000000-0005-0000-0000-000017B60000}"/>
    <cellStyle name="Normal 9 2 3 4 5 3 2 2" xfId="30932" xr:uid="{00000000-0005-0000-0000-000018B60000}"/>
    <cellStyle name="Normal 9 2 3 4 5 3 2 3" xfId="48278" xr:uid="{00000000-0005-0000-0000-000019B60000}"/>
    <cellStyle name="Normal 9 2 3 4 5 3 3" xfId="22259" xr:uid="{00000000-0005-0000-0000-00001AB60000}"/>
    <cellStyle name="Normal 9 2 3 4 5 3 4" xfId="39605" xr:uid="{00000000-0005-0000-0000-00001BB60000}"/>
    <cellStyle name="Normal 9 2 3 4 5 4" xfId="9953" xr:uid="{00000000-0005-0000-0000-00001CB60000}"/>
    <cellStyle name="Normal 9 2 3 4 5 4 2" xfId="27306" xr:uid="{00000000-0005-0000-0000-00001DB60000}"/>
    <cellStyle name="Normal 9 2 3 4 5 4 3" xfId="44652" xr:uid="{00000000-0005-0000-0000-00001EB60000}"/>
    <cellStyle name="Normal 9 2 3 4 5 5" xfId="18633" xr:uid="{00000000-0005-0000-0000-00001FB60000}"/>
    <cellStyle name="Normal 9 2 3 4 5 6" xfId="35979" xr:uid="{00000000-0005-0000-0000-000020B60000}"/>
    <cellStyle name="Normal 9 2 3 4 6" xfId="6082" xr:uid="{00000000-0005-0000-0000-000021B60000}"/>
    <cellStyle name="Normal 9 2 3 4 6 2" xfId="14755" xr:uid="{00000000-0005-0000-0000-000022B60000}"/>
    <cellStyle name="Normal 9 2 3 4 6 2 2" xfId="32108" xr:uid="{00000000-0005-0000-0000-000023B60000}"/>
    <cellStyle name="Normal 9 2 3 4 6 2 3" xfId="49454" xr:uid="{00000000-0005-0000-0000-000024B60000}"/>
    <cellStyle name="Normal 9 2 3 4 6 3" xfId="23435" xr:uid="{00000000-0005-0000-0000-000025B60000}"/>
    <cellStyle name="Normal 9 2 3 4 6 4" xfId="40781" xr:uid="{00000000-0005-0000-0000-000026B60000}"/>
    <cellStyle name="Normal 9 2 3 4 7" xfId="3093" xr:uid="{00000000-0005-0000-0000-000027B60000}"/>
    <cellStyle name="Normal 9 2 3 4 7 2" xfId="11766" xr:uid="{00000000-0005-0000-0000-000028B60000}"/>
    <cellStyle name="Normal 9 2 3 4 7 2 2" xfId="29119" xr:uid="{00000000-0005-0000-0000-000029B60000}"/>
    <cellStyle name="Normal 9 2 3 4 7 2 3" xfId="46465" xr:uid="{00000000-0005-0000-0000-00002AB60000}"/>
    <cellStyle name="Normal 9 2 3 4 7 3" xfId="20446" xr:uid="{00000000-0005-0000-0000-00002BB60000}"/>
    <cellStyle name="Normal 9 2 3 4 7 4" xfId="37792" xr:uid="{00000000-0005-0000-0000-00002CB60000}"/>
    <cellStyle name="Normal 9 2 3 4 8" xfId="8973" xr:uid="{00000000-0005-0000-0000-00002DB60000}"/>
    <cellStyle name="Normal 9 2 3 4 8 2" xfId="26326" xr:uid="{00000000-0005-0000-0000-00002EB60000}"/>
    <cellStyle name="Normal 9 2 3 4 8 3" xfId="43672" xr:uid="{00000000-0005-0000-0000-00002FB60000}"/>
    <cellStyle name="Normal 9 2 3 4 9" xfId="17653" xr:uid="{00000000-0005-0000-0000-000030B60000}"/>
    <cellStyle name="Normal 9 2 3 5" xfId="153" xr:uid="{00000000-0005-0000-0000-000031B60000}"/>
    <cellStyle name="Normal 9 2 3 5 10" xfId="34852" xr:uid="{00000000-0005-0000-0000-000032B60000}"/>
    <cellStyle name="Normal 9 2 3 5 2" xfId="888" xr:uid="{00000000-0005-0000-0000-000033B60000}"/>
    <cellStyle name="Normal 9 2 3 5 2 2" xfId="2701" xr:uid="{00000000-0005-0000-0000-000034B60000}"/>
    <cellStyle name="Normal 9 2 3 5 2 2 2" xfId="8483" xr:uid="{00000000-0005-0000-0000-000035B60000}"/>
    <cellStyle name="Normal 9 2 3 5 2 2 2 2" xfId="17156" xr:uid="{00000000-0005-0000-0000-000036B60000}"/>
    <cellStyle name="Normal 9 2 3 5 2 2 2 2 2" xfId="34509" xr:uid="{00000000-0005-0000-0000-000037B60000}"/>
    <cellStyle name="Normal 9 2 3 5 2 2 2 2 3" xfId="51855" xr:uid="{00000000-0005-0000-0000-000038B60000}"/>
    <cellStyle name="Normal 9 2 3 5 2 2 2 3" xfId="25836" xr:uid="{00000000-0005-0000-0000-000039B60000}"/>
    <cellStyle name="Normal 9 2 3 5 2 2 2 4" xfId="43182" xr:uid="{00000000-0005-0000-0000-00003AB60000}"/>
    <cellStyle name="Normal 9 2 3 5 2 2 3" xfId="4514" xr:uid="{00000000-0005-0000-0000-00003BB60000}"/>
    <cellStyle name="Normal 9 2 3 5 2 2 3 2" xfId="13187" xr:uid="{00000000-0005-0000-0000-00003CB60000}"/>
    <cellStyle name="Normal 9 2 3 5 2 2 3 2 2" xfId="30540" xr:uid="{00000000-0005-0000-0000-00003DB60000}"/>
    <cellStyle name="Normal 9 2 3 5 2 2 3 2 3" xfId="47886" xr:uid="{00000000-0005-0000-0000-00003EB60000}"/>
    <cellStyle name="Normal 9 2 3 5 2 2 3 3" xfId="21867" xr:uid="{00000000-0005-0000-0000-00003FB60000}"/>
    <cellStyle name="Normal 9 2 3 5 2 2 3 4" xfId="39213" xr:uid="{00000000-0005-0000-0000-000040B60000}"/>
    <cellStyle name="Normal 9 2 3 5 2 2 4" xfId="11374" xr:uid="{00000000-0005-0000-0000-000041B60000}"/>
    <cellStyle name="Normal 9 2 3 5 2 2 4 2" xfId="28727" xr:uid="{00000000-0005-0000-0000-000042B60000}"/>
    <cellStyle name="Normal 9 2 3 5 2 2 4 3" xfId="46073" xr:uid="{00000000-0005-0000-0000-000043B60000}"/>
    <cellStyle name="Normal 9 2 3 5 2 2 5" xfId="20054" xr:uid="{00000000-0005-0000-0000-000044B60000}"/>
    <cellStyle name="Normal 9 2 3 5 2 2 6" xfId="37400" xr:uid="{00000000-0005-0000-0000-000045B60000}"/>
    <cellStyle name="Normal 9 2 3 5 2 3" xfId="1623" xr:uid="{00000000-0005-0000-0000-000046B60000}"/>
    <cellStyle name="Normal 9 2 3 5 2 3 2" xfId="7405" xr:uid="{00000000-0005-0000-0000-000047B60000}"/>
    <cellStyle name="Normal 9 2 3 5 2 3 2 2" xfId="16078" xr:uid="{00000000-0005-0000-0000-000048B60000}"/>
    <cellStyle name="Normal 9 2 3 5 2 3 2 2 2" xfId="33431" xr:uid="{00000000-0005-0000-0000-000049B60000}"/>
    <cellStyle name="Normal 9 2 3 5 2 3 2 2 3" xfId="50777" xr:uid="{00000000-0005-0000-0000-00004AB60000}"/>
    <cellStyle name="Normal 9 2 3 5 2 3 2 3" xfId="24758" xr:uid="{00000000-0005-0000-0000-00004BB60000}"/>
    <cellStyle name="Normal 9 2 3 5 2 3 2 4" xfId="42104" xr:uid="{00000000-0005-0000-0000-00004CB60000}"/>
    <cellStyle name="Normal 9 2 3 5 2 3 3" xfId="5249" xr:uid="{00000000-0005-0000-0000-00004DB60000}"/>
    <cellStyle name="Normal 9 2 3 5 2 3 3 2" xfId="13922" xr:uid="{00000000-0005-0000-0000-00004EB60000}"/>
    <cellStyle name="Normal 9 2 3 5 2 3 3 2 2" xfId="31275" xr:uid="{00000000-0005-0000-0000-00004FB60000}"/>
    <cellStyle name="Normal 9 2 3 5 2 3 3 2 3" xfId="48621" xr:uid="{00000000-0005-0000-0000-000050B60000}"/>
    <cellStyle name="Normal 9 2 3 5 2 3 3 3" xfId="22602" xr:uid="{00000000-0005-0000-0000-000051B60000}"/>
    <cellStyle name="Normal 9 2 3 5 2 3 3 4" xfId="39948" xr:uid="{00000000-0005-0000-0000-000052B60000}"/>
    <cellStyle name="Normal 9 2 3 5 2 3 4" xfId="10296" xr:uid="{00000000-0005-0000-0000-000053B60000}"/>
    <cellStyle name="Normal 9 2 3 5 2 3 4 2" xfId="27649" xr:uid="{00000000-0005-0000-0000-000054B60000}"/>
    <cellStyle name="Normal 9 2 3 5 2 3 4 3" xfId="44995" xr:uid="{00000000-0005-0000-0000-000055B60000}"/>
    <cellStyle name="Normal 9 2 3 5 2 3 5" xfId="18976" xr:uid="{00000000-0005-0000-0000-000056B60000}"/>
    <cellStyle name="Normal 9 2 3 5 2 3 6" xfId="36322" xr:uid="{00000000-0005-0000-0000-000057B60000}"/>
    <cellStyle name="Normal 9 2 3 5 2 4" xfId="6670" xr:uid="{00000000-0005-0000-0000-000058B60000}"/>
    <cellStyle name="Normal 9 2 3 5 2 4 2" xfId="15343" xr:uid="{00000000-0005-0000-0000-000059B60000}"/>
    <cellStyle name="Normal 9 2 3 5 2 4 2 2" xfId="32696" xr:uid="{00000000-0005-0000-0000-00005AB60000}"/>
    <cellStyle name="Normal 9 2 3 5 2 4 2 3" xfId="50042" xr:uid="{00000000-0005-0000-0000-00005BB60000}"/>
    <cellStyle name="Normal 9 2 3 5 2 4 3" xfId="24023" xr:uid="{00000000-0005-0000-0000-00005CB60000}"/>
    <cellStyle name="Normal 9 2 3 5 2 4 4" xfId="41369" xr:uid="{00000000-0005-0000-0000-00005DB60000}"/>
    <cellStyle name="Normal 9 2 3 5 2 5" xfId="3436" xr:uid="{00000000-0005-0000-0000-00005EB60000}"/>
    <cellStyle name="Normal 9 2 3 5 2 5 2" xfId="12109" xr:uid="{00000000-0005-0000-0000-00005FB60000}"/>
    <cellStyle name="Normal 9 2 3 5 2 5 2 2" xfId="29462" xr:uid="{00000000-0005-0000-0000-000060B60000}"/>
    <cellStyle name="Normal 9 2 3 5 2 5 2 3" xfId="46808" xr:uid="{00000000-0005-0000-0000-000061B60000}"/>
    <cellStyle name="Normal 9 2 3 5 2 5 3" xfId="20789" xr:uid="{00000000-0005-0000-0000-000062B60000}"/>
    <cellStyle name="Normal 9 2 3 5 2 5 4" xfId="38135" xr:uid="{00000000-0005-0000-0000-000063B60000}"/>
    <cellStyle name="Normal 9 2 3 5 2 6" xfId="9561" xr:uid="{00000000-0005-0000-0000-000064B60000}"/>
    <cellStyle name="Normal 9 2 3 5 2 6 2" xfId="26914" xr:uid="{00000000-0005-0000-0000-000065B60000}"/>
    <cellStyle name="Normal 9 2 3 5 2 6 3" xfId="44260" xr:uid="{00000000-0005-0000-0000-000066B60000}"/>
    <cellStyle name="Normal 9 2 3 5 2 7" xfId="18241" xr:uid="{00000000-0005-0000-0000-000067B60000}"/>
    <cellStyle name="Normal 9 2 3 5 2 8" xfId="35587" xr:uid="{00000000-0005-0000-0000-000068B60000}"/>
    <cellStyle name="Normal 9 2 3 5 3" xfId="643" xr:uid="{00000000-0005-0000-0000-000069B60000}"/>
    <cellStyle name="Normal 9 2 3 5 3 2" xfId="2456" xr:uid="{00000000-0005-0000-0000-00006AB60000}"/>
    <cellStyle name="Normal 9 2 3 5 3 2 2" xfId="8238" xr:uid="{00000000-0005-0000-0000-00006BB60000}"/>
    <cellStyle name="Normal 9 2 3 5 3 2 2 2" xfId="16911" xr:uid="{00000000-0005-0000-0000-00006CB60000}"/>
    <cellStyle name="Normal 9 2 3 5 3 2 2 2 2" xfId="34264" xr:uid="{00000000-0005-0000-0000-00006DB60000}"/>
    <cellStyle name="Normal 9 2 3 5 3 2 2 2 3" xfId="51610" xr:uid="{00000000-0005-0000-0000-00006EB60000}"/>
    <cellStyle name="Normal 9 2 3 5 3 2 2 3" xfId="25591" xr:uid="{00000000-0005-0000-0000-00006FB60000}"/>
    <cellStyle name="Normal 9 2 3 5 3 2 2 4" xfId="42937" xr:uid="{00000000-0005-0000-0000-000070B60000}"/>
    <cellStyle name="Normal 9 2 3 5 3 2 3" xfId="5739" xr:uid="{00000000-0005-0000-0000-000071B60000}"/>
    <cellStyle name="Normal 9 2 3 5 3 2 3 2" xfId="14412" xr:uid="{00000000-0005-0000-0000-000072B60000}"/>
    <cellStyle name="Normal 9 2 3 5 3 2 3 2 2" xfId="31765" xr:uid="{00000000-0005-0000-0000-000073B60000}"/>
    <cellStyle name="Normal 9 2 3 5 3 2 3 2 3" xfId="49111" xr:uid="{00000000-0005-0000-0000-000074B60000}"/>
    <cellStyle name="Normal 9 2 3 5 3 2 3 3" xfId="23092" xr:uid="{00000000-0005-0000-0000-000075B60000}"/>
    <cellStyle name="Normal 9 2 3 5 3 2 3 4" xfId="40438" xr:uid="{00000000-0005-0000-0000-000076B60000}"/>
    <cellStyle name="Normal 9 2 3 5 3 2 4" xfId="11129" xr:uid="{00000000-0005-0000-0000-000077B60000}"/>
    <cellStyle name="Normal 9 2 3 5 3 2 4 2" xfId="28482" xr:uid="{00000000-0005-0000-0000-000078B60000}"/>
    <cellStyle name="Normal 9 2 3 5 3 2 4 3" xfId="45828" xr:uid="{00000000-0005-0000-0000-000079B60000}"/>
    <cellStyle name="Normal 9 2 3 5 3 2 5" xfId="19809" xr:uid="{00000000-0005-0000-0000-00007AB60000}"/>
    <cellStyle name="Normal 9 2 3 5 3 2 6" xfId="37155" xr:uid="{00000000-0005-0000-0000-00007BB60000}"/>
    <cellStyle name="Normal 9 2 3 5 3 3" xfId="6425" xr:uid="{00000000-0005-0000-0000-00007CB60000}"/>
    <cellStyle name="Normal 9 2 3 5 3 3 2" xfId="15098" xr:uid="{00000000-0005-0000-0000-00007DB60000}"/>
    <cellStyle name="Normal 9 2 3 5 3 3 2 2" xfId="32451" xr:uid="{00000000-0005-0000-0000-00007EB60000}"/>
    <cellStyle name="Normal 9 2 3 5 3 3 2 3" xfId="49797" xr:uid="{00000000-0005-0000-0000-00007FB60000}"/>
    <cellStyle name="Normal 9 2 3 5 3 3 3" xfId="23778" xr:uid="{00000000-0005-0000-0000-000080B60000}"/>
    <cellStyle name="Normal 9 2 3 5 3 3 4" xfId="41124" xr:uid="{00000000-0005-0000-0000-000081B60000}"/>
    <cellStyle name="Normal 9 2 3 5 3 4" xfId="4269" xr:uid="{00000000-0005-0000-0000-000082B60000}"/>
    <cellStyle name="Normal 9 2 3 5 3 4 2" xfId="12942" xr:uid="{00000000-0005-0000-0000-000083B60000}"/>
    <cellStyle name="Normal 9 2 3 5 3 4 2 2" xfId="30295" xr:uid="{00000000-0005-0000-0000-000084B60000}"/>
    <cellStyle name="Normal 9 2 3 5 3 4 2 3" xfId="47641" xr:uid="{00000000-0005-0000-0000-000085B60000}"/>
    <cellStyle name="Normal 9 2 3 5 3 4 3" xfId="21622" xr:uid="{00000000-0005-0000-0000-000086B60000}"/>
    <cellStyle name="Normal 9 2 3 5 3 4 4" xfId="38968" xr:uid="{00000000-0005-0000-0000-000087B60000}"/>
    <cellStyle name="Normal 9 2 3 5 3 5" xfId="9316" xr:uid="{00000000-0005-0000-0000-000088B60000}"/>
    <cellStyle name="Normal 9 2 3 5 3 5 2" xfId="26669" xr:uid="{00000000-0005-0000-0000-000089B60000}"/>
    <cellStyle name="Normal 9 2 3 5 3 5 3" xfId="44015" xr:uid="{00000000-0005-0000-0000-00008AB60000}"/>
    <cellStyle name="Normal 9 2 3 5 3 6" xfId="17996" xr:uid="{00000000-0005-0000-0000-00008BB60000}"/>
    <cellStyle name="Normal 9 2 3 5 3 7" xfId="35342" xr:uid="{00000000-0005-0000-0000-00008CB60000}"/>
    <cellStyle name="Normal 9 2 3 5 4" xfId="1966" xr:uid="{00000000-0005-0000-0000-00008DB60000}"/>
    <cellStyle name="Normal 9 2 3 5 4 2" xfId="7748" xr:uid="{00000000-0005-0000-0000-00008EB60000}"/>
    <cellStyle name="Normal 9 2 3 5 4 2 2" xfId="16421" xr:uid="{00000000-0005-0000-0000-00008FB60000}"/>
    <cellStyle name="Normal 9 2 3 5 4 2 2 2" xfId="33774" xr:uid="{00000000-0005-0000-0000-000090B60000}"/>
    <cellStyle name="Normal 9 2 3 5 4 2 2 3" xfId="51120" xr:uid="{00000000-0005-0000-0000-000091B60000}"/>
    <cellStyle name="Normal 9 2 3 5 4 2 3" xfId="25101" xr:uid="{00000000-0005-0000-0000-000092B60000}"/>
    <cellStyle name="Normal 9 2 3 5 4 2 4" xfId="42447" xr:uid="{00000000-0005-0000-0000-000093B60000}"/>
    <cellStyle name="Normal 9 2 3 5 4 3" xfId="3779" xr:uid="{00000000-0005-0000-0000-000094B60000}"/>
    <cellStyle name="Normal 9 2 3 5 4 3 2" xfId="12452" xr:uid="{00000000-0005-0000-0000-000095B60000}"/>
    <cellStyle name="Normal 9 2 3 5 4 3 2 2" xfId="29805" xr:uid="{00000000-0005-0000-0000-000096B60000}"/>
    <cellStyle name="Normal 9 2 3 5 4 3 2 3" xfId="47151" xr:uid="{00000000-0005-0000-0000-000097B60000}"/>
    <cellStyle name="Normal 9 2 3 5 4 3 3" xfId="21132" xr:uid="{00000000-0005-0000-0000-000098B60000}"/>
    <cellStyle name="Normal 9 2 3 5 4 3 4" xfId="38478" xr:uid="{00000000-0005-0000-0000-000099B60000}"/>
    <cellStyle name="Normal 9 2 3 5 4 4" xfId="10639" xr:uid="{00000000-0005-0000-0000-00009AB60000}"/>
    <cellStyle name="Normal 9 2 3 5 4 4 2" xfId="27992" xr:uid="{00000000-0005-0000-0000-00009BB60000}"/>
    <cellStyle name="Normal 9 2 3 5 4 4 3" xfId="45338" xr:uid="{00000000-0005-0000-0000-00009CB60000}"/>
    <cellStyle name="Normal 9 2 3 5 4 5" xfId="19319" xr:uid="{00000000-0005-0000-0000-00009DB60000}"/>
    <cellStyle name="Normal 9 2 3 5 4 6" xfId="36665" xr:uid="{00000000-0005-0000-0000-00009EB60000}"/>
    <cellStyle name="Normal 9 2 3 5 5" xfId="1378" xr:uid="{00000000-0005-0000-0000-00009FB60000}"/>
    <cellStyle name="Normal 9 2 3 5 5 2" xfId="7160" xr:uid="{00000000-0005-0000-0000-0000A0B60000}"/>
    <cellStyle name="Normal 9 2 3 5 5 2 2" xfId="15833" xr:uid="{00000000-0005-0000-0000-0000A1B60000}"/>
    <cellStyle name="Normal 9 2 3 5 5 2 2 2" xfId="33186" xr:uid="{00000000-0005-0000-0000-0000A2B60000}"/>
    <cellStyle name="Normal 9 2 3 5 5 2 2 3" xfId="50532" xr:uid="{00000000-0005-0000-0000-0000A3B60000}"/>
    <cellStyle name="Normal 9 2 3 5 5 2 3" xfId="24513" xr:uid="{00000000-0005-0000-0000-0000A4B60000}"/>
    <cellStyle name="Normal 9 2 3 5 5 2 4" xfId="41859" xr:uid="{00000000-0005-0000-0000-0000A5B60000}"/>
    <cellStyle name="Normal 9 2 3 5 5 3" xfId="5004" xr:uid="{00000000-0005-0000-0000-0000A6B60000}"/>
    <cellStyle name="Normal 9 2 3 5 5 3 2" xfId="13677" xr:uid="{00000000-0005-0000-0000-0000A7B60000}"/>
    <cellStyle name="Normal 9 2 3 5 5 3 2 2" xfId="31030" xr:uid="{00000000-0005-0000-0000-0000A8B60000}"/>
    <cellStyle name="Normal 9 2 3 5 5 3 2 3" xfId="48376" xr:uid="{00000000-0005-0000-0000-0000A9B60000}"/>
    <cellStyle name="Normal 9 2 3 5 5 3 3" xfId="22357" xr:uid="{00000000-0005-0000-0000-0000AAB60000}"/>
    <cellStyle name="Normal 9 2 3 5 5 3 4" xfId="39703" xr:uid="{00000000-0005-0000-0000-0000ABB60000}"/>
    <cellStyle name="Normal 9 2 3 5 5 4" xfId="10051" xr:uid="{00000000-0005-0000-0000-0000ACB60000}"/>
    <cellStyle name="Normal 9 2 3 5 5 4 2" xfId="27404" xr:uid="{00000000-0005-0000-0000-0000ADB60000}"/>
    <cellStyle name="Normal 9 2 3 5 5 4 3" xfId="44750" xr:uid="{00000000-0005-0000-0000-0000AEB60000}"/>
    <cellStyle name="Normal 9 2 3 5 5 5" xfId="18731" xr:uid="{00000000-0005-0000-0000-0000AFB60000}"/>
    <cellStyle name="Normal 9 2 3 5 5 6" xfId="36077" xr:uid="{00000000-0005-0000-0000-0000B0B60000}"/>
    <cellStyle name="Normal 9 2 3 5 6" xfId="5935" xr:uid="{00000000-0005-0000-0000-0000B1B60000}"/>
    <cellStyle name="Normal 9 2 3 5 6 2" xfId="14608" xr:uid="{00000000-0005-0000-0000-0000B2B60000}"/>
    <cellStyle name="Normal 9 2 3 5 6 2 2" xfId="31961" xr:uid="{00000000-0005-0000-0000-0000B3B60000}"/>
    <cellStyle name="Normal 9 2 3 5 6 2 3" xfId="49307" xr:uid="{00000000-0005-0000-0000-0000B4B60000}"/>
    <cellStyle name="Normal 9 2 3 5 6 3" xfId="23288" xr:uid="{00000000-0005-0000-0000-0000B5B60000}"/>
    <cellStyle name="Normal 9 2 3 5 6 4" xfId="40634" xr:uid="{00000000-0005-0000-0000-0000B6B60000}"/>
    <cellStyle name="Normal 9 2 3 5 7" xfId="3191" xr:uid="{00000000-0005-0000-0000-0000B7B60000}"/>
    <cellStyle name="Normal 9 2 3 5 7 2" xfId="11864" xr:uid="{00000000-0005-0000-0000-0000B8B60000}"/>
    <cellStyle name="Normal 9 2 3 5 7 2 2" xfId="29217" xr:uid="{00000000-0005-0000-0000-0000B9B60000}"/>
    <cellStyle name="Normal 9 2 3 5 7 2 3" xfId="46563" xr:uid="{00000000-0005-0000-0000-0000BAB60000}"/>
    <cellStyle name="Normal 9 2 3 5 7 3" xfId="20544" xr:uid="{00000000-0005-0000-0000-0000BBB60000}"/>
    <cellStyle name="Normal 9 2 3 5 7 4" xfId="37890" xr:uid="{00000000-0005-0000-0000-0000BCB60000}"/>
    <cellStyle name="Normal 9 2 3 5 8" xfId="8826" xr:uid="{00000000-0005-0000-0000-0000BDB60000}"/>
    <cellStyle name="Normal 9 2 3 5 8 2" xfId="26179" xr:uid="{00000000-0005-0000-0000-0000BEB60000}"/>
    <cellStyle name="Normal 9 2 3 5 8 3" xfId="43525" xr:uid="{00000000-0005-0000-0000-0000BFB60000}"/>
    <cellStyle name="Normal 9 2 3 5 9" xfId="17506" xr:uid="{00000000-0005-0000-0000-0000C0B60000}"/>
    <cellStyle name="Normal 9 2 3 6" xfId="790" xr:uid="{00000000-0005-0000-0000-0000C1B60000}"/>
    <cellStyle name="Normal 9 2 3 6 2" xfId="2603" xr:uid="{00000000-0005-0000-0000-0000C2B60000}"/>
    <cellStyle name="Normal 9 2 3 6 2 2" xfId="8385" xr:uid="{00000000-0005-0000-0000-0000C3B60000}"/>
    <cellStyle name="Normal 9 2 3 6 2 2 2" xfId="17058" xr:uid="{00000000-0005-0000-0000-0000C4B60000}"/>
    <cellStyle name="Normal 9 2 3 6 2 2 2 2" xfId="34411" xr:uid="{00000000-0005-0000-0000-0000C5B60000}"/>
    <cellStyle name="Normal 9 2 3 6 2 2 2 3" xfId="51757" xr:uid="{00000000-0005-0000-0000-0000C6B60000}"/>
    <cellStyle name="Normal 9 2 3 6 2 2 3" xfId="25738" xr:uid="{00000000-0005-0000-0000-0000C7B60000}"/>
    <cellStyle name="Normal 9 2 3 6 2 2 4" xfId="43084" xr:uid="{00000000-0005-0000-0000-0000C8B60000}"/>
    <cellStyle name="Normal 9 2 3 6 2 3" xfId="4416" xr:uid="{00000000-0005-0000-0000-0000C9B60000}"/>
    <cellStyle name="Normal 9 2 3 6 2 3 2" xfId="13089" xr:uid="{00000000-0005-0000-0000-0000CAB60000}"/>
    <cellStyle name="Normal 9 2 3 6 2 3 2 2" xfId="30442" xr:uid="{00000000-0005-0000-0000-0000CBB60000}"/>
    <cellStyle name="Normal 9 2 3 6 2 3 2 3" xfId="47788" xr:uid="{00000000-0005-0000-0000-0000CCB60000}"/>
    <cellStyle name="Normal 9 2 3 6 2 3 3" xfId="21769" xr:uid="{00000000-0005-0000-0000-0000CDB60000}"/>
    <cellStyle name="Normal 9 2 3 6 2 3 4" xfId="39115" xr:uid="{00000000-0005-0000-0000-0000CEB60000}"/>
    <cellStyle name="Normal 9 2 3 6 2 4" xfId="11276" xr:uid="{00000000-0005-0000-0000-0000CFB60000}"/>
    <cellStyle name="Normal 9 2 3 6 2 4 2" xfId="28629" xr:uid="{00000000-0005-0000-0000-0000D0B60000}"/>
    <cellStyle name="Normal 9 2 3 6 2 4 3" xfId="45975" xr:uid="{00000000-0005-0000-0000-0000D1B60000}"/>
    <cellStyle name="Normal 9 2 3 6 2 5" xfId="19956" xr:uid="{00000000-0005-0000-0000-0000D2B60000}"/>
    <cellStyle name="Normal 9 2 3 6 2 6" xfId="37302" xr:uid="{00000000-0005-0000-0000-0000D3B60000}"/>
    <cellStyle name="Normal 9 2 3 6 3" xfId="1525" xr:uid="{00000000-0005-0000-0000-0000D4B60000}"/>
    <cellStyle name="Normal 9 2 3 6 3 2" xfId="7307" xr:uid="{00000000-0005-0000-0000-0000D5B60000}"/>
    <cellStyle name="Normal 9 2 3 6 3 2 2" xfId="15980" xr:uid="{00000000-0005-0000-0000-0000D6B60000}"/>
    <cellStyle name="Normal 9 2 3 6 3 2 2 2" xfId="33333" xr:uid="{00000000-0005-0000-0000-0000D7B60000}"/>
    <cellStyle name="Normal 9 2 3 6 3 2 2 3" xfId="50679" xr:uid="{00000000-0005-0000-0000-0000D8B60000}"/>
    <cellStyle name="Normal 9 2 3 6 3 2 3" xfId="24660" xr:uid="{00000000-0005-0000-0000-0000D9B60000}"/>
    <cellStyle name="Normal 9 2 3 6 3 2 4" xfId="42006" xr:uid="{00000000-0005-0000-0000-0000DAB60000}"/>
    <cellStyle name="Normal 9 2 3 6 3 3" xfId="5151" xr:uid="{00000000-0005-0000-0000-0000DBB60000}"/>
    <cellStyle name="Normal 9 2 3 6 3 3 2" xfId="13824" xr:uid="{00000000-0005-0000-0000-0000DCB60000}"/>
    <cellStyle name="Normal 9 2 3 6 3 3 2 2" xfId="31177" xr:uid="{00000000-0005-0000-0000-0000DDB60000}"/>
    <cellStyle name="Normal 9 2 3 6 3 3 2 3" xfId="48523" xr:uid="{00000000-0005-0000-0000-0000DEB60000}"/>
    <cellStyle name="Normal 9 2 3 6 3 3 3" xfId="22504" xr:uid="{00000000-0005-0000-0000-0000DFB60000}"/>
    <cellStyle name="Normal 9 2 3 6 3 3 4" xfId="39850" xr:uid="{00000000-0005-0000-0000-0000E0B60000}"/>
    <cellStyle name="Normal 9 2 3 6 3 4" xfId="10198" xr:uid="{00000000-0005-0000-0000-0000E1B60000}"/>
    <cellStyle name="Normal 9 2 3 6 3 4 2" xfId="27551" xr:uid="{00000000-0005-0000-0000-0000E2B60000}"/>
    <cellStyle name="Normal 9 2 3 6 3 4 3" xfId="44897" xr:uid="{00000000-0005-0000-0000-0000E3B60000}"/>
    <cellStyle name="Normal 9 2 3 6 3 5" xfId="18878" xr:uid="{00000000-0005-0000-0000-0000E4B60000}"/>
    <cellStyle name="Normal 9 2 3 6 3 6" xfId="36224" xr:uid="{00000000-0005-0000-0000-0000E5B60000}"/>
    <cellStyle name="Normal 9 2 3 6 4" xfId="6572" xr:uid="{00000000-0005-0000-0000-0000E6B60000}"/>
    <cellStyle name="Normal 9 2 3 6 4 2" xfId="15245" xr:uid="{00000000-0005-0000-0000-0000E7B60000}"/>
    <cellStyle name="Normal 9 2 3 6 4 2 2" xfId="32598" xr:uid="{00000000-0005-0000-0000-0000E8B60000}"/>
    <cellStyle name="Normal 9 2 3 6 4 2 3" xfId="49944" xr:uid="{00000000-0005-0000-0000-0000E9B60000}"/>
    <cellStyle name="Normal 9 2 3 6 4 3" xfId="23925" xr:uid="{00000000-0005-0000-0000-0000EAB60000}"/>
    <cellStyle name="Normal 9 2 3 6 4 4" xfId="41271" xr:uid="{00000000-0005-0000-0000-0000EBB60000}"/>
    <cellStyle name="Normal 9 2 3 6 5" xfId="3338" xr:uid="{00000000-0005-0000-0000-0000ECB60000}"/>
    <cellStyle name="Normal 9 2 3 6 5 2" xfId="12011" xr:uid="{00000000-0005-0000-0000-0000EDB60000}"/>
    <cellStyle name="Normal 9 2 3 6 5 2 2" xfId="29364" xr:uid="{00000000-0005-0000-0000-0000EEB60000}"/>
    <cellStyle name="Normal 9 2 3 6 5 2 3" xfId="46710" xr:uid="{00000000-0005-0000-0000-0000EFB60000}"/>
    <cellStyle name="Normal 9 2 3 6 5 3" xfId="20691" xr:uid="{00000000-0005-0000-0000-0000F0B60000}"/>
    <cellStyle name="Normal 9 2 3 6 5 4" xfId="38037" xr:uid="{00000000-0005-0000-0000-0000F1B60000}"/>
    <cellStyle name="Normal 9 2 3 6 6" xfId="9463" xr:uid="{00000000-0005-0000-0000-0000F2B60000}"/>
    <cellStyle name="Normal 9 2 3 6 6 2" xfId="26816" xr:uid="{00000000-0005-0000-0000-0000F3B60000}"/>
    <cellStyle name="Normal 9 2 3 6 6 3" xfId="44162" xr:uid="{00000000-0005-0000-0000-0000F4B60000}"/>
    <cellStyle name="Normal 9 2 3 6 7" xfId="18143" xr:uid="{00000000-0005-0000-0000-0000F5B60000}"/>
    <cellStyle name="Normal 9 2 3 6 8" xfId="35489" xr:uid="{00000000-0005-0000-0000-0000F6B60000}"/>
    <cellStyle name="Normal 9 2 3 7" xfId="398" xr:uid="{00000000-0005-0000-0000-0000F7B60000}"/>
    <cellStyle name="Normal 9 2 3 7 2" xfId="2211" xr:uid="{00000000-0005-0000-0000-0000F8B60000}"/>
    <cellStyle name="Normal 9 2 3 7 2 2" xfId="7993" xr:uid="{00000000-0005-0000-0000-0000F9B60000}"/>
    <cellStyle name="Normal 9 2 3 7 2 2 2" xfId="16666" xr:uid="{00000000-0005-0000-0000-0000FAB60000}"/>
    <cellStyle name="Normal 9 2 3 7 2 2 2 2" xfId="34019" xr:uid="{00000000-0005-0000-0000-0000FBB60000}"/>
    <cellStyle name="Normal 9 2 3 7 2 2 2 3" xfId="51365" xr:uid="{00000000-0005-0000-0000-0000FCB60000}"/>
    <cellStyle name="Normal 9 2 3 7 2 2 3" xfId="25346" xr:uid="{00000000-0005-0000-0000-0000FDB60000}"/>
    <cellStyle name="Normal 9 2 3 7 2 2 4" xfId="42692" xr:uid="{00000000-0005-0000-0000-0000FEB60000}"/>
    <cellStyle name="Normal 9 2 3 7 2 3" xfId="5494" xr:uid="{00000000-0005-0000-0000-0000FFB60000}"/>
    <cellStyle name="Normal 9 2 3 7 2 3 2" xfId="14167" xr:uid="{00000000-0005-0000-0000-000000B70000}"/>
    <cellStyle name="Normal 9 2 3 7 2 3 2 2" xfId="31520" xr:uid="{00000000-0005-0000-0000-000001B70000}"/>
    <cellStyle name="Normal 9 2 3 7 2 3 2 3" xfId="48866" xr:uid="{00000000-0005-0000-0000-000002B70000}"/>
    <cellStyle name="Normal 9 2 3 7 2 3 3" xfId="22847" xr:uid="{00000000-0005-0000-0000-000003B70000}"/>
    <cellStyle name="Normal 9 2 3 7 2 3 4" xfId="40193" xr:uid="{00000000-0005-0000-0000-000004B70000}"/>
    <cellStyle name="Normal 9 2 3 7 2 4" xfId="10884" xr:uid="{00000000-0005-0000-0000-000005B70000}"/>
    <cellStyle name="Normal 9 2 3 7 2 4 2" xfId="28237" xr:uid="{00000000-0005-0000-0000-000006B70000}"/>
    <cellStyle name="Normal 9 2 3 7 2 4 3" xfId="45583" xr:uid="{00000000-0005-0000-0000-000007B70000}"/>
    <cellStyle name="Normal 9 2 3 7 2 5" xfId="19564" xr:uid="{00000000-0005-0000-0000-000008B70000}"/>
    <cellStyle name="Normal 9 2 3 7 2 6" xfId="36910" xr:uid="{00000000-0005-0000-0000-000009B70000}"/>
    <cellStyle name="Normal 9 2 3 7 3" xfId="6180" xr:uid="{00000000-0005-0000-0000-00000AB70000}"/>
    <cellStyle name="Normal 9 2 3 7 3 2" xfId="14853" xr:uid="{00000000-0005-0000-0000-00000BB70000}"/>
    <cellStyle name="Normal 9 2 3 7 3 2 2" xfId="32206" xr:uid="{00000000-0005-0000-0000-00000CB70000}"/>
    <cellStyle name="Normal 9 2 3 7 3 2 3" xfId="49552" xr:uid="{00000000-0005-0000-0000-00000DB70000}"/>
    <cellStyle name="Normal 9 2 3 7 3 3" xfId="23533" xr:uid="{00000000-0005-0000-0000-00000EB70000}"/>
    <cellStyle name="Normal 9 2 3 7 3 4" xfId="40879" xr:uid="{00000000-0005-0000-0000-00000FB70000}"/>
    <cellStyle name="Normal 9 2 3 7 4" xfId="4024" xr:uid="{00000000-0005-0000-0000-000010B70000}"/>
    <cellStyle name="Normal 9 2 3 7 4 2" xfId="12697" xr:uid="{00000000-0005-0000-0000-000011B70000}"/>
    <cellStyle name="Normal 9 2 3 7 4 2 2" xfId="30050" xr:uid="{00000000-0005-0000-0000-000012B70000}"/>
    <cellStyle name="Normal 9 2 3 7 4 2 3" xfId="47396" xr:uid="{00000000-0005-0000-0000-000013B70000}"/>
    <cellStyle name="Normal 9 2 3 7 4 3" xfId="21377" xr:uid="{00000000-0005-0000-0000-000014B70000}"/>
    <cellStyle name="Normal 9 2 3 7 4 4" xfId="38723" xr:uid="{00000000-0005-0000-0000-000015B70000}"/>
    <cellStyle name="Normal 9 2 3 7 5" xfId="9071" xr:uid="{00000000-0005-0000-0000-000016B70000}"/>
    <cellStyle name="Normal 9 2 3 7 5 2" xfId="26424" xr:uid="{00000000-0005-0000-0000-000017B70000}"/>
    <cellStyle name="Normal 9 2 3 7 5 3" xfId="43770" xr:uid="{00000000-0005-0000-0000-000018B70000}"/>
    <cellStyle name="Normal 9 2 3 7 6" xfId="17751" xr:uid="{00000000-0005-0000-0000-000019B70000}"/>
    <cellStyle name="Normal 9 2 3 7 7" xfId="35097" xr:uid="{00000000-0005-0000-0000-00001AB70000}"/>
    <cellStyle name="Normal 9 2 3 8" xfId="1868" xr:uid="{00000000-0005-0000-0000-00001BB70000}"/>
    <cellStyle name="Normal 9 2 3 8 2" xfId="7650" xr:uid="{00000000-0005-0000-0000-00001CB70000}"/>
    <cellStyle name="Normal 9 2 3 8 2 2" xfId="16323" xr:uid="{00000000-0005-0000-0000-00001DB70000}"/>
    <cellStyle name="Normal 9 2 3 8 2 2 2" xfId="33676" xr:uid="{00000000-0005-0000-0000-00001EB70000}"/>
    <cellStyle name="Normal 9 2 3 8 2 2 3" xfId="51022" xr:uid="{00000000-0005-0000-0000-00001FB70000}"/>
    <cellStyle name="Normal 9 2 3 8 2 3" xfId="25003" xr:uid="{00000000-0005-0000-0000-000020B70000}"/>
    <cellStyle name="Normal 9 2 3 8 2 4" xfId="42349" xr:uid="{00000000-0005-0000-0000-000021B70000}"/>
    <cellStyle name="Normal 9 2 3 8 3" xfId="3681" xr:uid="{00000000-0005-0000-0000-000022B70000}"/>
    <cellStyle name="Normal 9 2 3 8 3 2" xfId="12354" xr:uid="{00000000-0005-0000-0000-000023B70000}"/>
    <cellStyle name="Normal 9 2 3 8 3 2 2" xfId="29707" xr:uid="{00000000-0005-0000-0000-000024B70000}"/>
    <cellStyle name="Normal 9 2 3 8 3 2 3" xfId="47053" xr:uid="{00000000-0005-0000-0000-000025B70000}"/>
    <cellStyle name="Normal 9 2 3 8 3 3" xfId="21034" xr:uid="{00000000-0005-0000-0000-000026B70000}"/>
    <cellStyle name="Normal 9 2 3 8 3 4" xfId="38380" xr:uid="{00000000-0005-0000-0000-000027B70000}"/>
    <cellStyle name="Normal 9 2 3 8 4" xfId="10541" xr:uid="{00000000-0005-0000-0000-000028B70000}"/>
    <cellStyle name="Normal 9 2 3 8 4 2" xfId="27894" xr:uid="{00000000-0005-0000-0000-000029B70000}"/>
    <cellStyle name="Normal 9 2 3 8 4 3" xfId="45240" xr:uid="{00000000-0005-0000-0000-00002AB70000}"/>
    <cellStyle name="Normal 9 2 3 8 5" xfId="19221" xr:uid="{00000000-0005-0000-0000-00002BB70000}"/>
    <cellStyle name="Normal 9 2 3 8 6" xfId="36567" xr:uid="{00000000-0005-0000-0000-00002CB70000}"/>
    <cellStyle name="Normal 9 2 3 9" xfId="1133" xr:uid="{00000000-0005-0000-0000-00002DB70000}"/>
    <cellStyle name="Normal 9 2 3 9 2" xfId="6915" xr:uid="{00000000-0005-0000-0000-00002EB70000}"/>
    <cellStyle name="Normal 9 2 3 9 2 2" xfId="15588" xr:uid="{00000000-0005-0000-0000-00002FB70000}"/>
    <cellStyle name="Normal 9 2 3 9 2 2 2" xfId="32941" xr:uid="{00000000-0005-0000-0000-000030B70000}"/>
    <cellStyle name="Normal 9 2 3 9 2 2 3" xfId="50287" xr:uid="{00000000-0005-0000-0000-000031B70000}"/>
    <cellStyle name="Normal 9 2 3 9 2 3" xfId="24268" xr:uid="{00000000-0005-0000-0000-000032B70000}"/>
    <cellStyle name="Normal 9 2 3 9 2 4" xfId="41614" xr:uid="{00000000-0005-0000-0000-000033B70000}"/>
    <cellStyle name="Normal 9 2 3 9 3" xfId="4759" xr:uid="{00000000-0005-0000-0000-000034B70000}"/>
    <cellStyle name="Normal 9 2 3 9 3 2" xfId="13432" xr:uid="{00000000-0005-0000-0000-000035B70000}"/>
    <cellStyle name="Normal 9 2 3 9 3 2 2" xfId="30785" xr:uid="{00000000-0005-0000-0000-000036B70000}"/>
    <cellStyle name="Normal 9 2 3 9 3 2 3" xfId="48131" xr:uid="{00000000-0005-0000-0000-000037B70000}"/>
    <cellStyle name="Normal 9 2 3 9 3 3" xfId="22112" xr:uid="{00000000-0005-0000-0000-000038B70000}"/>
    <cellStyle name="Normal 9 2 3 9 3 4" xfId="39458" xr:uid="{00000000-0005-0000-0000-000039B70000}"/>
    <cellStyle name="Normal 9 2 3 9 4" xfId="9806" xr:uid="{00000000-0005-0000-0000-00003AB70000}"/>
    <cellStyle name="Normal 9 2 3 9 4 2" xfId="27159" xr:uid="{00000000-0005-0000-0000-00003BB70000}"/>
    <cellStyle name="Normal 9 2 3 9 4 3" xfId="44505" xr:uid="{00000000-0005-0000-0000-00003CB70000}"/>
    <cellStyle name="Normal 9 2 3 9 5" xfId="18486" xr:uid="{00000000-0005-0000-0000-00003DB70000}"/>
    <cellStyle name="Normal 9 2 3 9 6" xfId="35832" xr:uid="{00000000-0005-0000-0000-00003EB70000}"/>
    <cellStyle name="Normal 9 2 4" xfId="69" xr:uid="{00000000-0005-0000-0000-00003FB70000}"/>
    <cellStyle name="Normal 9 2 4 10" xfId="8742" xr:uid="{00000000-0005-0000-0000-000040B70000}"/>
    <cellStyle name="Normal 9 2 4 10 2" xfId="26095" xr:uid="{00000000-0005-0000-0000-000041B70000}"/>
    <cellStyle name="Normal 9 2 4 10 3" xfId="43441" xr:uid="{00000000-0005-0000-0000-000042B70000}"/>
    <cellStyle name="Normal 9 2 4 11" xfId="17422" xr:uid="{00000000-0005-0000-0000-000043B70000}"/>
    <cellStyle name="Normal 9 2 4 12" xfId="34768" xr:uid="{00000000-0005-0000-0000-000044B70000}"/>
    <cellStyle name="Normal 9 2 4 2" xfId="314" xr:uid="{00000000-0005-0000-0000-000045B70000}"/>
    <cellStyle name="Normal 9 2 4 2 10" xfId="35013" xr:uid="{00000000-0005-0000-0000-000046B70000}"/>
    <cellStyle name="Normal 9 2 4 2 2" xfId="1049" xr:uid="{00000000-0005-0000-0000-000047B70000}"/>
    <cellStyle name="Normal 9 2 4 2 2 2" xfId="2862" xr:uid="{00000000-0005-0000-0000-000048B70000}"/>
    <cellStyle name="Normal 9 2 4 2 2 2 2" xfId="8644" xr:uid="{00000000-0005-0000-0000-000049B70000}"/>
    <cellStyle name="Normal 9 2 4 2 2 2 2 2" xfId="17317" xr:uid="{00000000-0005-0000-0000-00004AB70000}"/>
    <cellStyle name="Normal 9 2 4 2 2 2 2 2 2" xfId="34670" xr:uid="{00000000-0005-0000-0000-00004BB70000}"/>
    <cellStyle name="Normal 9 2 4 2 2 2 2 2 3" xfId="52016" xr:uid="{00000000-0005-0000-0000-00004CB70000}"/>
    <cellStyle name="Normal 9 2 4 2 2 2 2 3" xfId="25997" xr:uid="{00000000-0005-0000-0000-00004DB70000}"/>
    <cellStyle name="Normal 9 2 4 2 2 2 2 4" xfId="43343" xr:uid="{00000000-0005-0000-0000-00004EB70000}"/>
    <cellStyle name="Normal 9 2 4 2 2 2 3" xfId="4675" xr:uid="{00000000-0005-0000-0000-00004FB70000}"/>
    <cellStyle name="Normal 9 2 4 2 2 2 3 2" xfId="13348" xr:uid="{00000000-0005-0000-0000-000050B70000}"/>
    <cellStyle name="Normal 9 2 4 2 2 2 3 2 2" xfId="30701" xr:uid="{00000000-0005-0000-0000-000051B70000}"/>
    <cellStyle name="Normal 9 2 4 2 2 2 3 2 3" xfId="48047" xr:uid="{00000000-0005-0000-0000-000052B70000}"/>
    <cellStyle name="Normal 9 2 4 2 2 2 3 3" xfId="22028" xr:uid="{00000000-0005-0000-0000-000053B70000}"/>
    <cellStyle name="Normal 9 2 4 2 2 2 3 4" xfId="39374" xr:uid="{00000000-0005-0000-0000-000054B70000}"/>
    <cellStyle name="Normal 9 2 4 2 2 2 4" xfId="11535" xr:uid="{00000000-0005-0000-0000-000055B70000}"/>
    <cellStyle name="Normal 9 2 4 2 2 2 4 2" xfId="28888" xr:uid="{00000000-0005-0000-0000-000056B70000}"/>
    <cellStyle name="Normal 9 2 4 2 2 2 4 3" xfId="46234" xr:uid="{00000000-0005-0000-0000-000057B70000}"/>
    <cellStyle name="Normal 9 2 4 2 2 2 5" xfId="20215" xr:uid="{00000000-0005-0000-0000-000058B70000}"/>
    <cellStyle name="Normal 9 2 4 2 2 2 6" xfId="37561" xr:uid="{00000000-0005-0000-0000-000059B70000}"/>
    <cellStyle name="Normal 9 2 4 2 2 3" xfId="1784" xr:uid="{00000000-0005-0000-0000-00005AB70000}"/>
    <cellStyle name="Normal 9 2 4 2 2 3 2" xfId="7566" xr:uid="{00000000-0005-0000-0000-00005BB70000}"/>
    <cellStyle name="Normal 9 2 4 2 2 3 2 2" xfId="16239" xr:uid="{00000000-0005-0000-0000-00005CB70000}"/>
    <cellStyle name="Normal 9 2 4 2 2 3 2 2 2" xfId="33592" xr:uid="{00000000-0005-0000-0000-00005DB70000}"/>
    <cellStyle name="Normal 9 2 4 2 2 3 2 2 3" xfId="50938" xr:uid="{00000000-0005-0000-0000-00005EB70000}"/>
    <cellStyle name="Normal 9 2 4 2 2 3 2 3" xfId="24919" xr:uid="{00000000-0005-0000-0000-00005FB70000}"/>
    <cellStyle name="Normal 9 2 4 2 2 3 2 4" xfId="42265" xr:uid="{00000000-0005-0000-0000-000060B70000}"/>
    <cellStyle name="Normal 9 2 4 2 2 3 3" xfId="5410" xr:uid="{00000000-0005-0000-0000-000061B70000}"/>
    <cellStyle name="Normal 9 2 4 2 2 3 3 2" xfId="14083" xr:uid="{00000000-0005-0000-0000-000062B70000}"/>
    <cellStyle name="Normal 9 2 4 2 2 3 3 2 2" xfId="31436" xr:uid="{00000000-0005-0000-0000-000063B70000}"/>
    <cellStyle name="Normal 9 2 4 2 2 3 3 2 3" xfId="48782" xr:uid="{00000000-0005-0000-0000-000064B70000}"/>
    <cellStyle name="Normal 9 2 4 2 2 3 3 3" xfId="22763" xr:uid="{00000000-0005-0000-0000-000065B70000}"/>
    <cellStyle name="Normal 9 2 4 2 2 3 3 4" xfId="40109" xr:uid="{00000000-0005-0000-0000-000066B70000}"/>
    <cellStyle name="Normal 9 2 4 2 2 3 4" xfId="10457" xr:uid="{00000000-0005-0000-0000-000067B70000}"/>
    <cellStyle name="Normal 9 2 4 2 2 3 4 2" xfId="27810" xr:uid="{00000000-0005-0000-0000-000068B70000}"/>
    <cellStyle name="Normal 9 2 4 2 2 3 4 3" xfId="45156" xr:uid="{00000000-0005-0000-0000-000069B70000}"/>
    <cellStyle name="Normal 9 2 4 2 2 3 5" xfId="19137" xr:uid="{00000000-0005-0000-0000-00006AB70000}"/>
    <cellStyle name="Normal 9 2 4 2 2 3 6" xfId="36483" xr:uid="{00000000-0005-0000-0000-00006BB70000}"/>
    <cellStyle name="Normal 9 2 4 2 2 4" xfId="6831" xr:uid="{00000000-0005-0000-0000-00006CB70000}"/>
    <cellStyle name="Normal 9 2 4 2 2 4 2" xfId="15504" xr:uid="{00000000-0005-0000-0000-00006DB70000}"/>
    <cellStyle name="Normal 9 2 4 2 2 4 2 2" xfId="32857" xr:uid="{00000000-0005-0000-0000-00006EB70000}"/>
    <cellStyle name="Normal 9 2 4 2 2 4 2 3" xfId="50203" xr:uid="{00000000-0005-0000-0000-00006FB70000}"/>
    <cellStyle name="Normal 9 2 4 2 2 4 3" xfId="24184" xr:uid="{00000000-0005-0000-0000-000070B70000}"/>
    <cellStyle name="Normal 9 2 4 2 2 4 4" xfId="41530" xr:uid="{00000000-0005-0000-0000-000071B70000}"/>
    <cellStyle name="Normal 9 2 4 2 2 5" xfId="3597" xr:uid="{00000000-0005-0000-0000-000072B70000}"/>
    <cellStyle name="Normal 9 2 4 2 2 5 2" xfId="12270" xr:uid="{00000000-0005-0000-0000-000073B70000}"/>
    <cellStyle name="Normal 9 2 4 2 2 5 2 2" xfId="29623" xr:uid="{00000000-0005-0000-0000-000074B70000}"/>
    <cellStyle name="Normal 9 2 4 2 2 5 2 3" xfId="46969" xr:uid="{00000000-0005-0000-0000-000075B70000}"/>
    <cellStyle name="Normal 9 2 4 2 2 5 3" xfId="20950" xr:uid="{00000000-0005-0000-0000-000076B70000}"/>
    <cellStyle name="Normal 9 2 4 2 2 5 4" xfId="38296" xr:uid="{00000000-0005-0000-0000-000077B70000}"/>
    <cellStyle name="Normal 9 2 4 2 2 6" xfId="9722" xr:uid="{00000000-0005-0000-0000-000078B70000}"/>
    <cellStyle name="Normal 9 2 4 2 2 6 2" xfId="27075" xr:uid="{00000000-0005-0000-0000-000079B70000}"/>
    <cellStyle name="Normal 9 2 4 2 2 6 3" xfId="44421" xr:uid="{00000000-0005-0000-0000-00007AB70000}"/>
    <cellStyle name="Normal 9 2 4 2 2 7" xfId="18402" xr:uid="{00000000-0005-0000-0000-00007BB70000}"/>
    <cellStyle name="Normal 9 2 4 2 2 8" xfId="35748" xr:uid="{00000000-0005-0000-0000-00007CB70000}"/>
    <cellStyle name="Normal 9 2 4 2 3" xfId="559" xr:uid="{00000000-0005-0000-0000-00007DB70000}"/>
    <cellStyle name="Normal 9 2 4 2 3 2" xfId="2372" xr:uid="{00000000-0005-0000-0000-00007EB70000}"/>
    <cellStyle name="Normal 9 2 4 2 3 2 2" xfId="8154" xr:uid="{00000000-0005-0000-0000-00007FB70000}"/>
    <cellStyle name="Normal 9 2 4 2 3 2 2 2" xfId="16827" xr:uid="{00000000-0005-0000-0000-000080B70000}"/>
    <cellStyle name="Normal 9 2 4 2 3 2 2 2 2" xfId="34180" xr:uid="{00000000-0005-0000-0000-000081B70000}"/>
    <cellStyle name="Normal 9 2 4 2 3 2 2 2 3" xfId="51526" xr:uid="{00000000-0005-0000-0000-000082B70000}"/>
    <cellStyle name="Normal 9 2 4 2 3 2 2 3" xfId="25507" xr:uid="{00000000-0005-0000-0000-000083B70000}"/>
    <cellStyle name="Normal 9 2 4 2 3 2 2 4" xfId="42853" xr:uid="{00000000-0005-0000-0000-000084B70000}"/>
    <cellStyle name="Normal 9 2 4 2 3 2 3" xfId="5655" xr:uid="{00000000-0005-0000-0000-000085B70000}"/>
    <cellStyle name="Normal 9 2 4 2 3 2 3 2" xfId="14328" xr:uid="{00000000-0005-0000-0000-000086B70000}"/>
    <cellStyle name="Normal 9 2 4 2 3 2 3 2 2" xfId="31681" xr:uid="{00000000-0005-0000-0000-000087B70000}"/>
    <cellStyle name="Normal 9 2 4 2 3 2 3 2 3" xfId="49027" xr:uid="{00000000-0005-0000-0000-000088B70000}"/>
    <cellStyle name="Normal 9 2 4 2 3 2 3 3" xfId="23008" xr:uid="{00000000-0005-0000-0000-000089B70000}"/>
    <cellStyle name="Normal 9 2 4 2 3 2 3 4" xfId="40354" xr:uid="{00000000-0005-0000-0000-00008AB70000}"/>
    <cellStyle name="Normal 9 2 4 2 3 2 4" xfId="11045" xr:uid="{00000000-0005-0000-0000-00008BB70000}"/>
    <cellStyle name="Normal 9 2 4 2 3 2 4 2" xfId="28398" xr:uid="{00000000-0005-0000-0000-00008CB70000}"/>
    <cellStyle name="Normal 9 2 4 2 3 2 4 3" xfId="45744" xr:uid="{00000000-0005-0000-0000-00008DB70000}"/>
    <cellStyle name="Normal 9 2 4 2 3 2 5" xfId="19725" xr:uid="{00000000-0005-0000-0000-00008EB70000}"/>
    <cellStyle name="Normal 9 2 4 2 3 2 6" xfId="37071" xr:uid="{00000000-0005-0000-0000-00008FB70000}"/>
    <cellStyle name="Normal 9 2 4 2 3 3" xfId="6341" xr:uid="{00000000-0005-0000-0000-000090B70000}"/>
    <cellStyle name="Normal 9 2 4 2 3 3 2" xfId="15014" xr:uid="{00000000-0005-0000-0000-000091B70000}"/>
    <cellStyle name="Normal 9 2 4 2 3 3 2 2" xfId="32367" xr:uid="{00000000-0005-0000-0000-000092B70000}"/>
    <cellStyle name="Normal 9 2 4 2 3 3 2 3" xfId="49713" xr:uid="{00000000-0005-0000-0000-000093B70000}"/>
    <cellStyle name="Normal 9 2 4 2 3 3 3" xfId="23694" xr:uid="{00000000-0005-0000-0000-000094B70000}"/>
    <cellStyle name="Normal 9 2 4 2 3 3 4" xfId="41040" xr:uid="{00000000-0005-0000-0000-000095B70000}"/>
    <cellStyle name="Normal 9 2 4 2 3 4" xfId="4185" xr:uid="{00000000-0005-0000-0000-000096B70000}"/>
    <cellStyle name="Normal 9 2 4 2 3 4 2" xfId="12858" xr:uid="{00000000-0005-0000-0000-000097B70000}"/>
    <cellStyle name="Normal 9 2 4 2 3 4 2 2" xfId="30211" xr:uid="{00000000-0005-0000-0000-000098B70000}"/>
    <cellStyle name="Normal 9 2 4 2 3 4 2 3" xfId="47557" xr:uid="{00000000-0005-0000-0000-000099B70000}"/>
    <cellStyle name="Normal 9 2 4 2 3 4 3" xfId="21538" xr:uid="{00000000-0005-0000-0000-00009AB70000}"/>
    <cellStyle name="Normal 9 2 4 2 3 4 4" xfId="38884" xr:uid="{00000000-0005-0000-0000-00009BB70000}"/>
    <cellStyle name="Normal 9 2 4 2 3 5" xfId="9232" xr:uid="{00000000-0005-0000-0000-00009CB70000}"/>
    <cellStyle name="Normal 9 2 4 2 3 5 2" xfId="26585" xr:uid="{00000000-0005-0000-0000-00009DB70000}"/>
    <cellStyle name="Normal 9 2 4 2 3 5 3" xfId="43931" xr:uid="{00000000-0005-0000-0000-00009EB70000}"/>
    <cellStyle name="Normal 9 2 4 2 3 6" xfId="17912" xr:uid="{00000000-0005-0000-0000-00009FB70000}"/>
    <cellStyle name="Normal 9 2 4 2 3 7" xfId="35258" xr:uid="{00000000-0005-0000-0000-0000A0B70000}"/>
    <cellStyle name="Normal 9 2 4 2 4" xfId="2127" xr:uid="{00000000-0005-0000-0000-0000A1B70000}"/>
    <cellStyle name="Normal 9 2 4 2 4 2" xfId="7909" xr:uid="{00000000-0005-0000-0000-0000A2B70000}"/>
    <cellStyle name="Normal 9 2 4 2 4 2 2" xfId="16582" xr:uid="{00000000-0005-0000-0000-0000A3B70000}"/>
    <cellStyle name="Normal 9 2 4 2 4 2 2 2" xfId="33935" xr:uid="{00000000-0005-0000-0000-0000A4B70000}"/>
    <cellStyle name="Normal 9 2 4 2 4 2 2 3" xfId="51281" xr:uid="{00000000-0005-0000-0000-0000A5B70000}"/>
    <cellStyle name="Normal 9 2 4 2 4 2 3" xfId="25262" xr:uid="{00000000-0005-0000-0000-0000A6B70000}"/>
    <cellStyle name="Normal 9 2 4 2 4 2 4" xfId="42608" xr:uid="{00000000-0005-0000-0000-0000A7B70000}"/>
    <cellStyle name="Normal 9 2 4 2 4 3" xfId="3940" xr:uid="{00000000-0005-0000-0000-0000A8B70000}"/>
    <cellStyle name="Normal 9 2 4 2 4 3 2" xfId="12613" xr:uid="{00000000-0005-0000-0000-0000A9B70000}"/>
    <cellStyle name="Normal 9 2 4 2 4 3 2 2" xfId="29966" xr:uid="{00000000-0005-0000-0000-0000AAB70000}"/>
    <cellStyle name="Normal 9 2 4 2 4 3 2 3" xfId="47312" xr:uid="{00000000-0005-0000-0000-0000ABB70000}"/>
    <cellStyle name="Normal 9 2 4 2 4 3 3" xfId="21293" xr:uid="{00000000-0005-0000-0000-0000ACB70000}"/>
    <cellStyle name="Normal 9 2 4 2 4 3 4" xfId="38639" xr:uid="{00000000-0005-0000-0000-0000ADB70000}"/>
    <cellStyle name="Normal 9 2 4 2 4 4" xfId="10800" xr:uid="{00000000-0005-0000-0000-0000AEB70000}"/>
    <cellStyle name="Normal 9 2 4 2 4 4 2" xfId="28153" xr:uid="{00000000-0005-0000-0000-0000AFB70000}"/>
    <cellStyle name="Normal 9 2 4 2 4 4 3" xfId="45499" xr:uid="{00000000-0005-0000-0000-0000B0B70000}"/>
    <cellStyle name="Normal 9 2 4 2 4 5" xfId="19480" xr:uid="{00000000-0005-0000-0000-0000B1B70000}"/>
    <cellStyle name="Normal 9 2 4 2 4 6" xfId="36826" xr:uid="{00000000-0005-0000-0000-0000B2B70000}"/>
    <cellStyle name="Normal 9 2 4 2 5" xfId="1294" xr:uid="{00000000-0005-0000-0000-0000B3B70000}"/>
    <cellStyle name="Normal 9 2 4 2 5 2" xfId="7076" xr:uid="{00000000-0005-0000-0000-0000B4B70000}"/>
    <cellStyle name="Normal 9 2 4 2 5 2 2" xfId="15749" xr:uid="{00000000-0005-0000-0000-0000B5B70000}"/>
    <cellStyle name="Normal 9 2 4 2 5 2 2 2" xfId="33102" xr:uid="{00000000-0005-0000-0000-0000B6B70000}"/>
    <cellStyle name="Normal 9 2 4 2 5 2 2 3" xfId="50448" xr:uid="{00000000-0005-0000-0000-0000B7B70000}"/>
    <cellStyle name="Normal 9 2 4 2 5 2 3" xfId="24429" xr:uid="{00000000-0005-0000-0000-0000B8B70000}"/>
    <cellStyle name="Normal 9 2 4 2 5 2 4" xfId="41775" xr:uid="{00000000-0005-0000-0000-0000B9B70000}"/>
    <cellStyle name="Normal 9 2 4 2 5 3" xfId="4920" xr:uid="{00000000-0005-0000-0000-0000BAB70000}"/>
    <cellStyle name="Normal 9 2 4 2 5 3 2" xfId="13593" xr:uid="{00000000-0005-0000-0000-0000BBB70000}"/>
    <cellStyle name="Normal 9 2 4 2 5 3 2 2" xfId="30946" xr:uid="{00000000-0005-0000-0000-0000BCB70000}"/>
    <cellStyle name="Normal 9 2 4 2 5 3 2 3" xfId="48292" xr:uid="{00000000-0005-0000-0000-0000BDB70000}"/>
    <cellStyle name="Normal 9 2 4 2 5 3 3" xfId="22273" xr:uid="{00000000-0005-0000-0000-0000BEB70000}"/>
    <cellStyle name="Normal 9 2 4 2 5 3 4" xfId="39619" xr:uid="{00000000-0005-0000-0000-0000BFB70000}"/>
    <cellStyle name="Normal 9 2 4 2 5 4" xfId="9967" xr:uid="{00000000-0005-0000-0000-0000C0B70000}"/>
    <cellStyle name="Normal 9 2 4 2 5 4 2" xfId="27320" xr:uid="{00000000-0005-0000-0000-0000C1B70000}"/>
    <cellStyle name="Normal 9 2 4 2 5 4 3" xfId="44666" xr:uid="{00000000-0005-0000-0000-0000C2B70000}"/>
    <cellStyle name="Normal 9 2 4 2 5 5" xfId="18647" xr:uid="{00000000-0005-0000-0000-0000C3B70000}"/>
    <cellStyle name="Normal 9 2 4 2 5 6" xfId="35993" xr:uid="{00000000-0005-0000-0000-0000C4B70000}"/>
    <cellStyle name="Normal 9 2 4 2 6" xfId="6096" xr:uid="{00000000-0005-0000-0000-0000C5B70000}"/>
    <cellStyle name="Normal 9 2 4 2 6 2" xfId="14769" xr:uid="{00000000-0005-0000-0000-0000C6B70000}"/>
    <cellStyle name="Normal 9 2 4 2 6 2 2" xfId="32122" xr:uid="{00000000-0005-0000-0000-0000C7B70000}"/>
    <cellStyle name="Normal 9 2 4 2 6 2 3" xfId="49468" xr:uid="{00000000-0005-0000-0000-0000C8B70000}"/>
    <cellStyle name="Normal 9 2 4 2 6 3" xfId="23449" xr:uid="{00000000-0005-0000-0000-0000C9B70000}"/>
    <cellStyle name="Normal 9 2 4 2 6 4" xfId="40795" xr:uid="{00000000-0005-0000-0000-0000CAB70000}"/>
    <cellStyle name="Normal 9 2 4 2 7" xfId="3107" xr:uid="{00000000-0005-0000-0000-0000CBB70000}"/>
    <cellStyle name="Normal 9 2 4 2 7 2" xfId="11780" xr:uid="{00000000-0005-0000-0000-0000CCB70000}"/>
    <cellStyle name="Normal 9 2 4 2 7 2 2" xfId="29133" xr:uid="{00000000-0005-0000-0000-0000CDB70000}"/>
    <cellStyle name="Normal 9 2 4 2 7 2 3" xfId="46479" xr:uid="{00000000-0005-0000-0000-0000CEB70000}"/>
    <cellStyle name="Normal 9 2 4 2 7 3" xfId="20460" xr:uid="{00000000-0005-0000-0000-0000CFB70000}"/>
    <cellStyle name="Normal 9 2 4 2 7 4" xfId="37806" xr:uid="{00000000-0005-0000-0000-0000D0B70000}"/>
    <cellStyle name="Normal 9 2 4 2 8" xfId="8987" xr:uid="{00000000-0005-0000-0000-0000D1B70000}"/>
    <cellStyle name="Normal 9 2 4 2 8 2" xfId="26340" xr:uid="{00000000-0005-0000-0000-0000D2B70000}"/>
    <cellStyle name="Normal 9 2 4 2 8 3" xfId="43686" xr:uid="{00000000-0005-0000-0000-0000D3B70000}"/>
    <cellStyle name="Normal 9 2 4 2 9" xfId="17667" xr:uid="{00000000-0005-0000-0000-0000D4B70000}"/>
    <cellStyle name="Normal 9 2 4 3" xfId="216" xr:uid="{00000000-0005-0000-0000-0000D5B70000}"/>
    <cellStyle name="Normal 9 2 4 3 10" xfId="34915" xr:uid="{00000000-0005-0000-0000-0000D6B70000}"/>
    <cellStyle name="Normal 9 2 4 3 2" xfId="951" xr:uid="{00000000-0005-0000-0000-0000D7B70000}"/>
    <cellStyle name="Normal 9 2 4 3 2 2" xfId="2764" xr:uid="{00000000-0005-0000-0000-0000D8B70000}"/>
    <cellStyle name="Normal 9 2 4 3 2 2 2" xfId="8546" xr:uid="{00000000-0005-0000-0000-0000D9B70000}"/>
    <cellStyle name="Normal 9 2 4 3 2 2 2 2" xfId="17219" xr:uid="{00000000-0005-0000-0000-0000DAB70000}"/>
    <cellStyle name="Normal 9 2 4 3 2 2 2 2 2" xfId="34572" xr:uid="{00000000-0005-0000-0000-0000DBB70000}"/>
    <cellStyle name="Normal 9 2 4 3 2 2 2 2 3" xfId="51918" xr:uid="{00000000-0005-0000-0000-0000DCB70000}"/>
    <cellStyle name="Normal 9 2 4 3 2 2 2 3" xfId="25899" xr:uid="{00000000-0005-0000-0000-0000DDB70000}"/>
    <cellStyle name="Normal 9 2 4 3 2 2 2 4" xfId="43245" xr:uid="{00000000-0005-0000-0000-0000DEB70000}"/>
    <cellStyle name="Normal 9 2 4 3 2 2 3" xfId="4577" xr:uid="{00000000-0005-0000-0000-0000DFB70000}"/>
    <cellStyle name="Normal 9 2 4 3 2 2 3 2" xfId="13250" xr:uid="{00000000-0005-0000-0000-0000E0B70000}"/>
    <cellStyle name="Normal 9 2 4 3 2 2 3 2 2" xfId="30603" xr:uid="{00000000-0005-0000-0000-0000E1B70000}"/>
    <cellStyle name="Normal 9 2 4 3 2 2 3 2 3" xfId="47949" xr:uid="{00000000-0005-0000-0000-0000E2B70000}"/>
    <cellStyle name="Normal 9 2 4 3 2 2 3 3" xfId="21930" xr:uid="{00000000-0005-0000-0000-0000E3B70000}"/>
    <cellStyle name="Normal 9 2 4 3 2 2 3 4" xfId="39276" xr:uid="{00000000-0005-0000-0000-0000E4B70000}"/>
    <cellStyle name="Normal 9 2 4 3 2 2 4" xfId="11437" xr:uid="{00000000-0005-0000-0000-0000E5B70000}"/>
    <cellStyle name="Normal 9 2 4 3 2 2 4 2" xfId="28790" xr:uid="{00000000-0005-0000-0000-0000E6B70000}"/>
    <cellStyle name="Normal 9 2 4 3 2 2 4 3" xfId="46136" xr:uid="{00000000-0005-0000-0000-0000E7B70000}"/>
    <cellStyle name="Normal 9 2 4 3 2 2 5" xfId="20117" xr:uid="{00000000-0005-0000-0000-0000E8B70000}"/>
    <cellStyle name="Normal 9 2 4 3 2 2 6" xfId="37463" xr:uid="{00000000-0005-0000-0000-0000E9B70000}"/>
    <cellStyle name="Normal 9 2 4 3 2 3" xfId="1686" xr:uid="{00000000-0005-0000-0000-0000EAB70000}"/>
    <cellStyle name="Normal 9 2 4 3 2 3 2" xfId="7468" xr:uid="{00000000-0005-0000-0000-0000EBB70000}"/>
    <cellStyle name="Normal 9 2 4 3 2 3 2 2" xfId="16141" xr:uid="{00000000-0005-0000-0000-0000ECB70000}"/>
    <cellStyle name="Normal 9 2 4 3 2 3 2 2 2" xfId="33494" xr:uid="{00000000-0005-0000-0000-0000EDB70000}"/>
    <cellStyle name="Normal 9 2 4 3 2 3 2 2 3" xfId="50840" xr:uid="{00000000-0005-0000-0000-0000EEB70000}"/>
    <cellStyle name="Normal 9 2 4 3 2 3 2 3" xfId="24821" xr:uid="{00000000-0005-0000-0000-0000EFB70000}"/>
    <cellStyle name="Normal 9 2 4 3 2 3 2 4" xfId="42167" xr:uid="{00000000-0005-0000-0000-0000F0B70000}"/>
    <cellStyle name="Normal 9 2 4 3 2 3 3" xfId="5312" xr:uid="{00000000-0005-0000-0000-0000F1B70000}"/>
    <cellStyle name="Normal 9 2 4 3 2 3 3 2" xfId="13985" xr:uid="{00000000-0005-0000-0000-0000F2B70000}"/>
    <cellStyle name="Normal 9 2 4 3 2 3 3 2 2" xfId="31338" xr:uid="{00000000-0005-0000-0000-0000F3B70000}"/>
    <cellStyle name="Normal 9 2 4 3 2 3 3 2 3" xfId="48684" xr:uid="{00000000-0005-0000-0000-0000F4B70000}"/>
    <cellStyle name="Normal 9 2 4 3 2 3 3 3" xfId="22665" xr:uid="{00000000-0005-0000-0000-0000F5B70000}"/>
    <cellStyle name="Normal 9 2 4 3 2 3 3 4" xfId="40011" xr:uid="{00000000-0005-0000-0000-0000F6B70000}"/>
    <cellStyle name="Normal 9 2 4 3 2 3 4" xfId="10359" xr:uid="{00000000-0005-0000-0000-0000F7B70000}"/>
    <cellStyle name="Normal 9 2 4 3 2 3 4 2" xfId="27712" xr:uid="{00000000-0005-0000-0000-0000F8B70000}"/>
    <cellStyle name="Normal 9 2 4 3 2 3 4 3" xfId="45058" xr:uid="{00000000-0005-0000-0000-0000F9B70000}"/>
    <cellStyle name="Normal 9 2 4 3 2 3 5" xfId="19039" xr:uid="{00000000-0005-0000-0000-0000FAB70000}"/>
    <cellStyle name="Normal 9 2 4 3 2 3 6" xfId="36385" xr:uid="{00000000-0005-0000-0000-0000FBB70000}"/>
    <cellStyle name="Normal 9 2 4 3 2 4" xfId="6733" xr:uid="{00000000-0005-0000-0000-0000FCB70000}"/>
    <cellStyle name="Normal 9 2 4 3 2 4 2" xfId="15406" xr:uid="{00000000-0005-0000-0000-0000FDB70000}"/>
    <cellStyle name="Normal 9 2 4 3 2 4 2 2" xfId="32759" xr:uid="{00000000-0005-0000-0000-0000FEB70000}"/>
    <cellStyle name="Normal 9 2 4 3 2 4 2 3" xfId="50105" xr:uid="{00000000-0005-0000-0000-0000FFB70000}"/>
    <cellStyle name="Normal 9 2 4 3 2 4 3" xfId="24086" xr:uid="{00000000-0005-0000-0000-000000B80000}"/>
    <cellStyle name="Normal 9 2 4 3 2 4 4" xfId="41432" xr:uid="{00000000-0005-0000-0000-000001B80000}"/>
    <cellStyle name="Normal 9 2 4 3 2 5" xfId="3499" xr:uid="{00000000-0005-0000-0000-000002B80000}"/>
    <cellStyle name="Normal 9 2 4 3 2 5 2" xfId="12172" xr:uid="{00000000-0005-0000-0000-000003B80000}"/>
    <cellStyle name="Normal 9 2 4 3 2 5 2 2" xfId="29525" xr:uid="{00000000-0005-0000-0000-000004B80000}"/>
    <cellStyle name="Normal 9 2 4 3 2 5 2 3" xfId="46871" xr:uid="{00000000-0005-0000-0000-000005B80000}"/>
    <cellStyle name="Normal 9 2 4 3 2 5 3" xfId="20852" xr:uid="{00000000-0005-0000-0000-000006B80000}"/>
    <cellStyle name="Normal 9 2 4 3 2 5 4" xfId="38198" xr:uid="{00000000-0005-0000-0000-000007B80000}"/>
    <cellStyle name="Normal 9 2 4 3 2 6" xfId="9624" xr:uid="{00000000-0005-0000-0000-000008B80000}"/>
    <cellStyle name="Normal 9 2 4 3 2 6 2" xfId="26977" xr:uid="{00000000-0005-0000-0000-000009B80000}"/>
    <cellStyle name="Normal 9 2 4 3 2 6 3" xfId="44323" xr:uid="{00000000-0005-0000-0000-00000AB80000}"/>
    <cellStyle name="Normal 9 2 4 3 2 7" xfId="18304" xr:uid="{00000000-0005-0000-0000-00000BB80000}"/>
    <cellStyle name="Normal 9 2 4 3 2 8" xfId="35650" xr:uid="{00000000-0005-0000-0000-00000CB80000}"/>
    <cellStyle name="Normal 9 2 4 3 3" xfId="706" xr:uid="{00000000-0005-0000-0000-00000DB80000}"/>
    <cellStyle name="Normal 9 2 4 3 3 2" xfId="2519" xr:uid="{00000000-0005-0000-0000-00000EB80000}"/>
    <cellStyle name="Normal 9 2 4 3 3 2 2" xfId="8301" xr:uid="{00000000-0005-0000-0000-00000FB80000}"/>
    <cellStyle name="Normal 9 2 4 3 3 2 2 2" xfId="16974" xr:uid="{00000000-0005-0000-0000-000010B80000}"/>
    <cellStyle name="Normal 9 2 4 3 3 2 2 2 2" xfId="34327" xr:uid="{00000000-0005-0000-0000-000011B80000}"/>
    <cellStyle name="Normal 9 2 4 3 3 2 2 2 3" xfId="51673" xr:uid="{00000000-0005-0000-0000-000012B80000}"/>
    <cellStyle name="Normal 9 2 4 3 3 2 2 3" xfId="25654" xr:uid="{00000000-0005-0000-0000-000013B80000}"/>
    <cellStyle name="Normal 9 2 4 3 3 2 2 4" xfId="43000" xr:uid="{00000000-0005-0000-0000-000014B80000}"/>
    <cellStyle name="Normal 9 2 4 3 3 2 3" xfId="5753" xr:uid="{00000000-0005-0000-0000-000015B80000}"/>
    <cellStyle name="Normal 9 2 4 3 3 2 3 2" xfId="14426" xr:uid="{00000000-0005-0000-0000-000016B80000}"/>
    <cellStyle name="Normal 9 2 4 3 3 2 3 2 2" xfId="31779" xr:uid="{00000000-0005-0000-0000-000017B80000}"/>
    <cellStyle name="Normal 9 2 4 3 3 2 3 2 3" xfId="49125" xr:uid="{00000000-0005-0000-0000-000018B80000}"/>
    <cellStyle name="Normal 9 2 4 3 3 2 3 3" xfId="23106" xr:uid="{00000000-0005-0000-0000-000019B80000}"/>
    <cellStyle name="Normal 9 2 4 3 3 2 3 4" xfId="40452" xr:uid="{00000000-0005-0000-0000-00001AB80000}"/>
    <cellStyle name="Normal 9 2 4 3 3 2 4" xfId="11192" xr:uid="{00000000-0005-0000-0000-00001BB80000}"/>
    <cellStyle name="Normal 9 2 4 3 3 2 4 2" xfId="28545" xr:uid="{00000000-0005-0000-0000-00001CB80000}"/>
    <cellStyle name="Normal 9 2 4 3 3 2 4 3" xfId="45891" xr:uid="{00000000-0005-0000-0000-00001DB80000}"/>
    <cellStyle name="Normal 9 2 4 3 3 2 5" xfId="19872" xr:uid="{00000000-0005-0000-0000-00001EB80000}"/>
    <cellStyle name="Normal 9 2 4 3 3 2 6" xfId="37218" xr:uid="{00000000-0005-0000-0000-00001FB80000}"/>
    <cellStyle name="Normal 9 2 4 3 3 3" xfId="6488" xr:uid="{00000000-0005-0000-0000-000020B80000}"/>
    <cellStyle name="Normal 9 2 4 3 3 3 2" xfId="15161" xr:uid="{00000000-0005-0000-0000-000021B80000}"/>
    <cellStyle name="Normal 9 2 4 3 3 3 2 2" xfId="32514" xr:uid="{00000000-0005-0000-0000-000022B80000}"/>
    <cellStyle name="Normal 9 2 4 3 3 3 2 3" xfId="49860" xr:uid="{00000000-0005-0000-0000-000023B80000}"/>
    <cellStyle name="Normal 9 2 4 3 3 3 3" xfId="23841" xr:uid="{00000000-0005-0000-0000-000024B80000}"/>
    <cellStyle name="Normal 9 2 4 3 3 3 4" xfId="41187" xr:uid="{00000000-0005-0000-0000-000025B80000}"/>
    <cellStyle name="Normal 9 2 4 3 3 4" xfId="4332" xr:uid="{00000000-0005-0000-0000-000026B80000}"/>
    <cellStyle name="Normal 9 2 4 3 3 4 2" xfId="13005" xr:uid="{00000000-0005-0000-0000-000027B80000}"/>
    <cellStyle name="Normal 9 2 4 3 3 4 2 2" xfId="30358" xr:uid="{00000000-0005-0000-0000-000028B80000}"/>
    <cellStyle name="Normal 9 2 4 3 3 4 2 3" xfId="47704" xr:uid="{00000000-0005-0000-0000-000029B80000}"/>
    <cellStyle name="Normal 9 2 4 3 3 4 3" xfId="21685" xr:uid="{00000000-0005-0000-0000-00002AB80000}"/>
    <cellStyle name="Normal 9 2 4 3 3 4 4" xfId="39031" xr:uid="{00000000-0005-0000-0000-00002BB80000}"/>
    <cellStyle name="Normal 9 2 4 3 3 5" xfId="9379" xr:uid="{00000000-0005-0000-0000-00002CB80000}"/>
    <cellStyle name="Normal 9 2 4 3 3 5 2" xfId="26732" xr:uid="{00000000-0005-0000-0000-00002DB80000}"/>
    <cellStyle name="Normal 9 2 4 3 3 5 3" xfId="44078" xr:uid="{00000000-0005-0000-0000-00002EB80000}"/>
    <cellStyle name="Normal 9 2 4 3 3 6" xfId="18059" xr:uid="{00000000-0005-0000-0000-00002FB80000}"/>
    <cellStyle name="Normal 9 2 4 3 3 7" xfId="35405" xr:uid="{00000000-0005-0000-0000-000030B80000}"/>
    <cellStyle name="Normal 9 2 4 3 4" xfId="2029" xr:uid="{00000000-0005-0000-0000-000031B80000}"/>
    <cellStyle name="Normal 9 2 4 3 4 2" xfId="7811" xr:uid="{00000000-0005-0000-0000-000032B80000}"/>
    <cellStyle name="Normal 9 2 4 3 4 2 2" xfId="16484" xr:uid="{00000000-0005-0000-0000-000033B80000}"/>
    <cellStyle name="Normal 9 2 4 3 4 2 2 2" xfId="33837" xr:uid="{00000000-0005-0000-0000-000034B80000}"/>
    <cellStyle name="Normal 9 2 4 3 4 2 2 3" xfId="51183" xr:uid="{00000000-0005-0000-0000-000035B80000}"/>
    <cellStyle name="Normal 9 2 4 3 4 2 3" xfId="25164" xr:uid="{00000000-0005-0000-0000-000036B80000}"/>
    <cellStyle name="Normal 9 2 4 3 4 2 4" xfId="42510" xr:uid="{00000000-0005-0000-0000-000037B80000}"/>
    <cellStyle name="Normal 9 2 4 3 4 3" xfId="3842" xr:uid="{00000000-0005-0000-0000-000038B80000}"/>
    <cellStyle name="Normal 9 2 4 3 4 3 2" xfId="12515" xr:uid="{00000000-0005-0000-0000-000039B80000}"/>
    <cellStyle name="Normal 9 2 4 3 4 3 2 2" xfId="29868" xr:uid="{00000000-0005-0000-0000-00003AB80000}"/>
    <cellStyle name="Normal 9 2 4 3 4 3 2 3" xfId="47214" xr:uid="{00000000-0005-0000-0000-00003BB80000}"/>
    <cellStyle name="Normal 9 2 4 3 4 3 3" xfId="21195" xr:uid="{00000000-0005-0000-0000-00003CB80000}"/>
    <cellStyle name="Normal 9 2 4 3 4 3 4" xfId="38541" xr:uid="{00000000-0005-0000-0000-00003DB80000}"/>
    <cellStyle name="Normal 9 2 4 3 4 4" xfId="10702" xr:uid="{00000000-0005-0000-0000-00003EB80000}"/>
    <cellStyle name="Normal 9 2 4 3 4 4 2" xfId="28055" xr:uid="{00000000-0005-0000-0000-00003FB80000}"/>
    <cellStyle name="Normal 9 2 4 3 4 4 3" xfId="45401" xr:uid="{00000000-0005-0000-0000-000040B80000}"/>
    <cellStyle name="Normal 9 2 4 3 4 5" xfId="19382" xr:uid="{00000000-0005-0000-0000-000041B80000}"/>
    <cellStyle name="Normal 9 2 4 3 4 6" xfId="36728" xr:uid="{00000000-0005-0000-0000-000042B80000}"/>
    <cellStyle name="Normal 9 2 4 3 5" xfId="1441" xr:uid="{00000000-0005-0000-0000-000043B80000}"/>
    <cellStyle name="Normal 9 2 4 3 5 2" xfId="7223" xr:uid="{00000000-0005-0000-0000-000044B80000}"/>
    <cellStyle name="Normal 9 2 4 3 5 2 2" xfId="15896" xr:uid="{00000000-0005-0000-0000-000045B80000}"/>
    <cellStyle name="Normal 9 2 4 3 5 2 2 2" xfId="33249" xr:uid="{00000000-0005-0000-0000-000046B80000}"/>
    <cellStyle name="Normal 9 2 4 3 5 2 2 3" xfId="50595" xr:uid="{00000000-0005-0000-0000-000047B80000}"/>
    <cellStyle name="Normal 9 2 4 3 5 2 3" xfId="24576" xr:uid="{00000000-0005-0000-0000-000048B80000}"/>
    <cellStyle name="Normal 9 2 4 3 5 2 4" xfId="41922" xr:uid="{00000000-0005-0000-0000-000049B80000}"/>
    <cellStyle name="Normal 9 2 4 3 5 3" xfId="5067" xr:uid="{00000000-0005-0000-0000-00004AB80000}"/>
    <cellStyle name="Normal 9 2 4 3 5 3 2" xfId="13740" xr:uid="{00000000-0005-0000-0000-00004BB80000}"/>
    <cellStyle name="Normal 9 2 4 3 5 3 2 2" xfId="31093" xr:uid="{00000000-0005-0000-0000-00004CB80000}"/>
    <cellStyle name="Normal 9 2 4 3 5 3 2 3" xfId="48439" xr:uid="{00000000-0005-0000-0000-00004DB80000}"/>
    <cellStyle name="Normal 9 2 4 3 5 3 3" xfId="22420" xr:uid="{00000000-0005-0000-0000-00004EB80000}"/>
    <cellStyle name="Normal 9 2 4 3 5 3 4" xfId="39766" xr:uid="{00000000-0005-0000-0000-00004FB80000}"/>
    <cellStyle name="Normal 9 2 4 3 5 4" xfId="10114" xr:uid="{00000000-0005-0000-0000-000050B80000}"/>
    <cellStyle name="Normal 9 2 4 3 5 4 2" xfId="27467" xr:uid="{00000000-0005-0000-0000-000051B80000}"/>
    <cellStyle name="Normal 9 2 4 3 5 4 3" xfId="44813" xr:uid="{00000000-0005-0000-0000-000052B80000}"/>
    <cellStyle name="Normal 9 2 4 3 5 5" xfId="18794" xr:uid="{00000000-0005-0000-0000-000053B80000}"/>
    <cellStyle name="Normal 9 2 4 3 5 6" xfId="36140" xr:uid="{00000000-0005-0000-0000-000054B80000}"/>
    <cellStyle name="Normal 9 2 4 3 6" xfId="5998" xr:uid="{00000000-0005-0000-0000-000055B80000}"/>
    <cellStyle name="Normal 9 2 4 3 6 2" xfId="14671" xr:uid="{00000000-0005-0000-0000-000056B80000}"/>
    <cellStyle name="Normal 9 2 4 3 6 2 2" xfId="32024" xr:uid="{00000000-0005-0000-0000-000057B80000}"/>
    <cellStyle name="Normal 9 2 4 3 6 2 3" xfId="49370" xr:uid="{00000000-0005-0000-0000-000058B80000}"/>
    <cellStyle name="Normal 9 2 4 3 6 3" xfId="23351" xr:uid="{00000000-0005-0000-0000-000059B80000}"/>
    <cellStyle name="Normal 9 2 4 3 6 4" xfId="40697" xr:uid="{00000000-0005-0000-0000-00005AB80000}"/>
    <cellStyle name="Normal 9 2 4 3 7" xfId="3254" xr:uid="{00000000-0005-0000-0000-00005BB80000}"/>
    <cellStyle name="Normal 9 2 4 3 7 2" xfId="11927" xr:uid="{00000000-0005-0000-0000-00005CB80000}"/>
    <cellStyle name="Normal 9 2 4 3 7 2 2" xfId="29280" xr:uid="{00000000-0005-0000-0000-00005DB80000}"/>
    <cellStyle name="Normal 9 2 4 3 7 2 3" xfId="46626" xr:uid="{00000000-0005-0000-0000-00005EB80000}"/>
    <cellStyle name="Normal 9 2 4 3 7 3" xfId="20607" xr:uid="{00000000-0005-0000-0000-00005FB80000}"/>
    <cellStyle name="Normal 9 2 4 3 7 4" xfId="37953" xr:uid="{00000000-0005-0000-0000-000060B80000}"/>
    <cellStyle name="Normal 9 2 4 3 8" xfId="8889" xr:uid="{00000000-0005-0000-0000-000061B80000}"/>
    <cellStyle name="Normal 9 2 4 3 8 2" xfId="26242" xr:uid="{00000000-0005-0000-0000-000062B80000}"/>
    <cellStyle name="Normal 9 2 4 3 8 3" xfId="43588" xr:uid="{00000000-0005-0000-0000-000063B80000}"/>
    <cellStyle name="Normal 9 2 4 3 9" xfId="17569" xr:uid="{00000000-0005-0000-0000-000064B80000}"/>
    <cellStyle name="Normal 9 2 4 4" xfId="804" xr:uid="{00000000-0005-0000-0000-000065B80000}"/>
    <cellStyle name="Normal 9 2 4 4 2" xfId="2617" xr:uid="{00000000-0005-0000-0000-000066B80000}"/>
    <cellStyle name="Normal 9 2 4 4 2 2" xfId="8399" xr:uid="{00000000-0005-0000-0000-000067B80000}"/>
    <cellStyle name="Normal 9 2 4 4 2 2 2" xfId="17072" xr:uid="{00000000-0005-0000-0000-000068B80000}"/>
    <cellStyle name="Normal 9 2 4 4 2 2 2 2" xfId="34425" xr:uid="{00000000-0005-0000-0000-000069B80000}"/>
    <cellStyle name="Normal 9 2 4 4 2 2 2 3" xfId="51771" xr:uid="{00000000-0005-0000-0000-00006AB80000}"/>
    <cellStyle name="Normal 9 2 4 4 2 2 3" xfId="25752" xr:uid="{00000000-0005-0000-0000-00006BB80000}"/>
    <cellStyle name="Normal 9 2 4 4 2 2 4" xfId="43098" xr:uid="{00000000-0005-0000-0000-00006CB80000}"/>
    <cellStyle name="Normal 9 2 4 4 2 3" xfId="4430" xr:uid="{00000000-0005-0000-0000-00006DB80000}"/>
    <cellStyle name="Normal 9 2 4 4 2 3 2" xfId="13103" xr:uid="{00000000-0005-0000-0000-00006EB80000}"/>
    <cellStyle name="Normal 9 2 4 4 2 3 2 2" xfId="30456" xr:uid="{00000000-0005-0000-0000-00006FB80000}"/>
    <cellStyle name="Normal 9 2 4 4 2 3 2 3" xfId="47802" xr:uid="{00000000-0005-0000-0000-000070B80000}"/>
    <cellStyle name="Normal 9 2 4 4 2 3 3" xfId="21783" xr:uid="{00000000-0005-0000-0000-000071B80000}"/>
    <cellStyle name="Normal 9 2 4 4 2 3 4" xfId="39129" xr:uid="{00000000-0005-0000-0000-000072B80000}"/>
    <cellStyle name="Normal 9 2 4 4 2 4" xfId="11290" xr:uid="{00000000-0005-0000-0000-000073B80000}"/>
    <cellStyle name="Normal 9 2 4 4 2 4 2" xfId="28643" xr:uid="{00000000-0005-0000-0000-000074B80000}"/>
    <cellStyle name="Normal 9 2 4 4 2 4 3" xfId="45989" xr:uid="{00000000-0005-0000-0000-000075B80000}"/>
    <cellStyle name="Normal 9 2 4 4 2 5" xfId="19970" xr:uid="{00000000-0005-0000-0000-000076B80000}"/>
    <cellStyle name="Normal 9 2 4 4 2 6" xfId="37316" xr:uid="{00000000-0005-0000-0000-000077B80000}"/>
    <cellStyle name="Normal 9 2 4 4 3" xfId="1539" xr:uid="{00000000-0005-0000-0000-000078B80000}"/>
    <cellStyle name="Normal 9 2 4 4 3 2" xfId="7321" xr:uid="{00000000-0005-0000-0000-000079B80000}"/>
    <cellStyle name="Normal 9 2 4 4 3 2 2" xfId="15994" xr:uid="{00000000-0005-0000-0000-00007AB80000}"/>
    <cellStyle name="Normal 9 2 4 4 3 2 2 2" xfId="33347" xr:uid="{00000000-0005-0000-0000-00007BB80000}"/>
    <cellStyle name="Normal 9 2 4 4 3 2 2 3" xfId="50693" xr:uid="{00000000-0005-0000-0000-00007CB80000}"/>
    <cellStyle name="Normal 9 2 4 4 3 2 3" xfId="24674" xr:uid="{00000000-0005-0000-0000-00007DB80000}"/>
    <cellStyle name="Normal 9 2 4 4 3 2 4" xfId="42020" xr:uid="{00000000-0005-0000-0000-00007EB80000}"/>
    <cellStyle name="Normal 9 2 4 4 3 3" xfId="5165" xr:uid="{00000000-0005-0000-0000-00007FB80000}"/>
    <cellStyle name="Normal 9 2 4 4 3 3 2" xfId="13838" xr:uid="{00000000-0005-0000-0000-000080B80000}"/>
    <cellStyle name="Normal 9 2 4 4 3 3 2 2" xfId="31191" xr:uid="{00000000-0005-0000-0000-000081B80000}"/>
    <cellStyle name="Normal 9 2 4 4 3 3 2 3" xfId="48537" xr:uid="{00000000-0005-0000-0000-000082B80000}"/>
    <cellStyle name="Normal 9 2 4 4 3 3 3" xfId="22518" xr:uid="{00000000-0005-0000-0000-000083B80000}"/>
    <cellStyle name="Normal 9 2 4 4 3 3 4" xfId="39864" xr:uid="{00000000-0005-0000-0000-000084B80000}"/>
    <cellStyle name="Normal 9 2 4 4 3 4" xfId="10212" xr:uid="{00000000-0005-0000-0000-000085B80000}"/>
    <cellStyle name="Normal 9 2 4 4 3 4 2" xfId="27565" xr:uid="{00000000-0005-0000-0000-000086B80000}"/>
    <cellStyle name="Normal 9 2 4 4 3 4 3" xfId="44911" xr:uid="{00000000-0005-0000-0000-000087B80000}"/>
    <cellStyle name="Normal 9 2 4 4 3 5" xfId="18892" xr:uid="{00000000-0005-0000-0000-000088B80000}"/>
    <cellStyle name="Normal 9 2 4 4 3 6" xfId="36238" xr:uid="{00000000-0005-0000-0000-000089B80000}"/>
    <cellStyle name="Normal 9 2 4 4 4" xfId="6586" xr:uid="{00000000-0005-0000-0000-00008AB80000}"/>
    <cellStyle name="Normal 9 2 4 4 4 2" xfId="15259" xr:uid="{00000000-0005-0000-0000-00008BB80000}"/>
    <cellStyle name="Normal 9 2 4 4 4 2 2" xfId="32612" xr:uid="{00000000-0005-0000-0000-00008CB80000}"/>
    <cellStyle name="Normal 9 2 4 4 4 2 3" xfId="49958" xr:uid="{00000000-0005-0000-0000-00008DB80000}"/>
    <cellStyle name="Normal 9 2 4 4 4 3" xfId="23939" xr:uid="{00000000-0005-0000-0000-00008EB80000}"/>
    <cellStyle name="Normal 9 2 4 4 4 4" xfId="41285" xr:uid="{00000000-0005-0000-0000-00008FB80000}"/>
    <cellStyle name="Normal 9 2 4 4 5" xfId="3352" xr:uid="{00000000-0005-0000-0000-000090B80000}"/>
    <cellStyle name="Normal 9 2 4 4 5 2" xfId="12025" xr:uid="{00000000-0005-0000-0000-000091B80000}"/>
    <cellStyle name="Normal 9 2 4 4 5 2 2" xfId="29378" xr:uid="{00000000-0005-0000-0000-000092B80000}"/>
    <cellStyle name="Normal 9 2 4 4 5 2 3" xfId="46724" xr:uid="{00000000-0005-0000-0000-000093B80000}"/>
    <cellStyle name="Normal 9 2 4 4 5 3" xfId="20705" xr:uid="{00000000-0005-0000-0000-000094B80000}"/>
    <cellStyle name="Normal 9 2 4 4 5 4" xfId="38051" xr:uid="{00000000-0005-0000-0000-000095B80000}"/>
    <cellStyle name="Normal 9 2 4 4 6" xfId="9477" xr:uid="{00000000-0005-0000-0000-000096B80000}"/>
    <cellStyle name="Normal 9 2 4 4 6 2" xfId="26830" xr:uid="{00000000-0005-0000-0000-000097B80000}"/>
    <cellStyle name="Normal 9 2 4 4 6 3" xfId="44176" xr:uid="{00000000-0005-0000-0000-000098B80000}"/>
    <cellStyle name="Normal 9 2 4 4 7" xfId="18157" xr:uid="{00000000-0005-0000-0000-000099B80000}"/>
    <cellStyle name="Normal 9 2 4 4 8" xfId="35503" xr:uid="{00000000-0005-0000-0000-00009AB80000}"/>
    <cellStyle name="Normal 9 2 4 5" xfId="461" xr:uid="{00000000-0005-0000-0000-00009BB80000}"/>
    <cellStyle name="Normal 9 2 4 5 2" xfId="2274" xr:uid="{00000000-0005-0000-0000-00009CB80000}"/>
    <cellStyle name="Normal 9 2 4 5 2 2" xfId="8056" xr:uid="{00000000-0005-0000-0000-00009DB80000}"/>
    <cellStyle name="Normal 9 2 4 5 2 2 2" xfId="16729" xr:uid="{00000000-0005-0000-0000-00009EB80000}"/>
    <cellStyle name="Normal 9 2 4 5 2 2 2 2" xfId="34082" xr:uid="{00000000-0005-0000-0000-00009FB80000}"/>
    <cellStyle name="Normal 9 2 4 5 2 2 2 3" xfId="51428" xr:uid="{00000000-0005-0000-0000-0000A0B80000}"/>
    <cellStyle name="Normal 9 2 4 5 2 2 3" xfId="25409" xr:uid="{00000000-0005-0000-0000-0000A1B80000}"/>
    <cellStyle name="Normal 9 2 4 5 2 2 4" xfId="42755" xr:uid="{00000000-0005-0000-0000-0000A2B80000}"/>
    <cellStyle name="Normal 9 2 4 5 2 3" xfId="5557" xr:uid="{00000000-0005-0000-0000-0000A3B80000}"/>
    <cellStyle name="Normal 9 2 4 5 2 3 2" xfId="14230" xr:uid="{00000000-0005-0000-0000-0000A4B80000}"/>
    <cellStyle name="Normal 9 2 4 5 2 3 2 2" xfId="31583" xr:uid="{00000000-0005-0000-0000-0000A5B80000}"/>
    <cellStyle name="Normal 9 2 4 5 2 3 2 3" xfId="48929" xr:uid="{00000000-0005-0000-0000-0000A6B80000}"/>
    <cellStyle name="Normal 9 2 4 5 2 3 3" xfId="22910" xr:uid="{00000000-0005-0000-0000-0000A7B80000}"/>
    <cellStyle name="Normal 9 2 4 5 2 3 4" xfId="40256" xr:uid="{00000000-0005-0000-0000-0000A8B80000}"/>
    <cellStyle name="Normal 9 2 4 5 2 4" xfId="10947" xr:uid="{00000000-0005-0000-0000-0000A9B80000}"/>
    <cellStyle name="Normal 9 2 4 5 2 4 2" xfId="28300" xr:uid="{00000000-0005-0000-0000-0000AAB80000}"/>
    <cellStyle name="Normal 9 2 4 5 2 4 3" xfId="45646" xr:uid="{00000000-0005-0000-0000-0000ABB80000}"/>
    <cellStyle name="Normal 9 2 4 5 2 5" xfId="19627" xr:uid="{00000000-0005-0000-0000-0000ACB80000}"/>
    <cellStyle name="Normal 9 2 4 5 2 6" xfId="36973" xr:uid="{00000000-0005-0000-0000-0000ADB80000}"/>
    <cellStyle name="Normal 9 2 4 5 3" xfId="6243" xr:uid="{00000000-0005-0000-0000-0000AEB80000}"/>
    <cellStyle name="Normal 9 2 4 5 3 2" xfId="14916" xr:uid="{00000000-0005-0000-0000-0000AFB80000}"/>
    <cellStyle name="Normal 9 2 4 5 3 2 2" xfId="32269" xr:uid="{00000000-0005-0000-0000-0000B0B80000}"/>
    <cellStyle name="Normal 9 2 4 5 3 2 3" xfId="49615" xr:uid="{00000000-0005-0000-0000-0000B1B80000}"/>
    <cellStyle name="Normal 9 2 4 5 3 3" xfId="23596" xr:uid="{00000000-0005-0000-0000-0000B2B80000}"/>
    <cellStyle name="Normal 9 2 4 5 3 4" xfId="40942" xr:uid="{00000000-0005-0000-0000-0000B3B80000}"/>
    <cellStyle name="Normal 9 2 4 5 4" xfId="4087" xr:uid="{00000000-0005-0000-0000-0000B4B80000}"/>
    <cellStyle name="Normal 9 2 4 5 4 2" xfId="12760" xr:uid="{00000000-0005-0000-0000-0000B5B80000}"/>
    <cellStyle name="Normal 9 2 4 5 4 2 2" xfId="30113" xr:uid="{00000000-0005-0000-0000-0000B6B80000}"/>
    <cellStyle name="Normal 9 2 4 5 4 2 3" xfId="47459" xr:uid="{00000000-0005-0000-0000-0000B7B80000}"/>
    <cellStyle name="Normal 9 2 4 5 4 3" xfId="21440" xr:uid="{00000000-0005-0000-0000-0000B8B80000}"/>
    <cellStyle name="Normal 9 2 4 5 4 4" xfId="38786" xr:uid="{00000000-0005-0000-0000-0000B9B80000}"/>
    <cellStyle name="Normal 9 2 4 5 5" xfId="9134" xr:uid="{00000000-0005-0000-0000-0000BAB80000}"/>
    <cellStyle name="Normal 9 2 4 5 5 2" xfId="26487" xr:uid="{00000000-0005-0000-0000-0000BBB80000}"/>
    <cellStyle name="Normal 9 2 4 5 5 3" xfId="43833" xr:uid="{00000000-0005-0000-0000-0000BCB80000}"/>
    <cellStyle name="Normal 9 2 4 5 6" xfId="17814" xr:uid="{00000000-0005-0000-0000-0000BDB80000}"/>
    <cellStyle name="Normal 9 2 4 5 7" xfId="35160" xr:uid="{00000000-0005-0000-0000-0000BEB80000}"/>
    <cellStyle name="Normal 9 2 4 6" xfId="1882" xr:uid="{00000000-0005-0000-0000-0000BFB80000}"/>
    <cellStyle name="Normal 9 2 4 6 2" xfId="7664" xr:uid="{00000000-0005-0000-0000-0000C0B80000}"/>
    <cellStyle name="Normal 9 2 4 6 2 2" xfId="16337" xr:uid="{00000000-0005-0000-0000-0000C1B80000}"/>
    <cellStyle name="Normal 9 2 4 6 2 2 2" xfId="33690" xr:uid="{00000000-0005-0000-0000-0000C2B80000}"/>
    <cellStyle name="Normal 9 2 4 6 2 2 3" xfId="51036" xr:uid="{00000000-0005-0000-0000-0000C3B80000}"/>
    <cellStyle name="Normal 9 2 4 6 2 3" xfId="25017" xr:uid="{00000000-0005-0000-0000-0000C4B80000}"/>
    <cellStyle name="Normal 9 2 4 6 2 4" xfId="42363" xr:uid="{00000000-0005-0000-0000-0000C5B80000}"/>
    <cellStyle name="Normal 9 2 4 6 3" xfId="3695" xr:uid="{00000000-0005-0000-0000-0000C6B80000}"/>
    <cellStyle name="Normal 9 2 4 6 3 2" xfId="12368" xr:uid="{00000000-0005-0000-0000-0000C7B80000}"/>
    <cellStyle name="Normal 9 2 4 6 3 2 2" xfId="29721" xr:uid="{00000000-0005-0000-0000-0000C8B80000}"/>
    <cellStyle name="Normal 9 2 4 6 3 2 3" xfId="47067" xr:uid="{00000000-0005-0000-0000-0000C9B80000}"/>
    <cellStyle name="Normal 9 2 4 6 3 3" xfId="21048" xr:uid="{00000000-0005-0000-0000-0000CAB80000}"/>
    <cellStyle name="Normal 9 2 4 6 3 4" xfId="38394" xr:uid="{00000000-0005-0000-0000-0000CBB80000}"/>
    <cellStyle name="Normal 9 2 4 6 4" xfId="10555" xr:uid="{00000000-0005-0000-0000-0000CCB80000}"/>
    <cellStyle name="Normal 9 2 4 6 4 2" xfId="27908" xr:uid="{00000000-0005-0000-0000-0000CDB80000}"/>
    <cellStyle name="Normal 9 2 4 6 4 3" xfId="45254" xr:uid="{00000000-0005-0000-0000-0000CEB80000}"/>
    <cellStyle name="Normal 9 2 4 6 5" xfId="19235" xr:uid="{00000000-0005-0000-0000-0000CFB80000}"/>
    <cellStyle name="Normal 9 2 4 6 6" xfId="36581" xr:uid="{00000000-0005-0000-0000-0000D0B80000}"/>
    <cellStyle name="Normal 9 2 4 7" xfId="1196" xr:uid="{00000000-0005-0000-0000-0000D1B80000}"/>
    <cellStyle name="Normal 9 2 4 7 2" xfId="6978" xr:uid="{00000000-0005-0000-0000-0000D2B80000}"/>
    <cellStyle name="Normal 9 2 4 7 2 2" xfId="15651" xr:uid="{00000000-0005-0000-0000-0000D3B80000}"/>
    <cellStyle name="Normal 9 2 4 7 2 2 2" xfId="33004" xr:uid="{00000000-0005-0000-0000-0000D4B80000}"/>
    <cellStyle name="Normal 9 2 4 7 2 2 3" xfId="50350" xr:uid="{00000000-0005-0000-0000-0000D5B80000}"/>
    <cellStyle name="Normal 9 2 4 7 2 3" xfId="24331" xr:uid="{00000000-0005-0000-0000-0000D6B80000}"/>
    <cellStyle name="Normal 9 2 4 7 2 4" xfId="41677" xr:uid="{00000000-0005-0000-0000-0000D7B80000}"/>
    <cellStyle name="Normal 9 2 4 7 3" xfId="4822" xr:uid="{00000000-0005-0000-0000-0000D8B80000}"/>
    <cellStyle name="Normal 9 2 4 7 3 2" xfId="13495" xr:uid="{00000000-0005-0000-0000-0000D9B80000}"/>
    <cellStyle name="Normal 9 2 4 7 3 2 2" xfId="30848" xr:uid="{00000000-0005-0000-0000-0000DAB80000}"/>
    <cellStyle name="Normal 9 2 4 7 3 2 3" xfId="48194" xr:uid="{00000000-0005-0000-0000-0000DBB80000}"/>
    <cellStyle name="Normal 9 2 4 7 3 3" xfId="22175" xr:uid="{00000000-0005-0000-0000-0000DCB80000}"/>
    <cellStyle name="Normal 9 2 4 7 3 4" xfId="39521" xr:uid="{00000000-0005-0000-0000-0000DDB80000}"/>
    <cellStyle name="Normal 9 2 4 7 4" xfId="9869" xr:uid="{00000000-0005-0000-0000-0000DEB80000}"/>
    <cellStyle name="Normal 9 2 4 7 4 2" xfId="27222" xr:uid="{00000000-0005-0000-0000-0000DFB80000}"/>
    <cellStyle name="Normal 9 2 4 7 4 3" xfId="44568" xr:uid="{00000000-0005-0000-0000-0000E0B80000}"/>
    <cellStyle name="Normal 9 2 4 7 5" xfId="18549" xr:uid="{00000000-0005-0000-0000-0000E1B80000}"/>
    <cellStyle name="Normal 9 2 4 7 6" xfId="35895" xr:uid="{00000000-0005-0000-0000-0000E2B80000}"/>
    <cellStyle name="Normal 9 2 4 8" xfId="5851" xr:uid="{00000000-0005-0000-0000-0000E3B80000}"/>
    <cellStyle name="Normal 9 2 4 8 2" xfId="14524" xr:uid="{00000000-0005-0000-0000-0000E4B80000}"/>
    <cellStyle name="Normal 9 2 4 8 2 2" xfId="31877" xr:uid="{00000000-0005-0000-0000-0000E5B80000}"/>
    <cellStyle name="Normal 9 2 4 8 2 3" xfId="49223" xr:uid="{00000000-0005-0000-0000-0000E6B80000}"/>
    <cellStyle name="Normal 9 2 4 8 3" xfId="23204" xr:uid="{00000000-0005-0000-0000-0000E7B80000}"/>
    <cellStyle name="Normal 9 2 4 8 4" xfId="40550" xr:uid="{00000000-0005-0000-0000-0000E8B80000}"/>
    <cellStyle name="Normal 9 2 4 9" xfId="3009" xr:uid="{00000000-0005-0000-0000-0000E9B80000}"/>
    <cellStyle name="Normal 9 2 4 9 2" xfId="11682" xr:uid="{00000000-0005-0000-0000-0000EAB80000}"/>
    <cellStyle name="Normal 9 2 4 9 2 2" xfId="29035" xr:uid="{00000000-0005-0000-0000-0000EBB80000}"/>
    <cellStyle name="Normal 9 2 4 9 2 3" xfId="46381" xr:uid="{00000000-0005-0000-0000-0000ECB80000}"/>
    <cellStyle name="Normal 9 2 4 9 3" xfId="20362" xr:uid="{00000000-0005-0000-0000-0000EDB80000}"/>
    <cellStyle name="Normal 9 2 4 9 4" xfId="37708" xr:uid="{00000000-0005-0000-0000-0000EEB80000}"/>
    <cellStyle name="Normal 9 2 5" xfId="167" xr:uid="{00000000-0005-0000-0000-0000EFB80000}"/>
    <cellStyle name="Normal 9 2 5 10" xfId="17520" xr:uid="{00000000-0005-0000-0000-0000F0B80000}"/>
    <cellStyle name="Normal 9 2 5 11" xfId="34866" xr:uid="{00000000-0005-0000-0000-0000F1B80000}"/>
    <cellStyle name="Normal 9 2 5 2" xfId="657" xr:uid="{00000000-0005-0000-0000-0000F2B80000}"/>
    <cellStyle name="Normal 9 2 5 2 2" xfId="2470" xr:uid="{00000000-0005-0000-0000-0000F3B80000}"/>
    <cellStyle name="Normal 9 2 5 2 2 2" xfId="8252" xr:uid="{00000000-0005-0000-0000-0000F4B80000}"/>
    <cellStyle name="Normal 9 2 5 2 2 2 2" xfId="16925" xr:uid="{00000000-0005-0000-0000-0000F5B80000}"/>
    <cellStyle name="Normal 9 2 5 2 2 2 2 2" xfId="34278" xr:uid="{00000000-0005-0000-0000-0000F6B80000}"/>
    <cellStyle name="Normal 9 2 5 2 2 2 2 3" xfId="51624" xr:uid="{00000000-0005-0000-0000-0000F7B80000}"/>
    <cellStyle name="Normal 9 2 5 2 2 2 3" xfId="25605" xr:uid="{00000000-0005-0000-0000-0000F8B80000}"/>
    <cellStyle name="Normal 9 2 5 2 2 2 4" xfId="42951" xr:uid="{00000000-0005-0000-0000-0000F9B80000}"/>
    <cellStyle name="Normal 9 2 5 2 2 3" xfId="4283" xr:uid="{00000000-0005-0000-0000-0000FAB80000}"/>
    <cellStyle name="Normal 9 2 5 2 2 3 2" xfId="12956" xr:uid="{00000000-0005-0000-0000-0000FBB80000}"/>
    <cellStyle name="Normal 9 2 5 2 2 3 2 2" xfId="30309" xr:uid="{00000000-0005-0000-0000-0000FCB80000}"/>
    <cellStyle name="Normal 9 2 5 2 2 3 2 3" xfId="47655" xr:uid="{00000000-0005-0000-0000-0000FDB80000}"/>
    <cellStyle name="Normal 9 2 5 2 2 3 3" xfId="21636" xr:uid="{00000000-0005-0000-0000-0000FEB80000}"/>
    <cellStyle name="Normal 9 2 5 2 2 3 4" xfId="38982" xr:uid="{00000000-0005-0000-0000-0000FFB80000}"/>
    <cellStyle name="Normal 9 2 5 2 2 4" xfId="11143" xr:uid="{00000000-0005-0000-0000-000000B90000}"/>
    <cellStyle name="Normal 9 2 5 2 2 4 2" xfId="28496" xr:uid="{00000000-0005-0000-0000-000001B90000}"/>
    <cellStyle name="Normal 9 2 5 2 2 4 3" xfId="45842" xr:uid="{00000000-0005-0000-0000-000002B90000}"/>
    <cellStyle name="Normal 9 2 5 2 2 5" xfId="19823" xr:uid="{00000000-0005-0000-0000-000003B90000}"/>
    <cellStyle name="Normal 9 2 5 2 2 6" xfId="37169" xr:uid="{00000000-0005-0000-0000-000004B90000}"/>
    <cellStyle name="Normal 9 2 5 2 3" xfId="1392" xr:uid="{00000000-0005-0000-0000-000005B90000}"/>
    <cellStyle name="Normal 9 2 5 2 3 2" xfId="7174" xr:uid="{00000000-0005-0000-0000-000006B90000}"/>
    <cellStyle name="Normal 9 2 5 2 3 2 2" xfId="15847" xr:uid="{00000000-0005-0000-0000-000007B90000}"/>
    <cellStyle name="Normal 9 2 5 2 3 2 2 2" xfId="33200" xr:uid="{00000000-0005-0000-0000-000008B90000}"/>
    <cellStyle name="Normal 9 2 5 2 3 2 2 3" xfId="50546" xr:uid="{00000000-0005-0000-0000-000009B90000}"/>
    <cellStyle name="Normal 9 2 5 2 3 2 3" xfId="24527" xr:uid="{00000000-0005-0000-0000-00000AB90000}"/>
    <cellStyle name="Normal 9 2 5 2 3 2 4" xfId="41873" xr:uid="{00000000-0005-0000-0000-00000BB90000}"/>
    <cellStyle name="Normal 9 2 5 2 3 3" xfId="5018" xr:uid="{00000000-0005-0000-0000-00000CB90000}"/>
    <cellStyle name="Normal 9 2 5 2 3 3 2" xfId="13691" xr:uid="{00000000-0005-0000-0000-00000DB90000}"/>
    <cellStyle name="Normal 9 2 5 2 3 3 2 2" xfId="31044" xr:uid="{00000000-0005-0000-0000-00000EB90000}"/>
    <cellStyle name="Normal 9 2 5 2 3 3 2 3" xfId="48390" xr:uid="{00000000-0005-0000-0000-00000FB90000}"/>
    <cellStyle name="Normal 9 2 5 2 3 3 3" xfId="22371" xr:uid="{00000000-0005-0000-0000-000010B90000}"/>
    <cellStyle name="Normal 9 2 5 2 3 3 4" xfId="39717" xr:uid="{00000000-0005-0000-0000-000011B90000}"/>
    <cellStyle name="Normal 9 2 5 2 3 4" xfId="10065" xr:uid="{00000000-0005-0000-0000-000012B90000}"/>
    <cellStyle name="Normal 9 2 5 2 3 4 2" xfId="27418" xr:uid="{00000000-0005-0000-0000-000013B90000}"/>
    <cellStyle name="Normal 9 2 5 2 3 4 3" xfId="44764" xr:uid="{00000000-0005-0000-0000-000014B90000}"/>
    <cellStyle name="Normal 9 2 5 2 3 5" xfId="18745" xr:uid="{00000000-0005-0000-0000-000015B90000}"/>
    <cellStyle name="Normal 9 2 5 2 3 6" xfId="36091" xr:uid="{00000000-0005-0000-0000-000016B90000}"/>
    <cellStyle name="Normal 9 2 5 2 4" xfId="6439" xr:uid="{00000000-0005-0000-0000-000017B90000}"/>
    <cellStyle name="Normal 9 2 5 2 4 2" xfId="15112" xr:uid="{00000000-0005-0000-0000-000018B90000}"/>
    <cellStyle name="Normal 9 2 5 2 4 2 2" xfId="32465" xr:uid="{00000000-0005-0000-0000-000019B90000}"/>
    <cellStyle name="Normal 9 2 5 2 4 2 3" xfId="49811" xr:uid="{00000000-0005-0000-0000-00001AB90000}"/>
    <cellStyle name="Normal 9 2 5 2 4 3" xfId="23792" xr:uid="{00000000-0005-0000-0000-00001BB90000}"/>
    <cellStyle name="Normal 9 2 5 2 4 4" xfId="41138" xr:uid="{00000000-0005-0000-0000-00001CB90000}"/>
    <cellStyle name="Normal 9 2 5 2 5" xfId="3205" xr:uid="{00000000-0005-0000-0000-00001DB90000}"/>
    <cellStyle name="Normal 9 2 5 2 5 2" xfId="11878" xr:uid="{00000000-0005-0000-0000-00001EB90000}"/>
    <cellStyle name="Normal 9 2 5 2 5 2 2" xfId="29231" xr:uid="{00000000-0005-0000-0000-00001FB90000}"/>
    <cellStyle name="Normal 9 2 5 2 5 2 3" xfId="46577" xr:uid="{00000000-0005-0000-0000-000020B90000}"/>
    <cellStyle name="Normal 9 2 5 2 5 3" xfId="20558" xr:uid="{00000000-0005-0000-0000-000021B90000}"/>
    <cellStyle name="Normal 9 2 5 2 5 4" xfId="37904" xr:uid="{00000000-0005-0000-0000-000022B90000}"/>
    <cellStyle name="Normal 9 2 5 2 6" xfId="9330" xr:uid="{00000000-0005-0000-0000-000023B90000}"/>
    <cellStyle name="Normal 9 2 5 2 6 2" xfId="26683" xr:uid="{00000000-0005-0000-0000-000024B90000}"/>
    <cellStyle name="Normal 9 2 5 2 6 3" xfId="44029" xr:uid="{00000000-0005-0000-0000-000025B90000}"/>
    <cellStyle name="Normal 9 2 5 2 7" xfId="18010" xr:uid="{00000000-0005-0000-0000-000026B90000}"/>
    <cellStyle name="Normal 9 2 5 2 8" xfId="35356" xr:uid="{00000000-0005-0000-0000-000027B90000}"/>
    <cellStyle name="Normal 9 2 5 3" xfId="902" xr:uid="{00000000-0005-0000-0000-000028B90000}"/>
    <cellStyle name="Normal 9 2 5 3 2" xfId="2715" xr:uid="{00000000-0005-0000-0000-000029B90000}"/>
    <cellStyle name="Normal 9 2 5 3 2 2" xfId="8497" xr:uid="{00000000-0005-0000-0000-00002AB90000}"/>
    <cellStyle name="Normal 9 2 5 3 2 2 2" xfId="17170" xr:uid="{00000000-0005-0000-0000-00002BB90000}"/>
    <cellStyle name="Normal 9 2 5 3 2 2 2 2" xfId="34523" xr:uid="{00000000-0005-0000-0000-00002CB90000}"/>
    <cellStyle name="Normal 9 2 5 3 2 2 2 3" xfId="51869" xr:uid="{00000000-0005-0000-0000-00002DB90000}"/>
    <cellStyle name="Normal 9 2 5 3 2 2 3" xfId="25850" xr:uid="{00000000-0005-0000-0000-00002EB90000}"/>
    <cellStyle name="Normal 9 2 5 3 2 2 4" xfId="43196" xr:uid="{00000000-0005-0000-0000-00002FB90000}"/>
    <cellStyle name="Normal 9 2 5 3 2 3" xfId="4528" xr:uid="{00000000-0005-0000-0000-000030B90000}"/>
    <cellStyle name="Normal 9 2 5 3 2 3 2" xfId="13201" xr:uid="{00000000-0005-0000-0000-000031B90000}"/>
    <cellStyle name="Normal 9 2 5 3 2 3 2 2" xfId="30554" xr:uid="{00000000-0005-0000-0000-000032B90000}"/>
    <cellStyle name="Normal 9 2 5 3 2 3 2 3" xfId="47900" xr:uid="{00000000-0005-0000-0000-000033B90000}"/>
    <cellStyle name="Normal 9 2 5 3 2 3 3" xfId="21881" xr:uid="{00000000-0005-0000-0000-000034B90000}"/>
    <cellStyle name="Normal 9 2 5 3 2 3 4" xfId="39227" xr:uid="{00000000-0005-0000-0000-000035B90000}"/>
    <cellStyle name="Normal 9 2 5 3 2 4" xfId="11388" xr:uid="{00000000-0005-0000-0000-000036B90000}"/>
    <cellStyle name="Normal 9 2 5 3 2 4 2" xfId="28741" xr:uid="{00000000-0005-0000-0000-000037B90000}"/>
    <cellStyle name="Normal 9 2 5 3 2 4 3" xfId="46087" xr:uid="{00000000-0005-0000-0000-000038B90000}"/>
    <cellStyle name="Normal 9 2 5 3 2 5" xfId="20068" xr:uid="{00000000-0005-0000-0000-000039B90000}"/>
    <cellStyle name="Normal 9 2 5 3 2 6" xfId="37414" xr:uid="{00000000-0005-0000-0000-00003AB90000}"/>
    <cellStyle name="Normal 9 2 5 3 3" xfId="1637" xr:uid="{00000000-0005-0000-0000-00003BB90000}"/>
    <cellStyle name="Normal 9 2 5 3 3 2" xfId="7419" xr:uid="{00000000-0005-0000-0000-00003CB90000}"/>
    <cellStyle name="Normal 9 2 5 3 3 2 2" xfId="16092" xr:uid="{00000000-0005-0000-0000-00003DB90000}"/>
    <cellStyle name="Normal 9 2 5 3 3 2 2 2" xfId="33445" xr:uid="{00000000-0005-0000-0000-00003EB90000}"/>
    <cellStyle name="Normal 9 2 5 3 3 2 2 3" xfId="50791" xr:uid="{00000000-0005-0000-0000-00003FB90000}"/>
    <cellStyle name="Normal 9 2 5 3 3 2 3" xfId="24772" xr:uid="{00000000-0005-0000-0000-000040B90000}"/>
    <cellStyle name="Normal 9 2 5 3 3 2 4" xfId="42118" xr:uid="{00000000-0005-0000-0000-000041B90000}"/>
    <cellStyle name="Normal 9 2 5 3 3 3" xfId="5263" xr:uid="{00000000-0005-0000-0000-000042B90000}"/>
    <cellStyle name="Normal 9 2 5 3 3 3 2" xfId="13936" xr:uid="{00000000-0005-0000-0000-000043B90000}"/>
    <cellStyle name="Normal 9 2 5 3 3 3 2 2" xfId="31289" xr:uid="{00000000-0005-0000-0000-000044B90000}"/>
    <cellStyle name="Normal 9 2 5 3 3 3 2 3" xfId="48635" xr:uid="{00000000-0005-0000-0000-000045B90000}"/>
    <cellStyle name="Normal 9 2 5 3 3 3 3" xfId="22616" xr:uid="{00000000-0005-0000-0000-000046B90000}"/>
    <cellStyle name="Normal 9 2 5 3 3 3 4" xfId="39962" xr:uid="{00000000-0005-0000-0000-000047B90000}"/>
    <cellStyle name="Normal 9 2 5 3 3 4" xfId="10310" xr:uid="{00000000-0005-0000-0000-000048B90000}"/>
    <cellStyle name="Normal 9 2 5 3 3 4 2" xfId="27663" xr:uid="{00000000-0005-0000-0000-000049B90000}"/>
    <cellStyle name="Normal 9 2 5 3 3 4 3" xfId="45009" xr:uid="{00000000-0005-0000-0000-00004AB90000}"/>
    <cellStyle name="Normal 9 2 5 3 3 5" xfId="18990" xr:uid="{00000000-0005-0000-0000-00004BB90000}"/>
    <cellStyle name="Normal 9 2 5 3 3 6" xfId="36336" xr:uid="{00000000-0005-0000-0000-00004CB90000}"/>
    <cellStyle name="Normal 9 2 5 3 4" xfId="6684" xr:uid="{00000000-0005-0000-0000-00004DB90000}"/>
    <cellStyle name="Normal 9 2 5 3 4 2" xfId="15357" xr:uid="{00000000-0005-0000-0000-00004EB90000}"/>
    <cellStyle name="Normal 9 2 5 3 4 2 2" xfId="32710" xr:uid="{00000000-0005-0000-0000-00004FB90000}"/>
    <cellStyle name="Normal 9 2 5 3 4 2 3" xfId="50056" xr:uid="{00000000-0005-0000-0000-000050B90000}"/>
    <cellStyle name="Normal 9 2 5 3 4 3" xfId="24037" xr:uid="{00000000-0005-0000-0000-000051B90000}"/>
    <cellStyle name="Normal 9 2 5 3 4 4" xfId="41383" xr:uid="{00000000-0005-0000-0000-000052B90000}"/>
    <cellStyle name="Normal 9 2 5 3 5" xfId="3450" xr:uid="{00000000-0005-0000-0000-000053B90000}"/>
    <cellStyle name="Normal 9 2 5 3 5 2" xfId="12123" xr:uid="{00000000-0005-0000-0000-000054B90000}"/>
    <cellStyle name="Normal 9 2 5 3 5 2 2" xfId="29476" xr:uid="{00000000-0005-0000-0000-000055B90000}"/>
    <cellStyle name="Normal 9 2 5 3 5 2 3" xfId="46822" xr:uid="{00000000-0005-0000-0000-000056B90000}"/>
    <cellStyle name="Normal 9 2 5 3 5 3" xfId="20803" xr:uid="{00000000-0005-0000-0000-000057B90000}"/>
    <cellStyle name="Normal 9 2 5 3 5 4" xfId="38149" xr:uid="{00000000-0005-0000-0000-000058B90000}"/>
    <cellStyle name="Normal 9 2 5 3 6" xfId="9575" xr:uid="{00000000-0005-0000-0000-000059B90000}"/>
    <cellStyle name="Normal 9 2 5 3 6 2" xfId="26928" xr:uid="{00000000-0005-0000-0000-00005AB90000}"/>
    <cellStyle name="Normal 9 2 5 3 6 3" xfId="44274" xr:uid="{00000000-0005-0000-0000-00005BB90000}"/>
    <cellStyle name="Normal 9 2 5 3 7" xfId="18255" xr:uid="{00000000-0005-0000-0000-00005CB90000}"/>
    <cellStyle name="Normal 9 2 5 3 8" xfId="35601" xr:uid="{00000000-0005-0000-0000-00005DB90000}"/>
    <cellStyle name="Normal 9 2 5 4" xfId="412" xr:uid="{00000000-0005-0000-0000-00005EB90000}"/>
    <cellStyle name="Normal 9 2 5 4 2" xfId="2225" xr:uid="{00000000-0005-0000-0000-00005FB90000}"/>
    <cellStyle name="Normal 9 2 5 4 2 2" xfId="8007" xr:uid="{00000000-0005-0000-0000-000060B90000}"/>
    <cellStyle name="Normal 9 2 5 4 2 2 2" xfId="16680" xr:uid="{00000000-0005-0000-0000-000061B90000}"/>
    <cellStyle name="Normal 9 2 5 4 2 2 2 2" xfId="34033" xr:uid="{00000000-0005-0000-0000-000062B90000}"/>
    <cellStyle name="Normal 9 2 5 4 2 2 2 3" xfId="51379" xr:uid="{00000000-0005-0000-0000-000063B90000}"/>
    <cellStyle name="Normal 9 2 5 4 2 2 3" xfId="25360" xr:uid="{00000000-0005-0000-0000-000064B90000}"/>
    <cellStyle name="Normal 9 2 5 4 2 2 4" xfId="42706" xr:uid="{00000000-0005-0000-0000-000065B90000}"/>
    <cellStyle name="Normal 9 2 5 4 2 3" xfId="5508" xr:uid="{00000000-0005-0000-0000-000066B90000}"/>
    <cellStyle name="Normal 9 2 5 4 2 3 2" xfId="14181" xr:uid="{00000000-0005-0000-0000-000067B90000}"/>
    <cellStyle name="Normal 9 2 5 4 2 3 2 2" xfId="31534" xr:uid="{00000000-0005-0000-0000-000068B90000}"/>
    <cellStyle name="Normal 9 2 5 4 2 3 2 3" xfId="48880" xr:uid="{00000000-0005-0000-0000-000069B90000}"/>
    <cellStyle name="Normal 9 2 5 4 2 3 3" xfId="22861" xr:uid="{00000000-0005-0000-0000-00006AB90000}"/>
    <cellStyle name="Normal 9 2 5 4 2 3 4" xfId="40207" xr:uid="{00000000-0005-0000-0000-00006BB90000}"/>
    <cellStyle name="Normal 9 2 5 4 2 4" xfId="10898" xr:uid="{00000000-0005-0000-0000-00006CB90000}"/>
    <cellStyle name="Normal 9 2 5 4 2 4 2" xfId="28251" xr:uid="{00000000-0005-0000-0000-00006DB90000}"/>
    <cellStyle name="Normal 9 2 5 4 2 4 3" xfId="45597" xr:uid="{00000000-0005-0000-0000-00006EB90000}"/>
    <cellStyle name="Normal 9 2 5 4 2 5" xfId="19578" xr:uid="{00000000-0005-0000-0000-00006FB90000}"/>
    <cellStyle name="Normal 9 2 5 4 2 6" xfId="36924" xr:uid="{00000000-0005-0000-0000-000070B90000}"/>
    <cellStyle name="Normal 9 2 5 4 3" xfId="6194" xr:uid="{00000000-0005-0000-0000-000071B90000}"/>
    <cellStyle name="Normal 9 2 5 4 3 2" xfId="14867" xr:uid="{00000000-0005-0000-0000-000072B90000}"/>
    <cellStyle name="Normal 9 2 5 4 3 2 2" xfId="32220" xr:uid="{00000000-0005-0000-0000-000073B90000}"/>
    <cellStyle name="Normal 9 2 5 4 3 2 3" xfId="49566" xr:uid="{00000000-0005-0000-0000-000074B90000}"/>
    <cellStyle name="Normal 9 2 5 4 3 3" xfId="23547" xr:uid="{00000000-0005-0000-0000-000075B90000}"/>
    <cellStyle name="Normal 9 2 5 4 3 4" xfId="40893" xr:uid="{00000000-0005-0000-0000-000076B90000}"/>
    <cellStyle name="Normal 9 2 5 4 4" xfId="4038" xr:uid="{00000000-0005-0000-0000-000077B90000}"/>
    <cellStyle name="Normal 9 2 5 4 4 2" xfId="12711" xr:uid="{00000000-0005-0000-0000-000078B90000}"/>
    <cellStyle name="Normal 9 2 5 4 4 2 2" xfId="30064" xr:uid="{00000000-0005-0000-0000-000079B90000}"/>
    <cellStyle name="Normal 9 2 5 4 4 2 3" xfId="47410" xr:uid="{00000000-0005-0000-0000-00007AB90000}"/>
    <cellStyle name="Normal 9 2 5 4 4 3" xfId="21391" xr:uid="{00000000-0005-0000-0000-00007BB90000}"/>
    <cellStyle name="Normal 9 2 5 4 4 4" xfId="38737" xr:uid="{00000000-0005-0000-0000-00007CB90000}"/>
    <cellStyle name="Normal 9 2 5 4 5" xfId="9085" xr:uid="{00000000-0005-0000-0000-00007DB90000}"/>
    <cellStyle name="Normal 9 2 5 4 5 2" xfId="26438" xr:uid="{00000000-0005-0000-0000-00007EB90000}"/>
    <cellStyle name="Normal 9 2 5 4 5 3" xfId="43784" xr:uid="{00000000-0005-0000-0000-00007FB90000}"/>
    <cellStyle name="Normal 9 2 5 4 6" xfId="17765" xr:uid="{00000000-0005-0000-0000-000080B90000}"/>
    <cellStyle name="Normal 9 2 5 4 7" xfId="35111" xr:uid="{00000000-0005-0000-0000-000081B90000}"/>
    <cellStyle name="Normal 9 2 5 5" xfId="1980" xr:uid="{00000000-0005-0000-0000-000082B90000}"/>
    <cellStyle name="Normal 9 2 5 5 2" xfId="7762" xr:uid="{00000000-0005-0000-0000-000083B90000}"/>
    <cellStyle name="Normal 9 2 5 5 2 2" xfId="16435" xr:uid="{00000000-0005-0000-0000-000084B90000}"/>
    <cellStyle name="Normal 9 2 5 5 2 2 2" xfId="33788" xr:uid="{00000000-0005-0000-0000-000085B90000}"/>
    <cellStyle name="Normal 9 2 5 5 2 2 3" xfId="51134" xr:uid="{00000000-0005-0000-0000-000086B90000}"/>
    <cellStyle name="Normal 9 2 5 5 2 3" xfId="25115" xr:uid="{00000000-0005-0000-0000-000087B90000}"/>
    <cellStyle name="Normal 9 2 5 5 2 4" xfId="42461" xr:uid="{00000000-0005-0000-0000-000088B90000}"/>
    <cellStyle name="Normal 9 2 5 5 3" xfId="3793" xr:uid="{00000000-0005-0000-0000-000089B90000}"/>
    <cellStyle name="Normal 9 2 5 5 3 2" xfId="12466" xr:uid="{00000000-0005-0000-0000-00008AB90000}"/>
    <cellStyle name="Normal 9 2 5 5 3 2 2" xfId="29819" xr:uid="{00000000-0005-0000-0000-00008BB90000}"/>
    <cellStyle name="Normal 9 2 5 5 3 2 3" xfId="47165" xr:uid="{00000000-0005-0000-0000-00008CB90000}"/>
    <cellStyle name="Normal 9 2 5 5 3 3" xfId="21146" xr:uid="{00000000-0005-0000-0000-00008DB90000}"/>
    <cellStyle name="Normal 9 2 5 5 3 4" xfId="38492" xr:uid="{00000000-0005-0000-0000-00008EB90000}"/>
    <cellStyle name="Normal 9 2 5 5 4" xfId="10653" xr:uid="{00000000-0005-0000-0000-00008FB90000}"/>
    <cellStyle name="Normal 9 2 5 5 4 2" xfId="28006" xr:uid="{00000000-0005-0000-0000-000090B90000}"/>
    <cellStyle name="Normal 9 2 5 5 4 3" xfId="45352" xr:uid="{00000000-0005-0000-0000-000091B90000}"/>
    <cellStyle name="Normal 9 2 5 5 5" xfId="19333" xr:uid="{00000000-0005-0000-0000-000092B90000}"/>
    <cellStyle name="Normal 9 2 5 5 6" xfId="36679" xr:uid="{00000000-0005-0000-0000-000093B90000}"/>
    <cellStyle name="Normal 9 2 5 6" xfId="1147" xr:uid="{00000000-0005-0000-0000-000094B90000}"/>
    <cellStyle name="Normal 9 2 5 6 2" xfId="6929" xr:uid="{00000000-0005-0000-0000-000095B90000}"/>
    <cellStyle name="Normal 9 2 5 6 2 2" xfId="15602" xr:uid="{00000000-0005-0000-0000-000096B90000}"/>
    <cellStyle name="Normal 9 2 5 6 2 2 2" xfId="32955" xr:uid="{00000000-0005-0000-0000-000097B90000}"/>
    <cellStyle name="Normal 9 2 5 6 2 2 3" xfId="50301" xr:uid="{00000000-0005-0000-0000-000098B90000}"/>
    <cellStyle name="Normal 9 2 5 6 2 3" xfId="24282" xr:uid="{00000000-0005-0000-0000-000099B90000}"/>
    <cellStyle name="Normal 9 2 5 6 2 4" xfId="41628" xr:uid="{00000000-0005-0000-0000-00009AB90000}"/>
    <cellStyle name="Normal 9 2 5 6 3" xfId="4773" xr:uid="{00000000-0005-0000-0000-00009BB90000}"/>
    <cellStyle name="Normal 9 2 5 6 3 2" xfId="13446" xr:uid="{00000000-0005-0000-0000-00009CB90000}"/>
    <cellStyle name="Normal 9 2 5 6 3 2 2" xfId="30799" xr:uid="{00000000-0005-0000-0000-00009DB90000}"/>
    <cellStyle name="Normal 9 2 5 6 3 2 3" xfId="48145" xr:uid="{00000000-0005-0000-0000-00009EB90000}"/>
    <cellStyle name="Normal 9 2 5 6 3 3" xfId="22126" xr:uid="{00000000-0005-0000-0000-00009FB90000}"/>
    <cellStyle name="Normal 9 2 5 6 3 4" xfId="39472" xr:uid="{00000000-0005-0000-0000-0000A0B90000}"/>
    <cellStyle name="Normal 9 2 5 6 4" xfId="9820" xr:uid="{00000000-0005-0000-0000-0000A1B90000}"/>
    <cellStyle name="Normal 9 2 5 6 4 2" xfId="27173" xr:uid="{00000000-0005-0000-0000-0000A2B90000}"/>
    <cellStyle name="Normal 9 2 5 6 4 3" xfId="44519" xr:uid="{00000000-0005-0000-0000-0000A3B90000}"/>
    <cellStyle name="Normal 9 2 5 6 5" xfId="18500" xr:uid="{00000000-0005-0000-0000-0000A4B90000}"/>
    <cellStyle name="Normal 9 2 5 6 6" xfId="35846" xr:uid="{00000000-0005-0000-0000-0000A5B90000}"/>
    <cellStyle name="Normal 9 2 5 7" xfId="5949" xr:uid="{00000000-0005-0000-0000-0000A6B90000}"/>
    <cellStyle name="Normal 9 2 5 7 2" xfId="14622" xr:uid="{00000000-0005-0000-0000-0000A7B90000}"/>
    <cellStyle name="Normal 9 2 5 7 2 2" xfId="31975" xr:uid="{00000000-0005-0000-0000-0000A8B90000}"/>
    <cellStyle name="Normal 9 2 5 7 2 3" xfId="49321" xr:uid="{00000000-0005-0000-0000-0000A9B90000}"/>
    <cellStyle name="Normal 9 2 5 7 3" xfId="23302" xr:uid="{00000000-0005-0000-0000-0000AAB90000}"/>
    <cellStyle name="Normal 9 2 5 7 4" xfId="40648" xr:uid="{00000000-0005-0000-0000-0000ABB90000}"/>
    <cellStyle name="Normal 9 2 5 8" xfId="2960" xr:uid="{00000000-0005-0000-0000-0000ACB90000}"/>
    <cellStyle name="Normal 9 2 5 8 2" xfId="11633" xr:uid="{00000000-0005-0000-0000-0000ADB90000}"/>
    <cellStyle name="Normal 9 2 5 8 2 2" xfId="28986" xr:uid="{00000000-0005-0000-0000-0000AEB90000}"/>
    <cellStyle name="Normal 9 2 5 8 2 3" xfId="46332" xr:uid="{00000000-0005-0000-0000-0000AFB90000}"/>
    <cellStyle name="Normal 9 2 5 8 3" xfId="20313" xr:uid="{00000000-0005-0000-0000-0000B0B90000}"/>
    <cellStyle name="Normal 9 2 5 8 4" xfId="37659" xr:uid="{00000000-0005-0000-0000-0000B1B90000}"/>
    <cellStyle name="Normal 9 2 5 9" xfId="8840" xr:uid="{00000000-0005-0000-0000-0000B2B90000}"/>
    <cellStyle name="Normal 9 2 5 9 2" xfId="26193" xr:uid="{00000000-0005-0000-0000-0000B3B90000}"/>
    <cellStyle name="Normal 9 2 5 9 3" xfId="43539" xr:uid="{00000000-0005-0000-0000-0000B4B90000}"/>
    <cellStyle name="Normal 9 2 6" xfId="265" xr:uid="{00000000-0005-0000-0000-0000B5B90000}"/>
    <cellStyle name="Normal 9 2 6 10" xfId="34964" xr:uid="{00000000-0005-0000-0000-0000B6B90000}"/>
    <cellStyle name="Normal 9 2 6 2" xfId="1000" xr:uid="{00000000-0005-0000-0000-0000B7B90000}"/>
    <cellStyle name="Normal 9 2 6 2 2" xfId="2813" xr:uid="{00000000-0005-0000-0000-0000B8B90000}"/>
    <cellStyle name="Normal 9 2 6 2 2 2" xfId="8595" xr:uid="{00000000-0005-0000-0000-0000B9B90000}"/>
    <cellStyle name="Normal 9 2 6 2 2 2 2" xfId="17268" xr:uid="{00000000-0005-0000-0000-0000BAB90000}"/>
    <cellStyle name="Normal 9 2 6 2 2 2 2 2" xfId="34621" xr:uid="{00000000-0005-0000-0000-0000BBB90000}"/>
    <cellStyle name="Normal 9 2 6 2 2 2 2 3" xfId="51967" xr:uid="{00000000-0005-0000-0000-0000BCB90000}"/>
    <cellStyle name="Normal 9 2 6 2 2 2 3" xfId="25948" xr:uid="{00000000-0005-0000-0000-0000BDB90000}"/>
    <cellStyle name="Normal 9 2 6 2 2 2 4" xfId="43294" xr:uid="{00000000-0005-0000-0000-0000BEB90000}"/>
    <cellStyle name="Normal 9 2 6 2 2 3" xfId="4626" xr:uid="{00000000-0005-0000-0000-0000BFB90000}"/>
    <cellStyle name="Normal 9 2 6 2 2 3 2" xfId="13299" xr:uid="{00000000-0005-0000-0000-0000C0B90000}"/>
    <cellStyle name="Normal 9 2 6 2 2 3 2 2" xfId="30652" xr:uid="{00000000-0005-0000-0000-0000C1B90000}"/>
    <cellStyle name="Normal 9 2 6 2 2 3 2 3" xfId="47998" xr:uid="{00000000-0005-0000-0000-0000C2B90000}"/>
    <cellStyle name="Normal 9 2 6 2 2 3 3" xfId="21979" xr:uid="{00000000-0005-0000-0000-0000C3B90000}"/>
    <cellStyle name="Normal 9 2 6 2 2 3 4" xfId="39325" xr:uid="{00000000-0005-0000-0000-0000C4B90000}"/>
    <cellStyle name="Normal 9 2 6 2 2 4" xfId="11486" xr:uid="{00000000-0005-0000-0000-0000C5B90000}"/>
    <cellStyle name="Normal 9 2 6 2 2 4 2" xfId="28839" xr:uid="{00000000-0005-0000-0000-0000C6B90000}"/>
    <cellStyle name="Normal 9 2 6 2 2 4 3" xfId="46185" xr:uid="{00000000-0005-0000-0000-0000C7B90000}"/>
    <cellStyle name="Normal 9 2 6 2 2 5" xfId="20166" xr:uid="{00000000-0005-0000-0000-0000C8B90000}"/>
    <cellStyle name="Normal 9 2 6 2 2 6" xfId="37512" xr:uid="{00000000-0005-0000-0000-0000C9B90000}"/>
    <cellStyle name="Normal 9 2 6 2 3" xfId="1735" xr:uid="{00000000-0005-0000-0000-0000CAB90000}"/>
    <cellStyle name="Normal 9 2 6 2 3 2" xfId="7517" xr:uid="{00000000-0005-0000-0000-0000CBB90000}"/>
    <cellStyle name="Normal 9 2 6 2 3 2 2" xfId="16190" xr:uid="{00000000-0005-0000-0000-0000CCB90000}"/>
    <cellStyle name="Normal 9 2 6 2 3 2 2 2" xfId="33543" xr:uid="{00000000-0005-0000-0000-0000CDB90000}"/>
    <cellStyle name="Normal 9 2 6 2 3 2 2 3" xfId="50889" xr:uid="{00000000-0005-0000-0000-0000CEB90000}"/>
    <cellStyle name="Normal 9 2 6 2 3 2 3" xfId="24870" xr:uid="{00000000-0005-0000-0000-0000CFB90000}"/>
    <cellStyle name="Normal 9 2 6 2 3 2 4" xfId="42216" xr:uid="{00000000-0005-0000-0000-0000D0B90000}"/>
    <cellStyle name="Normal 9 2 6 2 3 3" xfId="5361" xr:uid="{00000000-0005-0000-0000-0000D1B90000}"/>
    <cellStyle name="Normal 9 2 6 2 3 3 2" xfId="14034" xr:uid="{00000000-0005-0000-0000-0000D2B90000}"/>
    <cellStyle name="Normal 9 2 6 2 3 3 2 2" xfId="31387" xr:uid="{00000000-0005-0000-0000-0000D3B90000}"/>
    <cellStyle name="Normal 9 2 6 2 3 3 2 3" xfId="48733" xr:uid="{00000000-0005-0000-0000-0000D4B90000}"/>
    <cellStyle name="Normal 9 2 6 2 3 3 3" xfId="22714" xr:uid="{00000000-0005-0000-0000-0000D5B90000}"/>
    <cellStyle name="Normal 9 2 6 2 3 3 4" xfId="40060" xr:uid="{00000000-0005-0000-0000-0000D6B90000}"/>
    <cellStyle name="Normal 9 2 6 2 3 4" xfId="10408" xr:uid="{00000000-0005-0000-0000-0000D7B90000}"/>
    <cellStyle name="Normal 9 2 6 2 3 4 2" xfId="27761" xr:uid="{00000000-0005-0000-0000-0000D8B90000}"/>
    <cellStyle name="Normal 9 2 6 2 3 4 3" xfId="45107" xr:uid="{00000000-0005-0000-0000-0000D9B90000}"/>
    <cellStyle name="Normal 9 2 6 2 3 5" xfId="19088" xr:uid="{00000000-0005-0000-0000-0000DAB90000}"/>
    <cellStyle name="Normal 9 2 6 2 3 6" xfId="36434" xr:uid="{00000000-0005-0000-0000-0000DBB90000}"/>
    <cellStyle name="Normal 9 2 6 2 4" xfId="6782" xr:uid="{00000000-0005-0000-0000-0000DCB90000}"/>
    <cellStyle name="Normal 9 2 6 2 4 2" xfId="15455" xr:uid="{00000000-0005-0000-0000-0000DDB90000}"/>
    <cellStyle name="Normal 9 2 6 2 4 2 2" xfId="32808" xr:uid="{00000000-0005-0000-0000-0000DEB90000}"/>
    <cellStyle name="Normal 9 2 6 2 4 2 3" xfId="50154" xr:uid="{00000000-0005-0000-0000-0000DFB90000}"/>
    <cellStyle name="Normal 9 2 6 2 4 3" xfId="24135" xr:uid="{00000000-0005-0000-0000-0000E0B90000}"/>
    <cellStyle name="Normal 9 2 6 2 4 4" xfId="41481" xr:uid="{00000000-0005-0000-0000-0000E1B90000}"/>
    <cellStyle name="Normal 9 2 6 2 5" xfId="3548" xr:uid="{00000000-0005-0000-0000-0000E2B90000}"/>
    <cellStyle name="Normal 9 2 6 2 5 2" xfId="12221" xr:uid="{00000000-0005-0000-0000-0000E3B90000}"/>
    <cellStyle name="Normal 9 2 6 2 5 2 2" xfId="29574" xr:uid="{00000000-0005-0000-0000-0000E4B90000}"/>
    <cellStyle name="Normal 9 2 6 2 5 2 3" xfId="46920" xr:uid="{00000000-0005-0000-0000-0000E5B90000}"/>
    <cellStyle name="Normal 9 2 6 2 5 3" xfId="20901" xr:uid="{00000000-0005-0000-0000-0000E6B90000}"/>
    <cellStyle name="Normal 9 2 6 2 5 4" xfId="38247" xr:uid="{00000000-0005-0000-0000-0000E7B90000}"/>
    <cellStyle name="Normal 9 2 6 2 6" xfId="9673" xr:uid="{00000000-0005-0000-0000-0000E8B90000}"/>
    <cellStyle name="Normal 9 2 6 2 6 2" xfId="27026" xr:uid="{00000000-0005-0000-0000-0000E9B90000}"/>
    <cellStyle name="Normal 9 2 6 2 6 3" xfId="44372" xr:uid="{00000000-0005-0000-0000-0000EAB90000}"/>
    <cellStyle name="Normal 9 2 6 2 7" xfId="18353" xr:uid="{00000000-0005-0000-0000-0000EBB90000}"/>
    <cellStyle name="Normal 9 2 6 2 8" xfId="35699" xr:uid="{00000000-0005-0000-0000-0000ECB90000}"/>
    <cellStyle name="Normal 9 2 6 3" xfId="510" xr:uid="{00000000-0005-0000-0000-0000EDB90000}"/>
    <cellStyle name="Normal 9 2 6 3 2" xfId="2323" xr:uid="{00000000-0005-0000-0000-0000EEB90000}"/>
    <cellStyle name="Normal 9 2 6 3 2 2" xfId="8105" xr:uid="{00000000-0005-0000-0000-0000EFB90000}"/>
    <cellStyle name="Normal 9 2 6 3 2 2 2" xfId="16778" xr:uid="{00000000-0005-0000-0000-0000F0B90000}"/>
    <cellStyle name="Normal 9 2 6 3 2 2 2 2" xfId="34131" xr:uid="{00000000-0005-0000-0000-0000F1B90000}"/>
    <cellStyle name="Normal 9 2 6 3 2 2 2 3" xfId="51477" xr:uid="{00000000-0005-0000-0000-0000F2B90000}"/>
    <cellStyle name="Normal 9 2 6 3 2 2 3" xfId="25458" xr:uid="{00000000-0005-0000-0000-0000F3B90000}"/>
    <cellStyle name="Normal 9 2 6 3 2 2 4" xfId="42804" xr:uid="{00000000-0005-0000-0000-0000F4B90000}"/>
    <cellStyle name="Normal 9 2 6 3 2 3" xfId="5606" xr:uid="{00000000-0005-0000-0000-0000F5B90000}"/>
    <cellStyle name="Normal 9 2 6 3 2 3 2" xfId="14279" xr:uid="{00000000-0005-0000-0000-0000F6B90000}"/>
    <cellStyle name="Normal 9 2 6 3 2 3 2 2" xfId="31632" xr:uid="{00000000-0005-0000-0000-0000F7B90000}"/>
    <cellStyle name="Normal 9 2 6 3 2 3 2 3" xfId="48978" xr:uid="{00000000-0005-0000-0000-0000F8B90000}"/>
    <cellStyle name="Normal 9 2 6 3 2 3 3" xfId="22959" xr:uid="{00000000-0005-0000-0000-0000F9B90000}"/>
    <cellStyle name="Normal 9 2 6 3 2 3 4" xfId="40305" xr:uid="{00000000-0005-0000-0000-0000FAB90000}"/>
    <cellStyle name="Normal 9 2 6 3 2 4" xfId="10996" xr:uid="{00000000-0005-0000-0000-0000FBB90000}"/>
    <cellStyle name="Normal 9 2 6 3 2 4 2" xfId="28349" xr:uid="{00000000-0005-0000-0000-0000FCB90000}"/>
    <cellStyle name="Normal 9 2 6 3 2 4 3" xfId="45695" xr:uid="{00000000-0005-0000-0000-0000FDB90000}"/>
    <cellStyle name="Normal 9 2 6 3 2 5" xfId="19676" xr:uid="{00000000-0005-0000-0000-0000FEB90000}"/>
    <cellStyle name="Normal 9 2 6 3 2 6" xfId="37022" xr:uid="{00000000-0005-0000-0000-0000FFB90000}"/>
    <cellStyle name="Normal 9 2 6 3 3" xfId="6292" xr:uid="{00000000-0005-0000-0000-000000BA0000}"/>
    <cellStyle name="Normal 9 2 6 3 3 2" xfId="14965" xr:uid="{00000000-0005-0000-0000-000001BA0000}"/>
    <cellStyle name="Normal 9 2 6 3 3 2 2" xfId="32318" xr:uid="{00000000-0005-0000-0000-000002BA0000}"/>
    <cellStyle name="Normal 9 2 6 3 3 2 3" xfId="49664" xr:uid="{00000000-0005-0000-0000-000003BA0000}"/>
    <cellStyle name="Normal 9 2 6 3 3 3" xfId="23645" xr:uid="{00000000-0005-0000-0000-000004BA0000}"/>
    <cellStyle name="Normal 9 2 6 3 3 4" xfId="40991" xr:uid="{00000000-0005-0000-0000-000005BA0000}"/>
    <cellStyle name="Normal 9 2 6 3 4" xfId="4136" xr:uid="{00000000-0005-0000-0000-000006BA0000}"/>
    <cellStyle name="Normal 9 2 6 3 4 2" xfId="12809" xr:uid="{00000000-0005-0000-0000-000007BA0000}"/>
    <cellStyle name="Normal 9 2 6 3 4 2 2" xfId="30162" xr:uid="{00000000-0005-0000-0000-000008BA0000}"/>
    <cellStyle name="Normal 9 2 6 3 4 2 3" xfId="47508" xr:uid="{00000000-0005-0000-0000-000009BA0000}"/>
    <cellStyle name="Normal 9 2 6 3 4 3" xfId="21489" xr:uid="{00000000-0005-0000-0000-00000ABA0000}"/>
    <cellStyle name="Normal 9 2 6 3 4 4" xfId="38835" xr:uid="{00000000-0005-0000-0000-00000BBA0000}"/>
    <cellStyle name="Normal 9 2 6 3 5" xfId="9183" xr:uid="{00000000-0005-0000-0000-00000CBA0000}"/>
    <cellStyle name="Normal 9 2 6 3 5 2" xfId="26536" xr:uid="{00000000-0005-0000-0000-00000DBA0000}"/>
    <cellStyle name="Normal 9 2 6 3 5 3" xfId="43882" xr:uid="{00000000-0005-0000-0000-00000EBA0000}"/>
    <cellStyle name="Normal 9 2 6 3 6" xfId="17863" xr:uid="{00000000-0005-0000-0000-00000FBA0000}"/>
    <cellStyle name="Normal 9 2 6 3 7" xfId="35209" xr:uid="{00000000-0005-0000-0000-000010BA0000}"/>
    <cellStyle name="Normal 9 2 6 4" xfId="2078" xr:uid="{00000000-0005-0000-0000-000011BA0000}"/>
    <cellStyle name="Normal 9 2 6 4 2" xfId="7860" xr:uid="{00000000-0005-0000-0000-000012BA0000}"/>
    <cellStyle name="Normal 9 2 6 4 2 2" xfId="16533" xr:uid="{00000000-0005-0000-0000-000013BA0000}"/>
    <cellStyle name="Normal 9 2 6 4 2 2 2" xfId="33886" xr:uid="{00000000-0005-0000-0000-000014BA0000}"/>
    <cellStyle name="Normal 9 2 6 4 2 2 3" xfId="51232" xr:uid="{00000000-0005-0000-0000-000015BA0000}"/>
    <cellStyle name="Normal 9 2 6 4 2 3" xfId="25213" xr:uid="{00000000-0005-0000-0000-000016BA0000}"/>
    <cellStyle name="Normal 9 2 6 4 2 4" xfId="42559" xr:uid="{00000000-0005-0000-0000-000017BA0000}"/>
    <cellStyle name="Normal 9 2 6 4 3" xfId="3891" xr:uid="{00000000-0005-0000-0000-000018BA0000}"/>
    <cellStyle name="Normal 9 2 6 4 3 2" xfId="12564" xr:uid="{00000000-0005-0000-0000-000019BA0000}"/>
    <cellStyle name="Normal 9 2 6 4 3 2 2" xfId="29917" xr:uid="{00000000-0005-0000-0000-00001ABA0000}"/>
    <cellStyle name="Normal 9 2 6 4 3 2 3" xfId="47263" xr:uid="{00000000-0005-0000-0000-00001BBA0000}"/>
    <cellStyle name="Normal 9 2 6 4 3 3" xfId="21244" xr:uid="{00000000-0005-0000-0000-00001CBA0000}"/>
    <cellStyle name="Normal 9 2 6 4 3 4" xfId="38590" xr:uid="{00000000-0005-0000-0000-00001DBA0000}"/>
    <cellStyle name="Normal 9 2 6 4 4" xfId="10751" xr:uid="{00000000-0005-0000-0000-00001EBA0000}"/>
    <cellStyle name="Normal 9 2 6 4 4 2" xfId="28104" xr:uid="{00000000-0005-0000-0000-00001FBA0000}"/>
    <cellStyle name="Normal 9 2 6 4 4 3" xfId="45450" xr:uid="{00000000-0005-0000-0000-000020BA0000}"/>
    <cellStyle name="Normal 9 2 6 4 5" xfId="19431" xr:uid="{00000000-0005-0000-0000-000021BA0000}"/>
    <cellStyle name="Normal 9 2 6 4 6" xfId="36777" xr:uid="{00000000-0005-0000-0000-000022BA0000}"/>
    <cellStyle name="Normal 9 2 6 5" xfId="1245" xr:uid="{00000000-0005-0000-0000-000023BA0000}"/>
    <cellStyle name="Normal 9 2 6 5 2" xfId="7027" xr:uid="{00000000-0005-0000-0000-000024BA0000}"/>
    <cellStyle name="Normal 9 2 6 5 2 2" xfId="15700" xr:uid="{00000000-0005-0000-0000-000025BA0000}"/>
    <cellStyle name="Normal 9 2 6 5 2 2 2" xfId="33053" xr:uid="{00000000-0005-0000-0000-000026BA0000}"/>
    <cellStyle name="Normal 9 2 6 5 2 2 3" xfId="50399" xr:uid="{00000000-0005-0000-0000-000027BA0000}"/>
    <cellStyle name="Normal 9 2 6 5 2 3" xfId="24380" xr:uid="{00000000-0005-0000-0000-000028BA0000}"/>
    <cellStyle name="Normal 9 2 6 5 2 4" xfId="41726" xr:uid="{00000000-0005-0000-0000-000029BA0000}"/>
    <cellStyle name="Normal 9 2 6 5 3" xfId="4871" xr:uid="{00000000-0005-0000-0000-00002ABA0000}"/>
    <cellStyle name="Normal 9 2 6 5 3 2" xfId="13544" xr:uid="{00000000-0005-0000-0000-00002BBA0000}"/>
    <cellStyle name="Normal 9 2 6 5 3 2 2" xfId="30897" xr:uid="{00000000-0005-0000-0000-00002CBA0000}"/>
    <cellStyle name="Normal 9 2 6 5 3 2 3" xfId="48243" xr:uid="{00000000-0005-0000-0000-00002DBA0000}"/>
    <cellStyle name="Normal 9 2 6 5 3 3" xfId="22224" xr:uid="{00000000-0005-0000-0000-00002EBA0000}"/>
    <cellStyle name="Normal 9 2 6 5 3 4" xfId="39570" xr:uid="{00000000-0005-0000-0000-00002FBA0000}"/>
    <cellStyle name="Normal 9 2 6 5 4" xfId="9918" xr:uid="{00000000-0005-0000-0000-000030BA0000}"/>
    <cellStyle name="Normal 9 2 6 5 4 2" xfId="27271" xr:uid="{00000000-0005-0000-0000-000031BA0000}"/>
    <cellStyle name="Normal 9 2 6 5 4 3" xfId="44617" xr:uid="{00000000-0005-0000-0000-000032BA0000}"/>
    <cellStyle name="Normal 9 2 6 5 5" xfId="18598" xr:uid="{00000000-0005-0000-0000-000033BA0000}"/>
    <cellStyle name="Normal 9 2 6 5 6" xfId="35944" xr:uid="{00000000-0005-0000-0000-000034BA0000}"/>
    <cellStyle name="Normal 9 2 6 6" xfId="6047" xr:uid="{00000000-0005-0000-0000-000035BA0000}"/>
    <cellStyle name="Normal 9 2 6 6 2" xfId="14720" xr:uid="{00000000-0005-0000-0000-000036BA0000}"/>
    <cellStyle name="Normal 9 2 6 6 2 2" xfId="32073" xr:uid="{00000000-0005-0000-0000-000037BA0000}"/>
    <cellStyle name="Normal 9 2 6 6 2 3" xfId="49419" xr:uid="{00000000-0005-0000-0000-000038BA0000}"/>
    <cellStyle name="Normal 9 2 6 6 3" xfId="23400" xr:uid="{00000000-0005-0000-0000-000039BA0000}"/>
    <cellStyle name="Normal 9 2 6 6 4" xfId="40746" xr:uid="{00000000-0005-0000-0000-00003ABA0000}"/>
    <cellStyle name="Normal 9 2 6 7" xfId="3058" xr:uid="{00000000-0005-0000-0000-00003BBA0000}"/>
    <cellStyle name="Normal 9 2 6 7 2" xfId="11731" xr:uid="{00000000-0005-0000-0000-00003CBA0000}"/>
    <cellStyle name="Normal 9 2 6 7 2 2" xfId="29084" xr:uid="{00000000-0005-0000-0000-00003DBA0000}"/>
    <cellStyle name="Normal 9 2 6 7 2 3" xfId="46430" xr:uid="{00000000-0005-0000-0000-00003EBA0000}"/>
    <cellStyle name="Normal 9 2 6 7 3" xfId="20411" xr:uid="{00000000-0005-0000-0000-00003FBA0000}"/>
    <cellStyle name="Normal 9 2 6 7 4" xfId="37757" xr:uid="{00000000-0005-0000-0000-000040BA0000}"/>
    <cellStyle name="Normal 9 2 6 8" xfId="8938" xr:uid="{00000000-0005-0000-0000-000041BA0000}"/>
    <cellStyle name="Normal 9 2 6 8 2" xfId="26291" xr:uid="{00000000-0005-0000-0000-000042BA0000}"/>
    <cellStyle name="Normal 9 2 6 8 3" xfId="43637" xr:uid="{00000000-0005-0000-0000-000043BA0000}"/>
    <cellStyle name="Normal 9 2 6 9" xfId="17618" xr:uid="{00000000-0005-0000-0000-000044BA0000}"/>
    <cellStyle name="Normal 9 2 7" xfId="118" xr:uid="{00000000-0005-0000-0000-000045BA0000}"/>
    <cellStyle name="Normal 9 2 7 10" xfId="34817" xr:uid="{00000000-0005-0000-0000-000046BA0000}"/>
    <cellStyle name="Normal 9 2 7 2" xfId="853" xr:uid="{00000000-0005-0000-0000-000047BA0000}"/>
    <cellStyle name="Normal 9 2 7 2 2" xfId="2666" xr:uid="{00000000-0005-0000-0000-000048BA0000}"/>
    <cellStyle name="Normal 9 2 7 2 2 2" xfId="8448" xr:uid="{00000000-0005-0000-0000-000049BA0000}"/>
    <cellStyle name="Normal 9 2 7 2 2 2 2" xfId="17121" xr:uid="{00000000-0005-0000-0000-00004ABA0000}"/>
    <cellStyle name="Normal 9 2 7 2 2 2 2 2" xfId="34474" xr:uid="{00000000-0005-0000-0000-00004BBA0000}"/>
    <cellStyle name="Normal 9 2 7 2 2 2 2 3" xfId="51820" xr:uid="{00000000-0005-0000-0000-00004CBA0000}"/>
    <cellStyle name="Normal 9 2 7 2 2 2 3" xfId="25801" xr:uid="{00000000-0005-0000-0000-00004DBA0000}"/>
    <cellStyle name="Normal 9 2 7 2 2 2 4" xfId="43147" xr:uid="{00000000-0005-0000-0000-00004EBA0000}"/>
    <cellStyle name="Normal 9 2 7 2 2 3" xfId="4479" xr:uid="{00000000-0005-0000-0000-00004FBA0000}"/>
    <cellStyle name="Normal 9 2 7 2 2 3 2" xfId="13152" xr:uid="{00000000-0005-0000-0000-000050BA0000}"/>
    <cellStyle name="Normal 9 2 7 2 2 3 2 2" xfId="30505" xr:uid="{00000000-0005-0000-0000-000051BA0000}"/>
    <cellStyle name="Normal 9 2 7 2 2 3 2 3" xfId="47851" xr:uid="{00000000-0005-0000-0000-000052BA0000}"/>
    <cellStyle name="Normal 9 2 7 2 2 3 3" xfId="21832" xr:uid="{00000000-0005-0000-0000-000053BA0000}"/>
    <cellStyle name="Normal 9 2 7 2 2 3 4" xfId="39178" xr:uid="{00000000-0005-0000-0000-000054BA0000}"/>
    <cellStyle name="Normal 9 2 7 2 2 4" xfId="11339" xr:uid="{00000000-0005-0000-0000-000055BA0000}"/>
    <cellStyle name="Normal 9 2 7 2 2 4 2" xfId="28692" xr:uid="{00000000-0005-0000-0000-000056BA0000}"/>
    <cellStyle name="Normal 9 2 7 2 2 4 3" xfId="46038" xr:uid="{00000000-0005-0000-0000-000057BA0000}"/>
    <cellStyle name="Normal 9 2 7 2 2 5" xfId="20019" xr:uid="{00000000-0005-0000-0000-000058BA0000}"/>
    <cellStyle name="Normal 9 2 7 2 2 6" xfId="37365" xr:uid="{00000000-0005-0000-0000-000059BA0000}"/>
    <cellStyle name="Normal 9 2 7 2 3" xfId="1588" xr:uid="{00000000-0005-0000-0000-00005ABA0000}"/>
    <cellStyle name="Normal 9 2 7 2 3 2" xfId="7370" xr:uid="{00000000-0005-0000-0000-00005BBA0000}"/>
    <cellStyle name="Normal 9 2 7 2 3 2 2" xfId="16043" xr:uid="{00000000-0005-0000-0000-00005CBA0000}"/>
    <cellStyle name="Normal 9 2 7 2 3 2 2 2" xfId="33396" xr:uid="{00000000-0005-0000-0000-00005DBA0000}"/>
    <cellStyle name="Normal 9 2 7 2 3 2 2 3" xfId="50742" xr:uid="{00000000-0005-0000-0000-00005EBA0000}"/>
    <cellStyle name="Normal 9 2 7 2 3 2 3" xfId="24723" xr:uid="{00000000-0005-0000-0000-00005FBA0000}"/>
    <cellStyle name="Normal 9 2 7 2 3 2 4" xfId="42069" xr:uid="{00000000-0005-0000-0000-000060BA0000}"/>
    <cellStyle name="Normal 9 2 7 2 3 3" xfId="5214" xr:uid="{00000000-0005-0000-0000-000061BA0000}"/>
    <cellStyle name="Normal 9 2 7 2 3 3 2" xfId="13887" xr:uid="{00000000-0005-0000-0000-000062BA0000}"/>
    <cellStyle name="Normal 9 2 7 2 3 3 2 2" xfId="31240" xr:uid="{00000000-0005-0000-0000-000063BA0000}"/>
    <cellStyle name="Normal 9 2 7 2 3 3 2 3" xfId="48586" xr:uid="{00000000-0005-0000-0000-000064BA0000}"/>
    <cellStyle name="Normal 9 2 7 2 3 3 3" xfId="22567" xr:uid="{00000000-0005-0000-0000-000065BA0000}"/>
    <cellStyle name="Normal 9 2 7 2 3 3 4" xfId="39913" xr:uid="{00000000-0005-0000-0000-000066BA0000}"/>
    <cellStyle name="Normal 9 2 7 2 3 4" xfId="10261" xr:uid="{00000000-0005-0000-0000-000067BA0000}"/>
    <cellStyle name="Normal 9 2 7 2 3 4 2" xfId="27614" xr:uid="{00000000-0005-0000-0000-000068BA0000}"/>
    <cellStyle name="Normal 9 2 7 2 3 4 3" xfId="44960" xr:uid="{00000000-0005-0000-0000-000069BA0000}"/>
    <cellStyle name="Normal 9 2 7 2 3 5" xfId="18941" xr:uid="{00000000-0005-0000-0000-00006ABA0000}"/>
    <cellStyle name="Normal 9 2 7 2 3 6" xfId="36287" xr:uid="{00000000-0005-0000-0000-00006BBA0000}"/>
    <cellStyle name="Normal 9 2 7 2 4" xfId="6635" xr:uid="{00000000-0005-0000-0000-00006CBA0000}"/>
    <cellStyle name="Normal 9 2 7 2 4 2" xfId="15308" xr:uid="{00000000-0005-0000-0000-00006DBA0000}"/>
    <cellStyle name="Normal 9 2 7 2 4 2 2" xfId="32661" xr:uid="{00000000-0005-0000-0000-00006EBA0000}"/>
    <cellStyle name="Normal 9 2 7 2 4 2 3" xfId="50007" xr:uid="{00000000-0005-0000-0000-00006FBA0000}"/>
    <cellStyle name="Normal 9 2 7 2 4 3" xfId="23988" xr:uid="{00000000-0005-0000-0000-000070BA0000}"/>
    <cellStyle name="Normal 9 2 7 2 4 4" xfId="41334" xr:uid="{00000000-0005-0000-0000-000071BA0000}"/>
    <cellStyle name="Normal 9 2 7 2 5" xfId="3401" xr:uid="{00000000-0005-0000-0000-000072BA0000}"/>
    <cellStyle name="Normal 9 2 7 2 5 2" xfId="12074" xr:uid="{00000000-0005-0000-0000-000073BA0000}"/>
    <cellStyle name="Normal 9 2 7 2 5 2 2" xfId="29427" xr:uid="{00000000-0005-0000-0000-000074BA0000}"/>
    <cellStyle name="Normal 9 2 7 2 5 2 3" xfId="46773" xr:uid="{00000000-0005-0000-0000-000075BA0000}"/>
    <cellStyle name="Normal 9 2 7 2 5 3" xfId="20754" xr:uid="{00000000-0005-0000-0000-000076BA0000}"/>
    <cellStyle name="Normal 9 2 7 2 5 4" xfId="38100" xr:uid="{00000000-0005-0000-0000-000077BA0000}"/>
    <cellStyle name="Normal 9 2 7 2 6" xfId="9526" xr:uid="{00000000-0005-0000-0000-000078BA0000}"/>
    <cellStyle name="Normal 9 2 7 2 6 2" xfId="26879" xr:uid="{00000000-0005-0000-0000-000079BA0000}"/>
    <cellStyle name="Normal 9 2 7 2 6 3" xfId="44225" xr:uid="{00000000-0005-0000-0000-00007ABA0000}"/>
    <cellStyle name="Normal 9 2 7 2 7" xfId="18206" xr:uid="{00000000-0005-0000-0000-00007BBA0000}"/>
    <cellStyle name="Normal 9 2 7 2 8" xfId="35552" xr:uid="{00000000-0005-0000-0000-00007CBA0000}"/>
    <cellStyle name="Normal 9 2 7 3" xfId="608" xr:uid="{00000000-0005-0000-0000-00007DBA0000}"/>
    <cellStyle name="Normal 9 2 7 3 2" xfId="2421" xr:uid="{00000000-0005-0000-0000-00007EBA0000}"/>
    <cellStyle name="Normal 9 2 7 3 2 2" xfId="8203" xr:uid="{00000000-0005-0000-0000-00007FBA0000}"/>
    <cellStyle name="Normal 9 2 7 3 2 2 2" xfId="16876" xr:uid="{00000000-0005-0000-0000-000080BA0000}"/>
    <cellStyle name="Normal 9 2 7 3 2 2 2 2" xfId="34229" xr:uid="{00000000-0005-0000-0000-000081BA0000}"/>
    <cellStyle name="Normal 9 2 7 3 2 2 2 3" xfId="51575" xr:uid="{00000000-0005-0000-0000-000082BA0000}"/>
    <cellStyle name="Normal 9 2 7 3 2 2 3" xfId="25556" xr:uid="{00000000-0005-0000-0000-000083BA0000}"/>
    <cellStyle name="Normal 9 2 7 3 2 2 4" xfId="42902" xr:uid="{00000000-0005-0000-0000-000084BA0000}"/>
    <cellStyle name="Normal 9 2 7 3 2 3" xfId="5704" xr:uid="{00000000-0005-0000-0000-000085BA0000}"/>
    <cellStyle name="Normal 9 2 7 3 2 3 2" xfId="14377" xr:uid="{00000000-0005-0000-0000-000086BA0000}"/>
    <cellStyle name="Normal 9 2 7 3 2 3 2 2" xfId="31730" xr:uid="{00000000-0005-0000-0000-000087BA0000}"/>
    <cellStyle name="Normal 9 2 7 3 2 3 2 3" xfId="49076" xr:uid="{00000000-0005-0000-0000-000088BA0000}"/>
    <cellStyle name="Normal 9 2 7 3 2 3 3" xfId="23057" xr:uid="{00000000-0005-0000-0000-000089BA0000}"/>
    <cellStyle name="Normal 9 2 7 3 2 3 4" xfId="40403" xr:uid="{00000000-0005-0000-0000-00008ABA0000}"/>
    <cellStyle name="Normal 9 2 7 3 2 4" xfId="11094" xr:uid="{00000000-0005-0000-0000-00008BBA0000}"/>
    <cellStyle name="Normal 9 2 7 3 2 4 2" xfId="28447" xr:uid="{00000000-0005-0000-0000-00008CBA0000}"/>
    <cellStyle name="Normal 9 2 7 3 2 4 3" xfId="45793" xr:uid="{00000000-0005-0000-0000-00008DBA0000}"/>
    <cellStyle name="Normal 9 2 7 3 2 5" xfId="19774" xr:uid="{00000000-0005-0000-0000-00008EBA0000}"/>
    <cellStyle name="Normal 9 2 7 3 2 6" xfId="37120" xr:uid="{00000000-0005-0000-0000-00008FBA0000}"/>
    <cellStyle name="Normal 9 2 7 3 3" xfId="6390" xr:uid="{00000000-0005-0000-0000-000090BA0000}"/>
    <cellStyle name="Normal 9 2 7 3 3 2" xfId="15063" xr:uid="{00000000-0005-0000-0000-000091BA0000}"/>
    <cellStyle name="Normal 9 2 7 3 3 2 2" xfId="32416" xr:uid="{00000000-0005-0000-0000-000092BA0000}"/>
    <cellStyle name="Normal 9 2 7 3 3 2 3" xfId="49762" xr:uid="{00000000-0005-0000-0000-000093BA0000}"/>
    <cellStyle name="Normal 9 2 7 3 3 3" xfId="23743" xr:uid="{00000000-0005-0000-0000-000094BA0000}"/>
    <cellStyle name="Normal 9 2 7 3 3 4" xfId="41089" xr:uid="{00000000-0005-0000-0000-000095BA0000}"/>
    <cellStyle name="Normal 9 2 7 3 4" xfId="4234" xr:uid="{00000000-0005-0000-0000-000096BA0000}"/>
    <cellStyle name="Normal 9 2 7 3 4 2" xfId="12907" xr:uid="{00000000-0005-0000-0000-000097BA0000}"/>
    <cellStyle name="Normal 9 2 7 3 4 2 2" xfId="30260" xr:uid="{00000000-0005-0000-0000-000098BA0000}"/>
    <cellStyle name="Normal 9 2 7 3 4 2 3" xfId="47606" xr:uid="{00000000-0005-0000-0000-000099BA0000}"/>
    <cellStyle name="Normal 9 2 7 3 4 3" xfId="21587" xr:uid="{00000000-0005-0000-0000-00009ABA0000}"/>
    <cellStyle name="Normal 9 2 7 3 4 4" xfId="38933" xr:uid="{00000000-0005-0000-0000-00009BBA0000}"/>
    <cellStyle name="Normal 9 2 7 3 5" xfId="9281" xr:uid="{00000000-0005-0000-0000-00009CBA0000}"/>
    <cellStyle name="Normal 9 2 7 3 5 2" xfId="26634" xr:uid="{00000000-0005-0000-0000-00009DBA0000}"/>
    <cellStyle name="Normal 9 2 7 3 5 3" xfId="43980" xr:uid="{00000000-0005-0000-0000-00009EBA0000}"/>
    <cellStyle name="Normal 9 2 7 3 6" xfId="17961" xr:uid="{00000000-0005-0000-0000-00009FBA0000}"/>
    <cellStyle name="Normal 9 2 7 3 7" xfId="35307" xr:uid="{00000000-0005-0000-0000-0000A0BA0000}"/>
    <cellStyle name="Normal 9 2 7 4" xfId="1931" xr:uid="{00000000-0005-0000-0000-0000A1BA0000}"/>
    <cellStyle name="Normal 9 2 7 4 2" xfId="7713" xr:uid="{00000000-0005-0000-0000-0000A2BA0000}"/>
    <cellStyle name="Normal 9 2 7 4 2 2" xfId="16386" xr:uid="{00000000-0005-0000-0000-0000A3BA0000}"/>
    <cellStyle name="Normal 9 2 7 4 2 2 2" xfId="33739" xr:uid="{00000000-0005-0000-0000-0000A4BA0000}"/>
    <cellStyle name="Normal 9 2 7 4 2 2 3" xfId="51085" xr:uid="{00000000-0005-0000-0000-0000A5BA0000}"/>
    <cellStyle name="Normal 9 2 7 4 2 3" xfId="25066" xr:uid="{00000000-0005-0000-0000-0000A6BA0000}"/>
    <cellStyle name="Normal 9 2 7 4 2 4" xfId="42412" xr:uid="{00000000-0005-0000-0000-0000A7BA0000}"/>
    <cellStyle name="Normal 9 2 7 4 3" xfId="3744" xr:uid="{00000000-0005-0000-0000-0000A8BA0000}"/>
    <cellStyle name="Normal 9 2 7 4 3 2" xfId="12417" xr:uid="{00000000-0005-0000-0000-0000A9BA0000}"/>
    <cellStyle name="Normal 9 2 7 4 3 2 2" xfId="29770" xr:uid="{00000000-0005-0000-0000-0000AABA0000}"/>
    <cellStyle name="Normal 9 2 7 4 3 2 3" xfId="47116" xr:uid="{00000000-0005-0000-0000-0000ABBA0000}"/>
    <cellStyle name="Normal 9 2 7 4 3 3" xfId="21097" xr:uid="{00000000-0005-0000-0000-0000ACBA0000}"/>
    <cellStyle name="Normal 9 2 7 4 3 4" xfId="38443" xr:uid="{00000000-0005-0000-0000-0000ADBA0000}"/>
    <cellStyle name="Normal 9 2 7 4 4" xfId="10604" xr:uid="{00000000-0005-0000-0000-0000AEBA0000}"/>
    <cellStyle name="Normal 9 2 7 4 4 2" xfId="27957" xr:uid="{00000000-0005-0000-0000-0000AFBA0000}"/>
    <cellStyle name="Normal 9 2 7 4 4 3" xfId="45303" xr:uid="{00000000-0005-0000-0000-0000B0BA0000}"/>
    <cellStyle name="Normal 9 2 7 4 5" xfId="19284" xr:uid="{00000000-0005-0000-0000-0000B1BA0000}"/>
    <cellStyle name="Normal 9 2 7 4 6" xfId="36630" xr:uid="{00000000-0005-0000-0000-0000B2BA0000}"/>
    <cellStyle name="Normal 9 2 7 5" xfId="1343" xr:uid="{00000000-0005-0000-0000-0000B3BA0000}"/>
    <cellStyle name="Normal 9 2 7 5 2" xfId="7125" xr:uid="{00000000-0005-0000-0000-0000B4BA0000}"/>
    <cellStyle name="Normal 9 2 7 5 2 2" xfId="15798" xr:uid="{00000000-0005-0000-0000-0000B5BA0000}"/>
    <cellStyle name="Normal 9 2 7 5 2 2 2" xfId="33151" xr:uid="{00000000-0005-0000-0000-0000B6BA0000}"/>
    <cellStyle name="Normal 9 2 7 5 2 2 3" xfId="50497" xr:uid="{00000000-0005-0000-0000-0000B7BA0000}"/>
    <cellStyle name="Normal 9 2 7 5 2 3" xfId="24478" xr:uid="{00000000-0005-0000-0000-0000B8BA0000}"/>
    <cellStyle name="Normal 9 2 7 5 2 4" xfId="41824" xr:uid="{00000000-0005-0000-0000-0000B9BA0000}"/>
    <cellStyle name="Normal 9 2 7 5 3" xfId="4969" xr:uid="{00000000-0005-0000-0000-0000BABA0000}"/>
    <cellStyle name="Normal 9 2 7 5 3 2" xfId="13642" xr:uid="{00000000-0005-0000-0000-0000BBBA0000}"/>
    <cellStyle name="Normal 9 2 7 5 3 2 2" xfId="30995" xr:uid="{00000000-0005-0000-0000-0000BCBA0000}"/>
    <cellStyle name="Normal 9 2 7 5 3 2 3" xfId="48341" xr:uid="{00000000-0005-0000-0000-0000BDBA0000}"/>
    <cellStyle name="Normal 9 2 7 5 3 3" xfId="22322" xr:uid="{00000000-0005-0000-0000-0000BEBA0000}"/>
    <cellStyle name="Normal 9 2 7 5 3 4" xfId="39668" xr:uid="{00000000-0005-0000-0000-0000BFBA0000}"/>
    <cellStyle name="Normal 9 2 7 5 4" xfId="10016" xr:uid="{00000000-0005-0000-0000-0000C0BA0000}"/>
    <cellStyle name="Normal 9 2 7 5 4 2" xfId="27369" xr:uid="{00000000-0005-0000-0000-0000C1BA0000}"/>
    <cellStyle name="Normal 9 2 7 5 4 3" xfId="44715" xr:uid="{00000000-0005-0000-0000-0000C2BA0000}"/>
    <cellStyle name="Normal 9 2 7 5 5" xfId="18696" xr:uid="{00000000-0005-0000-0000-0000C3BA0000}"/>
    <cellStyle name="Normal 9 2 7 5 6" xfId="36042" xr:uid="{00000000-0005-0000-0000-0000C4BA0000}"/>
    <cellStyle name="Normal 9 2 7 6" xfId="5900" xr:uid="{00000000-0005-0000-0000-0000C5BA0000}"/>
    <cellStyle name="Normal 9 2 7 6 2" xfId="14573" xr:uid="{00000000-0005-0000-0000-0000C6BA0000}"/>
    <cellStyle name="Normal 9 2 7 6 2 2" xfId="31926" xr:uid="{00000000-0005-0000-0000-0000C7BA0000}"/>
    <cellStyle name="Normal 9 2 7 6 2 3" xfId="49272" xr:uid="{00000000-0005-0000-0000-0000C8BA0000}"/>
    <cellStyle name="Normal 9 2 7 6 3" xfId="23253" xr:uid="{00000000-0005-0000-0000-0000C9BA0000}"/>
    <cellStyle name="Normal 9 2 7 6 4" xfId="40599" xr:uid="{00000000-0005-0000-0000-0000CABA0000}"/>
    <cellStyle name="Normal 9 2 7 7" xfId="3156" xr:uid="{00000000-0005-0000-0000-0000CBBA0000}"/>
    <cellStyle name="Normal 9 2 7 7 2" xfId="11829" xr:uid="{00000000-0005-0000-0000-0000CCBA0000}"/>
    <cellStyle name="Normal 9 2 7 7 2 2" xfId="29182" xr:uid="{00000000-0005-0000-0000-0000CDBA0000}"/>
    <cellStyle name="Normal 9 2 7 7 2 3" xfId="46528" xr:uid="{00000000-0005-0000-0000-0000CEBA0000}"/>
    <cellStyle name="Normal 9 2 7 7 3" xfId="20509" xr:uid="{00000000-0005-0000-0000-0000CFBA0000}"/>
    <cellStyle name="Normal 9 2 7 7 4" xfId="37855" xr:uid="{00000000-0005-0000-0000-0000D0BA0000}"/>
    <cellStyle name="Normal 9 2 7 8" xfId="8791" xr:uid="{00000000-0005-0000-0000-0000D1BA0000}"/>
    <cellStyle name="Normal 9 2 7 8 2" xfId="26144" xr:uid="{00000000-0005-0000-0000-0000D2BA0000}"/>
    <cellStyle name="Normal 9 2 7 8 3" xfId="43490" xr:uid="{00000000-0005-0000-0000-0000D3BA0000}"/>
    <cellStyle name="Normal 9 2 7 9" xfId="17471" xr:uid="{00000000-0005-0000-0000-0000D4BA0000}"/>
    <cellStyle name="Normal 9 2 8" xfId="755" xr:uid="{00000000-0005-0000-0000-0000D5BA0000}"/>
    <cellStyle name="Normal 9 2 8 2" xfId="2568" xr:uid="{00000000-0005-0000-0000-0000D6BA0000}"/>
    <cellStyle name="Normal 9 2 8 2 2" xfId="8350" xr:uid="{00000000-0005-0000-0000-0000D7BA0000}"/>
    <cellStyle name="Normal 9 2 8 2 2 2" xfId="17023" xr:uid="{00000000-0005-0000-0000-0000D8BA0000}"/>
    <cellStyle name="Normal 9 2 8 2 2 2 2" xfId="34376" xr:uid="{00000000-0005-0000-0000-0000D9BA0000}"/>
    <cellStyle name="Normal 9 2 8 2 2 2 3" xfId="51722" xr:uid="{00000000-0005-0000-0000-0000DABA0000}"/>
    <cellStyle name="Normal 9 2 8 2 2 3" xfId="25703" xr:uid="{00000000-0005-0000-0000-0000DBBA0000}"/>
    <cellStyle name="Normal 9 2 8 2 2 4" xfId="43049" xr:uid="{00000000-0005-0000-0000-0000DCBA0000}"/>
    <cellStyle name="Normal 9 2 8 2 3" xfId="4381" xr:uid="{00000000-0005-0000-0000-0000DDBA0000}"/>
    <cellStyle name="Normal 9 2 8 2 3 2" xfId="13054" xr:uid="{00000000-0005-0000-0000-0000DEBA0000}"/>
    <cellStyle name="Normal 9 2 8 2 3 2 2" xfId="30407" xr:uid="{00000000-0005-0000-0000-0000DFBA0000}"/>
    <cellStyle name="Normal 9 2 8 2 3 2 3" xfId="47753" xr:uid="{00000000-0005-0000-0000-0000E0BA0000}"/>
    <cellStyle name="Normal 9 2 8 2 3 3" xfId="21734" xr:uid="{00000000-0005-0000-0000-0000E1BA0000}"/>
    <cellStyle name="Normal 9 2 8 2 3 4" xfId="39080" xr:uid="{00000000-0005-0000-0000-0000E2BA0000}"/>
    <cellStyle name="Normal 9 2 8 2 4" xfId="11241" xr:uid="{00000000-0005-0000-0000-0000E3BA0000}"/>
    <cellStyle name="Normal 9 2 8 2 4 2" xfId="28594" xr:uid="{00000000-0005-0000-0000-0000E4BA0000}"/>
    <cellStyle name="Normal 9 2 8 2 4 3" xfId="45940" xr:uid="{00000000-0005-0000-0000-0000E5BA0000}"/>
    <cellStyle name="Normal 9 2 8 2 5" xfId="19921" xr:uid="{00000000-0005-0000-0000-0000E6BA0000}"/>
    <cellStyle name="Normal 9 2 8 2 6" xfId="37267" xr:uid="{00000000-0005-0000-0000-0000E7BA0000}"/>
    <cellStyle name="Normal 9 2 8 3" xfId="1490" xr:uid="{00000000-0005-0000-0000-0000E8BA0000}"/>
    <cellStyle name="Normal 9 2 8 3 2" xfId="7272" xr:uid="{00000000-0005-0000-0000-0000E9BA0000}"/>
    <cellStyle name="Normal 9 2 8 3 2 2" xfId="15945" xr:uid="{00000000-0005-0000-0000-0000EABA0000}"/>
    <cellStyle name="Normal 9 2 8 3 2 2 2" xfId="33298" xr:uid="{00000000-0005-0000-0000-0000EBBA0000}"/>
    <cellStyle name="Normal 9 2 8 3 2 2 3" xfId="50644" xr:uid="{00000000-0005-0000-0000-0000ECBA0000}"/>
    <cellStyle name="Normal 9 2 8 3 2 3" xfId="24625" xr:uid="{00000000-0005-0000-0000-0000EDBA0000}"/>
    <cellStyle name="Normal 9 2 8 3 2 4" xfId="41971" xr:uid="{00000000-0005-0000-0000-0000EEBA0000}"/>
    <cellStyle name="Normal 9 2 8 3 3" xfId="5116" xr:uid="{00000000-0005-0000-0000-0000EFBA0000}"/>
    <cellStyle name="Normal 9 2 8 3 3 2" xfId="13789" xr:uid="{00000000-0005-0000-0000-0000F0BA0000}"/>
    <cellStyle name="Normal 9 2 8 3 3 2 2" xfId="31142" xr:uid="{00000000-0005-0000-0000-0000F1BA0000}"/>
    <cellStyle name="Normal 9 2 8 3 3 2 3" xfId="48488" xr:uid="{00000000-0005-0000-0000-0000F2BA0000}"/>
    <cellStyle name="Normal 9 2 8 3 3 3" xfId="22469" xr:uid="{00000000-0005-0000-0000-0000F3BA0000}"/>
    <cellStyle name="Normal 9 2 8 3 3 4" xfId="39815" xr:uid="{00000000-0005-0000-0000-0000F4BA0000}"/>
    <cellStyle name="Normal 9 2 8 3 4" xfId="10163" xr:uid="{00000000-0005-0000-0000-0000F5BA0000}"/>
    <cellStyle name="Normal 9 2 8 3 4 2" xfId="27516" xr:uid="{00000000-0005-0000-0000-0000F6BA0000}"/>
    <cellStyle name="Normal 9 2 8 3 4 3" xfId="44862" xr:uid="{00000000-0005-0000-0000-0000F7BA0000}"/>
    <cellStyle name="Normal 9 2 8 3 5" xfId="18843" xr:uid="{00000000-0005-0000-0000-0000F8BA0000}"/>
    <cellStyle name="Normal 9 2 8 3 6" xfId="36189" xr:uid="{00000000-0005-0000-0000-0000F9BA0000}"/>
    <cellStyle name="Normal 9 2 8 4" xfId="6537" xr:uid="{00000000-0005-0000-0000-0000FABA0000}"/>
    <cellStyle name="Normal 9 2 8 4 2" xfId="15210" xr:uid="{00000000-0005-0000-0000-0000FBBA0000}"/>
    <cellStyle name="Normal 9 2 8 4 2 2" xfId="32563" xr:uid="{00000000-0005-0000-0000-0000FCBA0000}"/>
    <cellStyle name="Normal 9 2 8 4 2 3" xfId="49909" xr:uid="{00000000-0005-0000-0000-0000FDBA0000}"/>
    <cellStyle name="Normal 9 2 8 4 3" xfId="23890" xr:uid="{00000000-0005-0000-0000-0000FEBA0000}"/>
    <cellStyle name="Normal 9 2 8 4 4" xfId="41236" xr:uid="{00000000-0005-0000-0000-0000FFBA0000}"/>
    <cellStyle name="Normal 9 2 8 5" xfId="3303" xr:uid="{00000000-0005-0000-0000-000000BB0000}"/>
    <cellStyle name="Normal 9 2 8 5 2" xfId="11976" xr:uid="{00000000-0005-0000-0000-000001BB0000}"/>
    <cellStyle name="Normal 9 2 8 5 2 2" xfId="29329" xr:uid="{00000000-0005-0000-0000-000002BB0000}"/>
    <cellStyle name="Normal 9 2 8 5 2 3" xfId="46675" xr:uid="{00000000-0005-0000-0000-000003BB0000}"/>
    <cellStyle name="Normal 9 2 8 5 3" xfId="20656" xr:uid="{00000000-0005-0000-0000-000004BB0000}"/>
    <cellStyle name="Normal 9 2 8 5 4" xfId="38002" xr:uid="{00000000-0005-0000-0000-000005BB0000}"/>
    <cellStyle name="Normal 9 2 8 6" xfId="9428" xr:uid="{00000000-0005-0000-0000-000006BB0000}"/>
    <cellStyle name="Normal 9 2 8 6 2" xfId="26781" xr:uid="{00000000-0005-0000-0000-000007BB0000}"/>
    <cellStyle name="Normal 9 2 8 6 3" xfId="44127" xr:uid="{00000000-0005-0000-0000-000008BB0000}"/>
    <cellStyle name="Normal 9 2 8 7" xfId="18108" xr:uid="{00000000-0005-0000-0000-000009BB0000}"/>
    <cellStyle name="Normal 9 2 8 8" xfId="35454" xr:uid="{00000000-0005-0000-0000-00000ABB0000}"/>
    <cellStyle name="Normal 9 2 9" xfId="363" xr:uid="{00000000-0005-0000-0000-00000BBB0000}"/>
    <cellStyle name="Normal 9 2 9 2" xfId="2176" xr:uid="{00000000-0005-0000-0000-00000CBB0000}"/>
    <cellStyle name="Normal 9 2 9 2 2" xfId="7958" xr:uid="{00000000-0005-0000-0000-00000DBB0000}"/>
    <cellStyle name="Normal 9 2 9 2 2 2" xfId="16631" xr:uid="{00000000-0005-0000-0000-00000EBB0000}"/>
    <cellStyle name="Normal 9 2 9 2 2 2 2" xfId="33984" xr:uid="{00000000-0005-0000-0000-00000FBB0000}"/>
    <cellStyle name="Normal 9 2 9 2 2 2 3" xfId="51330" xr:uid="{00000000-0005-0000-0000-000010BB0000}"/>
    <cellStyle name="Normal 9 2 9 2 2 3" xfId="25311" xr:uid="{00000000-0005-0000-0000-000011BB0000}"/>
    <cellStyle name="Normal 9 2 9 2 2 4" xfId="42657" xr:uid="{00000000-0005-0000-0000-000012BB0000}"/>
    <cellStyle name="Normal 9 2 9 2 3" xfId="5459" xr:uid="{00000000-0005-0000-0000-000013BB0000}"/>
    <cellStyle name="Normal 9 2 9 2 3 2" xfId="14132" xr:uid="{00000000-0005-0000-0000-000014BB0000}"/>
    <cellStyle name="Normal 9 2 9 2 3 2 2" xfId="31485" xr:uid="{00000000-0005-0000-0000-000015BB0000}"/>
    <cellStyle name="Normal 9 2 9 2 3 2 3" xfId="48831" xr:uid="{00000000-0005-0000-0000-000016BB0000}"/>
    <cellStyle name="Normal 9 2 9 2 3 3" xfId="22812" xr:uid="{00000000-0005-0000-0000-000017BB0000}"/>
    <cellStyle name="Normal 9 2 9 2 3 4" xfId="40158" xr:uid="{00000000-0005-0000-0000-000018BB0000}"/>
    <cellStyle name="Normal 9 2 9 2 4" xfId="10849" xr:uid="{00000000-0005-0000-0000-000019BB0000}"/>
    <cellStyle name="Normal 9 2 9 2 4 2" xfId="28202" xr:uid="{00000000-0005-0000-0000-00001ABB0000}"/>
    <cellStyle name="Normal 9 2 9 2 4 3" xfId="45548" xr:uid="{00000000-0005-0000-0000-00001BBB0000}"/>
    <cellStyle name="Normal 9 2 9 2 5" xfId="19529" xr:uid="{00000000-0005-0000-0000-00001CBB0000}"/>
    <cellStyle name="Normal 9 2 9 2 6" xfId="36875" xr:uid="{00000000-0005-0000-0000-00001DBB0000}"/>
    <cellStyle name="Normal 9 2 9 3" xfId="6145" xr:uid="{00000000-0005-0000-0000-00001EBB0000}"/>
    <cellStyle name="Normal 9 2 9 3 2" xfId="14818" xr:uid="{00000000-0005-0000-0000-00001FBB0000}"/>
    <cellStyle name="Normal 9 2 9 3 2 2" xfId="32171" xr:uid="{00000000-0005-0000-0000-000020BB0000}"/>
    <cellStyle name="Normal 9 2 9 3 2 3" xfId="49517" xr:uid="{00000000-0005-0000-0000-000021BB0000}"/>
    <cellStyle name="Normal 9 2 9 3 3" xfId="23498" xr:uid="{00000000-0005-0000-0000-000022BB0000}"/>
    <cellStyle name="Normal 9 2 9 3 4" xfId="40844" xr:uid="{00000000-0005-0000-0000-000023BB0000}"/>
    <cellStyle name="Normal 9 2 9 4" xfId="3989" xr:uid="{00000000-0005-0000-0000-000024BB0000}"/>
    <cellStyle name="Normal 9 2 9 4 2" xfId="12662" xr:uid="{00000000-0005-0000-0000-000025BB0000}"/>
    <cellStyle name="Normal 9 2 9 4 2 2" xfId="30015" xr:uid="{00000000-0005-0000-0000-000026BB0000}"/>
    <cellStyle name="Normal 9 2 9 4 2 3" xfId="47361" xr:uid="{00000000-0005-0000-0000-000027BB0000}"/>
    <cellStyle name="Normal 9 2 9 4 3" xfId="21342" xr:uid="{00000000-0005-0000-0000-000028BB0000}"/>
    <cellStyle name="Normal 9 2 9 4 4" xfId="38688" xr:uid="{00000000-0005-0000-0000-000029BB0000}"/>
    <cellStyle name="Normal 9 2 9 5" xfId="9036" xr:uid="{00000000-0005-0000-0000-00002ABB0000}"/>
    <cellStyle name="Normal 9 2 9 5 2" xfId="26389" xr:uid="{00000000-0005-0000-0000-00002BBB0000}"/>
    <cellStyle name="Normal 9 2 9 5 3" xfId="43735" xr:uid="{00000000-0005-0000-0000-00002CBB0000}"/>
    <cellStyle name="Normal 9 2 9 6" xfId="17716" xr:uid="{00000000-0005-0000-0000-00002DBB0000}"/>
    <cellStyle name="Normal 9 2 9 7" xfId="35062" xr:uid="{00000000-0005-0000-0000-00002EBB0000}"/>
    <cellStyle name="Normal 9 3" xfId="24" xr:uid="{00000000-0005-0000-0000-00002FBB0000}"/>
    <cellStyle name="Normal 9 3 10" xfId="1103" xr:uid="{00000000-0005-0000-0000-000030BB0000}"/>
    <cellStyle name="Normal 9 3 10 2" xfId="6885" xr:uid="{00000000-0005-0000-0000-000031BB0000}"/>
    <cellStyle name="Normal 9 3 10 2 2" xfId="15558" xr:uid="{00000000-0005-0000-0000-000032BB0000}"/>
    <cellStyle name="Normal 9 3 10 2 2 2" xfId="32911" xr:uid="{00000000-0005-0000-0000-000033BB0000}"/>
    <cellStyle name="Normal 9 3 10 2 2 3" xfId="50257" xr:uid="{00000000-0005-0000-0000-000034BB0000}"/>
    <cellStyle name="Normal 9 3 10 2 3" xfId="24238" xr:uid="{00000000-0005-0000-0000-000035BB0000}"/>
    <cellStyle name="Normal 9 3 10 2 4" xfId="41584" xr:uid="{00000000-0005-0000-0000-000036BB0000}"/>
    <cellStyle name="Normal 9 3 10 3" xfId="4729" xr:uid="{00000000-0005-0000-0000-000037BB0000}"/>
    <cellStyle name="Normal 9 3 10 3 2" xfId="13402" xr:uid="{00000000-0005-0000-0000-000038BB0000}"/>
    <cellStyle name="Normal 9 3 10 3 2 2" xfId="30755" xr:uid="{00000000-0005-0000-0000-000039BB0000}"/>
    <cellStyle name="Normal 9 3 10 3 2 3" xfId="48101" xr:uid="{00000000-0005-0000-0000-00003ABB0000}"/>
    <cellStyle name="Normal 9 3 10 3 3" xfId="22082" xr:uid="{00000000-0005-0000-0000-00003BBB0000}"/>
    <cellStyle name="Normal 9 3 10 3 4" xfId="39428" xr:uid="{00000000-0005-0000-0000-00003CBB0000}"/>
    <cellStyle name="Normal 9 3 10 4" xfId="9776" xr:uid="{00000000-0005-0000-0000-00003DBB0000}"/>
    <cellStyle name="Normal 9 3 10 4 2" xfId="27129" xr:uid="{00000000-0005-0000-0000-00003EBB0000}"/>
    <cellStyle name="Normal 9 3 10 4 3" xfId="44475" xr:uid="{00000000-0005-0000-0000-00003FBB0000}"/>
    <cellStyle name="Normal 9 3 10 5" xfId="18456" xr:uid="{00000000-0005-0000-0000-000040BB0000}"/>
    <cellStyle name="Normal 9 3 10 6" xfId="35802" xr:uid="{00000000-0005-0000-0000-000041BB0000}"/>
    <cellStyle name="Normal 9 3 11" xfId="5807" xr:uid="{00000000-0005-0000-0000-000042BB0000}"/>
    <cellStyle name="Normal 9 3 11 2" xfId="14480" xr:uid="{00000000-0005-0000-0000-000043BB0000}"/>
    <cellStyle name="Normal 9 3 11 2 2" xfId="31833" xr:uid="{00000000-0005-0000-0000-000044BB0000}"/>
    <cellStyle name="Normal 9 3 11 2 3" xfId="49179" xr:uid="{00000000-0005-0000-0000-000045BB0000}"/>
    <cellStyle name="Normal 9 3 11 3" xfId="23160" xr:uid="{00000000-0005-0000-0000-000046BB0000}"/>
    <cellStyle name="Normal 9 3 11 4" xfId="40506" xr:uid="{00000000-0005-0000-0000-000047BB0000}"/>
    <cellStyle name="Normal 9 3 12" xfId="2916" xr:uid="{00000000-0005-0000-0000-000048BB0000}"/>
    <cellStyle name="Normal 9 3 12 2" xfId="11589" xr:uid="{00000000-0005-0000-0000-000049BB0000}"/>
    <cellStyle name="Normal 9 3 12 2 2" xfId="28942" xr:uid="{00000000-0005-0000-0000-00004ABB0000}"/>
    <cellStyle name="Normal 9 3 12 2 3" xfId="46288" xr:uid="{00000000-0005-0000-0000-00004BBB0000}"/>
    <cellStyle name="Normal 9 3 12 3" xfId="20269" xr:uid="{00000000-0005-0000-0000-00004CBB0000}"/>
    <cellStyle name="Normal 9 3 12 4" xfId="37615" xr:uid="{00000000-0005-0000-0000-00004DBB0000}"/>
    <cellStyle name="Normal 9 3 13" xfId="8698" xr:uid="{00000000-0005-0000-0000-00004EBB0000}"/>
    <cellStyle name="Normal 9 3 13 2" xfId="26051" xr:uid="{00000000-0005-0000-0000-00004FBB0000}"/>
    <cellStyle name="Normal 9 3 13 3" xfId="43397" xr:uid="{00000000-0005-0000-0000-000050BB0000}"/>
    <cellStyle name="Normal 9 3 14" xfId="17379" xr:uid="{00000000-0005-0000-0000-000051BB0000}"/>
    <cellStyle name="Normal 9 3 15" xfId="34724" xr:uid="{00000000-0005-0000-0000-000052BB0000}"/>
    <cellStyle name="Normal 9 3 2" xfId="57" xr:uid="{00000000-0005-0000-0000-000053BB0000}"/>
    <cellStyle name="Normal 9 3 2 10" xfId="5839" xr:uid="{00000000-0005-0000-0000-000054BB0000}"/>
    <cellStyle name="Normal 9 3 2 10 2" xfId="14512" xr:uid="{00000000-0005-0000-0000-000055BB0000}"/>
    <cellStyle name="Normal 9 3 2 10 2 2" xfId="31865" xr:uid="{00000000-0005-0000-0000-000056BB0000}"/>
    <cellStyle name="Normal 9 3 2 10 2 3" xfId="49211" xr:uid="{00000000-0005-0000-0000-000057BB0000}"/>
    <cellStyle name="Normal 9 3 2 10 3" xfId="23192" xr:uid="{00000000-0005-0000-0000-000058BB0000}"/>
    <cellStyle name="Normal 9 3 2 10 4" xfId="40538" xr:uid="{00000000-0005-0000-0000-000059BB0000}"/>
    <cellStyle name="Normal 9 3 2 11" xfId="2948" xr:uid="{00000000-0005-0000-0000-00005ABB0000}"/>
    <cellStyle name="Normal 9 3 2 11 2" xfId="11621" xr:uid="{00000000-0005-0000-0000-00005BBB0000}"/>
    <cellStyle name="Normal 9 3 2 11 2 2" xfId="28974" xr:uid="{00000000-0005-0000-0000-00005CBB0000}"/>
    <cellStyle name="Normal 9 3 2 11 2 3" xfId="46320" xr:uid="{00000000-0005-0000-0000-00005DBB0000}"/>
    <cellStyle name="Normal 9 3 2 11 3" xfId="20301" xr:uid="{00000000-0005-0000-0000-00005EBB0000}"/>
    <cellStyle name="Normal 9 3 2 11 4" xfId="37647" xr:uid="{00000000-0005-0000-0000-00005FBB0000}"/>
    <cellStyle name="Normal 9 3 2 12" xfId="8730" xr:uid="{00000000-0005-0000-0000-000060BB0000}"/>
    <cellStyle name="Normal 9 3 2 12 2" xfId="26083" xr:uid="{00000000-0005-0000-0000-000061BB0000}"/>
    <cellStyle name="Normal 9 3 2 12 3" xfId="43429" xr:uid="{00000000-0005-0000-0000-000062BB0000}"/>
    <cellStyle name="Normal 9 3 2 13" xfId="17410" xr:uid="{00000000-0005-0000-0000-000063BB0000}"/>
    <cellStyle name="Normal 9 3 2 14" xfId="34756" xr:uid="{00000000-0005-0000-0000-000064BB0000}"/>
    <cellStyle name="Normal 9 3 2 2" xfId="106" xr:uid="{00000000-0005-0000-0000-000065BB0000}"/>
    <cellStyle name="Normal 9 3 2 2 10" xfId="8779" xr:uid="{00000000-0005-0000-0000-000066BB0000}"/>
    <cellStyle name="Normal 9 3 2 2 10 2" xfId="26132" xr:uid="{00000000-0005-0000-0000-000067BB0000}"/>
    <cellStyle name="Normal 9 3 2 2 10 3" xfId="43478" xr:uid="{00000000-0005-0000-0000-000068BB0000}"/>
    <cellStyle name="Normal 9 3 2 2 11" xfId="17459" xr:uid="{00000000-0005-0000-0000-000069BB0000}"/>
    <cellStyle name="Normal 9 3 2 2 12" xfId="34805" xr:uid="{00000000-0005-0000-0000-00006ABB0000}"/>
    <cellStyle name="Normal 9 3 2 2 2" xfId="351" xr:uid="{00000000-0005-0000-0000-00006BBB0000}"/>
    <cellStyle name="Normal 9 3 2 2 2 10" xfId="35050" xr:uid="{00000000-0005-0000-0000-00006CBB0000}"/>
    <cellStyle name="Normal 9 3 2 2 2 2" xfId="1086" xr:uid="{00000000-0005-0000-0000-00006DBB0000}"/>
    <cellStyle name="Normal 9 3 2 2 2 2 2" xfId="2899" xr:uid="{00000000-0005-0000-0000-00006EBB0000}"/>
    <cellStyle name="Normal 9 3 2 2 2 2 2 2" xfId="8681" xr:uid="{00000000-0005-0000-0000-00006FBB0000}"/>
    <cellStyle name="Normal 9 3 2 2 2 2 2 2 2" xfId="17354" xr:uid="{00000000-0005-0000-0000-000070BB0000}"/>
    <cellStyle name="Normal 9 3 2 2 2 2 2 2 2 2" xfId="34707" xr:uid="{00000000-0005-0000-0000-000071BB0000}"/>
    <cellStyle name="Normal 9 3 2 2 2 2 2 2 2 3" xfId="52053" xr:uid="{00000000-0005-0000-0000-000072BB0000}"/>
    <cellStyle name="Normal 9 3 2 2 2 2 2 2 3" xfId="26034" xr:uid="{00000000-0005-0000-0000-000073BB0000}"/>
    <cellStyle name="Normal 9 3 2 2 2 2 2 2 4" xfId="43380" xr:uid="{00000000-0005-0000-0000-000074BB0000}"/>
    <cellStyle name="Normal 9 3 2 2 2 2 2 3" xfId="4712" xr:uid="{00000000-0005-0000-0000-000075BB0000}"/>
    <cellStyle name="Normal 9 3 2 2 2 2 2 3 2" xfId="13385" xr:uid="{00000000-0005-0000-0000-000076BB0000}"/>
    <cellStyle name="Normal 9 3 2 2 2 2 2 3 2 2" xfId="30738" xr:uid="{00000000-0005-0000-0000-000077BB0000}"/>
    <cellStyle name="Normal 9 3 2 2 2 2 2 3 2 3" xfId="48084" xr:uid="{00000000-0005-0000-0000-000078BB0000}"/>
    <cellStyle name="Normal 9 3 2 2 2 2 2 3 3" xfId="22065" xr:uid="{00000000-0005-0000-0000-000079BB0000}"/>
    <cellStyle name="Normal 9 3 2 2 2 2 2 3 4" xfId="39411" xr:uid="{00000000-0005-0000-0000-00007ABB0000}"/>
    <cellStyle name="Normal 9 3 2 2 2 2 2 4" xfId="11572" xr:uid="{00000000-0005-0000-0000-00007BBB0000}"/>
    <cellStyle name="Normal 9 3 2 2 2 2 2 4 2" xfId="28925" xr:uid="{00000000-0005-0000-0000-00007CBB0000}"/>
    <cellStyle name="Normal 9 3 2 2 2 2 2 4 3" xfId="46271" xr:uid="{00000000-0005-0000-0000-00007DBB0000}"/>
    <cellStyle name="Normal 9 3 2 2 2 2 2 5" xfId="20252" xr:uid="{00000000-0005-0000-0000-00007EBB0000}"/>
    <cellStyle name="Normal 9 3 2 2 2 2 2 6" xfId="37598" xr:uid="{00000000-0005-0000-0000-00007FBB0000}"/>
    <cellStyle name="Normal 9 3 2 2 2 2 3" xfId="1821" xr:uid="{00000000-0005-0000-0000-000080BB0000}"/>
    <cellStyle name="Normal 9 3 2 2 2 2 3 2" xfId="7603" xr:uid="{00000000-0005-0000-0000-000081BB0000}"/>
    <cellStyle name="Normal 9 3 2 2 2 2 3 2 2" xfId="16276" xr:uid="{00000000-0005-0000-0000-000082BB0000}"/>
    <cellStyle name="Normal 9 3 2 2 2 2 3 2 2 2" xfId="33629" xr:uid="{00000000-0005-0000-0000-000083BB0000}"/>
    <cellStyle name="Normal 9 3 2 2 2 2 3 2 2 3" xfId="50975" xr:uid="{00000000-0005-0000-0000-000084BB0000}"/>
    <cellStyle name="Normal 9 3 2 2 2 2 3 2 3" xfId="24956" xr:uid="{00000000-0005-0000-0000-000085BB0000}"/>
    <cellStyle name="Normal 9 3 2 2 2 2 3 2 4" xfId="42302" xr:uid="{00000000-0005-0000-0000-000086BB0000}"/>
    <cellStyle name="Normal 9 3 2 2 2 2 3 3" xfId="5447" xr:uid="{00000000-0005-0000-0000-000087BB0000}"/>
    <cellStyle name="Normal 9 3 2 2 2 2 3 3 2" xfId="14120" xr:uid="{00000000-0005-0000-0000-000088BB0000}"/>
    <cellStyle name="Normal 9 3 2 2 2 2 3 3 2 2" xfId="31473" xr:uid="{00000000-0005-0000-0000-000089BB0000}"/>
    <cellStyle name="Normal 9 3 2 2 2 2 3 3 2 3" xfId="48819" xr:uid="{00000000-0005-0000-0000-00008ABB0000}"/>
    <cellStyle name="Normal 9 3 2 2 2 2 3 3 3" xfId="22800" xr:uid="{00000000-0005-0000-0000-00008BBB0000}"/>
    <cellStyle name="Normal 9 3 2 2 2 2 3 3 4" xfId="40146" xr:uid="{00000000-0005-0000-0000-00008CBB0000}"/>
    <cellStyle name="Normal 9 3 2 2 2 2 3 4" xfId="10494" xr:uid="{00000000-0005-0000-0000-00008DBB0000}"/>
    <cellStyle name="Normal 9 3 2 2 2 2 3 4 2" xfId="27847" xr:uid="{00000000-0005-0000-0000-00008EBB0000}"/>
    <cellStyle name="Normal 9 3 2 2 2 2 3 4 3" xfId="45193" xr:uid="{00000000-0005-0000-0000-00008FBB0000}"/>
    <cellStyle name="Normal 9 3 2 2 2 2 3 5" xfId="19174" xr:uid="{00000000-0005-0000-0000-000090BB0000}"/>
    <cellStyle name="Normal 9 3 2 2 2 2 3 6" xfId="36520" xr:uid="{00000000-0005-0000-0000-000091BB0000}"/>
    <cellStyle name="Normal 9 3 2 2 2 2 4" xfId="6868" xr:uid="{00000000-0005-0000-0000-000092BB0000}"/>
    <cellStyle name="Normal 9 3 2 2 2 2 4 2" xfId="15541" xr:uid="{00000000-0005-0000-0000-000093BB0000}"/>
    <cellStyle name="Normal 9 3 2 2 2 2 4 2 2" xfId="32894" xr:uid="{00000000-0005-0000-0000-000094BB0000}"/>
    <cellStyle name="Normal 9 3 2 2 2 2 4 2 3" xfId="50240" xr:uid="{00000000-0005-0000-0000-000095BB0000}"/>
    <cellStyle name="Normal 9 3 2 2 2 2 4 3" xfId="24221" xr:uid="{00000000-0005-0000-0000-000096BB0000}"/>
    <cellStyle name="Normal 9 3 2 2 2 2 4 4" xfId="41567" xr:uid="{00000000-0005-0000-0000-000097BB0000}"/>
    <cellStyle name="Normal 9 3 2 2 2 2 5" xfId="3634" xr:uid="{00000000-0005-0000-0000-000098BB0000}"/>
    <cellStyle name="Normal 9 3 2 2 2 2 5 2" xfId="12307" xr:uid="{00000000-0005-0000-0000-000099BB0000}"/>
    <cellStyle name="Normal 9 3 2 2 2 2 5 2 2" xfId="29660" xr:uid="{00000000-0005-0000-0000-00009ABB0000}"/>
    <cellStyle name="Normal 9 3 2 2 2 2 5 2 3" xfId="47006" xr:uid="{00000000-0005-0000-0000-00009BBB0000}"/>
    <cellStyle name="Normal 9 3 2 2 2 2 5 3" xfId="20987" xr:uid="{00000000-0005-0000-0000-00009CBB0000}"/>
    <cellStyle name="Normal 9 3 2 2 2 2 5 4" xfId="38333" xr:uid="{00000000-0005-0000-0000-00009DBB0000}"/>
    <cellStyle name="Normal 9 3 2 2 2 2 6" xfId="9759" xr:uid="{00000000-0005-0000-0000-00009EBB0000}"/>
    <cellStyle name="Normal 9 3 2 2 2 2 6 2" xfId="27112" xr:uid="{00000000-0005-0000-0000-00009FBB0000}"/>
    <cellStyle name="Normal 9 3 2 2 2 2 6 3" xfId="44458" xr:uid="{00000000-0005-0000-0000-0000A0BB0000}"/>
    <cellStyle name="Normal 9 3 2 2 2 2 7" xfId="18439" xr:uid="{00000000-0005-0000-0000-0000A1BB0000}"/>
    <cellStyle name="Normal 9 3 2 2 2 2 8" xfId="35785" xr:uid="{00000000-0005-0000-0000-0000A2BB0000}"/>
    <cellStyle name="Normal 9 3 2 2 2 3" xfId="596" xr:uid="{00000000-0005-0000-0000-0000A3BB0000}"/>
    <cellStyle name="Normal 9 3 2 2 2 3 2" xfId="2409" xr:uid="{00000000-0005-0000-0000-0000A4BB0000}"/>
    <cellStyle name="Normal 9 3 2 2 2 3 2 2" xfId="8191" xr:uid="{00000000-0005-0000-0000-0000A5BB0000}"/>
    <cellStyle name="Normal 9 3 2 2 2 3 2 2 2" xfId="16864" xr:uid="{00000000-0005-0000-0000-0000A6BB0000}"/>
    <cellStyle name="Normal 9 3 2 2 2 3 2 2 2 2" xfId="34217" xr:uid="{00000000-0005-0000-0000-0000A7BB0000}"/>
    <cellStyle name="Normal 9 3 2 2 2 3 2 2 2 3" xfId="51563" xr:uid="{00000000-0005-0000-0000-0000A8BB0000}"/>
    <cellStyle name="Normal 9 3 2 2 2 3 2 2 3" xfId="25544" xr:uid="{00000000-0005-0000-0000-0000A9BB0000}"/>
    <cellStyle name="Normal 9 3 2 2 2 3 2 2 4" xfId="42890" xr:uid="{00000000-0005-0000-0000-0000AABB0000}"/>
    <cellStyle name="Normal 9 3 2 2 2 3 2 3" xfId="5692" xr:uid="{00000000-0005-0000-0000-0000ABBB0000}"/>
    <cellStyle name="Normal 9 3 2 2 2 3 2 3 2" xfId="14365" xr:uid="{00000000-0005-0000-0000-0000ACBB0000}"/>
    <cellStyle name="Normal 9 3 2 2 2 3 2 3 2 2" xfId="31718" xr:uid="{00000000-0005-0000-0000-0000ADBB0000}"/>
    <cellStyle name="Normal 9 3 2 2 2 3 2 3 2 3" xfId="49064" xr:uid="{00000000-0005-0000-0000-0000AEBB0000}"/>
    <cellStyle name="Normal 9 3 2 2 2 3 2 3 3" xfId="23045" xr:uid="{00000000-0005-0000-0000-0000AFBB0000}"/>
    <cellStyle name="Normal 9 3 2 2 2 3 2 3 4" xfId="40391" xr:uid="{00000000-0005-0000-0000-0000B0BB0000}"/>
    <cellStyle name="Normal 9 3 2 2 2 3 2 4" xfId="11082" xr:uid="{00000000-0005-0000-0000-0000B1BB0000}"/>
    <cellStyle name="Normal 9 3 2 2 2 3 2 4 2" xfId="28435" xr:uid="{00000000-0005-0000-0000-0000B2BB0000}"/>
    <cellStyle name="Normal 9 3 2 2 2 3 2 4 3" xfId="45781" xr:uid="{00000000-0005-0000-0000-0000B3BB0000}"/>
    <cellStyle name="Normal 9 3 2 2 2 3 2 5" xfId="19762" xr:uid="{00000000-0005-0000-0000-0000B4BB0000}"/>
    <cellStyle name="Normal 9 3 2 2 2 3 2 6" xfId="37108" xr:uid="{00000000-0005-0000-0000-0000B5BB0000}"/>
    <cellStyle name="Normal 9 3 2 2 2 3 3" xfId="6378" xr:uid="{00000000-0005-0000-0000-0000B6BB0000}"/>
    <cellStyle name="Normal 9 3 2 2 2 3 3 2" xfId="15051" xr:uid="{00000000-0005-0000-0000-0000B7BB0000}"/>
    <cellStyle name="Normal 9 3 2 2 2 3 3 2 2" xfId="32404" xr:uid="{00000000-0005-0000-0000-0000B8BB0000}"/>
    <cellStyle name="Normal 9 3 2 2 2 3 3 2 3" xfId="49750" xr:uid="{00000000-0005-0000-0000-0000B9BB0000}"/>
    <cellStyle name="Normal 9 3 2 2 2 3 3 3" xfId="23731" xr:uid="{00000000-0005-0000-0000-0000BABB0000}"/>
    <cellStyle name="Normal 9 3 2 2 2 3 3 4" xfId="41077" xr:uid="{00000000-0005-0000-0000-0000BBBB0000}"/>
    <cellStyle name="Normal 9 3 2 2 2 3 4" xfId="4222" xr:uid="{00000000-0005-0000-0000-0000BCBB0000}"/>
    <cellStyle name="Normal 9 3 2 2 2 3 4 2" xfId="12895" xr:uid="{00000000-0005-0000-0000-0000BDBB0000}"/>
    <cellStyle name="Normal 9 3 2 2 2 3 4 2 2" xfId="30248" xr:uid="{00000000-0005-0000-0000-0000BEBB0000}"/>
    <cellStyle name="Normal 9 3 2 2 2 3 4 2 3" xfId="47594" xr:uid="{00000000-0005-0000-0000-0000BFBB0000}"/>
    <cellStyle name="Normal 9 3 2 2 2 3 4 3" xfId="21575" xr:uid="{00000000-0005-0000-0000-0000C0BB0000}"/>
    <cellStyle name="Normal 9 3 2 2 2 3 4 4" xfId="38921" xr:uid="{00000000-0005-0000-0000-0000C1BB0000}"/>
    <cellStyle name="Normal 9 3 2 2 2 3 5" xfId="9269" xr:uid="{00000000-0005-0000-0000-0000C2BB0000}"/>
    <cellStyle name="Normal 9 3 2 2 2 3 5 2" xfId="26622" xr:uid="{00000000-0005-0000-0000-0000C3BB0000}"/>
    <cellStyle name="Normal 9 3 2 2 2 3 5 3" xfId="43968" xr:uid="{00000000-0005-0000-0000-0000C4BB0000}"/>
    <cellStyle name="Normal 9 3 2 2 2 3 6" xfId="17949" xr:uid="{00000000-0005-0000-0000-0000C5BB0000}"/>
    <cellStyle name="Normal 9 3 2 2 2 3 7" xfId="35295" xr:uid="{00000000-0005-0000-0000-0000C6BB0000}"/>
    <cellStyle name="Normal 9 3 2 2 2 4" xfId="2164" xr:uid="{00000000-0005-0000-0000-0000C7BB0000}"/>
    <cellStyle name="Normal 9 3 2 2 2 4 2" xfId="7946" xr:uid="{00000000-0005-0000-0000-0000C8BB0000}"/>
    <cellStyle name="Normal 9 3 2 2 2 4 2 2" xfId="16619" xr:uid="{00000000-0005-0000-0000-0000C9BB0000}"/>
    <cellStyle name="Normal 9 3 2 2 2 4 2 2 2" xfId="33972" xr:uid="{00000000-0005-0000-0000-0000CABB0000}"/>
    <cellStyle name="Normal 9 3 2 2 2 4 2 2 3" xfId="51318" xr:uid="{00000000-0005-0000-0000-0000CBBB0000}"/>
    <cellStyle name="Normal 9 3 2 2 2 4 2 3" xfId="25299" xr:uid="{00000000-0005-0000-0000-0000CCBB0000}"/>
    <cellStyle name="Normal 9 3 2 2 2 4 2 4" xfId="42645" xr:uid="{00000000-0005-0000-0000-0000CDBB0000}"/>
    <cellStyle name="Normal 9 3 2 2 2 4 3" xfId="3977" xr:uid="{00000000-0005-0000-0000-0000CEBB0000}"/>
    <cellStyle name="Normal 9 3 2 2 2 4 3 2" xfId="12650" xr:uid="{00000000-0005-0000-0000-0000CFBB0000}"/>
    <cellStyle name="Normal 9 3 2 2 2 4 3 2 2" xfId="30003" xr:uid="{00000000-0005-0000-0000-0000D0BB0000}"/>
    <cellStyle name="Normal 9 3 2 2 2 4 3 2 3" xfId="47349" xr:uid="{00000000-0005-0000-0000-0000D1BB0000}"/>
    <cellStyle name="Normal 9 3 2 2 2 4 3 3" xfId="21330" xr:uid="{00000000-0005-0000-0000-0000D2BB0000}"/>
    <cellStyle name="Normal 9 3 2 2 2 4 3 4" xfId="38676" xr:uid="{00000000-0005-0000-0000-0000D3BB0000}"/>
    <cellStyle name="Normal 9 3 2 2 2 4 4" xfId="10837" xr:uid="{00000000-0005-0000-0000-0000D4BB0000}"/>
    <cellStyle name="Normal 9 3 2 2 2 4 4 2" xfId="28190" xr:uid="{00000000-0005-0000-0000-0000D5BB0000}"/>
    <cellStyle name="Normal 9 3 2 2 2 4 4 3" xfId="45536" xr:uid="{00000000-0005-0000-0000-0000D6BB0000}"/>
    <cellStyle name="Normal 9 3 2 2 2 4 5" xfId="19517" xr:uid="{00000000-0005-0000-0000-0000D7BB0000}"/>
    <cellStyle name="Normal 9 3 2 2 2 4 6" xfId="36863" xr:uid="{00000000-0005-0000-0000-0000D8BB0000}"/>
    <cellStyle name="Normal 9 3 2 2 2 5" xfId="1331" xr:uid="{00000000-0005-0000-0000-0000D9BB0000}"/>
    <cellStyle name="Normal 9 3 2 2 2 5 2" xfId="7113" xr:uid="{00000000-0005-0000-0000-0000DABB0000}"/>
    <cellStyle name="Normal 9 3 2 2 2 5 2 2" xfId="15786" xr:uid="{00000000-0005-0000-0000-0000DBBB0000}"/>
    <cellStyle name="Normal 9 3 2 2 2 5 2 2 2" xfId="33139" xr:uid="{00000000-0005-0000-0000-0000DCBB0000}"/>
    <cellStyle name="Normal 9 3 2 2 2 5 2 2 3" xfId="50485" xr:uid="{00000000-0005-0000-0000-0000DDBB0000}"/>
    <cellStyle name="Normal 9 3 2 2 2 5 2 3" xfId="24466" xr:uid="{00000000-0005-0000-0000-0000DEBB0000}"/>
    <cellStyle name="Normal 9 3 2 2 2 5 2 4" xfId="41812" xr:uid="{00000000-0005-0000-0000-0000DFBB0000}"/>
    <cellStyle name="Normal 9 3 2 2 2 5 3" xfId="4957" xr:uid="{00000000-0005-0000-0000-0000E0BB0000}"/>
    <cellStyle name="Normal 9 3 2 2 2 5 3 2" xfId="13630" xr:uid="{00000000-0005-0000-0000-0000E1BB0000}"/>
    <cellStyle name="Normal 9 3 2 2 2 5 3 2 2" xfId="30983" xr:uid="{00000000-0005-0000-0000-0000E2BB0000}"/>
    <cellStyle name="Normal 9 3 2 2 2 5 3 2 3" xfId="48329" xr:uid="{00000000-0005-0000-0000-0000E3BB0000}"/>
    <cellStyle name="Normal 9 3 2 2 2 5 3 3" xfId="22310" xr:uid="{00000000-0005-0000-0000-0000E4BB0000}"/>
    <cellStyle name="Normal 9 3 2 2 2 5 3 4" xfId="39656" xr:uid="{00000000-0005-0000-0000-0000E5BB0000}"/>
    <cellStyle name="Normal 9 3 2 2 2 5 4" xfId="10004" xr:uid="{00000000-0005-0000-0000-0000E6BB0000}"/>
    <cellStyle name="Normal 9 3 2 2 2 5 4 2" xfId="27357" xr:uid="{00000000-0005-0000-0000-0000E7BB0000}"/>
    <cellStyle name="Normal 9 3 2 2 2 5 4 3" xfId="44703" xr:uid="{00000000-0005-0000-0000-0000E8BB0000}"/>
    <cellStyle name="Normal 9 3 2 2 2 5 5" xfId="18684" xr:uid="{00000000-0005-0000-0000-0000E9BB0000}"/>
    <cellStyle name="Normal 9 3 2 2 2 5 6" xfId="36030" xr:uid="{00000000-0005-0000-0000-0000EABB0000}"/>
    <cellStyle name="Normal 9 3 2 2 2 6" xfId="6133" xr:uid="{00000000-0005-0000-0000-0000EBBB0000}"/>
    <cellStyle name="Normal 9 3 2 2 2 6 2" xfId="14806" xr:uid="{00000000-0005-0000-0000-0000ECBB0000}"/>
    <cellStyle name="Normal 9 3 2 2 2 6 2 2" xfId="32159" xr:uid="{00000000-0005-0000-0000-0000EDBB0000}"/>
    <cellStyle name="Normal 9 3 2 2 2 6 2 3" xfId="49505" xr:uid="{00000000-0005-0000-0000-0000EEBB0000}"/>
    <cellStyle name="Normal 9 3 2 2 2 6 3" xfId="23486" xr:uid="{00000000-0005-0000-0000-0000EFBB0000}"/>
    <cellStyle name="Normal 9 3 2 2 2 6 4" xfId="40832" xr:uid="{00000000-0005-0000-0000-0000F0BB0000}"/>
    <cellStyle name="Normal 9 3 2 2 2 7" xfId="3144" xr:uid="{00000000-0005-0000-0000-0000F1BB0000}"/>
    <cellStyle name="Normal 9 3 2 2 2 7 2" xfId="11817" xr:uid="{00000000-0005-0000-0000-0000F2BB0000}"/>
    <cellStyle name="Normal 9 3 2 2 2 7 2 2" xfId="29170" xr:uid="{00000000-0005-0000-0000-0000F3BB0000}"/>
    <cellStyle name="Normal 9 3 2 2 2 7 2 3" xfId="46516" xr:uid="{00000000-0005-0000-0000-0000F4BB0000}"/>
    <cellStyle name="Normal 9 3 2 2 2 7 3" xfId="20497" xr:uid="{00000000-0005-0000-0000-0000F5BB0000}"/>
    <cellStyle name="Normal 9 3 2 2 2 7 4" xfId="37843" xr:uid="{00000000-0005-0000-0000-0000F6BB0000}"/>
    <cellStyle name="Normal 9 3 2 2 2 8" xfId="9024" xr:uid="{00000000-0005-0000-0000-0000F7BB0000}"/>
    <cellStyle name="Normal 9 3 2 2 2 8 2" xfId="26377" xr:uid="{00000000-0005-0000-0000-0000F8BB0000}"/>
    <cellStyle name="Normal 9 3 2 2 2 8 3" xfId="43723" xr:uid="{00000000-0005-0000-0000-0000F9BB0000}"/>
    <cellStyle name="Normal 9 3 2 2 2 9" xfId="17704" xr:uid="{00000000-0005-0000-0000-0000FABB0000}"/>
    <cellStyle name="Normal 9 3 2 2 3" xfId="253" xr:uid="{00000000-0005-0000-0000-0000FBBB0000}"/>
    <cellStyle name="Normal 9 3 2 2 3 10" xfId="34952" xr:uid="{00000000-0005-0000-0000-0000FCBB0000}"/>
    <cellStyle name="Normal 9 3 2 2 3 2" xfId="988" xr:uid="{00000000-0005-0000-0000-0000FDBB0000}"/>
    <cellStyle name="Normal 9 3 2 2 3 2 2" xfId="2801" xr:uid="{00000000-0005-0000-0000-0000FEBB0000}"/>
    <cellStyle name="Normal 9 3 2 2 3 2 2 2" xfId="8583" xr:uid="{00000000-0005-0000-0000-0000FFBB0000}"/>
    <cellStyle name="Normal 9 3 2 2 3 2 2 2 2" xfId="17256" xr:uid="{00000000-0005-0000-0000-000000BC0000}"/>
    <cellStyle name="Normal 9 3 2 2 3 2 2 2 2 2" xfId="34609" xr:uid="{00000000-0005-0000-0000-000001BC0000}"/>
    <cellStyle name="Normal 9 3 2 2 3 2 2 2 2 3" xfId="51955" xr:uid="{00000000-0005-0000-0000-000002BC0000}"/>
    <cellStyle name="Normal 9 3 2 2 3 2 2 2 3" xfId="25936" xr:uid="{00000000-0005-0000-0000-000003BC0000}"/>
    <cellStyle name="Normal 9 3 2 2 3 2 2 2 4" xfId="43282" xr:uid="{00000000-0005-0000-0000-000004BC0000}"/>
    <cellStyle name="Normal 9 3 2 2 3 2 2 3" xfId="4614" xr:uid="{00000000-0005-0000-0000-000005BC0000}"/>
    <cellStyle name="Normal 9 3 2 2 3 2 2 3 2" xfId="13287" xr:uid="{00000000-0005-0000-0000-000006BC0000}"/>
    <cellStyle name="Normal 9 3 2 2 3 2 2 3 2 2" xfId="30640" xr:uid="{00000000-0005-0000-0000-000007BC0000}"/>
    <cellStyle name="Normal 9 3 2 2 3 2 2 3 2 3" xfId="47986" xr:uid="{00000000-0005-0000-0000-000008BC0000}"/>
    <cellStyle name="Normal 9 3 2 2 3 2 2 3 3" xfId="21967" xr:uid="{00000000-0005-0000-0000-000009BC0000}"/>
    <cellStyle name="Normal 9 3 2 2 3 2 2 3 4" xfId="39313" xr:uid="{00000000-0005-0000-0000-00000ABC0000}"/>
    <cellStyle name="Normal 9 3 2 2 3 2 2 4" xfId="11474" xr:uid="{00000000-0005-0000-0000-00000BBC0000}"/>
    <cellStyle name="Normal 9 3 2 2 3 2 2 4 2" xfId="28827" xr:uid="{00000000-0005-0000-0000-00000CBC0000}"/>
    <cellStyle name="Normal 9 3 2 2 3 2 2 4 3" xfId="46173" xr:uid="{00000000-0005-0000-0000-00000DBC0000}"/>
    <cellStyle name="Normal 9 3 2 2 3 2 2 5" xfId="20154" xr:uid="{00000000-0005-0000-0000-00000EBC0000}"/>
    <cellStyle name="Normal 9 3 2 2 3 2 2 6" xfId="37500" xr:uid="{00000000-0005-0000-0000-00000FBC0000}"/>
    <cellStyle name="Normal 9 3 2 2 3 2 3" xfId="1723" xr:uid="{00000000-0005-0000-0000-000010BC0000}"/>
    <cellStyle name="Normal 9 3 2 2 3 2 3 2" xfId="7505" xr:uid="{00000000-0005-0000-0000-000011BC0000}"/>
    <cellStyle name="Normal 9 3 2 2 3 2 3 2 2" xfId="16178" xr:uid="{00000000-0005-0000-0000-000012BC0000}"/>
    <cellStyle name="Normal 9 3 2 2 3 2 3 2 2 2" xfId="33531" xr:uid="{00000000-0005-0000-0000-000013BC0000}"/>
    <cellStyle name="Normal 9 3 2 2 3 2 3 2 2 3" xfId="50877" xr:uid="{00000000-0005-0000-0000-000014BC0000}"/>
    <cellStyle name="Normal 9 3 2 2 3 2 3 2 3" xfId="24858" xr:uid="{00000000-0005-0000-0000-000015BC0000}"/>
    <cellStyle name="Normal 9 3 2 2 3 2 3 2 4" xfId="42204" xr:uid="{00000000-0005-0000-0000-000016BC0000}"/>
    <cellStyle name="Normal 9 3 2 2 3 2 3 3" xfId="5349" xr:uid="{00000000-0005-0000-0000-000017BC0000}"/>
    <cellStyle name="Normal 9 3 2 2 3 2 3 3 2" xfId="14022" xr:uid="{00000000-0005-0000-0000-000018BC0000}"/>
    <cellStyle name="Normal 9 3 2 2 3 2 3 3 2 2" xfId="31375" xr:uid="{00000000-0005-0000-0000-000019BC0000}"/>
    <cellStyle name="Normal 9 3 2 2 3 2 3 3 2 3" xfId="48721" xr:uid="{00000000-0005-0000-0000-00001ABC0000}"/>
    <cellStyle name="Normal 9 3 2 2 3 2 3 3 3" xfId="22702" xr:uid="{00000000-0005-0000-0000-00001BBC0000}"/>
    <cellStyle name="Normal 9 3 2 2 3 2 3 3 4" xfId="40048" xr:uid="{00000000-0005-0000-0000-00001CBC0000}"/>
    <cellStyle name="Normal 9 3 2 2 3 2 3 4" xfId="10396" xr:uid="{00000000-0005-0000-0000-00001DBC0000}"/>
    <cellStyle name="Normal 9 3 2 2 3 2 3 4 2" xfId="27749" xr:uid="{00000000-0005-0000-0000-00001EBC0000}"/>
    <cellStyle name="Normal 9 3 2 2 3 2 3 4 3" xfId="45095" xr:uid="{00000000-0005-0000-0000-00001FBC0000}"/>
    <cellStyle name="Normal 9 3 2 2 3 2 3 5" xfId="19076" xr:uid="{00000000-0005-0000-0000-000020BC0000}"/>
    <cellStyle name="Normal 9 3 2 2 3 2 3 6" xfId="36422" xr:uid="{00000000-0005-0000-0000-000021BC0000}"/>
    <cellStyle name="Normal 9 3 2 2 3 2 4" xfId="6770" xr:uid="{00000000-0005-0000-0000-000022BC0000}"/>
    <cellStyle name="Normal 9 3 2 2 3 2 4 2" xfId="15443" xr:uid="{00000000-0005-0000-0000-000023BC0000}"/>
    <cellStyle name="Normal 9 3 2 2 3 2 4 2 2" xfId="32796" xr:uid="{00000000-0005-0000-0000-000024BC0000}"/>
    <cellStyle name="Normal 9 3 2 2 3 2 4 2 3" xfId="50142" xr:uid="{00000000-0005-0000-0000-000025BC0000}"/>
    <cellStyle name="Normal 9 3 2 2 3 2 4 3" xfId="24123" xr:uid="{00000000-0005-0000-0000-000026BC0000}"/>
    <cellStyle name="Normal 9 3 2 2 3 2 4 4" xfId="41469" xr:uid="{00000000-0005-0000-0000-000027BC0000}"/>
    <cellStyle name="Normal 9 3 2 2 3 2 5" xfId="3536" xr:uid="{00000000-0005-0000-0000-000028BC0000}"/>
    <cellStyle name="Normal 9 3 2 2 3 2 5 2" xfId="12209" xr:uid="{00000000-0005-0000-0000-000029BC0000}"/>
    <cellStyle name="Normal 9 3 2 2 3 2 5 2 2" xfId="29562" xr:uid="{00000000-0005-0000-0000-00002ABC0000}"/>
    <cellStyle name="Normal 9 3 2 2 3 2 5 2 3" xfId="46908" xr:uid="{00000000-0005-0000-0000-00002BBC0000}"/>
    <cellStyle name="Normal 9 3 2 2 3 2 5 3" xfId="20889" xr:uid="{00000000-0005-0000-0000-00002CBC0000}"/>
    <cellStyle name="Normal 9 3 2 2 3 2 5 4" xfId="38235" xr:uid="{00000000-0005-0000-0000-00002DBC0000}"/>
    <cellStyle name="Normal 9 3 2 2 3 2 6" xfId="9661" xr:uid="{00000000-0005-0000-0000-00002EBC0000}"/>
    <cellStyle name="Normal 9 3 2 2 3 2 6 2" xfId="27014" xr:uid="{00000000-0005-0000-0000-00002FBC0000}"/>
    <cellStyle name="Normal 9 3 2 2 3 2 6 3" xfId="44360" xr:uid="{00000000-0005-0000-0000-000030BC0000}"/>
    <cellStyle name="Normal 9 3 2 2 3 2 7" xfId="18341" xr:uid="{00000000-0005-0000-0000-000031BC0000}"/>
    <cellStyle name="Normal 9 3 2 2 3 2 8" xfId="35687" xr:uid="{00000000-0005-0000-0000-000032BC0000}"/>
    <cellStyle name="Normal 9 3 2 2 3 3" xfId="743" xr:uid="{00000000-0005-0000-0000-000033BC0000}"/>
    <cellStyle name="Normal 9 3 2 2 3 3 2" xfId="2556" xr:uid="{00000000-0005-0000-0000-000034BC0000}"/>
    <cellStyle name="Normal 9 3 2 2 3 3 2 2" xfId="8338" xr:uid="{00000000-0005-0000-0000-000035BC0000}"/>
    <cellStyle name="Normal 9 3 2 2 3 3 2 2 2" xfId="17011" xr:uid="{00000000-0005-0000-0000-000036BC0000}"/>
    <cellStyle name="Normal 9 3 2 2 3 3 2 2 2 2" xfId="34364" xr:uid="{00000000-0005-0000-0000-000037BC0000}"/>
    <cellStyle name="Normal 9 3 2 2 3 3 2 2 2 3" xfId="51710" xr:uid="{00000000-0005-0000-0000-000038BC0000}"/>
    <cellStyle name="Normal 9 3 2 2 3 3 2 2 3" xfId="25691" xr:uid="{00000000-0005-0000-0000-000039BC0000}"/>
    <cellStyle name="Normal 9 3 2 2 3 3 2 2 4" xfId="43037" xr:uid="{00000000-0005-0000-0000-00003ABC0000}"/>
    <cellStyle name="Normal 9 3 2 2 3 3 2 3" xfId="5790" xr:uid="{00000000-0005-0000-0000-00003BBC0000}"/>
    <cellStyle name="Normal 9 3 2 2 3 3 2 3 2" xfId="14463" xr:uid="{00000000-0005-0000-0000-00003CBC0000}"/>
    <cellStyle name="Normal 9 3 2 2 3 3 2 3 2 2" xfId="31816" xr:uid="{00000000-0005-0000-0000-00003DBC0000}"/>
    <cellStyle name="Normal 9 3 2 2 3 3 2 3 2 3" xfId="49162" xr:uid="{00000000-0005-0000-0000-00003EBC0000}"/>
    <cellStyle name="Normal 9 3 2 2 3 3 2 3 3" xfId="23143" xr:uid="{00000000-0005-0000-0000-00003FBC0000}"/>
    <cellStyle name="Normal 9 3 2 2 3 3 2 3 4" xfId="40489" xr:uid="{00000000-0005-0000-0000-000040BC0000}"/>
    <cellStyle name="Normal 9 3 2 2 3 3 2 4" xfId="11229" xr:uid="{00000000-0005-0000-0000-000041BC0000}"/>
    <cellStyle name="Normal 9 3 2 2 3 3 2 4 2" xfId="28582" xr:uid="{00000000-0005-0000-0000-000042BC0000}"/>
    <cellStyle name="Normal 9 3 2 2 3 3 2 4 3" xfId="45928" xr:uid="{00000000-0005-0000-0000-000043BC0000}"/>
    <cellStyle name="Normal 9 3 2 2 3 3 2 5" xfId="19909" xr:uid="{00000000-0005-0000-0000-000044BC0000}"/>
    <cellStyle name="Normal 9 3 2 2 3 3 2 6" xfId="37255" xr:uid="{00000000-0005-0000-0000-000045BC0000}"/>
    <cellStyle name="Normal 9 3 2 2 3 3 3" xfId="6525" xr:uid="{00000000-0005-0000-0000-000046BC0000}"/>
    <cellStyle name="Normal 9 3 2 2 3 3 3 2" xfId="15198" xr:uid="{00000000-0005-0000-0000-000047BC0000}"/>
    <cellStyle name="Normal 9 3 2 2 3 3 3 2 2" xfId="32551" xr:uid="{00000000-0005-0000-0000-000048BC0000}"/>
    <cellStyle name="Normal 9 3 2 2 3 3 3 2 3" xfId="49897" xr:uid="{00000000-0005-0000-0000-000049BC0000}"/>
    <cellStyle name="Normal 9 3 2 2 3 3 3 3" xfId="23878" xr:uid="{00000000-0005-0000-0000-00004ABC0000}"/>
    <cellStyle name="Normal 9 3 2 2 3 3 3 4" xfId="41224" xr:uid="{00000000-0005-0000-0000-00004BBC0000}"/>
    <cellStyle name="Normal 9 3 2 2 3 3 4" xfId="4369" xr:uid="{00000000-0005-0000-0000-00004CBC0000}"/>
    <cellStyle name="Normal 9 3 2 2 3 3 4 2" xfId="13042" xr:uid="{00000000-0005-0000-0000-00004DBC0000}"/>
    <cellStyle name="Normal 9 3 2 2 3 3 4 2 2" xfId="30395" xr:uid="{00000000-0005-0000-0000-00004EBC0000}"/>
    <cellStyle name="Normal 9 3 2 2 3 3 4 2 3" xfId="47741" xr:uid="{00000000-0005-0000-0000-00004FBC0000}"/>
    <cellStyle name="Normal 9 3 2 2 3 3 4 3" xfId="21722" xr:uid="{00000000-0005-0000-0000-000050BC0000}"/>
    <cellStyle name="Normal 9 3 2 2 3 3 4 4" xfId="39068" xr:uid="{00000000-0005-0000-0000-000051BC0000}"/>
    <cellStyle name="Normal 9 3 2 2 3 3 5" xfId="9416" xr:uid="{00000000-0005-0000-0000-000052BC0000}"/>
    <cellStyle name="Normal 9 3 2 2 3 3 5 2" xfId="26769" xr:uid="{00000000-0005-0000-0000-000053BC0000}"/>
    <cellStyle name="Normal 9 3 2 2 3 3 5 3" xfId="44115" xr:uid="{00000000-0005-0000-0000-000054BC0000}"/>
    <cellStyle name="Normal 9 3 2 2 3 3 6" xfId="18096" xr:uid="{00000000-0005-0000-0000-000055BC0000}"/>
    <cellStyle name="Normal 9 3 2 2 3 3 7" xfId="35442" xr:uid="{00000000-0005-0000-0000-000056BC0000}"/>
    <cellStyle name="Normal 9 3 2 2 3 4" xfId="2066" xr:uid="{00000000-0005-0000-0000-000057BC0000}"/>
    <cellStyle name="Normal 9 3 2 2 3 4 2" xfId="7848" xr:uid="{00000000-0005-0000-0000-000058BC0000}"/>
    <cellStyle name="Normal 9 3 2 2 3 4 2 2" xfId="16521" xr:uid="{00000000-0005-0000-0000-000059BC0000}"/>
    <cellStyle name="Normal 9 3 2 2 3 4 2 2 2" xfId="33874" xr:uid="{00000000-0005-0000-0000-00005ABC0000}"/>
    <cellStyle name="Normal 9 3 2 2 3 4 2 2 3" xfId="51220" xr:uid="{00000000-0005-0000-0000-00005BBC0000}"/>
    <cellStyle name="Normal 9 3 2 2 3 4 2 3" xfId="25201" xr:uid="{00000000-0005-0000-0000-00005CBC0000}"/>
    <cellStyle name="Normal 9 3 2 2 3 4 2 4" xfId="42547" xr:uid="{00000000-0005-0000-0000-00005DBC0000}"/>
    <cellStyle name="Normal 9 3 2 2 3 4 3" xfId="3879" xr:uid="{00000000-0005-0000-0000-00005EBC0000}"/>
    <cellStyle name="Normal 9 3 2 2 3 4 3 2" xfId="12552" xr:uid="{00000000-0005-0000-0000-00005FBC0000}"/>
    <cellStyle name="Normal 9 3 2 2 3 4 3 2 2" xfId="29905" xr:uid="{00000000-0005-0000-0000-000060BC0000}"/>
    <cellStyle name="Normal 9 3 2 2 3 4 3 2 3" xfId="47251" xr:uid="{00000000-0005-0000-0000-000061BC0000}"/>
    <cellStyle name="Normal 9 3 2 2 3 4 3 3" xfId="21232" xr:uid="{00000000-0005-0000-0000-000062BC0000}"/>
    <cellStyle name="Normal 9 3 2 2 3 4 3 4" xfId="38578" xr:uid="{00000000-0005-0000-0000-000063BC0000}"/>
    <cellStyle name="Normal 9 3 2 2 3 4 4" xfId="10739" xr:uid="{00000000-0005-0000-0000-000064BC0000}"/>
    <cellStyle name="Normal 9 3 2 2 3 4 4 2" xfId="28092" xr:uid="{00000000-0005-0000-0000-000065BC0000}"/>
    <cellStyle name="Normal 9 3 2 2 3 4 4 3" xfId="45438" xr:uid="{00000000-0005-0000-0000-000066BC0000}"/>
    <cellStyle name="Normal 9 3 2 2 3 4 5" xfId="19419" xr:uid="{00000000-0005-0000-0000-000067BC0000}"/>
    <cellStyle name="Normal 9 3 2 2 3 4 6" xfId="36765" xr:uid="{00000000-0005-0000-0000-000068BC0000}"/>
    <cellStyle name="Normal 9 3 2 2 3 5" xfId="1478" xr:uid="{00000000-0005-0000-0000-000069BC0000}"/>
    <cellStyle name="Normal 9 3 2 2 3 5 2" xfId="7260" xr:uid="{00000000-0005-0000-0000-00006ABC0000}"/>
    <cellStyle name="Normal 9 3 2 2 3 5 2 2" xfId="15933" xr:uid="{00000000-0005-0000-0000-00006BBC0000}"/>
    <cellStyle name="Normal 9 3 2 2 3 5 2 2 2" xfId="33286" xr:uid="{00000000-0005-0000-0000-00006CBC0000}"/>
    <cellStyle name="Normal 9 3 2 2 3 5 2 2 3" xfId="50632" xr:uid="{00000000-0005-0000-0000-00006DBC0000}"/>
    <cellStyle name="Normal 9 3 2 2 3 5 2 3" xfId="24613" xr:uid="{00000000-0005-0000-0000-00006EBC0000}"/>
    <cellStyle name="Normal 9 3 2 2 3 5 2 4" xfId="41959" xr:uid="{00000000-0005-0000-0000-00006FBC0000}"/>
    <cellStyle name="Normal 9 3 2 2 3 5 3" xfId="5104" xr:uid="{00000000-0005-0000-0000-000070BC0000}"/>
    <cellStyle name="Normal 9 3 2 2 3 5 3 2" xfId="13777" xr:uid="{00000000-0005-0000-0000-000071BC0000}"/>
    <cellStyle name="Normal 9 3 2 2 3 5 3 2 2" xfId="31130" xr:uid="{00000000-0005-0000-0000-000072BC0000}"/>
    <cellStyle name="Normal 9 3 2 2 3 5 3 2 3" xfId="48476" xr:uid="{00000000-0005-0000-0000-000073BC0000}"/>
    <cellStyle name="Normal 9 3 2 2 3 5 3 3" xfId="22457" xr:uid="{00000000-0005-0000-0000-000074BC0000}"/>
    <cellStyle name="Normal 9 3 2 2 3 5 3 4" xfId="39803" xr:uid="{00000000-0005-0000-0000-000075BC0000}"/>
    <cellStyle name="Normal 9 3 2 2 3 5 4" xfId="10151" xr:uid="{00000000-0005-0000-0000-000076BC0000}"/>
    <cellStyle name="Normal 9 3 2 2 3 5 4 2" xfId="27504" xr:uid="{00000000-0005-0000-0000-000077BC0000}"/>
    <cellStyle name="Normal 9 3 2 2 3 5 4 3" xfId="44850" xr:uid="{00000000-0005-0000-0000-000078BC0000}"/>
    <cellStyle name="Normal 9 3 2 2 3 5 5" xfId="18831" xr:uid="{00000000-0005-0000-0000-000079BC0000}"/>
    <cellStyle name="Normal 9 3 2 2 3 5 6" xfId="36177" xr:uid="{00000000-0005-0000-0000-00007ABC0000}"/>
    <cellStyle name="Normal 9 3 2 2 3 6" xfId="6035" xr:uid="{00000000-0005-0000-0000-00007BBC0000}"/>
    <cellStyle name="Normal 9 3 2 2 3 6 2" xfId="14708" xr:uid="{00000000-0005-0000-0000-00007CBC0000}"/>
    <cellStyle name="Normal 9 3 2 2 3 6 2 2" xfId="32061" xr:uid="{00000000-0005-0000-0000-00007DBC0000}"/>
    <cellStyle name="Normal 9 3 2 2 3 6 2 3" xfId="49407" xr:uid="{00000000-0005-0000-0000-00007EBC0000}"/>
    <cellStyle name="Normal 9 3 2 2 3 6 3" xfId="23388" xr:uid="{00000000-0005-0000-0000-00007FBC0000}"/>
    <cellStyle name="Normal 9 3 2 2 3 6 4" xfId="40734" xr:uid="{00000000-0005-0000-0000-000080BC0000}"/>
    <cellStyle name="Normal 9 3 2 2 3 7" xfId="3291" xr:uid="{00000000-0005-0000-0000-000081BC0000}"/>
    <cellStyle name="Normal 9 3 2 2 3 7 2" xfId="11964" xr:uid="{00000000-0005-0000-0000-000082BC0000}"/>
    <cellStyle name="Normal 9 3 2 2 3 7 2 2" xfId="29317" xr:uid="{00000000-0005-0000-0000-000083BC0000}"/>
    <cellStyle name="Normal 9 3 2 2 3 7 2 3" xfId="46663" xr:uid="{00000000-0005-0000-0000-000084BC0000}"/>
    <cellStyle name="Normal 9 3 2 2 3 7 3" xfId="20644" xr:uid="{00000000-0005-0000-0000-000085BC0000}"/>
    <cellStyle name="Normal 9 3 2 2 3 7 4" xfId="37990" xr:uid="{00000000-0005-0000-0000-000086BC0000}"/>
    <cellStyle name="Normal 9 3 2 2 3 8" xfId="8926" xr:uid="{00000000-0005-0000-0000-000087BC0000}"/>
    <cellStyle name="Normal 9 3 2 2 3 8 2" xfId="26279" xr:uid="{00000000-0005-0000-0000-000088BC0000}"/>
    <cellStyle name="Normal 9 3 2 2 3 8 3" xfId="43625" xr:uid="{00000000-0005-0000-0000-000089BC0000}"/>
    <cellStyle name="Normal 9 3 2 2 3 9" xfId="17606" xr:uid="{00000000-0005-0000-0000-00008ABC0000}"/>
    <cellStyle name="Normal 9 3 2 2 4" xfId="841" xr:uid="{00000000-0005-0000-0000-00008BBC0000}"/>
    <cellStyle name="Normal 9 3 2 2 4 2" xfId="2654" xr:uid="{00000000-0005-0000-0000-00008CBC0000}"/>
    <cellStyle name="Normal 9 3 2 2 4 2 2" xfId="8436" xr:uid="{00000000-0005-0000-0000-00008DBC0000}"/>
    <cellStyle name="Normal 9 3 2 2 4 2 2 2" xfId="17109" xr:uid="{00000000-0005-0000-0000-00008EBC0000}"/>
    <cellStyle name="Normal 9 3 2 2 4 2 2 2 2" xfId="34462" xr:uid="{00000000-0005-0000-0000-00008FBC0000}"/>
    <cellStyle name="Normal 9 3 2 2 4 2 2 2 3" xfId="51808" xr:uid="{00000000-0005-0000-0000-000090BC0000}"/>
    <cellStyle name="Normal 9 3 2 2 4 2 2 3" xfId="25789" xr:uid="{00000000-0005-0000-0000-000091BC0000}"/>
    <cellStyle name="Normal 9 3 2 2 4 2 2 4" xfId="43135" xr:uid="{00000000-0005-0000-0000-000092BC0000}"/>
    <cellStyle name="Normal 9 3 2 2 4 2 3" xfId="4467" xr:uid="{00000000-0005-0000-0000-000093BC0000}"/>
    <cellStyle name="Normal 9 3 2 2 4 2 3 2" xfId="13140" xr:uid="{00000000-0005-0000-0000-000094BC0000}"/>
    <cellStyle name="Normal 9 3 2 2 4 2 3 2 2" xfId="30493" xr:uid="{00000000-0005-0000-0000-000095BC0000}"/>
    <cellStyle name="Normal 9 3 2 2 4 2 3 2 3" xfId="47839" xr:uid="{00000000-0005-0000-0000-000096BC0000}"/>
    <cellStyle name="Normal 9 3 2 2 4 2 3 3" xfId="21820" xr:uid="{00000000-0005-0000-0000-000097BC0000}"/>
    <cellStyle name="Normal 9 3 2 2 4 2 3 4" xfId="39166" xr:uid="{00000000-0005-0000-0000-000098BC0000}"/>
    <cellStyle name="Normal 9 3 2 2 4 2 4" xfId="11327" xr:uid="{00000000-0005-0000-0000-000099BC0000}"/>
    <cellStyle name="Normal 9 3 2 2 4 2 4 2" xfId="28680" xr:uid="{00000000-0005-0000-0000-00009ABC0000}"/>
    <cellStyle name="Normal 9 3 2 2 4 2 4 3" xfId="46026" xr:uid="{00000000-0005-0000-0000-00009BBC0000}"/>
    <cellStyle name="Normal 9 3 2 2 4 2 5" xfId="20007" xr:uid="{00000000-0005-0000-0000-00009CBC0000}"/>
    <cellStyle name="Normal 9 3 2 2 4 2 6" xfId="37353" xr:uid="{00000000-0005-0000-0000-00009DBC0000}"/>
    <cellStyle name="Normal 9 3 2 2 4 3" xfId="1576" xr:uid="{00000000-0005-0000-0000-00009EBC0000}"/>
    <cellStyle name="Normal 9 3 2 2 4 3 2" xfId="7358" xr:uid="{00000000-0005-0000-0000-00009FBC0000}"/>
    <cellStyle name="Normal 9 3 2 2 4 3 2 2" xfId="16031" xr:uid="{00000000-0005-0000-0000-0000A0BC0000}"/>
    <cellStyle name="Normal 9 3 2 2 4 3 2 2 2" xfId="33384" xr:uid="{00000000-0005-0000-0000-0000A1BC0000}"/>
    <cellStyle name="Normal 9 3 2 2 4 3 2 2 3" xfId="50730" xr:uid="{00000000-0005-0000-0000-0000A2BC0000}"/>
    <cellStyle name="Normal 9 3 2 2 4 3 2 3" xfId="24711" xr:uid="{00000000-0005-0000-0000-0000A3BC0000}"/>
    <cellStyle name="Normal 9 3 2 2 4 3 2 4" xfId="42057" xr:uid="{00000000-0005-0000-0000-0000A4BC0000}"/>
    <cellStyle name="Normal 9 3 2 2 4 3 3" xfId="5202" xr:uid="{00000000-0005-0000-0000-0000A5BC0000}"/>
    <cellStyle name="Normal 9 3 2 2 4 3 3 2" xfId="13875" xr:uid="{00000000-0005-0000-0000-0000A6BC0000}"/>
    <cellStyle name="Normal 9 3 2 2 4 3 3 2 2" xfId="31228" xr:uid="{00000000-0005-0000-0000-0000A7BC0000}"/>
    <cellStyle name="Normal 9 3 2 2 4 3 3 2 3" xfId="48574" xr:uid="{00000000-0005-0000-0000-0000A8BC0000}"/>
    <cellStyle name="Normal 9 3 2 2 4 3 3 3" xfId="22555" xr:uid="{00000000-0005-0000-0000-0000A9BC0000}"/>
    <cellStyle name="Normal 9 3 2 2 4 3 3 4" xfId="39901" xr:uid="{00000000-0005-0000-0000-0000AABC0000}"/>
    <cellStyle name="Normal 9 3 2 2 4 3 4" xfId="10249" xr:uid="{00000000-0005-0000-0000-0000ABBC0000}"/>
    <cellStyle name="Normal 9 3 2 2 4 3 4 2" xfId="27602" xr:uid="{00000000-0005-0000-0000-0000ACBC0000}"/>
    <cellStyle name="Normal 9 3 2 2 4 3 4 3" xfId="44948" xr:uid="{00000000-0005-0000-0000-0000ADBC0000}"/>
    <cellStyle name="Normal 9 3 2 2 4 3 5" xfId="18929" xr:uid="{00000000-0005-0000-0000-0000AEBC0000}"/>
    <cellStyle name="Normal 9 3 2 2 4 3 6" xfId="36275" xr:uid="{00000000-0005-0000-0000-0000AFBC0000}"/>
    <cellStyle name="Normal 9 3 2 2 4 4" xfId="6623" xr:uid="{00000000-0005-0000-0000-0000B0BC0000}"/>
    <cellStyle name="Normal 9 3 2 2 4 4 2" xfId="15296" xr:uid="{00000000-0005-0000-0000-0000B1BC0000}"/>
    <cellStyle name="Normal 9 3 2 2 4 4 2 2" xfId="32649" xr:uid="{00000000-0005-0000-0000-0000B2BC0000}"/>
    <cellStyle name="Normal 9 3 2 2 4 4 2 3" xfId="49995" xr:uid="{00000000-0005-0000-0000-0000B3BC0000}"/>
    <cellStyle name="Normal 9 3 2 2 4 4 3" xfId="23976" xr:uid="{00000000-0005-0000-0000-0000B4BC0000}"/>
    <cellStyle name="Normal 9 3 2 2 4 4 4" xfId="41322" xr:uid="{00000000-0005-0000-0000-0000B5BC0000}"/>
    <cellStyle name="Normal 9 3 2 2 4 5" xfId="3389" xr:uid="{00000000-0005-0000-0000-0000B6BC0000}"/>
    <cellStyle name="Normal 9 3 2 2 4 5 2" xfId="12062" xr:uid="{00000000-0005-0000-0000-0000B7BC0000}"/>
    <cellStyle name="Normal 9 3 2 2 4 5 2 2" xfId="29415" xr:uid="{00000000-0005-0000-0000-0000B8BC0000}"/>
    <cellStyle name="Normal 9 3 2 2 4 5 2 3" xfId="46761" xr:uid="{00000000-0005-0000-0000-0000B9BC0000}"/>
    <cellStyle name="Normal 9 3 2 2 4 5 3" xfId="20742" xr:uid="{00000000-0005-0000-0000-0000BABC0000}"/>
    <cellStyle name="Normal 9 3 2 2 4 5 4" xfId="38088" xr:uid="{00000000-0005-0000-0000-0000BBBC0000}"/>
    <cellStyle name="Normal 9 3 2 2 4 6" xfId="9514" xr:uid="{00000000-0005-0000-0000-0000BCBC0000}"/>
    <cellStyle name="Normal 9 3 2 2 4 6 2" xfId="26867" xr:uid="{00000000-0005-0000-0000-0000BDBC0000}"/>
    <cellStyle name="Normal 9 3 2 2 4 6 3" xfId="44213" xr:uid="{00000000-0005-0000-0000-0000BEBC0000}"/>
    <cellStyle name="Normal 9 3 2 2 4 7" xfId="18194" xr:uid="{00000000-0005-0000-0000-0000BFBC0000}"/>
    <cellStyle name="Normal 9 3 2 2 4 8" xfId="35540" xr:uid="{00000000-0005-0000-0000-0000C0BC0000}"/>
    <cellStyle name="Normal 9 3 2 2 5" xfId="498" xr:uid="{00000000-0005-0000-0000-0000C1BC0000}"/>
    <cellStyle name="Normal 9 3 2 2 5 2" xfId="2311" xr:uid="{00000000-0005-0000-0000-0000C2BC0000}"/>
    <cellStyle name="Normal 9 3 2 2 5 2 2" xfId="8093" xr:uid="{00000000-0005-0000-0000-0000C3BC0000}"/>
    <cellStyle name="Normal 9 3 2 2 5 2 2 2" xfId="16766" xr:uid="{00000000-0005-0000-0000-0000C4BC0000}"/>
    <cellStyle name="Normal 9 3 2 2 5 2 2 2 2" xfId="34119" xr:uid="{00000000-0005-0000-0000-0000C5BC0000}"/>
    <cellStyle name="Normal 9 3 2 2 5 2 2 2 3" xfId="51465" xr:uid="{00000000-0005-0000-0000-0000C6BC0000}"/>
    <cellStyle name="Normal 9 3 2 2 5 2 2 3" xfId="25446" xr:uid="{00000000-0005-0000-0000-0000C7BC0000}"/>
    <cellStyle name="Normal 9 3 2 2 5 2 2 4" xfId="42792" xr:uid="{00000000-0005-0000-0000-0000C8BC0000}"/>
    <cellStyle name="Normal 9 3 2 2 5 2 3" xfId="5594" xr:uid="{00000000-0005-0000-0000-0000C9BC0000}"/>
    <cellStyle name="Normal 9 3 2 2 5 2 3 2" xfId="14267" xr:uid="{00000000-0005-0000-0000-0000CABC0000}"/>
    <cellStyle name="Normal 9 3 2 2 5 2 3 2 2" xfId="31620" xr:uid="{00000000-0005-0000-0000-0000CBBC0000}"/>
    <cellStyle name="Normal 9 3 2 2 5 2 3 2 3" xfId="48966" xr:uid="{00000000-0005-0000-0000-0000CCBC0000}"/>
    <cellStyle name="Normal 9 3 2 2 5 2 3 3" xfId="22947" xr:uid="{00000000-0005-0000-0000-0000CDBC0000}"/>
    <cellStyle name="Normal 9 3 2 2 5 2 3 4" xfId="40293" xr:uid="{00000000-0005-0000-0000-0000CEBC0000}"/>
    <cellStyle name="Normal 9 3 2 2 5 2 4" xfId="10984" xr:uid="{00000000-0005-0000-0000-0000CFBC0000}"/>
    <cellStyle name="Normal 9 3 2 2 5 2 4 2" xfId="28337" xr:uid="{00000000-0005-0000-0000-0000D0BC0000}"/>
    <cellStyle name="Normal 9 3 2 2 5 2 4 3" xfId="45683" xr:uid="{00000000-0005-0000-0000-0000D1BC0000}"/>
    <cellStyle name="Normal 9 3 2 2 5 2 5" xfId="19664" xr:uid="{00000000-0005-0000-0000-0000D2BC0000}"/>
    <cellStyle name="Normal 9 3 2 2 5 2 6" xfId="37010" xr:uid="{00000000-0005-0000-0000-0000D3BC0000}"/>
    <cellStyle name="Normal 9 3 2 2 5 3" xfId="6280" xr:uid="{00000000-0005-0000-0000-0000D4BC0000}"/>
    <cellStyle name="Normal 9 3 2 2 5 3 2" xfId="14953" xr:uid="{00000000-0005-0000-0000-0000D5BC0000}"/>
    <cellStyle name="Normal 9 3 2 2 5 3 2 2" xfId="32306" xr:uid="{00000000-0005-0000-0000-0000D6BC0000}"/>
    <cellStyle name="Normal 9 3 2 2 5 3 2 3" xfId="49652" xr:uid="{00000000-0005-0000-0000-0000D7BC0000}"/>
    <cellStyle name="Normal 9 3 2 2 5 3 3" xfId="23633" xr:uid="{00000000-0005-0000-0000-0000D8BC0000}"/>
    <cellStyle name="Normal 9 3 2 2 5 3 4" xfId="40979" xr:uid="{00000000-0005-0000-0000-0000D9BC0000}"/>
    <cellStyle name="Normal 9 3 2 2 5 4" xfId="4124" xr:uid="{00000000-0005-0000-0000-0000DABC0000}"/>
    <cellStyle name="Normal 9 3 2 2 5 4 2" xfId="12797" xr:uid="{00000000-0005-0000-0000-0000DBBC0000}"/>
    <cellStyle name="Normal 9 3 2 2 5 4 2 2" xfId="30150" xr:uid="{00000000-0005-0000-0000-0000DCBC0000}"/>
    <cellStyle name="Normal 9 3 2 2 5 4 2 3" xfId="47496" xr:uid="{00000000-0005-0000-0000-0000DDBC0000}"/>
    <cellStyle name="Normal 9 3 2 2 5 4 3" xfId="21477" xr:uid="{00000000-0005-0000-0000-0000DEBC0000}"/>
    <cellStyle name="Normal 9 3 2 2 5 4 4" xfId="38823" xr:uid="{00000000-0005-0000-0000-0000DFBC0000}"/>
    <cellStyle name="Normal 9 3 2 2 5 5" xfId="9171" xr:uid="{00000000-0005-0000-0000-0000E0BC0000}"/>
    <cellStyle name="Normal 9 3 2 2 5 5 2" xfId="26524" xr:uid="{00000000-0005-0000-0000-0000E1BC0000}"/>
    <cellStyle name="Normal 9 3 2 2 5 5 3" xfId="43870" xr:uid="{00000000-0005-0000-0000-0000E2BC0000}"/>
    <cellStyle name="Normal 9 3 2 2 5 6" xfId="17851" xr:uid="{00000000-0005-0000-0000-0000E3BC0000}"/>
    <cellStyle name="Normal 9 3 2 2 5 7" xfId="35197" xr:uid="{00000000-0005-0000-0000-0000E4BC0000}"/>
    <cellStyle name="Normal 9 3 2 2 6" xfId="1919" xr:uid="{00000000-0005-0000-0000-0000E5BC0000}"/>
    <cellStyle name="Normal 9 3 2 2 6 2" xfId="7701" xr:uid="{00000000-0005-0000-0000-0000E6BC0000}"/>
    <cellStyle name="Normal 9 3 2 2 6 2 2" xfId="16374" xr:uid="{00000000-0005-0000-0000-0000E7BC0000}"/>
    <cellStyle name="Normal 9 3 2 2 6 2 2 2" xfId="33727" xr:uid="{00000000-0005-0000-0000-0000E8BC0000}"/>
    <cellStyle name="Normal 9 3 2 2 6 2 2 3" xfId="51073" xr:uid="{00000000-0005-0000-0000-0000E9BC0000}"/>
    <cellStyle name="Normal 9 3 2 2 6 2 3" xfId="25054" xr:uid="{00000000-0005-0000-0000-0000EABC0000}"/>
    <cellStyle name="Normal 9 3 2 2 6 2 4" xfId="42400" xr:uid="{00000000-0005-0000-0000-0000EBBC0000}"/>
    <cellStyle name="Normal 9 3 2 2 6 3" xfId="3732" xr:uid="{00000000-0005-0000-0000-0000ECBC0000}"/>
    <cellStyle name="Normal 9 3 2 2 6 3 2" xfId="12405" xr:uid="{00000000-0005-0000-0000-0000EDBC0000}"/>
    <cellStyle name="Normal 9 3 2 2 6 3 2 2" xfId="29758" xr:uid="{00000000-0005-0000-0000-0000EEBC0000}"/>
    <cellStyle name="Normal 9 3 2 2 6 3 2 3" xfId="47104" xr:uid="{00000000-0005-0000-0000-0000EFBC0000}"/>
    <cellStyle name="Normal 9 3 2 2 6 3 3" xfId="21085" xr:uid="{00000000-0005-0000-0000-0000F0BC0000}"/>
    <cellStyle name="Normal 9 3 2 2 6 3 4" xfId="38431" xr:uid="{00000000-0005-0000-0000-0000F1BC0000}"/>
    <cellStyle name="Normal 9 3 2 2 6 4" xfId="10592" xr:uid="{00000000-0005-0000-0000-0000F2BC0000}"/>
    <cellStyle name="Normal 9 3 2 2 6 4 2" xfId="27945" xr:uid="{00000000-0005-0000-0000-0000F3BC0000}"/>
    <cellStyle name="Normal 9 3 2 2 6 4 3" xfId="45291" xr:uid="{00000000-0005-0000-0000-0000F4BC0000}"/>
    <cellStyle name="Normal 9 3 2 2 6 5" xfId="19272" xr:uid="{00000000-0005-0000-0000-0000F5BC0000}"/>
    <cellStyle name="Normal 9 3 2 2 6 6" xfId="36618" xr:uid="{00000000-0005-0000-0000-0000F6BC0000}"/>
    <cellStyle name="Normal 9 3 2 2 7" xfId="1233" xr:uid="{00000000-0005-0000-0000-0000F7BC0000}"/>
    <cellStyle name="Normal 9 3 2 2 7 2" xfId="7015" xr:uid="{00000000-0005-0000-0000-0000F8BC0000}"/>
    <cellStyle name="Normal 9 3 2 2 7 2 2" xfId="15688" xr:uid="{00000000-0005-0000-0000-0000F9BC0000}"/>
    <cellStyle name="Normal 9 3 2 2 7 2 2 2" xfId="33041" xr:uid="{00000000-0005-0000-0000-0000FABC0000}"/>
    <cellStyle name="Normal 9 3 2 2 7 2 2 3" xfId="50387" xr:uid="{00000000-0005-0000-0000-0000FBBC0000}"/>
    <cellStyle name="Normal 9 3 2 2 7 2 3" xfId="24368" xr:uid="{00000000-0005-0000-0000-0000FCBC0000}"/>
    <cellStyle name="Normal 9 3 2 2 7 2 4" xfId="41714" xr:uid="{00000000-0005-0000-0000-0000FDBC0000}"/>
    <cellStyle name="Normal 9 3 2 2 7 3" xfId="4859" xr:uid="{00000000-0005-0000-0000-0000FEBC0000}"/>
    <cellStyle name="Normal 9 3 2 2 7 3 2" xfId="13532" xr:uid="{00000000-0005-0000-0000-0000FFBC0000}"/>
    <cellStyle name="Normal 9 3 2 2 7 3 2 2" xfId="30885" xr:uid="{00000000-0005-0000-0000-000000BD0000}"/>
    <cellStyle name="Normal 9 3 2 2 7 3 2 3" xfId="48231" xr:uid="{00000000-0005-0000-0000-000001BD0000}"/>
    <cellStyle name="Normal 9 3 2 2 7 3 3" xfId="22212" xr:uid="{00000000-0005-0000-0000-000002BD0000}"/>
    <cellStyle name="Normal 9 3 2 2 7 3 4" xfId="39558" xr:uid="{00000000-0005-0000-0000-000003BD0000}"/>
    <cellStyle name="Normal 9 3 2 2 7 4" xfId="9906" xr:uid="{00000000-0005-0000-0000-000004BD0000}"/>
    <cellStyle name="Normal 9 3 2 2 7 4 2" xfId="27259" xr:uid="{00000000-0005-0000-0000-000005BD0000}"/>
    <cellStyle name="Normal 9 3 2 2 7 4 3" xfId="44605" xr:uid="{00000000-0005-0000-0000-000006BD0000}"/>
    <cellStyle name="Normal 9 3 2 2 7 5" xfId="18586" xr:uid="{00000000-0005-0000-0000-000007BD0000}"/>
    <cellStyle name="Normal 9 3 2 2 7 6" xfId="35932" xr:uid="{00000000-0005-0000-0000-000008BD0000}"/>
    <cellStyle name="Normal 9 3 2 2 8" xfId="5888" xr:uid="{00000000-0005-0000-0000-000009BD0000}"/>
    <cellStyle name="Normal 9 3 2 2 8 2" xfId="14561" xr:uid="{00000000-0005-0000-0000-00000ABD0000}"/>
    <cellStyle name="Normal 9 3 2 2 8 2 2" xfId="31914" xr:uid="{00000000-0005-0000-0000-00000BBD0000}"/>
    <cellStyle name="Normal 9 3 2 2 8 2 3" xfId="49260" xr:uid="{00000000-0005-0000-0000-00000CBD0000}"/>
    <cellStyle name="Normal 9 3 2 2 8 3" xfId="23241" xr:uid="{00000000-0005-0000-0000-00000DBD0000}"/>
    <cellStyle name="Normal 9 3 2 2 8 4" xfId="40587" xr:uid="{00000000-0005-0000-0000-00000EBD0000}"/>
    <cellStyle name="Normal 9 3 2 2 9" xfId="3046" xr:uid="{00000000-0005-0000-0000-00000FBD0000}"/>
    <cellStyle name="Normal 9 3 2 2 9 2" xfId="11719" xr:uid="{00000000-0005-0000-0000-000010BD0000}"/>
    <cellStyle name="Normal 9 3 2 2 9 2 2" xfId="29072" xr:uid="{00000000-0005-0000-0000-000011BD0000}"/>
    <cellStyle name="Normal 9 3 2 2 9 2 3" xfId="46418" xr:uid="{00000000-0005-0000-0000-000012BD0000}"/>
    <cellStyle name="Normal 9 3 2 2 9 3" xfId="20399" xr:uid="{00000000-0005-0000-0000-000013BD0000}"/>
    <cellStyle name="Normal 9 3 2 2 9 4" xfId="37745" xr:uid="{00000000-0005-0000-0000-000014BD0000}"/>
    <cellStyle name="Normal 9 3 2 3" xfId="204" xr:uid="{00000000-0005-0000-0000-000015BD0000}"/>
    <cellStyle name="Normal 9 3 2 3 10" xfId="17557" xr:uid="{00000000-0005-0000-0000-000016BD0000}"/>
    <cellStyle name="Normal 9 3 2 3 11" xfId="34903" xr:uid="{00000000-0005-0000-0000-000017BD0000}"/>
    <cellStyle name="Normal 9 3 2 3 2" xfId="694" xr:uid="{00000000-0005-0000-0000-000018BD0000}"/>
    <cellStyle name="Normal 9 3 2 3 2 2" xfId="2507" xr:uid="{00000000-0005-0000-0000-000019BD0000}"/>
    <cellStyle name="Normal 9 3 2 3 2 2 2" xfId="8289" xr:uid="{00000000-0005-0000-0000-00001ABD0000}"/>
    <cellStyle name="Normal 9 3 2 3 2 2 2 2" xfId="16962" xr:uid="{00000000-0005-0000-0000-00001BBD0000}"/>
    <cellStyle name="Normal 9 3 2 3 2 2 2 2 2" xfId="34315" xr:uid="{00000000-0005-0000-0000-00001CBD0000}"/>
    <cellStyle name="Normal 9 3 2 3 2 2 2 2 3" xfId="51661" xr:uid="{00000000-0005-0000-0000-00001DBD0000}"/>
    <cellStyle name="Normal 9 3 2 3 2 2 2 3" xfId="25642" xr:uid="{00000000-0005-0000-0000-00001EBD0000}"/>
    <cellStyle name="Normal 9 3 2 3 2 2 2 4" xfId="42988" xr:uid="{00000000-0005-0000-0000-00001FBD0000}"/>
    <cellStyle name="Normal 9 3 2 3 2 2 3" xfId="4320" xr:uid="{00000000-0005-0000-0000-000020BD0000}"/>
    <cellStyle name="Normal 9 3 2 3 2 2 3 2" xfId="12993" xr:uid="{00000000-0005-0000-0000-000021BD0000}"/>
    <cellStyle name="Normal 9 3 2 3 2 2 3 2 2" xfId="30346" xr:uid="{00000000-0005-0000-0000-000022BD0000}"/>
    <cellStyle name="Normal 9 3 2 3 2 2 3 2 3" xfId="47692" xr:uid="{00000000-0005-0000-0000-000023BD0000}"/>
    <cellStyle name="Normal 9 3 2 3 2 2 3 3" xfId="21673" xr:uid="{00000000-0005-0000-0000-000024BD0000}"/>
    <cellStyle name="Normal 9 3 2 3 2 2 3 4" xfId="39019" xr:uid="{00000000-0005-0000-0000-000025BD0000}"/>
    <cellStyle name="Normal 9 3 2 3 2 2 4" xfId="11180" xr:uid="{00000000-0005-0000-0000-000026BD0000}"/>
    <cellStyle name="Normal 9 3 2 3 2 2 4 2" xfId="28533" xr:uid="{00000000-0005-0000-0000-000027BD0000}"/>
    <cellStyle name="Normal 9 3 2 3 2 2 4 3" xfId="45879" xr:uid="{00000000-0005-0000-0000-000028BD0000}"/>
    <cellStyle name="Normal 9 3 2 3 2 2 5" xfId="19860" xr:uid="{00000000-0005-0000-0000-000029BD0000}"/>
    <cellStyle name="Normal 9 3 2 3 2 2 6" xfId="37206" xr:uid="{00000000-0005-0000-0000-00002ABD0000}"/>
    <cellStyle name="Normal 9 3 2 3 2 3" xfId="1429" xr:uid="{00000000-0005-0000-0000-00002BBD0000}"/>
    <cellStyle name="Normal 9 3 2 3 2 3 2" xfId="7211" xr:uid="{00000000-0005-0000-0000-00002CBD0000}"/>
    <cellStyle name="Normal 9 3 2 3 2 3 2 2" xfId="15884" xr:uid="{00000000-0005-0000-0000-00002DBD0000}"/>
    <cellStyle name="Normal 9 3 2 3 2 3 2 2 2" xfId="33237" xr:uid="{00000000-0005-0000-0000-00002EBD0000}"/>
    <cellStyle name="Normal 9 3 2 3 2 3 2 2 3" xfId="50583" xr:uid="{00000000-0005-0000-0000-00002FBD0000}"/>
    <cellStyle name="Normal 9 3 2 3 2 3 2 3" xfId="24564" xr:uid="{00000000-0005-0000-0000-000030BD0000}"/>
    <cellStyle name="Normal 9 3 2 3 2 3 2 4" xfId="41910" xr:uid="{00000000-0005-0000-0000-000031BD0000}"/>
    <cellStyle name="Normal 9 3 2 3 2 3 3" xfId="5055" xr:uid="{00000000-0005-0000-0000-000032BD0000}"/>
    <cellStyle name="Normal 9 3 2 3 2 3 3 2" xfId="13728" xr:uid="{00000000-0005-0000-0000-000033BD0000}"/>
    <cellStyle name="Normal 9 3 2 3 2 3 3 2 2" xfId="31081" xr:uid="{00000000-0005-0000-0000-000034BD0000}"/>
    <cellStyle name="Normal 9 3 2 3 2 3 3 2 3" xfId="48427" xr:uid="{00000000-0005-0000-0000-000035BD0000}"/>
    <cellStyle name="Normal 9 3 2 3 2 3 3 3" xfId="22408" xr:uid="{00000000-0005-0000-0000-000036BD0000}"/>
    <cellStyle name="Normal 9 3 2 3 2 3 3 4" xfId="39754" xr:uid="{00000000-0005-0000-0000-000037BD0000}"/>
    <cellStyle name="Normal 9 3 2 3 2 3 4" xfId="10102" xr:uid="{00000000-0005-0000-0000-000038BD0000}"/>
    <cellStyle name="Normal 9 3 2 3 2 3 4 2" xfId="27455" xr:uid="{00000000-0005-0000-0000-000039BD0000}"/>
    <cellStyle name="Normal 9 3 2 3 2 3 4 3" xfId="44801" xr:uid="{00000000-0005-0000-0000-00003ABD0000}"/>
    <cellStyle name="Normal 9 3 2 3 2 3 5" xfId="18782" xr:uid="{00000000-0005-0000-0000-00003BBD0000}"/>
    <cellStyle name="Normal 9 3 2 3 2 3 6" xfId="36128" xr:uid="{00000000-0005-0000-0000-00003CBD0000}"/>
    <cellStyle name="Normal 9 3 2 3 2 4" xfId="6476" xr:uid="{00000000-0005-0000-0000-00003DBD0000}"/>
    <cellStyle name="Normal 9 3 2 3 2 4 2" xfId="15149" xr:uid="{00000000-0005-0000-0000-00003EBD0000}"/>
    <cellStyle name="Normal 9 3 2 3 2 4 2 2" xfId="32502" xr:uid="{00000000-0005-0000-0000-00003FBD0000}"/>
    <cellStyle name="Normal 9 3 2 3 2 4 2 3" xfId="49848" xr:uid="{00000000-0005-0000-0000-000040BD0000}"/>
    <cellStyle name="Normal 9 3 2 3 2 4 3" xfId="23829" xr:uid="{00000000-0005-0000-0000-000041BD0000}"/>
    <cellStyle name="Normal 9 3 2 3 2 4 4" xfId="41175" xr:uid="{00000000-0005-0000-0000-000042BD0000}"/>
    <cellStyle name="Normal 9 3 2 3 2 5" xfId="3242" xr:uid="{00000000-0005-0000-0000-000043BD0000}"/>
    <cellStyle name="Normal 9 3 2 3 2 5 2" xfId="11915" xr:uid="{00000000-0005-0000-0000-000044BD0000}"/>
    <cellStyle name="Normal 9 3 2 3 2 5 2 2" xfId="29268" xr:uid="{00000000-0005-0000-0000-000045BD0000}"/>
    <cellStyle name="Normal 9 3 2 3 2 5 2 3" xfId="46614" xr:uid="{00000000-0005-0000-0000-000046BD0000}"/>
    <cellStyle name="Normal 9 3 2 3 2 5 3" xfId="20595" xr:uid="{00000000-0005-0000-0000-000047BD0000}"/>
    <cellStyle name="Normal 9 3 2 3 2 5 4" xfId="37941" xr:uid="{00000000-0005-0000-0000-000048BD0000}"/>
    <cellStyle name="Normal 9 3 2 3 2 6" xfId="9367" xr:uid="{00000000-0005-0000-0000-000049BD0000}"/>
    <cellStyle name="Normal 9 3 2 3 2 6 2" xfId="26720" xr:uid="{00000000-0005-0000-0000-00004ABD0000}"/>
    <cellStyle name="Normal 9 3 2 3 2 6 3" xfId="44066" xr:uid="{00000000-0005-0000-0000-00004BBD0000}"/>
    <cellStyle name="Normal 9 3 2 3 2 7" xfId="18047" xr:uid="{00000000-0005-0000-0000-00004CBD0000}"/>
    <cellStyle name="Normal 9 3 2 3 2 8" xfId="35393" xr:uid="{00000000-0005-0000-0000-00004DBD0000}"/>
    <cellStyle name="Normal 9 3 2 3 3" xfId="939" xr:uid="{00000000-0005-0000-0000-00004EBD0000}"/>
    <cellStyle name="Normal 9 3 2 3 3 2" xfId="2752" xr:uid="{00000000-0005-0000-0000-00004FBD0000}"/>
    <cellStyle name="Normal 9 3 2 3 3 2 2" xfId="8534" xr:uid="{00000000-0005-0000-0000-000050BD0000}"/>
    <cellStyle name="Normal 9 3 2 3 3 2 2 2" xfId="17207" xr:uid="{00000000-0005-0000-0000-000051BD0000}"/>
    <cellStyle name="Normal 9 3 2 3 3 2 2 2 2" xfId="34560" xr:uid="{00000000-0005-0000-0000-000052BD0000}"/>
    <cellStyle name="Normal 9 3 2 3 3 2 2 2 3" xfId="51906" xr:uid="{00000000-0005-0000-0000-000053BD0000}"/>
    <cellStyle name="Normal 9 3 2 3 3 2 2 3" xfId="25887" xr:uid="{00000000-0005-0000-0000-000054BD0000}"/>
    <cellStyle name="Normal 9 3 2 3 3 2 2 4" xfId="43233" xr:uid="{00000000-0005-0000-0000-000055BD0000}"/>
    <cellStyle name="Normal 9 3 2 3 3 2 3" xfId="4565" xr:uid="{00000000-0005-0000-0000-000056BD0000}"/>
    <cellStyle name="Normal 9 3 2 3 3 2 3 2" xfId="13238" xr:uid="{00000000-0005-0000-0000-000057BD0000}"/>
    <cellStyle name="Normal 9 3 2 3 3 2 3 2 2" xfId="30591" xr:uid="{00000000-0005-0000-0000-000058BD0000}"/>
    <cellStyle name="Normal 9 3 2 3 3 2 3 2 3" xfId="47937" xr:uid="{00000000-0005-0000-0000-000059BD0000}"/>
    <cellStyle name="Normal 9 3 2 3 3 2 3 3" xfId="21918" xr:uid="{00000000-0005-0000-0000-00005ABD0000}"/>
    <cellStyle name="Normal 9 3 2 3 3 2 3 4" xfId="39264" xr:uid="{00000000-0005-0000-0000-00005BBD0000}"/>
    <cellStyle name="Normal 9 3 2 3 3 2 4" xfId="11425" xr:uid="{00000000-0005-0000-0000-00005CBD0000}"/>
    <cellStyle name="Normal 9 3 2 3 3 2 4 2" xfId="28778" xr:uid="{00000000-0005-0000-0000-00005DBD0000}"/>
    <cellStyle name="Normal 9 3 2 3 3 2 4 3" xfId="46124" xr:uid="{00000000-0005-0000-0000-00005EBD0000}"/>
    <cellStyle name="Normal 9 3 2 3 3 2 5" xfId="20105" xr:uid="{00000000-0005-0000-0000-00005FBD0000}"/>
    <cellStyle name="Normal 9 3 2 3 3 2 6" xfId="37451" xr:uid="{00000000-0005-0000-0000-000060BD0000}"/>
    <cellStyle name="Normal 9 3 2 3 3 3" xfId="1674" xr:uid="{00000000-0005-0000-0000-000061BD0000}"/>
    <cellStyle name="Normal 9 3 2 3 3 3 2" xfId="7456" xr:uid="{00000000-0005-0000-0000-000062BD0000}"/>
    <cellStyle name="Normal 9 3 2 3 3 3 2 2" xfId="16129" xr:uid="{00000000-0005-0000-0000-000063BD0000}"/>
    <cellStyle name="Normal 9 3 2 3 3 3 2 2 2" xfId="33482" xr:uid="{00000000-0005-0000-0000-000064BD0000}"/>
    <cellStyle name="Normal 9 3 2 3 3 3 2 2 3" xfId="50828" xr:uid="{00000000-0005-0000-0000-000065BD0000}"/>
    <cellStyle name="Normal 9 3 2 3 3 3 2 3" xfId="24809" xr:uid="{00000000-0005-0000-0000-000066BD0000}"/>
    <cellStyle name="Normal 9 3 2 3 3 3 2 4" xfId="42155" xr:uid="{00000000-0005-0000-0000-000067BD0000}"/>
    <cellStyle name="Normal 9 3 2 3 3 3 3" xfId="5300" xr:uid="{00000000-0005-0000-0000-000068BD0000}"/>
    <cellStyle name="Normal 9 3 2 3 3 3 3 2" xfId="13973" xr:uid="{00000000-0005-0000-0000-000069BD0000}"/>
    <cellStyle name="Normal 9 3 2 3 3 3 3 2 2" xfId="31326" xr:uid="{00000000-0005-0000-0000-00006ABD0000}"/>
    <cellStyle name="Normal 9 3 2 3 3 3 3 2 3" xfId="48672" xr:uid="{00000000-0005-0000-0000-00006BBD0000}"/>
    <cellStyle name="Normal 9 3 2 3 3 3 3 3" xfId="22653" xr:uid="{00000000-0005-0000-0000-00006CBD0000}"/>
    <cellStyle name="Normal 9 3 2 3 3 3 3 4" xfId="39999" xr:uid="{00000000-0005-0000-0000-00006DBD0000}"/>
    <cellStyle name="Normal 9 3 2 3 3 3 4" xfId="10347" xr:uid="{00000000-0005-0000-0000-00006EBD0000}"/>
    <cellStyle name="Normal 9 3 2 3 3 3 4 2" xfId="27700" xr:uid="{00000000-0005-0000-0000-00006FBD0000}"/>
    <cellStyle name="Normal 9 3 2 3 3 3 4 3" xfId="45046" xr:uid="{00000000-0005-0000-0000-000070BD0000}"/>
    <cellStyle name="Normal 9 3 2 3 3 3 5" xfId="19027" xr:uid="{00000000-0005-0000-0000-000071BD0000}"/>
    <cellStyle name="Normal 9 3 2 3 3 3 6" xfId="36373" xr:uid="{00000000-0005-0000-0000-000072BD0000}"/>
    <cellStyle name="Normal 9 3 2 3 3 4" xfId="6721" xr:uid="{00000000-0005-0000-0000-000073BD0000}"/>
    <cellStyle name="Normal 9 3 2 3 3 4 2" xfId="15394" xr:uid="{00000000-0005-0000-0000-000074BD0000}"/>
    <cellStyle name="Normal 9 3 2 3 3 4 2 2" xfId="32747" xr:uid="{00000000-0005-0000-0000-000075BD0000}"/>
    <cellStyle name="Normal 9 3 2 3 3 4 2 3" xfId="50093" xr:uid="{00000000-0005-0000-0000-000076BD0000}"/>
    <cellStyle name="Normal 9 3 2 3 3 4 3" xfId="24074" xr:uid="{00000000-0005-0000-0000-000077BD0000}"/>
    <cellStyle name="Normal 9 3 2 3 3 4 4" xfId="41420" xr:uid="{00000000-0005-0000-0000-000078BD0000}"/>
    <cellStyle name="Normal 9 3 2 3 3 5" xfId="3487" xr:uid="{00000000-0005-0000-0000-000079BD0000}"/>
    <cellStyle name="Normal 9 3 2 3 3 5 2" xfId="12160" xr:uid="{00000000-0005-0000-0000-00007ABD0000}"/>
    <cellStyle name="Normal 9 3 2 3 3 5 2 2" xfId="29513" xr:uid="{00000000-0005-0000-0000-00007BBD0000}"/>
    <cellStyle name="Normal 9 3 2 3 3 5 2 3" xfId="46859" xr:uid="{00000000-0005-0000-0000-00007CBD0000}"/>
    <cellStyle name="Normal 9 3 2 3 3 5 3" xfId="20840" xr:uid="{00000000-0005-0000-0000-00007DBD0000}"/>
    <cellStyle name="Normal 9 3 2 3 3 5 4" xfId="38186" xr:uid="{00000000-0005-0000-0000-00007EBD0000}"/>
    <cellStyle name="Normal 9 3 2 3 3 6" xfId="9612" xr:uid="{00000000-0005-0000-0000-00007FBD0000}"/>
    <cellStyle name="Normal 9 3 2 3 3 6 2" xfId="26965" xr:uid="{00000000-0005-0000-0000-000080BD0000}"/>
    <cellStyle name="Normal 9 3 2 3 3 6 3" xfId="44311" xr:uid="{00000000-0005-0000-0000-000081BD0000}"/>
    <cellStyle name="Normal 9 3 2 3 3 7" xfId="18292" xr:uid="{00000000-0005-0000-0000-000082BD0000}"/>
    <cellStyle name="Normal 9 3 2 3 3 8" xfId="35638" xr:uid="{00000000-0005-0000-0000-000083BD0000}"/>
    <cellStyle name="Normal 9 3 2 3 4" xfId="449" xr:uid="{00000000-0005-0000-0000-000084BD0000}"/>
    <cellStyle name="Normal 9 3 2 3 4 2" xfId="2262" xr:uid="{00000000-0005-0000-0000-000085BD0000}"/>
    <cellStyle name="Normal 9 3 2 3 4 2 2" xfId="8044" xr:uid="{00000000-0005-0000-0000-000086BD0000}"/>
    <cellStyle name="Normal 9 3 2 3 4 2 2 2" xfId="16717" xr:uid="{00000000-0005-0000-0000-000087BD0000}"/>
    <cellStyle name="Normal 9 3 2 3 4 2 2 2 2" xfId="34070" xr:uid="{00000000-0005-0000-0000-000088BD0000}"/>
    <cellStyle name="Normal 9 3 2 3 4 2 2 2 3" xfId="51416" xr:uid="{00000000-0005-0000-0000-000089BD0000}"/>
    <cellStyle name="Normal 9 3 2 3 4 2 2 3" xfId="25397" xr:uid="{00000000-0005-0000-0000-00008ABD0000}"/>
    <cellStyle name="Normal 9 3 2 3 4 2 2 4" xfId="42743" xr:uid="{00000000-0005-0000-0000-00008BBD0000}"/>
    <cellStyle name="Normal 9 3 2 3 4 2 3" xfId="5545" xr:uid="{00000000-0005-0000-0000-00008CBD0000}"/>
    <cellStyle name="Normal 9 3 2 3 4 2 3 2" xfId="14218" xr:uid="{00000000-0005-0000-0000-00008DBD0000}"/>
    <cellStyle name="Normal 9 3 2 3 4 2 3 2 2" xfId="31571" xr:uid="{00000000-0005-0000-0000-00008EBD0000}"/>
    <cellStyle name="Normal 9 3 2 3 4 2 3 2 3" xfId="48917" xr:uid="{00000000-0005-0000-0000-00008FBD0000}"/>
    <cellStyle name="Normal 9 3 2 3 4 2 3 3" xfId="22898" xr:uid="{00000000-0005-0000-0000-000090BD0000}"/>
    <cellStyle name="Normal 9 3 2 3 4 2 3 4" xfId="40244" xr:uid="{00000000-0005-0000-0000-000091BD0000}"/>
    <cellStyle name="Normal 9 3 2 3 4 2 4" xfId="10935" xr:uid="{00000000-0005-0000-0000-000092BD0000}"/>
    <cellStyle name="Normal 9 3 2 3 4 2 4 2" xfId="28288" xr:uid="{00000000-0005-0000-0000-000093BD0000}"/>
    <cellStyle name="Normal 9 3 2 3 4 2 4 3" xfId="45634" xr:uid="{00000000-0005-0000-0000-000094BD0000}"/>
    <cellStyle name="Normal 9 3 2 3 4 2 5" xfId="19615" xr:uid="{00000000-0005-0000-0000-000095BD0000}"/>
    <cellStyle name="Normal 9 3 2 3 4 2 6" xfId="36961" xr:uid="{00000000-0005-0000-0000-000096BD0000}"/>
    <cellStyle name="Normal 9 3 2 3 4 3" xfId="6231" xr:uid="{00000000-0005-0000-0000-000097BD0000}"/>
    <cellStyle name="Normal 9 3 2 3 4 3 2" xfId="14904" xr:uid="{00000000-0005-0000-0000-000098BD0000}"/>
    <cellStyle name="Normal 9 3 2 3 4 3 2 2" xfId="32257" xr:uid="{00000000-0005-0000-0000-000099BD0000}"/>
    <cellStyle name="Normal 9 3 2 3 4 3 2 3" xfId="49603" xr:uid="{00000000-0005-0000-0000-00009ABD0000}"/>
    <cellStyle name="Normal 9 3 2 3 4 3 3" xfId="23584" xr:uid="{00000000-0005-0000-0000-00009BBD0000}"/>
    <cellStyle name="Normal 9 3 2 3 4 3 4" xfId="40930" xr:uid="{00000000-0005-0000-0000-00009CBD0000}"/>
    <cellStyle name="Normal 9 3 2 3 4 4" xfId="4075" xr:uid="{00000000-0005-0000-0000-00009DBD0000}"/>
    <cellStyle name="Normal 9 3 2 3 4 4 2" xfId="12748" xr:uid="{00000000-0005-0000-0000-00009EBD0000}"/>
    <cellStyle name="Normal 9 3 2 3 4 4 2 2" xfId="30101" xr:uid="{00000000-0005-0000-0000-00009FBD0000}"/>
    <cellStyle name="Normal 9 3 2 3 4 4 2 3" xfId="47447" xr:uid="{00000000-0005-0000-0000-0000A0BD0000}"/>
    <cellStyle name="Normal 9 3 2 3 4 4 3" xfId="21428" xr:uid="{00000000-0005-0000-0000-0000A1BD0000}"/>
    <cellStyle name="Normal 9 3 2 3 4 4 4" xfId="38774" xr:uid="{00000000-0005-0000-0000-0000A2BD0000}"/>
    <cellStyle name="Normal 9 3 2 3 4 5" xfId="9122" xr:uid="{00000000-0005-0000-0000-0000A3BD0000}"/>
    <cellStyle name="Normal 9 3 2 3 4 5 2" xfId="26475" xr:uid="{00000000-0005-0000-0000-0000A4BD0000}"/>
    <cellStyle name="Normal 9 3 2 3 4 5 3" xfId="43821" xr:uid="{00000000-0005-0000-0000-0000A5BD0000}"/>
    <cellStyle name="Normal 9 3 2 3 4 6" xfId="17802" xr:uid="{00000000-0005-0000-0000-0000A6BD0000}"/>
    <cellStyle name="Normal 9 3 2 3 4 7" xfId="35148" xr:uid="{00000000-0005-0000-0000-0000A7BD0000}"/>
    <cellStyle name="Normal 9 3 2 3 5" xfId="2017" xr:uid="{00000000-0005-0000-0000-0000A8BD0000}"/>
    <cellStyle name="Normal 9 3 2 3 5 2" xfId="7799" xr:uid="{00000000-0005-0000-0000-0000A9BD0000}"/>
    <cellStyle name="Normal 9 3 2 3 5 2 2" xfId="16472" xr:uid="{00000000-0005-0000-0000-0000AABD0000}"/>
    <cellStyle name="Normal 9 3 2 3 5 2 2 2" xfId="33825" xr:uid="{00000000-0005-0000-0000-0000ABBD0000}"/>
    <cellStyle name="Normal 9 3 2 3 5 2 2 3" xfId="51171" xr:uid="{00000000-0005-0000-0000-0000ACBD0000}"/>
    <cellStyle name="Normal 9 3 2 3 5 2 3" xfId="25152" xr:uid="{00000000-0005-0000-0000-0000ADBD0000}"/>
    <cellStyle name="Normal 9 3 2 3 5 2 4" xfId="42498" xr:uid="{00000000-0005-0000-0000-0000AEBD0000}"/>
    <cellStyle name="Normal 9 3 2 3 5 3" xfId="3830" xr:uid="{00000000-0005-0000-0000-0000AFBD0000}"/>
    <cellStyle name="Normal 9 3 2 3 5 3 2" xfId="12503" xr:uid="{00000000-0005-0000-0000-0000B0BD0000}"/>
    <cellStyle name="Normal 9 3 2 3 5 3 2 2" xfId="29856" xr:uid="{00000000-0005-0000-0000-0000B1BD0000}"/>
    <cellStyle name="Normal 9 3 2 3 5 3 2 3" xfId="47202" xr:uid="{00000000-0005-0000-0000-0000B2BD0000}"/>
    <cellStyle name="Normal 9 3 2 3 5 3 3" xfId="21183" xr:uid="{00000000-0005-0000-0000-0000B3BD0000}"/>
    <cellStyle name="Normal 9 3 2 3 5 3 4" xfId="38529" xr:uid="{00000000-0005-0000-0000-0000B4BD0000}"/>
    <cellStyle name="Normal 9 3 2 3 5 4" xfId="10690" xr:uid="{00000000-0005-0000-0000-0000B5BD0000}"/>
    <cellStyle name="Normal 9 3 2 3 5 4 2" xfId="28043" xr:uid="{00000000-0005-0000-0000-0000B6BD0000}"/>
    <cellStyle name="Normal 9 3 2 3 5 4 3" xfId="45389" xr:uid="{00000000-0005-0000-0000-0000B7BD0000}"/>
    <cellStyle name="Normal 9 3 2 3 5 5" xfId="19370" xr:uid="{00000000-0005-0000-0000-0000B8BD0000}"/>
    <cellStyle name="Normal 9 3 2 3 5 6" xfId="36716" xr:uid="{00000000-0005-0000-0000-0000B9BD0000}"/>
    <cellStyle name="Normal 9 3 2 3 6" xfId="1184" xr:uid="{00000000-0005-0000-0000-0000BABD0000}"/>
    <cellStyle name="Normal 9 3 2 3 6 2" xfId="6966" xr:uid="{00000000-0005-0000-0000-0000BBBD0000}"/>
    <cellStyle name="Normal 9 3 2 3 6 2 2" xfId="15639" xr:uid="{00000000-0005-0000-0000-0000BCBD0000}"/>
    <cellStyle name="Normal 9 3 2 3 6 2 2 2" xfId="32992" xr:uid="{00000000-0005-0000-0000-0000BDBD0000}"/>
    <cellStyle name="Normal 9 3 2 3 6 2 2 3" xfId="50338" xr:uid="{00000000-0005-0000-0000-0000BEBD0000}"/>
    <cellStyle name="Normal 9 3 2 3 6 2 3" xfId="24319" xr:uid="{00000000-0005-0000-0000-0000BFBD0000}"/>
    <cellStyle name="Normal 9 3 2 3 6 2 4" xfId="41665" xr:uid="{00000000-0005-0000-0000-0000C0BD0000}"/>
    <cellStyle name="Normal 9 3 2 3 6 3" xfId="4810" xr:uid="{00000000-0005-0000-0000-0000C1BD0000}"/>
    <cellStyle name="Normal 9 3 2 3 6 3 2" xfId="13483" xr:uid="{00000000-0005-0000-0000-0000C2BD0000}"/>
    <cellStyle name="Normal 9 3 2 3 6 3 2 2" xfId="30836" xr:uid="{00000000-0005-0000-0000-0000C3BD0000}"/>
    <cellStyle name="Normal 9 3 2 3 6 3 2 3" xfId="48182" xr:uid="{00000000-0005-0000-0000-0000C4BD0000}"/>
    <cellStyle name="Normal 9 3 2 3 6 3 3" xfId="22163" xr:uid="{00000000-0005-0000-0000-0000C5BD0000}"/>
    <cellStyle name="Normal 9 3 2 3 6 3 4" xfId="39509" xr:uid="{00000000-0005-0000-0000-0000C6BD0000}"/>
    <cellStyle name="Normal 9 3 2 3 6 4" xfId="9857" xr:uid="{00000000-0005-0000-0000-0000C7BD0000}"/>
    <cellStyle name="Normal 9 3 2 3 6 4 2" xfId="27210" xr:uid="{00000000-0005-0000-0000-0000C8BD0000}"/>
    <cellStyle name="Normal 9 3 2 3 6 4 3" xfId="44556" xr:uid="{00000000-0005-0000-0000-0000C9BD0000}"/>
    <cellStyle name="Normal 9 3 2 3 6 5" xfId="18537" xr:uid="{00000000-0005-0000-0000-0000CABD0000}"/>
    <cellStyle name="Normal 9 3 2 3 6 6" xfId="35883" xr:uid="{00000000-0005-0000-0000-0000CBBD0000}"/>
    <cellStyle name="Normal 9 3 2 3 7" xfId="5986" xr:uid="{00000000-0005-0000-0000-0000CCBD0000}"/>
    <cellStyle name="Normal 9 3 2 3 7 2" xfId="14659" xr:uid="{00000000-0005-0000-0000-0000CDBD0000}"/>
    <cellStyle name="Normal 9 3 2 3 7 2 2" xfId="32012" xr:uid="{00000000-0005-0000-0000-0000CEBD0000}"/>
    <cellStyle name="Normal 9 3 2 3 7 2 3" xfId="49358" xr:uid="{00000000-0005-0000-0000-0000CFBD0000}"/>
    <cellStyle name="Normal 9 3 2 3 7 3" xfId="23339" xr:uid="{00000000-0005-0000-0000-0000D0BD0000}"/>
    <cellStyle name="Normal 9 3 2 3 7 4" xfId="40685" xr:uid="{00000000-0005-0000-0000-0000D1BD0000}"/>
    <cellStyle name="Normal 9 3 2 3 8" xfId="2997" xr:uid="{00000000-0005-0000-0000-0000D2BD0000}"/>
    <cellStyle name="Normal 9 3 2 3 8 2" xfId="11670" xr:uid="{00000000-0005-0000-0000-0000D3BD0000}"/>
    <cellStyle name="Normal 9 3 2 3 8 2 2" xfId="29023" xr:uid="{00000000-0005-0000-0000-0000D4BD0000}"/>
    <cellStyle name="Normal 9 3 2 3 8 2 3" xfId="46369" xr:uid="{00000000-0005-0000-0000-0000D5BD0000}"/>
    <cellStyle name="Normal 9 3 2 3 8 3" xfId="20350" xr:uid="{00000000-0005-0000-0000-0000D6BD0000}"/>
    <cellStyle name="Normal 9 3 2 3 8 4" xfId="37696" xr:uid="{00000000-0005-0000-0000-0000D7BD0000}"/>
    <cellStyle name="Normal 9 3 2 3 9" xfId="8877" xr:uid="{00000000-0005-0000-0000-0000D8BD0000}"/>
    <cellStyle name="Normal 9 3 2 3 9 2" xfId="26230" xr:uid="{00000000-0005-0000-0000-0000D9BD0000}"/>
    <cellStyle name="Normal 9 3 2 3 9 3" xfId="43576" xr:uid="{00000000-0005-0000-0000-0000DABD0000}"/>
    <cellStyle name="Normal 9 3 2 4" xfId="302" xr:uid="{00000000-0005-0000-0000-0000DBBD0000}"/>
    <cellStyle name="Normal 9 3 2 4 10" xfId="35001" xr:uid="{00000000-0005-0000-0000-0000DCBD0000}"/>
    <cellStyle name="Normal 9 3 2 4 2" xfId="1037" xr:uid="{00000000-0005-0000-0000-0000DDBD0000}"/>
    <cellStyle name="Normal 9 3 2 4 2 2" xfId="2850" xr:uid="{00000000-0005-0000-0000-0000DEBD0000}"/>
    <cellStyle name="Normal 9 3 2 4 2 2 2" xfId="8632" xr:uid="{00000000-0005-0000-0000-0000DFBD0000}"/>
    <cellStyle name="Normal 9 3 2 4 2 2 2 2" xfId="17305" xr:uid="{00000000-0005-0000-0000-0000E0BD0000}"/>
    <cellStyle name="Normal 9 3 2 4 2 2 2 2 2" xfId="34658" xr:uid="{00000000-0005-0000-0000-0000E1BD0000}"/>
    <cellStyle name="Normal 9 3 2 4 2 2 2 2 3" xfId="52004" xr:uid="{00000000-0005-0000-0000-0000E2BD0000}"/>
    <cellStyle name="Normal 9 3 2 4 2 2 2 3" xfId="25985" xr:uid="{00000000-0005-0000-0000-0000E3BD0000}"/>
    <cellStyle name="Normal 9 3 2 4 2 2 2 4" xfId="43331" xr:uid="{00000000-0005-0000-0000-0000E4BD0000}"/>
    <cellStyle name="Normal 9 3 2 4 2 2 3" xfId="4663" xr:uid="{00000000-0005-0000-0000-0000E5BD0000}"/>
    <cellStyle name="Normal 9 3 2 4 2 2 3 2" xfId="13336" xr:uid="{00000000-0005-0000-0000-0000E6BD0000}"/>
    <cellStyle name="Normal 9 3 2 4 2 2 3 2 2" xfId="30689" xr:uid="{00000000-0005-0000-0000-0000E7BD0000}"/>
    <cellStyle name="Normal 9 3 2 4 2 2 3 2 3" xfId="48035" xr:uid="{00000000-0005-0000-0000-0000E8BD0000}"/>
    <cellStyle name="Normal 9 3 2 4 2 2 3 3" xfId="22016" xr:uid="{00000000-0005-0000-0000-0000E9BD0000}"/>
    <cellStyle name="Normal 9 3 2 4 2 2 3 4" xfId="39362" xr:uid="{00000000-0005-0000-0000-0000EABD0000}"/>
    <cellStyle name="Normal 9 3 2 4 2 2 4" xfId="11523" xr:uid="{00000000-0005-0000-0000-0000EBBD0000}"/>
    <cellStyle name="Normal 9 3 2 4 2 2 4 2" xfId="28876" xr:uid="{00000000-0005-0000-0000-0000ECBD0000}"/>
    <cellStyle name="Normal 9 3 2 4 2 2 4 3" xfId="46222" xr:uid="{00000000-0005-0000-0000-0000EDBD0000}"/>
    <cellStyle name="Normal 9 3 2 4 2 2 5" xfId="20203" xr:uid="{00000000-0005-0000-0000-0000EEBD0000}"/>
    <cellStyle name="Normal 9 3 2 4 2 2 6" xfId="37549" xr:uid="{00000000-0005-0000-0000-0000EFBD0000}"/>
    <cellStyle name="Normal 9 3 2 4 2 3" xfId="1772" xr:uid="{00000000-0005-0000-0000-0000F0BD0000}"/>
    <cellStyle name="Normal 9 3 2 4 2 3 2" xfId="7554" xr:uid="{00000000-0005-0000-0000-0000F1BD0000}"/>
    <cellStyle name="Normal 9 3 2 4 2 3 2 2" xfId="16227" xr:uid="{00000000-0005-0000-0000-0000F2BD0000}"/>
    <cellStyle name="Normal 9 3 2 4 2 3 2 2 2" xfId="33580" xr:uid="{00000000-0005-0000-0000-0000F3BD0000}"/>
    <cellStyle name="Normal 9 3 2 4 2 3 2 2 3" xfId="50926" xr:uid="{00000000-0005-0000-0000-0000F4BD0000}"/>
    <cellStyle name="Normal 9 3 2 4 2 3 2 3" xfId="24907" xr:uid="{00000000-0005-0000-0000-0000F5BD0000}"/>
    <cellStyle name="Normal 9 3 2 4 2 3 2 4" xfId="42253" xr:uid="{00000000-0005-0000-0000-0000F6BD0000}"/>
    <cellStyle name="Normal 9 3 2 4 2 3 3" xfId="5398" xr:uid="{00000000-0005-0000-0000-0000F7BD0000}"/>
    <cellStyle name="Normal 9 3 2 4 2 3 3 2" xfId="14071" xr:uid="{00000000-0005-0000-0000-0000F8BD0000}"/>
    <cellStyle name="Normal 9 3 2 4 2 3 3 2 2" xfId="31424" xr:uid="{00000000-0005-0000-0000-0000F9BD0000}"/>
    <cellStyle name="Normal 9 3 2 4 2 3 3 2 3" xfId="48770" xr:uid="{00000000-0005-0000-0000-0000FABD0000}"/>
    <cellStyle name="Normal 9 3 2 4 2 3 3 3" xfId="22751" xr:uid="{00000000-0005-0000-0000-0000FBBD0000}"/>
    <cellStyle name="Normal 9 3 2 4 2 3 3 4" xfId="40097" xr:uid="{00000000-0005-0000-0000-0000FCBD0000}"/>
    <cellStyle name="Normal 9 3 2 4 2 3 4" xfId="10445" xr:uid="{00000000-0005-0000-0000-0000FDBD0000}"/>
    <cellStyle name="Normal 9 3 2 4 2 3 4 2" xfId="27798" xr:uid="{00000000-0005-0000-0000-0000FEBD0000}"/>
    <cellStyle name="Normal 9 3 2 4 2 3 4 3" xfId="45144" xr:uid="{00000000-0005-0000-0000-0000FFBD0000}"/>
    <cellStyle name="Normal 9 3 2 4 2 3 5" xfId="19125" xr:uid="{00000000-0005-0000-0000-000000BE0000}"/>
    <cellStyle name="Normal 9 3 2 4 2 3 6" xfId="36471" xr:uid="{00000000-0005-0000-0000-000001BE0000}"/>
    <cellStyle name="Normal 9 3 2 4 2 4" xfId="6819" xr:uid="{00000000-0005-0000-0000-000002BE0000}"/>
    <cellStyle name="Normal 9 3 2 4 2 4 2" xfId="15492" xr:uid="{00000000-0005-0000-0000-000003BE0000}"/>
    <cellStyle name="Normal 9 3 2 4 2 4 2 2" xfId="32845" xr:uid="{00000000-0005-0000-0000-000004BE0000}"/>
    <cellStyle name="Normal 9 3 2 4 2 4 2 3" xfId="50191" xr:uid="{00000000-0005-0000-0000-000005BE0000}"/>
    <cellStyle name="Normal 9 3 2 4 2 4 3" xfId="24172" xr:uid="{00000000-0005-0000-0000-000006BE0000}"/>
    <cellStyle name="Normal 9 3 2 4 2 4 4" xfId="41518" xr:uid="{00000000-0005-0000-0000-000007BE0000}"/>
    <cellStyle name="Normal 9 3 2 4 2 5" xfId="3585" xr:uid="{00000000-0005-0000-0000-000008BE0000}"/>
    <cellStyle name="Normal 9 3 2 4 2 5 2" xfId="12258" xr:uid="{00000000-0005-0000-0000-000009BE0000}"/>
    <cellStyle name="Normal 9 3 2 4 2 5 2 2" xfId="29611" xr:uid="{00000000-0005-0000-0000-00000ABE0000}"/>
    <cellStyle name="Normal 9 3 2 4 2 5 2 3" xfId="46957" xr:uid="{00000000-0005-0000-0000-00000BBE0000}"/>
    <cellStyle name="Normal 9 3 2 4 2 5 3" xfId="20938" xr:uid="{00000000-0005-0000-0000-00000CBE0000}"/>
    <cellStyle name="Normal 9 3 2 4 2 5 4" xfId="38284" xr:uid="{00000000-0005-0000-0000-00000DBE0000}"/>
    <cellStyle name="Normal 9 3 2 4 2 6" xfId="9710" xr:uid="{00000000-0005-0000-0000-00000EBE0000}"/>
    <cellStyle name="Normal 9 3 2 4 2 6 2" xfId="27063" xr:uid="{00000000-0005-0000-0000-00000FBE0000}"/>
    <cellStyle name="Normal 9 3 2 4 2 6 3" xfId="44409" xr:uid="{00000000-0005-0000-0000-000010BE0000}"/>
    <cellStyle name="Normal 9 3 2 4 2 7" xfId="18390" xr:uid="{00000000-0005-0000-0000-000011BE0000}"/>
    <cellStyle name="Normal 9 3 2 4 2 8" xfId="35736" xr:uid="{00000000-0005-0000-0000-000012BE0000}"/>
    <cellStyle name="Normal 9 3 2 4 3" xfId="547" xr:uid="{00000000-0005-0000-0000-000013BE0000}"/>
    <cellStyle name="Normal 9 3 2 4 3 2" xfId="2360" xr:uid="{00000000-0005-0000-0000-000014BE0000}"/>
    <cellStyle name="Normal 9 3 2 4 3 2 2" xfId="8142" xr:uid="{00000000-0005-0000-0000-000015BE0000}"/>
    <cellStyle name="Normal 9 3 2 4 3 2 2 2" xfId="16815" xr:uid="{00000000-0005-0000-0000-000016BE0000}"/>
    <cellStyle name="Normal 9 3 2 4 3 2 2 2 2" xfId="34168" xr:uid="{00000000-0005-0000-0000-000017BE0000}"/>
    <cellStyle name="Normal 9 3 2 4 3 2 2 2 3" xfId="51514" xr:uid="{00000000-0005-0000-0000-000018BE0000}"/>
    <cellStyle name="Normal 9 3 2 4 3 2 2 3" xfId="25495" xr:uid="{00000000-0005-0000-0000-000019BE0000}"/>
    <cellStyle name="Normal 9 3 2 4 3 2 2 4" xfId="42841" xr:uid="{00000000-0005-0000-0000-00001ABE0000}"/>
    <cellStyle name="Normal 9 3 2 4 3 2 3" xfId="5643" xr:uid="{00000000-0005-0000-0000-00001BBE0000}"/>
    <cellStyle name="Normal 9 3 2 4 3 2 3 2" xfId="14316" xr:uid="{00000000-0005-0000-0000-00001CBE0000}"/>
    <cellStyle name="Normal 9 3 2 4 3 2 3 2 2" xfId="31669" xr:uid="{00000000-0005-0000-0000-00001DBE0000}"/>
    <cellStyle name="Normal 9 3 2 4 3 2 3 2 3" xfId="49015" xr:uid="{00000000-0005-0000-0000-00001EBE0000}"/>
    <cellStyle name="Normal 9 3 2 4 3 2 3 3" xfId="22996" xr:uid="{00000000-0005-0000-0000-00001FBE0000}"/>
    <cellStyle name="Normal 9 3 2 4 3 2 3 4" xfId="40342" xr:uid="{00000000-0005-0000-0000-000020BE0000}"/>
    <cellStyle name="Normal 9 3 2 4 3 2 4" xfId="11033" xr:uid="{00000000-0005-0000-0000-000021BE0000}"/>
    <cellStyle name="Normal 9 3 2 4 3 2 4 2" xfId="28386" xr:uid="{00000000-0005-0000-0000-000022BE0000}"/>
    <cellStyle name="Normal 9 3 2 4 3 2 4 3" xfId="45732" xr:uid="{00000000-0005-0000-0000-000023BE0000}"/>
    <cellStyle name="Normal 9 3 2 4 3 2 5" xfId="19713" xr:uid="{00000000-0005-0000-0000-000024BE0000}"/>
    <cellStyle name="Normal 9 3 2 4 3 2 6" xfId="37059" xr:uid="{00000000-0005-0000-0000-000025BE0000}"/>
    <cellStyle name="Normal 9 3 2 4 3 3" xfId="6329" xr:uid="{00000000-0005-0000-0000-000026BE0000}"/>
    <cellStyle name="Normal 9 3 2 4 3 3 2" xfId="15002" xr:uid="{00000000-0005-0000-0000-000027BE0000}"/>
    <cellStyle name="Normal 9 3 2 4 3 3 2 2" xfId="32355" xr:uid="{00000000-0005-0000-0000-000028BE0000}"/>
    <cellStyle name="Normal 9 3 2 4 3 3 2 3" xfId="49701" xr:uid="{00000000-0005-0000-0000-000029BE0000}"/>
    <cellStyle name="Normal 9 3 2 4 3 3 3" xfId="23682" xr:uid="{00000000-0005-0000-0000-00002ABE0000}"/>
    <cellStyle name="Normal 9 3 2 4 3 3 4" xfId="41028" xr:uid="{00000000-0005-0000-0000-00002BBE0000}"/>
    <cellStyle name="Normal 9 3 2 4 3 4" xfId="4173" xr:uid="{00000000-0005-0000-0000-00002CBE0000}"/>
    <cellStyle name="Normal 9 3 2 4 3 4 2" xfId="12846" xr:uid="{00000000-0005-0000-0000-00002DBE0000}"/>
    <cellStyle name="Normal 9 3 2 4 3 4 2 2" xfId="30199" xr:uid="{00000000-0005-0000-0000-00002EBE0000}"/>
    <cellStyle name="Normal 9 3 2 4 3 4 2 3" xfId="47545" xr:uid="{00000000-0005-0000-0000-00002FBE0000}"/>
    <cellStyle name="Normal 9 3 2 4 3 4 3" xfId="21526" xr:uid="{00000000-0005-0000-0000-000030BE0000}"/>
    <cellStyle name="Normal 9 3 2 4 3 4 4" xfId="38872" xr:uid="{00000000-0005-0000-0000-000031BE0000}"/>
    <cellStyle name="Normal 9 3 2 4 3 5" xfId="9220" xr:uid="{00000000-0005-0000-0000-000032BE0000}"/>
    <cellStyle name="Normal 9 3 2 4 3 5 2" xfId="26573" xr:uid="{00000000-0005-0000-0000-000033BE0000}"/>
    <cellStyle name="Normal 9 3 2 4 3 5 3" xfId="43919" xr:uid="{00000000-0005-0000-0000-000034BE0000}"/>
    <cellStyle name="Normal 9 3 2 4 3 6" xfId="17900" xr:uid="{00000000-0005-0000-0000-000035BE0000}"/>
    <cellStyle name="Normal 9 3 2 4 3 7" xfId="35246" xr:uid="{00000000-0005-0000-0000-000036BE0000}"/>
    <cellStyle name="Normal 9 3 2 4 4" xfId="2115" xr:uid="{00000000-0005-0000-0000-000037BE0000}"/>
    <cellStyle name="Normal 9 3 2 4 4 2" xfId="7897" xr:uid="{00000000-0005-0000-0000-000038BE0000}"/>
    <cellStyle name="Normal 9 3 2 4 4 2 2" xfId="16570" xr:uid="{00000000-0005-0000-0000-000039BE0000}"/>
    <cellStyle name="Normal 9 3 2 4 4 2 2 2" xfId="33923" xr:uid="{00000000-0005-0000-0000-00003ABE0000}"/>
    <cellStyle name="Normal 9 3 2 4 4 2 2 3" xfId="51269" xr:uid="{00000000-0005-0000-0000-00003BBE0000}"/>
    <cellStyle name="Normal 9 3 2 4 4 2 3" xfId="25250" xr:uid="{00000000-0005-0000-0000-00003CBE0000}"/>
    <cellStyle name="Normal 9 3 2 4 4 2 4" xfId="42596" xr:uid="{00000000-0005-0000-0000-00003DBE0000}"/>
    <cellStyle name="Normal 9 3 2 4 4 3" xfId="3928" xr:uid="{00000000-0005-0000-0000-00003EBE0000}"/>
    <cellStyle name="Normal 9 3 2 4 4 3 2" xfId="12601" xr:uid="{00000000-0005-0000-0000-00003FBE0000}"/>
    <cellStyle name="Normal 9 3 2 4 4 3 2 2" xfId="29954" xr:uid="{00000000-0005-0000-0000-000040BE0000}"/>
    <cellStyle name="Normal 9 3 2 4 4 3 2 3" xfId="47300" xr:uid="{00000000-0005-0000-0000-000041BE0000}"/>
    <cellStyle name="Normal 9 3 2 4 4 3 3" xfId="21281" xr:uid="{00000000-0005-0000-0000-000042BE0000}"/>
    <cellStyle name="Normal 9 3 2 4 4 3 4" xfId="38627" xr:uid="{00000000-0005-0000-0000-000043BE0000}"/>
    <cellStyle name="Normal 9 3 2 4 4 4" xfId="10788" xr:uid="{00000000-0005-0000-0000-000044BE0000}"/>
    <cellStyle name="Normal 9 3 2 4 4 4 2" xfId="28141" xr:uid="{00000000-0005-0000-0000-000045BE0000}"/>
    <cellStyle name="Normal 9 3 2 4 4 4 3" xfId="45487" xr:uid="{00000000-0005-0000-0000-000046BE0000}"/>
    <cellStyle name="Normal 9 3 2 4 4 5" xfId="19468" xr:uid="{00000000-0005-0000-0000-000047BE0000}"/>
    <cellStyle name="Normal 9 3 2 4 4 6" xfId="36814" xr:uid="{00000000-0005-0000-0000-000048BE0000}"/>
    <cellStyle name="Normal 9 3 2 4 5" xfId="1282" xr:uid="{00000000-0005-0000-0000-000049BE0000}"/>
    <cellStyle name="Normal 9 3 2 4 5 2" xfId="7064" xr:uid="{00000000-0005-0000-0000-00004ABE0000}"/>
    <cellStyle name="Normal 9 3 2 4 5 2 2" xfId="15737" xr:uid="{00000000-0005-0000-0000-00004BBE0000}"/>
    <cellStyle name="Normal 9 3 2 4 5 2 2 2" xfId="33090" xr:uid="{00000000-0005-0000-0000-00004CBE0000}"/>
    <cellStyle name="Normal 9 3 2 4 5 2 2 3" xfId="50436" xr:uid="{00000000-0005-0000-0000-00004DBE0000}"/>
    <cellStyle name="Normal 9 3 2 4 5 2 3" xfId="24417" xr:uid="{00000000-0005-0000-0000-00004EBE0000}"/>
    <cellStyle name="Normal 9 3 2 4 5 2 4" xfId="41763" xr:uid="{00000000-0005-0000-0000-00004FBE0000}"/>
    <cellStyle name="Normal 9 3 2 4 5 3" xfId="4908" xr:uid="{00000000-0005-0000-0000-000050BE0000}"/>
    <cellStyle name="Normal 9 3 2 4 5 3 2" xfId="13581" xr:uid="{00000000-0005-0000-0000-000051BE0000}"/>
    <cellStyle name="Normal 9 3 2 4 5 3 2 2" xfId="30934" xr:uid="{00000000-0005-0000-0000-000052BE0000}"/>
    <cellStyle name="Normal 9 3 2 4 5 3 2 3" xfId="48280" xr:uid="{00000000-0005-0000-0000-000053BE0000}"/>
    <cellStyle name="Normal 9 3 2 4 5 3 3" xfId="22261" xr:uid="{00000000-0005-0000-0000-000054BE0000}"/>
    <cellStyle name="Normal 9 3 2 4 5 3 4" xfId="39607" xr:uid="{00000000-0005-0000-0000-000055BE0000}"/>
    <cellStyle name="Normal 9 3 2 4 5 4" xfId="9955" xr:uid="{00000000-0005-0000-0000-000056BE0000}"/>
    <cellStyle name="Normal 9 3 2 4 5 4 2" xfId="27308" xr:uid="{00000000-0005-0000-0000-000057BE0000}"/>
    <cellStyle name="Normal 9 3 2 4 5 4 3" xfId="44654" xr:uid="{00000000-0005-0000-0000-000058BE0000}"/>
    <cellStyle name="Normal 9 3 2 4 5 5" xfId="18635" xr:uid="{00000000-0005-0000-0000-000059BE0000}"/>
    <cellStyle name="Normal 9 3 2 4 5 6" xfId="35981" xr:uid="{00000000-0005-0000-0000-00005ABE0000}"/>
    <cellStyle name="Normal 9 3 2 4 6" xfId="6084" xr:uid="{00000000-0005-0000-0000-00005BBE0000}"/>
    <cellStyle name="Normal 9 3 2 4 6 2" xfId="14757" xr:uid="{00000000-0005-0000-0000-00005CBE0000}"/>
    <cellStyle name="Normal 9 3 2 4 6 2 2" xfId="32110" xr:uid="{00000000-0005-0000-0000-00005DBE0000}"/>
    <cellStyle name="Normal 9 3 2 4 6 2 3" xfId="49456" xr:uid="{00000000-0005-0000-0000-00005EBE0000}"/>
    <cellStyle name="Normal 9 3 2 4 6 3" xfId="23437" xr:uid="{00000000-0005-0000-0000-00005FBE0000}"/>
    <cellStyle name="Normal 9 3 2 4 6 4" xfId="40783" xr:uid="{00000000-0005-0000-0000-000060BE0000}"/>
    <cellStyle name="Normal 9 3 2 4 7" xfId="3095" xr:uid="{00000000-0005-0000-0000-000061BE0000}"/>
    <cellStyle name="Normal 9 3 2 4 7 2" xfId="11768" xr:uid="{00000000-0005-0000-0000-000062BE0000}"/>
    <cellStyle name="Normal 9 3 2 4 7 2 2" xfId="29121" xr:uid="{00000000-0005-0000-0000-000063BE0000}"/>
    <cellStyle name="Normal 9 3 2 4 7 2 3" xfId="46467" xr:uid="{00000000-0005-0000-0000-000064BE0000}"/>
    <cellStyle name="Normal 9 3 2 4 7 3" xfId="20448" xr:uid="{00000000-0005-0000-0000-000065BE0000}"/>
    <cellStyle name="Normal 9 3 2 4 7 4" xfId="37794" xr:uid="{00000000-0005-0000-0000-000066BE0000}"/>
    <cellStyle name="Normal 9 3 2 4 8" xfId="8975" xr:uid="{00000000-0005-0000-0000-000067BE0000}"/>
    <cellStyle name="Normal 9 3 2 4 8 2" xfId="26328" xr:uid="{00000000-0005-0000-0000-000068BE0000}"/>
    <cellStyle name="Normal 9 3 2 4 8 3" xfId="43674" xr:uid="{00000000-0005-0000-0000-000069BE0000}"/>
    <cellStyle name="Normal 9 3 2 4 9" xfId="17655" xr:uid="{00000000-0005-0000-0000-00006ABE0000}"/>
    <cellStyle name="Normal 9 3 2 5" xfId="155" xr:uid="{00000000-0005-0000-0000-00006BBE0000}"/>
    <cellStyle name="Normal 9 3 2 5 10" xfId="34854" xr:uid="{00000000-0005-0000-0000-00006CBE0000}"/>
    <cellStyle name="Normal 9 3 2 5 2" xfId="890" xr:uid="{00000000-0005-0000-0000-00006DBE0000}"/>
    <cellStyle name="Normal 9 3 2 5 2 2" xfId="2703" xr:uid="{00000000-0005-0000-0000-00006EBE0000}"/>
    <cellStyle name="Normal 9 3 2 5 2 2 2" xfId="8485" xr:uid="{00000000-0005-0000-0000-00006FBE0000}"/>
    <cellStyle name="Normal 9 3 2 5 2 2 2 2" xfId="17158" xr:uid="{00000000-0005-0000-0000-000070BE0000}"/>
    <cellStyle name="Normal 9 3 2 5 2 2 2 2 2" xfId="34511" xr:uid="{00000000-0005-0000-0000-000071BE0000}"/>
    <cellStyle name="Normal 9 3 2 5 2 2 2 2 3" xfId="51857" xr:uid="{00000000-0005-0000-0000-000072BE0000}"/>
    <cellStyle name="Normal 9 3 2 5 2 2 2 3" xfId="25838" xr:uid="{00000000-0005-0000-0000-000073BE0000}"/>
    <cellStyle name="Normal 9 3 2 5 2 2 2 4" xfId="43184" xr:uid="{00000000-0005-0000-0000-000074BE0000}"/>
    <cellStyle name="Normal 9 3 2 5 2 2 3" xfId="4516" xr:uid="{00000000-0005-0000-0000-000075BE0000}"/>
    <cellStyle name="Normal 9 3 2 5 2 2 3 2" xfId="13189" xr:uid="{00000000-0005-0000-0000-000076BE0000}"/>
    <cellStyle name="Normal 9 3 2 5 2 2 3 2 2" xfId="30542" xr:uid="{00000000-0005-0000-0000-000077BE0000}"/>
    <cellStyle name="Normal 9 3 2 5 2 2 3 2 3" xfId="47888" xr:uid="{00000000-0005-0000-0000-000078BE0000}"/>
    <cellStyle name="Normal 9 3 2 5 2 2 3 3" xfId="21869" xr:uid="{00000000-0005-0000-0000-000079BE0000}"/>
    <cellStyle name="Normal 9 3 2 5 2 2 3 4" xfId="39215" xr:uid="{00000000-0005-0000-0000-00007ABE0000}"/>
    <cellStyle name="Normal 9 3 2 5 2 2 4" xfId="11376" xr:uid="{00000000-0005-0000-0000-00007BBE0000}"/>
    <cellStyle name="Normal 9 3 2 5 2 2 4 2" xfId="28729" xr:uid="{00000000-0005-0000-0000-00007CBE0000}"/>
    <cellStyle name="Normal 9 3 2 5 2 2 4 3" xfId="46075" xr:uid="{00000000-0005-0000-0000-00007DBE0000}"/>
    <cellStyle name="Normal 9 3 2 5 2 2 5" xfId="20056" xr:uid="{00000000-0005-0000-0000-00007EBE0000}"/>
    <cellStyle name="Normal 9 3 2 5 2 2 6" xfId="37402" xr:uid="{00000000-0005-0000-0000-00007FBE0000}"/>
    <cellStyle name="Normal 9 3 2 5 2 3" xfId="1625" xr:uid="{00000000-0005-0000-0000-000080BE0000}"/>
    <cellStyle name="Normal 9 3 2 5 2 3 2" xfId="7407" xr:uid="{00000000-0005-0000-0000-000081BE0000}"/>
    <cellStyle name="Normal 9 3 2 5 2 3 2 2" xfId="16080" xr:uid="{00000000-0005-0000-0000-000082BE0000}"/>
    <cellStyle name="Normal 9 3 2 5 2 3 2 2 2" xfId="33433" xr:uid="{00000000-0005-0000-0000-000083BE0000}"/>
    <cellStyle name="Normal 9 3 2 5 2 3 2 2 3" xfId="50779" xr:uid="{00000000-0005-0000-0000-000084BE0000}"/>
    <cellStyle name="Normal 9 3 2 5 2 3 2 3" xfId="24760" xr:uid="{00000000-0005-0000-0000-000085BE0000}"/>
    <cellStyle name="Normal 9 3 2 5 2 3 2 4" xfId="42106" xr:uid="{00000000-0005-0000-0000-000086BE0000}"/>
    <cellStyle name="Normal 9 3 2 5 2 3 3" xfId="5251" xr:uid="{00000000-0005-0000-0000-000087BE0000}"/>
    <cellStyle name="Normal 9 3 2 5 2 3 3 2" xfId="13924" xr:uid="{00000000-0005-0000-0000-000088BE0000}"/>
    <cellStyle name="Normal 9 3 2 5 2 3 3 2 2" xfId="31277" xr:uid="{00000000-0005-0000-0000-000089BE0000}"/>
    <cellStyle name="Normal 9 3 2 5 2 3 3 2 3" xfId="48623" xr:uid="{00000000-0005-0000-0000-00008ABE0000}"/>
    <cellStyle name="Normal 9 3 2 5 2 3 3 3" xfId="22604" xr:uid="{00000000-0005-0000-0000-00008BBE0000}"/>
    <cellStyle name="Normal 9 3 2 5 2 3 3 4" xfId="39950" xr:uid="{00000000-0005-0000-0000-00008CBE0000}"/>
    <cellStyle name="Normal 9 3 2 5 2 3 4" xfId="10298" xr:uid="{00000000-0005-0000-0000-00008DBE0000}"/>
    <cellStyle name="Normal 9 3 2 5 2 3 4 2" xfId="27651" xr:uid="{00000000-0005-0000-0000-00008EBE0000}"/>
    <cellStyle name="Normal 9 3 2 5 2 3 4 3" xfId="44997" xr:uid="{00000000-0005-0000-0000-00008FBE0000}"/>
    <cellStyle name="Normal 9 3 2 5 2 3 5" xfId="18978" xr:uid="{00000000-0005-0000-0000-000090BE0000}"/>
    <cellStyle name="Normal 9 3 2 5 2 3 6" xfId="36324" xr:uid="{00000000-0005-0000-0000-000091BE0000}"/>
    <cellStyle name="Normal 9 3 2 5 2 4" xfId="6672" xr:uid="{00000000-0005-0000-0000-000092BE0000}"/>
    <cellStyle name="Normal 9 3 2 5 2 4 2" xfId="15345" xr:uid="{00000000-0005-0000-0000-000093BE0000}"/>
    <cellStyle name="Normal 9 3 2 5 2 4 2 2" xfId="32698" xr:uid="{00000000-0005-0000-0000-000094BE0000}"/>
    <cellStyle name="Normal 9 3 2 5 2 4 2 3" xfId="50044" xr:uid="{00000000-0005-0000-0000-000095BE0000}"/>
    <cellStyle name="Normal 9 3 2 5 2 4 3" xfId="24025" xr:uid="{00000000-0005-0000-0000-000096BE0000}"/>
    <cellStyle name="Normal 9 3 2 5 2 4 4" xfId="41371" xr:uid="{00000000-0005-0000-0000-000097BE0000}"/>
    <cellStyle name="Normal 9 3 2 5 2 5" xfId="3438" xr:uid="{00000000-0005-0000-0000-000098BE0000}"/>
    <cellStyle name="Normal 9 3 2 5 2 5 2" xfId="12111" xr:uid="{00000000-0005-0000-0000-000099BE0000}"/>
    <cellStyle name="Normal 9 3 2 5 2 5 2 2" xfId="29464" xr:uid="{00000000-0005-0000-0000-00009ABE0000}"/>
    <cellStyle name="Normal 9 3 2 5 2 5 2 3" xfId="46810" xr:uid="{00000000-0005-0000-0000-00009BBE0000}"/>
    <cellStyle name="Normal 9 3 2 5 2 5 3" xfId="20791" xr:uid="{00000000-0005-0000-0000-00009CBE0000}"/>
    <cellStyle name="Normal 9 3 2 5 2 5 4" xfId="38137" xr:uid="{00000000-0005-0000-0000-00009DBE0000}"/>
    <cellStyle name="Normal 9 3 2 5 2 6" xfId="9563" xr:uid="{00000000-0005-0000-0000-00009EBE0000}"/>
    <cellStyle name="Normal 9 3 2 5 2 6 2" xfId="26916" xr:uid="{00000000-0005-0000-0000-00009FBE0000}"/>
    <cellStyle name="Normal 9 3 2 5 2 6 3" xfId="44262" xr:uid="{00000000-0005-0000-0000-0000A0BE0000}"/>
    <cellStyle name="Normal 9 3 2 5 2 7" xfId="18243" xr:uid="{00000000-0005-0000-0000-0000A1BE0000}"/>
    <cellStyle name="Normal 9 3 2 5 2 8" xfId="35589" xr:uid="{00000000-0005-0000-0000-0000A2BE0000}"/>
    <cellStyle name="Normal 9 3 2 5 3" xfId="645" xr:uid="{00000000-0005-0000-0000-0000A3BE0000}"/>
    <cellStyle name="Normal 9 3 2 5 3 2" xfId="2458" xr:uid="{00000000-0005-0000-0000-0000A4BE0000}"/>
    <cellStyle name="Normal 9 3 2 5 3 2 2" xfId="8240" xr:uid="{00000000-0005-0000-0000-0000A5BE0000}"/>
    <cellStyle name="Normal 9 3 2 5 3 2 2 2" xfId="16913" xr:uid="{00000000-0005-0000-0000-0000A6BE0000}"/>
    <cellStyle name="Normal 9 3 2 5 3 2 2 2 2" xfId="34266" xr:uid="{00000000-0005-0000-0000-0000A7BE0000}"/>
    <cellStyle name="Normal 9 3 2 5 3 2 2 2 3" xfId="51612" xr:uid="{00000000-0005-0000-0000-0000A8BE0000}"/>
    <cellStyle name="Normal 9 3 2 5 3 2 2 3" xfId="25593" xr:uid="{00000000-0005-0000-0000-0000A9BE0000}"/>
    <cellStyle name="Normal 9 3 2 5 3 2 2 4" xfId="42939" xr:uid="{00000000-0005-0000-0000-0000AABE0000}"/>
    <cellStyle name="Normal 9 3 2 5 3 2 3" xfId="5741" xr:uid="{00000000-0005-0000-0000-0000ABBE0000}"/>
    <cellStyle name="Normal 9 3 2 5 3 2 3 2" xfId="14414" xr:uid="{00000000-0005-0000-0000-0000ACBE0000}"/>
    <cellStyle name="Normal 9 3 2 5 3 2 3 2 2" xfId="31767" xr:uid="{00000000-0005-0000-0000-0000ADBE0000}"/>
    <cellStyle name="Normal 9 3 2 5 3 2 3 2 3" xfId="49113" xr:uid="{00000000-0005-0000-0000-0000AEBE0000}"/>
    <cellStyle name="Normal 9 3 2 5 3 2 3 3" xfId="23094" xr:uid="{00000000-0005-0000-0000-0000AFBE0000}"/>
    <cellStyle name="Normal 9 3 2 5 3 2 3 4" xfId="40440" xr:uid="{00000000-0005-0000-0000-0000B0BE0000}"/>
    <cellStyle name="Normal 9 3 2 5 3 2 4" xfId="11131" xr:uid="{00000000-0005-0000-0000-0000B1BE0000}"/>
    <cellStyle name="Normal 9 3 2 5 3 2 4 2" xfId="28484" xr:uid="{00000000-0005-0000-0000-0000B2BE0000}"/>
    <cellStyle name="Normal 9 3 2 5 3 2 4 3" xfId="45830" xr:uid="{00000000-0005-0000-0000-0000B3BE0000}"/>
    <cellStyle name="Normal 9 3 2 5 3 2 5" xfId="19811" xr:uid="{00000000-0005-0000-0000-0000B4BE0000}"/>
    <cellStyle name="Normal 9 3 2 5 3 2 6" xfId="37157" xr:uid="{00000000-0005-0000-0000-0000B5BE0000}"/>
    <cellStyle name="Normal 9 3 2 5 3 3" xfId="6427" xr:uid="{00000000-0005-0000-0000-0000B6BE0000}"/>
    <cellStyle name="Normal 9 3 2 5 3 3 2" xfId="15100" xr:uid="{00000000-0005-0000-0000-0000B7BE0000}"/>
    <cellStyle name="Normal 9 3 2 5 3 3 2 2" xfId="32453" xr:uid="{00000000-0005-0000-0000-0000B8BE0000}"/>
    <cellStyle name="Normal 9 3 2 5 3 3 2 3" xfId="49799" xr:uid="{00000000-0005-0000-0000-0000B9BE0000}"/>
    <cellStyle name="Normal 9 3 2 5 3 3 3" xfId="23780" xr:uid="{00000000-0005-0000-0000-0000BABE0000}"/>
    <cellStyle name="Normal 9 3 2 5 3 3 4" xfId="41126" xr:uid="{00000000-0005-0000-0000-0000BBBE0000}"/>
    <cellStyle name="Normal 9 3 2 5 3 4" xfId="4271" xr:uid="{00000000-0005-0000-0000-0000BCBE0000}"/>
    <cellStyle name="Normal 9 3 2 5 3 4 2" xfId="12944" xr:uid="{00000000-0005-0000-0000-0000BDBE0000}"/>
    <cellStyle name="Normal 9 3 2 5 3 4 2 2" xfId="30297" xr:uid="{00000000-0005-0000-0000-0000BEBE0000}"/>
    <cellStyle name="Normal 9 3 2 5 3 4 2 3" xfId="47643" xr:uid="{00000000-0005-0000-0000-0000BFBE0000}"/>
    <cellStyle name="Normal 9 3 2 5 3 4 3" xfId="21624" xr:uid="{00000000-0005-0000-0000-0000C0BE0000}"/>
    <cellStyle name="Normal 9 3 2 5 3 4 4" xfId="38970" xr:uid="{00000000-0005-0000-0000-0000C1BE0000}"/>
    <cellStyle name="Normal 9 3 2 5 3 5" xfId="9318" xr:uid="{00000000-0005-0000-0000-0000C2BE0000}"/>
    <cellStyle name="Normal 9 3 2 5 3 5 2" xfId="26671" xr:uid="{00000000-0005-0000-0000-0000C3BE0000}"/>
    <cellStyle name="Normal 9 3 2 5 3 5 3" xfId="44017" xr:uid="{00000000-0005-0000-0000-0000C4BE0000}"/>
    <cellStyle name="Normal 9 3 2 5 3 6" xfId="17998" xr:uid="{00000000-0005-0000-0000-0000C5BE0000}"/>
    <cellStyle name="Normal 9 3 2 5 3 7" xfId="35344" xr:uid="{00000000-0005-0000-0000-0000C6BE0000}"/>
    <cellStyle name="Normal 9 3 2 5 4" xfId="1968" xr:uid="{00000000-0005-0000-0000-0000C7BE0000}"/>
    <cellStyle name="Normal 9 3 2 5 4 2" xfId="7750" xr:uid="{00000000-0005-0000-0000-0000C8BE0000}"/>
    <cellStyle name="Normal 9 3 2 5 4 2 2" xfId="16423" xr:uid="{00000000-0005-0000-0000-0000C9BE0000}"/>
    <cellStyle name="Normal 9 3 2 5 4 2 2 2" xfId="33776" xr:uid="{00000000-0005-0000-0000-0000CABE0000}"/>
    <cellStyle name="Normal 9 3 2 5 4 2 2 3" xfId="51122" xr:uid="{00000000-0005-0000-0000-0000CBBE0000}"/>
    <cellStyle name="Normal 9 3 2 5 4 2 3" xfId="25103" xr:uid="{00000000-0005-0000-0000-0000CCBE0000}"/>
    <cellStyle name="Normal 9 3 2 5 4 2 4" xfId="42449" xr:uid="{00000000-0005-0000-0000-0000CDBE0000}"/>
    <cellStyle name="Normal 9 3 2 5 4 3" xfId="3781" xr:uid="{00000000-0005-0000-0000-0000CEBE0000}"/>
    <cellStyle name="Normal 9 3 2 5 4 3 2" xfId="12454" xr:uid="{00000000-0005-0000-0000-0000CFBE0000}"/>
    <cellStyle name="Normal 9 3 2 5 4 3 2 2" xfId="29807" xr:uid="{00000000-0005-0000-0000-0000D0BE0000}"/>
    <cellStyle name="Normal 9 3 2 5 4 3 2 3" xfId="47153" xr:uid="{00000000-0005-0000-0000-0000D1BE0000}"/>
    <cellStyle name="Normal 9 3 2 5 4 3 3" xfId="21134" xr:uid="{00000000-0005-0000-0000-0000D2BE0000}"/>
    <cellStyle name="Normal 9 3 2 5 4 3 4" xfId="38480" xr:uid="{00000000-0005-0000-0000-0000D3BE0000}"/>
    <cellStyle name="Normal 9 3 2 5 4 4" xfId="10641" xr:uid="{00000000-0005-0000-0000-0000D4BE0000}"/>
    <cellStyle name="Normal 9 3 2 5 4 4 2" xfId="27994" xr:uid="{00000000-0005-0000-0000-0000D5BE0000}"/>
    <cellStyle name="Normal 9 3 2 5 4 4 3" xfId="45340" xr:uid="{00000000-0005-0000-0000-0000D6BE0000}"/>
    <cellStyle name="Normal 9 3 2 5 4 5" xfId="19321" xr:uid="{00000000-0005-0000-0000-0000D7BE0000}"/>
    <cellStyle name="Normal 9 3 2 5 4 6" xfId="36667" xr:uid="{00000000-0005-0000-0000-0000D8BE0000}"/>
    <cellStyle name="Normal 9 3 2 5 5" xfId="1380" xr:uid="{00000000-0005-0000-0000-0000D9BE0000}"/>
    <cellStyle name="Normal 9 3 2 5 5 2" xfId="7162" xr:uid="{00000000-0005-0000-0000-0000DABE0000}"/>
    <cellStyle name="Normal 9 3 2 5 5 2 2" xfId="15835" xr:uid="{00000000-0005-0000-0000-0000DBBE0000}"/>
    <cellStyle name="Normal 9 3 2 5 5 2 2 2" xfId="33188" xr:uid="{00000000-0005-0000-0000-0000DCBE0000}"/>
    <cellStyle name="Normal 9 3 2 5 5 2 2 3" xfId="50534" xr:uid="{00000000-0005-0000-0000-0000DDBE0000}"/>
    <cellStyle name="Normal 9 3 2 5 5 2 3" xfId="24515" xr:uid="{00000000-0005-0000-0000-0000DEBE0000}"/>
    <cellStyle name="Normal 9 3 2 5 5 2 4" xfId="41861" xr:uid="{00000000-0005-0000-0000-0000DFBE0000}"/>
    <cellStyle name="Normal 9 3 2 5 5 3" xfId="5006" xr:uid="{00000000-0005-0000-0000-0000E0BE0000}"/>
    <cellStyle name="Normal 9 3 2 5 5 3 2" xfId="13679" xr:uid="{00000000-0005-0000-0000-0000E1BE0000}"/>
    <cellStyle name="Normal 9 3 2 5 5 3 2 2" xfId="31032" xr:uid="{00000000-0005-0000-0000-0000E2BE0000}"/>
    <cellStyle name="Normal 9 3 2 5 5 3 2 3" xfId="48378" xr:uid="{00000000-0005-0000-0000-0000E3BE0000}"/>
    <cellStyle name="Normal 9 3 2 5 5 3 3" xfId="22359" xr:uid="{00000000-0005-0000-0000-0000E4BE0000}"/>
    <cellStyle name="Normal 9 3 2 5 5 3 4" xfId="39705" xr:uid="{00000000-0005-0000-0000-0000E5BE0000}"/>
    <cellStyle name="Normal 9 3 2 5 5 4" xfId="10053" xr:uid="{00000000-0005-0000-0000-0000E6BE0000}"/>
    <cellStyle name="Normal 9 3 2 5 5 4 2" xfId="27406" xr:uid="{00000000-0005-0000-0000-0000E7BE0000}"/>
    <cellStyle name="Normal 9 3 2 5 5 4 3" xfId="44752" xr:uid="{00000000-0005-0000-0000-0000E8BE0000}"/>
    <cellStyle name="Normal 9 3 2 5 5 5" xfId="18733" xr:uid="{00000000-0005-0000-0000-0000E9BE0000}"/>
    <cellStyle name="Normal 9 3 2 5 5 6" xfId="36079" xr:uid="{00000000-0005-0000-0000-0000EABE0000}"/>
    <cellStyle name="Normal 9 3 2 5 6" xfId="5937" xr:uid="{00000000-0005-0000-0000-0000EBBE0000}"/>
    <cellStyle name="Normal 9 3 2 5 6 2" xfId="14610" xr:uid="{00000000-0005-0000-0000-0000ECBE0000}"/>
    <cellStyle name="Normal 9 3 2 5 6 2 2" xfId="31963" xr:uid="{00000000-0005-0000-0000-0000EDBE0000}"/>
    <cellStyle name="Normal 9 3 2 5 6 2 3" xfId="49309" xr:uid="{00000000-0005-0000-0000-0000EEBE0000}"/>
    <cellStyle name="Normal 9 3 2 5 6 3" xfId="23290" xr:uid="{00000000-0005-0000-0000-0000EFBE0000}"/>
    <cellStyle name="Normal 9 3 2 5 6 4" xfId="40636" xr:uid="{00000000-0005-0000-0000-0000F0BE0000}"/>
    <cellStyle name="Normal 9 3 2 5 7" xfId="3193" xr:uid="{00000000-0005-0000-0000-0000F1BE0000}"/>
    <cellStyle name="Normal 9 3 2 5 7 2" xfId="11866" xr:uid="{00000000-0005-0000-0000-0000F2BE0000}"/>
    <cellStyle name="Normal 9 3 2 5 7 2 2" xfId="29219" xr:uid="{00000000-0005-0000-0000-0000F3BE0000}"/>
    <cellStyle name="Normal 9 3 2 5 7 2 3" xfId="46565" xr:uid="{00000000-0005-0000-0000-0000F4BE0000}"/>
    <cellStyle name="Normal 9 3 2 5 7 3" xfId="20546" xr:uid="{00000000-0005-0000-0000-0000F5BE0000}"/>
    <cellStyle name="Normal 9 3 2 5 7 4" xfId="37892" xr:uid="{00000000-0005-0000-0000-0000F6BE0000}"/>
    <cellStyle name="Normal 9 3 2 5 8" xfId="8828" xr:uid="{00000000-0005-0000-0000-0000F7BE0000}"/>
    <cellStyle name="Normal 9 3 2 5 8 2" xfId="26181" xr:uid="{00000000-0005-0000-0000-0000F8BE0000}"/>
    <cellStyle name="Normal 9 3 2 5 8 3" xfId="43527" xr:uid="{00000000-0005-0000-0000-0000F9BE0000}"/>
    <cellStyle name="Normal 9 3 2 5 9" xfId="17508" xr:uid="{00000000-0005-0000-0000-0000FABE0000}"/>
    <cellStyle name="Normal 9 3 2 6" xfId="792" xr:uid="{00000000-0005-0000-0000-0000FBBE0000}"/>
    <cellStyle name="Normal 9 3 2 6 2" xfId="2605" xr:uid="{00000000-0005-0000-0000-0000FCBE0000}"/>
    <cellStyle name="Normal 9 3 2 6 2 2" xfId="8387" xr:uid="{00000000-0005-0000-0000-0000FDBE0000}"/>
    <cellStyle name="Normal 9 3 2 6 2 2 2" xfId="17060" xr:uid="{00000000-0005-0000-0000-0000FEBE0000}"/>
    <cellStyle name="Normal 9 3 2 6 2 2 2 2" xfId="34413" xr:uid="{00000000-0005-0000-0000-0000FFBE0000}"/>
    <cellStyle name="Normal 9 3 2 6 2 2 2 3" xfId="51759" xr:uid="{00000000-0005-0000-0000-000000BF0000}"/>
    <cellStyle name="Normal 9 3 2 6 2 2 3" xfId="25740" xr:uid="{00000000-0005-0000-0000-000001BF0000}"/>
    <cellStyle name="Normal 9 3 2 6 2 2 4" xfId="43086" xr:uid="{00000000-0005-0000-0000-000002BF0000}"/>
    <cellStyle name="Normal 9 3 2 6 2 3" xfId="4418" xr:uid="{00000000-0005-0000-0000-000003BF0000}"/>
    <cellStyle name="Normal 9 3 2 6 2 3 2" xfId="13091" xr:uid="{00000000-0005-0000-0000-000004BF0000}"/>
    <cellStyle name="Normal 9 3 2 6 2 3 2 2" xfId="30444" xr:uid="{00000000-0005-0000-0000-000005BF0000}"/>
    <cellStyle name="Normal 9 3 2 6 2 3 2 3" xfId="47790" xr:uid="{00000000-0005-0000-0000-000006BF0000}"/>
    <cellStyle name="Normal 9 3 2 6 2 3 3" xfId="21771" xr:uid="{00000000-0005-0000-0000-000007BF0000}"/>
    <cellStyle name="Normal 9 3 2 6 2 3 4" xfId="39117" xr:uid="{00000000-0005-0000-0000-000008BF0000}"/>
    <cellStyle name="Normal 9 3 2 6 2 4" xfId="11278" xr:uid="{00000000-0005-0000-0000-000009BF0000}"/>
    <cellStyle name="Normal 9 3 2 6 2 4 2" xfId="28631" xr:uid="{00000000-0005-0000-0000-00000ABF0000}"/>
    <cellStyle name="Normal 9 3 2 6 2 4 3" xfId="45977" xr:uid="{00000000-0005-0000-0000-00000BBF0000}"/>
    <cellStyle name="Normal 9 3 2 6 2 5" xfId="19958" xr:uid="{00000000-0005-0000-0000-00000CBF0000}"/>
    <cellStyle name="Normal 9 3 2 6 2 6" xfId="37304" xr:uid="{00000000-0005-0000-0000-00000DBF0000}"/>
    <cellStyle name="Normal 9 3 2 6 3" xfId="1527" xr:uid="{00000000-0005-0000-0000-00000EBF0000}"/>
    <cellStyle name="Normal 9 3 2 6 3 2" xfId="7309" xr:uid="{00000000-0005-0000-0000-00000FBF0000}"/>
    <cellStyle name="Normal 9 3 2 6 3 2 2" xfId="15982" xr:uid="{00000000-0005-0000-0000-000010BF0000}"/>
    <cellStyle name="Normal 9 3 2 6 3 2 2 2" xfId="33335" xr:uid="{00000000-0005-0000-0000-000011BF0000}"/>
    <cellStyle name="Normal 9 3 2 6 3 2 2 3" xfId="50681" xr:uid="{00000000-0005-0000-0000-000012BF0000}"/>
    <cellStyle name="Normal 9 3 2 6 3 2 3" xfId="24662" xr:uid="{00000000-0005-0000-0000-000013BF0000}"/>
    <cellStyle name="Normal 9 3 2 6 3 2 4" xfId="42008" xr:uid="{00000000-0005-0000-0000-000014BF0000}"/>
    <cellStyle name="Normal 9 3 2 6 3 3" xfId="5153" xr:uid="{00000000-0005-0000-0000-000015BF0000}"/>
    <cellStyle name="Normal 9 3 2 6 3 3 2" xfId="13826" xr:uid="{00000000-0005-0000-0000-000016BF0000}"/>
    <cellStyle name="Normal 9 3 2 6 3 3 2 2" xfId="31179" xr:uid="{00000000-0005-0000-0000-000017BF0000}"/>
    <cellStyle name="Normal 9 3 2 6 3 3 2 3" xfId="48525" xr:uid="{00000000-0005-0000-0000-000018BF0000}"/>
    <cellStyle name="Normal 9 3 2 6 3 3 3" xfId="22506" xr:uid="{00000000-0005-0000-0000-000019BF0000}"/>
    <cellStyle name="Normal 9 3 2 6 3 3 4" xfId="39852" xr:uid="{00000000-0005-0000-0000-00001ABF0000}"/>
    <cellStyle name="Normal 9 3 2 6 3 4" xfId="10200" xr:uid="{00000000-0005-0000-0000-00001BBF0000}"/>
    <cellStyle name="Normal 9 3 2 6 3 4 2" xfId="27553" xr:uid="{00000000-0005-0000-0000-00001CBF0000}"/>
    <cellStyle name="Normal 9 3 2 6 3 4 3" xfId="44899" xr:uid="{00000000-0005-0000-0000-00001DBF0000}"/>
    <cellStyle name="Normal 9 3 2 6 3 5" xfId="18880" xr:uid="{00000000-0005-0000-0000-00001EBF0000}"/>
    <cellStyle name="Normal 9 3 2 6 3 6" xfId="36226" xr:uid="{00000000-0005-0000-0000-00001FBF0000}"/>
    <cellStyle name="Normal 9 3 2 6 4" xfId="6574" xr:uid="{00000000-0005-0000-0000-000020BF0000}"/>
    <cellStyle name="Normal 9 3 2 6 4 2" xfId="15247" xr:uid="{00000000-0005-0000-0000-000021BF0000}"/>
    <cellStyle name="Normal 9 3 2 6 4 2 2" xfId="32600" xr:uid="{00000000-0005-0000-0000-000022BF0000}"/>
    <cellStyle name="Normal 9 3 2 6 4 2 3" xfId="49946" xr:uid="{00000000-0005-0000-0000-000023BF0000}"/>
    <cellStyle name="Normal 9 3 2 6 4 3" xfId="23927" xr:uid="{00000000-0005-0000-0000-000024BF0000}"/>
    <cellStyle name="Normal 9 3 2 6 4 4" xfId="41273" xr:uid="{00000000-0005-0000-0000-000025BF0000}"/>
    <cellStyle name="Normal 9 3 2 6 5" xfId="3340" xr:uid="{00000000-0005-0000-0000-000026BF0000}"/>
    <cellStyle name="Normal 9 3 2 6 5 2" xfId="12013" xr:uid="{00000000-0005-0000-0000-000027BF0000}"/>
    <cellStyle name="Normal 9 3 2 6 5 2 2" xfId="29366" xr:uid="{00000000-0005-0000-0000-000028BF0000}"/>
    <cellStyle name="Normal 9 3 2 6 5 2 3" xfId="46712" xr:uid="{00000000-0005-0000-0000-000029BF0000}"/>
    <cellStyle name="Normal 9 3 2 6 5 3" xfId="20693" xr:uid="{00000000-0005-0000-0000-00002ABF0000}"/>
    <cellStyle name="Normal 9 3 2 6 5 4" xfId="38039" xr:uid="{00000000-0005-0000-0000-00002BBF0000}"/>
    <cellStyle name="Normal 9 3 2 6 6" xfId="9465" xr:uid="{00000000-0005-0000-0000-00002CBF0000}"/>
    <cellStyle name="Normal 9 3 2 6 6 2" xfId="26818" xr:uid="{00000000-0005-0000-0000-00002DBF0000}"/>
    <cellStyle name="Normal 9 3 2 6 6 3" xfId="44164" xr:uid="{00000000-0005-0000-0000-00002EBF0000}"/>
    <cellStyle name="Normal 9 3 2 6 7" xfId="18145" xr:uid="{00000000-0005-0000-0000-00002FBF0000}"/>
    <cellStyle name="Normal 9 3 2 6 8" xfId="35491" xr:uid="{00000000-0005-0000-0000-000030BF0000}"/>
    <cellStyle name="Normal 9 3 2 7" xfId="400" xr:uid="{00000000-0005-0000-0000-000031BF0000}"/>
    <cellStyle name="Normal 9 3 2 7 2" xfId="2213" xr:uid="{00000000-0005-0000-0000-000032BF0000}"/>
    <cellStyle name="Normal 9 3 2 7 2 2" xfId="7995" xr:uid="{00000000-0005-0000-0000-000033BF0000}"/>
    <cellStyle name="Normal 9 3 2 7 2 2 2" xfId="16668" xr:uid="{00000000-0005-0000-0000-000034BF0000}"/>
    <cellStyle name="Normal 9 3 2 7 2 2 2 2" xfId="34021" xr:uid="{00000000-0005-0000-0000-000035BF0000}"/>
    <cellStyle name="Normal 9 3 2 7 2 2 2 3" xfId="51367" xr:uid="{00000000-0005-0000-0000-000036BF0000}"/>
    <cellStyle name="Normal 9 3 2 7 2 2 3" xfId="25348" xr:uid="{00000000-0005-0000-0000-000037BF0000}"/>
    <cellStyle name="Normal 9 3 2 7 2 2 4" xfId="42694" xr:uid="{00000000-0005-0000-0000-000038BF0000}"/>
    <cellStyle name="Normal 9 3 2 7 2 3" xfId="5496" xr:uid="{00000000-0005-0000-0000-000039BF0000}"/>
    <cellStyle name="Normal 9 3 2 7 2 3 2" xfId="14169" xr:uid="{00000000-0005-0000-0000-00003ABF0000}"/>
    <cellStyle name="Normal 9 3 2 7 2 3 2 2" xfId="31522" xr:uid="{00000000-0005-0000-0000-00003BBF0000}"/>
    <cellStyle name="Normal 9 3 2 7 2 3 2 3" xfId="48868" xr:uid="{00000000-0005-0000-0000-00003CBF0000}"/>
    <cellStyle name="Normal 9 3 2 7 2 3 3" xfId="22849" xr:uid="{00000000-0005-0000-0000-00003DBF0000}"/>
    <cellStyle name="Normal 9 3 2 7 2 3 4" xfId="40195" xr:uid="{00000000-0005-0000-0000-00003EBF0000}"/>
    <cellStyle name="Normal 9 3 2 7 2 4" xfId="10886" xr:uid="{00000000-0005-0000-0000-00003FBF0000}"/>
    <cellStyle name="Normal 9 3 2 7 2 4 2" xfId="28239" xr:uid="{00000000-0005-0000-0000-000040BF0000}"/>
    <cellStyle name="Normal 9 3 2 7 2 4 3" xfId="45585" xr:uid="{00000000-0005-0000-0000-000041BF0000}"/>
    <cellStyle name="Normal 9 3 2 7 2 5" xfId="19566" xr:uid="{00000000-0005-0000-0000-000042BF0000}"/>
    <cellStyle name="Normal 9 3 2 7 2 6" xfId="36912" xr:uid="{00000000-0005-0000-0000-000043BF0000}"/>
    <cellStyle name="Normal 9 3 2 7 3" xfId="6182" xr:uid="{00000000-0005-0000-0000-000044BF0000}"/>
    <cellStyle name="Normal 9 3 2 7 3 2" xfId="14855" xr:uid="{00000000-0005-0000-0000-000045BF0000}"/>
    <cellStyle name="Normal 9 3 2 7 3 2 2" xfId="32208" xr:uid="{00000000-0005-0000-0000-000046BF0000}"/>
    <cellStyle name="Normal 9 3 2 7 3 2 3" xfId="49554" xr:uid="{00000000-0005-0000-0000-000047BF0000}"/>
    <cellStyle name="Normal 9 3 2 7 3 3" xfId="23535" xr:uid="{00000000-0005-0000-0000-000048BF0000}"/>
    <cellStyle name="Normal 9 3 2 7 3 4" xfId="40881" xr:uid="{00000000-0005-0000-0000-000049BF0000}"/>
    <cellStyle name="Normal 9 3 2 7 4" xfId="4026" xr:uid="{00000000-0005-0000-0000-00004ABF0000}"/>
    <cellStyle name="Normal 9 3 2 7 4 2" xfId="12699" xr:uid="{00000000-0005-0000-0000-00004BBF0000}"/>
    <cellStyle name="Normal 9 3 2 7 4 2 2" xfId="30052" xr:uid="{00000000-0005-0000-0000-00004CBF0000}"/>
    <cellStyle name="Normal 9 3 2 7 4 2 3" xfId="47398" xr:uid="{00000000-0005-0000-0000-00004DBF0000}"/>
    <cellStyle name="Normal 9 3 2 7 4 3" xfId="21379" xr:uid="{00000000-0005-0000-0000-00004EBF0000}"/>
    <cellStyle name="Normal 9 3 2 7 4 4" xfId="38725" xr:uid="{00000000-0005-0000-0000-00004FBF0000}"/>
    <cellStyle name="Normal 9 3 2 7 5" xfId="9073" xr:uid="{00000000-0005-0000-0000-000050BF0000}"/>
    <cellStyle name="Normal 9 3 2 7 5 2" xfId="26426" xr:uid="{00000000-0005-0000-0000-000051BF0000}"/>
    <cellStyle name="Normal 9 3 2 7 5 3" xfId="43772" xr:uid="{00000000-0005-0000-0000-000052BF0000}"/>
    <cellStyle name="Normal 9 3 2 7 6" xfId="17753" xr:uid="{00000000-0005-0000-0000-000053BF0000}"/>
    <cellStyle name="Normal 9 3 2 7 7" xfId="35099" xr:uid="{00000000-0005-0000-0000-000054BF0000}"/>
    <cellStyle name="Normal 9 3 2 8" xfId="1870" xr:uid="{00000000-0005-0000-0000-000055BF0000}"/>
    <cellStyle name="Normal 9 3 2 8 2" xfId="7652" xr:uid="{00000000-0005-0000-0000-000056BF0000}"/>
    <cellStyle name="Normal 9 3 2 8 2 2" xfId="16325" xr:uid="{00000000-0005-0000-0000-000057BF0000}"/>
    <cellStyle name="Normal 9 3 2 8 2 2 2" xfId="33678" xr:uid="{00000000-0005-0000-0000-000058BF0000}"/>
    <cellStyle name="Normal 9 3 2 8 2 2 3" xfId="51024" xr:uid="{00000000-0005-0000-0000-000059BF0000}"/>
    <cellStyle name="Normal 9 3 2 8 2 3" xfId="25005" xr:uid="{00000000-0005-0000-0000-00005ABF0000}"/>
    <cellStyle name="Normal 9 3 2 8 2 4" xfId="42351" xr:uid="{00000000-0005-0000-0000-00005BBF0000}"/>
    <cellStyle name="Normal 9 3 2 8 3" xfId="3683" xr:uid="{00000000-0005-0000-0000-00005CBF0000}"/>
    <cellStyle name="Normal 9 3 2 8 3 2" xfId="12356" xr:uid="{00000000-0005-0000-0000-00005DBF0000}"/>
    <cellStyle name="Normal 9 3 2 8 3 2 2" xfId="29709" xr:uid="{00000000-0005-0000-0000-00005EBF0000}"/>
    <cellStyle name="Normal 9 3 2 8 3 2 3" xfId="47055" xr:uid="{00000000-0005-0000-0000-00005FBF0000}"/>
    <cellStyle name="Normal 9 3 2 8 3 3" xfId="21036" xr:uid="{00000000-0005-0000-0000-000060BF0000}"/>
    <cellStyle name="Normal 9 3 2 8 3 4" xfId="38382" xr:uid="{00000000-0005-0000-0000-000061BF0000}"/>
    <cellStyle name="Normal 9 3 2 8 4" xfId="10543" xr:uid="{00000000-0005-0000-0000-000062BF0000}"/>
    <cellStyle name="Normal 9 3 2 8 4 2" xfId="27896" xr:uid="{00000000-0005-0000-0000-000063BF0000}"/>
    <cellStyle name="Normal 9 3 2 8 4 3" xfId="45242" xr:uid="{00000000-0005-0000-0000-000064BF0000}"/>
    <cellStyle name="Normal 9 3 2 8 5" xfId="19223" xr:uid="{00000000-0005-0000-0000-000065BF0000}"/>
    <cellStyle name="Normal 9 3 2 8 6" xfId="36569" xr:uid="{00000000-0005-0000-0000-000066BF0000}"/>
    <cellStyle name="Normal 9 3 2 9" xfId="1135" xr:uid="{00000000-0005-0000-0000-000067BF0000}"/>
    <cellStyle name="Normal 9 3 2 9 2" xfId="6917" xr:uid="{00000000-0005-0000-0000-000068BF0000}"/>
    <cellStyle name="Normal 9 3 2 9 2 2" xfId="15590" xr:uid="{00000000-0005-0000-0000-000069BF0000}"/>
    <cellStyle name="Normal 9 3 2 9 2 2 2" xfId="32943" xr:uid="{00000000-0005-0000-0000-00006ABF0000}"/>
    <cellStyle name="Normal 9 3 2 9 2 2 3" xfId="50289" xr:uid="{00000000-0005-0000-0000-00006BBF0000}"/>
    <cellStyle name="Normal 9 3 2 9 2 3" xfId="24270" xr:uid="{00000000-0005-0000-0000-00006CBF0000}"/>
    <cellStyle name="Normal 9 3 2 9 2 4" xfId="41616" xr:uid="{00000000-0005-0000-0000-00006DBF0000}"/>
    <cellStyle name="Normal 9 3 2 9 3" xfId="4761" xr:uid="{00000000-0005-0000-0000-00006EBF0000}"/>
    <cellStyle name="Normal 9 3 2 9 3 2" xfId="13434" xr:uid="{00000000-0005-0000-0000-00006FBF0000}"/>
    <cellStyle name="Normal 9 3 2 9 3 2 2" xfId="30787" xr:uid="{00000000-0005-0000-0000-000070BF0000}"/>
    <cellStyle name="Normal 9 3 2 9 3 2 3" xfId="48133" xr:uid="{00000000-0005-0000-0000-000071BF0000}"/>
    <cellStyle name="Normal 9 3 2 9 3 3" xfId="22114" xr:uid="{00000000-0005-0000-0000-000072BF0000}"/>
    <cellStyle name="Normal 9 3 2 9 3 4" xfId="39460" xr:uid="{00000000-0005-0000-0000-000073BF0000}"/>
    <cellStyle name="Normal 9 3 2 9 4" xfId="9808" xr:uid="{00000000-0005-0000-0000-000074BF0000}"/>
    <cellStyle name="Normal 9 3 2 9 4 2" xfId="27161" xr:uid="{00000000-0005-0000-0000-000075BF0000}"/>
    <cellStyle name="Normal 9 3 2 9 4 3" xfId="44507" xr:uid="{00000000-0005-0000-0000-000076BF0000}"/>
    <cellStyle name="Normal 9 3 2 9 5" xfId="18488" xr:uid="{00000000-0005-0000-0000-000077BF0000}"/>
    <cellStyle name="Normal 9 3 2 9 6" xfId="35834" xr:uid="{00000000-0005-0000-0000-000078BF0000}"/>
    <cellStyle name="Normal 9 3 3" xfId="74" xr:uid="{00000000-0005-0000-0000-000079BF0000}"/>
    <cellStyle name="Normal 9 3 3 10" xfId="8747" xr:uid="{00000000-0005-0000-0000-00007ABF0000}"/>
    <cellStyle name="Normal 9 3 3 10 2" xfId="26100" xr:uid="{00000000-0005-0000-0000-00007BBF0000}"/>
    <cellStyle name="Normal 9 3 3 10 3" xfId="43446" xr:uid="{00000000-0005-0000-0000-00007CBF0000}"/>
    <cellStyle name="Normal 9 3 3 11" xfId="17427" xr:uid="{00000000-0005-0000-0000-00007DBF0000}"/>
    <cellStyle name="Normal 9 3 3 12" xfId="34773" xr:uid="{00000000-0005-0000-0000-00007EBF0000}"/>
    <cellStyle name="Normal 9 3 3 2" xfId="319" xr:uid="{00000000-0005-0000-0000-00007FBF0000}"/>
    <cellStyle name="Normal 9 3 3 2 10" xfId="35018" xr:uid="{00000000-0005-0000-0000-000080BF0000}"/>
    <cellStyle name="Normal 9 3 3 2 2" xfId="1054" xr:uid="{00000000-0005-0000-0000-000081BF0000}"/>
    <cellStyle name="Normal 9 3 3 2 2 2" xfId="2867" xr:uid="{00000000-0005-0000-0000-000082BF0000}"/>
    <cellStyle name="Normal 9 3 3 2 2 2 2" xfId="8649" xr:uid="{00000000-0005-0000-0000-000083BF0000}"/>
    <cellStyle name="Normal 9 3 3 2 2 2 2 2" xfId="17322" xr:uid="{00000000-0005-0000-0000-000084BF0000}"/>
    <cellStyle name="Normal 9 3 3 2 2 2 2 2 2" xfId="34675" xr:uid="{00000000-0005-0000-0000-000085BF0000}"/>
    <cellStyle name="Normal 9 3 3 2 2 2 2 2 3" xfId="52021" xr:uid="{00000000-0005-0000-0000-000086BF0000}"/>
    <cellStyle name="Normal 9 3 3 2 2 2 2 3" xfId="26002" xr:uid="{00000000-0005-0000-0000-000087BF0000}"/>
    <cellStyle name="Normal 9 3 3 2 2 2 2 4" xfId="43348" xr:uid="{00000000-0005-0000-0000-000088BF0000}"/>
    <cellStyle name="Normal 9 3 3 2 2 2 3" xfId="4680" xr:uid="{00000000-0005-0000-0000-000089BF0000}"/>
    <cellStyle name="Normal 9 3 3 2 2 2 3 2" xfId="13353" xr:uid="{00000000-0005-0000-0000-00008ABF0000}"/>
    <cellStyle name="Normal 9 3 3 2 2 2 3 2 2" xfId="30706" xr:uid="{00000000-0005-0000-0000-00008BBF0000}"/>
    <cellStyle name="Normal 9 3 3 2 2 2 3 2 3" xfId="48052" xr:uid="{00000000-0005-0000-0000-00008CBF0000}"/>
    <cellStyle name="Normal 9 3 3 2 2 2 3 3" xfId="22033" xr:uid="{00000000-0005-0000-0000-00008DBF0000}"/>
    <cellStyle name="Normal 9 3 3 2 2 2 3 4" xfId="39379" xr:uid="{00000000-0005-0000-0000-00008EBF0000}"/>
    <cellStyle name="Normal 9 3 3 2 2 2 4" xfId="11540" xr:uid="{00000000-0005-0000-0000-00008FBF0000}"/>
    <cellStyle name="Normal 9 3 3 2 2 2 4 2" xfId="28893" xr:uid="{00000000-0005-0000-0000-000090BF0000}"/>
    <cellStyle name="Normal 9 3 3 2 2 2 4 3" xfId="46239" xr:uid="{00000000-0005-0000-0000-000091BF0000}"/>
    <cellStyle name="Normal 9 3 3 2 2 2 5" xfId="20220" xr:uid="{00000000-0005-0000-0000-000092BF0000}"/>
    <cellStyle name="Normal 9 3 3 2 2 2 6" xfId="37566" xr:uid="{00000000-0005-0000-0000-000093BF0000}"/>
    <cellStyle name="Normal 9 3 3 2 2 3" xfId="1789" xr:uid="{00000000-0005-0000-0000-000094BF0000}"/>
    <cellStyle name="Normal 9 3 3 2 2 3 2" xfId="7571" xr:uid="{00000000-0005-0000-0000-000095BF0000}"/>
    <cellStyle name="Normal 9 3 3 2 2 3 2 2" xfId="16244" xr:uid="{00000000-0005-0000-0000-000096BF0000}"/>
    <cellStyle name="Normal 9 3 3 2 2 3 2 2 2" xfId="33597" xr:uid="{00000000-0005-0000-0000-000097BF0000}"/>
    <cellStyle name="Normal 9 3 3 2 2 3 2 2 3" xfId="50943" xr:uid="{00000000-0005-0000-0000-000098BF0000}"/>
    <cellStyle name="Normal 9 3 3 2 2 3 2 3" xfId="24924" xr:uid="{00000000-0005-0000-0000-000099BF0000}"/>
    <cellStyle name="Normal 9 3 3 2 2 3 2 4" xfId="42270" xr:uid="{00000000-0005-0000-0000-00009ABF0000}"/>
    <cellStyle name="Normal 9 3 3 2 2 3 3" xfId="5415" xr:uid="{00000000-0005-0000-0000-00009BBF0000}"/>
    <cellStyle name="Normal 9 3 3 2 2 3 3 2" xfId="14088" xr:uid="{00000000-0005-0000-0000-00009CBF0000}"/>
    <cellStyle name="Normal 9 3 3 2 2 3 3 2 2" xfId="31441" xr:uid="{00000000-0005-0000-0000-00009DBF0000}"/>
    <cellStyle name="Normal 9 3 3 2 2 3 3 2 3" xfId="48787" xr:uid="{00000000-0005-0000-0000-00009EBF0000}"/>
    <cellStyle name="Normal 9 3 3 2 2 3 3 3" xfId="22768" xr:uid="{00000000-0005-0000-0000-00009FBF0000}"/>
    <cellStyle name="Normal 9 3 3 2 2 3 3 4" xfId="40114" xr:uid="{00000000-0005-0000-0000-0000A0BF0000}"/>
    <cellStyle name="Normal 9 3 3 2 2 3 4" xfId="10462" xr:uid="{00000000-0005-0000-0000-0000A1BF0000}"/>
    <cellStyle name="Normal 9 3 3 2 2 3 4 2" xfId="27815" xr:uid="{00000000-0005-0000-0000-0000A2BF0000}"/>
    <cellStyle name="Normal 9 3 3 2 2 3 4 3" xfId="45161" xr:uid="{00000000-0005-0000-0000-0000A3BF0000}"/>
    <cellStyle name="Normal 9 3 3 2 2 3 5" xfId="19142" xr:uid="{00000000-0005-0000-0000-0000A4BF0000}"/>
    <cellStyle name="Normal 9 3 3 2 2 3 6" xfId="36488" xr:uid="{00000000-0005-0000-0000-0000A5BF0000}"/>
    <cellStyle name="Normal 9 3 3 2 2 4" xfId="6836" xr:uid="{00000000-0005-0000-0000-0000A6BF0000}"/>
    <cellStyle name="Normal 9 3 3 2 2 4 2" xfId="15509" xr:uid="{00000000-0005-0000-0000-0000A7BF0000}"/>
    <cellStyle name="Normal 9 3 3 2 2 4 2 2" xfId="32862" xr:uid="{00000000-0005-0000-0000-0000A8BF0000}"/>
    <cellStyle name="Normal 9 3 3 2 2 4 2 3" xfId="50208" xr:uid="{00000000-0005-0000-0000-0000A9BF0000}"/>
    <cellStyle name="Normal 9 3 3 2 2 4 3" xfId="24189" xr:uid="{00000000-0005-0000-0000-0000AABF0000}"/>
    <cellStyle name="Normal 9 3 3 2 2 4 4" xfId="41535" xr:uid="{00000000-0005-0000-0000-0000ABBF0000}"/>
    <cellStyle name="Normal 9 3 3 2 2 5" xfId="3602" xr:uid="{00000000-0005-0000-0000-0000ACBF0000}"/>
    <cellStyle name="Normal 9 3 3 2 2 5 2" xfId="12275" xr:uid="{00000000-0005-0000-0000-0000ADBF0000}"/>
    <cellStyle name="Normal 9 3 3 2 2 5 2 2" xfId="29628" xr:uid="{00000000-0005-0000-0000-0000AEBF0000}"/>
    <cellStyle name="Normal 9 3 3 2 2 5 2 3" xfId="46974" xr:uid="{00000000-0005-0000-0000-0000AFBF0000}"/>
    <cellStyle name="Normal 9 3 3 2 2 5 3" xfId="20955" xr:uid="{00000000-0005-0000-0000-0000B0BF0000}"/>
    <cellStyle name="Normal 9 3 3 2 2 5 4" xfId="38301" xr:uid="{00000000-0005-0000-0000-0000B1BF0000}"/>
    <cellStyle name="Normal 9 3 3 2 2 6" xfId="9727" xr:uid="{00000000-0005-0000-0000-0000B2BF0000}"/>
    <cellStyle name="Normal 9 3 3 2 2 6 2" xfId="27080" xr:uid="{00000000-0005-0000-0000-0000B3BF0000}"/>
    <cellStyle name="Normal 9 3 3 2 2 6 3" xfId="44426" xr:uid="{00000000-0005-0000-0000-0000B4BF0000}"/>
    <cellStyle name="Normal 9 3 3 2 2 7" xfId="18407" xr:uid="{00000000-0005-0000-0000-0000B5BF0000}"/>
    <cellStyle name="Normal 9 3 3 2 2 8" xfId="35753" xr:uid="{00000000-0005-0000-0000-0000B6BF0000}"/>
    <cellStyle name="Normal 9 3 3 2 3" xfId="564" xr:uid="{00000000-0005-0000-0000-0000B7BF0000}"/>
    <cellStyle name="Normal 9 3 3 2 3 2" xfId="2377" xr:uid="{00000000-0005-0000-0000-0000B8BF0000}"/>
    <cellStyle name="Normal 9 3 3 2 3 2 2" xfId="8159" xr:uid="{00000000-0005-0000-0000-0000B9BF0000}"/>
    <cellStyle name="Normal 9 3 3 2 3 2 2 2" xfId="16832" xr:uid="{00000000-0005-0000-0000-0000BABF0000}"/>
    <cellStyle name="Normal 9 3 3 2 3 2 2 2 2" xfId="34185" xr:uid="{00000000-0005-0000-0000-0000BBBF0000}"/>
    <cellStyle name="Normal 9 3 3 2 3 2 2 2 3" xfId="51531" xr:uid="{00000000-0005-0000-0000-0000BCBF0000}"/>
    <cellStyle name="Normal 9 3 3 2 3 2 2 3" xfId="25512" xr:uid="{00000000-0005-0000-0000-0000BDBF0000}"/>
    <cellStyle name="Normal 9 3 3 2 3 2 2 4" xfId="42858" xr:uid="{00000000-0005-0000-0000-0000BEBF0000}"/>
    <cellStyle name="Normal 9 3 3 2 3 2 3" xfId="5660" xr:uid="{00000000-0005-0000-0000-0000BFBF0000}"/>
    <cellStyle name="Normal 9 3 3 2 3 2 3 2" xfId="14333" xr:uid="{00000000-0005-0000-0000-0000C0BF0000}"/>
    <cellStyle name="Normal 9 3 3 2 3 2 3 2 2" xfId="31686" xr:uid="{00000000-0005-0000-0000-0000C1BF0000}"/>
    <cellStyle name="Normal 9 3 3 2 3 2 3 2 3" xfId="49032" xr:uid="{00000000-0005-0000-0000-0000C2BF0000}"/>
    <cellStyle name="Normal 9 3 3 2 3 2 3 3" xfId="23013" xr:uid="{00000000-0005-0000-0000-0000C3BF0000}"/>
    <cellStyle name="Normal 9 3 3 2 3 2 3 4" xfId="40359" xr:uid="{00000000-0005-0000-0000-0000C4BF0000}"/>
    <cellStyle name="Normal 9 3 3 2 3 2 4" xfId="11050" xr:uid="{00000000-0005-0000-0000-0000C5BF0000}"/>
    <cellStyle name="Normal 9 3 3 2 3 2 4 2" xfId="28403" xr:uid="{00000000-0005-0000-0000-0000C6BF0000}"/>
    <cellStyle name="Normal 9 3 3 2 3 2 4 3" xfId="45749" xr:uid="{00000000-0005-0000-0000-0000C7BF0000}"/>
    <cellStyle name="Normal 9 3 3 2 3 2 5" xfId="19730" xr:uid="{00000000-0005-0000-0000-0000C8BF0000}"/>
    <cellStyle name="Normal 9 3 3 2 3 2 6" xfId="37076" xr:uid="{00000000-0005-0000-0000-0000C9BF0000}"/>
    <cellStyle name="Normal 9 3 3 2 3 3" xfId="6346" xr:uid="{00000000-0005-0000-0000-0000CABF0000}"/>
    <cellStyle name="Normal 9 3 3 2 3 3 2" xfId="15019" xr:uid="{00000000-0005-0000-0000-0000CBBF0000}"/>
    <cellStyle name="Normal 9 3 3 2 3 3 2 2" xfId="32372" xr:uid="{00000000-0005-0000-0000-0000CCBF0000}"/>
    <cellStyle name="Normal 9 3 3 2 3 3 2 3" xfId="49718" xr:uid="{00000000-0005-0000-0000-0000CDBF0000}"/>
    <cellStyle name="Normal 9 3 3 2 3 3 3" xfId="23699" xr:uid="{00000000-0005-0000-0000-0000CEBF0000}"/>
    <cellStyle name="Normal 9 3 3 2 3 3 4" xfId="41045" xr:uid="{00000000-0005-0000-0000-0000CFBF0000}"/>
    <cellStyle name="Normal 9 3 3 2 3 4" xfId="4190" xr:uid="{00000000-0005-0000-0000-0000D0BF0000}"/>
    <cellStyle name="Normal 9 3 3 2 3 4 2" xfId="12863" xr:uid="{00000000-0005-0000-0000-0000D1BF0000}"/>
    <cellStyle name="Normal 9 3 3 2 3 4 2 2" xfId="30216" xr:uid="{00000000-0005-0000-0000-0000D2BF0000}"/>
    <cellStyle name="Normal 9 3 3 2 3 4 2 3" xfId="47562" xr:uid="{00000000-0005-0000-0000-0000D3BF0000}"/>
    <cellStyle name="Normal 9 3 3 2 3 4 3" xfId="21543" xr:uid="{00000000-0005-0000-0000-0000D4BF0000}"/>
    <cellStyle name="Normal 9 3 3 2 3 4 4" xfId="38889" xr:uid="{00000000-0005-0000-0000-0000D5BF0000}"/>
    <cellStyle name="Normal 9 3 3 2 3 5" xfId="9237" xr:uid="{00000000-0005-0000-0000-0000D6BF0000}"/>
    <cellStyle name="Normal 9 3 3 2 3 5 2" xfId="26590" xr:uid="{00000000-0005-0000-0000-0000D7BF0000}"/>
    <cellStyle name="Normal 9 3 3 2 3 5 3" xfId="43936" xr:uid="{00000000-0005-0000-0000-0000D8BF0000}"/>
    <cellStyle name="Normal 9 3 3 2 3 6" xfId="17917" xr:uid="{00000000-0005-0000-0000-0000D9BF0000}"/>
    <cellStyle name="Normal 9 3 3 2 3 7" xfId="35263" xr:uid="{00000000-0005-0000-0000-0000DABF0000}"/>
    <cellStyle name="Normal 9 3 3 2 4" xfId="2132" xr:uid="{00000000-0005-0000-0000-0000DBBF0000}"/>
    <cellStyle name="Normal 9 3 3 2 4 2" xfId="7914" xr:uid="{00000000-0005-0000-0000-0000DCBF0000}"/>
    <cellStyle name="Normal 9 3 3 2 4 2 2" xfId="16587" xr:uid="{00000000-0005-0000-0000-0000DDBF0000}"/>
    <cellStyle name="Normal 9 3 3 2 4 2 2 2" xfId="33940" xr:uid="{00000000-0005-0000-0000-0000DEBF0000}"/>
    <cellStyle name="Normal 9 3 3 2 4 2 2 3" xfId="51286" xr:uid="{00000000-0005-0000-0000-0000DFBF0000}"/>
    <cellStyle name="Normal 9 3 3 2 4 2 3" xfId="25267" xr:uid="{00000000-0005-0000-0000-0000E0BF0000}"/>
    <cellStyle name="Normal 9 3 3 2 4 2 4" xfId="42613" xr:uid="{00000000-0005-0000-0000-0000E1BF0000}"/>
    <cellStyle name="Normal 9 3 3 2 4 3" xfId="3945" xr:uid="{00000000-0005-0000-0000-0000E2BF0000}"/>
    <cellStyle name="Normal 9 3 3 2 4 3 2" xfId="12618" xr:uid="{00000000-0005-0000-0000-0000E3BF0000}"/>
    <cellStyle name="Normal 9 3 3 2 4 3 2 2" xfId="29971" xr:uid="{00000000-0005-0000-0000-0000E4BF0000}"/>
    <cellStyle name="Normal 9 3 3 2 4 3 2 3" xfId="47317" xr:uid="{00000000-0005-0000-0000-0000E5BF0000}"/>
    <cellStyle name="Normal 9 3 3 2 4 3 3" xfId="21298" xr:uid="{00000000-0005-0000-0000-0000E6BF0000}"/>
    <cellStyle name="Normal 9 3 3 2 4 3 4" xfId="38644" xr:uid="{00000000-0005-0000-0000-0000E7BF0000}"/>
    <cellStyle name="Normal 9 3 3 2 4 4" xfId="10805" xr:uid="{00000000-0005-0000-0000-0000E8BF0000}"/>
    <cellStyle name="Normal 9 3 3 2 4 4 2" xfId="28158" xr:uid="{00000000-0005-0000-0000-0000E9BF0000}"/>
    <cellStyle name="Normal 9 3 3 2 4 4 3" xfId="45504" xr:uid="{00000000-0005-0000-0000-0000EABF0000}"/>
    <cellStyle name="Normal 9 3 3 2 4 5" xfId="19485" xr:uid="{00000000-0005-0000-0000-0000EBBF0000}"/>
    <cellStyle name="Normal 9 3 3 2 4 6" xfId="36831" xr:uid="{00000000-0005-0000-0000-0000ECBF0000}"/>
    <cellStyle name="Normal 9 3 3 2 5" xfId="1299" xr:uid="{00000000-0005-0000-0000-0000EDBF0000}"/>
    <cellStyle name="Normal 9 3 3 2 5 2" xfId="7081" xr:uid="{00000000-0005-0000-0000-0000EEBF0000}"/>
    <cellStyle name="Normal 9 3 3 2 5 2 2" xfId="15754" xr:uid="{00000000-0005-0000-0000-0000EFBF0000}"/>
    <cellStyle name="Normal 9 3 3 2 5 2 2 2" xfId="33107" xr:uid="{00000000-0005-0000-0000-0000F0BF0000}"/>
    <cellStyle name="Normal 9 3 3 2 5 2 2 3" xfId="50453" xr:uid="{00000000-0005-0000-0000-0000F1BF0000}"/>
    <cellStyle name="Normal 9 3 3 2 5 2 3" xfId="24434" xr:uid="{00000000-0005-0000-0000-0000F2BF0000}"/>
    <cellStyle name="Normal 9 3 3 2 5 2 4" xfId="41780" xr:uid="{00000000-0005-0000-0000-0000F3BF0000}"/>
    <cellStyle name="Normal 9 3 3 2 5 3" xfId="4925" xr:uid="{00000000-0005-0000-0000-0000F4BF0000}"/>
    <cellStyle name="Normal 9 3 3 2 5 3 2" xfId="13598" xr:uid="{00000000-0005-0000-0000-0000F5BF0000}"/>
    <cellStyle name="Normal 9 3 3 2 5 3 2 2" xfId="30951" xr:uid="{00000000-0005-0000-0000-0000F6BF0000}"/>
    <cellStyle name="Normal 9 3 3 2 5 3 2 3" xfId="48297" xr:uid="{00000000-0005-0000-0000-0000F7BF0000}"/>
    <cellStyle name="Normal 9 3 3 2 5 3 3" xfId="22278" xr:uid="{00000000-0005-0000-0000-0000F8BF0000}"/>
    <cellStyle name="Normal 9 3 3 2 5 3 4" xfId="39624" xr:uid="{00000000-0005-0000-0000-0000F9BF0000}"/>
    <cellStyle name="Normal 9 3 3 2 5 4" xfId="9972" xr:uid="{00000000-0005-0000-0000-0000FABF0000}"/>
    <cellStyle name="Normal 9 3 3 2 5 4 2" xfId="27325" xr:uid="{00000000-0005-0000-0000-0000FBBF0000}"/>
    <cellStyle name="Normal 9 3 3 2 5 4 3" xfId="44671" xr:uid="{00000000-0005-0000-0000-0000FCBF0000}"/>
    <cellStyle name="Normal 9 3 3 2 5 5" xfId="18652" xr:uid="{00000000-0005-0000-0000-0000FDBF0000}"/>
    <cellStyle name="Normal 9 3 3 2 5 6" xfId="35998" xr:uid="{00000000-0005-0000-0000-0000FEBF0000}"/>
    <cellStyle name="Normal 9 3 3 2 6" xfId="6101" xr:uid="{00000000-0005-0000-0000-0000FFBF0000}"/>
    <cellStyle name="Normal 9 3 3 2 6 2" xfId="14774" xr:uid="{00000000-0005-0000-0000-000000C00000}"/>
    <cellStyle name="Normal 9 3 3 2 6 2 2" xfId="32127" xr:uid="{00000000-0005-0000-0000-000001C00000}"/>
    <cellStyle name="Normal 9 3 3 2 6 2 3" xfId="49473" xr:uid="{00000000-0005-0000-0000-000002C00000}"/>
    <cellStyle name="Normal 9 3 3 2 6 3" xfId="23454" xr:uid="{00000000-0005-0000-0000-000003C00000}"/>
    <cellStyle name="Normal 9 3 3 2 6 4" xfId="40800" xr:uid="{00000000-0005-0000-0000-000004C00000}"/>
    <cellStyle name="Normal 9 3 3 2 7" xfId="3112" xr:uid="{00000000-0005-0000-0000-000005C00000}"/>
    <cellStyle name="Normal 9 3 3 2 7 2" xfId="11785" xr:uid="{00000000-0005-0000-0000-000006C00000}"/>
    <cellStyle name="Normal 9 3 3 2 7 2 2" xfId="29138" xr:uid="{00000000-0005-0000-0000-000007C00000}"/>
    <cellStyle name="Normal 9 3 3 2 7 2 3" xfId="46484" xr:uid="{00000000-0005-0000-0000-000008C00000}"/>
    <cellStyle name="Normal 9 3 3 2 7 3" xfId="20465" xr:uid="{00000000-0005-0000-0000-000009C00000}"/>
    <cellStyle name="Normal 9 3 3 2 7 4" xfId="37811" xr:uid="{00000000-0005-0000-0000-00000AC00000}"/>
    <cellStyle name="Normal 9 3 3 2 8" xfId="8992" xr:uid="{00000000-0005-0000-0000-00000BC00000}"/>
    <cellStyle name="Normal 9 3 3 2 8 2" xfId="26345" xr:uid="{00000000-0005-0000-0000-00000CC00000}"/>
    <cellStyle name="Normal 9 3 3 2 8 3" xfId="43691" xr:uid="{00000000-0005-0000-0000-00000DC00000}"/>
    <cellStyle name="Normal 9 3 3 2 9" xfId="17672" xr:uid="{00000000-0005-0000-0000-00000EC00000}"/>
    <cellStyle name="Normal 9 3 3 3" xfId="221" xr:uid="{00000000-0005-0000-0000-00000FC00000}"/>
    <cellStyle name="Normal 9 3 3 3 10" xfId="34920" xr:uid="{00000000-0005-0000-0000-000010C00000}"/>
    <cellStyle name="Normal 9 3 3 3 2" xfId="956" xr:uid="{00000000-0005-0000-0000-000011C00000}"/>
    <cellStyle name="Normal 9 3 3 3 2 2" xfId="2769" xr:uid="{00000000-0005-0000-0000-000012C00000}"/>
    <cellStyle name="Normal 9 3 3 3 2 2 2" xfId="8551" xr:uid="{00000000-0005-0000-0000-000013C00000}"/>
    <cellStyle name="Normal 9 3 3 3 2 2 2 2" xfId="17224" xr:uid="{00000000-0005-0000-0000-000014C00000}"/>
    <cellStyle name="Normal 9 3 3 3 2 2 2 2 2" xfId="34577" xr:uid="{00000000-0005-0000-0000-000015C00000}"/>
    <cellStyle name="Normal 9 3 3 3 2 2 2 2 3" xfId="51923" xr:uid="{00000000-0005-0000-0000-000016C00000}"/>
    <cellStyle name="Normal 9 3 3 3 2 2 2 3" xfId="25904" xr:uid="{00000000-0005-0000-0000-000017C00000}"/>
    <cellStyle name="Normal 9 3 3 3 2 2 2 4" xfId="43250" xr:uid="{00000000-0005-0000-0000-000018C00000}"/>
    <cellStyle name="Normal 9 3 3 3 2 2 3" xfId="4582" xr:uid="{00000000-0005-0000-0000-000019C00000}"/>
    <cellStyle name="Normal 9 3 3 3 2 2 3 2" xfId="13255" xr:uid="{00000000-0005-0000-0000-00001AC00000}"/>
    <cellStyle name="Normal 9 3 3 3 2 2 3 2 2" xfId="30608" xr:uid="{00000000-0005-0000-0000-00001BC00000}"/>
    <cellStyle name="Normal 9 3 3 3 2 2 3 2 3" xfId="47954" xr:uid="{00000000-0005-0000-0000-00001CC00000}"/>
    <cellStyle name="Normal 9 3 3 3 2 2 3 3" xfId="21935" xr:uid="{00000000-0005-0000-0000-00001DC00000}"/>
    <cellStyle name="Normal 9 3 3 3 2 2 3 4" xfId="39281" xr:uid="{00000000-0005-0000-0000-00001EC00000}"/>
    <cellStyle name="Normal 9 3 3 3 2 2 4" xfId="11442" xr:uid="{00000000-0005-0000-0000-00001FC00000}"/>
    <cellStyle name="Normal 9 3 3 3 2 2 4 2" xfId="28795" xr:uid="{00000000-0005-0000-0000-000020C00000}"/>
    <cellStyle name="Normal 9 3 3 3 2 2 4 3" xfId="46141" xr:uid="{00000000-0005-0000-0000-000021C00000}"/>
    <cellStyle name="Normal 9 3 3 3 2 2 5" xfId="20122" xr:uid="{00000000-0005-0000-0000-000022C00000}"/>
    <cellStyle name="Normal 9 3 3 3 2 2 6" xfId="37468" xr:uid="{00000000-0005-0000-0000-000023C00000}"/>
    <cellStyle name="Normal 9 3 3 3 2 3" xfId="1691" xr:uid="{00000000-0005-0000-0000-000024C00000}"/>
    <cellStyle name="Normal 9 3 3 3 2 3 2" xfId="7473" xr:uid="{00000000-0005-0000-0000-000025C00000}"/>
    <cellStyle name="Normal 9 3 3 3 2 3 2 2" xfId="16146" xr:uid="{00000000-0005-0000-0000-000026C00000}"/>
    <cellStyle name="Normal 9 3 3 3 2 3 2 2 2" xfId="33499" xr:uid="{00000000-0005-0000-0000-000027C00000}"/>
    <cellStyle name="Normal 9 3 3 3 2 3 2 2 3" xfId="50845" xr:uid="{00000000-0005-0000-0000-000028C00000}"/>
    <cellStyle name="Normal 9 3 3 3 2 3 2 3" xfId="24826" xr:uid="{00000000-0005-0000-0000-000029C00000}"/>
    <cellStyle name="Normal 9 3 3 3 2 3 2 4" xfId="42172" xr:uid="{00000000-0005-0000-0000-00002AC00000}"/>
    <cellStyle name="Normal 9 3 3 3 2 3 3" xfId="5317" xr:uid="{00000000-0005-0000-0000-00002BC00000}"/>
    <cellStyle name="Normal 9 3 3 3 2 3 3 2" xfId="13990" xr:uid="{00000000-0005-0000-0000-00002CC00000}"/>
    <cellStyle name="Normal 9 3 3 3 2 3 3 2 2" xfId="31343" xr:uid="{00000000-0005-0000-0000-00002DC00000}"/>
    <cellStyle name="Normal 9 3 3 3 2 3 3 2 3" xfId="48689" xr:uid="{00000000-0005-0000-0000-00002EC00000}"/>
    <cellStyle name="Normal 9 3 3 3 2 3 3 3" xfId="22670" xr:uid="{00000000-0005-0000-0000-00002FC00000}"/>
    <cellStyle name="Normal 9 3 3 3 2 3 3 4" xfId="40016" xr:uid="{00000000-0005-0000-0000-000030C00000}"/>
    <cellStyle name="Normal 9 3 3 3 2 3 4" xfId="10364" xr:uid="{00000000-0005-0000-0000-000031C00000}"/>
    <cellStyle name="Normal 9 3 3 3 2 3 4 2" xfId="27717" xr:uid="{00000000-0005-0000-0000-000032C00000}"/>
    <cellStyle name="Normal 9 3 3 3 2 3 4 3" xfId="45063" xr:uid="{00000000-0005-0000-0000-000033C00000}"/>
    <cellStyle name="Normal 9 3 3 3 2 3 5" xfId="19044" xr:uid="{00000000-0005-0000-0000-000034C00000}"/>
    <cellStyle name="Normal 9 3 3 3 2 3 6" xfId="36390" xr:uid="{00000000-0005-0000-0000-000035C00000}"/>
    <cellStyle name="Normal 9 3 3 3 2 4" xfId="6738" xr:uid="{00000000-0005-0000-0000-000036C00000}"/>
    <cellStyle name="Normal 9 3 3 3 2 4 2" xfId="15411" xr:uid="{00000000-0005-0000-0000-000037C00000}"/>
    <cellStyle name="Normal 9 3 3 3 2 4 2 2" xfId="32764" xr:uid="{00000000-0005-0000-0000-000038C00000}"/>
    <cellStyle name="Normal 9 3 3 3 2 4 2 3" xfId="50110" xr:uid="{00000000-0005-0000-0000-000039C00000}"/>
    <cellStyle name="Normal 9 3 3 3 2 4 3" xfId="24091" xr:uid="{00000000-0005-0000-0000-00003AC00000}"/>
    <cellStyle name="Normal 9 3 3 3 2 4 4" xfId="41437" xr:uid="{00000000-0005-0000-0000-00003BC00000}"/>
    <cellStyle name="Normal 9 3 3 3 2 5" xfId="3504" xr:uid="{00000000-0005-0000-0000-00003CC00000}"/>
    <cellStyle name="Normal 9 3 3 3 2 5 2" xfId="12177" xr:uid="{00000000-0005-0000-0000-00003DC00000}"/>
    <cellStyle name="Normal 9 3 3 3 2 5 2 2" xfId="29530" xr:uid="{00000000-0005-0000-0000-00003EC00000}"/>
    <cellStyle name="Normal 9 3 3 3 2 5 2 3" xfId="46876" xr:uid="{00000000-0005-0000-0000-00003FC00000}"/>
    <cellStyle name="Normal 9 3 3 3 2 5 3" xfId="20857" xr:uid="{00000000-0005-0000-0000-000040C00000}"/>
    <cellStyle name="Normal 9 3 3 3 2 5 4" xfId="38203" xr:uid="{00000000-0005-0000-0000-000041C00000}"/>
    <cellStyle name="Normal 9 3 3 3 2 6" xfId="9629" xr:uid="{00000000-0005-0000-0000-000042C00000}"/>
    <cellStyle name="Normal 9 3 3 3 2 6 2" xfId="26982" xr:uid="{00000000-0005-0000-0000-000043C00000}"/>
    <cellStyle name="Normal 9 3 3 3 2 6 3" xfId="44328" xr:uid="{00000000-0005-0000-0000-000044C00000}"/>
    <cellStyle name="Normal 9 3 3 3 2 7" xfId="18309" xr:uid="{00000000-0005-0000-0000-000045C00000}"/>
    <cellStyle name="Normal 9 3 3 3 2 8" xfId="35655" xr:uid="{00000000-0005-0000-0000-000046C00000}"/>
    <cellStyle name="Normal 9 3 3 3 3" xfId="711" xr:uid="{00000000-0005-0000-0000-000047C00000}"/>
    <cellStyle name="Normal 9 3 3 3 3 2" xfId="2524" xr:uid="{00000000-0005-0000-0000-000048C00000}"/>
    <cellStyle name="Normal 9 3 3 3 3 2 2" xfId="8306" xr:uid="{00000000-0005-0000-0000-000049C00000}"/>
    <cellStyle name="Normal 9 3 3 3 3 2 2 2" xfId="16979" xr:uid="{00000000-0005-0000-0000-00004AC00000}"/>
    <cellStyle name="Normal 9 3 3 3 3 2 2 2 2" xfId="34332" xr:uid="{00000000-0005-0000-0000-00004BC00000}"/>
    <cellStyle name="Normal 9 3 3 3 3 2 2 2 3" xfId="51678" xr:uid="{00000000-0005-0000-0000-00004CC00000}"/>
    <cellStyle name="Normal 9 3 3 3 3 2 2 3" xfId="25659" xr:uid="{00000000-0005-0000-0000-00004DC00000}"/>
    <cellStyle name="Normal 9 3 3 3 3 2 2 4" xfId="43005" xr:uid="{00000000-0005-0000-0000-00004EC00000}"/>
    <cellStyle name="Normal 9 3 3 3 3 2 3" xfId="5758" xr:uid="{00000000-0005-0000-0000-00004FC00000}"/>
    <cellStyle name="Normal 9 3 3 3 3 2 3 2" xfId="14431" xr:uid="{00000000-0005-0000-0000-000050C00000}"/>
    <cellStyle name="Normal 9 3 3 3 3 2 3 2 2" xfId="31784" xr:uid="{00000000-0005-0000-0000-000051C00000}"/>
    <cellStyle name="Normal 9 3 3 3 3 2 3 2 3" xfId="49130" xr:uid="{00000000-0005-0000-0000-000052C00000}"/>
    <cellStyle name="Normal 9 3 3 3 3 2 3 3" xfId="23111" xr:uid="{00000000-0005-0000-0000-000053C00000}"/>
    <cellStyle name="Normal 9 3 3 3 3 2 3 4" xfId="40457" xr:uid="{00000000-0005-0000-0000-000054C00000}"/>
    <cellStyle name="Normal 9 3 3 3 3 2 4" xfId="11197" xr:uid="{00000000-0005-0000-0000-000055C00000}"/>
    <cellStyle name="Normal 9 3 3 3 3 2 4 2" xfId="28550" xr:uid="{00000000-0005-0000-0000-000056C00000}"/>
    <cellStyle name="Normal 9 3 3 3 3 2 4 3" xfId="45896" xr:uid="{00000000-0005-0000-0000-000057C00000}"/>
    <cellStyle name="Normal 9 3 3 3 3 2 5" xfId="19877" xr:uid="{00000000-0005-0000-0000-000058C00000}"/>
    <cellStyle name="Normal 9 3 3 3 3 2 6" xfId="37223" xr:uid="{00000000-0005-0000-0000-000059C00000}"/>
    <cellStyle name="Normal 9 3 3 3 3 3" xfId="6493" xr:uid="{00000000-0005-0000-0000-00005AC00000}"/>
    <cellStyle name="Normal 9 3 3 3 3 3 2" xfId="15166" xr:uid="{00000000-0005-0000-0000-00005BC00000}"/>
    <cellStyle name="Normal 9 3 3 3 3 3 2 2" xfId="32519" xr:uid="{00000000-0005-0000-0000-00005CC00000}"/>
    <cellStyle name="Normal 9 3 3 3 3 3 2 3" xfId="49865" xr:uid="{00000000-0005-0000-0000-00005DC00000}"/>
    <cellStyle name="Normal 9 3 3 3 3 3 3" xfId="23846" xr:uid="{00000000-0005-0000-0000-00005EC00000}"/>
    <cellStyle name="Normal 9 3 3 3 3 3 4" xfId="41192" xr:uid="{00000000-0005-0000-0000-00005FC00000}"/>
    <cellStyle name="Normal 9 3 3 3 3 4" xfId="4337" xr:uid="{00000000-0005-0000-0000-000060C00000}"/>
    <cellStyle name="Normal 9 3 3 3 3 4 2" xfId="13010" xr:uid="{00000000-0005-0000-0000-000061C00000}"/>
    <cellStyle name="Normal 9 3 3 3 3 4 2 2" xfId="30363" xr:uid="{00000000-0005-0000-0000-000062C00000}"/>
    <cellStyle name="Normal 9 3 3 3 3 4 2 3" xfId="47709" xr:uid="{00000000-0005-0000-0000-000063C00000}"/>
    <cellStyle name="Normal 9 3 3 3 3 4 3" xfId="21690" xr:uid="{00000000-0005-0000-0000-000064C00000}"/>
    <cellStyle name="Normal 9 3 3 3 3 4 4" xfId="39036" xr:uid="{00000000-0005-0000-0000-000065C00000}"/>
    <cellStyle name="Normal 9 3 3 3 3 5" xfId="9384" xr:uid="{00000000-0005-0000-0000-000066C00000}"/>
    <cellStyle name="Normal 9 3 3 3 3 5 2" xfId="26737" xr:uid="{00000000-0005-0000-0000-000067C00000}"/>
    <cellStyle name="Normal 9 3 3 3 3 5 3" xfId="44083" xr:uid="{00000000-0005-0000-0000-000068C00000}"/>
    <cellStyle name="Normal 9 3 3 3 3 6" xfId="18064" xr:uid="{00000000-0005-0000-0000-000069C00000}"/>
    <cellStyle name="Normal 9 3 3 3 3 7" xfId="35410" xr:uid="{00000000-0005-0000-0000-00006AC00000}"/>
    <cellStyle name="Normal 9 3 3 3 4" xfId="2034" xr:uid="{00000000-0005-0000-0000-00006BC00000}"/>
    <cellStyle name="Normal 9 3 3 3 4 2" xfId="7816" xr:uid="{00000000-0005-0000-0000-00006CC00000}"/>
    <cellStyle name="Normal 9 3 3 3 4 2 2" xfId="16489" xr:uid="{00000000-0005-0000-0000-00006DC00000}"/>
    <cellStyle name="Normal 9 3 3 3 4 2 2 2" xfId="33842" xr:uid="{00000000-0005-0000-0000-00006EC00000}"/>
    <cellStyle name="Normal 9 3 3 3 4 2 2 3" xfId="51188" xr:uid="{00000000-0005-0000-0000-00006FC00000}"/>
    <cellStyle name="Normal 9 3 3 3 4 2 3" xfId="25169" xr:uid="{00000000-0005-0000-0000-000070C00000}"/>
    <cellStyle name="Normal 9 3 3 3 4 2 4" xfId="42515" xr:uid="{00000000-0005-0000-0000-000071C00000}"/>
    <cellStyle name="Normal 9 3 3 3 4 3" xfId="3847" xr:uid="{00000000-0005-0000-0000-000072C00000}"/>
    <cellStyle name="Normal 9 3 3 3 4 3 2" xfId="12520" xr:uid="{00000000-0005-0000-0000-000073C00000}"/>
    <cellStyle name="Normal 9 3 3 3 4 3 2 2" xfId="29873" xr:uid="{00000000-0005-0000-0000-000074C00000}"/>
    <cellStyle name="Normal 9 3 3 3 4 3 2 3" xfId="47219" xr:uid="{00000000-0005-0000-0000-000075C00000}"/>
    <cellStyle name="Normal 9 3 3 3 4 3 3" xfId="21200" xr:uid="{00000000-0005-0000-0000-000076C00000}"/>
    <cellStyle name="Normal 9 3 3 3 4 3 4" xfId="38546" xr:uid="{00000000-0005-0000-0000-000077C00000}"/>
    <cellStyle name="Normal 9 3 3 3 4 4" xfId="10707" xr:uid="{00000000-0005-0000-0000-000078C00000}"/>
    <cellStyle name="Normal 9 3 3 3 4 4 2" xfId="28060" xr:uid="{00000000-0005-0000-0000-000079C00000}"/>
    <cellStyle name="Normal 9 3 3 3 4 4 3" xfId="45406" xr:uid="{00000000-0005-0000-0000-00007AC00000}"/>
    <cellStyle name="Normal 9 3 3 3 4 5" xfId="19387" xr:uid="{00000000-0005-0000-0000-00007BC00000}"/>
    <cellStyle name="Normal 9 3 3 3 4 6" xfId="36733" xr:uid="{00000000-0005-0000-0000-00007CC00000}"/>
    <cellStyle name="Normal 9 3 3 3 5" xfId="1446" xr:uid="{00000000-0005-0000-0000-00007DC00000}"/>
    <cellStyle name="Normal 9 3 3 3 5 2" xfId="7228" xr:uid="{00000000-0005-0000-0000-00007EC00000}"/>
    <cellStyle name="Normal 9 3 3 3 5 2 2" xfId="15901" xr:uid="{00000000-0005-0000-0000-00007FC00000}"/>
    <cellStyle name="Normal 9 3 3 3 5 2 2 2" xfId="33254" xr:uid="{00000000-0005-0000-0000-000080C00000}"/>
    <cellStyle name="Normal 9 3 3 3 5 2 2 3" xfId="50600" xr:uid="{00000000-0005-0000-0000-000081C00000}"/>
    <cellStyle name="Normal 9 3 3 3 5 2 3" xfId="24581" xr:uid="{00000000-0005-0000-0000-000082C00000}"/>
    <cellStyle name="Normal 9 3 3 3 5 2 4" xfId="41927" xr:uid="{00000000-0005-0000-0000-000083C00000}"/>
    <cellStyle name="Normal 9 3 3 3 5 3" xfId="5072" xr:uid="{00000000-0005-0000-0000-000084C00000}"/>
    <cellStyle name="Normal 9 3 3 3 5 3 2" xfId="13745" xr:uid="{00000000-0005-0000-0000-000085C00000}"/>
    <cellStyle name="Normal 9 3 3 3 5 3 2 2" xfId="31098" xr:uid="{00000000-0005-0000-0000-000086C00000}"/>
    <cellStyle name="Normal 9 3 3 3 5 3 2 3" xfId="48444" xr:uid="{00000000-0005-0000-0000-000087C00000}"/>
    <cellStyle name="Normal 9 3 3 3 5 3 3" xfId="22425" xr:uid="{00000000-0005-0000-0000-000088C00000}"/>
    <cellStyle name="Normal 9 3 3 3 5 3 4" xfId="39771" xr:uid="{00000000-0005-0000-0000-000089C00000}"/>
    <cellStyle name="Normal 9 3 3 3 5 4" xfId="10119" xr:uid="{00000000-0005-0000-0000-00008AC00000}"/>
    <cellStyle name="Normal 9 3 3 3 5 4 2" xfId="27472" xr:uid="{00000000-0005-0000-0000-00008BC00000}"/>
    <cellStyle name="Normal 9 3 3 3 5 4 3" xfId="44818" xr:uid="{00000000-0005-0000-0000-00008CC00000}"/>
    <cellStyle name="Normal 9 3 3 3 5 5" xfId="18799" xr:uid="{00000000-0005-0000-0000-00008DC00000}"/>
    <cellStyle name="Normal 9 3 3 3 5 6" xfId="36145" xr:uid="{00000000-0005-0000-0000-00008EC00000}"/>
    <cellStyle name="Normal 9 3 3 3 6" xfId="6003" xr:uid="{00000000-0005-0000-0000-00008FC00000}"/>
    <cellStyle name="Normal 9 3 3 3 6 2" xfId="14676" xr:uid="{00000000-0005-0000-0000-000090C00000}"/>
    <cellStyle name="Normal 9 3 3 3 6 2 2" xfId="32029" xr:uid="{00000000-0005-0000-0000-000091C00000}"/>
    <cellStyle name="Normal 9 3 3 3 6 2 3" xfId="49375" xr:uid="{00000000-0005-0000-0000-000092C00000}"/>
    <cellStyle name="Normal 9 3 3 3 6 3" xfId="23356" xr:uid="{00000000-0005-0000-0000-000093C00000}"/>
    <cellStyle name="Normal 9 3 3 3 6 4" xfId="40702" xr:uid="{00000000-0005-0000-0000-000094C00000}"/>
    <cellStyle name="Normal 9 3 3 3 7" xfId="3259" xr:uid="{00000000-0005-0000-0000-000095C00000}"/>
    <cellStyle name="Normal 9 3 3 3 7 2" xfId="11932" xr:uid="{00000000-0005-0000-0000-000096C00000}"/>
    <cellStyle name="Normal 9 3 3 3 7 2 2" xfId="29285" xr:uid="{00000000-0005-0000-0000-000097C00000}"/>
    <cellStyle name="Normal 9 3 3 3 7 2 3" xfId="46631" xr:uid="{00000000-0005-0000-0000-000098C00000}"/>
    <cellStyle name="Normal 9 3 3 3 7 3" xfId="20612" xr:uid="{00000000-0005-0000-0000-000099C00000}"/>
    <cellStyle name="Normal 9 3 3 3 7 4" xfId="37958" xr:uid="{00000000-0005-0000-0000-00009AC00000}"/>
    <cellStyle name="Normal 9 3 3 3 8" xfId="8894" xr:uid="{00000000-0005-0000-0000-00009BC00000}"/>
    <cellStyle name="Normal 9 3 3 3 8 2" xfId="26247" xr:uid="{00000000-0005-0000-0000-00009CC00000}"/>
    <cellStyle name="Normal 9 3 3 3 8 3" xfId="43593" xr:uid="{00000000-0005-0000-0000-00009DC00000}"/>
    <cellStyle name="Normal 9 3 3 3 9" xfId="17574" xr:uid="{00000000-0005-0000-0000-00009EC00000}"/>
    <cellStyle name="Normal 9 3 3 4" xfId="809" xr:uid="{00000000-0005-0000-0000-00009FC00000}"/>
    <cellStyle name="Normal 9 3 3 4 2" xfId="2622" xr:uid="{00000000-0005-0000-0000-0000A0C00000}"/>
    <cellStyle name="Normal 9 3 3 4 2 2" xfId="8404" xr:uid="{00000000-0005-0000-0000-0000A1C00000}"/>
    <cellStyle name="Normal 9 3 3 4 2 2 2" xfId="17077" xr:uid="{00000000-0005-0000-0000-0000A2C00000}"/>
    <cellStyle name="Normal 9 3 3 4 2 2 2 2" xfId="34430" xr:uid="{00000000-0005-0000-0000-0000A3C00000}"/>
    <cellStyle name="Normal 9 3 3 4 2 2 2 3" xfId="51776" xr:uid="{00000000-0005-0000-0000-0000A4C00000}"/>
    <cellStyle name="Normal 9 3 3 4 2 2 3" xfId="25757" xr:uid="{00000000-0005-0000-0000-0000A5C00000}"/>
    <cellStyle name="Normal 9 3 3 4 2 2 4" xfId="43103" xr:uid="{00000000-0005-0000-0000-0000A6C00000}"/>
    <cellStyle name="Normal 9 3 3 4 2 3" xfId="4435" xr:uid="{00000000-0005-0000-0000-0000A7C00000}"/>
    <cellStyle name="Normal 9 3 3 4 2 3 2" xfId="13108" xr:uid="{00000000-0005-0000-0000-0000A8C00000}"/>
    <cellStyle name="Normal 9 3 3 4 2 3 2 2" xfId="30461" xr:uid="{00000000-0005-0000-0000-0000A9C00000}"/>
    <cellStyle name="Normal 9 3 3 4 2 3 2 3" xfId="47807" xr:uid="{00000000-0005-0000-0000-0000AAC00000}"/>
    <cellStyle name="Normal 9 3 3 4 2 3 3" xfId="21788" xr:uid="{00000000-0005-0000-0000-0000ABC00000}"/>
    <cellStyle name="Normal 9 3 3 4 2 3 4" xfId="39134" xr:uid="{00000000-0005-0000-0000-0000ACC00000}"/>
    <cellStyle name="Normal 9 3 3 4 2 4" xfId="11295" xr:uid="{00000000-0005-0000-0000-0000ADC00000}"/>
    <cellStyle name="Normal 9 3 3 4 2 4 2" xfId="28648" xr:uid="{00000000-0005-0000-0000-0000AEC00000}"/>
    <cellStyle name="Normal 9 3 3 4 2 4 3" xfId="45994" xr:uid="{00000000-0005-0000-0000-0000AFC00000}"/>
    <cellStyle name="Normal 9 3 3 4 2 5" xfId="19975" xr:uid="{00000000-0005-0000-0000-0000B0C00000}"/>
    <cellStyle name="Normal 9 3 3 4 2 6" xfId="37321" xr:uid="{00000000-0005-0000-0000-0000B1C00000}"/>
    <cellStyle name="Normal 9 3 3 4 3" xfId="1544" xr:uid="{00000000-0005-0000-0000-0000B2C00000}"/>
    <cellStyle name="Normal 9 3 3 4 3 2" xfId="7326" xr:uid="{00000000-0005-0000-0000-0000B3C00000}"/>
    <cellStyle name="Normal 9 3 3 4 3 2 2" xfId="15999" xr:uid="{00000000-0005-0000-0000-0000B4C00000}"/>
    <cellStyle name="Normal 9 3 3 4 3 2 2 2" xfId="33352" xr:uid="{00000000-0005-0000-0000-0000B5C00000}"/>
    <cellStyle name="Normal 9 3 3 4 3 2 2 3" xfId="50698" xr:uid="{00000000-0005-0000-0000-0000B6C00000}"/>
    <cellStyle name="Normal 9 3 3 4 3 2 3" xfId="24679" xr:uid="{00000000-0005-0000-0000-0000B7C00000}"/>
    <cellStyle name="Normal 9 3 3 4 3 2 4" xfId="42025" xr:uid="{00000000-0005-0000-0000-0000B8C00000}"/>
    <cellStyle name="Normal 9 3 3 4 3 3" xfId="5170" xr:uid="{00000000-0005-0000-0000-0000B9C00000}"/>
    <cellStyle name="Normal 9 3 3 4 3 3 2" xfId="13843" xr:uid="{00000000-0005-0000-0000-0000BAC00000}"/>
    <cellStyle name="Normal 9 3 3 4 3 3 2 2" xfId="31196" xr:uid="{00000000-0005-0000-0000-0000BBC00000}"/>
    <cellStyle name="Normal 9 3 3 4 3 3 2 3" xfId="48542" xr:uid="{00000000-0005-0000-0000-0000BCC00000}"/>
    <cellStyle name="Normal 9 3 3 4 3 3 3" xfId="22523" xr:uid="{00000000-0005-0000-0000-0000BDC00000}"/>
    <cellStyle name="Normal 9 3 3 4 3 3 4" xfId="39869" xr:uid="{00000000-0005-0000-0000-0000BEC00000}"/>
    <cellStyle name="Normal 9 3 3 4 3 4" xfId="10217" xr:uid="{00000000-0005-0000-0000-0000BFC00000}"/>
    <cellStyle name="Normal 9 3 3 4 3 4 2" xfId="27570" xr:uid="{00000000-0005-0000-0000-0000C0C00000}"/>
    <cellStyle name="Normal 9 3 3 4 3 4 3" xfId="44916" xr:uid="{00000000-0005-0000-0000-0000C1C00000}"/>
    <cellStyle name="Normal 9 3 3 4 3 5" xfId="18897" xr:uid="{00000000-0005-0000-0000-0000C2C00000}"/>
    <cellStyle name="Normal 9 3 3 4 3 6" xfId="36243" xr:uid="{00000000-0005-0000-0000-0000C3C00000}"/>
    <cellStyle name="Normal 9 3 3 4 4" xfId="6591" xr:uid="{00000000-0005-0000-0000-0000C4C00000}"/>
    <cellStyle name="Normal 9 3 3 4 4 2" xfId="15264" xr:uid="{00000000-0005-0000-0000-0000C5C00000}"/>
    <cellStyle name="Normal 9 3 3 4 4 2 2" xfId="32617" xr:uid="{00000000-0005-0000-0000-0000C6C00000}"/>
    <cellStyle name="Normal 9 3 3 4 4 2 3" xfId="49963" xr:uid="{00000000-0005-0000-0000-0000C7C00000}"/>
    <cellStyle name="Normal 9 3 3 4 4 3" xfId="23944" xr:uid="{00000000-0005-0000-0000-0000C8C00000}"/>
    <cellStyle name="Normal 9 3 3 4 4 4" xfId="41290" xr:uid="{00000000-0005-0000-0000-0000C9C00000}"/>
    <cellStyle name="Normal 9 3 3 4 5" xfId="3357" xr:uid="{00000000-0005-0000-0000-0000CAC00000}"/>
    <cellStyle name="Normal 9 3 3 4 5 2" xfId="12030" xr:uid="{00000000-0005-0000-0000-0000CBC00000}"/>
    <cellStyle name="Normal 9 3 3 4 5 2 2" xfId="29383" xr:uid="{00000000-0005-0000-0000-0000CCC00000}"/>
    <cellStyle name="Normal 9 3 3 4 5 2 3" xfId="46729" xr:uid="{00000000-0005-0000-0000-0000CDC00000}"/>
    <cellStyle name="Normal 9 3 3 4 5 3" xfId="20710" xr:uid="{00000000-0005-0000-0000-0000CEC00000}"/>
    <cellStyle name="Normal 9 3 3 4 5 4" xfId="38056" xr:uid="{00000000-0005-0000-0000-0000CFC00000}"/>
    <cellStyle name="Normal 9 3 3 4 6" xfId="9482" xr:uid="{00000000-0005-0000-0000-0000D0C00000}"/>
    <cellStyle name="Normal 9 3 3 4 6 2" xfId="26835" xr:uid="{00000000-0005-0000-0000-0000D1C00000}"/>
    <cellStyle name="Normal 9 3 3 4 6 3" xfId="44181" xr:uid="{00000000-0005-0000-0000-0000D2C00000}"/>
    <cellStyle name="Normal 9 3 3 4 7" xfId="18162" xr:uid="{00000000-0005-0000-0000-0000D3C00000}"/>
    <cellStyle name="Normal 9 3 3 4 8" xfId="35508" xr:uid="{00000000-0005-0000-0000-0000D4C00000}"/>
    <cellStyle name="Normal 9 3 3 5" xfId="466" xr:uid="{00000000-0005-0000-0000-0000D5C00000}"/>
    <cellStyle name="Normal 9 3 3 5 2" xfId="2279" xr:uid="{00000000-0005-0000-0000-0000D6C00000}"/>
    <cellStyle name="Normal 9 3 3 5 2 2" xfId="8061" xr:uid="{00000000-0005-0000-0000-0000D7C00000}"/>
    <cellStyle name="Normal 9 3 3 5 2 2 2" xfId="16734" xr:uid="{00000000-0005-0000-0000-0000D8C00000}"/>
    <cellStyle name="Normal 9 3 3 5 2 2 2 2" xfId="34087" xr:uid="{00000000-0005-0000-0000-0000D9C00000}"/>
    <cellStyle name="Normal 9 3 3 5 2 2 2 3" xfId="51433" xr:uid="{00000000-0005-0000-0000-0000DAC00000}"/>
    <cellStyle name="Normal 9 3 3 5 2 2 3" xfId="25414" xr:uid="{00000000-0005-0000-0000-0000DBC00000}"/>
    <cellStyle name="Normal 9 3 3 5 2 2 4" xfId="42760" xr:uid="{00000000-0005-0000-0000-0000DCC00000}"/>
    <cellStyle name="Normal 9 3 3 5 2 3" xfId="5562" xr:uid="{00000000-0005-0000-0000-0000DDC00000}"/>
    <cellStyle name="Normal 9 3 3 5 2 3 2" xfId="14235" xr:uid="{00000000-0005-0000-0000-0000DEC00000}"/>
    <cellStyle name="Normal 9 3 3 5 2 3 2 2" xfId="31588" xr:uid="{00000000-0005-0000-0000-0000DFC00000}"/>
    <cellStyle name="Normal 9 3 3 5 2 3 2 3" xfId="48934" xr:uid="{00000000-0005-0000-0000-0000E0C00000}"/>
    <cellStyle name="Normal 9 3 3 5 2 3 3" xfId="22915" xr:uid="{00000000-0005-0000-0000-0000E1C00000}"/>
    <cellStyle name="Normal 9 3 3 5 2 3 4" xfId="40261" xr:uid="{00000000-0005-0000-0000-0000E2C00000}"/>
    <cellStyle name="Normal 9 3 3 5 2 4" xfId="10952" xr:uid="{00000000-0005-0000-0000-0000E3C00000}"/>
    <cellStyle name="Normal 9 3 3 5 2 4 2" xfId="28305" xr:uid="{00000000-0005-0000-0000-0000E4C00000}"/>
    <cellStyle name="Normal 9 3 3 5 2 4 3" xfId="45651" xr:uid="{00000000-0005-0000-0000-0000E5C00000}"/>
    <cellStyle name="Normal 9 3 3 5 2 5" xfId="19632" xr:uid="{00000000-0005-0000-0000-0000E6C00000}"/>
    <cellStyle name="Normal 9 3 3 5 2 6" xfId="36978" xr:uid="{00000000-0005-0000-0000-0000E7C00000}"/>
    <cellStyle name="Normal 9 3 3 5 3" xfId="6248" xr:uid="{00000000-0005-0000-0000-0000E8C00000}"/>
    <cellStyle name="Normal 9 3 3 5 3 2" xfId="14921" xr:uid="{00000000-0005-0000-0000-0000E9C00000}"/>
    <cellStyle name="Normal 9 3 3 5 3 2 2" xfId="32274" xr:uid="{00000000-0005-0000-0000-0000EAC00000}"/>
    <cellStyle name="Normal 9 3 3 5 3 2 3" xfId="49620" xr:uid="{00000000-0005-0000-0000-0000EBC00000}"/>
    <cellStyle name="Normal 9 3 3 5 3 3" xfId="23601" xr:uid="{00000000-0005-0000-0000-0000ECC00000}"/>
    <cellStyle name="Normal 9 3 3 5 3 4" xfId="40947" xr:uid="{00000000-0005-0000-0000-0000EDC00000}"/>
    <cellStyle name="Normal 9 3 3 5 4" xfId="4092" xr:uid="{00000000-0005-0000-0000-0000EEC00000}"/>
    <cellStyle name="Normal 9 3 3 5 4 2" xfId="12765" xr:uid="{00000000-0005-0000-0000-0000EFC00000}"/>
    <cellStyle name="Normal 9 3 3 5 4 2 2" xfId="30118" xr:uid="{00000000-0005-0000-0000-0000F0C00000}"/>
    <cellStyle name="Normal 9 3 3 5 4 2 3" xfId="47464" xr:uid="{00000000-0005-0000-0000-0000F1C00000}"/>
    <cellStyle name="Normal 9 3 3 5 4 3" xfId="21445" xr:uid="{00000000-0005-0000-0000-0000F2C00000}"/>
    <cellStyle name="Normal 9 3 3 5 4 4" xfId="38791" xr:uid="{00000000-0005-0000-0000-0000F3C00000}"/>
    <cellStyle name="Normal 9 3 3 5 5" xfId="9139" xr:uid="{00000000-0005-0000-0000-0000F4C00000}"/>
    <cellStyle name="Normal 9 3 3 5 5 2" xfId="26492" xr:uid="{00000000-0005-0000-0000-0000F5C00000}"/>
    <cellStyle name="Normal 9 3 3 5 5 3" xfId="43838" xr:uid="{00000000-0005-0000-0000-0000F6C00000}"/>
    <cellStyle name="Normal 9 3 3 5 6" xfId="17819" xr:uid="{00000000-0005-0000-0000-0000F7C00000}"/>
    <cellStyle name="Normal 9 3 3 5 7" xfId="35165" xr:uid="{00000000-0005-0000-0000-0000F8C00000}"/>
    <cellStyle name="Normal 9 3 3 6" xfId="1887" xr:uid="{00000000-0005-0000-0000-0000F9C00000}"/>
    <cellStyle name="Normal 9 3 3 6 2" xfId="7669" xr:uid="{00000000-0005-0000-0000-0000FAC00000}"/>
    <cellStyle name="Normal 9 3 3 6 2 2" xfId="16342" xr:uid="{00000000-0005-0000-0000-0000FBC00000}"/>
    <cellStyle name="Normal 9 3 3 6 2 2 2" xfId="33695" xr:uid="{00000000-0005-0000-0000-0000FCC00000}"/>
    <cellStyle name="Normal 9 3 3 6 2 2 3" xfId="51041" xr:uid="{00000000-0005-0000-0000-0000FDC00000}"/>
    <cellStyle name="Normal 9 3 3 6 2 3" xfId="25022" xr:uid="{00000000-0005-0000-0000-0000FEC00000}"/>
    <cellStyle name="Normal 9 3 3 6 2 4" xfId="42368" xr:uid="{00000000-0005-0000-0000-0000FFC00000}"/>
    <cellStyle name="Normal 9 3 3 6 3" xfId="3700" xr:uid="{00000000-0005-0000-0000-000000C10000}"/>
    <cellStyle name="Normal 9 3 3 6 3 2" xfId="12373" xr:uid="{00000000-0005-0000-0000-000001C10000}"/>
    <cellStyle name="Normal 9 3 3 6 3 2 2" xfId="29726" xr:uid="{00000000-0005-0000-0000-000002C10000}"/>
    <cellStyle name="Normal 9 3 3 6 3 2 3" xfId="47072" xr:uid="{00000000-0005-0000-0000-000003C10000}"/>
    <cellStyle name="Normal 9 3 3 6 3 3" xfId="21053" xr:uid="{00000000-0005-0000-0000-000004C10000}"/>
    <cellStyle name="Normal 9 3 3 6 3 4" xfId="38399" xr:uid="{00000000-0005-0000-0000-000005C10000}"/>
    <cellStyle name="Normal 9 3 3 6 4" xfId="10560" xr:uid="{00000000-0005-0000-0000-000006C10000}"/>
    <cellStyle name="Normal 9 3 3 6 4 2" xfId="27913" xr:uid="{00000000-0005-0000-0000-000007C10000}"/>
    <cellStyle name="Normal 9 3 3 6 4 3" xfId="45259" xr:uid="{00000000-0005-0000-0000-000008C10000}"/>
    <cellStyle name="Normal 9 3 3 6 5" xfId="19240" xr:uid="{00000000-0005-0000-0000-000009C10000}"/>
    <cellStyle name="Normal 9 3 3 6 6" xfId="36586" xr:uid="{00000000-0005-0000-0000-00000AC10000}"/>
    <cellStyle name="Normal 9 3 3 7" xfId="1201" xr:uid="{00000000-0005-0000-0000-00000BC10000}"/>
    <cellStyle name="Normal 9 3 3 7 2" xfId="6983" xr:uid="{00000000-0005-0000-0000-00000CC10000}"/>
    <cellStyle name="Normal 9 3 3 7 2 2" xfId="15656" xr:uid="{00000000-0005-0000-0000-00000DC10000}"/>
    <cellStyle name="Normal 9 3 3 7 2 2 2" xfId="33009" xr:uid="{00000000-0005-0000-0000-00000EC10000}"/>
    <cellStyle name="Normal 9 3 3 7 2 2 3" xfId="50355" xr:uid="{00000000-0005-0000-0000-00000FC10000}"/>
    <cellStyle name="Normal 9 3 3 7 2 3" xfId="24336" xr:uid="{00000000-0005-0000-0000-000010C10000}"/>
    <cellStyle name="Normal 9 3 3 7 2 4" xfId="41682" xr:uid="{00000000-0005-0000-0000-000011C10000}"/>
    <cellStyle name="Normal 9 3 3 7 3" xfId="4827" xr:uid="{00000000-0005-0000-0000-000012C10000}"/>
    <cellStyle name="Normal 9 3 3 7 3 2" xfId="13500" xr:uid="{00000000-0005-0000-0000-000013C10000}"/>
    <cellStyle name="Normal 9 3 3 7 3 2 2" xfId="30853" xr:uid="{00000000-0005-0000-0000-000014C10000}"/>
    <cellStyle name="Normal 9 3 3 7 3 2 3" xfId="48199" xr:uid="{00000000-0005-0000-0000-000015C10000}"/>
    <cellStyle name="Normal 9 3 3 7 3 3" xfId="22180" xr:uid="{00000000-0005-0000-0000-000016C10000}"/>
    <cellStyle name="Normal 9 3 3 7 3 4" xfId="39526" xr:uid="{00000000-0005-0000-0000-000017C10000}"/>
    <cellStyle name="Normal 9 3 3 7 4" xfId="9874" xr:uid="{00000000-0005-0000-0000-000018C10000}"/>
    <cellStyle name="Normal 9 3 3 7 4 2" xfId="27227" xr:uid="{00000000-0005-0000-0000-000019C10000}"/>
    <cellStyle name="Normal 9 3 3 7 4 3" xfId="44573" xr:uid="{00000000-0005-0000-0000-00001AC10000}"/>
    <cellStyle name="Normal 9 3 3 7 5" xfId="18554" xr:uid="{00000000-0005-0000-0000-00001BC10000}"/>
    <cellStyle name="Normal 9 3 3 7 6" xfId="35900" xr:uid="{00000000-0005-0000-0000-00001CC10000}"/>
    <cellStyle name="Normal 9 3 3 8" xfId="5856" xr:uid="{00000000-0005-0000-0000-00001DC10000}"/>
    <cellStyle name="Normal 9 3 3 8 2" xfId="14529" xr:uid="{00000000-0005-0000-0000-00001EC10000}"/>
    <cellStyle name="Normal 9 3 3 8 2 2" xfId="31882" xr:uid="{00000000-0005-0000-0000-00001FC10000}"/>
    <cellStyle name="Normal 9 3 3 8 2 3" xfId="49228" xr:uid="{00000000-0005-0000-0000-000020C10000}"/>
    <cellStyle name="Normal 9 3 3 8 3" xfId="23209" xr:uid="{00000000-0005-0000-0000-000021C10000}"/>
    <cellStyle name="Normal 9 3 3 8 4" xfId="40555" xr:uid="{00000000-0005-0000-0000-000022C10000}"/>
    <cellStyle name="Normal 9 3 3 9" xfId="3014" xr:uid="{00000000-0005-0000-0000-000023C10000}"/>
    <cellStyle name="Normal 9 3 3 9 2" xfId="11687" xr:uid="{00000000-0005-0000-0000-000024C10000}"/>
    <cellStyle name="Normal 9 3 3 9 2 2" xfId="29040" xr:uid="{00000000-0005-0000-0000-000025C10000}"/>
    <cellStyle name="Normal 9 3 3 9 2 3" xfId="46386" xr:uid="{00000000-0005-0000-0000-000026C10000}"/>
    <cellStyle name="Normal 9 3 3 9 3" xfId="20367" xr:uid="{00000000-0005-0000-0000-000027C10000}"/>
    <cellStyle name="Normal 9 3 3 9 4" xfId="37713" xr:uid="{00000000-0005-0000-0000-000028C10000}"/>
    <cellStyle name="Normal 9 3 4" xfId="172" xr:uid="{00000000-0005-0000-0000-000029C10000}"/>
    <cellStyle name="Normal 9 3 4 10" xfId="17525" xr:uid="{00000000-0005-0000-0000-00002AC10000}"/>
    <cellStyle name="Normal 9 3 4 11" xfId="34871" xr:uid="{00000000-0005-0000-0000-00002BC10000}"/>
    <cellStyle name="Normal 9 3 4 2" xfId="662" xr:uid="{00000000-0005-0000-0000-00002CC10000}"/>
    <cellStyle name="Normal 9 3 4 2 2" xfId="2475" xr:uid="{00000000-0005-0000-0000-00002DC10000}"/>
    <cellStyle name="Normal 9 3 4 2 2 2" xfId="8257" xr:uid="{00000000-0005-0000-0000-00002EC10000}"/>
    <cellStyle name="Normal 9 3 4 2 2 2 2" xfId="16930" xr:uid="{00000000-0005-0000-0000-00002FC10000}"/>
    <cellStyle name="Normal 9 3 4 2 2 2 2 2" xfId="34283" xr:uid="{00000000-0005-0000-0000-000030C10000}"/>
    <cellStyle name="Normal 9 3 4 2 2 2 2 3" xfId="51629" xr:uid="{00000000-0005-0000-0000-000031C10000}"/>
    <cellStyle name="Normal 9 3 4 2 2 2 3" xfId="25610" xr:uid="{00000000-0005-0000-0000-000032C10000}"/>
    <cellStyle name="Normal 9 3 4 2 2 2 4" xfId="42956" xr:uid="{00000000-0005-0000-0000-000033C10000}"/>
    <cellStyle name="Normal 9 3 4 2 2 3" xfId="4288" xr:uid="{00000000-0005-0000-0000-000034C10000}"/>
    <cellStyle name="Normal 9 3 4 2 2 3 2" xfId="12961" xr:uid="{00000000-0005-0000-0000-000035C10000}"/>
    <cellStyle name="Normal 9 3 4 2 2 3 2 2" xfId="30314" xr:uid="{00000000-0005-0000-0000-000036C10000}"/>
    <cellStyle name="Normal 9 3 4 2 2 3 2 3" xfId="47660" xr:uid="{00000000-0005-0000-0000-000037C10000}"/>
    <cellStyle name="Normal 9 3 4 2 2 3 3" xfId="21641" xr:uid="{00000000-0005-0000-0000-000038C10000}"/>
    <cellStyle name="Normal 9 3 4 2 2 3 4" xfId="38987" xr:uid="{00000000-0005-0000-0000-000039C10000}"/>
    <cellStyle name="Normal 9 3 4 2 2 4" xfId="11148" xr:uid="{00000000-0005-0000-0000-00003AC10000}"/>
    <cellStyle name="Normal 9 3 4 2 2 4 2" xfId="28501" xr:uid="{00000000-0005-0000-0000-00003BC10000}"/>
    <cellStyle name="Normal 9 3 4 2 2 4 3" xfId="45847" xr:uid="{00000000-0005-0000-0000-00003CC10000}"/>
    <cellStyle name="Normal 9 3 4 2 2 5" xfId="19828" xr:uid="{00000000-0005-0000-0000-00003DC10000}"/>
    <cellStyle name="Normal 9 3 4 2 2 6" xfId="37174" xr:uid="{00000000-0005-0000-0000-00003EC10000}"/>
    <cellStyle name="Normal 9 3 4 2 3" xfId="1397" xr:uid="{00000000-0005-0000-0000-00003FC10000}"/>
    <cellStyle name="Normal 9 3 4 2 3 2" xfId="7179" xr:uid="{00000000-0005-0000-0000-000040C10000}"/>
    <cellStyle name="Normal 9 3 4 2 3 2 2" xfId="15852" xr:uid="{00000000-0005-0000-0000-000041C10000}"/>
    <cellStyle name="Normal 9 3 4 2 3 2 2 2" xfId="33205" xr:uid="{00000000-0005-0000-0000-000042C10000}"/>
    <cellStyle name="Normal 9 3 4 2 3 2 2 3" xfId="50551" xr:uid="{00000000-0005-0000-0000-000043C10000}"/>
    <cellStyle name="Normal 9 3 4 2 3 2 3" xfId="24532" xr:uid="{00000000-0005-0000-0000-000044C10000}"/>
    <cellStyle name="Normal 9 3 4 2 3 2 4" xfId="41878" xr:uid="{00000000-0005-0000-0000-000045C10000}"/>
    <cellStyle name="Normal 9 3 4 2 3 3" xfId="5023" xr:uid="{00000000-0005-0000-0000-000046C10000}"/>
    <cellStyle name="Normal 9 3 4 2 3 3 2" xfId="13696" xr:uid="{00000000-0005-0000-0000-000047C10000}"/>
    <cellStyle name="Normal 9 3 4 2 3 3 2 2" xfId="31049" xr:uid="{00000000-0005-0000-0000-000048C10000}"/>
    <cellStyle name="Normal 9 3 4 2 3 3 2 3" xfId="48395" xr:uid="{00000000-0005-0000-0000-000049C10000}"/>
    <cellStyle name="Normal 9 3 4 2 3 3 3" xfId="22376" xr:uid="{00000000-0005-0000-0000-00004AC10000}"/>
    <cellStyle name="Normal 9 3 4 2 3 3 4" xfId="39722" xr:uid="{00000000-0005-0000-0000-00004BC10000}"/>
    <cellStyle name="Normal 9 3 4 2 3 4" xfId="10070" xr:uid="{00000000-0005-0000-0000-00004CC10000}"/>
    <cellStyle name="Normal 9 3 4 2 3 4 2" xfId="27423" xr:uid="{00000000-0005-0000-0000-00004DC10000}"/>
    <cellStyle name="Normal 9 3 4 2 3 4 3" xfId="44769" xr:uid="{00000000-0005-0000-0000-00004EC10000}"/>
    <cellStyle name="Normal 9 3 4 2 3 5" xfId="18750" xr:uid="{00000000-0005-0000-0000-00004FC10000}"/>
    <cellStyle name="Normal 9 3 4 2 3 6" xfId="36096" xr:uid="{00000000-0005-0000-0000-000050C10000}"/>
    <cellStyle name="Normal 9 3 4 2 4" xfId="6444" xr:uid="{00000000-0005-0000-0000-000051C10000}"/>
    <cellStyle name="Normal 9 3 4 2 4 2" xfId="15117" xr:uid="{00000000-0005-0000-0000-000052C10000}"/>
    <cellStyle name="Normal 9 3 4 2 4 2 2" xfId="32470" xr:uid="{00000000-0005-0000-0000-000053C10000}"/>
    <cellStyle name="Normal 9 3 4 2 4 2 3" xfId="49816" xr:uid="{00000000-0005-0000-0000-000054C10000}"/>
    <cellStyle name="Normal 9 3 4 2 4 3" xfId="23797" xr:uid="{00000000-0005-0000-0000-000055C10000}"/>
    <cellStyle name="Normal 9 3 4 2 4 4" xfId="41143" xr:uid="{00000000-0005-0000-0000-000056C10000}"/>
    <cellStyle name="Normal 9 3 4 2 5" xfId="3210" xr:uid="{00000000-0005-0000-0000-000057C10000}"/>
    <cellStyle name="Normal 9 3 4 2 5 2" xfId="11883" xr:uid="{00000000-0005-0000-0000-000058C10000}"/>
    <cellStyle name="Normal 9 3 4 2 5 2 2" xfId="29236" xr:uid="{00000000-0005-0000-0000-000059C10000}"/>
    <cellStyle name="Normal 9 3 4 2 5 2 3" xfId="46582" xr:uid="{00000000-0005-0000-0000-00005AC10000}"/>
    <cellStyle name="Normal 9 3 4 2 5 3" xfId="20563" xr:uid="{00000000-0005-0000-0000-00005BC10000}"/>
    <cellStyle name="Normal 9 3 4 2 5 4" xfId="37909" xr:uid="{00000000-0005-0000-0000-00005CC10000}"/>
    <cellStyle name="Normal 9 3 4 2 6" xfId="9335" xr:uid="{00000000-0005-0000-0000-00005DC10000}"/>
    <cellStyle name="Normal 9 3 4 2 6 2" xfId="26688" xr:uid="{00000000-0005-0000-0000-00005EC10000}"/>
    <cellStyle name="Normal 9 3 4 2 6 3" xfId="44034" xr:uid="{00000000-0005-0000-0000-00005FC10000}"/>
    <cellStyle name="Normal 9 3 4 2 7" xfId="18015" xr:uid="{00000000-0005-0000-0000-000060C10000}"/>
    <cellStyle name="Normal 9 3 4 2 8" xfId="35361" xr:uid="{00000000-0005-0000-0000-000061C10000}"/>
    <cellStyle name="Normal 9 3 4 3" xfId="907" xr:uid="{00000000-0005-0000-0000-000062C10000}"/>
    <cellStyle name="Normal 9 3 4 3 2" xfId="2720" xr:uid="{00000000-0005-0000-0000-000063C10000}"/>
    <cellStyle name="Normal 9 3 4 3 2 2" xfId="8502" xr:uid="{00000000-0005-0000-0000-000064C10000}"/>
    <cellStyle name="Normal 9 3 4 3 2 2 2" xfId="17175" xr:uid="{00000000-0005-0000-0000-000065C10000}"/>
    <cellStyle name="Normal 9 3 4 3 2 2 2 2" xfId="34528" xr:uid="{00000000-0005-0000-0000-000066C10000}"/>
    <cellStyle name="Normal 9 3 4 3 2 2 2 3" xfId="51874" xr:uid="{00000000-0005-0000-0000-000067C10000}"/>
    <cellStyle name="Normal 9 3 4 3 2 2 3" xfId="25855" xr:uid="{00000000-0005-0000-0000-000068C10000}"/>
    <cellStyle name="Normal 9 3 4 3 2 2 4" xfId="43201" xr:uid="{00000000-0005-0000-0000-000069C10000}"/>
    <cellStyle name="Normal 9 3 4 3 2 3" xfId="4533" xr:uid="{00000000-0005-0000-0000-00006AC10000}"/>
    <cellStyle name="Normal 9 3 4 3 2 3 2" xfId="13206" xr:uid="{00000000-0005-0000-0000-00006BC10000}"/>
    <cellStyle name="Normal 9 3 4 3 2 3 2 2" xfId="30559" xr:uid="{00000000-0005-0000-0000-00006CC10000}"/>
    <cellStyle name="Normal 9 3 4 3 2 3 2 3" xfId="47905" xr:uid="{00000000-0005-0000-0000-00006DC10000}"/>
    <cellStyle name="Normal 9 3 4 3 2 3 3" xfId="21886" xr:uid="{00000000-0005-0000-0000-00006EC10000}"/>
    <cellStyle name="Normal 9 3 4 3 2 3 4" xfId="39232" xr:uid="{00000000-0005-0000-0000-00006FC10000}"/>
    <cellStyle name="Normal 9 3 4 3 2 4" xfId="11393" xr:uid="{00000000-0005-0000-0000-000070C10000}"/>
    <cellStyle name="Normal 9 3 4 3 2 4 2" xfId="28746" xr:uid="{00000000-0005-0000-0000-000071C10000}"/>
    <cellStyle name="Normal 9 3 4 3 2 4 3" xfId="46092" xr:uid="{00000000-0005-0000-0000-000072C10000}"/>
    <cellStyle name="Normal 9 3 4 3 2 5" xfId="20073" xr:uid="{00000000-0005-0000-0000-000073C10000}"/>
    <cellStyle name="Normal 9 3 4 3 2 6" xfId="37419" xr:uid="{00000000-0005-0000-0000-000074C10000}"/>
    <cellStyle name="Normal 9 3 4 3 3" xfId="1642" xr:uid="{00000000-0005-0000-0000-000075C10000}"/>
    <cellStyle name="Normal 9 3 4 3 3 2" xfId="7424" xr:uid="{00000000-0005-0000-0000-000076C10000}"/>
    <cellStyle name="Normal 9 3 4 3 3 2 2" xfId="16097" xr:uid="{00000000-0005-0000-0000-000077C10000}"/>
    <cellStyle name="Normal 9 3 4 3 3 2 2 2" xfId="33450" xr:uid="{00000000-0005-0000-0000-000078C10000}"/>
    <cellStyle name="Normal 9 3 4 3 3 2 2 3" xfId="50796" xr:uid="{00000000-0005-0000-0000-000079C10000}"/>
    <cellStyle name="Normal 9 3 4 3 3 2 3" xfId="24777" xr:uid="{00000000-0005-0000-0000-00007AC10000}"/>
    <cellStyle name="Normal 9 3 4 3 3 2 4" xfId="42123" xr:uid="{00000000-0005-0000-0000-00007BC10000}"/>
    <cellStyle name="Normal 9 3 4 3 3 3" xfId="5268" xr:uid="{00000000-0005-0000-0000-00007CC10000}"/>
    <cellStyle name="Normal 9 3 4 3 3 3 2" xfId="13941" xr:uid="{00000000-0005-0000-0000-00007DC10000}"/>
    <cellStyle name="Normal 9 3 4 3 3 3 2 2" xfId="31294" xr:uid="{00000000-0005-0000-0000-00007EC10000}"/>
    <cellStyle name="Normal 9 3 4 3 3 3 2 3" xfId="48640" xr:uid="{00000000-0005-0000-0000-00007FC10000}"/>
    <cellStyle name="Normal 9 3 4 3 3 3 3" xfId="22621" xr:uid="{00000000-0005-0000-0000-000080C10000}"/>
    <cellStyle name="Normal 9 3 4 3 3 3 4" xfId="39967" xr:uid="{00000000-0005-0000-0000-000081C10000}"/>
    <cellStyle name="Normal 9 3 4 3 3 4" xfId="10315" xr:uid="{00000000-0005-0000-0000-000082C10000}"/>
    <cellStyle name="Normal 9 3 4 3 3 4 2" xfId="27668" xr:uid="{00000000-0005-0000-0000-000083C10000}"/>
    <cellStyle name="Normal 9 3 4 3 3 4 3" xfId="45014" xr:uid="{00000000-0005-0000-0000-000084C10000}"/>
    <cellStyle name="Normal 9 3 4 3 3 5" xfId="18995" xr:uid="{00000000-0005-0000-0000-000085C10000}"/>
    <cellStyle name="Normal 9 3 4 3 3 6" xfId="36341" xr:uid="{00000000-0005-0000-0000-000086C10000}"/>
    <cellStyle name="Normal 9 3 4 3 4" xfId="6689" xr:uid="{00000000-0005-0000-0000-000087C10000}"/>
    <cellStyle name="Normal 9 3 4 3 4 2" xfId="15362" xr:uid="{00000000-0005-0000-0000-000088C10000}"/>
    <cellStyle name="Normal 9 3 4 3 4 2 2" xfId="32715" xr:uid="{00000000-0005-0000-0000-000089C10000}"/>
    <cellStyle name="Normal 9 3 4 3 4 2 3" xfId="50061" xr:uid="{00000000-0005-0000-0000-00008AC10000}"/>
    <cellStyle name="Normal 9 3 4 3 4 3" xfId="24042" xr:uid="{00000000-0005-0000-0000-00008BC10000}"/>
    <cellStyle name="Normal 9 3 4 3 4 4" xfId="41388" xr:uid="{00000000-0005-0000-0000-00008CC10000}"/>
    <cellStyle name="Normal 9 3 4 3 5" xfId="3455" xr:uid="{00000000-0005-0000-0000-00008DC10000}"/>
    <cellStyle name="Normal 9 3 4 3 5 2" xfId="12128" xr:uid="{00000000-0005-0000-0000-00008EC10000}"/>
    <cellStyle name="Normal 9 3 4 3 5 2 2" xfId="29481" xr:uid="{00000000-0005-0000-0000-00008FC10000}"/>
    <cellStyle name="Normal 9 3 4 3 5 2 3" xfId="46827" xr:uid="{00000000-0005-0000-0000-000090C10000}"/>
    <cellStyle name="Normal 9 3 4 3 5 3" xfId="20808" xr:uid="{00000000-0005-0000-0000-000091C10000}"/>
    <cellStyle name="Normal 9 3 4 3 5 4" xfId="38154" xr:uid="{00000000-0005-0000-0000-000092C10000}"/>
    <cellStyle name="Normal 9 3 4 3 6" xfId="9580" xr:uid="{00000000-0005-0000-0000-000093C10000}"/>
    <cellStyle name="Normal 9 3 4 3 6 2" xfId="26933" xr:uid="{00000000-0005-0000-0000-000094C10000}"/>
    <cellStyle name="Normal 9 3 4 3 6 3" xfId="44279" xr:uid="{00000000-0005-0000-0000-000095C10000}"/>
    <cellStyle name="Normal 9 3 4 3 7" xfId="18260" xr:uid="{00000000-0005-0000-0000-000096C10000}"/>
    <cellStyle name="Normal 9 3 4 3 8" xfId="35606" xr:uid="{00000000-0005-0000-0000-000097C10000}"/>
    <cellStyle name="Normal 9 3 4 4" xfId="417" xr:uid="{00000000-0005-0000-0000-000098C10000}"/>
    <cellStyle name="Normal 9 3 4 4 2" xfId="2230" xr:uid="{00000000-0005-0000-0000-000099C10000}"/>
    <cellStyle name="Normal 9 3 4 4 2 2" xfId="8012" xr:uid="{00000000-0005-0000-0000-00009AC10000}"/>
    <cellStyle name="Normal 9 3 4 4 2 2 2" xfId="16685" xr:uid="{00000000-0005-0000-0000-00009BC10000}"/>
    <cellStyle name="Normal 9 3 4 4 2 2 2 2" xfId="34038" xr:uid="{00000000-0005-0000-0000-00009CC10000}"/>
    <cellStyle name="Normal 9 3 4 4 2 2 2 3" xfId="51384" xr:uid="{00000000-0005-0000-0000-00009DC10000}"/>
    <cellStyle name="Normal 9 3 4 4 2 2 3" xfId="25365" xr:uid="{00000000-0005-0000-0000-00009EC10000}"/>
    <cellStyle name="Normal 9 3 4 4 2 2 4" xfId="42711" xr:uid="{00000000-0005-0000-0000-00009FC10000}"/>
    <cellStyle name="Normal 9 3 4 4 2 3" xfId="5513" xr:uid="{00000000-0005-0000-0000-0000A0C10000}"/>
    <cellStyle name="Normal 9 3 4 4 2 3 2" xfId="14186" xr:uid="{00000000-0005-0000-0000-0000A1C10000}"/>
    <cellStyle name="Normal 9 3 4 4 2 3 2 2" xfId="31539" xr:uid="{00000000-0005-0000-0000-0000A2C10000}"/>
    <cellStyle name="Normal 9 3 4 4 2 3 2 3" xfId="48885" xr:uid="{00000000-0005-0000-0000-0000A3C10000}"/>
    <cellStyle name="Normal 9 3 4 4 2 3 3" xfId="22866" xr:uid="{00000000-0005-0000-0000-0000A4C10000}"/>
    <cellStyle name="Normal 9 3 4 4 2 3 4" xfId="40212" xr:uid="{00000000-0005-0000-0000-0000A5C10000}"/>
    <cellStyle name="Normal 9 3 4 4 2 4" xfId="10903" xr:uid="{00000000-0005-0000-0000-0000A6C10000}"/>
    <cellStyle name="Normal 9 3 4 4 2 4 2" xfId="28256" xr:uid="{00000000-0005-0000-0000-0000A7C10000}"/>
    <cellStyle name="Normal 9 3 4 4 2 4 3" xfId="45602" xr:uid="{00000000-0005-0000-0000-0000A8C10000}"/>
    <cellStyle name="Normal 9 3 4 4 2 5" xfId="19583" xr:uid="{00000000-0005-0000-0000-0000A9C10000}"/>
    <cellStyle name="Normal 9 3 4 4 2 6" xfId="36929" xr:uid="{00000000-0005-0000-0000-0000AAC10000}"/>
    <cellStyle name="Normal 9 3 4 4 3" xfId="6199" xr:uid="{00000000-0005-0000-0000-0000ABC10000}"/>
    <cellStyle name="Normal 9 3 4 4 3 2" xfId="14872" xr:uid="{00000000-0005-0000-0000-0000ACC10000}"/>
    <cellStyle name="Normal 9 3 4 4 3 2 2" xfId="32225" xr:uid="{00000000-0005-0000-0000-0000ADC10000}"/>
    <cellStyle name="Normal 9 3 4 4 3 2 3" xfId="49571" xr:uid="{00000000-0005-0000-0000-0000AEC10000}"/>
    <cellStyle name="Normal 9 3 4 4 3 3" xfId="23552" xr:uid="{00000000-0005-0000-0000-0000AFC10000}"/>
    <cellStyle name="Normal 9 3 4 4 3 4" xfId="40898" xr:uid="{00000000-0005-0000-0000-0000B0C10000}"/>
    <cellStyle name="Normal 9 3 4 4 4" xfId="4043" xr:uid="{00000000-0005-0000-0000-0000B1C10000}"/>
    <cellStyle name="Normal 9 3 4 4 4 2" xfId="12716" xr:uid="{00000000-0005-0000-0000-0000B2C10000}"/>
    <cellStyle name="Normal 9 3 4 4 4 2 2" xfId="30069" xr:uid="{00000000-0005-0000-0000-0000B3C10000}"/>
    <cellStyle name="Normal 9 3 4 4 4 2 3" xfId="47415" xr:uid="{00000000-0005-0000-0000-0000B4C10000}"/>
    <cellStyle name="Normal 9 3 4 4 4 3" xfId="21396" xr:uid="{00000000-0005-0000-0000-0000B5C10000}"/>
    <cellStyle name="Normal 9 3 4 4 4 4" xfId="38742" xr:uid="{00000000-0005-0000-0000-0000B6C10000}"/>
    <cellStyle name="Normal 9 3 4 4 5" xfId="9090" xr:uid="{00000000-0005-0000-0000-0000B7C10000}"/>
    <cellStyle name="Normal 9 3 4 4 5 2" xfId="26443" xr:uid="{00000000-0005-0000-0000-0000B8C10000}"/>
    <cellStyle name="Normal 9 3 4 4 5 3" xfId="43789" xr:uid="{00000000-0005-0000-0000-0000B9C10000}"/>
    <cellStyle name="Normal 9 3 4 4 6" xfId="17770" xr:uid="{00000000-0005-0000-0000-0000BAC10000}"/>
    <cellStyle name="Normal 9 3 4 4 7" xfId="35116" xr:uid="{00000000-0005-0000-0000-0000BBC10000}"/>
    <cellStyle name="Normal 9 3 4 5" xfId="1985" xr:uid="{00000000-0005-0000-0000-0000BCC10000}"/>
    <cellStyle name="Normal 9 3 4 5 2" xfId="7767" xr:uid="{00000000-0005-0000-0000-0000BDC10000}"/>
    <cellStyle name="Normal 9 3 4 5 2 2" xfId="16440" xr:uid="{00000000-0005-0000-0000-0000BEC10000}"/>
    <cellStyle name="Normal 9 3 4 5 2 2 2" xfId="33793" xr:uid="{00000000-0005-0000-0000-0000BFC10000}"/>
    <cellStyle name="Normal 9 3 4 5 2 2 3" xfId="51139" xr:uid="{00000000-0005-0000-0000-0000C0C10000}"/>
    <cellStyle name="Normal 9 3 4 5 2 3" xfId="25120" xr:uid="{00000000-0005-0000-0000-0000C1C10000}"/>
    <cellStyle name="Normal 9 3 4 5 2 4" xfId="42466" xr:uid="{00000000-0005-0000-0000-0000C2C10000}"/>
    <cellStyle name="Normal 9 3 4 5 3" xfId="3798" xr:uid="{00000000-0005-0000-0000-0000C3C10000}"/>
    <cellStyle name="Normal 9 3 4 5 3 2" xfId="12471" xr:uid="{00000000-0005-0000-0000-0000C4C10000}"/>
    <cellStyle name="Normal 9 3 4 5 3 2 2" xfId="29824" xr:uid="{00000000-0005-0000-0000-0000C5C10000}"/>
    <cellStyle name="Normal 9 3 4 5 3 2 3" xfId="47170" xr:uid="{00000000-0005-0000-0000-0000C6C10000}"/>
    <cellStyle name="Normal 9 3 4 5 3 3" xfId="21151" xr:uid="{00000000-0005-0000-0000-0000C7C10000}"/>
    <cellStyle name="Normal 9 3 4 5 3 4" xfId="38497" xr:uid="{00000000-0005-0000-0000-0000C8C10000}"/>
    <cellStyle name="Normal 9 3 4 5 4" xfId="10658" xr:uid="{00000000-0005-0000-0000-0000C9C10000}"/>
    <cellStyle name="Normal 9 3 4 5 4 2" xfId="28011" xr:uid="{00000000-0005-0000-0000-0000CAC10000}"/>
    <cellStyle name="Normal 9 3 4 5 4 3" xfId="45357" xr:uid="{00000000-0005-0000-0000-0000CBC10000}"/>
    <cellStyle name="Normal 9 3 4 5 5" xfId="19338" xr:uid="{00000000-0005-0000-0000-0000CCC10000}"/>
    <cellStyle name="Normal 9 3 4 5 6" xfId="36684" xr:uid="{00000000-0005-0000-0000-0000CDC10000}"/>
    <cellStyle name="Normal 9 3 4 6" xfId="1152" xr:uid="{00000000-0005-0000-0000-0000CEC10000}"/>
    <cellStyle name="Normal 9 3 4 6 2" xfId="6934" xr:uid="{00000000-0005-0000-0000-0000CFC10000}"/>
    <cellStyle name="Normal 9 3 4 6 2 2" xfId="15607" xr:uid="{00000000-0005-0000-0000-0000D0C10000}"/>
    <cellStyle name="Normal 9 3 4 6 2 2 2" xfId="32960" xr:uid="{00000000-0005-0000-0000-0000D1C10000}"/>
    <cellStyle name="Normal 9 3 4 6 2 2 3" xfId="50306" xr:uid="{00000000-0005-0000-0000-0000D2C10000}"/>
    <cellStyle name="Normal 9 3 4 6 2 3" xfId="24287" xr:uid="{00000000-0005-0000-0000-0000D3C10000}"/>
    <cellStyle name="Normal 9 3 4 6 2 4" xfId="41633" xr:uid="{00000000-0005-0000-0000-0000D4C10000}"/>
    <cellStyle name="Normal 9 3 4 6 3" xfId="4778" xr:uid="{00000000-0005-0000-0000-0000D5C10000}"/>
    <cellStyle name="Normal 9 3 4 6 3 2" xfId="13451" xr:uid="{00000000-0005-0000-0000-0000D6C10000}"/>
    <cellStyle name="Normal 9 3 4 6 3 2 2" xfId="30804" xr:uid="{00000000-0005-0000-0000-0000D7C10000}"/>
    <cellStyle name="Normal 9 3 4 6 3 2 3" xfId="48150" xr:uid="{00000000-0005-0000-0000-0000D8C10000}"/>
    <cellStyle name="Normal 9 3 4 6 3 3" xfId="22131" xr:uid="{00000000-0005-0000-0000-0000D9C10000}"/>
    <cellStyle name="Normal 9 3 4 6 3 4" xfId="39477" xr:uid="{00000000-0005-0000-0000-0000DAC10000}"/>
    <cellStyle name="Normal 9 3 4 6 4" xfId="9825" xr:uid="{00000000-0005-0000-0000-0000DBC10000}"/>
    <cellStyle name="Normal 9 3 4 6 4 2" xfId="27178" xr:uid="{00000000-0005-0000-0000-0000DCC10000}"/>
    <cellStyle name="Normal 9 3 4 6 4 3" xfId="44524" xr:uid="{00000000-0005-0000-0000-0000DDC10000}"/>
    <cellStyle name="Normal 9 3 4 6 5" xfId="18505" xr:uid="{00000000-0005-0000-0000-0000DEC10000}"/>
    <cellStyle name="Normal 9 3 4 6 6" xfId="35851" xr:uid="{00000000-0005-0000-0000-0000DFC10000}"/>
    <cellStyle name="Normal 9 3 4 7" xfId="5954" xr:uid="{00000000-0005-0000-0000-0000E0C10000}"/>
    <cellStyle name="Normal 9 3 4 7 2" xfId="14627" xr:uid="{00000000-0005-0000-0000-0000E1C10000}"/>
    <cellStyle name="Normal 9 3 4 7 2 2" xfId="31980" xr:uid="{00000000-0005-0000-0000-0000E2C10000}"/>
    <cellStyle name="Normal 9 3 4 7 2 3" xfId="49326" xr:uid="{00000000-0005-0000-0000-0000E3C10000}"/>
    <cellStyle name="Normal 9 3 4 7 3" xfId="23307" xr:uid="{00000000-0005-0000-0000-0000E4C10000}"/>
    <cellStyle name="Normal 9 3 4 7 4" xfId="40653" xr:uid="{00000000-0005-0000-0000-0000E5C10000}"/>
    <cellStyle name="Normal 9 3 4 8" xfId="2965" xr:uid="{00000000-0005-0000-0000-0000E6C10000}"/>
    <cellStyle name="Normal 9 3 4 8 2" xfId="11638" xr:uid="{00000000-0005-0000-0000-0000E7C10000}"/>
    <cellStyle name="Normal 9 3 4 8 2 2" xfId="28991" xr:uid="{00000000-0005-0000-0000-0000E8C10000}"/>
    <cellStyle name="Normal 9 3 4 8 2 3" xfId="46337" xr:uid="{00000000-0005-0000-0000-0000E9C10000}"/>
    <cellStyle name="Normal 9 3 4 8 3" xfId="20318" xr:uid="{00000000-0005-0000-0000-0000EAC10000}"/>
    <cellStyle name="Normal 9 3 4 8 4" xfId="37664" xr:uid="{00000000-0005-0000-0000-0000EBC10000}"/>
    <cellStyle name="Normal 9 3 4 9" xfId="8845" xr:uid="{00000000-0005-0000-0000-0000ECC10000}"/>
    <cellStyle name="Normal 9 3 4 9 2" xfId="26198" xr:uid="{00000000-0005-0000-0000-0000EDC10000}"/>
    <cellStyle name="Normal 9 3 4 9 3" xfId="43544" xr:uid="{00000000-0005-0000-0000-0000EEC10000}"/>
    <cellStyle name="Normal 9 3 5" xfId="270" xr:uid="{00000000-0005-0000-0000-0000EFC10000}"/>
    <cellStyle name="Normal 9 3 5 10" xfId="34969" xr:uid="{00000000-0005-0000-0000-0000F0C10000}"/>
    <cellStyle name="Normal 9 3 5 2" xfId="1005" xr:uid="{00000000-0005-0000-0000-0000F1C10000}"/>
    <cellStyle name="Normal 9 3 5 2 2" xfId="2818" xr:uid="{00000000-0005-0000-0000-0000F2C10000}"/>
    <cellStyle name="Normal 9 3 5 2 2 2" xfId="8600" xr:uid="{00000000-0005-0000-0000-0000F3C10000}"/>
    <cellStyle name="Normal 9 3 5 2 2 2 2" xfId="17273" xr:uid="{00000000-0005-0000-0000-0000F4C10000}"/>
    <cellStyle name="Normal 9 3 5 2 2 2 2 2" xfId="34626" xr:uid="{00000000-0005-0000-0000-0000F5C10000}"/>
    <cellStyle name="Normal 9 3 5 2 2 2 2 3" xfId="51972" xr:uid="{00000000-0005-0000-0000-0000F6C10000}"/>
    <cellStyle name="Normal 9 3 5 2 2 2 3" xfId="25953" xr:uid="{00000000-0005-0000-0000-0000F7C10000}"/>
    <cellStyle name="Normal 9 3 5 2 2 2 4" xfId="43299" xr:uid="{00000000-0005-0000-0000-0000F8C10000}"/>
    <cellStyle name="Normal 9 3 5 2 2 3" xfId="4631" xr:uid="{00000000-0005-0000-0000-0000F9C10000}"/>
    <cellStyle name="Normal 9 3 5 2 2 3 2" xfId="13304" xr:uid="{00000000-0005-0000-0000-0000FAC10000}"/>
    <cellStyle name="Normal 9 3 5 2 2 3 2 2" xfId="30657" xr:uid="{00000000-0005-0000-0000-0000FBC10000}"/>
    <cellStyle name="Normal 9 3 5 2 2 3 2 3" xfId="48003" xr:uid="{00000000-0005-0000-0000-0000FCC10000}"/>
    <cellStyle name="Normal 9 3 5 2 2 3 3" xfId="21984" xr:uid="{00000000-0005-0000-0000-0000FDC10000}"/>
    <cellStyle name="Normal 9 3 5 2 2 3 4" xfId="39330" xr:uid="{00000000-0005-0000-0000-0000FEC10000}"/>
    <cellStyle name="Normal 9 3 5 2 2 4" xfId="11491" xr:uid="{00000000-0005-0000-0000-0000FFC10000}"/>
    <cellStyle name="Normal 9 3 5 2 2 4 2" xfId="28844" xr:uid="{00000000-0005-0000-0000-000000C20000}"/>
    <cellStyle name="Normal 9 3 5 2 2 4 3" xfId="46190" xr:uid="{00000000-0005-0000-0000-000001C20000}"/>
    <cellStyle name="Normal 9 3 5 2 2 5" xfId="20171" xr:uid="{00000000-0005-0000-0000-000002C20000}"/>
    <cellStyle name="Normal 9 3 5 2 2 6" xfId="37517" xr:uid="{00000000-0005-0000-0000-000003C20000}"/>
    <cellStyle name="Normal 9 3 5 2 3" xfId="1740" xr:uid="{00000000-0005-0000-0000-000004C20000}"/>
    <cellStyle name="Normal 9 3 5 2 3 2" xfId="7522" xr:uid="{00000000-0005-0000-0000-000005C20000}"/>
    <cellStyle name="Normal 9 3 5 2 3 2 2" xfId="16195" xr:uid="{00000000-0005-0000-0000-000006C20000}"/>
    <cellStyle name="Normal 9 3 5 2 3 2 2 2" xfId="33548" xr:uid="{00000000-0005-0000-0000-000007C20000}"/>
    <cellStyle name="Normal 9 3 5 2 3 2 2 3" xfId="50894" xr:uid="{00000000-0005-0000-0000-000008C20000}"/>
    <cellStyle name="Normal 9 3 5 2 3 2 3" xfId="24875" xr:uid="{00000000-0005-0000-0000-000009C20000}"/>
    <cellStyle name="Normal 9 3 5 2 3 2 4" xfId="42221" xr:uid="{00000000-0005-0000-0000-00000AC20000}"/>
    <cellStyle name="Normal 9 3 5 2 3 3" xfId="5366" xr:uid="{00000000-0005-0000-0000-00000BC20000}"/>
    <cellStyle name="Normal 9 3 5 2 3 3 2" xfId="14039" xr:uid="{00000000-0005-0000-0000-00000CC20000}"/>
    <cellStyle name="Normal 9 3 5 2 3 3 2 2" xfId="31392" xr:uid="{00000000-0005-0000-0000-00000DC20000}"/>
    <cellStyle name="Normal 9 3 5 2 3 3 2 3" xfId="48738" xr:uid="{00000000-0005-0000-0000-00000EC20000}"/>
    <cellStyle name="Normal 9 3 5 2 3 3 3" xfId="22719" xr:uid="{00000000-0005-0000-0000-00000FC20000}"/>
    <cellStyle name="Normal 9 3 5 2 3 3 4" xfId="40065" xr:uid="{00000000-0005-0000-0000-000010C20000}"/>
    <cellStyle name="Normal 9 3 5 2 3 4" xfId="10413" xr:uid="{00000000-0005-0000-0000-000011C20000}"/>
    <cellStyle name="Normal 9 3 5 2 3 4 2" xfId="27766" xr:uid="{00000000-0005-0000-0000-000012C20000}"/>
    <cellStyle name="Normal 9 3 5 2 3 4 3" xfId="45112" xr:uid="{00000000-0005-0000-0000-000013C20000}"/>
    <cellStyle name="Normal 9 3 5 2 3 5" xfId="19093" xr:uid="{00000000-0005-0000-0000-000014C20000}"/>
    <cellStyle name="Normal 9 3 5 2 3 6" xfId="36439" xr:uid="{00000000-0005-0000-0000-000015C20000}"/>
    <cellStyle name="Normal 9 3 5 2 4" xfId="6787" xr:uid="{00000000-0005-0000-0000-000016C20000}"/>
    <cellStyle name="Normal 9 3 5 2 4 2" xfId="15460" xr:uid="{00000000-0005-0000-0000-000017C20000}"/>
    <cellStyle name="Normal 9 3 5 2 4 2 2" xfId="32813" xr:uid="{00000000-0005-0000-0000-000018C20000}"/>
    <cellStyle name="Normal 9 3 5 2 4 2 3" xfId="50159" xr:uid="{00000000-0005-0000-0000-000019C20000}"/>
    <cellStyle name="Normal 9 3 5 2 4 3" xfId="24140" xr:uid="{00000000-0005-0000-0000-00001AC20000}"/>
    <cellStyle name="Normal 9 3 5 2 4 4" xfId="41486" xr:uid="{00000000-0005-0000-0000-00001BC20000}"/>
    <cellStyle name="Normal 9 3 5 2 5" xfId="3553" xr:uid="{00000000-0005-0000-0000-00001CC20000}"/>
    <cellStyle name="Normal 9 3 5 2 5 2" xfId="12226" xr:uid="{00000000-0005-0000-0000-00001DC20000}"/>
    <cellStyle name="Normal 9 3 5 2 5 2 2" xfId="29579" xr:uid="{00000000-0005-0000-0000-00001EC20000}"/>
    <cellStyle name="Normal 9 3 5 2 5 2 3" xfId="46925" xr:uid="{00000000-0005-0000-0000-00001FC20000}"/>
    <cellStyle name="Normal 9 3 5 2 5 3" xfId="20906" xr:uid="{00000000-0005-0000-0000-000020C20000}"/>
    <cellStyle name="Normal 9 3 5 2 5 4" xfId="38252" xr:uid="{00000000-0005-0000-0000-000021C20000}"/>
    <cellStyle name="Normal 9 3 5 2 6" xfId="9678" xr:uid="{00000000-0005-0000-0000-000022C20000}"/>
    <cellStyle name="Normal 9 3 5 2 6 2" xfId="27031" xr:uid="{00000000-0005-0000-0000-000023C20000}"/>
    <cellStyle name="Normal 9 3 5 2 6 3" xfId="44377" xr:uid="{00000000-0005-0000-0000-000024C20000}"/>
    <cellStyle name="Normal 9 3 5 2 7" xfId="18358" xr:uid="{00000000-0005-0000-0000-000025C20000}"/>
    <cellStyle name="Normal 9 3 5 2 8" xfId="35704" xr:uid="{00000000-0005-0000-0000-000026C20000}"/>
    <cellStyle name="Normal 9 3 5 3" xfId="515" xr:uid="{00000000-0005-0000-0000-000027C20000}"/>
    <cellStyle name="Normal 9 3 5 3 2" xfId="2328" xr:uid="{00000000-0005-0000-0000-000028C20000}"/>
    <cellStyle name="Normal 9 3 5 3 2 2" xfId="8110" xr:uid="{00000000-0005-0000-0000-000029C20000}"/>
    <cellStyle name="Normal 9 3 5 3 2 2 2" xfId="16783" xr:uid="{00000000-0005-0000-0000-00002AC20000}"/>
    <cellStyle name="Normal 9 3 5 3 2 2 2 2" xfId="34136" xr:uid="{00000000-0005-0000-0000-00002BC20000}"/>
    <cellStyle name="Normal 9 3 5 3 2 2 2 3" xfId="51482" xr:uid="{00000000-0005-0000-0000-00002CC20000}"/>
    <cellStyle name="Normal 9 3 5 3 2 2 3" xfId="25463" xr:uid="{00000000-0005-0000-0000-00002DC20000}"/>
    <cellStyle name="Normal 9 3 5 3 2 2 4" xfId="42809" xr:uid="{00000000-0005-0000-0000-00002EC20000}"/>
    <cellStyle name="Normal 9 3 5 3 2 3" xfId="5611" xr:uid="{00000000-0005-0000-0000-00002FC20000}"/>
    <cellStyle name="Normal 9 3 5 3 2 3 2" xfId="14284" xr:uid="{00000000-0005-0000-0000-000030C20000}"/>
    <cellStyle name="Normal 9 3 5 3 2 3 2 2" xfId="31637" xr:uid="{00000000-0005-0000-0000-000031C20000}"/>
    <cellStyle name="Normal 9 3 5 3 2 3 2 3" xfId="48983" xr:uid="{00000000-0005-0000-0000-000032C20000}"/>
    <cellStyle name="Normal 9 3 5 3 2 3 3" xfId="22964" xr:uid="{00000000-0005-0000-0000-000033C20000}"/>
    <cellStyle name="Normal 9 3 5 3 2 3 4" xfId="40310" xr:uid="{00000000-0005-0000-0000-000034C20000}"/>
    <cellStyle name="Normal 9 3 5 3 2 4" xfId="11001" xr:uid="{00000000-0005-0000-0000-000035C20000}"/>
    <cellStyle name="Normal 9 3 5 3 2 4 2" xfId="28354" xr:uid="{00000000-0005-0000-0000-000036C20000}"/>
    <cellStyle name="Normal 9 3 5 3 2 4 3" xfId="45700" xr:uid="{00000000-0005-0000-0000-000037C20000}"/>
    <cellStyle name="Normal 9 3 5 3 2 5" xfId="19681" xr:uid="{00000000-0005-0000-0000-000038C20000}"/>
    <cellStyle name="Normal 9 3 5 3 2 6" xfId="37027" xr:uid="{00000000-0005-0000-0000-000039C20000}"/>
    <cellStyle name="Normal 9 3 5 3 3" xfId="6297" xr:uid="{00000000-0005-0000-0000-00003AC20000}"/>
    <cellStyle name="Normal 9 3 5 3 3 2" xfId="14970" xr:uid="{00000000-0005-0000-0000-00003BC20000}"/>
    <cellStyle name="Normal 9 3 5 3 3 2 2" xfId="32323" xr:uid="{00000000-0005-0000-0000-00003CC20000}"/>
    <cellStyle name="Normal 9 3 5 3 3 2 3" xfId="49669" xr:uid="{00000000-0005-0000-0000-00003DC20000}"/>
    <cellStyle name="Normal 9 3 5 3 3 3" xfId="23650" xr:uid="{00000000-0005-0000-0000-00003EC20000}"/>
    <cellStyle name="Normal 9 3 5 3 3 4" xfId="40996" xr:uid="{00000000-0005-0000-0000-00003FC20000}"/>
    <cellStyle name="Normal 9 3 5 3 4" xfId="4141" xr:uid="{00000000-0005-0000-0000-000040C20000}"/>
    <cellStyle name="Normal 9 3 5 3 4 2" xfId="12814" xr:uid="{00000000-0005-0000-0000-000041C20000}"/>
    <cellStyle name="Normal 9 3 5 3 4 2 2" xfId="30167" xr:uid="{00000000-0005-0000-0000-000042C20000}"/>
    <cellStyle name="Normal 9 3 5 3 4 2 3" xfId="47513" xr:uid="{00000000-0005-0000-0000-000043C20000}"/>
    <cellStyle name="Normal 9 3 5 3 4 3" xfId="21494" xr:uid="{00000000-0005-0000-0000-000044C20000}"/>
    <cellStyle name="Normal 9 3 5 3 4 4" xfId="38840" xr:uid="{00000000-0005-0000-0000-000045C20000}"/>
    <cellStyle name="Normal 9 3 5 3 5" xfId="9188" xr:uid="{00000000-0005-0000-0000-000046C20000}"/>
    <cellStyle name="Normal 9 3 5 3 5 2" xfId="26541" xr:uid="{00000000-0005-0000-0000-000047C20000}"/>
    <cellStyle name="Normal 9 3 5 3 5 3" xfId="43887" xr:uid="{00000000-0005-0000-0000-000048C20000}"/>
    <cellStyle name="Normal 9 3 5 3 6" xfId="17868" xr:uid="{00000000-0005-0000-0000-000049C20000}"/>
    <cellStyle name="Normal 9 3 5 3 7" xfId="35214" xr:uid="{00000000-0005-0000-0000-00004AC20000}"/>
    <cellStyle name="Normal 9 3 5 4" xfId="2083" xr:uid="{00000000-0005-0000-0000-00004BC20000}"/>
    <cellStyle name="Normal 9 3 5 4 2" xfId="7865" xr:uid="{00000000-0005-0000-0000-00004CC20000}"/>
    <cellStyle name="Normal 9 3 5 4 2 2" xfId="16538" xr:uid="{00000000-0005-0000-0000-00004DC20000}"/>
    <cellStyle name="Normal 9 3 5 4 2 2 2" xfId="33891" xr:uid="{00000000-0005-0000-0000-00004EC20000}"/>
    <cellStyle name="Normal 9 3 5 4 2 2 3" xfId="51237" xr:uid="{00000000-0005-0000-0000-00004FC20000}"/>
    <cellStyle name="Normal 9 3 5 4 2 3" xfId="25218" xr:uid="{00000000-0005-0000-0000-000050C20000}"/>
    <cellStyle name="Normal 9 3 5 4 2 4" xfId="42564" xr:uid="{00000000-0005-0000-0000-000051C20000}"/>
    <cellStyle name="Normal 9 3 5 4 3" xfId="3896" xr:uid="{00000000-0005-0000-0000-000052C20000}"/>
    <cellStyle name="Normal 9 3 5 4 3 2" xfId="12569" xr:uid="{00000000-0005-0000-0000-000053C20000}"/>
    <cellStyle name="Normal 9 3 5 4 3 2 2" xfId="29922" xr:uid="{00000000-0005-0000-0000-000054C20000}"/>
    <cellStyle name="Normal 9 3 5 4 3 2 3" xfId="47268" xr:uid="{00000000-0005-0000-0000-000055C20000}"/>
    <cellStyle name="Normal 9 3 5 4 3 3" xfId="21249" xr:uid="{00000000-0005-0000-0000-000056C20000}"/>
    <cellStyle name="Normal 9 3 5 4 3 4" xfId="38595" xr:uid="{00000000-0005-0000-0000-000057C20000}"/>
    <cellStyle name="Normal 9 3 5 4 4" xfId="10756" xr:uid="{00000000-0005-0000-0000-000058C20000}"/>
    <cellStyle name="Normal 9 3 5 4 4 2" xfId="28109" xr:uid="{00000000-0005-0000-0000-000059C20000}"/>
    <cellStyle name="Normal 9 3 5 4 4 3" xfId="45455" xr:uid="{00000000-0005-0000-0000-00005AC20000}"/>
    <cellStyle name="Normal 9 3 5 4 5" xfId="19436" xr:uid="{00000000-0005-0000-0000-00005BC20000}"/>
    <cellStyle name="Normal 9 3 5 4 6" xfId="36782" xr:uid="{00000000-0005-0000-0000-00005CC20000}"/>
    <cellStyle name="Normal 9 3 5 5" xfId="1250" xr:uid="{00000000-0005-0000-0000-00005DC20000}"/>
    <cellStyle name="Normal 9 3 5 5 2" xfId="7032" xr:uid="{00000000-0005-0000-0000-00005EC20000}"/>
    <cellStyle name="Normal 9 3 5 5 2 2" xfId="15705" xr:uid="{00000000-0005-0000-0000-00005FC20000}"/>
    <cellStyle name="Normal 9 3 5 5 2 2 2" xfId="33058" xr:uid="{00000000-0005-0000-0000-000060C20000}"/>
    <cellStyle name="Normal 9 3 5 5 2 2 3" xfId="50404" xr:uid="{00000000-0005-0000-0000-000061C20000}"/>
    <cellStyle name="Normal 9 3 5 5 2 3" xfId="24385" xr:uid="{00000000-0005-0000-0000-000062C20000}"/>
    <cellStyle name="Normal 9 3 5 5 2 4" xfId="41731" xr:uid="{00000000-0005-0000-0000-000063C20000}"/>
    <cellStyle name="Normal 9 3 5 5 3" xfId="4876" xr:uid="{00000000-0005-0000-0000-000064C20000}"/>
    <cellStyle name="Normal 9 3 5 5 3 2" xfId="13549" xr:uid="{00000000-0005-0000-0000-000065C20000}"/>
    <cellStyle name="Normal 9 3 5 5 3 2 2" xfId="30902" xr:uid="{00000000-0005-0000-0000-000066C20000}"/>
    <cellStyle name="Normal 9 3 5 5 3 2 3" xfId="48248" xr:uid="{00000000-0005-0000-0000-000067C20000}"/>
    <cellStyle name="Normal 9 3 5 5 3 3" xfId="22229" xr:uid="{00000000-0005-0000-0000-000068C20000}"/>
    <cellStyle name="Normal 9 3 5 5 3 4" xfId="39575" xr:uid="{00000000-0005-0000-0000-000069C20000}"/>
    <cellStyle name="Normal 9 3 5 5 4" xfId="9923" xr:uid="{00000000-0005-0000-0000-00006AC20000}"/>
    <cellStyle name="Normal 9 3 5 5 4 2" xfId="27276" xr:uid="{00000000-0005-0000-0000-00006BC20000}"/>
    <cellStyle name="Normal 9 3 5 5 4 3" xfId="44622" xr:uid="{00000000-0005-0000-0000-00006CC20000}"/>
    <cellStyle name="Normal 9 3 5 5 5" xfId="18603" xr:uid="{00000000-0005-0000-0000-00006DC20000}"/>
    <cellStyle name="Normal 9 3 5 5 6" xfId="35949" xr:uid="{00000000-0005-0000-0000-00006EC20000}"/>
    <cellStyle name="Normal 9 3 5 6" xfId="6052" xr:uid="{00000000-0005-0000-0000-00006FC20000}"/>
    <cellStyle name="Normal 9 3 5 6 2" xfId="14725" xr:uid="{00000000-0005-0000-0000-000070C20000}"/>
    <cellStyle name="Normal 9 3 5 6 2 2" xfId="32078" xr:uid="{00000000-0005-0000-0000-000071C20000}"/>
    <cellStyle name="Normal 9 3 5 6 2 3" xfId="49424" xr:uid="{00000000-0005-0000-0000-000072C20000}"/>
    <cellStyle name="Normal 9 3 5 6 3" xfId="23405" xr:uid="{00000000-0005-0000-0000-000073C20000}"/>
    <cellStyle name="Normal 9 3 5 6 4" xfId="40751" xr:uid="{00000000-0005-0000-0000-000074C20000}"/>
    <cellStyle name="Normal 9 3 5 7" xfId="3063" xr:uid="{00000000-0005-0000-0000-000075C20000}"/>
    <cellStyle name="Normal 9 3 5 7 2" xfId="11736" xr:uid="{00000000-0005-0000-0000-000076C20000}"/>
    <cellStyle name="Normal 9 3 5 7 2 2" xfId="29089" xr:uid="{00000000-0005-0000-0000-000077C20000}"/>
    <cellStyle name="Normal 9 3 5 7 2 3" xfId="46435" xr:uid="{00000000-0005-0000-0000-000078C20000}"/>
    <cellStyle name="Normal 9 3 5 7 3" xfId="20416" xr:uid="{00000000-0005-0000-0000-000079C20000}"/>
    <cellStyle name="Normal 9 3 5 7 4" xfId="37762" xr:uid="{00000000-0005-0000-0000-00007AC20000}"/>
    <cellStyle name="Normal 9 3 5 8" xfId="8943" xr:uid="{00000000-0005-0000-0000-00007BC20000}"/>
    <cellStyle name="Normal 9 3 5 8 2" xfId="26296" xr:uid="{00000000-0005-0000-0000-00007CC20000}"/>
    <cellStyle name="Normal 9 3 5 8 3" xfId="43642" xr:uid="{00000000-0005-0000-0000-00007DC20000}"/>
    <cellStyle name="Normal 9 3 5 9" xfId="17623" xr:uid="{00000000-0005-0000-0000-00007EC20000}"/>
    <cellStyle name="Normal 9 3 6" xfId="123" xr:uid="{00000000-0005-0000-0000-00007FC20000}"/>
    <cellStyle name="Normal 9 3 6 10" xfId="34822" xr:uid="{00000000-0005-0000-0000-000080C20000}"/>
    <cellStyle name="Normal 9 3 6 2" xfId="858" xr:uid="{00000000-0005-0000-0000-000081C20000}"/>
    <cellStyle name="Normal 9 3 6 2 2" xfId="2671" xr:uid="{00000000-0005-0000-0000-000082C20000}"/>
    <cellStyle name="Normal 9 3 6 2 2 2" xfId="8453" xr:uid="{00000000-0005-0000-0000-000083C20000}"/>
    <cellStyle name="Normal 9 3 6 2 2 2 2" xfId="17126" xr:uid="{00000000-0005-0000-0000-000084C20000}"/>
    <cellStyle name="Normal 9 3 6 2 2 2 2 2" xfId="34479" xr:uid="{00000000-0005-0000-0000-000085C20000}"/>
    <cellStyle name="Normal 9 3 6 2 2 2 2 3" xfId="51825" xr:uid="{00000000-0005-0000-0000-000086C20000}"/>
    <cellStyle name="Normal 9 3 6 2 2 2 3" xfId="25806" xr:uid="{00000000-0005-0000-0000-000087C20000}"/>
    <cellStyle name="Normal 9 3 6 2 2 2 4" xfId="43152" xr:uid="{00000000-0005-0000-0000-000088C20000}"/>
    <cellStyle name="Normal 9 3 6 2 2 3" xfId="4484" xr:uid="{00000000-0005-0000-0000-000089C20000}"/>
    <cellStyle name="Normal 9 3 6 2 2 3 2" xfId="13157" xr:uid="{00000000-0005-0000-0000-00008AC20000}"/>
    <cellStyle name="Normal 9 3 6 2 2 3 2 2" xfId="30510" xr:uid="{00000000-0005-0000-0000-00008BC20000}"/>
    <cellStyle name="Normal 9 3 6 2 2 3 2 3" xfId="47856" xr:uid="{00000000-0005-0000-0000-00008CC20000}"/>
    <cellStyle name="Normal 9 3 6 2 2 3 3" xfId="21837" xr:uid="{00000000-0005-0000-0000-00008DC20000}"/>
    <cellStyle name="Normal 9 3 6 2 2 3 4" xfId="39183" xr:uid="{00000000-0005-0000-0000-00008EC20000}"/>
    <cellStyle name="Normal 9 3 6 2 2 4" xfId="11344" xr:uid="{00000000-0005-0000-0000-00008FC20000}"/>
    <cellStyle name="Normal 9 3 6 2 2 4 2" xfId="28697" xr:uid="{00000000-0005-0000-0000-000090C20000}"/>
    <cellStyle name="Normal 9 3 6 2 2 4 3" xfId="46043" xr:uid="{00000000-0005-0000-0000-000091C20000}"/>
    <cellStyle name="Normal 9 3 6 2 2 5" xfId="20024" xr:uid="{00000000-0005-0000-0000-000092C20000}"/>
    <cellStyle name="Normal 9 3 6 2 2 6" xfId="37370" xr:uid="{00000000-0005-0000-0000-000093C20000}"/>
    <cellStyle name="Normal 9 3 6 2 3" xfId="1593" xr:uid="{00000000-0005-0000-0000-000094C20000}"/>
    <cellStyle name="Normal 9 3 6 2 3 2" xfId="7375" xr:uid="{00000000-0005-0000-0000-000095C20000}"/>
    <cellStyle name="Normal 9 3 6 2 3 2 2" xfId="16048" xr:uid="{00000000-0005-0000-0000-000096C20000}"/>
    <cellStyle name="Normal 9 3 6 2 3 2 2 2" xfId="33401" xr:uid="{00000000-0005-0000-0000-000097C20000}"/>
    <cellStyle name="Normal 9 3 6 2 3 2 2 3" xfId="50747" xr:uid="{00000000-0005-0000-0000-000098C20000}"/>
    <cellStyle name="Normal 9 3 6 2 3 2 3" xfId="24728" xr:uid="{00000000-0005-0000-0000-000099C20000}"/>
    <cellStyle name="Normal 9 3 6 2 3 2 4" xfId="42074" xr:uid="{00000000-0005-0000-0000-00009AC20000}"/>
    <cellStyle name="Normal 9 3 6 2 3 3" xfId="5219" xr:uid="{00000000-0005-0000-0000-00009BC20000}"/>
    <cellStyle name="Normal 9 3 6 2 3 3 2" xfId="13892" xr:uid="{00000000-0005-0000-0000-00009CC20000}"/>
    <cellStyle name="Normal 9 3 6 2 3 3 2 2" xfId="31245" xr:uid="{00000000-0005-0000-0000-00009DC20000}"/>
    <cellStyle name="Normal 9 3 6 2 3 3 2 3" xfId="48591" xr:uid="{00000000-0005-0000-0000-00009EC20000}"/>
    <cellStyle name="Normal 9 3 6 2 3 3 3" xfId="22572" xr:uid="{00000000-0005-0000-0000-00009FC20000}"/>
    <cellStyle name="Normal 9 3 6 2 3 3 4" xfId="39918" xr:uid="{00000000-0005-0000-0000-0000A0C20000}"/>
    <cellStyle name="Normal 9 3 6 2 3 4" xfId="10266" xr:uid="{00000000-0005-0000-0000-0000A1C20000}"/>
    <cellStyle name="Normal 9 3 6 2 3 4 2" xfId="27619" xr:uid="{00000000-0005-0000-0000-0000A2C20000}"/>
    <cellStyle name="Normal 9 3 6 2 3 4 3" xfId="44965" xr:uid="{00000000-0005-0000-0000-0000A3C20000}"/>
    <cellStyle name="Normal 9 3 6 2 3 5" xfId="18946" xr:uid="{00000000-0005-0000-0000-0000A4C20000}"/>
    <cellStyle name="Normal 9 3 6 2 3 6" xfId="36292" xr:uid="{00000000-0005-0000-0000-0000A5C20000}"/>
    <cellStyle name="Normal 9 3 6 2 4" xfId="6640" xr:uid="{00000000-0005-0000-0000-0000A6C20000}"/>
    <cellStyle name="Normal 9 3 6 2 4 2" xfId="15313" xr:uid="{00000000-0005-0000-0000-0000A7C20000}"/>
    <cellStyle name="Normal 9 3 6 2 4 2 2" xfId="32666" xr:uid="{00000000-0005-0000-0000-0000A8C20000}"/>
    <cellStyle name="Normal 9 3 6 2 4 2 3" xfId="50012" xr:uid="{00000000-0005-0000-0000-0000A9C20000}"/>
    <cellStyle name="Normal 9 3 6 2 4 3" xfId="23993" xr:uid="{00000000-0005-0000-0000-0000AAC20000}"/>
    <cellStyle name="Normal 9 3 6 2 4 4" xfId="41339" xr:uid="{00000000-0005-0000-0000-0000ABC20000}"/>
    <cellStyle name="Normal 9 3 6 2 5" xfId="3406" xr:uid="{00000000-0005-0000-0000-0000ACC20000}"/>
    <cellStyle name="Normal 9 3 6 2 5 2" xfId="12079" xr:uid="{00000000-0005-0000-0000-0000ADC20000}"/>
    <cellStyle name="Normal 9 3 6 2 5 2 2" xfId="29432" xr:uid="{00000000-0005-0000-0000-0000AEC20000}"/>
    <cellStyle name="Normal 9 3 6 2 5 2 3" xfId="46778" xr:uid="{00000000-0005-0000-0000-0000AFC20000}"/>
    <cellStyle name="Normal 9 3 6 2 5 3" xfId="20759" xr:uid="{00000000-0005-0000-0000-0000B0C20000}"/>
    <cellStyle name="Normal 9 3 6 2 5 4" xfId="38105" xr:uid="{00000000-0005-0000-0000-0000B1C20000}"/>
    <cellStyle name="Normal 9 3 6 2 6" xfId="9531" xr:uid="{00000000-0005-0000-0000-0000B2C20000}"/>
    <cellStyle name="Normal 9 3 6 2 6 2" xfId="26884" xr:uid="{00000000-0005-0000-0000-0000B3C20000}"/>
    <cellStyle name="Normal 9 3 6 2 6 3" xfId="44230" xr:uid="{00000000-0005-0000-0000-0000B4C20000}"/>
    <cellStyle name="Normal 9 3 6 2 7" xfId="18211" xr:uid="{00000000-0005-0000-0000-0000B5C20000}"/>
    <cellStyle name="Normal 9 3 6 2 8" xfId="35557" xr:uid="{00000000-0005-0000-0000-0000B6C20000}"/>
    <cellStyle name="Normal 9 3 6 3" xfId="613" xr:uid="{00000000-0005-0000-0000-0000B7C20000}"/>
    <cellStyle name="Normal 9 3 6 3 2" xfId="2426" xr:uid="{00000000-0005-0000-0000-0000B8C20000}"/>
    <cellStyle name="Normal 9 3 6 3 2 2" xfId="8208" xr:uid="{00000000-0005-0000-0000-0000B9C20000}"/>
    <cellStyle name="Normal 9 3 6 3 2 2 2" xfId="16881" xr:uid="{00000000-0005-0000-0000-0000BAC20000}"/>
    <cellStyle name="Normal 9 3 6 3 2 2 2 2" xfId="34234" xr:uid="{00000000-0005-0000-0000-0000BBC20000}"/>
    <cellStyle name="Normal 9 3 6 3 2 2 2 3" xfId="51580" xr:uid="{00000000-0005-0000-0000-0000BCC20000}"/>
    <cellStyle name="Normal 9 3 6 3 2 2 3" xfId="25561" xr:uid="{00000000-0005-0000-0000-0000BDC20000}"/>
    <cellStyle name="Normal 9 3 6 3 2 2 4" xfId="42907" xr:uid="{00000000-0005-0000-0000-0000BEC20000}"/>
    <cellStyle name="Normal 9 3 6 3 2 3" xfId="5709" xr:uid="{00000000-0005-0000-0000-0000BFC20000}"/>
    <cellStyle name="Normal 9 3 6 3 2 3 2" xfId="14382" xr:uid="{00000000-0005-0000-0000-0000C0C20000}"/>
    <cellStyle name="Normal 9 3 6 3 2 3 2 2" xfId="31735" xr:uid="{00000000-0005-0000-0000-0000C1C20000}"/>
    <cellStyle name="Normal 9 3 6 3 2 3 2 3" xfId="49081" xr:uid="{00000000-0005-0000-0000-0000C2C20000}"/>
    <cellStyle name="Normal 9 3 6 3 2 3 3" xfId="23062" xr:uid="{00000000-0005-0000-0000-0000C3C20000}"/>
    <cellStyle name="Normal 9 3 6 3 2 3 4" xfId="40408" xr:uid="{00000000-0005-0000-0000-0000C4C20000}"/>
    <cellStyle name="Normal 9 3 6 3 2 4" xfId="11099" xr:uid="{00000000-0005-0000-0000-0000C5C20000}"/>
    <cellStyle name="Normal 9 3 6 3 2 4 2" xfId="28452" xr:uid="{00000000-0005-0000-0000-0000C6C20000}"/>
    <cellStyle name="Normal 9 3 6 3 2 4 3" xfId="45798" xr:uid="{00000000-0005-0000-0000-0000C7C20000}"/>
    <cellStyle name="Normal 9 3 6 3 2 5" xfId="19779" xr:uid="{00000000-0005-0000-0000-0000C8C20000}"/>
    <cellStyle name="Normal 9 3 6 3 2 6" xfId="37125" xr:uid="{00000000-0005-0000-0000-0000C9C20000}"/>
    <cellStyle name="Normal 9 3 6 3 3" xfId="6395" xr:uid="{00000000-0005-0000-0000-0000CAC20000}"/>
    <cellStyle name="Normal 9 3 6 3 3 2" xfId="15068" xr:uid="{00000000-0005-0000-0000-0000CBC20000}"/>
    <cellStyle name="Normal 9 3 6 3 3 2 2" xfId="32421" xr:uid="{00000000-0005-0000-0000-0000CCC20000}"/>
    <cellStyle name="Normal 9 3 6 3 3 2 3" xfId="49767" xr:uid="{00000000-0005-0000-0000-0000CDC20000}"/>
    <cellStyle name="Normal 9 3 6 3 3 3" xfId="23748" xr:uid="{00000000-0005-0000-0000-0000CEC20000}"/>
    <cellStyle name="Normal 9 3 6 3 3 4" xfId="41094" xr:uid="{00000000-0005-0000-0000-0000CFC20000}"/>
    <cellStyle name="Normal 9 3 6 3 4" xfId="4239" xr:uid="{00000000-0005-0000-0000-0000D0C20000}"/>
    <cellStyle name="Normal 9 3 6 3 4 2" xfId="12912" xr:uid="{00000000-0005-0000-0000-0000D1C20000}"/>
    <cellStyle name="Normal 9 3 6 3 4 2 2" xfId="30265" xr:uid="{00000000-0005-0000-0000-0000D2C20000}"/>
    <cellStyle name="Normal 9 3 6 3 4 2 3" xfId="47611" xr:uid="{00000000-0005-0000-0000-0000D3C20000}"/>
    <cellStyle name="Normal 9 3 6 3 4 3" xfId="21592" xr:uid="{00000000-0005-0000-0000-0000D4C20000}"/>
    <cellStyle name="Normal 9 3 6 3 4 4" xfId="38938" xr:uid="{00000000-0005-0000-0000-0000D5C20000}"/>
    <cellStyle name="Normal 9 3 6 3 5" xfId="9286" xr:uid="{00000000-0005-0000-0000-0000D6C20000}"/>
    <cellStyle name="Normal 9 3 6 3 5 2" xfId="26639" xr:uid="{00000000-0005-0000-0000-0000D7C20000}"/>
    <cellStyle name="Normal 9 3 6 3 5 3" xfId="43985" xr:uid="{00000000-0005-0000-0000-0000D8C20000}"/>
    <cellStyle name="Normal 9 3 6 3 6" xfId="17966" xr:uid="{00000000-0005-0000-0000-0000D9C20000}"/>
    <cellStyle name="Normal 9 3 6 3 7" xfId="35312" xr:uid="{00000000-0005-0000-0000-0000DAC20000}"/>
    <cellStyle name="Normal 9 3 6 4" xfId="1936" xr:uid="{00000000-0005-0000-0000-0000DBC20000}"/>
    <cellStyle name="Normal 9 3 6 4 2" xfId="7718" xr:uid="{00000000-0005-0000-0000-0000DCC20000}"/>
    <cellStyle name="Normal 9 3 6 4 2 2" xfId="16391" xr:uid="{00000000-0005-0000-0000-0000DDC20000}"/>
    <cellStyle name="Normal 9 3 6 4 2 2 2" xfId="33744" xr:uid="{00000000-0005-0000-0000-0000DEC20000}"/>
    <cellStyle name="Normal 9 3 6 4 2 2 3" xfId="51090" xr:uid="{00000000-0005-0000-0000-0000DFC20000}"/>
    <cellStyle name="Normal 9 3 6 4 2 3" xfId="25071" xr:uid="{00000000-0005-0000-0000-0000E0C20000}"/>
    <cellStyle name="Normal 9 3 6 4 2 4" xfId="42417" xr:uid="{00000000-0005-0000-0000-0000E1C20000}"/>
    <cellStyle name="Normal 9 3 6 4 3" xfId="3749" xr:uid="{00000000-0005-0000-0000-0000E2C20000}"/>
    <cellStyle name="Normal 9 3 6 4 3 2" xfId="12422" xr:uid="{00000000-0005-0000-0000-0000E3C20000}"/>
    <cellStyle name="Normal 9 3 6 4 3 2 2" xfId="29775" xr:uid="{00000000-0005-0000-0000-0000E4C20000}"/>
    <cellStyle name="Normal 9 3 6 4 3 2 3" xfId="47121" xr:uid="{00000000-0005-0000-0000-0000E5C20000}"/>
    <cellStyle name="Normal 9 3 6 4 3 3" xfId="21102" xr:uid="{00000000-0005-0000-0000-0000E6C20000}"/>
    <cellStyle name="Normal 9 3 6 4 3 4" xfId="38448" xr:uid="{00000000-0005-0000-0000-0000E7C20000}"/>
    <cellStyle name="Normal 9 3 6 4 4" xfId="10609" xr:uid="{00000000-0005-0000-0000-0000E8C20000}"/>
    <cellStyle name="Normal 9 3 6 4 4 2" xfId="27962" xr:uid="{00000000-0005-0000-0000-0000E9C20000}"/>
    <cellStyle name="Normal 9 3 6 4 4 3" xfId="45308" xr:uid="{00000000-0005-0000-0000-0000EAC20000}"/>
    <cellStyle name="Normal 9 3 6 4 5" xfId="19289" xr:uid="{00000000-0005-0000-0000-0000EBC20000}"/>
    <cellStyle name="Normal 9 3 6 4 6" xfId="36635" xr:uid="{00000000-0005-0000-0000-0000ECC20000}"/>
    <cellStyle name="Normal 9 3 6 5" xfId="1348" xr:uid="{00000000-0005-0000-0000-0000EDC20000}"/>
    <cellStyle name="Normal 9 3 6 5 2" xfId="7130" xr:uid="{00000000-0005-0000-0000-0000EEC20000}"/>
    <cellStyle name="Normal 9 3 6 5 2 2" xfId="15803" xr:uid="{00000000-0005-0000-0000-0000EFC20000}"/>
    <cellStyle name="Normal 9 3 6 5 2 2 2" xfId="33156" xr:uid="{00000000-0005-0000-0000-0000F0C20000}"/>
    <cellStyle name="Normal 9 3 6 5 2 2 3" xfId="50502" xr:uid="{00000000-0005-0000-0000-0000F1C20000}"/>
    <cellStyle name="Normal 9 3 6 5 2 3" xfId="24483" xr:uid="{00000000-0005-0000-0000-0000F2C20000}"/>
    <cellStyle name="Normal 9 3 6 5 2 4" xfId="41829" xr:uid="{00000000-0005-0000-0000-0000F3C20000}"/>
    <cellStyle name="Normal 9 3 6 5 3" xfId="4974" xr:uid="{00000000-0005-0000-0000-0000F4C20000}"/>
    <cellStyle name="Normal 9 3 6 5 3 2" xfId="13647" xr:uid="{00000000-0005-0000-0000-0000F5C20000}"/>
    <cellStyle name="Normal 9 3 6 5 3 2 2" xfId="31000" xr:uid="{00000000-0005-0000-0000-0000F6C20000}"/>
    <cellStyle name="Normal 9 3 6 5 3 2 3" xfId="48346" xr:uid="{00000000-0005-0000-0000-0000F7C20000}"/>
    <cellStyle name="Normal 9 3 6 5 3 3" xfId="22327" xr:uid="{00000000-0005-0000-0000-0000F8C20000}"/>
    <cellStyle name="Normal 9 3 6 5 3 4" xfId="39673" xr:uid="{00000000-0005-0000-0000-0000F9C20000}"/>
    <cellStyle name="Normal 9 3 6 5 4" xfId="10021" xr:uid="{00000000-0005-0000-0000-0000FAC20000}"/>
    <cellStyle name="Normal 9 3 6 5 4 2" xfId="27374" xr:uid="{00000000-0005-0000-0000-0000FBC20000}"/>
    <cellStyle name="Normal 9 3 6 5 4 3" xfId="44720" xr:uid="{00000000-0005-0000-0000-0000FCC20000}"/>
    <cellStyle name="Normal 9 3 6 5 5" xfId="18701" xr:uid="{00000000-0005-0000-0000-0000FDC20000}"/>
    <cellStyle name="Normal 9 3 6 5 6" xfId="36047" xr:uid="{00000000-0005-0000-0000-0000FEC20000}"/>
    <cellStyle name="Normal 9 3 6 6" xfId="5905" xr:uid="{00000000-0005-0000-0000-0000FFC20000}"/>
    <cellStyle name="Normal 9 3 6 6 2" xfId="14578" xr:uid="{00000000-0005-0000-0000-000000C30000}"/>
    <cellStyle name="Normal 9 3 6 6 2 2" xfId="31931" xr:uid="{00000000-0005-0000-0000-000001C30000}"/>
    <cellStyle name="Normal 9 3 6 6 2 3" xfId="49277" xr:uid="{00000000-0005-0000-0000-000002C30000}"/>
    <cellStyle name="Normal 9 3 6 6 3" xfId="23258" xr:uid="{00000000-0005-0000-0000-000003C30000}"/>
    <cellStyle name="Normal 9 3 6 6 4" xfId="40604" xr:uid="{00000000-0005-0000-0000-000004C30000}"/>
    <cellStyle name="Normal 9 3 6 7" xfId="3161" xr:uid="{00000000-0005-0000-0000-000005C30000}"/>
    <cellStyle name="Normal 9 3 6 7 2" xfId="11834" xr:uid="{00000000-0005-0000-0000-000006C30000}"/>
    <cellStyle name="Normal 9 3 6 7 2 2" xfId="29187" xr:uid="{00000000-0005-0000-0000-000007C30000}"/>
    <cellStyle name="Normal 9 3 6 7 2 3" xfId="46533" xr:uid="{00000000-0005-0000-0000-000008C30000}"/>
    <cellStyle name="Normal 9 3 6 7 3" xfId="20514" xr:uid="{00000000-0005-0000-0000-000009C30000}"/>
    <cellStyle name="Normal 9 3 6 7 4" xfId="37860" xr:uid="{00000000-0005-0000-0000-00000AC30000}"/>
    <cellStyle name="Normal 9 3 6 8" xfId="8796" xr:uid="{00000000-0005-0000-0000-00000BC30000}"/>
    <cellStyle name="Normal 9 3 6 8 2" xfId="26149" xr:uid="{00000000-0005-0000-0000-00000CC30000}"/>
    <cellStyle name="Normal 9 3 6 8 3" xfId="43495" xr:uid="{00000000-0005-0000-0000-00000DC30000}"/>
    <cellStyle name="Normal 9 3 6 9" xfId="17476" xr:uid="{00000000-0005-0000-0000-00000EC30000}"/>
    <cellStyle name="Normal 9 3 7" xfId="760" xr:uid="{00000000-0005-0000-0000-00000FC30000}"/>
    <cellStyle name="Normal 9 3 7 2" xfId="2573" xr:uid="{00000000-0005-0000-0000-000010C30000}"/>
    <cellStyle name="Normal 9 3 7 2 2" xfId="8355" xr:uid="{00000000-0005-0000-0000-000011C30000}"/>
    <cellStyle name="Normal 9 3 7 2 2 2" xfId="17028" xr:uid="{00000000-0005-0000-0000-000012C30000}"/>
    <cellStyle name="Normal 9 3 7 2 2 2 2" xfId="34381" xr:uid="{00000000-0005-0000-0000-000013C30000}"/>
    <cellStyle name="Normal 9 3 7 2 2 2 3" xfId="51727" xr:uid="{00000000-0005-0000-0000-000014C30000}"/>
    <cellStyle name="Normal 9 3 7 2 2 3" xfId="25708" xr:uid="{00000000-0005-0000-0000-000015C30000}"/>
    <cellStyle name="Normal 9 3 7 2 2 4" xfId="43054" xr:uid="{00000000-0005-0000-0000-000016C30000}"/>
    <cellStyle name="Normal 9 3 7 2 3" xfId="4386" xr:uid="{00000000-0005-0000-0000-000017C30000}"/>
    <cellStyle name="Normal 9 3 7 2 3 2" xfId="13059" xr:uid="{00000000-0005-0000-0000-000018C30000}"/>
    <cellStyle name="Normal 9 3 7 2 3 2 2" xfId="30412" xr:uid="{00000000-0005-0000-0000-000019C30000}"/>
    <cellStyle name="Normal 9 3 7 2 3 2 3" xfId="47758" xr:uid="{00000000-0005-0000-0000-00001AC30000}"/>
    <cellStyle name="Normal 9 3 7 2 3 3" xfId="21739" xr:uid="{00000000-0005-0000-0000-00001BC30000}"/>
    <cellStyle name="Normal 9 3 7 2 3 4" xfId="39085" xr:uid="{00000000-0005-0000-0000-00001CC30000}"/>
    <cellStyle name="Normal 9 3 7 2 4" xfId="11246" xr:uid="{00000000-0005-0000-0000-00001DC30000}"/>
    <cellStyle name="Normal 9 3 7 2 4 2" xfId="28599" xr:uid="{00000000-0005-0000-0000-00001EC30000}"/>
    <cellStyle name="Normal 9 3 7 2 4 3" xfId="45945" xr:uid="{00000000-0005-0000-0000-00001FC30000}"/>
    <cellStyle name="Normal 9 3 7 2 5" xfId="19926" xr:uid="{00000000-0005-0000-0000-000020C30000}"/>
    <cellStyle name="Normal 9 3 7 2 6" xfId="37272" xr:uid="{00000000-0005-0000-0000-000021C30000}"/>
    <cellStyle name="Normal 9 3 7 3" xfId="1495" xr:uid="{00000000-0005-0000-0000-000022C30000}"/>
    <cellStyle name="Normal 9 3 7 3 2" xfId="7277" xr:uid="{00000000-0005-0000-0000-000023C30000}"/>
    <cellStyle name="Normal 9 3 7 3 2 2" xfId="15950" xr:uid="{00000000-0005-0000-0000-000024C30000}"/>
    <cellStyle name="Normal 9 3 7 3 2 2 2" xfId="33303" xr:uid="{00000000-0005-0000-0000-000025C30000}"/>
    <cellStyle name="Normal 9 3 7 3 2 2 3" xfId="50649" xr:uid="{00000000-0005-0000-0000-000026C30000}"/>
    <cellStyle name="Normal 9 3 7 3 2 3" xfId="24630" xr:uid="{00000000-0005-0000-0000-000027C30000}"/>
    <cellStyle name="Normal 9 3 7 3 2 4" xfId="41976" xr:uid="{00000000-0005-0000-0000-000028C30000}"/>
    <cellStyle name="Normal 9 3 7 3 3" xfId="5121" xr:uid="{00000000-0005-0000-0000-000029C30000}"/>
    <cellStyle name="Normal 9 3 7 3 3 2" xfId="13794" xr:uid="{00000000-0005-0000-0000-00002AC30000}"/>
    <cellStyle name="Normal 9 3 7 3 3 2 2" xfId="31147" xr:uid="{00000000-0005-0000-0000-00002BC30000}"/>
    <cellStyle name="Normal 9 3 7 3 3 2 3" xfId="48493" xr:uid="{00000000-0005-0000-0000-00002CC30000}"/>
    <cellStyle name="Normal 9 3 7 3 3 3" xfId="22474" xr:uid="{00000000-0005-0000-0000-00002DC30000}"/>
    <cellStyle name="Normal 9 3 7 3 3 4" xfId="39820" xr:uid="{00000000-0005-0000-0000-00002EC30000}"/>
    <cellStyle name="Normal 9 3 7 3 4" xfId="10168" xr:uid="{00000000-0005-0000-0000-00002FC30000}"/>
    <cellStyle name="Normal 9 3 7 3 4 2" xfId="27521" xr:uid="{00000000-0005-0000-0000-000030C30000}"/>
    <cellStyle name="Normal 9 3 7 3 4 3" xfId="44867" xr:uid="{00000000-0005-0000-0000-000031C30000}"/>
    <cellStyle name="Normal 9 3 7 3 5" xfId="18848" xr:uid="{00000000-0005-0000-0000-000032C30000}"/>
    <cellStyle name="Normal 9 3 7 3 6" xfId="36194" xr:uid="{00000000-0005-0000-0000-000033C30000}"/>
    <cellStyle name="Normal 9 3 7 4" xfId="6542" xr:uid="{00000000-0005-0000-0000-000034C30000}"/>
    <cellStyle name="Normal 9 3 7 4 2" xfId="15215" xr:uid="{00000000-0005-0000-0000-000035C30000}"/>
    <cellStyle name="Normal 9 3 7 4 2 2" xfId="32568" xr:uid="{00000000-0005-0000-0000-000036C30000}"/>
    <cellStyle name="Normal 9 3 7 4 2 3" xfId="49914" xr:uid="{00000000-0005-0000-0000-000037C30000}"/>
    <cellStyle name="Normal 9 3 7 4 3" xfId="23895" xr:uid="{00000000-0005-0000-0000-000038C30000}"/>
    <cellStyle name="Normal 9 3 7 4 4" xfId="41241" xr:uid="{00000000-0005-0000-0000-000039C30000}"/>
    <cellStyle name="Normal 9 3 7 5" xfId="3308" xr:uid="{00000000-0005-0000-0000-00003AC30000}"/>
    <cellStyle name="Normal 9 3 7 5 2" xfId="11981" xr:uid="{00000000-0005-0000-0000-00003BC30000}"/>
    <cellStyle name="Normal 9 3 7 5 2 2" xfId="29334" xr:uid="{00000000-0005-0000-0000-00003CC30000}"/>
    <cellStyle name="Normal 9 3 7 5 2 3" xfId="46680" xr:uid="{00000000-0005-0000-0000-00003DC30000}"/>
    <cellStyle name="Normal 9 3 7 5 3" xfId="20661" xr:uid="{00000000-0005-0000-0000-00003EC30000}"/>
    <cellStyle name="Normal 9 3 7 5 4" xfId="38007" xr:uid="{00000000-0005-0000-0000-00003FC30000}"/>
    <cellStyle name="Normal 9 3 7 6" xfId="9433" xr:uid="{00000000-0005-0000-0000-000040C30000}"/>
    <cellStyle name="Normal 9 3 7 6 2" xfId="26786" xr:uid="{00000000-0005-0000-0000-000041C30000}"/>
    <cellStyle name="Normal 9 3 7 6 3" xfId="44132" xr:uid="{00000000-0005-0000-0000-000042C30000}"/>
    <cellStyle name="Normal 9 3 7 7" xfId="18113" xr:uid="{00000000-0005-0000-0000-000043C30000}"/>
    <cellStyle name="Normal 9 3 7 8" xfId="35459" xr:uid="{00000000-0005-0000-0000-000044C30000}"/>
    <cellStyle name="Normal 9 3 8" xfId="368" xr:uid="{00000000-0005-0000-0000-000045C30000}"/>
    <cellStyle name="Normal 9 3 8 2" xfId="2181" xr:uid="{00000000-0005-0000-0000-000046C30000}"/>
    <cellStyle name="Normal 9 3 8 2 2" xfId="7963" xr:uid="{00000000-0005-0000-0000-000047C30000}"/>
    <cellStyle name="Normal 9 3 8 2 2 2" xfId="16636" xr:uid="{00000000-0005-0000-0000-000048C30000}"/>
    <cellStyle name="Normal 9 3 8 2 2 2 2" xfId="33989" xr:uid="{00000000-0005-0000-0000-000049C30000}"/>
    <cellStyle name="Normal 9 3 8 2 2 2 3" xfId="51335" xr:uid="{00000000-0005-0000-0000-00004AC30000}"/>
    <cellStyle name="Normal 9 3 8 2 2 3" xfId="25316" xr:uid="{00000000-0005-0000-0000-00004BC30000}"/>
    <cellStyle name="Normal 9 3 8 2 2 4" xfId="42662" xr:uid="{00000000-0005-0000-0000-00004CC30000}"/>
    <cellStyle name="Normal 9 3 8 2 3" xfId="5464" xr:uid="{00000000-0005-0000-0000-00004DC30000}"/>
    <cellStyle name="Normal 9 3 8 2 3 2" xfId="14137" xr:uid="{00000000-0005-0000-0000-00004EC30000}"/>
    <cellStyle name="Normal 9 3 8 2 3 2 2" xfId="31490" xr:uid="{00000000-0005-0000-0000-00004FC30000}"/>
    <cellStyle name="Normal 9 3 8 2 3 2 3" xfId="48836" xr:uid="{00000000-0005-0000-0000-000050C30000}"/>
    <cellStyle name="Normal 9 3 8 2 3 3" xfId="22817" xr:uid="{00000000-0005-0000-0000-000051C30000}"/>
    <cellStyle name="Normal 9 3 8 2 3 4" xfId="40163" xr:uid="{00000000-0005-0000-0000-000052C30000}"/>
    <cellStyle name="Normal 9 3 8 2 4" xfId="10854" xr:uid="{00000000-0005-0000-0000-000053C30000}"/>
    <cellStyle name="Normal 9 3 8 2 4 2" xfId="28207" xr:uid="{00000000-0005-0000-0000-000054C30000}"/>
    <cellStyle name="Normal 9 3 8 2 4 3" xfId="45553" xr:uid="{00000000-0005-0000-0000-000055C30000}"/>
    <cellStyle name="Normal 9 3 8 2 5" xfId="19534" xr:uid="{00000000-0005-0000-0000-000056C30000}"/>
    <cellStyle name="Normal 9 3 8 2 6" xfId="36880" xr:uid="{00000000-0005-0000-0000-000057C30000}"/>
    <cellStyle name="Normal 9 3 8 3" xfId="6150" xr:uid="{00000000-0005-0000-0000-000058C30000}"/>
    <cellStyle name="Normal 9 3 8 3 2" xfId="14823" xr:uid="{00000000-0005-0000-0000-000059C30000}"/>
    <cellStyle name="Normal 9 3 8 3 2 2" xfId="32176" xr:uid="{00000000-0005-0000-0000-00005AC30000}"/>
    <cellStyle name="Normal 9 3 8 3 2 3" xfId="49522" xr:uid="{00000000-0005-0000-0000-00005BC30000}"/>
    <cellStyle name="Normal 9 3 8 3 3" xfId="23503" xr:uid="{00000000-0005-0000-0000-00005CC30000}"/>
    <cellStyle name="Normal 9 3 8 3 4" xfId="40849" xr:uid="{00000000-0005-0000-0000-00005DC30000}"/>
    <cellStyle name="Normal 9 3 8 4" xfId="3994" xr:uid="{00000000-0005-0000-0000-00005EC30000}"/>
    <cellStyle name="Normal 9 3 8 4 2" xfId="12667" xr:uid="{00000000-0005-0000-0000-00005FC30000}"/>
    <cellStyle name="Normal 9 3 8 4 2 2" xfId="30020" xr:uid="{00000000-0005-0000-0000-000060C30000}"/>
    <cellStyle name="Normal 9 3 8 4 2 3" xfId="47366" xr:uid="{00000000-0005-0000-0000-000061C30000}"/>
    <cellStyle name="Normal 9 3 8 4 3" xfId="21347" xr:uid="{00000000-0005-0000-0000-000062C30000}"/>
    <cellStyle name="Normal 9 3 8 4 4" xfId="38693" xr:uid="{00000000-0005-0000-0000-000063C30000}"/>
    <cellStyle name="Normal 9 3 8 5" xfId="9041" xr:uid="{00000000-0005-0000-0000-000064C30000}"/>
    <cellStyle name="Normal 9 3 8 5 2" xfId="26394" xr:uid="{00000000-0005-0000-0000-000065C30000}"/>
    <cellStyle name="Normal 9 3 8 5 3" xfId="43740" xr:uid="{00000000-0005-0000-0000-000066C30000}"/>
    <cellStyle name="Normal 9 3 8 6" xfId="17721" xr:uid="{00000000-0005-0000-0000-000067C30000}"/>
    <cellStyle name="Normal 9 3 8 7" xfId="35067" xr:uid="{00000000-0005-0000-0000-000068C30000}"/>
    <cellStyle name="Normal 9 3 9" xfId="1838" xr:uid="{00000000-0005-0000-0000-000069C30000}"/>
    <cellStyle name="Normal 9 3 9 2" xfId="7620" xr:uid="{00000000-0005-0000-0000-00006AC30000}"/>
    <cellStyle name="Normal 9 3 9 2 2" xfId="16293" xr:uid="{00000000-0005-0000-0000-00006BC30000}"/>
    <cellStyle name="Normal 9 3 9 2 2 2" xfId="33646" xr:uid="{00000000-0005-0000-0000-00006CC30000}"/>
    <cellStyle name="Normal 9 3 9 2 2 3" xfId="50992" xr:uid="{00000000-0005-0000-0000-00006DC30000}"/>
    <cellStyle name="Normal 9 3 9 2 3" xfId="24973" xr:uid="{00000000-0005-0000-0000-00006EC30000}"/>
    <cellStyle name="Normal 9 3 9 2 4" xfId="42319" xr:uid="{00000000-0005-0000-0000-00006FC30000}"/>
    <cellStyle name="Normal 9 3 9 3" xfId="3651" xr:uid="{00000000-0005-0000-0000-000070C30000}"/>
    <cellStyle name="Normal 9 3 9 3 2" xfId="12324" xr:uid="{00000000-0005-0000-0000-000071C30000}"/>
    <cellStyle name="Normal 9 3 9 3 2 2" xfId="29677" xr:uid="{00000000-0005-0000-0000-000072C30000}"/>
    <cellStyle name="Normal 9 3 9 3 2 3" xfId="47023" xr:uid="{00000000-0005-0000-0000-000073C30000}"/>
    <cellStyle name="Normal 9 3 9 3 3" xfId="21004" xr:uid="{00000000-0005-0000-0000-000074C30000}"/>
    <cellStyle name="Normal 9 3 9 3 4" xfId="38350" xr:uid="{00000000-0005-0000-0000-000075C30000}"/>
    <cellStyle name="Normal 9 3 9 4" xfId="10511" xr:uid="{00000000-0005-0000-0000-000076C30000}"/>
    <cellStyle name="Normal 9 3 9 4 2" xfId="27864" xr:uid="{00000000-0005-0000-0000-000077C30000}"/>
    <cellStyle name="Normal 9 3 9 4 3" xfId="45210" xr:uid="{00000000-0005-0000-0000-000078C30000}"/>
    <cellStyle name="Normal 9 3 9 5" xfId="19191" xr:uid="{00000000-0005-0000-0000-000079C30000}"/>
    <cellStyle name="Normal 9 3 9 6" xfId="36537" xr:uid="{00000000-0005-0000-0000-00007AC30000}"/>
    <cellStyle name="Normal 9 4" xfId="54" xr:uid="{00000000-0005-0000-0000-00007BC30000}"/>
    <cellStyle name="Normal 9 4 10" xfId="5836" xr:uid="{00000000-0005-0000-0000-00007CC30000}"/>
    <cellStyle name="Normal 9 4 10 2" xfId="14509" xr:uid="{00000000-0005-0000-0000-00007DC30000}"/>
    <cellStyle name="Normal 9 4 10 2 2" xfId="31862" xr:uid="{00000000-0005-0000-0000-00007EC30000}"/>
    <cellStyle name="Normal 9 4 10 2 3" xfId="49208" xr:uid="{00000000-0005-0000-0000-00007FC30000}"/>
    <cellStyle name="Normal 9 4 10 3" xfId="23189" xr:uid="{00000000-0005-0000-0000-000080C30000}"/>
    <cellStyle name="Normal 9 4 10 4" xfId="40535" xr:uid="{00000000-0005-0000-0000-000081C30000}"/>
    <cellStyle name="Normal 9 4 11" xfId="2945" xr:uid="{00000000-0005-0000-0000-000082C30000}"/>
    <cellStyle name="Normal 9 4 11 2" xfId="11618" xr:uid="{00000000-0005-0000-0000-000083C30000}"/>
    <cellStyle name="Normal 9 4 11 2 2" xfId="28971" xr:uid="{00000000-0005-0000-0000-000084C30000}"/>
    <cellStyle name="Normal 9 4 11 2 3" xfId="46317" xr:uid="{00000000-0005-0000-0000-000085C30000}"/>
    <cellStyle name="Normal 9 4 11 3" xfId="20298" xr:uid="{00000000-0005-0000-0000-000086C30000}"/>
    <cellStyle name="Normal 9 4 11 4" xfId="37644" xr:uid="{00000000-0005-0000-0000-000087C30000}"/>
    <cellStyle name="Normal 9 4 12" xfId="8727" xr:uid="{00000000-0005-0000-0000-000088C30000}"/>
    <cellStyle name="Normal 9 4 12 2" xfId="26080" xr:uid="{00000000-0005-0000-0000-000089C30000}"/>
    <cellStyle name="Normal 9 4 12 3" xfId="43426" xr:uid="{00000000-0005-0000-0000-00008AC30000}"/>
    <cellStyle name="Normal 9 4 13" xfId="17407" xr:uid="{00000000-0005-0000-0000-00008BC30000}"/>
    <cellStyle name="Normal 9 4 14" xfId="34753" xr:uid="{00000000-0005-0000-0000-00008CC30000}"/>
    <cellStyle name="Normal 9 4 2" xfId="103" xr:uid="{00000000-0005-0000-0000-00008DC30000}"/>
    <cellStyle name="Normal 9 4 2 10" xfId="8776" xr:uid="{00000000-0005-0000-0000-00008EC30000}"/>
    <cellStyle name="Normal 9 4 2 10 2" xfId="26129" xr:uid="{00000000-0005-0000-0000-00008FC30000}"/>
    <cellStyle name="Normal 9 4 2 10 3" xfId="43475" xr:uid="{00000000-0005-0000-0000-000090C30000}"/>
    <cellStyle name="Normal 9 4 2 11" xfId="17456" xr:uid="{00000000-0005-0000-0000-000091C30000}"/>
    <cellStyle name="Normal 9 4 2 12" xfId="34802" xr:uid="{00000000-0005-0000-0000-000092C30000}"/>
    <cellStyle name="Normal 9 4 2 2" xfId="348" xr:uid="{00000000-0005-0000-0000-000093C30000}"/>
    <cellStyle name="Normal 9 4 2 2 10" xfId="35047" xr:uid="{00000000-0005-0000-0000-000094C30000}"/>
    <cellStyle name="Normal 9 4 2 2 2" xfId="1083" xr:uid="{00000000-0005-0000-0000-000095C30000}"/>
    <cellStyle name="Normal 9 4 2 2 2 2" xfId="2896" xr:uid="{00000000-0005-0000-0000-000096C30000}"/>
    <cellStyle name="Normal 9 4 2 2 2 2 2" xfId="8678" xr:uid="{00000000-0005-0000-0000-000097C30000}"/>
    <cellStyle name="Normal 9 4 2 2 2 2 2 2" xfId="17351" xr:uid="{00000000-0005-0000-0000-000098C30000}"/>
    <cellStyle name="Normal 9 4 2 2 2 2 2 2 2" xfId="34704" xr:uid="{00000000-0005-0000-0000-000099C30000}"/>
    <cellStyle name="Normal 9 4 2 2 2 2 2 2 3" xfId="52050" xr:uid="{00000000-0005-0000-0000-00009AC30000}"/>
    <cellStyle name="Normal 9 4 2 2 2 2 2 3" xfId="26031" xr:uid="{00000000-0005-0000-0000-00009BC30000}"/>
    <cellStyle name="Normal 9 4 2 2 2 2 2 4" xfId="43377" xr:uid="{00000000-0005-0000-0000-00009CC30000}"/>
    <cellStyle name="Normal 9 4 2 2 2 2 3" xfId="4709" xr:uid="{00000000-0005-0000-0000-00009DC30000}"/>
    <cellStyle name="Normal 9 4 2 2 2 2 3 2" xfId="13382" xr:uid="{00000000-0005-0000-0000-00009EC30000}"/>
    <cellStyle name="Normal 9 4 2 2 2 2 3 2 2" xfId="30735" xr:uid="{00000000-0005-0000-0000-00009FC30000}"/>
    <cellStyle name="Normal 9 4 2 2 2 2 3 2 3" xfId="48081" xr:uid="{00000000-0005-0000-0000-0000A0C30000}"/>
    <cellStyle name="Normal 9 4 2 2 2 2 3 3" xfId="22062" xr:uid="{00000000-0005-0000-0000-0000A1C30000}"/>
    <cellStyle name="Normal 9 4 2 2 2 2 3 4" xfId="39408" xr:uid="{00000000-0005-0000-0000-0000A2C30000}"/>
    <cellStyle name="Normal 9 4 2 2 2 2 4" xfId="11569" xr:uid="{00000000-0005-0000-0000-0000A3C30000}"/>
    <cellStyle name="Normal 9 4 2 2 2 2 4 2" xfId="28922" xr:uid="{00000000-0005-0000-0000-0000A4C30000}"/>
    <cellStyle name="Normal 9 4 2 2 2 2 4 3" xfId="46268" xr:uid="{00000000-0005-0000-0000-0000A5C30000}"/>
    <cellStyle name="Normal 9 4 2 2 2 2 5" xfId="20249" xr:uid="{00000000-0005-0000-0000-0000A6C30000}"/>
    <cellStyle name="Normal 9 4 2 2 2 2 6" xfId="37595" xr:uid="{00000000-0005-0000-0000-0000A7C30000}"/>
    <cellStyle name="Normal 9 4 2 2 2 3" xfId="1818" xr:uid="{00000000-0005-0000-0000-0000A8C30000}"/>
    <cellStyle name="Normal 9 4 2 2 2 3 2" xfId="7600" xr:uid="{00000000-0005-0000-0000-0000A9C30000}"/>
    <cellStyle name="Normal 9 4 2 2 2 3 2 2" xfId="16273" xr:uid="{00000000-0005-0000-0000-0000AAC30000}"/>
    <cellStyle name="Normal 9 4 2 2 2 3 2 2 2" xfId="33626" xr:uid="{00000000-0005-0000-0000-0000ABC30000}"/>
    <cellStyle name="Normal 9 4 2 2 2 3 2 2 3" xfId="50972" xr:uid="{00000000-0005-0000-0000-0000ACC30000}"/>
    <cellStyle name="Normal 9 4 2 2 2 3 2 3" xfId="24953" xr:uid="{00000000-0005-0000-0000-0000ADC30000}"/>
    <cellStyle name="Normal 9 4 2 2 2 3 2 4" xfId="42299" xr:uid="{00000000-0005-0000-0000-0000AEC30000}"/>
    <cellStyle name="Normal 9 4 2 2 2 3 3" xfId="5444" xr:uid="{00000000-0005-0000-0000-0000AFC30000}"/>
    <cellStyle name="Normal 9 4 2 2 2 3 3 2" xfId="14117" xr:uid="{00000000-0005-0000-0000-0000B0C30000}"/>
    <cellStyle name="Normal 9 4 2 2 2 3 3 2 2" xfId="31470" xr:uid="{00000000-0005-0000-0000-0000B1C30000}"/>
    <cellStyle name="Normal 9 4 2 2 2 3 3 2 3" xfId="48816" xr:uid="{00000000-0005-0000-0000-0000B2C30000}"/>
    <cellStyle name="Normal 9 4 2 2 2 3 3 3" xfId="22797" xr:uid="{00000000-0005-0000-0000-0000B3C30000}"/>
    <cellStyle name="Normal 9 4 2 2 2 3 3 4" xfId="40143" xr:uid="{00000000-0005-0000-0000-0000B4C30000}"/>
    <cellStyle name="Normal 9 4 2 2 2 3 4" xfId="10491" xr:uid="{00000000-0005-0000-0000-0000B5C30000}"/>
    <cellStyle name="Normal 9 4 2 2 2 3 4 2" xfId="27844" xr:uid="{00000000-0005-0000-0000-0000B6C30000}"/>
    <cellStyle name="Normal 9 4 2 2 2 3 4 3" xfId="45190" xr:uid="{00000000-0005-0000-0000-0000B7C30000}"/>
    <cellStyle name="Normal 9 4 2 2 2 3 5" xfId="19171" xr:uid="{00000000-0005-0000-0000-0000B8C30000}"/>
    <cellStyle name="Normal 9 4 2 2 2 3 6" xfId="36517" xr:uid="{00000000-0005-0000-0000-0000B9C30000}"/>
    <cellStyle name="Normal 9 4 2 2 2 4" xfId="6865" xr:uid="{00000000-0005-0000-0000-0000BAC30000}"/>
    <cellStyle name="Normal 9 4 2 2 2 4 2" xfId="15538" xr:uid="{00000000-0005-0000-0000-0000BBC30000}"/>
    <cellStyle name="Normal 9 4 2 2 2 4 2 2" xfId="32891" xr:uid="{00000000-0005-0000-0000-0000BCC30000}"/>
    <cellStyle name="Normal 9 4 2 2 2 4 2 3" xfId="50237" xr:uid="{00000000-0005-0000-0000-0000BDC30000}"/>
    <cellStyle name="Normal 9 4 2 2 2 4 3" xfId="24218" xr:uid="{00000000-0005-0000-0000-0000BEC30000}"/>
    <cellStyle name="Normal 9 4 2 2 2 4 4" xfId="41564" xr:uid="{00000000-0005-0000-0000-0000BFC30000}"/>
    <cellStyle name="Normal 9 4 2 2 2 5" xfId="3631" xr:uid="{00000000-0005-0000-0000-0000C0C30000}"/>
    <cellStyle name="Normal 9 4 2 2 2 5 2" xfId="12304" xr:uid="{00000000-0005-0000-0000-0000C1C30000}"/>
    <cellStyle name="Normal 9 4 2 2 2 5 2 2" xfId="29657" xr:uid="{00000000-0005-0000-0000-0000C2C30000}"/>
    <cellStyle name="Normal 9 4 2 2 2 5 2 3" xfId="47003" xr:uid="{00000000-0005-0000-0000-0000C3C30000}"/>
    <cellStyle name="Normal 9 4 2 2 2 5 3" xfId="20984" xr:uid="{00000000-0005-0000-0000-0000C4C30000}"/>
    <cellStyle name="Normal 9 4 2 2 2 5 4" xfId="38330" xr:uid="{00000000-0005-0000-0000-0000C5C30000}"/>
    <cellStyle name="Normal 9 4 2 2 2 6" xfId="9756" xr:uid="{00000000-0005-0000-0000-0000C6C30000}"/>
    <cellStyle name="Normal 9 4 2 2 2 6 2" xfId="27109" xr:uid="{00000000-0005-0000-0000-0000C7C30000}"/>
    <cellStyle name="Normal 9 4 2 2 2 6 3" xfId="44455" xr:uid="{00000000-0005-0000-0000-0000C8C30000}"/>
    <cellStyle name="Normal 9 4 2 2 2 7" xfId="18436" xr:uid="{00000000-0005-0000-0000-0000C9C30000}"/>
    <cellStyle name="Normal 9 4 2 2 2 8" xfId="35782" xr:uid="{00000000-0005-0000-0000-0000CAC30000}"/>
    <cellStyle name="Normal 9 4 2 2 3" xfId="593" xr:uid="{00000000-0005-0000-0000-0000CBC30000}"/>
    <cellStyle name="Normal 9 4 2 2 3 2" xfId="2406" xr:uid="{00000000-0005-0000-0000-0000CCC30000}"/>
    <cellStyle name="Normal 9 4 2 2 3 2 2" xfId="8188" xr:uid="{00000000-0005-0000-0000-0000CDC30000}"/>
    <cellStyle name="Normal 9 4 2 2 3 2 2 2" xfId="16861" xr:uid="{00000000-0005-0000-0000-0000CEC30000}"/>
    <cellStyle name="Normal 9 4 2 2 3 2 2 2 2" xfId="34214" xr:uid="{00000000-0005-0000-0000-0000CFC30000}"/>
    <cellStyle name="Normal 9 4 2 2 3 2 2 2 3" xfId="51560" xr:uid="{00000000-0005-0000-0000-0000D0C30000}"/>
    <cellStyle name="Normal 9 4 2 2 3 2 2 3" xfId="25541" xr:uid="{00000000-0005-0000-0000-0000D1C30000}"/>
    <cellStyle name="Normal 9 4 2 2 3 2 2 4" xfId="42887" xr:uid="{00000000-0005-0000-0000-0000D2C30000}"/>
    <cellStyle name="Normal 9 4 2 2 3 2 3" xfId="5689" xr:uid="{00000000-0005-0000-0000-0000D3C30000}"/>
    <cellStyle name="Normal 9 4 2 2 3 2 3 2" xfId="14362" xr:uid="{00000000-0005-0000-0000-0000D4C30000}"/>
    <cellStyle name="Normal 9 4 2 2 3 2 3 2 2" xfId="31715" xr:uid="{00000000-0005-0000-0000-0000D5C30000}"/>
    <cellStyle name="Normal 9 4 2 2 3 2 3 2 3" xfId="49061" xr:uid="{00000000-0005-0000-0000-0000D6C30000}"/>
    <cellStyle name="Normal 9 4 2 2 3 2 3 3" xfId="23042" xr:uid="{00000000-0005-0000-0000-0000D7C30000}"/>
    <cellStyle name="Normal 9 4 2 2 3 2 3 4" xfId="40388" xr:uid="{00000000-0005-0000-0000-0000D8C30000}"/>
    <cellStyle name="Normal 9 4 2 2 3 2 4" xfId="11079" xr:uid="{00000000-0005-0000-0000-0000D9C30000}"/>
    <cellStyle name="Normal 9 4 2 2 3 2 4 2" xfId="28432" xr:uid="{00000000-0005-0000-0000-0000DAC30000}"/>
    <cellStyle name="Normal 9 4 2 2 3 2 4 3" xfId="45778" xr:uid="{00000000-0005-0000-0000-0000DBC30000}"/>
    <cellStyle name="Normal 9 4 2 2 3 2 5" xfId="19759" xr:uid="{00000000-0005-0000-0000-0000DCC30000}"/>
    <cellStyle name="Normal 9 4 2 2 3 2 6" xfId="37105" xr:uid="{00000000-0005-0000-0000-0000DDC30000}"/>
    <cellStyle name="Normal 9 4 2 2 3 3" xfId="6375" xr:uid="{00000000-0005-0000-0000-0000DEC30000}"/>
    <cellStyle name="Normal 9 4 2 2 3 3 2" xfId="15048" xr:uid="{00000000-0005-0000-0000-0000DFC30000}"/>
    <cellStyle name="Normal 9 4 2 2 3 3 2 2" xfId="32401" xr:uid="{00000000-0005-0000-0000-0000E0C30000}"/>
    <cellStyle name="Normal 9 4 2 2 3 3 2 3" xfId="49747" xr:uid="{00000000-0005-0000-0000-0000E1C30000}"/>
    <cellStyle name="Normal 9 4 2 2 3 3 3" xfId="23728" xr:uid="{00000000-0005-0000-0000-0000E2C30000}"/>
    <cellStyle name="Normal 9 4 2 2 3 3 4" xfId="41074" xr:uid="{00000000-0005-0000-0000-0000E3C30000}"/>
    <cellStyle name="Normal 9 4 2 2 3 4" xfId="4219" xr:uid="{00000000-0005-0000-0000-0000E4C30000}"/>
    <cellStyle name="Normal 9 4 2 2 3 4 2" xfId="12892" xr:uid="{00000000-0005-0000-0000-0000E5C30000}"/>
    <cellStyle name="Normal 9 4 2 2 3 4 2 2" xfId="30245" xr:uid="{00000000-0005-0000-0000-0000E6C30000}"/>
    <cellStyle name="Normal 9 4 2 2 3 4 2 3" xfId="47591" xr:uid="{00000000-0005-0000-0000-0000E7C30000}"/>
    <cellStyle name="Normal 9 4 2 2 3 4 3" xfId="21572" xr:uid="{00000000-0005-0000-0000-0000E8C30000}"/>
    <cellStyle name="Normal 9 4 2 2 3 4 4" xfId="38918" xr:uid="{00000000-0005-0000-0000-0000E9C30000}"/>
    <cellStyle name="Normal 9 4 2 2 3 5" xfId="9266" xr:uid="{00000000-0005-0000-0000-0000EAC30000}"/>
    <cellStyle name="Normal 9 4 2 2 3 5 2" xfId="26619" xr:uid="{00000000-0005-0000-0000-0000EBC30000}"/>
    <cellStyle name="Normal 9 4 2 2 3 5 3" xfId="43965" xr:uid="{00000000-0005-0000-0000-0000ECC30000}"/>
    <cellStyle name="Normal 9 4 2 2 3 6" xfId="17946" xr:uid="{00000000-0005-0000-0000-0000EDC30000}"/>
    <cellStyle name="Normal 9 4 2 2 3 7" xfId="35292" xr:uid="{00000000-0005-0000-0000-0000EEC30000}"/>
    <cellStyle name="Normal 9 4 2 2 4" xfId="2161" xr:uid="{00000000-0005-0000-0000-0000EFC30000}"/>
    <cellStyle name="Normal 9 4 2 2 4 2" xfId="7943" xr:uid="{00000000-0005-0000-0000-0000F0C30000}"/>
    <cellStyle name="Normal 9 4 2 2 4 2 2" xfId="16616" xr:uid="{00000000-0005-0000-0000-0000F1C30000}"/>
    <cellStyle name="Normal 9 4 2 2 4 2 2 2" xfId="33969" xr:uid="{00000000-0005-0000-0000-0000F2C30000}"/>
    <cellStyle name="Normal 9 4 2 2 4 2 2 3" xfId="51315" xr:uid="{00000000-0005-0000-0000-0000F3C30000}"/>
    <cellStyle name="Normal 9 4 2 2 4 2 3" xfId="25296" xr:uid="{00000000-0005-0000-0000-0000F4C30000}"/>
    <cellStyle name="Normal 9 4 2 2 4 2 4" xfId="42642" xr:uid="{00000000-0005-0000-0000-0000F5C30000}"/>
    <cellStyle name="Normal 9 4 2 2 4 3" xfId="3974" xr:uid="{00000000-0005-0000-0000-0000F6C30000}"/>
    <cellStyle name="Normal 9 4 2 2 4 3 2" xfId="12647" xr:uid="{00000000-0005-0000-0000-0000F7C30000}"/>
    <cellStyle name="Normal 9 4 2 2 4 3 2 2" xfId="30000" xr:uid="{00000000-0005-0000-0000-0000F8C30000}"/>
    <cellStyle name="Normal 9 4 2 2 4 3 2 3" xfId="47346" xr:uid="{00000000-0005-0000-0000-0000F9C30000}"/>
    <cellStyle name="Normal 9 4 2 2 4 3 3" xfId="21327" xr:uid="{00000000-0005-0000-0000-0000FAC30000}"/>
    <cellStyle name="Normal 9 4 2 2 4 3 4" xfId="38673" xr:uid="{00000000-0005-0000-0000-0000FBC30000}"/>
    <cellStyle name="Normal 9 4 2 2 4 4" xfId="10834" xr:uid="{00000000-0005-0000-0000-0000FCC30000}"/>
    <cellStyle name="Normal 9 4 2 2 4 4 2" xfId="28187" xr:uid="{00000000-0005-0000-0000-0000FDC30000}"/>
    <cellStyle name="Normal 9 4 2 2 4 4 3" xfId="45533" xr:uid="{00000000-0005-0000-0000-0000FEC30000}"/>
    <cellStyle name="Normal 9 4 2 2 4 5" xfId="19514" xr:uid="{00000000-0005-0000-0000-0000FFC30000}"/>
    <cellStyle name="Normal 9 4 2 2 4 6" xfId="36860" xr:uid="{00000000-0005-0000-0000-000000C40000}"/>
    <cellStyle name="Normal 9 4 2 2 5" xfId="1328" xr:uid="{00000000-0005-0000-0000-000001C40000}"/>
    <cellStyle name="Normal 9 4 2 2 5 2" xfId="7110" xr:uid="{00000000-0005-0000-0000-000002C40000}"/>
    <cellStyle name="Normal 9 4 2 2 5 2 2" xfId="15783" xr:uid="{00000000-0005-0000-0000-000003C40000}"/>
    <cellStyle name="Normal 9 4 2 2 5 2 2 2" xfId="33136" xr:uid="{00000000-0005-0000-0000-000004C40000}"/>
    <cellStyle name="Normal 9 4 2 2 5 2 2 3" xfId="50482" xr:uid="{00000000-0005-0000-0000-000005C40000}"/>
    <cellStyle name="Normal 9 4 2 2 5 2 3" xfId="24463" xr:uid="{00000000-0005-0000-0000-000006C40000}"/>
    <cellStyle name="Normal 9 4 2 2 5 2 4" xfId="41809" xr:uid="{00000000-0005-0000-0000-000007C40000}"/>
    <cellStyle name="Normal 9 4 2 2 5 3" xfId="4954" xr:uid="{00000000-0005-0000-0000-000008C40000}"/>
    <cellStyle name="Normal 9 4 2 2 5 3 2" xfId="13627" xr:uid="{00000000-0005-0000-0000-000009C40000}"/>
    <cellStyle name="Normal 9 4 2 2 5 3 2 2" xfId="30980" xr:uid="{00000000-0005-0000-0000-00000AC40000}"/>
    <cellStyle name="Normal 9 4 2 2 5 3 2 3" xfId="48326" xr:uid="{00000000-0005-0000-0000-00000BC40000}"/>
    <cellStyle name="Normal 9 4 2 2 5 3 3" xfId="22307" xr:uid="{00000000-0005-0000-0000-00000CC40000}"/>
    <cellStyle name="Normal 9 4 2 2 5 3 4" xfId="39653" xr:uid="{00000000-0005-0000-0000-00000DC40000}"/>
    <cellStyle name="Normal 9 4 2 2 5 4" xfId="10001" xr:uid="{00000000-0005-0000-0000-00000EC40000}"/>
    <cellStyle name="Normal 9 4 2 2 5 4 2" xfId="27354" xr:uid="{00000000-0005-0000-0000-00000FC40000}"/>
    <cellStyle name="Normal 9 4 2 2 5 4 3" xfId="44700" xr:uid="{00000000-0005-0000-0000-000010C40000}"/>
    <cellStyle name="Normal 9 4 2 2 5 5" xfId="18681" xr:uid="{00000000-0005-0000-0000-000011C40000}"/>
    <cellStyle name="Normal 9 4 2 2 5 6" xfId="36027" xr:uid="{00000000-0005-0000-0000-000012C40000}"/>
    <cellStyle name="Normal 9 4 2 2 6" xfId="6130" xr:uid="{00000000-0005-0000-0000-000013C40000}"/>
    <cellStyle name="Normal 9 4 2 2 6 2" xfId="14803" xr:uid="{00000000-0005-0000-0000-000014C40000}"/>
    <cellStyle name="Normal 9 4 2 2 6 2 2" xfId="32156" xr:uid="{00000000-0005-0000-0000-000015C40000}"/>
    <cellStyle name="Normal 9 4 2 2 6 2 3" xfId="49502" xr:uid="{00000000-0005-0000-0000-000016C40000}"/>
    <cellStyle name="Normal 9 4 2 2 6 3" xfId="23483" xr:uid="{00000000-0005-0000-0000-000017C40000}"/>
    <cellStyle name="Normal 9 4 2 2 6 4" xfId="40829" xr:uid="{00000000-0005-0000-0000-000018C40000}"/>
    <cellStyle name="Normal 9 4 2 2 7" xfId="3141" xr:uid="{00000000-0005-0000-0000-000019C40000}"/>
    <cellStyle name="Normal 9 4 2 2 7 2" xfId="11814" xr:uid="{00000000-0005-0000-0000-00001AC40000}"/>
    <cellStyle name="Normal 9 4 2 2 7 2 2" xfId="29167" xr:uid="{00000000-0005-0000-0000-00001BC40000}"/>
    <cellStyle name="Normal 9 4 2 2 7 2 3" xfId="46513" xr:uid="{00000000-0005-0000-0000-00001CC40000}"/>
    <cellStyle name="Normal 9 4 2 2 7 3" xfId="20494" xr:uid="{00000000-0005-0000-0000-00001DC40000}"/>
    <cellStyle name="Normal 9 4 2 2 7 4" xfId="37840" xr:uid="{00000000-0005-0000-0000-00001EC40000}"/>
    <cellStyle name="Normal 9 4 2 2 8" xfId="9021" xr:uid="{00000000-0005-0000-0000-00001FC40000}"/>
    <cellStyle name="Normal 9 4 2 2 8 2" xfId="26374" xr:uid="{00000000-0005-0000-0000-000020C40000}"/>
    <cellStyle name="Normal 9 4 2 2 8 3" xfId="43720" xr:uid="{00000000-0005-0000-0000-000021C40000}"/>
    <cellStyle name="Normal 9 4 2 2 9" xfId="17701" xr:uid="{00000000-0005-0000-0000-000022C40000}"/>
    <cellStyle name="Normal 9 4 2 3" xfId="250" xr:uid="{00000000-0005-0000-0000-000023C40000}"/>
    <cellStyle name="Normal 9 4 2 3 10" xfId="34949" xr:uid="{00000000-0005-0000-0000-000024C40000}"/>
    <cellStyle name="Normal 9 4 2 3 2" xfId="985" xr:uid="{00000000-0005-0000-0000-000025C40000}"/>
    <cellStyle name="Normal 9 4 2 3 2 2" xfId="2798" xr:uid="{00000000-0005-0000-0000-000026C40000}"/>
    <cellStyle name="Normal 9 4 2 3 2 2 2" xfId="8580" xr:uid="{00000000-0005-0000-0000-000027C40000}"/>
    <cellStyle name="Normal 9 4 2 3 2 2 2 2" xfId="17253" xr:uid="{00000000-0005-0000-0000-000028C40000}"/>
    <cellStyle name="Normal 9 4 2 3 2 2 2 2 2" xfId="34606" xr:uid="{00000000-0005-0000-0000-000029C40000}"/>
    <cellStyle name="Normal 9 4 2 3 2 2 2 2 3" xfId="51952" xr:uid="{00000000-0005-0000-0000-00002AC40000}"/>
    <cellStyle name="Normal 9 4 2 3 2 2 2 3" xfId="25933" xr:uid="{00000000-0005-0000-0000-00002BC40000}"/>
    <cellStyle name="Normal 9 4 2 3 2 2 2 4" xfId="43279" xr:uid="{00000000-0005-0000-0000-00002CC40000}"/>
    <cellStyle name="Normal 9 4 2 3 2 2 3" xfId="4611" xr:uid="{00000000-0005-0000-0000-00002DC40000}"/>
    <cellStyle name="Normal 9 4 2 3 2 2 3 2" xfId="13284" xr:uid="{00000000-0005-0000-0000-00002EC40000}"/>
    <cellStyle name="Normal 9 4 2 3 2 2 3 2 2" xfId="30637" xr:uid="{00000000-0005-0000-0000-00002FC40000}"/>
    <cellStyle name="Normal 9 4 2 3 2 2 3 2 3" xfId="47983" xr:uid="{00000000-0005-0000-0000-000030C40000}"/>
    <cellStyle name="Normal 9 4 2 3 2 2 3 3" xfId="21964" xr:uid="{00000000-0005-0000-0000-000031C40000}"/>
    <cellStyle name="Normal 9 4 2 3 2 2 3 4" xfId="39310" xr:uid="{00000000-0005-0000-0000-000032C40000}"/>
    <cellStyle name="Normal 9 4 2 3 2 2 4" xfId="11471" xr:uid="{00000000-0005-0000-0000-000033C40000}"/>
    <cellStyle name="Normal 9 4 2 3 2 2 4 2" xfId="28824" xr:uid="{00000000-0005-0000-0000-000034C40000}"/>
    <cellStyle name="Normal 9 4 2 3 2 2 4 3" xfId="46170" xr:uid="{00000000-0005-0000-0000-000035C40000}"/>
    <cellStyle name="Normal 9 4 2 3 2 2 5" xfId="20151" xr:uid="{00000000-0005-0000-0000-000036C40000}"/>
    <cellStyle name="Normal 9 4 2 3 2 2 6" xfId="37497" xr:uid="{00000000-0005-0000-0000-000037C40000}"/>
    <cellStyle name="Normal 9 4 2 3 2 3" xfId="1720" xr:uid="{00000000-0005-0000-0000-000038C40000}"/>
    <cellStyle name="Normal 9 4 2 3 2 3 2" xfId="7502" xr:uid="{00000000-0005-0000-0000-000039C40000}"/>
    <cellStyle name="Normal 9 4 2 3 2 3 2 2" xfId="16175" xr:uid="{00000000-0005-0000-0000-00003AC40000}"/>
    <cellStyle name="Normal 9 4 2 3 2 3 2 2 2" xfId="33528" xr:uid="{00000000-0005-0000-0000-00003BC40000}"/>
    <cellStyle name="Normal 9 4 2 3 2 3 2 2 3" xfId="50874" xr:uid="{00000000-0005-0000-0000-00003CC40000}"/>
    <cellStyle name="Normal 9 4 2 3 2 3 2 3" xfId="24855" xr:uid="{00000000-0005-0000-0000-00003DC40000}"/>
    <cellStyle name="Normal 9 4 2 3 2 3 2 4" xfId="42201" xr:uid="{00000000-0005-0000-0000-00003EC40000}"/>
    <cellStyle name="Normal 9 4 2 3 2 3 3" xfId="5346" xr:uid="{00000000-0005-0000-0000-00003FC40000}"/>
    <cellStyle name="Normal 9 4 2 3 2 3 3 2" xfId="14019" xr:uid="{00000000-0005-0000-0000-000040C40000}"/>
    <cellStyle name="Normal 9 4 2 3 2 3 3 2 2" xfId="31372" xr:uid="{00000000-0005-0000-0000-000041C40000}"/>
    <cellStyle name="Normal 9 4 2 3 2 3 3 2 3" xfId="48718" xr:uid="{00000000-0005-0000-0000-000042C40000}"/>
    <cellStyle name="Normal 9 4 2 3 2 3 3 3" xfId="22699" xr:uid="{00000000-0005-0000-0000-000043C40000}"/>
    <cellStyle name="Normal 9 4 2 3 2 3 3 4" xfId="40045" xr:uid="{00000000-0005-0000-0000-000044C40000}"/>
    <cellStyle name="Normal 9 4 2 3 2 3 4" xfId="10393" xr:uid="{00000000-0005-0000-0000-000045C40000}"/>
    <cellStyle name="Normal 9 4 2 3 2 3 4 2" xfId="27746" xr:uid="{00000000-0005-0000-0000-000046C40000}"/>
    <cellStyle name="Normal 9 4 2 3 2 3 4 3" xfId="45092" xr:uid="{00000000-0005-0000-0000-000047C40000}"/>
    <cellStyle name="Normal 9 4 2 3 2 3 5" xfId="19073" xr:uid="{00000000-0005-0000-0000-000048C40000}"/>
    <cellStyle name="Normal 9 4 2 3 2 3 6" xfId="36419" xr:uid="{00000000-0005-0000-0000-000049C40000}"/>
    <cellStyle name="Normal 9 4 2 3 2 4" xfId="6767" xr:uid="{00000000-0005-0000-0000-00004AC40000}"/>
    <cellStyle name="Normal 9 4 2 3 2 4 2" xfId="15440" xr:uid="{00000000-0005-0000-0000-00004BC40000}"/>
    <cellStyle name="Normal 9 4 2 3 2 4 2 2" xfId="32793" xr:uid="{00000000-0005-0000-0000-00004CC40000}"/>
    <cellStyle name="Normal 9 4 2 3 2 4 2 3" xfId="50139" xr:uid="{00000000-0005-0000-0000-00004DC40000}"/>
    <cellStyle name="Normal 9 4 2 3 2 4 3" xfId="24120" xr:uid="{00000000-0005-0000-0000-00004EC40000}"/>
    <cellStyle name="Normal 9 4 2 3 2 4 4" xfId="41466" xr:uid="{00000000-0005-0000-0000-00004FC40000}"/>
    <cellStyle name="Normal 9 4 2 3 2 5" xfId="3533" xr:uid="{00000000-0005-0000-0000-000050C40000}"/>
    <cellStyle name="Normal 9 4 2 3 2 5 2" xfId="12206" xr:uid="{00000000-0005-0000-0000-000051C40000}"/>
    <cellStyle name="Normal 9 4 2 3 2 5 2 2" xfId="29559" xr:uid="{00000000-0005-0000-0000-000052C40000}"/>
    <cellStyle name="Normal 9 4 2 3 2 5 2 3" xfId="46905" xr:uid="{00000000-0005-0000-0000-000053C40000}"/>
    <cellStyle name="Normal 9 4 2 3 2 5 3" xfId="20886" xr:uid="{00000000-0005-0000-0000-000054C40000}"/>
    <cellStyle name="Normal 9 4 2 3 2 5 4" xfId="38232" xr:uid="{00000000-0005-0000-0000-000055C40000}"/>
    <cellStyle name="Normal 9 4 2 3 2 6" xfId="9658" xr:uid="{00000000-0005-0000-0000-000056C40000}"/>
    <cellStyle name="Normal 9 4 2 3 2 6 2" xfId="27011" xr:uid="{00000000-0005-0000-0000-000057C40000}"/>
    <cellStyle name="Normal 9 4 2 3 2 6 3" xfId="44357" xr:uid="{00000000-0005-0000-0000-000058C40000}"/>
    <cellStyle name="Normal 9 4 2 3 2 7" xfId="18338" xr:uid="{00000000-0005-0000-0000-000059C40000}"/>
    <cellStyle name="Normal 9 4 2 3 2 8" xfId="35684" xr:uid="{00000000-0005-0000-0000-00005AC40000}"/>
    <cellStyle name="Normal 9 4 2 3 3" xfId="740" xr:uid="{00000000-0005-0000-0000-00005BC40000}"/>
    <cellStyle name="Normal 9 4 2 3 3 2" xfId="2553" xr:uid="{00000000-0005-0000-0000-00005CC40000}"/>
    <cellStyle name="Normal 9 4 2 3 3 2 2" xfId="8335" xr:uid="{00000000-0005-0000-0000-00005DC40000}"/>
    <cellStyle name="Normal 9 4 2 3 3 2 2 2" xfId="17008" xr:uid="{00000000-0005-0000-0000-00005EC40000}"/>
    <cellStyle name="Normal 9 4 2 3 3 2 2 2 2" xfId="34361" xr:uid="{00000000-0005-0000-0000-00005FC40000}"/>
    <cellStyle name="Normal 9 4 2 3 3 2 2 2 3" xfId="51707" xr:uid="{00000000-0005-0000-0000-000060C40000}"/>
    <cellStyle name="Normal 9 4 2 3 3 2 2 3" xfId="25688" xr:uid="{00000000-0005-0000-0000-000061C40000}"/>
    <cellStyle name="Normal 9 4 2 3 3 2 2 4" xfId="43034" xr:uid="{00000000-0005-0000-0000-000062C40000}"/>
    <cellStyle name="Normal 9 4 2 3 3 2 3" xfId="5787" xr:uid="{00000000-0005-0000-0000-000063C40000}"/>
    <cellStyle name="Normal 9 4 2 3 3 2 3 2" xfId="14460" xr:uid="{00000000-0005-0000-0000-000064C40000}"/>
    <cellStyle name="Normal 9 4 2 3 3 2 3 2 2" xfId="31813" xr:uid="{00000000-0005-0000-0000-000065C40000}"/>
    <cellStyle name="Normal 9 4 2 3 3 2 3 2 3" xfId="49159" xr:uid="{00000000-0005-0000-0000-000066C40000}"/>
    <cellStyle name="Normal 9 4 2 3 3 2 3 3" xfId="23140" xr:uid="{00000000-0005-0000-0000-000067C40000}"/>
    <cellStyle name="Normal 9 4 2 3 3 2 3 4" xfId="40486" xr:uid="{00000000-0005-0000-0000-000068C40000}"/>
    <cellStyle name="Normal 9 4 2 3 3 2 4" xfId="11226" xr:uid="{00000000-0005-0000-0000-000069C40000}"/>
    <cellStyle name="Normal 9 4 2 3 3 2 4 2" xfId="28579" xr:uid="{00000000-0005-0000-0000-00006AC40000}"/>
    <cellStyle name="Normal 9 4 2 3 3 2 4 3" xfId="45925" xr:uid="{00000000-0005-0000-0000-00006BC40000}"/>
    <cellStyle name="Normal 9 4 2 3 3 2 5" xfId="19906" xr:uid="{00000000-0005-0000-0000-00006CC40000}"/>
    <cellStyle name="Normal 9 4 2 3 3 2 6" xfId="37252" xr:uid="{00000000-0005-0000-0000-00006DC40000}"/>
    <cellStyle name="Normal 9 4 2 3 3 3" xfId="6522" xr:uid="{00000000-0005-0000-0000-00006EC40000}"/>
    <cellStyle name="Normal 9 4 2 3 3 3 2" xfId="15195" xr:uid="{00000000-0005-0000-0000-00006FC40000}"/>
    <cellStyle name="Normal 9 4 2 3 3 3 2 2" xfId="32548" xr:uid="{00000000-0005-0000-0000-000070C40000}"/>
    <cellStyle name="Normal 9 4 2 3 3 3 2 3" xfId="49894" xr:uid="{00000000-0005-0000-0000-000071C40000}"/>
    <cellStyle name="Normal 9 4 2 3 3 3 3" xfId="23875" xr:uid="{00000000-0005-0000-0000-000072C40000}"/>
    <cellStyle name="Normal 9 4 2 3 3 3 4" xfId="41221" xr:uid="{00000000-0005-0000-0000-000073C40000}"/>
    <cellStyle name="Normal 9 4 2 3 3 4" xfId="4366" xr:uid="{00000000-0005-0000-0000-000074C40000}"/>
    <cellStyle name="Normal 9 4 2 3 3 4 2" xfId="13039" xr:uid="{00000000-0005-0000-0000-000075C40000}"/>
    <cellStyle name="Normal 9 4 2 3 3 4 2 2" xfId="30392" xr:uid="{00000000-0005-0000-0000-000076C40000}"/>
    <cellStyle name="Normal 9 4 2 3 3 4 2 3" xfId="47738" xr:uid="{00000000-0005-0000-0000-000077C40000}"/>
    <cellStyle name="Normal 9 4 2 3 3 4 3" xfId="21719" xr:uid="{00000000-0005-0000-0000-000078C40000}"/>
    <cellStyle name="Normal 9 4 2 3 3 4 4" xfId="39065" xr:uid="{00000000-0005-0000-0000-000079C40000}"/>
    <cellStyle name="Normal 9 4 2 3 3 5" xfId="9413" xr:uid="{00000000-0005-0000-0000-00007AC40000}"/>
    <cellStyle name="Normal 9 4 2 3 3 5 2" xfId="26766" xr:uid="{00000000-0005-0000-0000-00007BC40000}"/>
    <cellStyle name="Normal 9 4 2 3 3 5 3" xfId="44112" xr:uid="{00000000-0005-0000-0000-00007CC40000}"/>
    <cellStyle name="Normal 9 4 2 3 3 6" xfId="18093" xr:uid="{00000000-0005-0000-0000-00007DC40000}"/>
    <cellStyle name="Normal 9 4 2 3 3 7" xfId="35439" xr:uid="{00000000-0005-0000-0000-00007EC40000}"/>
    <cellStyle name="Normal 9 4 2 3 4" xfId="2063" xr:uid="{00000000-0005-0000-0000-00007FC40000}"/>
    <cellStyle name="Normal 9 4 2 3 4 2" xfId="7845" xr:uid="{00000000-0005-0000-0000-000080C40000}"/>
    <cellStyle name="Normal 9 4 2 3 4 2 2" xfId="16518" xr:uid="{00000000-0005-0000-0000-000081C40000}"/>
    <cellStyle name="Normal 9 4 2 3 4 2 2 2" xfId="33871" xr:uid="{00000000-0005-0000-0000-000082C40000}"/>
    <cellStyle name="Normal 9 4 2 3 4 2 2 3" xfId="51217" xr:uid="{00000000-0005-0000-0000-000083C40000}"/>
    <cellStyle name="Normal 9 4 2 3 4 2 3" xfId="25198" xr:uid="{00000000-0005-0000-0000-000084C40000}"/>
    <cellStyle name="Normal 9 4 2 3 4 2 4" xfId="42544" xr:uid="{00000000-0005-0000-0000-000085C40000}"/>
    <cellStyle name="Normal 9 4 2 3 4 3" xfId="3876" xr:uid="{00000000-0005-0000-0000-000086C40000}"/>
    <cellStyle name="Normal 9 4 2 3 4 3 2" xfId="12549" xr:uid="{00000000-0005-0000-0000-000087C40000}"/>
    <cellStyle name="Normal 9 4 2 3 4 3 2 2" xfId="29902" xr:uid="{00000000-0005-0000-0000-000088C40000}"/>
    <cellStyle name="Normal 9 4 2 3 4 3 2 3" xfId="47248" xr:uid="{00000000-0005-0000-0000-000089C40000}"/>
    <cellStyle name="Normal 9 4 2 3 4 3 3" xfId="21229" xr:uid="{00000000-0005-0000-0000-00008AC40000}"/>
    <cellStyle name="Normal 9 4 2 3 4 3 4" xfId="38575" xr:uid="{00000000-0005-0000-0000-00008BC40000}"/>
    <cellStyle name="Normal 9 4 2 3 4 4" xfId="10736" xr:uid="{00000000-0005-0000-0000-00008CC40000}"/>
    <cellStyle name="Normal 9 4 2 3 4 4 2" xfId="28089" xr:uid="{00000000-0005-0000-0000-00008DC40000}"/>
    <cellStyle name="Normal 9 4 2 3 4 4 3" xfId="45435" xr:uid="{00000000-0005-0000-0000-00008EC40000}"/>
    <cellStyle name="Normal 9 4 2 3 4 5" xfId="19416" xr:uid="{00000000-0005-0000-0000-00008FC40000}"/>
    <cellStyle name="Normal 9 4 2 3 4 6" xfId="36762" xr:uid="{00000000-0005-0000-0000-000090C40000}"/>
    <cellStyle name="Normal 9 4 2 3 5" xfId="1475" xr:uid="{00000000-0005-0000-0000-000091C40000}"/>
    <cellStyle name="Normal 9 4 2 3 5 2" xfId="7257" xr:uid="{00000000-0005-0000-0000-000092C40000}"/>
    <cellStyle name="Normal 9 4 2 3 5 2 2" xfId="15930" xr:uid="{00000000-0005-0000-0000-000093C40000}"/>
    <cellStyle name="Normal 9 4 2 3 5 2 2 2" xfId="33283" xr:uid="{00000000-0005-0000-0000-000094C40000}"/>
    <cellStyle name="Normal 9 4 2 3 5 2 2 3" xfId="50629" xr:uid="{00000000-0005-0000-0000-000095C40000}"/>
    <cellStyle name="Normal 9 4 2 3 5 2 3" xfId="24610" xr:uid="{00000000-0005-0000-0000-000096C40000}"/>
    <cellStyle name="Normal 9 4 2 3 5 2 4" xfId="41956" xr:uid="{00000000-0005-0000-0000-000097C40000}"/>
    <cellStyle name="Normal 9 4 2 3 5 3" xfId="5101" xr:uid="{00000000-0005-0000-0000-000098C40000}"/>
    <cellStyle name="Normal 9 4 2 3 5 3 2" xfId="13774" xr:uid="{00000000-0005-0000-0000-000099C40000}"/>
    <cellStyle name="Normal 9 4 2 3 5 3 2 2" xfId="31127" xr:uid="{00000000-0005-0000-0000-00009AC40000}"/>
    <cellStyle name="Normal 9 4 2 3 5 3 2 3" xfId="48473" xr:uid="{00000000-0005-0000-0000-00009BC40000}"/>
    <cellStyle name="Normal 9 4 2 3 5 3 3" xfId="22454" xr:uid="{00000000-0005-0000-0000-00009CC40000}"/>
    <cellStyle name="Normal 9 4 2 3 5 3 4" xfId="39800" xr:uid="{00000000-0005-0000-0000-00009DC40000}"/>
    <cellStyle name="Normal 9 4 2 3 5 4" xfId="10148" xr:uid="{00000000-0005-0000-0000-00009EC40000}"/>
    <cellStyle name="Normal 9 4 2 3 5 4 2" xfId="27501" xr:uid="{00000000-0005-0000-0000-00009FC40000}"/>
    <cellStyle name="Normal 9 4 2 3 5 4 3" xfId="44847" xr:uid="{00000000-0005-0000-0000-0000A0C40000}"/>
    <cellStyle name="Normal 9 4 2 3 5 5" xfId="18828" xr:uid="{00000000-0005-0000-0000-0000A1C40000}"/>
    <cellStyle name="Normal 9 4 2 3 5 6" xfId="36174" xr:uid="{00000000-0005-0000-0000-0000A2C40000}"/>
    <cellStyle name="Normal 9 4 2 3 6" xfId="6032" xr:uid="{00000000-0005-0000-0000-0000A3C40000}"/>
    <cellStyle name="Normal 9 4 2 3 6 2" xfId="14705" xr:uid="{00000000-0005-0000-0000-0000A4C40000}"/>
    <cellStyle name="Normal 9 4 2 3 6 2 2" xfId="32058" xr:uid="{00000000-0005-0000-0000-0000A5C40000}"/>
    <cellStyle name="Normal 9 4 2 3 6 2 3" xfId="49404" xr:uid="{00000000-0005-0000-0000-0000A6C40000}"/>
    <cellStyle name="Normal 9 4 2 3 6 3" xfId="23385" xr:uid="{00000000-0005-0000-0000-0000A7C40000}"/>
    <cellStyle name="Normal 9 4 2 3 6 4" xfId="40731" xr:uid="{00000000-0005-0000-0000-0000A8C40000}"/>
    <cellStyle name="Normal 9 4 2 3 7" xfId="3288" xr:uid="{00000000-0005-0000-0000-0000A9C40000}"/>
    <cellStyle name="Normal 9 4 2 3 7 2" xfId="11961" xr:uid="{00000000-0005-0000-0000-0000AAC40000}"/>
    <cellStyle name="Normal 9 4 2 3 7 2 2" xfId="29314" xr:uid="{00000000-0005-0000-0000-0000ABC40000}"/>
    <cellStyle name="Normal 9 4 2 3 7 2 3" xfId="46660" xr:uid="{00000000-0005-0000-0000-0000ACC40000}"/>
    <cellStyle name="Normal 9 4 2 3 7 3" xfId="20641" xr:uid="{00000000-0005-0000-0000-0000ADC40000}"/>
    <cellStyle name="Normal 9 4 2 3 7 4" xfId="37987" xr:uid="{00000000-0005-0000-0000-0000AEC40000}"/>
    <cellStyle name="Normal 9 4 2 3 8" xfId="8923" xr:uid="{00000000-0005-0000-0000-0000AFC40000}"/>
    <cellStyle name="Normal 9 4 2 3 8 2" xfId="26276" xr:uid="{00000000-0005-0000-0000-0000B0C40000}"/>
    <cellStyle name="Normal 9 4 2 3 8 3" xfId="43622" xr:uid="{00000000-0005-0000-0000-0000B1C40000}"/>
    <cellStyle name="Normal 9 4 2 3 9" xfId="17603" xr:uid="{00000000-0005-0000-0000-0000B2C40000}"/>
    <cellStyle name="Normal 9 4 2 4" xfId="838" xr:uid="{00000000-0005-0000-0000-0000B3C40000}"/>
    <cellStyle name="Normal 9 4 2 4 2" xfId="2651" xr:uid="{00000000-0005-0000-0000-0000B4C40000}"/>
    <cellStyle name="Normal 9 4 2 4 2 2" xfId="8433" xr:uid="{00000000-0005-0000-0000-0000B5C40000}"/>
    <cellStyle name="Normal 9 4 2 4 2 2 2" xfId="17106" xr:uid="{00000000-0005-0000-0000-0000B6C40000}"/>
    <cellStyle name="Normal 9 4 2 4 2 2 2 2" xfId="34459" xr:uid="{00000000-0005-0000-0000-0000B7C40000}"/>
    <cellStyle name="Normal 9 4 2 4 2 2 2 3" xfId="51805" xr:uid="{00000000-0005-0000-0000-0000B8C40000}"/>
    <cellStyle name="Normal 9 4 2 4 2 2 3" xfId="25786" xr:uid="{00000000-0005-0000-0000-0000B9C40000}"/>
    <cellStyle name="Normal 9 4 2 4 2 2 4" xfId="43132" xr:uid="{00000000-0005-0000-0000-0000BAC40000}"/>
    <cellStyle name="Normal 9 4 2 4 2 3" xfId="4464" xr:uid="{00000000-0005-0000-0000-0000BBC40000}"/>
    <cellStyle name="Normal 9 4 2 4 2 3 2" xfId="13137" xr:uid="{00000000-0005-0000-0000-0000BCC40000}"/>
    <cellStyle name="Normal 9 4 2 4 2 3 2 2" xfId="30490" xr:uid="{00000000-0005-0000-0000-0000BDC40000}"/>
    <cellStyle name="Normal 9 4 2 4 2 3 2 3" xfId="47836" xr:uid="{00000000-0005-0000-0000-0000BEC40000}"/>
    <cellStyle name="Normal 9 4 2 4 2 3 3" xfId="21817" xr:uid="{00000000-0005-0000-0000-0000BFC40000}"/>
    <cellStyle name="Normal 9 4 2 4 2 3 4" xfId="39163" xr:uid="{00000000-0005-0000-0000-0000C0C40000}"/>
    <cellStyle name="Normal 9 4 2 4 2 4" xfId="11324" xr:uid="{00000000-0005-0000-0000-0000C1C40000}"/>
    <cellStyle name="Normal 9 4 2 4 2 4 2" xfId="28677" xr:uid="{00000000-0005-0000-0000-0000C2C40000}"/>
    <cellStyle name="Normal 9 4 2 4 2 4 3" xfId="46023" xr:uid="{00000000-0005-0000-0000-0000C3C40000}"/>
    <cellStyle name="Normal 9 4 2 4 2 5" xfId="20004" xr:uid="{00000000-0005-0000-0000-0000C4C40000}"/>
    <cellStyle name="Normal 9 4 2 4 2 6" xfId="37350" xr:uid="{00000000-0005-0000-0000-0000C5C40000}"/>
    <cellStyle name="Normal 9 4 2 4 3" xfId="1573" xr:uid="{00000000-0005-0000-0000-0000C6C40000}"/>
    <cellStyle name="Normal 9 4 2 4 3 2" xfId="7355" xr:uid="{00000000-0005-0000-0000-0000C7C40000}"/>
    <cellStyle name="Normal 9 4 2 4 3 2 2" xfId="16028" xr:uid="{00000000-0005-0000-0000-0000C8C40000}"/>
    <cellStyle name="Normal 9 4 2 4 3 2 2 2" xfId="33381" xr:uid="{00000000-0005-0000-0000-0000C9C40000}"/>
    <cellStyle name="Normal 9 4 2 4 3 2 2 3" xfId="50727" xr:uid="{00000000-0005-0000-0000-0000CAC40000}"/>
    <cellStyle name="Normal 9 4 2 4 3 2 3" xfId="24708" xr:uid="{00000000-0005-0000-0000-0000CBC40000}"/>
    <cellStyle name="Normal 9 4 2 4 3 2 4" xfId="42054" xr:uid="{00000000-0005-0000-0000-0000CCC40000}"/>
    <cellStyle name="Normal 9 4 2 4 3 3" xfId="5199" xr:uid="{00000000-0005-0000-0000-0000CDC40000}"/>
    <cellStyle name="Normal 9 4 2 4 3 3 2" xfId="13872" xr:uid="{00000000-0005-0000-0000-0000CEC40000}"/>
    <cellStyle name="Normal 9 4 2 4 3 3 2 2" xfId="31225" xr:uid="{00000000-0005-0000-0000-0000CFC40000}"/>
    <cellStyle name="Normal 9 4 2 4 3 3 2 3" xfId="48571" xr:uid="{00000000-0005-0000-0000-0000D0C40000}"/>
    <cellStyle name="Normal 9 4 2 4 3 3 3" xfId="22552" xr:uid="{00000000-0005-0000-0000-0000D1C40000}"/>
    <cellStyle name="Normal 9 4 2 4 3 3 4" xfId="39898" xr:uid="{00000000-0005-0000-0000-0000D2C40000}"/>
    <cellStyle name="Normal 9 4 2 4 3 4" xfId="10246" xr:uid="{00000000-0005-0000-0000-0000D3C40000}"/>
    <cellStyle name="Normal 9 4 2 4 3 4 2" xfId="27599" xr:uid="{00000000-0005-0000-0000-0000D4C40000}"/>
    <cellStyle name="Normal 9 4 2 4 3 4 3" xfId="44945" xr:uid="{00000000-0005-0000-0000-0000D5C40000}"/>
    <cellStyle name="Normal 9 4 2 4 3 5" xfId="18926" xr:uid="{00000000-0005-0000-0000-0000D6C40000}"/>
    <cellStyle name="Normal 9 4 2 4 3 6" xfId="36272" xr:uid="{00000000-0005-0000-0000-0000D7C40000}"/>
    <cellStyle name="Normal 9 4 2 4 4" xfId="6620" xr:uid="{00000000-0005-0000-0000-0000D8C40000}"/>
    <cellStyle name="Normal 9 4 2 4 4 2" xfId="15293" xr:uid="{00000000-0005-0000-0000-0000D9C40000}"/>
    <cellStyle name="Normal 9 4 2 4 4 2 2" xfId="32646" xr:uid="{00000000-0005-0000-0000-0000DAC40000}"/>
    <cellStyle name="Normal 9 4 2 4 4 2 3" xfId="49992" xr:uid="{00000000-0005-0000-0000-0000DBC40000}"/>
    <cellStyle name="Normal 9 4 2 4 4 3" xfId="23973" xr:uid="{00000000-0005-0000-0000-0000DCC40000}"/>
    <cellStyle name="Normal 9 4 2 4 4 4" xfId="41319" xr:uid="{00000000-0005-0000-0000-0000DDC40000}"/>
    <cellStyle name="Normal 9 4 2 4 5" xfId="3386" xr:uid="{00000000-0005-0000-0000-0000DEC40000}"/>
    <cellStyle name="Normal 9 4 2 4 5 2" xfId="12059" xr:uid="{00000000-0005-0000-0000-0000DFC40000}"/>
    <cellStyle name="Normal 9 4 2 4 5 2 2" xfId="29412" xr:uid="{00000000-0005-0000-0000-0000E0C40000}"/>
    <cellStyle name="Normal 9 4 2 4 5 2 3" xfId="46758" xr:uid="{00000000-0005-0000-0000-0000E1C40000}"/>
    <cellStyle name="Normal 9 4 2 4 5 3" xfId="20739" xr:uid="{00000000-0005-0000-0000-0000E2C40000}"/>
    <cellStyle name="Normal 9 4 2 4 5 4" xfId="38085" xr:uid="{00000000-0005-0000-0000-0000E3C40000}"/>
    <cellStyle name="Normal 9 4 2 4 6" xfId="9511" xr:uid="{00000000-0005-0000-0000-0000E4C40000}"/>
    <cellStyle name="Normal 9 4 2 4 6 2" xfId="26864" xr:uid="{00000000-0005-0000-0000-0000E5C40000}"/>
    <cellStyle name="Normal 9 4 2 4 6 3" xfId="44210" xr:uid="{00000000-0005-0000-0000-0000E6C40000}"/>
    <cellStyle name="Normal 9 4 2 4 7" xfId="18191" xr:uid="{00000000-0005-0000-0000-0000E7C40000}"/>
    <cellStyle name="Normal 9 4 2 4 8" xfId="35537" xr:uid="{00000000-0005-0000-0000-0000E8C40000}"/>
    <cellStyle name="Normal 9 4 2 5" xfId="495" xr:uid="{00000000-0005-0000-0000-0000E9C40000}"/>
    <cellStyle name="Normal 9 4 2 5 2" xfId="2308" xr:uid="{00000000-0005-0000-0000-0000EAC40000}"/>
    <cellStyle name="Normal 9 4 2 5 2 2" xfId="8090" xr:uid="{00000000-0005-0000-0000-0000EBC40000}"/>
    <cellStyle name="Normal 9 4 2 5 2 2 2" xfId="16763" xr:uid="{00000000-0005-0000-0000-0000ECC40000}"/>
    <cellStyle name="Normal 9 4 2 5 2 2 2 2" xfId="34116" xr:uid="{00000000-0005-0000-0000-0000EDC40000}"/>
    <cellStyle name="Normal 9 4 2 5 2 2 2 3" xfId="51462" xr:uid="{00000000-0005-0000-0000-0000EEC40000}"/>
    <cellStyle name="Normal 9 4 2 5 2 2 3" xfId="25443" xr:uid="{00000000-0005-0000-0000-0000EFC40000}"/>
    <cellStyle name="Normal 9 4 2 5 2 2 4" xfId="42789" xr:uid="{00000000-0005-0000-0000-0000F0C40000}"/>
    <cellStyle name="Normal 9 4 2 5 2 3" xfId="5591" xr:uid="{00000000-0005-0000-0000-0000F1C40000}"/>
    <cellStyle name="Normal 9 4 2 5 2 3 2" xfId="14264" xr:uid="{00000000-0005-0000-0000-0000F2C40000}"/>
    <cellStyle name="Normal 9 4 2 5 2 3 2 2" xfId="31617" xr:uid="{00000000-0005-0000-0000-0000F3C40000}"/>
    <cellStyle name="Normal 9 4 2 5 2 3 2 3" xfId="48963" xr:uid="{00000000-0005-0000-0000-0000F4C40000}"/>
    <cellStyle name="Normal 9 4 2 5 2 3 3" xfId="22944" xr:uid="{00000000-0005-0000-0000-0000F5C40000}"/>
    <cellStyle name="Normal 9 4 2 5 2 3 4" xfId="40290" xr:uid="{00000000-0005-0000-0000-0000F6C40000}"/>
    <cellStyle name="Normal 9 4 2 5 2 4" xfId="10981" xr:uid="{00000000-0005-0000-0000-0000F7C40000}"/>
    <cellStyle name="Normal 9 4 2 5 2 4 2" xfId="28334" xr:uid="{00000000-0005-0000-0000-0000F8C40000}"/>
    <cellStyle name="Normal 9 4 2 5 2 4 3" xfId="45680" xr:uid="{00000000-0005-0000-0000-0000F9C40000}"/>
    <cellStyle name="Normal 9 4 2 5 2 5" xfId="19661" xr:uid="{00000000-0005-0000-0000-0000FAC40000}"/>
    <cellStyle name="Normal 9 4 2 5 2 6" xfId="37007" xr:uid="{00000000-0005-0000-0000-0000FBC40000}"/>
    <cellStyle name="Normal 9 4 2 5 3" xfId="6277" xr:uid="{00000000-0005-0000-0000-0000FCC40000}"/>
    <cellStyle name="Normal 9 4 2 5 3 2" xfId="14950" xr:uid="{00000000-0005-0000-0000-0000FDC40000}"/>
    <cellStyle name="Normal 9 4 2 5 3 2 2" xfId="32303" xr:uid="{00000000-0005-0000-0000-0000FEC40000}"/>
    <cellStyle name="Normal 9 4 2 5 3 2 3" xfId="49649" xr:uid="{00000000-0005-0000-0000-0000FFC40000}"/>
    <cellStyle name="Normal 9 4 2 5 3 3" xfId="23630" xr:uid="{00000000-0005-0000-0000-000000C50000}"/>
    <cellStyle name="Normal 9 4 2 5 3 4" xfId="40976" xr:uid="{00000000-0005-0000-0000-000001C50000}"/>
    <cellStyle name="Normal 9 4 2 5 4" xfId="4121" xr:uid="{00000000-0005-0000-0000-000002C50000}"/>
    <cellStyle name="Normal 9 4 2 5 4 2" xfId="12794" xr:uid="{00000000-0005-0000-0000-000003C50000}"/>
    <cellStyle name="Normal 9 4 2 5 4 2 2" xfId="30147" xr:uid="{00000000-0005-0000-0000-000004C50000}"/>
    <cellStyle name="Normal 9 4 2 5 4 2 3" xfId="47493" xr:uid="{00000000-0005-0000-0000-000005C50000}"/>
    <cellStyle name="Normal 9 4 2 5 4 3" xfId="21474" xr:uid="{00000000-0005-0000-0000-000006C50000}"/>
    <cellStyle name="Normal 9 4 2 5 4 4" xfId="38820" xr:uid="{00000000-0005-0000-0000-000007C50000}"/>
    <cellStyle name="Normal 9 4 2 5 5" xfId="9168" xr:uid="{00000000-0005-0000-0000-000008C50000}"/>
    <cellStyle name="Normal 9 4 2 5 5 2" xfId="26521" xr:uid="{00000000-0005-0000-0000-000009C50000}"/>
    <cellStyle name="Normal 9 4 2 5 5 3" xfId="43867" xr:uid="{00000000-0005-0000-0000-00000AC50000}"/>
    <cellStyle name="Normal 9 4 2 5 6" xfId="17848" xr:uid="{00000000-0005-0000-0000-00000BC50000}"/>
    <cellStyle name="Normal 9 4 2 5 7" xfId="35194" xr:uid="{00000000-0005-0000-0000-00000CC50000}"/>
    <cellStyle name="Normal 9 4 2 6" xfId="1916" xr:uid="{00000000-0005-0000-0000-00000DC50000}"/>
    <cellStyle name="Normal 9 4 2 6 2" xfId="7698" xr:uid="{00000000-0005-0000-0000-00000EC50000}"/>
    <cellStyle name="Normal 9 4 2 6 2 2" xfId="16371" xr:uid="{00000000-0005-0000-0000-00000FC50000}"/>
    <cellStyle name="Normal 9 4 2 6 2 2 2" xfId="33724" xr:uid="{00000000-0005-0000-0000-000010C50000}"/>
    <cellStyle name="Normal 9 4 2 6 2 2 3" xfId="51070" xr:uid="{00000000-0005-0000-0000-000011C50000}"/>
    <cellStyle name="Normal 9 4 2 6 2 3" xfId="25051" xr:uid="{00000000-0005-0000-0000-000012C50000}"/>
    <cellStyle name="Normal 9 4 2 6 2 4" xfId="42397" xr:uid="{00000000-0005-0000-0000-000013C50000}"/>
    <cellStyle name="Normal 9 4 2 6 3" xfId="3729" xr:uid="{00000000-0005-0000-0000-000014C50000}"/>
    <cellStyle name="Normal 9 4 2 6 3 2" xfId="12402" xr:uid="{00000000-0005-0000-0000-000015C50000}"/>
    <cellStyle name="Normal 9 4 2 6 3 2 2" xfId="29755" xr:uid="{00000000-0005-0000-0000-000016C50000}"/>
    <cellStyle name="Normal 9 4 2 6 3 2 3" xfId="47101" xr:uid="{00000000-0005-0000-0000-000017C50000}"/>
    <cellStyle name="Normal 9 4 2 6 3 3" xfId="21082" xr:uid="{00000000-0005-0000-0000-000018C50000}"/>
    <cellStyle name="Normal 9 4 2 6 3 4" xfId="38428" xr:uid="{00000000-0005-0000-0000-000019C50000}"/>
    <cellStyle name="Normal 9 4 2 6 4" xfId="10589" xr:uid="{00000000-0005-0000-0000-00001AC50000}"/>
    <cellStyle name="Normal 9 4 2 6 4 2" xfId="27942" xr:uid="{00000000-0005-0000-0000-00001BC50000}"/>
    <cellStyle name="Normal 9 4 2 6 4 3" xfId="45288" xr:uid="{00000000-0005-0000-0000-00001CC50000}"/>
    <cellStyle name="Normal 9 4 2 6 5" xfId="19269" xr:uid="{00000000-0005-0000-0000-00001DC50000}"/>
    <cellStyle name="Normal 9 4 2 6 6" xfId="36615" xr:uid="{00000000-0005-0000-0000-00001EC50000}"/>
    <cellStyle name="Normal 9 4 2 7" xfId="1230" xr:uid="{00000000-0005-0000-0000-00001FC50000}"/>
    <cellStyle name="Normal 9 4 2 7 2" xfId="7012" xr:uid="{00000000-0005-0000-0000-000020C50000}"/>
    <cellStyle name="Normal 9 4 2 7 2 2" xfId="15685" xr:uid="{00000000-0005-0000-0000-000021C50000}"/>
    <cellStyle name="Normal 9 4 2 7 2 2 2" xfId="33038" xr:uid="{00000000-0005-0000-0000-000022C50000}"/>
    <cellStyle name="Normal 9 4 2 7 2 2 3" xfId="50384" xr:uid="{00000000-0005-0000-0000-000023C50000}"/>
    <cellStyle name="Normal 9 4 2 7 2 3" xfId="24365" xr:uid="{00000000-0005-0000-0000-000024C50000}"/>
    <cellStyle name="Normal 9 4 2 7 2 4" xfId="41711" xr:uid="{00000000-0005-0000-0000-000025C50000}"/>
    <cellStyle name="Normal 9 4 2 7 3" xfId="4856" xr:uid="{00000000-0005-0000-0000-000026C50000}"/>
    <cellStyle name="Normal 9 4 2 7 3 2" xfId="13529" xr:uid="{00000000-0005-0000-0000-000027C50000}"/>
    <cellStyle name="Normal 9 4 2 7 3 2 2" xfId="30882" xr:uid="{00000000-0005-0000-0000-000028C50000}"/>
    <cellStyle name="Normal 9 4 2 7 3 2 3" xfId="48228" xr:uid="{00000000-0005-0000-0000-000029C50000}"/>
    <cellStyle name="Normal 9 4 2 7 3 3" xfId="22209" xr:uid="{00000000-0005-0000-0000-00002AC50000}"/>
    <cellStyle name="Normal 9 4 2 7 3 4" xfId="39555" xr:uid="{00000000-0005-0000-0000-00002BC50000}"/>
    <cellStyle name="Normal 9 4 2 7 4" xfId="9903" xr:uid="{00000000-0005-0000-0000-00002CC50000}"/>
    <cellStyle name="Normal 9 4 2 7 4 2" xfId="27256" xr:uid="{00000000-0005-0000-0000-00002DC50000}"/>
    <cellStyle name="Normal 9 4 2 7 4 3" xfId="44602" xr:uid="{00000000-0005-0000-0000-00002EC50000}"/>
    <cellStyle name="Normal 9 4 2 7 5" xfId="18583" xr:uid="{00000000-0005-0000-0000-00002FC50000}"/>
    <cellStyle name="Normal 9 4 2 7 6" xfId="35929" xr:uid="{00000000-0005-0000-0000-000030C50000}"/>
    <cellStyle name="Normal 9 4 2 8" xfId="5885" xr:uid="{00000000-0005-0000-0000-000031C50000}"/>
    <cellStyle name="Normal 9 4 2 8 2" xfId="14558" xr:uid="{00000000-0005-0000-0000-000032C50000}"/>
    <cellStyle name="Normal 9 4 2 8 2 2" xfId="31911" xr:uid="{00000000-0005-0000-0000-000033C50000}"/>
    <cellStyle name="Normal 9 4 2 8 2 3" xfId="49257" xr:uid="{00000000-0005-0000-0000-000034C50000}"/>
    <cellStyle name="Normal 9 4 2 8 3" xfId="23238" xr:uid="{00000000-0005-0000-0000-000035C50000}"/>
    <cellStyle name="Normal 9 4 2 8 4" xfId="40584" xr:uid="{00000000-0005-0000-0000-000036C50000}"/>
    <cellStyle name="Normal 9 4 2 9" xfId="3043" xr:uid="{00000000-0005-0000-0000-000037C50000}"/>
    <cellStyle name="Normal 9 4 2 9 2" xfId="11716" xr:uid="{00000000-0005-0000-0000-000038C50000}"/>
    <cellStyle name="Normal 9 4 2 9 2 2" xfId="29069" xr:uid="{00000000-0005-0000-0000-000039C50000}"/>
    <cellStyle name="Normal 9 4 2 9 2 3" xfId="46415" xr:uid="{00000000-0005-0000-0000-00003AC50000}"/>
    <cellStyle name="Normal 9 4 2 9 3" xfId="20396" xr:uid="{00000000-0005-0000-0000-00003BC50000}"/>
    <cellStyle name="Normal 9 4 2 9 4" xfId="37742" xr:uid="{00000000-0005-0000-0000-00003CC50000}"/>
    <cellStyle name="Normal 9 4 3" xfId="201" xr:uid="{00000000-0005-0000-0000-00003DC50000}"/>
    <cellStyle name="Normal 9 4 3 10" xfId="17554" xr:uid="{00000000-0005-0000-0000-00003EC50000}"/>
    <cellStyle name="Normal 9 4 3 11" xfId="34900" xr:uid="{00000000-0005-0000-0000-00003FC50000}"/>
    <cellStyle name="Normal 9 4 3 2" xfId="691" xr:uid="{00000000-0005-0000-0000-000040C50000}"/>
    <cellStyle name="Normal 9 4 3 2 2" xfId="2504" xr:uid="{00000000-0005-0000-0000-000041C50000}"/>
    <cellStyle name="Normal 9 4 3 2 2 2" xfId="8286" xr:uid="{00000000-0005-0000-0000-000042C50000}"/>
    <cellStyle name="Normal 9 4 3 2 2 2 2" xfId="16959" xr:uid="{00000000-0005-0000-0000-000043C50000}"/>
    <cellStyle name="Normal 9 4 3 2 2 2 2 2" xfId="34312" xr:uid="{00000000-0005-0000-0000-000044C50000}"/>
    <cellStyle name="Normal 9 4 3 2 2 2 2 3" xfId="51658" xr:uid="{00000000-0005-0000-0000-000045C50000}"/>
    <cellStyle name="Normal 9 4 3 2 2 2 3" xfId="25639" xr:uid="{00000000-0005-0000-0000-000046C50000}"/>
    <cellStyle name="Normal 9 4 3 2 2 2 4" xfId="42985" xr:uid="{00000000-0005-0000-0000-000047C50000}"/>
    <cellStyle name="Normal 9 4 3 2 2 3" xfId="4317" xr:uid="{00000000-0005-0000-0000-000048C50000}"/>
    <cellStyle name="Normal 9 4 3 2 2 3 2" xfId="12990" xr:uid="{00000000-0005-0000-0000-000049C50000}"/>
    <cellStyle name="Normal 9 4 3 2 2 3 2 2" xfId="30343" xr:uid="{00000000-0005-0000-0000-00004AC50000}"/>
    <cellStyle name="Normal 9 4 3 2 2 3 2 3" xfId="47689" xr:uid="{00000000-0005-0000-0000-00004BC50000}"/>
    <cellStyle name="Normal 9 4 3 2 2 3 3" xfId="21670" xr:uid="{00000000-0005-0000-0000-00004CC50000}"/>
    <cellStyle name="Normal 9 4 3 2 2 3 4" xfId="39016" xr:uid="{00000000-0005-0000-0000-00004DC50000}"/>
    <cellStyle name="Normal 9 4 3 2 2 4" xfId="11177" xr:uid="{00000000-0005-0000-0000-00004EC50000}"/>
    <cellStyle name="Normal 9 4 3 2 2 4 2" xfId="28530" xr:uid="{00000000-0005-0000-0000-00004FC50000}"/>
    <cellStyle name="Normal 9 4 3 2 2 4 3" xfId="45876" xr:uid="{00000000-0005-0000-0000-000050C50000}"/>
    <cellStyle name="Normal 9 4 3 2 2 5" xfId="19857" xr:uid="{00000000-0005-0000-0000-000051C50000}"/>
    <cellStyle name="Normal 9 4 3 2 2 6" xfId="37203" xr:uid="{00000000-0005-0000-0000-000052C50000}"/>
    <cellStyle name="Normal 9 4 3 2 3" xfId="1426" xr:uid="{00000000-0005-0000-0000-000053C50000}"/>
    <cellStyle name="Normal 9 4 3 2 3 2" xfId="7208" xr:uid="{00000000-0005-0000-0000-000054C50000}"/>
    <cellStyle name="Normal 9 4 3 2 3 2 2" xfId="15881" xr:uid="{00000000-0005-0000-0000-000055C50000}"/>
    <cellStyle name="Normal 9 4 3 2 3 2 2 2" xfId="33234" xr:uid="{00000000-0005-0000-0000-000056C50000}"/>
    <cellStyle name="Normal 9 4 3 2 3 2 2 3" xfId="50580" xr:uid="{00000000-0005-0000-0000-000057C50000}"/>
    <cellStyle name="Normal 9 4 3 2 3 2 3" xfId="24561" xr:uid="{00000000-0005-0000-0000-000058C50000}"/>
    <cellStyle name="Normal 9 4 3 2 3 2 4" xfId="41907" xr:uid="{00000000-0005-0000-0000-000059C50000}"/>
    <cellStyle name="Normal 9 4 3 2 3 3" xfId="5052" xr:uid="{00000000-0005-0000-0000-00005AC50000}"/>
    <cellStyle name="Normal 9 4 3 2 3 3 2" xfId="13725" xr:uid="{00000000-0005-0000-0000-00005BC50000}"/>
    <cellStyle name="Normal 9 4 3 2 3 3 2 2" xfId="31078" xr:uid="{00000000-0005-0000-0000-00005CC50000}"/>
    <cellStyle name="Normal 9 4 3 2 3 3 2 3" xfId="48424" xr:uid="{00000000-0005-0000-0000-00005DC50000}"/>
    <cellStyle name="Normal 9 4 3 2 3 3 3" xfId="22405" xr:uid="{00000000-0005-0000-0000-00005EC50000}"/>
    <cellStyle name="Normal 9 4 3 2 3 3 4" xfId="39751" xr:uid="{00000000-0005-0000-0000-00005FC50000}"/>
    <cellStyle name="Normal 9 4 3 2 3 4" xfId="10099" xr:uid="{00000000-0005-0000-0000-000060C50000}"/>
    <cellStyle name="Normal 9 4 3 2 3 4 2" xfId="27452" xr:uid="{00000000-0005-0000-0000-000061C50000}"/>
    <cellStyle name="Normal 9 4 3 2 3 4 3" xfId="44798" xr:uid="{00000000-0005-0000-0000-000062C50000}"/>
    <cellStyle name="Normal 9 4 3 2 3 5" xfId="18779" xr:uid="{00000000-0005-0000-0000-000063C50000}"/>
    <cellStyle name="Normal 9 4 3 2 3 6" xfId="36125" xr:uid="{00000000-0005-0000-0000-000064C50000}"/>
    <cellStyle name="Normal 9 4 3 2 4" xfId="6473" xr:uid="{00000000-0005-0000-0000-000065C50000}"/>
    <cellStyle name="Normal 9 4 3 2 4 2" xfId="15146" xr:uid="{00000000-0005-0000-0000-000066C50000}"/>
    <cellStyle name="Normal 9 4 3 2 4 2 2" xfId="32499" xr:uid="{00000000-0005-0000-0000-000067C50000}"/>
    <cellStyle name="Normal 9 4 3 2 4 2 3" xfId="49845" xr:uid="{00000000-0005-0000-0000-000068C50000}"/>
    <cellStyle name="Normal 9 4 3 2 4 3" xfId="23826" xr:uid="{00000000-0005-0000-0000-000069C50000}"/>
    <cellStyle name="Normal 9 4 3 2 4 4" xfId="41172" xr:uid="{00000000-0005-0000-0000-00006AC50000}"/>
    <cellStyle name="Normal 9 4 3 2 5" xfId="3239" xr:uid="{00000000-0005-0000-0000-00006BC50000}"/>
    <cellStyle name="Normal 9 4 3 2 5 2" xfId="11912" xr:uid="{00000000-0005-0000-0000-00006CC50000}"/>
    <cellStyle name="Normal 9 4 3 2 5 2 2" xfId="29265" xr:uid="{00000000-0005-0000-0000-00006DC50000}"/>
    <cellStyle name="Normal 9 4 3 2 5 2 3" xfId="46611" xr:uid="{00000000-0005-0000-0000-00006EC50000}"/>
    <cellStyle name="Normal 9 4 3 2 5 3" xfId="20592" xr:uid="{00000000-0005-0000-0000-00006FC50000}"/>
    <cellStyle name="Normal 9 4 3 2 5 4" xfId="37938" xr:uid="{00000000-0005-0000-0000-000070C50000}"/>
    <cellStyle name="Normal 9 4 3 2 6" xfId="9364" xr:uid="{00000000-0005-0000-0000-000071C50000}"/>
    <cellStyle name="Normal 9 4 3 2 6 2" xfId="26717" xr:uid="{00000000-0005-0000-0000-000072C50000}"/>
    <cellStyle name="Normal 9 4 3 2 6 3" xfId="44063" xr:uid="{00000000-0005-0000-0000-000073C50000}"/>
    <cellStyle name="Normal 9 4 3 2 7" xfId="18044" xr:uid="{00000000-0005-0000-0000-000074C50000}"/>
    <cellStyle name="Normal 9 4 3 2 8" xfId="35390" xr:uid="{00000000-0005-0000-0000-000075C50000}"/>
    <cellStyle name="Normal 9 4 3 3" xfId="936" xr:uid="{00000000-0005-0000-0000-000076C50000}"/>
    <cellStyle name="Normal 9 4 3 3 2" xfId="2749" xr:uid="{00000000-0005-0000-0000-000077C50000}"/>
    <cellStyle name="Normal 9 4 3 3 2 2" xfId="8531" xr:uid="{00000000-0005-0000-0000-000078C50000}"/>
    <cellStyle name="Normal 9 4 3 3 2 2 2" xfId="17204" xr:uid="{00000000-0005-0000-0000-000079C50000}"/>
    <cellStyle name="Normal 9 4 3 3 2 2 2 2" xfId="34557" xr:uid="{00000000-0005-0000-0000-00007AC50000}"/>
    <cellStyle name="Normal 9 4 3 3 2 2 2 3" xfId="51903" xr:uid="{00000000-0005-0000-0000-00007BC50000}"/>
    <cellStyle name="Normal 9 4 3 3 2 2 3" xfId="25884" xr:uid="{00000000-0005-0000-0000-00007CC50000}"/>
    <cellStyle name="Normal 9 4 3 3 2 2 4" xfId="43230" xr:uid="{00000000-0005-0000-0000-00007DC50000}"/>
    <cellStyle name="Normal 9 4 3 3 2 3" xfId="4562" xr:uid="{00000000-0005-0000-0000-00007EC50000}"/>
    <cellStyle name="Normal 9 4 3 3 2 3 2" xfId="13235" xr:uid="{00000000-0005-0000-0000-00007FC50000}"/>
    <cellStyle name="Normal 9 4 3 3 2 3 2 2" xfId="30588" xr:uid="{00000000-0005-0000-0000-000080C50000}"/>
    <cellStyle name="Normal 9 4 3 3 2 3 2 3" xfId="47934" xr:uid="{00000000-0005-0000-0000-000081C50000}"/>
    <cellStyle name="Normal 9 4 3 3 2 3 3" xfId="21915" xr:uid="{00000000-0005-0000-0000-000082C50000}"/>
    <cellStyle name="Normal 9 4 3 3 2 3 4" xfId="39261" xr:uid="{00000000-0005-0000-0000-000083C50000}"/>
    <cellStyle name="Normal 9 4 3 3 2 4" xfId="11422" xr:uid="{00000000-0005-0000-0000-000084C50000}"/>
    <cellStyle name="Normal 9 4 3 3 2 4 2" xfId="28775" xr:uid="{00000000-0005-0000-0000-000085C50000}"/>
    <cellStyle name="Normal 9 4 3 3 2 4 3" xfId="46121" xr:uid="{00000000-0005-0000-0000-000086C50000}"/>
    <cellStyle name="Normal 9 4 3 3 2 5" xfId="20102" xr:uid="{00000000-0005-0000-0000-000087C50000}"/>
    <cellStyle name="Normal 9 4 3 3 2 6" xfId="37448" xr:uid="{00000000-0005-0000-0000-000088C50000}"/>
    <cellStyle name="Normal 9 4 3 3 3" xfId="1671" xr:uid="{00000000-0005-0000-0000-000089C50000}"/>
    <cellStyle name="Normal 9 4 3 3 3 2" xfId="7453" xr:uid="{00000000-0005-0000-0000-00008AC50000}"/>
    <cellStyle name="Normal 9 4 3 3 3 2 2" xfId="16126" xr:uid="{00000000-0005-0000-0000-00008BC50000}"/>
    <cellStyle name="Normal 9 4 3 3 3 2 2 2" xfId="33479" xr:uid="{00000000-0005-0000-0000-00008CC50000}"/>
    <cellStyle name="Normal 9 4 3 3 3 2 2 3" xfId="50825" xr:uid="{00000000-0005-0000-0000-00008DC50000}"/>
    <cellStyle name="Normal 9 4 3 3 3 2 3" xfId="24806" xr:uid="{00000000-0005-0000-0000-00008EC50000}"/>
    <cellStyle name="Normal 9 4 3 3 3 2 4" xfId="42152" xr:uid="{00000000-0005-0000-0000-00008FC50000}"/>
    <cellStyle name="Normal 9 4 3 3 3 3" xfId="5297" xr:uid="{00000000-0005-0000-0000-000090C50000}"/>
    <cellStyle name="Normal 9 4 3 3 3 3 2" xfId="13970" xr:uid="{00000000-0005-0000-0000-000091C50000}"/>
    <cellStyle name="Normal 9 4 3 3 3 3 2 2" xfId="31323" xr:uid="{00000000-0005-0000-0000-000092C50000}"/>
    <cellStyle name="Normal 9 4 3 3 3 3 2 3" xfId="48669" xr:uid="{00000000-0005-0000-0000-000093C50000}"/>
    <cellStyle name="Normal 9 4 3 3 3 3 3" xfId="22650" xr:uid="{00000000-0005-0000-0000-000094C50000}"/>
    <cellStyle name="Normal 9 4 3 3 3 3 4" xfId="39996" xr:uid="{00000000-0005-0000-0000-000095C50000}"/>
    <cellStyle name="Normal 9 4 3 3 3 4" xfId="10344" xr:uid="{00000000-0005-0000-0000-000096C50000}"/>
    <cellStyle name="Normal 9 4 3 3 3 4 2" xfId="27697" xr:uid="{00000000-0005-0000-0000-000097C50000}"/>
    <cellStyle name="Normal 9 4 3 3 3 4 3" xfId="45043" xr:uid="{00000000-0005-0000-0000-000098C50000}"/>
    <cellStyle name="Normal 9 4 3 3 3 5" xfId="19024" xr:uid="{00000000-0005-0000-0000-000099C50000}"/>
    <cellStyle name="Normal 9 4 3 3 3 6" xfId="36370" xr:uid="{00000000-0005-0000-0000-00009AC50000}"/>
    <cellStyle name="Normal 9 4 3 3 4" xfId="6718" xr:uid="{00000000-0005-0000-0000-00009BC50000}"/>
    <cellStyle name="Normal 9 4 3 3 4 2" xfId="15391" xr:uid="{00000000-0005-0000-0000-00009CC50000}"/>
    <cellStyle name="Normal 9 4 3 3 4 2 2" xfId="32744" xr:uid="{00000000-0005-0000-0000-00009DC50000}"/>
    <cellStyle name="Normal 9 4 3 3 4 2 3" xfId="50090" xr:uid="{00000000-0005-0000-0000-00009EC50000}"/>
    <cellStyle name="Normal 9 4 3 3 4 3" xfId="24071" xr:uid="{00000000-0005-0000-0000-00009FC50000}"/>
    <cellStyle name="Normal 9 4 3 3 4 4" xfId="41417" xr:uid="{00000000-0005-0000-0000-0000A0C50000}"/>
    <cellStyle name="Normal 9 4 3 3 5" xfId="3484" xr:uid="{00000000-0005-0000-0000-0000A1C50000}"/>
    <cellStyle name="Normal 9 4 3 3 5 2" xfId="12157" xr:uid="{00000000-0005-0000-0000-0000A2C50000}"/>
    <cellStyle name="Normal 9 4 3 3 5 2 2" xfId="29510" xr:uid="{00000000-0005-0000-0000-0000A3C50000}"/>
    <cellStyle name="Normal 9 4 3 3 5 2 3" xfId="46856" xr:uid="{00000000-0005-0000-0000-0000A4C50000}"/>
    <cellStyle name="Normal 9 4 3 3 5 3" xfId="20837" xr:uid="{00000000-0005-0000-0000-0000A5C50000}"/>
    <cellStyle name="Normal 9 4 3 3 5 4" xfId="38183" xr:uid="{00000000-0005-0000-0000-0000A6C50000}"/>
    <cellStyle name="Normal 9 4 3 3 6" xfId="9609" xr:uid="{00000000-0005-0000-0000-0000A7C50000}"/>
    <cellStyle name="Normal 9 4 3 3 6 2" xfId="26962" xr:uid="{00000000-0005-0000-0000-0000A8C50000}"/>
    <cellStyle name="Normal 9 4 3 3 6 3" xfId="44308" xr:uid="{00000000-0005-0000-0000-0000A9C50000}"/>
    <cellStyle name="Normal 9 4 3 3 7" xfId="18289" xr:uid="{00000000-0005-0000-0000-0000AAC50000}"/>
    <cellStyle name="Normal 9 4 3 3 8" xfId="35635" xr:uid="{00000000-0005-0000-0000-0000ABC50000}"/>
    <cellStyle name="Normal 9 4 3 4" xfId="446" xr:uid="{00000000-0005-0000-0000-0000ACC50000}"/>
    <cellStyle name="Normal 9 4 3 4 2" xfId="2259" xr:uid="{00000000-0005-0000-0000-0000ADC50000}"/>
    <cellStyle name="Normal 9 4 3 4 2 2" xfId="8041" xr:uid="{00000000-0005-0000-0000-0000AEC50000}"/>
    <cellStyle name="Normal 9 4 3 4 2 2 2" xfId="16714" xr:uid="{00000000-0005-0000-0000-0000AFC50000}"/>
    <cellStyle name="Normal 9 4 3 4 2 2 2 2" xfId="34067" xr:uid="{00000000-0005-0000-0000-0000B0C50000}"/>
    <cellStyle name="Normal 9 4 3 4 2 2 2 3" xfId="51413" xr:uid="{00000000-0005-0000-0000-0000B1C50000}"/>
    <cellStyle name="Normal 9 4 3 4 2 2 3" xfId="25394" xr:uid="{00000000-0005-0000-0000-0000B2C50000}"/>
    <cellStyle name="Normal 9 4 3 4 2 2 4" xfId="42740" xr:uid="{00000000-0005-0000-0000-0000B3C50000}"/>
    <cellStyle name="Normal 9 4 3 4 2 3" xfId="5542" xr:uid="{00000000-0005-0000-0000-0000B4C50000}"/>
    <cellStyle name="Normal 9 4 3 4 2 3 2" xfId="14215" xr:uid="{00000000-0005-0000-0000-0000B5C50000}"/>
    <cellStyle name="Normal 9 4 3 4 2 3 2 2" xfId="31568" xr:uid="{00000000-0005-0000-0000-0000B6C50000}"/>
    <cellStyle name="Normal 9 4 3 4 2 3 2 3" xfId="48914" xr:uid="{00000000-0005-0000-0000-0000B7C50000}"/>
    <cellStyle name="Normal 9 4 3 4 2 3 3" xfId="22895" xr:uid="{00000000-0005-0000-0000-0000B8C50000}"/>
    <cellStyle name="Normal 9 4 3 4 2 3 4" xfId="40241" xr:uid="{00000000-0005-0000-0000-0000B9C50000}"/>
    <cellStyle name="Normal 9 4 3 4 2 4" xfId="10932" xr:uid="{00000000-0005-0000-0000-0000BAC50000}"/>
    <cellStyle name="Normal 9 4 3 4 2 4 2" xfId="28285" xr:uid="{00000000-0005-0000-0000-0000BBC50000}"/>
    <cellStyle name="Normal 9 4 3 4 2 4 3" xfId="45631" xr:uid="{00000000-0005-0000-0000-0000BCC50000}"/>
    <cellStyle name="Normal 9 4 3 4 2 5" xfId="19612" xr:uid="{00000000-0005-0000-0000-0000BDC50000}"/>
    <cellStyle name="Normal 9 4 3 4 2 6" xfId="36958" xr:uid="{00000000-0005-0000-0000-0000BEC50000}"/>
    <cellStyle name="Normal 9 4 3 4 3" xfId="6228" xr:uid="{00000000-0005-0000-0000-0000BFC50000}"/>
    <cellStyle name="Normal 9 4 3 4 3 2" xfId="14901" xr:uid="{00000000-0005-0000-0000-0000C0C50000}"/>
    <cellStyle name="Normal 9 4 3 4 3 2 2" xfId="32254" xr:uid="{00000000-0005-0000-0000-0000C1C50000}"/>
    <cellStyle name="Normal 9 4 3 4 3 2 3" xfId="49600" xr:uid="{00000000-0005-0000-0000-0000C2C50000}"/>
    <cellStyle name="Normal 9 4 3 4 3 3" xfId="23581" xr:uid="{00000000-0005-0000-0000-0000C3C50000}"/>
    <cellStyle name="Normal 9 4 3 4 3 4" xfId="40927" xr:uid="{00000000-0005-0000-0000-0000C4C50000}"/>
    <cellStyle name="Normal 9 4 3 4 4" xfId="4072" xr:uid="{00000000-0005-0000-0000-0000C5C50000}"/>
    <cellStyle name="Normal 9 4 3 4 4 2" xfId="12745" xr:uid="{00000000-0005-0000-0000-0000C6C50000}"/>
    <cellStyle name="Normal 9 4 3 4 4 2 2" xfId="30098" xr:uid="{00000000-0005-0000-0000-0000C7C50000}"/>
    <cellStyle name="Normal 9 4 3 4 4 2 3" xfId="47444" xr:uid="{00000000-0005-0000-0000-0000C8C50000}"/>
    <cellStyle name="Normal 9 4 3 4 4 3" xfId="21425" xr:uid="{00000000-0005-0000-0000-0000C9C50000}"/>
    <cellStyle name="Normal 9 4 3 4 4 4" xfId="38771" xr:uid="{00000000-0005-0000-0000-0000CAC50000}"/>
    <cellStyle name="Normal 9 4 3 4 5" xfId="9119" xr:uid="{00000000-0005-0000-0000-0000CBC50000}"/>
    <cellStyle name="Normal 9 4 3 4 5 2" xfId="26472" xr:uid="{00000000-0005-0000-0000-0000CCC50000}"/>
    <cellStyle name="Normal 9 4 3 4 5 3" xfId="43818" xr:uid="{00000000-0005-0000-0000-0000CDC50000}"/>
    <cellStyle name="Normal 9 4 3 4 6" xfId="17799" xr:uid="{00000000-0005-0000-0000-0000CEC50000}"/>
    <cellStyle name="Normal 9 4 3 4 7" xfId="35145" xr:uid="{00000000-0005-0000-0000-0000CFC50000}"/>
    <cellStyle name="Normal 9 4 3 5" xfId="2014" xr:uid="{00000000-0005-0000-0000-0000D0C50000}"/>
    <cellStyle name="Normal 9 4 3 5 2" xfId="7796" xr:uid="{00000000-0005-0000-0000-0000D1C50000}"/>
    <cellStyle name="Normal 9 4 3 5 2 2" xfId="16469" xr:uid="{00000000-0005-0000-0000-0000D2C50000}"/>
    <cellStyle name="Normal 9 4 3 5 2 2 2" xfId="33822" xr:uid="{00000000-0005-0000-0000-0000D3C50000}"/>
    <cellStyle name="Normal 9 4 3 5 2 2 3" xfId="51168" xr:uid="{00000000-0005-0000-0000-0000D4C50000}"/>
    <cellStyle name="Normal 9 4 3 5 2 3" xfId="25149" xr:uid="{00000000-0005-0000-0000-0000D5C50000}"/>
    <cellStyle name="Normal 9 4 3 5 2 4" xfId="42495" xr:uid="{00000000-0005-0000-0000-0000D6C50000}"/>
    <cellStyle name="Normal 9 4 3 5 3" xfId="3827" xr:uid="{00000000-0005-0000-0000-0000D7C50000}"/>
    <cellStyle name="Normal 9 4 3 5 3 2" xfId="12500" xr:uid="{00000000-0005-0000-0000-0000D8C50000}"/>
    <cellStyle name="Normal 9 4 3 5 3 2 2" xfId="29853" xr:uid="{00000000-0005-0000-0000-0000D9C50000}"/>
    <cellStyle name="Normal 9 4 3 5 3 2 3" xfId="47199" xr:uid="{00000000-0005-0000-0000-0000DAC50000}"/>
    <cellStyle name="Normal 9 4 3 5 3 3" xfId="21180" xr:uid="{00000000-0005-0000-0000-0000DBC50000}"/>
    <cellStyle name="Normal 9 4 3 5 3 4" xfId="38526" xr:uid="{00000000-0005-0000-0000-0000DCC50000}"/>
    <cellStyle name="Normal 9 4 3 5 4" xfId="10687" xr:uid="{00000000-0005-0000-0000-0000DDC50000}"/>
    <cellStyle name="Normal 9 4 3 5 4 2" xfId="28040" xr:uid="{00000000-0005-0000-0000-0000DEC50000}"/>
    <cellStyle name="Normal 9 4 3 5 4 3" xfId="45386" xr:uid="{00000000-0005-0000-0000-0000DFC50000}"/>
    <cellStyle name="Normal 9 4 3 5 5" xfId="19367" xr:uid="{00000000-0005-0000-0000-0000E0C50000}"/>
    <cellStyle name="Normal 9 4 3 5 6" xfId="36713" xr:uid="{00000000-0005-0000-0000-0000E1C50000}"/>
    <cellStyle name="Normal 9 4 3 6" xfId="1181" xr:uid="{00000000-0005-0000-0000-0000E2C50000}"/>
    <cellStyle name="Normal 9 4 3 6 2" xfId="6963" xr:uid="{00000000-0005-0000-0000-0000E3C50000}"/>
    <cellStyle name="Normal 9 4 3 6 2 2" xfId="15636" xr:uid="{00000000-0005-0000-0000-0000E4C50000}"/>
    <cellStyle name="Normal 9 4 3 6 2 2 2" xfId="32989" xr:uid="{00000000-0005-0000-0000-0000E5C50000}"/>
    <cellStyle name="Normal 9 4 3 6 2 2 3" xfId="50335" xr:uid="{00000000-0005-0000-0000-0000E6C50000}"/>
    <cellStyle name="Normal 9 4 3 6 2 3" xfId="24316" xr:uid="{00000000-0005-0000-0000-0000E7C50000}"/>
    <cellStyle name="Normal 9 4 3 6 2 4" xfId="41662" xr:uid="{00000000-0005-0000-0000-0000E8C50000}"/>
    <cellStyle name="Normal 9 4 3 6 3" xfId="4807" xr:uid="{00000000-0005-0000-0000-0000E9C50000}"/>
    <cellStyle name="Normal 9 4 3 6 3 2" xfId="13480" xr:uid="{00000000-0005-0000-0000-0000EAC50000}"/>
    <cellStyle name="Normal 9 4 3 6 3 2 2" xfId="30833" xr:uid="{00000000-0005-0000-0000-0000EBC50000}"/>
    <cellStyle name="Normal 9 4 3 6 3 2 3" xfId="48179" xr:uid="{00000000-0005-0000-0000-0000ECC50000}"/>
    <cellStyle name="Normal 9 4 3 6 3 3" xfId="22160" xr:uid="{00000000-0005-0000-0000-0000EDC50000}"/>
    <cellStyle name="Normal 9 4 3 6 3 4" xfId="39506" xr:uid="{00000000-0005-0000-0000-0000EEC50000}"/>
    <cellStyle name="Normal 9 4 3 6 4" xfId="9854" xr:uid="{00000000-0005-0000-0000-0000EFC50000}"/>
    <cellStyle name="Normal 9 4 3 6 4 2" xfId="27207" xr:uid="{00000000-0005-0000-0000-0000F0C50000}"/>
    <cellStyle name="Normal 9 4 3 6 4 3" xfId="44553" xr:uid="{00000000-0005-0000-0000-0000F1C50000}"/>
    <cellStyle name="Normal 9 4 3 6 5" xfId="18534" xr:uid="{00000000-0005-0000-0000-0000F2C50000}"/>
    <cellStyle name="Normal 9 4 3 6 6" xfId="35880" xr:uid="{00000000-0005-0000-0000-0000F3C50000}"/>
    <cellStyle name="Normal 9 4 3 7" xfId="5983" xr:uid="{00000000-0005-0000-0000-0000F4C50000}"/>
    <cellStyle name="Normal 9 4 3 7 2" xfId="14656" xr:uid="{00000000-0005-0000-0000-0000F5C50000}"/>
    <cellStyle name="Normal 9 4 3 7 2 2" xfId="32009" xr:uid="{00000000-0005-0000-0000-0000F6C50000}"/>
    <cellStyle name="Normal 9 4 3 7 2 3" xfId="49355" xr:uid="{00000000-0005-0000-0000-0000F7C50000}"/>
    <cellStyle name="Normal 9 4 3 7 3" xfId="23336" xr:uid="{00000000-0005-0000-0000-0000F8C50000}"/>
    <cellStyle name="Normal 9 4 3 7 4" xfId="40682" xr:uid="{00000000-0005-0000-0000-0000F9C50000}"/>
    <cellStyle name="Normal 9 4 3 8" xfId="2994" xr:uid="{00000000-0005-0000-0000-0000FAC50000}"/>
    <cellStyle name="Normal 9 4 3 8 2" xfId="11667" xr:uid="{00000000-0005-0000-0000-0000FBC50000}"/>
    <cellStyle name="Normal 9 4 3 8 2 2" xfId="29020" xr:uid="{00000000-0005-0000-0000-0000FCC50000}"/>
    <cellStyle name="Normal 9 4 3 8 2 3" xfId="46366" xr:uid="{00000000-0005-0000-0000-0000FDC50000}"/>
    <cellStyle name="Normal 9 4 3 8 3" xfId="20347" xr:uid="{00000000-0005-0000-0000-0000FEC50000}"/>
    <cellStyle name="Normal 9 4 3 8 4" xfId="37693" xr:uid="{00000000-0005-0000-0000-0000FFC50000}"/>
    <cellStyle name="Normal 9 4 3 9" xfId="8874" xr:uid="{00000000-0005-0000-0000-000000C60000}"/>
    <cellStyle name="Normal 9 4 3 9 2" xfId="26227" xr:uid="{00000000-0005-0000-0000-000001C60000}"/>
    <cellStyle name="Normal 9 4 3 9 3" xfId="43573" xr:uid="{00000000-0005-0000-0000-000002C60000}"/>
    <cellStyle name="Normal 9 4 4" xfId="299" xr:uid="{00000000-0005-0000-0000-000003C60000}"/>
    <cellStyle name="Normal 9 4 4 10" xfId="34998" xr:uid="{00000000-0005-0000-0000-000004C60000}"/>
    <cellStyle name="Normal 9 4 4 2" xfId="1034" xr:uid="{00000000-0005-0000-0000-000005C60000}"/>
    <cellStyle name="Normal 9 4 4 2 2" xfId="2847" xr:uid="{00000000-0005-0000-0000-000006C60000}"/>
    <cellStyle name="Normal 9 4 4 2 2 2" xfId="8629" xr:uid="{00000000-0005-0000-0000-000007C60000}"/>
    <cellStyle name="Normal 9 4 4 2 2 2 2" xfId="17302" xr:uid="{00000000-0005-0000-0000-000008C60000}"/>
    <cellStyle name="Normal 9 4 4 2 2 2 2 2" xfId="34655" xr:uid="{00000000-0005-0000-0000-000009C60000}"/>
    <cellStyle name="Normal 9 4 4 2 2 2 2 3" xfId="52001" xr:uid="{00000000-0005-0000-0000-00000AC60000}"/>
    <cellStyle name="Normal 9 4 4 2 2 2 3" xfId="25982" xr:uid="{00000000-0005-0000-0000-00000BC60000}"/>
    <cellStyle name="Normal 9 4 4 2 2 2 4" xfId="43328" xr:uid="{00000000-0005-0000-0000-00000CC60000}"/>
    <cellStyle name="Normal 9 4 4 2 2 3" xfId="4660" xr:uid="{00000000-0005-0000-0000-00000DC60000}"/>
    <cellStyle name="Normal 9 4 4 2 2 3 2" xfId="13333" xr:uid="{00000000-0005-0000-0000-00000EC60000}"/>
    <cellStyle name="Normal 9 4 4 2 2 3 2 2" xfId="30686" xr:uid="{00000000-0005-0000-0000-00000FC60000}"/>
    <cellStyle name="Normal 9 4 4 2 2 3 2 3" xfId="48032" xr:uid="{00000000-0005-0000-0000-000010C60000}"/>
    <cellStyle name="Normal 9 4 4 2 2 3 3" xfId="22013" xr:uid="{00000000-0005-0000-0000-000011C60000}"/>
    <cellStyle name="Normal 9 4 4 2 2 3 4" xfId="39359" xr:uid="{00000000-0005-0000-0000-000012C60000}"/>
    <cellStyle name="Normal 9 4 4 2 2 4" xfId="11520" xr:uid="{00000000-0005-0000-0000-000013C60000}"/>
    <cellStyle name="Normal 9 4 4 2 2 4 2" xfId="28873" xr:uid="{00000000-0005-0000-0000-000014C60000}"/>
    <cellStyle name="Normal 9 4 4 2 2 4 3" xfId="46219" xr:uid="{00000000-0005-0000-0000-000015C60000}"/>
    <cellStyle name="Normal 9 4 4 2 2 5" xfId="20200" xr:uid="{00000000-0005-0000-0000-000016C60000}"/>
    <cellStyle name="Normal 9 4 4 2 2 6" xfId="37546" xr:uid="{00000000-0005-0000-0000-000017C60000}"/>
    <cellStyle name="Normal 9 4 4 2 3" xfId="1769" xr:uid="{00000000-0005-0000-0000-000018C60000}"/>
    <cellStyle name="Normal 9 4 4 2 3 2" xfId="7551" xr:uid="{00000000-0005-0000-0000-000019C60000}"/>
    <cellStyle name="Normal 9 4 4 2 3 2 2" xfId="16224" xr:uid="{00000000-0005-0000-0000-00001AC60000}"/>
    <cellStyle name="Normal 9 4 4 2 3 2 2 2" xfId="33577" xr:uid="{00000000-0005-0000-0000-00001BC60000}"/>
    <cellStyle name="Normal 9 4 4 2 3 2 2 3" xfId="50923" xr:uid="{00000000-0005-0000-0000-00001CC60000}"/>
    <cellStyle name="Normal 9 4 4 2 3 2 3" xfId="24904" xr:uid="{00000000-0005-0000-0000-00001DC60000}"/>
    <cellStyle name="Normal 9 4 4 2 3 2 4" xfId="42250" xr:uid="{00000000-0005-0000-0000-00001EC60000}"/>
    <cellStyle name="Normal 9 4 4 2 3 3" xfId="5395" xr:uid="{00000000-0005-0000-0000-00001FC60000}"/>
    <cellStyle name="Normal 9 4 4 2 3 3 2" xfId="14068" xr:uid="{00000000-0005-0000-0000-000020C60000}"/>
    <cellStyle name="Normal 9 4 4 2 3 3 2 2" xfId="31421" xr:uid="{00000000-0005-0000-0000-000021C60000}"/>
    <cellStyle name="Normal 9 4 4 2 3 3 2 3" xfId="48767" xr:uid="{00000000-0005-0000-0000-000022C60000}"/>
    <cellStyle name="Normal 9 4 4 2 3 3 3" xfId="22748" xr:uid="{00000000-0005-0000-0000-000023C60000}"/>
    <cellStyle name="Normal 9 4 4 2 3 3 4" xfId="40094" xr:uid="{00000000-0005-0000-0000-000024C60000}"/>
    <cellStyle name="Normal 9 4 4 2 3 4" xfId="10442" xr:uid="{00000000-0005-0000-0000-000025C60000}"/>
    <cellStyle name="Normal 9 4 4 2 3 4 2" xfId="27795" xr:uid="{00000000-0005-0000-0000-000026C60000}"/>
    <cellStyle name="Normal 9 4 4 2 3 4 3" xfId="45141" xr:uid="{00000000-0005-0000-0000-000027C60000}"/>
    <cellStyle name="Normal 9 4 4 2 3 5" xfId="19122" xr:uid="{00000000-0005-0000-0000-000028C60000}"/>
    <cellStyle name="Normal 9 4 4 2 3 6" xfId="36468" xr:uid="{00000000-0005-0000-0000-000029C60000}"/>
    <cellStyle name="Normal 9 4 4 2 4" xfId="6816" xr:uid="{00000000-0005-0000-0000-00002AC60000}"/>
    <cellStyle name="Normal 9 4 4 2 4 2" xfId="15489" xr:uid="{00000000-0005-0000-0000-00002BC60000}"/>
    <cellStyle name="Normal 9 4 4 2 4 2 2" xfId="32842" xr:uid="{00000000-0005-0000-0000-00002CC60000}"/>
    <cellStyle name="Normal 9 4 4 2 4 2 3" xfId="50188" xr:uid="{00000000-0005-0000-0000-00002DC60000}"/>
    <cellStyle name="Normal 9 4 4 2 4 3" xfId="24169" xr:uid="{00000000-0005-0000-0000-00002EC60000}"/>
    <cellStyle name="Normal 9 4 4 2 4 4" xfId="41515" xr:uid="{00000000-0005-0000-0000-00002FC60000}"/>
    <cellStyle name="Normal 9 4 4 2 5" xfId="3582" xr:uid="{00000000-0005-0000-0000-000030C60000}"/>
    <cellStyle name="Normal 9 4 4 2 5 2" xfId="12255" xr:uid="{00000000-0005-0000-0000-000031C60000}"/>
    <cellStyle name="Normal 9 4 4 2 5 2 2" xfId="29608" xr:uid="{00000000-0005-0000-0000-000032C60000}"/>
    <cellStyle name="Normal 9 4 4 2 5 2 3" xfId="46954" xr:uid="{00000000-0005-0000-0000-000033C60000}"/>
    <cellStyle name="Normal 9 4 4 2 5 3" xfId="20935" xr:uid="{00000000-0005-0000-0000-000034C60000}"/>
    <cellStyle name="Normal 9 4 4 2 5 4" xfId="38281" xr:uid="{00000000-0005-0000-0000-000035C60000}"/>
    <cellStyle name="Normal 9 4 4 2 6" xfId="9707" xr:uid="{00000000-0005-0000-0000-000036C60000}"/>
    <cellStyle name="Normal 9 4 4 2 6 2" xfId="27060" xr:uid="{00000000-0005-0000-0000-000037C60000}"/>
    <cellStyle name="Normal 9 4 4 2 6 3" xfId="44406" xr:uid="{00000000-0005-0000-0000-000038C60000}"/>
    <cellStyle name="Normal 9 4 4 2 7" xfId="18387" xr:uid="{00000000-0005-0000-0000-000039C60000}"/>
    <cellStyle name="Normal 9 4 4 2 8" xfId="35733" xr:uid="{00000000-0005-0000-0000-00003AC60000}"/>
    <cellStyle name="Normal 9 4 4 3" xfId="544" xr:uid="{00000000-0005-0000-0000-00003BC60000}"/>
    <cellStyle name="Normal 9 4 4 3 2" xfId="2357" xr:uid="{00000000-0005-0000-0000-00003CC60000}"/>
    <cellStyle name="Normal 9 4 4 3 2 2" xfId="8139" xr:uid="{00000000-0005-0000-0000-00003DC60000}"/>
    <cellStyle name="Normal 9 4 4 3 2 2 2" xfId="16812" xr:uid="{00000000-0005-0000-0000-00003EC60000}"/>
    <cellStyle name="Normal 9 4 4 3 2 2 2 2" xfId="34165" xr:uid="{00000000-0005-0000-0000-00003FC60000}"/>
    <cellStyle name="Normal 9 4 4 3 2 2 2 3" xfId="51511" xr:uid="{00000000-0005-0000-0000-000040C60000}"/>
    <cellStyle name="Normal 9 4 4 3 2 2 3" xfId="25492" xr:uid="{00000000-0005-0000-0000-000041C60000}"/>
    <cellStyle name="Normal 9 4 4 3 2 2 4" xfId="42838" xr:uid="{00000000-0005-0000-0000-000042C60000}"/>
    <cellStyle name="Normal 9 4 4 3 2 3" xfId="5640" xr:uid="{00000000-0005-0000-0000-000043C60000}"/>
    <cellStyle name="Normal 9 4 4 3 2 3 2" xfId="14313" xr:uid="{00000000-0005-0000-0000-000044C60000}"/>
    <cellStyle name="Normal 9 4 4 3 2 3 2 2" xfId="31666" xr:uid="{00000000-0005-0000-0000-000045C60000}"/>
    <cellStyle name="Normal 9 4 4 3 2 3 2 3" xfId="49012" xr:uid="{00000000-0005-0000-0000-000046C60000}"/>
    <cellStyle name="Normal 9 4 4 3 2 3 3" xfId="22993" xr:uid="{00000000-0005-0000-0000-000047C60000}"/>
    <cellStyle name="Normal 9 4 4 3 2 3 4" xfId="40339" xr:uid="{00000000-0005-0000-0000-000048C60000}"/>
    <cellStyle name="Normal 9 4 4 3 2 4" xfId="11030" xr:uid="{00000000-0005-0000-0000-000049C60000}"/>
    <cellStyle name="Normal 9 4 4 3 2 4 2" xfId="28383" xr:uid="{00000000-0005-0000-0000-00004AC60000}"/>
    <cellStyle name="Normal 9 4 4 3 2 4 3" xfId="45729" xr:uid="{00000000-0005-0000-0000-00004BC60000}"/>
    <cellStyle name="Normal 9 4 4 3 2 5" xfId="19710" xr:uid="{00000000-0005-0000-0000-00004CC60000}"/>
    <cellStyle name="Normal 9 4 4 3 2 6" xfId="37056" xr:uid="{00000000-0005-0000-0000-00004DC60000}"/>
    <cellStyle name="Normal 9 4 4 3 3" xfId="6326" xr:uid="{00000000-0005-0000-0000-00004EC60000}"/>
    <cellStyle name="Normal 9 4 4 3 3 2" xfId="14999" xr:uid="{00000000-0005-0000-0000-00004FC60000}"/>
    <cellStyle name="Normal 9 4 4 3 3 2 2" xfId="32352" xr:uid="{00000000-0005-0000-0000-000050C60000}"/>
    <cellStyle name="Normal 9 4 4 3 3 2 3" xfId="49698" xr:uid="{00000000-0005-0000-0000-000051C60000}"/>
    <cellStyle name="Normal 9 4 4 3 3 3" xfId="23679" xr:uid="{00000000-0005-0000-0000-000052C60000}"/>
    <cellStyle name="Normal 9 4 4 3 3 4" xfId="41025" xr:uid="{00000000-0005-0000-0000-000053C60000}"/>
    <cellStyle name="Normal 9 4 4 3 4" xfId="4170" xr:uid="{00000000-0005-0000-0000-000054C60000}"/>
    <cellStyle name="Normal 9 4 4 3 4 2" xfId="12843" xr:uid="{00000000-0005-0000-0000-000055C60000}"/>
    <cellStyle name="Normal 9 4 4 3 4 2 2" xfId="30196" xr:uid="{00000000-0005-0000-0000-000056C60000}"/>
    <cellStyle name="Normal 9 4 4 3 4 2 3" xfId="47542" xr:uid="{00000000-0005-0000-0000-000057C60000}"/>
    <cellStyle name="Normal 9 4 4 3 4 3" xfId="21523" xr:uid="{00000000-0005-0000-0000-000058C60000}"/>
    <cellStyle name="Normal 9 4 4 3 4 4" xfId="38869" xr:uid="{00000000-0005-0000-0000-000059C60000}"/>
    <cellStyle name="Normal 9 4 4 3 5" xfId="9217" xr:uid="{00000000-0005-0000-0000-00005AC60000}"/>
    <cellStyle name="Normal 9 4 4 3 5 2" xfId="26570" xr:uid="{00000000-0005-0000-0000-00005BC60000}"/>
    <cellStyle name="Normal 9 4 4 3 5 3" xfId="43916" xr:uid="{00000000-0005-0000-0000-00005CC60000}"/>
    <cellStyle name="Normal 9 4 4 3 6" xfId="17897" xr:uid="{00000000-0005-0000-0000-00005DC60000}"/>
    <cellStyle name="Normal 9 4 4 3 7" xfId="35243" xr:uid="{00000000-0005-0000-0000-00005EC60000}"/>
    <cellStyle name="Normal 9 4 4 4" xfId="2112" xr:uid="{00000000-0005-0000-0000-00005FC60000}"/>
    <cellStyle name="Normal 9 4 4 4 2" xfId="7894" xr:uid="{00000000-0005-0000-0000-000060C60000}"/>
    <cellStyle name="Normal 9 4 4 4 2 2" xfId="16567" xr:uid="{00000000-0005-0000-0000-000061C60000}"/>
    <cellStyle name="Normal 9 4 4 4 2 2 2" xfId="33920" xr:uid="{00000000-0005-0000-0000-000062C60000}"/>
    <cellStyle name="Normal 9 4 4 4 2 2 3" xfId="51266" xr:uid="{00000000-0005-0000-0000-000063C60000}"/>
    <cellStyle name="Normal 9 4 4 4 2 3" xfId="25247" xr:uid="{00000000-0005-0000-0000-000064C60000}"/>
    <cellStyle name="Normal 9 4 4 4 2 4" xfId="42593" xr:uid="{00000000-0005-0000-0000-000065C60000}"/>
    <cellStyle name="Normal 9 4 4 4 3" xfId="3925" xr:uid="{00000000-0005-0000-0000-000066C60000}"/>
    <cellStyle name="Normal 9 4 4 4 3 2" xfId="12598" xr:uid="{00000000-0005-0000-0000-000067C60000}"/>
    <cellStyle name="Normal 9 4 4 4 3 2 2" xfId="29951" xr:uid="{00000000-0005-0000-0000-000068C60000}"/>
    <cellStyle name="Normal 9 4 4 4 3 2 3" xfId="47297" xr:uid="{00000000-0005-0000-0000-000069C60000}"/>
    <cellStyle name="Normal 9 4 4 4 3 3" xfId="21278" xr:uid="{00000000-0005-0000-0000-00006AC60000}"/>
    <cellStyle name="Normal 9 4 4 4 3 4" xfId="38624" xr:uid="{00000000-0005-0000-0000-00006BC60000}"/>
    <cellStyle name="Normal 9 4 4 4 4" xfId="10785" xr:uid="{00000000-0005-0000-0000-00006CC60000}"/>
    <cellStyle name="Normal 9 4 4 4 4 2" xfId="28138" xr:uid="{00000000-0005-0000-0000-00006DC60000}"/>
    <cellStyle name="Normal 9 4 4 4 4 3" xfId="45484" xr:uid="{00000000-0005-0000-0000-00006EC60000}"/>
    <cellStyle name="Normal 9 4 4 4 5" xfId="19465" xr:uid="{00000000-0005-0000-0000-00006FC60000}"/>
    <cellStyle name="Normal 9 4 4 4 6" xfId="36811" xr:uid="{00000000-0005-0000-0000-000070C60000}"/>
    <cellStyle name="Normal 9 4 4 5" xfId="1279" xr:uid="{00000000-0005-0000-0000-000071C60000}"/>
    <cellStyle name="Normal 9 4 4 5 2" xfId="7061" xr:uid="{00000000-0005-0000-0000-000072C60000}"/>
    <cellStyle name="Normal 9 4 4 5 2 2" xfId="15734" xr:uid="{00000000-0005-0000-0000-000073C60000}"/>
    <cellStyle name="Normal 9 4 4 5 2 2 2" xfId="33087" xr:uid="{00000000-0005-0000-0000-000074C60000}"/>
    <cellStyle name="Normal 9 4 4 5 2 2 3" xfId="50433" xr:uid="{00000000-0005-0000-0000-000075C60000}"/>
    <cellStyle name="Normal 9 4 4 5 2 3" xfId="24414" xr:uid="{00000000-0005-0000-0000-000076C60000}"/>
    <cellStyle name="Normal 9 4 4 5 2 4" xfId="41760" xr:uid="{00000000-0005-0000-0000-000077C60000}"/>
    <cellStyle name="Normal 9 4 4 5 3" xfId="4905" xr:uid="{00000000-0005-0000-0000-000078C60000}"/>
    <cellStyle name="Normal 9 4 4 5 3 2" xfId="13578" xr:uid="{00000000-0005-0000-0000-000079C60000}"/>
    <cellStyle name="Normal 9 4 4 5 3 2 2" xfId="30931" xr:uid="{00000000-0005-0000-0000-00007AC60000}"/>
    <cellStyle name="Normal 9 4 4 5 3 2 3" xfId="48277" xr:uid="{00000000-0005-0000-0000-00007BC60000}"/>
    <cellStyle name="Normal 9 4 4 5 3 3" xfId="22258" xr:uid="{00000000-0005-0000-0000-00007CC60000}"/>
    <cellStyle name="Normal 9 4 4 5 3 4" xfId="39604" xr:uid="{00000000-0005-0000-0000-00007DC60000}"/>
    <cellStyle name="Normal 9 4 4 5 4" xfId="9952" xr:uid="{00000000-0005-0000-0000-00007EC60000}"/>
    <cellStyle name="Normal 9 4 4 5 4 2" xfId="27305" xr:uid="{00000000-0005-0000-0000-00007FC60000}"/>
    <cellStyle name="Normal 9 4 4 5 4 3" xfId="44651" xr:uid="{00000000-0005-0000-0000-000080C60000}"/>
    <cellStyle name="Normal 9 4 4 5 5" xfId="18632" xr:uid="{00000000-0005-0000-0000-000081C60000}"/>
    <cellStyle name="Normal 9 4 4 5 6" xfId="35978" xr:uid="{00000000-0005-0000-0000-000082C60000}"/>
    <cellStyle name="Normal 9 4 4 6" xfId="6081" xr:uid="{00000000-0005-0000-0000-000083C60000}"/>
    <cellStyle name="Normal 9 4 4 6 2" xfId="14754" xr:uid="{00000000-0005-0000-0000-000084C60000}"/>
    <cellStyle name="Normal 9 4 4 6 2 2" xfId="32107" xr:uid="{00000000-0005-0000-0000-000085C60000}"/>
    <cellStyle name="Normal 9 4 4 6 2 3" xfId="49453" xr:uid="{00000000-0005-0000-0000-000086C60000}"/>
    <cellStyle name="Normal 9 4 4 6 3" xfId="23434" xr:uid="{00000000-0005-0000-0000-000087C60000}"/>
    <cellStyle name="Normal 9 4 4 6 4" xfId="40780" xr:uid="{00000000-0005-0000-0000-000088C60000}"/>
    <cellStyle name="Normal 9 4 4 7" xfId="3092" xr:uid="{00000000-0005-0000-0000-000089C60000}"/>
    <cellStyle name="Normal 9 4 4 7 2" xfId="11765" xr:uid="{00000000-0005-0000-0000-00008AC60000}"/>
    <cellStyle name="Normal 9 4 4 7 2 2" xfId="29118" xr:uid="{00000000-0005-0000-0000-00008BC60000}"/>
    <cellStyle name="Normal 9 4 4 7 2 3" xfId="46464" xr:uid="{00000000-0005-0000-0000-00008CC60000}"/>
    <cellStyle name="Normal 9 4 4 7 3" xfId="20445" xr:uid="{00000000-0005-0000-0000-00008DC60000}"/>
    <cellStyle name="Normal 9 4 4 7 4" xfId="37791" xr:uid="{00000000-0005-0000-0000-00008EC60000}"/>
    <cellStyle name="Normal 9 4 4 8" xfId="8972" xr:uid="{00000000-0005-0000-0000-00008FC60000}"/>
    <cellStyle name="Normal 9 4 4 8 2" xfId="26325" xr:uid="{00000000-0005-0000-0000-000090C60000}"/>
    <cellStyle name="Normal 9 4 4 8 3" xfId="43671" xr:uid="{00000000-0005-0000-0000-000091C60000}"/>
    <cellStyle name="Normal 9 4 4 9" xfId="17652" xr:uid="{00000000-0005-0000-0000-000092C60000}"/>
    <cellStyle name="Normal 9 4 5" xfId="152" xr:uid="{00000000-0005-0000-0000-000093C60000}"/>
    <cellStyle name="Normal 9 4 5 10" xfId="34851" xr:uid="{00000000-0005-0000-0000-000094C60000}"/>
    <cellStyle name="Normal 9 4 5 2" xfId="887" xr:uid="{00000000-0005-0000-0000-000095C60000}"/>
    <cellStyle name="Normal 9 4 5 2 2" xfId="2700" xr:uid="{00000000-0005-0000-0000-000096C60000}"/>
    <cellStyle name="Normal 9 4 5 2 2 2" xfId="8482" xr:uid="{00000000-0005-0000-0000-000097C60000}"/>
    <cellStyle name="Normal 9 4 5 2 2 2 2" xfId="17155" xr:uid="{00000000-0005-0000-0000-000098C60000}"/>
    <cellStyle name="Normal 9 4 5 2 2 2 2 2" xfId="34508" xr:uid="{00000000-0005-0000-0000-000099C60000}"/>
    <cellStyle name="Normal 9 4 5 2 2 2 2 3" xfId="51854" xr:uid="{00000000-0005-0000-0000-00009AC60000}"/>
    <cellStyle name="Normal 9 4 5 2 2 2 3" xfId="25835" xr:uid="{00000000-0005-0000-0000-00009BC60000}"/>
    <cellStyle name="Normal 9 4 5 2 2 2 4" xfId="43181" xr:uid="{00000000-0005-0000-0000-00009CC60000}"/>
    <cellStyle name="Normal 9 4 5 2 2 3" xfId="4513" xr:uid="{00000000-0005-0000-0000-00009DC60000}"/>
    <cellStyle name="Normal 9 4 5 2 2 3 2" xfId="13186" xr:uid="{00000000-0005-0000-0000-00009EC60000}"/>
    <cellStyle name="Normal 9 4 5 2 2 3 2 2" xfId="30539" xr:uid="{00000000-0005-0000-0000-00009FC60000}"/>
    <cellStyle name="Normal 9 4 5 2 2 3 2 3" xfId="47885" xr:uid="{00000000-0005-0000-0000-0000A0C60000}"/>
    <cellStyle name="Normal 9 4 5 2 2 3 3" xfId="21866" xr:uid="{00000000-0005-0000-0000-0000A1C60000}"/>
    <cellStyle name="Normal 9 4 5 2 2 3 4" xfId="39212" xr:uid="{00000000-0005-0000-0000-0000A2C60000}"/>
    <cellStyle name="Normal 9 4 5 2 2 4" xfId="11373" xr:uid="{00000000-0005-0000-0000-0000A3C60000}"/>
    <cellStyle name="Normal 9 4 5 2 2 4 2" xfId="28726" xr:uid="{00000000-0005-0000-0000-0000A4C60000}"/>
    <cellStyle name="Normal 9 4 5 2 2 4 3" xfId="46072" xr:uid="{00000000-0005-0000-0000-0000A5C60000}"/>
    <cellStyle name="Normal 9 4 5 2 2 5" xfId="20053" xr:uid="{00000000-0005-0000-0000-0000A6C60000}"/>
    <cellStyle name="Normal 9 4 5 2 2 6" xfId="37399" xr:uid="{00000000-0005-0000-0000-0000A7C60000}"/>
    <cellStyle name="Normal 9 4 5 2 3" xfId="1622" xr:uid="{00000000-0005-0000-0000-0000A8C60000}"/>
    <cellStyle name="Normal 9 4 5 2 3 2" xfId="7404" xr:uid="{00000000-0005-0000-0000-0000A9C60000}"/>
    <cellStyle name="Normal 9 4 5 2 3 2 2" xfId="16077" xr:uid="{00000000-0005-0000-0000-0000AAC60000}"/>
    <cellStyle name="Normal 9 4 5 2 3 2 2 2" xfId="33430" xr:uid="{00000000-0005-0000-0000-0000ABC60000}"/>
    <cellStyle name="Normal 9 4 5 2 3 2 2 3" xfId="50776" xr:uid="{00000000-0005-0000-0000-0000ACC60000}"/>
    <cellStyle name="Normal 9 4 5 2 3 2 3" xfId="24757" xr:uid="{00000000-0005-0000-0000-0000ADC60000}"/>
    <cellStyle name="Normal 9 4 5 2 3 2 4" xfId="42103" xr:uid="{00000000-0005-0000-0000-0000AEC60000}"/>
    <cellStyle name="Normal 9 4 5 2 3 3" xfId="5248" xr:uid="{00000000-0005-0000-0000-0000AFC60000}"/>
    <cellStyle name="Normal 9 4 5 2 3 3 2" xfId="13921" xr:uid="{00000000-0005-0000-0000-0000B0C60000}"/>
    <cellStyle name="Normal 9 4 5 2 3 3 2 2" xfId="31274" xr:uid="{00000000-0005-0000-0000-0000B1C60000}"/>
    <cellStyle name="Normal 9 4 5 2 3 3 2 3" xfId="48620" xr:uid="{00000000-0005-0000-0000-0000B2C60000}"/>
    <cellStyle name="Normal 9 4 5 2 3 3 3" xfId="22601" xr:uid="{00000000-0005-0000-0000-0000B3C60000}"/>
    <cellStyle name="Normal 9 4 5 2 3 3 4" xfId="39947" xr:uid="{00000000-0005-0000-0000-0000B4C60000}"/>
    <cellStyle name="Normal 9 4 5 2 3 4" xfId="10295" xr:uid="{00000000-0005-0000-0000-0000B5C60000}"/>
    <cellStyle name="Normal 9 4 5 2 3 4 2" xfId="27648" xr:uid="{00000000-0005-0000-0000-0000B6C60000}"/>
    <cellStyle name="Normal 9 4 5 2 3 4 3" xfId="44994" xr:uid="{00000000-0005-0000-0000-0000B7C60000}"/>
    <cellStyle name="Normal 9 4 5 2 3 5" xfId="18975" xr:uid="{00000000-0005-0000-0000-0000B8C60000}"/>
    <cellStyle name="Normal 9 4 5 2 3 6" xfId="36321" xr:uid="{00000000-0005-0000-0000-0000B9C60000}"/>
    <cellStyle name="Normal 9 4 5 2 4" xfId="6669" xr:uid="{00000000-0005-0000-0000-0000BAC60000}"/>
    <cellStyle name="Normal 9 4 5 2 4 2" xfId="15342" xr:uid="{00000000-0005-0000-0000-0000BBC60000}"/>
    <cellStyle name="Normal 9 4 5 2 4 2 2" xfId="32695" xr:uid="{00000000-0005-0000-0000-0000BCC60000}"/>
    <cellStyle name="Normal 9 4 5 2 4 2 3" xfId="50041" xr:uid="{00000000-0005-0000-0000-0000BDC60000}"/>
    <cellStyle name="Normal 9 4 5 2 4 3" xfId="24022" xr:uid="{00000000-0005-0000-0000-0000BEC60000}"/>
    <cellStyle name="Normal 9 4 5 2 4 4" xfId="41368" xr:uid="{00000000-0005-0000-0000-0000BFC60000}"/>
    <cellStyle name="Normal 9 4 5 2 5" xfId="3435" xr:uid="{00000000-0005-0000-0000-0000C0C60000}"/>
    <cellStyle name="Normal 9 4 5 2 5 2" xfId="12108" xr:uid="{00000000-0005-0000-0000-0000C1C60000}"/>
    <cellStyle name="Normal 9 4 5 2 5 2 2" xfId="29461" xr:uid="{00000000-0005-0000-0000-0000C2C60000}"/>
    <cellStyle name="Normal 9 4 5 2 5 2 3" xfId="46807" xr:uid="{00000000-0005-0000-0000-0000C3C60000}"/>
    <cellStyle name="Normal 9 4 5 2 5 3" xfId="20788" xr:uid="{00000000-0005-0000-0000-0000C4C60000}"/>
    <cellStyle name="Normal 9 4 5 2 5 4" xfId="38134" xr:uid="{00000000-0005-0000-0000-0000C5C60000}"/>
    <cellStyle name="Normal 9 4 5 2 6" xfId="9560" xr:uid="{00000000-0005-0000-0000-0000C6C60000}"/>
    <cellStyle name="Normal 9 4 5 2 6 2" xfId="26913" xr:uid="{00000000-0005-0000-0000-0000C7C60000}"/>
    <cellStyle name="Normal 9 4 5 2 6 3" xfId="44259" xr:uid="{00000000-0005-0000-0000-0000C8C60000}"/>
    <cellStyle name="Normal 9 4 5 2 7" xfId="18240" xr:uid="{00000000-0005-0000-0000-0000C9C60000}"/>
    <cellStyle name="Normal 9 4 5 2 8" xfId="35586" xr:uid="{00000000-0005-0000-0000-0000CAC60000}"/>
    <cellStyle name="Normal 9 4 5 3" xfId="642" xr:uid="{00000000-0005-0000-0000-0000CBC60000}"/>
    <cellStyle name="Normal 9 4 5 3 2" xfId="2455" xr:uid="{00000000-0005-0000-0000-0000CCC60000}"/>
    <cellStyle name="Normal 9 4 5 3 2 2" xfId="8237" xr:uid="{00000000-0005-0000-0000-0000CDC60000}"/>
    <cellStyle name="Normal 9 4 5 3 2 2 2" xfId="16910" xr:uid="{00000000-0005-0000-0000-0000CEC60000}"/>
    <cellStyle name="Normal 9 4 5 3 2 2 2 2" xfId="34263" xr:uid="{00000000-0005-0000-0000-0000CFC60000}"/>
    <cellStyle name="Normal 9 4 5 3 2 2 2 3" xfId="51609" xr:uid="{00000000-0005-0000-0000-0000D0C60000}"/>
    <cellStyle name="Normal 9 4 5 3 2 2 3" xfId="25590" xr:uid="{00000000-0005-0000-0000-0000D1C60000}"/>
    <cellStyle name="Normal 9 4 5 3 2 2 4" xfId="42936" xr:uid="{00000000-0005-0000-0000-0000D2C60000}"/>
    <cellStyle name="Normal 9 4 5 3 2 3" xfId="5738" xr:uid="{00000000-0005-0000-0000-0000D3C60000}"/>
    <cellStyle name="Normal 9 4 5 3 2 3 2" xfId="14411" xr:uid="{00000000-0005-0000-0000-0000D4C60000}"/>
    <cellStyle name="Normal 9 4 5 3 2 3 2 2" xfId="31764" xr:uid="{00000000-0005-0000-0000-0000D5C60000}"/>
    <cellStyle name="Normal 9 4 5 3 2 3 2 3" xfId="49110" xr:uid="{00000000-0005-0000-0000-0000D6C60000}"/>
    <cellStyle name="Normal 9 4 5 3 2 3 3" xfId="23091" xr:uid="{00000000-0005-0000-0000-0000D7C60000}"/>
    <cellStyle name="Normal 9 4 5 3 2 3 4" xfId="40437" xr:uid="{00000000-0005-0000-0000-0000D8C60000}"/>
    <cellStyle name="Normal 9 4 5 3 2 4" xfId="11128" xr:uid="{00000000-0005-0000-0000-0000D9C60000}"/>
    <cellStyle name="Normal 9 4 5 3 2 4 2" xfId="28481" xr:uid="{00000000-0005-0000-0000-0000DAC60000}"/>
    <cellStyle name="Normal 9 4 5 3 2 4 3" xfId="45827" xr:uid="{00000000-0005-0000-0000-0000DBC60000}"/>
    <cellStyle name="Normal 9 4 5 3 2 5" xfId="19808" xr:uid="{00000000-0005-0000-0000-0000DCC60000}"/>
    <cellStyle name="Normal 9 4 5 3 2 6" xfId="37154" xr:uid="{00000000-0005-0000-0000-0000DDC60000}"/>
    <cellStyle name="Normal 9 4 5 3 3" xfId="6424" xr:uid="{00000000-0005-0000-0000-0000DEC60000}"/>
    <cellStyle name="Normal 9 4 5 3 3 2" xfId="15097" xr:uid="{00000000-0005-0000-0000-0000DFC60000}"/>
    <cellStyle name="Normal 9 4 5 3 3 2 2" xfId="32450" xr:uid="{00000000-0005-0000-0000-0000E0C60000}"/>
    <cellStyle name="Normal 9 4 5 3 3 2 3" xfId="49796" xr:uid="{00000000-0005-0000-0000-0000E1C60000}"/>
    <cellStyle name="Normal 9 4 5 3 3 3" xfId="23777" xr:uid="{00000000-0005-0000-0000-0000E2C60000}"/>
    <cellStyle name="Normal 9 4 5 3 3 4" xfId="41123" xr:uid="{00000000-0005-0000-0000-0000E3C60000}"/>
    <cellStyle name="Normal 9 4 5 3 4" xfId="4268" xr:uid="{00000000-0005-0000-0000-0000E4C60000}"/>
    <cellStyle name="Normal 9 4 5 3 4 2" xfId="12941" xr:uid="{00000000-0005-0000-0000-0000E5C60000}"/>
    <cellStyle name="Normal 9 4 5 3 4 2 2" xfId="30294" xr:uid="{00000000-0005-0000-0000-0000E6C60000}"/>
    <cellStyle name="Normal 9 4 5 3 4 2 3" xfId="47640" xr:uid="{00000000-0005-0000-0000-0000E7C60000}"/>
    <cellStyle name="Normal 9 4 5 3 4 3" xfId="21621" xr:uid="{00000000-0005-0000-0000-0000E8C60000}"/>
    <cellStyle name="Normal 9 4 5 3 4 4" xfId="38967" xr:uid="{00000000-0005-0000-0000-0000E9C60000}"/>
    <cellStyle name="Normal 9 4 5 3 5" xfId="9315" xr:uid="{00000000-0005-0000-0000-0000EAC60000}"/>
    <cellStyle name="Normal 9 4 5 3 5 2" xfId="26668" xr:uid="{00000000-0005-0000-0000-0000EBC60000}"/>
    <cellStyle name="Normal 9 4 5 3 5 3" xfId="44014" xr:uid="{00000000-0005-0000-0000-0000ECC60000}"/>
    <cellStyle name="Normal 9 4 5 3 6" xfId="17995" xr:uid="{00000000-0005-0000-0000-0000EDC60000}"/>
    <cellStyle name="Normal 9 4 5 3 7" xfId="35341" xr:uid="{00000000-0005-0000-0000-0000EEC60000}"/>
    <cellStyle name="Normal 9 4 5 4" xfId="1965" xr:uid="{00000000-0005-0000-0000-0000EFC60000}"/>
    <cellStyle name="Normal 9 4 5 4 2" xfId="7747" xr:uid="{00000000-0005-0000-0000-0000F0C60000}"/>
    <cellStyle name="Normal 9 4 5 4 2 2" xfId="16420" xr:uid="{00000000-0005-0000-0000-0000F1C60000}"/>
    <cellStyle name="Normal 9 4 5 4 2 2 2" xfId="33773" xr:uid="{00000000-0005-0000-0000-0000F2C60000}"/>
    <cellStyle name="Normal 9 4 5 4 2 2 3" xfId="51119" xr:uid="{00000000-0005-0000-0000-0000F3C60000}"/>
    <cellStyle name="Normal 9 4 5 4 2 3" xfId="25100" xr:uid="{00000000-0005-0000-0000-0000F4C60000}"/>
    <cellStyle name="Normal 9 4 5 4 2 4" xfId="42446" xr:uid="{00000000-0005-0000-0000-0000F5C60000}"/>
    <cellStyle name="Normal 9 4 5 4 3" xfId="3778" xr:uid="{00000000-0005-0000-0000-0000F6C60000}"/>
    <cellStyle name="Normal 9 4 5 4 3 2" xfId="12451" xr:uid="{00000000-0005-0000-0000-0000F7C60000}"/>
    <cellStyle name="Normal 9 4 5 4 3 2 2" xfId="29804" xr:uid="{00000000-0005-0000-0000-0000F8C60000}"/>
    <cellStyle name="Normal 9 4 5 4 3 2 3" xfId="47150" xr:uid="{00000000-0005-0000-0000-0000F9C60000}"/>
    <cellStyle name="Normal 9 4 5 4 3 3" xfId="21131" xr:uid="{00000000-0005-0000-0000-0000FAC60000}"/>
    <cellStyle name="Normal 9 4 5 4 3 4" xfId="38477" xr:uid="{00000000-0005-0000-0000-0000FBC60000}"/>
    <cellStyle name="Normal 9 4 5 4 4" xfId="10638" xr:uid="{00000000-0005-0000-0000-0000FCC60000}"/>
    <cellStyle name="Normal 9 4 5 4 4 2" xfId="27991" xr:uid="{00000000-0005-0000-0000-0000FDC60000}"/>
    <cellStyle name="Normal 9 4 5 4 4 3" xfId="45337" xr:uid="{00000000-0005-0000-0000-0000FEC60000}"/>
    <cellStyle name="Normal 9 4 5 4 5" xfId="19318" xr:uid="{00000000-0005-0000-0000-0000FFC60000}"/>
    <cellStyle name="Normal 9 4 5 4 6" xfId="36664" xr:uid="{00000000-0005-0000-0000-000000C70000}"/>
    <cellStyle name="Normal 9 4 5 5" xfId="1377" xr:uid="{00000000-0005-0000-0000-000001C70000}"/>
    <cellStyle name="Normal 9 4 5 5 2" xfId="7159" xr:uid="{00000000-0005-0000-0000-000002C70000}"/>
    <cellStyle name="Normal 9 4 5 5 2 2" xfId="15832" xr:uid="{00000000-0005-0000-0000-000003C70000}"/>
    <cellStyle name="Normal 9 4 5 5 2 2 2" xfId="33185" xr:uid="{00000000-0005-0000-0000-000004C70000}"/>
    <cellStyle name="Normal 9 4 5 5 2 2 3" xfId="50531" xr:uid="{00000000-0005-0000-0000-000005C70000}"/>
    <cellStyle name="Normal 9 4 5 5 2 3" xfId="24512" xr:uid="{00000000-0005-0000-0000-000006C70000}"/>
    <cellStyle name="Normal 9 4 5 5 2 4" xfId="41858" xr:uid="{00000000-0005-0000-0000-000007C70000}"/>
    <cellStyle name="Normal 9 4 5 5 3" xfId="5003" xr:uid="{00000000-0005-0000-0000-000008C70000}"/>
    <cellStyle name="Normal 9 4 5 5 3 2" xfId="13676" xr:uid="{00000000-0005-0000-0000-000009C70000}"/>
    <cellStyle name="Normal 9 4 5 5 3 2 2" xfId="31029" xr:uid="{00000000-0005-0000-0000-00000AC70000}"/>
    <cellStyle name="Normal 9 4 5 5 3 2 3" xfId="48375" xr:uid="{00000000-0005-0000-0000-00000BC70000}"/>
    <cellStyle name="Normal 9 4 5 5 3 3" xfId="22356" xr:uid="{00000000-0005-0000-0000-00000CC70000}"/>
    <cellStyle name="Normal 9 4 5 5 3 4" xfId="39702" xr:uid="{00000000-0005-0000-0000-00000DC70000}"/>
    <cellStyle name="Normal 9 4 5 5 4" xfId="10050" xr:uid="{00000000-0005-0000-0000-00000EC70000}"/>
    <cellStyle name="Normal 9 4 5 5 4 2" xfId="27403" xr:uid="{00000000-0005-0000-0000-00000FC70000}"/>
    <cellStyle name="Normal 9 4 5 5 4 3" xfId="44749" xr:uid="{00000000-0005-0000-0000-000010C70000}"/>
    <cellStyle name="Normal 9 4 5 5 5" xfId="18730" xr:uid="{00000000-0005-0000-0000-000011C70000}"/>
    <cellStyle name="Normal 9 4 5 5 6" xfId="36076" xr:uid="{00000000-0005-0000-0000-000012C70000}"/>
    <cellStyle name="Normal 9 4 5 6" xfId="5934" xr:uid="{00000000-0005-0000-0000-000013C70000}"/>
    <cellStyle name="Normal 9 4 5 6 2" xfId="14607" xr:uid="{00000000-0005-0000-0000-000014C70000}"/>
    <cellStyle name="Normal 9 4 5 6 2 2" xfId="31960" xr:uid="{00000000-0005-0000-0000-000015C70000}"/>
    <cellStyle name="Normal 9 4 5 6 2 3" xfId="49306" xr:uid="{00000000-0005-0000-0000-000016C70000}"/>
    <cellStyle name="Normal 9 4 5 6 3" xfId="23287" xr:uid="{00000000-0005-0000-0000-000017C70000}"/>
    <cellStyle name="Normal 9 4 5 6 4" xfId="40633" xr:uid="{00000000-0005-0000-0000-000018C70000}"/>
    <cellStyle name="Normal 9 4 5 7" xfId="3190" xr:uid="{00000000-0005-0000-0000-000019C70000}"/>
    <cellStyle name="Normal 9 4 5 7 2" xfId="11863" xr:uid="{00000000-0005-0000-0000-00001AC70000}"/>
    <cellStyle name="Normal 9 4 5 7 2 2" xfId="29216" xr:uid="{00000000-0005-0000-0000-00001BC70000}"/>
    <cellStyle name="Normal 9 4 5 7 2 3" xfId="46562" xr:uid="{00000000-0005-0000-0000-00001CC70000}"/>
    <cellStyle name="Normal 9 4 5 7 3" xfId="20543" xr:uid="{00000000-0005-0000-0000-00001DC70000}"/>
    <cellStyle name="Normal 9 4 5 7 4" xfId="37889" xr:uid="{00000000-0005-0000-0000-00001EC70000}"/>
    <cellStyle name="Normal 9 4 5 8" xfId="8825" xr:uid="{00000000-0005-0000-0000-00001FC70000}"/>
    <cellStyle name="Normal 9 4 5 8 2" xfId="26178" xr:uid="{00000000-0005-0000-0000-000020C70000}"/>
    <cellStyle name="Normal 9 4 5 8 3" xfId="43524" xr:uid="{00000000-0005-0000-0000-000021C70000}"/>
    <cellStyle name="Normal 9 4 5 9" xfId="17505" xr:uid="{00000000-0005-0000-0000-000022C70000}"/>
    <cellStyle name="Normal 9 4 6" xfId="789" xr:uid="{00000000-0005-0000-0000-000023C70000}"/>
    <cellStyle name="Normal 9 4 6 2" xfId="2602" xr:uid="{00000000-0005-0000-0000-000024C70000}"/>
    <cellStyle name="Normal 9 4 6 2 2" xfId="8384" xr:uid="{00000000-0005-0000-0000-000025C70000}"/>
    <cellStyle name="Normal 9 4 6 2 2 2" xfId="17057" xr:uid="{00000000-0005-0000-0000-000026C70000}"/>
    <cellStyle name="Normal 9 4 6 2 2 2 2" xfId="34410" xr:uid="{00000000-0005-0000-0000-000027C70000}"/>
    <cellStyle name="Normal 9 4 6 2 2 2 3" xfId="51756" xr:uid="{00000000-0005-0000-0000-000028C70000}"/>
    <cellStyle name="Normal 9 4 6 2 2 3" xfId="25737" xr:uid="{00000000-0005-0000-0000-000029C70000}"/>
    <cellStyle name="Normal 9 4 6 2 2 4" xfId="43083" xr:uid="{00000000-0005-0000-0000-00002AC70000}"/>
    <cellStyle name="Normal 9 4 6 2 3" xfId="4415" xr:uid="{00000000-0005-0000-0000-00002BC70000}"/>
    <cellStyle name="Normal 9 4 6 2 3 2" xfId="13088" xr:uid="{00000000-0005-0000-0000-00002CC70000}"/>
    <cellStyle name="Normal 9 4 6 2 3 2 2" xfId="30441" xr:uid="{00000000-0005-0000-0000-00002DC70000}"/>
    <cellStyle name="Normal 9 4 6 2 3 2 3" xfId="47787" xr:uid="{00000000-0005-0000-0000-00002EC70000}"/>
    <cellStyle name="Normal 9 4 6 2 3 3" xfId="21768" xr:uid="{00000000-0005-0000-0000-00002FC70000}"/>
    <cellStyle name="Normal 9 4 6 2 3 4" xfId="39114" xr:uid="{00000000-0005-0000-0000-000030C70000}"/>
    <cellStyle name="Normal 9 4 6 2 4" xfId="11275" xr:uid="{00000000-0005-0000-0000-000031C70000}"/>
    <cellStyle name="Normal 9 4 6 2 4 2" xfId="28628" xr:uid="{00000000-0005-0000-0000-000032C70000}"/>
    <cellStyle name="Normal 9 4 6 2 4 3" xfId="45974" xr:uid="{00000000-0005-0000-0000-000033C70000}"/>
    <cellStyle name="Normal 9 4 6 2 5" xfId="19955" xr:uid="{00000000-0005-0000-0000-000034C70000}"/>
    <cellStyle name="Normal 9 4 6 2 6" xfId="37301" xr:uid="{00000000-0005-0000-0000-000035C70000}"/>
    <cellStyle name="Normal 9 4 6 3" xfId="1524" xr:uid="{00000000-0005-0000-0000-000036C70000}"/>
    <cellStyle name="Normal 9 4 6 3 2" xfId="7306" xr:uid="{00000000-0005-0000-0000-000037C70000}"/>
    <cellStyle name="Normal 9 4 6 3 2 2" xfId="15979" xr:uid="{00000000-0005-0000-0000-000038C70000}"/>
    <cellStyle name="Normal 9 4 6 3 2 2 2" xfId="33332" xr:uid="{00000000-0005-0000-0000-000039C70000}"/>
    <cellStyle name="Normal 9 4 6 3 2 2 3" xfId="50678" xr:uid="{00000000-0005-0000-0000-00003AC70000}"/>
    <cellStyle name="Normal 9 4 6 3 2 3" xfId="24659" xr:uid="{00000000-0005-0000-0000-00003BC70000}"/>
    <cellStyle name="Normal 9 4 6 3 2 4" xfId="42005" xr:uid="{00000000-0005-0000-0000-00003CC70000}"/>
    <cellStyle name="Normal 9 4 6 3 3" xfId="5150" xr:uid="{00000000-0005-0000-0000-00003DC70000}"/>
    <cellStyle name="Normal 9 4 6 3 3 2" xfId="13823" xr:uid="{00000000-0005-0000-0000-00003EC70000}"/>
    <cellStyle name="Normal 9 4 6 3 3 2 2" xfId="31176" xr:uid="{00000000-0005-0000-0000-00003FC70000}"/>
    <cellStyle name="Normal 9 4 6 3 3 2 3" xfId="48522" xr:uid="{00000000-0005-0000-0000-000040C70000}"/>
    <cellStyle name="Normal 9 4 6 3 3 3" xfId="22503" xr:uid="{00000000-0005-0000-0000-000041C70000}"/>
    <cellStyle name="Normal 9 4 6 3 3 4" xfId="39849" xr:uid="{00000000-0005-0000-0000-000042C70000}"/>
    <cellStyle name="Normal 9 4 6 3 4" xfId="10197" xr:uid="{00000000-0005-0000-0000-000043C70000}"/>
    <cellStyle name="Normal 9 4 6 3 4 2" xfId="27550" xr:uid="{00000000-0005-0000-0000-000044C70000}"/>
    <cellStyle name="Normal 9 4 6 3 4 3" xfId="44896" xr:uid="{00000000-0005-0000-0000-000045C70000}"/>
    <cellStyle name="Normal 9 4 6 3 5" xfId="18877" xr:uid="{00000000-0005-0000-0000-000046C70000}"/>
    <cellStyle name="Normal 9 4 6 3 6" xfId="36223" xr:uid="{00000000-0005-0000-0000-000047C70000}"/>
    <cellStyle name="Normal 9 4 6 4" xfId="6571" xr:uid="{00000000-0005-0000-0000-000048C70000}"/>
    <cellStyle name="Normal 9 4 6 4 2" xfId="15244" xr:uid="{00000000-0005-0000-0000-000049C70000}"/>
    <cellStyle name="Normal 9 4 6 4 2 2" xfId="32597" xr:uid="{00000000-0005-0000-0000-00004AC70000}"/>
    <cellStyle name="Normal 9 4 6 4 2 3" xfId="49943" xr:uid="{00000000-0005-0000-0000-00004BC70000}"/>
    <cellStyle name="Normal 9 4 6 4 3" xfId="23924" xr:uid="{00000000-0005-0000-0000-00004CC70000}"/>
    <cellStyle name="Normal 9 4 6 4 4" xfId="41270" xr:uid="{00000000-0005-0000-0000-00004DC70000}"/>
    <cellStyle name="Normal 9 4 6 5" xfId="3337" xr:uid="{00000000-0005-0000-0000-00004EC70000}"/>
    <cellStyle name="Normal 9 4 6 5 2" xfId="12010" xr:uid="{00000000-0005-0000-0000-00004FC70000}"/>
    <cellStyle name="Normal 9 4 6 5 2 2" xfId="29363" xr:uid="{00000000-0005-0000-0000-000050C70000}"/>
    <cellStyle name="Normal 9 4 6 5 2 3" xfId="46709" xr:uid="{00000000-0005-0000-0000-000051C70000}"/>
    <cellStyle name="Normal 9 4 6 5 3" xfId="20690" xr:uid="{00000000-0005-0000-0000-000052C70000}"/>
    <cellStyle name="Normal 9 4 6 5 4" xfId="38036" xr:uid="{00000000-0005-0000-0000-000053C70000}"/>
    <cellStyle name="Normal 9 4 6 6" xfId="9462" xr:uid="{00000000-0005-0000-0000-000054C70000}"/>
    <cellStyle name="Normal 9 4 6 6 2" xfId="26815" xr:uid="{00000000-0005-0000-0000-000055C70000}"/>
    <cellStyle name="Normal 9 4 6 6 3" xfId="44161" xr:uid="{00000000-0005-0000-0000-000056C70000}"/>
    <cellStyle name="Normal 9 4 6 7" xfId="18142" xr:uid="{00000000-0005-0000-0000-000057C70000}"/>
    <cellStyle name="Normal 9 4 6 8" xfId="35488" xr:uid="{00000000-0005-0000-0000-000058C70000}"/>
    <cellStyle name="Normal 9 4 7" xfId="397" xr:uid="{00000000-0005-0000-0000-000059C70000}"/>
    <cellStyle name="Normal 9 4 7 2" xfId="2210" xr:uid="{00000000-0005-0000-0000-00005AC70000}"/>
    <cellStyle name="Normal 9 4 7 2 2" xfId="7992" xr:uid="{00000000-0005-0000-0000-00005BC70000}"/>
    <cellStyle name="Normal 9 4 7 2 2 2" xfId="16665" xr:uid="{00000000-0005-0000-0000-00005CC70000}"/>
    <cellStyle name="Normal 9 4 7 2 2 2 2" xfId="34018" xr:uid="{00000000-0005-0000-0000-00005DC70000}"/>
    <cellStyle name="Normal 9 4 7 2 2 2 3" xfId="51364" xr:uid="{00000000-0005-0000-0000-00005EC70000}"/>
    <cellStyle name="Normal 9 4 7 2 2 3" xfId="25345" xr:uid="{00000000-0005-0000-0000-00005FC70000}"/>
    <cellStyle name="Normal 9 4 7 2 2 4" xfId="42691" xr:uid="{00000000-0005-0000-0000-000060C70000}"/>
    <cellStyle name="Normal 9 4 7 2 3" xfId="5493" xr:uid="{00000000-0005-0000-0000-000061C70000}"/>
    <cellStyle name="Normal 9 4 7 2 3 2" xfId="14166" xr:uid="{00000000-0005-0000-0000-000062C70000}"/>
    <cellStyle name="Normal 9 4 7 2 3 2 2" xfId="31519" xr:uid="{00000000-0005-0000-0000-000063C70000}"/>
    <cellStyle name="Normal 9 4 7 2 3 2 3" xfId="48865" xr:uid="{00000000-0005-0000-0000-000064C70000}"/>
    <cellStyle name="Normal 9 4 7 2 3 3" xfId="22846" xr:uid="{00000000-0005-0000-0000-000065C70000}"/>
    <cellStyle name="Normal 9 4 7 2 3 4" xfId="40192" xr:uid="{00000000-0005-0000-0000-000066C70000}"/>
    <cellStyle name="Normal 9 4 7 2 4" xfId="10883" xr:uid="{00000000-0005-0000-0000-000067C70000}"/>
    <cellStyle name="Normal 9 4 7 2 4 2" xfId="28236" xr:uid="{00000000-0005-0000-0000-000068C70000}"/>
    <cellStyle name="Normal 9 4 7 2 4 3" xfId="45582" xr:uid="{00000000-0005-0000-0000-000069C70000}"/>
    <cellStyle name="Normal 9 4 7 2 5" xfId="19563" xr:uid="{00000000-0005-0000-0000-00006AC70000}"/>
    <cellStyle name="Normal 9 4 7 2 6" xfId="36909" xr:uid="{00000000-0005-0000-0000-00006BC70000}"/>
    <cellStyle name="Normal 9 4 7 3" xfId="6179" xr:uid="{00000000-0005-0000-0000-00006CC70000}"/>
    <cellStyle name="Normal 9 4 7 3 2" xfId="14852" xr:uid="{00000000-0005-0000-0000-00006DC70000}"/>
    <cellStyle name="Normal 9 4 7 3 2 2" xfId="32205" xr:uid="{00000000-0005-0000-0000-00006EC70000}"/>
    <cellStyle name="Normal 9 4 7 3 2 3" xfId="49551" xr:uid="{00000000-0005-0000-0000-00006FC70000}"/>
    <cellStyle name="Normal 9 4 7 3 3" xfId="23532" xr:uid="{00000000-0005-0000-0000-000070C70000}"/>
    <cellStyle name="Normal 9 4 7 3 4" xfId="40878" xr:uid="{00000000-0005-0000-0000-000071C70000}"/>
    <cellStyle name="Normal 9 4 7 4" xfId="4023" xr:uid="{00000000-0005-0000-0000-000072C70000}"/>
    <cellStyle name="Normal 9 4 7 4 2" xfId="12696" xr:uid="{00000000-0005-0000-0000-000073C70000}"/>
    <cellStyle name="Normal 9 4 7 4 2 2" xfId="30049" xr:uid="{00000000-0005-0000-0000-000074C70000}"/>
    <cellStyle name="Normal 9 4 7 4 2 3" xfId="47395" xr:uid="{00000000-0005-0000-0000-000075C70000}"/>
    <cellStyle name="Normal 9 4 7 4 3" xfId="21376" xr:uid="{00000000-0005-0000-0000-000076C70000}"/>
    <cellStyle name="Normal 9 4 7 4 4" xfId="38722" xr:uid="{00000000-0005-0000-0000-000077C70000}"/>
    <cellStyle name="Normal 9 4 7 5" xfId="9070" xr:uid="{00000000-0005-0000-0000-000078C70000}"/>
    <cellStyle name="Normal 9 4 7 5 2" xfId="26423" xr:uid="{00000000-0005-0000-0000-000079C70000}"/>
    <cellStyle name="Normal 9 4 7 5 3" xfId="43769" xr:uid="{00000000-0005-0000-0000-00007AC70000}"/>
    <cellStyle name="Normal 9 4 7 6" xfId="17750" xr:uid="{00000000-0005-0000-0000-00007BC70000}"/>
    <cellStyle name="Normal 9 4 7 7" xfId="35096" xr:uid="{00000000-0005-0000-0000-00007CC70000}"/>
    <cellStyle name="Normal 9 4 8" xfId="1867" xr:uid="{00000000-0005-0000-0000-00007DC70000}"/>
    <cellStyle name="Normal 9 4 8 2" xfId="7649" xr:uid="{00000000-0005-0000-0000-00007EC70000}"/>
    <cellStyle name="Normal 9 4 8 2 2" xfId="16322" xr:uid="{00000000-0005-0000-0000-00007FC70000}"/>
    <cellStyle name="Normal 9 4 8 2 2 2" xfId="33675" xr:uid="{00000000-0005-0000-0000-000080C70000}"/>
    <cellStyle name="Normal 9 4 8 2 2 3" xfId="51021" xr:uid="{00000000-0005-0000-0000-000081C70000}"/>
    <cellStyle name="Normal 9 4 8 2 3" xfId="25002" xr:uid="{00000000-0005-0000-0000-000082C70000}"/>
    <cellStyle name="Normal 9 4 8 2 4" xfId="42348" xr:uid="{00000000-0005-0000-0000-000083C70000}"/>
    <cellStyle name="Normal 9 4 8 3" xfId="3680" xr:uid="{00000000-0005-0000-0000-000084C70000}"/>
    <cellStyle name="Normal 9 4 8 3 2" xfId="12353" xr:uid="{00000000-0005-0000-0000-000085C70000}"/>
    <cellStyle name="Normal 9 4 8 3 2 2" xfId="29706" xr:uid="{00000000-0005-0000-0000-000086C70000}"/>
    <cellStyle name="Normal 9 4 8 3 2 3" xfId="47052" xr:uid="{00000000-0005-0000-0000-000087C70000}"/>
    <cellStyle name="Normal 9 4 8 3 3" xfId="21033" xr:uid="{00000000-0005-0000-0000-000088C70000}"/>
    <cellStyle name="Normal 9 4 8 3 4" xfId="38379" xr:uid="{00000000-0005-0000-0000-000089C70000}"/>
    <cellStyle name="Normal 9 4 8 4" xfId="10540" xr:uid="{00000000-0005-0000-0000-00008AC70000}"/>
    <cellStyle name="Normal 9 4 8 4 2" xfId="27893" xr:uid="{00000000-0005-0000-0000-00008BC70000}"/>
    <cellStyle name="Normal 9 4 8 4 3" xfId="45239" xr:uid="{00000000-0005-0000-0000-00008CC70000}"/>
    <cellStyle name="Normal 9 4 8 5" xfId="19220" xr:uid="{00000000-0005-0000-0000-00008DC70000}"/>
    <cellStyle name="Normal 9 4 8 6" xfId="36566" xr:uid="{00000000-0005-0000-0000-00008EC70000}"/>
    <cellStyle name="Normal 9 4 9" xfId="1132" xr:uid="{00000000-0005-0000-0000-00008FC70000}"/>
    <cellStyle name="Normal 9 4 9 2" xfId="6914" xr:uid="{00000000-0005-0000-0000-000090C70000}"/>
    <cellStyle name="Normal 9 4 9 2 2" xfId="15587" xr:uid="{00000000-0005-0000-0000-000091C70000}"/>
    <cellStyle name="Normal 9 4 9 2 2 2" xfId="32940" xr:uid="{00000000-0005-0000-0000-000092C70000}"/>
    <cellStyle name="Normal 9 4 9 2 2 3" xfId="50286" xr:uid="{00000000-0005-0000-0000-000093C70000}"/>
    <cellStyle name="Normal 9 4 9 2 3" xfId="24267" xr:uid="{00000000-0005-0000-0000-000094C70000}"/>
    <cellStyle name="Normal 9 4 9 2 4" xfId="41613" xr:uid="{00000000-0005-0000-0000-000095C70000}"/>
    <cellStyle name="Normal 9 4 9 3" xfId="4758" xr:uid="{00000000-0005-0000-0000-000096C70000}"/>
    <cellStyle name="Normal 9 4 9 3 2" xfId="13431" xr:uid="{00000000-0005-0000-0000-000097C70000}"/>
    <cellStyle name="Normal 9 4 9 3 2 2" xfId="30784" xr:uid="{00000000-0005-0000-0000-000098C70000}"/>
    <cellStyle name="Normal 9 4 9 3 2 3" xfId="48130" xr:uid="{00000000-0005-0000-0000-000099C70000}"/>
    <cellStyle name="Normal 9 4 9 3 3" xfId="22111" xr:uid="{00000000-0005-0000-0000-00009AC70000}"/>
    <cellStyle name="Normal 9 4 9 3 4" xfId="39457" xr:uid="{00000000-0005-0000-0000-00009BC70000}"/>
    <cellStyle name="Normal 9 4 9 4" xfId="9805" xr:uid="{00000000-0005-0000-0000-00009CC70000}"/>
    <cellStyle name="Normal 9 4 9 4 2" xfId="27158" xr:uid="{00000000-0005-0000-0000-00009DC70000}"/>
    <cellStyle name="Normal 9 4 9 4 3" xfId="44504" xr:uid="{00000000-0005-0000-0000-00009EC70000}"/>
    <cellStyle name="Normal 9 4 9 5" xfId="18485" xr:uid="{00000000-0005-0000-0000-00009FC70000}"/>
    <cellStyle name="Normal 9 4 9 6" xfId="35831" xr:uid="{00000000-0005-0000-0000-0000A0C70000}"/>
    <cellStyle name="Normal 9 5" xfId="62" xr:uid="{00000000-0005-0000-0000-0000A1C70000}"/>
    <cellStyle name="Normal 9 5 10" xfId="8735" xr:uid="{00000000-0005-0000-0000-0000A2C70000}"/>
    <cellStyle name="Normal 9 5 10 2" xfId="26088" xr:uid="{00000000-0005-0000-0000-0000A3C70000}"/>
    <cellStyle name="Normal 9 5 10 3" xfId="43434" xr:uid="{00000000-0005-0000-0000-0000A4C70000}"/>
    <cellStyle name="Normal 9 5 11" xfId="17415" xr:uid="{00000000-0005-0000-0000-0000A5C70000}"/>
    <cellStyle name="Normal 9 5 12" xfId="34761" xr:uid="{00000000-0005-0000-0000-0000A6C70000}"/>
    <cellStyle name="Normal 9 5 2" xfId="307" xr:uid="{00000000-0005-0000-0000-0000A7C70000}"/>
    <cellStyle name="Normal 9 5 2 10" xfId="35006" xr:uid="{00000000-0005-0000-0000-0000A8C70000}"/>
    <cellStyle name="Normal 9 5 2 2" xfId="1042" xr:uid="{00000000-0005-0000-0000-0000A9C70000}"/>
    <cellStyle name="Normal 9 5 2 2 2" xfId="2855" xr:uid="{00000000-0005-0000-0000-0000AAC70000}"/>
    <cellStyle name="Normal 9 5 2 2 2 2" xfId="8637" xr:uid="{00000000-0005-0000-0000-0000ABC70000}"/>
    <cellStyle name="Normal 9 5 2 2 2 2 2" xfId="17310" xr:uid="{00000000-0005-0000-0000-0000ACC70000}"/>
    <cellStyle name="Normal 9 5 2 2 2 2 2 2" xfId="34663" xr:uid="{00000000-0005-0000-0000-0000ADC70000}"/>
    <cellStyle name="Normal 9 5 2 2 2 2 2 3" xfId="52009" xr:uid="{00000000-0005-0000-0000-0000AEC70000}"/>
    <cellStyle name="Normal 9 5 2 2 2 2 3" xfId="25990" xr:uid="{00000000-0005-0000-0000-0000AFC70000}"/>
    <cellStyle name="Normal 9 5 2 2 2 2 4" xfId="43336" xr:uid="{00000000-0005-0000-0000-0000B0C70000}"/>
    <cellStyle name="Normal 9 5 2 2 2 3" xfId="4668" xr:uid="{00000000-0005-0000-0000-0000B1C70000}"/>
    <cellStyle name="Normal 9 5 2 2 2 3 2" xfId="13341" xr:uid="{00000000-0005-0000-0000-0000B2C70000}"/>
    <cellStyle name="Normal 9 5 2 2 2 3 2 2" xfId="30694" xr:uid="{00000000-0005-0000-0000-0000B3C70000}"/>
    <cellStyle name="Normal 9 5 2 2 2 3 2 3" xfId="48040" xr:uid="{00000000-0005-0000-0000-0000B4C70000}"/>
    <cellStyle name="Normal 9 5 2 2 2 3 3" xfId="22021" xr:uid="{00000000-0005-0000-0000-0000B5C70000}"/>
    <cellStyle name="Normal 9 5 2 2 2 3 4" xfId="39367" xr:uid="{00000000-0005-0000-0000-0000B6C70000}"/>
    <cellStyle name="Normal 9 5 2 2 2 4" xfId="11528" xr:uid="{00000000-0005-0000-0000-0000B7C70000}"/>
    <cellStyle name="Normal 9 5 2 2 2 4 2" xfId="28881" xr:uid="{00000000-0005-0000-0000-0000B8C70000}"/>
    <cellStyle name="Normal 9 5 2 2 2 4 3" xfId="46227" xr:uid="{00000000-0005-0000-0000-0000B9C70000}"/>
    <cellStyle name="Normal 9 5 2 2 2 5" xfId="20208" xr:uid="{00000000-0005-0000-0000-0000BAC70000}"/>
    <cellStyle name="Normal 9 5 2 2 2 6" xfId="37554" xr:uid="{00000000-0005-0000-0000-0000BBC70000}"/>
    <cellStyle name="Normal 9 5 2 2 3" xfId="1777" xr:uid="{00000000-0005-0000-0000-0000BCC70000}"/>
    <cellStyle name="Normal 9 5 2 2 3 2" xfId="7559" xr:uid="{00000000-0005-0000-0000-0000BDC70000}"/>
    <cellStyle name="Normal 9 5 2 2 3 2 2" xfId="16232" xr:uid="{00000000-0005-0000-0000-0000BEC70000}"/>
    <cellStyle name="Normal 9 5 2 2 3 2 2 2" xfId="33585" xr:uid="{00000000-0005-0000-0000-0000BFC70000}"/>
    <cellStyle name="Normal 9 5 2 2 3 2 2 3" xfId="50931" xr:uid="{00000000-0005-0000-0000-0000C0C70000}"/>
    <cellStyle name="Normal 9 5 2 2 3 2 3" xfId="24912" xr:uid="{00000000-0005-0000-0000-0000C1C70000}"/>
    <cellStyle name="Normal 9 5 2 2 3 2 4" xfId="42258" xr:uid="{00000000-0005-0000-0000-0000C2C70000}"/>
    <cellStyle name="Normal 9 5 2 2 3 3" xfId="5403" xr:uid="{00000000-0005-0000-0000-0000C3C70000}"/>
    <cellStyle name="Normal 9 5 2 2 3 3 2" xfId="14076" xr:uid="{00000000-0005-0000-0000-0000C4C70000}"/>
    <cellStyle name="Normal 9 5 2 2 3 3 2 2" xfId="31429" xr:uid="{00000000-0005-0000-0000-0000C5C70000}"/>
    <cellStyle name="Normal 9 5 2 2 3 3 2 3" xfId="48775" xr:uid="{00000000-0005-0000-0000-0000C6C70000}"/>
    <cellStyle name="Normal 9 5 2 2 3 3 3" xfId="22756" xr:uid="{00000000-0005-0000-0000-0000C7C70000}"/>
    <cellStyle name="Normal 9 5 2 2 3 3 4" xfId="40102" xr:uid="{00000000-0005-0000-0000-0000C8C70000}"/>
    <cellStyle name="Normal 9 5 2 2 3 4" xfId="10450" xr:uid="{00000000-0005-0000-0000-0000C9C70000}"/>
    <cellStyle name="Normal 9 5 2 2 3 4 2" xfId="27803" xr:uid="{00000000-0005-0000-0000-0000CAC70000}"/>
    <cellStyle name="Normal 9 5 2 2 3 4 3" xfId="45149" xr:uid="{00000000-0005-0000-0000-0000CBC70000}"/>
    <cellStyle name="Normal 9 5 2 2 3 5" xfId="19130" xr:uid="{00000000-0005-0000-0000-0000CCC70000}"/>
    <cellStyle name="Normal 9 5 2 2 3 6" xfId="36476" xr:uid="{00000000-0005-0000-0000-0000CDC70000}"/>
    <cellStyle name="Normal 9 5 2 2 4" xfId="6824" xr:uid="{00000000-0005-0000-0000-0000CEC70000}"/>
    <cellStyle name="Normal 9 5 2 2 4 2" xfId="15497" xr:uid="{00000000-0005-0000-0000-0000CFC70000}"/>
    <cellStyle name="Normal 9 5 2 2 4 2 2" xfId="32850" xr:uid="{00000000-0005-0000-0000-0000D0C70000}"/>
    <cellStyle name="Normal 9 5 2 2 4 2 3" xfId="50196" xr:uid="{00000000-0005-0000-0000-0000D1C70000}"/>
    <cellStyle name="Normal 9 5 2 2 4 3" xfId="24177" xr:uid="{00000000-0005-0000-0000-0000D2C70000}"/>
    <cellStyle name="Normal 9 5 2 2 4 4" xfId="41523" xr:uid="{00000000-0005-0000-0000-0000D3C70000}"/>
    <cellStyle name="Normal 9 5 2 2 5" xfId="3590" xr:uid="{00000000-0005-0000-0000-0000D4C70000}"/>
    <cellStyle name="Normal 9 5 2 2 5 2" xfId="12263" xr:uid="{00000000-0005-0000-0000-0000D5C70000}"/>
    <cellStyle name="Normal 9 5 2 2 5 2 2" xfId="29616" xr:uid="{00000000-0005-0000-0000-0000D6C70000}"/>
    <cellStyle name="Normal 9 5 2 2 5 2 3" xfId="46962" xr:uid="{00000000-0005-0000-0000-0000D7C70000}"/>
    <cellStyle name="Normal 9 5 2 2 5 3" xfId="20943" xr:uid="{00000000-0005-0000-0000-0000D8C70000}"/>
    <cellStyle name="Normal 9 5 2 2 5 4" xfId="38289" xr:uid="{00000000-0005-0000-0000-0000D9C70000}"/>
    <cellStyle name="Normal 9 5 2 2 6" xfId="9715" xr:uid="{00000000-0005-0000-0000-0000DAC70000}"/>
    <cellStyle name="Normal 9 5 2 2 6 2" xfId="27068" xr:uid="{00000000-0005-0000-0000-0000DBC70000}"/>
    <cellStyle name="Normal 9 5 2 2 6 3" xfId="44414" xr:uid="{00000000-0005-0000-0000-0000DCC70000}"/>
    <cellStyle name="Normal 9 5 2 2 7" xfId="18395" xr:uid="{00000000-0005-0000-0000-0000DDC70000}"/>
    <cellStyle name="Normal 9 5 2 2 8" xfId="35741" xr:uid="{00000000-0005-0000-0000-0000DEC70000}"/>
    <cellStyle name="Normal 9 5 2 3" xfId="552" xr:uid="{00000000-0005-0000-0000-0000DFC70000}"/>
    <cellStyle name="Normal 9 5 2 3 2" xfId="2365" xr:uid="{00000000-0005-0000-0000-0000E0C70000}"/>
    <cellStyle name="Normal 9 5 2 3 2 2" xfId="8147" xr:uid="{00000000-0005-0000-0000-0000E1C70000}"/>
    <cellStyle name="Normal 9 5 2 3 2 2 2" xfId="16820" xr:uid="{00000000-0005-0000-0000-0000E2C70000}"/>
    <cellStyle name="Normal 9 5 2 3 2 2 2 2" xfId="34173" xr:uid="{00000000-0005-0000-0000-0000E3C70000}"/>
    <cellStyle name="Normal 9 5 2 3 2 2 2 3" xfId="51519" xr:uid="{00000000-0005-0000-0000-0000E4C70000}"/>
    <cellStyle name="Normal 9 5 2 3 2 2 3" xfId="25500" xr:uid="{00000000-0005-0000-0000-0000E5C70000}"/>
    <cellStyle name="Normal 9 5 2 3 2 2 4" xfId="42846" xr:uid="{00000000-0005-0000-0000-0000E6C70000}"/>
    <cellStyle name="Normal 9 5 2 3 2 3" xfId="5648" xr:uid="{00000000-0005-0000-0000-0000E7C70000}"/>
    <cellStyle name="Normal 9 5 2 3 2 3 2" xfId="14321" xr:uid="{00000000-0005-0000-0000-0000E8C70000}"/>
    <cellStyle name="Normal 9 5 2 3 2 3 2 2" xfId="31674" xr:uid="{00000000-0005-0000-0000-0000E9C70000}"/>
    <cellStyle name="Normal 9 5 2 3 2 3 2 3" xfId="49020" xr:uid="{00000000-0005-0000-0000-0000EAC70000}"/>
    <cellStyle name="Normal 9 5 2 3 2 3 3" xfId="23001" xr:uid="{00000000-0005-0000-0000-0000EBC70000}"/>
    <cellStyle name="Normal 9 5 2 3 2 3 4" xfId="40347" xr:uid="{00000000-0005-0000-0000-0000ECC70000}"/>
    <cellStyle name="Normal 9 5 2 3 2 4" xfId="11038" xr:uid="{00000000-0005-0000-0000-0000EDC70000}"/>
    <cellStyle name="Normal 9 5 2 3 2 4 2" xfId="28391" xr:uid="{00000000-0005-0000-0000-0000EEC70000}"/>
    <cellStyle name="Normal 9 5 2 3 2 4 3" xfId="45737" xr:uid="{00000000-0005-0000-0000-0000EFC70000}"/>
    <cellStyle name="Normal 9 5 2 3 2 5" xfId="19718" xr:uid="{00000000-0005-0000-0000-0000F0C70000}"/>
    <cellStyle name="Normal 9 5 2 3 2 6" xfId="37064" xr:uid="{00000000-0005-0000-0000-0000F1C70000}"/>
    <cellStyle name="Normal 9 5 2 3 3" xfId="6334" xr:uid="{00000000-0005-0000-0000-0000F2C70000}"/>
    <cellStyle name="Normal 9 5 2 3 3 2" xfId="15007" xr:uid="{00000000-0005-0000-0000-0000F3C70000}"/>
    <cellStyle name="Normal 9 5 2 3 3 2 2" xfId="32360" xr:uid="{00000000-0005-0000-0000-0000F4C70000}"/>
    <cellStyle name="Normal 9 5 2 3 3 2 3" xfId="49706" xr:uid="{00000000-0005-0000-0000-0000F5C70000}"/>
    <cellStyle name="Normal 9 5 2 3 3 3" xfId="23687" xr:uid="{00000000-0005-0000-0000-0000F6C70000}"/>
    <cellStyle name="Normal 9 5 2 3 3 4" xfId="41033" xr:uid="{00000000-0005-0000-0000-0000F7C70000}"/>
    <cellStyle name="Normal 9 5 2 3 4" xfId="4178" xr:uid="{00000000-0005-0000-0000-0000F8C70000}"/>
    <cellStyle name="Normal 9 5 2 3 4 2" xfId="12851" xr:uid="{00000000-0005-0000-0000-0000F9C70000}"/>
    <cellStyle name="Normal 9 5 2 3 4 2 2" xfId="30204" xr:uid="{00000000-0005-0000-0000-0000FAC70000}"/>
    <cellStyle name="Normal 9 5 2 3 4 2 3" xfId="47550" xr:uid="{00000000-0005-0000-0000-0000FBC70000}"/>
    <cellStyle name="Normal 9 5 2 3 4 3" xfId="21531" xr:uid="{00000000-0005-0000-0000-0000FCC70000}"/>
    <cellStyle name="Normal 9 5 2 3 4 4" xfId="38877" xr:uid="{00000000-0005-0000-0000-0000FDC70000}"/>
    <cellStyle name="Normal 9 5 2 3 5" xfId="9225" xr:uid="{00000000-0005-0000-0000-0000FEC70000}"/>
    <cellStyle name="Normal 9 5 2 3 5 2" xfId="26578" xr:uid="{00000000-0005-0000-0000-0000FFC70000}"/>
    <cellStyle name="Normal 9 5 2 3 5 3" xfId="43924" xr:uid="{00000000-0005-0000-0000-000000C80000}"/>
    <cellStyle name="Normal 9 5 2 3 6" xfId="17905" xr:uid="{00000000-0005-0000-0000-000001C80000}"/>
    <cellStyle name="Normal 9 5 2 3 7" xfId="35251" xr:uid="{00000000-0005-0000-0000-000002C80000}"/>
    <cellStyle name="Normal 9 5 2 4" xfId="2120" xr:uid="{00000000-0005-0000-0000-000003C80000}"/>
    <cellStyle name="Normal 9 5 2 4 2" xfId="7902" xr:uid="{00000000-0005-0000-0000-000004C80000}"/>
    <cellStyle name="Normal 9 5 2 4 2 2" xfId="16575" xr:uid="{00000000-0005-0000-0000-000005C80000}"/>
    <cellStyle name="Normal 9 5 2 4 2 2 2" xfId="33928" xr:uid="{00000000-0005-0000-0000-000006C80000}"/>
    <cellStyle name="Normal 9 5 2 4 2 2 3" xfId="51274" xr:uid="{00000000-0005-0000-0000-000007C80000}"/>
    <cellStyle name="Normal 9 5 2 4 2 3" xfId="25255" xr:uid="{00000000-0005-0000-0000-000008C80000}"/>
    <cellStyle name="Normal 9 5 2 4 2 4" xfId="42601" xr:uid="{00000000-0005-0000-0000-000009C80000}"/>
    <cellStyle name="Normal 9 5 2 4 3" xfId="3933" xr:uid="{00000000-0005-0000-0000-00000AC80000}"/>
    <cellStyle name="Normal 9 5 2 4 3 2" xfId="12606" xr:uid="{00000000-0005-0000-0000-00000BC80000}"/>
    <cellStyle name="Normal 9 5 2 4 3 2 2" xfId="29959" xr:uid="{00000000-0005-0000-0000-00000CC80000}"/>
    <cellStyle name="Normal 9 5 2 4 3 2 3" xfId="47305" xr:uid="{00000000-0005-0000-0000-00000DC80000}"/>
    <cellStyle name="Normal 9 5 2 4 3 3" xfId="21286" xr:uid="{00000000-0005-0000-0000-00000EC80000}"/>
    <cellStyle name="Normal 9 5 2 4 3 4" xfId="38632" xr:uid="{00000000-0005-0000-0000-00000FC80000}"/>
    <cellStyle name="Normal 9 5 2 4 4" xfId="10793" xr:uid="{00000000-0005-0000-0000-000010C80000}"/>
    <cellStyle name="Normal 9 5 2 4 4 2" xfId="28146" xr:uid="{00000000-0005-0000-0000-000011C80000}"/>
    <cellStyle name="Normal 9 5 2 4 4 3" xfId="45492" xr:uid="{00000000-0005-0000-0000-000012C80000}"/>
    <cellStyle name="Normal 9 5 2 4 5" xfId="19473" xr:uid="{00000000-0005-0000-0000-000013C80000}"/>
    <cellStyle name="Normal 9 5 2 4 6" xfId="36819" xr:uid="{00000000-0005-0000-0000-000014C80000}"/>
    <cellStyle name="Normal 9 5 2 5" xfId="1287" xr:uid="{00000000-0005-0000-0000-000015C80000}"/>
    <cellStyle name="Normal 9 5 2 5 2" xfId="7069" xr:uid="{00000000-0005-0000-0000-000016C80000}"/>
    <cellStyle name="Normal 9 5 2 5 2 2" xfId="15742" xr:uid="{00000000-0005-0000-0000-000017C80000}"/>
    <cellStyle name="Normal 9 5 2 5 2 2 2" xfId="33095" xr:uid="{00000000-0005-0000-0000-000018C80000}"/>
    <cellStyle name="Normal 9 5 2 5 2 2 3" xfId="50441" xr:uid="{00000000-0005-0000-0000-000019C80000}"/>
    <cellStyle name="Normal 9 5 2 5 2 3" xfId="24422" xr:uid="{00000000-0005-0000-0000-00001AC80000}"/>
    <cellStyle name="Normal 9 5 2 5 2 4" xfId="41768" xr:uid="{00000000-0005-0000-0000-00001BC80000}"/>
    <cellStyle name="Normal 9 5 2 5 3" xfId="4913" xr:uid="{00000000-0005-0000-0000-00001CC80000}"/>
    <cellStyle name="Normal 9 5 2 5 3 2" xfId="13586" xr:uid="{00000000-0005-0000-0000-00001DC80000}"/>
    <cellStyle name="Normal 9 5 2 5 3 2 2" xfId="30939" xr:uid="{00000000-0005-0000-0000-00001EC80000}"/>
    <cellStyle name="Normal 9 5 2 5 3 2 3" xfId="48285" xr:uid="{00000000-0005-0000-0000-00001FC80000}"/>
    <cellStyle name="Normal 9 5 2 5 3 3" xfId="22266" xr:uid="{00000000-0005-0000-0000-000020C80000}"/>
    <cellStyle name="Normal 9 5 2 5 3 4" xfId="39612" xr:uid="{00000000-0005-0000-0000-000021C80000}"/>
    <cellStyle name="Normal 9 5 2 5 4" xfId="9960" xr:uid="{00000000-0005-0000-0000-000022C80000}"/>
    <cellStyle name="Normal 9 5 2 5 4 2" xfId="27313" xr:uid="{00000000-0005-0000-0000-000023C80000}"/>
    <cellStyle name="Normal 9 5 2 5 4 3" xfId="44659" xr:uid="{00000000-0005-0000-0000-000024C80000}"/>
    <cellStyle name="Normal 9 5 2 5 5" xfId="18640" xr:uid="{00000000-0005-0000-0000-000025C80000}"/>
    <cellStyle name="Normal 9 5 2 5 6" xfId="35986" xr:uid="{00000000-0005-0000-0000-000026C80000}"/>
    <cellStyle name="Normal 9 5 2 6" xfId="6089" xr:uid="{00000000-0005-0000-0000-000027C80000}"/>
    <cellStyle name="Normal 9 5 2 6 2" xfId="14762" xr:uid="{00000000-0005-0000-0000-000028C80000}"/>
    <cellStyle name="Normal 9 5 2 6 2 2" xfId="32115" xr:uid="{00000000-0005-0000-0000-000029C80000}"/>
    <cellStyle name="Normal 9 5 2 6 2 3" xfId="49461" xr:uid="{00000000-0005-0000-0000-00002AC80000}"/>
    <cellStyle name="Normal 9 5 2 6 3" xfId="23442" xr:uid="{00000000-0005-0000-0000-00002BC80000}"/>
    <cellStyle name="Normal 9 5 2 6 4" xfId="40788" xr:uid="{00000000-0005-0000-0000-00002CC80000}"/>
    <cellStyle name="Normal 9 5 2 7" xfId="3100" xr:uid="{00000000-0005-0000-0000-00002DC80000}"/>
    <cellStyle name="Normal 9 5 2 7 2" xfId="11773" xr:uid="{00000000-0005-0000-0000-00002EC80000}"/>
    <cellStyle name="Normal 9 5 2 7 2 2" xfId="29126" xr:uid="{00000000-0005-0000-0000-00002FC80000}"/>
    <cellStyle name="Normal 9 5 2 7 2 3" xfId="46472" xr:uid="{00000000-0005-0000-0000-000030C80000}"/>
    <cellStyle name="Normal 9 5 2 7 3" xfId="20453" xr:uid="{00000000-0005-0000-0000-000031C80000}"/>
    <cellStyle name="Normal 9 5 2 7 4" xfId="37799" xr:uid="{00000000-0005-0000-0000-000032C80000}"/>
    <cellStyle name="Normal 9 5 2 8" xfId="8980" xr:uid="{00000000-0005-0000-0000-000033C80000}"/>
    <cellStyle name="Normal 9 5 2 8 2" xfId="26333" xr:uid="{00000000-0005-0000-0000-000034C80000}"/>
    <cellStyle name="Normal 9 5 2 8 3" xfId="43679" xr:uid="{00000000-0005-0000-0000-000035C80000}"/>
    <cellStyle name="Normal 9 5 2 9" xfId="17660" xr:uid="{00000000-0005-0000-0000-000036C80000}"/>
    <cellStyle name="Normal 9 5 3" xfId="209" xr:uid="{00000000-0005-0000-0000-000037C80000}"/>
    <cellStyle name="Normal 9 5 3 10" xfId="34908" xr:uid="{00000000-0005-0000-0000-000038C80000}"/>
    <cellStyle name="Normal 9 5 3 2" xfId="944" xr:uid="{00000000-0005-0000-0000-000039C80000}"/>
    <cellStyle name="Normal 9 5 3 2 2" xfId="2757" xr:uid="{00000000-0005-0000-0000-00003AC80000}"/>
    <cellStyle name="Normal 9 5 3 2 2 2" xfId="8539" xr:uid="{00000000-0005-0000-0000-00003BC80000}"/>
    <cellStyle name="Normal 9 5 3 2 2 2 2" xfId="17212" xr:uid="{00000000-0005-0000-0000-00003CC80000}"/>
    <cellStyle name="Normal 9 5 3 2 2 2 2 2" xfId="34565" xr:uid="{00000000-0005-0000-0000-00003DC80000}"/>
    <cellStyle name="Normal 9 5 3 2 2 2 2 3" xfId="51911" xr:uid="{00000000-0005-0000-0000-00003EC80000}"/>
    <cellStyle name="Normal 9 5 3 2 2 2 3" xfId="25892" xr:uid="{00000000-0005-0000-0000-00003FC80000}"/>
    <cellStyle name="Normal 9 5 3 2 2 2 4" xfId="43238" xr:uid="{00000000-0005-0000-0000-000040C80000}"/>
    <cellStyle name="Normal 9 5 3 2 2 3" xfId="4570" xr:uid="{00000000-0005-0000-0000-000041C80000}"/>
    <cellStyle name="Normal 9 5 3 2 2 3 2" xfId="13243" xr:uid="{00000000-0005-0000-0000-000042C80000}"/>
    <cellStyle name="Normal 9 5 3 2 2 3 2 2" xfId="30596" xr:uid="{00000000-0005-0000-0000-000043C80000}"/>
    <cellStyle name="Normal 9 5 3 2 2 3 2 3" xfId="47942" xr:uid="{00000000-0005-0000-0000-000044C80000}"/>
    <cellStyle name="Normal 9 5 3 2 2 3 3" xfId="21923" xr:uid="{00000000-0005-0000-0000-000045C80000}"/>
    <cellStyle name="Normal 9 5 3 2 2 3 4" xfId="39269" xr:uid="{00000000-0005-0000-0000-000046C80000}"/>
    <cellStyle name="Normal 9 5 3 2 2 4" xfId="11430" xr:uid="{00000000-0005-0000-0000-000047C80000}"/>
    <cellStyle name="Normal 9 5 3 2 2 4 2" xfId="28783" xr:uid="{00000000-0005-0000-0000-000048C80000}"/>
    <cellStyle name="Normal 9 5 3 2 2 4 3" xfId="46129" xr:uid="{00000000-0005-0000-0000-000049C80000}"/>
    <cellStyle name="Normal 9 5 3 2 2 5" xfId="20110" xr:uid="{00000000-0005-0000-0000-00004AC80000}"/>
    <cellStyle name="Normal 9 5 3 2 2 6" xfId="37456" xr:uid="{00000000-0005-0000-0000-00004BC80000}"/>
    <cellStyle name="Normal 9 5 3 2 3" xfId="1679" xr:uid="{00000000-0005-0000-0000-00004CC80000}"/>
    <cellStyle name="Normal 9 5 3 2 3 2" xfId="7461" xr:uid="{00000000-0005-0000-0000-00004DC80000}"/>
    <cellStyle name="Normal 9 5 3 2 3 2 2" xfId="16134" xr:uid="{00000000-0005-0000-0000-00004EC80000}"/>
    <cellStyle name="Normal 9 5 3 2 3 2 2 2" xfId="33487" xr:uid="{00000000-0005-0000-0000-00004FC80000}"/>
    <cellStyle name="Normal 9 5 3 2 3 2 2 3" xfId="50833" xr:uid="{00000000-0005-0000-0000-000050C80000}"/>
    <cellStyle name="Normal 9 5 3 2 3 2 3" xfId="24814" xr:uid="{00000000-0005-0000-0000-000051C80000}"/>
    <cellStyle name="Normal 9 5 3 2 3 2 4" xfId="42160" xr:uid="{00000000-0005-0000-0000-000052C80000}"/>
    <cellStyle name="Normal 9 5 3 2 3 3" xfId="5305" xr:uid="{00000000-0005-0000-0000-000053C80000}"/>
    <cellStyle name="Normal 9 5 3 2 3 3 2" xfId="13978" xr:uid="{00000000-0005-0000-0000-000054C80000}"/>
    <cellStyle name="Normal 9 5 3 2 3 3 2 2" xfId="31331" xr:uid="{00000000-0005-0000-0000-000055C80000}"/>
    <cellStyle name="Normal 9 5 3 2 3 3 2 3" xfId="48677" xr:uid="{00000000-0005-0000-0000-000056C80000}"/>
    <cellStyle name="Normal 9 5 3 2 3 3 3" xfId="22658" xr:uid="{00000000-0005-0000-0000-000057C80000}"/>
    <cellStyle name="Normal 9 5 3 2 3 3 4" xfId="40004" xr:uid="{00000000-0005-0000-0000-000058C80000}"/>
    <cellStyle name="Normal 9 5 3 2 3 4" xfId="10352" xr:uid="{00000000-0005-0000-0000-000059C80000}"/>
    <cellStyle name="Normal 9 5 3 2 3 4 2" xfId="27705" xr:uid="{00000000-0005-0000-0000-00005AC80000}"/>
    <cellStyle name="Normal 9 5 3 2 3 4 3" xfId="45051" xr:uid="{00000000-0005-0000-0000-00005BC80000}"/>
    <cellStyle name="Normal 9 5 3 2 3 5" xfId="19032" xr:uid="{00000000-0005-0000-0000-00005CC80000}"/>
    <cellStyle name="Normal 9 5 3 2 3 6" xfId="36378" xr:uid="{00000000-0005-0000-0000-00005DC80000}"/>
    <cellStyle name="Normal 9 5 3 2 4" xfId="6726" xr:uid="{00000000-0005-0000-0000-00005EC80000}"/>
    <cellStyle name="Normal 9 5 3 2 4 2" xfId="15399" xr:uid="{00000000-0005-0000-0000-00005FC80000}"/>
    <cellStyle name="Normal 9 5 3 2 4 2 2" xfId="32752" xr:uid="{00000000-0005-0000-0000-000060C80000}"/>
    <cellStyle name="Normal 9 5 3 2 4 2 3" xfId="50098" xr:uid="{00000000-0005-0000-0000-000061C80000}"/>
    <cellStyle name="Normal 9 5 3 2 4 3" xfId="24079" xr:uid="{00000000-0005-0000-0000-000062C80000}"/>
    <cellStyle name="Normal 9 5 3 2 4 4" xfId="41425" xr:uid="{00000000-0005-0000-0000-000063C80000}"/>
    <cellStyle name="Normal 9 5 3 2 5" xfId="3492" xr:uid="{00000000-0005-0000-0000-000064C80000}"/>
    <cellStyle name="Normal 9 5 3 2 5 2" xfId="12165" xr:uid="{00000000-0005-0000-0000-000065C80000}"/>
    <cellStyle name="Normal 9 5 3 2 5 2 2" xfId="29518" xr:uid="{00000000-0005-0000-0000-000066C80000}"/>
    <cellStyle name="Normal 9 5 3 2 5 2 3" xfId="46864" xr:uid="{00000000-0005-0000-0000-000067C80000}"/>
    <cellStyle name="Normal 9 5 3 2 5 3" xfId="20845" xr:uid="{00000000-0005-0000-0000-000068C80000}"/>
    <cellStyle name="Normal 9 5 3 2 5 4" xfId="38191" xr:uid="{00000000-0005-0000-0000-000069C80000}"/>
    <cellStyle name="Normal 9 5 3 2 6" xfId="9617" xr:uid="{00000000-0005-0000-0000-00006AC80000}"/>
    <cellStyle name="Normal 9 5 3 2 6 2" xfId="26970" xr:uid="{00000000-0005-0000-0000-00006BC80000}"/>
    <cellStyle name="Normal 9 5 3 2 6 3" xfId="44316" xr:uid="{00000000-0005-0000-0000-00006CC80000}"/>
    <cellStyle name="Normal 9 5 3 2 7" xfId="18297" xr:uid="{00000000-0005-0000-0000-00006DC80000}"/>
    <cellStyle name="Normal 9 5 3 2 8" xfId="35643" xr:uid="{00000000-0005-0000-0000-00006EC80000}"/>
    <cellStyle name="Normal 9 5 3 3" xfId="699" xr:uid="{00000000-0005-0000-0000-00006FC80000}"/>
    <cellStyle name="Normal 9 5 3 3 2" xfId="2512" xr:uid="{00000000-0005-0000-0000-000070C80000}"/>
    <cellStyle name="Normal 9 5 3 3 2 2" xfId="8294" xr:uid="{00000000-0005-0000-0000-000071C80000}"/>
    <cellStyle name="Normal 9 5 3 3 2 2 2" xfId="16967" xr:uid="{00000000-0005-0000-0000-000072C80000}"/>
    <cellStyle name="Normal 9 5 3 3 2 2 2 2" xfId="34320" xr:uid="{00000000-0005-0000-0000-000073C80000}"/>
    <cellStyle name="Normal 9 5 3 3 2 2 2 3" xfId="51666" xr:uid="{00000000-0005-0000-0000-000074C80000}"/>
    <cellStyle name="Normal 9 5 3 3 2 2 3" xfId="25647" xr:uid="{00000000-0005-0000-0000-000075C80000}"/>
    <cellStyle name="Normal 9 5 3 3 2 2 4" xfId="42993" xr:uid="{00000000-0005-0000-0000-000076C80000}"/>
    <cellStyle name="Normal 9 5 3 3 2 3" xfId="5746" xr:uid="{00000000-0005-0000-0000-000077C80000}"/>
    <cellStyle name="Normal 9 5 3 3 2 3 2" xfId="14419" xr:uid="{00000000-0005-0000-0000-000078C80000}"/>
    <cellStyle name="Normal 9 5 3 3 2 3 2 2" xfId="31772" xr:uid="{00000000-0005-0000-0000-000079C80000}"/>
    <cellStyle name="Normal 9 5 3 3 2 3 2 3" xfId="49118" xr:uid="{00000000-0005-0000-0000-00007AC80000}"/>
    <cellStyle name="Normal 9 5 3 3 2 3 3" xfId="23099" xr:uid="{00000000-0005-0000-0000-00007BC80000}"/>
    <cellStyle name="Normal 9 5 3 3 2 3 4" xfId="40445" xr:uid="{00000000-0005-0000-0000-00007CC80000}"/>
    <cellStyle name="Normal 9 5 3 3 2 4" xfId="11185" xr:uid="{00000000-0005-0000-0000-00007DC80000}"/>
    <cellStyle name="Normal 9 5 3 3 2 4 2" xfId="28538" xr:uid="{00000000-0005-0000-0000-00007EC80000}"/>
    <cellStyle name="Normal 9 5 3 3 2 4 3" xfId="45884" xr:uid="{00000000-0005-0000-0000-00007FC80000}"/>
    <cellStyle name="Normal 9 5 3 3 2 5" xfId="19865" xr:uid="{00000000-0005-0000-0000-000080C80000}"/>
    <cellStyle name="Normal 9 5 3 3 2 6" xfId="37211" xr:uid="{00000000-0005-0000-0000-000081C80000}"/>
    <cellStyle name="Normal 9 5 3 3 3" xfId="6481" xr:uid="{00000000-0005-0000-0000-000082C80000}"/>
    <cellStyle name="Normal 9 5 3 3 3 2" xfId="15154" xr:uid="{00000000-0005-0000-0000-000083C80000}"/>
    <cellStyle name="Normal 9 5 3 3 3 2 2" xfId="32507" xr:uid="{00000000-0005-0000-0000-000084C80000}"/>
    <cellStyle name="Normal 9 5 3 3 3 2 3" xfId="49853" xr:uid="{00000000-0005-0000-0000-000085C80000}"/>
    <cellStyle name="Normal 9 5 3 3 3 3" xfId="23834" xr:uid="{00000000-0005-0000-0000-000086C80000}"/>
    <cellStyle name="Normal 9 5 3 3 3 4" xfId="41180" xr:uid="{00000000-0005-0000-0000-000087C80000}"/>
    <cellStyle name="Normal 9 5 3 3 4" xfId="4325" xr:uid="{00000000-0005-0000-0000-000088C80000}"/>
    <cellStyle name="Normal 9 5 3 3 4 2" xfId="12998" xr:uid="{00000000-0005-0000-0000-000089C80000}"/>
    <cellStyle name="Normal 9 5 3 3 4 2 2" xfId="30351" xr:uid="{00000000-0005-0000-0000-00008AC80000}"/>
    <cellStyle name="Normal 9 5 3 3 4 2 3" xfId="47697" xr:uid="{00000000-0005-0000-0000-00008BC80000}"/>
    <cellStyle name="Normal 9 5 3 3 4 3" xfId="21678" xr:uid="{00000000-0005-0000-0000-00008CC80000}"/>
    <cellStyle name="Normal 9 5 3 3 4 4" xfId="39024" xr:uid="{00000000-0005-0000-0000-00008DC80000}"/>
    <cellStyle name="Normal 9 5 3 3 5" xfId="9372" xr:uid="{00000000-0005-0000-0000-00008EC80000}"/>
    <cellStyle name="Normal 9 5 3 3 5 2" xfId="26725" xr:uid="{00000000-0005-0000-0000-00008FC80000}"/>
    <cellStyle name="Normal 9 5 3 3 5 3" xfId="44071" xr:uid="{00000000-0005-0000-0000-000090C80000}"/>
    <cellStyle name="Normal 9 5 3 3 6" xfId="18052" xr:uid="{00000000-0005-0000-0000-000091C80000}"/>
    <cellStyle name="Normal 9 5 3 3 7" xfId="35398" xr:uid="{00000000-0005-0000-0000-000092C80000}"/>
    <cellStyle name="Normal 9 5 3 4" xfId="2022" xr:uid="{00000000-0005-0000-0000-000093C80000}"/>
    <cellStyle name="Normal 9 5 3 4 2" xfId="7804" xr:uid="{00000000-0005-0000-0000-000094C80000}"/>
    <cellStyle name="Normal 9 5 3 4 2 2" xfId="16477" xr:uid="{00000000-0005-0000-0000-000095C80000}"/>
    <cellStyle name="Normal 9 5 3 4 2 2 2" xfId="33830" xr:uid="{00000000-0005-0000-0000-000096C80000}"/>
    <cellStyle name="Normal 9 5 3 4 2 2 3" xfId="51176" xr:uid="{00000000-0005-0000-0000-000097C80000}"/>
    <cellStyle name="Normal 9 5 3 4 2 3" xfId="25157" xr:uid="{00000000-0005-0000-0000-000098C80000}"/>
    <cellStyle name="Normal 9 5 3 4 2 4" xfId="42503" xr:uid="{00000000-0005-0000-0000-000099C80000}"/>
    <cellStyle name="Normal 9 5 3 4 3" xfId="3835" xr:uid="{00000000-0005-0000-0000-00009AC80000}"/>
    <cellStyle name="Normal 9 5 3 4 3 2" xfId="12508" xr:uid="{00000000-0005-0000-0000-00009BC80000}"/>
    <cellStyle name="Normal 9 5 3 4 3 2 2" xfId="29861" xr:uid="{00000000-0005-0000-0000-00009CC80000}"/>
    <cellStyle name="Normal 9 5 3 4 3 2 3" xfId="47207" xr:uid="{00000000-0005-0000-0000-00009DC80000}"/>
    <cellStyle name="Normal 9 5 3 4 3 3" xfId="21188" xr:uid="{00000000-0005-0000-0000-00009EC80000}"/>
    <cellStyle name="Normal 9 5 3 4 3 4" xfId="38534" xr:uid="{00000000-0005-0000-0000-00009FC80000}"/>
    <cellStyle name="Normal 9 5 3 4 4" xfId="10695" xr:uid="{00000000-0005-0000-0000-0000A0C80000}"/>
    <cellStyle name="Normal 9 5 3 4 4 2" xfId="28048" xr:uid="{00000000-0005-0000-0000-0000A1C80000}"/>
    <cellStyle name="Normal 9 5 3 4 4 3" xfId="45394" xr:uid="{00000000-0005-0000-0000-0000A2C80000}"/>
    <cellStyle name="Normal 9 5 3 4 5" xfId="19375" xr:uid="{00000000-0005-0000-0000-0000A3C80000}"/>
    <cellStyle name="Normal 9 5 3 4 6" xfId="36721" xr:uid="{00000000-0005-0000-0000-0000A4C80000}"/>
    <cellStyle name="Normal 9 5 3 5" xfId="1434" xr:uid="{00000000-0005-0000-0000-0000A5C80000}"/>
    <cellStyle name="Normal 9 5 3 5 2" xfId="7216" xr:uid="{00000000-0005-0000-0000-0000A6C80000}"/>
    <cellStyle name="Normal 9 5 3 5 2 2" xfId="15889" xr:uid="{00000000-0005-0000-0000-0000A7C80000}"/>
    <cellStyle name="Normal 9 5 3 5 2 2 2" xfId="33242" xr:uid="{00000000-0005-0000-0000-0000A8C80000}"/>
    <cellStyle name="Normal 9 5 3 5 2 2 3" xfId="50588" xr:uid="{00000000-0005-0000-0000-0000A9C80000}"/>
    <cellStyle name="Normal 9 5 3 5 2 3" xfId="24569" xr:uid="{00000000-0005-0000-0000-0000AAC80000}"/>
    <cellStyle name="Normal 9 5 3 5 2 4" xfId="41915" xr:uid="{00000000-0005-0000-0000-0000ABC80000}"/>
    <cellStyle name="Normal 9 5 3 5 3" xfId="5060" xr:uid="{00000000-0005-0000-0000-0000ACC80000}"/>
    <cellStyle name="Normal 9 5 3 5 3 2" xfId="13733" xr:uid="{00000000-0005-0000-0000-0000ADC80000}"/>
    <cellStyle name="Normal 9 5 3 5 3 2 2" xfId="31086" xr:uid="{00000000-0005-0000-0000-0000AEC80000}"/>
    <cellStyle name="Normal 9 5 3 5 3 2 3" xfId="48432" xr:uid="{00000000-0005-0000-0000-0000AFC80000}"/>
    <cellStyle name="Normal 9 5 3 5 3 3" xfId="22413" xr:uid="{00000000-0005-0000-0000-0000B0C80000}"/>
    <cellStyle name="Normal 9 5 3 5 3 4" xfId="39759" xr:uid="{00000000-0005-0000-0000-0000B1C80000}"/>
    <cellStyle name="Normal 9 5 3 5 4" xfId="10107" xr:uid="{00000000-0005-0000-0000-0000B2C80000}"/>
    <cellStyle name="Normal 9 5 3 5 4 2" xfId="27460" xr:uid="{00000000-0005-0000-0000-0000B3C80000}"/>
    <cellStyle name="Normal 9 5 3 5 4 3" xfId="44806" xr:uid="{00000000-0005-0000-0000-0000B4C80000}"/>
    <cellStyle name="Normal 9 5 3 5 5" xfId="18787" xr:uid="{00000000-0005-0000-0000-0000B5C80000}"/>
    <cellStyle name="Normal 9 5 3 5 6" xfId="36133" xr:uid="{00000000-0005-0000-0000-0000B6C80000}"/>
    <cellStyle name="Normal 9 5 3 6" xfId="5991" xr:uid="{00000000-0005-0000-0000-0000B7C80000}"/>
    <cellStyle name="Normal 9 5 3 6 2" xfId="14664" xr:uid="{00000000-0005-0000-0000-0000B8C80000}"/>
    <cellStyle name="Normal 9 5 3 6 2 2" xfId="32017" xr:uid="{00000000-0005-0000-0000-0000B9C80000}"/>
    <cellStyle name="Normal 9 5 3 6 2 3" xfId="49363" xr:uid="{00000000-0005-0000-0000-0000BAC80000}"/>
    <cellStyle name="Normal 9 5 3 6 3" xfId="23344" xr:uid="{00000000-0005-0000-0000-0000BBC80000}"/>
    <cellStyle name="Normal 9 5 3 6 4" xfId="40690" xr:uid="{00000000-0005-0000-0000-0000BCC80000}"/>
    <cellStyle name="Normal 9 5 3 7" xfId="3247" xr:uid="{00000000-0005-0000-0000-0000BDC80000}"/>
    <cellStyle name="Normal 9 5 3 7 2" xfId="11920" xr:uid="{00000000-0005-0000-0000-0000BEC80000}"/>
    <cellStyle name="Normal 9 5 3 7 2 2" xfId="29273" xr:uid="{00000000-0005-0000-0000-0000BFC80000}"/>
    <cellStyle name="Normal 9 5 3 7 2 3" xfId="46619" xr:uid="{00000000-0005-0000-0000-0000C0C80000}"/>
    <cellStyle name="Normal 9 5 3 7 3" xfId="20600" xr:uid="{00000000-0005-0000-0000-0000C1C80000}"/>
    <cellStyle name="Normal 9 5 3 7 4" xfId="37946" xr:uid="{00000000-0005-0000-0000-0000C2C80000}"/>
    <cellStyle name="Normal 9 5 3 8" xfId="8882" xr:uid="{00000000-0005-0000-0000-0000C3C80000}"/>
    <cellStyle name="Normal 9 5 3 8 2" xfId="26235" xr:uid="{00000000-0005-0000-0000-0000C4C80000}"/>
    <cellStyle name="Normal 9 5 3 8 3" xfId="43581" xr:uid="{00000000-0005-0000-0000-0000C5C80000}"/>
    <cellStyle name="Normal 9 5 3 9" xfId="17562" xr:uid="{00000000-0005-0000-0000-0000C6C80000}"/>
    <cellStyle name="Normal 9 5 4" xfId="797" xr:uid="{00000000-0005-0000-0000-0000C7C80000}"/>
    <cellStyle name="Normal 9 5 4 2" xfId="2610" xr:uid="{00000000-0005-0000-0000-0000C8C80000}"/>
    <cellStyle name="Normal 9 5 4 2 2" xfId="8392" xr:uid="{00000000-0005-0000-0000-0000C9C80000}"/>
    <cellStyle name="Normal 9 5 4 2 2 2" xfId="17065" xr:uid="{00000000-0005-0000-0000-0000CAC80000}"/>
    <cellStyle name="Normal 9 5 4 2 2 2 2" xfId="34418" xr:uid="{00000000-0005-0000-0000-0000CBC80000}"/>
    <cellStyle name="Normal 9 5 4 2 2 2 3" xfId="51764" xr:uid="{00000000-0005-0000-0000-0000CCC80000}"/>
    <cellStyle name="Normal 9 5 4 2 2 3" xfId="25745" xr:uid="{00000000-0005-0000-0000-0000CDC80000}"/>
    <cellStyle name="Normal 9 5 4 2 2 4" xfId="43091" xr:uid="{00000000-0005-0000-0000-0000CEC80000}"/>
    <cellStyle name="Normal 9 5 4 2 3" xfId="4423" xr:uid="{00000000-0005-0000-0000-0000CFC80000}"/>
    <cellStyle name="Normal 9 5 4 2 3 2" xfId="13096" xr:uid="{00000000-0005-0000-0000-0000D0C80000}"/>
    <cellStyle name="Normal 9 5 4 2 3 2 2" xfId="30449" xr:uid="{00000000-0005-0000-0000-0000D1C80000}"/>
    <cellStyle name="Normal 9 5 4 2 3 2 3" xfId="47795" xr:uid="{00000000-0005-0000-0000-0000D2C80000}"/>
    <cellStyle name="Normal 9 5 4 2 3 3" xfId="21776" xr:uid="{00000000-0005-0000-0000-0000D3C80000}"/>
    <cellStyle name="Normal 9 5 4 2 3 4" xfId="39122" xr:uid="{00000000-0005-0000-0000-0000D4C80000}"/>
    <cellStyle name="Normal 9 5 4 2 4" xfId="11283" xr:uid="{00000000-0005-0000-0000-0000D5C80000}"/>
    <cellStyle name="Normal 9 5 4 2 4 2" xfId="28636" xr:uid="{00000000-0005-0000-0000-0000D6C80000}"/>
    <cellStyle name="Normal 9 5 4 2 4 3" xfId="45982" xr:uid="{00000000-0005-0000-0000-0000D7C80000}"/>
    <cellStyle name="Normal 9 5 4 2 5" xfId="19963" xr:uid="{00000000-0005-0000-0000-0000D8C80000}"/>
    <cellStyle name="Normal 9 5 4 2 6" xfId="37309" xr:uid="{00000000-0005-0000-0000-0000D9C80000}"/>
    <cellStyle name="Normal 9 5 4 3" xfId="1532" xr:uid="{00000000-0005-0000-0000-0000DAC80000}"/>
    <cellStyle name="Normal 9 5 4 3 2" xfId="7314" xr:uid="{00000000-0005-0000-0000-0000DBC80000}"/>
    <cellStyle name="Normal 9 5 4 3 2 2" xfId="15987" xr:uid="{00000000-0005-0000-0000-0000DCC80000}"/>
    <cellStyle name="Normal 9 5 4 3 2 2 2" xfId="33340" xr:uid="{00000000-0005-0000-0000-0000DDC80000}"/>
    <cellStyle name="Normal 9 5 4 3 2 2 3" xfId="50686" xr:uid="{00000000-0005-0000-0000-0000DEC80000}"/>
    <cellStyle name="Normal 9 5 4 3 2 3" xfId="24667" xr:uid="{00000000-0005-0000-0000-0000DFC80000}"/>
    <cellStyle name="Normal 9 5 4 3 2 4" xfId="42013" xr:uid="{00000000-0005-0000-0000-0000E0C80000}"/>
    <cellStyle name="Normal 9 5 4 3 3" xfId="5158" xr:uid="{00000000-0005-0000-0000-0000E1C80000}"/>
    <cellStyle name="Normal 9 5 4 3 3 2" xfId="13831" xr:uid="{00000000-0005-0000-0000-0000E2C80000}"/>
    <cellStyle name="Normal 9 5 4 3 3 2 2" xfId="31184" xr:uid="{00000000-0005-0000-0000-0000E3C80000}"/>
    <cellStyle name="Normal 9 5 4 3 3 2 3" xfId="48530" xr:uid="{00000000-0005-0000-0000-0000E4C80000}"/>
    <cellStyle name="Normal 9 5 4 3 3 3" xfId="22511" xr:uid="{00000000-0005-0000-0000-0000E5C80000}"/>
    <cellStyle name="Normal 9 5 4 3 3 4" xfId="39857" xr:uid="{00000000-0005-0000-0000-0000E6C80000}"/>
    <cellStyle name="Normal 9 5 4 3 4" xfId="10205" xr:uid="{00000000-0005-0000-0000-0000E7C80000}"/>
    <cellStyle name="Normal 9 5 4 3 4 2" xfId="27558" xr:uid="{00000000-0005-0000-0000-0000E8C80000}"/>
    <cellStyle name="Normal 9 5 4 3 4 3" xfId="44904" xr:uid="{00000000-0005-0000-0000-0000E9C80000}"/>
    <cellStyle name="Normal 9 5 4 3 5" xfId="18885" xr:uid="{00000000-0005-0000-0000-0000EAC80000}"/>
    <cellStyle name="Normal 9 5 4 3 6" xfId="36231" xr:uid="{00000000-0005-0000-0000-0000EBC80000}"/>
    <cellStyle name="Normal 9 5 4 4" xfId="6579" xr:uid="{00000000-0005-0000-0000-0000ECC80000}"/>
    <cellStyle name="Normal 9 5 4 4 2" xfId="15252" xr:uid="{00000000-0005-0000-0000-0000EDC80000}"/>
    <cellStyle name="Normal 9 5 4 4 2 2" xfId="32605" xr:uid="{00000000-0005-0000-0000-0000EEC80000}"/>
    <cellStyle name="Normal 9 5 4 4 2 3" xfId="49951" xr:uid="{00000000-0005-0000-0000-0000EFC80000}"/>
    <cellStyle name="Normal 9 5 4 4 3" xfId="23932" xr:uid="{00000000-0005-0000-0000-0000F0C80000}"/>
    <cellStyle name="Normal 9 5 4 4 4" xfId="41278" xr:uid="{00000000-0005-0000-0000-0000F1C80000}"/>
    <cellStyle name="Normal 9 5 4 5" xfId="3345" xr:uid="{00000000-0005-0000-0000-0000F2C80000}"/>
    <cellStyle name="Normal 9 5 4 5 2" xfId="12018" xr:uid="{00000000-0005-0000-0000-0000F3C80000}"/>
    <cellStyle name="Normal 9 5 4 5 2 2" xfId="29371" xr:uid="{00000000-0005-0000-0000-0000F4C80000}"/>
    <cellStyle name="Normal 9 5 4 5 2 3" xfId="46717" xr:uid="{00000000-0005-0000-0000-0000F5C80000}"/>
    <cellStyle name="Normal 9 5 4 5 3" xfId="20698" xr:uid="{00000000-0005-0000-0000-0000F6C80000}"/>
    <cellStyle name="Normal 9 5 4 5 4" xfId="38044" xr:uid="{00000000-0005-0000-0000-0000F7C80000}"/>
    <cellStyle name="Normal 9 5 4 6" xfId="9470" xr:uid="{00000000-0005-0000-0000-0000F8C80000}"/>
    <cellStyle name="Normal 9 5 4 6 2" xfId="26823" xr:uid="{00000000-0005-0000-0000-0000F9C80000}"/>
    <cellStyle name="Normal 9 5 4 6 3" xfId="44169" xr:uid="{00000000-0005-0000-0000-0000FAC80000}"/>
    <cellStyle name="Normal 9 5 4 7" xfId="18150" xr:uid="{00000000-0005-0000-0000-0000FBC80000}"/>
    <cellStyle name="Normal 9 5 4 8" xfId="35496" xr:uid="{00000000-0005-0000-0000-0000FCC80000}"/>
    <cellStyle name="Normal 9 5 5" xfId="454" xr:uid="{00000000-0005-0000-0000-0000FDC80000}"/>
    <cellStyle name="Normal 9 5 5 2" xfId="2267" xr:uid="{00000000-0005-0000-0000-0000FEC80000}"/>
    <cellStyle name="Normal 9 5 5 2 2" xfId="8049" xr:uid="{00000000-0005-0000-0000-0000FFC80000}"/>
    <cellStyle name="Normal 9 5 5 2 2 2" xfId="16722" xr:uid="{00000000-0005-0000-0000-000000C90000}"/>
    <cellStyle name="Normal 9 5 5 2 2 2 2" xfId="34075" xr:uid="{00000000-0005-0000-0000-000001C90000}"/>
    <cellStyle name="Normal 9 5 5 2 2 2 3" xfId="51421" xr:uid="{00000000-0005-0000-0000-000002C90000}"/>
    <cellStyle name="Normal 9 5 5 2 2 3" xfId="25402" xr:uid="{00000000-0005-0000-0000-000003C90000}"/>
    <cellStyle name="Normal 9 5 5 2 2 4" xfId="42748" xr:uid="{00000000-0005-0000-0000-000004C90000}"/>
    <cellStyle name="Normal 9 5 5 2 3" xfId="5550" xr:uid="{00000000-0005-0000-0000-000005C90000}"/>
    <cellStyle name="Normal 9 5 5 2 3 2" xfId="14223" xr:uid="{00000000-0005-0000-0000-000006C90000}"/>
    <cellStyle name="Normal 9 5 5 2 3 2 2" xfId="31576" xr:uid="{00000000-0005-0000-0000-000007C90000}"/>
    <cellStyle name="Normal 9 5 5 2 3 2 3" xfId="48922" xr:uid="{00000000-0005-0000-0000-000008C90000}"/>
    <cellStyle name="Normal 9 5 5 2 3 3" xfId="22903" xr:uid="{00000000-0005-0000-0000-000009C90000}"/>
    <cellStyle name="Normal 9 5 5 2 3 4" xfId="40249" xr:uid="{00000000-0005-0000-0000-00000AC90000}"/>
    <cellStyle name="Normal 9 5 5 2 4" xfId="10940" xr:uid="{00000000-0005-0000-0000-00000BC90000}"/>
    <cellStyle name="Normal 9 5 5 2 4 2" xfId="28293" xr:uid="{00000000-0005-0000-0000-00000CC90000}"/>
    <cellStyle name="Normal 9 5 5 2 4 3" xfId="45639" xr:uid="{00000000-0005-0000-0000-00000DC90000}"/>
    <cellStyle name="Normal 9 5 5 2 5" xfId="19620" xr:uid="{00000000-0005-0000-0000-00000EC90000}"/>
    <cellStyle name="Normal 9 5 5 2 6" xfId="36966" xr:uid="{00000000-0005-0000-0000-00000FC90000}"/>
    <cellStyle name="Normal 9 5 5 3" xfId="6236" xr:uid="{00000000-0005-0000-0000-000010C90000}"/>
    <cellStyle name="Normal 9 5 5 3 2" xfId="14909" xr:uid="{00000000-0005-0000-0000-000011C90000}"/>
    <cellStyle name="Normal 9 5 5 3 2 2" xfId="32262" xr:uid="{00000000-0005-0000-0000-000012C90000}"/>
    <cellStyle name="Normal 9 5 5 3 2 3" xfId="49608" xr:uid="{00000000-0005-0000-0000-000013C90000}"/>
    <cellStyle name="Normal 9 5 5 3 3" xfId="23589" xr:uid="{00000000-0005-0000-0000-000014C90000}"/>
    <cellStyle name="Normal 9 5 5 3 4" xfId="40935" xr:uid="{00000000-0005-0000-0000-000015C90000}"/>
    <cellStyle name="Normal 9 5 5 4" xfId="4080" xr:uid="{00000000-0005-0000-0000-000016C90000}"/>
    <cellStyle name="Normal 9 5 5 4 2" xfId="12753" xr:uid="{00000000-0005-0000-0000-000017C90000}"/>
    <cellStyle name="Normal 9 5 5 4 2 2" xfId="30106" xr:uid="{00000000-0005-0000-0000-000018C90000}"/>
    <cellStyle name="Normal 9 5 5 4 2 3" xfId="47452" xr:uid="{00000000-0005-0000-0000-000019C90000}"/>
    <cellStyle name="Normal 9 5 5 4 3" xfId="21433" xr:uid="{00000000-0005-0000-0000-00001AC90000}"/>
    <cellStyle name="Normal 9 5 5 4 4" xfId="38779" xr:uid="{00000000-0005-0000-0000-00001BC90000}"/>
    <cellStyle name="Normal 9 5 5 5" xfId="9127" xr:uid="{00000000-0005-0000-0000-00001CC90000}"/>
    <cellStyle name="Normal 9 5 5 5 2" xfId="26480" xr:uid="{00000000-0005-0000-0000-00001DC90000}"/>
    <cellStyle name="Normal 9 5 5 5 3" xfId="43826" xr:uid="{00000000-0005-0000-0000-00001EC90000}"/>
    <cellStyle name="Normal 9 5 5 6" xfId="17807" xr:uid="{00000000-0005-0000-0000-00001FC90000}"/>
    <cellStyle name="Normal 9 5 5 7" xfId="35153" xr:uid="{00000000-0005-0000-0000-000020C90000}"/>
    <cellStyle name="Normal 9 5 6" xfId="1875" xr:uid="{00000000-0005-0000-0000-000021C90000}"/>
    <cellStyle name="Normal 9 5 6 2" xfId="7657" xr:uid="{00000000-0005-0000-0000-000022C90000}"/>
    <cellStyle name="Normal 9 5 6 2 2" xfId="16330" xr:uid="{00000000-0005-0000-0000-000023C90000}"/>
    <cellStyle name="Normal 9 5 6 2 2 2" xfId="33683" xr:uid="{00000000-0005-0000-0000-000024C90000}"/>
    <cellStyle name="Normal 9 5 6 2 2 3" xfId="51029" xr:uid="{00000000-0005-0000-0000-000025C90000}"/>
    <cellStyle name="Normal 9 5 6 2 3" xfId="25010" xr:uid="{00000000-0005-0000-0000-000026C90000}"/>
    <cellStyle name="Normal 9 5 6 2 4" xfId="42356" xr:uid="{00000000-0005-0000-0000-000027C90000}"/>
    <cellStyle name="Normal 9 5 6 3" xfId="3688" xr:uid="{00000000-0005-0000-0000-000028C90000}"/>
    <cellStyle name="Normal 9 5 6 3 2" xfId="12361" xr:uid="{00000000-0005-0000-0000-000029C90000}"/>
    <cellStyle name="Normal 9 5 6 3 2 2" xfId="29714" xr:uid="{00000000-0005-0000-0000-00002AC90000}"/>
    <cellStyle name="Normal 9 5 6 3 2 3" xfId="47060" xr:uid="{00000000-0005-0000-0000-00002BC90000}"/>
    <cellStyle name="Normal 9 5 6 3 3" xfId="21041" xr:uid="{00000000-0005-0000-0000-00002CC90000}"/>
    <cellStyle name="Normal 9 5 6 3 4" xfId="38387" xr:uid="{00000000-0005-0000-0000-00002DC90000}"/>
    <cellStyle name="Normal 9 5 6 4" xfId="10548" xr:uid="{00000000-0005-0000-0000-00002EC90000}"/>
    <cellStyle name="Normal 9 5 6 4 2" xfId="27901" xr:uid="{00000000-0005-0000-0000-00002FC90000}"/>
    <cellStyle name="Normal 9 5 6 4 3" xfId="45247" xr:uid="{00000000-0005-0000-0000-000030C90000}"/>
    <cellStyle name="Normal 9 5 6 5" xfId="19228" xr:uid="{00000000-0005-0000-0000-000031C90000}"/>
    <cellStyle name="Normal 9 5 6 6" xfId="36574" xr:uid="{00000000-0005-0000-0000-000032C90000}"/>
    <cellStyle name="Normal 9 5 7" xfId="1189" xr:uid="{00000000-0005-0000-0000-000033C90000}"/>
    <cellStyle name="Normal 9 5 7 2" xfId="6971" xr:uid="{00000000-0005-0000-0000-000034C90000}"/>
    <cellStyle name="Normal 9 5 7 2 2" xfId="15644" xr:uid="{00000000-0005-0000-0000-000035C90000}"/>
    <cellStyle name="Normal 9 5 7 2 2 2" xfId="32997" xr:uid="{00000000-0005-0000-0000-000036C90000}"/>
    <cellStyle name="Normal 9 5 7 2 2 3" xfId="50343" xr:uid="{00000000-0005-0000-0000-000037C90000}"/>
    <cellStyle name="Normal 9 5 7 2 3" xfId="24324" xr:uid="{00000000-0005-0000-0000-000038C90000}"/>
    <cellStyle name="Normal 9 5 7 2 4" xfId="41670" xr:uid="{00000000-0005-0000-0000-000039C90000}"/>
    <cellStyle name="Normal 9 5 7 3" xfId="4815" xr:uid="{00000000-0005-0000-0000-00003AC90000}"/>
    <cellStyle name="Normal 9 5 7 3 2" xfId="13488" xr:uid="{00000000-0005-0000-0000-00003BC90000}"/>
    <cellStyle name="Normal 9 5 7 3 2 2" xfId="30841" xr:uid="{00000000-0005-0000-0000-00003CC90000}"/>
    <cellStyle name="Normal 9 5 7 3 2 3" xfId="48187" xr:uid="{00000000-0005-0000-0000-00003DC90000}"/>
    <cellStyle name="Normal 9 5 7 3 3" xfId="22168" xr:uid="{00000000-0005-0000-0000-00003EC90000}"/>
    <cellStyle name="Normal 9 5 7 3 4" xfId="39514" xr:uid="{00000000-0005-0000-0000-00003FC90000}"/>
    <cellStyle name="Normal 9 5 7 4" xfId="9862" xr:uid="{00000000-0005-0000-0000-000040C90000}"/>
    <cellStyle name="Normal 9 5 7 4 2" xfId="27215" xr:uid="{00000000-0005-0000-0000-000041C90000}"/>
    <cellStyle name="Normal 9 5 7 4 3" xfId="44561" xr:uid="{00000000-0005-0000-0000-000042C90000}"/>
    <cellStyle name="Normal 9 5 7 5" xfId="18542" xr:uid="{00000000-0005-0000-0000-000043C90000}"/>
    <cellStyle name="Normal 9 5 7 6" xfId="35888" xr:uid="{00000000-0005-0000-0000-000044C90000}"/>
    <cellStyle name="Normal 9 5 8" xfId="5844" xr:uid="{00000000-0005-0000-0000-000045C90000}"/>
    <cellStyle name="Normal 9 5 8 2" xfId="14517" xr:uid="{00000000-0005-0000-0000-000046C90000}"/>
    <cellStyle name="Normal 9 5 8 2 2" xfId="31870" xr:uid="{00000000-0005-0000-0000-000047C90000}"/>
    <cellStyle name="Normal 9 5 8 2 3" xfId="49216" xr:uid="{00000000-0005-0000-0000-000048C90000}"/>
    <cellStyle name="Normal 9 5 8 3" xfId="23197" xr:uid="{00000000-0005-0000-0000-000049C90000}"/>
    <cellStyle name="Normal 9 5 8 4" xfId="40543" xr:uid="{00000000-0005-0000-0000-00004AC90000}"/>
    <cellStyle name="Normal 9 5 9" xfId="3002" xr:uid="{00000000-0005-0000-0000-00004BC90000}"/>
    <cellStyle name="Normal 9 5 9 2" xfId="11675" xr:uid="{00000000-0005-0000-0000-00004CC90000}"/>
    <cellStyle name="Normal 9 5 9 2 2" xfId="29028" xr:uid="{00000000-0005-0000-0000-00004DC90000}"/>
    <cellStyle name="Normal 9 5 9 2 3" xfId="46374" xr:uid="{00000000-0005-0000-0000-00004EC90000}"/>
    <cellStyle name="Normal 9 5 9 3" xfId="20355" xr:uid="{00000000-0005-0000-0000-00004FC90000}"/>
    <cellStyle name="Normal 9 5 9 4" xfId="37701" xr:uid="{00000000-0005-0000-0000-000050C90000}"/>
    <cellStyle name="Normal 9 6" xfId="160" xr:uid="{00000000-0005-0000-0000-000051C90000}"/>
    <cellStyle name="Normal 9 6 10" xfId="17513" xr:uid="{00000000-0005-0000-0000-000052C90000}"/>
    <cellStyle name="Normal 9 6 11" xfId="34859" xr:uid="{00000000-0005-0000-0000-000053C90000}"/>
    <cellStyle name="Normal 9 6 2" xfId="650" xr:uid="{00000000-0005-0000-0000-000054C90000}"/>
    <cellStyle name="Normal 9 6 2 2" xfId="2463" xr:uid="{00000000-0005-0000-0000-000055C90000}"/>
    <cellStyle name="Normal 9 6 2 2 2" xfId="8245" xr:uid="{00000000-0005-0000-0000-000056C90000}"/>
    <cellStyle name="Normal 9 6 2 2 2 2" xfId="16918" xr:uid="{00000000-0005-0000-0000-000057C90000}"/>
    <cellStyle name="Normal 9 6 2 2 2 2 2" xfId="34271" xr:uid="{00000000-0005-0000-0000-000058C90000}"/>
    <cellStyle name="Normal 9 6 2 2 2 2 3" xfId="51617" xr:uid="{00000000-0005-0000-0000-000059C90000}"/>
    <cellStyle name="Normal 9 6 2 2 2 3" xfId="25598" xr:uid="{00000000-0005-0000-0000-00005AC90000}"/>
    <cellStyle name="Normal 9 6 2 2 2 4" xfId="42944" xr:uid="{00000000-0005-0000-0000-00005BC90000}"/>
    <cellStyle name="Normal 9 6 2 2 3" xfId="4276" xr:uid="{00000000-0005-0000-0000-00005CC90000}"/>
    <cellStyle name="Normal 9 6 2 2 3 2" xfId="12949" xr:uid="{00000000-0005-0000-0000-00005DC90000}"/>
    <cellStyle name="Normal 9 6 2 2 3 2 2" xfId="30302" xr:uid="{00000000-0005-0000-0000-00005EC90000}"/>
    <cellStyle name="Normal 9 6 2 2 3 2 3" xfId="47648" xr:uid="{00000000-0005-0000-0000-00005FC90000}"/>
    <cellStyle name="Normal 9 6 2 2 3 3" xfId="21629" xr:uid="{00000000-0005-0000-0000-000060C90000}"/>
    <cellStyle name="Normal 9 6 2 2 3 4" xfId="38975" xr:uid="{00000000-0005-0000-0000-000061C90000}"/>
    <cellStyle name="Normal 9 6 2 2 4" xfId="11136" xr:uid="{00000000-0005-0000-0000-000062C90000}"/>
    <cellStyle name="Normal 9 6 2 2 4 2" xfId="28489" xr:uid="{00000000-0005-0000-0000-000063C90000}"/>
    <cellStyle name="Normal 9 6 2 2 4 3" xfId="45835" xr:uid="{00000000-0005-0000-0000-000064C90000}"/>
    <cellStyle name="Normal 9 6 2 2 5" xfId="19816" xr:uid="{00000000-0005-0000-0000-000065C90000}"/>
    <cellStyle name="Normal 9 6 2 2 6" xfId="37162" xr:uid="{00000000-0005-0000-0000-000066C90000}"/>
    <cellStyle name="Normal 9 6 2 3" xfId="1385" xr:uid="{00000000-0005-0000-0000-000067C90000}"/>
    <cellStyle name="Normal 9 6 2 3 2" xfId="7167" xr:uid="{00000000-0005-0000-0000-000068C90000}"/>
    <cellStyle name="Normal 9 6 2 3 2 2" xfId="15840" xr:uid="{00000000-0005-0000-0000-000069C90000}"/>
    <cellStyle name="Normal 9 6 2 3 2 2 2" xfId="33193" xr:uid="{00000000-0005-0000-0000-00006AC90000}"/>
    <cellStyle name="Normal 9 6 2 3 2 2 3" xfId="50539" xr:uid="{00000000-0005-0000-0000-00006BC90000}"/>
    <cellStyle name="Normal 9 6 2 3 2 3" xfId="24520" xr:uid="{00000000-0005-0000-0000-00006CC90000}"/>
    <cellStyle name="Normal 9 6 2 3 2 4" xfId="41866" xr:uid="{00000000-0005-0000-0000-00006DC90000}"/>
    <cellStyle name="Normal 9 6 2 3 3" xfId="5011" xr:uid="{00000000-0005-0000-0000-00006EC90000}"/>
    <cellStyle name="Normal 9 6 2 3 3 2" xfId="13684" xr:uid="{00000000-0005-0000-0000-00006FC90000}"/>
    <cellStyle name="Normal 9 6 2 3 3 2 2" xfId="31037" xr:uid="{00000000-0005-0000-0000-000070C90000}"/>
    <cellStyle name="Normal 9 6 2 3 3 2 3" xfId="48383" xr:uid="{00000000-0005-0000-0000-000071C90000}"/>
    <cellStyle name="Normal 9 6 2 3 3 3" xfId="22364" xr:uid="{00000000-0005-0000-0000-000072C90000}"/>
    <cellStyle name="Normal 9 6 2 3 3 4" xfId="39710" xr:uid="{00000000-0005-0000-0000-000073C90000}"/>
    <cellStyle name="Normal 9 6 2 3 4" xfId="10058" xr:uid="{00000000-0005-0000-0000-000074C90000}"/>
    <cellStyle name="Normal 9 6 2 3 4 2" xfId="27411" xr:uid="{00000000-0005-0000-0000-000075C90000}"/>
    <cellStyle name="Normal 9 6 2 3 4 3" xfId="44757" xr:uid="{00000000-0005-0000-0000-000076C90000}"/>
    <cellStyle name="Normal 9 6 2 3 5" xfId="18738" xr:uid="{00000000-0005-0000-0000-000077C90000}"/>
    <cellStyle name="Normal 9 6 2 3 6" xfId="36084" xr:uid="{00000000-0005-0000-0000-000078C90000}"/>
    <cellStyle name="Normal 9 6 2 4" xfId="6432" xr:uid="{00000000-0005-0000-0000-000079C90000}"/>
    <cellStyle name="Normal 9 6 2 4 2" xfId="15105" xr:uid="{00000000-0005-0000-0000-00007AC90000}"/>
    <cellStyle name="Normal 9 6 2 4 2 2" xfId="32458" xr:uid="{00000000-0005-0000-0000-00007BC90000}"/>
    <cellStyle name="Normal 9 6 2 4 2 3" xfId="49804" xr:uid="{00000000-0005-0000-0000-00007CC90000}"/>
    <cellStyle name="Normal 9 6 2 4 3" xfId="23785" xr:uid="{00000000-0005-0000-0000-00007DC90000}"/>
    <cellStyle name="Normal 9 6 2 4 4" xfId="41131" xr:uid="{00000000-0005-0000-0000-00007EC90000}"/>
    <cellStyle name="Normal 9 6 2 5" xfId="3198" xr:uid="{00000000-0005-0000-0000-00007FC90000}"/>
    <cellStyle name="Normal 9 6 2 5 2" xfId="11871" xr:uid="{00000000-0005-0000-0000-000080C90000}"/>
    <cellStyle name="Normal 9 6 2 5 2 2" xfId="29224" xr:uid="{00000000-0005-0000-0000-000081C90000}"/>
    <cellStyle name="Normal 9 6 2 5 2 3" xfId="46570" xr:uid="{00000000-0005-0000-0000-000082C90000}"/>
    <cellStyle name="Normal 9 6 2 5 3" xfId="20551" xr:uid="{00000000-0005-0000-0000-000083C90000}"/>
    <cellStyle name="Normal 9 6 2 5 4" xfId="37897" xr:uid="{00000000-0005-0000-0000-000084C90000}"/>
    <cellStyle name="Normal 9 6 2 6" xfId="9323" xr:uid="{00000000-0005-0000-0000-000085C90000}"/>
    <cellStyle name="Normal 9 6 2 6 2" xfId="26676" xr:uid="{00000000-0005-0000-0000-000086C90000}"/>
    <cellStyle name="Normal 9 6 2 6 3" xfId="44022" xr:uid="{00000000-0005-0000-0000-000087C90000}"/>
    <cellStyle name="Normal 9 6 2 7" xfId="18003" xr:uid="{00000000-0005-0000-0000-000088C90000}"/>
    <cellStyle name="Normal 9 6 2 8" xfId="35349" xr:uid="{00000000-0005-0000-0000-000089C90000}"/>
    <cellStyle name="Normal 9 6 3" xfId="895" xr:uid="{00000000-0005-0000-0000-00008AC90000}"/>
    <cellStyle name="Normal 9 6 3 2" xfId="2708" xr:uid="{00000000-0005-0000-0000-00008BC90000}"/>
    <cellStyle name="Normal 9 6 3 2 2" xfId="8490" xr:uid="{00000000-0005-0000-0000-00008CC90000}"/>
    <cellStyle name="Normal 9 6 3 2 2 2" xfId="17163" xr:uid="{00000000-0005-0000-0000-00008DC90000}"/>
    <cellStyle name="Normal 9 6 3 2 2 2 2" xfId="34516" xr:uid="{00000000-0005-0000-0000-00008EC90000}"/>
    <cellStyle name="Normal 9 6 3 2 2 2 3" xfId="51862" xr:uid="{00000000-0005-0000-0000-00008FC90000}"/>
    <cellStyle name="Normal 9 6 3 2 2 3" xfId="25843" xr:uid="{00000000-0005-0000-0000-000090C90000}"/>
    <cellStyle name="Normal 9 6 3 2 2 4" xfId="43189" xr:uid="{00000000-0005-0000-0000-000091C90000}"/>
    <cellStyle name="Normal 9 6 3 2 3" xfId="4521" xr:uid="{00000000-0005-0000-0000-000092C90000}"/>
    <cellStyle name="Normal 9 6 3 2 3 2" xfId="13194" xr:uid="{00000000-0005-0000-0000-000093C90000}"/>
    <cellStyle name="Normal 9 6 3 2 3 2 2" xfId="30547" xr:uid="{00000000-0005-0000-0000-000094C90000}"/>
    <cellStyle name="Normal 9 6 3 2 3 2 3" xfId="47893" xr:uid="{00000000-0005-0000-0000-000095C90000}"/>
    <cellStyle name="Normal 9 6 3 2 3 3" xfId="21874" xr:uid="{00000000-0005-0000-0000-000096C90000}"/>
    <cellStyle name="Normal 9 6 3 2 3 4" xfId="39220" xr:uid="{00000000-0005-0000-0000-000097C90000}"/>
    <cellStyle name="Normal 9 6 3 2 4" xfId="11381" xr:uid="{00000000-0005-0000-0000-000098C90000}"/>
    <cellStyle name="Normal 9 6 3 2 4 2" xfId="28734" xr:uid="{00000000-0005-0000-0000-000099C90000}"/>
    <cellStyle name="Normal 9 6 3 2 4 3" xfId="46080" xr:uid="{00000000-0005-0000-0000-00009AC90000}"/>
    <cellStyle name="Normal 9 6 3 2 5" xfId="20061" xr:uid="{00000000-0005-0000-0000-00009BC90000}"/>
    <cellStyle name="Normal 9 6 3 2 6" xfId="37407" xr:uid="{00000000-0005-0000-0000-00009CC90000}"/>
    <cellStyle name="Normal 9 6 3 3" xfId="1630" xr:uid="{00000000-0005-0000-0000-00009DC90000}"/>
    <cellStyle name="Normal 9 6 3 3 2" xfId="7412" xr:uid="{00000000-0005-0000-0000-00009EC90000}"/>
    <cellStyle name="Normal 9 6 3 3 2 2" xfId="16085" xr:uid="{00000000-0005-0000-0000-00009FC90000}"/>
    <cellStyle name="Normal 9 6 3 3 2 2 2" xfId="33438" xr:uid="{00000000-0005-0000-0000-0000A0C90000}"/>
    <cellStyle name="Normal 9 6 3 3 2 2 3" xfId="50784" xr:uid="{00000000-0005-0000-0000-0000A1C90000}"/>
    <cellStyle name="Normal 9 6 3 3 2 3" xfId="24765" xr:uid="{00000000-0005-0000-0000-0000A2C90000}"/>
    <cellStyle name="Normal 9 6 3 3 2 4" xfId="42111" xr:uid="{00000000-0005-0000-0000-0000A3C90000}"/>
    <cellStyle name="Normal 9 6 3 3 3" xfId="5256" xr:uid="{00000000-0005-0000-0000-0000A4C90000}"/>
    <cellStyle name="Normal 9 6 3 3 3 2" xfId="13929" xr:uid="{00000000-0005-0000-0000-0000A5C90000}"/>
    <cellStyle name="Normal 9 6 3 3 3 2 2" xfId="31282" xr:uid="{00000000-0005-0000-0000-0000A6C90000}"/>
    <cellStyle name="Normal 9 6 3 3 3 2 3" xfId="48628" xr:uid="{00000000-0005-0000-0000-0000A7C90000}"/>
    <cellStyle name="Normal 9 6 3 3 3 3" xfId="22609" xr:uid="{00000000-0005-0000-0000-0000A8C90000}"/>
    <cellStyle name="Normal 9 6 3 3 3 4" xfId="39955" xr:uid="{00000000-0005-0000-0000-0000A9C90000}"/>
    <cellStyle name="Normal 9 6 3 3 4" xfId="10303" xr:uid="{00000000-0005-0000-0000-0000AAC90000}"/>
    <cellStyle name="Normal 9 6 3 3 4 2" xfId="27656" xr:uid="{00000000-0005-0000-0000-0000ABC90000}"/>
    <cellStyle name="Normal 9 6 3 3 4 3" xfId="45002" xr:uid="{00000000-0005-0000-0000-0000ACC90000}"/>
    <cellStyle name="Normal 9 6 3 3 5" xfId="18983" xr:uid="{00000000-0005-0000-0000-0000ADC90000}"/>
    <cellStyle name="Normal 9 6 3 3 6" xfId="36329" xr:uid="{00000000-0005-0000-0000-0000AEC90000}"/>
    <cellStyle name="Normal 9 6 3 4" xfId="6677" xr:uid="{00000000-0005-0000-0000-0000AFC90000}"/>
    <cellStyle name="Normal 9 6 3 4 2" xfId="15350" xr:uid="{00000000-0005-0000-0000-0000B0C90000}"/>
    <cellStyle name="Normal 9 6 3 4 2 2" xfId="32703" xr:uid="{00000000-0005-0000-0000-0000B1C90000}"/>
    <cellStyle name="Normal 9 6 3 4 2 3" xfId="50049" xr:uid="{00000000-0005-0000-0000-0000B2C90000}"/>
    <cellStyle name="Normal 9 6 3 4 3" xfId="24030" xr:uid="{00000000-0005-0000-0000-0000B3C90000}"/>
    <cellStyle name="Normal 9 6 3 4 4" xfId="41376" xr:uid="{00000000-0005-0000-0000-0000B4C90000}"/>
    <cellStyle name="Normal 9 6 3 5" xfId="3443" xr:uid="{00000000-0005-0000-0000-0000B5C90000}"/>
    <cellStyle name="Normal 9 6 3 5 2" xfId="12116" xr:uid="{00000000-0005-0000-0000-0000B6C90000}"/>
    <cellStyle name="Normal 9 6 3 5 2 2" xfId="29469" xr:uid="{00000000-0005-0000-0000-0000B7C90000}"/>
    <cellStyle name="Normal 9 6 3 5 2 3" xfId="46815" xr:uid="{00000000-0005-0000-0000-0000B8C90000}"/>
    <cellStyle name="Normal 9 6 3 5 3" xfId="20796" xr:uid="{00000000-0005-0000-0000-0000B9C90000}"/>
    <cellStyle name="Normal 9 6 3 5 4" xfId="38142" xr:uid="{00000000-0005-0000-0000-0000BAC90000}"/>
    <cellStyle name="Normal 9 6 3 6" xfId="9568" xr:uid="{00000000-0005-0000-0000-0000BBC90000}"/>
    <cellStyle name="Normal 9 6 3 6 2" xfId="26921" xr:uid="{00000000-0005-0000-0000-0000BCC90000}"/>
    <cellStyle name="Normal 9 6 3 6 3" xfId="44267" xr:uid="{00000000-0005-0000-0000-0000BDC90000}"/>
    <cellStyle name="Normal 9 6 3 7" xfId="18248" xr:uid="{00000000-0005-0000-0000-0000BEC90000}"/>
    <cellStyle name="Normal 9 6 3 8" xfId="35594" xr:uid="{00000000-0005-0000-0000-0000BFC90000}"/>
    <cellStyle name="Normal 9 6 4" xfId="405" xr:uid="{00000000-0005-0000-0000-0000C0C90000}"/>
    <cellStyle name="Normal 9 6 4 2" xfId="2218" xr:uid="{00000000-0005-0000-0000-0000C1C90000}"/>
    <cellStyle name="Normal 9 6 4 2 2" xfId="8000" xr:uid="{00000000-0005-0000-0000-0000C2C90000}"/>
    <cellStyle name="Normal 9 6 4 2 2 2" xfId="16673" xr:uid="{00000000-0005-0000-0000-0000C3C90000}"/>
    <cellStyle name="Normal 9 6 4 2 2 2 2" xfId="34026" xr:uid="{00000000-0005-0000-0000-0000C4C90000}"/>
    <cellStyle name="Normal 9 6 4 2 2 2 3" xfId="51372" xr:uid="{00000000-0005-0000-0000-0000C5C90000}"/>
    <cellStyle name="Normal 9 6 4 2 2 3" xfId="25353" xr:uid="{00000000-0005-0000-0000-0000C6C90000}"/>
    <cellStyle name="Normal 9 6 4 2 2 4" xfId="42699" xr:uid="{00000000-0005-0000-0000-0000C7C90000}"/>
    <cellStyle name="Normal 9 6 4 2 3" xfId="5501" xr:uid="{00000000-0005-0000-0000-0000C8C90000}"/>
    <cellStyle name="Normal 9 6 4 2 3 2" xfId="14174" xr:uid="{00000000-0005-0000-0000-0000C9C90000}"/>
    <cellStyle name="Normal 9 6 4 2 3 2 2" xfId="31527" xr:uid="{00000000-0005-0000-0000-0000CAC90000}"/>
    <cellStyle name="Normal 9 6 4 2 3 2 3" xfId="48873" xr:uid="{00000000-0005-0000-0000-0000CBC90000}"/>
    <cellStyle name="Normal 9 6 4 2 3 3" xfId="22854" xr:uid="{00000000-0005-0000-0000-0000CCC90000}"/>
    <cellStyle name="Normal 9 6 4 2 3 4" xfId="40200" xr:uid="{00000000-0005-0000-0000-0000CDC90000}"/>
    <cellStyle name="Normal 9 6 4 2 4" xfId="10891" xr:uid="{00000000-0005-0000-0000-0000CEC90000}"/>
    <cellStyle name="Normal 9 6 4 2 4 2" xfId="28244" xr:uid="{00000000-0005-0000-0000-0000CFC90000}"/>
    <cellStyle name="Normal 9 6 4 2 4 3" xfId="45590" xr:uid="{00000000-0005-0000-0000-0000D0C90000}"/>
    <cellStyle name="Normal 9 6 4 2 5" xfId="19571" xr:uid="{00000000-0005-0000-0000-0000D1C90000}"/>
    <cellStyle name="Normal 9 6 4 2 6" xfId="36917" xr:uid="{00000000-0005-0000-0000-0000D2C90000}"/>
    <cellStyle name="Normal 9 6 4 3" xfId="6187" xr:uid="{00000000-0005-0000-0000-0000D3C90000}"/>
    <cellStyle name="Normal 9 6 4 3 2" xfId="14860" xr:uid="{00000000-0005-0000-0000-0000D4C90000}"/>
    <cellStyle name="Normal 9 6 4 3 2 2" xfId="32213" xr:uid="{00000000-0005-0000-0000-0000D5C90000}"/>
    <cellStyle name="Normal 9 6 4 3 2 3" xfId="49559" xr:uid="{00000000-0005-0000-0000-0000D6C90000}"/>
    <cellStyle name="Normal 9 6 4 3 3" xfId="23540" xr:uid="{00000000-0005-0000-0000-0000D7C90000}"/>
    <cellStyle name="Normal 9 6 4 3 4" xfId="40886" xr:uid="{00000000-0005-0000-0000-0000D8C90000}"/>
    <cellStyle name="Normal 9 6 4 4" xfId="4031" xr:uid="{00000000-0005-0000-0000-0000D9C90000}"/>
    <cellStyle name="Normal 9 6 4 4 2" xfId="12704" xr:uid="{00000000-0005-0000-0000-0000DAC90000}"/>
    <cellStyle name="Normal 9 6 4 4 2 2" xfId="30057" xr:uid="{00000000-0005-0000-0000-0000DBC90000}"/>
    <cellStyle name="Normal 9 6 4 4 2 3" xfId="47403" xr:uid="{00000000-0005-0000-0000-0000DCC90000}"/>
    <cellStyle name="Normal 9 6 4 4 3" xfId="21384" xr:uid="{00000000-0005-0000-0000-0000DDC90000}"/>
    <cellStyle name="Normal 9 6 4 4 4" xfId="38730" xr:uid="{00000000-0005-0000-0000-0000DEC90000}"/>
    <cellStyle name="Normal 9 6 4 5" xfId="9078" xr:uid="{00000000-0005-0000-0000-0000DFC90000}"/>
    <cellStyle name="Normal 9 6 4 5 2" xfId="26431" xr:uid="{00000000-0005-0000-0000-0000E0C90000}"/>
    <cellStyle name="Normal 9 6 4 5 3" xfId="43777" xr:uid="{00000000-0005-0000-0000-0000E1C90000}"/>
    <cellStyle name="Normal 9 6 4 6" xfId="17758" xr:uid="{00000000-0005-0000-0000-0000E2C90000}"/>
    <cellStyle name="Normal 9 6 4 7" xfId="35104" xr:uid="{00000000-0005-0000-0000-0000E3C90000}"/>
    <cellStyle name="Normal 9 6 5" xfId="1973" xr:uid="{00000000-0005-0000-0000-0000E4C90000}"/>
    <cellStyle name="Normal 9 6 5 2" xfId="7755" xr:uid="{00000000-0005-0000-0000-0000E5C90000}"/>
    <cellStyle name="Normal 9 6 5 2 2" xfId="16428" xr:uid="{00000000-0005-0000-0000-0000E6C90000}"/>
    <cellStyle name="Normal 9 6 5 2 2 2" xfId="33781" xr:uid="{00000000-0005-0000-0000-0000E7C90000}"/>
    <cellStyle name="Normal 9 6 5 2 2 3" xfId="51127" xr:uid="{00000000-0005-0000-0000-0000E8C90000}"/>
    <cellStyle name="Normal 9 6 5 2 3" xfId="25108" xr:uid="{00000000-0005-0000-0000-0000E9C90000}"/>
    <cellStyle name="Normal 9 6 5 2 4" xfId="42454" xr:uid="{00000000-0005-0000-0000-0000EAC90000}"/>
    <cellStyle name="Normal 9 6 5 3" xfId="3786" xr:uid="{00000000-0005-0000-0000-0000EBC90000}"/>
    <cellStyle name="Normal 9 6 5 3 2" xfId="12459" xr:uid="{00000000-0005-0000-0000-0000ECC90000}"/>
    <cellStyle name="Normal 9 6 5 3 2 2" xfId="29812" xr:uid="{00000000-0005-0000-0000-0000EDC90000}"/>
    <cellStyle name="Normal 9 6 5 3 2 3" xfId="47158" xr:uid="{00000000-0005-0000-0000-0000EEC90000}"/>
    <cellStyle name="Normal 9 6 5 3 3" xfId="21139" xr:uid="{00000000-0005-0000-0000-0000EFC90000}"/>
    <cellStyle name="Normal 9 6 5 3 4" xfId="38485" xr:uid="{00000000-0005-0000-0000-0000F0C90000}"/>
    <cellStyle name="Normal 9 6 5 4" xfId="10646" xr:uid="{00000000-0005-0000-0000-0000F1C90000}"/>
    <cellStyle name="Normal 9 6 5 4 2" xfId="27999" xr:uid="{00000000-0005-0000-0000-0000F2C90000}"/>
    <cellStyle name="Normal 9 6 5 4 3" xfId="45345" xr:uid="{00000000-0005-0000-0000-0000F3C90000}"/>
    <cellStyle name="Normal 9 6 5 5" xfId="19326" xr:uid="{00000000-0005-0000-0000-0000F4C90000}"/>
    <cellStyle name="Normal 9 6 5 6" xfId="36672" xr:uid="{00000000-0005-0000-0000-0000F5C90000}"/>
    <cellStyle name="Normal 9 6 6" xfId="1140" xr:uid="{00000000-0005-0000-0000-0000F6C90000}"/>
    <cellStyle name="Normal 9 6 6 2" xfId="6922" xr:uid="{00000000-0005-0000-0000-0000F7C90000}"/>
    <cellStyle name="Normal 9 6 6 2 2" xfId="15595" xr:uid="{00000000-0005-0000-0000-0000F8C90000}"/>
    <cellStyle name="Normal 9 6 6 2 2 2" xfId="32948" xr:uid="{00000000-0005-0000-0000-0000F9C90000}"/>
    <cellStyle name="Normal 9 6 6 2 2 3" xfId="50294" xr:uid="{00000000-0005-0000-0000-0000FAC90000}"/>
    <cellStyle name="Normal 9 6 6 2 3" xfId="24275" xr:uid="{00000000-0005-0000-0000-0000FBC90000}"/>
    <cellStyle name="Normal 9 6 6 2 4" xfId="41621" xr:uid="{00000000-0005-0000-0000-0000FCC90000}"/>
    <cellStyle name="Normal 9 6 6 3" xfId="4766" xr:uid="{00000000-0005-0000-0000-0000FDC90000}"/>
    <cellStyle name="Normal 9 6 6 3 2" xfId="13439" xr:uid="{00000000-0005-0000-0000-0000FEC90000}"/>
    <cellStyle name="Normal 9 6 6 3 2 2" xfId="30792" xr:uid="{00000000-0005-0000-0000-0000FFC90000}"/>
    <cellStyle name="Normal 9 6 6 3 2 3" xfId="48138" xr:uid="{00000000-0005-0000-0000-000000CA0000}"/>
    <cellStyle name="Normal 9 6 6 3 3" xfId="22119" xr:uid="{00000000-0005-0000-0000-000001CA0000}"/>
    <cellStyle name="Normal 9 6 6 3 4" xfId="39465" xr:uid="{00000000-0005-0000-0000-000002CA0000}"/>
    <cellStyle name="Normal 9 6 6 4" xfId="9813" xr:uid="{00000000-0005-0000-0000-000003CA0000}"/>
    <cellStyle name="Normal 9 6 6 4 2" xfId="27166" xr:uid="{00000000-0005-0000-0000-000004CA0000}"/>
    <cellStyle name="Normal 9 6 6 4 3" xfId="44512" xr:uid="{00000000-0005-0000-0000-000005CA0000}"/>
    <cellStyle name="Normal 9 6 6 5" xfId="18493" xr:uid="{00000000-0005-0000-0000-000006CA0000}"/>
    <cellStyle name="Normal 9 6 6 6" xfId="35839" xr:uid="{00000000-0005-0000-0000-000007CA0000}"/>
    <cellStyle name="Normal 9 6 7" xfId="5942" xr:uid="{00000000-0005-0000-0000-000008CA0000}"/>
    <cellStyle name="Normal 9 6 7 2" xfId="14615" xr:uid="{00000000-0005-0000-0000-000009CA0000}"/>
    <cellStyle name="Normal 9 6 7 2 2" xfId="31968" xr:uid="{00000000-0005-0000-0000-00000ACA0000}"/>
    <cellStyle name="Normal 9 6 7 2 3" xfId="49314" xr:uid="{00000000-0005-0000-0000-00000BCA0000}"/>
    <cellStyle name="Normal 9 6 7 3" xfId="23295" xr:uid="{00000000-0005-0000-0000-00000CCA0000}"/>
    <cellStyle name="Normal 9 6 7 4" xfId="40641" xr:uid="{00000000-0005-0000-0000-00000DCA0000}"/>
    <cellStyle name="Normal 9 6 8" xfId="2953" xr:uid="{00000000-0005-0000-0000-00000ECA0000}"/>
    <cellStyle name="Normal 9 6 8 2" xfId="11626" xr:uid="{00000000-0005-0000-0000-00000FCA0000}"/>
    <cellStyle name="Normal 9 6 8 2 2" xfId="28979" xr:uid="{00000000-0005-0000-0000-000010CA0000}"/>
    <cellStyle name="Normal 9 6 8 2 3" xfId="46325" xr:uid="{00000000-0005-0000-0000-000011CA0000}"/>
    <cellStyle name="Normal 9 6 8 3" xfId="20306" xr:uid="{00000000-0005-0000-0000-000012CA0000}"/>
    <cellStyle name="Normal 9 6 8 4" xfId="37652" xr:uid="{00000000-0005-0000-0000-000013CA0000}"/>
    <cellStyle name="Normal 9 6 9" xfId="8833" xr:uid="{00000000-0005-0000-0000-000014CA0000}"/>
    <cellStyle name="Normal 9 6 9 2" xfId="26186" xr:uid="{00000000-0005-0000-0000-000015CA0000}"/>
    <cellStyle name="Normal 9 6 9 3" xfId="43532" xr:uid="{00000000-0005-0000-0000-000016CA0000}"/>
    <cellStyle name="Normal 9 7" xfId="258" xr:uid="{00000000-0005-0000-0000-000017CA0000}"/>
    <cellStyle name="Normal 9 7 10" xfId="34957" xr:uid="{00000000-0005-0000-0000-000018CA0000}"/>
    <cellStyle name="Normal 9 7 2" xfId="993" xr:uid="{00000000-0005-0000-0000-000019CA0000}"/>
    <cellStyle name="Normal 9 7 2 2" xfId="2806" xr:uid="{00000000-0005-0000-0000-00001ACA0000}"/>
    <cellStyle name="Normal 9 7 2 2 2" xfId="8588" xr:uid="{00000000-0005-0000-0000-00001BCA0000}"/>
    <cellStyle name="Normal 9 7 2 2 2 2" xfId="17261" xr:uid="{00000000-0005-0000-0000-00001CCA0000}"/>
    <cellStyle name="Normal 9 7 2 2 2 2 2" xfId="34614" xr:uid="{00000000-0005-0000-0000-00001DCA0000}"/>
    <cellStyle name="Normal 9 7 2 2 2 2 3" xfId="51960" xr:uid="{00000000-0005-0000-0000-00001ECA0000}"/>
    <cellStyle name="Normal 9 7 2 2 2 3" xfId="25941" xr:uid="{00000000-0005-0000-0000-00001FCA0000}"/>
    <cellStyle name="Normal 9 7 2 2 2 4" xfId="43287" xr:uid="{00000000-0005-0000-0000-000020CA0000}"/>
    <cellStyle name="Normal 9 7 2 2 3" xfId="4619" xr:uid="{00000000-0005-0000-0000-000021CA0000}"/>
    <cellStyle name="Normal 9 7 2 2 3 2" xfId="13292" xr:uid="{00000000-0005-0000-0000-000022CA0000}"/>
    <cellStyle name="Normal 9 7 2 2 3 2 2" xfId="30645" xr:uid="{00000000-0005-0000-0000-000023CA0000}"/>
    <cellStyle name="Normal 9 7 2 2 3 2 3" xfId="47991" xr:uid="{00000000-0005-0000-0000-000024CA0000}"/>
    <cellStyle name="Normal 9 7 2 2 3 3" xfId="21972" xr:uid="{00000000-0005-0000-0000-000025CA0000}"/>
    <cellStyle name="Normal 9 7 2 2 3 4" xfId="39318" xr:uid="{00000000-0005-0000-0000-000026CA0000}"/>
    <cellStyle name="Normal 9 7 2 2 4" xfId="11479" xr:uid="{00000000-0005-0000-0000-000027CA0000}"/>
    <cellStyle name="Normal 9 7 2 2 4 2" xfId="28832" xr:uid="{00000000-0005-0000-0000-000028CA0000}"/>
    <cellStyle name="Normal 9 7 2 2 4 3" xfId="46178" xr:uid="{00000000-0005-0000-0000-000029CA0000}"/>
    <cellStyle name="Normal 9 7 2 2 5" xfId="20159" xr:uid="{00000000-0005-0000-0000-00002ACA0000}"/>
    <cellStyle name="Normal 9 7 2 2 6" xfId="37505" xr:uid="{00000000-0005-0000-0000-00002BCA0000}"/>
    <cellStyle name="Normal 9 7 2 3" xfId="1728" xr:uid="{00000000-0005-0000-0000-00002CCA0000}"/>
    <cellStyle name="Normal 9 7 2 3 2" xfId="7510" xr:uid="{00000000-0005-0000-0000-00002DCA0000}"/>
    <cellStyle name="Normal 9 7 2 3 2 2" xfId="16183" xr:uid="{00000000-0005-0000-0000-00002ECA0000}"/>
    <cellStyle name="Normal 9 7 2 3 2 2 2" xfId="33536" xr:uid="{00000000-0005-0000-0000-00002FCA0000}"/>
    <cellStyle name="Normal 9 7 2 3 2 2 3" xfId="50882" xr:uid="{00000000-0005-0000-0000-000030CA0000}"/>
    <cellStyle name="Normal 9 7 2 3 2 3" xfId="24863" xr:uid="{00000000-0005-0000-0000-000031CA0000}"/>
    <cellStyle name="Normal 9 7 2 3 2 4" xfId="42209" xr:uid="{00000000-0005-0000-0000-000032CA0000}"/>
    <cellStyle name="Normal 9 7 2 3 3" xfId="5354" xr:uid="{00000000-0005-0000-0000-000033CA0000}"/>
    <cellStyle name="Normal 9 7 2 3 3 2" xfId="14027" xr:uid="{00000000-0005-0000-0000-000034CA0000}"/>
    <cellStyle name="Normal 9 7 2 3 3 2 2" xfId="31380" xr:uid="{00000000-0005-0000-0000-000035CA0000}"/>
    <cellStyle name="Normal 9 7 2 3 3 2 3" xfId="48726" xr:uid="{00000000-0005-0000-0000-000036CA0000}"/>
    <cellStyle name="Normal 9 7 2 3 3 3" xfId="22707" xr:uid="{00000000-0005-0000-0000-000037CA0000}"/>
    <cellStyle name="Normal 9 7 2 3 3 4" xfId="40053" xr:uid="{00000000-0005-0000-0000-000038CA0000}"/>
    <cellStyle name="Normal 9 7 2 3 4" xfId="10401" xr:uid="{00000000-0005-0000-0000-000039CA0000}"/>
    <cellStyle name="Normal 9 7 2 3 4 2" xfId="27754" xr:uid="{00000000-0005-0000-0000-00003ACA0000}"/>
    <cellStyle name="Normal 9 7 2 3 4 3" xfId="45100" xr:uid="{00000000-0005-0000-0000-00003BCA0000}"/>
    <cellStyle name="Normal 9 7 2 3 5" xfId="19081" xr:uid="{00000000-0005-0000-0000-00003CCA0000}"/>
    <cellStyle name="Normal 9 7 2 3 6" xfId="36427" xr:uid="{00000000-0005-0000-0000-00003DCA0000}"/>
    <cellStyle name="Normal 9 7 2 4" xfId="6775" xr:uid="{00000000-0005-0000-0000-00003ECA0000}"/>
    <cellStyle name="Normal 9 7 2 4 2" xfId="15448" xr:uid="{00000000-0005-0000-0000-00003FCA0000}"/>
    <cellStyle name="Normal 9 7 2 4 2 2" xfId="32801" xr:uid="{00000000-0005-0000-0000-000040CA0000}"/>
    <cellStyle name="Normal 9 7 2 4 2 3" xfId="50147" xr:uid="{00000000-0005-0000-0000-000041CA0000}"/>
    <cellStyle name="Normal 9 7 2 4 3" xfId="24128" xr:uid="{00000000-0005-0000-0000-000042CA0000}"/>
    <cellStyle name="Normal 9 7 2 4 4" xfId="41474" xr:uid="{00000000-0005-0000-0000-000043CA0000}"/>
    <cellStyle name="Normal 9 7 2 5" xfId="3541" xr:uid="{00000000-0005-0000-0000-000044CA0000}"/>
    <cellStyle name="Normal 9 7 2 5 2" xfId="12214" xr:uid="{00000000-0005-0000-0000-000045CA0000}"/>
    <cellStyle name="Normal 9 7 2 5 2 2" xfId="29567" xr:uid="{00000000-0005-0000-0000-000046CA0000}"/>
    <cellStyle name="Normal 9 7 2 5 2 3" xfId="46913" xr:uid="{00000000-0005-0000-0000-000047CA0000}"/>
    <cellStyle name="Normal 9 7 2 5 3" xfId="20894" xr:uid="{00000000-0005-0000-0000-000048CA0000}"/>
    <cellStyle name="Normal 9 7 2 5 4" xfId="38240" xr:uid="{00000000-0005-0000-0000-000049CA0000}"/>
    <cellStyle name="Normal 9 7 2 6" xfId="9666" xr:uid="{00000000-0005-0000-0000-00004ACA0000}"/>
    <cellStyle name="Normal 9 7 2 6 2" xfId="27019" xr:uid="{00000000-0005-0000-0000-00004BCA0000}"/>
    <cellStyle name="Normal 9 7 2 6 3" xfId="44365" xr:uid="{00000000-0005-0000-0000-00004CCA0000}"/>
    <cellStyle name="Normal 9 7 2 7" xfId="18346" xr:uid="{00000000-0005-0000-0000-00004DCA0000}"/>
    <cellStyle name="Normal 9 7 2 8" xfId="35692" xr:uid="{00000000-0005-0000-0000-00004ECA0000}"/>
    <cellStyle name="Normal 9 7 3" xfId="503" xr:uid="{00000000-0005-0000-0000-00004FCA0000}"/>
    <cellStyle name="Normal 9 7 3 2" xfId="2316" xr:uid="{00000000-0005-0000-0000-000050CA0000}"/>
    <cellStyle name="Normal 9 7 3 2 2" xfId="8098" xr:uid="{00000000-0005-0000-0000-000051CA0000}"/>
    <cellStyle name="Normal 9 7 3 2 2 2" xfId="16771" xr:uid="{00000000-0005-0000-0000-000052CA0000}"/>
    <cellStyle name="Normal 9 7 3 2 2 2 2" xfId="34124" xr:uid="{00000000-0005-0000-0000-000053CA0000}"/>
    <cellStyle name="Normal 9 7 3 2 2 2 3" xfId="51470" xr:uid="{00000000-0005-0000-0000-000054CA0000}"/>
    <cellStyle name="Normal 9 7 3 2 2 3" xfId="25451" xr:uid="{00000000-0005-0000-0000-000055CA0000}"/>
    <cellStyle name="Normal 9 7 3 2 2 4" xfId="42797" xr:uid="{00000000-0005-0000-0000-000056CA0000}"/>
    <cellStyle name="Normal 9 7 3 2 3" xfId="5599" xr:uid="{00000000-0005-0000-0000-000057CA0000}"/>
    <cellStyle name="Normal 9 7 3 2 3 2" xfId="14272" xr:uid="{00000000-0005-0000-0000-000058CA0000}"/>
    <cellStyle name="Normal 9 7 3 2 3 2 2" xfId="31625" xr:uid="{00000000-0005-0000-0000-000059CA0000}"/>
    <cellStyle name="Normal 9 7 3 2 3 2 3" xfId="48971" xr:uid="{00000000-0005-0000-0000-00005ACA0000}"/>
    <cellStyle name="Normal 9 7 3 2 3 3" xfId="22952" xr:uid="{00000000-0005-0000-0000-00005BCA0000}"/>
    <cellStyle name="Normal 9 7 3 2 3 4" xfId="40298" xr:uid="{00000000-0005-0000-0000-00005CCA0000}"/>
    <cellStyle name="Normal 9 7 3 2 4" xfId="10989" xr:uid="{00000000-0005-0000-0000-00005DCA0000}"/>
    <cellStyle name="Normal 9 7 3 2 4 2" xfId="28342" xr:uid="{00000000-0005-0000-0000-00005ECA0000}"/>
    <cellStyle name="Normal 9 7 3 2 4 3" xfId="45688" xr:uid="{00000000-0005-0000-0000-00005FCA0000}"/>
    <cellStyle name="Normal 9 7 3 2 5" xfId="19669" xr:uid="{00000000-0005-0000-0000-000060CA0000}"/>
    <cellStyle name="Normal 9 7 3 2 6" xfId="37015" xr:uid="{00000000-0005-0000-0000-000061CA0000}"/>
    <cellStyle name="Normal 9 7 3 3" xfId="6285" xr:uid="{00000000-0005-0000-0000-000062CA0000}"/>
    <cellStyle name="Normal 9 7 3 3 2" xfId="14958" xr:uid="{00000000-0005-0000-0000-000063CA0000}"/>
    <cellStyle name="Normal 9 7 3 3 2 2" xfId="32311" xr:uid="{00000000-0005-0000-0000-000064CA0000}"/>
    <cellStyle name="Normal 9 7 3 3 2 3" xfId="49657" xr:uid="{00000000-0005-0000-0000-000065CA0000}"/>
    <cellStyle name="Normal 9 7 3 3 3" xfId="23638" xr:uid="{00000000-0005-0000-0000-000066CA0000}"/>
    <cellStyle name="Normal 9 7 3 3 4" xfId="40984" xr:uid="{00000000-0005-0000-0000-000067CA0000}"/>
    <cellStyle name="Normal 9 7 3 4" xfId="4129" xr:uid="{00000000-0005-0000-0000-000068CA0000}"/>
    <cellStyle name="Normal 9 7 3 4 2" xfId="12802" xr:uid="{00000000-0005-0000-0000-000069CA0000}"/>
    <cellStyle name="Normal 9 7 3 4 2 2" xfId="30155" xr:uid="{00000000-0005-0000-0000-00006ACA0000}"/>
    <cellStyle name="Normal 9 7 3 4 2 3" xfId="47501" xr:uid="{00000000-0005-0000-0000-00006BCA0000}"/>
    <cellStyle name="Normal 9 7 3 4 3" xfId="21482" xr:uid="{00000000-0005-0000-0000-00006CCA0000}"/>
    <cellStyle name="Normal 9 7 3 4 4" xfId="38828" xr:uid="{00000000-0005-0000-0000-00006DCA0000}"/>
    <cellStyle name="Normal 9 7 3 5" xfId="9176" xr:uid="{00000000-0005-0000-0000-00006ECA0000}"/>
    <cellStyle name="Normal 9 7 3 5 2" xfId="26529" xr:uid="{00000000-0005-0000-0000-00006FCA0000}"/>
    <cellStyle name="Normal 9 7 3 5 3" xfId="43875" xr:uid="{00000000-0005-0000-0000-000070CA0000}"/>
    <cellStyle name="Normal 9 7 3 6" xfId="17856" xr:uid="{00000000-0005-0000-0000-000071CA0000}"/>
    <cellStyle name="Normal 9 7 3 7" xfId="35202" xr:uid="{00000000-0005-0000-0000-000072CA0000}"/>
    <cellStyle name="Normal 9 7 4" xfId="2071" xr:uid="{00000000-0005-0000-0000-000073CA0000}"/>
    <cellStyle name="Normal 9 7 4 2" xfId="7853" xr:uid="{00000000-0005-0000-0000-000074CA0000}"/>
    <cellStyle name="Normal 9 7 4 2 2" xfId="16526" xr:uid="{00000000-0005-0000-0000-000075CA0000}"/>
    <cellStyle name="Normal 9 7 4 2 2 2" xfId="33879" xr:uid="{00000000-0005-0000-0000-000076CA0000}"/>
    <cellStyle name="Normal 9 7 4 2 2 3" xfId="51225" xr:uid="{00000000-0005-0000-0000-000077CA0000}"/>
    <cellStyle name="Normal 9 7 4 2 3" xfId="25206" xr:uid="{00000000-0005-0000-0000-000078CA0000}"/>
    <cellStyle name="Normal 9 7 4 2 4" xfId="42552" xr:uid="{00000000-0005-0000-0000-000079CA0000}"/>
    <cellStyle name="Normal 9 7 4 3" xfId="3884" xr:uid="{00000000-0005-0000-0000-00007ACA0000}"/>
    <cellStyle name="Normal 9 7 4 3 2" xfId="12557" xr:uid="{00000000-0005-0000-0000-00007BCA0000}"/>
    <cellStyle name="Normal 9 7 4 3 2 2" xfId="29910" xr:uid="{00000000-0005-0000-0000-00007CCA0000}"/>
    <cellStyle name="Normal 9 7 4 3 2 3" xfId="47256" xr:uid="{00000000-0005-0000-0000-00007DCA0000}"/>
    <cellStyle name="Normal 9 7 4 3 3" xfId="21237" xr:uid="{00000000-0005-0000-0000-00007ECA0000}"/>
    <cellStyle name="Normal 9 7 4 3 4" xfId="38583" xr:uid="{00000000-0005-0000-0000-00007FCA0000}"/>
    <cellStyle name="Normal 9 7 4 4" xfId="10744" xr:uid="{00000000-0005-0000-0000-000080CA0000}"/>
    <cellStyle name="Normal 9 7 4 4 2" xfId="28097" xr:uid="{00000000-0005-0000-0000-000081CA0000}"/>
    <cellStyle name="Normal 9 7 4 4 3" xfId="45443" xr:uid="{00000000-0005-0000-0000-000082CA0000}"/>
    <cellStyle name="Normal 9 7 4 5" xfId="19424" xr:uid="{00000000-0005-0000-0000-000083CA0000}"/>
    <cellStyle name="Normal 9 7 4 6" xfId="36770" xr:uid="{00000000-0005-0000-0000-000084CA0000}"/>
    <cellStyle name="Normal 9 7 5" xfId="1238" xr:uid="{00000000-0005-0000-0000-000085CA0000}"/>
    <cellStyle name="Normal 9 7 5 2" xfId="7020" xr:uid="{00000000-0005-0000-0000-000086CA0000}"/>
    <cellStyle name="Normal 9 7 5 2 2" xfId="15693" xr:uid="{00000000-0005-0000-0000-000087CA0000}"/>
    <cellStyle name="Normal 9 7 5 2 2 2" xfId="33046" xr:uid="{00000000-0005-0000-0000-000088CA0000}"/>
    <cellStyle name="Normal 9 7 5 2 2 3" xfId="50392" xr:uid="{00000000-0005-0000-0000-000089CA0000}"/>
    <cellStyle name="Normal 9 7 5 2 3" xfId="24373" xr:uid="{00000000-0005-0000-0000-00008ACA0000}"/>
    <cellStyle name="Normal 9 7 5 2 4" xfId="41719" xr:uid="{00000000-0005-0000-0000-00008BCA0000}"/>
    <cellStyle name="Normal 9 7 5 3" xfId="4864" xr:uid="{00000000-0005-0000-0000-00008CCA0000}"/>
    <cellStyle name="Normal 9 7 5 3 2" xfId="13537" xr:uid="{00000000-0005-0000-0000-00008DCA0000}"/>
    <cellStyle name="Normal 9 7 5 3 2 2" xfId="30890" xr:uid="{00000000-0005-0000-0000-00008ECA0000}"/>
    <cellStyle name="Normal 9 7 5 3 2 3" xfId="48236" xr:uid="{00000000-0005-0000-0000-00008FCA0000}"/>
    <cellStyle name="Normal 9 7 5 3 3" xfId="22217" xr:uid="{00000000-0005-0000-0000-000090CA0000}"/>
    <cellStyle name="Normal 9 7 5 3 4" xfId="39563" xr:uid="{00000000-0005-0000-0000-000091CA0000}"/>
    <cellStyle name="Normal 9 7 5 4" xfId="9911" xr:uid="{00000000-0005-0000-0000-000092CA0000}"/>
    <cellStyle name="Normal 9 7 5 4 2" xfId="27264" xr:uid="{00000000-0005-0000-0000-000093CA0000}"/>
    <cellStyle name="Normal 9 7 5 4 3" xfId="44610" xr:uid="{00000000-0005-0000-0000-000094CA0000}"/>
    <cellStyle name="Normal 9 7 5 5" xfId="18591" xr:uid="{00000000-0005-0000-0000-000095CA0000}"/>
    <cellStyle name="Normal 9 7 5 6" xfId="35937" xr:uid="{00000000-0005-0000-0000-000096CA0000}"/>
    <cellStyle name="Normal 9 7 6" xfId="6040" xr:uid="{00000000-0005-0000-0000-000097CA0000}"/>
    <cellStyle name="Normal 9 7 6 2" xfId="14713" xr:uid="{00000000-0005-0000-0000-000098CA0000}"/>
    <cellStyle name="Normal 9 7 6 2 2" xfId="32066" xr:uid="{00000000-0005-0000-0000-000099CA0000}"/>
    <cellStyle name="Normal 9 7 6 2 3" xfId="49412" xr:uid="{00000000-0005-0000-0000-00009ACA0000}"/>
    <cellStyle name="Normal 9 7 6 3" xfId="23393" xr:uid="{00000000-0005-0000-0000-00009BCA0000}"/>
    <cellStyle name="Normal 9 7 6 4" xfId="40739" xr:uid="{00000000-0005-0000-0000-00009CCA0000}"/>
    <cellStyle name="Normal 9 7 7" xfId="3051" xr:uid="{00000000-0005-0000-0000-00009DCA0000}"/>
    <cellStyle name="Normal 9 7 7 2" xfId="11724" xr:uid="{00000000-0005-0000-0000-00009ECA0000}"/>
    <cellStyle name="Normal 9 7 7 2 2" xfId="29077" xr:uid="{00000000-0005-0000-0000-00009FCA0000}"/>
    <cellStyle name="Normal 9 7 7 2 3" xfId="46423" xr:uid="{00000000-0005-0000-0000-0000A0CA0000}"/>
    <cellStyle name="Normal 9 7 7 3" xfId="20404" xr:uid="{00000000-0005-0000-0000-0000A1CA0000}"/>
    <cellStyle name="Normal 9 7 7 4" xfId="37750" xr:uid="{00000000-0005-0000-0000-0000A2CA0000}"/>
    <cellStyle name="Normal 9 7 8" xfId="8931" xr:uid="{00000000-0005-0000-0000-0000A3CA0000}"/>
    <cellStyle name="Normal 9 7 8 2" xfId="26284" xr:uid="{00000000-0005-0000-0000-0000A4CA0000}"/>
    <cellStyle name="Normal 9 7 8 3" xfId="43630" xr:uid="{00000000-0005-0000-0000-0000A5CA0000}"/>
    <cellStyle name="Normal 9 7 9" xfId="17611" xr:uid="{00000000-0005-0000-0000-0000A6CA0000}"/>
    <cellStyle name="Normal 9 8" xfId="111" xr:uid="{00000000-0005-0000-0000-0000A7CA0000}"/>
    <cellStyle name="Normal 9 8 10" xfId="34810" xr:uid="{00000000-0005-0000-0000-0000A8CA0000}"/>
    <cellStyle name="Normal 9 8 2" xfId="846" xr:uid="{00000000-0005-0000-0000-0000A9CA0000}"/>
    <cellStyle name="Normal 9 8 2 2" xfId="2659" xr:uid="{00000000-0005-0000-0000-0000AACA0000}"/>
    <cellStyle name="Normal 9 8 2 2 2" xfId="8441" xr:uid="{00000000-0005-0000-0000-0000ABCA0000}"/>
    <cellStyle name="Normal 9 8 2 2 2 2" xfId="17114" xr:uid="{00000000-0005-0000-0000-0000ACCA0000}"/>
    <cellStyle name="Normal 9 8 2 2 2 2 2" xfId="34467" xr:uid="{00000000-0005-0000-0000-0000ADCA0000}"/>
    <cellStyle name="Normal 9 8 2 2 2 2 3" xfId="51813" xr:uid="{00000000-0005-0000-0000-0000AECA0000}"/>
    <cellStyle name="Normal 9 8 2 2 2 3" xfId="25794" xr:uid="{00000000-0005-0000-0000-0000AFCA0000}"/>
    <cellStyle name="Normal 9 8 2 2 2 4" xfId="43140" xr:uid="{00000000-0005-0000-0000-0000B0CA0000}"/>
    <cellStyle name="Normal 9 8 2 2 3" xfId="4472" xr:uid="{00000000-0005-0000-0000-0000B1CA0000}"/>
    <cellStyle name="Normal 9 8 2 2 3 2" xfId="13145" xr:uid="{00000000-0005-0000-0000-0000B2CA0000}"/>
    <cellStyle name="Normal 9 8 2 2 3 2 2" xfId="30498" xr:uid="{00000000-0005-0000-0000-0000B3CA0000}"/>
    <cellStyle name="Normal 9 8 2 2 3 2 3" xfId="47844" xr:uid="{00000000-0005-0000-0000-0000B4CA0000}"/>
    <cellStyle name="Normal 9 8 2 2 3 3" xfId="21825" xr:uid="{00000000-0005-0000-0000-0000B5CA0000}"/>
    <cellStyle name="Normal 9 8 2 2 3 4" xfId="39171" xr:uid="{00000000-0005-0000-0000-0000B6CA0000}"/>
    <cellStyle name="Normal 9 8 2 2 4" xfId="11332" xr:uid="{00000000-0005-0000-0000-0000B7CA0000}"/>
    <cellStyle name="Normal 9 8 2 2 4 2" xfId="28685" xr:uid="{00000000-0005-0000-0000-0000B8CA0000}"/>
    <cellStyle name="Normal 9 8 2 2 4 3" xfId="46031" xr:uid="{00000000-0005-0000-0000-0000B9CA0000}"/>
    <cellStyle name="Normal 9 8 2 2 5" xfId="20012" xr:uid="{00000000-0005-0000-0000-0000BACA0000}"/>
    <cellStyle name="Normal 9 8 2 2 6" xfId="37358" xr:uid="{00000000-0005-0000-0000-0000BBCA0000}"/>
    <cellStyle name="Normal 9 8 2 3" xfId="1581" xr:uid="{00000000-0005-0000-0000-0000BCCA0000}"/>
    <cellStyle name="Normal 9 8 2 3 2" xfId="7363" xr:uid="{00000000-0005-0000-0000-0000BDCA0000}"/>
    <cellStyle name="Normal 9 8 2 3 2 2" xfId="16036" xr:uid="{00000000-0005-0000-0000-0000BECA0000}"/>
    <cellStyle name="Normal 9 8 2 3 2 2 2" xfId="33389" xr:uid="{00000000-0005-0000-0000-0000BFCA0000}"/>
    <cellStyle name="Normal 9 8 2 3 2 2 3" xfId="50735" xr:uid="{00000000-0005-0000-0000-0000C0CA0000}"/>
    <cellStyle name="Normal 9 8 2 3 2 3" xfId="24716" xr:uid="{00000000-0005-0000-0000-0000C1CA0000}"/>
    <cellStyle name="Normal 9 8 2 3 2 4" xfId="42062" xr:uid="{00000000-0005-0000-0000-0000C2CA0000}"/>
    <cellStyle name="Normal 9 8 2 3 3" xfId="5207" xr:uid="{00000000-0005-0000-0000-0000C3CA0000}"/>
    <cellStyle name="Normal 9 8 2 3 3 2" xfId="13880" xr:uid="{00000000-0005-0000-0000-0000C4CA0000}"/>
    <cellStyle name="Normal 9 8 2 3 3 2 2" xfId="31233" xr:uid="{00000000-0005-0000-0000-0000C5CA0000}"/>
    <cellStyle name="Normal 9 8 2 3 3 2 3" xfId="48579" xr:uid="{00000000-0005-0000-0000-0000C6CA0000}"/>
    <cellStyle name="Normal 9 8 2 3 3 3" xfId="22560" xr:uid="{00000000-0005-0000-0000-0000C7CA0000}"/>
    <cellStyle name="Normal 9 8 2 3 3 4" xfId="39906" xr:uid="{00000000-0005-0000-0000-0000C8CA0000}"/>
    <cellStyle name="Normal 9 8 2 3 4" xfId="10254" xr:uid="{00000000-0005-0000-0000-0000C9CA0000}"/>
    <cellStyle name="Normal 9 8 2 3 4 2" xfId="27607" xr:uid="{00000000-0005-0000-0000-0000CACA0000}"/>
    <cellStyle name="Normal 9 8 2 3 4 3" xfId="44953" xr:uid="{00000000-0005-0000-0000-0000CBCA0000}"/>
    <cellStyle name="Normal 9 8 2 3 5" xfId="18934" xr:uid="{00000000-0005-0000-0000-0000CCCA0000}"/>
    <cellStyle name="Normal 9 8 2 3 6" xfId="36280" xr:uid="{00000000-0005-0000-0000-0000CDCA0000}"/>
    <cellStyle name="Normal 9 8 2 4" xfId="6628" xr:uid="{00000000-0005-0000-0000-0000CECA0000}"/>
    <cellStyle name="Normal 9 8 2 4 2" xfId="15301" xr:uid="{00000000-0005-0000-0000-0000CFCA0000}"/>
    <cellStyle name="Normal 9 8 2 4 2 2" xfId="32654" xr:uid="{00000000-0005-0000-0000-0000D0CA0000}"/>
    <cellStyle name="Normal 9 8 2 4 2 3" xfId="50000" xr:uid="{00000000-0005-0000-0000-0000D1CA0000}"/>
    <cellStyle name="Normal 9 8 2 4 3" xfId="23981" xr:uid="{00000000-0005-0000-0000-0000D2CA0000}"/>
    <cellStyle name="Normal 9 8 2 4 4" xfId="41327" xr:uid="{00000000-0005-0000-0000-0000D3CA0000}"/>
    <cellStyle name="Normal 9 8 2 5" xfId="3394" xr:uid="{00000000-0005-0000-0000-0000D4CA0000}"/>
    <cellStyle name="Normal 9 8 2 5 2" xfId="12067" xr:uid="{00000000-0005-0000-0000-0000D5CA0000}"/>
    <cellStyle name="Normal 9 8 2 5 2 2" xfId="29420" xr:uid="{00000000-0005-0000-0000-0000D6CA0000}"/>
    <cellStyle name="Normal 9 8 2 5 2 3" xfId="46766" xr:uid="{00000000-0005-0000-0000-0000D7CA0000}"/>
    <cellStyle name="Normal 9 8 2 5 3" xfId="20747" xr:uid="{00000000-0005-0000-0000-0000D8CA0000}"/>
    <cellStyle name="Normal 9 8 2 5 4" xfId="38093" xr:uid="{00000000-0005-0000-0000-0000D9CA0000}"/>
    <cellStyle name="Normal 9 8 2 6" xfId="9519" xr:uid="{00000000-0005-0000-0000-0000DACA0000}"/>
    <cellStyle name="Normal 9 8 2 6 2" xfId="26872" xr:uid="{00000000-0005-0000-0000-0000DBCA0000}"/>
    <cellStyle name="Normal 9 8 2 6 3" xfId="44218" xr:uid="{00000000-0005-0000-0000-0000DCCA0000}"/>
    <cellStyle name="Normal 9 8 2 7" xfId="18199" xr:uid="{00000000-0005-0000-0000-0000DDCA0000}"/>
    <cellStyle name="Normal 9 8 2 8" xfId="35545" xr:uid="{00000000-0005-0000-0000-0000DECA0000}"/>
    <cellStyle name="Normal 9 8 3" xfId="601" xr:uid="{00000000-0005-0000-0000-0000DFCA0000}"/>
    <cellStyle name="Normal 9 8 3 2" xfId="2414" xr:uid="{00000000-0005-0000-0000-0000E0CA0000}"/>
    <cellStyle name="Normal 9 8 3 2 2" xfId="8196" xr:uid="{00000000-0005-0000-0000-0000E1CA0000}"/>
    <cellStyle name="Normal 9 8 3 2 2 2" xfId="16869" xr:uid="{00000000-0005-0000-0000-0000E2CA0000}"/>
    <cellStyle name="Normal 9 8 3 2 2 2 2" xfId="34222" xr:uid="{00000000-0005-0000-0000-0000E3CA0000}"/>
    <cellStyle name="Normal 9 8 3 2 2 2 3" xfId="51568" xr:uid="{00000000-0005-0000-0000-0000E4CA0000}"/>
    <cellStyle name="Normal 9 8 3 2 2 3" xfId="25549" xr:uid="{00000000-0005-0000-0000-0000E5CA0000}"/>
    <cellStyle name="Normal 9 8 3 2 2 4" xfId="42895" xr:uid="{00000000-0005-0000-0000-0000E6CA0000}"/>
    <cellStyle name="Normal 9 8 3 2 3" xfId="5697" xr:uid="{00000000-0005-0000-0000-0000E7CA0000}"/>
    <cellStyle name="Normal 9 8 3 2 3 2" xfId="14370" xr:uid="{00000000-0005-0000-0000-0000E8CA0000}"/>
    <cellStyle name="Normal 9 8 3 2 3 2 2" xfId="31723" xr:uid="{00000000-0005-0000-0000-0000E9CA0000}"/>
    <cellStyle name="Normal 9 8 3 2 3 2 3" xfId="49069" xr:uid="{00000000-0005-0000-0000-0000EACA0000}"/>
    <cellStyle name="Normal 9 8 3 2 3 3" xfId="23050" xr:uid="{00000000-0005-0000-0000-0000EBCA0000}"/>
    <cellStyle name="Normal 9 8 3 2 3 4" xfId="40396" xr:uid="{00000000-0005-0000-0000-0000ECCA0000}"/>
    <cellStyle name="Normal 9 8 3 2 4" xfId="11087" xr:uid="{00000000-0005-0000-0000-0000EDCA0000}"/>
    <cellStyle name="Normal 9 8 3 2 4 2" xfId="28440" xr:uid="{00000000-0005-0000-0000-0000EECA0000}"/>
    <cellStyle name="Normal 9 8 3 2 4 3" xfId="45786" xr:uid="{00000000-0005-0000-0000-0000EFCA0000}"/>
    <cellStyle name="Normal 9 8 3 2 5" xfId="19767" xr:uid="{00000000-0005-0000-0000-0000F0CA0000}"/>
    <cellStyle name="Normal 9 8 3 2 6" xfId="37113" xr:uid="{00000000-0005-0000-0000-0000F1CA0000}"/>
    <cellStyle name="Normal 9 8 3 3" xfId="6383" xr:uid="{00000000-0005-0000-0000-0000F2CA0000}"/>
    <cellStyle name="Normal 9 8 3 3 2" xfId="15056" xr:uid="{00000000-0005-0000-0000-0000F3CA0000}"/>
    <cellStyle name="Normal 9 8 3 3 2 2" xfId="32409" xr:uid="{00000000-0005-0000-0000-0000F4CA0000}"/>
    <cellStyle name="Normal 9 8 3 3 2 3" xfId="49755" xr:uid="{00000000-0005-0000-0000-0000F5CA0000}"/>
    <cellStyle name="Normal 9 8 3 3 3" xfId="23736" xr:uid="{00000000-0005-0000-0000-0000F6CA0000}"/>
    <cellStyle name="Normal 9 8 3 3 4" xfId="41082" xr:uid="{00000000-0005-0000-0000-0000F7CA0000}"/>
    <cellStyle name="Normal 9 8 3 4" xfId="4227" xr:uid="{00000000-0005-0000-0000-0000F8CA0000}"/>
    <cellStyle name="Normal 9 8 3 4 2" xfId="12900" xr:uid="{00000000-0005-0000-0000-0000F9CA0000}"/>
    <cellStyle name="Normal 9 8 3 4 2 2" xfId="30253" xr:uid="{00000000-0005-0000-0000-0000FACA0000}"/>
    <cellStyle name="Normal 9 8 3 4 2 3" xfId="47599" xr:uid="{00000000-0005-0000-0000-0000FBCA0000}"/>
    <cellStyle name="Normal 9 8 3 4 3" xfId="21580" xr:uid="{00000000-0005-0000-0000-0000FCCA0000}"/>
    <cellStyle name="Normal 9 8 3 4 4" xfId="38926" xr:uid="{00000000-0005-0000-0000-0000FDCA0000}"/>
    <cellStyle name="Normal 9 8 3 5" xfId="9274" xr:uid="{00000000-0005-0000-0000-0000FECA0000}"/>
    <cellStyle name="Normal 9 8 3 5 2" xfId="26627" xr:uid="{00000000-0005-0000-0000-0000FFCA0000}"/>
    <cellStyle name="Normal 9 8 3 5 3" xfId="43973" xr:uid="{00000000-0005-0000-0000-000000CB0000}"/>
    <cellStyle name="Normal 9 8 3 6" xfId="17954" xr:uid="{00000000-0005-0000-0000-000001CB0000}"/>
    <cellStyle name="Normal 9 8 3 7" xfId="35300" xr:uid="{00000000-0005-0000-0000-000002CB0000}"/>
    <cellStyle name="Normal 9 8 4" xfId="1924" xr:uid="{00000000-0005-0000-0000-000003CB0000}"/>
    <cellStyle name="Normal 9 8 4 2" xfId="7706" xr:uid="{00000000-0005-0000-0000-000004CB0000}"/>
    <cellStyle name="Normal 9 8 4 2 2" xfId="16379" xr:uid="{00000000-0005-0000-0000-000005CB0000}"/>
    <cellStyle name="Normal 9 8 4 2 2 2" xfId="33732" xr:uid="{00000000-0005-0000-0000-000006CB0000}"/>
    <cellStyle name="Normal 9 8 4 2 2 3" xfId="51078" xr:uid="{00000000-0005-0000-0000-000007CB0000}"/>
    <cellStyle name="Normal 9 8 4 2 3" xfId="25059" xr:uid="{00000000-0005-0000-0000-000008CB0000}"/>
    <cellStyle name="Normal 9 8 4 2 4" xfId="42405" xr:uid="{00000000-0005-0000-0000-000009CB0000}"/>
    <cellStyle name="Normal 9 8 4 3" xfId="3737" xr:uid="{00000000-0005-0000-0000-00000ACB0000}"/>
    <cellStyle name="Normal 9 8 4 3 2" xfId="12410" xr:uid="{00000000-0005-0000-0000-00000BCB0000}"/>
    <cellStyle name="Normal 9 8 4 3 2 2" xfId="29763" xr:uid="{00000000-0005-0000-0000-00000CCB0000}"/>
    <cellStyle name="Normal 9 8 4 3 2 3" xfId="47109" xr:uid="{00000000-0005-0000-0000-00000DCB0000}"/>
    <cellStyle name="Normal 9 8 4 3 3" xfId="21090" xr:uid="{00000000-0005-0000-0000-00000ECB0000}"/>
    <cellStyle name="Normal 9 8 4 3 4" xfId="38436" xr:uid="{00000000-0005-0000-0000-00000FCB0000}"/>
    <cellStyle name="Normal 9 8 4 4" xfId="10597" xr:uid="{00000000-0005-0000-0000-000010CB0000}"/>
    <cellStyle name="Normal 9 8 4 4 2" xfId="27950" xr:uid="{00000000-0005-0000-0000-000011CB0000}"/>
    <cellStyle name="Normal 9 8 4 4 3" xfId="45296" xr:uid="{00000000-0005-0000-0000-000012CB0000}"/>
    <cellStyle name="Normal 9 8 4 5" xfId="19277" xr:uid="{00000000-0005-0000-0000-000013CB0000}"/>
    <cellStyle name="Normal 9 8 4 6" xfId="36623" xr:uid="{00000000-0005-0000-0000-000014CB0000}"/>
    <cellStyle name="Normal 9 8 5" xfId="1336" xr:uid="{00000000-0005-0000-0000-000015CB0000}"/>
    <cellStyle name="Normal 9 8 5 2" xfId="7118" xr:uid="{00000000-0005-0000-0000-000016CB0000}"/>
    <cellStyle name="Normal 9 8 5 2 2" xfId="15791" xr:uid="{00000000-0005-0000-0000-000017CB0000}"/>
    <cellStyle name="Normal 9 8 5 2 2 2" xfId="33144" xr:uid="{00000000-0005-0000-0000-000018CB0000}"/>
    <cellStyle name="Normal 9 8 5 2 2 3" xfId="50490" xr:uid="{00000000-0005-0000-0000-000019CB0000}"/>
    <cellStyle name="Normal 9 8 5 2 3" xfId="24471" xr:uid="{00000000-0005-0000-0000-00001ACB0000}"/>
    <cellStyle name="Normal 9 8 5 2 4" xfId="41817" xr:uid="{00000000-0005-0000-0000-00001BCB0000}"/>
    <cellStyle name="Normal 9 8 5 3" xfId="4962" xr:uid="{00000000-0005-0000-0000-00001CCB0000}"/>
    <cellStyle name="Normal 9 8 5 3 2" xfId="13635" xr:uid="{00000000-0005-0000-0000-00001DCB0000}"/>
    <cellStyle name="Normal 9 8 5 3 2 2" xfId="30988" xr:uid="{00000000-0005-0000-0000-00001ECB0000}"/>
    <cellStyle name="Normal 9 8 5 3 2 3" xfId="48334" xr:uid="{00000000-0005-0000-0000-00001FCB0000}"/>
    <cellStyle name="Normal 9 8 5 3 3" xfId="22315" xr:uid="{00000000-0005-0000-0000-000020CB0000}"/>
    <cellStyle name="Normal 9 8 5 3 4" xfId="39661" xr:uid="{00000000-0005-0000-0000-000021CB0000}"/>
    <cellStyle name="Normal 9 8 5 4" xfId="10009" xr:uid="{00000000-0005-0000-0000-000022CB0000}"/>
    <cellStyle name="Normal 9 8 5 4 2" xfId="27362" xr:uid="{00000000-0005-0000-0000-000023CB0000}"/>
    <cellStyle name="Normal 9 8 5 4 3" xfId="44708" xr:uid="{00000000-0005-0000-0000-000024CB0000}"/>
    <cellStyle name="Normal 9 8 5 5" xfId="18689" xr:uid="{00000000-0005-0000-0000-000025CB0000}"/>
    <cellStyle name="Normal 9 8 5 6" xfId="36035" xr:uid="{00000000-0005-0000-0000-000026CB0000}"/>
    <cellStyle name="Normal 9 8 6" xfId="5893" xr:uid="{00000000-0005-0000-0000-000027CB0000}"/>
    <cellStyle name="Normal 9 8 6 2" xfId="14566" xr:uid="{00000000-0005-0000-0000-000028CB0000}"/>
    <cellStyle name="Normal 9 8 6 2 2" xfId="31919" xr:uid="{00000000-0005-0000-0000-000029CB0000}"/>
    <cellStyle name="Normal 9 8 6 2 3" xfId="49265" xr:uid="{00000000-0005-0000-0000-00002ACB0000}"/>
    <cellStyle name="Normal 9 8 6 3" xfId="23246" xr:uid="{00000000-0005-0000-0000-00002BCB0000}"/>
    <cellStyle name="Normal 9 8 6 4" xfId="40592" xr:uid="{00000000-0005-0000-0000-00002CCB0000}"/>
    <cellStyle name="Normal 9 8 7" xfId="3149" xr:uid="{00000000-0005-0000-0000-00002DCB0000}"/>
    <cellStyle name="Normal 9 8 7 2" xfId="11822" xr:uid="{00000000-0005-0000-0000-00002ECB0000}"/>
    <cellStyle name="Normal 9 8 7 2 2" xfId="29175" xr:uid="{00000000-0005-0000-0000-00002FCB0000}"/>
    <cellStyle name="Normal 9 8 7 2 3" xfId="46521" xr:uid="{00000000-0005-0000-0000-000030CB0000}"/>
    <cellStyle name="Normal 9 8 7 3" xfId="20502" xr:uid="{00000000-0005-0000-0000-000031CB0000}"/>
    <cellStyle name="Normal 9 8 7 4" xfId="37848" xr:uid="{00000000-0005-0000-0000-000032CB0000}"/>
    <cellStyle name="Normal 9 8 8" xfId="8784" xr:uid="{00000000-0005-0000-0000-000033CB0000}"/>
    <cellStyle name="Normal 9 8 8 2" xfId="26137" xr:uid="{00000000-0005-0000-0000-000034CB0000}"/>
    <cellStyle name="Normal 9 8 8 3" xfId="43483" xr:uid="{00000000-0005-0000-0000-000035CB0000}"/>
    <cellStyle name="Normal 9 8 9" xfId="17464" xr:uid="{00000000-0005-0000-0000-000036CB0000}"/>
    <cellStyle name="Normal 9 9" xfId="748" xr:uid="{00000000-0005-0000-0000-000037CB0000}"/>
    <cellStyle name="Normal 9 9 2" xfId="2561" xr:uid="{00000000-0005-0000-0000-000038CB0000}"/>
    <cellStyle name="Normal 9 9 2 2" xfId="8343" xr:uid="{00000000-0005-0000-0000-000039CB0000}"/>
    <cellStyle name="Normal 9 9 2 2 2" xfId="17016" xr:uid="{00000000-0005-0000-0000-00003ACB0000}"/>
    <cellStyle name="Normal 9 9 2 2 2 2" xfId="34369" xr:uid="{00000000-0005-0000-0000-00003BCB0000}"/>
    <cellStyle name="Normal 9 9 2 2 2 3" xfId="51715" xr:uid="{00000000-0005-0000-0000-00003CCB0000}"/>
    <cellStyle name="Normal 9 9 2 2 3" xfId="25696" xr:uid="{00000000-0005-0000-0000-00003DCB0000}"/>
    <cellStyle name="Normal 9 9 2 2 4" xfId="43042" xr:uid="{00000000-0005-0000-0000-00003ECB0000}"/>
    <cellStyle name="Normal 9 9 2 3" xfId="4374" xr:uid="{00000000-0005-0000-0000-00003FCB0000}"/>
    <cellStyle name="Normal 9 9 2 3 2" xfId="13047" xr:uid="{00000000-0005-0000-0000-000040CB0000}"/>
    <cellStyle name="Normal 9 9 2 3 2 2" xfId="30400" xr:uid="{00000000-0005-0000-0000-000041CB0000}"/>
    <cellStyle name="Normal 9 9 2 3 2 3" xfId="47746" xr:uid="{00000000-0005-0000-0000-000042CB0000}"/>
    <cellStyle name="Normal 9 9 2 3 3" xfId="21727" xr:uid="{00000000-0005-0000-0000-000043CB0000}"/>
    <cellStyle name="Normal 9 9 2 3 4" xfId="39073" xr:uid="{00000000-0005-0000-0000-000044CB0000}"/>
    <cellStyle name="Normal 9 9 2 4" xfId="11234" xr:uid="{00000000-0005-0000-0000-000045CB0000}"/>
    <cellStyle name="Normal 9 9 2 4 2" xfId="28587" xr:uid="{00000000-0005-0000-0000-000046CB0000}"/>
    <cellStyle name="Normal 9 9 2 4 3" xfId="45933" xr:uid="{00000000-0005-0000-0000-000047CB0000}"/>
    <cellStyle name="Normal 9 9 2 5" xfId="19914" xr:uid="{00000000-0005-0000-0000-000048CB0000}"/>
    <cellStyle name="Normal 9 9 2 6" xfId="37260" xr:uid="{00000000-0005-0000-0000-000049CB0000}"/>
    <cellStyle name="Normal 9 9 3" xfId="1483" xr:uid="{00000000-0005-0000-0000-00004ACB0000}"/>
    <cellStyle name="Normal 9 9 3 2" xfId="7265" xr:uid="{00000000-0005-0000-0000-00004BCB0000}"/>
    <cellStyle name="Normal 9 9 3 2 2" xfId="15938" xr:uid="{00000000-0005-0000-0000-00004CCB0000}"/>
    <cellStyle name="Normal 9 9 3 2 2 2" xfId="33291" xr:uid="{00000000-0005-0000-0000-00004DCB0000}"/>
    <cellStyle name="Normal 9 9 3 2 2 3" xfId="50637" xr:uid="{00000000-0005-0000-0000-00004ECB0000}"/>
    <cellStyle name="Normal 9 9 3 2 3" xfId="24618" xr:uid="{00000000-0005-0000-0000-00004FCB0000}"/>
    <cellStyle name="Normal 9 9 3 2 4" xfId="41964" xr:uid="{00000000-0005-0000-0000-000050CB0000}"/>
    <cellStyle name="Normal 9 9 3 3" xfId="5109" xr:uid="{00000000-0005-0000-0000-000051CB0000}"/>
    <cellStyle name="Normal 9 9 3 3 2" xfId="13782" xr:uid="{00000000-0005-0000-0000-000052CB0000}"/>
    <cellStyle name="Normal 9 9 3 3 2 2" xfId="31135" xr:uid="{00000000-0005-0000-0000-000053CB0000}"/>
    <cellStyle name="Normal 9 9 3 3 2 3" xfId="48481" xr:uid="{00000000-0005-0000-0000-000054CB0000}"/>
    <cellStyle name="Normal 9 9 3 3 3" xfId="22462" xr:uid="{00000000-0005-0000-0000-000055CB0000}"/>
    <cellStyle name="Normal 9 9 3 3 4" xfId="39808" xr:uid="{00000000-0005-0000-0000-000056CB0000}"/>
    <cellStyle name="Normal 9 9 3 4" xfId="10156" xr:uid="{00000000-0005-0000-0000-000057CB0000}"/>
    <cellStyle name="Normal 9 9 3 4 2" xfId="27509" xr:uid="{00000000-0005-0000-0000-000058CB0000}"/>
    <cellStyle name="Normal 9 9 3 4 3" xfId="44855" xr:uid="{00000000-0005-0000-0000-000059CB0000}"/>
    <cellStyle name="Normal 9 9 3 5" xfId="18836" xr:uid="{00000000-0005-0000-0000-00005ACB0000}"/>
    <cellStyle name="Normal 9 9 3 6" xfId="36182" xr:uid="{00000000-0005-0000-0000-00005BCB0000}"/>
    <cellStyle name="Normal 9 9 4" xfId="6530" xr:uid="{00000000-0005-0000-0000-00005CCB0000}"/>
    <cellStyle name="Normal 9 9 4 2" xfId="15203" xr:uid="{00000000-0005-0000-0000-00005DCB0000}"/>
    <cellStyle name="Normal 9 9 4 2 2" xfId="32556" xr:uid="{00000000-0005-0000-0000-00005ECB0000}"/>
    <cellStyle name="Normal 9 9 4 2 3" xfId="49902" xr:uid="{00000000-0005-0000-0000-00005FCB0000}"/>
    <cellStyle name="Normal 9 9 4 3" xfId="23883" xr:uid="{00000000-0005-0000-0000-000060CB0000}"/>
    <cellStyle name="Normal 9 9 4 4" xfId="41229" xr:uid="{00000000-0005-0000-0000-000061CB0000}"/>
    <cellStyle name="Normal 9 9 5" xfId="3296" xr:uid="{00000000-0005-0000-0000-000062CB0000}"/>
    <cellStyle name="Normal 9 9 5 2" xfId="11969" xr:uid="{00000000-0005-0000-0000-000063CB0000}"/>
    <cellStyle name="Normal 9 9 5 2 2" xfId="29322" xr:uid="{00000000-0005-0000-0000-000064CB0000}"/>
    <cellStyle name="Normal 9 9 5 2 3" xfId="46668" xr:uid="{00000000-0005-0000-0000-000065CB0000}"/>
    <cellStyle name="Normal 9 9 5 3" xfId="20649" xr:uid="{00000000-0005-0000-0000-000066CB0000}"/>
    <cellStyle name="Normal 9 9 5 4" xfId="37995" xr:uid="{00000000-0005-0000-0000-000067CB0000}"/>
    <cellStyle name="Normal 9 9 6" xfId="9421" xr:uid="{00000000-0005-0000-0000-000068CB0000}"/>
    <cellStyle name="Normal 9 9 6 2" xfId="26774" xr:uid="{00000000-0005-0000-0000-000069CB0000}"/>
    <cellStyle name="Normal 9 9 6 3" xfId="44120" xr:uid="{00000000-0005-0000-0000-00006ACB0000}"/>
    <cellStyle name="Normal 9 9 7" xfId="18101" xr:uid="{00000000-0005-0000-0000-00006BCB0000}"/>
    <cellStyle name="Normal 9 9 8" xfId="35447" xr:uid="{00000000-0005-0000-0000-00006CCB0000}"/>
  </cellStyles>
  <dxfs count="0"/>
  <tableStyles count="0" defaultTableStyle="TableStyleMedium9" defaultPivotStyle="PivotStyleLight16"/>
  <colors>
    <mruColors>
      <color rgb="FFFFFF00"/>
      <color rgb="FFF0F4F7"/>
      <color rgb="FFD9D9D9"/>
      <color rgb="FFCCCCCC"/>
      <color rgb="FF33CC33"/>
      <color rgb="FFCC0066"/>
      <color rgb="FF00FF00"/>
      <color rgb="FFFAFAFA"/>
      <color rgb="FF00CC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externalLink" Target="externalLinks/externalLink8.xml"/><Relationship Id="rId84" Type="http://schemas.openxmlformats.org/officeDocument/2006/relationships/externalLink" Target="externalLinks/externalLink24.xml"/><Relationship Id="rId89"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4.xml"/><Relationship Id="rId79" Type="http://schemas.openxmlformats.org/officeDocument/2006/relationships/externalLink" Target="externalLinks/externalLink19.xml"/><Relationship Id="rId5" Type="http://schemas.openxmlformats.org/officeDocument/2006/relationships/worksheet" Target="worksheets/sheet5.xml"/><Relationship Id="rId90" Type="http://schemas.openxmlformats.org/officeDocument/2006/relationships/externalLink" Target="externalLinks/externalLink30.xml"/><Relationship Id="rId95"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4.xml"/><Relationship Id="rId69" Type="http://schemas.openxmlformats.org/officeDocument/2006/relationships/externalLink" Target="externalLinks/externalLink9.xml"/><Relationship Id="rId80" Type="http://schemas.openxmlformats.org/officeDocument/2006/relationships/externalLink" Target="externalLinks/externalLink20.xml"/><Relationship Id="rId85" Type="http://schemas.openxmlformats.org/officeDocument/2006/relationships/externalLink" Target="externalLinks/externalLink2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2.xml"/><Relationship Id="rId70" Type="http://schemas.openxmlformats.org/officeDocument/2006/relationships/externalLink" Target="externalLinks/externalLink10.xml"/><Relationship Id="rId75" Type="http://schemas.openxmlformats.org/officeDocument/2006/relationships/externalLink" Target="externalLinks/externalLink15.xml"/><Relationship Id="rId83" Type="http://schemas.openxmlformats.org/officeDocument/2006/relationships/externalLink" Target="externalLinks/externalLink23.xml"/><Relationship Id="rId88" Type="http://schemas.openxmlformats.org/officeDocument/2006/relationships/externalLink" Target="externalLinks/externalLink28.xml"/><Relationship Id="rId91" Type="http://schemas.openxmlformats.org/officeDocument/2006/relationships/externalLink" Target="externalLinks/externalLink31.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5.xml"/><Relationship Id="rId73" Type="http://schemas.openxmlformats.org/officeDocument/2006/relationships/externalLink" Target="externalLinks/externalLink13.xml"/><Relationship Id="rId78" Type="http://schemas.openxmlformats.org/officeDocument/2006/relationships/externalLink" Target="externalLinks/externalLink18.xml"/><Relationship Id="rId81" Type="http://schemas.openxmlformats.org/officeDocument/2006/relationships/externalLink" Target="externalLinks/externalLink21.xml"/><Relationship Id="rId86" Type="http://schemas.openxmlformats.org/officeDocument/2006/relationships/externalLink" Target="externalLinks/externalLink26.xml"/><Relationship Id="rId94" Type="http://schemas.openxmlformats.org/officeDocument/2006/relationships/theme" Target="theme/theme1.xml"/><Relationship Id="rId99" Type="http://schemas.openxmlformats.org/officeDocument/2006/relationships/customXml" Target="../customXml/item2.xml"/><Relationship Id="rId10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6.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1.xml"/><Relationship Id="rId92"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6.xml"/><Relationship Id="rId87" Type="http://schemas.openxmlformats.org/officeDocument/2006/relationships/externalLink" Target="externalLinks/externalLink27.xml"/><Relationship Id="rId61" Type="http://schemas.openxmlformats.org/officeDocument/2006/relationships/externalLink" Target="externalLinks/externalLink1.xml"/><Relationship Id="rId82"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7.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2.xml"/><Relationship Id="rId93" Type="http://schemas.openxmlformats.org/officeDocument/2006/relationships/externalLink" Target="externalLinks/externalLink33.xml"/><Relationship Id="rId98" Type="http://schemas.openxmlformats.org/officeDocument/2006/relationships/customXml" Target="../customXml/item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1</xdr:col>
      <xdr:colOff>0</xdr:colOff>
      <xdr:row>4</xdr:row>
      <xdr:rowOff>0</xdr:rowOff>
    </xdr:to>
    <xdr:sp macro="" textlink="">
      <xdr:nvSpPr>
        <xdr:cNvPr id="2" name="Line 6">
          <a:extLst>
            <a:ext uri="{FF2B5EF4-FFF2-40B4-BE49-F238E27FC236}">
              <a16:creationId xmlns:a16="http://schemas.microsoft.com/office/drawing/2014/main" id="{00000000-0008-0000-3C00-000002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3" name="Line 7">
          <a:extLst>
            <a:ext uri="{FF2B5EF4-FFF2-40B4-BE49-F238E27FC236}">
              <a16:creationId xmlns:a16="http://schemas.microsoft.com/office/drawing/2014/main" id="{00000000-0008-0000-3C00-000003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4" name="Line 6">
          <a:extLst>
            <a:ext uri="{FF2B5EF4-FFF2-40B4-BE49-F238E27FC236}">
              <a16:creationId xmlns:a16="http://schemas.microsoft.com/office/drawing/2014/main" id="{00000000-0008-0000-3C00-000004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5" name="Line 7">
          <a:extLst>
            <a:ext uri="{FF2B5EF4-FFF2-40B4-BE49-F238E27FC236}">
              <a16:creationId xmlns:a16="http://schemas.microsoft.com/office/drawing/2014/main" id="{00000000-0008-0000-3C00-000005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6" name="Line 6">
          <a:extLst>
            <a:ext uri="{FF2B5EF4-FFF2-40B4-BE49-F238E27FC236}">
              <a16:creationId xmlns:a16="http://schemas.microsoft.com/office/drawing/2014/main" id="{00000000-0008-0000-3C00-000006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7" name="Line 7">
          <a:extLst>
            <a:ext uri="{FF2B5EF4-FFF2-40B4-BE49-F238E27FC236}">
              <a16:creationId xmlns:a16="http://schemas.microsoft.com/office/drawing/2014/main" id="{00000000-0008-0000-3C00-000007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8" name="Line 6">
          <a:extLst>
            <a:ext uri="{FF2B5EF4-FFF2-40B4-BE49-F238E27FC236}">
              <a16:creationId xmlns:a16="http://schemas.microsoft.com/office/drawing/2014/main" id="{00000000-0008-0000-3C00-000008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9" name="Line 7">
          <a:extLst>
            <a:ext uri="{FF2B5EF4-FFF2-40B4-BE49-F238E27FC236}">
              <a16:creationId xmlns:a16="http://schemas.microsoft.com/office/drawing/2014/main" id="{00000000-0008-0000-3C00-000009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KenBOP(current)base%20May%20mission%20rev.2%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DATA\DD\GEO\BOP\GeoBo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intra.mof.gov/WIN/TEMP/MFLOW9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ntra.mof.gov/Documents%20and%20Settings/JMATZ/My%20Local%20Documents/EXCEL/Guyana/2003%20Mission/Final/Other%20Depository%20Corporations%20Balanc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intra.mof.gov/Documents%20and%20Settings/LABREGO/My%20Local%20Documents/Ecuador/ecubopLate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B\APPS\FINANCE\ACCTANT\BOJREPTS\98BOJREP\CCM12JU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Q:\WIN\TEMP\MFLOW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psfwn03p\sta\DOC\AI\SIMS\Workfiles\Guyana\MB\IMD\2003%20Mission\Final\Other%20Depository%20Corporations%20Balance.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LOANSEP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LABREGO\My%20Local%20Documents\Ecuador\ecubopLatest.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LOANS_MAY.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ALES%20LISTING%20-%20Nov%2004.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LOANS_MAR03.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RS97TAB.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dec_03_loan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vizorsoftware.sharepoint.com/keithferguson/Documents/OneDrive%20-%20Vizor%20Ltd/AMBD/Reqs/Templates/CM/Monthly%20Reporting%20Form%20-%20Securities/Monthly%20Reporting%20Form%20-%20Securities%20for%20CSS.xlsx"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Fimmmdd.2"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intra.mof.gov/DATA/DH/GEO/BOP/GeoBo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vised%20CLOSING%20STOCK-DEC%2006.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RSTAB.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FIMMMDD.1"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EEKLY0.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LOANS_FEB.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OANSAUG.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ECCB06R.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oans_de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vizorsoftware.sharepoint.com/GRPOFF/GENOFF/SVPCOF/MTHEND/INV040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intra.mof.gov/DATA/DH/GEO/BOP/Data/FLOW2004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intra.mof.gov/DATA/S1/ECU/SECTORS/External/PERUMF9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vizorsoftware.sharepoint.com/Users/JackieL/Commercial%20Bank%20Quarterly%20Capital%20Adequacy%20-%20CBQ9(D).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LOANS_OC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mof.gov/DATA/S1/ECU/SECTORS/External/ecuredta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intra.mof.gov/DOC/SI/IMSection/DP/Workfiles/SRF/SRF%20for%20Supplement/Graduated%20to%20DC/Chile%20EI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 (new)"/>
      <sheetName val="Leases"/>
      <sheetName val="Info"/>
      <sheetName val="Ext.Fin (FY)"/>
      <sheetName val="Table fy"/>
      <sheetName val="Table"/>
      <sheetName val="BOP"/>
      <sheetName val="Output"/>
      <sheetName val="weo"/>
      <sheetName val="Macro"/>
      <sheetName val="Exp"/>
      <sheetName val="Imp"/>
      <sheetName val="serv"/>
      <sheetName val="in-out"/>
      <sheetName val="KA"/>
      <sheetName val="Ind"/>
      <sheetName val="DSA output"/>
      <sheetName val="Sheet1"/>
      <sheetName val="WETA"/>
      <sheetName val="Enumerations"/>
      <sheetName val="Institution Type Key"/>
      <sheetName val="nam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Main Output Table"/>
      <sheetName val="BoP"/>
      <sheetName val="End-94-update"/>
      <sheetName val="Projects"/>
      <sheetName val="Debt"/>
      <sheetName val="export"/>
      <sheetName val="import"/>
      <sheetName val="Gas"/>
      <sheetName val="IMF"/>
      <sheetName val="WB"/>
      <sheetName val="EBRD"/>
      <sheetName val="ER"/>
      <sheetName val="RED_TbleBOP"/>
      <sheetName val="Debt_Sum_Tbl"/>
      <sheetName val="RED_Tble36"/>
      <sheetName val="Tbl2-DSA"/>
      <sheetName val="BoP_Sum (comp)"/>
      <sheetName val="DS_after2001 (2)"/>
      <sheetName val="DS_after2001"/>
      <sheetName val="Chart1 DS"/>
      <sheetName val="Prog"/>
      <sheetName val="UFC_TBL"/>
      <sheetName val="CPFs"/>
      <sheetName val="ControlSheet"/>
      <sheetName val="DSA-2000"/>
      <sheetName val="NPV"/>
      <sheetName val="NPV-gap-Geo&amp;Napflow"/>
      <sheetName val="NPV-gap-Napstock"/>
      <sheetName val="DSA_Naple_F_S"/>
      <sheetName val="WEOQ5"/>
      <sheetName val="WEOQ6"/>
      <sheetName val="WEOQ7"/>
      <sheetName val="End-94-old"/>
      <sheetName val="GEO_Q"/>
      <sheetName val="FSUOUT"/>
      <sheetName val="WEO"/>
      <sheetName val="Inputs"/>
      <sheetName val="Out-A"/>
      <sheetName val="Out-F"/>
      <sheetName val="Out-M"/>
      <sheetName val="Out-BoP"/>
      <sheetName val="Trade"/>
      <sheetName val="BoP-worksheet"/>
      <sheetName val="Finance"/>
      <sheetName val="Pledge"/>
      <sheetName val="Finreq"/>
      <sheetName val="FundSR"/>
      <sheetName val="Input_external"/>
      <sheetName val="Inp_Outp_debt"/>
      <sheetName val="BoP-GDP"/>
      <sheetName val="NPC Debt"/>
      <sheetName val="Flow"/>
      <sheetName val="Oil shock"/>
      <sheetName val="Fiscal1"/>
      <sheetName val="Figs"/>
      <sheetName val="NRI"/>
      <sheetName val="Input-DS-04-Feb 05"/>
      <sheetName val="Input-DS-05-Feb 05"/>
      <sheetName val="Input-Grants-05-Feb 05-2"/>
      <sheetName val="Input-Grants-04-Feb 05"/>
      <sheetName val="Input-Credit-05-Feb 05"/>
      <sheetName val="Input-Credit 04 Feb 05"/>
      <sheetName val="Merchandise"/>
      <sheetName val="Debt stocks"/>
      <sheetName val="Storage"/>
      <sheetName val="Q5"/>
      <sheetName val="Q6"/>
      <sheetName val="Q7"/>
      <sheetName val="OUTREO"/>
      <sheetName val="OUTREO_History"/>
      <sheetName val="Enumerations"/>
    </sheetNames>
    <sheetDataSet>
      <sheetData sheetId="0" refreshError="1"/>
      <sheetData sheetId="1" refreshError="1"/>
      <sheetData sheetId="2" refreshError="1"/>
      <sheetData sheetId="3" refreshError="1">
        <row r="313">
          <cell r="E313" t="e">
            <v>#REF!</v>
          </cell>
          <cell r="F313" t="e">
            <v>#REF!</v>
          </cell>
          <cell r="G313" t="e">
            <v>#REF!</v>
          </cell>
          <cell r="H313" t="e">
            <v>#REF!</v>
          </cell>
          <cell r="I313" t="e">
            <v>#REF!</v>
          </cell>
          <cell r="J313" t="e">
            <v>#REF!</v>
          </cell>
          <cell r="K313" t="e">
            <v>#REF!</v>
          </cell>
          <cell r="L313" t="e">
            <v>#REF!</v>
          </cell>
          <cell r="M313" t="e">
            <v>#REF!</v>
          </cell>
          <cell r="N313" t="e">
            <v>#REF!</v>
          </cell>
          <cell r="O313" t="e">
            <v>#REF!</v>
          </cell>
          <cell r="P313" t="e">
            <v>#REF!</v>
          </cell>
          <cell r="Q313" t="e">
            <v>#REF!</v>
          </cell>
          <cell r="R313" t="e">
            <v>#REF!</v>
          </cell>
          <cell r="S313" t="e">
            <v>#REF!</v>
          </cell>
          <cell r="T313" t="e">
            <v>#REF!</v>
          </cell>
          <cell r="U313" t="e">
            <v>#REF!</v>
          </cell>
          <cell r="V313" t="e">
            <v>#REF!</v>
          </cell>
          <cell r="W313" t="e">
            <v>#REF!</v>
          </cell>
          <cell r="X313" t="e">
            <v>#REF!</v>
          </cell>
          <cell r="Y313" t="e">
            <v>#REF!</v>
          </cell>
          <cell r="Z313" t="e">
            <v>#REF!</v>
          </cell>
          <cell r="AA313" t="e">
            <v>#REF!</v>
          </cell>
          <cell r="AB313" t="e">
            <v>#REF!</v>
          </cell>
          <cell r="AC313" t="e">
            <v>#REF!</v>
          </cell>
          <cell r="AD313" t="e">
            <v>#REF!</v>
          </cell>
          <cell r="AE313" t="e">
            <v>#REF!</v>
          </cell>
          <cell r="AF313" t="e">
            <v>#REF!</v>
          </cell>
          <cell r="AG313" t="e">
            <v>#REF!</v>
          </cell>
          <cell r="AH313" t="e">
            <v>#REF!</v>
          </cell>
          <cell r="AI313" t="e">
            <v>#REF!</v>
          </cell>
          <cell r="AJ313" t="e">
            <v>#REF!</v>
          </cell>
          <cell r="AK313" t="e">
            <v>#REF!</v>
          </cell>
          <cell r="AL313" t="e">
            <v>#REF!</v>
          </cell>
          <cell r="AM313" t="e">
            <v>#REF!</v>
          </cell>
          <cell r="AN313" t="e">
            <v>#REF!</v>
          </cell>
          <cell r="AO313" t="e">
            <v>#REF!</v>
          </cell>
          <cell r="AP313" t="e">
            <v>#REF!</v>
          </cell>
          <cell r="AQ313" t="e">
            <v>#REF!</v>
          </cell>
          <cell r="AR313" t="e">
            <v>#REF!</v>
          </cell>
          <cell r="AS313" t="e">
            <v>#REF!</v>
          </cell>
          <cell r="AT313" t="e">
            <v>#REF!</v>
          </cell>
          <cell r="AU313" t="e">
            <v>#REF!</v>
          </cell>
          <cell r="AV313" t="e">
            <v>#REF!</v>
          </cell>
          <cell r="AW313" t="e">
            <v>#REF!</v>
          </cell>
          <cell r="AX313" t="e">
            <v>#REF!</v>
          </cell>
          <cell r="AY313" t="e">
            <v>#REF!</v>
          </cell>
          <cell r="AZ313" t="e">
            <v>#REF!</v>
          </cell>
          <cell r="BA313" t="e">
            <v>#REF!</v>
          </cell>
          <cell r="BB313" t="e">
            <v>#REF!</v>
          </cell>
          <cell r="BC313" t="e">
            <v>#REF!</v>
          </cell>
          <cell r="BD313" t="e">
            <v>#REF!</v>
          </cell>
          <cell r="BE313" t="e">
            <v>#REF!</v>
          </cell>
        </row>
        <row r="314">
          <cell r="E314" t="e">
            <v>#REF!</v>
          </cell>
          <cell r="F314" t="e">
            <v>#REF!</v>
          </cell>
          <cell r="G314" t="e">
            <v>#REF!</v>
          </cell>
          <cell r="H314" t="e">
            <v>#REF!</v>
          </cell>
          <cell r="I314" t="e">
            <v>#REF!</v>
          </cell>
          <cell r="J314" t="e">
            <v>#REF!</v>
          </cell>
          <cell r="K314" t="e">
            <v>#REF!</v>
          </cell>
          <cell r="L314" t="e">
            <v>#REF!</v>
          </cell>
          <cell r="M314" t="e">
            <v>#REF!</v>
          </cell>
          <cell r="N314" t="e">
            <v>#REF!</v>
          </cell>
          <cell r="O314" t="e">
            <v>#REF!</v>
          </cell>
          <cell r="P314" t="e">
            <v>#REF!</v>
          </cell>
          <cell r="Q314" t="e">
            <v>#REF!</v>
          </cell>
          <cell r="R314" t="e">
            <v>#REF!</v>
          </cell>
          <cell r="S314" t="e">
            <v>#REF!</v>
          </cell>
          <cell r="T314" t="e">
            <v>#REF!</v>
          </cell>
          <cell r="U314" t="e">
            <v>#REF!</v>
          </cell>
          <cell r="V314" t="e">
            <v>#REF!</v>
          </cell>
          <cell r="W314" t="e">
            <v>#REF!</v>
          </cell>
          <cell r="X314" t="e">
            <v>#REF!</v>
          </cell>
          <cell r="Y314" t="e">
            <v>#REF!</v>
          </cell>
          <cell r="Z314" t="e">
            <v>#REF!</v>
          </cell>
          <cell r="AA314" t="e">
            <v>#REF!</v>
          </cell>
          <cell r="AB314" t="e">
            <v>#REF!</v>
          </cell>
          <cell r="AC314" t="e">
            <v>#REF!</v>
          </cell>
          <cell r="AD314" t="e">
            <v>#REF!</v>
          </cell>
          <cell r="AE314" t="e">
            <v>#REF!</v>
          </cell>
          <cell r="AF314" t="e">
            <v>#REF!</v>
          </cell>
          <cell r="AG314" t="e">
            <v>#REF!</v>
          </cell>
          <cell r="AH314" t="e">
            <v>#REF!</v>
          </cell>
          <cell r="AI314" t="e">
            <v>#REF!</v>
          </cell>
          <cell r="AJ314" t="e">
            <v>#REF!</v>
          </cell>
          <cell r="AK314" t="e">
            <v>#REF!</v>
          </cell>
          <cell r="AL314" t="e">
            <v>#REF!</v>
          </cell>
          <cell r="AM314" t="e">
            <v>#REF!</v>
          </cell>
          <cell r="AN314" t="e">
            <v>#REF!</v>
          </cell>
          <cell r="AO314" t="e">
            <v>#REF!</v>
          </cell>
          <cell r="AP314" t="e">
            <v>#REF!</v>
          </cell>
          <cell r="AQ314" t="e">
            <v>#REF!</v>
          </cell>
          <cell r="AR314" t="e">
            <v>#REF!</v>
          </cell>
          <cell r="AS314" t="e">
            <v>#REF!</v>
          </cell>
          <cell r="AT314" t="e">
            <v>#REF!</v>
          </cell>
          <cell r="AU314" t="e">
            <v>#REF!</v>
          </cell>
          <cell r="AV314" t="e">
            <v>#REF!</v>
          </cell>
          <cell r="AW314" t="e">
            <v>#REF!</v>
          </cell>
          <cell r="AX314" t="e">
            <v>#REF!</v>
          </cell>
          <cell r="AY314" t="e">
            <v>#REF!</v>
          </cell>
          <cell r="AZ314" t="e">
            <v>#REF!</v>
          </cell>
          <cell r="BA314" t="e">
            <v>#REF!</v>
          </cell>
          <cell r="BB314" t="e">
            <v>#REF!</v>
          </cell>
          <cell r="BC314" t="e">
            <v>#REF!</v>
          </cell>
          <cell r="BD314" t="e">
            <v>#REF!</v>
          </cell>
          <cell r="BE314" t="e">
            <v>#REF!</v>
          </cell>
        </row>
        <row r="315">
          <cell r="E315" t="e">
            <v>#REF!</v>
          </cell>
          <cell r="F315" t="e">
            <v>#REF!</v>
          </cell>
          <cell r="G315" t="e">
            <v>#REF!</v>
          </cell>
          <cell r="H315" t="e">
            <v>#REF!</v>
          </cell>
          <cell r="I315" t="e">
            <v>#REF!</v>
          </cell>
          <cell r="J315" t="e">
            <v>#REF!</v>
          </cell>
          <cell r="K315" t="e">
            <v>#REF!</v>
          </cell>
          <cell r="L315" t="e">
            <v>#REF!</v>
          </cell>
          <cell r="M315" t="e">
            <v>#REF!</v>
          </cell>
          <cell r="N315" t="e">
            <v>#REF!</v>
          </cell>
          <cell r="O315" t="e">
            <v>#REF!</v>
          </cell>
          <cell r="P315" t="e">
            <v>#REF!</v>
          </cell>
          <cell r="Q315" t="e">
            <v>#REF!</v>
          </cell>
          <cell r="R315" t="e">
            <v>#REF!</v>
          </cell>
          <cell r="S315" t="e">
            <v>#REF!</v>
          </cell>
          <cell r="T315" t="e">
            <v>#REF!</v>
          </cell>
          <cell r="U315" t="e">
            <v>#REF!</v>
          </cell>
          <cell r="V315" t="e">
            <v>#REF!</v>
          </cell>
          <cell r="W315" t="e">
            <v>#REF!</v>
          </cell>
          <cell r="X315" t="e">
            <v>#REF!</v>
          </cell>
          <cell r="Y315" t="e">
            <v>#REF!</v>
          </cell>
          <cell r="Z315" t="e">
            <v>#REF!</v>
          </cell>
          <cell r="AA315" t="e">
            <v>#REF!</v>
          </cell>
          <cell r="AB315" t="e">
            <v>#REF!</v>
          </cell>
          <cell r="AC315" t="e">
            <v>#REF!</v>
          </cell>
          <cell r="AD315" t="e">
            <v>#REF!</v>
          </cell>
          <cell r="AE315" t="e">
            <v>#REF!</v>
          </cell>
          <cell r="AF315" t="e">
            <v>#REF!</v>
          </cell>
          <cell r="AG315" t="e">
            <v>#REF!</v>
          </cell>
          <cell r="AH315" t="e">
            <v>#REF!</v>
          </cell>
          <cell r="AI315" t="e">
            <v>#REF!</v>
          </cell>
          <cell r="AJ315" t="e">
            <v>#REF!</v>
          </cell>
          <cell r="AK315" t="e">
            <v>#REF!</v>
          </cell>
          <cell r="AL315" t="e">
            <v>#REF!</v>
          </cell>
          <cell r="AM315" t="e">
            <v>#REF!</v>
          </cell>
          <cell r="AN315" t="e">
            <v>#REF!</v>
          </cell>
          <cell r="AO315" t="e">
            <v>#REF!</v>
          </cell>
          <cell r="AP315" t="e">
            <v>#REF!</v>
          </cell>
          <cell r="AQ315" t="e">
            <v>#REF!</v>
          </cell>
          <cell r="AR315" t="e">
            <v>#REF!</v>
          </cell>
          <cell r="AS315" t="e">
            <v>#REF!</v>
          </cell>
          <cell r="AT315" t="e">
            <v>#REF!</v>
          </cell>
          <cell r="AU315" t="e">
            <v>#REF!</v>
          </cell>
          <cell r="AV315" t="e">
            <v>#REF!</v>
          </cell>
          <cell r="AW315" t="e">
            <v>#REF!</v>
          </cell>
          <cell r="AX315" t="e">
            <v>#REF!</v>
          </cell>
          <cell r="AY315" t="e">
            <v>#REF!</v>
          </cell>
          <cell r="AZ315" t="e">
            <v>#REF!</v>
          </cell>
          <cell r="BA315" t="e">
            <v>#REF!</v>
          </cell>
          <cell r="BB315" t="e">
            <v>#REF!</v>
          </cell>
          <cell r="BC315" t="e">
            <v>#REF!</v>
          </cell>
          <cell r="BD315" t="e">
            <v>#REF!</v>
          </cell>
          <cell r="BE315" t="e">
            <v>#REF!</v>
          </cell>
        </row>
        <row r="316">
          <cell r="E316" t="e">
            <v>#REF!</v>
          </cell>
          <cell r="F316" t="e">
            <v>#REF!</v>
          </cell>
          <cell r="G316" t="e">
            <v>#REF!</v>
          </cell>
          <cell r="H316" t="e">
            <v>#REF!</v>
          </cell>
          <cell r="I316" t="e">
            <v>#REF!</v>
          </cell>
          <cell r="J316" t="e">
            <v>#REF!</v>
          </cell>
          <cell r="K316" t="e">
            <v>#REF!</v>
          </cell>
          <cell r="L316" t="e">
            <v>#REF!</v>
          </cell>
          <cell r="M316" t="e">
            <v>#REF!</v>
          </cell>
          <cell r="N316" t="e">
            <v>#REF!</v>
          </cell>
          <cell r="O316" t="e">
            <v>#REF!</v>
          </cell>
          <cell r="P316" t="e">
            <v>#REF!</v>
          </cell>
          <cell r="Q316" t="e">
            <v>#REF!</v>
          </cell>
          <cell r="R316" t="e">
            <v>#REF!</v>
          </cell>
          <cell r="S316" t="e">
            <v>#REF!</v>
          </cell>
          <cell r="T316" t="e">
            <v>#REF!</v>
          </cell>
          <cell r="U316" t="e">
            <v>#REF!</v>
          </cell>
          <cell r="V316" t="e">
            <v>#REF!</v>
          </cell>
          <cell r="W316" t="e">
            <v>#REF!</v>
          </cell>
          <cell r="X316" t="e">
            <v>#REF!</v>
          </cell>
          <cell r="Y316" t="e">
            <v>#REF!</v>
          </cell>
          <cell r="Z316" t="e">
            <v>#REF!</v>
          </cell>
          <cell r="AA316" t="e">
            <v>#REF!</v>
          </cell>
          <cell r="AB316" t="e">
            <v>#REF!</v>
          </cell>
          <cell r="AC316" t="e">
            <v>#REF!</v>
          </cell>
          <cell r="AD316" t="e">
            <v>#REF!</v>
          </cell>
          <cell r="AE316" t="e">
            <v>#REF!</v>
          </cell>
          <cell r="AF316" t="e">
            <v>#REF!</v>
          </cell>
          <cell r="AG316" t="e">
            <v>#REF!</v>
          </cell>
          <cell r="AH316" t="e">
            <v>#REF!</v>
          </cell>
          <cell r="AI316" t="e">
            <v>#REF!</v>
          </cell>
          <cell r="AJ316" t="e">
            <v>#REF!</v>
          </cell>
          <cell r="AK316" t="e">
            <v>#REF!</v>
          </cell>
          <cell r="AL316" t="e">
            <v>#REF!</v>
          </cell>
          <cell r="AM316" t="e">
            <v>#REF!</v>
          </cell>
          <cell r="AN316" t="e">
            <v>#REF!</v>
          </cell>
          <cell r="AO316" t="e">
            <v>#REF!</v>
          </cell>
          <cell r="AP316" t="e">
            <v>#REF!</v>
          </cell>
          <cell r="AQ316" t="e">
            <v>#REF!</v>
          </cell>
          <cell r="AR316" t="e">
            <v>#REF!</v>
          </cell>
          <cell r="AS316" t="e">
            <v>#REF!</v>
          </cell>
          <cell r="AT316" t="e">
            <v>#REF!</v>
          </cell>
          <cell r="AU316" t="e">
            <v>#REF!</v>
          </cell>
          <cell r="AV316" t="e">
            <v>#REF!</v>
          </cell>
          <cell r="AW316" t="e">
            <v>#REF!</v>
          </cell>
          <cell r="AX316" t="e">
            <v>#REF!</v>
          </cell>
          <cell r="AY316" t="e">
            <v>#REF!</v>
          </cell>
          <cell r="AZ316" t="e">
            <v>#REF!</v>
          </cell>
          <cell r="BA316" t="e">
            <v>#REF!</v>
          </cell>
          <cell r="BB316" t="e">
            <v>#REF!</v>
          </cell>
          <cell r="BC316" t="e">
            <v>#REF!</v>
          </cell>
          <cell r="BD316" t="e">
            <v>#REF!</v>
          </cell>
          <cell r="BE316" t="e">
            <v>#REF!</v>
          </cell>
        </row>
        <row r="317">
          <cell r="E317" t="e">
            <v>#REF!</v>
          </cell>
          <cell r="F317" t="e">
            <v>#REF!</v>
          </cell>
          <cell r="G317" t="e">
            <v>#REF!</v>
          </cell>
          <cell r="H317" t="e">
            <v>#REF!</v>
          </cell>
          <cell r="I317" t="e">
            <v>#REF!</v>
          </cell>
          <cell r="J317" t="e">
            <v>#REF!</v>
          </cell>
          <cell r="K317" t="e">
            <v>#REF!</v>
          </cell>
          <cell r="L317" t="e">
            <v>#REF!</v>
          </cell>
          <cell r="M317" t="e">
            <v>#REF!</v>
          </cell>
          <cell r="N317" t="e">
            <v>#REF!</v>
          </cell>
          <cell r="O317" t="e">
            <v>#REF!</v>
          </cell>
          <cell r="P317" t="e">
            <v>#REF!</v>
          </cell>
          <cell r="Q317" t="e">
            <v>#REF!</v>
          </cell>
          <cell r="R317" t="e">
            <v>#REF!</v>
          </cell>
          <cell r="S317" t="e">
            <v>#REF!</v>
          </cell>
          <cell r="T317" t="e">
            <v>#REF!</v>
          </cell>
          <cell r="U317" t="e">
            <v>#REF!</v>
          </cell>
          <cell r="V317" t="e">
            <v>#REF!</v>
          </cell>
          <cell r="W317" t="e">
            <v>#REF!</v>
          </cell>
          <cell r="X317" t="e">
            <v>#REF!</v>
          </cell>
          <cell r="Y317" t="e">
            <v>#REF!</v>
          </cell>
          <cell r="Z317" t="e">
            <v>#REF!</v>
          </cell>
          <cell r="AA317" t="e">
            <v>#REF!</v>
          </cell>
          <cell r="AB317" t="e">
            <v>#REF!</v>
          </cell>
          <cell r="AC317" t="e">
            <v>#REF!</v>
          </cell>
          <cell r="AD317" t="e">
            <v>#REF!</v>
          </cell>
          <cell r="AE317" t="e">
            <v>#REF!</v>
          </cell>
          <cell r="AF317" t="e">
            <v>#REF!</v>
          </cell>
          <cell r="AG317" t="e">
            <v>#REF!</v>
          </cell>
          <cell r="AH317" t="e">
            <v>#REF!</v>
          </cell>
          <cell r="AI317" t="e">
            <v>#REF!</v>
          </cell>
          <cell r="AJ317" t="e">
            <v>#REF!</v>
          </cell>
          <cell r="AK317" t="e">
            <v>#REF!</v>
          </cell>
          <cell r="AL317" t="e">
            <v>#REF!</v>
          </cell>
          <cell r="AM317" t="e">
            <v>#REF!</v>
          </cell>
          <cell r="AN317" t="e">
            <v>#REF!</v>
          </cell>
          <cell r="AO317" t="e">
            <v>#REF!</v>
          </cell>
          <cell r="AP317" t="e">
            <v>#REF!</v>
          </cell>
          <cell r="AQ317" t="e">
            <v>#REF!</v>
          </cell>
          <cell r="AR317" t="e">
            <v>#REF!</v>
          </cell>
          <cell r="AS317" t="e">
            <v>#REF!</v>
          </cell>
          <cell r="AT317" t="e">
            <v>#REF!</v>
          </cell>
          <cell r="AU317" t="e">
            <v>#REF!</v>
          </cell>
          <cell r="AV317" t="e">
            <v>#REF!</v>
          </cell>
          <cell r="AW317" t="e">
            <v>#REF!</v>
          </cell>
          <cell r="AX317" t="e">
            <v>#REF!</v>
          </cell>
          <cell r="AY317" t="e">
            <v>#REF!</v>
          </cell>
          <cell r="AZ317" t="e">
            <v>#REF!</v>
          </cell>
          <cell r="BA317" t="e">
            <v>#REF!</v>
          </cell>
          <cell r="BB317" t="e">
            <v>#REF!</v>
          </cell>
          <cell r="BC317" t="e">
            <v>#REF!</v>
          </cell>
          <cell r="BD317" t="e">
            <v>#REF!</v>
          </cell>
          <cell r="BE317" t="e">
            <v>#REF!</v>
          </cell>
        </row>
        <row r="318">
          <cell r="E318" t="e">
            <v>#REF!</v>
          </cell>
          <cell r="F318" t="e">
            <v>#REF!</v>
          </cell>
          <cell r="G318" t="e">
            <v>#REF!</v>
          </cell>
          <cell r="H318" t="e">
            <v>#REF!</v>
          </cell>
          <cell r="I318" t="e">
            <v>#REF!</v>
          </cell>
          <cell r="J318" t="e">
            <v>#REF!</v>
          </cell>
          <cell r="K318" t="e">
            <v>#REF!</v>
          </cell>
          <cell r="L318" t="e">
            <v>#REF!</v>
          </cell>
          <cell r="M318" t="e">
            <v>#REF!</v>
          </cell>
          <cell r="N318" t="e">
            <v>#REF!</v>
          </cell>
          <cell r="O318" t="e">
            <v>#REF!</v>
          </cell>
          <cell r="P318" t="e">
            <v>#REF!</v>
          </cell>
          <cell r="Q318" t="e">
            <v>#REF!</v>
          </cell>
          <cell r="R318" t="e">
            <v>#REF!</v>
          </cell>
          <cell r="S318" t="e">
            <v>#REF!</v>
          </cell>
          <cell r="T318" t="e">
            <v>#REF!</v>
          </cell>
          <cell r="U318" t="e">
            <v>#REF!</v>
          </cell>
          <cell r="V318" t="e">
            <v>#REF!</v>
          </cell>
          <cell r="W318" t="e">
            <v>#REF!</v>
          </cell>
          <cell r="X318" t="e">
            <v>#REF!</v>
          </cell>
          <cell r="Y318" t="e">
            <v>#REF!</v>
          </cell>
          <cell r="Z318" t="e">
            <v>#REF!</v>
          </cell>
          <cell r="AA318" t="e">
            <v>#REF!</v>
          </cell>
          <cell r="AB318" t="e">
            <v>#REF!</v>
          </cell>
          <cell r="AC318" t="e">
            <v>#REF!</v>
          </cell>
          <cell r="AD318" t="e">
            <v>#REF!</v>
          </cell>
          <cell r="AE318" t="e">
            <v>#REF!</v>
          </cell>
          <cell r="AF318" t="e">
            <v>#REF!</v>
          </cell>
          <cell r="AG318" t="e">
            <v>#REF!</v>
          </cell>
          <cell r="AH318" t="e">
            <v>#REF!</v>
          </cell>
          <cell r="AI318" t="e">
            <v>#REF!</v>
          </cell>
          <cell r="AJ318" t="e">
            <v>#REF!</v>
          </cell>
          <cell r="AK318" t="e">
            <v>#REF!</v>
          </cell>
          <cell r="AL318" t="e">
            <v>#REF!</v>
          </cell>
          <cell r="AM318" t="e">
            <v>#REF!</v>
          </cell>
          <cell r="AN318" t="e">
            <v>#REF!</v>
          </cell>
          <cell r="AO318" t="e">
            <v>#REF!</v>
          </cell>
          <cell r="AP318" t="e">
            <v>#REF!</v>
          </cell>
          <cell r="AQ318" t="e">
            <v>#REF!</v>
          </cell>
          <cell r="AR318" t="e">
            <v>#REF!</v>
          </cell>
          <cell r="AS318" t="e">
            <v>#REF!</v>
          </cell>
          <cell r="AT318" t="e">
            <v>#REF!</v>
          </cell>
          <cell r="AU318" t="e">
            <v>#REF!</v>
          </cell>
          <cell r="AV318" t="e">
            <v>#REF!</v>
          </cell>
          <cell r="AW318" t="e">
            <v>#REF!</v>
          </cell>
          <cell r="AX318" t="e">
            <v>#REF!</v>
          </cell>
          <cell r="AY318" t="e">
            <v>#REF!</v>
          </cell>
          <cell r="AZ318" t="e">
            <v>#REF!</v>
          </cell>
          <cell r="BA318" t="e">
            <v>#REF!</v>
          </cell>
          <cell r="BB318" t="e">
            <v>#REF!</v>
          </cell>
          <cell r="BC318" t="e">
            <v>#REF!</v>
          </cell>
          <cell r="BD318" t="e">
            <v>#REF!</v>
          </cell>
          <cell r="BE318" t="e">
            <v>#REF!</v>
          </cell>
        </row>
        <row r="319">
          <cell r="E319" t="e">
            <v>#REF!</v>
          </cell>
          <cell r="F319" t="e">
            <v>#REF!</v>
          </cell>
          <cell r="G319" t="e">
            <v>#REF!</v>
          </cell>
          <cell r="H319" t="e">
            <v>#REF!</v>
          </cell>
          <cell r="I319" t="e">
            <v>#REF!</v>
          </cell>
          <cell r="J319" t="e">
            <v>#REF!</v>
          </cell>
          <cell r="K319" t="e">
            <v>#REF!</v>
          </cell>
          <cell r="L319" t="e">
            <v>#REF!</v>
          </cell>
          <cell r="M319" t="e">
            <v>#REF!</v>
          </cell>
          <cell r="N319" t="e">
            <v>#REF!</v>
          </cell>
          <cell r="O319" t="e">
            <v>#REF!</v>
          </cell>
          <cell r="P319" t="e">
            <v>#REF!</v>
          </cell>
          <cell r="Q319" t="e">
            <v>#REF!</v>
          </cell>
          <cell r="R319" t="e">
            <v>#REF!</v>
          </cell>
          <cell r="S319" t="e">
            <v>#REF!</v>
          </cell>
          <cell r="T319" t="e">
            <v>#REF!</v>
          </cell>
          <cell r="U319" t="e">
            <v>#REF!</v>
          </cell>
          <cell r="V319" t="e">
            <v>#REF!</v>
          </cell>
          <cell r="W319" t="e">
            <v>#REF!</v>
          </cell>
          <cell r="X319" t="e">
            <v>#REF!</v>
          </cell>
          <cell r="Y319" t="e">
            <v>#REF!</v>
          </cell>
          <cell r="Z319" t="e">
            <v>#REF!</v>
          </cell>
          <cell r="AA319" t="e">
            <v>#REF!</v>
          </cell>
          <cell r="AB319" t="e">
            <v>#REF!</v>
          </cell>
          <cell r="AC319" t="e">
            <v>#REF!</v>
          </cell>
          <cell r="AD319" t="e">
            <v>#REF!</v>
          </cell>
          <cell r="AE319" t="e">
            <v>#REF!</v>
          </cell>
          <cell r="AF319" t="e">
            <v>#REF!</v>
          </cell>
          <cell r="AG319" t="e">
            <v>#REF!</v>
          </cell>
          <cell r="AH319" t="e">
            <v>#REF!</v>
          </cell>
          <cell r="AI319" t="e">
            <v>#REF!</v>
          </cell>
          <cell r="AJ319" t="e">
            <v>#REF!</v>
          </cell>
          <cell r="AK319" t="e">
            <v>#REF!</v>
          </cell>
          <cell r="AL319" t="e">
            <v>#REF!</v>
          </cell>
          <cell r="AM319" t="e">
            <v>#REF!</v>
          </cell>
          <cell r="AN319" t="e">
            <v>#REF!</v>
          </cell>
          <cell r="AO319" t="e">
            <v>#REF!</v>
          </cell>
          <cell r="AP319" t="e">
            <v>#REF!</v>
          </cell>
          <cell r="AQ319" t="e">
            <v>#REF!</v>
          </cell>
          <cell r="AR319" t="e">
            <v>#REF!</v>
          </cell>
          <cell r="AS319" t="e">
            <v>#REF!</v>
          </cell>
          <cell r="AT319" t="e">
            <v>#REF!</v>
          </cell>
          <cell r="AU319" t="e">
            <v>#REF!</v>
          </cell>
          <cell r="AV319" t="e">
            <v>#REF!</v>
          </cell>
          <cell r="AW319" t="e">
            <v>#REF!</v>
          </cell>
          <cell r="AX319" t="e">
            <v>#REF!</v>
          </cell>
          <cell r="AY319" t="e">
            <v>#REF!</v>
          </cell>
          <cell r="AZ319" t="e">
            <v>#REF!</v>
          </cell>
          <cell r="BA319" t="e">
            <v>#REF!</v>
          </cell>
          <cell r="BB319" t="e">
            <v>#REF!</v>
          </cell>
          <cell r="BC319" t="e">
            <v>#REF!</v>
          </cell>
          <cell r="BD319" t="e">
            <v>#REF!</v>
          </cell>
          <cell r="BE319" t="e">
            <v>#REF!</v>
          </cell>
        </row>
        <row r="320">
          <cell r="E320" t="e">
            <v>#REF!</v>
          </cell>
          <cell r="F320" t="e">
            <v>#REF!</v>
          </cell>
          <cell r="G320" t="e">
            <v>#REF!</v>
          </cell>
          <cell r="H320" t="e">
            <v>#REF!</v>
          </cell>
          <cell r="I320" t="e">
            <v>#REF!</v>
          </cell>
          <cell r="J320" t="e">
            <v>#REF!</v>
          </cell>
          <cell r="K320" t="e">
            <v>#REF!</v>
          </cell>
          <cell r="L320" t="e">
            <v>#REF!</v>
          </cell>
          <cell r="M320" t="e">
            <v>#REF!</v>
          </cell>
          <cell r="N320" t="e">
            <v>#REF!</v>
          </cell>
          <cell r="O320" t="e">
            <v>#REF!</v>
          </cell>
          <cell r="P320" t="e">
            <v>#REF!</v>
          </cell>
          <cell r="Q320" t="e">
            <v>#REF!</v>
          </cell>
          <cell r="R320" t="e">
            <v>#REF!</v>
          </cell>
          <cell r="S320" t="e">
            <v>#REF!</v>
          </cell>
          <cell r="T320" t="e">
            <v>#REF!</v>
          </cell>
          <cell r="U320" t="e">
            <v>#REF!</v>
          </cell>
          <cell r="V320" t="e">
            <v>#REF!</v>
          </cell>
          <cell r="W320" t="e">
            <v>#REF!</v>
          </cell>
          <cell r="X320" t="e">
            <v>#REF!</v>
          </cell>
          <cell r="Y320" t="e">
            <v>#REF!</v>
          </cell>
          <cell r="Z320" t="e">
            <v>#REF!</v>
          </cell>
          <cell r="AA320" t="e">
            <v>#REF!</v>
          </cell>
          <cell r="AB320" t="e">
            <v>#REF!</v>
          </cell>
          <cell r="AC320" t="e">
            <v>#REF!</v>
          </cell>
          <cell r="AD320" t="e">
            <v>#REF!</v>
          </cell>
          <cell r="AE320" t="e">
            <v>#REF!</v>
          </cell>
          <cell r="AF320" t="e">
            <v>#REF!</v>
          </cell>
          <cell r="AG320" t="e">
            <v>#REF!</v>
          </cell>
          <cell r="AH320" t="e">
            <v>#REF!</v>
          </cell>
          <cell r="AI320" t="e">
            <v>#REF!</v>
          </cell>
          <cell r="AJ320" t="e">
            <v>#REF!</v>
          </cell>
          <cell r="AK320" t="e">
            <v>#REF!</v>
          </cell>
          <cell r="AL320" t="e">
            <v>#REF!</v>
          </cell>
          <cell r="AM320" t="e">
            <v>#REF!</v>
          </cell>
          <cell r="AN320" t="e">
            <v>#REF!</v>
          </cell>
          <cell r="AO320" t="e">
            <v>#REF!</v>
          </cell>
          <cell r="AP320" t="e">
            <v>#REF!</v>
          </cell>
          <cell r="AQ320" t="e">
            <v>#REF!</v>
          </cell>
          <cell r="AR320" t="e">
            <v>#REF!</v>
          </cell>
          <cell r="AS320" t="e">
            <v>#REF!</v>
          </cell>
          <cell r="AT320" t="e">
            <v>#REF!</v>
          </cell>
          <cell r="AU320" t="e">
            <v>#REF!</v>
          </cell>
          <cell r="AV320" t="e">
            <v>#REF!</v>
          </cell>
          <cell r="AW320" t="e">
            <v>#REF!</v>
          </cell>
          <cell r="AX320" t="e">
            <v>#REF!</v>
          </cell>
          <cell r="AY320" t="e">
            <v>#REF!</v>
          </cell>
          <cell r="AZ320" t="e">
            <v>#REF!</v>
          </cell>
          <cell r="BA320" t="e">
            <v>#REF!</v>
          </cell>
          <cell r="BB320" t="e">
            <v>#REF!</v>
          </cell>
          <cell r="BC320" t="e">
            <v>#REF!</v>
          </cell>
          <cell r="BD320" t="e">
            <v>#REF!</v>
          </cell>
          <cell r="BE320" t="e">
            <v>#REF!</v>
          </cell>
        </row>
        <row r="321">
          <cell r="E321" t="e">
            <v>#REF!</v>
          </cell>
          <cell r="F321" t="e">
            <v>#REF!</v>
          </cell>
          <cell r="G321" t="e">
            <v>#REF!</v>
          </cell>
          <cell r="H321" t="e">
            <v>#REF!</v>
          </cell>
          <cell r="I321" t="e">
            <v>#REF!</v>
          </cell>
          <cell r="J321" t="e">
            <v>#REF!</v>
          </cell>
          <cell r="K321" t="e">
            <v>#REF!</v>
          </cell>
          <cell r="L321" t="e">
            <v>#REF!</v>
          </cell>
          <cell r="M321" t="e">
            <v>#REF!</v>
          </cell>
          <cell r="N321" t="e">
            <v>#REF!</v>
          </cell>
          <cell r="O321" t="e">
            <v>#REF!</v>
          </cell>
          <cell r="P321" t="e">
            <v>#REF!</v>
          </cell>
          <cell r="Q321" t="e">
            <v>#REF!</v>
          </cell>
          <cell r="R321" t="e">
            <v>#REF!</v>
          </cell>
          <cell r="S321" t="e">
            <v>#REF!</v>
          </cell>
          <cell r="T321" t="e">
            <v>#REF!</v>
          </cell>
          <cell r="U321" t="e">
            <v>#REF!</v>
          </cell>
          <cell r="V321" t="e">
            <v>#REF!</v>
          </cell>
          <cell r="W321" t="e">
            <v>#REF!</v>
          </cell>
          <cell r="X321" t="e">
            <v>#REF!</v>
          </cell>
          <cell r="Y321" t="e">
            <v>#REF!</v>
          </cell>
          <cell r="Z321" t="e">
            <v>#REF!</v>
          </cell>
          <cell r="AA321" t="e">
            <v>#REF!</v>
          </cell>
          <cell r="AB321" t="e">
            <v>#REF!</v>
          </cell>
          <cell r="AC321" t="e">
            <v>#REF!</v>
          </cell>
          <cell r="AD321" t="e">
            <v>#REF!</v>
          </cell>
          <cell r="AE321" t="e">
            <v>#REF!</v>
          </cell>
          <cell r="AF321" t="e">
            <v>#REF!</v>
          </cell>
          <cell r="AG321" t="e">
            <v>#REF!</v>
          </cell>
          <cell r="AH321" t="e">
            <v>#REF!</v>
          </cell>
          <cell r="AI321" t="e">
            <v>#REF!</v>
          </cell>
          <cell r="AJ321" t="e">
            <v>#REF!</v>
          </cell>
          <cell r="AK321" t="e">
            <v>#REF!</v>
          </cell>
          <cell r="AL321" t="e">
            <v>#REF!</v>
          </cell>
          <cell r="AM321" t="e">
            <v>#REF!</v>
          </cell>
          <cell r="AN321" t="e">
            <v>#REF!</v>
          </cell>
          <cell r="AO321" t="e">
            <v>#REF!</v>
          </cell>
          <cell r="AP321" t="e">
            <v>#REF!</v>
          </cell>
          <cell r="AQ321" t="e">
            <v>#REF!</v>
          </cell>
          <cell r="AR321" t="e">
            <v>#REF!</v>
          </cell>
          <cell r="AS321" t="e">
            <v>#REF!</v>
          </cell>
          <cell r="AT321" t="e">
            <v>#REF!</v>
          </cell>
          <cell r="AU321" t="e">
            <v>#REF!</v>
          </cell>
          <cell r="AV321" t="e">
            <v>#REF!</v>
          </cell>
          <cell r="AW321" t="e">
            <v>#REF!</v>
          </cell>
          <cell r="AX321" t="e">
            <v>#REF!</v>
          </cell>
          <cell r="AY321" t="e">
            <v>#REF!</v>
          </cell>
          <cell r="AZ321" t="e">
            <v>#REF!</v>
          </cell>
          <cell r="BA321" t="e">
            <v>#REF!</v>
          </cell>
          <cell r="BB321" t="e">
            <v>#REF!</v>
          </cell>
          <cell r="BC321" t="e">
            <v>#REF!</v>
          </cell>
          <cell r="BD321" t="e">
            <v>#REF!</v>
          </cell>
          <cell r="BE321" t="e">
            <v>#REF!</v>
          </cell>
        </row>
        <row r="322">
          <cell r="E322" t="e">
            <v>#REF!</v>
          </cell>
          <cell r="F322" t="e">
            <v>#REF!</v>
          </cell>
          <cell r="G322" t="e">
            <v>#REF!</v>
          </cell>
          <cell r="H322" t="e">
            <v>#REF!</v>
          </cell>
          <cell r="I322" t="e">
            <v>#REF!</v>
          </cell>
          <cell r="J322" t="e">
            <v>#REF!</v>
          </cell>
          <cell r="K322" t="e">
            <v>#REF!</v>
          </cell>
          <cell r="L322" t="e">
            <v>#REF!</v>
          </cell>
          <cell r="M322" t="e">
            <v>#REF!</v>
          </cell>
          <cell r="N322" t="e">
            <v>#REF!</v>
          </cell>
          <cell r="O322" t="e">
            <v>#REF!</v>
          </cell>
          <cell r="P322" t="e">
            <v>#REF!</v>
          </cell>
          <cell r="Q322" t="e">
            <v>#REF!</v>
          </cell>
          <cell r="R322" t="e">
            <v>#REF!</v>
          </cell>
          <cell r="S322" t="e">
            <v>#REF!</v>
          </cell>
          <cell r="T322" t="e">
            <v>#REF!</v>
          </cell>
          <cell r="U322" t="e">
            <v>#REF!</v>
          </cell>
          <cell r="V322" t="e">
            <v>#REF!</v>
          </cell>
          <cell r="W322" t="e">
            <v>#REF!</v>
          </cell>
          <cell r="X322" t="e">
            <v>#REF!</v>
          </cell>
          <cell r="Y322" t="e">
            <v>#REF!</v>
          </cell>
          <cell r="Z322" t="e">
            <v>#REF!</v>
          </cell>
          <cell r="AA322" t="e">
            <v>#REF!</v>
          </cell>
          <cell r="AB322" t="e">
            <v>#REF!</v>
          </cell>
          <cell r="AC322" t="e">
            <v>#REF!</v>
          </cell>
          <cell r="AD322" t="e">
            <v>#REF!</v>
          </cell>
          <cell r="AE322" t="e">
            <v>#REF!</v>
          </cell>
          <cell r="AF322" t="e">
            <v>#REF!</v>
          </cell>
          <cell r="AG322" t="e">
            <v>#REF!</v>
          </cell>
          <cell r="AH322" t="e">
            <v>#REF!</v>
          </cell>
          <cell r="AI322" t="e">
            <v>#REF!</v>
          </cell>
          <cell r="AJ322" t="e">
            <v>#REF!</v>
          </cell>
          <cell r="AK322" t="e">
            <v>#REF!</v>
          </cell>
          <cell r="AL322" t="e">
            <v>#REF!</v>
          </cell>
          <cell r="AM322" t="e">
            <v>#REF!</v>
          </cell>
          <cell r="AN322" t="e">
            <v>#REF!</v>
          </cell>
          <cell r="AO322" t="e">
            <v>#REF!</v>
          </cell>
          <cell r="AP322" t="e">
            <v>#REF!</v>
          </cell>
          <cell r="AQ322" t="e">
            <v>#REF!</v>
          </cell>
          <cell r="AR322" t="e">
            <v>#REF!</v>
          </cell>
          <cell r="AS322" t="e">
            <v>#REF!</v>
          </cell>
          <cell r="AT322" t="e">
            <v>#REF!</v>
          </cell>
          <cell r="AU322" t="e">
            <v>#REF!</v>
          </cell>
          <cell r="AV322" t="e">
            <v>#REF!</v>
          </cell>
          <cell r="AW322" t="e">
            <v>#REF!</v>
          </cell>
          <cell r="AX322" t="e">
            <v>#REF!</v>
          </cell>
          <cell r="AY322" t="e">
            <v>#REF!</v>
          </cell>
          <cell r="AZ322" t="e">
            <v>#REF!</v>
          </cell>
          <cell r="BA322" t="e">
            <v>#REF!</v>
          </cell>
          <cell r="BB322" t="e">
            <v>#REF!</v>
          </cell>
          <cell r="BC322" t="e">
            <v>#REF!</v>
          </cell>
          <cell r="BD322" t="e">
            <v>#REF!</v>
          </cell>
          <cell r="BE322" t="e">
            <v>#REF!</v>
          </cell>
        </row>
        <row r="323">
          <cell r="E323" t="e">
            <v>#REF!</v>
          </cell>
          <cell r="F323" t="e">
            <v>#REF!</v>
          </cell>
          <cell r="G323" t="e">
            <v>#REF!</v>
          </cell>
          <cell r="H323" t="e">
            <v>#REF!</v>
          </cell>
          <cell r="I323" t="e">
            <v>#REF!</v>
          </cell>
          <cell r="J323" t="e">
            <v>#REF!</v>
          </cell>
          <cell r="K323" t="e">
            <v>#REF!</v>
          </cell>
          <cell r="L323" t="e">
            <v>#REF!</v>
          </cell>
          <cell r="M323" t="e">
            <v>#REF!</v>
          </cell>
          <cell r="N323" t="e">
            <v>#REF!</v>
          </cell>
          <cell r="O323" t="e">
            <v>#REF!</v>
          </cell>
          <cell r="P323" t="e">
            <v>#REF!</v>
          </cell>
          <cell r="Q323" t="e">
            <v>#REF!</v>
          </cell>
          <cell r="R323" t="e">
            <v>#REF!</v>
          </cell>
          <cell r="S323" t="e">
            <v>#REF!</v>
          </cell>
          <cell r="T323" t="e">
            <v>#REF!</v>
          </cell>
          <cell r="U323" t="e">
            <v>#REF!</v>
          </cell>
          <cell r="V323" t="e">
            <v>#REF!</v>
          </cell>
          <cell r="W323" t="e">
            <v>#REF!</v>
          </cell>
          <cell r="X323" t="e">
            <v>#REF!</v>
          </cell>
          <cell r="Y323" t="e">
            <v>#REF!</v>
          </cell>
          <cell r="Z323" t="e">
            <v>#REF!</v>
          </cell>
          <cell r="AA323" t="e">
            <v>#REF!</v>
          </cell>
          <cell r="AB323" t="e">
            <v>#REF!</v>
          </cell>
          <cell r="AC323" t="e">
            <v>#REF!</v>
          </cell>
          <cell r="AD323" t="e">
            <v>#REF!</v>
          </cell>
          <cell r="AE323" t="e">
            <v>#REF!</v>
          </cell>
          <cell r="AF323" t="e">
            <v>#REF!</v>
          </cell>
          <cell r="AG323" t="e">
            <v>#REF!</v>
          </cell>
          <cell r="AH323" t="e">
            <v>#REF!</v>
          </cell>
          <cell r="AI323" t="e">
            <v>#REF!</v>
          </cell>
          <cell r="AJ323" t="e">
            <v>#REF!</v>
          </cell>
          <cell r="AK323" t="e">
            <v>#REF!</v>
          </cell>
          <cell r="AL323" t="e">
            <v>#REF!</v>
          </cell>
          <cell r="AM323" t="e">
            <v>#REF!</v>
          </cell>
          <cell r="AN323" t="e">
            <v>#REF!</v>
          </cell>
          <cell r="AO323" t="e">
            <v>#REF!</v>
          </cell>
          <cell r="AP323" t="e">
            <v>#REF!</v>
          </cell>
          <cell r="AQ323" t="e">
            <v>#REF!</v>
          </cell>
          <cell r="AR323" t="e">
            <v>#REF!</v>
          </cell>
          <cell r="AS323" t="e">
            <v>#REF!</v>
          </cell>
          <cell r="AT323" t="e">
            <v>#REF!</v>
          </cell>
          <cell r="AU323" t="e">
            <v>#REF!</v>
          </cell>
          <cell r="AV323" t="e">
            <v>#REF!</v>
          </cell>
          <cell r="AW323" t="e">
            <v>#REF!</v>
          </cell>
          <cell r="AX323" t="e">
            <v>#REF!</v>
          </cell>
          <cell r="AY323" t="e">
            <v>#REF!</v>
          </cell>
          <cell r="AZ323" t="e">
            <v>#REF!</v>
          </cell>
          <cell r="BA323" t="e">
            <v>#REF!</v>
          </cell>
          <cell r="BB323" t="e">
            <v>#REF!</v>
          </cell>
          <cell r="BC323" t="e">
            <v>#REF!</v>
          </cell>
          <cell r="BD323" t="e">
            <v>#REF!</v>
          </cell>
          <cell r="BE323" t="e">
            <v>#REF!</v>
          </cell>
        </row>
        <row r="324">
          <cell r="E324" t="e">
            <v>#REF!</v>
          </cell>
          <cell r="F324" t="e">
            <v>#REF!</v>
          </cell>
          <cell r="G324" t="e">
            <v>#REF!</v>
          </cell>
          <cell r="H324" t="e">
            <v>#REF!</v>
          </cell>
          <cell r="I324" t="e">
            <v>#REF!</v>
          </cell>
          <cell r="J324" t="e">
            <v>#REF!</v>
          </cell>
          <cell r="K324" t="e">
            <v>#REF!</v>
          </cell>
          <cell r="L324" t="e">
            <v>#REF!</v>
          </cell>
          <cell r="M324" t="e">
            <v>#REF!</v>
          </cell>
          <cell r="N324" t="e">
            <v>#REF!</v>
          </cell>
          <cell r="O324" t="e">
            <v>#REF!</v>
          </cell>
          <cell r="P324" t="e">
            <v>#REF!</v>
          </cell>
          <cell r="Q324" t="e">
            <v>#REF!</v>
          </cell>
          <cell r="R324" t="e">
            <v>#REF!</v>
          </cell>
          <cell r="S324" t="e">
            <v>#REF!</v>
          </cell>
          <cell r="T324" t="e">
            <v>#REF!</v>
          </cell>
          <cell r="U324" t="e">
            <v>#REF!</v>
          </cell>
          <cell r="V324" t="e">
            <v>#REF!</v>
          </cell>
          <cell r="W324" t="e">
            <v>#REF!</v>
          </cell>
          <cell r="X324" t="e">
            <v>#REF!</v>
          </cell>
          <cell r="Y324" t="e">
            <v>#REF!</v>
          </cell>
          <cell r="Z324" t="e">
            <v>#REF!</v>
          </cell>
          <cell r="AA324" t="e">
            <v>#REF!</v>
          </cell>
          <cell r="AB324" t="e">
            <v>#REF!</v>
          </cell>
          <cell r="AC324" t="e">
            <v>#REF!</v>
          </cell>
          <cell r="AD324" t="e">
            <v>#REF!</v>
          </cell>
          <cell r="AE324" t="e">
            <v>#REF!</v>
          </cell>
          <cell r="AF324" t="e">
            <v>#REF!</v>
          </cell>
          <cell r="AG324" t="e">
            <v>#REF!</v>
          </cell>
          <cell r="AH324" t="e">
            <v>#REF!</v>
          </cell>
          <cell r="AI324" t="e">
            <v>#REF!</v>
          </cell>
          <cell r="AJ324" t="e">
            <v>#REF!</v>
          </cell>
          <cell r="AK324" t="e">
            <v>#REF!</v>
          </cell>
          <cell r="AL324" t="e">
            <v>#REF!</v>
          </cell>
          <cell r="AM324" t="e">
            <v>#REF!</v>
          </cell>
          <cell r="AN324" t="e">
            <v>#REF!</v>
          </cell>
          <cell r="AO324" t="e">
            <v>#REF!</v>
          </cell>
          <cell r="AP324" t="e">
            <v>#REF!</v>
          </cell>
          <cell r="AQ324" t="e">
            <v>#REF!</v>
          </cell>
          <cell r="AR324" t="e">
            <v>#REF!</v>
          </cell>
          <cell r="AS324" t="e">
            <v>#REF!</v>
          </cell>
          <cell r="AT324" t="e">
            <v>#REF!</v>
          </cell>
          <cell r="AU324" t="e">
            <v>#REF!</v>
          </cell>
          <cell r="AV324" t="e">
            <v>#REF!</v>
          </cell>
          <cell r="AW324" t="e">
            <v>#REF!</v>
          </cell>
          <cell r="AX324" t="e">
            <v>#REF!</v>
          </cell>
          <cell r="AY324" t="e">
            <v>#REF!</v>
          </cell>
          <cell r="AZ324" t="e">
            <v>#REF!</v>
          </cell>
          <cell r="BA324" t="e">
            <v>#REF!</v>
          </cell>
          <cell r="BB324" t="e">
            <v>#REF!</v>
          </cell>
          <cell r="BC324" t="e">
            <v>#REF!</v>
          </cell>
          <cell r="BD324" t="e">
            <v>#REF!</v>
          </cell>
          <cell r="BE324" t="e">
            <v>#REF!</v>
          </cell>
        </row>
        <row r="325">
          <cell r="E325" t="e">
            <v>#REF!</v>
          </cell>
          <cell r="F325" t="e">
            <v>#REF!</v>
          </cell>
          <cell r="G325" t="e">
            <v>#REF!</v>
          </cell>
          <cell r="H325" t="e">
            <v>#REF!</v>
          </cell>
          <cell r="I325" t="e">
            <v>#REF!</v>
          </cell>
          <cell r="J325" t="e">
            <v>#REF!</v>
          </cell>
          <cell r="K325" t="e">
            <v>#REF!</v>
          </cell>
          <cell r="L325" t="e">
            <v>#REF!</v>
          </cell>
          <cell r="M325" t="e">
            <v>#REF!</v>
          </cell>
          <cell r="N325" t="e">
            <v>#REF!</v>
          </cell>
          <cell r="O325" t="e">
            <v>#REF!</v>
          </cell>
          <cell r="P325" t="e">
            <v>#REF!</v>
          </cell>
          <cell r="Q325" t="e">
            <v>#REF!</v>
          </cell>
          <cell r="R325" t="e">
            <v>#REF!</v>
          </cell>
          <cell r="S325" t="e">
            <v>#REF!</v>
          </cell>
          <cell r="T325" t="e">
            <v>#REF!</v>
          </cell>
          <cell r="U325" t="e">
            <v>#REF!</v>
          </cell>
          <cell r="V325" t="e">
            <v>#REF!</v>
          </cell>
          <cell r="W325" t="e">
            <v>#REF!</v>
          </cell>
          <cell r="X325" t="e">
            <v>#REF!</v>
          </cell>
          <cell r="Y325" t="e">
            <v>#REF!</v>
          </cell>
          <cell r="Z325" t="e">
            <v>#REF!</v>
          </cell>
          <cell r="AA325" t="e">
            <v>#REF!</v>
          </cell>
          <cell r="AB325" t="e">
            <v>#REF!</v>
          </cell>
          <cell r="AC325" t="e">
            <v>#REF!</v>
          </cell>
          <cell r="AD325" t="e">
            <v>#REF!</v>
          </cell>
          <cell r="AE325" t="e">
            <v>#REF!</v>
          </cell>
          <cell r="AF325" t="e">
            <v>#REF!</v>
          </cell>
          <cell r="AG325" t="e">
            <v>#REF!</v>
          </cell>
          <cell r="AH325" t="e">
            <v>#REF!</v>
          </cell>
          <cell r="AI325" t="e">
            <v>#REF!</v>
          </cell>
          <cell r="AJ325" t="e">
            <v>#REF!</v>
          </cell>
          <cell r="AK325" t="e">
            <v>#REF!</v>
          </cell>
          <cell r="AL325" t="e">
            <v>#REF!</v>
          </cell>
          <cell r="AM325" t="e">
            <v>#REF!</v>
          </cell>
          <cell r="AN325" t="e">
            <v>#REF!</v>
          </cell>
          <cell r="AO325" t="e">
            <v>#REF!</v>
          </cell>
          <cell r="AP325" t="e">
            <v>#REF!</v>
          </cell>
          <cell r="AQ325" t="e">
            <v>#REF!</v>
          </cell>
          <cell r="AR325" t="e">
            <v>#REF!</v>
          </cell>
          <cell r="AS325" t="e">
            <v>#REF!</v>
          </cell>
          <cell r="AT325" t="e">
            <v>#REF!</v>
          </cell>
          <cell r="AU325" t="e">
            <v>#REF!</v>
          </cell>
          <cell r="AV325" t="e">
            <v>#REF!</v>
          </cell>
          <cell r="AW325" t="e">
            <v>#REF!</v>
          </cell>
          <cell r="AX325" t="e">
            <v>#REF!</v>
          </cell>
          <cell r="AY325" t="e">
            <v>#REF!</v>
          </cell>
          <cell r="AZ325" t="e">
            <v>#REF!</v>
          </cell>
          <cell r="BA325" t="e">
            <v>#REF!</v>
          </cell>
          <cell r="BB325" t="e">
            <v>#REF!</v>
          </cell>
          <cell r="BC325" t="e">
            <v>#REF!</v>
          </cell>
          <cell r="BD325" t="e">
            <v>#REF!</v>
          </cell>
          <cell r="BE325" t="e">
            <v>#REF!</v>
          </cell>
        </row>
        <row r="326">
          <cell r="E326" t="e">
            <v>#REF!</v>
          </cell>
          <cell r="F326" t="e">
            <v>#REF!</v>
          </cell>
          <cell r="G326" t="e">
            <v>#REF!</v>
          </cell>
          <cell r="H326" t="e">
            <v>#REF!</v>
          </cell>
          <cell r="I326" t="e">
            <v>#REF!</v>
          </cell>
          <cell r="J326" t="e">
            <v>#REF!</v>
          </cell>
          <cell r="K326" t="e">
            <v>#REF!</v>
          </cell>
          <cell r="L326" t="e">
            <v>#REF!</v>
          </cell>
          <cell r="M326" t="e">
            <v>#REF!</v>
          </cell>
          <cell r="N326" t="e">
            <v>#REF!</v>
          </cell>
          <cell r="O326" t="e">
            <v>#REF!</v>
          </cell>
          <cell r="P326" t="e">
            <v>#REF!</v>
          </cell>
          <cell r="Q326" t="e">
            <v>#REF!</v>
          </cell>
          <cell r="R326" t="e">
            <v>#REF!</v>
          </cell>
          <cell r="S326" t="e">
            <v>#REF!</v>
          </cell>
          <cell r="T326" t="e">
            <v>#REF!</v>
          </cell>
          <cell r="U326" t="e">
            <v>#REF!</v>
          </cell>
          <cell r="V326" t="e">
            <v>#REF!</v>
          </cell>
          <cell r="W326" t="e">
            <v>#REF!</v>
          </cell>
          <cell r="X326" t="e">
            <v>#REF!</v>
          </cell>
          <cell r="Y326" t="e">
            <v>#REF!</v>
          </cell>
          <cell r="Z326" t="e">
            <v>#REF!</v>
          </cell>
          <cell r="AA326" t="e">
            <v>#REF!</v>
          </cell>
          <cell r="AB326" t="e">
            <v>#REF!</v>
          </cell>
          <cell r="AC326" t="e">
            <v>#REF!</v>
          </cell>
          <cell r="AD326" t="e">
            <v>#REF!</v>
          </cell>
          <cell r="AE326" t="e">
            <v>#REF!</v>
          </cell>
          <cell r="AF326" t="e">
            <v>#REF!</v>
          </cell>
          <cell r="AG326" t="e">
            <v>#REF!</v>
          </cell>
          <cell r="AH326" t="e">
            <v>#REF!</v>
          </cell>
          <cell r="AI326" t="e">
            <v>#REF!</v>
          </cell>
          <cell r="AJ326" t="e">
            <v>#REF!</v>
          </cell>
          <cell r="AK326" t="e">
            <v>#REF!</v>
          </cell>
          <cell r="AL326" t="e">
            <v>#REF!</v>
          </cell>
          <cell r="AM326" t="e">
            <v>#REF!</v>
          </cell>
          <cell r="AN326" t="e">
            <v>#REF!</v>
          </cell>
          <cell r="AO326" t="e">
            <v>#REF!</v>
          </cell>
          <cell r="AP326" t="e">
            <v>#REF!</v>
          </cell>
          <cell r="AQ326" t="e">
            <v>#REF!</v>
          </cell>
          <cell r="AR326" t="e">
            <v>#REF!</v>
          </cell>
          <cell r="AS326" t="e">
            <v>#REF!</v>
          </cell>
          <cell r="AT326" t="e">
            <v>#REF!</v>
          </cell>
          <cell r="AU326" t="e">
            <v>#REF!</v>
          </cell>
          <cell r="AV326" t="e">
            <v>#REF!</v>
          </cell>
          <cell r="AW326" t="e">
            <v>#REF!</v>
          </cell>
          <cell r="AX326" t="e">
            <v>#REF!</v>
          </cell>
          <cell r="AY326" t="e">
            <v>#REF!</v>
          </cell>
          <cell r="AZ326" t="e">
            <v>#REF!</v>
          </cell>
          <cell r="BA326" t="e">
            <v>#REF!</v>
          </cell>
          <cell r="BB326" t="e">
            <v>#REF!</v>
          </cell>
          <cell r="BC326" t="e">
            <v>#REF!</v>
          </cell>
          <cell r="BD326" t="e">
            <v>#REF!</v>
          </cell>
          <cell r="BE326" t="e">
            <v>#REF!</v>
          </cell>
        </row>
        <row r="327">
          <cell r="E327" t="e">
            <v>#REF!</v>
          </cell>
          <cell r="F327" t="e">
            <v>#REF!</v>
          </cell>
          <cell r="G327" t="e">
            <v>#REF!</v>
          </cell>
          <cell r="H327" t="e">
            <v>#REF!</v>
          </cell>
          <cell r="I327" t="e">
            <v>#REF!</v>
          </cell>
          <cell r="J327" t="e">
            <v>#REF!</v>
          </cell>
          <cell r="K327" t="e">
            <v>#REF!</v>
          </cell>
          <cell r="L327" t="e">
            <v>#REF!</v>
          </cell>
          <cell r="M327" t="e">
            <v>#REF!</v>
          </cell>
          <cell r="N327" t="e">
            <v>#REF!</v>
          </cell>
          <cell r="O327" t="e">
            <v>#REF!</v>
          </cell>
          <cell r="P327" t="e">
            <v>#REF!</v>
          </cell>
          <cell r="Q327" t="e">
            <v>#REF!</v>
          </cell>
          <cell r="R327" t="e">
            <v>#REF!</v>
          </cell>
          <cell r="S327" t="e">
            <v>#REF!</v>
          </cell>
          <cell r="T327" t="e">
            <v>#REF!</v>
          </cell>
          <cell r="U327" t="e">
            <v>#REF!</v>
          </cell>
          <cell r="V327" t="e">
            <v>#REF!</v>
          </cell>
          <cell r="W327" t="e">
            <v>#REF!</v>
          </cell>
          <cell r="X327" t="e">
            <v>#REF!</v>
          </cell>
          <cell r="Y327" t="e">
            <v>#REF!</v>
          </cell>
          <cell r="Z327" t="e">
            <v>#REF!</v>
          </cell>
          <cell r="AA327" t="e">
            <v>#REF!</v>
          </cell>
          <cell r="AB327" t="e">
            <v>#REF!</v>
          </cell>
          <cell r="AC327" t="e">
            <v>#REF!</v>
          </cell>
          <cell r="AD327" t="e">
            <v>#REF!</v>
          </cell>
          <cell r="AE327" t="e">
            <v>#REF!</v>
          </cell>
          <cell r="AF327" t="e">
            <v>#REF!</v>
          </cell>
          <cell r="AG327" t="e">
            <v>#REF!</v>
          </cell>
          <cell r="AH327" t="e">
            <v>#REF!</v>
          </cell>
          <cell r="AI327" t="e">
            <v>#REF!</v>
          </cell>
          <cell r="AJ327" t="e">
            <v>#REF!</v>
          </cell>
          <cell r="AK327" t="e">
            <v>#REF!</v>
          </cell>
          <cell r="AL327" t="e">
            <v>#REF!</v>
          </cell>
          <cell r="AM327" t="e">
            <v>#REF!</v>
          </cell>
          <cell r="AN327" t="e">
            <v>#REF!</v>
          </cell>
          <cell r="AO327" t="e">
            <v>#REF!</v>
          </cell>
          <cell r="AP327" t="e">
            <v>#REF!</v>
          </cell>
          <cell r="AQ327" t="e">
            <v>#REF!</v>
          </cell>
          <cell r="AR327" t="e">
            <v>#REF!</v>
          </cell>
          <cell r="AS327" t="e">
            <v>#REF!</v>
          </cell>
          <cell r="AT327" t="e">
            <v>#REF!</v>
          </cell>
          <cell r="AU327" t="e">
            <v>#REF!</v>
          </cell>
          <cell r="AV327" t="e">
            <v>#REF!</v>
          </cell>
          <cell r="AW327" t="e">
            <v>#REF!</v>
          </cell>
          <cell r="AX327" t="e">
            <v>#REF!</v>
          </cell>
          <cell r="AY327" t="e">
            <v>#REF!</v>
          </cell>
          <cell r="AZ327" t="e">
            <v>#REF!</v>
          </cell>
          <cell r="BA327" t="e">
            <v>#REF!</v>
          </cell>
          <cell r="BB327" t="e">
            <v>#REF!</v>
          </cell>
          <cell r="BC327" t="e">
            <v>#REF!</v>
          </cell>
          <cell r="BD327" t="e">
            <v>#REF!</v>
          </cell>
          <cell r="BE327" t="e">
            <v>#REF!</v>
          </cell>
        </row>
        <row r="328">
          <cell r="E328" t="e">
            <v>#REF!</v>
          </cell>
          <cell r="F328" t="e">
            <v>#REF!</v>
          </cell>
          <cell r="G328" t="e">
            <v>#REF!</v>
          </cell>
          <cell r="H328" t="e">
            <v>#REF!</v>
          </cell>
          <cell r="I328" t="e">
            <v>#REF!</v>
          </cell>
          <cell r="J328" t="e">
            <v>#REF!</v>
          </cell>
          <cell r="K328" t="e">
            <v>#REF!</v>
          </cell>
          <cell r="L328" t="e">
            <v>#REF!</v>
          </cell>
          <cell r="M328" t="e">
            <v>#REF!</v>
          </cell>
          <cell r="N328" t="e">
            <v>#REF!</v>
          </cell>
          <cell r="O328" t="e">
            <v>#REF!</v>
          </cell>
          <cell r="P328" t="e">
            <v>#REF!</v>
          </cell>
          <cell r="Q328" t="e">
            <v>#REF!</v>
          </cell>
          <cell r="R328" t="e">
            <v>#REF!</v>
          </cell>
          <cell r="S328" t="e">
            <v>#REF!</v>
          </cell>
          <cell r="T328" t="e">
            <v>#REF!</v>
          </cell>
          <cell r="U328" t="e">
            <v>#REF!</v>
          </cell>
          <cell r="V328" t="e">
            <v>#REF!</v>
          </cell>
          <cell r="W328" t="e">
            <v>#REF!</v>
          </cell>
          <cell r="X328" t="e">
            <v>#REF!</v>
          </cell>
          <cell r="Y328" t="e">
            <v>#REF!</v>
          </cell>
          <cell r="Z328" t="e">
            <v>#REF!</v>
          </cell>
          <cell r="AA328" t="e">
            <v>#REF!</v>
          </cell>
          <cell r="AB328" t="e">
            <v>#REF!</v>
          </cell>
          <cell r="AC328" t="e">
            <v>#REF!</v>
          </cell>
          <cell r="AD328" t="e">
            <v>#REF!</v>
          </cell>
          <cell r="AE328" t="e">
            <v>#REF!</v>
          </cell>
          <cell r="AF328" t="e">
            <v>#REF!</v>
          </cell>
          <cell r="AG328" t="e">
            <v>#REF!</v>
          </cell>
          <cell r="AH328" t="e">
            <v>#REF!</v>
          </cell>
          <cell r="AI328" t="e">
            <v>#REF!</v>
          </cell>
          <cell r="AJ328" t="e">
            <v>#REF!</v>
          </cell>
          <cell r="AK328" t="e">
            <v>#REF!</v>
          </cell>
          <cell r="AL328" t="e">
            <v>#REF!</v>
          </cell>
          <cell r="AM328" t="e">
            <v>#REF!</v>
          </cell>
          <cell r="AN328" t="e">
            <v>#REF!</v>
          </cell>
          <cell r="AO328" t="e">
            <v>#REF!</v>
          </cell>
          <cell r="AP328" t="e">
            <v>#REF!</v>
          </cell>
          <cell r="AQ328" t="e">
            <v>#REF!</v>
          </cell>
          <cell r="AR328" t="e">
            <v>#REF!</v>
          </cell>
          <cell r="AS328" t="e">
            <v>#REF!</v>
          </cell>
          <cell r="AT328" t="e">
            <v>#REF!</v>
          </cell>
          <cell r="AU328" t="e">
            <v>#REF!</v>
          </cell>
          <cell r="AV328" t="e">
            <v>#REF!</v>
          </cell>
          <cell r="AW328" t="e">
            <v>#REF!</v>
          </cell>
          <cell r="AX328" t="e">
            <v>#REF!</v>
          </cell>
          <cell r="AY328" t="e">
            <v>#REF!</v>
          </cell>
          <cell r="AZ328" t="e">
            <v>#REF!</v>
          </cell>
          <cell r="BA328" t="e">
            <v>#REF!</v>
          </cell>
          <cell r="BB328" t="e">
            <v>#REF!</v>
          </cell>
          <cell r="BC328" t="e">
            <v>#REF!</v>
          </cell>
          <cell r="BD328" t="e">
            <v>#REF!</v>
          </cell>
          <cell r="BE328" t="e">
            <v>#REF!</v>
          </cell>
        </row>
        <row r="329">
          <cell r="E329" t="e">
            <v>#REF!</v>
          </cell>
          <cell r="F329" t="e">
            <v>#REF!</v>
          </cell>
          <cell r="G329" t="e">
            <v>#REF!</v>
          </cell>
          <cell r="H329" t="e">
            <v>#REF!</v>
          </cell>
          <cell r="I329" t="e">
            <v>#REF!</v>
          </cell>
          <cell r="J329" t="e">
            <v>#REF!</v>
          </cell>
          <cell r="K329" t="e">
            <v>#REF!</v>
          </cell>
          <cell r="L329" t="e">
            <v>#REF!</v>
          </cell>
          <cell r="M329" t="e">
            <v>#REF!</v>
          </cell>
          <cell r="N329" t="e">
            <v>#REF!</v>
          </cell>
          <cell r="O329" t="e">
            <v>#REF!</v>
          </cell>
          <cell r="P329" t="e">
            <v>#REF!</v>
          </cell>
          <cell r="Q329" t="e">
            <v>#REF!</v>
          </cell>
          <cell r="R329" t="e">
            <v>#REF!</v>
          </cell>
          <cell r="S329" t="e">
            <v>#REF!</v>
          </cell>
          <cell r="T329" t="e">
            <v>#REF!</v>
          </cell>
          <cell r="U329" t="e">
            <v>#REF!</v>
          </cell>
          <cell r="V329" t="e">
            <v>#REF!</v>
          </cell>
          <cell r="W329" t="e">
            <v>#REF!</v>
          </cell>
          <cell r="X329" t="e">
            <v>#REF!</v>
          </cell>
          <cell r="Y329" t="e">
            <v>#REF!</v>
          </cell>
          <cell r="Z329" t="e">
            <v>#REF!</v>
          </cell>
          <cell r="AA329" t="e">
            <v>#REF!</v>
          </cell>
          <cell r="AB329" t="e">
            <v>#REF!</v>
          </cell>
          <cell r="AC329" t="e">
            <v>#REF!</v>
          </cell>
          <cell r="AD329" t="e">
            <v>#REF!</v>
          </cell>
          <cell r="AE329" t="e">
            <v>#REF!</v>
          </cell>
          <cell r="AF329" t="e">
            <v>#REF!</v>
          </cell>
          <cell r="AG329" t="e">
            <v>#REF!</v>
          </cell>
          <cell r="AH329" t="e">
            <v>#REF!</v>
          </cell>
          <cell r="AI329" t="e">
            <v>#REF!</v>
          </cell>
          <cell r="AJ329" t="e">
            <v>#REF!</v>
          </cell>
          <cell r="AK329" t="e">
            <v>#REF!</v>
          </cell>
          <cell r="AL329" t="e">
            <v>#REF!</v>
          </cell>
          <cell r="AM329" t="e">
            <v>#REF!</v>
          </cell>
          <cell r="AN329" t="e">
            <v>#REF!</v>
          </cell>
          <cell r="AO329" t="e">
            <v>#REF!</v>
          </cell>
          <cell r="AP329" t="e">
            <v>#REF!</v>
          </cell>
          <cell r="AQ329" t="e">
            <v>#REF!</v>
          </cell>
          <cell r="AR329" t="e">
            <v>#REF!</v>
          </cell>
          <cell r="AS329" t="e">
            <v>#REF!</v>
          </cell>
          <cell r="AT329" t="e">
            <v>#REF!</v>
          </cell>
          <cell r="AU329" t="e">
            <v>#REF!</v>
          </cell>
          <cell r="AV329" t="e">
            <v>#REF!</v>
          </cell>
          <cell r="AW329" t="e">
            <v>#REF!</v>
          </cell>
          <cell r="AX329" t="e">
            <v>#REF!</v>
          </cell>
          <cell r="AY329" t="e">
            <v>#REF!</v>
          </cell>
          <cell r="AZ329" t="e">
            <v>#REF!</v>
          </cell>
          <cell r="BA329" t="e">
            <v>#REF!</v>
          </cell>
          <cell r="BB329" t="e">
            <v>#REF!</v>
          </cell>
          <cell r="BC329" t="e">
            <v>#REF!</v>
          </cell>
          <cell r="BD329" t="e">
            <v>#REF!</v>
          </cell>
          <cell r="BE329" t="e">
            <v>#REF!</v>
          </cell>
        </row>
        <row r="330">
          <cell r="E330" t="e">
            <v>#REF!</v>
          </cell>
          <cell r="F330" t="e">
            <v>#REF!</v>
          </cell>
          <cell r="G330" t="e">
            <v>#REF!</v>
          </cell>
          <cell r="H330" t="e">
            <v>#REF!</v>
          </cell>
          <cell r="I330" t="e">
            <v>#REF!</v>
          </cell>
          <cell r="J330" t="e">
            <v>#REF!</v>
          </cell>
          <cell r="K330" t="e">
            <v>#REF!</v>
          </cell>
          <cell r="L330" t="e">
            <v>#REF!</v>
          </cell>
          <cell r="M330" t="e">
            <v>#REF!</v>
          </cell>
          <cell r="N330" t="e">
            <v>#REF!</v>
          </cell>
          <cell r="O330" t="e">
            <v>#REF!</v>
          </cell>
          <cell r="P330" t="e">
            <v>#REF!</v>
          </cell>
          <cell r="Q330" t="e">
            <v>#REF!</v>
          </cell>
          <cell r="R330" t="e">
            <v>#REF!</v>
          </cell>
          <cell r="S330" t="e">
            <v>#REF!</v>
          </cell>
          <cell r="T330" t="e">
            <v>#REF!</v>
          </cell>
          <cell r="U330" t="e">
            <v>#REF!</v>
          </cell>
          <cell r="V330" t="e">
            <v>#REF!</v>
          </cell>
          <cell r="W330" t="e">
            <v>#REF!</v>
          </cell>
          <cell r="X330" t="e">
            <v>#REF!</v>
          </cell>
          <cell r="Y330" t="e">
            <v>#REF!</v>
          </cell>
          <cell r="Z330" t="e">
            <v>#REF!</v>
          </cell>
          <cell r="AA330" t="e">
            <v>#REF!</v>
          </cell>
          <cell r="AB330" t="e">
            <v>#REF!</v>
          </cell>
          <cell r="AC330" t="e">
            <v>#REF!</v>
          </cell>
          <cell r="AD330" t="e">
            <v>#REF!</v>
          </cell>
          <cell r="AE330" t="e">
            <v>#REF!</v>
          </cell>
          <cell r="AF330" t="e">
            <v>#REF!</v>
          </cell>
          <cell r="AG330" t="e">
            <v>#REF!</v>
          </cell>
          <cell r="AH330" t="e">
            <v>#REF!</v>
          </cell>
          <cell r="AI330" t="e">
            <v>#REF!</v>
          </cell>
          <cell r="AJ330" t="e">
            <v>#REF!</v>
          </cell>
          <cell r="AK330" t="e">
            <v>#REF!</v>
          </cell>
          <cell r="AL330" t="e">
            <v>#REF!</v>
          </cell>
          <cell r="AM330" t="e">
            <v>#REF!</v>
          </cell>
          <cell r="AN330" t="e">
            <v>#REF!</v>
          </cell>
          <cell r="AO330" t="e">
            <v>#REF!</v>
          </cell>
          <cell r="AP330" t="e">
            <v>#REF!</v>
          </cell>
          <cell r="AQ330" t="e">
            <v>#REF!</v>
          </cell>
          <cell r="AR330" t="e">
            <v>#REF!</v>
          </cell>
          <cell r="AS330" t="e">
            <v>#REF!</v>
          </cell>
          <cell r="AT330" t="e">
            <v>#REF!</v>
          </cell>
          <cell r="AU330" t="e">
            <v>#REF!</v>
          </cell>
          <cell r="AV330" t="e">
            <v>#REF!</v>
          </cell>
          <cell r="AW330" t="e">
            <v>#REF!</v>
          </cell>
          <cell r="AX330" t="e">
            <v>#REF!</v>
          </cell>
          <cell r="AY330" t="e">
            <v>#REF!</v>
          </cell>
          <cell r="AZ330" t="e">
            <v>#REF!</v>
          </cell>
          <cell r="BA330" t="e">
            <v>#REF!</v>
          </cell>
          <cell r="BB330" t="e">
            <v>#REF!</v>
          </cell>
          <cell r="BC330" t="e">
            <v>#REF!</v>
          </cell>
          <cell r="BD330" t="e">
            <v>#REF!</v>
          </cell>
          <cell r="BE330" t="e">
            <v>#REF!</v>
          </cell>
        </row>
        <row r="331">
          <cell r="E331" t="e">
            <v>#REF!</v>
          </cell>
          <cell r="F331" t="e">
            <v>#REF!</v>
          </cell>
          <cell r="G331" t="e">
            <v>#REF!</v>
          </cell>
          <cell r="H331" t="e">
            <v>#REF!</v>
          </cell>
          <cell r="I331" t="e">
            <v>#REF!</v>
          </cell>
          <cell r="J331" t="e">
            <v>#REF!</v>
          </cell>
          <cell r="K331" t="e">
            <v>#REF!</v>
          </cell>
          <cell r="L331" t="e">
            <v>#REF!</v>
          </cell>
          <cell r="M331" t="e">
            <v>#REF!</v>
          </cell>
          <cell r="N331" t="e">
            <v>#REF!</v>
          </cell>
          <cell r="O331" t="e">
            <v>#REF!</v>
          </cell>
          <cell r="P331" t="e">
            <v>#REF!</v>
          </cell>
          <cell r="Q331" t="e">
            <v>#REF!</v>
          </cell>
          <cell r="R331" t="e">
            <v>#REF!</v>
          </cell>
          <cell r="S331" t="e">
            <v>#REF!</v>
          </cell>
          <cell r="T331" t="e">
            <v>#REF!</v>
          </cell>
          <cell r="U331" t="e">
            <v>#REF!</v>
          </cell>
          <cell r="V331" t="e">
            <v>#REF!</v>
          </cell>
          <cell r="W331" t="e">
            <v>#REF!</v>
          </cell>
          <cell r="X331" t="e">
            <v>#REF!</v>
          </cell>
          <cell r="Y331" t="e">
            <v>#REF!</v>
          </cell>
          <cell r="Z331" t="e">
            <v>#REF!</v>
          </cell>
          <cell r="AA331" t="e">
            <v>#REF!</v>
          </cell>
          <cell r="AB331" t="e">
            <v>#REF!</v>
          </cell>
          <cell r="AC331" t="e">
            <v>#REF!</v>
          </cell>
          <cell r="AD331" t="e">
            <v>#REF!</v>
          </cell>
          <cell r="AE331" t="e">
            <v>#REF!</v>
          </cell>
          <cell r="AF331" t="e">
            <v>#REF!</v>
          </cell>
          <cell r="AG331" t="e">
            <v>#REF!</v>
          </cell>
          <cell r="AH331" t="e">
            <v>#REF!</v>
          </cell>
          <cell r="AI331" t="e">
            <v>#REF!</v>
          </cell>
          <cell r="AJ331" t="e">
            <v>#REF!</v>
          </cell>
          <cell r="AK331" t="e">
            <v>#REF!</v>
          </cell>
          <cell r="AL331" t="e">
            <v>#REF!</v>
          </cell>
          <cell r="AM331" t="e">
            <v>#REF!</v>
          </cell>
          <cell r="AN331" t="e">
            <v>#REF!</v>
          </cell>
          <cell r="AO331" t="e">
            <v>#REF!</v>
          </cell>
          <cell r="AP331" t="e">
            <v>#REF!</v>
          </cell>
          <cell r="AQ331" t="e">
            <v>#REF!</v>
          </cell>
          <cell r="AR331" t="e">
            <v>#REF!</v>
          </cell>
          <cell r="AS331" t="e">
            <v>#REF!</v>
          </cell>
          <cell r="AT331" t="e">
            <v>#REF!</v>
          </cell>
          <cell r="AU331" t="e">
            <v>#REF!</v>
          </cell>
          <cell r="AV331" t="e">
            <v>#REF!</v>
          </cell>
          <cell r="AW331" t="e">
            <v>#REF!</v>
          </cell>
          <cell r="AX331" t="e">
            <v>#REF!</v>
          </cell>
          <cell r="AY331" t="e">
            <v>#REF!</v>
          </cell>
          <cell r="AZ331" t="e">
            <v>#REF!</v>
          </cell>
          <cell r="BA331" t="e">
            <v>#REF!</v>
          </cell>
          <cell r="BB331" t="e">
            <v>#REF!</v>
          </cell>
          <cell r="BC331" t="e">
            <v>#REF!</v>
          </cell>
          <cell r="BD331" t="e">
            <v>#REF!</v>
          </cell>
          <cell r="BE331" t="e">
            <v>#REF!</v>
          </cell>
        </row>
        <row r="332">
          <cell r="E332" t="e">
            <v>#REF!</v>
          </cell>
          <cell r="F332" t="e">
            <v>#REF!</v>
          </cell>
          <cell r="G332" t="e">
            <v>#REF!</v>
          </cell>
          <cell r="H332" t="e">
            <v>#REF!</v>
          </cell>
          <cell r="I332" t="e">
            <v>#REF!</v>
          </cell>
          <cell r="J332" t="e">
            <v>#REF!</v>
          </cell>
          <cell r="K332" t="e">
            <v>#REF!</v>
          </cell>
          <cell r="L332" t="e">
            <v>#REF!</v>
          </cell>
          <cell r="M332" t="e">
            <v>#REF!</v>
          </cell>
          <cell r="N332" t="e">
            <v>#REF!</v>
          </cell>
          <cell r="O332" t="e">
            <v>#REF!</v>
          </cell>
          <cell r="P332" t="e">
            <v>#REF!</v>
          </cell>
          <cell r="Q332" t="e">
            <v>#REF!</v>
          </cell>
          <cell r="R332" t="e">
            <v>#REF!</v>
          </cell>
          <cell r="S332" t="e">
            <v>#REF!</v>
          </cell>
          <cell r="T332" t="e">
            <v>#REF!</v>
          </cell>
          <cell r="U332" t="e">
            <v>#REF!</v>
          </cell>
          <cell r="V332" t="e">
            <v>#REF!</v>
          </cell>
          <cell r="W332" t="e">
            <v>#REF!</v>
          </cell>
          <cell r="X332" t="e">
            <v>#REF!</v>
          </cell>
          <cell r="Y332" t="e">
            <v>#REF!</v>
          </cell>
          <cell r="Z332" t="e">
            <v>#REF!</v>
          </cell>
          <cell r="AA332" t="e">
            <v>#REF!</v>
          </cell>
          <cell r="AB332" t="e">
            <v>#REF!</v>
          </cell>
          <cell r="AC332" t="e">
            <v>#REF!</v>
          </cell>
          <cell r="AD332" t="e">
            <v>#REF!</v>
          </cell>
          <cell r="AE332" t="e">
            <v>#REF!</v>
          </cell>
          <cell r="AF332" t="e">
            <v>#REF!</v>
          </cell>
          <cell r="AG332" t="e">
            <v>#REF!</v>
          </cell>
          <cell r="AH332" t="e">
            <v>#REF!</v>
          </cell>
          <cell r="AI332" t="e">
            <v>#REF!</v>
          </cell>
          <cell r="AJ332" t="e">
            <v>#REF!</v>
          </cell>
          <cell r="AK332" t="e">
            <v>#REF!</v>
          </cell>
          <cell r="AL332" t="e">
            <v>#REF!</v>
          </cell>
          <cell r="AM332" t="e">
            <v>#REF!</v>
          </cell>
          <cell r="AN332" t="e">
            <v>#REF!</v>
          </cell>
          <cell r="AO332" t="e">
            <v>#REF!</v>
          </cell>
          <cell r="AP332" t="e">
            <v>#REF!</v>
          </cell>
          <cell r="AQ332" t="e">
            <v>#REF!</v>
          </cell>
          <cell r="AR332" t="e">
            <v>#REF!</v>
          </cell>
          <cell r="AS332" t="e">
            <v>#REF!</v>
          </cell>
          <cell r="AT332" t="e">
            <v>#REF!</v>
          </cell>
          <cell r="AU332" t="e">
            <v>#REF!</v>
          </cell>
          <cell r="AV332" t="e">
            <v>#REF!</v>
          </cell>
          <cell r="AW332" t="e">
            <v>#REF!</v>
          </cell>
          <cell r="AX332" t="e">
            <v>#REF!</v>
          </cell>
          <cell r="AY332" t="e">
            <v>#REF!</v>
          </cell>
          <cell r="AZ332" t="e">
            <v>#REF!</v>
          </cell>
          <cell r="BA332" t="e">
            <v>#REF!</v>
          </cell>
          <cell r="BB332" t="e">
            <v>#REF!</v>
          </cell>
          <cell r="BC332" t="e">
            <v>#REF!</v>
          </cell>
          <cell r="BD332" t="e">
            <v>#REF!</v>
          </cell>
          <cell r="BE332" t="e">
            <v>#REF!</v>
          </cell>
        </row>
        <row r="333">
          <cell r="E333" t="e">
            <v>#REF!</v>
          </cell>
          <cell r="F333" t="e">
            <v>#REF!</v>
          </cell>
          <cell r="G333" t="e">
            <v>#REF!</v>
          </cell>
          <cell r="H333" t="e">
            <v>#REF!</v>
          </cell>
          <cell r="I333" t="e">
            <v>#REF!</v>
          </cell>
          <cell r="J333" t="e">
            <v>#REF!</v>
          </cell>
          <cell r="K333" t="e">
            <v>#REF!</v>
          </cell>
          <cell r="L333" t="e">
            <v>#REF!</v>
          </cell>
          <cell r="M333" t="e">
            <v>#REF!</v>
          </cell>
          <cell r="N333" t="e">
            <v>#REF!</v>
          </cell>
          <cell r="O333" t="e">
            <v>#REF!</v>
          </cell>
          <cell r="P333" t="e">
            <v>#REF!</v>
          </cell>
          <cell r="Q333" t="e">
            <v>#REF!</v>
          </cell>
          <cell r="R333" t="e">
            <v>#REF!</v>
          </cell>
          <cell r="S333" t="e">
            <v>#REF!</v>
          </cell>
          <cell r="T333" t="e">
            <v>#REF!</v>
          </cell>
          <cell r="U333" t="e">
            <v>#REF!</v>
          </cell>
          <cell r="V333" t="e">
            <v>#REF!</v>
          </cell>
          <cell r="W333" t="e">
            <v>#REF!</v>
          </cell>
          <cell r="X333" t="e">
            <v>#REF!</v>
          </cell>
          <cell r="Y333" t="e">
            <v>#REF!</v>
          </cell>
          <cell r="Z333" t="e">
            <v>#REF!</v>
          </cell>
          <cell r="AA333" t="e">
            <v>#REF!</v>
          </cell>
          <cell r="AB333" t="e">
            <v>#REF!</v>
          </cell>
          <cell r="AC333" t="e">
            <v>#REF!</v>
          </cell>
          <cell r="AD333" t="e">
            <v>#REF!</v>
          </cell>
          <cell r="AE333" t="e">
            <v>#REF!</v>
          </cell>
          <cell r="AF333" t="e">
            <v>#REF!</v>
          </cell>
          <cell r="AG333" t="e">
            <v>#REF!</v>
          </cell>
          <cell r="AH333" t="e">
            <v>#REF!</v>
          </cell>
          <cell r="AI333" t="e">
            <v>#REF!</v>
          </cell>
          <cell r="AJ333" t="e">
            <v>#REF!</v>
          </cell>
          <cell r="AK333" t="e">
            <v>#REF!</v>
          </cell>
          <cell r="AL333" t="e">
            <v>#REF!</v>
          </cell>
          <cell r="AM333" t="e">
            <v>#REF!</v>
          </cell>
          <cell r="AN333" t="e">
            <v>#REF!</v>
          </cell>
          <cell r="AO333" t="e">
            <v>#REF!</v>
          </cell>
          <cell r="AP333" t="e">
            <v>#REF!</v>
          </cell>
          <cell r="AQ333" t="e">
            <v>#REF!</v>
          </cell>
          <cell r="AR333" t="e">
            <v>#REF!</v>
          </cell>
          <cell r="AS333" t="e">
            <v>#REF!</v>
          </cell>
          <cell r="AT333" t="e">
            <v>#REF!</v>
          </cell>
          <cell r="AU333" t="e">
            <v>#REF!</v>
          </cell>
          <cell r="AV333" t="e">
            <v>#REF!</v>
          </cell>
          <cell r="AW333" t="e">
            <v>#REF!</v>
          </cell>
          <cell r="AX333" t="e">
            <v>#REF!</v>
          </cell>
          <cell r="AY333" t="e">
            <v>#REF!</v>
          </cell>
          <cell r="AZ333" t="e">
            <v>#REF!</v>
          </cell>
          <cell r="BA333" t="e">
            <v>#REF!</v>
          </cell>
          <cell r="BB333" t="e">
            <v>#REF!</v>
          </cell>
          <cell r="BC333" t="e">
            <v>#REF!</v>
          </cell>
          <cell r="BD333" t="e">
            <v>#REF!</v>
          </cell>
          <cell r="BE333" t="e">
            <v>#REF!</v>
          </cell>
        </row>
        <row r="334">
          <cell r="E334" t="e">
            <v>#REF!</v>
          </cell>
          <cell r="F334" t="e">
            <v>#REF!</v>
          </cell>
          <cell r="G334" t="e">
            <v>#REF!</v>
          </cell>
          <cell r="H334" t="e">
            <v>#REF!</v>
          </cell>
          <cell r="I334" t="e">
            <v>#REF!</v>
          </cell>
          <cell r="J334" t="e">
            <v>#REF!</v>
          </cell>
          <cell r="K334" t="e">
            <v>#REF!</v>
          </cell>
          <cell r="L334" t="e">
            <v>#REF!</v>
          </cell>
          <cell r="M334" t="e">
            <v>#REF!</v>
          </cell>
          <cell r="N334" t="e">
            <v>#REF!</v>
          </cell>
          <cell r="O334" t="e">
            <v>#REF!</v>
          </cell>
          <cell r="P334" t="e">
            <v>#REF!</v>
          </cell>
          <cell r="Q334" t="e">
            <v>#REF!</v>
          </cell>
          <cell r="R334" t="e">
            <v>#REF!</v>
          </cell>
          <cell r="S334" t="e">
            <v>#REF!</v>
          </cell>
          <cell r="T334" t="e">
            <v>#REF!</v>
          </cell>
          <cell r="U334" t="e">
            <v>#REF!</v>
          </cell>
          <cell r="V334" t="e">
            <v>#REF!</v>
          </cell>
          <cell r="W334" t="e">
            <v>#REF!</v>
          </cell>
          <cell r="X334" t="e">
            <v>#REF!</v>
          </cell>
          <cell r="Y334" t="e">
            <v>#REF!</v>
          </cell>
          <cell r="Z334" t="e">
            <v>#REF!</v>
          </cell>
          <cell r="AA334" t="e">
            <v>#REF!</v>
          </cell>
          <cell r="AB334" t="e">
            <v>#REF!</v>
          </cell>
          <cell r="AC334" t="e">
            <v>#REF!</v>
          </cell>
          <cell r="AD334" t="e">
            <v>#REF!</v>
          </cell>
          <cell r="AE334" t="e">
            <v>#REF!</v>
          </cell>
          <cell r="AF334" t="e">
            <v>#REF!</v>
          </cell>
          <cell r="AG334" t="e">
            <v>#REF!</v>
          </cell>
          <cell r="AH334" t="e">
            <v>#REF!</v>
          </cell>
          <cell r="AI334" t="e">
            <v>#REF!</v>
          </cell>
          <cell r="AJ334" t="e">
            <v>#REF!</v>
          </cell>
          <cell r="AK334" t="e">
            <v>#REF!</v>
          </cell>
          <cell r="AL334" t="e">
            <v>#REF!</v>
          </cell>
          <cell r="AM334" t="e">
            <v>#REF!</v>
          </cell>
          <cell r="AN334" t="e">
            <v>#REF!</v>
          </cell>
          <cell r="AO334" t="e">
            <v>#REF!</v>
          </cell>
          <cell r="AP334" t="e">
            <v>#REF!</v>
          </cell>
          <cell r="AQ334" t="e">
            <v>#REF!</v>
          </cell>
          <cell r="AR334" t="e">
            <v>#REF!</v>
          </cell>
          <cell r="AS334" t="e">
            <v>#REF!</v>
          </cell>
          <cell r="AT334" t="e">
            <v>#REF!</v>
          </cell>
          <cell r="AU334" t="e">
            <v>#REF!</v>
          </cell>
          <cell r="AV334" t="e">
            <v>#REF!</v>
          </cell>
          <cell r="AW334" t="e">
            <v>#REF!</v>
          </cell>
          <cell r="AX334" t="e">
            <v>#REF!</v>
          </cell>
          <cell r="AY334" t="e">
            <v>#REF!</v>
          </cell>
          <cell r="AZ334" t="e">
            <v>#REF!</v>
          </cell>
          <cell r="BA334" t="e">
            <v>#REF!</v>
          </cell>
          <cell r="BB334" t="e">
            <v>#REF!</v>
          </cell>
          <cell r="BC334" t="e">
            <v>#REF!</v>
          </cell>
          <cell r="BD334" t="e">
            <v>#REF!</v>
          </cell>
          <cell r="BE334" t="e">
            <v>#REF!</v>
          </cell>
        </row>
        <row r="335">
          <cell r="E335" t="e">
            <v>#REF!</v>
          </cell>
          <cell r="F335" t="e">
            <v>#REF!</v>
          </cell>
          <cell r="G335" t="e">
            <v>#REF!</v>
          </cell>
          <cell r="H335" t="e">
            <v>#REF!</v>
          </cell>
          <cell r="I335" t="e">
            <v>#REF!</v>
          </cell>
          <cell r="J335" t="e">
            <v>#REF!</v>
          </cell>
          <cell r="K335" t="e">
            <v>#REF!</v>
          </cell>
          <cell r="L335" t="e">
            <v>#REF!</v>
          </cell>
          <cell r="M335" t="e">
            <v>#REF!</v>
          </cell>
          <cell r="N335" t="e">
            <v>#REF!</v>
          </cell>
          <cell r="O335" t="e">
            <v>#REF!</v>
          </cell>
          <cell r="P335" t="e">
            <v>#REF!</v>
          </cell>
          <cell r="Q335" t="e">
            <v>#REF!</v>
          </cell>
          <cell r="R335" t="e">
            <v>#REF!</v>
          </cell>
          <cell r="S335" t="e">
            <v>#REF!</v>
          </cell>
          <cell r="T335" t="e">
            <v>#REF!</v>
          </cell>
          <cell r="U335" t="e">
            <v>#REF!</v>
          </cell>
          <cell r="V335" t="e">
            <v>#REF!</v>
          </cell>
          <cell r="W335" t="e">
            <v>#REF!</v>
          </cell>
          <cell r="X335" t="e">
            <v>#REF!</v>
          </cell>
          <cell r="Y335" t="e">
            <v>#REF!</v>
          </cell>
          <cell r="Z335" t="e">
            <v>#REF!</v>
          </cell>
          <cell r="AA335" t="e">
            <v>#REF!</v>
          </cell>
          <cell r="AB335" t="e">
            <v>#REF!</v>
          </cell>
          <cell r="AC335" t="e">
            <v>#REF!</v>
          </cell>
          <cell r="AD335" t="e">
            <v>#REF!</v>
          </cell>
          <cell r="AE335" t="e">
            <v>#REF!</v>
          </cell>
          <cell r="AF335" t="e">
            <v>#REF!</v>
          </cell>
          <cell r="AG335" t="e">
            <v>#REF!</v>
          </cell>
          <cell r="AH335" t="e">
            <v>#REF!</v>
          </cell>
          <cell r="AI335" t="e">
            <v>#REF!</v>
          </cell>
          <cell r="AJ335" t="e">
            <v>#REF!</v>
          </cell>
          <cell r="AK335" t="e">
            <v>#REF!</v>
          </cell>
          <cell r="AL335" t="e">
            <v>#REF!</v>
          </cell>
          <cell r="AM335" t="e">
            <v>#REF!</v>
          </cell>
          <cell r="AN335" t="e">
            <v>#REF!</v>
          </cell>
          <cell r="AO335" t="e">
            <v>#REF!</v>
          </cell>
          <cell r="AP335" t="e">
            <v>#REF!</v>
          </cell>
          <cell r="AQ335" t="e">
            <v>#REF!</v>
          </cell>
          <cell r="AR335" t="e">
            <v>#REF!</v>
          </cell>
          <cell r="AS335" t="e">
            <v>#REF!</v>
          </cell>
          <cell r="AT335" t="e">
            <v>#REF!</v>
          </cell>
          <cell r="AU335" t="e">
            <v>#REF!</v>
          </cell>
          <cell r="AV335" t="e">
            <v>#REF!</v>
          </cell>
          <cell r="AW335" t="e">
            <v>#REF!</v>
          </cell>
          <cell r="AX335" t="e">
            <v>#REF!</v>
          </cell>
          <cell r="AY335" t="e">
            <v>#REF!</v>
          </cell>
          <cell r="AZ335" t="e">
            <v>#REF!</v>
          </cell>
          <cell r="BA335" t="e">
            <v>#REF!</v>
          </cell>
          <cell r="BB335" t="e">
            <v>#REF!</v>
          </cell>
          <cell r="BC335" t="e">
            <v>#REF!</v>
          </cell>
          <cell r="BD335" t="e">
            <v>#REF!</v>
          </cell>
          <cell r="BE335" t="e">
            <v>#REF!</v>
          </cell>
        </row>
        <row r="336">
          <cell r="E336" t="e">
            <v>#REF!</v>
          </cell>
          <cell r="F336" t="e">
            <v>#REF!</v>
          </cell>
          <cell r="G336" t="e">
            <v>#REF!</v>
          </cell>
          <cell r="H336" t="e">
            <v>#REF!</v>
          </cell>
          <cell r="I336" t="e">
            <v>#REF!</v>
          </cell>
          <cell r="J336" t="e">
            <v>#REF!</v>
          </cell>
          <cell r="K336" t="e">
            <v>#REF!</v>
          </cell>
          <cell r="L336" t="e">
            <v>#REF!</v>
          </cell>
          <cell r="M336" t="e">
            <v>#REF!</v>
          </cell>
          <cell r="N336" t="e">
            <v>#REF!</v>
          </cell>
          <cell r="O336" t="e">
            <v>#REF!</v>
          </cell>
          <cell r="P336" t="e">
            <v>#REF!</v>
          </cell>
          <cell r="Q336" t="e">
            <v>#REF!</v>
          </cell>
          <cell r="R336" t="e">
            <v>#REF!</v>
          </cell>
          <cell r="S336" t="e">
            <v>#REF!</v>
          </cell>
          <cell r="T336" t="e">
            <v>#REF!</v>
          </cell>
          <cell r="U336" t="e">
            <v>#REF!</v>
          </cell>
          <cell r="V336" t="e">
            <v>#REF!</v>
          </cell>
          <cell r="W336" t="e">
            <v>#REF!</v>
          </cell>
          <cell r="X336" t="e">
            <v>#REF!</v>
          </cell>
          <cell r="Y336" t="e">
            <v>#REF!</v>
          </cell>
          <cell r="Z336" t="e">
            <v>#REF!</v>
          </cell>
          <cell r="AA336" t="e">
            <v>#REF!</v>
          </cell>
          <cell r="AB336" t="e">
            <v>#REF!</v>
          </cell>
          <cell r="AC336" t="e">
            <v>#REF!</v>
          </cell>
          <cell r="AD336" t="e">
            <v>#REF!</v>
          </cell>
          <cell r="AE336" t="e">
            <v>#REF!</v>
          </cell>
          <cell r="AF336" t="e">
            <v>#REF!</v>
          </cell>
          <cell r="AG336" t="e">
            <v>#REF!</v>
          </cell>
          <cell r="AH336" t="e">
            <v>#REF!</v>
          </cell>
          <cell r="AI336" t="e">
            <v>#REF!</v>
          </cell>
          <cell r="AJ336" t="e">
            <v>#REF!</v>
          </cell>
          <cell r="AK336" t="e">
            <v>#REF!</v>
          </cell>
          <cell r="AL336" t="e">
            <v>#REF!</v>
          </cell>
          <cell r="AM336" t="e">
            <v>#REF!</v>
          </cell>
          <cell r="AN336" t="e">
            <v>#REF!</v>
          </cell>
          <cell r="AO336" t="e">
            <v>#REF!</v>
          </cell>
          <cell r="AP336" t="e">
            <v>#REF!</v>
          </cell>
          <cell r="AQ336" t="e">
            <v>#REF!</v>
          </cell>
          <cell r="AR336" t="e">
            <v>#REF!</v>
          </cell>
          <cell r="AS336" t="e">
            <v>#REF!</v>
          </cell>
          <cell r="AT336" t="e">
            <v>#REF!</v>
          </cell>
          <cell r="AU336" t="e">
            <v>#REF!</v>
          </cell>
          <cell r="AV336" t="e">
            <v>#REF!</v>
          </cell>
          <cell r="AW336" t="e">
            <v>#REF!</v>
          </cell>
          <cell r="AX336" t="e">
            <v>#REF!</v>
          </cell>
          <cell r="AY336" t="e">
            <v>#REF!</v>
          </cell>
          <cell r="AZ336" t="e">
            <v>#REF!</v>
          </cell>
          <cell r="BA336" t="e">
            <v>#REF!</v>
          </cell>
          <cell r="BB336" t="e">
            <v>#REF!</v>
          </cell>
          <cell r="BC336" t="e">
            <v>#REF!</v>
          </cell>
          <cell r="BD336" t="e">
            <v>#REF!</v>
          </cell>
          <cell r="BE336" t="e">
            <v>#REF!</v>
          </cell>
        </row>
        <row r="337">
          <cell r="E337" t="e">
            <v>#REF!</v>
          </cell>
          <cell r="F337" t="e">
            <v>#REF!</v>
          </cell>
          <cell r="G337" t="e">
            <v>#REF!</v>
          </cell>
          <cell r="H337" t="e">
            <v>#REF!</v>
          </cell>
          <cell r="I337" t="e">
            <v>#REF!</v>
          </cell>
          <cell r="J337" t="e">
            <v>#REF!</v>
          </cell>
          <cell r="K337" t="e">
            <v>#REF!</v>
          </cell>
          <cell r="L337" t="e">
            <v>#REF!</v>
          </cell>
          <cell r="M337" t="e">
            <v>#REF!</v>
          </cell>
          <cell r="N337" t="e">
            <v>#REF!</v>
          </cell>
          <cell r="O337" t="e">
            <v>#REF!</v>
          </cell>
          <cell r="P337" t="e">
            <v>#REF!</v>
          </cell>
          <cell r="Q337" t="e">
            <v>#REF!</v>
          </cell>
          <cell r="R337" t="e">
            <v>#REF!</v>
          </cell>
          <cell r="S337" t="e">
            <v>#REF!</v>
          </cell>
          <cell r="T337" t="e">
            <v>#REF!</v>
          </cell>
          <cell r="U337" t="e">
            <v>#REF!</v>
          </cell>
          <cell r="V337" t="e">
            <v>#REF!</v>
          </cell>
          <cell r="W337" t="e">
            <v>#REF!</v>
          </cell>
          <cell r="X337" t="e">
            <v>#REF!</v>
          </cell>
          <cell r="Y337" t="e">
            <v>#REF!</v>
          </cell>
          <cell r="Z337" t="e">
            <v>#REF!</v>
          </cell>
          <cell r="AA337" t="e">
            <v>#REF!</v>
          </cell>
          <cell r="AB337" t="e">
            <v>#REF!</v>
          </cell>
          <cell r="AC337" t="e">
            <v>#REF!</v>
          </cell>
          <cell r="AD337" t="e">
            <v>#REF!</v>
          </cell>
          <cell r="AE337" t="e">
            <v>#REF!</v>
          </cell>
          <cell r="AF337" t="e">
            <v>#REF!</v>
          </cell>
          <cell r="AG337" t="e">
            <v>#REF!</v>
          </cell>
          <cell r="AH337" t="e">
            <v>#REF!</v>
          </cell>
          <cell r="AI337" t="e">
            <v>#REF!</v>
          </cell>
          <cell r="AJ337" t="e">
            <v>#REF!</v>
          </cell>
          <cell r="AK337" t="e">
            <v>#REF!</v>
          </cell>
          <cell r="AL337" t="e">
            <v>#REF!</v>
          </cell>
          <cell r="AM337" t="e">
            <v>#REF!</v>
          </cell>
          <cell r="AN337" t="e">
            <v>#REF!</v>
          </cell>
          <cell r="AO337" t="e">
            <v>#REF!</v>
          </cell>
          <cell r="AP337" t="e">
            <v>#REF!</v>
          </cell>
          <cell r="AQ337" t="e">
            <v>#REF!</v>
          </cell>
          <cell r="AR337" t="e">
            <v>#REF!</v>
          </cell>
          <cell r="AS337" t="e">
            <v>#REF!</v>
          </cell>
          <cell r="AT337" t="e">
            <v>#REF!</v>
          </cell>
          <cell r="AU337" t="e">
            <v>#REF!</v>
          </cell>
          <cell r="AV337" t="e">
            <v>#REF!</v>
          </cell>
          <cell r="AW337" t="e">
            <v>#REF!</v>
          </cell>
          <cell r="AX337" t="e">
            <v>#REF!</v>
          </cell>
          <cell r="AY337" t="e">
            <v>#REF!</v>
          </cell>
          <cell r="AZ337" t="e">
            <v>#REF!</v>
          </cell>
          <cell r="BA337" t="e">
            <v>#REF!</v>
          </cell>
          <cell r="BB337" t="e">
            <v>#REF!</v>
          </cell>
          <cell r="BC337" t="e">
            <v>#REF!</v>
          </cell>
          <cell r="BD337" t="e">
            <v>#REF!</v>
          </cell>
          <cell r="BE337" t="e">
            <v>#REF!</v>
          </cell>
        </row>
        <row r="338">
          <cell r="E338" t="e">
            <v>#REF!</v>
          </cell>
          <cell r="F338" t="e">
            <v>#REF!</v>
          </cell>
          <cell r="G338" t="e">
            <v>#REF!</v>
          </cell>
          <cell r="H338" t="e">
            <v>#REF!</v>
          </cell>
          <cell r="I338" t="e">
            <v>#REF!</v>
          </cell>
          <cell r="J338" t="e">
            <v>#REF!</v>
          </cell>
          <cell r="K338" t="e">
            <v>#REF!</v>
          </cell>
          <cell r="L338" t="e">
            <v>#REF!</v>
          </cell>
          <cell r="M338" t="e">
            <v>#REF!</v>
          </cell>
          <cell r="N338" t="e">
            <v>#REF!</v>
          </cell>
          <cell r="O338" t="e">
            <v>#REF!</v>
          </cell>
          <cell r="P338" t="e">
            <v>#REF!</v>
          </cell>
          <cell r="Q338" t="e">
            <v>#REF!</v>
          </cell>
          <cell r="R338" t="e">
            <v>#REF!</v>
          </cell>
          <cell r="S338" t="e">
            <v>#REF!</v>
          </cell>
          <cell r="T338" t="e">
            <v>#REF!</v>
          </cell>
          <cell r="U338" t="e">
            <v>#REF!</v>
          </cell>
          <cell r="V338" t="e">
            <v>#REF!</v>
          </cell>
          <cell r="W338" t="e">
            <v>#REF!</v>
          </cell>
          <cell r="X338" t="e">
            <v>#REF!</v>
          </cell>
          <cell r="Y338" t="e">
            <v>#REF!</v>
          </cell>
          <cell r="Z338" t="e">
            <v>#REF!</v>
          </cell>
          <cell r="AA338" t="e">
            <v>#REF!</v>
          </cell>
          <cell r="AB338" t="e">
            <v>#REF!</v>
          </cell>
          <cell r="AC338" t="e">
            <v>#REF!</v>
          </cell>
          <cell r="AD338" t="e">
            <v>#REF!</v>
          </cell>
          <cell r="AE338" t="e">
            <v>#REF!</v>
          </cell>
          <cell r="AF338" t="e">
            <v>#REF!</v>
          </cell>
          <cell r="AG338" t="e">
            <v>#REF!</v>
          </cell>
          <cell r="AH338" t="e">
            <v>#REF!</v>
          </cell>
          <cell r="AI338" t="e">
            <v>#REF!</v>
          </cell>
          <cell r="AJ338" t="e">
            <v>#REF!</v>
          </cell>
          <cell r="AK338" t="e">
            <v>#REF!</v>
          </cell>
          <cell r="AL338" t="e">
            <v>#REF!</v>
          </cell>
          <cell r="AM338" t="e">
            <v>#REF!</v>
          </cell>
          <cell r="AN338" t="e">
            <v>#REF!</v>
          </cell>
          <cell r="AO338" t="e">
            <v>#REF!</v>
          </cell>
          <cell r="AP338" t="e">
            <v>#REF!</v>
          </cell>
          <cell r="AQ338" t="e">
            <v>#REF!</v>
          </cell>
          <cell r="AR338" t="e">
            <v>#REF!</v>
          </cell>
          <cell r="AS338" t="e">
            <v>#REF!</v>
          </cell>
          <cell r="AT338" t="e">
            <v>#REF!</v>
          </cell>
          <cell r="AU338" t="e">
            <v>#REF!</v>
          </cell>
          <cell r="AV338" t="e">
            <v>#REF!</v>
          </cell>
          <cell r="AW338" t="e">
            <v>#REF!</v>
          </cell>
          <cell r="AX338" t="e">
            <v>#REF!</v>
          </cell>
          <cell r="AY338" t="e">
            <v>#REF!</v>
          </cell>
          <cell r="AZ338" t="e">
            <v>#REF!</v>
          </cell>
          <cell r="BA338" t="e">
            <v>#REF!</v>
          </cell>
          <cell r="BB338" t="e">
            <v>#REF!</v>
          </cell>
          <cell r="BC338" t="e">
            <v>#REF!</v>
          </cell>
          <cell r="BD338" t="e">
            <v>#REF!</v>
          </cell>
          <cell r="BE338" t="e">
            <v>#REF!</v>
          </cell>
        </row>
        <row r="339">
          <cell r="E339" t="e">
            <v>#REF!</v>
          </cell>
          <cell r="F339" t="e">
            <v>#REF!</v>
          </cell>
          <cell r="G339" t="e">
            <v>#REF!</v>
          </cell>
          <cell r="H339" t="e">
            <v>#REF!</v>
          </cell>
          <cell r="I339" t="e">
            <v>#REF!</v>
          </cell>
          <cell r="J339" t="e">
            <v>#REF!</v>
          </cell>
          <cell r="K339" t="e">
            <v>#REF!</v>
          </cell>
          <cell r="L339" t="e">
            <v>#REF!</v>
          </cell>
          <cell r="M339" t="e">
            <v>#REF!</v>
          </cell>
          <cell r="N339" t="e">
            <v>#REF!</v>
          </cell>
          <cell r="O339" t="e">
            <v>#REF!</v>
          </cell>
          <cell r="P339" t="e">
            <v>#REF!</v>
          </cell>
          <cell r="Q339" t="e">
            <v>#REF!</v>
          </cell>
          <cell r="R339" t="e">
            <v>#REF!</v>
          </cell>
          <cell r="S339" t="e">
            <v>#REF!</v>
          </cell>
          <cell r="T339" t="e">
            <v>#REF!</v>
          </cell>
          <cell r="U339" t="e">
            <v>#REF!</v>
          </cell>
          <cell r="V339" t="e">
            <v>#REF!</v>
          </cell>
          <cell r="W339" t="e">
            <v>#REF!</v>
          </cell>
          <cell r="X339" t="e">
            <v>#REF!</v>
          </cell>
          <cell r="Y339" t="e">
            <v>#REF!</v>
          </cell>
          <cell r="Z339" t="e">
            <v>#REF!</v>
          </cell>
          <cell r="AA339" t="e">
            <v>#REF!</v>
          </cell>
          <cell r="AB339" t="e">
            <v>#REF!</v>
          </cell>
          <cell r="AC339" t="e">
            <v>#REF!</v>
          </cell>
          <cell r="AD339" t="e">
            <v>#REF!</v>
          </cell>
          <cell r="AE339" t="e">
            <v>#REF!</v>
          </cell>
          <cell r="AF339" t="e">
            <v>#REF!</v>
          </cell>
          <cell r="AG339" t="e">
            <v>#REF!</v>
          </cell>
          <cell r="AH339" t="e">
            <v>#REF!</v>
          </cell>
          <cell r="AI339" t="e">
            <v>#REF!</v>
          </cell>
          <cell r="AJ339" t="e">
            <v>#REF!</v>
          </cell>
          <cell r="AK339" t="e">
            <v>#REF!</v>
          </cell>
          <cell r="AL339" t="e">
            <v>#REF!</v>
          </cell>
          <cell r="AM339" t="e">
            <v>#REF!</v>
          </cell>
          <cell r="AN339" t="e">
            <v>#REF!</v>
          </cell>
          <cell r="AO339" t="e">
            <v>#REF!</v>
          </cell>
          <cell r="AP339" t="e">
            <v>#REF!</v>
          </cell>
          <cell r="AQ339" t="e">
            <v>#REF!</v>
          </cell>
          <cell r="AR339" t="e">
            <v>#REF!</v>
          </cell>
          <cell r="AS339" t="e">
            <v>#REF!</v>
          </cell>
          <cell r="AT339" t="e">
            <v>#REF!</v>
          </cell>
          <cell r="AU339" t="e">
            <v>#REF!</v>
          </cell>
          <cell r="AV339" t="e">
            <v>#REF!</v>
          </cell>
          <cell r="AW339" t="e">
            <v>#REF!</v>
          </cell>
          <cell r="AX339" t="e">
            <v>#REF!</v>
          </cell>
          <cell r="AY339" t="e">
            <v>#REF!</v>
          </cell>
          <cell r="AZ339" t="e">
            <v>#REF!</v>
          </cell>
          <cell r="BA339" t="e">
            <v>#REF!</v>
          </cell>
          <cell r="BB339" t="e">
            <v>#REF!</v>
          </cell>
          <cell r="BC339" t="e">
            <v>#REF!</v>
          </cell>
          <cell r="BD339" t="e">
            <v>#REF!</v>
          </cell>
          <cell r="BE339" t="e">
            <v>#REF!</v>
          </cell>
        </row>
        <row r="340">
          <cell r="E340" t="e">
            <v>#REF!</v>
          </cell>
          <cell r="F340" t="e">
            <v>#REF!</v>
          </cell>
          <cell r="G340" t="e">
            <v>#REF!</v>
          </cell>
          <cell r="H340" t="e">
            <v>#REF!</v>
          </cell>
          <cell r="I340" t="e">
            <v>#REF!</v>
          </cell>
          <cell r="J340" t="e">
            <v>#REF!</v>
          </cell>
          <cell r="K340" t="e">
            <v>#REF!</v>
          </cell>
          <cell r="L340" t="e">
            <v>#REF!</v>
          </cell>
          <cell r="M340" t="e">
            <v>#REF!</v>
          </cell>
          <cell r="N340" t="e">
            <v>#REF!</v>
          </cell>
          <cell r="O340" t="e">
            <v>#REF!</v>
          </cell>
          <cell r="P340" t="e">
            <v>#REF!</v>
          </cell>
          <cell r="Q340" t="e">
            <v>#REF!</v>
          </cell>
          <cell r="R340" t="e">
            <v>#REF!</v>
          </cell>
          <cell r="S340" t="e">
            <v>#REF!</v>
          </cell>
          <cell r="T340" t="e">
            <v>#REF!</v>
          </cell>
          <cell r="U340" t="e">
            <v>#REF!</v>
          </cell>
          <cell r="V340" t="e">
            <v>#REF!</v>
          </cell>
          <cell r="W340" t="e">
            <v>#REF!</v>
          </cell>
          <cell r="X340" t="e">
            <v>#REF!</v>
          </cell>
          <cell r="Y340" t="e">
            <v>#REF!</v>
          </cell>
          <cell r="Z340" t="e">
            <v>#REF!</v>
          </cell>
          <cell r="AA340" t="e">
            <v>#REF!</v>
          </cell>
          <cell r="AB340" t="e">
            <v>#REF!</v>
          </cell>
          <cell r="AC340" t="e">
            <v>#REF!</v>
          </cell>
          <cell r="AD340" t="e">
            <v>#REF!</v>
          </cell>
          <cell r="AE340" t="e">
            <v>#REF!</v>
          </cell>
          <cell r="AF340" t="e">
            <v>#REF!</v>
          </cell>
          <cell r="AG340" t="e">
            <v>#REF!</v>
          </cell>
          <cell r="AH340" t="e">
            <v>#REF!</v>
          </cell>
          <cell r="AI340" t="e">
            <v>#REF!</v>
          </cell>
          <cell r="AJ340" t="e">
            <v>#REF!</v>
          </cell>
          <cell r="AK340" t="e">
            <v>#REF!</v>
          </cell>
          <cell r="AL340" t="e">
            <v>#REF!</v>
          </cell>
          <cell r="AM340" t="e">
            <v>#REF!</v>
          </cell>
          <cell r="AN340" t="e">
            <v>#REF!</v>
          </cell>
          <cell r="AO340" t="e">
            <v>#REF!</v>
          </cell>
          <cell r="AP340" t="e">
            <v>#REF!</v>
          </cell>
          <cell r="AQ340" t="e">
            <v>#REF!</v>
          </cell>
          <cell r="AR340" t="e">
            <v>#REF!</v>
          </cell>
          <cell r="AS340" t="e">
            <v>#REF!</v>
          </cell>
          <cell r="AT340" t="e">
            <v>#REF!</v>
          </cell>
          <cell r="AU340" t="e">
            <v>#REF!</v>
          </cell>
          <cell r="AV340" t="e">
            <v>#REF!</v>
          </cell>
          <cell r="AW340" t="e">
            <v>#REF!</v>
          </cell>
          <cell r="AX340" t="e">
            <v>#REF!</v>
          </cell>
          <cell r="AY340" t="e">
            <v>#REF!</v>
          </cell>
          <cell r="AZ340" t="e">
            <v>#REF!</v>
          </cell>
          <cell r="BA340" t="e">
            <v>#REF!</v>
          </cell>
          <cell r="BB340" t="e">
            <v>#REF!</v>
          </cell>
          <cell r="BC340" t="e">
            <v>#REF!</v>
          </cell>
          <cell r="BD340" t="e">
            <v>#REF!</v>
          </cell>
          <cell r="BE340" t="e">
            <v>#REF!</v>
          </cell>
        </row>
        <row r="341">
          <cell r="E341" t="e">
            <v>#REF!</v>
          </cell>
          <cell r="F341" t="e">
            <v>#REF!</v>
          </cell>
          <cell r="G341" t="e">
            <v>#REF!</v>
          </cell>
          <cell r="H341" t="e">
            <v>#REF!</v>
          </cell>
          <cell r="I341" t="e">
            <v>#REF!</v>
          </cell>
          <cell r="J341" t="e">
            <v>#REF!</v>
          </cell>
          <cell r="K341" t="e">
            <v>#REF!</v>
          </cell>
          <cell r="L341" t="e">
            <v>#REF!</v>
          </cell>
          <cell r="M341" t="e">
            <v>#REF!</v>
          </cell>
          <cell r="N341" t="e">
            <v>#REF!</v>
          </cell>
          <cell r="O341" t="e">
            <v>#REF!</v>
          </cell>
          <cell r="P341" t="e">
            <v>#REF!</v>
          </cell>
          <cell r="Q341" t="e">
            <v>#REF!</v>
          </cell>
          <cell r="R341" t="e">
            <v>#REF!</v>
          </cell>
          <cell r="S341" t="e">
            <v>#REF!</v>
          </cell>
          <cell r="T341" t="e">
            <v>#REF!</v>
          </cell>
          <cell r="U341" t="e">
            <v>#REF!</v>
          </cell>
          <cell r="V341" t="e">
            <v>#REF!</v>
          </cell>
          <cell r="W341" t="e">
            <v>#REF!</v>
          </cell>
          <cell r="X341" t="e">
            <v>#REF!</v>
          </cell>
          <cell r="Y341" t="e">
            <v>#REF!</v>
          </cell>
          <cell r="Z341" t="e">
            <v>#REF!</v>
          </cell>
          <cell r="AA341" t="e">
            <v>#REF!</v>
          </cell>
          <cell r="AB341" t="e">
            <v>#REF!</v>
          </cell>
          <cell r="AC341" t="e">
            <v>#REF!</v>
          </cell>
          <cell r="AD341" t="e">
            <v>#REF!</v>
          </cell>
          <cell r="AE341" t="e">
            <v>#REF!</v>
          </cell>
          <cell r="AF341" t="e">
            <v>#REF!</v>
          </cell>
          <cell r="AG341" t="e">
            <v>#REF!</v>
          </cell>
          <cell r="AH341" t="e">
            <v>#REF!</v>
          </cell>
          <cell r="AI341" t="e">
            <v>#REF!</v>
          </cell>
          <cell r="AJ341" t="e">
            <v>#REF!</v>
          </cell>
          <cell r="AK341" t="e">
            <v>#REF!</v>
          </cell>
          <cell r="AL341" t="e">
            <v>#REF!</v>
          </cell>
          <cell r="AM341" t="e">
            <v>#REF!</v>
          </cell>
          <cell r="AN341" t="e">
            <v>#REF!</v>
          </cell>
          <cell r="AO341" t="e">
            <v>#REF!</v>
          </cell>
          <cell r="AP341" t="e">
            <v>#REF!</v>
          </cell>
          <cell r="AQ341" t="e">
            <v>#REF!</v>
          </cell>
          <cell r="AR341" t="e">
            <v>#REF!</v>
          </cell>
          <cell r="AS341" t="e">
            <v>#REF!</v>
          </cell>
          <cell r="AT341" t="e">
            <v>#REF!</v>
          </cell>
          <cell r="AU341" t="e">
            <v>#REF!</v>
          </cell>
          <cell r="AV341" t="e">
            <v>#REF!</v>
          </cell>
          <cell r="AW341" t="e">
            <v>#REF!</v>
          </cell>
          <cell r="AX341" t="e">
            <v>#REF!</v>
          </cell>
          <cell r="AY341" t="e">
            <v>#REF!</v>
          </cell>
          <cell r="AZ341" t="e">
            <v>#REF!</v>
          </cell>
          <cell r="BA341" t="e">
            <v>#REF!</v>
          </cell>
          <cell r="BB341" t="e">
            <v>#REF!</v>
          </cell>
          <cell r="BC341" t="e">
            <v>#REF!</v>
          </cell>
          <cell r="BD341" t="e">
            <v>#REF!</v>
          </cell>
          <cell r="BE341" t="e">
            <v>#REF!</v>
          </cell>
        </row>
        <row r="342">
          <cell r="E342" t="e">
            <v>#REF!</v>
          </cell>
          <cell r="F342" t="e">
            <v>#REF!</v>
          </cell>
          <cell r="G342" t="e">
            <v>#REF!</v>
          </cell>
          <cell r="H342" t="e">
            <v>#REF!</v>
          </cell>
          <cell r="I342" t="e">
            <v>#REF!</v>
          </cell>
          <cell r="J342" t="e">
            <v>#REF!</v>
          </cell>
          <cell r="K342" t="e">
            <v>#REF!</v>
          </cell>
          <cell r="L342" t="e">
            <v>#REF!</v>
          </cell>
          <cell r="M342" t="e">
            <v>#REF!</v>
          </cell>
          <cell r="N342" t="e">
            <v>#REF!</v>
          </cell>
          <cell r="O342" t="e">
            <v>#REF!</v>
          </cell>
          <cell r="P342" t="e">
            <v>#REF!</v>
          </cell>
          <cell r="Q342" t="e">
            <v>#REF!</v>
          </cell>
          <cell r="R342" t="e">
            <v>#REF!</v>
          </cell>
          <cell r="S342" t="e">
            <v>#REF!</v>
          </cell>
          <cell r="T342" t="e">
            <v>#REF!</v>
          </cell>
          <cell r="U342" t="e">
            <v>#REF!</v>
          </cell>
          <cell r="V342" t="e">
            <v>#REF!</v>
          </cell>
          <cell r="W342" t="e">
            <v>#REF!</v>
          </cell>
          <cell r="X342" t="e">
            <v>#REF!</v>
          </cell>
          <cell r="Y342" t="e">
            <v>#REF!</v>
          </cell>
          <cell r="Z342" t="e">
            <v>#REF!</v>
          </cell>
          <cell r="AA342" t="e">
            <v>#REF!</v>
          </cell>
          <cell r="AB342" t="e">
            <v>#REF!</v>
          </cell>
          <cell r="AC342" t="e">
            <v>#REF!</v>
          </cell>
          <cell r="AD342" t="e">
            <v>#REF!</v>
          </cell>
          <cell r="AE342" t="e">
            <v>#REF!</v>
          </cell>
          <cell r="AF342" t="e">
            <v>#REF!</v>
          </cell>
          <cell r="AG342" t="e">
            <v>#REF!</v>
          </cell>
          <cell r="AH342" t="e">
            <v>#REF!</v>
          </cell>
          <cell r="AI342" t="e">
            <v>#REF!</v>
          </cell>
          <cell r="AJ342" t="e">
            <v>#REF!</v>
          </cell>
          <cell r="AK342" t="e">
            <v>#REF!</v>
          </cell>
          <cell r="AL342" t="e">
            <v>#REF!</v>
          </cell>
          <cell r="AM342" t="e">
            <v>#REF!</v>
          </cell>
          <cell r="AN342" t="e">
            <v>#REF!</v>
          </cell>
          <cell r="AO342" t="e">
            <v>#REF!</v>
          </cell>
          <cell r="AP342" t="e">
            <v>#REF!</v>
          </cell>
          <cell r="AQ342" t="e">
            <v>#REF!</v>
          </cell>
          <cell r="AR342" t="e">
            <v>#REF!</v>
          </cell>
          <cell r="AS342" t="e">
            <v>#REF!</v>
          </cell>
          <cell r="AT342" t="e">
            <v>#REF!</v>
          </cell>
          <cell r="AU342" t="e">
            <v>#REF!</v>
          </cell>
          <cell r="AV342" t="e">
            <v>#REF!</v>
          </cell>
          <cell r="AW342" t="e">
            <v>#REF!</v>
          </cell>
          <cell r="AX342" t="e">
            <v>#REF!</v>
          </cell>
          <cell r="AY342" t="e">
            <v>#REF!</v>
          </cell>
          <cell r="AZ342" t="e">
            <v>#REF!</v>
          </cell>
          <cell r="BA342" t="e">
            <v>#REF!</v>
          </cell>
          <cell r="BB342" t="e">
            <v>#REF!</v>
          </cell>
          <cell r="BC342" t="e">
            <v>#REF!</v>
          </cell>
          <cell r="BD342" t="e">
            <v>#REF!</v>
          </cell>
          <cell r="BE342" t="e">
            <v>#REF!</v>
          </cell>
        </row>
        <row r="343">
          <cell r="E343" t="e">
            <v>#REF!</v>
          </cell>
          <cell r="F343" t="e">
            <v>#REF!</v>
          </cell>
          <cell r="G343" t="e">
            <v>#REF!</v>
          </cell>
          <cell r="H343" t="e">
            <v>#REF!</v>
          </cell>
          <cell r="I343" t="e">
            <v>#REF!</v>
          </cell>
          <cell r="J343" t="e">
            <v>#REF!</v>
          </cell>
          <cell r="K343" t="e">
            <v>#REF!</v>
          </cell>
          <cell r="L343" t="e">
            <v>#REF!</v>
          </cell>
          <cell r="M343" t="e">
            <v>#REF!</v>
          </cell>
          <cell r="N343" t="e">
            <v>#REF!</v>
          </cell>
          <cell r="O343" t="e">
            <v>#REF!</v>
          </cell>
          <cell r="P343" t="e">
            <v>#REF!</v>
          </cell>
          <cell r="Q343" t="e">
            <v>#REF!</v>
          </cell>
          <cell r="R343" t="e">
            <v>#REF!</v>
          </cell>
          <cell r="S343" t="e">
            <v>#REF!</v>
          </cell>
          <cell r="T343" t="e">
            <v>#REF!</v>
          </cell>
          <cell r="U343" t="e">
            <v>#REF!</v>
          </cell>
          <cell r="V343" t="e">
            <v>#REF!</v>
          </cell>
          <cell r="W343" t="e">
            <v>#REF!</v>
          </cell>
          <cell r="X343" t="e">
            <v>#REF!</v>
          </cell>
          <cell r="Y343" t="e">
            <v>#REF!</v>
          </cell>
          <cell r="Z343" t="e">
            <v>#REF!</v>
          </cell>
          <cell r="AA343" t="e">
            <v>#REF!</v>
          </cell>
          <cell r="AB343" t="e">
            <v>#REF!</v>
          </cell>
          <cell r="AC343" t="e">
            <v>#REF!</v>
          </cell>
          <cell r="AD343" t="e">
            <v>#REF!</v>
          </cell>
          <cell r="AE343" t="e">
            <v>#REF!</v>
          </cell>
          <cell r="AF343" t="e">
            <v>#REF!</v>
          </cell>
          <cell r="AG343" t="e">
            <v>#REF!</v>
          </cell>
          <cell r="AH343" t="e">
            <v>#REF!</v>
          </cell>
          <cell r="AI343" t="e">
            <v>#REF!</v>
          </cell>
          <cell r="AJ343" t="e">
            <v>#REF!</v>
          </cell>
          <cell r="AK343" t="e">
            <v>#REF!</v>
          </cell>
          <cell r="AL343" t="e">
            <v>#REF!</v>
          </cell>
          <cell r="AM343" t="e">
            <v>#REF!</v>
          </cell>
          <cell r="AN343" t="e">
            <v>#REF!</v>
          </cell>
          <cell r="AO343" t="e">
            <v>#REF!</v>
          </cell>
          <cell r="AP343" t="e">
            <v>#REF!</v>
          </cell>
          <cell r="AQ343" t="e">
            <v>#REF!</v>
          </cell>
          <cell r="AR343" t="e">
            <v>#REF!</v>
          </cell>
          <cell r="AS343" t="e">
            <v>#REF!</v>
          </cell>
          <cell r="AT343" t="e">
            <v>#REF!</v>
          </cell>
          <cell r="AU343" t="e">
            <v>#REF!</v>
          </cell>
          <cell r="AV343" t="e">
            <v>#REF!</v>
          </cell>
          <cell r="AW343" t="e">
            <v>#REF!</v>
          </cell>
          <cell r="AX343" t="e">
            <v>#REF!</v>
          </cell>
          <cell r="AY343" t="e">
            <v>#REF!</v>
          </cell>
          <cell r="AZ343" t="e">
            <v>#REF!</v>
          </cell>
          <cell r="BA343" t="e">
            <v>#REF!</v>
          </cell>
          <cell r="BB343" t="e">
            <v>#REF!</v>
          </cell>
          <cell r="BC343" t="e">
            <v>#REF!</v>
          </cell>
          <cell r="BD343" t="e">
            <v>#REF!</v>
          </cell>
          <cell r="BE343" t="e">
            <v>#REF!</v>
          </cell>
        </row>
        <row r="344">
          <cell r="E344" t="e">
            <v>#REF!</v>
          </cell>
          <cell r="F344" t="e">
            <v>#REF!</v>
          </cell>
          <cell r="G344" t="e">
            <v>#REF!</v>
          </cell>
          <cell r="H344" t="e">
            <v>#REF!</v>
          </cell>
          <cell r="I344" t="e">
            <v>#REF!</v>
          </cell>
          <cell r="J344" t="e">
            <v>#REF!</v>
          </cell>
          <cell r="K344" t="e">
            <v>#REF!</v>
          </cell>
          <cell r="L344" t="e">
            <v>#REF!</v>
          </cell>
          <cell r="M344" t="e">
            <v>#REF!</v>
          </cell>
          <cell r="N344" t="e">
            <v>#REF!</v>
          </cell>
          <cell r="O344" t="e">
            <v>#REF!</v>
          </cell>
          <cell r="P344" t="e">
            <v>#REF!</v>
          </cell>
          <cell r="Q344" t="e">
            <v>#REF!</v>
          </cell>
          <cell r="R344" t="e">
            <v>#REF!</v>
          </cell>
          <cell r="S344" t="e">
            <v>#REF!</v>
          </cell>
          <cell r="T344" t="e">
            <v>#REF!</v>
          </cell>
          <cell r="U344" t="e">
            <v>#REF!</v>
          </cell>
          <cell r="V344" t="e">
            <v>#REF!</v>
          </cell>
          <cell r="W344" t="e">
            <v>#REF!</v>
          </cell>
          <cell r="X344" t="e">
            <v>#REF!</v>
          </cell>
          <cell r="Y344" t="e">
            <v>#REF!</v>
          </cell>
          <cell r="Z344" t="e">
            <v>#REF!</v>
          </cell>
          <cell r="AA344" t="e">
            <v>#REF!</v>
          </cell>
          <cell r="AB344" t="e">
            <v>#REF!</v>
          </cell>
          <cell r="AC344" t="e">
            <v>#REF!</v>
          </cell>
          <cell r="AD344" t="e">
            <v>#REF!</v>
          </cell>
          <cell r="AE344" t="e">
            <v>#REF!</v>
          </cell>
          <cell r="AF344" t="e">
            <v>#REF!</v>
          </cell>
          <cell r="AG344" t="e">
            <v>#REF!</v>
          </cell>
          <cell r="AH344" t="e">
            <v>#REF!</v>
          </cell>
          <cell r="AI344" t="e">
            <v>#REF!</v>
          </cell>
          <cell r="AJ344" t="e">
            <v>#REF!</v>
          </cell>
          <cell r="AK344" t="e">
            <v>#REF!</v>
          </cell>
          <cell r="AL344" t="e">
            <v>#REF!</v>
          </cell>
          <cell r="AM344" t="e">
            <v>#REF!</v>
          </cell>
          <cell r="AN344" t="e">
            <v>#REF!</v>
          </cell>
          <cell r="AO344" t="e">
            <v>#REF!</v>
          </cell>
          <cell r="AP344" t="e">
            <v>#REF!</v>
          </cell>
          <cell r="AQ344" t="e">
            <v>#REF!</v>
          </cell>
          <cell r="AR344" t="e">
            <v>#REF!</v>
          </cell>
          <cell r="AS344" t="e">
            <v>#REF!</v>
          </cell>
          <cell r="AT344" t="e">
            <v>#REF!</v>
          </cell>
          <cell r="AU344" t="e">
            <v>#REF!</v>
          </cell>
          <cell r="AV344" t="e">
            <v>#REF!</v>
          </cell>
          <cell r="AW344" t="e">
            <v>#REF!</v>
          </cell>
          <cell r="AX344" t="e">
            <v>#REF!</v>
          </cell>
          <cell r="AY344" t="e">
            <v>#REF!</v>
          </cell>
          <cell r="AZ344" t="e">
            <v>#REF!</v>
          </cell>
          <cell r="BA344" t="e">
            <v>#REF!</v>
          </cell>
          <cell r="BB344" t="e">
            <v>#REF!</v>
          </cell>
          <cell r="BC344" t="e">
            <v>#REF!</v>
          </cell>
          <cell r="BD344" t="e">
            <v>#REF!</v>
          </cell>
          <cell r="BE344" t="e">
            <v>#REF!</v>
          </cell>
        </row>
        <row r="345">
          <cell r="E345" t="e">
            <v>#REF!</v>
          </cell>
          <cell r="F345" t="e">
            <v>#REF!</v>
          </cell>
          <cell r="G345" t="e">
            <v>#REF!</v>
          </cell>
          <cell r="H345" t="e">
            <v>#REF!</v>
          </cell>
          <cell r="I345" t="e">
            <v>#REF!</v>
          </cell>
          <cell r="J345" t="e">
            <v>#REF!</v>
          </cell>
          <cell r="K345" t="e">
            <v>#REF!</v>
          </cell>
          <cell r="L345" t="e">
            <v>#REF!</v>
          </cell>
          <cell r="M345" t="e">
            <v>#REF!</v>
          </cell>
          <cell r="N345" t="e">
            <v>#REF!</v>
          </cell>
          <cell r="O345" t="e">
            <v>#REF!</v>
          </cell>
          <cell r="P345" t="e">
            <v>#REF!</v>
          </cell>
          <cell r="Q345" t="e">
            <v>#REF!</v>
          </cell>
          <cell r="R345" t="e">
            <v>#REF!</v>
          </cell>
          <cell r="S345" t="e">
            <v>#REF!</v>
          </cell>
          <cell r="T345" t="e">
            <v>#REF!</v>
          </cell>
          <cell r="U345" t="e">
            <v>#REF!</v>
          </cell>
          <cell r="V345" t="e">
            <v>#REF!</v>
          </cell>
          <cell r="W345" t="e">
            <v>#REF!</v>
          </cell>
          <cell r="X345" t="e">
            <v>#REF!</v>
          </cell>
          <cell r="Y345" t="e">
            <v>#REF!</v>
          </cell>
          <cell r="Z345" t="e">
            <v>#REF!</v>
          </cell>
          <cell r="AA345" t="e">
            <v>#REF!</v>
          </cell>
          <cell r="AB345" t="e">
            <v>#REF!</v>
          </cell>
          <cell r="AC345" t="e">
            <v>#REF!</v>
          </cell>
          <cell r="AD345" t="e">
            <v>#REF!</v>
          </cell>
          <cell r="AE345" t="e">
            <v>#REF!</v>
          </cell>
          <cell r="AF345" t="e">
            <v>#REF!</v>
          </cell>
          <cell r="AG345" t="e">
            <v>#REF!</v>
          </cell>
          <cell r="AH345" t="e">
            <v>#REF!</v>
          </cell>
          <cell r="AI345" t="e">
            <v>#REF!</v>
          </cell>
          <cell r="AJ345" t="e">
            <v>#REF!</v>
          </cell>
          <cell r="AK345" t="e">
            <v>#REF!</v>
          </cell>
          <cell r="AL345" t="e">
            <v>#REF!</v>
          </cell>
          <cell r="AM345" t="e">
            <v>#REF!</v>
          </cell>
          <cell r="AN345" t="e">
            <v>#REF!</v>
          </cell>
          <cell r="AO345" t="e">
            <v>#REF!</v>
          </cell>
          <cell r="AP345" t="e">
            <v>#REF!</v>
          </cell>
          <cell r="AQ345" t="e">
            <v>#REF!</v>
          </cell>
          <cell r="AR345" t="e">
            <v>#REF!</v>
          </cell>
          <cell r="AS345" t="e">
            <v>#REF!</v>
          </cell>
          <cell r="AT345" t="e">
            <v>#REF!</v>
          </cell>
          <cell r="AU345" t="e">
            <v>#REF!</v>
          </cell>
          <cell r="AV345" t="e">
            <v>#REF!</v>
          </cell>
          <cell r="AW345" t="e">
            <v>#REF!</v>
          </cell>
          <cell r="AX345" t="e">
            <v>#REF!</v>
          </cell>
          <cell r="AY345" t="e">
            <v>#REF!</v>
          </cell>
          <cell r="AZ345" t="e">
            <v>#REF!</v>
          </cell>
          <cell r="BA345" t="e">
            <v>#REF!</v>
          </cell>
          <cell r="BB345" t="e">
            <v>#REF!</v>
          </cell>
          <cell r="BC345" t="e">
            <v>#REF!</v>
          </cell>
          <cell r="BD345" t="e">
            <v>#REF!</v>
          </cell>
          <cell r="BE345" t="e">
            <v>#REF!</v>
          </cell>
        </row>
        <row r="346">
          <cell r="E346" t="e">
            <v>#REF!</v>
          </cell>
          <cell r="F346" t="e">
            <v>#REF!</v>
          </cell>
          <cell r="G346" t="e">
            <v>#REF!</v>
          </cell>
          <cell r="H346" t="e">
            <v>#REF!</v>
          </cell>
          <cell r="I346" t="e">
            <v>#REF!</v>
          </cell>
          <cell r="J346" t="e">
            <v>#REF!</v>
          </cell>
          <cell r="K346" t="e">
            <v>#REF!</v>
          </cell>
          <cell r="L346" t="e">
            <v>#REF!</v>
          </cell>
          <cell r="M346" t="e">
            <v>#REF!</v>
          </cell>
          <cell r="N346" t="e">
            <v>#REF!</v>
          </cell>
          <cell r="O346" t="e">
            <v>#REF!</v>
          </cell>
          <cell r="P346" t="e">
            <v>#REF!</v>
          </cell>
          <cell r="Q346" t="e">
            <v>#REF!</v>
          </cell>
          <cell r="R346" t="e">
            <v>#REF!</v>
          </cell>
          <cell r="S346" t="e">
            <v>#REF!</v>
          </cell>
          <cell r="T346" t="e">
            <v>#REF!</v>
          </cell>
          <cell r="U346" t="e">
            <v>#REF!</v>
          </cell>
          <cell r="V346" t="e">
            <v>#REF!</v>
          </cell>
          <cell r="W346" t="e">
            <v>#REF!</v>
          </cell>
          <cell r="X346" t="e">
            <v>#REF!</v>
          </cell>
          <cell r="Y346" t="e">
            <v>#REF!</v>
          </cell>
          <cell r="Z346" t="e">
            <v>#REF!</v>
          </cell>
          <cell r="AA346" t="e">
            <v>#REF!</v>
          </cell>
          <cell r="AB346" t="e">
            <v>#REF!</v>
          </cell>
          <cell r="AC346" t="e">
            <v>#REF!</v>
          </cell>
          <cell r="AD346" t="e">
            <v>#REF!</v>
          </cell>
          <cell r="AE346" t="e">
            <v>#REF!</v>
          </cell>
          <cell r="AF346" t="e">
            <v>#REF!</v>
          </cell>
          <cell r="AG346" t="e">
            <v>#REF!</v>
          </cell>
          <cell r="AH346" t="e">
            <v>#REF!</v>
          </cell>
          <cell r="AI346" t="e">
            <v>#REF!</v>
          </cell>
          <cell r="AJ346" t="e">
            <v>#REF!</v>
          </cell>
          <cell r="AK346" t="e">
            <v>#REF!</v>
          </cell>
          <cell r="AL346" t="e">
            <v>#REF!</v>
          </cell>
          <cell r="AM346" t="e">
            <v>#REF!</v>
          </cell>
          <cell r="AN346" t="e">
            <v>#REF!</v>
          </cell>
          <cell r="AO346" t="e">
            <v>#REF!</v>
          </cell>
          <cell r="AP346" t="e">
            <v>#REF!</v>
          </cell>
          <cell r="AQ346" t="e">
            <v>#REF!</v>
          </cell>
          <cell r="AR346" t="e">
            <v>#REF!</v>
          </cell>
          <cell r="AS346" t="e">
            <v>#REF!</v>
          </cell>
          <cell r="AT346" t="e">
            <v>#REF!</v>
          </cell>
          <cell r="AU346" t="e">
            <v>#REF!</v>
          </cell>
          <cell r="AV346" t="e">
            <v>#REF!</v>
          </cell>
          <cell r="AW346" t="e">
            <v>#REF!</v>
          </cell>
          <cell r="AX346" t="e">
            <v>#REF!</v>
          </cell>
          <cell r="AY346" t="e">
            <v>#REF!</v>
          </cell>
          <cell r="AZ346" t="e">
            <v>#REF!</v>
          </cell>
          <cell r="BA346" t="e">
            <v>#REF!</v>
          </cell>
          <cell r="BB346" t="e">
            <v>#REF!</v>
          </cell>
          <cell r="BC346" t="e">
            <v>#REF!</v>
          </cell>
          <cell r="BD346" t="e">
            <v>#REF!</v>
          </cell>
          <cell r="BE346" t="e">
            <v>#REF!</v>
          </cell>
        </row>
        <row r="347">
          <cell r="E347" t="e">
            <v>#REF!</v>
          </cell>
          <cell r="F347" t="e">
            <v>#REF!</v>
          </cell>
          <cell r="G347" t="e">
            <v>#REF!</v>
          </cell>
          <cell r="H347" t="e">
            <v>#REF!</v>
          </cell>
          <cell r="I347" t="e">
            <v>#REF!</v>
          </cell>
          <cell r="J347" t="e">
            <v>#REF!</v>
          </cell>
          <cell r="K347" t="e">
            <v>#REF!</v>
          </cell>
          <cell r="L347" t="e">
            <v>#REF!</v>
          </cell>
          <cell r="M347" t="e">
            <v>#REF!</v>
          </cell>
          <cell r="N347" t="e">
            <v>#REF!</v>
          </cell>
          <cell r="O347" t="e">
            <v>#REF!</v>
          </cell>
          <cell r="P347" t="e">
            <v>#REF!</v>
          </cell>
          <cell r="Q347" t="e">
            <v>#REF!</v>
          </cell>
          <cell r="R347" t="e">
            <v>#REF!</v>
          </cell>
          <cell r="S347" t="e">
            <v>#REF!</v>
          </cell>
          <cell r="T347" t="e">
            <v>#REF!</v>
          </cell>
          <cell r="U347" t="e">
            <v>#REF!</v>
          </cell>
          <cell r="V347" t="e">
            <v>#REF!</v>
          </cell>
          <cell r="W347" t="e">
            <v>#REF!</v>
          </cell>
          <cell r="X347" t="e">
            <v>#REF!</v>
          </cell>
          <cell r="Y347" t="e">
            <v>#REF!</v>
          </cell>
          <cell r="Z347" t="e">
            <v>#REF!</v>
          </cell>
          <cell r="AA347" t="e">
            <v>#REF!</v>
          </cell>
          <cell r="AB347" t="e">
            <v>#REF!</v>
          </cell>
          <cell r="AC347" t="e">
            <v>#REF!</v>
          </cell>
          <cell r="AD347" t="e">
            <v>#REF!</v>
          </cell>
          <cell r="AE347" t="e">
            <v>#REF!</v>
          </cell>
          <cell r="AF347" t="e">
            <v>#REF!</v>
          </cell>
          <cell r="AG347" t="e">
            <v>#REF!</v>
          </cell>
          <cell r="AH347" t="e">
            <v>#REF!</v>
          </cell>
          <cell r="AI347" t="e">
            <v>#REF!</v>
          </cell>
          <cell r="AJ347" t="e">
            <v>#REF!</v>
          </cell>
          <cell r="AK347" t="e">
            <v>#REF!</v>
          </cell>
          <cell r="AL347" t="e">
            <v>#REF!</v>
          </cell>
          <cell r="AM347" t="e">
            <v>#REF!</v>
          </cell>
          <cell r="AN347" t="e">
            <v>#REF!</v>
          </cell>
          <cell r="AO347" t="e">
            <v>#REF!</v>
          </cell>
          <cell r="AP347" t="e">
            <v>#REF!</v>
          </cell>
          <cell r="AQ347" t="e">
            <v>#REF!</v>
          </cell>
          <cell r="AR347" t="e">
            <v>#REF!</v>
          </cell>
          <cell r="AS347" t="e">
            <v>#REF!</v>
          </cell>
          <cell r="AT347" t="e">
            <v>#REF!</v>
          </cell>
          <cell r="AU347" t="e">
            <v>#REF!</v>
          </cell>
          <cell r="AV347" t="e">
            <v>#REF!</v>
          </cell>
          <cell r="AW347" t="e">
            <v>#REF!</v>
          </cell>
          <cell r="AX347" t="e">
            <v>#REF!</v>
          </cell>
          <cell r="AY347" t="e">
            <v>#REF!</v>
          </cell>
          <cell r="AZ347" t="e">
            <v>#REF!</v>
          </cell>
          <cell r="BA347" t="e">
            <v>#REF!</v>
          </cell>
          <cell r="BB347" t="e">
            <v>#REF!</v>
          </cell>
          <cell r="BC347" t="e">
            <v>#REF!</v>
          </cell>
          <cell r="BD347" t="e">
            <v>#REF!</v>
          </cell>
          <cell r="BE347" t="e">
            <v>#REF!</v>
          </cell>
        </row>
        <row r="348">
          <cell r="E348" t="e">
            <v>#REF!</v>
          </cell>
          <cell r="F348" t="e">
            <v>#REF!</v>
          </cell>
          <cell r="G348" t="e">
            <v>#REF!</v>
          </cell>
          <cell r="H348" t="e">
            <v>#REF!</v>
          </cell>
          <cell r="I348" t="e">
            <v>#REF!</v>
          </cell>
          <cell r="J348" t="e">
            <v>#REF!</v>
          </cell>
          <cell r="K348" t="e">
            <v>#REF!</v>
          </cell>
          <cell r="L348" t="e">
            <v>#REF!</v>
          </cell>
          <cell r="M348" t="e">
            <v>#REF!</v>
          </cell>
          <cell r="N348" t="e">
            <v>#REF!</v>
          </cell>
          <cell r="O348" t="e">
            <v>#REF!</v>
          </cell>
          <cell r="P348" t="e">
            <v>#REF!</v>
          </cell>
          <cell r="Q348" t="e">
            <v>#REF!</v>
          </cell>
          <cell r="R348" t="e">
            <v>#REF!</v>
          </cell>
          <cell r="S348" t="e">
            <v>#REF!</v>
          </cell>
          <cell r="T348" t="e">
            <v>#REF!</v>
          </cell>
          <cell r="U348" t="e">
            <v>#REF!</v>
          </cell>
          <cell r="V348" t="e">
            <v>#REF!</v>
          </cell>
          <cell r="W348" t="e">
            <v>#REF!</v>
          </cell>
          <cell r="X348" t="e">
            <v>#REF!</v>
          </cell>
          <cell r="Y348" t="e">
            <v>#REF!</v>
          </cell>
          <cell r="Z348" t="e">
            <v>#REF!</v>
          </cell>
          <cell r="AA348" t="e">
            <v>#REF!</v>
          </cell>
          <cell r="AB348" t="e">
            <v>#REF!</v>
          </cell>
          <cell r="AC348" t="e">
            <v>#REF!</v>
          </cell>
          <cell r="AD348" t="e">
            <v>#REF!</v>
          </cell>
          <cell r="AE348" t="e">
            <v>#REF!</v>
          </cell>
          <cell r="AF348" t="e">
            <v>#REF!</v>
          </cell>
          <cell r="AG348" t="e">
            <v>#REF!</v>
          </cell>
          <cell r="AH348" t="e">
            <v>#REF!</v>
          </cell>
          <cell r="AI348" t="e">
            <v>#REF!</v>
          </cell>
          <cell r="AJ348" t="e">
            <v>#REF!</v>
          </cell>
          <cell r="AK348" t="e">
            <v>#REF!</v>
          </cell>
          <cell r="AL348" t="e">
            <v>#REF!</v>
          </cell>
          <cell r="AM348" t="e">
            <v>#REF!</v>
          </cell>
          <cell r="AN348" t="e">
            <v>#REF!</v>
          </cell>
          <cell r="AO348" t="e">
            <v>#REF!</v>
          </cell>
          <cell r="AP348" t="e">
            <v>#REF!</v>
          </cell>
          <cell r="AQ348" t="e">
            <v>#REF!</v>
          </cell>
          <cell r="AR348" t="e">
            <v>#REF!</v>
          </cell>
          <cell r="AS348" t="e">
            <v>#REF!</v>
          </cell>
          <cell r="AT348" t="e">
            <v>#REF!</v>
          </cell>
          <cell r="AU348" t="e">
            <v>#REF!</v>
          </cell>
          <cell r="AV348" t="e">
            <v>#REF!</v>
          </cell>
          <cell r="AW348" t="e">
            <v>#REF!</v>
          </cell>
          <cell r="AX348" t="e">
            <v>#REF!</v>
          </cell>
          <cell r="AY348" t="e">
            <v>#REF!</v>
          </cell>
          <cell r="AZ348" t="e">
            <v>#REF!</v>
          </cell>
          <cell r="BA348" t="e">
            <v>#REF!</v>
          </cell>
          <cell r="BB348" t="e">
            <v>#REF!</v>
          </cell>
          <cell r="BC348" t="e">
            <v>#REF!</v>
          </cell>
          <cell r="BD348" t="e">
            <v>#REF!</v>
          </cell>
          <cell r="BE348" t="e">
            <v>#REF!</v>
          </cell>
        </row>
        <row r="349">
          <cell r="E349" t="e">
            <v>#REF!</v>
          </cell>
          <cell r="F349" t="e">
            <v>#REF!</v>
          </cell>
          <cell r="G349" t="e">
            <v>#REF!</v>
          </cell>
          <cell r="H349" t="e">
            <v>#REF!</v>
          </cell>
          <cell r="I349" t="e">
            <v>#REF!</v>
          </cell>
          <cell r="J349" t="e">
            <v>#REF!</v>
          </cell>
          <cell r="K349" t="e">
            <v>#REF!</v>
          </cell>
          <cell r="L349" t="e">
            <v>#REF!</v>
          </cell>
          <cell r="M349" t="e">
            <v>#REF!</v>
          </cell>
          <cell r="N349" t="e">
            <v>#REF!</v>
          </cell>
          <cell r="O349" t="e">
            <v>#REF!</v>
          </cell>
          <cell r="P349" t="e">
            <v>#REF!</v>
          </cell>
          <cell r="Q349" t="e">
            <v>#REF!</v>
          </cell>
          <cell r="R349" t="e">
            <v>#REF!</v>
          </cell>
          <cell r="S349" t="e">
            <v>#REF!</v>
          </cell>
          <cell r="T349" t="e">
            <v>#REF!</v>
          </cell>
          <cell r="U349" t="e">
            <v>#REF!</v>
          </cell>
          <cell r="V349" t="e">
            <v>#REF!</v>
          </cell>
          <cell r="W349" t="e">
            <v>#REF!</v>
          </cell>
          <cell r="X349" t="e">
            <v>#REF!</v>
          </cell>
          <cell r="Y349" t="e">
            <v>#REF!</v>
          </cell>
          <cell r="Z349" t="e">
            <v>#REF!</v>
          </cell>
          <cell r="AA349" t="e">
            <v>#REF!</v>
          </cell>
          <cell r="AB349" t="e">
            <v>#REF!</v>
          </cell>
          <cell r="AC349" t="e">
            <v>#REF!</v>
          </cell>
          <cell r="AD349" t="e">
            <v>#REF!</v>
          </cell>
          <cell r="AE349" t="e">
            <v>#REF!</v>
          </cell>
          <cell r="AF349" t="e">
            <v>#REF!</v>
          </cell>
          <cell r="AG349" t="e">
            <v>#REF!</v>
          </cell>
          <cell r="AH349" t="e">
            <v>#REF!</v>
          </cell>
          <cell r="AI349" t="e">
            <v>#REF!</v>
          </cell>
          <cell r="AJ349" t="e">
            <v>#REF!</v>
          </cell>
          <cell r="AK349" t="e">
            <v>#REF!</v>
          </cell>
          <cell r="AL349" t="e">
            <v>#REF!</v>
          </cell>
          <cell r="AM349" t="e">
            <v>#REF!</v>
          </cell>
          <cell r="AN349" t="e">
            <v>#REF!</v>
          </cell>
          <cell r="AO349" t="e">
            <v>#REF!</v>
          </cell>
          <cell r="AP349" t="e">
            <v>#REF!</v>
          </cell>
          <cell r="AQ349" t="e">
            <v>#REF!</v>
          </cell>
          <cell r="AR349" t="e">
            <v>#REF!</v>
          </cell>
          <cell r="AS349" t="e">
            <v>#REF!</v>
          </cell>
          <cell r="AT349" t="e">
            <v>#REF!</v>
          </cell>
          <cell r="AU349" t="e">
            <v>#REF!</v>
          </cell>
          <cell r="AV349" t="e">
            <v>#REF!</v>
          </cell>
          <cell r="AW349" t="e">
            <v>#REF!</v>
          </cell>
          <cell r="AX349" t="e">
            <v>#REF!</v>
          </cell>
          <cell r="AY349" t="e">
            <v>#REF!</v>
          </cell>
          <cell r="AZ349" t="e">
            <v>#REF!</v>
          </cell>
          <cell r="BA349" t="e">
            <v>#REF!</v>
          </cell>
          <cell r="BB349" t="e">
            <v>#REF!</v>
          </cell>
          <cell r="BC349" t="e">
            <v>#REF!</v>
          </cell>
          <cell r="BD349" t="e">
            <v>#REF!</v>
          </cell>
          <cell r="BE349" t="e">
            <v>#REF!</v>
          </cell>
        </row>
        <row r="350">
          <cell r="E350" t="e">
            <v>#REF!</v>
          </cell>
          <cell r="F350" t="e">
            <v>#REF!</v>
          </cell>
          <cell r="G350" t="e">
            <v>#REF!</v>
          </cell>
          <cell r="H350" t="e">
            <v>#REF!</v>
          </cell>
          <cell r="I350" t="e">
            <v>#REF!</v>
          </cell>
          <cell r="J350" t="e">
            <v>#REF!</v>
          </cell>
          <cell r="K350" t="e">
            <v>#REF!</v>
          </cell>
          <cell r="L350" t="e">
            <v>#REF!</v>
          </cell>
          <cell r="M350" t="e">
            <v>#REF!</v>
          </cell>
          <cell r="N350" t="e">
            <v>#REF!</v>
          </cell>
          <cell r="O350" t="e">
            <v>#REF!</v>
          </cell>
          <cell r="P350" t="e">
            <v>#REF!</v>
          </cell>
          <cell r="Q350" t="e">
            <v>#REF!</v>
          </cell>
          <cell r="R350" t="e">
            <v>#REF!</v>
          </cell>
          <cell r="S350" t="e">
            <v>#REF!</v>
          </cell>
          <cell r="T350" t="e">
            <v>#REF!</v>
          </cell>
          <cell r="U350" t="e">
            <v>#REF!</v>
          </cell>
          <cell r="V350" t="e">
            <v>#REF!</v>
          </cell>
          <cell r="W350" t="e">
            <v>#REF!</v>
          </cell>
          <cell r="X350" t="e">
            <v>#REF!</v>
          </cell>
          <cell r="Y350" t="e">
            <v>#REF!</v>
          </cell>
          <cell r="Z350" t="e">
            <v>#REF!</v>
          </cell>
          <cell r="AA350" t="e">
            <v>#REF!</v>
          </cell>
          <cell r="AB350" t="e">
            <v>#REF!</v>
          </cell>
          <cell r="AC350" t="e">
            <v>#REF!</v>
          </cell>
          <cell r="AD350" t="e">
            <v>#REF!</v>
          </cell>
          <cell r="AE350" t="e">
            <v>#REF!</v>
          </cell>
          <cell r="AF350" t="e">
            <v>#REF!</v>
          </cell>
          <cell r="AG350" t="e">
            <v>#REF!</v>
          </cell>
          <cell r="AH350" t="e">
            <v>#REF!</v>
          </cell>
          <cell r="AI350" t="e">
            <v>#REF!</v>
          </cell>
          <cell r="AJ350" t="e">
            <v>#REF!</v>
          </cell>
          <cell r="AK350" t="e">
            <v>#REF!</v>
          </cell>
          <cell r="AL350" t="e">
            <v>#REF!</v>
          </cell>
          <cell r="AM350" t="e">
            <v>#REF!</v>
          </cell>
          <cell r="AN350" t="e">
            <v>#REF!</v>
          </cell>
          <cell r="AO350" t="e">
            <v>#REF!</v>
          </cell>
          <cell r="AP350" t="e">
            <v>#REF!</v>
          </cell>
          <cell r="AQ350" t="e">
            <v>#REF!</v>
          </cell>
          <cell r="AR350" t="e">
            <v>#REF!</v>
          </cell>
          <cell r="AS350" t="e">
            <v>#REF!</v>
          </cell>
          <cell r="AT350" t="e">
            <v>#REF!</v>
          </cell>
          <cell r="AU350" t="e">
            <v>#REF!</v>
          </cell>
          <cell r="AV350" t="e">
            <v>#REF!</v>
          </cell>
          <cell r="AW350" t="e">
            <v>#REF!</v>
          </cell>
          <cell r="AX350" t="e">
            <v>#REF!</v>
          </cell>
          <cell r="AY350" t="e">
            <v>#REF!</v>
          </cell>
          <cell r="AZ350" t="e">
            <v>#REF!</v>
          </cell>
          <cell r="BA350" t="e">
            <v>#REF!</v>
          </cell>
          <cell r="BB350" t="e">
            <v>#REF!</v>
          </cell>
          <cell r="BC350" t="e">
            <v>#REF!</v>
          </cell>
          <cell r="BD350" t="e">
            <v>#REF!</v>
          </cell>
          <cell r="BE350" t="e">
            <v>#REF!</v>
          </cell>
        </row>
        <row r="351">
          <cell r="E351" t="e">
            <v>#REF!</v>
          </cell>
          <cell r="F351" t="e">
            <v>#REF!</v>
          </cell>
          <cell r="G351" t="e">
            <v>#REF!</v>
          </cell>
          <cell r="H351" t="e">
            <v>#REF!</v>
          </cell>
          <cell r="I351" t="e">
            <v>#REF!</v>
          </cell>
          <cell r="J351" t="e">
            <v>#REF!</v>
          </cell>
          <cell r="K351" t="e">
            <v>#REF!</v>
          </cell>
          <cell r="L351" t="e">
            <v>#REF!</v>
          </cell>
          <cell r="M351" t="e">
            <v>#REF!</v>
          </cell>
          <cell r="N351" t="e">
            <v>#REF!</v>
          </cell>
          <cell r="O351" t="e">
            <v>#REF!</v>
          </cell>
          <cell r="P351" t="e">
            <v>#REF!</v>
          </cell>
          <cell r="Q351" t="e">
            <v>#REF!</v>
          </cell>
          <cell r="R351" t="e">
            <v>#REF!</v>
          </cell>
          <cell r="S351" t="e">
            <v>#REF!</v>
          </cell>
          <cell r="T351" t="e">
            <v>#REF!</v>
          </cell>
          <cell r="U351" t="e">
            <v>#REF!</v>
          </cell>
          <cell r="V351" t="e">
            <v>#REF!</v>
          </cell>
          <cell r="W351" t="e">
            <v>#REF!</v>
          </cell>
          <cell r="X351" t="e">
            <v>#REF!</v>
          </cell>
          <cell r="Y351" t="e">
            <v>#REF!</v>
          </cell>
          <cell r="Z351" t="e">
            <v>#REF!</v>
          </cell>
          <cell r="AA351" t="e">
            <v>#REF!</v>
          </cell>
          <cell r="AB351" t="e">
            <v>#REF!</v>
          </cell>
          <cell r="AC351" t="e">
            <v>#REF!</v>
          </cell>
          <cell r="AD351" t="e">
            <v>#REF!</v>
          </cell>
          <cell r="AE351" t="e">
            <v>#REF!</v>
          </cell>
          <cell r="AF351" t="e">
            <v>#REF!</v>
          </cell>
          <cell r="AG351" t="e">
            <v>#REF!</v>
          </cell>
          <cell r="AH351" t="e">
            <v>#REF!</v>
          </cell>
          <cell r="AI351" t="e">
            <v>#REF!</v>
          </cell>
          <cell r="AJ351" t="e">
            <v>#REF!</v>
          </cell>
          <cell r="AK351" t="e">
            <v>#REF!</v>
          </cell>
          <cell r="AL351" t="e">
            <v>#REF!</v>
          </cell>
          <cell r="AM351" t="e">
            <v>#REF!</v>
          </cell>
          <cell r="AN351" t="e">
            <v>#REF!</v>
          </cell>
          <cell r="AO351" t="e">
            <v>#REF!</v>
          </cell>
          <cell r="AP351" t="e">
            <v>#REF!</v>
          </cell>
          <cell r="AQ351" t="e">
            <v>#REF!</v>
          </cell>
          <cell r="AR351" t="e">
            <v>#REF!</v>
          </cell>
          <cell r="AS351" t="e">
            <v>#REF!</v>
          </cell>
          <cell r="AT351" t="e">
            <v>#REF!</v>
          </cell>
          <cell r="AU351" t="e">
            <v>#REF!</v>
          </cell>
          <cell r="AV351" t="e">
            <v>#REF!</v>
          </cell>
          <cell r="AW351" t="e">
            <v>#REF!</v>
          </cell>
          <cell r="AX351" t="e">
            <v>#REF!</v>
          </cell>
          <cell r="AY351" t="e">
            <v>#REF!</v>
          </cell>
          <cell r="AZ351" t="e">
            <v>#REF!</v>
          </cell>
          <cell r="BA351" t="e">
            <v>#REF!</v>
          </cell>
          <cell r="BB351" t="e">
            <v>#REF!</v>
          </cell>
          <cell r="BC351" t="e">
            <v>#REF!</v>
          </cell>
          <cell r="BD351" t="e">
            <v>#REF!</v>
          </cell>
          <cell r="BE351" t="e">
            <v>#REF!</v>
          </cell>
        </row>
        <row r="352">
          <cell r="E352" t="e">
            <v>#REF!</v>
          </cell>
          <cell r="F352" t="e">
            <v>#REF!</v>
          </cell>
          <cell r="G352" t="e">
            <v>#REF!</v>
          </cell>
          <cell r="H352" t="e">
            <v>#REF!</v>
          </cell>
          <cell r="I352" t="e">
            <v>#REF!</v>
          </cell>
          <cell r="J352" t="e">
            <v>#REF!</v>
          </cell>
          <cell r="K352" t="e">
            <v>#REF!</v>
          </cell>
          <cell r="L352" t="e">
            <v>#REF!</v>
          </cell>
          <cell r="M352" t="e">
            <v>#REF!</v>
          </cell>
          <cell r="N352" t="e">
            <v>#REF!</v>
          </cell>
          <cell r="O352" t="e">
            <v>#REF!</v>
          </cell>
          <cell r="P352" t="e">
            <v>#REF!</v>
          </cell>
          <cell r="Q352" t="e">
            <v>#REF!</v>
          </cell>
          <cell r="R352" t="e">
            <v>#REF!</v>
          </cell>
          <cell r="S352" t="e">
            <v>#REF!</v>
          </cell>
          <cell r="T352" t="e">
            <v>#REF!</v>
          </cell>
          <cell r="U352" t="e">
            <v>#REF!</v>
          </cell>
          <cell r="V352" t="e">
            <v>#REF!</v>
          </cell>
          <cell r="W352" t="e">
            <v>#REF!</v>
          </cell>
          <cell r="X352" t="e">
            <v>#REF!</v>
          </cell>
          <cell r="Y352" t="e">
            <v>#REF!</v>
          </cell>
          <cell r="Z352" t="e">
            <v>#REF!</v>
          </cell>
          <cell r="AA352" t="e">
            <v>#REF!</v>
          </cell>
          <cell r="AB352" t="e">
            <v>#REF!</v>
          </cell>
          <cell r="AC352" t="e">
            <v>#REF!</v>
          </cell>
          <cell r="AD352" t="e">
            <v>#REF!</v>
          </cell>
          <cell r="AE352" t="e">
            <v>#REF!</v>
          </cell>
          <cell r="AF352" t="e">
            <v>#REF!</v>
          </cell>
          <cell r="AG352" t="e">
            <v>#REF!</v>
          </cell>
          <cell r="AH352" t="e">
            <v>#REF!</v>
          </cell>
          <cell r="AI352" t="e">
            <v>#REF!</v>
          </cell>
          <cell r="AJ352" t="e">
            <v>#REF!</v>
          </cell>
          <cell r="AK352" t="e">
            <v>#REF!</v>
          </cell>
          <cell r="AL352" t="e">
            <v>#REF!</v>
          </cell>
          <cell r="AM352" t="e">
            <v>#REF!</v>
          </cell>
          <cell r="AN352" t="e">
            <v>#REF!</v>
          </cell>
          <cell r="AO352" t="e">
            <v>#REF!</v>
          </cell>
          <cell r="AP352" t="e">
            <v>#REF!</v>
          </cell>
          <cell r="AQ352" t="e">
            <v>#REF!</v>
          </cell>
          <cell r="AR352" t="e">
            <v>#REF!</v>
          </cell>
          <cell r="AS352" t="e">
            <v>#REF!</v>
          </cell>
          <cell r="AT352" t="e">
            <v>#REF!</v>
          </cell>
          <cell r="AU352" t="e">
            <v>#REF!</v>
          </cell>
          <cell r="AV352" t="e">
            <v>#REF!</v>
          </cell>
          <cell r="AW352" t="e">
            <v>#REF!</v>
          </cell>
          <cell r="AX352" t="e">
            <v>#REF!</v>
          </cell>
          <cell r="AY352" t="e">
            <v>#REF!</v>
          </cell>
          <cell r="AZ352" t="e">
            <v>#REF!</v>
          </cell>
          <cell r="BA352" t="e">
            <v>#REF!</v>
          </cell>
          <cell r="BB352" t="e">
            <v>#REF!</v>
          </cell>
          <cell r="BC352" t="e">
            <v>#REF!</v>
          </cell>
          <cell r="BD352" t="e">
            <v>#REF!</v>
          </cell>
          <cell r="BE352" t="e">
            <v>#REF!</v>
          </cell>
        </row>
        <row r="353">
          <cell r="E353" t="e">
            <v>#REF!</v>
          </cell>
          <cell r="F353" t="e">
            <v>#REF!</v>
          </cell>
          <cell r="G353" t="e">
            <v>#REF!</v>
          </cell>
          <cell r="H353" t="e">
            <v>#REF!</v>
          </cell>
          <cell r="I353" t="e">
            <v>#REF!</v>
          </cell>
          <cell r="J353" t="e">
            <v>#REF!</v>
          </cell>
          <cell r="K353" t="e">
            <v>#REF!</v>
          </cell>
          <cell r="L353" t="e">
            <v>#REF!</v>
          </cell>
          <cell r="M353" t="e">
            <v>#REF!</v>
          </cell>
          <cell r="N353" t="e">
            <v>#REF!</v>
          </cell>
          <cell r="O353" t="e">
            <v>#REF!</v>
          </cell>
          <cell r="P353" t="e">
            <v>#REF!</v>
          </cell>
          <cell r="Q353" t="e">
            <v>#REF!</v>
          </cell>
          <cell r="R353" t="e">
            <v>#REF!</v>
          </cell>
          <cell r="S353" t="e">
            <v>#REF!</v>
          </cell>
          <cell r="T353" t="e">
            <v>#REF!</v>
          </cell>
          <cell r="U353" t="e">
            <v>#REF!</v>
          </cell>
          <cell r="V353" t="e">
            <v>#REF!</v>
          </cell>
          <cell r="W353" t="e">
            <v>#REF!</v>
          </cell>
          <cell r="X353" t="e">
            <v>#REF!</v>
          </cell>
          <cell r="Y353" t="e">
            <v>#REF!</v>
          </cell>
          <cell r="Z353" t="e">
            <v>#REF!</v>
          </cell>
          <cell r="AA353" t="e">
            <v>#REF!</v>
          </cell>
          <cell r="AB353" t="e">
            <v>#REF!</v>
          </cell>
          <cell r="AC353" t="e">
            <v>#REF!</v>
          </cell>
          <cell r="AD353" t="e">
            <v>#REF!</v>
          </cell>
          <cell r="AE353" t="e">
            <v>#REF!</v>
          </cell>
          <cell r="AF353" t="e">
            <v>#REF!</v>
          </cell>
          <cell r="AG353" t="e">
            <v>#REF!</v>
          </cell>
          <cell r="AH353" t="e">
            <v>#REF!</v>
          </cell>
          <cell r="AI353" t="e">
            <v>#REF!</v>
          </cell>
          <cell r="AJ353" t="e">
            <v>#REF!</v>
          </cell>
          <cell r="AK353" t="e">
            <v>#REF!</v>
          </cell>
          <cell r="AL353" t="e">
            <v>#REF!</v>
          </cell>
          <cell r="AM353" t="e">
            <v>#REF!</v>
          </cell>
          <cell r="AN353" t="e">
            <v>#REF!</v>
          </cell>
          <cell r="AO353" t="e">
            <v>#REF!</v>
          </cell>
          <cell r="AP353" t="e">
            <v>#REF!</v>
          </cell>
          <cell r="AQ353" t="e">
            <v>#REF!</v>
          </cell>
          <cell r="AR353" t="e">
            <v>#REF!</v>
          </cell>
          <cell r="AS353" t="e">
            <v>#REF!</v>
          </cell>
          <cell r="AT353" t="e">
            <v>#REF!</v>
          </cell>
          <cell r="AU353" t="e">
            <v>#REF!</v>
          </cell>
          <cell r="AV353" t="e">
            <v>#REF!</v>
          </cell>
          <cell r="AW353" t="e">
            <v>#REF!</v>
          </cell>
          <cell r="AX353" t="e">
            <v>#REF!</v>
          </cell>
          <cell r="AY353" t="e">
            <v>#REF!</v>
          </cell>
          <cell r="AZ353" t="e">
            <v>#REF!</v>
          </cell>
          <cell r="BA353" t="e">
            <v>#REF!</v>
          </cell>
          <cell r="BB353" t="e">
            <v>#REF!</v>
          </cell>
          <cell r="BC353" t="e">
            <v>#REF!</v>
          </cell>
          <cell r="BD353" t="e">
            <v>#REF!</v>
          </cell>
          <cell r="BE353" t="e">
            <v>#REF!</v>
          </cell>
        </row>
        <row r="354">
          <cell r="E354" t="e">
            <v>#REF!</v>
          </cell>
          <cell r="F354" t="e">
            <v>#REF!</v>
          </cell>
          <cell r="G354" t="e">
            <v>#REF!</v>
          </cell>
          <cell r="H354" t="e">
            <v>#REF!</v>
          </cell>
          <cell r="I354" t="e">
            <v>#REF!</v>
          </cell>
          <cell r="J354" t="e">
            <v>#REF!</v>
          </cell>
          <cell r="K354" t="e">
            <v>#REF!</v>
          </cell>
          <cell r="L354" t="e">
            <v>#REF!</v>
          </cell>
          <cell r="M354" t="e">
            <v>#REF!</v>
          </cell>
          <cell r="N354" t="e">
            <v>#REF!</v>
          </cell>
          <cell r="O354" t="e">
            <v>#REF!</v>
          </cell>
          <cell r="P354" t="e">
            <v>#REF!</v>
          </cell>
          <cell r="Q354" t="e">
            <v>#REF!</v>
          </cell>
          <cell r="R354" t="e">
            <v>#REF!</v>
          </cell>
          <cell r="S354" t="e">
            <v>#REF!</v>
          </cell>
          <cell r="T354" t="e">
            <v>#REF!</v>
          </cell>
          <cell r="U354" t="e">
            <v>#REF!</v>
          </cell>
          <cell r="V354" t="e">
            <v>#REF!</v>
          </cell>
          <cell r="W354" t="e">
            <v>#REF!</v>
          </cell>
          <cell r="X354" t="e">
            <v>#REF!</v>
          </cell>
          <cell r="Y354" t="e">
            <v>#REF!</v>
          </cell>
          <cell r="Z354" t="e">
            <v>#REF!</v>
          </cell>
          <cell r="AA354" t="e">
            <v>#REF!</v>
          </cell>
          <cell r="AB354" t="e">
            <v>#REF!</v>
          </cell>
          <cell r="AC354" t="e">
            <v>#REF!</v>
          </cell>
          <cell r="AD354" t="e">
            <v>#REF!</v>
          </cell>
          <cell r="AE354" t="e">
            <v>#REF!</v>
          </cell>
          <cell r="AF354" t="e">
            <v>#REF!</v>
          </cell>
          <cell r="AG354" t="e">
            <v>#REF!</v>
          </cell>
          <cell r="AH354" t="e">
            <v>#REF!</v>
          </cell>
          <cell r="AI354" t="e">
            <v>#REF!</v>
          </cell>
          <cell r="AJ354" t="e">
            <v>#REF!</v>
          </cell>
          <cell r="AK354" t="e">
            <v>#REF!</v>
          </cell>
          <cell r="AL354" t="e">
            <v>#REF!</v>
          </cell>
          <cell r="AM354" t="e">
            <v>#REF!</v>
          </cell>
          <cell r="AN354" t="e">
            <v>#REF!</v>
          </cell>
          <cell r="AO354" t="e">
            <v>#REF!</v>
          </cell>
          <cell r="AP354" t="e">
            <v>#REF!</v>
          </cell>
          <cell r="AQ354" t="e">
            <v>#REF!</v>
          </cell>
          <cell r="AR354" t="e">
            <v>#REF!</v>
          </cell>
          <cell r="AS354" t="e">
            <v>#REF!</v>
          </cell>
          <cell r="AT354" t="e">
            <v>#REF!</v>
          </cell>
          <cell r="AU354" t="e">
            <v>#REF!</v>
          </cell>
          <cell r="AV354" t="e">
            <v>#REF!</v>
          </cell>
          <cell r="AW354" t="e">
            <v>#REF!</v>
          </cell>
          <cell r="AX354" t="e">
            <v>#REF!</v>
          </cell>
          <cell r="AY354" t="e">
            <v>#REF!</v>
          </cell>
          <cell r="AZ354" t="e">
            <v>#REF!</v>
          </cell>
          <cell r="BA354" t="e">
            <v>#REF!</v>
          </cell>
          <cell r="BB354" t="e">
            <v>#REF!</v>
          </cell>
          <cell r="BC354" t="e">
            <v>#REF!</v>
          </cell>
          <cell r="BD354" t="e">
            <v>#REF!</v>
          </cell>
          <cell r="BE354" t="e">
            <v>#REF!</v>
          </cell>
        </row>
        <row r="355">
          <cell r="E355" t="e">
            <v>#REF!</v>
          </cell>
          <cell r="F355" t="e">
            <v>#REF!</v>
          </cell>
          <cell r="G355" t="e">
            <v>#REF!</v>
          </cell>
          <cell r="H355" t="e">
            <v>#REF!</v>
          </cell>
          <cell r="I355" t="e">
            <v>#REF!</v>
          </cell>
          <cell r="J355" t="e">
            <v>#REF!</v>
          </cell>
          <cell r="K355" t="e">
            <v>#REF!</v>
          </cell>
          <cell r="L355" t="e">
            <v>#REF!</v>
          </cell>
          <cell r="M355" t="e">
            <v>#REF!</v>
          </cell>
          <cell r="N355" t="e">
            <v>#REF!</v>
          </cell>
          <cell r="O355" t="e">
            <v>#REF!</v>
          </cell>
          <cell r="P355" t="e">
            <v>#REF!</v>
          </cell>
          <cell r="Q355" t="e">
            <v>#REF!</v>
          </cell>
          <cell r="R355" t="e">
            <v>#REF!</v>
          </cell>
          <cell r="S355" t="e">
            <v>#REF!</v>
          </cell>
          <cell r="T355" t="e">
            <v>#REF!</v>
          </cell>
          <cell r="U355" t="e">
            <v>#REF!</v>
          </cell>
          <cell r="V355" t="e">
            <v>#REF!</v>
          </cell>
          <cell r="W355" t="e">
            <v>#REF!</v>
          </cell>
          <cell r="X355" t="e">
            <v>#REF!</v>
          </cell>
          <cell r="Y355" t="e">
            <v>#REF!</v>
          </cell>
          <cell r="Z355" t="e">
            <v>#REF!</v>
          </cell>
          <cell r="AA355" t="e">
            <v>#REF!</v>
          </cell>
          <cell r="AB355" t="e">
            <v>#REF!</v>
          </cell>
          <cell r="AC355" t="e">
            <v>#REF!</v>
          </cell>
          <cell r="AD355" t="e">
            <v>#REF!</v>
          </cell>
          <cell r="AE355" t="e">
            <v>#REF!</v>
          </cell>
          <cell r="AF355" t="e">
            <v>#REF!</v>
          </cell>
          <cell r="AG355" t="e">
            <v>#REF!</v>
          </cell>
          <cell r="AH355" t="e">
            <v>#REF!</v>
          </cell>
          <cell r="AI355" t="e">
            <v>#REF!</v>
          </cell>
          <cell r="AJ355" t="e">
            <v>#REF!</v>
          </cell>
          <cell r="AK355" t="e">
            <v>#REF!</v>
          </cell>
          <cell r="AL355" t="e">
            <v>#REF!</v>
          </cell>
          <cell r="AM355" t="e">
            <v>#REF!</v>
          </cell>
          <cell r="AN355" t="e">
            <v>#REF!</v>
          </cell>
          <cell r="AO355" t="e">
            <v>#REF!</v>
          </cell>
          <cell r="AP355" t="e">
            <v>#REF!</v>
          </cell>
          <cell r="AQ355" t="e">
            <v>#REF!</v>
          </cell>
          <cell r="AR355" t="e">
            <v>#REF!</v>
          </cell>
          <cell r="AS355" t="e">
            <v>#REF!</v>
          </cell>
          <cell r="AT355" t="e">
            <v>#REF!</v>
          </cell>
          <cell r="AU355" t="e">
            <v>#REF!</v>
          </cell>
          <cell r="AV355" t="e">
            <v>#REF!</v>
          </cell>
          <cell r="AW355" t="e">
            <v>#REF!</v>
          </cell>
          <cell r="AX355" t="e">
            <v>#REF!</v>
          </cell>
          <cell r="AY355" t="e">
            <v>#REF!</v>
          </cell>
          <cell r="AZ355" t="e">
            <v>#REF!</v>
          </cell>
          <cell r="BA355" t="e">
            <v>#REF!</v>
          </cell>
          <cell r="BB355" t="e">
            <v>#REF!</v>
          </cell>
          <cell r="BC355" t="e">
            <v>#REF!</v>
          </cell>
          <cell r="BD355" t="e">
            <v>#REF!</v>
          </cell>
          <cell r="BE355" t="e">
            <v>#REF!</v>
          </cell>
        </row>
        <row r="356">
          <cell r="E356" t="e">
            <v>#REF!</v>
          </cell>
          <cell r="F356" t="e">
            <v>#REF!</v>
          </cell>
          <cell r="G356" t="e">
            <v>#REF!</v>
          </cell>
          <cell r="H356" t="e">
            <v>#REF!</v>
          </cell>
          <cell r="I356" t="e">
            <v>#REF!</v>
          </cell>
          <cell r="J356" t="e">
            <v>#REF!</v>
          </cell>
          <cell r="K356" t="e">
            <v>#REF!</v>
          </cell>
          <cell r="L356" t="e">
            <v>#REF!</v>
          </cell>
          <cell r="M356" t="e">
            <v>#REF!</v>
          </cell>
          <cell r="N356" t="e">
            <v>#REF!</v>
          </cell>
          <cell r="O356" t="e">
            <v>#REF!</v>
          </cell>
          <cell r="P356" t="e">
            <v>#REF!</v>
          </cell>
          <cell r="Q356" t="e">
            <v>#REF!</v>
          </cell>
          <cell r="R356" t="e">
            <v>#REF!</v>
          </cell>
          <cell r="S356" t="e">
            <v>#REF!</v>
          </cell>
          <cell r="T356" t="e">
            <v>#REF!</v>
          </cell>
          <cell r="U356" t="e">
            <v>#REF!</v>
          </cell>
          <cell r="V356" t="e">
            <v>#REF!</v>
          </cell>
          <cell r="W356" t="e">
            <v>#REF!</v>
          </cell>
          <cell r="X356" t="e">
            <v>#REF!</v>
          </cell>
          <cell r="Y356" t="e">
            <v>#REF!</v>
          </cell>
          <cell r="Z356" t="e">
            <v>#REF!</v>
          </cell>
          <cell r="AA356" t="e">
            <v>#REF!</v>
          </cell>
          <cell r="AB356" t="e">
            <v>#REF!</v>
          </cell>
          <cell r="AC356" t="e">
            <v>#REF!</v>
          </cell>
          <cell r="AD356" t="e">
            <v>#REF!</v>
          </cell>
          <cell r="AE356" t="e">
            <v>#REF!</v>
          </cell>
          <cell r="AF356" t="e">
            <v>#REF!</v>
          </cell>
          <cell r="AG356" t="e">
            <v>#REF!</v>
          </cell>
          <cell r="AH356" t="e">
            <v>#REF!</v>
          </cell>
          <cell r="AI356" t="e">
            <v>#REF!</v>
          </cell>
          <cell r="AJ356" t="e">
            <v>#REF!</v>
          </cell>
          <cell r="AK356" t="e">
            <v>#REF!</v>
          </cell>
          <cell r="AL356" t="e">
            <v>#REF!</v>
          </cell>
          <cell r="AM356" t="e">
            <v>#REF!</v>
          </cell>
          <cell r="AN356" t="e">
            <v>#REF!</v>
          </cell>
          <cell r="AO356" t="e">
            <v>#REF!</v>
          </cell>
          <cell r="AP356" t="e">
            <v>#REF!</v>
          </cell>
          <cell r="AQ356" t="e">
            <v>#REF!</v>
          </cell>
          <cell r="AR356" t="e">
            <v>#REF!</v>
          </cell>
          <cell r="AS356" t="e">
            <v>#REF!</v>
          </cell>
          <cell r="AT356" t="e">
            <v>#REF!</v>
          </cell>
          <cell r="AU356" t="e">
            <v>#REF!</v>
          </cell>
          <cell r="AV356" t="e">
            <v>#REF!</v>
          </cell>
          <cell r="AW356" t="e">
            <v>#REF!</v>
          </cell>
          <cell r="AX356" t="e">
            <v>#REF!</v>
          </cell>
          <cell r="AY356" t="e">
            <v>#REF!</v>
          </cell>
          <cell r="AZ356" t="e">
            <v>#REF!</v>
          </cell>
          <cell r="BA356" t="e">
            <v>#REF!</v>
          </cell>
          <cell r="BB356" t="e">
            <v>#REF!</v>
          </cell>
          <cell r="BC356" t="e">
            <v>#REF!</v>
          </cell>
          <cell r="BD356" t="e">
            <v>#REF!</v>
          </cell>
          <cell r="BE356" t="e">
            <v>#REF!</v>
          </cell>
        </row>
        <row r="357">
          <cell r="E357" t="e">
            <v>#REF!</v>
          </cell>
          <cell r="F357" t="e">
            <v>#REF!</v>
          </cell>
          <cell r="G357" t="e">
            <v>#REF!</v>
          </cell>
          <cell r="H357" t="e">
            <v>#REF!</v>
          </cell>
          <cell r="I357" t="e">
            <v>#REF!</v>
          </cell>
          <cell r="J357" t="e">
            <v>#REF!</v>
          </cell>
          <cell r="K357" t="e">
            <v>#REF!</v>
          </cell>
          <cell r="L357" t="e">
            <v>#REF!</v>
          </cell>
          <cell r="M357" t="e">
            <v>#REF!</v>
          </cell>
          <cell r="N357" t="e">
            <v>#REF!</v>
          </cell>
          <cell r="O357" t="e">
            <v>#REF!</v>
          </cell>
          <cell r="P357" t="e">
            <v>#REF!</v>
          </cell>
          <cell r="Q357" t="e">
            <v>#REF!</v>
          </cell>
          <cell r="R357" t="e">
            <v>#REF!</v>
          </cell>
          <cell r="S357" t="e">
            <v>#REF!</v>
          </cell>
          <cell r="T357" t="e">
            <v>#REF!</v>
          </cell>
          <cell r="U357" t="e">
            <v>#REF!</v>
          </cell>
          <cell r="V357" t="e">
            <v>#REF!</v>
          </cell>
          <cell r="W357" t="e">
            <v>#REF!</v>
          </cell>
          <cell r="X357" t="e">
            <v>#REF!</v>
          </cell>
          <cell r="Y357" t="e">
            <v>#REF!</v>
          </cell>
          <cell r="Z357" t="e">
            <v>#REF!</v>
          </cell>
          <cell r="AA357" t="e">
            <v>#REF!</v>
          </cell>
          <cell r="AB357" t="e">
            <v>#REF!</v>
          </cell>
          <cell r="AC357" t="e">
            <v>#REF!</v>
          </cell>
          <cell r="AD357" t="e">
            <v>#REF!</v>
          </cell>
          <cell r="AE357" t="e">
            <v>#REF!</v>
          </cell>
          <cell r="AF357" t="e">
            <v>#REF!</v>
          </cell>
          <cell r="AG357" t="e">
            <v>#REF!</v>
          </cell>
          <cell r="AH357" t="e">
            <v>#REF!</v>
          </cell>
          <cell r="AI357" t="e">
            <v>#REF!</v>
          </cell>
          <cell r="AJ357" t="e">
            <v>#REF!</v>
          </cell>
          <cell r="AK357" t="e">
            <v>#REF!</v>
          </cell>
          <cell r="AL357" t="e">
            <v>#REF!</v>
          </cell>
          <cell r="AM357" t="e">
            <v>#REF!</v>
          </cell>
          <cell r="AN357" t="e">
            <v>#REF!</v>
          </cell>
          <cell r="AO357" t="e">
            <v>#REF!</v>
          </cell>
          <cell r="AP357" t="e">
            <v>#REF!</v>
          </cell>
          <cell r="AQ357" t="e">
            <v>#REF!</v>
          </cell>
          <cell r="AR357" t="e">
            <v>#REF!</v>
          </cell>
          <cell r="AS357" t="e">
            <v>#REF!</v>
          </cell>
          <cell r="AT357" t="e">
            <v>#REF!</v>
          </cell>
          <cell r="AU357" t="e">
            <v>#REF!</v>
          </cell>
          <cell r="AV357" t="e">
            <v>#REF!</v>
          </cell>
          <cell r="AW357" t="e">
            <v>#REF!</v>
          </cell>
          <cell r="AX357" t="e">
            <v>#REF!</v>
          </cell>
          <cell r="AY357" t="e">
            <v>#REF!</v>
          </cell>
          <cell r="AZ357" t="e">
            <v>#REF!</v>
          </cell>
          <cell r="BA357" t="e">
            <v>#REF!</v>
          </cell>
          <cell r="BB357" t="e">
            <v>#REF!</v>
          </cell>
          <cell r="BC357" t="e">
            <v>#REF!</v>
          </cell>
          <cell r="BD357" t="e">
            <v>#REF!</v>
          </cell>
          <cell r="BE357" t="e">
            <v>#REF!</v>
          </cell>
        </row>
        <row r="358">
          <cell r="E358" t="e">
            <v>#REF!</v>
          </cell>
          <cell r="F358" t="e">
            <v>#REF!</v>
          </cell>
          <cell r="G358" t="e">
            <v>#REF!</v>
          </cell>
          <cell r="H358" t="e">
            <v>#REF!</v>
          </cell>
          <cell r="I358" t="e">
            <v>#REF!</v>
          </cell>
          <cell r="J358" t="e">
            <v>#REF!</v>
          </cell>
          <cell r="K358" t="e">
            <v>#REF!</v>
          </cell>
          <cell r="L358" t="e">
            <v>#REF!</v>
          </cell>
          <cell r="M358" t="e">
            <v>#REF!</v>
          </cell>
          <cell r="N358" t="e">
            <v>#REF!</v>
          </cell>
          <cell r="O358" t="e">
            <v>#REF!</v>
          </cell>
          <cell r="P358" t="e">
            <v>#REF!</v>
          </cell>
          <cell r="Q358" t="e">
            <v>#REF!</v>
          </cell>
          <cell r="R358" t="e">
            <v>#REF!</v>
          </cell>
          <cell r="S358" t="e">
            <v>#REF!</v>
          </cell>
          <cell r="T358" t="e">
            <v>#REF!</v>
          </cell>
          <cell r="U358" t="e">
            <v>#REF!</v>
          </cell>
          <cell r="V358" t="e">
            <v>#REF!</v>
          </cell>
          <cell r="W358" t="e">
            <v>#REF!</v>
          </cell>
          <cell r="X358" t="e">
            <v>#REF!</v>
          </cell>
          <cell r="Y358" t="e">
            <v>#REF!</v>
          </cell>
          <cell r="Z358" t="e">
            <v>#REF!</v>
          </cell>
          <cell r="AA358" t="e">
            <v>#REF!</v>
          </cell>
          <cell r="AB358" t="e">
            <v>#REF!</v>
          </cell>
          <cell r="AC358" t="e">
            <v>#REF!</v>
          </cell>
          <cell r="AD358" t="e">
            <v>#REF!</v>
          </cell>
          <cell r="AE358" t="e">
            <v>#REF!</v>
          </cell>
          <cell r="AF358" t="e">
            <v>#REF!</v>
          </cell>
          <cell r="AG358" t="e">
            <v>#REF!</v>
          </cell>
          <cell r="AH358" t="e">
            <v>#REF!</v>
          </cell>
          <cell r="AI358" t="e">
            <v>#REF!</v>
          </cell>
          <cell r="AJ358" t="e">
            <v>#REF!</v>
          </cell>
          <cell r="AK358" t="e">
            <v>#REF!</v>
          </cell>
          <cell r="AL358" t="e">
            <v>#REF!</v>
          </cell>
          <cell r="AM358" t="e">
            <v>#REF!</v>
          </cell>
          <cell r="AN358" t="e">
            <v>#REF!</v>
          </cell>
          <cell r="AO358" t="e">
            <v>#REF!</v>
          </cell>
          <cell r="AP358" t="e">
            <v>#REF!</v>
          </cell>
          <cell r="AQ358" t="e">
            <v>#REF!</v>
          </cell>
          <cell r="AR358" t="e">
            <v>#REF!</v>
          </cell>
          <cell r="AS358" t="e">
            <v>#REF!</v>
          </cell>
          <cell r="AT358" t="e">
            <v>#REF!</v>
          </cell>
          <cell r="AU358" t="e">
            <v>#REF!</v>
          </cell>
          <cell r="AV358" t="e">
            <v>#REF!</v>
          </cell>
          <cell r="AW358" t="e">
            <v>#REF!</v>
          </cell>
          <cell r="AX358" t="e">
            <v>#REF!</v>
          </cell>
          <cell r="AY358" t="e">
            <v>#REF!</v>
          </cell>
          <cell r="AZ358" t="e">
            <v>#REF!</v>
          </cell>
          <cell r="BA358" t="e">
            <v>#REF!</v>
          </cell>
          <cell r="BB358" t="e">
            <v>#REF!</v>
          </cell>
          <cell r="BC358" t="e">
            <v>#REF!</v>
          </cell>
          <cell r="BD358" t="e">
            <v>#REF!</v>
          </cell>
          <cell r="BE358" t="e">
            <v>#REF!</v>
          </cell>
        </row>
        <row r="359">
          <cell r="E359" t="e">
            <v>#REF!</v>
          </cell>
          <cell r="F359" t="e">
            <v>#REF!</v>
          </cell>
          <cell r="G359" t="e">
            <v>#REF!</v>
          </cell>
          <cell r="H359" t="e">
            <v>#REF!</v>
          </cell>
          <cell r="I359" t="e">
            <v>#REF!</v>
          </cell>
          <cell r="J359" t="e">
            <v>#REF!</v>
          </cell>
          <cell r="K359" t="e">
            <v>#REF!</v>
          </cell>
          <cell r="L359" t="e">
            <v>#REF!</v>
          </cell>
          <cell r="M359" t="e">
            <v>#REF!</v>
          </cell>
          <cell r="N359" t="e">
            <v>#REF!</v>
          </cell>
          <cell r="O359" t="e">
            <v>#REF!</v>
          </cell>
          <cell r="P359" t="e">
            <v>#REF!</v>
          </cell>
          <cell r="Q359" t="e">
            <v>#REF!</v>
          </cell>
          <cell r="R359" t="e">
            <v>#REF!</v>
          </cell>
          <cell r="S359" t="e">
            <v>#REF!</v>
          </cell>
          <cell r="T359" t="e">
            <v>#REF!</v>
          </cell>
          <cell r="U359" t="e">
            <v>#REF!</v>
          </cell>
          <cell r="V359" t="e">
            <v>#REF!</v>
          </cell>
          <cell r="W359" t="e">
            <v>#REF!</v>
          </cell>
          <cell r="X359" t="e">
            <v>#REF!</v>
          </cell>
          <cell r="Y359" t="e">
            <v>#REF!</v>
          </cell>
          <cell r="Z359" t="e">
            <v>#REF!</v>
          </cell>
          <cell r="AA359" t="e">
            <v>#REF!</v>
          </cell>
          <cell r="AB359" t="e">
            <v>#REF!</v>
          </cell>
          <cell r="AC359" t="e">
            <v>#REF!</v>
          </cell>
          <cell r="AD359" t="e">
            <v>#REF!</v>
          </cell>
          <cell r="AE359" t="e">
            <v>#REF!</v>
          </cell>
          <cell r="AF359" t="e">
            <v>#REF!</v>
          </cell>
          <cell r="AG359" t="e">
            <v>#REF!</v>
          </cell>
          <cell r="AH359" t="e">
            <v>#REF!</v>
          </cell>
          <cell r="AI359" t="e">
            <v>#REF!</v>
          </cell>
          <cell r="AJ359" t="e">
            <v>#REF!</v>
          </cell>
          <cell r="AK359" t="e">
            <v>#REF!</v>
          </cell>
          <cell r="AL359" t="e">
            <v>#REF!</v>
          </cell>
          <cell r="AM359" t="e">
            <v>#REF!</v>
          </cell>
          <cell r="AN359" t="e">
            <v>#REF!</v>
          </cell>
          <cell r="AO359" t="e">
            <v>#REF!</v>
          </cell>
          <cell r="AP359" t="e">
            <v>#REF!</v>
          </cell>
          <cell r="AQ359" t="e">
            <v>#REF!</v>
          </cell>
          <cell r="AR359" t="e">
            <v>#REF!</v>
          </cell>
          <cell r="AS359" t="e">
            <v>#REF!</v>
          </cell>
          <cell r="AT359" t="e">
            <v>#REF!</v>
          </cell>
          <cell r="AU359" t="e">
            <v>#REF!</v>
          </cell>
          <cell r="AV359" t="e">
            <v>#REF!</v>
          </cell>
          <cell r="AW359" t="e">
            <v>#REF!</v>
          </cell>
          <cell r="AX359" t="e">
            <v>#REF!</v>
          </cell>
          <cell r="AY359" t="e">
            <v>#REF!</v>
          </cell>
          <cell r="AZ359" t="e">
            <v>#REF!</v>
          </cell>
          <cell r="BA359" t="e">
            <v>#REF!</v>
          </cell>
          <cell r="BB359" t="e">
            <v>#REF!</v>
          </cell>
          <cell r="BC359" t="e">
            <v>#REF!</v>
          </cell>
          <cell r="BD359" t="e">
            <v>#REF!</v>
          </cell>
          <cell r="BE359" t="e">
            <v>#REF!</v>
          </cell>
        </row>
        <row r="360">
          <cell r="E360" t="e">
            <v>#REF!</v>
          </cell>
          <cell r="F360" t="e">
            <v>#REF!</v>
          </cell>
          <cell r="G360" t="e">
            <v>#REF!</v>
          </cell>
          <cell r="H360" t="e">
            <v>#REF!</v>
          </cell>
          <cell r="I360" t="e">
            <v>#REF!</v>
          </cell>
          <cell r="J360" t="e">
            <v>#REF!</v>
          </cell>
          <cell r="K360" t="e">
            <v>#REF!</v>
          </cell>
          <cell r="L360" t="e">
            <v>#REF!</v>
          </cell>
          <cell r="M360" t="e">
            <v>#REF!</v>
          </cell>
          <cell r="N360" t="e">
            <v>#REF!</v>
          </cell>
          <cell r="O360" t="e">
            <v>#REF!</v>
          </cell>
          <cell r="P360" t="e">
            <v>#REF!</v>
          </cell>
          <cell r="Q360" t="e">
            <v>#REF!</v>
          </cell>
          <cell r="R360" t="e">
            <v>#REF!</v>
          </cell>
          <cell r="S360" t="e">
            <v>#REF!</v>
          </cell>
          <cell r="T360" t="e">
            <v>#REF!</v>
          </cell>
          <cell r="U360" t="e">
            <v>#REF!</v>
          </cell>
          <cell r="V360" t="e">
            <v>#REF!</v>
          </cell>
          <cell r="W360" t="e">
            <v>#REF!</v>
          </cell>
          <cell r="X360" t="e">
            <v>#REF!</v>
          </cell>
          <cell r="Y360" t="e">
            <v>#REF!</v>
          </cell>
          <cell r="Z360" t="e">
            <v>#REF!</v>
          </cell>
          <cell r="AA360" t="e">
            <v>#REF!</v>
          </cell>
          <cell r="AB360" t="e">
            <v>#REF!</v>
          </cell>
          <cell r="AC360" t="e">
            <v>#REF!</v>
          </cell>
          <cell r="AD360" t="e">
            <v>#REF!</v>
          </cell>
          <cell r="AE360" t="e">
            <v>#REF!</v>
          </cell>
          <cell r="AF360" t="e">
            <v>#REF!</v>
          </cell>
          <cell r="AG360" t="e">
            <v>#REF!</v>
          </cell>
          <cell r="AH360" t="e">
            <v>#REF!</v>
          </cell>
          <cell r="AI360" t="e">
            <v>#REF!</v>
          </cell>
          <cell r="AJ360" t="e">
            <v>#REF!</v>
          </cell>
          <cell r="AK360" t="e">
            <v>#REF!</v>
          </cell>
          <cell r="AL360" t="e">
            <v>#REF!</v>
          </cell>
          <cell r="AM360" t="e">
            <v>#REF!</v>
          </cell>
          <cell r="AN360" t="e">
            <v>#REF!</v>
          </cell>
          <cell r="AO360" t="e">
            <v>#REF!</v>
          </cell>
          <cell r="AP360" t="e">
            <v>#REF!</v>
          </cell>
          <cell r="AQ360" t="e">
            <v>#REF!</v>
          </cell>
          <cell r="AR360" t="e">
            <v>#REF!</v>
          </cell>
          <cell r="AS360" t="e">
            <v>#REF!</v>
          </cell>
          <cell r="AT360" t="e">
            <v>#REF!</v>
          </cell>
          <cell r="AU360" t="e">
            <v>#REF!</v>
          </cell>
          <cell r="AV360" t="e">
            <v>#REF!</v>
          </cell>
          <cell r="AW360" t="e">
            <v>#REF!</v>
          </cell>
          <cell r="AX360" t="e">
            <v>#REF!</v>
          </cell>
          <cell r="AY360" t="e">
            <v>#REF!</v>
          </cell>
          <cell r="AZ360" t="e">
            <v>#REF!</v>
          </cell>
          <cell r="BA360" t="e">
            <v>#REF!</v>
          </cell>
          <cell r="BB360" t="e">
            <v>#REF!</v>
          </cell>
          <cell r="BC360" t="e">
            <v>#REF!</v>
          </cell>
          <cell r="BD360" t="e">
            <v>#REF!</v>
          </cell>
          <cell r="BE360" t="e">
            <v>#REF!</v>
          </cell>
        </row>
        <row r="361">
          <cell r="E361" t="e">
            <v>#REF!</v>
          </cell>
          <cell r="F361" t="e">
            <v>#REF!</v>
          </cell>
          <cell r="G361" t="e">
            <v>#REF!</v>
          </cell>
          <cell r="H361" t="e">
            <v>#REF!</v>
          </cell>
          <cell r="I361" t="e">
            <v>#REF!</v>
          </cell>
          <cell r="J361" t="e">
            <v>#REF!</v>
          </cell>
          <cell r="K361" t="e">
            <v>#REF!</v>
          </cell>
          <cell r="L361" t="e">
            <v>#REF!</v>
          </cell>
          <cell r="M361" t="e">
            <v>#REF!</v>
          </cell>
          <cell r="N361" t="e">
            <v>#REF!</v>
          </cell>
          <cell r="O361" t="e">
            <v>#REF!</v>
          </cell>
          <cell r="P361" t="e">
            <v>#REF!</v>
          </cell>
          <cell r="Q361" t="e">
            <v>#REF!</v>
          </cell>
          <cell r="R361" t="e">
            <v>#REF!</v>
          </cell>
          <cell r="S361" t="e">
            <v>#REF!</v>
          </cell>
          <cell r="T361" t="e">
            <v>#REF!</v>
          </cell>
          <cell r="U361" t="e">
            <v>#REF!</v>
          </cell>
          <cell r="V361" t="e">
            <v>#REF!</v>
          </cell>
          <cell r="W361" t="e">
            <v>#REF!</v>
          </cell>
          <cell r="X361" t="e">
            <v>#REF!</v>
          </cell>
          <cell r="Y361" t="e">
            <v>#REF!</v>
          </cell>
          <cell r="Z361" t="e">
            <v>#REF!</v>
          </cell>
          <cell r="AA361" t="e">
            <v>#REF!</v>
          </cell>
          <cell r="AB361" t="e">
            <v>#REF!</v>
          </cell>
          <cell r="AC361" t="e">
            <v>#REF!</v>
          </cell>
          <cell r="AD361" t="e">
            <v>#REF!</v>
          </cell>
          <cell r="AE361" t="e">
            <v>#REF!</v>
          </cell>
          <cell r="AF361" t="e">
            <v>#REF!</v>
          </cell>
          <cell r="AG361" t="e">
            <v>#REF!</v>
          </cell>
          <cell r="AH361" t="e">
            <v>#REF!</v>
          </cell>
          <cell r="AI361" t="e">
            <v>#REF!</v>
          </cell>
          <cell r="AJ361" t="e">
            <v>#REF!</v>
          </cell>
          <cell r="AK361" t="e">
            <v>#REF!</v>
          </cell>
          <cell r="AL361" t="e">
            <v>#REF!</v>
          </cell>
          <cell r="AM361" t="e">
            <v>#REF!</v>
          </cell>
          <cell r="AN361" t="e">
            <v>#REF!</v>
          </cell>
          <cell r="AO361" t="e">
            <v>#REF!</v>
          </cell>
          <cell r="AP361" t="e">
            <v>#REF!</v>
          </cell>
          <cell r="AQ361" t="e">
            <v>#REF!</v>
          </cell>
          <cell r="AR361" t="e">
            <v>#REF!</v>
          </cell>
          <cell r="AS361" t="e">
            <v>#REF!</v>
          </cell>
          <cell r="AT361" t="e">
            <v>#REF!</v>
          </cell>
          <cell r="AU361" t="e">
            <v>#REF!</v>
          </cell>
          <cell r="AV361" t="e">
            <v>#REF!</v>
          </cell>
          <cell r="AW361" t="e">
            <v>#REF!</v>
          </cell>
          <cell r="AX361" t="e">
            <v>#REF!</v>
          </cell>
          <cell r="AY361" t="e">
            <v>#REF!</v>
          </cell>
          <cell r="AZ361" t="e">
            <v>#REF!</v>
          </cell>
          <cell r="BA361" t="e">
            <v>#REF!</v>
          </cell>
          <cell r="BB361" t="e">
            <v>#REF!</v>
          </cell>
          <cell r="BC361" t="e">
            <v>#REF!</v>
          </cell>
          <cell r="BD361" t="e">
            <v>#REF!</v>
          </cell>
          <cell r="BE361" t="e">
            <v>#REF!</v>
          </cell>
        </row>
        <row r="362">
          <cell r="E362" t="e">
            <v>#REF!</v>
          </cell>
          <cell r="F362" t="e">
            <v>#REF!</v>
          </cell>
          <cell r="G362" t="e">
            <v>#REF!</v>
          </cell>
          <cell r="H362" t="e">
            <v>#REF!</v>
          </cell>
          <cell r="I362" t="e">
            <v>#REF!</v>
          </cell>
          <cell r="J362" t="e">
            <v>#REF!</v>
          </cell>
          <cell r="K362" t="e">
            <v>#REF!</v>
          </cell>
          <cell r="L362" t="e">
            <v>#REF!</v>
          </cell>
          <cell r="M362" t="e">
            <v>#REF!</v>
          </cell>
          <cell r="N362" t="e">
            <v>#REF!</v>
          </cell>
          <cell r="O362" t="e">
            <v>#REF!</v>
          </cell>
          <cell r="P362" t="e">
            <v>#REF!</v>
          </cell>
          <cell r="Q362" t="e">
            <v>#REF!</v>
          </cell>
          <cell r="R362" t="e">
            <v>#REF!</v>
          </cell>
          <cell r="S362" t="e">
            <v>#REF!</v>
          </cell>
          <cell r="T362" t="e">
            <v>#REF!</v>
          </cell>
          <cell r="U362" t="e">
            <v>#REF!</v>
          </cell>
          <cell r="V362" t="e">
            <v>#REF!</v>
          </cell>
          <cell r="W362" t="e">
            <v>#REF!</v>
          </cell>
          <cell r="X362" t="e">
            <v>#REF!</v>
          </cell>
          <cell r="Y362" t="e">
            <v>#REF!</v>
          </cell>
          <cell r="Z362" t="e">
            <v>#REF!</v>
          </cell>
          <cell r="AA362" t="e">
            <v>#REF!</v>
          </cell>
          <cell r="AB362" t="e">
            <v>#REF!</v>
          </cell>
          <cell r="AC362" t="e">
            <v>#REF!</v>
          </cell>
          <cell r="AD362" t="e">
            <v>#REF!</v>
          </cell>
          <cell r="AE362" t="e">
            <v>#REF!</v>
          </cell>
          <cell r="AF362" t="e">
            <v>#REF!</v>
          </cell>
          <cell r="AG362" t="e">
            <v>#REF!</v>
          </cell>
          <cell r="AH362" t="e">
            <v>#REF!</v>
          </cell>
          <cell r="AI362" t="e">
            <v>#REF!</v>
          </cell>
          <cell r="AJ362" t="e">
            <v>#REF!</v>
          </cell>
          <cell r="AK362" t="e">
            <v>#REF!</v>
          </cell>
          <cell r="AL362" t="e">
            <v>#REF!</v>
          </cell>
          <cell r="AM362" t="e">
            <v>#REF!</v>
          </cell>
          <cell r="AN362" t="e">
            <v>#REF!</v>
          </cell>
          <cell r="AO362" t="e">
            <v>#REF!</v>
          </cell>
          <cell r="AP362" t="e">
            <v>#REF!</v>
          </cell>
          <cell r="AQ362" t="e">
            <v>#REF!</v>
          </cell>
          <cell r="AR362" t="e">
            <v>#REF!</v>
          </cell>
          <cell r="AS362" t="e">
            <v>#REF!</v>
          </cell>
          <cell r="AT362" t="e">
            <v>#REF!</v>
          </cell>
          <cell r="AU362" t="e">
            <v>#REF!</v>
          </cell>
          <cell r="AV362" t="e">
            <v>#REF!</v>
          </cell>
          <cell r="AW362" t="e">
            <v>#REF!</v>
          </cell>
          <cell r="AX362" t="e">
            <v>#REF!</v>
          </cell>
          <cell r="AY362" t="e">
            <v>#REF!</v>
          </cell>
          <cell r="AZ362" t="e">
            <v>#REF!</v>
          </cell>
          <cell r="BA362" t="e">
            <v>#REF!</v>
          </cell>
          <cell r="BB362" t="e">
            <v>#REF!</v>
          </cell>
          <cell r="BC362" t="e">
            <v>#REF!</v>
          </cell>
          <cell r="BD362" t="e">
            <v>#REF!</v>
          </cell>
          <cell r="BE362" t="e">
            <v>#REF!</v>
          </cell>
        </row>
        <row r="363">
          <cell r="E363" t="e">
            <v>#REF!</v>
          </cell>
          <cell r="F363" t="e">
            <v>#REF!</v>
          </cell>
          <cell r="G363" t="e">
            <v>#REF!</v>
          </cell>
          <cell r="H363" t="e">
            <v>#REF!</v>
          </cell>
          <cell r="I363" t="e">
            <v>#REF!</v>
          </cell>
          <cell r="J363" t="e">
            <v>#REF!</v>
          </cell>
          <cell r="K363" t="e">
            <v>#REF!</v>
          </cell>
          <cell r="L363" t="e">
            <v>#REF!</v>
          </cell>
          <cell r="M363" t="e">
            <v>#REF!</v>
          </cell>
          <cell r="N363" t="e">
            <v>#REF!</v>
          </cell>
          <cell r="O363" t="e">
            <v>#REF!</v>
          </cell>
          <cell r="P363" t="e">
            <v>#REF!</v>
          </cell>
          <cell r="Q363" t="e">
            <v>#REF!</v>
          </cell>
          <cell r="R363" t="e">
            <v>#REF!</v>
          </cell>
          <cell r="S363" t="e">
            <v>#REF!</v>
          </cell>
          <cell r="T363" t="e">
            <v>#REF!</v>
          </cell>
          <cell r="U363" t="e">
            <v>#REF!</v>
          </cell>
          <cell r="V363" t="e">
            <v>#REF!</v>
          </cell>
          <cell r="W363" t="e">
            <v>#REF!</v>
          </cell>
          <cell r="X363" t="e">
            <v>#REF!</v>
          </cell>
          <cell r="Y363" t="e">
            <v>#REF!</v>
          </cell>
          <cell r="Z363" t="e">
            <v>#REF!</v>
          </cell>
          <cell r="AA363" t="e">
            <v>#REF!</v>
          </cell>
          <cell r="AB363" t="e">
            <v>#REF!</v>
          </cell>
          <cell r="AC363" t="e">
            <v>#REF!</v>
          </cell>
          <cell r="AD363" t="e">
            <v>#REF!</v>
          </cell>
          <cell r="AE363" t="e">
            <v>#REF!</v>
          </cell>
          <cell r="AF363" t="e">
            <v>#REF!</v>
          </cell>
          <cell r="AG363" t="e">
            <v>#REF!</v>
          </cell>
          <cell r="AH363" t="e">
            <v>#REF!</v>
          </cell>
          <cell r="AI363" t="e">
            <v>#REF!</v>
          </cell>
          <cell r="AJ363" t="e">
            <v>#REF!</v>
          </cell>
          <cell r="AK363" t="e">
            <v>#REF!</v>
          </cell>
          <cell r="AL363" t="e">
            <v>#REF!</v>
          </cell>
          <cell r="AM363" t="e">
            <v>#REF!</v>
          </cell>
          <cell r="AN363" t="e">
            <v>#REF!</v>
          </cell>
          <cell r="AO363" t="e">
            <v>#REF!</v>
          </cell>
          <cell r="AP363" t="e">
            <v>#REF!</v>
          </cell>
          <cell r="AQ363" t="e">
            <v>#REF!</v>
          </cell>
          <cell r="AR363" t="e">
            <v>#REF!</v>
          </cell>
          <cell r="AS363" t="e">
            <v>#REF!</v>
          </cell>
          <cell r="AT363" t="e">
            <v>#REF!</v>
          </cell>
          <cell r="AU363" t="e">
            <v>#REF!</v>
          </cell>
          <cell r="AV363" t="e">
            <v>#REF!</v>
          </cell>
          <cell r="AW363" t="e">
            <v>#REF!</v>
          </cell>
          <cell r="AX363" t="e">
            <v>#REF!</v>
          </cell>
          <cell r="AY363" t="e">
            <v>#REF!</v>
          </cell>
          <cell r="AZ363" t="e">
            <v>#REF!</v>
          </cell>
          <cell r="BA363" t="e">
            <v>#REF!</v>
          </cell>
          <cell r="BB363" t="e">
            <v>#REF!</v>
          </cell>
          <cell r="BC363" t="e">
            <v>#REF!</v>
          </cell>
          <cell r="BD363" t="e">
            <v>#REF!</v>
          </cell>
          <cell r="BE363" t="e">
            <v>#REF!</v>
          </cell>
        </row>
        <row r="364">
          <cell r="E364" t="e">
            <v>#REF!</v>
          </cell>
          <cell r="F364" t="e">
            <v>#REF!</v>
          </cell>
          <cell r="G364" t="e">
            <v>#REF!</v>
          </cell>
          <cell r="H364" t="e">
            <v>#REF!</v>
          </cell>
          <cell r="I364" t="e">
            <v>#REF!</v>
          </cell>
          <cell r="J364" t="e">
            <v>#REF!</v>
          </cell>
          <cell r="K364" t="e">
            <v>#REF!</v>
          </cell>
          <cell r="L364" t="e">
            <v>#REF!</v>
          </cell>
          <cell r="M364" t="e">
            <v>#REF!</v>
          </cell>
          <cell r="N364" t="e">
            <v>#REF!</v>
          </cell>
          <cell r="O364" t="e">
            <v>#REF!</v>
          </cell>
          <cell r="P364" t="e">
            <v>#REF!</v>
          </cell>
          <cell r="Q364" t="e">
            <v>#REF!</v>
          </cell>
          <cell r="R364" t="e">
            <v>#REF!</v>
          </cell>
          <cell r="S364" t="e">
            <v>#REF!</v>
          </cell>
          <cell r="T364" t="e">
            <v>#REF!</v>
          </cell>
          <cell r="U364" t="e">
            <v>#REF!</v>
          </cell>
          <cell r="V364" t="e">
            <v>#REF!</v>
          </cell>
          <cell r="W364" t="e">
            <v>#REF!</v>
          </cell>
          <cell r="X364" t="e">
            <v>#REF!</v>
          </cell>
          <cell r="Y364" t="e">
            <v>#REF!</v>
          </cell>
          <cell r="Z364" t="e">
            <v>#REF!</v>
          </cell>
          <cell r="AA364" t="e">
            <v>#REF!</v>
          </cell>
          <cell r="AB364" t="e">
            <v>#REF!</v>
          </cell>
          <cell r="AC364" t="e">
            <v>#REF!</v>
          </cell>
          <cell r="AD364" t="e">
            <v>#REF!</v>
          </cell>
          <cell r="AE364" t="e">
            <v>#REF!</v>
          </cell>
          <cell r="AF364" t="e">
            <v>#REF!</v>
          </cell>
          <cell r="AG364" t="e">
            <v>#REF!</v>
          </cell>
          <cell r="AH364" t="e">
            <v>#REF!</v>
          </cell>
          <cell r="AI364" t="e">
            <v>#REF!</v>
          </cell>
          <cell r="AJ364" t="e">
            <v>#REF!</v>
          </cell>
          <cell r="AK364" t="e">
            <v>#REF!</v>
          </cell>
          <cell r="AL364" t="e">
            <v>#REF!</v>
          </cell>
          <cell r="AM364" t="e">
            <v>#REF!</v>
          </cell>
          <cell r="AN364" t="e">
            <v>#REF!</v>
          </cell>
          <cell r="AO364" t="e">
            <v>#REF!</v>
          </cell>
          <cell r="AP364" t="e">
            <v>#REF!</v>
          </cell>
          <cell r="AQ364" t="e">
            <v>#REF!</v>
          </cell>
          <cell r="AR364" t="e">
            <v>#REF!</v>
          </cell>
          <cell r="AS364" t="e">
            <v>#REF!</v>
          </cell>
          <cell r="AT364" t="e">
            <v>#REF!</v>
          </cell>
          <cell r="AU364" t="e">
            <v>#REF!</v>
          </cell>
          <cell r="AV364" t="e">
            <v>#REF!</v>
          </cell>
          <cell r="AW364" t="e">
            <v>#REF!</v>
          </cell>
          <cell r="AX364" t="e">
            <v>#REF!</v>
          </cell>
          <cell r="AY364" t="e">
            <v>#REF!</v>
          </cell>
          <cell r="AZ364" t="e">
            <v>#REF!</v>
          </cell>
          <cell r="BA364" t="e">
            <v>#REF!</v>
          </cell>
          <cell r="BB364" t="e">
            <v>#REF!</v>
          </cell>
          <cell r="BC364" t="e">
            <v>#REF!</v>
          </cell>
          <cell r="BD364" t="e">
            <v>#REF!</v>
          </cell>
          <cell r="BE364" t="e">
            <v>#REF!</v>
          </cell>
        </row>
        <row r="365">
          <cell r="E365" t="e">
            <v>#REF!</v>
          </cell>
          <cell r="F365" t="e">
            <v>#REF!</v>
          </cell>
          <cell r="G365" t="e">
            <v>#REF!</v>
          </cell>
          <cell r="H365" t="e">
            <v>#REF!</v>
          </cell>
          <cell r="I365" t="e">
            <v>#REF!</v>
          </cell>
          <cell r="J365" t="e">
            <v>#REF!</v>
          </cell>
          <cell r="K365" t="e">
            <v>#REF!</v>
          </cell>
          <cell r="L365" t="e">
            <v>#REF!</v>
          </cell>
          <cell r="M365" t="e">
            <v>#REF!</v>
          </cell>
          <cell r="N365" t="e">
            <v>#REF!</v>
          </cell>
          <cell r="O365" t="e">
            <v>#REF!</v>
          </cell>
          <cell r="P365" t="e">
            <v>#REF!</v>
          </cell>
          <cell r="Q365" t="e">
            <v>#REF!</v>
          </cell>
          <cell r="R365" t="e">
            <v>#REF!</v>
          </cell>
          <cell r="S365" t="e">
            <v>#REF!</v>
          </cell>
          <cell r="T365" t="e">
            <v>#REF!</v>
          </cell>
          <cell r="U365" t="e">
            <v>#REF!</v>
          </cell>
          <cell r="V365" t="e">
            <v>#REF!</v>
          </cell>
          <cell r="W365" t="e">
            <v>#REF!</v>
          </cell>
          <cell r="X365" t="e">
            <v>#REF!</v>
          </cell>
          <cell r="Y365" t="e">
            <v>#REF!</v>
          </cell>
          <cell r="Z365" t="e">
            <v>#REF!</v>
          </cell>
          <cell r="AA365" t="e">
            <v>#REF!</v>
          </cell>
          <cell r="AB365" t="e">
            <v>#REF!</v>
          </cell>
          <cell r="AC365" t="e">
            <v>#REF!</v>
          </cell>
          <cell r="AD365" t="e">
            <v>#REF!</v>
          </cell>
          <cell r="AE365" t="e">
            <v>#REF!</v>
          </cell>
          <cell r="AF365" t="e">
            <v>#REF!</v>
          </cell>
          <cell r="AG365" t="e">
            <v>#REF!</v>
          </cell>
          <cell r="AH365" t="e">
            <v>#REF!</v>
          </cell>
          <cell r="AI365" t="e">
            <v>#REF!</v>
          </cell>
          <cell r="AJ365" t="e">
            <v>#REF!</v>
          </cell>
          <cell r="AK365" t="e">
            <v>#REF!</v>
          </cell>
          <cell r="AL365" t="e">
            <v>#REF!</v>
          </cell>
          <cell r="AM365" t="e">
            <v>#REF!</v>
          </cell>
          <cell r="AN365" t="e">
            <v>#REF!</v>
          </cell>
          <cell r="AO365" t="e">
            <v>#REF!</v>
          </cell>
          <cell r="AP365" t="e">
            <v>#REF!</v>
          </cell>
          <cell r="AQ365" t="e">
            <v>#REF!</v>
          </cell>
          <cell r="AR365" t="e">
            <v>#REF!</v>
          </cell>
          <cell r="AS365" t="e">
            <v>#REF!</v>
          </cell>
          <cell r="AT365" t="e">
            <v>#REF!</v>
          </cell>
          <cell r="AU365" t="e">
            <v>#REF!</v>
          </cell>
          <cell r="AV365" t="e">
            <v>#REF!</v>
          </cell>
          <cell r="AW365" t="e">
            <v>#REF!</v>
          </cell>
          <cell r="AX365" t="e">
            <v>#REF!</v>
          </cell>
          <cell r="AY365" t="e">
            <v>#REF!</v>
          </cell>
          <cell r="AZ365" t="e">
            <v>#REF!</v>
          </cell>
          <cell r="BA365" t="e">
            <v>#REF!</v>
          </cell>
          <cell r="BB365" t="e">
            <v>#REF!</v>
          </cell>
          <cell r="BC365" t="e">
            <v>#REF!</v>
          </cell>
          <cell r="BD365" t="e">
            <v>#REF!</v>
          </cell>
          <cell r="BE365" t="e">
            <v>#REF!</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s>
    <definedNames>
      <definedName name="[Macros Import].qbop"/>
      <definedName name="atrade"/>
      <definedName name="mflowsa"/>
      <definedName name="mflowsq"/>
      <definedName name="mstocksa"/>
      <definedName name="mstocksq"/>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1"/>
      <sheetName val="A 2"/>
      <sheetName val="A 3_A 13"/>
      <sheetName val="A 4_A 14"/>
      <sheetName val="A 5_A 15"/>
      <sheetName val="A 6"/>
      <sheetName val="A 7"/>
      <sheetName val="A 8"/>
      <sheetName val="A 9"/>
      <sheetName val="A 11"/>
      <sheetName val="C 2"/>
      <sheetName val="A 16"/>
      <sheetName val="A 18"/>
      <sheetName val="Bridge to 2SR"/>
      <sheetName val="Comm. Banks"/>
      <sheetName val="NBS"/>
      <sheetName val="Tcoy."/>
      <sheetName val="Globe Trust"/>
      <sheetName val="NBS&amp;TC -Bridge to 2SR"/>
      <sheetName val="NBS&amp;TC"/>
      <sheetName val="ODC-2SR"/>
      <sheetName val="STA-2SF"/>
      <sheetName val="WHD-O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ulnerability Indicators"/>
      <sheetName val="BOP Main"/>
      <sheetName val="BOP Alt"/>
      <sheetName val="Index"/>
      <sheetName val="DebtM"/>
      <sheetName val="Finreq-M"/>
      <sheetName val="BoP-M"/>
      <sheetName val="BoP-Q"/>
      <sheetName val="Trade"/>
      <sheetName val="Input"/>
      <sheetName val="SER"/>
      <sheetName val="Input2"/>
      <sheetName val="DebtSer"/>
      <sheetName val="CAP"/>
      <sheetName val="RES"/>
      <sheetName val="BoP"/>
      <sheetName val="BoP M-T"/>
      <sheetName val="FinReqM-T"/>
      <sheetName val="Tab7SR"/>
      <sheetName val="Tab8SR"/>
      <sheetName val="DEBT"/>
      <sheetName val="month-01"/>
      <sheetName val="FINREQ"/>
      <sheetName val="monthCAP"/>
      <sheetName val="OUTPUT"/>
      <sheetName val="PC+Bond"/>
      <sheetName val="arr"/>
      <sheetName val="PC"/>
      <sheetName val="BondFin"/>
      <sheetName val="PCscen"/>
      <sheetName val="month2000"/>
      <sheetName val="WEOQ5"/>
      <sheetName val="WEOQ6"/>
      <sheetName val="WEOQ7"/>
      <sheetName val="xxweolinksx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M16"/>
      <sheetName val="Values"/>
    </sheet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s>
    <definedNames>
      <definedName name="[Macros Import].qbo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1"/>
      <sheetName val="A 2"/>
      <sheetName val="A 3_A 13"/>
      <sheetName val="A 4_A 14"/>
      <sheetName val="A 5_A 15"/>
      <sheetName val="A 6"/>
      <sheetName val="A 7"/>
      <sheetName val="A 8"/>
      <sheetName val="A 9"/>
      <sheetName val="A 11"/>
      <sheetName val="C 2"/>
      <sheetName val="A 16"/>
      <sheetName val="A 18"/>
      <sheetName val="Bridge to 2SR"/>
      <sheetName val="Comm. Banks"/>
      <sheetName val="NBS"/>
      <sheetName val="Tcoy."/>
      <sheetName val="Globe Trust"/>
      <sheetName val="NBS&amp;TC -Bridge to 2SR"/>
      <sheetName val="NBS&amp;TC"/>
      <sheetName val="ODC-2SR"/>
      <sheetName val="STA-2SF"/>
      <sheetName val="WHD-O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GUST"/>
    </sheetNames>
    <sheetDataSet>
      <sheetData sheetId="0">
        <row r="1">
          <cell r="A1" t="str">
            <v>NAME</v>
          </cell>
          <cell r="B1" t="str">
            <v>GL</v>
          </cell>
          <cell r="C1" t="str">
            <v>SL</v>
          </cell>
          <cell r="D1" t="str">
            <v>CCY</v>
          </cell>
          <cell r="E1" t="str">
            <v>TYPE</v>
          </cell>
          <cell r="F1" t="str">
            <v>INT</v>
          </cell>
          <cell r="G1" t="str">
            <v>CBM4</v>
          </cell>
          <cell r="H1" t="str">
            <v>CBM5</v>
          </cell>
          <cell r="I1" t="str">
            <v>JMD</v>
          </cell>
          <cell r="J1" t="str">
            <v>USD</v>
          </cell>
          <cell r="K1" t="str">
            <v>JMD EQUIV.</v>
          </cell>
        </row>
        <row r="2">
          <cell r="A2" t="str">
            <v>AAA CARGO BROKERS</v>
          </cell>
          <cell r="B2">
            <v>127</v>
          </cell>
          <cell r="C2" t="str">
            <v>06</v>
          </cell>
          <cell r="D2" t="str">
            <v>JA $</v>
          </cell>
          <cell r="E2" t="str">
            <v>O/D</v>
          </cell>
          <cell r="F2">
            <v>19</v>
          </cell>
          <cell r="G2" t="str">
            <v>BUSINESS</v>
          </cell>
          <cell r="H2" t="str">
            <v>PROF.</v>
          </cell>
          <cell r="I2">
            <v>99035.17</v>
          </cell>
          <cell r="J2">
            <v>0</v>
          </cell>
          <cell r="K2">
            <v>0</v>
          </cell>
        </row>
        <row r="3">
          <cell r="A3" t="str">
            <v>ALAMO CAR SALES</v>
          </cell>
          <cell r="B3">
            <v>200</v>
          </cell>
          <cell r="C3" t="str">
            <v>66</v>
          </cell>
          <cell r="D3" t="str">
            <v>JA $</v>
          </cell>
          <cell r="E3" t="str">
            <v>O/D</v>
          </cell>
          <cell r="F3">
            <v>31.5</v>
          </cell>
          <cell r="G3" t="str">
            <v>BUSINESS</v>
          </cell>
          <cell r="H3" t="str">
            <v>DIST'N</v>
          </cell>
          <cell r="I3">
            <v>585.36</v>
          </cell>
          <cell r="J3">
            <v>0</v>
          </cell>
          <cell r="K3">
            <v>0</v>
          </cell>
        </row>
        <row r="4">
          <cell r="A4" t="str">
            <v>BAILEY L.,LICENSED SECURITIES DE</v>
          </cell>
          <cell r="B4">
            <v>200</v>
          </cell>
          <cell r="C4" t="str">
            <v>13</v>
          </cell>
          <cell r="D4" t="str">
            <v>USD</v>
          </cell>
          <cell r="E4" t="str">
            <v>O/D</v>
          </cell>
          <cell r="F4">
            <v>31.5</v>
          </cell>
          <cell r="G4" t="str">
            <v>BUSINESS</v>
          </cell>
          <cell r="H4" t="str">
            <v>PROF.</v>
          </cell>
          <cell r="I4">
            <v>21911.58</v>
          </cell>
          <cell r="J4">
            <v>448.64004914004914</v>
          </cell>
          <cell r="K4">
            <v>21911.58</v>
          </cell>
        </row>
        <row r="5">
          <cell r="A5" t="str">
            <v>BENJAMIN KENNETH</v>
          </cell>
          <cell r="B5">
            <v>200</v>
          </cell>
          <cell r="C5" t="str">
            <v>05</v>
          </cell>
          <cell r="D5" t="str">
            <v>JA $</v>
          </cell>
          <cell r="E5" t="str">
            <v>O/D</v>
          </cell>
          <cell r="F5">
            <v>31.5</v>
          </cell>
          <cell r="G5" t="str">
            <v>INDIV.</v>
          </cell>
          <cell r="H5" t="str">
            <v>INDIV.</v>
          </cell>
          <cell r="I5">
            <v>10564.26</v>
          </cell>
          <cell r="J5">
            <v>0</v>
          </cell>
          <cell r="K5">
            <v>0</v>
          </cell>
        </row>
        <row r="6">
          <cell r="A6" t="str">
            <v>BINGHAM KELLI-ANN</v>
          </cell>
          <cell r="B6">
            <v>200</v>
          </cell>
          <cell r="C6" t="str">
            <v>01</v>
          </cell>
          <cell r="D6" t="str">
            <v>JA $</v>
          </cell>
          <cell r="E6" t="str">
            <v>O/D</v>
          </cell>
          <cell r="F6">
            <v>0</v>
          </cell>
          <cell r="G6" t="str">
            <v>INDIV.</v>
          </cell>
          <cell r="H6" t="str">
            <v>INDIV.</v>
          </cell>
          <cell r="I6">
            <v>12069.63</v>
          </cell>
          <cell r="J6">
            <v>0</v>
          </cell>
          <cell r="K6">
            <v>0</v>
          </cell>
        </row>
        <row r="7">
          <cell r="A7" t="str">
            <v>BOGUES BROTHERS INDUSTRIES LTD</v>
          </cell>
          <cell r="B7">
            <v>120</v>
          </cell>
          <cell r="C7" t="str">
            <v>50</v>
          </cell>
          <cell r="D7" t="str">
            <v>JA $</v>
          </cell>
          <cell r="E7" t="str">
            <v>TERM</v>
          </cell>
          <cell r="F7">
            <v>15</v>
          </cell>
          <cell r="G7" t="str">
            <v>BUSINESS</v>
          </cell>
          <cell r="H7" t="str">
            <v>PROF.</v>
          </cell>
          <cell r="I7">
            <v>7000000</v>
          </cell>
          <cell r="J7">
            <v>0</v>
          </cell>
          <cell r="K7">
            <v>0</v>
          </cell>
        </row>
        <row r="8">
          <cell r="A8" t="str">
            <v>BRIGHTPOINT JAMAICA LIMITED</v>
          </cell>
          <cell r="B8">
            <v>200</v>
          </cell>
          <cell r="C8" t="str">
            <v>13</v>
          </cell>
          <cell r="D8" t="str">
            <v>USD</v>
          </cell>
          <cell r="E8" t="str">
            <v>O/D</v>
          </cell>
          <cell r="F8">
            <v>31.5</v>
          </cell>
          <cell r="G8" t="str">
            <v>BUSINESS</v>
          </cell>
          <cell r="H8" t="str">
            <v>PROF.</v>
          </cell>
          <cell r="I8">
            <v>494.75</v>
          </cell>
          <cell r="J8">
            <v>10.130016380016379</v>
          </cell>
          <cell r="K8">
            <v>494.74999999999994</v>
          </cell>
        </row>
        <row r="9">
          <cell r="A9" t="str">
            <v>BROWN ROBERT OR RUDDOCK SASHA</v>
          </cell>
          <cell r="B9">
            <v>200</v>
          </cell>
          <cell r="C9" t="str">
            <v>05</v>
          </cell>
          <cell r="D9" t="str">
            <v>JA $</v>
          </cell>
          <cell r="E9" t="str">
            <v>O/D</v>
          </cell>
          <cell r="F9">
            <v>31.5</v>
          </cell>
          <cell r="G9" t="str">
            <v>INDIV.</v>
          </cell>
          <cell r="H9" t="str">
            <v>INDIV.</v>
          </cell>
          <cell r="I9">
            <v>2026.28</v>
          </cell>
          <cell r="J9">
            <v>0</v>
          </cell>
          <cell r="K9">
            <v>0</v>
          </cell>
        </row>
        <row r="10">
          <cell r="A10" t="str">
            <v>BUNTING PETER OR JEANINE</v>
          </cell>
          <cell r="B10">
            <v>200</v>
          </cell>
          <cell r="C10" t="str">
            <v>06</v>
          </cell>
          <cell r="D10" t="str">
            <v>USD</v>
          </cell>
          <cell r="E10" t="str">
            <v>O/D</v>
          </cell>
          <cell r="F10">
            <v>31.5</v>
          </cell>
          <cell r="G10" t="str">
            <v>INDIV.</v>
          </cell>
          <cell r="H10" t="str">
            <v>INDIV.</v>
          </cell>
          <cell r="I10">
            <v>422.95</v>
          </cell>
          <cell r="J10">
            <v>8.6599099099099099</v>
          </cell>
          <cell r="K10">
            <v>422.95000000000005</v>
          </cell>
        </row>
        <row r="11">
          <cell r="A11" t="str">
            <v>CAPITAL AND CREDIT MERCHANT BANK</v>
          </cell>
          <cell r="B11">
            <v>120</v>
          </cell>
          <cell r="C11" t="str">
            <v>51</v>
          </cell>
          <cell r="D11" t="str">
            <v>USD</v>
          </cell>
          <cell r="E11" t="str">
            <v>TERM</v>
          </cell>
          <cell r="F11">
            <v>7.25</v>
          </cell>
          <cell r="G11" t="str">
            <v>F.I.</v>
          </cell>
          <cell r="H11" t="str">
            <v>F.I.</v>
          </cell>
          <cell r="I11">
            <v>97679375.340000004</v>
          </cell>
          <cell r="J11">
            <v>1999987.21007371</v>
          </cell>
          <cell r="K11">
            <v>97679375.340000004</v>
          </cell>
        </row>
        <row r="12">
          <cell r="A12" t="str">
            <v>CARIBBEAN BOTTLERS JAMAICA LTD</v>
          </cell>
          <cell r="B12">
            <v>200</v>
          </cell>
          <cell r="C12" t="str">
            <v>02</v>
          </cell>
          <cell r="D12" t="str">
            <v>JA $</v>
          </cell>
          <cell r="E12" t="str">
            <v>O/D</v>
          </cell>
          <cell r="F12">
            <v>31.5</v>
          </cell>
          <cell r="G12" t="str">
            <v>BUSINESS</v>
          </cell>
          <cell r="H12" t="str">
            <v>PROF.</v>
          </cell>
          <cell r="I12">
            <v>202.4</v>
          </cell>
          <cell r="J12">
            <v>0</v>
          </cell>
          <cell r="K12">
            <v>0</v>
          </cell>
        </row>
        <row r="13">
          <cell r="A13" t="str">
            <v>CARIBBEAN BOTTLERS JAMAICA LTD</v>
          </cell>
          <cell r="B13">
            <v>200</v>
          </cell>
          <cell r="C13" t="str">
            <v>32</v>
          </cell>
          <cell r="D13" t="str">
            <v>JA $</v>
          </cell>
          <cell r="E13" t="str">
            <v>O/D</v>
          </cell>
          <cell r="F13">
            <v>31.5</v>
          </cell>
          <cell r="G13" t="str">
            <v>BUSINESS</v>
          </cell>
          <cell r="H13" t="str">
            <v>PROF.</v>
          </cell>
          <cell r="I13">
            <v>141.77000000000001</v>
          </cell>
          <cell r="J13">
            <v>0</v>
          </cell>
          <cell r="K13">
            <v>0</v>
          </cell>
        </row>
        <row r="14">
          <cell r="A14" t="str">
            <v>CARIBBEAN BRAKE PRODUCTS LTD</v>
          </cell>
          <cell r="B14">
            <v>128</v>
          </cell>
          <cell r="C14" t="str">
            <v>03</v>
          </cell>
          <cell r="D14" t="str">
            <v>USD</v>
          </cell>
          <cell r="E14" t="str">
            <v>L/C</v>
          </cell>
          <cell r="F14">
            <v>9.4600000000000009</v>
          </cell>
          <cell r="G14" t="str">
            <v>BUSINESS</v>
          </cell>
          <cell r="H14" t="str">
            <v>MFG-OTHER</v>
          </cell>
          <cell r="I14">
            <v>18312592.68</v>
          </cell>
          <cell r="J14">
            <v>374950.71007371007</v>
          </cell>
          <cell r="K14">
            <v>18312592.68</v>
          </cell>
        </row>
        <row r="15">
          <cell r="A15" t="str">
            <v>CARIBBEAN CEMENT COMPANY LTD</v>
          </cell>
          <cell r="B15">
            <v>120</v>
          </cell>
          <cell r="C15" t="str">
            <v>04</v>
          </cell>
          <cell r="D15" t="str">
            <v>JA $</v>
          </cell>
          <cell r="E15" t="str">
            <v>TERM</v>
          </cell>
          <cell r="F15">
            <v>26.5</v>
          </cell>
          <cell r="G15" t="str">
            <v>BUSINESS</v>
          </cell>
          <cell r="H15" t="str">
            <v>CEMENT</v>
          </cell>
          <cell r="I15">
            <v>4245797.72</v>
          </cell>
          <cell r="J15">
            <v>0</v>
          </cell>
          <cell r="K15">
            <v>0</v>
          </cell>
        </row>
        <row r="16">
          <cell r="A16" t="str">
            <v>CASSERLY PATRICK AND KATRIN</v>
          </cell>
          <cell r="B16">
            <v>200</v>
          </cell>
          <cell r="C16" t="str">
            <v>63</v>
          </cell>
          <cell r="D16" t="str">
            <v>USD</v>
          </cell>
          <cell r="E16" t="str">
            <v>O/D</v>
          </cell>
          <cell r="F16">
            <v>31.5</v>
          </cell>
          <cell r="G16" t="str">
            <v>INDIV.</v>
          </cell>
          <cell r="H16" t="str">
            <v>INDIV.</v>
          </cell>
          <cell r="I16">
            <v>4133.33</v>
          </cell>
          <cell r="J16">
            <v>84.630016380016372</v>
          </cell>
          <cell r="K16">
            <v>4133.33</v>
          </cell>
        </row>
        <row r="17">
          <cell r="A17" t="str">
            <v>CAYMANAS DEVELOPMENT</v>
          </cell>
          <cell r="B17">
            <v>150</v>
          </cell>
          <cell r="C17" t="str">
            <v>02</v>
          </cell>
          <cell r="D17" t="str">
            <v>USD</v>
          </cell>
          <cell r="E17" t="str">
            <v>LEASE</v>
          </cell>
          <cell r="F17">
            <v>12.5</v>
          </cell>
          <cell r="G17" t="str">
            <v>BUSINESS</v>
          </cell>
          <cell r="H17" t="str">
            <v>PROF.</v>
          </cell>
          <cell r="I17">
            <v>6077003.9400000004</v>
          </cell>
          <cell r="J17">
            <v>124426.7800982801</v>
          </cell>
          <cell r="K17">
            <v>6077003.9400000004</v>
          </cell>
        </row>
        <row r="18">
          <cell r="A18" t="str">
            <v>CESCO LIMITED</v>
          </cell>
          <cell r="B18">
            <v>120</v>
          </cell>
          <cell r="C18" t="str">
            <v>42</v>
          </cell>
          <cell r="D18" t="str">
            <v>USD</v>
          </cell>
          <cell r="E18" t="str">
            <v>TERM</v>
          </cell>
          <cell r="F18">
            <v>15</v>
          </cell>
          <cell r="G18" t="str">
            <v>BUSINESS</v>
          </cell>
          <cell r="H18" t="str">
            <v>DIST'N</v>
          </cell>
          <cell r="I18">
            <v>19167179.370000001</v>
          </cell>
          <cell r="J18">
            <v>392448.39004914003</v>
          </cell>
          <cell r="K18">
            <v>19167179.370000001</v>
          </cell>
        </row>
        <row r="19">
          <cell r="A19" t="str">
            <v>CHALICE LIMITED</v>
          </cell>
          <cell r="B19">
            <v>120</v>
          </cell>
          <cell r="C19" t="str">
            <v>33</v>
          </cell>
          <cell r="D19" t="str">
            <v>JA $</v>
          </cell>
          <cell r="E19" t="str">
            <v>MTG</v>
          </cell>
          <cell r="F19">
            <v>10</v>
          </cell>
          <cell r="G19" t="str">
            <v>BUSINESS</v>
          </cell>
          <cell r="H19" t="str">
            <v>R/E SVCS</v>
          </cell>
          <cell r="I19">
            <v>36489.980000000003</v>
          </cell>
          <cell r="J19">
            <v>0</v>
          </cell>
          <cell r="K19">
            <v>0</v>
          </cell>
        </row>
        <row r="20">
          <cell r="A20" t="str">
            <v>CHARLTON CECIL ET AL</v>
          </cell>
          <cell r="B20">
            <v>126</v>
          </cell>
          <cell r="C20" t="str">
            <v>04</v>
          </cell>
          <cell r="D20" t="str">
            <v>JA $</v>
          </cell>
          <cell r="E20" t="str">
            <v>O/D</v>
          </cell>
          <cell r="F20">
            <v>31.5</v>
          </cell>
          <cell r="G20" t="str">
            <v>INDIV.</v>
          </cell>
          <cell r="H20" t="str">
            <v>INDIV.</v>
          </cell>
          <cell r="I20">
            <v>155742.46</v>
          </cell>
          <cell r="J20">
            <v>0</v>
          </cell>
          <cell r="K20">
            <v>0</v>
          </cell>
        </row>
        <row r="21">
          <cell r="A21" t="str">
            <v>CHECKER CHEMICALS LIMITED</v>
          </cell>
          <cell r="B21">
            <v>127</v>
          </cell>
          <cell r="C21" t="str">
            <v>06</v>
          </cell>
          <cell r="D21" t="str">
            <v>JA $</v>
          </cell>
          <cell r="E21" t="str">
            <v>O/D</v>
          </cell>
          <cell r="F21">
            <v>19</v>
          </cell>
          <cell r="G21" t="str">
            <v>BUSINESS</v>
          </cell>
          <cell r="H21" t="str">
            <v>MFG-CHEM</v>
          </cell>
          <cell r="I21">
            <v>933711.27</v>
          </cell>
          <cell r="J21">
            <v>0</v>
          </cell>
          <cell r="K21">
            <v>0</v>
          </cell>
        </row>
        <row r="22">
          <cell r="A22" t="str">
            <v>CHECKER INT'L</v>
          </cell>
          <cell r="B22">
            <v>120</v>
          </cell>
          <cell r="C22" t="str">
            <v>02</v>
          </cell>
          <cell r="D22" t="str">
            <v>USD</v>
          </cell>
          <cell r="E22" t="str">
            <v>TERM</v>
          </cell>
          <cell r="F22">
            <v>12</v>
          </cell>
          <cell r="G22" t="str">
            <v>BUSINESS</v>
          </cell>
          <cell r="H22" t="str">
            <v>MFG-CHEM</v>
          </cell>
          <cell r="I22">
            <v>1881465.27</v>
          </cell>
          <cell r="J22">
            <v>38523.039926289923</v>
          </cell>
          <cell r="K22">
            <v>1881465.27</v>
          </cell>
        </row>
        <row r="23">
          <cell r="A23" t="str">
            <v>CIVIL ENG. RESEARCH AND TESTING</v>
          </cell>
          <cell r="B23">
            <v>127</v>
          </cell>
          <cell r="C23" t="str">
            <v>06</v>
          </cell>
          <cell r="D23" t="str">
            <v>JA $</v>
          </cell>
          <cell r="E23" t="str">
            <v>O/D</v>
          </cell>
          <cell r="F23">
            <v>19</v>
          </cell>
          <cell r="G23" t="str">
            <v>BUSINESS</v>
          </cell>
          <cell r="H23" t="str">
            <v>PROF.</v>
          </cell>
          <cell r="I23">
            <v>394849.97</v>
          </cell>
          <cell r="J23">
            <v>0</v>
          </cell>
          <cell r="K23">
            <v>0</v>
          </cell>
        </row>
        <row r="24">
          <cell r="A24" t="str">
            <v>CLARKE WILLIAM</v>
          </cell>
          <cell r="B24">
            <v>120</v>
          </cell>
          <cell r="C24" t="str">
            <v>52</v>
          </cell>
          <cell r="D24" t="str">
            <v>USD</v>
          </cell>
          <cell r="E24" t="str">
            <v>TERM</v>
          </cell>
          <cell r="F24">
            <v>15</v>
          </cell>
          <cell r="G24" t="str">
            <v>INDIV.</v>
          </cell>
          <cell r="H24" t="str">
            <v>INDIV.</v>
          </cell>
          <cell r="I24">
            <v>4884000</v>
          </cell>
          <cell r="J24">
            <v>100000</v>
          </cell>
          <cell r="K24">
            <v>4884000</v>
          </cell>
        </row>
        <row r="25">
          <cell r="A25" t="str">
            <v>CN INDUSTRIAL SUPPLIES LTD.</v>
          </cell>
          <cell r="B25">
            <v>120</v>
          </cell>
          <cell r="C25" t="str">
            <v>42</v>
          </cell>
          <cell r="D25" t="str">
            <v>USD</v>
          </cell>
          <cell r="E25" t="str">
            <v>TERM</v>
          </cell>
          <cell r="F25">
            <v>14</v>
          </cell>
          <cell r="G25" t="str">
            <v>BUSINESS</v>
          </cell>
          <cell r="H25" t="str">
            <v>DIST'N</v>
          </cell>
          <cell r="I25">
            <v>1881316.8</v>
          </cell>
          <cell r="J25">
            <v>38520</v>
          </cell>
          <cell r="K25">
            <v>1881316.8</v>
          </cell>
        </row>
        <row r="26">
          <cell r="A26" t="str">
            <v>COATES BROTHERS JAMAICA LIMITED</v>
          </cell>
          <cell r="B26">
            <v>120</v>
          </cell>
          <cell r="C26" t="str">
            <v>04</v>
          </cell>
          <cell r="D26" t="str">
            <v>JA $</v>
          </cell>
          <cell r="E26" t="str">
            <v>TERM</v>
          </cell>
          <cell r="F26">
            <v>15</v>
          </cell>
          <cell r="G26" t="str">
            <v>BUSINESS</v>
          </cell>
          <cell r="H26" t="str">
            <v>PROF.</v>
          </cell>
          <cell r="I26">
            <v>1883924.58</v>
          </cell>
          <cell r="J26">
            <v>0</v>
          </cell>
          <cell r="K26">
            <v>0</v>
          </cell>
        </row>
        <row r="27">
          <cell r="A27" t="str">
            <v>CODNER YVONNE AND OR MICHAEL</v>
          </cell>
          <cell r="B27">
            <v>200</v>
          </cell>
          <cell r="C27" t="str">
            <v>01</v>
          </cell>
          <cell r="D27" t="str">
            <v>JA $</v>
          </cell>
          <cell r="E27" t="str">
            <v>O/D</v>
          </cell>
          <cell r="F27">
            <v>0</v>
          </cell>
          <cell r="G27" t="str">
            <v>INDIV.</v>
          </cell>
          <cell r="H27" t="str">
            <v>INDIV.</v>
          </cell>
          <cell r="I27">
            <v>6348.64</v>
          </cell>
          <cell r="J27">
            <v>0</v>
          </cell>
          <cell r="K27">
            <v>0</v>
          </cell>
        </row>
        <row r="28">
          <cell r="A28" t="str">
            <v>COLGATE PALMOLIVE</v>
          </cell>
          <cell r="B28">
            <v>120</v>
          </cell>
          <cell r="C28" t="str">
            <v>04</v>
          </cell>
          <cell r="D28" t="str">
            <v>JA $</v>
          </cell>
          <cell r="E28" t="str">
            <v>TERM</v>
          </cell>
          <cell r="F28">
            <v>26.5</v>
          </cell>
          <cell r="G28" t="str">
            <v>BUSINESS</v>
          </cell>
          <cell r="H28" t="str">
            <v>DIST'N</v>
          </cell>
          <cell r="I28">
            <v>379245.14</v>
          </cell>
          <cell r="J28">
            <v>0</v>
          </cell>
          <cell r="K28">
            <v>0</v>
          </cell>
        </row>
        <row r="29">
          <cell r="A29" t="str">
            <v>CONTINENTAL BAKING CO.</v>
          </cell>
          <cell r="B29">
            <v>150</v>
          </cell>
          <cell r="C29" t="str">
            <v>00</v>
          </cell>
          <cell r="D29" t="str">
            <v>USD</v>
          </cell>
          <cell r="E29" t="str">
            <v>LEASE</v>
          </cell>
          <cell r="F29">
            <v>15</v>
          </cell>
          <cell r="G29" t="str">
            <v>BUSINESS</v>
          </cell>
          <cell r="H29" t="str">
            <v>FOOD</v>
          </cell>
          <cell r="I29">
            <v>12090095.85</v>
          </cell>
          <cell r="J29">
            <v>247544.96007371004</v>
          </cell>
          <cell r="K29">
            <v>12090095.85</v>
          </cell>
        </row>
        <row r="30">
          <cell r="A30" t="str">
            <v>CONTINENTAL BAKING CO.</v>
          </cell>
          <cell r="B30">
            <v>150</v>
          </cell>
          <cell r="C30" t="str">
            <v>00</v>
          </cell>
          <cell r="D30" t="str">
            <v>USD</v>
          </cell>
          <cell r="E30" t="str">
            <v>LEASE</v>
          </cell>
          <cell r="F30">
            <v>15</v>
          </cell>
          <cell r="G30" t="str">
            <v>BUSINESS</v>
          </cell>
          <cell r="H30" t="str">
            <v>FOOD</v>
          </cell>
          <cell r="I30">
            <v>22657368.800000001</v>
          </cell>
          <cell r="J30">
            <v>463910.09009009006</v>
          </cell>
          <cell r="K30">
            <v>22657368.800000001</v>
          </cell>
        </row>
        <row r="31">
          <cell r="A31" t="str">
            <v>CUFFE MICHAEL OR DANA</v>
          </cell>
          <cell r="B31">
            <v>200</v>
          </cell>
          <cell r="C31" t="str">
            <v>05</v>
          </cell>
          <cell r="D31" t="str">
            <v>JA $</v>
          </cell>
          <cell r="E31" t="str">
            <v>O/D</v>
          </cell>
          <cell r="F31">
            <v>31.5</v>
          </cell>
          <cell r="G31" t="str">
            <v>INDIV.</v>
          </cell>
          <cell r="H31" t="str">
            <v>INDIV.</v>
          </cell>
          <cell r="I31">
            <v>1658.43</v>
          </cell>
          <cell r="J31">
            <v>0</v>
          </cell>
          <cell r="K31">
            <v>0</v>
          </cell>
        </row>
        <row r="32">
          <cell r="A32" t="str">
            <v>CUMIS INSURANCE SOCIETY INC.</v>
          </cell>
          <cell r="B32">
            <v>200</v>
          </cell>
          <cell r="C32" t="str">
            <v>16</v>
          </cell>
          <cell r="D32" t="str">
            <v>JA $</v>
          </cell>
          <cell r="E32" t="str">
            <v>O/D</v>
          </cell>
          <cell r="F32">
            <v>31.5</v>
          </cell>
          <cell r="G32" t="str">
            <v>BUSINESS</v>
          </cell>
          <cell r="H32" t="str">
            <v>PROF.</v>
          </cell>
          <cell r="I32">
            <v>100</v>
          </cell>
          <cell r="J32">
            <v>0</v>
          </cell>
          <cell r="K32">
            <v>0</v>
          </cell>
        </row>
        <row r="33">
          <cell r="A33" t="str">
            <v>DARAMOLA BANJO S.</v>
          </cell>
          <cell r="B33">
            <v>200</v>
          </cell>
          <cell r="C33" t="str">
            <v>05</v>
          </cell>
          <cell r="D33" t="str">
            <v>JA $</v>
          </cell>
          <cell r="E33" t="str">
            <v>O/D</v>
          </cell>
          <cell r="F33">
            <v>31.5</v>
          </cell>
          <cell r="G33" t="str">
            <v>INDIV.</v>
          </cell>
          <cell r="H33" t="str">
            <v>INDIV.</v>
          </cell>
          <cell r="I33">
            <v>75.37</v>
          </cell>
          <cell r="J33">
            <v>0</v>
          </cell>
          <cell r="K33">
            <v>0</v>
          </cell>
        </row>
        <row r="34">
          <cell r="A34" t="str">
            <v>DAVY NIGEL AND OR JENNIFER</v>
          </cell>
          <cell r="B34">
            <v>200</v>
          </cell>
          <cell r="C34" t="str">
            <v>05</v>
          </cell>
          <cell r="D34" t="str">
            <v>JA $</v>
          </cell>
          <cell r="E34" t="str">
            <v>O/D</v>
          </cell>
          <cell r="F34">
            <v>31.5</v>
          </cell>
          <cell r="G34" t="str">
            <v>INDIV.</v>
          </cell>
          <cell r="H34" t="str">
            <v>INDIV.</v>
          </cell>
          <cell r="I34">
            <v>2593.04</v>
          </cell>
          <cell r="J34">
            <v>0</v>
          </cell>
          <cell r="K34">
            <v>0</v>
          </cell>
        </row>
        <row r="35">
          <cell r="A35" t="str">
            <v>DAWKINS SUZETTE AND OR STEPHEN</v>
          </cell>
          <cell r="B35">
            <v>200</v>
          </cell>
          <cell r="C35" t="str">
            <v>01</v>
          </cell>
          <cell r="D35" t="str">
            <v>JA $</v>
          </cell>
          <cell r="E35" t="str">
            <v>O/D</v>
          </cell>
          <cell r="F35">
            <v>0</v>
          </cell>
          <cell r="G35" t="str">
            <v>INDIV.</v>
          </cell>
          <cell r="H35" t="str">
            <v>INDIV.</v>
          </cell>
          <cell r="I35">
            <v>1868.71</v>
          </cell>
          <cell r="J35">
            <v>0</v>
          </cell>
          <cell r="K35">
            <v>0</v>
          </cell>
        </row>
        <row r="36">
          <cell r="A36" t="str">
            <v>DEHRING BUNTING AND GOLDING LTD.</v>
          </cell>
          <cell r="B36">
            <v>200</v>
          </cell>
          <cell r="C36" t="str">
            <v>16</v>
          </cell>
          <cell r="D36" t="str">
            <v>JA $</v>
          </cell>
          <cell r="E36" t="str">
            <v>O/D</v>
          </cell>
          <cell r="F36">
            <v>31.5</v>
          </cell>
          <cell r="G36" t="str">
            <v>F.I.</v>
          </cell>
          <cell r="H36" t="str">
            <v>F.I.</v>
          </cell>
          <cell r="I36">
            <v>202.4</v>
          </cell>
          <cell r="J36">
            <v>0</v>
          </cell>
          <cell r="K36">
            <v>0</v>
          </cell>
        </row>
        <row r="37">
          <cell r="A37" t="str">
            <v>DONALD ROBERT AND WENDY</v>
          </cell>
          <cell r="B37">
            <v>200</v>
          </cell>
          <cell r="C37" t="str">
            <v>05</v>
          </cell>
          <cell r="D37" t="str">
            <v>JA $</v>
          </cell>
          <cell r="E37" t="str">
            <v>O/D</v>
          </cell>
          <cell r="F37">
            <v>31.5</v>
          </cell>
          <cell r="G37" t="str">
            <v>INDIV.</v>
          </cell>
          <cell r="H37" t="str">
            <v>INDIV.</v>
          </cell>
          <cell r="I37">
            <v>14.77</v>
          </cell>
          <cell r="J37">
            <v>0</v>
          </cell>
          <cell r="K37">
            <v>0</v>
          </cell>
        </row>
        <row r="38">
          <cell r="A38" t="str">
            <v>DUQUESNAY RONALD</v>
          </cell>
          <cell r="B38">
            <v>120</v>
          </cell>
          <cell r="C38" t="str">
            <v>03</v>
          </cell>
          <cell r="D38" t="str">
            <v>JA $</v>
          </cell>
          <cell r="E38" t="str">
            <v>MTG</v>
          </cell>
          <cell r="F38">
            <v>10</v>
          </cell>
          <cell r="G38" t="str">
            <v>INDIV.</v>
          </cell>
          <cell r="H38" t="str">
            <v>INDIV.</v>
          </cell>
          <cell r="I38">
            <v>1854.5</v>
          </cell>
          <cell r="J38">
            <v>0</v>
          </cell>
          <cell r="K38">
            <v>0</v>
          </cell>
        </row>
        <row r="39">
          <cell r="A39" t="str">
            <v>DUQUESNAY RONALD</v>
          </cell>
          <cell r="B39">
            <v>120</v>
          </cell>
          <cell r="C39" t="str">
            <v>33</v>
          </cell>
          <cell r="D39" t="str">
            <v>JA $</v>
          </cell>
          <cell r="E39" t="str">
            <v>MTG</v>
          </cell>
          <cell r="F39">
            <v>10</v>
          </cell>
          <cell r="G39" t="str">
            <v>INDIV.</v>
          </cell>
          <cell r="H39" t="str">
            <v>INDIV.</v>
          </cell>
          <cell r="I39">
            <v>36160.36</v>
          </cell>
          <cell r="J39">
            <v>0</v>
          </cell>
          <cell r="K39">
            <v>0</v>
          </cell>
        </row>
        <row r="40">
          <cell r="A40" t="str">
            <v>DUQUESNAY STEPHEN</v>
          </cell>
          <cell r="B40">
            <v>120</v>
          </cell>
          <cell r="C40" t="str">
            <v>03</v>
          </cell>
          <cell r="D40" t="str">
            <v>JA $</v>
          </cell>
          <cell r="E40" t="str">
            <v>MTG</v>
          </cell>
          <cell r="F40">
            <v>10</v>
          </cell>
          <cell r="G40" t="str">
            <v>INDIV.</v>
          </cell>
          <cell r="H40" t="str">
            <v>INDIV.</v>
          </cell>
          <cell r="I40">
            <v>927.27</v>
          </cell>
          <cell r="J40">
            <v>0</v>
          </cell>
          <cell r="K40">
            <v>0</v>
          </cell>
        </row>
        <row r="41">
          <cell r="A41" t="str">
            <v>DUQUESNAY STEPHEN</v>
          </cell>
          <cell r="B41">
            <v>120</v>
          </cell>
          <cell r="C41" t="str">
            <v>33</v>
          </cell>
          <cell r="D41" t="str">
            <v>JA $</v>
          </cell>
          <cell r="E41" t="str">
            <v>MTG</v>
          </cell>
          <cell r="F41">
            <v>10</v>
          </cell>
          <cell r="G41" t="str">
            <v>INDIV.</v>
          </cell>
          <cell r="H41" t="str">
            <v>INDIV.</v>
          </cell>
          <cell r="I41">
            <v>36065.550000000003</v>
          </cell>
          <cell r="J41">
            <v>0</v>
          </cell>
          <cell r="K41">
            <v>0</v>
          </cell>
        </row>
        <row r="42">
          <cell r="A42" t="str">
            <v>EMBASSY OF PERU</v>
          </cell>
          <cell r="B42">
            <v>200</v>
          </cell>
          <cell r="C42" t="str">
            <v>22</v>
          </cell>
          <cell r="D42" t="str">
            <v>USD</v>
          </cell>
          <cell r="E42" t="str">
            <v>O/D</v>
          </cell>
          <cell r="F42">
            <v>31.5</v>
          </cell>
          <cell r="G42" t="str">
            <v>OVERSEAS</v>
          </cell>
          <cell r="H42" t="str">
            <v>RESIDENTS</v>
          </cell>
          <cell r="I42">
            <v>504.03</v>
          </cell>
          <cell r="J42">
            <v>10.320024570024568</v>
          </cell>
          <cell r="K42">
            <v>504.02999999999992</v>
          </cell>
        </row>
        <row r="43">
          <cell r="A43" t="str">
            <v>EMULTECH SUPPLY CO. LTD.</v>
          </cell>
          <cell r="B43">
            <v>120</v>
          </cell>
          <cell r="C43" t="str">
            <v>42</v>
          </cell>
          <cell r="D43" t="str">
            <v>USD</v>
          </cell>
          <cell r="E43" t="str">
            <v>TERM</v>
          </cell>
          <cell r="F43">
            <v>10</v>
          </cell>
          <cell r="G43" t="str">
            <v>BUSINESS</v>
          </cell>
          <cell r="H43" t="str">
            <v>PROF.</v>
          </cell>
          <cell r="I43">
            <v>924497.24</v>
          </cell>
          <cell r="J43">
            <v>18929.099918099917</v>
          </cell>
          <cell r="K43">
            <v>924497.24</v>
          </cell>
        </row>
        <row r="44">
          <cell r="A44" t="str">
            <v>EPPING OIL COMPANY LIMITED</v>
          </cell>
          <cell r="B44">
            <v>120</v>
          </cell>
          <cell r="C44" t="str">
            <v>50</v>
          </cell>
          <cell r="D44" t="str">
            <v>JA $</v>
          </cell>
          <cell r="E44" t="str">
            <v>TERM</v>
          </cell>
          <cell r="F44">
            <v>31</v>
          </cell>
          <cell r="G44" t="str">
            <v>BUSINESS</v>
          </cell>
          <cell r="H44" t="str">
            <v>GAS</v>
          </cell>
          <cell r="I44">
            <v>3333333.35</v>
          </cell>
          <cell r="J44">
            <v>0</v>
          </cell>
          <cell r="K44">
            <v>0</v>
          </cell>
        </row>
        <row r="45">
          <cell r="A45" t="str">
            <v>EPPING OIL COMPANY LIMITED</v>
          </cell>
          <cell r="B45">
            <v>120</v>
          </cell>
          <cell r="C45" t="str">
            <v>50</v>
          </cell>
          <cell r="D45" t="str">
            <v>JA $</v>
          </cell>
          <cell r="E45" t="str">
            <v>TERM</v>
          </cell>
          <cell r="F45">
            <v>31</v>
          </cell>
          <cell r="G45" t="str">
            <v>BUSINESS</v>
          </cell>
          <cell r="H45" t="str">
            <v>GAS</v>
          </cell>
          <cell r="I45">
            <v>249999.9</v>
          </cell>
          <cell r="J45">
            <v>0</v>
          </cell>
          <cell r="K45">
            <v>0</v>
          </cell>
        </row>
        <row r="46">
          <cell r="A46" t="str">
            <v>ESSO STANDARD OIL S.A. LTD.</v>
          </cell>
          <cell r="B46">
            <v>126</v>
          </cell>
          <cell r="C46" t="str">
            <v>02</v>
          </cell>
          <cell r="D46" t="str">
            <v>JA $</v>
          </cell>
          <cell r="E46" t="str">
            <v>O/D</v>
          </cell>
          <cell r="F46">
            <v>26.3</v>
          </cell>
          <cell r="G46" t="str">
            <v>BUSINESS</v>
          </cell>
          <cell r="H46" t="str">
            <v>GAS</v>
          </cell>
          <cell r="I46">
            <v>680762.71</v>
          </cell>
          <cell r="J46">
            <v>0</v>
          </cell>
          <cell r="K46">
            <v>0</v>
          </cell>
        </row>
        <row r="47">
          <cell r="A47" t="str">
            <v>FALCON CORPORATION LIMITED</v>
          </cell>
          <cell r="B47">
            <v>120</v>
          </cell>
          <cell r="C47" t="str">
            <v>42</v>
          </cell>
          <cell r="D47" t="str">
            <v>USD</v>
          </cell>
          <cell r="E47" t="str">
            <v>TERM</v>
          </cell>
          <cell r="F47">
            <v>15</v>
          </cell>
          <cell r="G47" t="str">
            <v>BUSINESS</v>
          </cell>
          <cell r="H47" t="str">
            <v>DIST'N</v>
          </cell>
          <cell r="I47">
            <v>1465200</v>
          </cell>
          <cell r="J47">
            <v>29999.999999999996</v>
          </cell>
          <cell r="K47">
            <v>1465200</v>
          </cell>
        </row>
        <row r="48">
          <cell r="A48" t="str">
            <v>FALCON CORPORATION LIMITED</v>
          </cell>
          <cell r="B48">
            <v>200</v>
          </cell>
          <cell r="C48" t="str">
            <v>66</v>
          </cell>
          <cell r="D48" t="str">
            <v>JA $</v>
          </cell>
          <cell r="E48" t="str">
            <v>O/D</v>
          </cell>
          <cell r="F48">
            <v>31.5</v>
          </cell>
          <cell r="G48" t="str">
            <v>BUSINESS</v>
          </cell>
          <cell r="H48" t="str">
            <v>DIST'N</v>
          </cell>
          <cell r="I48">
            <v>17247.060000000001</v>
          </cell>
          <cell r="J48">
            <v>0</v>
          </cell>
          <cell r="K48">
            <v>0</v>
          </cell>
        </row>
        <row r="49">
          <cell r="A49" t="str">
            <v>FLEURY RICHARD</v>
          </cell>
          <cell r="B49">
            <v>200</v>
          </cell>
          <cell r="C49" t="str">
            <v>05</v>
          </cell>
          <cell r="D49" t="str">
            <v>JA $</v>
          </cell>
          <cell r="E49" t="str">
            <v>O/D</v>
          </cell>
          <cell r="F49">
            <v>31.5</v>
          </cell>
          <cell r="G49" t="str">
            <v>INDIV.</v>
          </cell>
          <cell r="H49" t="str">
            <v>INDIV.</v>
          </cell>
          <cell r="I49">
            <v>99.3</v>
          </cell>
          <cell r="J49">
            <v>0</v>
          </cell>
          <cell r="K49">
            <v>0</v>
          </cell>
        </row>
        <row r="50">
          <cell r="A50" t="str">
            <v>FUTURE FITNESS</v>
          </cell>
          <cell r="B50">
            <v>200</v>
          </cell>
          <cell r="C50" t="str">
            <v>66</v>
          </cell>
          <cell r="D50" t="str">
            <v>JA $</v>
          </cell>
          <cell r="E50" t="str">
            <v>O/D</v>
          </cell>
          <cell r="F50">
            <v>31.5</v>
          </cell>
          <cell r="G50" t="str">
            <v>BUSINESS</v>
          </cell>
          <cell r="H50" t="str">
            <v>PROF.</v>
          </cell>
          <cell r="I50">
            <v>486.9</v>
          </cell>
          <cell r="J50">
            <v>0</v>
          </cell>
          <cell r="K50">
            <v>0</v>
          </cell>
        </row>
        <row r="51">
          <cell r="A51" t="str">
            <v>GALLIMORE HEATHER OR REPOLE F.</v>
          </cell>
          <cell r="B51">
            <v>200</v>
          </cell>
          <cell r="C51" t="str">
            <v>05</v>
          </cell>
          <cell r="D51" t="str">
            <v>JA $</v>
          </cell>
          <cell r="E51" t="str">
            <v>O/D</v>
          </cell>
          <cell r="F51">
            <v>31.5</v>
          </cell>
          <cell r="G51" t="str">
            <v>INDIV.</v>
          </cell>
          <cell r="H51" t="str">
            <v>INDIV.</v>
          </cell>
          <cell r="I51">
            <v>84.09</v>
          </cell>
          <cell r="J51">
            <v>0</v>
          </cell>
          <cell r="K51">
            <v>0</v>
          </cell>
        </row>
        <row r="52">
          <cell r="A52" t="str">
            <v>GENERAL TOOL AND SUPPLY</v>
          </cell>
          <cell r="B52">
            <v>120</v>
          </cell>
          <cell r="C52" t="str">
            <v>42</v>
          </cell>
          <cell r="D52" t="str">
            <v>USD</v>
          </cell>
          <cell r="E52" t="str">
            <v>TERM</v>
          </cell>
          <cell r="F52">
            <v>15</v>
          </cell>
          <cell r="G52" t="str">
            <v>BUSINESS</v>
          </cell>
          <cell r="H52" t="str">
            <v>DIST'N</v>
          </cell>
          <cell r="I52">
            <v>7323301.5899999999</v>
          </cell>
          <cell r="J52">
            <v>149944.75</v>
          </cell>
          <cell r="K52">
            <v>7323301.5900000008</v>
          </cell>
        </row>
        <row r="53">
          <cell r="A53" t="str">
            <v>GENERAL TOOL AND SUPPLY</v>
          </cell>
          <cell r="B53">
            <v>200</v>
          </cell>
          <cell r="C53" t="str">
            <v>66</v>
          </cell>
          <cell r="D53" t="str">
            <v>JA $</v>
          </cell>
          <cell r="E53" t="str">
            <v>O/D</v>
          </cell>
          <cell r="F53">
            <v>31.5</v>
          </cell>
          <cell r="G53" t="str">
            <v>BUSINESS</v>
          </cell>
          <cell r="H53" t="str">
            <v>DIST'N</v>
          </cell>
          <cell r="I53">
            <v>70797.039999999994</v>
          </cell>
          <cell r="J53">
            <v>0</v>
          </cell>
          <cell r="K53">
            <v>0</v>
          </cell>
        </row>
        <row r="54">
          <cell r="A54" t="str">
            <v>GORDON MICHAEL ANTHONY</v>
          </cell>
          <cell r="B54">
            <v>200</v>
          </cell>
          <cell r="C54" t="str">
            <v>05</v>
          </cell>
          <cell r="D54" t="str">
            <v>JA $</v>
          </cell>
          <cell r="E54" t="str">
            <v>O/D</v>
          </cell>
          <cell r="F54">
            <v>31.5</v>
          </cell>
          <cell r="G54" t="str">
            <v>INDIV.</v>
          </cell>
          <cell r="H54" t="str">
            <v>INDIV.</v>
          </cell>
          <cell r="I54">
            <v>119.36</v>
          </cell>
          <cell r="J54">
            <v>0</v>
          </cell>
          <cell r="K54">
            <v>0</v>
          </cell>
        </row>
        <row r="55">
          <cell r="A55" t="str">
            <v>GOVERNMENT OF JAMAICA</v>
          </cell>
          <cell r="B55">
            <v>120</v>
          </cell>
          <cell r="C55" t="str">
            <v>18</v>
          </cell>
          <cell r="D55" t="str">
            <v>USD</v>
          </cell>
          <cell r="E55" t="str">
            <v>TERM</v>
          </cell>
          <cell r="F55">
            <v>10</v>
          </cell>
          <cell r="G55" t="str">
            <v>C.G</v>
          </cell>
          <cell r="H55" t="str">
            <v>C.G</v>
          </cell>
          <cell r="I55">
            <v>143935983.53999999</v>
          </cell>
          <cell r="J55">
            <v>2947092.2100737095</v>
          </cell>
          <cell r="K55">
            <v>143935983.53999999</v>
          </cell>
        </row>
        <row r="56">
          <cell r="A56" t="str">
            <v>GOVERNMENT OF JAMAICA</v>
          </cell>
          <cell r="B56">
            <v>120</v>
          </cell>
          <cell r="C56" t="str">
            <v>53</v>
          </cell>
          <cell r="D56" t="str">
            <v>USD</v>
          </cell>
          <cell r="E56" t="str">
            <v>TERM</v>
          </cell>
          <cell r="F56">
            <v>10</v>
          </cell>
          <cell r="G56" t="str">
            <v>C.G</v>
          </cell>
          <cell r="H56" t="str">
            <v>C.G</v>
          </cell>
          <cell r="I56">
            <v>5815350.96</v>
          </cell>
          <cell r="J56">
            <v>119069.42997542997</v>
          </cell>
          <cell r="K56">
            <v>5815350.96</v>
          </cell>
        </row>
        <row r="57">
          <cell r="A57" t="str">
            <v>GOVERNMENT OF JAMAICA</v>
          </cell>
          <cell r="B57">
            <v>120</v>
          </cell>
          <cell r="C57" t="str">
            <v>53</v>
          </cell>
          <cell r="D57" t="str">
            <v>USD</v>
          </cell>
          <cell r="E57" t="str">
            <v>TERM</v>
          </cell>
          <cell r="F57">
            <v>10</v>
          </cell>
          <cell r="G57" t="str">
            <v>C.G</v>
          </cell>
          <cell r="H57" t="str">
            <v>C.G</v>
          </cell>
          <cell r="I57">
            <v>514712.55</v>
          </cell>
          <cell r="J57">
            <v>10538.749999999998</v>
          </cell>
          <cell r="K57">
            <v>514712.54999999993</v>
          </cell>
        </row>
        <row r="58">
          <cell r="A58" t="str">
            <v>GOVERNMENT OF JAMAICA</v>
          </cell>
          <cell r="B58">
            <v>120</v>
          </cell>
          <cell r="C58" t="str">
            <v>53</v>
          </cell>
          <cell r="D58" t="str">
            <v>USD</v>
          </cell>
          <cell r="E58" t="str">
            <v>TERM</v>
          </cell>
          <cell r="F58">
            <v>10</v>
          </cell>
          <cell r="G58" t="str">
            <v>C.G</v>
          </cell>
          <cell r="H58" t="str">
            <v>C.G</v>
          </cell>
          <cell r="I58">
            <v>82948446.480000004</v>
          </cell>
          <cell r="J58">
            <v>1698371.14004914</v>
          </cell>
          <cell r="K58">
            <v>82948446.480000004</v>
          </cell>
        </row>
        <row r="59">
          <cell r="A59" t="str">
            <v>GRACE KENNEDY REMITTANCE SERVICE</v>
          </cell>
          <cell r="B59">
            <v>120</v>
          </cell>
          <cell r="C59" t="str">
            <v>04</v>
          </cell>
          <cell r="D59" t="str">
            <v>JA $</v>
          </cell>
          <cell r="E59" t="str">
            <v>TERM</v>
          </cell>
          <cell r="F59">
            <v>32</v>
          </cell>
          <cell r="G59" t="str">
            <v>F.I.</v>
          </cell>
          <cell r="H59" t="str">
            <v>F.I.</v>
          </cell>
          <cell r="I59">
            <v>1454458.98</v>
          </cell>
          <cell r="J59">
            <v>0</v>
          </cell>
          <cell r="K59">
            <v>0</v>
          </cell>
        </row>
        <row r="60">
          <cell r="A60" t="str">
            <v>GRAHAM VELMA OR JASON</v>
          </cell>
          <cell r="B60">
            <v>200</v>
          </cell>
          <cell r="C60" t="str">
            <v>05</v>
          </cell>
          <cell r="D60" t="str">
            <v>JA $</v>
          </cell>
          <cell r="E60" t="str">
            <v>O/D</v>
          </cell>
          <cell r="F60">
            <v>31.5</v>
          </cell>
          <cell r="G60" t="str">
            <v>INDIV.</v>
          </cell>
          <cell r="H60" t="str">
            <v>INDIV.</v>
          </cell>
          <cell r="I60">
            <v>5032.1400000000003</v>
          </cell>
          <cell r="J60">
            <v>0</v>
          </cell>
          <cell r="K60">
            <v>0</v>
          </cell>
        </row>
        <row r="61">
          <cell r="A61" t="str">
            <v>HARDWARE &amp; LUMBER LTD.</v>
          </cell>
          <cell r="B61">
            <v>127</v>
          </cell>
          <cell r="C61" t="str">
            <v>02</v>
          </cell>
          <cell r="D61" t="str">
            <v>JA $</v>
          </cell>
          <cell r="E61" t="str">
            <v>O/D</v>
          </cell>
          <cell r="F61">
            <v>19</v>
          </cell>
          <cell r="G61" t="str">
            <v>BUSINESS</v>
          </cell>
          <cell r="H61" t="str">
            <v>DIST'N</v>
          </cell>
          <cell r="I61">
            <v>5586557.9699999997</v>
          </cell>
          <cell r="J61">
            <v>0</v>
          </cell>
          <cell r="K61">
            <v>0</v>
          </cell>
        </row>
        <row r="62">
          <cell r="A62" t="str">
            <v>HARMAN SALES COMPANY LTD.</v>
          </cell>
          <cell r="B62">
            <v>127</v>
          </cell>
          <cell r="C62" t="str">
            <v>06</v>
          </cell>
          <cell r="D62" t="str">
            <v>JA $</v>
          </cell>
          <cell r="E62" t="str">
            <v>O/D</v>
          </cell>
          <cell r="F62">
            <v>19</v>
          </cell>
          <cell r="G62" t="str">
            <v>BUSINESS</v>
          </cell>
          <cell r="H62" t="str">
            <v>DIST'N</v>
          </cell>
          <cell r="I62">
            <v>39156.199999999997</v>
          </cell>
          <cell r="J62">
            <v>0</v>
          </cell>
          <cell r="K62">
            <v>0</v>
          </cell>
        </row>
        <row r="63">
          <cell r="A63" t="str">
            <v>HAYE CRISTOPHER F.</v>
          </cell>
          <cell r="B63">
            <v>200</v>
          </cell>
          <cell r="C63" t="str">
            <v>05</v>
          </cell>
          <cell r="D63" t="str">
            <v>JA $</v>
          </cell>
          <cell r="E63" t="str">
            <v>O/D</v>
          </cell>
          <cell r="F63">
            <v>31.5</v>
          </cell>
          <cell r="G63" t="str">
            <v>INDIV.</v>
          </cell>
          <cell r="H63" t="str">
            <v>INDIV.</v>
          </cell>
          <cell r="I63">
            <v>145.78</v>
          </cell>
          <cell r="J63">
            <v>0</v>
          </cell>
          <cell r="K63">
            <v>0</v>
          </cell>
        </row>
        <row r="64">
          <cell r="A64" t="str">
            <v>HIGHGATE FOOD PRODUCTS LIMITED</v>
          </cell>
          <cell r="B64">
            <v>200</v>
          </cell>
          <cell r="C64" t="str">
            <v>02</v>
          </cell>
          <cell r="D64" t="str">
            <v>JA $</v>
          </cell>
          <cell r="E64" t="str">
            <v>O/D</v>
          </cell>
          <cell r="F64">
            <v>31.5</v>
          </cell>
          <cell r="G64" t="str">
            <v>BUSINESS</v>
          </cell>
          <cell r="H64" t="str">
            <v>FOOD</v>
          </cell>
          <cell r="I64">
            <v>28.81</v>
          </cell>
          <cell r="J64">
            <v>0</v>
          </cell>
          <cell r="K64">
            <v>0</v>
          </cell>
        </row>
        <row r="65">
          <cell r="A65" t="str">
            <v>HOLIDAY EXPLORERS LTD.</v>
          </cell>
          <cell r="B65">
            <v>200</v>
          </cell>
          <cell r="C65" t="str">
            <v>66</v>
          </cell>
          <cell r="D65" t="str">
            <v>JA $</v>
          </cell>
          <cell r="E65" t="str">
            <v>O/D</v>
          </cell>
          <cell r="F65">
            <v>31.5</v>
          </cell>
          <cell r="G65" t="str">
            <v>BUSINESS</v>
          </cell>
          <cell r="H65" t="str">
            <v>TOURISM</v>
          </cell>
          <cell r="I65">
            <v>52.05</v>
          </cell>
          <cell r="J65">
            <v>0</v>
          </cell>
          <cell r="K65">
            <v>0</v>
          </cell>
        </row>
        <row r="66">
          <cell r="A66" t="str">
            <v>HWE MINING AND CONTRACTING LTD.</v>
          </cell>
          <cell r="B66">
            <v>120</v>
          </cell>
          <cell r="C66" t="str">
            <v>04</v>
          </cell>
          <cell r="D66" t="str">
            <v>USD</v>
          </cell>
          <cell r="E66" t="str">
            <v>TERM</v>
          </cell>
          <cell r="F66">
            <v>12</v>
          </cell>
          <cell r="G66" t="str">
            <v>BUSINESS</v>
          </cell>
          <cell r="H66" t="str">
            <v>MINING</v>
          </cell>
          <cell r="I66">
            <v>1232086.19</v>
          </cell>
          <cell r="J66">
            <v>25226.989967239966</v>
          </cell>
          <cell r="K66">
            <v>1232086.19</v>
          </cell>
        </row>
        <row r="67">
          <cell r="A67" t="str">
            <v>HYDE DEBBIE-ANNE</v>
          </cell>
          <cell r="B67">
            <v>200</v>
          </cell>
          <cell r="C67" t="str">
            <v>01</v>
          </cell>
          <cell r="D67" t="str">
            <v>JA $</v>
          </cell>
          <cell r="E67" t="str">
            <v>O/D</v>
          </cell>
          <cell r="F67">
            <v>0</v>
          </cell>
          <cell r="G67" t="str">
            <v>INDIV.</v>
          </cell>
          <cell r="H67" t="str">
            <v>INDIV.</v>
          </cell>
          <cell r="I67">
            <v>375.35</v>
          </cell>
          <cell r="J67">
            <v>0</v>
          </cell>
          <cell r="K67">
            <v>0</v>
          </cell>
        </row>
        <row r="68">
          <cell r="A68" t="str">
            <v>INTERNATIONAL HOTELS</v>
          </cell>
          <cell r="B68">
            <v>150</v>
          </cell>
          <cell r="C68" t="str">
            <v>00</v>
          </cell>
          <cell r="D68" t="str">
            <v>USD</v>
          </cell>
          <cell r="E68" t="str">
            <v>LEASE</v>
          </cell>
          <cell r="F68">
            <v>12.5</v>
          </cell>
          <cell r="G68" t="str">
            <v>BUSINESS</v>
          </cell>
          <cell r="H68" t="str">
            <v>TOURISM</v>
          </cell>
          <cell r="I68">
            <v>45706706.920000002</v>
          </cell>
          <cell r="J68">
            <v>935845.76003275998</v>
          </cell>
          <cell r="K68">
            <v>45706706.920000002</v>
          </cell>
        </row>
        <row r="69">
          <cell r="A69" t="str">
            <v>INTERNATIONAL HOTELS</v>
          </cell>
          <cell r="B69">
            <v>150</v>
          </cell>
          <cell r="C69" t="str">
            <v>01</v>
          </cell>
          <cell r="D69" t="str">
            <v>USD</v>
          </cell>
          <cell r="E69" t="str">
            <v>LEASE</v>
          </cell>
          <cell r="F69">
            <v>12.5</v>
          </cell>
          <cell r="G69" t="str">
            <v>BUSINESS</v>
          </cell>
          <cell r="H69" t="str">
            <v>TOURISM</v>
          </cell>
          <cell r="I69">
            <v>2252239.02</v>
          </cell>
          <cell r="J69">
            <v>46114.640049140049</v>
          </cell>
          <cell r="K69">
            <v>2252239.02</v>
          </cell>
        </row>
        <row r="70">
          <cell r="A70" t="str">
            <v>IT'S A DOGS WORLD LIMITED</v>
          </cell>
          <cell r="B70">
            <v>127</v>
          </cell>
          <cell r="C70" t="str">
            <v>06</v>
          </cell>
          <cell r="D70" t="str">
            <v>JA $</v>
          </cell>
          <cell r="E70" t="str">
            <v>O/D</v>
          </cell>
          <cell r="F70">
            <v>19</v>
          </cell>
          <cell r="G70" t="str">
            <v>BUSINESS</v>
          </cell>
          <cell r="H70" t="str">
            <v>PROF.</v>
          </cell>
          <cell r="I70">
            <v>7099.15</v>
          </cell>
          <cell r="J70">
            <v>0</v>
          </cell>
          <cell r="K70">
            <v>0</v>
          </cell>
        </row>
        <row r="71">
          <cell r="A71" t="str">
            <v>J.R. WELLINGTON</v>
          </cell>
          <cell r="B71">
            <v>200</v>
          </cell>
          <cell r="C71" t="str">
            <v>67</v>
          </cell>
          <cell r="D71" t="str">
            <v>USD</v>
          </cell>
          <cell r="E71" t="str">
            <v>O/D</v>
          </cell>
          <cell r="F71">
            <v>31.5</v>
          </cell>
          <cell r="G71" t="str">
            <v>INDIV.</v>
          </cell>
          <cell r="H71" t="str">
            <v>INDIV.</v>
          </cell>
          <cell r="I71">
            <v>482.05</v>
          </cell>
          <cell r="J71">
            <v>9.8699836199836195</v>
          </cell>
          <cell r="K71">
            <v>482.05</v>
          </cell>
        </row>
        <row r="72">
          <cell r="A72" t="str">
            <v>JACKSON LENWORTH OR JANET</v>
          </cell>
          <cell r="B72">
            <v>200</v>
          </cell>
          <cell r="C72" t="str">
            <v>05</v>
          </cell>
          <cell r="D72" t="str">
            <v>JA $</v>
          </cell>
          <cell r="E72" t="str">
            <v>O/D</v>
          </cell>
          <cell r="F72">
            <v>31.5</v>
          </cell>
          <cell r="G72" t="str">
            <v>INDIV.</v>
          </cell>
          <cell r="H72" t="str">
            <v>INDIV.</v>
          </cell>
          <cell r="I72">
            <v>38164.29</v>
          </cell>
          <cell r="J72">
            <v>0</v>
          </cell>
          <cell r="K72">
            <v>0</v>
          </cell>
        </row>
        <row r="73">
          <cell r="A73" t="str">
            <v>JAMAICA BROILERS GROUP</v>
          </cell>
          <cell r="B73">
            <v>120</v>
          </cell>
          <cell r="C73" t="str">
            <v>02</v>
          </cell>
          <cell r="D73" t="str">
            <v>JA $</v>
          </cell>
          <cell r="E73" t="str">
            <v>TERM</v>
          </cell>
          <cell r="F73">
            <v>12</v>
          </cell>
          <cell r="G73" t="str">
            <v>BUSINESS</v>
          </cell>
          <cell r="H73" t="str">
            <v>LIVESTOCK</v>
          </cell>
          <cell r="I73">
            <v>12078950</v>
          </cell>
          <cell r="J73">
            <v>0</v>
          </cell>
          <cell r="K73">
            <v>0</v>
          </cell>
        </row>
        <row r="74">
          <cell r="A74" t="str">
            <v>JAMAICA ELECTRICAL TECHNOLOGY</v>
          </cell>
          <cell r="B74">
            <v>126</v>
          </cell>
          <cell r="C74" t="str">
            <v>07</v>
          </cell>
          <cell r="D74" t="str">
            <v>JA $</v>
          </cell>
          <cell r="E74" t="str">
            <v>O/D</v>
          </cell>
          <cell r="F74">
            <v>21</v>
          </cell>
          <cell r="G74" t="str">
            <v>BUSINESS</v>
          </cell>
          <cell r="H74" t="str">
            <v>PROF.</v>
          </cell>
          <cell r="I74">
            <v>552135.43999999994</v>
          </cell>
          <cell r="J74">
            <v>0</v>
          </cell>
          <cell r="K74">
            <v>0</v>
          </cell>
        </row>
        <row r="75">
          <cell r="A75" t="str">
            <v>JAMAICA OBSERVER</v>
          </cell>
          <cell r="B75">
            <v>120</v>
          </cell>
          <cell r="C75" t="str">
            <v>42</v>
          </cell>
          <cell r="D75" t="str">
            <v>USD</v>
          </cell>
          <cell r="E75" t="str">
            <v>TERM</v>
          </cell>
          <cell r="F75">
            <v>9.5</v>
          </cell>
          <cell r="G75" t="str">
            <v>BUSINESS</v>
          </cell>
          <cell r="H75" t="str">
            <v>PRINT</v>
          </cell>
          <cell r="I75">
            <v>10892668.960000001</v>
          </cell>
          <cell r="J75">
            <v>223027.61998361998</v>
          </cell>
          <cell r="K75">
            <v>10892668.960000001</v>
          </cell>
        </row>
        <row r="76">
          <cell r="A76" t="str">
            <v>JAMAICA PETROLEUM TERMINALS LTD.</v>
          </cell>
          <cell r="B76">
            <v>200</v>
          </cell>
          <cell r="C76" t="str">
            <v>02</v>
          </cell>
          <cell r="D76" t="str">
            <v>JA $</v>
          </cell>
          <cell r="E76" t="str">
            <v>O/D</v>
          </cell>
          <cell r="F76">
            <v>31.5</v>
          </cell>
          <cell r="G76" t="str">
            <v>BUSINESS</v>
          </cell>
          <cell r="H76" t="str">
            <v>GAS</v>
          </cell>
          <cell r="I76">
            <v>0.7</v>
          </cell>
          <cell r="J76">
            <v>0</v>
          </cell>
          <cell r="K76">
            <v>0</v>
          </cell>
        </row>
        <row r="77">
          <cell r="A77" t="str">
            <v>JAMAICA PUBLIC SERVICE CO. LTD</v>
          </cell>
          <cell r="B77">
            <v>120</v>
          </cell>
          <cell r="C77" t="str">
            <v>02</v>
          </cell>
          <cell r="D77" t="str">
            <v>USD</v>
          </cell>
          <cell r="E77" t="str">
            <v>TERM</v>
          </cell>
          <cell r="F77">
            <v>9.75</v>
          </cell>
          <cell r="G77" t="str">
            <v>BUSINESS</v>
          </cell>
          <cell r="H77" t="str">
            <v>GAS</v>
          </cell>
          <cell r="I77">
            <v>166056000</v>
          </cell>
          <cell r="J77">
            <v>3399999.9999999995</v>
          </cell>
          <cell r="K77">
            <v>166056000</v>
          </cell>
        </row>
        <row r="78">
          <cell r="A78" t="str">
            <v>JAMAICA PUBLIC SERVICE CO. LTD</v>
          </cell>
          <cell r="B78">
            <v>128</v>
          </cell>
          <cell r="C78" t="str">
            <v>14</v>
          </cell>
          <cell r="D78" t="str">
            <v>USD</v>
          </cell>
          <cell r="E78" t="str">
            <v>L/C</v>
          </cell>
          <cell r="F78">
            <v>9.75</v>
          </cell>
          <cell r="G78" t="str">
            <v>BUSINESS</v>
          </cell>
          <cell r="H78" t="str">
            <v>GAS</v>
          </cell>
          <cell r="I78">
            <v>78599793.930000007</v>
          </cell>
          <cell r="J78">
            <v>1609332.39004914</v>
          </cell>
          <cell r="K78">
            <v>78599793.930000007</v>
          </cell>
        </row>
        <row r="79">
          <cell r="A79" t="str">
            <v>JAMES COLLETH INGIRD D.</v>
          </cell>
          <cell r="B79">
            <v>200</v>
          </cell>
          <cell r="C79" t="str">
            <v>05</v>
          </cell>
          <cell r="D79" t="str">
            <v>JA $</v>
          </cell>
          <cell r="E79" t="str">
            <v>O/D</v>
          </cell>
          <cell r="F79">
            <v>31.5</v>
          </cell>
          <cell r="G79" t="str">
            <v>INDIV.</v>
          </cell>
          <cell r="H79" t="str">
            <v>INDIV.</v>
          </cell>
          <cell r="I79">
            <v>531.4</v>
          </cell>
          <cell r="J79">
            <v>0</v>
          </cell>
          <cell r="K79">
            <v>0</v>
          </cell>
        </row>
        <row r="80">
          <cell r="A80" t="str">
            <v>JAMES SAMUELS AND CO. LTD.</v>
          </cell>
          <cell r="B80">
            <v>200</v>
          </cell>
          <cell r="C80" t="str">
            <v>66</v>
          </cell>
          <cell r="D80" t="str">
            <v>JA $</v>
          </cell>
          <cell r="E80" t="str">
            <v>O/D</v>
          </cell>
          <cell r="F80">
            <v>31.5</v>
          </cell>
          <cell r="G80" t="str">
            <v>INDIV.</v>
          </cell>
          <cell r="H80" t="str">
            <v>INDIV.</v>
          </cell>
          <cell r="I80">
            <v>10995.57</v>
          </cell>
          <cell r="J80">
            <v>0</v>
          </cell>
          <cell r="K80">
            <v>0</v>
          </cell>
        </row>
        <row r="81">
          <cell r="A81" t="str">
            <v>JARRETT VERNETA OR LITTLE M.</v>
          </cell>
          <cell r="B81">
            <v>200</v>
          </cell>
          <cell r="C81" t="str">
            <v>05</v>
          </cell>
          <cell r="D81" t="str">
            <v>JA $</v>
          </cell>
          <cell r="E81" t="str">
            <v>O/D</v>
          </cell>
          <cell r="F81">
            <v>31.5</v>
          </cell>
          <cell r="G81" t="str">
            <v>INDIV.</v>
          </cell>
          <cell r="H81" t="str">
            <v>INDIV.</v>
          </cell>
          <cell r="I81">
            <v>90.68</v>
          </cell>
          <cell r="J81">
            <v>0</v>
          </cell>
          <cell r="K81">
            <v>0</v>
          </cell>
        </row>
        <row r="82">
          <cell r="A82" t="str">
            <v>JOHNS HALL AGGREGATES LTD</v>
          </cell>
          <cell r="B82">
            <v>120</v>
          </cell>
          <cell r="C82" t="str">
            <v>95</v>
          </cell>
          <cell r="D82" t="str">
            <v>JA $</v>
          </cell>
          <cell r="E82" t="str">
            <v>TERM</v>
          </cell>
          <cell r="F82">
            <v>29</v>
          </cell>
          <cell r="G82" t="str">
            <v>BUSINESS</v>
          </cell>
          <cell r="H82" t="str">
            <v>MINING</v>
          </cell>
          <cell r="I82">
            <v>516526.97</v>
          </cell>
          <cell r="J82">
            <v>0</v>
          </cell>
          <cell r="K82">
            <v>0</v>
          </cell>
        </row>
        <row r="83">
          <cell r="A83" t="str">
            <v>JOHNSON &amp; JOHNSON JA. LTD.</v>
          </cell>
          <cell r="B83">
            <v>127</v>
          </cell>
          <cell r="C83" t="str">
            <v>01</v>
          </cell>
          <cell r="D83" t="str">
            <v>JA $</v>
          </cell>
          <cell r="E83" t="str">
            <v>O/D</v>
          </cell>
          <cell r="F83">
            <v>26.3</v>
          </cell>
          <cell r="G83" t="str">
            <v>BUSINESS</v>
          </cell>
          <cell r="H83" t="str">
            <v>DIST'N</v>
          </cell>
          <cell r="I83">
            <v>22808361.66</v>
          </cell>
          <cell r="J83">
            <v>0</v>
          </cell>
          <cell r="K83">
            <v>0</v>
          </cell>
        </row>
        <row r="84">
          <cell r="A84" t="str">
            <v>JOHNSON OTIS</v>
          </cell>
          <cell r="B84">
            <v>200</v>
          </cell>
          <cell r="C84" t="str">
            <v>05</v>
          </cell>
          <cell r="D84" t="str">
            <v>JA $</v>
          </cell>
          <cell r="E84" t="str">
            <v>O/D</v>
          </cell>
          <cell r="F84">
            <v>31.5</v>
          </cell>
          <cell r="G84" t="str">
            <v>INDIV.</v>
          </cell>
          <cell r="H84" t="str">
            <v>INDIV.</v>
          </cell>
          <cell r="I84">
            <v>318.06</v>
          </cell>
          <cell r="J84">
            <v>0</v>
          </cell>
          <cell r="K84">
            <v>0</v>
          </cell>
        </row>
        <row r="85">
          <cell r="A85" t="str">
            <v>K. CHANDIRAM LIMITED</v>
          </cell>
          <cell r="B85">
            <v>120</v>
          </cell>
          <cell r="C85" t="str">
            <v>04</v>
          </cell>
          <cell r="D85" t="str">
            <v>USD</v>
          </cell>
          <cell r="E85" t="str">
            <v>TERM</v>
          </cell>
          <cell r="F85">
            <v>12</v>
          </cell>
          <cell r="G85" t="str">
            <v>BUSINESS</v>
          </cell>
          <cell r="H85" t="str">
            <v>DIST'N</v>
          </cell>
          <cell r="I85">
            <v>3330457.72</v>
          </cell>
          <cell r="J85">
            <v>68191.190008190009</v>
          </cell>
          <cell r="K85">
            <v>3330457.72</v>
          </cell>
        </row>
        <row r="86">
          <cell r="A86" t="str">
            <v>KEENADON LTD T-A L.G SERV CENTRE</v>
          </cell>
          <cell r="B86">
            <v>120</v>
          </cell>
          <cell r="C86" t="str">
            <v>50</v>
          </cell>
          <cell r="D86" t="str">
            <v>JA $</v>
          </cell>
          <cell r="E86" t="str">
            <v>TERM</v>
          </cell>
          <cell r="F86">
            <v>29</v>
          </cell>
          <cell r="G86" t="str">
            <v>BUSINESS</v>
          </cell>
          <cell r="H86" t="str">
            <v>GAS</v>
          </cell>
          <cell r="I86">
            <v>3346938.68</v>
          </cell>
          <cell r="J86">
            <v>0</v>
          </cell>
          <cell r="K86">
            <v>0</v>
          </cell>
        </row>
        <row r="87">
          <cell r="A87" t="str">
            <v>KEENADON LTD T-A L.G SERV CENTRE</v>
          </cell>
          <cell r="B87">
            <v>127</v>
          </cell>
          <cell r="C87" t="str">
            <v>06</v>
          </cell>
          <cell r="D87" t="str">
            <v>JA $</v>
          </cell>
          <cell r="E87" t="str">
            <v>O/D</v>
          </cell>
          <cell r="F87">
            <v>19</v>
          </cell>
          <cell r="G87" t="str">
            <v>BUSINESS</v>
          </cell>
          <cell r="H87" t="str">
            <v>GAS</v>
          </cell>
          <cell r="I87">
            <v>1558900.49</v>
          </cell>
          <cell r="J87">
            <v>0</v>
          </cell>
          <cell r="K87">
            <v>0</v>
          </cell>
        </row>
        <row r="88">
          <cell r="A88" t="str">
            <v>KING MICHAEL JAMES</v>
          </cell>
          <cell r="B88">
            <v>200</v>
          </cell>
          <cell r="C88" t="str">
            <v>05</v>
          </cell>
          <cell r="D88" t="str">
            <v>JA $</v>
          </cell>
          <cell r="E88" t="str">
            <v>O/D</v>
          </cell>
          <cell r="F88">
            <v>31.5</v>
          </cell>
          <cell r="G88" t="str">
            <v>INDIV.</v>
          </cell>
          <cell r="H88" t="str">
            <v>INDIV.</v>
          </cell>
          <cell r="I88">
            <v>11088.96</v>
          </cell>
          <cell r="J88">
            <v>0</v>
          </cell>
          <cell r="K88">
            <v>0</v>
          </cell>
        </row>
        <row r="89">
          <cell r="A89" t="str">
            <v>KNAPLUND TROND OR MORGAN PORTIA</v>
          </cell>
          <cell r="B89">
            <v>200</v>
          </cell>
          <cell r="C89" t="str">
            <v>05</v>
          </cell>
          <cell r="D89" t="str">
            <v>JA $</v>
          </cell>
          <cell r="E89" t="str">
            <v>O/D</v>
          </cell>
          <cell r="F89">
            <v>31.5</v>
          </cell>
          <cell r="G89" t="str">
            <v>INDIV.</v>
          </cell>
          <cell r="H89" t="str">
            <v>INDIV.</v>
          </cell>
          <cell r="I89">
            <v>69.52</v>
          </cell>
          <cell r="J89">
            <v>0</v>
          </cell>
          <cell r="K89">
            <v>0</v>
          </cell>
        </row>
        <row r="90">
          <cell r="A90" t="str">
            <v>KNOWLES PENNY</v>
          </cell>
          <cell r="B90">
            <v>200</v>
          </cell>
          <cell r="C90" t="str">
            <v>05</v>
          </cell>
          <cell r="D90" t="str">
            <v>JA $</v>
          </cell>
          <cell r="E90" t="str">
            <v>O/D</v>
          </cell>
          <cell r="F90">
            <v>31.5</v>
          </cell>
          <cell r="G90" t="str">
            <v>INDIV.</v>
          </cell>
          <cell r="H90" t="str">
            <v>INDIV.</v>
          </cell>
          <cell r="I90">
            <v>294.22000000000003</v>
          </cell>
          <cell r="J90">
            <v>0</v>
          </cell>
          <cell r="K90">
            <v>0</v>
          </cell>
        </row>
        <row r="91">
          <cell r="A91" t="str">
            <v>L.C.G. CONSTRUCTION LTD.</v>
          </cell>
          <cell r="B91">
            <v>200</v>
          </cell>
          <cell r="C91" t="str">
            <v>66</v>
          </cell>
          <cell r="D91" t="str">
            <v>JA $</v>
          </cell>
          <cell r="E91" t="str">
            <v>O/D</v>
          </cell>
          <cell r="F91">
            <v>31.5</v>
          </cell>
          <cell r="G91" t="str">
            <v>BUSINESS</v>
          </cell>
          <cell r="H91" t="str">
            <v>construction</v>
          </cell>
          <cell r="I91">
            <v>38692.589999999997</v>
          </cell>
          <cell r="J91">
            <v>0</v>
          </cell>
          <cell r="K91">
            <v>0</v>
          </cell>
        </row>
        <row r="92">
          <cell r="A92" t="str">
            <v>MACKO HOWARD OR VALRIE</v>
          </cell>
          <cell r="B92">
            <v>200</v>
          </cell>
          <cell r="C92" t="str">
            <v>05</v>
          </cell>
          <cell r="D92" t="str">
            <v>JA $</v>
          </cell>
          <cell r="E92" t="str">
            <v>O/D</v>
          </cell>
          <cell r="F92">
            <v>31.5</v>
          </cell>
          <cell r="G92" t="str">
            <v>INDIV.</v>
          </cell>
          <cell r="H92" t="str">
            <v>INDIV.</v>
          </cell>
          <cell r="I92">
            <v>51.15</v>
          </cell>
          <cell r="J92">
            <v>0</v>
          </cell>
          <cell r="K92">
            <v>0</v>
          </cell>
        </row>
        <row r="93">
          <cell r="A93" t="str">
            <v>MAIN STREET MUSIC LTD.</v>
          </cell>
          <cell r="B93">
            <v>200</v>
          </cell>
          <cell r="C93" t="str">
            <v>66</v>
          </cell>
          <cell r="D93" t="str">
            <v>JA $</v>
          </cell>
          <cell r="E93" t="str">
            <v>O/D</v>
          </cell>
          <cell r="F93">
            <v>31.5</v>
          </cell>
          <cell r="G93" t="str">
            <v>BUSINESS</v>
          </cell>
          <cell r="H93" t="str">
            <v>ENTERTAINMENT</v>
          </cell>
          <cell r="I93">
            <v>16114.71</v>
          </cell>
          <cell r="J93">
            <v>0</v>
          </cell>
          <cell r="K93">
            <v>0</v>
          </cell>
        </row>
        <row r="94">
          <cell r="A94" t="str">
            <v>MAIN STREET MUSIC LTD.</v>
          </cell>
          <cell r="B94">
            <v>200</v>
          </cell>
          <cell r="C94" t="str">
            <v>66</v>
          </cell>
          <cell r="D94" t="str">
            <v>JA $</v>
          </cell>
          <cell r="E94" t="str">
            <v>O/D</v>
          </cell>
          <cell r="F94">
            <v>31.5</v>
          </cell>
          <cell r="G94" t="str">
            <v>BUSINESS</v>
          </cell>
          <cell r="H94" t="str">
            <v>ENTERTAINMENT</v>
          </cell>
          <cell r="I94">
            <v>31.22</v>
          </cell>
          <cell r="J94">
            <v>0</v>
          </cell>
          <cell r="K94">
            <v>0</v>
          </cell>
        </row>
        <row r="95">
          <cell r="A95" t="str">
            <v>MAIN STREET MUSIC LTD.</v>
          </cell>
          <cell r="B95">
            <v>200</v>
          </cell>
          <cell r="C95" t="str">
            <v>66</v>
          </cell>
          <cell r="D95" t="str">
            <v>JA $</v>
          </cell>
          <cell r="E95" t="str">
            <v>O/D</v>
          </cell>
          <cell r="F95">
            <v>31.5</v>
          </cell>
          <cell r="G95" t="str">
            <v>BUSINESS</v>
          </cell>
          <cell r="H95" t="str">
            <v>ENTERTAINMENT</v>
          </cell>
          <cell r="I95">
            <v>21.66</v>
          </cell>
          <cell r="J95">
            <v>0</v>
          </cell>
          <cell r="K95">
            <v>0</v>
          </cell>
        </row>
        <row r="96">
          <cell r="A96" t="str">
            <v>MASSA ALISON K.</v>
          </cell>
          <cell r="B96">
            <v>200</v>
          </cell>
          <cell r="C96" t="str">
            <v>05</v>
          </cell>
          <cell r="D96" t="str">
            <v>JA $</v>
          </cell>
          <cell r="E96" t="str">
            <v>O/D</v>
          </cell>
          <cell r="F96">
            <v>31.5</v>
          </cell>
          <cell r="G96" t="str">
            <v>INDIV.</v>
          </cell>
          <cell r="H96" t="str">
            <v>INDIV.</v>
          </cell>
          <cell r="I96">
            <v>28181.77</v>
          </cell>
          <cell r="J96">
            <v>0</v>
          </cell>
          <cell r="K96">
            <v>0</v>
          </cell>
        </row>
        <row r="97">
          <cell r="A97" t="str">
            <v>MATROUSSE HOLDINGS LIMITED</v>
          </cell>
          <cell r="B97">
            <v>120</v>
          </cell>
          <cell r="C97" t="str">
            <v>02</v>
          </cell>
          <cell r="D97" t="str">
            <v>USD</v>
          </cell>
          <cell r="E97" t="str">
            <v>TERM</v>
          </cell>
          <cell r="F97">
            <v>11</v>
          </cell>
          <cell r="G97" t="str">
            <v>BUSINESS</v>
          </cell>
          <cell r="H97" t="str">
            <v>PROF.</v>
          </cell>
          <cell r="I97">
            <v>3168567.28</v>
          </cell>
          <cell r="J97">
            <v>64876.479934479925</v>
          </cell>
          <cell r="K97">
            <v>3168567.28</v>
          </cell>
        </row>
        <row r="98">
          <cell r="A98" t="str">
            <v>MAYNE ROHAN AND OR HOPE</v>
          </cell>
          <cell r="B98">
            <v>200</v>
          </cell>
          <cell r="C98" t="str">
            <v>01</v>
          </cell>
          <cell r="D98" t="str">
            <v>JA $</v>
          </cell>
          <cell r="E98" t="str">
            <v>O/D</v>
          </cell>
          <cell r="F98">
            <v>0</v>
          </cell>
          <cell r="G98" t="str">
            <v>INDIV.</v>
          </cell>
          <cell r="H98" t="str">
            <v>INDIV.</v>
          </cell>
          <cell r="I98">
            <v>4554.49</v>
          </cell>
          <cell r="J98">
            <v>0</v>
          </cell>
          <cell r="K98">
            <v>0</v>
          </cell>
        </row>
        <row r="99">
          <cell r="A99" t="str">
            <v>MCINTOSH HOWARD</v>
          </cell>
          <cell r="B99">
            <v>200</v>
          </cell>
          <cell r="C99" t="str">
            <v>05</v>
          </cell>
          <cell r="D99" t="str">
            <v>JA $</v>
          </cell>
          <cell r="E99" t="str">
            <v>O/D</v>
          </cell>
          <cell r="F99">
            <v>31.5</v>
          </cell>
          <cell r="G99" t="str">
            <v>INDIV.</v>
          </cell>
          <cell r="H99" t="str">
            <v>INDIV.</v>
          </cell>
          <cell r="I99">
            <v>9983.9</v>
          </cell>
          <cell r="J99">
            <v>0</v>
          </cell>
          <cell r="K99">
            <v>0</v>
          </cell>
        </row>
        <row r="100">
          <cell r="A100" t="str">
            <v>MILLER DEBBIE ANN</v>
          </cell>
          <cell r="B100">
            <v>200</v>
          </cell>
          <cell r="C100" t="str">
            <v>62</v>
          </cell>
          <cell r="D100" t="str">
            <v>JA $</v>
          </cell>
          <cell r="E100" t="str">
            <v>O/D</v>
          </cell>
          <cell r="F100">
            <v>31.5</v>
          </cell>
          <cell r="G100" t="str">
            <v>INDIV.</v>
          </cell>
          <cell r="H100" t="str">
            <v>INDIV.</v>
          </cell>
          <cell r="I100">
            <v>0.5</v>
          </cell>
          <cell r="J100">
            <v>0</v>
          </cell>
          <cell r="K100">
            <v>0</v>
          </cell>
        </row>
        <row r="101">
          <cell r="A101" t="str">
            <v>MONCRIEFFE ANGELA</v>
          </cell>
          <cell r="B101">
            <v>200</v>
          </cell>
          <cell r="C101" t="str">
            <v>05</v>
          </cell>
          <cell r="D101" t="str">
            <v>JA $</v>
          </cell>
          <cell r="E101" t="str">
            <v>O/D</v>
          </cell>
          <cell r="F101">
            <v>31.5</v>
          </cell>
          <cell r="G101" t="str">
            <v>INDIV.</v>
          </cell>
          <cell r="H101" t="str">
            <v>INDIV.</v>
          </cell>
          <cell r="I101">
            <v>414.57</v>
          </cell>
          <cell r="J101">
            <v>0</v>
          </cell>
          <cell r="K101">
            <v>0</v>
          </cell>
        </row>
        <row r="102">
          <cell r="A102" t="str">
            <v>MOORE BUSINESS FORMS CARIB LTD.</v>
          </cell>
          <cell r="B102">
            <v>120</v>
          </cell>
          <cell r="C102" t="str">
            <v>04</v>
          </cell>
          <cell r="D102" t="str">
            <v>JA $</v>
          </cell>
          <cell r="E102" t="str">
            <v>TERM</v>
          </cell>
          <cell r="F102">
            <v>21</v>
          </cell>
          <cell r="G102" t="str">
            <v>BUSINESS</v>
          </cell>
          <cell r="H102" t="str">
            <v>PRINT</v>
          </cell>
          <cell r="I102">
            <v>1482699.72</v>
          </cell>
          <cell r="J102">
            <v>0</v>
          </cell>
          <cell r="K102">
            <v>0</v>
          </cell>
        </row>
        <row r="103">
          <cell r="A103" t="str">
            <v>MOORE BUSINESS FORMS CARIB LTD.</v>
          </cell>
          <cell r="B103">
            <v>120</v>
          </cell>
          <cell r="C103" t="str">
            <v>04</v>
          </cell>
          <cell r="D103" t="str">
            <v>JA $</v>
          </cell>
          <cell r="E103" t="str">
            <v>TERM</v>
          </cell>
          <cell r="F103">
            <v>21</v>
          </cell>
          <cell r="G103" t="str">
            <v>BUSINESS</v>
          </cell>
          <cell r="H103" t="str">
            <v>PRINT</v>
          </cell>
          <cell r="I103">
            <v>1358242.52</v>
          </cell>
          <cell r="J103">
            <v>0</v>
          </cell>
          <cell r="K103">
            <v>0</v>
          </cell>
        </row>
        <row r="104">
          <cell r="A104" t="str">
            <v>MUSSON JAMAICA LTD.</v>
          </cell>
          <cell r="B104">
            <v>120</v>
          </cell>
          <cell r="C104" t="str">
            <v>02</v>
          </cell>
          <cell r="D104" t="str">
            <v>JA $</v>
          </cell>
          <cell r="E104" t="str">
            <v>TERM</v>
          </cell>
          <cell r="F104">
            <v>12</v>
          </cell>
          <cell r="G104" t="str">
            <v>BUSINESS</v>
          </cell>
          <cell r="H104" t="str">
            <v>FOOD</v>
          </cell>
          <cell r="I104">
            <v>6437524.21</v>
          </cell>
          <cell r="J104">
            <v>0</v>
          </cell>
          <cell r="K104">
            <v>0</v>
          </cell>
        </row>
        <row r="105">
          <cell r="A105" t="str">
            <v>MYERS,FLETCHER AND GORDON</v>
          </cell>
          <cell r="B105">
            <v>127</v>
          </cell>
          <cell r="C105" t="str">
            <v>02</v>
          </cell>
          <cell r="D105" t="str">
            <v>JA $</v>
          </cell>
          <cell r="E105" t="str">
            <v>O/D</v>
          </cell>
          <cell r="F105">
            <v>26.3</v>
          </cell>
          <cell r="G105" t="str">
            <v>BUSINESS</v>
          </cell>
          <cell r="H105" t="str">
            <v>PROF.</v>
          </cell>
          <cell r="I105">
            <v>3093458.45</v>
          </cell>
          <cell r="J105">
            <v>0</v>
          </cell>
          <cell r="K105">
            <v>0</v>
          </cell>
        </row>
        <row r="106">
          <cell r="A106" t="str">
            <v>NESTLE-JMP LIMITED</v>
          </cell>
          <cell r="B106">
            <v>120</v>
          </cell>
          <cell r="C106" t="str">
            <v>04</v>
          </cell>
          <cell r="D106" t="str">
            <v>JA $</v>
          </cell>
          <cell r="E106" t="str">
            <v>TERM</v>
          </cell>
          <cell r="F106">
            <v>12</v>
          </cell>
          <cell r="G106" t="str">
            <v>BUSINESS</v>
          </cell>
          <cell r="H106" t="str">
            <v>FOOD</v>
          </cell>
          <cell r="I106">
            <v>2334082.0699999998</v>
          </cell>
          <cell r="J106">
            <v>0</v>
          </cell>
          <cell r="K106">
            <v>0</v>
          </cell>
        </row>
        <row r="107">
          <cell r="A107" t="str">
            <v>NESTLE-JMP LIMITED</v>
          </cell>
          <cell r="B107">
            <v>120</v>
          </cell>
          <cell r="C107" t="str">
            <v>41</v>
          </cell>
          <cell r="D107" t="str">
            <v>JA $</v>
          </cell>
          <cell r="E107" t="str">
            <v>TERM</v>
          </cell>
          <cell r="F107">
            <v>12</v>
          </cell>
          <cell r="G107" t="str">
            <v>BUSINESS</v>
          </cell>
          <cell r="H107" t="str">
            <v>FOOD</v>
          </cell>
          <cell r="I107">
            <v>98342000</v>
          </cell>
          <cell r="J107">
            <v>0</v>
          </cell>
          <cell r="K107">
            <v>0</v>
          </cell>
        </row>
        <row r="108">
          <cell r="A108" t="str">
            <v>NICO DISTRIBUTORS LIMITED</v>
          </cell>
          <cell r="B108">
            <v>120</v>
          </cell>
          <cell r="C108" t="str">
            <v>06</v>
          </cell>
          <cell r="D108" t="str">
            <v>JA $</v>
          </cell>
          <cell r="E108" t="str">
            <v>TERM</v>
          </cell>
          <cell r="F108">
            <v>30.75</v>
          </cell>
          <cell r="G108" t="str">
            <v>BUSINESS</v>
          </cell>
          <cell r="H108" t="str">
            <v>DIST'N</v>
          </cell>
          <cell r="I108">
            <v>4183067.01</v>
          </cell>
          <cell r="J108">
            <v>0</v>
          </cell>
          <cell r="K108">
            <v>0</v>
          </cell>
        </row>
        <row r="109">
          <cell r="A109" t="str">
            <v>NICO DISTRIBUTORS LIMITED</v>
          </cell>
          <cell r="B109">
            <v>120</v>
          </cell>
          <cell r="C109" t="str">
            <v>06</v>
          </cell>
          <cell r="D109" t="str">
            <v>USD</v>
          </cell>
          <cell r="E109" t="str">
            <v>TERM</v>
          </cell>
          <cell r="F109">
            <v>30.75</v>
          </cell>
          <cell r="G109" t="str">
            <v>BUSINESS</v>
          </cell>
          <cell r="H109" t="str">
            <v>DIST'N</v>
          </cell>
          <cell r="I109">
            <v>17582400</v>
          </cell>
          <cell r="J109">
            <v>360000</v>
          </cell>
          <cell r="K109">
            <v>17582400</v>
          </cell>
        </row>
        <row r="110">
          <cell r="A110" t="str">
            <v>PARRIS SANDRA AND OR DONALD</v>
          </cell>
          <cell r="B110">
            <v>200</v>
          </cell>
          <cell r="C110" t="str">
            <v>01</v>
          </cell>
          <cell r="D110" t="str">
            <v>JA $</v>
          </cell>
          <cell r="E110" t="str">
            <v>O/D</v>
          </cell>
          <cell r="F110">
            <v>0</v>
          </cell>
          <cell r="G110" t="str">
            <v>INDIV.</v>
          </cell>
          <cell r="H110" t="str">
            <v>INDIV.</v>
          </cell>
          <cell r="I110">
            <v>3484.53</v>
          </cell>
          <cell r="J110">
            <v>0</v>
          </cell>
          <cell r="K110">
            <v>0</v>
          </cell>
        </row>
        <row r="111">
          <cell r="A111" t="str">
            <v>PEGASUS HOTEL</v>
          </cell>
          <cell r="B111">
            <v>120</v>
          </cell>
          <cell r="C111" t="str">
            <v>04</v>
          </cell>
          <cell r="D111" t="str">
            <v>USD</v>
          </cell>
          <cell r="E111" t="str">
            <v>TERM</v>
          </cell>
          <cell r="F111">
            <v>12</v>
          </cell>
          <cell r="G111" t="str">
            <v>BUSINESS</v>
          </cell>
          <cell r="H111" t="str">
            <v>TOURISM</v>
          </cell>
          <cell r="I111">
            <v>1009914.99</v>
          </cell>
          <cell r="J111">
            <v>20678.030098280098</v>
          </cell>
          <cell r="K111">
            <v>1009914.9900000001</v>
          </cell>
        </row>
        <row r="112">
          <cell r="A112" t="str">
            <v>PHILLPOTTS ARTHUR B.</v>
          </cell>
          <cell r="B112">
            <v>200</v>
          </cell>
          <cell r="C112" t="str">
            <v>05</v>
          </cell>
          <cell r="D112" t="str">
            <v>JA $</v>
          </cell>
          <cell r="E112" t="str">
            <v>O/D</v>
          </cell>
          <cell r="F112">
            <v>31.5</v>
          </cell>
          <cell r="G112" t="str">
            <v>INDIV.</v>
          </cell>
          <cell r="H112" t="str">
            <v>INDIV.</v>
          </cell>
          <cell r="I112">
            <v>528.94000000000005</v>
          </cell>
          <cell r="J112">
            <v>0</v>
          </cell>
          <cell r="K112">
            <v>0</v>
          </cell>
        </row>
        <row r="113">
          <cell r="A113" t="str">
            <v>PORT AUTHORITY OF JAMAICA</v>
          </cell>
          <cell r="B113">
            <v>120</v>
          </cell>
          <cell r="C113" t="str">
            <v>02</v>
          </cell>
          <cell r="D113" t="str">
            <v>USD</v>
          </cell>
          <cell r="E113" t="str">
            <v>TERM</v>
          </cell>
          <cell r="F113">
            <v>11</v>
          </cell>
          <cell r="G113" t="str">
            <v>PSX</v>
          </cell>
          <cell r="H113" t="str">
            <v>PSX</v>
          </cell>
          <cell r="I113">
            <v>48840000</v>
          </cell>
          <cell r="J113">
            <v>999999.99999999988</v>
          </cell>
          <cell r="K113">
            <v>48840000</v>
          </cell>
        </row>
        <row r="114">
          <cell r="A114" t="str">
            <v>PORT AUTHORITY OF JAMAICA</v>
          </cell>
          <cell r="B114">
            <v>120</v>
          </cell>
          <cell r="C114" t="str">
            <v>55</v>
          </cell>
          <cell r="D114" t="str">
            <v>USD</v>
          </cell>
          <cell r="E114" t="str">
            <v>TERM</v>
          </cell>
          <cell r="F114">
            <v>11</v>
          </cell>
          <cell r="G114" t="str">
            <v>PSX</v>
          </cell>
          <cell r="H114" t="str">
            <v>PSX</v>
          </cell>
          <cell r="I114">
            <v>25055135.379999999</v>
          </cell>
          <cell r="J114">
            <v>513004.40990990982</v>
          </cell>
          <cell r="K114">
            <v>25055135.379999999</v>
          </cell>
        </row>
        <row r="115">
          <cell r="A115" t="str">
            <v>PORT AUTHORITY OF JAMAICA</v>
          </cell>
          <cell r="B115">
            <v>120</v>
          </cell>
          <cell r="C115" t="str">
            <v>55</v>
          </cell>
          <cell r="D115" t="str">
            <v>USD</v>
          </cell>
          <cell r="E115" t="str">
            <v>TERM</v>
          </cell>
          <cell r="F115">
            <v>11</v>
          </cell>
          <cell r="G115" t="str">
            <v>PSX</v>
          </cell>
          <cell r="H115" t="str">
            <v>PSX</v>
          </cell>
          <cell r="I115">
            <v>1763985.54</v>
          </cell>
          <cell r="J115">
            <v>36117.640049140049</v>
          </cell>
          <cell r="K115">
            <v>1763985.54</v>
          </cell>
        </row>
        <row r="116">
          <cell r="A116" t="str">
            <v>PORT AUTHORITY OF JAMAICA</v>
          </cell>
          <cell r="B116">
            <v>120</v>
          </cell>
          <cell r="C116" t="str">
            <v>55</v>
          </cell>
          <cell r="D116" t="str">
            <v>USD</v>
          </cell>
          <cell r="E116" t="str">
            <v>TERM</v>
          </cell>
          <cell r="F116">
            <v>11</v>
          </cell>
          <cell r="G116" t="str">
            <v>PSX</v>
          </cell>
          <cell r="H116" t="str">
            <v>PSX</v>
          </cell>
          <cell r="I116">
            <v>7505695.0599999996</v>
          </cell>
          <cell r="J116">
            <v>153679.26003276001</v>
          </cell>
          <cell r="K116">
            <v>7505695.0599999996</v>
          </cell>
        </row>
        <row r="117">
          <cell r="A117" t="str">
            <v>PUSEY RACQUEL</v>
          </cell>
          <cell r="B117">
            <v>200</v>
          </cell>
          <cell r="C117" t="str">
            <v>05</v>
          </cell>
          <cell r="D117" t="str">
            <v>JA $</v>
          </cell>
          <cell r="E117" t="str">
            <v>O/D</v>
          </cell>
          <cell r="F117">
            <v>31.5</v>
          </cell>
          <cell r="G117" t="str">
            <v>INDIV.</v>
          </cell>
          <cell r="H117" t="str">
            <v>INDIV.</v>
          </cell>
          <cell r="I117">
            <v>903.14</v>
          </cell>
          <cell r="J117">
            <v>0</v>
          </cell>
          <cell r="K117">
            <v>0</v>
          </cell>
        </row>
        <row r="118">
          <cell r="A118" t="str">
            <v>REAL  WOODS LIMITED</v>
          </cell>
          <cell r="B118">
            <v>200</v>
          </cell>
          <cell r="C118" t="str">
            <v>60</v>
          </cell>
          <cell r="D118" t="str">
            <v>JA $</v>
          </cell>
          <cell r="E118" t="str">
            <v>O/D</v>
          </cell>
          <cell r="F118">
            <v>31.5</v>
          </cell>
          <cell r="G118" t="str">
            <v>BUSINESS</v>
          </cell>
          <cell r="H118" t="str">
            <v>PROF.</v>
          </cell>
          <cell r="I118">
            <v>51936.87</v>
          </cell>
          <cell r="J118">
            <v>0</v>
          </cell>
          <cell r="K118">
            <v>0</v>
          </cell>
        </row>
        <row r="119">
          <cell r="A119" t="str">
            <v>RESTAURANTS OF JAMAICA</v>
          </cell>
          <cell r="B119">
            <v>120</v>
          </cell>
          <cell r="C119" t="str">
            <v>50</v>
          </cell>
          <cell r="D119" t="str">
            <v>JA $</v>
          </cell>
          <cell r="E119" t="str">
            <v>TERM</v>
          </cell>
          <cell r="F119">
            <v>20.88</v>
          </cell>
          <cell r="G119" t="str">
            <v>BUSINESS</v>
          </cell>
          <cell r="H119" t="str">
            <v>FOOD</v>
          </cell>
          <cell r="I119">
            <v>5526315.6900000004</v>
          </cell>
          <cell r="J119">
            <v>0</v>
          </cell>
          <cell r="K119">
            <v>0</v>
          </cell>
        </row>
        <row r="120">
          <cell r="A120" t="str">
            <v>RESTAURANTS OF JAMAICA</v>
          </cell>
          <cell r="B120">
            <v>150</v>
          </cell>
          <cell r="C120" t="str">
            <v>00</v>
          </cell>
          <cell r="D120" t="str">
            <v>JA $</v>
          </cell>
          <cell r="E120" t="str">
            <v>LEASE</v>
          </cell>
          <cell r="F120">
            <v>21</v>
          </cell>
          <cell r="G120" t="str">
            <v>BUSINESS</v>
          </cell>
          <cell r="H120" t="str">
            <v>FOOD</v>
          </cell>
          <cell r="I120">
            <v>2140079.7999999998</v>
          </cell>
          <cell r="J120">
            <v>0</v>
          </cell>
          <cell r="K120">
            <v>0</v>
          </cell>
        </row>
        <row r="121">
          <cell r="A121" t="str">
            <v>RULAND JOHN AND OR CAROLYN</v>
          </cell>
          <cell r="B121">
            <v>200</v>
          </cell>
          <cell r="C121" t="str">
            <v>05</v>
          </cell>
          <cell r="D121" t="str">
            <v>JA $</v>
          </cell>
          <cell r="E121" t="str">
            <v>O/D</v>
          </cell>
          <cell r="F121">
            <v>31.5</v>
          </cell>
          <cell r="G121" t="str">
            <v>INDIV.</v>
          </cell>
          <cell r="H121" t="str">
            <v>INDIV.</v>
          </cell>
          <cell r="I121">
            <v>100</v>
          </cell>
          <cell r="J121">
            <v>0</v>
          </cell>
          <cell r="K121">
            <v>0</v>
          </cell>
        </row>
        <row r="122">
          <cell r="A122" t="str">
            <v>SALOMON SMITH BARNEY-INC.</v>
          </cell>
          <cell r="B122">
            <v>200</v>
          </cell>
          <cell r="C122" t="str">
            <v>16</v>
          </cell>
          <cell r="D122" t="str">
            <v>JA $</v>
          </cell>
          <cell r="E122" t="str">
            <v>O/D</v>
          </cell>
          <cell r="F122">
            <v>31.5</v>
          </cell>
          <cell r="G122" t="str">
            <v>F.I.</v>
          </cell>
          <cell r="H122" t="str">
            <v>F.I.</v>
          </cell>
          <cell r="I122">
            <v>1952.72</v>
          </cell>
          <cell r="J122">
            <v>0</v>
          </cell>
          <cell r="K122">
            <v>0</v>
          </cell>
        </row>
        <row r="123">
          <cell r="A123" t="str">
            <v>SAMUELS CAROL AND OR ROCHESTER M</v>
          </cell>
          <cell r="B123">
            <v>200</v>
          </cell>
          <cell r="C123" t="str">
            <v>05</v>
          </cell>
          <cell r="D123" t="str">
            <v>JA $</v>
          </cell>
          <cell r="E123" t="str">
            <v>O/D</v>
          </cell>
          <cell r="F123">
            <v>31.5</v>
          </cell>
          <cell r="G123" t="str">
            <v>INDIV.</v>
          </cell>
          <cell r="H123" t="str">
            <v>INDIV.</v>
          </cell>
          <cell r="I123">
            <v>327.29000000000002</v>
          </cell>
          <cell r="J123">
            <v>0</v>
          </cell>
          <cell r="K123">
            <v>0</v>
          </cell>
        </row>
        <row r="124">
          <cell r="A124" t="str">
            <v>SERAMCO</v>
          </cell>
          <cell r="B124">
            <v>120</v>
          </cell>
          <cell r="C124" t="str">
            <v>15</v>
          </cell>
          <cell r="D124" t="str">
            <v>JA $</v>
          </cell>
          <cell r="E124" t="str">
            <v>TERM</v>
          </cell>
          <cell r="F124">
            <v>9.75</v>
          </cell>
          <cell r="G124" t="str">
            <v>BUSINESS</v>
          </cell>
          <cell r="H124" t="str">
            <v>PROF.</v>
          </cell>
          <cell r="I124">
            <v>976927.86</v>
          </cell>
          <cell r="J124">
            <v>0</v>
          </cell>
          <cell r="K124">
            <v>0</v>
          </cell>
        </row>
        <row r="125">
          <cell r="A125" t="str">
            <v>SERAMCO</v>
          </cell>
          <cell r="B125">
            <v>120</v>
          </cell>
          <cell r="C125" t="str">
            <v>15</v>
          </cell>
          <cell r="D125" t="str">
            <v>USD</v>
          </cell>
          <cell r="E125" t="str">
            <v>TERM</v>
          </cell>
          <cell r="F125">
            <v>9.75</v>
          </cell>
          <cell r="G125" t="str">
            <v>BUSINESS</v>
          </cell>
          <cell r="H125" t="str">
            <v>PROF.</v>
          </cell>
          <cell r="I125">
            <v>3681781.91</v>
          </cell>
          <cell r="J125">
            <v>75384.559991809991</v>
          </cell>
          <cell r="K125">
            <v>3681781.91</v>
          </cell>
        </row>
        <row r="126">
          <cell r="A126" t="str">
            <v>SHELL COMPANY W.I. LTD.</v>
          </cell>
          <cell r="B126">
            <v>120</v>
          </cell>
          <cell r="C126" t="str">
            <v>02</v>
          </cell>
          <cell r="D126" t="str">
            <v>JA $</v>
          </cell>
          <cell r="E126" t="str">
            <v>TERM</v>
          </cell>
          <cell r="F126">
            <v>13.7</v>
          </cell>
          <cell r="G126" t="str">
            <v>BUSINESS</v>
          </cell>
          <cell r="H126" t="str">
            <v>GAS</v>
          </cell>
          <cell r="I126">
            <v>70000000</v>
          </cell>
          <cell r="J126">
            <v>0</v>
          </cell>
          <cell r="K126">
            <v>0</v>
          </cell>
        </row>
        <row r="127">
          <cell r="A127" t="str">
            <v>SHELL COMPANY W.I. LTD.</v>
          </cell>
          <cell r="B127">
            <v>200</v>
          </cell>
          <cell r="C127" t="str">
            <v>02</v>
          </cell>
          <cell r="D127" t="str">
            <v>JA $</v>
          </cell>
          <cell r="E127" t="str">
            <v>O/D</v>
          </cell>
          <cell r="F127">
            <v>31.5</v>
          </cell>
          <cell r="G127" t="str">
            <v>BUSINESS</v>
          </cell>
          <cell r="H127" t="str">
            <v>GAS</v>
          </cell>
          <cell r="I127">
            <v>524288.16</v>
          </cell>
          <cell r="J127">
            <v>0</v>
          </cell>
          <cell r="K127">
            <v>0</v>
          </cell>
        </row>
        <row r="128">
          <cell r="A128" t="str">
            <v>SHELL COMPANY W.I. LTD.</v>
          </cell>
          <cell r="B128">
            <v>200</v>
          </cell>
          <cell r="C128" t="str">
            <v>02</v>
          </cell>
          <cell r="D128" t="str">
            <v>JA $</v>
          </cell>
          <cell r="E128" t="str">
            <v>O/D</v>
          </cell>
          <cell r="F128">
            <v>31.5</v>
          </cell>
          <cell r="G128" t="str">
            <v>BUSINESS</v>
          </cell>
          <cell r="H128" t="str">
            <v>GAS</v>
          </cell>
          <cell r="I128">
            <v>629876.62</v>
          </cell>
          <cell r="J128">
            <v>0</v>
          </cell>
          <cell r="K128">
            <v>0</v>
          </cell>
        </row>
        <row r="129">
          <cell r="A129" t="str">
            <v>SHELL COMPANY W.I. LTD.</v>
          </cell>
          <cell r="B129">
            <v>200</v>
          </cell>
          <cell r="C129" t="str">
            <v>02</v>
          </cell>
          <cell r="D129" t="str">
            <v>JA $</v>
          </cell>
          <cell r="E129" t="str">
            <v>O/D</v>
          </cell>
          <cell r="F129">
            <v>31.5</v>
          </cell>
          <cell r="G129" t="str">
            <v>BUSINESS</v>
          </cell>
          <cell r="H129" t="str">
            <v>GAS</v>
          </cell>
          <cell r="I129">
            <v>745916.31</v>
          </cell>
          <cell r="J129">
            <v>0</v>
          </cell>
          <cell r="K129">
            <v>0</v>
          </cell>
        </row>
        <row r="130">
          <cell r="A130" t="str">
            <v>SHELL COMPANY W.I. LTD.</v>
          </cell>
          <cell r="B130">
            <v>200</v>
          </cell>
          <cell r="C130" t="str">
            <v>02</v>
          </cell>
          <cell r="D130" t="str">
            <v>JA $</v>
          </cell>
          <cell r="E130" t="str">
            <v>O/D</v>
          </cell>
          <cell r="F130">
            <v>31.5</v>
          </cell>
          <cell r="G130" t="str">
            <v>BUSINESS</v>
          </cell>
          <cell r="H130" t="str">
            <v>GAS</v>
          </cell>
          <cell r="I130">
            <v>127193.02</v>
          </cell>
          <cell r="J130">
            <v>0</v>
          </cell>
          <cell r="K130">
            <v>0</v>
          </cell>
        </row>
        <row r="131">
          <cell r="A131" t="str">
            <v>SHELL COMPANY W.I. LTD.</v>
          </cell>
          <cell r="B131">
            <v>200</v>
          </cell>
          <cell r="C131" t="str">
            <v>02</v>
          </cell>
          <cell r="D131" t="str">
            <v>JA $</v>
          </cell>
          <cell r="E131" t="str">
            <v>O/D</v>
          </cell>
          <cell r="F131">
            <v>31.5</v>
          </cell>
          <cell r="G131" t="str">
            <v>BUSINESS</v>
          </cell>
          <cell r="H131" t="str">
            <v>GAS</v>
          </cell>
          <cell r="I131">
            <v>370164.45</v>
          </cell>
          <cell r="J131">
            <v>0</v>
          </cell>
          <cell r="K131">
            <v>0</v>
          </cell>
        </row>
        <row r="132">
          <cell r="A132" t="str">
            <v>SHELL COMPANY W.I. LTD.</v>
          </cell>
          <cell r="B132">
            <v>200</v>
          </cell>
          <cell r="C132" t="str">
            <v>02</v>
          </cell>
          <cell r="D132" t="str">
            <v>JA $</v>
          </cell>
          <cell r="E132" t="str">
            <v>O/D</v>
          </cell>
          <cell r="F132">
            <v>31.5</v>
          </cell>
          <cell r="G132" t="str">
            <v>BUSINESS</v>
          </cell>
          <cell r="H132" t="str">
            <v>GAS</v>
          </cell>
          <cell r="I132">
            <v>226961.21</v>
          </cell>
          <cell r="J132">
            <v>0</v>
          </cell>
          <cell r="K132">
            <v>0</v>
          </cell>
        </row>
        <row r="133">
          <cell r="A133" t="str">
            <v>SHELL COMPANY W.I. LTD.</v>
          </cell>
          <cell r="B133">
            <v>200</v>
          </cell>
          <cell r="C133" t="str">
            <v>02</v>
          </cell>
          <cell r="D133" t="str">
            <v>JA $</v>
          </cell>
          <cell r="E133" t="str">
            <v>O/D</v>
          </cell>
          <cell r="F133">
            <v>31.5</v>
          </cell>
          <cell r="G133" t="str">
            <v>BUSINESS</v>
          </cell>
          <cell r="H133" t="str">
            <v>GAS</v>
          </cell>
          <cell r="I133">
            <v>448984.08</v>
          </cell>
          <cell r="J133">
            <v>0</v>
          </cell>
          <cell r="K133">
            <v>0</v>
          </cell>
        </row>
        <row r="134">
          <cell r="A134" t="str">
            <v>SHELL COMPANY W.I. LTD.</v>
          </cell>
          <cell r="B134">
            <v>200</v>
          </cell>
          <cell r="C134" t="str">
            <v>60</v>
          </cell>
          <cell r="D134" t="str">
            <v>JA $</v>
          </cell>
          <cell r="E134" t="str">
            <v>O/D</v>
          </cell>
          <cell r="F134">
            <v>31.5</v>
          </cell>
          <cell r="G134" t="str">
            <v>BUSINESS</v>
          </cell>
          <cell r="H134" t="str">
            <v>GAS</v>
          </cell>
          <cell r="I134">
            <v>74.77</v>
          </cell>
          <cell r="J134">
            <v>0</v>
          </cell>
          <cell r="K134">
            <v>0</v>
          </cell>
        </row>
        <row r="135">
          <cell r="A135" t="str">
            <v>SOLOMON ARMSTRONG AND CO. LTD.</v>
          </cell>
          <cell r="B135">
            <v>200</v>
          </cell>
          <cell r="C135" t="str">
            <v>66</v>
          </cell>
          <cell r="D135" t="str">
            <v>JA $</v>
          </cell>
          <cell r="E135" t="str">
            <v>O/D</v>
          </cell>
          <cell r="F135">
            <v>31.5</v>
          </cell>
          <cell r="G135" t="str">
            <v>BUSINESS</v>
          </cell>
          <cell r="H135" t="str">
            <v>PROF.</v>
          </cell>
          <cell r="I135">
            <v>100</v>
          </cell>
          <cell r="J135">
            <v>0</v>
          </cell>
          <cell r="K135">
            <v>0</v>
          </cell>
        </row>
        <row r="136">
          <cell r="A136" t="str">
            <v>SPENCE WAYNE</v>
          </cell>
          <cell r="B136">
            <v>200</v>
          </cell>
          <cell r="C136" t="str">
            <v>05</v>
          </cell>
          <cell r="D136" t="str">
            <v>JA $</v>
          </cell>
          <cell r="E136" t="str">
            <v>O/D</v>
          </cell>
          <cell r="F136">
            <v>31.5</v>
          </cell>
          <cell r="G136" t="str">
            <v>INDIV.</v>
          </cell>
          <cell r="H136" t="str">
            <v>INDIV.</v>
          </cell>
          <cell r="I136">
            <v>237.08</v>
          </cell>
          <cell r="J136">
            <v>0</v>
          </cell>
          <cell r="K136">
            <v>0</v>
          </cell>
        </row>
        <row r="137">
          <cell r="A137" t="str">
            <v>STAFF-16%</v>
          </cell>
          <cell r="B137">
            <v>121</v>
          </cell>
          <cell r="C137" t="str">
            <v>10</v>
          </cell>
          <cell r="D137" t="str">
            <v>JA $</v>
          </cell>
          <cell r="E137" t="str">
            <v>MTG</v>
          </cell>
          <cell r="F137">
            <v>16</v>
          </cell>
          <cell r="G137" t="str">
            <v>INDIV.</v>
          </cell>
          <cell r="H137" t="str">
            <v>construction</v>
          </cell>
          <cell r="I137">
            <v>11077505.67</v>
          </cell>
          <cell r="J137">
            <v>0</v>
          </cell>
          <cell r="K137">
            <v>0</v>
          </cell>
        </row>
        <row r="138">
          <cell r="A138" t="str">
            <v>STAFF-20.75%</v>
          </cell>
          <cell r="B138">
            <v>121</v>
          </cell>
          <cell r="C138" t="str">
            <v>06</v>
          </cell>
          <cell r="D138" t="str">
            <v>JA $</v>
          </cell>
          <cell r="E138" t="str">
            <v>TERM</v>
          </cell>
          <cell r="F138">
            <v>20.75</v>
          </cell>
          <cell r="G138" t="str">
            <v>INDIV.</v>
          </cell>
          <cell r="H138" t="str">
            <v>INDIV.</v>
          </cell>
          <cell r="I138">
            <v>1554034.24</v>
          </cell>
          <cell r="J138">
            <v>0</v>
          </cell>
          <cell r="K138">
            <v>0</v>
          </cell>
        </row>
        <row r="139">
          <cell r="A139" t="str">
            <v>STAFF-3%</v>
          </cell>
          <cell r="B139">
            <v>121</v>
          </cell>
          <cell r="C139" t="str">
            <v>08</v>
          </cell>
          <cell r="D139" t="str">
            <v>JA $</v>
          </cell>
          <cell r="E139" t="str">
            <v>MTG</v>
          </cell>
          <cell r="F139">
            <v>3</v>
          </cell>
          <cell r="G139" t="str">
            <v>INDIV.</v>
          </cell>
          <cell r="H139" t="str">
            <v>construction</v>
          </cell>
          <cell r="I139">
            <v>41840340.479999997</v>
          </cell>
          <cell r="J139">
            <v>0</v>
          </cell>
          <cell r="K139">
            <v>0</v>
          </cell>
        </row>
        <row r="140">
          <cell r="A140" t="str">
            <v>STAFF-4%</v>
          </cell>
          <cell r="B140">
            <v>121</v>
          </cell>
          <cell r="C140" t="str">
            <v>00</v>
          </cell>
          <cell r="D140" t="str">
            <v>JA $</v>
          </cell>
          <cell r="E140" t="str">
            <v>TERM</v>
          </cell>
          <cell r="F140">
            <v>4</v>
          </cell>
          <cell r="G140" t="str">
            <v>INDIV.</v>
          </cell>
          <cell r="H140" t="str">
            <v>INDIV.</v>
          </cell>
          <cell r="I140">
            <v>55252744.869999997</v>
          </cell>
          <cell r="J140">
            <v>0</v>
          </cell>
          <cell r="K140">
            <v>0</v>
          </cell>
        </row>
        <row r="141">
          <cell r="A141" t="str">
            <v>SUGAR COMPANY</v>
          </cell>
          <cell r="B141">
            <v>120</v>
          </cell>
          <cell r="C141" t="str">
            <v>18</v>
          </cell>
          <cell r="D141" t="str">
            <v>USD</v>
          </cell>
          <cell r="E141" t="str">
            <v>TERM</v>
          </cell>
          <cell r="F141">
            <v>12</v>
          </cell>
          <cell r="G141" t="str">
            <v>POX</v>
          </cell>
          <cell r="H141" t="str">
            <v>POX</v>
          </cell>
          <cell r="I141">
            <v>6783330.9500000002</v>
          </cell>
          <cell r="J141">
            <v>138888.84009009009</v>
          </cell>
          <cell r="K141">
            <v>6783330.9500000002</v>
          </cell>
        </row>
        <row r="142">
          <cell r="A142" t="str">
            <v>TAN-MARJ INVESTMENTS LTD.</v>
          </cell>
          <cell r="B142">
            <v>120</v>
          </cell>
          <cell r="C142" t="str">
            <v>50</v>
          </cell>
          <cell r="D142" t="str">
            <v>JA $</v>
          </cell>
          <cell r="E142" t="str">
            <v>TERM</v>
          </cell>
          <cell r="F142">
            <v>22</v>
          </cell>
          <cell r="G142" t="str">
            <v>BUSINESS</v>
          </cell>
          <cell r="H142" t="str">
            <v>PROF.</v>
          </cell>
          <cell r="I142">
            <v>20100000</v>
          </cell>
          <cell r="J142">
            <v>0</v>
          </cell>
          <cell r="K142">
            <v>0</v>
          </cell>
        </row>
        <row r="143">
          <cell r="A143" t="str">
            <v>TASTEE LIMITED</v>
          </cell>
          <cell r="B143">
            <v>120</v>
          </cell>
          <cell r="C143" t="str">
            <v>02</v>
          </cell>
          <cell r="D143" t="str">
            <v>JA $</v>
          </cell>
          <cell r="E143" t="str">
            <v>TERM</v>
          </cell>
          <cell r="F143">
            <v>22.63</v>
          </cell>
          <cell r="G143" t="str">
            <v>BUSINESS</v>
          </cell>
          <cell r="H143" t="str">
            <v>FOOD</v>
          </cell>
          <cell r="I143">
            <v>12750000</v>
          </cell>
          <cell r="J143">
            <v>0</v>
          </cell>
          <cell r="K143">
            <v>0</v>
          </cell>
        </row>
        <row r="144">
          <cell r="A144" t="str">
            <v>TAYLOR ROBERT AND KECIA J.</v>
          </cell>
          <cell r="B144">
            <v>200</v>
          </cell>
          <cell r="C144" t="str">
            <v>01</v>
          </cell>
          <cell r="D144" t="str">
            <v>JA $</v>
          </cell>
          <cell r="E144" t="str">
            <v>O/D</v>
          </cell>
          <cell r="F144">
            <v>0</v>
          </cell>
          <cell r="G144" t="str">
            <v>INDIV.</v>
          </cell>
          <cell r="H144" t="str">
            <v>INDIV.</v>
          </cell>
          <cell r="I144">
            <v>4265.42</v>
          </cell>
          <cell r="J144">
            <v>0</v>
          </cell>
          <cell r="K144">
            <v>0</v>
          </cell>
        </row>
        <row r="145">
          <cell r="A145" t="str">
            <v>THEODORE INVESTMENTS LTD - TCBY</v>
          </cell>
          <cell r="B145">
            <v>120</v>
          </cell>
          <cell r="C145" t="str">
            <v>07</v>
          </cell>
          <cell r="D145" t="str">
            <v>USD</v>
          </cell>
          <cell r="E145" t="str">
            <v>TERM</v>
          </cell>
          <cell r="F145">
            <v>14</v>
          </cell>
          <cell r="G145" t="str">
            <v>BUSINESS</v>
          </cell>
          <cell r="H145" t="str">
            <v>FOOD</v>
          </cell>
          <cell r="I145">
            <v>1779867.82</v>
          </cell>
          <cell r="J145">
            <v>36442.830057330058</v>
          </cell>
          <cell r="K145">
            <v>1779867.82</v>
          </cell>
        </row>
        <row r="146">
          <cell r="A146" t="str">
            <v>THOMPSON JULIE</v>
          </cell>
          <cell r="B146">
            <v>200</v>
          </cell>
          <cell r="C146" t="str">
            <v>05</v>
          </cell>
          <cell r="D146" t="str">
            <v>JA $</v>
          </cell>
          <cell r="E146" t="str">
            <v>O/D</v>
          </cell>
          <cell r="F146">
            <v>31.5</v>
          </cell>
          <cell r="G146" t="str">
            <v>INDIV.</v>
          </cell>
          <cell r="H146" t="str">
            <v>INDIV.</v>
          </cell>
          <cell r="I146">
            <v>2397.4</v>
          </cell>
          <cell r="J146">
            <v>0</v>
          </cell>
          <cell r="K146">
            <v>0</v>
          </cell>
        </row>
        <row r="147">
          <cell r="A147" t="str">
            <v>THREE RIVERS MGMT. LTD.</v>
          </cell>
          <cell r="B147">
            <v>120</v>
          </cell>
          <cell r="C147" t="str">
            <v>04</v>
          </cell>
          <cell r="D147" t="str">
            <v>JA $</v>
          </cell>
          <cell r="E147" t="str">
            <v>TERM</v>
          </cell>
          <cell r="F147">
            <v>23</v>
          </cell>
          <cell r="G147" t="str">
            <v>BUSINESS</v>
          </cell>
          <cell r="H147" t="str">
            <v>TOURISM</v>
          </cell>
          <cell r="I147">
            <v>2716912.95</v>
          </cell>
          <cell r="J147">
            <v>0</v>
          </cell>
          <cell r="K147">
            <v>0</v>
          </cell>
        </row>
        <row r="148">
          <cell r="A148" t="str">
            <v>TIMO'S TRADING LIMITED</v>
          </cell>
          <cell r="B148">
            <v>127</v>
          </cell>
          <cell r="C148" t="str">
            <v>07</v>
          </cell>
          <cell r="D148" t="str">
            <v>JA $</v>
          </cell>
          <cell r="E148" t="str">
            <v>O/D</v>
          </cell>
          <cell r="F148">
            <v>17</v>
          </cell>
          <cell r="G148" t="str">
            <v>BUSINESS</v>
          </cell>
          <cell r="H148" t="str">
            <v>DIST'N</v>
          </cell>
          <cell r="I148">
            <v>3666913.83</v>
          </cell>
          <cell r="J148">
            <v>0</v>
          </cell>
          <cell r="K148">
            <v>0</v>
          </cell>
        </row>
        <row r="149">
          <cell r="A149" t="str">
            <v>TOMLINSON-WARSKOW JUDITH</v>
          </cell>
          <cell r="B149">
            <v>200</v>
          </cell>
          <cell r="C149" t="str">
            <v>01</v>
          </cell>
          <cell r="D149" t="str">
            <v>JA $</v>
          </cell>
          <cell r="E149" t="str">
            <v>O/D</v>
          </cell>
          <cell r="F149">
            <v>0</v>
          </cell>
          <cell r="G149" t="str">
            <v>INDIV.</v>
          </cell>
          <cell r="H149" t="str">
            <v>INDIV.</v>
          </cell>
          <cell r="I149">
            <v>4125.13</v>
          </cell>
          <cell r="J149">
            <v>0</v>
          </cell>
          <cell r="K149">
            <v>0</v>
          </cell>
        </row>
        <row r="150">
          <cell r="A150" t="str">
            <v>TROPICAIR</v>
          </cell>
          <cell r="B150">
            <v>120</v>
          </cell>
          <cell r="C150" t="str">
            <v>02</v>
          </cell>
          <cell r="D150" t="str">
            <v>USD</v>
          </cell>
          <cell r="E150" t="str">
            <v>TERM</v>
          </cell>
          <cell r="F150">
            <v>10</v>
          </cell>
          <cell r="G150" t="str">
            <v>BUSINESS</v>
          </cell>
          <cell r="H150" t="str">
            <v>METALS</v>
          </cell>
          <cell r="I150">
            <v>46398000</v>
          </cell>
          <cell r="J150">
            <v>949999.99999999988</v>
          </cell>
          <cell r="K150">
            <v>46398000</v>
          </cell>
        </row>
        <row r="151">
          <cell r="A151" t="str">
            <v>TROPICAIR</v>
          </cell>
          <cell r="B151">
            <v>120</v>
          </cell>
          <cell r="C151" t="str">
            <v>63</v>
          </cell>
          <cell r="D151" t="str">
            <v>JA $</v>
          </cell>
          <cell r="E151" t="str">
            <v>TERM</v>
          </cell>
          <cell r="F151">
            <v>10</v>
          </cell>
          <cell r="G151" t="str">
            <v>BUSINESS</v>
          </cell>
          <cell r="H151" t="str">
            <v>METALS</v>
          </cell>
          <cell r="I151">
            <v>1758830</v>
          </cell>
          <cell r="J151">
            <v>0</v>
          </cell>
          <cell r="K151">
            <v>0</v>
          </cell>
        </row>
        <row r="152">
          <cell r="A152" t="str">
            <v>TULLOCH FRANCIS AND DOREEN T-A</v>
          </cell>
          <cell r="B152">
            <v>200</v>
          </cell>
          <cell r="C152" t="str">
            <v>60</v>
          </cell>
          <cell r="D152" t="str">
            <v>JA $</v>
          </cell>
          <cell r="E152" t="str">
            <v>O/D</v>
          </cell>
          <cell r="F152">
            <v>31.5</v>
          </cell>
          <cell r="G152" t="str">
            <v>INDIV.</v>
          </cell>
          <cell r="H152" t="str">
            <v>INDIV.</v>
          </cell>
          <cell r="I152">
            <v>40</v>
          </cell>
          <cell r="J152">
            <v>0</v>
          </cell>
          <cell r="K152">
            <v>0</v>
          </cell>
        </row>
        <row r="153">
          <cell r="A153" t="str">
            <v>TYRES R US LIMITED</v>
          </cell>
          <cell r="B153">
            <v>120</v>
          </cell>
          <cell r="C153" t="str">
            <v>42</v>
          </cell>
          <cell r="D153" t="str">
            <v>USD</v>
          </cell>
          <cell r="E153" t="str">
            <v>TERM</v>
          </cell>
          <cell r="F153">
            <v>14</v>
          </cell>
          <cell r="G153" t="str">
            <v>BUSINESS</v>
          </cell>
          <cell r="H153" t="str">
            <v>DIST'N</v>
          </cell>
          <cell r="I153">
            <v>21636465.300000001</v>
          </cell>
          <cell r="J153">
            <v>443007.07002456998</v>
          </cell>
          <cell r="K153">
            <v>21636465.300000001</v>
          </cell>
        </row>
        <row r="154">
          <cell r="A154" t="str">
            <v>TYRES R US LIMITED</v>
          </cell>
          <cell r="B154">
            <v>200</v>
          </cell>
          <cell r="C154" t="str">
            <v>66</v>
          </cell>
          <cell r="D154" t="str">
            <v>JA $</v>
          </cell>
          <cell r="E154" t="str">
            <v>O/D</v>
          </cell>
          <cell r="F154">
            <v>31.5</v>
          </cell>
          <cell r="G154" t="str">
            <v>BUSINESS</v>
          </cell>
          <cell r="H154" t="str">
            <v>DIST'N</v>
          </cell>
          <cell r="I154">
            <v>68.28</v>
          </cell>
          <cell r="J154">
            <v>0</v>
          </cell>
          <cell r="K154">
            <v>0</v>
          </cell>
        </row>
        <row r="155">
          <cell r="A155" t="str">
            <v>VA TECH ESCHER WYSS S.A.</v>
          </cell>
          <cell r="B155">
            <v>200</v>
          </cell>
          <cell r="C155" t="str">
            <v>02</v>
          </cell>
          <cell r="D155" t="str">
            <v>JA $</v>
          </cell>
          <cell r="E155" t="str">
            <v>O/D</v>
          </cell>
          <cell r="F155">
            <v>31.5</v>
          </cell>
          <cell r="G155" t="str">
            <v>BUSINESS</v>
          </cell>
          <cell r="H155" t="str">
            <v>PROF.</v>
          </cell>
          <cell r="I155">
            <v>206.43</v>
          </cell>
          <cell r="J155">
            <v>0</v>
          </cell>
          <cell r="K155">
            <v>0</v>
          </cell>
        </row>
        <row r="156">
          <cell r="A156" t="str">
            <v>VAP LIMITED</v>
          </cell>
          <cell r="B156">
            <v>120</v>
          </cell>
          <cell r="C156" t="str">
            <v>02</v>
          </cell>
          <cell r="D156" t="str">
            <v>JA $</v>
          </cell>
          <cell r="E156" t="str">
            <v>TERM</v>
          </cell>
          <cell r="F156">
            <v>32</v>
          </cell>
          <cell r="G156" t="str">
            <v>BUSINESS</v>
          </cell>
          <cell r="H156" t="str">
            <v>PROF.</v>
          </cell>
          <cell r="I156">
            <v>446342.56</v>
          </cell>
          <cell r="J156">
            <v>0</v>
          </cell>
          <cell r="K156">
            <v>0</v>
          </cell>
        </row>
        <row r="157">
          <cell r="A157" t="str">
            <v>VAP LIMITED</v>
          </cell>
          <cell r="B157">
            <v>120</v>
          </cell>
          <cell r="C157" t="str">
            <v>42</v>
          </cell>
          <cell r="D157" t="str">
            <v>USD</v>
          </cell>
          <cell r="E157" t="str">
            <v>TERM</v>
          </cell>
          <cell r="F157">
            <v>32</v>
          </cell>
          <cell r="G157" t="str">
            <v>BUSINESS</v>
          </cell>
          <cell r="H157" t="str">
            <v>PROF.</v>
          </cell>
          <cell r="I157">
            <v>3619317.99</v>
          </cell>
          <cell r="J157">
            <v>74105.609950859944</v>
          </cell>
          <cell r="K157">
            <v>3619317.9899999998</v>
          </cell>
        </row>
        <row r="158">
          <cell r="A158" t="str">
            <v>VAP LIMITED</v>
          </cell>
          <cell r="B158">
            <v>120</v>
          </cell>
          <cell r="C158" t="str">
            <v>50</v>
          </cell>
          <cell r="D158" t="str">
            <v>JA $</v>
          </cell>
          <cell r="E158" t="str">
            <v>TERM</v>
          </cell>
          <cell r="F158">
            <v>32</v>
          </cell>
          <cell r="G158" t="str">
            <v>BUSINESS</v>
          </cell>
          <cell r="H158" t="str">
            <v>PROF.</v>
          </cell>
          <cell r="I158">
            <v>0.01</v>
          </cell>
          <cell r="J158">
            <v>0</v>
          </cell>
          <cell r="K158">
            <v>0</v>
          </cell>
        </row>
        <row r="159">
          <cell r="A159" t="str">
            <v>VAP LIMITED</v>
          </cell>
          <cell r="B159">
            <v>127</v>
          </cell>
          <cell r="C159" t="str">
            <v>06</v>
          </cell>
          <cell r="D159" t="str">
            <v>JA $</v>
          </cell>
          <cell r="E159" t="str">
            <v>O/D</v>
          </cell>
          <cell r="F159">
            <v>19</v>
          </cell>
          <cell r="G159" t="str">
            <v>BUSINESS</v>
          </cell>
          <cell r="H159" t="str">
            <v>PROF.</v>
          </cell>
          <cell r="I159">
            <v>4115690.9</v>
          </cell>
          <cell r="J159">
            <v>0</v>
          </cell>
          <cell r="K159">
            <v>0</v>
          </cell>
        </row>
        <row r="160">
          <cell r="A160" t="str">
            <v>VILLAGE RESORTS LIMITED</v>
          </cell>
          <cell r="B160">
            <v>120</v>
          </cell>
          <cell r="C160" t="str">
            <v>02</v>
          </cell>
          <cell r="D160" t="str">
            <v>USD</v>
          </cell>
          <cell r="E160" t="str">
            <v>TERM</v>
          </cell>
          <cell r="F160">
            <v>12</v>
          </cell>
          <cell r="G160" t="str">
            <v>BUSINESS</v>
          </cell>
          <cell r="H160" t="str">
            <v>TOURISM</v>
          </cell>
          <cell r="I160">
            <v>1709400</v>
          </cell>
          <cell r="J160">
            <v>35000</v>
          </cell>
          <cell r="K160">
            <v>1709400.0000000002</v>
          </cell>
        </row>
        <row r="161">
          <cell r="A161" t="str">
            <v>VILLAGE RESORTS LIMITED</v>
          </cell>
          <cell r="B161">
            <v>120</v>
          </cell>
          <cell r="C161" t="str">
            <v>04</v>
          </cell>
          <cell r="D161" t="str">
            <v>USD</v>
          </cell>
          <cell r="E161" t="str">
            <v>TERM</v>
          </cell>
          <cell r="F161">
            <v>12</v>
          </cell>
          <cell r="G161" t="str">
            <v>BUSINESS</v>
          </cell>
          <cell r="H161" t="str">
            <v>TOURISM</v>
          </cell>
          <cell r="I161">
            <v>969640.06</v>
          </cell>
          <cell r="J161">
            <v>19853.400081900083</v>
          </cell>
          <cell r="K161">
            <v>969640.06000000017</v>
          </cell>
        </row>
        <row r="162">
          <cell r="A162" t="str">
            <v>WEDDERBURN AREBOFE OR SAMUEL</v>
          </cell>
          <cell r="B162">
            <v>200</v>
          </cell>
          <cell r="C162" t="str">
            <v>05</v>
          </cell>
          <cell r="D162" t="str">
            <v>JA $</v>
          </cell>
          <cell r="E162" t="str">
            <v>O/D</v>
          </cell>
          <cell r="F162">
            <v>31.5</v>
          </cell>
          <cell r="G162" t="str">
            <v>INDIV.</v>
          </cell>
          <cell r="H162" t="str">
            <v>INDIV.</v>
          </cell>
          <cell r="I162">
            <v>2870.36</v>
          </cell>
          <cell r="J162">
            <v>0</v>
          </cell>
          <cell r="K162">
            <v>0</v>
          </cell>
        </row>
        <row r="163">
          <cell r="A163" t="str">
            <v>WENDICO JAMAICA LIMITED</v>
          </cell>
          <cell r="B163">
            <v>120</v>
          </cell>
          <cell r="C163" t="str">
            <v>13</v>
          </cell>
          <cell r="D163" t="str">
            <v>USD</v>
          </cell>
          <cell r="E163" t="str">
            <v>TERM</v>
          </cell>
          <cell r="F163">
            <v>12</v>
          </cell>
          <cell r="G163" t="str">
            <v>BUSINESS</v>
          </cell>
          <cell r="H163" t="str">
            <v>FOOD</v>
          </cell>
          <cell r="I163">
            <v>3923020.74</v>
          </cell>
          <cell r="J163">
            <v>80323.929975429972</v>
          </cell>
          <cell r="K163">
            <v>3923020.74</v>
          </cell>
        </row>
        <row r="164">
          <cell r="A164" t="str">
            <v>WENDICO JAMAICA LIMITED</v>
          </cell>
          <cell r="B164">
            <v>150</v>
          </cell>
          <cell r="C164" t="str">
            <v>01</v>
          </cell>
          <cell r="D164" t="str">
            <v>USD</v>
          </cell>
          <cell r="E164" t="str">
            <v>LEASE</v>
          </cell>
          <cell r="F164">
            <v>15</v>
          </cell>
          <cell r="G164" t="str">
            <v>BUSINESS</v>
          </cell>
          <cell r="H164" t="str">
            <v>FOOD</v>
          </cell>
          <cell r="I164">
            <v>1262092.02</v>
          </cell>
          <cell r="J164">
            <v>25841.359950859951</v>
          </cell>
          <cell r="K164">
            <v>1262092.02</v>
          </cell>
        </row>
        <row r="165">
          <cell r="A165" t="str">
            <v>WENDICO JAMAICA LIMITED</v>
          </cell>
          <cell r="B165">
            <v>150</v>
          </cell>
          <cell r="C165" t="str">
            <v>11</v>
          </cell>
          <cell r="D165" t="str">
            <v>USD</v>
          </cell>
          <cell r="E165" t="str">
            <v>LEASE</v>
          </cell>
          <cell r="F165">
            <v>15</v>
          </cell>
          <cell r="G165" t="str">
            <v>BUSINESS</v>
          </cell>
          <cell r="H165" t="str">
            <v>FOOD</v>
          </cell>
          <cell r="I165">
            <v>10219062.310000001</v>
          </cell>
          <cell r="J165">
            <v>209235.51003276004</v>
          </cell>
          <cell r="K165">
            <v>10219062.310000001</v>
          </cell>
        </row>
        <row r="166">
          <cell r="A166" t="str">
            <v>WILMOT LOURAINE</v>
          </cell>
          <cell r="B166">
            <v>200</v>
          </cell>
          <cell r="C166" t="str">
            <v>01</v>
          </cell>
          <cell r="D166" t="str">
            <v>JA $</v>
          </cell>
          <cell r="E166" t="str">
            <v>O/D</v>
          </cell>
          <cell r="F166">
            <v>0</v>
          </cell>
          <cell r="G166" t="str">
            <v>INDIV.</v>
          </cell>
          <cell r="H166" t="str">
            <v>INDIV.</v>
          </cell>
          <cell r="I166">
            <v>3748.16</v>
          </cell>
          <cell r="J166">
            <v>0</v>
          </cell>
          <cell r="K166">
            <v>0</v>
          </cell>
        </row>
        <row r="167">
          <cell r="A167" t="str">
            <v>WILSON TRUDY</v>
          </cell>
          <cell r="B167">
            <v>200</v>
          </cell>
          <cell r="C167" t="str">
            <v>01</v>
          </cell>
          <cell r="D167" t="str">
            <v>JA $</v>
          </cell>
          <cell r="E167" t="str">
            <v>O/D</v>
          </cell>
          <cell r="F167">
            <v>0</v>
          </cell>
          <cell r="G167" t="str">
            <v>INDIV.</v>
          </cell>
          <cell r="H167" t="str">
            <v>INDIV.</v>
          </cell>
          <cell r="I167">
            <v>2356.41</v>
          </cell>
          <cell r="J167">
            <v>0</v>
          </cell>
          <cell r="K167">
            <v>0</v>
          </cell>
        </row>
        <row r="168">
          <cell r="A168" t="str">
            <v>WRAY AND NEPHEW GROUP LIMITED</v>
          </cell>
          <cell r="B168">
            <v>120</v>
          </cell>
          <cell r="C168" t="str">
            <v>02</v>
          </cell>
          <cell r="D168" t="str">
            <v>JA $</v>
          </cell>
          <cell r="E168" t="str">
            <v>TERM</v>
          </cell>
          <cell r="F168">
            <v>13</v>
          </cell>
          <cell r="G168" t="str">
            <v>BUSINESS</v>
          </cell>
          <cell r="H168" t="str">
            <v>RUM</v>
          </cell>
          <cell r="I168">
            <v>18500000</v>
          </cell>
          <cell r="J168">
            <v>0</v>
          </cell>
          <cell r="K168">
            <v>0</v>
          </cell>
        </row>
        <row r="169">
          <cell r="A169" t="str">
            <v>WRAY AND NEPHEW GROUP LIMITED</v>
          </cell>
          <cell r="B169">
            <v>120</v>
          </cell>
          <cell r="C169" t="str">
            <v>02</v>
          </cell>
          <cell r="D169" t="str">
            <v>JA $</v>
          </cell>
          <cell r="E169" t="str">
            <v>TERM</v>
          </cell>
          <cell r="F169">
            <v>13</v>
          </cell>
          <cell r="G169" t="str">
            <v>BUSINESS</v>
          </cell>
          <cell r="H169" t="str">
            <v>RUM</v>
          </cell>
          <cell r="I169">
            <v>242058000</v>
          </cell>
          <cell r="J169">
            <v>0</v>
          </cell>
          <cell r="K169">
            <v>0</v>
          </cell>
        </row>
        <row r="170">
          <cell r="A170" t="str">
            <v>WRAY AND NEPHEW GROUP LIMITED</v>
          </cell>
          <cell r="B170">
            <v>120</v>
          </cell>
          <cell r="C170" t="str">
            <v>50</v>
          </cell>
          <cell r="D170" t="str">
            <v>JA $</v>
          </cell>
          <cell r="E170" t="str">
            <v>TERM</v>
          </cell>
          <cell r="F170">
            <v>13</v>
          </cell>
          <cell r="G170" t="str">
            <v>BUSINESS</v>
          </cell>
          <cell r="H170" t="str">
            <v>RUM</v>
          </cell>
          <cell r="I170">
            <v>8853780</v>
          </cell>
          <cell r="J170">
            <v>0</v>
          </cell>
          <cell r="K170">
            <v>0</v>
          </cell>
        </row>
        <row r="171">
          <cell r="A171" t="str">
            <v>WRAY AND NEPHEW GROUP LIMITED</v>
          </cell>
          <cell r="B171">
            <v>120</v>
          </cell>
          <cell r="C171" t="str">
            <v>50</v>
          </cell>
          <cell r="D171" t="str">
            <v>JA $</v>
          </cell>
          <cell r="E171" t="str">
            <v>TERM</v>
          </cell>
          <cell r="F171">
            <v>13</v>
          </cell>
          <cell r="G171" t="str">
            <v>BUSINESS</v>
          </cell>
          <cell r="H171" t="str">
            <v>RUM</v>
          </cell>
          <cell r="I171">
            <v>34521219.960000001</v>
          </cell>
          <cell r="J171">
            <v>0</v>
          </cell>
          <cell r="K171">
            <v>0</v>
          </cell>
        </row>
        <row r="172">
          <cell r="A172" t="str">
            <v>WRAY AND NEPHEW GROUP LIMITED</v>
          </cell>
          <cell r="B172">
            <v>120</v>
          </cell>
          <cell r="C172" t="str">
            <v>50</v>
          </cell>
          <cell r="D172" t="str">
            <v>JA $</v>
          </cell>
          <cell r="E172" t="str">
            <v>TERM</v>
          </cell>
          <cell r="F172">
            <v>13</v>
          </cell>
          <cell r="G172" t="str">
            <v>BUSINESS</v>
          </cell>
          <cell r="H172" t="str">
            <v>RUM</v>
          </cell>
          <cell r="I172">
            <v>96778378.370000005</v>
          </cell>
          <cell r="J172">
            <v>0</v>
          </cell>
          <cell r="K172">
            <v>0</v>
          </cell>
        </row>
        <row r="173">
          <cell r="A173" t="str">
            <v>XEROX JAMAICA LIMITED</v>
          </cell>
          <cell r="B173">
            <v>200</v>
          </cell>
          <cell r="C173" t="str">
            <v>12</v>
          </cell>
          <cell r="D173" t="str">
            <v>USD</v>
          </cell>
          <cell r="E173" t="str">
            <v>O/D</v>
          </cell>
          <cell r="F173">
            <v>31.5</v>
          </cell>
          <cell r="G173" t="str">
            <v>BUSINESS</v>
          </cell>
          <cell r="H173" t="str">
            <v>PROF.</v>
          </cell>
          <cell r="I173">
            <v>3907465.2</v>
          </cell>
          <cell r="J173">
            <v>80005.429975429972</v>
          </cell>
          <cell r="K173">
            <v>3907465.2</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ulnerability Indicators"/>
      <sheetName val="BOP Main"/>
      <sheetName val="BOP Alt"/>
      <sheetName val="Index"/>
      <sheetName val="DebtM"/>
      <sheetName val="Finreq-M"/>
      <sheetName val="BoP-M"/>
      <sheetName val="BoP-Q"/>
      <sheetName val="Trade"/>
      <sheetName val="Input"/>
      <sheetName val="SER"/>
      <sheetName val="Input2"/>
      <sheetName val="DebtSer"/>
      <sheetName val="CAP"/>
      <sheetName val="RES"/>
      <sheetName val="BoP"/>
      <sheetName val="BoP M-T"/>
      <sheetName val="FinReqM-T"/>
      <sheetName val="Tab7SR"/>
      <sheetName val="Tab8SR"/>
      <sheetName val="DEBT"/>
      <sheetName val="month-01"/>
      <sheetName val="FINREQ"/>
      <sheetName val="monthCAP"/>
      <sheetName val="OUTPUT"/>
      <sheetName val="PC+Bond"/>
      <sheetName val="arr"/>
      <sheetName val="PC"/>
      <sheetName val="BondFin"/>
      <sheetName val="PCscen"/>
      <sheetName val="month2000"/>
      <sheetName val="WEOQ5"/>
      <sheetName val="WEOQ6"/>
      <sheetName val="WEOQ7"/>
      <sheetName val="xxweolinksx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
    </sheetNames>
    <sheetDataSet>
      <sheetData sheetId="0">
        <row r="1">
          <cell r="A1" t="str">
            <v>NAME</v>
          </cell>
          <cell r="B1" t="str">
            <v>GL</v>
          </cell>
          <cell r="C1" t="str">
            <v>SL</v>
          </cell>
          <cell r="D1" t="str">
            <v>CCY</v>
          </cell>
          <cell r="E1" t="str">
            <v>TYPE</v>
          </cell>
          <cell r="F1" t="str">
            <v>INT</v>
          </cell>
          <cell r="G1" t="str">
            <v>CBM 5</v>
          </cell>
          <cell r="H1" t="str">
            <v>CBM 4</v>
          </cell>
          <cell r="I1" t="str">
            <v>JMD</v>
          </cell>
          <cell r="J1" t="str">
            <v>USD</v>
          </cell>
          <cell r="K1" t="str">
            <v>JMD EQUIV</v>
          </cell>
        </row>
        <row r="2">
          <cell r="A2" t="str">
            <v>JAMAICA BROILERS GROUP</v>
          </cell>
          <cell r="B2">
            <v>120</v>
          </cell>
          <cell r="C2" t="str">
            <v>02</v>
          </cell>
          <cell r="D2" t="str">
            <v>JA $</v>
          </cell>
          <cell r="E2" t="str">
            <v>TERM</v>
          </cell>
          <cell r="F2">
            <v>12</v>
          </cell>
          <cell r="G2" t="str">
            <v>LIVESTOCK</v>
          </cell>
          <cell r="H2" t="str">
            <v>BUSINESS</v>
          </cell>
          <cell r="I2">
            <v>8052635</v>
          </cell>
          <cell r="J2">
            <v>0</v>
          </cell>
          <cell r="K2">
            <v>0</v>
          </cell>
        </row>
        <row r="3">
          <cell r="A3" t="str">
            <v>SHELL COMPANY W.I. LTD.</v>
          </cell>
          <cell r="B3">
            <v>120</v>
          </cell>
          <cell r="C3" t="str">
            <v>02</v>
          </cell>
          <cell r="D3" t="str">
            <v>JA $</v>
          </cell>
          <cell r="E3" t="str">
            <v>TERM</v>
          </cell>
          <cell r="F3">
            <v>13.7</v>
          </cell>
          <cell r="G3" t="str">
            <v>GAS</v>
          </cell>
          <cell r="H3" t="str">
            <v>BUSINESS</v>
          </cell>
          <cell r="I3">
            <v>50000000</v>
          </cell>
          <cell r="J3">
            <v>0</v>
          </cell>
          <cell r="K3">
            <v>0</v>
          </cell>
        </row>
        <row r="4">
          <cell r="A4" t="str">
            <v>WRAY AND NEPHEW GROUP LIMITED</v>
          </cell>
          <cell r="B4">
            <v>120</v>
          </cell>
          <cell r="C4" t="str">
            <v>02</v>
          </cell>
          <cell r="D4" t="str">
            <v>JA $</v>
          </cell>
          <cell r="E4" t="str">
            <v>TERM</v>
          </cell>
          <cell r="F4">
            <v>13</v>
          </cell>
          <cell r="G4" t="str">
            <v>RUM</v>
          </cell>
          <cell r="H4" t="str">
            <v>BUSINESS</v>
          </cell>
          <cell r="I4">
            <v>242058000</v>
          </cell>
          <cell r="J4">
            <v>0</v>
          </cell>
          <cell r="K4">
            <v>0</v>
          </cell>
        </row>
        <row r="5">
          <cell r="A5" t="str">
            <v>WRAY AND NEPHEW GROUP LIMITED</v>
          </cell>
          <cell r="B5">
            <v>120</v>
          </cell>
          <cell r="C5" t="str">
            <v>02</v>
          </cell>
          <cell r="D5" t="str">
            <v>JA $</v>
          </cell>
          <cell r="E5" t="str">
            <v>TERM</v>
          </cell>
          <cell r="F5">
            <v>13</v>
          </cell>
          <cell r="G5" t="str">
            <v>RUM</v>
          </cell>
          <cell r="H5" t="str">
            <v>BUSINESS</v>
          </cell>
          <cell r="I5">
            <v>285272000</v>
          </cell>
          <cell r="J5">
            <v>0</v>
          </cell>
          <cell r="K5">
            <v>0</v>
          </cell>
        </row>
        <row r="6">
          <cell r="A6" t="str">
            <v>RAPID AND SHEFFIELD</v>
          </cell>
          <cell r="B6">
            <v>120</v>
          </cell>
          <cell r="C6" t="str">
            <v>02</v>
          </cell>
          <cell r="D6" t="str">
            <v>JA $</v>
          </cell>
          <cell r="E6" t="str">
            <v>TERM</v>
          </cell>
          <cell r="F6">
            <v>23.75</v>
          </cell>
          <cell r="G6" t="str">
            <v>DIST'N</v>
          </cell>
          <cell r="H6" t="str">
            <v>BUSINESS</v>
          </cell>
          <cell r="I6">
            <v>28000000</v>
          </cell>
          <cell r="J6">
            <v>0</v>
          </cell>
          <cell r="K6">
            <v>0</v>
          </cell>
        </row>
        <row r="7">
          <cell r="A7" t="str">
            <v>TASTEE LIMITED</v>
          </cell>
          <cell r="B7">
            <v>120</v>
          </cell>
          <cell r="C7" t="str">
            <v>02</v>
          </cell>
          <cell r="D7" t="str">
            <v>JA $</v>
          </cell>
          <cell r="E7" t="str">
            <v>TERM</v>
          </cell>
          <cell r="F7">
            <v>22.63</v>
          </cell>
          <cell r="G7" t="str">
            <v>FOOD</v>
          </cell>
          <cell r="H7" t="str">
            <v>BUSINESS</v>
          </cell>
          <cell r="I7">
            <v>4250000</v>
          </cell>
          <cell r="J7">
            <v>0</v>
          </cell>
          <cell r="K7">
            <v>0</v>
          </cell>
        </row>
        <row r="8">
          <cell r="A8" t="str">
            <v>VAP LIMITED</v>
          </cell>
          <cell r="B8">
            <v>120</v>
          </cell>
          <cell r="C8" t="str">
            <v>02</v>
          </cell>
          <cell r="D8" t="str">
            <v>JA $</v>
          </cell>
          <cell r="E8" t="str">
            <v>TERM</v>
          </cell>
          <cell r="F8">
            <v>32</v>
          </cell>
          <cell r="G8" t="str">
            <v>PROF.</v>
          </cell>
          <cell r="H8" t="str">
            <v>BUSINESS</v>
          </cell>
          <cell r="I8">
            <v>4113000</v>
          </cell>
          <cell r="J8">
            <v>0</v>
          </cell>
          <cell r="K8">
            <v>0</v>
          </cell>
        </row>
        <row r="9">
          <cell r="A9" t="str">
            <v>VAP LIMITED</v>
          </cell>
          <cell r="B9">
            <v>120</v>
          </cell>
          <cell r="C9" t="str">
            <v>02</v>
          </cell>
          <cell r="D9" t="str">
            <v>JA $</v>
          </cell>
          <cell r="E9" t="str">
            <v>TERM</v>
          </cell>
          <cell r="F9">
            <v>32</v>
          </cell>
          <cell r="G9" t="str">
            <v>PROF.</v>
          </cell>
          <cell r="H9" t="str">
            <v>BUSINESS</v>
          </cell>
          <cell r="I9">
            <v>666666.68000000005</v>
          </cell>
          <cell r="J9">
            <v>0</v>
          </cell>
          <cell r="K9">
            <v>0</v>
          </cell>
        </row>
        <row r="10">
          <cell r="A10" t="str">
            <v>BARRETT CALMAN</v>
          </cell>
          <cell r="B10">
            <v>120</v>
          </cell>
          <cell r="C10" t="str">
            <v>02</v>
          </cell>
          <cell r="D10" t="str">
            <v>JA $</v>
          </cell>
          <cell r="E10" t="str">
            <v>TERM</v>
          </cell>
          <cell r="F10">
            <v>32</v>
          </cell>
          <cell r="G10" t="str">
            <v>INDIV.</v>
          </cell>
          <cell r="H10" t="str">
            <v>INDIV.</v>
          </cell>
          <cell r="I10">
            <v>3599999.98</v>
          </cell>
          <cell r="J10">
            <v>0</v>
          </cell>
          <cell r="K10">
            <v>0</v>
          </cell>
        </row>
        <row r="11">
          <cell r="A11" t="str">
            <v>MUSSON JAMAICA LTD.</v>
          </cell>
          <cell r="B11">
            <v>120</v>
          </cell>
          <cell r="C11" t="str">
            <v>02</v>
          </cell>
          <cell r="D11" t="str">
            <v>JA $</v>
          </cell>
          <cell r="E11" t="str">
            <v>TERM</v>
          </cell>
          <cell r="F11">
            <v>12</v>
          </cell>
          <cell r="G11" t="str">
            <v>FOOD</v>
          </cell>
          <cell r="H11" t="str">
            <v>BUSINESS</v>
          </cell>
          <cell r="I11">
            <v>5500000</v>
          </cell>
          <cell r="J11">
            <v>0</v>
          </cell>
          <cell r="K11">
            <v>0</v>
          </cell>
        </row>
        <row r="12">
          <cell r="A12" t="str">
            <v>CHECKER INT'L</v>
          </cell>
          <cell r="B12">
            <v>120</v>
          </cell>
          <cell r="C12" t="str">
            <v>02</v>
          </cell>
          <cell r="D12" t="str">
            <v>USD</v>
          </cell>
          <cell r="E12" t="str">
            <v>TERM</v>
          </cell>
          <cell r="F12">
            <v>12</v>
          </cell>
          <cell r="G12" t="str">
            <v>MFG-CHEM</v>
          </cell>
          <cell r="H12" t="str">
            <v>BUSINESS</v>
          </cell>
          <cell r="I12">
            <v>936477.35</v>
          </cell>
          <cell r="J12">
            <v>16432.310054395508</v>
          </cell>
          <cell r="K12">
            <v>936477.35</v>
          </cell>
        </row>
        <row r="13">
          <cell r="A13" t="str">
            <v>VILLAGE RESORTS LIMITED</v>
          </cell>
          <cell r="B13">
            <v>120</v>
          </cell>
          <cell r="C13" t="str">
            <v>02</v>
          </cell>
          <cell r="D13" t="str">
            <v>USD</v>
          </cell>
          <cell r="E13" t="str">
            <v>TERM</v>
          </cell>
          <cell r="F13">
            <v>12</v>
          </cell>
          <cell r="G13" t="str">
            <v>TOURISM</v>
          </cell>
          <cell r="H13" t="str">
            <v>BUSINESS</v>
          </cell>
          <cell r="I13">
            <v>3526415.82</v>
          </cell>
          <cell r="J13">
            <v>61877.799964906117</v>
          </cell>
          <cell r="K13">
            <v>3526415.82</v>
          </cell>
        </row>
        <row r="14">
          <cell r="A14" t="str">
            <v>TROPICAIR</v>
          </cell>
          <cell r="B14">
            <v>120</v>
          </cell>
          <cell r="C14" t="str">
            <v>02</v>
          </cell>
          <cell r="D14" t="str">
            <v>USD</v>
          </cell>
          <cell r="E14" t="str">
            <v>TERM</v>
          </cell>
          <cell r="F14">
            <v>10</v>
          </cell>
          <cell r="G14" t="str">
            <v>METALS</v>
          </cell>
          <cell r="H14" t="str">
            <v>BUSINESS</v>
          </cell>
          <cell r="I14">
            <v>82635500</v>
          </cell>
          <cell r="J14">
            <v>1450000</v>
          </cell>
          <cell r="K14">
            <v>82635500</v>
          </cell>
        </row>
        <row r="15">
          <cell r="A15" t="str">
            <v>MATROUSSE HOLDINGS LIMITED</v>
          </cell>
          <cell r="B15">
            <v>120</v>
          </cell>
          <cell r="C15" t="str">
            <v>02</v>
          </cell>
          <cell r="D15" t="str">
            <v>USD</v>
          </cell>
          <cell r="E15" t="str">
            <v>TERM</v>
          </cell>
          <cell r="F15">
            <v>11</v>
          </cell>
          <cell r="G15" t="str">
            <v>PROF.</v>
          </cell>
          <cell r="H15" t="str">
            <v>BUSINESS</v>
          </cell>
          <cell r="I15">
            <v>3333915</v>
          </cell>
          <cell r="J15">
            <v>58500</v>
          </cell>
          <cell r="K15">
            <v>3333915</v>
          </cell>
        </row>
        <row r="16">
          <cell r="A16" t="str">
            <v>FACEY COMMODITY COMPANY</v>
          </cell>
          <cell r="B16">
            <v>120</v>
          </cell>
          <cell r="C16" t="str">
            <v>02</v>
          </cell>
          <cell r="D16" t="str">
            <v>USD</v>
          </cell>
          <cell r="E16" t="str">
            <v>TERM</v>
          </cell>
          <cell r="F16">
            <v>10</v>
          </cell>
          <cell r="G16" t="str">
            <v>DIST'N</v>
          </cell>
          <cell r="H16" t="str">
            <v>BUSINESS</v>
          </cell>
          <cell r="I16">
            <v>74087000</v>
          </cell>
          <cell r="J16">
            <v>1300000</v>
          </cell>
          <cell r="K16">
            <v>74087000</v>
          </cell>
        </row>
        <row r="17">
          <cell r="A17" t="str">
            <v>DUQUESNAY RONALD</v>
          </cell>
          <cell r="B17">
            <v>120</v>
          </cell>
          <cell r="C17" t="str">
            <v>03</v>
          </cell>
          <cell r="D17" t="str">
            <v>JA $</v>
          </cell>
          <cell r="E17" t="str">
            <v>MTG</v>
          </cell>
          <cell r="F17">
            <v>10</v>
          </cell>
          <cell r="G17" t="str">
            <v>INDIV.</v>
          </cell>
          <cell r="H17" t="str">
            <v>INDIV.</v>
          </cell>
          <cell r="I17">
            <v>927.26</v>
          </cell>
          <cell r="J17">
            <v>0</v>
          </cell>
          <cell r="K17">
            <v>0</v>
          </cell>
        </row>
        <row r="18">
          <cell r="A18" t="str">
            <v>DUQUESNAY STEPHEN</v>
          </cell>
          <cell r="B18">
            <v>120</v>
          </cell>
          <cell r="C18" t="str">
            <v>03</v>
          </cell>
          <cell r="D18" t="str">
            <v>JA $</v>
          </cell>
          <cell r="E18" t="str">
            <v>MTG</v>
          </cell>
          <cell r="F18">
            <v>10</v>
          </cell>
          <cell r="G18" t="str">
            <v>INDIV.</v>
          </cell>
          <cell r="H18" t="str">
            <v>INDIV.</v>
          </cell>
          <cell r="I18">
            <v>0.06</v>
          </cell>
          <cell r="J18">
            <v>0</v>
          </cell>
          <cell r="K18">
            <v>0</v>
          </cell>
        </row>
        <row r="19">
          <cell r="A19" t="str">
            <v>NESTLE JAMAICA LIMITED</v>
          </cell>
          <cell r="B19">
            <v>120</v>
          </cell>
          <cell r="C19" t="str">
            <v>04</v>
          </cell>
          <cell r="D19" t="str">
            <v>JA $</v>
          </cell>
          <cell r="E19" t="str">
            <v>TERM</v>
          </cell>
          <cell r="F19">
            <v>19</v>
          </cell>
          <cell r="G19" t="str">
            <v>FOOD</v>
          </cell>
          <cell r="H19" t="str">
            <v>BUSINESS</v>
          </cell>
          <cell r="I19">
            <v>2655758.13</v>
          </cell>
          <cell r="J19">
            <v>0</v>
          </cell>
          <cell r="K19">
            <v>0</v>
          </cell>
        </row>
        <row r="20">
          <cell r="A20" t="str">
            <v>CARIBBEAN CEMENT COMPANY LTD</v>
          </cell>
          <cell r="B20">
            <v>120</v>
          </cell>
          <cell r="C20" t="str">
            <v>04</v>
          </cell>
          <cell r="D20" t="str">
            <v>JA $</v>
          </cell>
          <cell r="E20" t="str">
            <v>TERM</v>
          </cell>
          <cell r="F20">
            <v>26.5</v>
          </cell>
          <cell r="G20" t="str">
            <v>CEMENT</v>
          </cell>
          <cell r="H20" t="str">
            <v>BUSINESS</v>
          </cell>
          <cell r="I20">
            <v>3437045.06</v>
          </cell>
          <cell r="J20">
            <v>0</v>
          </cell>
          <cell r="K20">
            <v>0</v>
          </cell>
        </row>
        <row r="21">
          <cell r="A21" t="str">
            <v>THREE RIVERS MGMT. LTD.</v>
          </cell>
          <cell r="B21">
            <v>120</v>
          </cell>
          <cell r="C21" t="str">
            <v>04</v>
          </cell>
          <cell r="D21" t="str">
            <v>JA $</v>
          </cell>
          <cell r="E21" t="str">
            <v>TERM</v>
          </cell>
          <cell r="F21">
            <v>23</v>
          </cell>
          <cell r="G21" t="str">
            <v>TOURISM</v>
          </cell>
          <cell r="H21" t="str">
            <v>BUSINESS</v>
          </cell>
          <cell r="I21">
            <v>2107953.15</v>
          </cell>
          <cell r="J21">
            <v>0</v>
          </cell>
          <cell r="K21">
            <v>0</v>
          </cell>
        </row>
        <row r="22">
          <cell r="A22" t="str">
            <v>GRACE KENNEDY REMITTANCE SERVICE</v>
          </cell>
          <cell r="B22">
            <v>120</v>
          </cell>
          <cell r="C22" t="str">
            <v>04</v>
          </cell>
          <cell r="D22" t="str">
            <v>JA $</v>
          </cell>
          <cell r="E22" t="str">
            <v>TERM</v>
          </cell>
          <cell r="F22">
            <v>32</v>
          </cell>
          <cell r="G22" t="str">
            <v>F.I.</v>
          </cell>
          <cell r="H22" t="str">
            <v>F.I.</v>
          </cell>
          <cell r="I22">
            <v>857586.81</v>
          </cell>
          <cell r="J22">
            <v>0</v>
          </cell>
          <cell r="K22">
            <v>0</v>
          </cell>
        </row>
        <row r="23">
          <cell r="A23" t="str">
            <v>COATES BROTHERS JAMAICA LIMITED</v>
          </cell>
          <cell r="B23">
            <v>120</v>
          </cell>
          <cell r="C23" t="str">
            <v>04</v>
          </cell>
          <cell r="D23" t="str">
            <v>JA $</v>
          </cell>
          <cell r="E23" t="str">
            <v>TERM</v>
          </cell>
          <cell r="F23">
            <v>15</v>
          </cell>
          <cell r="G23" t="str">
            <v>PROF.</v>
          </cell>
          <cell r="H23" t="str">
            <v>BUSINESS</v>
          </cell>
          <cell r="I23">
            <v>1141764.4099999999</v>
          </cell>
          <cell r="J23">
            <v>0</v>
          </cell>
          <cell r="K23">
            <v>0</v>
          </cell>
        </row>
        <row r="24">
          <cell r="A24" t="str">
            <v>MOORE BUSINESS FORMS CARIB LTD.</v>
          </cell>
          <cell r="B24">
            <v>120</v>
          </cell>
          <cell r="C24" t="str">
            <v>04</v>
          </cell>
          <cell r="D24" t="str">
            <v>JA $</v>
          </cell>
          <cell r="E24" t="str">
            <v>TERM</v>
          </cell>
          <cell r="F24">
            <v>21</v>
          </cell>
          <cell r="G24" t="str">
            <v>PRINT</v>
          </cell>
          <cell r="H24" t="str">
            <v>BUSINESS</v>
          </cell>
          <cell r="I24">
            <v>4131774.71</v>
          </cell>
          <cell r="J24">
            <v>0</v>
          </cell>
          <cell r="K24">
            <v>0</v>
          </cell>
        </row>
        <row r="25">
          <cell r="A25" t="str">
            <v>MOORE BUSINESS FORMS CARIB LTD.</v>
          </cell>
          <cell r="B25">
            <v>120</v>
          </cell>
          <cell r="C25" t="str">
            <v>04</v>
          </cell>
          <cell r="D25" t="str">
            <v>JA $</v>
          </cell>
          <cell r="E25" t="str">
            <v>TERM</v>
          </cell>
          <cell r="F25">
            <v>21</v>
          </cell>
          <cell r="G25" t="str">
            <v>PRINT</v>
          </cell>
          <cell r="H25" t="str">
            <v>BUSINESS</v>
          </cell>
          <cell r="I25">
            <v>4803048.5599999996</v>
          </cell>
          <cell r="J25">
            <v>0</v>
          </cell>
          <cell r="K25">
            <v>0</v>
          </cell>
        </row>
        <row r="26">
          <cell r="A26" t="str">
            <v>K. CHANDIRAM LIMITED</v>
          </cell>
          <cell r="B26">
            <v>120</v>
          </cell>
          <cell r="C26" t="str">
            <v>04</v>
          </cell>
          <cell r="D26" t="str">
            <v>USD</v>
          </cell>
          <cell r="E26" t="str">
            <v>TERM</v>
          </cell>
          <cell r="F26">
            <v>12</v>
          </cell>
          <cell r="G26" t="str">
            <v>DIST'N</v>
          </cell>
          <cell r="H26" t="str">
            <v>BUSINESS</v>
          </cell>
          <cell r="I26">
            <v>2136316.31</v>
          </cell>
          <cell r="J26">
            <v>37485.809966660818</v>
          </cell>
          <cell r="K26">
            <v>2136316.31</v>
          </cell>
        </row>
        <row r="27">
          <cell r="A27" t="str">
            <v>VILLAGE RESORTS LIMITED</v>
          </cell>
          <cell r="B27">
            <v>120</v>
          </cell>
          <cell r="C27" t="str">
            <v>04</v>
          </cell>
          <cell r="D27" t="str">
            <v>USD</v>
          </cell>
          <cell r="E27" t="str">
            <v>TERM</v>
          </cell>
          <cell r="F27">
            <v>12</v>
          </cell>
          <cell r="G27" t="str">
            <v>TOURISM</v>
          </cell>
          <cell r="H27" t="str">
            <v>BUSINESS</v>
          </cell>
          <cell r="I27">
            <v>3722298.43</v>
          </cell>
          <cell r="J27">
            <v>65314.939989471837</v>
          </cell>
          <cell r="K27">
            <v>3722298.43</v>
          </cell>
        </row>
        <row r="28">
          <cell r="A28" t="str">
            <v>PEGASUS HOTEL</v>
          </cell>
          <cell r="B28">
            <v>120</v>
          </cell>
          <cell r="C28" t="str">
            <v>04</v>
          </cell>
          <cell r="D28" t="str">
            <v>USD</v>
          </cell>
          <cell r="E28" t="str">
            <v>TERM</v>
          </cell>
          <cell r="F28">
            <v>12</v>
          </cell>
          <cell r="G28" t="str">
            <v>TOURISM</v>
          </cell>
          <cell r="H28" t="str">
            <v>BUSINESS</v>
          </cell>
          <cell r="I28">
            <v>815689.32</v>
          </cell>
          <cell r="J28">
            <v>14312.849973679591</v>
          </cell>
          <cell r="K28">
            <v>815689.32</v>
          </cell>
        </row>
        <row r="29">
          <cell r="A29" t="str">
            <v>NICO DISTRIBUTORS LIMITED</v>
          </cell>
          <cell r="B29">
            <v>120</v>
          </cell>
          <cell r="C29" t="str">
            <v>06</v>
          </cell>
          <cell r="D29" t="str">
            <v>JA $</v>
          </cell>
          <cell r="E29" t="str">
            <v>TERM</v>
          </cell>
          <cell r="F29">
            <v>30.75</v>
          </cell>
          <cell r="G29" t="str">
            <v>DIST'N</v>
          </cell>
          <cell r="H29" t="str">
            <v>BUSINESS</v>
          </cell>
          <cell r="I29">
            <v>2500958</v>
          </cell>
          <cell r="J29">
            <v>0</v>
          </cell>
          <cell r="K29">
            <v>0</v>
          </cell>
        </row>
        <row r="30">
          <cell r="A30" t="str">
            <v>NICO DISTRIBUTORS LIMITED</v>
          </cell>
          <cell r="B30">
            <v>120</v>
          </cell>
          <cell r="C30" t="str">
            <v>06</v>
          </cell>
          <cell r="D30" t="str">
            <v>USD</v>
          </cell>
          <cell r="E30" t="str">
            <v>TERM</v>
          </cell>
          <cell r="F30">
            <v>30.75</v>
          </cell>
          <cell r="G30" t="str">
            <v>DIST'N</v>
          </cell>
          <cell r="H30" t="str">
            <v>BUSINESS</v>
          </cell>
          <cell r="I30">
            <v>20516400</v>
          </cell>
          <cell r="J30">
            <v>360000</v>
          </cell>
          <cell r="K30">
            <v>20516400</v>
          </cell>
        </row>
        <row r="31">
          <cell r="A31" t="str">
            <v>SERAMCO</v>
          </cell>
          <cell r="B31">
            <v>120</v>
          </cell>
          <cell r="C31" t="str">
            <v>15</v>
          </cell>
          <cell r="D31" t="str">
            <v>JA $</v>
          </cell>
          <cell r="E31" t="str">
            <v>TERM</v>
          </cell>
          <cell r="F31">
            <v>9.75</v>
          </cell>
          <cell r="G31" t="str">
            <v>PROF.</v>
          </cell>
          <cell r="H31" t="str">
            <v>BUSINESS</v>
          </cell>
          <cell r="I31">
            <v>1103180.48</v>
          </cell>
          <cell r="J31">
            <v>0</v>
          </cell>
          <cell r="K31">
            <v>0</v>
          </cell>
        </row>
        <row r="32">
          <cell r="A32" t="str">
            <v>SERAMCO</v>
          </cell>
          <cell r="B32">
            <v>120</v>
          </cell>
          <cell r="C32" t="str">
            <v>15</v>
          </cell>
          <cell r="D32" t="str">
            <v>USD</v>
          </cell>
          <cell r="E32" t="str">
            <v>TERM</v>
          </cell>
          <cell r="F32">
            <v>9.75</v>
          </cell>
          <cell r="G32" t="str">
            <v>PROF.</v>
          </cell>
          <cell r="H32" t="str">
            <v>BUSINESS</v>
          </cell>
          <cell r="I32">
            <v>12097076.949999999</v>
          </cell>
          <cell r="J32">
            <v>212266.65994034038</v>
          </cell>
          <cell r="K32">
            <v>12097076.949999999</v>
          </cell>
        </row>
        <row r="33">
          <cell r="A33" t="str">
            <v>GOVERNMENT OF JAMAICA</v>
          </cell>
          <cell r="B33">
            <v>120</v>
          </cell>
          <cell r="C33" t="str">
            <v>18</v>
          </cell>
          <cell r="D33" t="str">
            <v>USD</v>
          </cell>
          <cell r="E33" t="str">
            <v>TERM</v>
          </cell>
          <cell r="F33">
            <v>10</v>
          </cell>
          <cell r="G33" t="str">
            <v>C.G</v>
          </cell>
          <cell r="H33" t="str">
            <v>C.G</v>
          </cell>
          <cell r="I33">
            <v>116604423.69</v>
          </cell>
          <cell r="J33">
            <v>2046050.5999298121</v>
          </cell>
          <cell r="K33">
            <v>116604423.69</v>
          </cell>
        </row>
        <row r="34">
          <cell r="A34" t="str">
            <v>SUGAR COMPANY</v>
          </cell>
          <cell r="B34">
            <v>120</v>
          </cell>
          <cell r="C34" t="str">
            <v>18</v>
          </cell>
          <cell r="D34" t="str">
            <v>USD</v>
          </cell>
          <cell r="E34" t="str">
            <v>TERM</v>
          </cell>
          <cell r="F34">
            <v>12</v>
          </cell>
          <cell r="G34" t="str">
            <v>POX</v>
          </cell>
          <cell r="H34" t="str">
            <v>POX</v>
          </cell>
          <cell r="I34">
            <v>5382384.0800000001</v>
          </cell>
          <cell r="J34">
            <v>94444.360063168977</v>
          </cell>
          <cell r="K34">
            <v>5382384.0800000001</v>
          </cell>
        </row>
        <row r="35">
          <cell r="A35" t="str">
            <v>CHALICE LIMITED</v>
          </cell>
          <cell r="B35">
            <v>120</v>
          </cell>
          <cell r="C35" t="str">
            <v>33</v>
          </cell>
          <cell r="D35" t="str">
            <v>JA $</v>
          </cell>
          <cell r="E35" t="str">
            <v>MTG</v>
          </cell>
          <cell r="F35">
            <v>10</v>
          </cell>
          <cell r="G35" t="str">
            <v>R/E SVCS</v>
          </cell>
          <cell r="H35" t="str">
            <v>BUSINESS</v>
          </cell>
          <cell r="I35">
            <v>31356.53</v>
          </cell>
          <cell r="J35">
            <v>0</v>
          </cell>
          <cell r="K35">
            <v>0</v>
          </cell>
        </row>
        <row r="36">
          <cell r="A36" t="str">
            <v>DUQUESNAY RONALD</v>
          </cell>
          <cell r="B36">
            <v>120</v>
          </cell>
          <cell r="C36" t="str">
            <v>33</v>
          </cell>
          <cell r="D36" t="str">
            <v>JA $</v>
          </cell>
          <cell r="E36" t="str">
            <v>MTG</v>
          </cell>
          <cell r="F36">
            <v>10</v>
          </cell>
          <cell r="G36" t="str">
            <v>INDIV.</v>
          </cell>
          <cell r="H36" t="str">
            <v>INDIV.</v>
          </cell>
          <cell r="I36">
            <v>31035.14</v>
          </cell>
          <cell r="J36">
            <v>0</v>
          </cell>
          <cell r="K36">
            <v>0</v>
          </cell>
        </row>
        <row r="37">
          <cell r="A37" t="str">
            <v>DUQUESNAY STEPHEN</v>
          </cell>
          <cell r="B37">
            <v>120</v>
          </cell>
          <cell r="C37" t="str">
            <v>33</v>
          </cell>
          <cell r="D37" t="str">
            <v>JA $</v>
          </cell>
          <cell r="E37" t="str">
            <v>MTG</v>
          </cell>
          <cell r="F37">
            <v>10</v>
          </cell>
          <cell r="G37" t="str">
            <v>INDIV.</v>
          </cell>
          <cell r="H37" t="str">
            <v>INDIV.</v>
          </cell>
          <cell r="I37">
            <v>30933.71</v>
          </cell>
          <cell r="J37">
            <v>0</v>
          </cell>
          <cell r="K37">
            <v>0</v>
          </cell>
        </row>
        <row r="38">
          <cell r="A38" t="str">
            <v>NESTLE JAMAICA LIMITED</v>
          </cell>
          <cell r="B38">
            <v>120</v>
          </cell>
          <cell r="C38" t="str">
            <v>41</v>
          </cell>
          <cell r="D38" t="str">
            <v>JA $</v>
          </cell>
          <cell r="E38" t="str">
            <v>TERM</v>
          </cell>
          <cell r="F38">
            <v>19</v>
          </cell>
          <cell r="G38" t="str">
            <v>FOOD</v>
          </cell>
          <cell r="H38" t="str">
            <v>BUSINESS</v>
          </cell>
          <cell r="I38">
            <v>85219000</v>
          </cell>
          <cell r="J38">
            <v>0</v>
          </cell>
          <cell r="K38">
            <v>0</v>
          </cell>
        </row>
        <row r="39">
          <cell r="A39" t="str">
            <v>CESCO LIMITED</v>
          </cell>
          <cell r="B39">
            <v>120</v>
          </cell>
          <cell r="C39" t="str">
            <v>42</v>
          </cell>
          <cell r="D39" t="str">
            <v>USD</v>
          </cell>
          <cell r="E39" t="str">
            <v>TERM</v>
          </cell>
          <cell r="F39">
            <v>15</v>
          </cell>
          <cell r="G39" t="str">
            <v>DIST'N</v>
          </cell>
          <cell r="H39" t="str">
            <v>BUSINESS</v>
          </cell>
          <cell r="I39">
            <v>20048997.079999998</v>
          </cell>
          <cell r="J39">
            <v>351798.50991401996</v>
          </cell>
          <cell r="K39">
            <v>20048997.079999998</v>
          </cell>
        </row>
        <row r="40">
          <cell r="A40" t="str">
            <v>FALCON CORPORATION LIMITED</v>
          </cell>
          <cell r="B40">
            <v>120</v>
          </cell>
          <cell r="C40" t="str">
            <v>42</v>
          </cell>
          <cell r="D40" t="str">
            <v>USD</v>
          </cell>
          <cell r="E40" t="str">
            <v>TERM</v>
          </cell>
          <cell r="F40">
            <v>15</v>
          </cell>
          <cell r="G40" t="str">
            <v>DIST'N</v>
          </cell>
          <cell r="H40" t="str">
            <v>BUSINESS</v>
          </cell>
          <cell r="I40">
            <v>1709700</v>
          </cell>
          <cell r="J40">
            <v>30000</v>
          </cell>
          <cell r="K40">
            <v>1709700</v>
          </cell>
        </row>
        <row r="41">
          <cell r="A41" t="str">
            <v>GENERAL TOOL AND SUPPLY</v>
          </cell>
          <cell r="B41">
            <v>120</v>
          </cell>
          <cell r="C41" t="str">
            <v>42</v>
          </cell>
          <cell r="D41" t="str">
            <v>USD</v>
          </cell>
          <cell r="E41" t="str">
            <v>TERM</v>
          </cell>
          <cell r="F41">
            <v>15</v>
          </cell>
          <cell r="G41" t="str">
            <v>DIST'N</v>
          </cell>
          <cell r="H41" t="str">
            <v>BUSINESS</v>
          </cell>
          <cell r="I41">
            <v>7811725.2999999998</v>
          </cell>
          <cell r="J41">
            <v>137071.85997543429</v>
          </cell>
          <cell r="K41">
            <v>7811725.2999999998</v>
          </cell>
        </row>
        <row r="42">
          <cell r="A42" t="str">
            <v>JAMAICA OBSERVER</v>
          </cell>
          <cell r="B42">
            <v>120</v>
          </cell>
          <cell r="C42" t="str">
            <v>42</v>
          </cell>
          <cell r="D42" t="str">
            <v>USD</v>
          </cell>
          <cell r="E42" t="str">
            <v>TERM</v>
          </cell>
          <cell r="F42">
            <v>9.5</v>
          </cell>
          <cell r="G42" t="str">
            <v>PRINT</v>
          </cell>
          <cell r="H42" t="str">
            <v>BUSINESS</v>
          </cell>
          <cell r="I42">
            <v>17562061.199999999</v>
          </cell>
          <cell r="J42">
            <v>308160.40007018775</v>
          </cell>
          <cell r="K42">
            <v>17562061.199999999</v>
          </cell>
        </row>
        <row r="43">
          <cell r="A43" t="str">
            <v>WRAY AND NEPHEW GROUP LIMITED</v>
          </cell>
          <cell r="B43">
            <v>120</v>
          </cell>
          <cell r="C43" t="str">
            <v>50</v>
          </cell>
          <cell r="D43" t="str">
            <v>JA $</v>
          </cell>
          <cell r="E43" t="str">
            <v>TERM</v>
          </cell>
          <cell r="F43">
            <v>13</v>
          </cell>
          <cell r="G43" t="str">
            <v>RUM</v>
          </cell>
          <cell r="H43" t="str">
            <v>BUSINESS</v>
          </cell>
          <cell r="I43">
            <v>7193696.25</v>
          </cell>
          <cell r="J43">
            <v>0</v>
          </cell>
          <cell r="K43">
            <v>0</v>
          </cell>
        </row>
        <row r="44">
          <cell r="A44" t="str">
            <v>WRAY AND NEPHEW GROUP LIMITED</v>
          </cell>
          <cell r="B44">
            <v>120</v>
          </cell>
          <cell r="C44" t="str">
            <v>50</v>
          </cell>
          <cell r="D44" t="str">
            <v>JA $</v>
          </cell>
          <cell r="E44" t="str">
            <v>TERM</v>
          </cell>
          <cell r="F44">
            <v>13</v>
          </cell>
          <cell r="G44" t="str">
            <v>RUM</v>
          </cell>
          <cell r="H44" t="str">
            <v>BUSINESS</v>
          </cell>
          <cell r="I44">
            <v>28556303.68</v>
          </cell>
          <cell r="J44">
            <v>0</v>
          </cell>
          <cell r="K44">
            <v>0</v>
          </cell>
        </row>
        <row r="45">
          <cell r="A45" t="str">
            <v>WRAY AND NEPHEW GROUP LIMITED</v>
          </cell>
          <cell r="B45">
            <v>120</v>
          </cell>
          <cell r="C45" t="str">
            <v>50</v>
          </cell>
          <cell r="D45" t="str">
            <v>JA $</v>
          </cell>
          <cell r="E45" t="str">
            <v>TERM</v>
          </cell>
          <cell r="F45">
            <v>13</v>
          </cell>
          <cell r="G45" t="str">
            <v>RUM</v>
          </cell>
          <cell r="H45" t="str">
            <v>BUSINESS</v>
          </cell>
          <cell r="I45">
            <v>87113513.480000004</v>
          </cell>
          <cell r="J45">
            <v>0</v>
          </cell>
          <cell r="K45">
            <v>0</v>
          </cell>
        </row>
        <row r="46">
          <cell r="A46" t="str">
            <v>BOGUES BROTHERS INDUSTRIES LTD</v>
          </cell>
          <cell r="B46">
            <v>120</v>
          </cell>
          <cell r="C46" t="str">
            <v>50</v>
          </cell>
          <cell r="D46" t="str">
            <v>JA $</v>
          </cell>
          <cell r="E46" t="str">
            <v>TERM</v>
          </cell>
          <cell r="F46">
            <v>15</v>
          </cell>
          <cell r="G46" t="str">
            <v>PROF.</v>
          </cell>
          <cell r="H46" t="str">
            <v>BUSINESS</v>
          </cell>
          <cell r="I46">
            <v>4200000</v>
          </cell>
          <cell r="J46">
            <v>0</v>
          </cell>
          <cell r="K46">
            <v>0</v>
          </cell>
        </row>
        <row r="47">
          <cell r="A47" t="str">
            <v>VAP LIMITED</v>
          </cell>
          <cell r="B47">
            <v>120</v>
          </cell>
          <cell r="C47" t="str">
            <v>50</v>
          </cell>
          <cell r="D47" t="str">
            <v>JA $</v>
          </cell>
          <cell r="E47" t="str">
            <v>TERM</v>
          </cell>
          <cell r="F47">
            <v>32</v>
          </cell>
          <cell r="G47" t="str">
            <v>PROF.</v>
          </cell>
          <cell r="H47" t="str">
            <v>BUSINESS</v>
          </cell>
          <cell r="I47">
            <v>0.01</v>
          </cell>
          <cell r="J47">
            <v>0</v>
          </cell>
          <cell r="K47">
            <v>0</v>
          </cell>
        </row>
        <row r="48">
          <cell r="A48" t="str">
            <v>SOMERSET ENTERPRISES LTD.</v>
          </cell>
          <cell r="B48">
            <v>120</v>
          </cell>
          <cell r="C48" t="str">
            <v>50</v>
          </cell>
          <cell r="D48" t="str">
            <v>JA $</v>
          </cell>
          <cell r="E48" t="str">
            <v>TERM</v>
          </cell>
          <cell r="F48">
            <v>20</v>
          </cell>
          <cell r="G48" t="str">
            <v>TOURISM</v>
          </cell>
          <cell r="H48" t="str">
            <v>BUSINESS</v>
          </cell>
          <cell r="I48">
            <v>8301244.8399999999</v>
          </cell>
          <cell r="J48">
            <v>0</v>
          </cell>
          <cell r="K48">
            <v>0</v>
          </cell>
        </row>
        <row r="49">
          <cell r="A49" t="str">
            <v>EPPING OIL COMPANY LIMITED</v>
          </cell>
          <cell r="B49">
            <v>120</v>
          </cell>
          <cell r="C49" t="str">
            <v>50</v>
          </cell>
          <cell r="D49" t="str">
            <v>JA $</v>
          </cell>
          <cell r="E49" t="str">
            <v>TERM</v>
          </cell>
          <cell r="F49">
            <v>31</v>
          </cell>
          <cell r="G49" t="str">
            <v>GAS</v>
          </cell>
          <cell r="H49" t="str">
            <v>BUSINESS</v>
          </cell>
          <cell r="I49">
            <v>2266666.71</v>
          </cell>
          <cell r="J49">
            <v>0</v>
          </cell>
          <cell r="K49">
            <v>0</v>
          </cell>
        </row>
        <row r="50">
          <cell r="A50" t="str">
            <v>SLEEP BEAUTY BEDDING FURNITURE</v>
          </cell>
          <cell r="B50">
            <v>120</v>
          </cell>
          <cell r="C50" t="str">
            <v>50</v>
          </cell>
          <cell r="D50" t="str">
            <v>JA $</v>
          </cell>
          <cell r="E50" t="str">
            <v>TERM</v>
          </cell>
          <cell r="F50">
            <v>19</v>
          </cell>
          <cell r="G50" t="str">
            <v>MFG-OTHER</v>
          </cell>
          <cell r="H50" t="str">
            <v>BUSINESS</v>
          </cell>
          <cell r="I50">
            <v>10000000</v>
          </cell>
          <cell r="J50">
            <v>0</v>
          </cell>
          <cell r="K50">
            <v>0</v>
          </cell>
        </row>
        <row r="51">
          <cell r="A51" t="str">
            <v>TYRES R US LIMITED</v>
          </cell>
          <cell r="B51">
            <v>120</v>
          </cell>
          <cell r="C51" t="str">
            <v>50</v>
          </cell>
          <cell r="D51" t="str">
            <v>JA $</v>
          </cell>
          <cell r="E51" t="str">
            <v>TERM</v>
          </cell>
          <cell r="F51">
            <v>12</v>
          </cell>
          <cell r="G51" t="str">
            <v>PROF.</v>
          </cell>
          <cell r="H51" t="str">
            <v>BUSINESS</v>
          </cell>
          <cell r="I51">
            <v>25470000</v>
          </cell>
          <cell r="J51">
            <v>0</v>
          </cell>
          <cell r="K51">
            <v>0</v>
          </cell>
        </row>
        <row r="52">
          <cell r="A52" t="str">
            <v>TAN-MARJ INVESTMENTS LTD.</v>
          </cell>
          <cell r="B52">
            <v>120</v>
          </cell>
          <cell r="C52" t="str">
            <v>50</v>
          </cell>
          <cell r="D52" t="str">
            <v>JA $</v>
          </cell>
          <cell r="E52" t="str">
            <v>TERM</v>
          </cell>
          <cell r="F52">
            <v>24</v>
          </cell>
          <cell r="G52" t="str">
            <v>PROF.</v>
          </cell>
          <cell r="H52" t="str">
            <v>BUSINESS</v>
          </cell>
          <cell r="I52">
            <v>3000000</v>
          </cell>
          <cell r="J52">
            <v>0</v>
          </cell>
          <cell r="K52">
            <v>0</v>
          </cell>
        </row>
        <row r="53">
          <cell r="A53" t="str">
            <v>GREAT RESORTS</v>
          </cell>
          <cell r="B53">
            <v>120</v>
          </cell>
          <cell r="C53" t="str">
            <v>50</v>
          </cell>
          <cell r="D53" t="str">
            <v>USD</v>
          </cell>
          <cell r="E53" t="str">
            <v>TERM</v>
          </cell>
          <cell r="F53">
            <v>9.4600000000000009</v>
          </cell>
          <cell r="G53" t="str">
            <v>TOURISM</v>
          </cell>
          <cell r="H53" t="str">
            <v>BUSINESS</v>
          </cell>
          <cell r="I53">
            <v>4285648</v>
          </cell>
          <cell r="J53">
            <v>75200</v>
          </cell>
          <cell r="K53">
            <v>4285648</v>
          </cell>
        </row>
        <row r="54">
          <cell r="A54" t="str">
            <v>CAPITAL AND CREDIT MERCHANT BANK</v>
          </cell>
          <cell r="B54">
            <v>120</v>
          </cell>
          <cell r="C54" t="str">
            <v>51</v>
          </cell>
          <cell r="D54" t="str">
            <v>USD</v>
          </cell>
          <cell r="E54" t="str">
            <v>TERM</v>
          </cell>
          <cell r="F54">
            <v>7.25</v>
          </cell>
          <cell r="G54" t="str">
            <v>F.I.</v>
          </cell>
          <cell r="H54" t="str">
            <v>F.I.</v>
          </cell>
          <cell r="I54">
            <v>188067000</v>
          </cell>
          <cell r="J54">
            <v>3300000</v>
          </cell>
          <cell r="K54">
            <v>188067000</v>
          </cell>
        </row>
        <row r="55">
          <cell r="A55" t="str">
            <v>CLARKE WILLIAM</v>
          </cell>
          <cell r="B55">
            <v>120</v>
          </cell>
          <cell r="C55" t="str">
            <v>52</v>
          </cell>
          <cell r="D55" t="str">
            <v>USD</v>
          </cell>
          <cell r="E55" t="str">
            <v>TERM</v>
          </cell>
          <cell r="F55">
            <v>20</v>
          </cell>
          <cell r="G55" t="str">
            <v>INDIV.</v>
          </cell>
          <cell r="H55" t="str">
            <v>INDIV.</v>
          </cell>
          <cell r="I55">
            <v>11398000</v>
          </cell>
          <cell r="J55">
            <v>200000</v>
          </cell>
          <cell r="K55">
            <v>11398000</v>
          </cell>
        </row>
        <row r="56">
          <cell r="A56" t="str">
            <v>GOVERNMENT OF JAMAICA</v>
          </cell>
          <cell r="B56">
            <v>120</v>
          </cell>
          <cell r="C56" t="str">
            <v>53</v>
          </cell>
          <cell r="D56" t="str">
            <v>USD</v>
          </cell>
          <cell r="E56" t="str">
            <v>TERM</v>
          </cell>
          <cell r="F56">
            <v>10</v>
          </cell>
          <cell r="G56" t="str">
            <v>C.G</v>
          </cell>
          <cell r="H56" t="str">
            <v>C.G</v>
          </cell>
          <cell r="I56">
            <v>67733494.359999999</v>
          </cell>
          <cell r="J56">
            <v>1188515.4300754517</v>
          </cell>
          <cell r="K56">
            <v>67733494.359999999</v>
          </cell>
        </row>
        <row r="57">
          <cell r="A57" t="str">
            <v>PORT AUTHORITY OF JAMAICA</v>
          </cell>
          <cell r="B57">
            <v>120</v>
          </cell>
          <cell r="C57" t="str">
            <v>55</v>
          </cell>
          <cell r="D57" t="str">
            <v>USD</v>
          </cell>
          <cell r="E57" t="str">
            <v>TERM</v>
          </cell>
          <cell r="F57">
            <v>11</v>
          </cell>
          <cell r="G57" t="str">
            <v>PSX</v>
          </cell>
          <cell r="H57" t="str">
            <v>PSX</v>
          </cell>
          <cell r="I57">
            <v>27522451.399999999</v>
          </cell>
          <cell r="J57">
            <v>482934.74995613261</v>
          </cell>
          <cell r="K57">
            <v>27522451.399999999</v>
          </cell>
        </row>
        <row r="58">
          <cell r="A58" t="str">
            <v>PORT AUTHORITY OF JAMAICA</v>
          </cell>
          <cell r="B58">
            <v>120</v>
          </cell>
          <cell r="C58" t="str">
            <v>55</v>
          </cell>
          <cell r="D58" t="str">
            <v>USD</v>
          </cell>
          <cell r="E58" t="str">
            <v>TERM</v>
          </cell>
          <cell r="F58">
            <v>11</v>
          </cell>
          <cell r="G58" t="str">
            <v>PSX</v>
          </cell>
          <cell r="H58" t="str">
            <v>PSX</v>
          </cell>
          <cell r="I58">
            <v>535116.72</v>
          </cell>
          <cell r="J58">
            <v>9389.6599403404107</v>
          </cell>
          <cell r="K58">
            <v>535116.72</v>
          </cell>
        </row>
        <row r="59">
          <cell r="A59" t="str">
            <v>PORT AUTHORITY OF JAMAICA</v>
          </cell>
          <cell r="B59">
            <v>120</v>
          </cell>
          <cell r="C59" t="str">
            <v>55</v>
          </cell>
          <cell r="D59" t="str">
            <v>USD</v>
          </cell>
          <cell r="E59" t="str">
            <v>TERM</v>
          </cell>
          <cell r="F59">
            <v>11</v>
          </cell>
          <cell r="G59" t="str">
            <v>PSX</v>
          </cell>
          <cell r="H59" t="str">
            <v>PSX</v>
          </cell>
          <cell r="I59">
            <v>7004134.2599999998</v>
          </cell>
          <cell r="J59">
            <v>122901.11001930162</v>
          </cell>
          <cell r="K59">
            <v>7004134.2599999998</v>
          </cell>
        </row>
        <row r="60">
          <cell r="A60" t="str">
            <v>TROPICAIR</v>
          </cell>
          <cell r="B60">
            <v>120</v>
          </cell>
          <cell r="C60" t="str">
            <v>63</v>
          </cell>
          <cell r="D60" t="str">
            <v>JA $</v>
          </cell>
          <cell r="E60" t="str">
            <v>TERM</v>
          </cell>
          <cell r="F60">
            <v>10</v>
          </cell>
          <cell r="G60" t="str">
            <v>METALS</v>
          </cell>
          <cell r="H60" t="str">
            <v>BUSINESS</v>
          </cell>
          <cell r="I60">
            <v>1147070</v>
          </cell>
          <cell r="J60">
            <v>0</v>
          </cell>
          <cell r="K60">
            <v>0</v>
          </cell>
        </row>
        <row r="61">
          <cell r="A61" t="str">
            <v>STAFF-4%</v>
          </cell>
          <cell r="B61">
            <v>121</v>
          </cell>
          <cell r="C61" t="str">
            <v>00</v>
          </cell>
          <cell r="D61" t="str">
            <v>JA $</v>
          </cell>
          <cell r="E61" t="str">
            <v>TERM</v>
          </cell>
          <cell r="F61">
            <v>4</v>
          </cell>
          <cell r="G61" t="str">
            <v>INDIV.</v>
          </cell>
          <cell r="H61" t="str">
            <v>INDIV.</v>
          </cell>
          <cell r="I61">
            <v>63499340.990000002</v>
          </cell>
          <cell r="J61">
            <v>0</v>
          </cell>
          <cell r="K61">
            <v>0</v>
          </cell>
        </row>
        <row r="62">
          <cell r="A62" t="str">
            <v>STAFF-20.75%</v>
          </cell>
          <cell r="B62">
            <v>121</v>
          </cell>
          <cell r="C62" t="str">
            <v>06</v>
          </cell>
          <cell r="D62" t="str">
            <v>JA $</v>
          </cell>
          <cell r="E62" t="str">
            <v>TERM</v>
          </cell>
          <cell r="F62">
            <v>20.75</v>
          </cell>
          <cell r="G62" t="str">
            <v>INDIV.</v>
          </cell>
          <cell r="H62" t="str">
            <v>INDIV.</v>
          </cell>
          <cell r="I62">
            <v>822924.46</v>
          </cell>
          <cell r="J62">
            <v>0</v>
          </cell>
          <cell r="K62">
            <v>0</v>
          </cell>
        </row>
        <row r="63">
          <cell r="A63" t="str">
            <v>STAFF-3%</v>
          </cell>
          <cell r="B63">
            <v>121</v>
          </cell>
          <cell r="C63" t="str">
            <v>08</v>
          </cell>
          <cell r="D63" t="str">
            <v>JA $</v>
          </cell>
          <cell r="E63" t="str">
            <v>MTG</v>
          </cell>
          <cell r="F63">
            <v>3</v>
          </cell>
          <cell r="G63" t="str">
            <v>construction</v>
          </cell>
          <cell r="H63" t="str">
            <v>INDIV.</v>
          </cell>
          <cell r="I63">
            <v>38533240.149999999</v>
          </cell>
          <cell r="J63">
            <v>0</v>
          </cell>
          <cell r="K63">
            <v>0</v>
          </cell>
        </row>
        <row r="64">
          <cell r="A64" t="str">
            <v>STAFF-16%</v>
          </cell>
          <cell r="B64">
            <v>121</v>
          </cell>
          <cell r="C64" t="str">
            <v>10</v>
          </cell>
          <cell r="D64" t="str">
            <v>JA $</v>
          </cell>
          <cell r="E64" t="str">
            <v>MTG</v>
          </cell>
          <cell r="F64">
            <v>16</v>
          </cell>
          <cell r="G64" t="str">
            <v>construction</v>
          </cell>
          <cell r="H64" t="str">
            <v>INDIV.</v>
          </cell>
          <cell r="I64">
            <v>9180660.9800000004</v>
          </cell>
          <cell r="J64">
            <v>0</v>
          </cell>
          <cell r="K64">
            <v>0</v>
          </cell>
        </row>
        <row r="65">
          <cell r="A65" t="str">
            <v>ESSO STANDARD OIL S.A. LTD.</v>
          </cell>
          <cell r="B65">
            <v>126</v>
          </cell>
          <cell r="C65" t="str">
            <v>02</v>
          </cell>
          <cell r="D65" t="str">
            <v>JA $</v>
          </cell>
          <cell r="E65" t="str">
            <v>O/D</v>
          </cell>
          <cell r="F65">
            <v>19</v>
          </cell>
          <cell r="G65" t="str">
            <v>GAS</v>
          </cell>
          <cell r="H65" t="str">
            <v>BUSINESS</v>
          </cell>
          <cell r="I65">
            <v>2726.28</v>
          </cell>
          <cell r="J65">
            <v>0</v>
          </cell>
          <cell r="K65">
            <v>0</v>
          </cell>
        </row>
        <row r="66">
          <cell r="A66" t="str">
            <v>CHARLTON CECIL ET AL</v>
          </cell>
          <cell r="B66">
            <v>126</v>
          </cell>
          <cell r="C66" t="str">
            <v>04</v>
          </cell>
          <cell r="D66" t="str">
            <v>JA $</v>
          </cell>
          <cell r="E66" t="str">
            <v>O/D</v>
          </cell>
          <cell r="F66">
            <v>19</v>
          </cell>
          <cell r="G66" t="str">
            <v>PROF.</v>
          </cell>
          <cell r="H66" t="str">
            <v>BUSINESS</v>
          </cell>
          <cell r="I66">
            <v>256694.32</v>
          </cell>
          <cell r="J66">
            <v>0</v>
          </cell>
          <cell r="K66">
            <v>0</v>
          </cell>
        </row>
        <row r="67">
          <cell r="A67" t="str">
            <v>DUB PLATE MUSIC PUBLISHERS LTD.</v>
          </cell>
          <cell r="B67">
            <v>126</v>
          </cell>
          <cell r="C67" t="str">
            <v>06</v>
          </cell>
          <cell r="D67" t="str">
            <v>JA $</v>
          </cell>
          <cell r="E67" t="str">
            <v>O/D</v>
          </cell>
          <cell r="F67">
            <v>19</v>
          </cell>
          <cell r="G67" t="str">
            <v>ENT.</v>
          </cell>
          <cell r="H67" t="str">
            <v>BUSINESS</v>
          </cell>
          <cell r="I67">
            <v>28138.35</v>
          </cell>
          <cell r="J67">
            <v>0</v>
          </cell>
          <cell r="K67">
            <v>0</v>
          </cell>
        </row>
        <row r="68">
          <cell r="A68" t="str">
            <v>JOHNSON &amp; JOHNSON JA. LTD.</v>
          </cell>
          <cell r="B68">
            <v>127</v>
          </cell>
          <cell r="C68" t="str">
            <v>01</v>
          </cell>
          <cell r="D68" t="str">
            <v>JA $</v>
          </cell>
          <cell r="E68" t="str">
            <v>O/D</v>
          </cell>
          <cell r="F68">
            <v>26.3</v>
          </cell>
          <cell r="G68" t="str">
            <v>DIST'N</v>
          </cell>
          <cell r="H68" t="str">
            <v>BUSINESS</v>
          </cell>
          <cell r="I68">
            <v>7838259.8499999996</v>
          </cell>
          <cell r="J68">
            <v>0</v>
          </cell>
          <cell r="K68">
            <v>0</v>
          </cell>
        </row>
        <row r="69">
          <cell r="A69" t="str">
            <v>NESTLE JAMAICA LIMITED</v>
          </cell>
          <cell r="B69">
            <v>127</v>
          </cell>
          <cell r="C69" t="str">
            <v>02</v>
          </cell>
          <cell r="D69" t="str">
            <v>JA $</v>
          </cell>
          <cell r="E69" t="str">
            <v>O/D</v>
          </cell>
          <cell r="F69">
            <v>19</v>
          </cell>
          <cell r="G69" t="str">
            <v>FOOD</v>
          </cell>
          <cell r="H69" t="str">
            <v>BUSINESS</v>
          </cell>
          <cell r="I69">
            <v>109.83</v>
          </cell>
          <cell r="J69">
            <v>0</v>
          </cell>
          <cell r="K69">
            <v>0</v>
          </cell>
        </row>
        <row r="70">
          <cell r="A70" t="str">
            <v>MYERS,FLETCHER AND GORDON</v>
          </cell>
          <cell r="B70">
            <v>127</v>
          </cell>
          <cell r="C70" t="str">
            <v>02</v>
          </cell>
          <cell r="D70" t="str">
            <v>JA $</v>
          </cell>
          <cell r="E70" t="str">
            <v>O/D</v>
          </cell>
          <cell r="F70">
            <v>26.3</v>
          </cell>
          <cell r="G70" t="str">
            <v>PROF.</v>
          </cell>
          <cell r="H70" t="str">
            <v>BUSINESS</v>
          </cell>
          <cell r="I70">
            <v>206.92</v>
          </cell>
          <cell r="J70">
            <v>0</v>
          </cell>
          <cell r="K70">
            <v>0</v>
          </cell>
        </row>
        <row r="71">
          <cell r="A71" t="str">
            <v>HARDWARE &amp; LUMBER LTD.</v>
          </cell>
          <cell r="B71">
            <v>127</v>
          </cell>
          <cell r="C71" t="str">
            <v>02</v>
          </cell>
          <cell r="D71" t="str">
            <v>JA $</v>
          </cell>
          <cell r="E71" t="str">
            <v>O/D</v>
          </cell>
          <cell r="F71">
            <v>19</v>
          </cell>
          <cell r="G71" t="str">
            <v>DIST'N</v>
          </cell>
          <cell r="H71" t="str">
            <v>BUSINESS</v>
          </cell>
          <cell r="I71">
            <v>1897930.06</v>
          </cell>
          <cell r="J71">
            <v>0</v>
          </cell>
          <cell r="K71">
            <v>0</v>
          </cell>
        </row>
        <row r="72">
          <cell r="A72" t="str">
            <v>CHECKER CHEMICALS LIMITED</v>
          </cell>
          <cell r="B72">
            <v>127</v>
          </cell>
          <cell r="C72" t="str">
            <v>06</v>
          </cell>
          <cell r="D72" t="str">
            <v>JA $</v>
          </cell>
          <cell r="E72" t="str">
            <v>O/D</v>
          </cell>
          <cell r="F72">
            <v>19</v>
          </cell>
          <cell r="G72" t="str">
            <v>MFG-CHEM</v>
          </cell>
          <cell r="H72" t="str">
            <v>BUSINESS</v>
          </cell>
          <cell r="I72">
            <v>855335.65</v>
          </cell>
          <cell r="J72">
            <v>0</v>
          </cell>
          <cell r="K72">
            <v>0</v>
          </cell>
        </row>
        <row r="73">
          <cell r="A73" t="str">
            <v>IMPLEMENTATION LIMITED</v>
          </cell>
          <cell r="B73">
            <v>127</v>
          </cell>
          <cell r="C73" t="str">
            <v>06</v>
          </cell>
          <cell r="D73" t="str">
            <v>JA $</v>
          </cell>
          <cell r="E73" t="str">
            <v>O/D</v>
          </cell>
          <cell r="F73">
            <v>12</v>
          </cell>
          <cell r="G73" t="str">
            <v>PROF.</v>
          </cell>
          <cell r="H73" t="str">
            <v>BUSINESS</v>
          </cell>
          <cell r="I73">
            <v>262901.19</v>
          </cell>
          <cell r="J73">
            <v>0</v>
          </cell>
          <cell r="K73">
            <v>0</v>
          </cell>
        </row>
        <row r="74">
          <cell r="A74" t="str">
            <v>JAMAICA UCC BLUE MTN. COFFEE CO.</v>
          </cell>
          <cell r="B74">
            <v>127</v>
          </cell>
          <cell r="C74" t="str">
            <v>06</v>
          </cell>
          <cell r="D74" t="str">
            <v>JA $</v>
          </cell>
          <cell r="E74" t="str">
            <v>O/D</v>
          </cell>
          <cell r="F74">
            <v>19</v>
          </cell>
          <cell r="G74" t="str">
            <v>FOOD</v>
          </cell>
          <cell r="H74" t="str">
            <v>BUSINESS</v>
          </cell>
          <cell r="I74">
            <v>326255.17</v>
          </cell>
          <cell r="J74">
            <v>0</v>
          </cell>
          <cell r="K74">
            <v>0</v>
          </cell>
        </row>
        <row r="75">
          <cell r="A75" t="str">
            <v>HARMAN SALES COMPANY LTD.</v>
          </cell>
          <cell r="B75">
            <v>127</v>
          </cell>
          <cell r="C75" t="str">
            <v>06</v>
          </cell>
          <cell r="D75" t="str">
            <v>JA $</v>
          </cell>
          <cell r="E75" t="str">
            <v>O/D</v>
          </cell>
          <cell r="F75">
            <v>19</v>
          </cell>
          <cell r="G75" t="str">
            <v>DIST'N</v>
          </cell>
          <cell r="H75" t="str">
            <v>BUSINESS</v>
          </cell>
          <cell r="I75">
            <v>320586.23999999999</v>
          </cell>
          <cell r="J75">
            <v>0</v>
          </cell>
          <cell r="K75">
            <v>0</v>
          </cell>
        </row>
        <row r="76">
          <cell r="A76" t="str">
            <v>CIVIL ENG. RESEARCH AND TESTING</v>
          </cell>
          <cell r="B76">
            <v>127</v>
          </cell>
          <cell r="C76" t="str">
            <v>06</v>
          </cell>
          <cell r="D76" t="str">
            <v>JA $</v>
          </cell>
          <cell r="E76" t="str">
            <v>O/D</v>
          </cell>
          <cell r="F76">
            <v>19</v>
          </cell>
          <cell r="G76" t="str">
            <v>PROF.</v>
          </cell>
          <cell r="H76" t="str">
            <v>BUSINESS</v>
          </cell>
          <cell r="I76">
            <v>355712.94</v>
          </cell>
          <cell r="J76">
            <v>0</v>
          </cell>
          <cell r="K76">
            <v>0</v>
          </cell>
        </row>
        <row r="77">
          <cell r="A77" t="str">
            <v>KEENADON LTD T-A L.G SERV CENTRE</v>
          </cell>
          <cell r="B77">
            <v>127</v>
          </cell>
          <cell r="C77" t="str">
            <v>06</v>
          </cell>
          <cell r="D77" t="str">
            <v>JA $</v>
          </cell>
          <cell r="E77" t="str">
            <v>O/D</v>
          </cell>
          <cell r="F77">
            <v>29</v>
          </cell>
          <cell r="G77" t="str">
            <v>GAS</v>
          </cell>
          <cell r="H77" t="str">
            <v>BUSINESS</v>
          </cell>
          <cell r="I77">
            <v>184586.41</v>
          </cell>
          <cell r="J77">
            <v>0</v>
          </cell>
          <cell r="K77">
            <v>0</v>
          </cell>
        </row>
        <row r="78">
          <cell r="A78" t="str">
            <v>VAP LIMITED</v>
          </cell>
          <cell r="B78">
            <v>127</v>
          </cell>
          <cell r="C78" t="str">
            <v>06</v>
          </cell>
          <cell r="D78" t="str">
            <v>JA $</v>
          </cell>
          <cell r="E78" t="str">
            <v>O/D</v>
          </cell>
          <cell r="F78">
            <v>32</v>
          </cell>
          <cell r="G78" t="str">
            <v>PROF.</v>
          </cell>
          <cell r="H78" t="str">
            <v>BUSINESS</v>
          </cell>
          <cell r="I78">
            <v>1187755.04</v>
          </cell>
          <cell r="J78">
            <v>0</v>
          </cell>
          <cell r="K78">
            <v>0</v>
          </cell>
        </row>
        <row r="79">
          <cell r="A79" t="str">
            <v>TIMO'S TRADING LIMITED</v>
          </cell>
          <cell r="B79">
            <v>127</v>
          </cell>
          <cell r="C79" t="str">
            <v>07</v>
          </cell>
          <cell r="D79" t="str">
            <v>JA $</v>
          </cell>
          <cell r="E79" t="str">
            <v>O/D</v>
          </cell>
          <cell r="F79">
            <v>12</v>
          </cell>
          <cell r="G79" t="str">
            <v>DIST'N</v>
          </cell>
          <cell r="H79" t="str">
            <v>BUSINESS</v>
          </cell>
          <cell r="I79">
            <v>340354.81</v>
          </cell>
          <cell r="J79">
            <v>0</v>
          </cell>
          <cell r="K79">
            <v>0</v>
          </cell>
        </row>
        <row r="80">
          <cell r="A80" t="str">
            <v>CARIBBEAN BRAKE PRODUCTS LTD</v>
          </cell>
          <cell r="B80">
            <v>128</v>
          </cell>
          <cell r="C80" t="str">
            <v>03</v>
          </cell>
          <cell r="D80" t="str">
            <v>USD</v>
          </cell>
          <cell r="E80" t="str">
            <v>L/C</v>
          </cell>
          <cell r="F80">
            <v>9.4600000000000009</v>
          </cell>
          <cell r="G80" t="str">
            <v>MFG-OTHER</v>
          </cell>
          <cell r="H80" t="str">
            <v>BUSINESS</v>
          </cell>
          <cell r="I80">
            <v>27593426.18</v>
          </cell>
          <cell r="J80">
            <v>484180.14002456568</v>
          </cell>
          <cell r="K80">
            <v>27593426.18</v>
          </cell>
        </row>
        <row r="81">
          <cell r="A81" t="str">
            <v>RESTAURANTS OF JAMAICA</v>
          </cell>
          <cell r="B81">
            <v>150</v>
          </cell>
          <cell r="C81" t="str">
            <v>00</v>
          </cell>
          <cell r="D81" t="str">
            <v>JA $</v>
          </cell>
          <cell r="E81" t="str">
            <v>LEASE</v>
          </cell>
          <cell r="F81">
            <v>20.88</v>
          </cell>
          <cell r="G81" t="str">
            <v>FOOD</v>
          </cell>
          <cell r="H81" t="str">
            <v>BUSINESS</v>
          </cell>
          <cell r="I81">
            <v>1492390.88</v>
          </cell>
          <cell r="J81">
            <v>0</v>
          </cell>
          <cell r="K81">
            <v>0</v>
          </cell>
        </row>
        <row r="82">
          <cell r="A82" t="str">
            <v>INTL INGREDIENTS LTD.</v>
          </cell>
          <cell r="B82">
            <v>150</v>
          </cell>
          <cell r="C82" t="str">
            <v>00</v>
          </cell>
          <cell r="D82" t="str">
            <v>JA $</v>
          </cell>
          <cell r="E82" t="str">
            <v>LEASE</v>
          </cell>
          <cell r="F82">
            <v>24</v>
          </cell>
          <cell r="G82" t="str">
            <v>FOOD</v>
          </cell>
          <cell r="H82" t="str">
            <v>BUSINESS</v>
          </cell>
          <cell r="I82">
            <v>2727554.34</v>
          </cell>
          <cell r="J82">
            <v>0</v>
          </cell>
          <cell r="K82">
            <v>0</v>
          </cell>
        </row>
        <row r="83">
          <cell r="A83" t="str">
            <v>WIHCON</v>
          </cell>
          <cell r="B83">
            <v>150</v>
          </cell>
          <cell r="C83" t="str">
            <v>00</v>
          </cell>
          <cell r="D83" t="str">
            <v>JA $</v>
          </cell>
          <cell r="E83" t="str">
            <v>LEASE</v>
          </cell>
          <cell r="F83">
            <v>26</v>
          </cell>
          <cell r="G83" t="str">
            <v>construction</v>
          </cell>
          <cell r="H83" t="str">
            <v>BUSINESS</v>
          </cell>
          <cell r="I83">
            <v>53911356.219999999</v>
          </cell>
          <cell r="J83">
            <v>0</v>
          </cell>
          <cell r="K83">
            <v>0</v>
          </cell>
        </row>
        <row r="84">
          <cell r="A84" t="str">
            <v>INNOVATIVE RESORTS LTD.</v>
          </cell>
          <cell r="B84">
            <v>150</v>
          </cell>
          <cell r="C84" t="str">
            <v>00</v>
          </cell>
          <cell r="D84" t="str">
            <v>USD</v>
          </cell>
          <cell r="E84" t="str">
            <v>LEASE</v>
          </cell>
          <cell r="F84">
            <v>12</v>
          </cell>
          <cell r="G84" t="str">
            <v>TOURISM</v>
          </cell>
          <cell r="H84" t="str">
            <v>BUSINESS</v>
          </cell>
          <cell r="I84">
            <v>5017440.0599999996</v>
          </cell>
          <cell r="J84">
            <v>88040.709949113865</v>
          </cell>
          <cell r="K84">
            <v>5017440.0599999996</v>
          </cell>
        </row>
        <row r="85">
          <cell r="A85" t="str">
            <v>VILLAGE RESORTS LIMITED</v>
          </cell>
          <cell r="B85">
            <v>150</v>
          </cell>
          <cell r="C85" t="str">
            <v>00</v>
          </cell>
          <cell r="D85" t="str">
            <v>USD</v>
          </cell>
          <cell r="E85" t="str">
            <v>LEASE</v>
          </cell>
          <cell r="F85">
            <v>12</v>
          </cell>
          <cell r="G85" t="str">
            <v>TOURISM</v>
          </cell>
          <cell r="H85" t="str">
            <v>BUSINESS</v>
          </cell>
          <cell r="I85">
            <v>7699712.0300000003</v>
          </cell>
          <cell r="J85">
            <v>135106.37006492366</v>
          </cell>
          <cell r="K85">
            <v>7699712.0299999993</v>
          </cell>
        </row>
        <row r="86">
          <cell r="A86" t="str">
            <v>INTERNATIONAL HOTELS</v>
          </cell>
          <cell r="B86">
            <v>150</v>
          </cell>
          <cell r="C86" t="str">
            <v>00</v>
          </cell>
          <cell r="D86" t="str">
            <v>USD</v>
          </cell>
          <cell r="E86" t="str">
            <v>LEASE</v>
          </cell>
          <cell r="F86">
            <v>12.5</v>
          </cell>
          <cell r="G86" t="str">
            <v>TOURISM</v>
          </cell>
          <cell r="H86" t="str">
            <v>BUSINESS</v>
          </cell>
          <cell r="I86">
            <v>41956650.07</v>
          </cell>
          <cell r="J86">
            <v>736210.73995437799</v>
          </cell>
          <cell r="K86">
            <v>41956650.07</v>
          </cell>
        </row>
        <row r="87">
          <cell r="A87" t="str">
            <v>GREAT RESORTS</v>
          </cell>
          <cell r="B87">
            <v>150</v>
          </cell>
          <cell r="C87" t="str">
            <v>00</v>
          </cell>
          <cell r="D87" t="str">
            <v>USD</v>
          </cell>
          <cell r="E87" t="str">
            <v>LEASE</v>
          </cell>
          <cell r="F87">
            <v>9.4600000000000009</v>
          </cell>
          <cell r="G87" t="str">
            <v>TOURISM</v>
          </cell>
          <cell r="H87" t="str">
            <v>BUSINESS</v>
          </cell>
          <cell r="I87">
            <v>1423091.59</v>
          </cell>
          <cell r="J87">
            <v>24970.899982453062</v>
          </cell>
          <cell r="K87">
            <v>1423091.59</v>
          </cell>
        </row>
        <row r="88">
          <cell r="A88" t="str">
            <v>BRL LIMITED</v>
          </cell>
          <cell r="B88">
            <v>150</v>
          </cell>
          <cell r="C88" t="str">
            <v>00</v>
          </cell>
          <cell r="D88" t="str">
            <v>USD</v>
          </cell>
          <cell r="E88" t="str">
            <v>LEASE</v>
          </cell>
          <cell r="F88">
            <v>12</v>
          </cell>
          <cell r="G88" t="str">
            <v>TOURISM</v>
          </cell>
          <cell r="H88" t="str">
            <v>BUSINESS</v>
          </cell>
          <cell r="I88">
            <v>1423091.59</v>
          </cell>
          <cell r="J88">
            <v>24970.899982453062</v>
          </cell>
          <cell r="K88">
            <v>1423091.59</v>
          </cell>
        </row>
        <row r="89">
          <cell r="A89" t="str">
            <v>CONTINENTAL BAKING CO.</v>
          </cell>
          <cell r="B89">
            <v>150</v>
          </cell>
          <cell r="C89" t="str">
            <v>00</v>
          </cell>
          <cell r="D89" t="str">
            <v>USD</v>
          </cell>
          <cell r="E89" t="str">
            <v>LEASE</v>
          </cell>
          <cell r="F89">
            <v>15</v>
          </cell>
          <cell r="G89" t="str">
            <v>FOOD</v>
          </cell>
          <cell r="H89" t="str">
            <v>BUSINESS</v>
          </cell>
          <cell r="I89">
            <v>6266525.209999999</v>
          </cell>
          <cell r="J89">
            <v>109958.32970696612</v>
          </cell>
          <cell r="K89">
            <v>6266525.209999999</v>
          </cell>
        </row>
        <row r="90">
          <cell r="A90" t="str">
            <v>CONTINENTAL BAKING CO.</v>
          </cell>
          <cell r="B90">
            <v>150</v>
          </cell>
          <cell r="C90" t="str">
            <v>00</v>
          </cell>
          <cell r="D90" t="str">
            <v>USD</v>
          </cell>
          <cell r="E90" t="str">
            <v>LEASE</v>
          </cell>
          <cell r="F90">
            <v>15</v>
          </cell>
          <cell r="G90" t="str">
            <v>FOOD</v>
          </cell>
          <cell r="H90" t="str">
            <v>BUSINESS</v>
          </cell>
          <cell r="I90">
            <v>59382930.310000002</v>
          </cell>
          <cell r="J90">
            <v>1041988.5999298122</v>
          </cell>
          <cell r="K90">
            <v>59382930.310000002</v>
          </cell>
        </row>
        <row r="91">
          <cell r="A91" t="str">
            <v>INTL INGREDIENTS LTD.</v>
          </cell>
          <cell r="B91">
            <v>150</v>
          </cell>
          <cell r="C91" t="str">
            <v>01</v>
          </cell>
          <cell r="D91" t="str">
            <v>JA $</v>
          </cell>
          <cell r="E91" t="str">
            <v>LEASE</v>
          </cell>
          <cell r="F91">
            <v>24</v>
          </cell>
          <cell r="G91" t="str">
            <v>FOOD</v>
          </cell>
          <cell r="H91" t="str">
            <v>BUSINESS</v>
          </cell>
          <cell r="I91">
            <v>299391.84999999998</v>
          </cell>
          <cell r="J91">
            <v>0</v>
          </cell>
          <cell r="K91">
            <v>0</v>
          </cell>
        </row>
        <row r="92">
          <cell r="A92" t="str">
            <v>WIHCON</v>
          </cell>
          <cell r="B92">
            <v>150</v>
          </cell>
          <cell r="C92" t="str">
            <v>01</v>
          </cell>
          <cell r="D92" t="str">
            <v>JA $</v>
          </cell>
          <cell r="E92" t="str">
            <v>LEASE</v>
          </cell>
          <cell r="F92">
            <v>26</v>
          </cell>
          <cell r="G92" t="str">
            <v>construction</v>
          </cell>
          <cell r="H92" t="str">
            <v>BUSINESS</v>
          </cell>
          <cell r="I92">
            <v>2144228.25</v>
          </cell>
          <cell r="J92">
            <v>0</v>
          </cell>
          <cell r="K92">
            <v>0</v>
          </cell>
        </row>
        <row r="93">
          <cell r="A93" t="str">
            <v>INNOVATIVE RESORTS LTD.</v>
          </cell>
          <cell r="B93">
            <v>150</v>
          </cell>
          <cell r="C93" t="str">
            <v>01</v>
          </cell>
          <cell r="D93" t="str">
            <v>USD</v>
          </cell>
          <cell r="E93" t="str">
            <v>LEASE</v>
          </cell>
          <cell r="F93">
            <v>12</v>
          </cell>
          <cell r="G93" t="str">
            <v>TOURISM</v>
          </cell>
          <cell r="H93" t="str">
            <v>BUSINESS</v>
          </cell>
          <cell r="I93">
            <v>16.53</v>
          </cell>
          <cell r="J93">
            <v>0.290050886120372</v>
          </cell>
          <cell r="K93">
            <v>16.53</v>
          </cell>
        </row>
        <row r="94">
          <cell r="A94" t="str">
            <v>VILLAGE RESORTS LIMITED</v>
          </cell>
          <cell r="B94">
            <v>150</v>
          </cell>
          <cell r="C94" t="str">
            <v>01</v>
          </cell>
          <cell r="D94" t="str">
            <v>USD</v>
          </cell>
          <cell r="E94" t="str">
            <v>LEASE</v>
          </cell>
          <cell r="F94">
            <v>12</v>
          </cell>
          <cell r="G94" t="str">
            <v>TOURISM</v>
          </cell>
          <cell r="H94" t="str">
            <v>BUSINESS</v>
          </cell>
          <cell r="I94">
            <v>0.56999999999999995</v>
          </cell>
          <cell r="J94">
            <v>1.0001754693805929E-2</v>
          </cell>
          <cell r="K94">
            <v>0.56999999999999995</v>
          </cell>
        </row>
        <row r="95">
          <cell r="A95" t="str">
            <v>INTERNATIONAL HOTELS</v>
          </cell>
          <cell r="B95">
            <v>150</v>
          </cell>
          <cell r="C95" t="str">
            <v>01</v>
          </cell>
          <cell r="D95" t="str">
            <v>USD</v>
          </cell>
          <cell r="E95" t="str">
            <v>LEASE</v>
          </cell>
          <cell r="F95">
            <v>12.5</v>
          </cell>
          <cell r="G95" t="str">
            <v>TOURISM</v>
          </cell>
          <cell r="H95" t="str">
            <v>BUSINESS</v>
          </cell>
          <cell r="I95">
            <v>2626928.4</v>
          </cell>
          <cell r="J95">
            <v>46094.549921038779</v>
          </cell>
          <cell r="K95">
            <v>2626928.4</v>
          </cell>
        </row>
        <row r="96">
          <cell r="A96" t="str">
            <v>CONTINENTAL BAKING CO.</v>
          </cell>
          <cell r="B96">
            <v>150</v>
          </cell>
          <cell r="C96" t="str">
            <v>01</v>
          </cell>
          <cell r="D96" t="str">
            <v>USD</v>
          </cell>
          <cell r="E96" t="str">
            <v>LEASE</v>
          </cell>
          <cell r="F96">
            <v>15</v>
          </cell>
          <cell r="G96" t="str">
            <v>FOOD</v>
          </cell>
          <cell r="H96" t="str">
            <v>BUSINESS</v>
          </cell>
          <cell r="I96">
            <v>2801257.97</v>
          </cell>
          <cell r="J96">
            <v>49153.50008773469</v>
          </cell>
          <cell r="K96">
            <v>2801257.97</v>
          </cell>
        </row>
        <row r="97">
          <cell r="A97" t="str">
            <v>CAYMANAS DEVELOPMENT</v>
          </cell>
          <cell r="B97">
            <v>150</v>
          </cell>
          <cell r="C97" t="str">
            <v>02</v>
          </cell>
          <cell r="D97" t="str">
            <v>USD</v>
          </cell>
          <cell r="E97" t="str">
            <v>LEASE</v>
          </cell>
          <cell r="F97">
            <v>12.5</v>
          </cell>
          <cell r="G97" t="str">
            <v>PROF.</v>
          </cell>
          <cell r="H97" t="str">
            <v>BUSINESS</v>
          </cell>
          <cell r="I97">
            <v>5968957.0700000003</v>
          </cell>
          <cell r="J97">
            <v>104736.91998596245</v>
          </cell>
          <cell r="K97">
            <v>5968957.0700000003</v>
          </cell>
        </row>
        <row r="98">
          <cell r="A98" t="str">
            <v>WHYTE MICHAEL</v>
          </cell>
          <cell r="B98">
            <v>200</v>
          </cell>
          <cell r="C98" t="str">
            <v>01</v>
          </cell>
          <cell r="D98" t="str">
            <v>JA $</v>
          </cell>
          <cell r="E98" t="str">
            <v>O/D</v>
          </cell>
          <cell r="F98">
            <v>0</v>
          </cell>
          <cell r="G98" t="str">
            <v>INDIV.</v>
          </cell>
          <cell r="H98" t="str">
            <v>INDIV.</v>
          </cell>
          <cell r="I98">
            <v>4668.05</v>
          </cell>
          <cell r="J98">
            <v>0</v>
          </cell>
          <cell r="K98">
            <v>0</v>
          </cell>
        </row>
        <row r="99">
          <cell r="A99" t="str">
            <v>TOMLINSON-WARSKOW JUDITH</v>
          </cell>
          <cell r="B99">
            <v>200</v>
          </cell>
          <cell r="C99" t="str">
            <v>01</v>
          </cell>
          <cell r="D99" t="str">
            <v>JA $</v>
          </cell>
          <cell r="E99" t="str">
            <v>O/D</v>
          </cell>
          <cell r="F99">
            <v>0</v>
          </cell>
          <cell r="G99" t="str">
            <v>INDIV.</v>
          </cell>
          <cell r="H99" t="str">
            <v>INDIV.</v>
          </cell>
          <cell r="I99">
            <v>2604.92</v>
          </cell>
          <cell r="J99">
            <v>0</v>
          </cell>
          <cell r="K99">
            <v>0</v>
          </cell>
        </row>
        <row r="100">
          <cell r="A100" t="str">
            <v>MAYNE ROHAN AND OR HOPE</v>
          </cell>
          <cell r="B100">
            <v>200</v>
          </cell>
          <cell r="C100" t="str">
            <v>01</v>
          </cell>
          <cell r="D100" t="str">
            <v>JA $</v>
          </cell>
          <cell r="E100" t="str">
            <v>O/D</v>
          </cell>
          <cell r="F100">
            <v>0</v>
          </cell>
          <cell r="G100" t="str">
            <v>INDIV.</v>
          </cell>
          <cell r="H100" t="str">
            <v>INDIV.</v>
          </cell>
          <cell r="I100">
            <v>4314.43</v>
          </cell>
          <cell r="J100">
            <v>0</v>
          </cell>
          <cell r="K100">
            <v>0</v>
          </cell>
        </row>
        <row r="101">
          <cell r="A101" t="str">
            <v>SIMPSON PAMELA AND OR LOCKSLEY</v>
          </cell>
          <cell r="B101">
            <v>200</v>
          </cell>
          <cell r="C101" t="str">
            <v>01</v>
          </cell>
          <cell r="D101" t="str">
            <v>JA $</v>
          </cell>
          <cell r="E101" t="str">
            <v>O/D</v>
          </cell>
          <cell r="F101">
            <v>0</v>
          </cell>
          <cell r="G101" t="str">
            <v>INDIV.</v>
          </cell>
          <cell r="H101" t="str">
            <v>INDIV.</v>
          </cell>
          <cell r="I101">
            <v>1698.11</v>
          </cell>
          <cell r="J101">
            <v>0</v>
          </cell>
          <cell r="K101">
            <v>0</v>
          </cell>
        </row>
        <row r="102">
          <cell r="A102" t="str">
            <v>WRIGHT MATTHEW</v>
          </cell>
          <cell r="B102">
            <v>200</v>
          </cell>
          <cell r="C102" t="str">
            <v>01</v>
          </cell>
          <cell r="D102" t="str">
            <v>JA $</v>
          </cell>
          <cell r="E102" t="str">
            <v>O/D</v>
          </cell>
          <cell r="F102">
            <v>0</v>
          </cell>
          <cell r="G102" t="str">
            <v>INDIV.</v>
          </cell>
          <cell r="H102" t="str">
            <v>INDIV.</v>
          </cell>
          <cell r="I102">
            <v>1700.12</v>
          </cell>
          <cell r="J102">
            <v>0</v>
          </cell>
          <cell r="K102">
            <v>0</v>
          </cell>
        </row>
        <row r="103">
          <cell r="A103" t="str">
            <v>CAMPBELL DIONNE</v>
          </cell>
          <cell r="B103">
            <v>200</v>
          </cell>
          <cell r="C103" t="str">
            <v>01</v>
          </cell>
          <cell r="D103" t="str">
            <v>JA $</v>
          </cell>
          <cell r="E103" t="str">
            <v>O/D</v>
          </cell>
          <cell r="F103">
            <v>0</v>
          </cell>
          <cell r="G103" t="str">
            <v>INDIV.</v>
          </cell>
          <cell r="H103" t="str">
            <v>INDIV.</v>
          </cell>
          <cell r="I103">
            <v>2464.9899999999998</v>
          </cell>
          <cell r="J103">
            <v>0</v>
          </cell>
          <cell r="K103">
            <v>0</v>
          </cell>
        </row>
        <row r="104">
          <cell r="A104" t="str">
            <v>PARRIS SANDRA AND OR DONALD</v>
          </cell>
          <cell r="B104">
            <v>200</v>
          </cell>
          <cell r="C104" t="str">
            <v>01</v>
          </cell>
          <cell r="D104" t="str">
            <v>JA $</v>
          </cell>
          <cell r="E104" t="str">
            <v>O/D</v>
          </cell>
          <cell r="F104">
            <v>0</v>
          </cell>
          <cell r="G104" t="str">
            <v>INDIV.</v>
          </cell>
          <cell r="H104" t="str">
            <v>INDIV.</v>
          </cell>
          <cell r="I104">
            <v>1778.4</v>
          </cell>
          <cell r="J104">
            <v>0</v>
          </cell>
          <cell r="K104">
            <v>0</v>
          </cell>
        </row>
        <row r="105">
          <cell r="A105" t="str">
            <v>CROOKS MILLICENT</v>
          </cell>
          <cell r="B105">
            <v>200</v>
          </cell>
          <cell r="C105" t="str">
            <v>01</v>
          </cell>
          <cell r="D105" t="str">
            <v>JA $</v>
          </cell>
          <cell r="E105" t="str">
            <v>O/D</v>
          </cell>
          <cell r="F105">
            <v>0</v>
          </cell>
          <cell r="G105" t="str">
            <v>INDIV.</v>
          </cell>
          <cell r="H105" t="str">
            <v>INDIV.</v>
          </cell>
          <cell r="I105">
            <v>40735.17</v>
          </cell>
          <cell r="J105">
            <v>0</v>
          </cell>
          <cell r="K105">
            <v>0</v>
          </cell>
        </row>
        <row r="106">
          <cell r="A106" t="str">
            <v>BINGHAM KELLI-ANN</v>
          </cell>
          <cell r="B106">
            <v>200</v>
          </cell>
          <cell r="C106" t="str">
            <v>01</v>
          </cell>
          <cell r="D106" t="str">
            <v>JA $</v>
          </cell>
          <cell r="E106" t="str">
            <v>O/D</v>
          </cell>
          <cell r="F106">
            <v>0</v>
          </cell>
          <cell r="G106" t="str">
            <v>INDIV.</v>
          </cell>
          <cell r="H106" t="str">
            <v>INDIV.</v>
          </cell>
          <cell r="I106">
            <v>4198.6400000000003</v>
          </cell>
          <cell r="J106">
            <v>0</v>
          </cell>
          <cell r="K106">
            <v>0</v>
          </cell>
        </row>
        <row r="107">
          <cell r="A107" t="str">
            <v>BRAHAM TRACY</v>
          </cell>
          <cell r="B107">
            <v>200</v>
          </cell>
          <cell r="C107" t="str">
            <v>01</v>
          </cell>
          <cell r="D107" t="str">
            <v>JA $</v>
          </cell>
          <cell r="E107" t="str">
            <v>O/D</v>
          </cell>
          <cell r="F107">
            <v>0</v>
          </cell>
          <cell r="G107" t="str">
            <v>INDIV.</v>
          </cell>
          <cell r="H107" t="str">
            <v>INDIV.</v>
          </cell>
          <cell r="I107">
            <v>6583.1</v>
          </cell>
          <cell r="J107">
            <v>0</v>
          </cell>
          <cell r="K107">
            <v>0</v>
          </cell>
        </row>
        <row r="108">
          <cell r="A108" t="str">
            <v>GAYLE ANN-MARIE</v>
          </cell>
          <cell r="B108">
            <v>200</v>
          </cell>
          <cell r="C108" t="str">
            <v>01</v>
          </cell>
          <cell r="D108" t="str">
            <v>JA $</v>
          </cell>
          <cell r="E108" t="str">
            <v>O/D</v>
          </cell>
          <cell r="F108">
            <v>0</v>
          </cell>
          <cell r="G108" t="str">
            <v>INDIV.</v>
          </cell>
          <cell r="H108" t="str">
            <v>INDIV.</v>
          </cell>
          <cell r="I108">
            <v>4936.97</v>
          </cell>
          <cell r="J108">
            <v>0</v>
          </cell>
          <cell r="K108">
            <v>0</v>
          </cell>
        </row>
        <row r="109">
          <cell r="A109" t="str">
            <v>RICHARDS MARSHA</v>
          </cell>
          <cell r="B109">
            <v>200</v>
          </cell>
          <cell r="C109" t="str">
            <v>01</v>
          </cell>
          <cell r="D109" t="str">
            <v>JA $</v>
          </cell>
          <cell r="E109" t="str">
            <v>O/D</v>
          </cell>
          <cell r="F109">
            <v>0</v>
          </cell>
          <cell r="G109" t="str">
            <v>INDIV.</v>
          </cell>
          <cell r="H109" t="str">
            <v>INDIV.</v>
          </cell>
          <cell r="I109">
            <v>3424.59</v>
          </cell>
          <cell r="J109">
            <v>0</v>
          </cell>
          <cell r="K109">
            <v>0</v>
          </cell>
        </row>
        <row r="110">
          <cell r="A110" t="str">
            <v>WILKINSON TAMARA</v>
          </cell>
          <cell r="B110">
            <v>200</v>
          </cell>
          <cell r="C110" t="str">
            <v>01</v>
          </cell>
          <cell r="D110" t="str">
            <v>JA $</v>
          </cell>
          <cell r="E110" t="str">
            <v>O/D</v>
          </cell>
          <cell r="F110">
            <v>0</v>
          </cell>
          <cell r="G110" t="str">
            <v>INDIV.</v>
          </cell>
          <cell r="H110" t="str">
            <v>INDIV.</v>
          </cell>
          <cell r="I110">
            <v>4181.25</v>
          </cell>
          <cell r="J110">
            <v>0</v>
          </cell>
          <cell r="K110">
            <v>0</v>
          </cell>
        </row>
        <row r="111">
          <cell r="A111" t="str">
            <v>SHELL COMPANY W.I. LTD.</v>
          </cell>
          <cell r="B111">
            <v>200</v>
          </cell>
          <cell r="C111" t="str">
            <v>02</v>
          </cell>
          <cell r="D111" t="str">
            <v>JA $</v>
          </cell>
          <cell r="E111" t="str">
            <v>O/D</v>
          </cell>
          <cell r="F111">
            <v>13.7</v>
          </cell>
          <cell r="G111" t="str">
            <v>GAS</v>
          </cell>
          <cell r="H111" t="str">
            <v>BUSINESS</v>
          </cell>
          <cell r="I111">
            <v>120</v>
          </cell>
          <cell r="J111">
            <v>0</v>
          </cell>
          <cell r="K111">
            <v>0</v>
          </cell>
        </row>
        <row r="112">
          <cell r="A112" t="str">
            <v>SHELL COMPANY W.I. LTD.</v>
          </cell>
          <cell r="B112">
            <v>200</v>
          </cell>
          <cell r="C112" t="str">
            <v>02</v>
          </cell>
          <cell r="D112" t="str">
            <v>JA $</v>
          </cell>
          <cell r="E112" t="str">
            <v>O/D</v>
          </cell>
          <cell r="F112">
            <v>13.7</v>
          </cell>
          <cell r="G112" t="str">
            <v>GAS</v>
          </cell>
          <cell r="H112" t="str">
            <v>BUSINESS</v>
          </cell>
          <cell r="I112">
            <v>120</v>
          </cell>
          <cell r="J112">
            <v>0</v>
          </cell>
          <cell r="K112">
            <v>0</v>
          </cell>
        </row>
        <row r="113">
          <cell r="A113" t="str">
            <v>SHELL COMPANY W.I. LTD.</v>
          </cell>
          <cell r="B113">
            <v>200</v>
          </cell>
          <cell r="C113" t="str">
            <v>02</v>
          </cell>
          <cell r="D113" t="str">
            <v>JA $</v>
          </cell>
          <cell r="E113" t="str">
            <v>O/D</v>
          </cell>
          <cell r="F113">
            <v>13.7</v>
          </cell>
          <cell r="G113" t="str">
            <v>GAS</v>
          </cell>
          <cell r="H113" t="str">
            <v>BUSINESS</v>
          </cell>
          <cell r="I113">
            <v>120</v>
          </cell>
          <cell r="J113">
            <v>0</v>
          </cell>
          <cell r="K113">
            <v>0</v>
          </cell>
        </row>
        <row r="114">
          <cell r="A114" t="str">
            <v>SHELL COMPANY W.I. LTD.</v>
          </cell>
          <cell r="B114">
            <v>200</v>
          </cell>
          <cell r="C114" t="str">
            <v>02</v>
          </cell>
          <cell r="D114" t="str">
            <v>JA $</v>
          </cell>
          <cell r="E114" t="str">
            <v>O/D</v>
          </cell>
          <cell r="F114">
            <v>13.7</v>
          </cell>
          <cell r="G114" t="str">
            <v>GAS</v>
          </cell>
          <cell r="H114" t="str">
            <v>BUSINESS</v>
          </cell>
          <cell r="I114">
            <v>120</v>
          </cell>
          <cell r="J114">
            <v>0</v>
          </cell>
          <cell r="K114">
            <v>0</v>
          </cell>
        </row>
        <row r="115">
          <cell r="A115" t="str">
            <v>ESSO STANDARD OIL S.A. LTD.</v>
          </cell>
          <cell r="B115">
            <v>200</v>
          </cell>
          <cell r="C115" t="str">
            <v>02</v>
          </cell>
          <cell r="D115" t="str">
            <v>JA $</v>
          </cell>
          <cell r="E115" t="str">
            <v>O/D</v>
          </cell>
          <cell r="F115">
            <v>19</v>
          </cell>
          <cell r="G115" t="str">
            <v>GAS</v>
          </cell>
          <cell r="H115" t="str">
            <v>BUSINESS</v>
          </cell>
          <cell r="I115">
            <v>5125532.2</v>
          </cell>
          <cell r="J115">
            <v>0</v>
          </cell>
          <cell r="K115">
            <v>0</v>
          </cell>
        </row>
        <row r="116">
          <cell r="A116" t="str">
            <v>NOVA SOUTHEASTERN UNIVERSITY</v>
          </cell>
          <cell r="B116">
            <v>200</v>
          </cell>
          <cell r="C116" t="str">
            <v>02</v>
          </cell>
          <cell r="D116" t="str">
            <v>JA $</v>
          </cell>
          <cell r="E116" t="str">
            <v>O/D</v>
          </cell>
          <cell r="F116">
            <v>31.5</v>
          </cell>
          <cell r="G116" t="str">
            <v>PROF.</v>
          </cell>
          <cell r="H116" t="str">
            <v>BUSINESS</v>
          </cell>
          <cell r="I116">
            <v>125</v>
          </cell>
          <cell r="J116">
            <v>0</v>
          </cell>
          <cell r="K116">
            <v>0</v>
          </cell>
        </row>
        <row r="117">
          <cell r="A117" t="str">
            <v>MARLEY DAVID OR BOGLE LORRAINE</v>
          </cell>
          <cell r="B117">
            <v>200</v>
          </cell>
          <cell r="C117" t="str">
            <v>05</v>
          </cell>
          <cell r="D117" t="str">
            <v>JA $</v>
          </cell>
          <cell r="E117" t="str">
            <v>O/D</v>
          </cell>
          <cell r="F117">
            <v>31.5</v>
          </cell>
          <cell r="G117" t="str">
            <v>INDIV.</v>
          </cell>
          <cell r="H117" t="str">
            <v>INDIV.</v>
          </cell>
          <cell r="I117">
            <v>121.96</v>
          </cell>
          <cell r="J117">
            <v>0</v>
          </cell>
          <cell r="K117">
            <v>0</v>
          </cell>
        </row>
        <row r="118">
          <cell r="A118" t="str">
            <v>LAM PUI CHONG</v>
          </cell>
          <cell r="B118">
            <v>200</v>
          </cell>
          <cell r="C118" t="str">
            <v>05</v>
          </cell>
          <cell r="D118" t="str">
            <v>JA $</v>
          </cell>
          <cell r="E118" t="str">
            <v>O/D</v>
          </cell>
          <cell r="F118">
            <v>31.5</v>
          </cell>
          <cell r="G118" t="str">
            <v>INDIV.</v>
          </cell>
          <cell r="H118" t="str">
            <v>INDIV.</v>
          </cell>
          <cell r="I118">
            <v>120.55</v>
          </cell>
          <cell r="J118">
            <v>0</v>
          </cell>
          <cell r="K118">
            <v>0</v>
          </cell>
        </row>
        <row r="119">
          <cell r="A119" t="str">
            <v>MASSA ALISON K.</v>
          </cell>
          <cell r="B119">
            <v>200</v>
          </cell>
          <cell r="C119" t="str">
            <v>05</v>
          </cell>
          <cell r="D119" t="str">
            <v>JA $</v>
          </cell>
          <cell r="E119" t="str">
            <v>O/D</v>
          </cell>
          <cell r="F119">
            <v>31.5</v>
          </cell>
          <cell r="G119" t="str">
            <v>INDIV.</v>
          </cell>
          <cell r="H119" t="str">
            <v>INDIV.</v>
          </cell>
          <cell r="I119">
            <v>399.45</v>
          </cell>
          <cell r="J119">
            <v>0</v>
          </cell>
          <cell r="K119">
            <v>0</v>
          </cell>
        </row>
        <row r="120">
          <cell r="A120" t="str">
            <v>WEDDERBURN AREBOFE OR SAMUEL</v>
          </cell>
          <cell r="B120">
            <v>200</v>
          </cell>
          <cell r="C120" t="str">
            <v>05</v>
          </cell>
          <cell r="D120" t="str">
            <v>JA $</v>
          </cell>
          <cell r="E120" t="str">
            <v>O/D</v>
          </cell>
          <cell r="F120">
            <v>31.5</v>
          </cell>
          <cell r="G120" t="str">
            <v>INDIV.</v>
          </cell>
          <cell r="H120" t="str">
            <v>INDIV.</v>
          </cell>
          <cell r="I120">
            <v>24.28</v>
          </cell>
          <cell r="J120">
            <v>0</v>
          </cell>
          <cell r="K120">
            <v>0</v>
          </cell>
        </row>
        <row r="121">
          <cell r="A121" t="str">
            <v>PUSEY RACQUEL</v>
          </cell>
          <cell r="B121">
            <v>200</v>
          </cell>
          <cell r="C121" t="str">
            <v>05</v>
          </cell>
          <cell r="D121" t="str">
            <v>JA $</v>
          </cell>
          <cell r="E121" t="str">
            <v>O/D</v>
          </cell>
          <cell r="F121">
            <v>31.5</v>
          </cell>
          <cell r="G121" t="str">
            <v>INDIV.</v>
          </cell>
          <cell r="H121" t="str">
            <v>INDIV.</v>
          </cell>
          <cell r="I121">
            <v>20.81</v>
          </cell>
          <cell r="J121">
            <v>0</v>
          </cell>
          <cell r="K121">
            <v>0</v>
          </cell>
        </row>
        <row r="122">
          <cell r="A122" t="str">
            <v>SMITH JAMES AND OR SONIA</v>
          </cell>
          <cell r="B122">
            <v>200</v>
          </cell>
          <cell r="C122" t="str">
            <v>05</v>
          </cell>
          <cell r="D122" t="str">
            <v>JA $</v>
          </cell>
          <cell r="E122" t="str">
            <v>O/D</v>
          </cell>
          <cell r="F122">
            <v>31.5</v>
          </cell>
          <cell r="G122" t="str">
            <v>INDIV.</v>
          </cell>
          <cell r="H122" t="str">
            <v>INDIV.</v>
          </cell>
          <cell r="I122">
            <v>51.44</v>
          </cell>
          <cell r="J122">
            <v>0</v>
          </cell>
          <cell r="K122">
            <v>0</v>
          </cell>
        </row>
        <row r="123">
          <cell r="A123" t="str">
            <v>REID-PITT L. AND OR PITT KEITH</v>
          </cell>
          <cell r="B123">
            <v>200</v>
          </cell>
          <cell r="C123" t="str">
            <v>05</v>
          </cell>
          <cell r="D123" t="str">
            <v>JA $</v>
          </cell>
          <cell r="E123" t="str">
            <v>O/D</v>
          </cell>
          <cell r="F123">
            <v>31.5</v>
          </cell>
          <cell r="G123" t="str">
            <v>INDIV.</v>
          </cell>
          <cell r="H123" t="str">
            <v>INDIV.</v>
          </cell>
          <cell r="I123">
            <v>45829.69</v>
          </cell>
          <cell r="J123">
            <v>0</v>
          </cell>
          <cell r="K123">
            <v>0</v>
          </cell>
        </row>
        <row r="124">
          <cell r="A124" t="str">
            <v>BROWN OWEN</v>
          </cell>
          <cell r="B124">
            <v>200</v>
          </cell>
          <cell r="C124" t="str">
            <v>05</v>
          </cell>
          <cell r="D124" t="str">
            <v>JA $</v>
          </cell>
          <cell r="E124" t="str">
            <v>O/D</v>
          </cell>
          <cell r="F124">
            <v>31.5</v>
          </cell>
          <cell r="G124" t="str">
            <v>INDIV.</v>
          </cell>
          <cell r="H124" t="str">
            <v>INDIV.</v>
          </cell>
          <cell r="I124">
            <v>14917.11</v>
          </cell>
          <cell r="J124">
            <v>0</v>
          </cell>
          <cell r="K124">
            <v>0</v>
          </cell>
        </row>
        <row r="125">
          <cell r="A125" t="str">
            <v>WEDDERBURN ALLISON OR ANDREW</v>
          </cell>
          <cell r="B125">
            <v>200</v>
          </cell>
          <cell r="C125" t="str">
            <v>05</v>
          </cell>
          <cell r="D125" t="str">
            <v>JA $</v>
          </cell>
          <cell r="E125" t="str">
            <v>O/D</v>
          </cell>
          <cell r="F125">
            <v>31.5</v>
          </cell>
          <cell r="G125" t="str">
            <v>INDIV.</v>
          </cell>
          <cell r="H125" t="str">
            <v>INDIV.</v>
          </cell>
          <cell r="I125">
            <v>120</v>
          </cell>
          <cell r="J125">
            <v>0</v>
          </cell>
          <cell r="K125">
            <v>0</v>
          </cell>
        </row>
        <row r="126">
          <cell r="A126" t="str">
            <v>MONCRIEFFE BRIAN</v>
          </cell>
          <cell r="B126">
            <v>200</v>
          </cell>
          <cell r="C126" t="str">
            <v>05</v>
          </cell>
          <cell r="D126" t="str">
            <v>JA $</v>
          </cell>
          <cell r="E126" t="str">
            <v>O/D</v>
          </cell>
          <cell r="F126">
            <v>31.5</v>
          </cell>
          <cell r="G126" t="str">
            <v>INDIV.</v>
          </cell>
          <cell r="H126" t="str">
            <v>INDIV.</v>
          </cell>
          <cell r="I126">
            <v>78.56</v>
          </cell>
          <cell r="J126">
            <v>0</v>
          </cell>
          <cell r="K126">
            <v>0</v>
          </cell>
        </row>
        <row r="127">
          <cell r="A127" t="str">
            <v>SAMUELS CAROL AND OR ROCHESTER M</v>
          </cell>
          <cell r="B127">
            <v>200</v>
          </cell>
          <cell r="C127" t="str">
            <v>05</v>
          </cell>
          <cell r="D127" t="str">
            <v>JA $</v>
          </cell>
          <cell r="E127" t="str">
            <v>O/D</v>
          </cell>
          <cell r="F127">
            <v>31.5</v>
          </cell>
          <cell r="G127" t="str">
            <v>INDIV.</v>
          </cell>
          <cell r="H127" t="str">
            <v>INDIV.</v>
          </cell>
          <cell r="I127">
            <v>81.22</v>
          </cell>
          <cell r="J127">
            <v>0</v>
          </cell>
          <cell r="K127">
            <v>0</v>
          </cell>
        </row>
        <row r="128">
          <cell r="A128" t="str">
            <v>PICKERSGILL JOHN OR H. OR GABAY</v>
          </cell>
          <cell r="B128">
            <v>200</v>
          </cell>
          <cell r="C128" t="str">
            <v>05</v>
          </cell>
          <cell r="D128" t="str">
            <v>JA $</v>
          </cell>
          <cell r="E128" t="str">
            <v>O/D</v>
          </cell>
          <cell r="F128">
            <v>31.5</v>
          </cell>
          <cell r="G128" t="str">
            <v>INDIV.</v>
          </cell>
          <cell r="H128" t="str">
            <v>INDIV.</v>
          </cell>
          <cell r="I128">
            <v>96.05</v>
          </cell>
          <cell r="J128">
            <v>0</v>
          </cell>
          <cell r="K128">
            <v>0</v>
          </cell>
        </row>
        <row r="129">
          <cell r="A129" t="str">
            <v>RUSSELL PRINCE OR LINDO TANYA</v>
          </cell>
          <cell r="B129">
            <v>200</v>
          </cell>
          <cell r="C129" t="str">
            <v>05</v>
          </cell>
          <cell r="D129" t="str">
            <v>JA $</v>
          </cell>
          <cell r="E129" t="str">
            <v>O/D</v>
          </cell>
          <cell r="F129">
            <v>31.5</v>
          </cell>
          <cell r="G129" t="str">
            <v>INDIV.</v>
          </cell>
          <cell r="H129" t="str">
            <v>INDIV.</v>
          </cell>
          <cell r="I129">
            <v>112.49</v>
          </cell>
          <cell r="J129">
            <v>0</v>
          </cell>
          <cell r="K129">
            <v>0</v>
          </cell>
        </row>
        <row r="130">
          <cell r="A130" t="str">
            <v>LOOK KIN W.OR D.OR K.OR LAURELLE</v>
          </cell>
          <cell r="B130">
            <v>200</v>
          </cell>
          <cell r="C130" t="str">
            <v>05</v>
          </cell>
          <cell r="D130" t="str">
            <v>JA $</v>
          </cell>
          <cell r="E130" t="str">
            <v>O/D</v>
          </cell>
          <cell r="F130">
            <v>31.5</v>
          </cell>
          <cell r="G130" t="str">
            <v>INDIV.</v>
          </cell>
          <cell r="H130" t="str">
            <v>INDIV.</v>
          </cell>
          <cell r="I130">
            <v>11482.74</v>
          </cell>
          <cell r="J130">
            <v>0</v>
          </cell>
          <cell r="K130">
            <v>0</v>
          </cell>
        </row>
        <row r="131">
          <cell r="A131" t="str">
            <v>HOLMES OLIVER OR DAYLE</v>
          </cell>
          <cell r="B131">
            <v>200</v>
          </cell>
          <cell r="C131" t="str">
            <v>05</v>
          </cell>
          <cell r="D131" t="str">
            <v>JA $</v>
          </cell>
          <cell r="E131" t="str">
            <v>O/D</v>
          </cell>
          <cell r="F131">
            <v>31.5</v>
          </cell>
          <cell r="G131" t="str">
            <v>INDIV.</v>
          </cell>
          <cell r="H131" t="str">
            <v>INDIV.</v>
          </cell>
          <cell r="I131">
            <v>664263.43000000005</v>
          </cell>
          <cell r="J131">
            <v>0</v>
          </cell>
          <cell r="K131">
            <v>0</v>
          </cell>
        </row>
        <row r="132">
          <cell r="A132" t="str">
            <v>LOVINDEER KENNETH OR PAULINE</v>
          </cell>
          <cell r="B132">
            <v>200</v>
          </cell>
          <cell r="C132" t="str">
            <v>05</v>
          </cell>
          <cell r="D132" t="str">
            <v>JA $</v>
          </cell>
          <cell r="E132" t="str">
            <v>O/D</v>
          </cell>
          <cell r="F132">
            <v>31.5</v>
          </cell>
          <cell r="G132" t="str">
            <v>INDIV.</v>
          </cell>
          <cell r="H132" t="str">
            <v>INDIV.</v>
          </cell>
          <cell r="I132">
            <v>2180.06</v>
          </cell>
          <cell r="J132">
            <v>0</v>
          </cell>
          <cell r="K132">
            <v>0</v>
          </cell>
        </row>
        <row r="133">
          <cell r="A133" t="str">
            <v>WILLIAMS NORMA</v>
          </cell>
          <cell r="B133">
            <v>200</v>
          </cell>
          <cell r="C133" t="str">
            <v>05</v>
          </cell>
          <cell r="D133" t="str">
            <v>JA $</v>
          </cell>
          <cell r="E133" t="str">
            <v>O/D</v>
          </cell>
          <cell r="F133">
            <v>31.5</v>
          </cell>
          <cell r="G133" t="str">
            <v>INDIV.</v>
          </cell>
          <cell r="H133" t="str">
            <v>INDIV.</v>
          </cell>
          <cell r="I133">
            <v>2156.52</v>
          </cell>
          <cell r="J133">
            <v>0</v>
          </cell>
          <cell r="K133">
            <v>0</v>
          </cell>
        </row>
        <row r="134">
          <cell r="A134" t="str">
            <v>GREEN JUDITH A.E.</v>
          </cell>
          <cell r="B134">
            <v>200</v>
          </cell>
          <cell r="C134" t="str">
            <v>05</v>
          </cell>
          <cell r="D134" t="str">
            <v>JA $</v>
          </cell>
          <cell r="E134" t="str">
            <v>O/D</v>
          </cell>
          <cell r="F134">
            <v>31.5</v>
          </cell>
          <cell r="G134" t="str">
            <v>INDIV.</v>
          </cell>
          <cell r="H134" t="str">
            <v>INDIV.</v>
          </cell>
          <cell r="I134">
            <v>226.67</v>
          </cell>
          <cell r="J134">
            <v>0</v>
          </cell>
          <cell r="K134">
            <v>0</v>
          </cell>
        </row>
        <row r="135">
          <cell r="A135" t="str">
            <v>MARLEY DAMIAN OR GILLIS PHYLLIS</v>
          </cell>
          <cell r="B135">
            <v>200</v>
          </cell>
          <cell r="C135" t="str">
            <v>06</v>
          </cell>
          <cell r="D135" t="str">
            <v>USD</v>
          </cell>
          <cell r="E135" t="str">
            <v>O/D</v>
          </cell>
          <cell r="F135">
            <v>12</v>
          </cell>
          <cell r="G135" t="str">
            <v>INDIV.</v>
          </cell>
          <cell r="H135" t="str">
            <v>INDIV.</v>
          </cell>
          <cell r="I135">
            <v>459.34</v>
          </cell>
          <cell r="J135">
            <v>8.0600105281628345</v>
          </cell>
          <cell r="K135">
            <v>459.34</v>
          </cell>
        </row>
        <row r="136">
          <cell r="A136" t="str">
            <v>JAMAICA BOBSLEIGH FEDERATION</v>
          </cell>
          <cell r="B136">
            <v>200</v>
          </cell>
          <cell r="C136" t="str">
            <v>06</v>
          </cell>
          <cell r="D136" t="str">
            <v>USD</v>
          </cell>
          <cell r="E136" t="str">
            <v>O/D</v>
          </cell>
          <cell r="F136">
            <v>12</v>
          </cell>
          <cell r="G136" t="str">
            <v>PROF.</v>
          </cell>
          <cell r="H136" t="str">
            <v>BUSINESS</v>
          </cell>
          <cell r="I136">
            <v>247.91</v>
          </cell>
          <cell r="J136">
            <v>4.350061414283207</v>
          </cell>
          <cell r="K136">
            <v>247.90999999999997</v>
          </cell>
        </row>
        <row r="137">
          <cell r="A137" t="str">
            <v>BANKSTON BAILEY DEBORAH</v>
          </cell>
          <cell r="B137">
            <v>200</v>
          </cell>
          <cell r="C137" t="str">
            <v>06</v>
          </cell>
          <cell r="D137" t="str">
            <v>USD</v>
          </cell>
          <cell r="E137" t="str">
            <v>O/D</v>
          </cell>
          <cell r="F137">
            <v>12</v>
          </cell>
          <cell r="G137" t="str">
            <v>INDIV.</v>
          </cell>
          <cell r="H137" t="str">
            <v>INDIV.</v>
          </cell>
          <cell r="I137">
            <v>1578.05</v>
          </cell>
          <cell r="J137">
            <v>27.689945604492014</v>
          </cell>
          <cell r="K137">
            <v>1578.05</v>
          </cell>
        </row>
        <row r="138">
          <cell r="A138" t="str">
            <v>MYERS,FLETCHER AND GORDON</v>
          </cell>
          <cell r="B138">
            <v>200</v>
          </cell>
          <cell r="C138" t="str">
            <v>13</v>
          </cell>
          <cell r="D138" t="str">
            <v>USD</v>
          </cell>
          <cell r="E138" t="str">
            <v>O/D</v>
          </cell>
          <cell r="F138">
            <v>26.3</v>
          </cell>
          <cell r="G138" t="str">
            <v>PROF.</v>
          </cell>
          <cell r="H138" t="str">
            <v>BUSINESS</v>
          </cell>
          <cell r="I138">
            <v>2.2799999999999998</v>
          </cell>
          <cell r="J138">
            <v>4.0007018775223717E-2</v>
          </cell>
          <cell r="K138">
            <v>2.2799999999999998</v>
          </cell>
        </row>
        <row r="139">
          <cell r="A139" t="str">
            <v>CARIBBEAN EQUITY PARTNERS</v>
          </cell>
          <cell r="B139">
            <v>200</v>
          </cell>
          <cell r="C139" t="str">
            <v>16</v>
          </cell>
          <cell r="D139" t="str">
            <v>JA $</v>
          </cell>
          <cell r="E139" t="str">
            <v>O/D</v>
          </cell>
          <cell r="F139">
            <v>31.5</v>
          </cell>
          <cell r="G139" t="str">
            <v>PROF.</v>
          </cell>
          <cell r="H139" t="str">
            <v>BUSINESS</v>
          </cell>
          <cell r="I139">
            <v>51392.23</v>
          </cell>
          <cell r="J139">
            <v>0</v>
          </cell>
          <cell r="K139">
            <v>0</v>
          </cell>
        </row>
        <row r="140">
          <cell r="A140" t="str">
            <v>MANUFACTURERS SIGMA MERCHANT</v>
          </cell>
          <cell r="B140">
            <v>200</v>
          </cell>
          <cell r="C140" t="str">
            <v>21</v>
          </cell>
          <cell r="D140" t="str">
            <v>JA $</v>
          </cell>
          <cell r="E140" t="str">
            <v>O/D</v>
          </cell>
          <cell r="F140">
            <v>31.5</v>
          </cell>
          <cell r="G140" t="str">
            <v>F.I.</v>
          </cell>
          <cell r="H140" t="str">
            <v>F.I.</v>
          </cell>
          <cell r="I140">
            <v>5097769.1900000004</v>
          </cell>
          <cell r="J140">
            <v>0</v>
          </cell>
          <cell r="K140">
            <v>0</v>
          </cell>
        </row>
        <row r="141">
          <cell r="A141" t="str">
            <v>SHELL COMPANY W.I. LTD.</v>
          </cell>
          <cell r="B141">
            <v>200</v>
          </cell>
          <cell r="C141" t="str">
            <v>60</v>
          </cell>
          <cell r="D141" t="str">
            <v>JA $</v>
          </cell>
          <cell r="E141" t="str">
            <v>O/D</v>
          </cell>
          <cell r="F141">
            <v>13.7</v>
          </cell>
          <cell r="G141" t="str">
            <v>GAS</v>
          </cell>
          <cell r="H141" t="str">
            <v>BUSINESS</v>
          </cell>
          <cell r="I141">
            <v>120.91</v>
          </cell>
          <cell r="J141">
            <v>0</v>
          </cell>
          <cell r="K141">
            <v>0</v>
          </cell>
        </row>
        <row r="142">
          <cell r="A142" t="str">
            <v>GABBADON SARAH AND OR ANTHONY</v>
          </cell>
          <cell r="B142">
            <v>200</v>
          </cell>
          <cell r="C142" t="str">
            <v>62</v>
          </cell>
          <cell r="D142" t="str">
            <v>JA $</v>
          </cell>
          <cell r="E142" t="str">
            <v>O/D</v>
          </cell>
          <cell r="F142">
            <v>31.5</v>
          </cell>
          <cell r="G142" t="str">
            <v>INDIV.</v>
          </cell>
          <cell r="H142" t="str">
            <v>INDIV.</v>
          </cell>
          <cell r="I142">
            <v>120.4</v>
          </cell>
          <cell r="J142">
            <v>0</v>
          </cell>
          <cell r="K142">
            <v>0</v>
          </cell>
        </row>
        <row r="143">
          <cell r="A143" t="str">
            <v>ALAMO CAR SALES</v>
          </cell>
          <cell r="B143">
            <v>200</v>
          </cell>
          <cell r="C143" t="str">
            <v>66</v>
          </cell>
          <cell r="D143" t="str">
            <v>JA $</v>
          </cell>
          <cell r="E143" t="str">
            <v>O/D</v>
          </cell>
          <cell r="F143">
            <v>31.5</v>
          </cell>
          <cell r="G143" t="str">
            <v>PROF.</v>
          </cell>
          <cell r="H143" t="str">
            <v>BUSINESS</v>
          </cell>
          <cell r="I143">
            <v>217.71</v>
          </cell>
          <cell r="J143">
            <v>0</v>
          </cell>
          <cell r="K143">
            <v>0</v>
          </cell>
        </row>
        <row r="144">
          <cell r="A144" t="str">
            <v>EMULTECH SUPPLY CO. LTD.</v>
          </cell>
          <cell r="B144">
            <v>200</v>
          </cell>
          <cell r="C144" t="str">
            <v>66</v>
          </cell>
          <cell r="D144" t="str">
            <v>JA $</v>
          </cell>
          <cell r="E144" t="str">
            <v>O/D</v>
          </cell>
          <cell r="F144">
            <v>31.5</v>
          </cell>
          <cell r="G144" t="str">
            <v>DIST'N</v>
          </cell>
          <cell r="H144" t="str">
            <v>BUSINESS</v>
          </cell>
          <cell r="I144">
            <v>13170.75</v>
          </cell>
          <cell r="J144">
            <v>0</v>
          </cell>
          <cell r="K144">
            <v>0</v>
          </cell>
        </row>
        <row r="145">
          <cell r="A145" t="str">
            <v>U.C.C. UESHIMA COFFEE CO. LTD.</v>
          </cell>
          <cell r="B145">
            <v>200</v>
          </cell>
          <cell r="C145" t="str">
            <v>67</v>
          </cell>
          <cell r="D145" t="str">
            <v>USD</v>
          </cell>
          <cell r="E145" t="str">
            <v>O/D</v>
          </cell>
          <cell r="F145">
            <v>12</v>
          </cell>
          <cell r="G145" t="str">
            <v>FOOD</v>
          </cell>
          <cell r="H145" t="str">
            <v>BUSINESS</v>
          </cell>
          <cell r="I145">
            <v>55.28</v>
          </cell>
          <cell r="J145">
            <v>0.96999473591858221</v>
          </cell>
          <cell r="K145">
            <v>55.28</v>
          </cell>
        </row>
        <row r="146">
          <cell r="A146" t="str">
            <v>MATROUSSE HOLDINGS LIMITED</v>
          </cell>
          <cell r="B146">
            <v>200</v>
          </cell>
          <cell r="C146" t="str">
            <v>67</v>
          </cell>
          <cell r="D146" t="str">
            <v>USD</v>
          </cell>
          <cell r="E146" t="str">
            <v>O/D</v>
          </cell>
          <cell r="F146">
            <v>11</v>
          </cell>
          <cell r="G146" t="str">
            <v>PROF.</v>
          </cell>
          <cell r="H146" t="str">
            <v>BUSINESS</v>
          </cell>
          <cell r="I146">
            <v>548.80999999999995</v>
          </cell>
          <cell r="J146">
            <v>9.6299350763291791</v>
          </cell>
          <cell r="K146">
            <v>548.80999999999995</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T"/>
      <sheetName val="RCT"/>
      <sheetName val="SPA"/>
      <sheetName val="Spot"/>
      <sheetName val="NGL"/>
      <sheetName val="Upside profit"/>
      <sheetName val="Adjust"/>
      <sheetName val="Kogas"/>
      <sheetName val="Ls_XLB_WorkbookFile"/>
      <sheetName val="Osaka"/>
      <sheetName val="Kogas(spot)"/>
      <sheetName val="Shell"/>
      <sheetName val="UF"/>
      <sheetName val="BP"/>
      <sheetName val="TEPCO"/>
      <sheetName val="KANSAI"/>
      <sheetName val="TOKYO GAS"/>
      <sheetName val="PETRO"/>
      <sheetName val="Summary by Customer"/>
      <sheetName val="Summary"/>
      <sheetName val="Vizor Values"/>
      <sheetName val="List Values"/>
    </sheetNames>
    <sheetDataSet>
      <sheetData sheetId="0" refreshError="1"/>
      <sheetData sheetId="1" refreshError="1"/>
      <sheetData sheetId="2" refreshError="1"/>
      <sheetData sheetId="3" refreshError="1">
        <row r="1">
          <cell r="B1" t="str">
            <v>Actual Ledger</v>
          </cell>
          <cell r="D1" t="str">
            <v>Chart of Accounts</v>
          </cell>
          <cell r="F1" t="str">
            <v>Actual Ledger</v>
          </cell>
        </row>
        <row r="2">
          <cell r="B2" t="str">
            <v>Base Amount</v>
          </cell>
          <cell r="C2" t="str">
            <v>Transaction Date</v>
          </cell>
          <cell r="D2" t="str">
            <v>Account Code</v>
          </cell>
          <cell r="E2" t="str">
            <v>Name</v>
          </cell>
          <cell r="F2" t="str">
            <v>Description</v>
          </cell>
          <cell r="G2" t="str">
            <v>Transaction Reference</v>
          </cell>
        </row>
        <row r="3">
          <cell r="A3">
            <v>18693063.199999999</v>
          </cell>
          <cell r="B3">
            <v>-18693063.199999999</v>
          </cell>
          <cell r="C3">
            <v>38260</v>
          </cell>
          <cell r="D3" t="str">
            <v>40010151</v>
          </cell>
          <cell r="E3" t="str">
            <v>Sales - LNG Spot</v>
          </cell>
          <cell r="F3" t="str">
            <v>INV 0138/1-DT.16/09/04-BP</v>
          </cell>
          <cell r="G3" t="str">
            <v>JV- 010904</v>
          </cell>
        </row>
        <row r="4">
          <cell r="A4">
            <v>17852400</v>
          </cell>
          <cell r="B4">
            <v>-17852400</v>
          </cell>
          <cell r="C4">
            <v>38230</v>
          </cell>
          <cell r="D4" t="str">
            <v>40010151</v>
          </cell>
          <cell r="E4" t="str">
            <v>Sales - LNG Spot</v>
          </cell>
          <cell r="F4" t="str">
            <v>INV 0135/1-DT.18/08/04-TE</v>
          </cell>
          <cell r="G4" t="str">
            <v>JV- 010804</v>
          </cell>
        </row>
        <row r="5">
          <cell r="A5">
            <v>17499515</v>
          </cell>
          <cell r="B5">
            <v>-17499515</v>
          </cell>
          <cell r="C5">
            <v>38046</v>
          </cell>
          <cell r="D5" t="str">
            <v>40010151</v>
          </cell>
          <cell r="E5" t="str">
            <v>Sales - LNG Spot</v>
          </cell>
          <cell r="F5" t="str">
            <v>INV 0115/1-DT.14/02/04-KG</v>
          </cell>
          <cell r="G5" t="str">
            <v>JV- 010204</v>
          </cell>
        </row>
        <row r="6">
          <cell r="A6">
            <v>16926287</v>
          </cell>
          <cell r="B6">
            <v>-16926287</v>
          </cell>
          <cell r="C6">
            <v>38107</v>
          </cell>
          <cell r="D6" t="str">
            <v>40010151</v>
          </cell>
          <cell r="E6" t="str">
            <v>Sales - LNG Spot</v>
          </cell>
          <cell r="F6" t="str">
            <v>INV 0123/1-DT.18/04/04-KG</v>
          </cell>
          <cell r="G6" t="str">
            <v>JV- 010404</v>
          </cell>
        </row>
        <row r="7">
          <cell r="A7">
            <v>15442681.93</v>
          </cell>
          <cell r="B7">
            <v>-15442681.93</v>
          </cell>
          <cell r="C7">
            <v>38137</v>
          </cell>
          <cell r="D7" t="str">
            <v>40010151</v>
          </cell>
          <cell r="E7" t="str">
            <v>Sales - LNG Spot</v>
          </cell>
          <cell r="F7" t="str">
            <v>INV 0128/1-DT.01/06/04-UF</v>
          </cell>
          <cell r="G7" t="str">
            <v>JV- 010504</v>
          </cell>
        </row>
        <row r="8">
          <cell r="A8">
            <v>14743336</v>
          </cell>
          <cell r="B8">
            <v>-14743336</v>
          </cell>
          <cell r="C8">
            <v>38137</v>
          </cell>
          <cell r="D8" t="str">
            <v>40010151</v>
          </cell>
          <cell r="E8" t="str">
            <v>Sales - LNG Spot</v>
          </cell>
          <cell r="F8" t="str">
            <v>INV 0126/1-DT.19/05/04-TE</v>
          </cell>
          <cell r="G8" t="str">
            <v>JV- 010504</v>
          </cell>
        </row>
        <row r="9">
          <cell r="A9">
            <v>14311530</v>
          </cell>
          <cell r="B9">
            <v>-14311530</v>
          </cell>
          <cell r="C9">
            <v>38077</v>
          </cell>
          <cell r="D9" t="str">
            <v>40010151</v>
          </cell>
          <cell r="E9" t="str">
            <v>Sales - LNG Spot</v>
          </cell>
          <cell r="F9" t="str">
            <v>INV 0116/1-DT.06/03/04-KG</v>
          </cell>
          <cell r="G9" t="str">
            <v>JV- 010304</v>
          </cell>
        </row>
        <row r="10">
          <cell r="A10">
            <v>14154885</v>
          </cell>
          <cell r="B10">
            <v>-14154885</v>
          </cell>
          <cell r="C10">
            <v>38017</v>
          </cell>
          <cell r="D10" t="str">
            <v>40010151</v>
          </cell>
          <cell r="E10" t="str">
            <v>Sales - LNG Spot</v>
          </cell>
          <cell r="F10" t="str">
            <v>INV 0112/1-DT.15/01/04-KG</v>
          </cell>
          <cell r="G10" t="str">
            <v>JV- 010104</v>
          </cell>
        </row>
        <row r="11">
          <cell r="A11">
            <v>12483244.199999999</v>
          </cell>
          <cell r="B11">
            <v>-12483244.199999999</v>
          </cell>
          <cell r="C11">
            <v>38077</v>
          </cell>
          <cell r="D11" t="str">
            <v>40010151</v>
          </cell>
          <cell r="E11" t="str">
            <v>Sales - LNG Spot</v>
          </cell>
          <cell r="F11" t="str">
            <v>INV 0119/1-DT.12/03/04-TG</v>
          </cell>
          <cell r="G11" t="str">
            <v>JV- 010304</v>
          </cell>
        </row>
        <row r="12">
          <cell r="A12">
            <v>11228578.199999999</v>
          </cell>
          <cell r="B12">
            <v>-11228578.199999999</v>
          </cell>
          <cell r="C12">
            <v>38199</v>
          </cell>
          <cell r="D12" t="str">
            <v>40010151</v>
          </cell>
          <cell r="E12" t="str">
            <v>Sales - LNG Spot</v>
          </cell>
          <cell r="F12" t="str">
            <v>INV 0133/1-DT.20/07/04-BP</v>
          </cell>
          <cell r="G12" t="str">
            <v>JV- 010704</v>
          </cell>
        </row>
        <row r="13">
          <cell r="A13">
            <v>11108726.439999999</v>
          </cell>
          <cell r="B13">
            <v>-11108726.439999999</v>
          </cell>
          <cell r="C13">
            <v>38168</v>
          </cell>
          <cell r="D13" t="str">
            <v>40010151</v>
          </cell>
          <cell r="E13" t="str">
            <v>Sales - LNG Spot</v>
          </cell>
          <cell r="F13" t="str">
            <v>INV 0129/1-DT.22/06/04-BP</v>
          </cell>
          <cell r="G13" t="str">
            <v>JV- 010604</v>
          </cell>
        </row>
        <row r="14">
          <cell r="A14">
            <v>8900448</v>
          </cell>
          <cell r="B14">
            <v>-8900448</v>
          </cell>
          <cell r="C14">
            <v>38107</v>
          </cell>
          <cell r="D14" t="str">
            <v>40010151</v>
          </cell>
          <cell r="E14" t="str">
            <v>Sales - LNG Spot</v>
          </cell>
          <cell r="F14" t="str">
            <v>INV 0122/1-DT.04/04/04-UF</v>
          </cell>
          <cell r="G14" t="str">
            <v>JV- 010404</v>
          </cell>
        </row>
        <row r="15">
          <cell r="A15">
            <v>8808346.5999999996</v>
          </cell>
          <cell r="B15">
            <v>-8808346.5999999996</v>
          </cell>
          <cell r="C15">
            <v>38138</v>
          </cell>
          <cell r="D15" t="str">
            <v>40010151</v>
          </cell>
          <cell r="E15" t="str">
            <v>Sales - LNG Spot</v>
          </cell>
          <cell r="F15" t="str">
            <v>INV#00128 DT 01/6/04</v>
          </cell>
          <cell r="G15" t="str">
            <v>JV- 220504</v>
          </cell>
        </row>
        <row r="16">
          <cell r="A16">
            <v>8801049.0999999996</v>
          </cell>
          <cell r="B16">
            <v>-8801049.0999999996</v>
          </cell>
          <cell r="C16">
            <v>38230</v>
          </cell>
          <cell r="D16" t="str">
            <v>40010151</v>
          </cell>
          <cell r="E16" t="str">
            <v>Sales - LNG Spot</v>
          </cell>
          <cell r="F16" t="str">
            <v>INV 0137/1-DT.31/08/04-UF</v>
          </cell>
          <cell r="G16" t="str">
            <v>JV- 010804</v>
          </cell>
        </row>
        <row r="17">
          <cell r="A17">
            <v>8779823.8000000007</v>
          </cell>
          <cell r="B17">
            <v>-8779823.8000000007</v>
          </cell>
          <cell r="C17">
            <v>38168</v>
          </cell>
          <cell r="D17" t="str">
            <v>40010151</v>
          </cell>
          <cell r="E17" t="str">
            <v>Sales - LNG Spot</v>
          </cell>
          <cell r="F17" t="str">
            <v>INV 0131/1-DT.02/07/04-UF</v>
          </cell>
          <cell r="G17" t="str">
            <v>JV- 010604</v>
          </cell>
        </row>
        <row r="18">
          <cell r="A18">
            <v>8765173.1999999993</v>
          </cell>
          <cell r="B18">
            <v>-8765173.1999999993</v>
          </cell>
          <cell r="C18">
            <v>38199</v>
          </cell>
          <cell r="D18" t="str">
            <v>40010151</v>
          </cell>
          <cell r="E18" t="str">
            <v>Sales - LNG Spot</v>
          </cell>
          <cell r="F18" t="str">
            <v>INV 0134/1-DT.31/07/04-UF</v>
          </cell>
          <cell r="G18" t="str">
            <v>JV- 010704</v>
          </cell>
        </row>
        <row r="19">
          <cell r="A19">
            <v>8760669.5999999996</v>
          </cell>
          <cell r="B19">
            <v>-8760669.5999999996</v>
          </cell>
          <cell r="C19">
            <v>38260</v>
          </cell>
          <cell r="D19" t="str">
            <v>40010151</v>
          </cell>
          <cell r="E19" t="str">
            <v>Sales - LNG Spot</v>
          </cell>
          <cell r="F19" t="str">
            <v>INV 0140/1-DT.29/09/04-UF</v>
          </cell>
          <cell r="G19" t="str">
            <v>JV- 010904</v>
          </cell>
        </row>
        <row r="20">
          <cell r="A20">
            <v>7060990.7999999998</v>
          </cell>
          <cell r="B20">
            <v>-7060990.7999999998</v>
          </cell>
          <cell r="C20">
            <v>38168</v>
          </cell>
          <cell r="D20" t="str">
            <v>40010151</v>
          </cell>
          <cell r="E20" t="str">
            <v>Sales - LNG Spot</v>
          </cell>
          <cell r="F20" t="str">
            <v>INV 0130/1-DT.24/06/04-SH</v>
          </cell>
          <cell r="G20" t="str">
            <v>JV- 010604</v>
          </cell>
        </row>
        <row r="21">
          <cell r="A21">
            <v>6978780.2999999998</v>
          </cell>
          <cell r="B21">
            <v>-6978780.2999999998</v>
          </cell>
          <cell r="C21">
            <v>38107</v>
          </cell>
          <cell r="D21" t="str">
            <v>40010151</v>
          </cell>
          <cell r="E21" t="str">
            <v>Sales - LNG Spot</v>
          </cell>
          <cell r="F21" t="str">
            <v>INV 00124 DT 3/05/04</v>
          </cell>
          <cell r="G21" t="str">
            <v>JV- 010404</v>
          </cell>
        </row>
        <row r="22">
          <cell r="A22">
            <v>6838674.7999999998</v>
          </cell>
          <cell r="B22">
            <v>-6838674.7999999998</v>
          </cell>
          <cell r="C22">
            <v>38260</v>
          </cell>
          <cell r="D22" t="str">
            <v>40010151</v>
          </cell>
          <cell r="E22" t="str">
            <v>Sales - LNG Spot</v>
          </cell>
          <cell r="F22" t="str">
            <v>INV 0139/1-DT.20/09/04-SH</v>
          </cell>
          <cell r="G22" t="str">
            <v>JV- 010904</v>
          </cell>
        </row>
        <row r="23">
          <cell r="A23">
            <v>6712638.4000000004</v>
          </cell>
          <cell r="B23">
            <v>-6712638.4000000004</v>
          </cell>
          <cell r="C23">
            <v>38230</v>
          </cell>
          <cell r="D23" t="str">
            <v>40010151</v>
          </cell>
          <cell r="E23" t="str">
            <v>Sales - LNG Spot</v>
          </cell>
          <cell r="F23" t="str">
            <v>INV 0136/1-DT.19/08/04-SH</v>
          </cell>
          <cell r="G23" t="str">
            <v>JV- 010804</v>
          </cell>
        </row>
        <row r="24">
          <cell r="A24">
            <v>6605863.7999999998</v>
          </cell>
          <cell r="B24">
            <v>-6605863.7999999998</v>
          </cell>
          <cell r="C24">
            <v>38199</v>
          </cell>
          <cell r="D24" t="str">
            <v>40010151</v>
          </cell>
          <cell r="E24" t="str">
            <v>Sales - LNG Spot</v>
          </cell>
          <cell r="F24" t="str">
            <v>INV 0132/1-DT.19/07/04-SH</v>
          </cell>
          <cell r="G24" t="str">
            <v>JV- 010704</v>
          </cell>
        </row>
        <row r="25">
          <cell r="A25">
            <v>6583238.4000000004</v>
          </cell>
          <cell r="B25">
            <v>-6583238.4000000004</v>
          </cell>
          <cell r="C25">
            <v>38077</v>
          </cell>
          <cell r="D25" t="str">
            <v>40010151</v>
          </cell>
          <cell r="E25" t="str">
            <v>Sales - LNG Spot</v>
          </cell>
          <cell r="F25" t="str">
            <v>INV 0118/1-DT.07/03/04-SH</v>
          </cell>
          <cell r="G25" t="str">
            <v>JV- 010304</v>
          </cell>
        </row>
        <row r="26">
          <cell r="A26">
            <v>6479978.7000000002</v>
          </cell>
          <cell r="B26">
            <v>-6479978.7000000002</v>
          </cell>
          <cell r="C26">
            <v>38107</v>
          </cell>
          <cell r="D26" t="str">
            <v>40010151</v>
          </cell>
          <cell r="E26" t="str">
            <v>Sales - LNG Spot</v>
          </cell>
          <cell r="F26" t="str">
            <v>INV 0120/1-DT.01/04/04-SH</v>
          </cell>
          <cell r="G26" t="str">
            <v>JV- 010404</v>
          </cell>
        </row>
        <row r="27">
          <cell r="A27">
            <v>6404765.4000000004</v>
          </cell>
          <cell r="B27">
            <v>-6404765.4000000004</v>
          </cell>
          <cell r="C27">
            <v>38046</v>
          </cell>
          <cell r="D27" t="str">
            <v>40010151</v>
          </cell>
          <cell r="E27" t="str">
            <v>Sales - LNG Spot</v>
          </cell>
          <cell r="F27" t="str">
            <v>INV 0113/1-DT.10/02/04-SH</v>
          </cell>
          <cell r="G27" t="str">
            <v>JV- 010204</v>
          </cell>
        </row>
        <row r="28">
          <cell r="A28">
            <v>6385995</v>
          </cell>
          <cell r="B28">
            <v>-6385995</v>
          </cell>
          <cell r="C28">
            <v>38017</v>
          </cell>
          <cell r="D28" t="str">
            <v>40010151</v>
          </cell>
          <cell r="E28" t="str">
            <v>Sales - LNG Spot</v>
          </cell>
          <cell r="F28" t="str">
            <v>INV 0110/1-DT.14/01/04-SH</v>
          </cell>
          <cell r="G28" t="str">
            <v>JV- 010104</v>
          </cell>
        </row>
        <row r="29">
          <cell r="A29">
            <v>5984048</v>
          </cell>
          <cell r="B29">
            <v>-5984048</v>
          </cell>
          <cell r="C29">
            <v>38137</v>
          </cell>
          <cell r="D29" t="str">
            <v>40010151</v>
          </cell>
          <cell r="E29" t="str">
            <v>Sales - LNG Spot</v>
          </cell>
          <cell r="F29" t="str">
            <v>INV 0127/1-DT.29/05/04-SH</v>
          </cell>
          <cell r="G29" t="str">
            <v>JV- 010504</v>
          </cell>
        </row>
        <row r="30">
          <cell r="A30">
            <v>394874.5</v>
          </cell>
          <cell r="B30">
            <v>-394874.5</v>
          </cell>
          <cell r="C30">
            <v>38260</v>
          </cell>
          <cell r="D30" t="str">
            <v>40010151</v>
          </cell>
          <cell r="E30" t="str">
            <v>Sales - LNG Spot</v>
          </cell>
          <cell r="F30" t="str">
            <v>OE001/04-EL002-TE INV#126</v>
          </cell>
          <cell r="G30" t="str">
            <v>JV-370904</v>
          </cell>
        </row>
        <row r="31">
          <cell r="A31">
            <v>90907.74</v>
          </cell>
          <cell r="B31">
            <v>-90907.74</v>
          </cell>
          <cell r="C31">
            <v>38046</v>
          </cell>
          <cell r="D31" t="str">
            <v>40010151</v>
          </cell>
          <cell r="E31" t="str">
            <v>Sales - LNG Spot</v>
          </cell>
          <cell r="F31" t="str">
            <v>INV 0114/1-DT.10/02/04-SH</v>
          </cell>
          <cell r="G31" t="str">
            <v>JV- 010204</v>
          </cell>
        </row>
        <row r="32">
          <cell r="A32">
            <v>80361.81</v>
          </cell>
          <cell r="B32">
            <v>-80361.81</v>
          </cell>
          <cell r="C32">
            <v>38107</v>
          </cell>
          <cell r="D32" t="str">
            <v>40010151</v>
          </cell>
          <cell r="E32" t="str">
            <v>Sales - LNG Spot</v>
          </cell>
          <cell r="F32" t="str">
            <v>INV 0121/1-DT.01/04/04-SH</v>
          </cell>
          <cell r="G32" t="str">
            <v>JV- 010404</v>
          </cell>
        </row>
        <row r="33">
          <cell r="A33">
            <v>56913.15</v>
          </cell>
          <cell r="B33">
            <v>-56913.15</v>
          </cell>
          <cell r="C33">
            <v>38107</v>
          </cell>
          <cell r="D33" t="str">
            <v>40010151</v>
          </cell>
          <cell r="E33" t="str">
            <v>Sales - LNG Spot</v>
          </cell>
          <cell r="F33" t="str">
            <v>INV 00125 DT 3/05/04</v>
          </cell>
          <cell r="G33" t="str">
            <v>JV- 010404</v>
          </cell>
        </row>
        <row r="34">
          <cell r="A34">
            <v>43973.82</v>
          </cell>
          <cell r="B34">
            <v>-43973.82</v>
          </cell>
          <cell r="C34">
            <v>38017</v>
          </cell>
          <cell r="D34" t="str">
            <v>40010151</v>
          </cell>
          <cell r="E34" t="str">
            <v>Sales - LNG Spot</v>
          </cell>
          <cell r="F34" t="str">
            <v>INV 0111/1-DT.14/01/04-SH</v>
          </cell>
          <cell r="G34" t="str">
            <v>JV- 010104</v>
          </cell>
        </row>
        <row r="35">
          <cell r="A35">
            <v>22765.599999999999</v>
          </cell>
          <cell r="B35">
            <v>-22765.599999999999</v>
          </cell>
          <cell r="C35">
            <v>38077</v>
          </cell>
          <cell r="D35" t="str">
            <v>40010151</v>
          </cell>
          <cell r="E35" t="str">
            <v>Sales - LNG Spot</v>
          </cell>
          <cell r="F35" t="str">
            <v>INV 0117/1-DT.07/03/04-SH</v>
          </cell>
          <cell r="G35" t="str">
            <v>JV- 010304</v>
          </cell>
        </row>
        <row r="36">
          <cell r="A36">
            <v>-9916</v>
          </cell>
          <cell r="B36">
            <v>9916</v>
          </cell>
          <cell r="C36">
            <v>38260</v>
          </cell>
          <cell r="D36" t="str">
            <v>40010151</v>
          </cell>
          <cell r="E36" t="str">
            <v>Sales - LNG Spot</v>
          </cell>
          <cell r="F36" t="str">
            <v>OE004/04-EL006-BP INV#138</v>
          </cell>
          <cell r="G36" t="str">
            <v>JV-370904</v>
          </cell>
        </row>
        <row r="37">
          <cell r="A37">
            <v>-10810.5</v>
          </cell>
          <cell r="B37">
            <v>10810.5</v>
          </cell>
          <cell r="C37">
            <v>38260</v>
          </cell>
          <cell r="D37" t="str">
            <v>40010151</v>
          </cell>
          <cell r="E37" t="str">
            <v>Sales - LNG Spot</v>
          </cell>
          <cell r="F37" t="str">
            <v>OE003/04-EL005-BP INV#135</v>
          </cell>
          <cell r="G37" t="str">
            <v>JV-370904</v>
          </cell>
        </row>
        <row r="38">
          <cell r="A38">
            <v>-780000</v>
          </cell>
          <cell r="B38">
            <v>780000</v>
          </cell>
          <cell r="C38">
            <v>38260</v>
          </cell>
          <cell r="D38" t="str">
            <v>40010151</v>
          </cell>
          <cell r="E38" t="str">
            <v>Sales - LNG Spot</v>
          </cell>
          <cell r="F38" t="str">
            <v>OF007/04-MT002-SH INV#130</v>
          </cell>
          <cell r="G38" t="str">
            <v>JV-370904</v>
          </cell>
        </row>
        <row r="39">
          <cell r="A39">
            <v>-780000</v>
          </cell>
          <cell r="B39">
            <v>780000</v>
          </cell>
          <cell r="C39">
            <v>38260</v>
          </cell>
          <cell r="D39" t="str">
            <v>40010151</v>
          </cell>
          <cell r="E39" t="str">
            <v>Sales - LNG Spot</v>
          </cell>
          <cell r="F39" t="str">
            <v>OF009/04-GE002-SH INV#136</v>
          </cell>
          <cell r="G39" t="str">
            <v>JV-370904</v>
          </cell>
        </row>
        <row r="40">
          <cell r="A40">
            <v>-850000</v>
          </cell>
          <cell r="B40">
            <v>850000</v>
          </cell>
          <cell r="C40">
            <v>38260</v>
          </cell>
          <cell r="D40" t="str">
            <v>40010151</v>
          </cell>
          <cell r="E40" t="str">
            <v>Sales - LNG Spot</v>
          </cell>
          <cell r="F40" t="str">
            <v>OF008/04-GE001-SH INV#132</v>
          </cell>
          <cell r="G40" t="str">
            <v>JV-370904</v>
          </cell>
        </row>
        <row r="41">
          <cell r="A41">
            <v>-1146270</v>
          </cell>
          <cell r="B41">
            <v>1146270</v>
          </cell>
          <cell r="C41">
            <v>38230</v>
          </cell>
          <cell r="D41" t="str">
            <v>40010151</v>
          </cell>
          <cell r="E41" t="str">
            <v>Sales - LNG Spot</v>
          </cell>
          <cell r="F41" t="str">
            <v>INV 0135/1-DT.18/08/04-TE</v>
          </cell>
          <cell r="G41" t="str">
            <v>JV- 010804</v>
          </cell>
        </row>
        <row r="42">
          <cell r="A42">
            <v>-1222251.5</v>
          </cell>
          <cell r="B42">
            <v>1222251.5</v>
          </cell>
          <cell r="C42">
            <v>38260</v>
          </cell>
          <cell r="D42" t="str">
            <v>40010151</v>
          </cell>
          <cell r="E42" t="str">
            <v>Sales - LNG Spot</v>
          </cell>
          <cell r="F42" t="str">
            <v>OE002/04-EL004-BP INV#133</v>
          </cell>
          <cell r="G42" t="str">
            <v>JV-370904</v>
          </cell>
        </row>
        <row r="43">
          <cell r="A43">
            <v>-1361084</v>
          </cell>
          <cell r="B43">
            <v>1361084</v>
          </cell>
          <cell r="C43">
            <v>38260</v>
          </cell>
          <cell r="D43" t="str">
            <v>40010151</v>
          </cell>
          <cell r="E43" t="str">
            <v>Sales - LNG Spot</v>
          </cell>
          <cell r="F43" t="str">
            <v>INV 0138/1-DT.16/09/04-BP</v>
          </cell>
          <cell r="G43" t="str">
            <v>JV- 010904</v>
          </cell>
        </row>
        <row r="44">
          <cell r="A44">
            <v>-1660000</v>
          </cell>
          <cell r="B44">
            <v>1660000</v>
          </cell>
          <cell r="C44">
            <v>38260</v>
          </cell>
          <cell r="D44" t="str">
            <v>40010151</v>
          </cell>
          <cell r="E44" t="str">
            <v>Sales - LNG Spot</v>
          </cell>
          <cell r="F44" t="str">
            <v>OF010/04-GE003-SH INV#139</v>
          </cell>
          <cell r="G44" t="str">
            <v>JV-370904</v>
          </cell>
        </row>
        <row r="45">
          <cell r="A45">
            <v>-3650000</v>
          </cell>
          <cell r="B45">
            <v>3650000</v>
          </cell>
          <cell r="C45">
            <v>38138</v>
          </cell>
          <cell r="D45" t="str">
            <v>40010151</v>
          </cell>
          <cell r="E45" t="str">
            <v>Sales - LNG Spot</v>
          </cell>
          <cell r="F45" t="str">
            <v>INV#126 OE001/04-EL002-TE</v>
          </cell>
          <cell r="G45" t="str">
            <v>JV- 220504</v>
          </cell>
        </row>
        <row r="46">
          <cell r="A46">
            <v>-4511928</v>
          </cell>
          <cell r="B46">
            <v>4511928</v>
          </cell>
          <cell r="C46">
            <v>38260</v>
          </cell>
          <cell r="D46" t="str">
            <v>40010151</v>
          </cell>
          <cell r="E46" t="str">
            <v>Sales - LNG Spot</v>
          </cell>
          <cell r="F46" t="str">
            <v>INV 0138/1-DT.16/09/04-BP</v>
          </cell>
          <cell r="G46" t="str">
            <v>JV- 010904</v>
          </cell>
        </row>
        <row r="47">
          <cell r="A47">
            <v>-4537488</v>
          </cell>
          <cell r="B47">
            <v>4537488</v>
          </cell>
          <cell r="C47">
            <v>38230</v>
          </cell>
          <cell r="D47" t="str">
            <v>40010151</v>
          </cell>
          <cell r="E47" t="str">
            <v>Sales - LNG Spot</v>
          </cell>
          <cell r="F47" t="str">
            <v>INV 0135/1-DT.18/08/04-TE</v>
          </cell>
          <cell r="G47" t="str">
            <v>JV- 010804</v>
          </cell>
        </row>
        <row r="48">
          <cell r="A48">
            <v>-5200000</v>
          </cell>
          <cell r="B48">
            <v>5200000</v>
          </cell>
          <cell r="C48">
            <v>38107</v>
          </cell>
          <cell r="D48" t="str">
            <v>40010151</v>
          </cell>
          <cell r="E48" t="str">
            <v>Sales - LNG Spot</v>
          </cell>
          <cell r="F48" t="str">
            <v>INV 0123/1-DT.18/04/04-KG</v>
          </cell>
          <cell r="G48" t="str">
            <v>JV- 010404</v>
          </cell>
        </row>
        <row r="49">
          <cell r="A49">
            <v>-6383753</v>
          </cell>
          <cell r="B49">
            <v>6383753</v>
          </cell>
          <cell r="C49">
            <v>38046</v>
          </cell>
          <cell r="D49" t="str">
            <v>40010151</v>
          </cell>
          <cell r="E49" t="str">
            <v>Sales - LNG Spot</v>
          </cell>
          <cell r="F49" t="str">
            <v>INV 0115/1-DT.14/02/04-KG</v>
          </cell>
          <cell r="G49" t="str">
            <v>JV- 010204</v>
          </cell>
        </row>
        <row r="50">
          <cell r="A50">
            <v>-15442681.93</v>
          </cell>
          <cell r="B50">
            <v>15442681.93</v>
          </cell>
          <cell r="C50">
            <v>38138</v>
          </cell>
          <cell r="D50" t="str">
            <v>40010151</v>
          </cell>
          <cell r="E50" t="str">
            <v>Sales - LNG Spot</v>
          </cell>
          <cell r="F50" t="str">
            <v>REV JV 010504 INV#128</v>
          </cell>
          <cell r="G50" t="str">
            <v>JV- 220504</v>
          </cell>
        </row>
        <row r="52">
          <cell r="B52">
            <v>-236438344.56</v>
          </cell>
        </row>
        <row r="53">
          <cell r="G53">
            <v>0</v>
          </cell>
        </row>
        <row r="58">
          <cell r="B58" t="str">
            <v>Actual Ledger</v>
          </cell>
          <cell r="D58" t="str">
            <v>Chart of Accounts</v>
          </cell>
          <cell r="F58" t="str">
            <v>Actual Ledger</v>
          </cell>
        </row>
        <row r="59">
          <cell r="B59" t="str">
            <v>Base Amount</v>
          </cell>
          <cell r="C59" t="str">
            <v>Transaction Date</v>
          </cell>
          <cell r="D59" t="str">
            <v>Account Code</v>
          </cell>
          <cell r="E59" t="str">
            <v>Name</v>
          </cell>
          <cell r="F59" t="str">
            <v>Description</v>
          </cell>
          <cell r="G59" t="str">
            <v>Transaction Reference</v>
          </cell>
        </row>
        <row r="60">
          <cell r="B60">
            <v>-14154885</v>
          </cell>
          <cell r="C60">
            <v>38017</v>
          </cell>
          <cell r="D60" t="str">
            <v>40010151</v>
          </cell>
          <cell r="E60" t="str">
            <v>Sales - LNG Spot</v>
          </cell>
          <cell r="F60" t="str">
            <v>INV 0112/1-DT.15/01/04-KG</v>
          </cell>
          <cell r="G60" t="str">
            <v>JV- 010104</v>
          </cell>
        </row>
        <row r="61">
          <cell r="B61">
            <v>-6385995</v>
          </cell>
          <cell r="C61">
            <v>38017</v>
          </cell>
          <cell r="D61" t="str">
            <v>40010151</v>
          </cell>
          <cell r="E61" t="str">
            <v>Sales - LNG Spot</v>
          </cell>
          <cell r="F61" t="str">
            <v>INV 0110/1-DT.14/01/04-SH</v>
          </cell>
          <cell r="G61" t="str">
            <v>JV- 010104</v>
          </cell>
        </row>
        <row r="62">
          <cell r="B62">
            <v>-43973.82</v>
          </cell>
          <cell r="C62">
            <v>38017</v>
          </cell>
          <cell r="D62" t="str">
            <v>40010151</v>
          </cell>
          <cell r="E62" t="str">
            <v>Sales - LNG Spot</v>
          </cell>
          <cell r="F62" t="str">
            <v>INV 0111/1-DT.14/01/04-SH</v>
          </cell>
          <cell r="G62" t="str">
            <v>JV- 010104</v>
          </cell>
        </row>
        <row r="63">
          <cell r="B63">
            <v>-17499515</v>
          </cell>
          <cell r="C63">
            <v>38046</v>
          </cell>
          <cell r="D63" t="str">
            <v>40010151</v>
          </cell>
          <cell r="E63" t="str">
            <v>Sales - LNG Spot</v>
          </cell>
          <cell r="F63" t="str">
            <v>INV 0115/1-DT.14/02/04-KG</v>
          </cell>
          <cell r="G63" t="str">
            <v>JV- 010204</v>
          </cell>
        </row>
        <row r="64">
          <cell r="B64">
            <v>-6404765.4000000004</v>
          </cell>
          <cell r="C64">
            <v>38046</v>
          </cell>
          <cell r="D64" t="str">
            <v>40010151</v>
          </cell>
          <cell r="E64" t="str">
            <v>Sales - LNG Spot</v>
          </cell>
          <cell r="F64" t="str">
            <v>INV 0113/1-DT.10/02/04-SH</v>
          </cell>
          <cell r="G64" t="str">
            <v>JV- 010204</v>
          </cell>
        </row>
        <row r="65">
          <cell r="B65">
            <v>-90907.74</v>
          </cell>
          <cell r="C65">
            <v>38046</v>
          </cell>
          <cell r="D65" t="str">
            <v>40010151</v>
          </cell>
          <cell r="E65" t="str">
            <v>Sales - LNG Spot</v>
          </cell>
          <cell r="F65" t="str">
            <v>INV 0114/1-DT.10/02/04-SH</v>
          </cell>
          <cell r="G65" t="str">
            <v>JV- 010204</v>
          </cell>
        </row>
        <row r="66">
          <cell r="B66">
            <v>6383753</v>
          </cell>
          <cell r="C66">
            <v>38046</v>
          </cell>
          <cell r="D66" t="str">
            <v>40010151</v>
          </cell>
          <cell r="E66" t="str">
            <v>Sales - LNG Spot</v>
          </cell>
          <cell r="F66" t="str">
            <v>INV 0115/1-DT.14/02/04-KG</v>
          </cell>
          <cell r="G66" t="str">
            <v>JV- 010204</v>
          </cell>
        </row>
        <row r="67">
          <cell r="B67">
            <v>-14311530</v>
          </cell>
          <cell r="C67">
            <v>38077</v>
          </cell>
          <cell r="D67" t="str">
            <v>40010151</v>
          </cell>
          <cell r="E67" t="str">
            <v>Sales - LNG Spot</v>
          </cell>
          <cell r="F67" t="str">
            <v>INV 0116/1-DT.06/03/04-KG</v>
          </cell>
          <cell r="G67" t="str">
            <v>JV- 010304</v>
          </cell>
        </row>
        <row r="68">
          <cell r="B68">
            <v>-12483244.199999999</v>
          </cell>
          <cell r="C68">
            <v>38077</v>
          </cell>
          <cell r="D68" t="str">
            <v>40010151</v>
          </cell>
          <cell r="E68" t="str">
            <v>Sales - LNG Spot</v>
          </cell>
          <cell r="F68" t="str">
            <v>INV 0119/1-DT.12/03/04-TG</v>
          </cell>
          <cell r="G68" t="str">
            <v>JV- 010304</v>
          </cell>
        </row>
        <row r="69">
          <cell r="B69">
            <v>-6583238.4000000004</v>
          </cell>
          <cell r="C69">
            <v>38077</v>
          </cell>
          <cell r="D69" t="str">
            <v>40010151</v>
          </cell>
          <cell r="E69" t="str">
            <v>Sales - LNG Spot</v>
          </cell>
          <cell r="F69" t="str">
            <v>INV 0118/1-DT.07/03/04-SH</v>
          </cell>
          <cell r="G69" t="str">
            <v>JV- 010304</v>
          </cell>
        </row>
        <row r="70">
          <cell r="B70">
            <v>-22765.599999999999</v>
          </cell>
          <cell r="C70">
            <v>38077</v>
          </cell>
          <cell r="D70" t="str">
            <v>40010151</v>
          </cell>
          <cell r="E70" t="str">
            <v>Sales - LNG Spot</v>
          </cell>
          <cell r="F70" t="str">
            <v>INV 0117/1-DT.07/03/04-SH</v>
          </cell>
          <cell r="G70" t="str">
            <v>JV- 010304</v>
          </cell>
        </row>
        <row r="71">
          <cell r="B71">
            <v>-16926287</v>
          </cell>
          <cell r="C71">
            <v>38107</v>
          </cell>
          <cell r="D71" t="str">
            <v>40010151</v>
          </cell>
          <cell r="E71" t="str">
            <v>Sales - LNG Spot</v>
          </cell>
          <cell r="F71" t="str">
            <v>INV 0123/1-DT.18/04/04-KG</v>
          </cell>
          <cell r="G71" t="str">
            <v>JV- 010404</v>
          </cell>
        </row>
        <row r="72">
          <cell r="B72">
            <v>-8900448</v>
          </cell>
          <cell r="C72">
            <v>38107</v>
          </cell>
          <cell r="D72" t="str">
            <v>40010151</v>
          </cell>
          <cell r="E72" t="str">
            <v>Sales - LNG Spot</v>
          </cell>
          <cell r="F72" t="str">
            <v>INV 0122/1-DT.04/04/04-UF</v>
          </cell>
          <cell r="G72" t="str">
            <v>JV- 010404</v>
          </cell>
        </row>
        <row r="73">
          <cell r="B73">
            <v>-6978780.2999999998</v>
          </cell>
          <cell r="C73">
            <v>38107</v>
          </cell>
          <cell r="D73" t="str">
            <v>40010151</v>
          </cell>
          <cell r="E73" t="str">
            <v>Sales - LNG Spot</v>
          </cell>
          <cell r="F73" t="str">
            <v>INV 00124 DT 3/05/04</v>
          </cell>
          <cell r="G73" t="str">
            <v>JV- 010404</v>
          </cell>
        </row>
        <row r="74">
          <cell r="B74">
            <v>-6479978.7000000002</v>
          </cell>
          <cell r="C74">
            <v>38107</v>
          </cell>
          <cell r="D74" t="str">
            <v>40010151</v>
          </cell>
          <cell r="E74" t="str">
            <v>Sales - LNG Spot</v>
          </cell>
          <cell r="F74" t="str">
            <v>INV 0120/1-DT.01/04/04-SH</v>
          </cell>
          <cell r="G74" t="str">
            <v>JV- 010404</v>
          </cell>
        </row>
        <row r="75">
          <cell r="B75">
            <v>-80361.81</v>
          </cell>
          <cell r="C75">
            <v>38107</v>
          </cell>
          <cell r="D75" t="str">
            <v>40010151</v>
          </cell>
          <cell r="E75" t="str">
            <v>Sales - LNG Spot</v>
          </cell>
          <cell r="F75" t="str">
            <v>INV 0121/1-DT.01/04/04-SH</v>
          </cell>
          <cell r="G75" t="str">
            <v>JV- 010404</v>
          </cell>
        </row>
        <row r="76">
          <cell r="B76">
            <v>-56913.15</v>
          </cell>
          <cell r="C76">
            <v>38107</v>
          </cell>
          <cell r="D76" t="str">
            <v>40010151</v>
          </cell>
          <cell r="E76" t="str">
            <v>Sales - LNG Spot</v>
          </cell>
          <cell r="F76" t="str">
            <v>INV 00125 DT 3/05/04</v>
          </cell>
          <cell r="G76" t="str">
            <v>JV- 010404</v>
          </cell>
        </row>
        <row r="77">
          <cell r="B77">
            <v>5200000</v>
          </cell>
          <cell r="C77">
            <v>38107</v>
          </cell>
          <cell r="D77" t="str">
            <v>40010151</v>
          </cell>
          <cell r="E77" t="str">
            <v>Sales - LNG Spot</v>
          </cell>
          <cell r="F77" t="str">
            <v>INV 0123/1-DT.18/04/04-KG</v>
          </cell>
          <cell r="G77" t="str">
            <v>JV- 010404</v>
          </cell>
        </row>
        <row r="78">
          <cell r="B78">
            <v>-15442681.93</v>
          </cell>
          <cell r="C78">
            <v>38137</v>
          </cell>
          <cell r="D78" t="str">
            <v>40010151</v>
          </cell>
          <cell r="E78" t="str">
            <v>Sales - LNG Spot</v>
          </cell>
          <cell r="F78" t="str">
            <v>INV 0128/1-DT.01/06/04-UF</v>
          </cell>
          <cell r="G78" t="str">
            <v>JV- 010504</v>
          </cell>
        </row>
        <row r="79">
          <cell r="B79">
            <v>-14743336</v>
          </cell>
          <cell r="C79">
            <v>38137</v>
          </cell>
          <cell r="D79" t="str">
            <v>40010151</v>
          </cell>
          <cell r="E79" t="str">
            <v>Sales - LNG Spot</v>
          </cell>
          <cell r="F79" t="str">
            <v>INV 0126/1-DT.19/05/04-TE</v>
          </cell>
          <cell r="G79" t="str">
            <v>JV- 010504</v>
          </cell>
        </row>
        <row r="80">
          <cell r="B80">
            <v>-5984048</v>
          </cell>
          <cell r="C80">
            <v>38137</v>
          </cell>
          <cell r="D80" t="str">
            <v>40010151</v>
          </cell>
          <cell r="E80" t="str">
            <v>Sales - LNG Spot</v>
          </cell>
          <cell r="F80" t="str">
            <v>INV 0127/1-DT.29/05/04-SH</v>
          </cell>
          <cell r="G80" t="str">
            <v>JV- 010504</v>
          </cell>
        </row>
        <row r="81">
          <cell r="B81">
            <v>-8808346.5999999996</v>
          </cell>
          <cell r="C81">
            <v>38138</v>
          </cell>
          <cell r="D81" t="str">
            <v>40010151</v>
          </cell>
          <cell r="E81" t="str">
            <v>Sales - LNG Spot</v>
          </cell>
          <cell r="F81" t="str">
            <v>INV#00128 DT 01/6/04</v>
          </cell>
          <cell r="G81" t="str">
            <v>JV- 220504</v>
          </cell>
        </row>
        <row r="82">
          <cell r="B82">
            <v>3650000</v>
          </cell>
          <cell r="C82">
            <v>38138</v>
          </cell>
          <cell r="D82" t="str">
            <v>40010151</v>
          </cell>
          <cell r="E82" t="str">
            <v>Sales - LNG Spot</v>
          </cell>
          <cell r="F82" t="str">
            <v>INV#126 OE001/04-EL002-TE</v>
          </cell>
          <cell r="G82" t="str">
            <v>JV- 220504</v>
          </cell>
        </row>
        <row r="83">
          <cell r="B83">
            <v>15442681.93</v>
          </cell>
          <cell r="C83">
            <v>38138</v>
          </cell>
          <cell r="D83" t="str">
            <v>40010151</v>
          </cell>
          <cell r="E83" t="str">
            <v>Sales - LNG Spot</v>
          </cell>
          <cell r="F83" t="str">
            <v>REV JV 010504 INV#128</v>
          </cell>
          <cell r="G83" t="str">
            <v>JV- 220504</v>
          </cell>
        </row>
        <row r="84">
          <cell r="B84">
            <v>-11108726.439999999</v>
          </cell>
          <cell r="C84">
            <v>38168</v>
          </cell>
          <cell r="D84" t="str">
            <v>40010151</v>
          </cell>
          <cell r="E84" t="str">
            <v>Sales - LNG Spot</v>
          </cell>
          <cell r="F84" t="str">
            <v>INV 0129/1-DT.22/06/04-BP</v>
          </cell>
          <cell r="G84" t="str">
            <v>JV- 010604</v>
          </cell>
        </row>
        <row r="85">
          <cell r="B85">
            <v>-8779823.8000000007</v>
          </cell>
          <cell r="C85">
            <v>38168</v>
          </cell>
          <cell r="D85" t="str">
            <v>40010151</v>
          </cell>
          <cell r="E85" t="str">
            <v>Sales - LNG Spot</v>
          </cell>
          <cell r="F85" t="str">
            <v>INV 0131/1-DT.02/07/04-UF</v>
          </cell>
          <cell r="G85" t="str">
            <v>JV- 010604</v>
          </cell>
        </row>
        <row r="86">
          <cell r="B86">
            <v>-7060990.7999999998</v>
          </cell>
          <cell r="C86">
            <v>38168</v>
          </cell>
          <cell r="D86" t="str">
            <v>40010151</v>
          </cell>
          <cell r="E86" t="str">
            <v>Sales - LNG Spot</v>
          </cell>
          <cell r="F86" t="str">
            <v>INV 0130/1-DT.24/06/04-SH</v>
          </cell>
          <cell r="G86" t="str">
            <v>JV- 010604</v>
          </cell>
        </row>
        <row r="87">
          <cell r="B87">
            <v>-11228578.199999999</v>
          </cell>
          <cell r="C87">
            <v>38199</v>
          </cell>
          <cell r="D87" t="str">
            <v>40010151</v>
          </cell>
          <cell r="E87" t="str">
            <v>Sales - LNG Spot</v>
          </cell>
          <cell r="F87" t="str">
            <v>INV 0133/1-DT.20/07/04-BP</v>
          </cell>
          <cell r="G87" t="str">
            <v>JV- 010704</v>
          </cell>
        </row>
        <row r="88">
          <cell r="B88">
            <v>-8765173.1999999993</v>
          </cell>
          <cell r="C88">
            <v>38199</v>
          </cell>
          <cell r="D88" t="str">
            <v>40010151</v>
          </cell>
          <cell r="E88" t="str">
            <v>Sales - LNG Spot</v>
          </cell>
          <cell r="F88" t="str">
            <v>INV 0134/1-DT.31/07/04-UF</v>
          </cell>
          <cell r="G88" t="str">
            <v>JV- 010704</v>
          </cell>
        </row>
        <row r="89">
          <cell r="B89">
            <v>-6605863.7999999998</v>
          </cell>
          <cell r="C89">
            <v>38199</v>
          </cell>
          <cell r="D89" t="str">
            <v>40010151</v>
          </cell>
          <cell r="E89" t="str">
            <v>Sales - LNG Spot</v>
          </cell>
          <cell r="F89" t="str">
            <v>INV 0132/1-DT.19/07/04-SH</v>
          </cell>
          <cell r="G89" t="str">
            <v>JV- 010704</v>
          </cell>
        </row>
        <row r="90">
          <cell r="B90">
            <v>-17852400</v>
          </cell>
          <cell r="C90">
            <v>38230</v>
          </cell>
          <cell r="D90" t="str">
            <v>40010151</v>
          </cell>
          <cell r="E90" t="str">
            <v>Sales - LNG Spot</v>
          </cell>
          <cell r="F90" t="str">
            <v>INV 0135/1-DT.18/08/04-TE</v>
          </cell>
          <cell r="G90" t="str">
            <v>JV- 010804</v>
          </cell>
        </row>
        <row r="91">
          <cell r="B91">
            <v>-8801049.0999999996</v>
          </cell>
          <cell r="C91">
            <v>38230</v>
          </cell>
          <cell r="D91" t="str">
            <v>40010151</v>
          </cell>
          <cell r="E91" t="str">
            <v>Sales - LNG Spot</v>
          </cell>
          <cell r="F91" t="str">
            <v>INV 0137/1-DT.31/08/04-UF</v>
          </cell>
          <cell r="G91" t="str">
            <v>JV- 010804</v>
          </cell>
        </row>
        <row r="92">
          <cell r="B92">
            <v>-6712638.4000000004</v>
          </cell>
          <cell r="C92">
            <v>38230</v>
          </cell>
          <cell r="D92" t="str">
            <v>40010151</v>
          </cell>
          <cell r="E92" t="str">
            <v>Sales - LNG Spot</v>
          </cell>
          <cell r="F92" t="str">
            <v>INV 0136/1-DT.19/08/04-SH</v>
          </cell>
          <cell r="G92" t="str">
            <v>JV- 010804</v>
          </cell>
        </row>
        <row r="93">
          <cell r="B93">
            <v>1146270</v>
          </cell>
          <cell r="C93">
            <v>38230</v>
          </cell>
          <cell r="D93" t="str">
            <v>40010151</v>
          </cell>
          <cell r="E93" t="str">
            <v>Sales - LNG Spot</v>
          </cell>
          <cell r="F93" t="str">
            <v>INV 0135/1-DT.18/08/04-TE</v>
          </cell>
          <cell r="G93" t="str">
            <v>JV- 010804</v>
          </cell>
        </row>
        <row r="94">
          <cell r="B94">
            <v>4537488</v>
          </cell>
          <cell r="C94">
            <v>38230</v>
          </cell>
          <cell r="D94" t="str">
            <v>40010151</v>
          </cell>
          <cell r="E94" t="str">
            <v>Sales - LNG Spot</v>
          </cell>
          <cell r="F94" t="str">
            <v>INV 0135/1-DT.18/08/04-TE</v>
          </cell>
          <cell r="G94" t="str">
            <v>JV- 010804</v>
          </cell>
        </row>
        <row r="95">
          <cell r="B95">
            <v>-18693063.199999999</v>
          </cell>
          <cell r="C95">
            <v>38260</v>
          </cell>
          <cell r="D95" t="str">
            <v>40010151</v>
          </cell>
          <cell r="E95" t="str">
            <v>Sales - LNG Spot</v>
          </cell>
          <cell r="F95" t="str">
            <v>INV 0138/1-DT.16/09/04-BP</v>
          </cell>
          <cell r="G95" t="str">
            <v>JV- 010904</v>
          </cell>
        </row>
        <row r="96">
          <cell r="B96">
            <v>-8760669.5999999996</v>
          </cell>
          <cell r="C96">
            <v>38260</v>
          </cell>
          <cell r="D96" t="str">
            <v>40010151</v>
          </cell>
          <cell r="E96" t="str">
            <v>Sales - LNG Spot</v>
          </cell>
          <cell r="F96" t="str">
            <v>INV 0140/1-DT.29/09/04-UF</v>
          </cell>
          <cell r="G96" t="str">
            <v>JV- 010904</v>
          </cell>
        </row>
        <row r="97">
          <cell r="B97">
            <v>-6838674.7999999998</v>
          </cell>
          <cell r="C97">
            <v>38260</v>
          </cell>
          <cell r="D97" t="str">
            <v>40010151</v>
          </cell>
          <cell r="E97" t="str">
            <v>Sales - LNG Spot</v>
          </cell>
          <cell r="F97" t="str">
            <v>INV 0139/1-DT.20/09/04-SH</v>
          </cell>
          <cell r="G97" t="str">
            <v>JV- 010904</v>
          </cell>
        </row>
        <row r="98">
          <cell r="B98">
            <v>-394874.5</v>
          </cell>
          <cell r="C98">
            <v>38260</v>
          </cell>
          <cell r="D98" t="str">
            <v>40010151</v>
          </cell>
          <cell r="E98" t="str">
            <v>Sales - LNG Spot</v>
          </cell>
          <cell r="F98" t="str">
            <v>OE001/04-EL002-TE INV#126</v>
          </cell>
          <cell r="G98" t="str">
            <v>JV-370904</v>
          </cell>
        </row>
        <row r="99">
          <cell r="B99">
            <v>9916</v>
          </cell>
          <cell r="C99">
            <v>38260</v>
          </cell>
          <cell r="D99" t="str">
            <v>40010151</v>
          </cell>
          <cell r="E99" t="str">
            <v>Sales - LNG Spot</v>
          </cell>
          <cell r="F99" t="str">
            <v>OE004/04-EL006-BP INV#138</v>
          </cell>
          <cell r="G99" t="str">
            <v>JV-370904</v>
          </cell>
        </row>
        <row r="100">
          <cell r="B100">
            <v>10810.5</v>
          </cell>
          <cell r="C100">
            <v>38260</v>
          </cell>
          <cell r="D100" t="str">
            <v>40010151</v>
          </cell>
          <cell r="E100" t="str">
            <v>Sales - LNG Spot</v>
          </cell>
          <cell r="F100" t="str">
            <v>OE003/04-EL005-BP INV#135</v>
          </cell>
          <cell r="G100" t="str">
            <v>JV-370904</v>
          </cell>
        </row>
        <row r="101">
          <cell r="B101">
            <v>780000</v>
          </cell>
          <cell r="C101">
            <v>38260</v>
          </cell>
          <cell r="D101" t="str">
            <v>40010151</v>
          </cell>
          <cell r="E101" t="str">
            <v>Sales - LNG Spot</v>
          </cell>
          <cell r="F101" t="str">
            <v>OF007/04-MT002-SH INV#130</v>
          </cell>
          <cell r="G101" t="str">
            <v>JV-370904</v>
          </cell>
        </row>
        <row r="102">
          <cell r="B102">
            <v>780000</v>
          </cell>
          <cell r="C102">
            <v>38260</v>
          </cell>
          <cell r="D102" t="str">
            <v>40010151</v>
          </cell>
          <cell r="E102" t="str">
            <v>Sales - LNG Spot</v>
          </cell>
          <cell r="F102" t="str">
            <v>OF009/04-GE002-SH INV#136</v>
          </cell>
          <cell r="G102" t="str">
            <v>JV-370904</v>
          </cell>
        </row>
        <row r="103">
          <cell r="B103">
            <v>850000</v>
          </cell>
          <cell r="C103">
            <v>38260</v>
          </cell>
          <cell r="D103" t="str">
            <v>40010151</v>
          </cell>
          <cell r="E103" t="str">
            <v>Sales - LNG Spot</v>
          </cell>
          <cell r="F103" t="str">
            <v>OF008/04-GE001-SH INV#132</v>
          </cell>
          <cell r="G103" t="str">
            <v>JV-370904</v>
          </cell>
        </row>
        <row r="104">
          <cell r="B104">
            <v>1222251.5</v>
          </cell>
          <cell r="C104">
            <v>38260</v>
          </cell>
          <cell r="D104" t="str">
            <v>40010151</v>
          </cell>
          <cell r="E104" t="str">
            <v>Sales - LNG Spot</v>
          </cell>
          <cell r="F104" t="str">
            <v>OE002/04-EL004-BP INV#133</v>
          </cell>
          <cell r="G104" t="str">
            <v>JV-370904</v>
          </cell>
        </row>
        <row r="105">
          <cell r="B105">
            <v>1361084</v>
          </cell>
          <cell r="C105">
            <v>38260</v>
          </cell>
          <cell r="D105" t="str">
            <v>40010151</v>
          </cell>
          <cell r="E105" t="str">
            <v>Sales - LNG Spot</v>
          </cell>
          <cell r="F105" t="str">
            <v>INV 0138/1-DT.16/09/04-BP</v>
          </cell>
          <cell r="G105" t="str">
            <v>JV- 010904</v>
          </cell>
        </row>
        <row r="106">
          <cell r="B106">
            <v>1660000</v>
          </cell>
          <cell r="C106">
            <v>38260</v>
          </cell>
          <cell r="D106" t="str">
            <v>40010151</v>
          </cell>
          <cell r="E106" t="str">
            <v>Sales - LNG Spot</v>
          </cell>
          <cell r="F106" t="str">
            <v>OF010/04-GE003-SH INV#139</v>
          </cell>
          <cell r="G106" t="str">
            <v>JV-370904</v>
          </cell>
        </row>
        <row r="107">
          <cell r="B107">
            <v>4511928</v>
          </cell>
          <cell r="C107">
            <v>38260</v>
          </cell>
          <cell r="D107" t="str">
            <v>40010151</v>
          </cell>
          <cell r="E107" t="str">
            <v>Sales - LNG Spot</v>
          </cell>
          <cell r="F107" t="str">
            <v>INV 0138/1-DT.16/09/04-BP</v>
          </cell>
          <cell r="G107" t="str">
            <v>JV- 010904</v>
          </cell>
        </row>
        <row r="109">
          <cell r="B109">
            <v>-236438344.56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
    </sheetNames>
    <sheetDataSet>
      <sheetData sheetId="0">
        <row r="1">
          <cell r="A1" t="str">
            <v>NAME</v>
          </cell>
          <cell r="B1" t="str">
            <v>GL</v>
          </cell>
          <cell r="C1" t="str">
            <v>SL</v>
          </cell>
          <cell r="D1" t="str">
            <v>CCY</v>
          </cell>
          <cell r="E1" t="str">
            <v>INT</v>
          </cell>
          <cell r="F1" t="str">
            <v>TYPE</v>
          </cell>
          <cell r="G1" t="str">
            <v>CBM 5</v>
          </cell>
          <cell r="H1" t="str">
            <v>CBM 4</v>
          </cell>
          <cell r="I1" t="str">
            <v>JMD</v>
          </cell>
          <cell r="J1" t="str">
            <v>USD</v>
          </cell>
          <cell r="K1" t="str">
            <v>JMD EQUIV.</v>
          </cell>
        </row>
        <row r="2">
          <cell r="A2" t="str">
            <v>GOVERNMENT OF JAMAICA</v>
          </cell>
          <cell r="B2">
            <v>120</v>
          </cell>
          <cell r="C2" t="str">
            <v>53</v>
          </cell>
          <cell r="D2" t="str">
            <v>USD</v>
          </cell>
          <cell r="E2">
            <v>10</v>
          </cell>
          <cell r="F2" t="str">
            <v>TERM</v>
          </cell>
          <cell r="G2" t="str">
            <v>C.G</v>
          </cell>
          <cell r="H2" t="str">
            <v>C.G</v>
          </cell>
          <cell r="I2">
            <v>73505542.340000004</v>
          </cell>
          <cell r="J2">
            <v>1363739.1899814473</v>
          </cell>
          <cell r="K2">
            <v>73505542.340000004</v>
          </cell>
        </row>
        <row r="3">
          <cell r="A3" t="str">
            <v>GOVERNMENT OF JAMAICA</v>
          </cell>
          <cell r="B3">
            <v>120</v>
          </cell>
          <cell r="C3" t="str">
            <v>18</v>
          </cell>
          <cell r="D3" t="str">
            <v>USD</v>
          </cell>
          <cell r="E3">
            <v>10</v>
          </cell>
          <cell r="F3" t="str">
            <v>TERM</v>
          </cell>
          <cell r="G3" t="str">
            <v>C.G</v>
          </cell>
          <cell r="H3" t="str">
            <v>C.G</v>
          </cell>
          <cell r="I3">
            <v>124330608.79000001</v>
          </cell>
          <cell r="J3">
            <v>2306690.3300556587</v>
          </cell>
          <cell r="K3">
            <v>124330608.79000001</v>
          </cell>
        </row>
        <row r="4">
          <cell r="A4" t="str">
            <v>CARIBBEAN CEMENT COMPANY LTD</v>
          </cell>
          <cell r="B4">
            <v>120</v>
          </cell>
          <cell r="C4" t="str">
            <v>04</v>
          </cell>
          <cell r="D4" t="str">
            <v>JA $</v>
          </cell>
          <cell r="E4">
            <v>26.5</v>
          </cell>
          <cell r="F4" t="str">
            <v>TERM</v>
          </cell>
          <cell r="G4" t="str">
            <v>CEMENT</v>
          </cell>
          <cell r="H4" t="str">
            <v>BUSINESS</v>
          </cell>
          <cell r="I4">
            <v>3625620.86</v>
          </cell>
          <cell r="J4">
            <v>0</v>
          </cell>
          <cell r="K4">
            <v>0</v>
          </cell>
        </row>
        <row r="5">
          <cell r="A5" t="str">
            <v>CARIBBEAN CEMENT COMPANY LTD</v>
          </cell>
          <cell r="B5">
            <v>127</v>
          </cell>
          <cell r="C5" t="str">
            <v>02</v>
          </cell>
          <cell r="D5" t="str">
            <v>JA $</v>
          </cell>
          <cell r="E5">
            <v>26.5</v>
          </cell>
          <cell r="F5" t="str">
            <v>O/D</v>
          </cell>
          <cell r="G5" t="str">
            <v>CEMENT</v>
          </cell>
          <cell r="H5" t="str">
            <v>BUSINESS</v>
          </cell>
          <cell r="I5">
            <v>49933863.700000003</v>
          </cell>
          <cell r="J5">
            <v>0</v>
          </cell>
          <cell r="K5">
            <v>0</v>
          </cell>
        </row>
        <row r="6">
          <cell r="A6" t="str">
            <v>STAFF-3%</v>
          </cell>
          <cell r="B6">
            <v>121</v>
          </cell>
          <cell r="C6" t="str">
            <v>08</v>
          </cell>
          <cell r="D6" t="str">
            <v>JA $</v>
          </cell>
          <cell r="E6">
            <v>3</v>
          </cell>
          <cell r="F6" t="str">
            <v>MTG.</v>
          </cell>
          <cell r="G6" t="str">
            <v>construction</v>
          </cell>
          <cell r="H6" t="str">
            <v>INDIV.</v>
          </cell>
          <cell r="I6">
            <v>38993280.640000001</v>
          </cell>
          <cell r="J6">
            <v>0</v>
          </cell>
          <cell r="K6">
            <v>0</v>
          </cell>
        </row>
        <row r="7">
          <cell r="A7" t="str">
            <v>STAFF-16%</v>
          </cell>
          <cell r="B7">
            <v>121</v>
          </cell>
          <cell r="C7" t="str">
            <v>10</v>
          </cell>
          <cell r="D7" t="str">
            <v>JA $</v>
          </cell>
          <cell r="E7">
            <v>16</v>
          </cell>
          <cell r="F7" t="str">
            <v>MTG.</v>
          </cell>
          <cell r="G7" t="str">
            <v>construction</v>
          </cell>
          <cell r="H7" t="str">
            <v>INDIV.</v>
          </cell>
          <cell r="I7">
            <v>10121239.039999999</v>
          </cell>
          <cell r="J7">
            <v>0</v>
          </cell>
          <cell r="K7">
            <v>0</v>
          </cell>
        </row>
        <row r="8">
          <cell r="A8" t="str">
            <v>HARMAN SALES COMPANY LTD.</v>
          </cell>
          <cell r="B8">
            <v>127</v>
          </cell>
          <cell r="C8" t="str">
            <v>06</v>
          </cell>
          <cell r="D8" t="str">
            <v>JA $</v>
          </cell>
          <cell r="E8">
            <v>19</v>
          </cell>
          <cell r="F8" t="str">
            <v>O/D</v>
          </cell>
          <cell r="G8" t="str">
            <v>DIST'N</v>
          </cell>
          <cell r="H8" t="str">
            <v>BUSINESS</v>
          </cell>
          <cell r="I8">
            <v>23442.66</v>
          </cell>
          <cell r="J8">
            <v>0</v>
          </cell>
          <cell r="K8">
            <v>0</v>
          </cell>
        </row>
        <row r="9">
          <cell r="A9" t="str">
            <v>GENERAL TOOL AND SUPPLY</v>
          </cell>
          <cell r="B9">
            <v>200</v>
          </cell>
          <cell r="C9" t="str">
            <v>66</v>
          </cell>
          <cell r="D9" t="str">
            <v>JA $</v>
          </cell>
          <cell r="E9">
            <v>15</v>
          </cell>
          <cell r="F9" t="str">
            <v>O/D</v>
          </cell>
          <cell r="G9" t="str">
            <v>DIST'N</v>
          </cell>
          <cell r="H9" t="str">
            <v>BUSINESS</v>
          </cell>
          <cell r="I9">
            <v>74801.64</v>
          </cell>
          <cell r="J9">
            <v>0</v>
          </cell>
          <cell r="K9">
            <v>0</v>
          </cell>
        </row>
        <row r="10">
          <cell r="A10" t="str">
            <v>COLGATE PALMOLIVE</v>
          </cell>
          <cell r="B10">
            <v>126</v>
          </cell>
          <cell r="C10" t="str">
            <v>02</v>
          </cell>
          <cell r="D10" t="str">
            <v>JA $</v>
          </cell>
          <cell r="E10">
            <v>26.5</v>
          </cell>
          <cell r="F10" t="str">
            <v>O/D</v>
          </cell>
          <cell r="G10" t="str">
            <v>DIST'N</v>
          </cell>
          <cell r="H10" t="str">
            <v>BUSINESS</v>
          </cell>
          <cell r="I10">
            <v>78375.87</v>
          </cell>
          <cell r="J10">
            <v>0</v>
          </cell>
          <cell r="K10">
            <v>0</v>
          </cell>
        </row>
        <row r="11">
          <cell r="A11" t="str">
            <v>HARDWARE &amp; LUMBER LTD.</v>
          </cell>
          <cell r="B11">
            <v>127</v>
          </cell>
          <cell r="C11" t="str">
            <v>02</v>
          </cell>
          <cell r="D11" t="str">
            <v>JA $</v>
          </cell>
          <cell r="E11">
            <v>19</v>
          </cell>
          <cell r="F11" t="str">
            <v>O/D</v>
          </cell>
          <cell r="G11" t="str">
            <v>DIST'N</v>
          </cell>
          <cell r="H11" t="str">
            <v>BUSINESS</v>
          </cell>
          <cell r="I11">
            <v>654953.55000000005</v>
          </cell>
          <cell r="J11">
            <v>0</v>
          </cell>
          <cell r="K11">
            <v>0</v>
          </cell>
        </row>
        <row r="12">
          <cell r="A12" t="str">
            <v>TIMO'S TRADING LIMITED</v>
          </cell>
          <cell r="B12">
            <v>127</v>
          </cell>
          <cell r="C12" t="str">
            <v>07</v>
          </cell>
          <cell r="D12" t="str">
            <v>JA $</v>
          </cell>
          <cell r="E12">
            <v>12</v>
          </cell>
          <cell r="F12" t="str">
            <v>O/D</v>
          </cell>
          <cell r="G12" t="str">
            <v>DIST'N</v>
          </cell>
          <cell r="H12" t="str">
            <v>BUSINESS</v>
          </cell>
          <cell r="I12">
            <v>1112224.8999999999</v>
          </cell>
          <cell r="J12">
            <v>0</v>
          </cell>
          <cell r="K12">
            <v>0</v>
          </cell>
        </row>
        <row r="13">
          <cell r="A13" t="str">
            <v>FALCON CORPORATION LIMITED</v>
          </cell>
          <cell r="B13">
            <v>120</v>
          </cell>
          <cell r="C13" t="str">
            <v>42</v>
          </cell>
          <cell r="D13" t="str">
            <v>USD</v>
          </cell>
          <cell r="E13">
            <v>15</v>
          </cell>
          <cell r="F13" t="str">
            <v>TERM</v>
          </cell>
          <cell r="G13" t="str">
            <v>DIST'N</v>
          </cell>
          <cell r="H13" t="str">
            <v>BUSINESS</v>
          </cell>
          <cell r="I13">
            <v>1617000</v>
          </cell>
          <cell r="J13">
            <v>30000</v>
          </cell>
          <cell r="K13">
            <v>1617000</v>
          </cell>
        </row>
        <row r="14">
          <cell r="A14" t="str">
            <v>K. CHANDIRAM LIMITED</v>
          </cell>
          <cell r="B14">
            <v>120</v>
          </cell>
          <cell r="C14" t="str">
            <v>04</v>
          </cell>
          <cell r="D14" t="str">
            <v>USD</v>
          </cell>
          <cell r="E14">
            <v>12</v>
          </cell>
          <cell r="F14" t="str">
            <v>TERM</v>
          </cell>
          <cell r="G14" t="str">
            <v>DIST'N</v>
          </cell>
          <cell r="H14" t="str">
            <v>BUSINESS</v>
          </cell>
          <cell r="I14">
            <v>2356692.88</v>
          </cell>
          <cell r="J14">
            <v>43723.430055658624</v>
          </cell>
          <cell r="K14">
            <v>2356692.88</v>
          </cell>
        </row>
        <row r="15">
          <cell r="A15" t="str">
            <v>NICO DISTRIBUTORS LIMITED</v>
          </cell>
          <cell r="B15">
            <v>120</v>
          </cell>
          <cell r="C15" t="str">
            <v>06</v>
          </cell>
          <cell r="D15" t="str">
            <v>JA $</v>
          </cell>
          <cell r="E15">
            <v>30.75</v>
          </cell>
          <cell r="F15" t="str">
            <v>TERM</v>
          </cell>
          <cell r="G15" t="str">
            <v>DIST'N</v>
          </cell>
          <cell r="H15" t="str">
            <v>BUSINESS</v>
          </cell>
          <cell r="I15">
            <v>2500958</v>
          </cell>
          <cell r="J15">
            <v>0</v>
          </cell>
          <cell r="K15">
            <v>0</v>
          </cell>
        </row>
        <row r="16">
          <cell r="A16" t="str">
            <v>GENERAL TOOL AND SUPPLY</v>
          </cell>
          <cell r="B16">
            <v>120</v>
          </cell>
          <cell r="C16" t="str">
            <v>42</v>
          </cell>
          <cell r="D16" t="str">
            <v>USD</v>
          </cell>
          <cell r="E16">
            <v>15</v>
          </cell>
          <cell r="F16" t="str">
            <v>TERM</v>
          </cell>
          <cell r="G16" t="str">
            <v>DIST'N</v>
          </cell>
          <cell r="H16" t="str">
            <v>BUSINESS</v>
          </cell>
          <cell r="I16">
            <v>8034973.25</v>
          </cell>
          <cell r="J16">
            <v>149071.85992578851</v>
          </cell>
          <cell r="K16">
            <v>8034973.25</v>
          </cell>
        </row>
        <row r="17">
          <cell r="A17" t="str">
            <v>JOHNSON &amp; JOHNSON JA. LTD.</v>
          </cell>
          <cell r="B17">
            <v>127</v>
          </cell>
          <cell r="C17" t="str">
            <v>01</v>
          </cell>
          <cell r="D17" t="str">
            <v>JA $</v>
          </cell>
          <cell r="E17">
            <v>26.3</v>
          </cell>
          <cell r="F17" t="str">
            <v>O/D</v>
          </cell>
          <cell r="G17" t="str">
            <v>DIST'N</v>
          </cell>
          <cell r="H17" t="str">
            <v>BUSINESS</v>
          </cell>
          <cell r="I17">
            <v>16198340.279999999</v>
          </cell>
          <cell r="J17">
            <v>0</v>
          </cell>
          <cell r="K17">
            <v>0</v>
          </cell>
        </row>
        <row r="18">
          <cell r="A18" t="str">
            <v>NICO DISTRIBUTORS LIMITED</v>
          </cell>
          <cell r="B18">
            <v>120</v>
          </cell>
          <cell r="C18" t="str">
            <v>06</v>
          </cell>
          <cell r="D18" t="str">
            <v>USD</v>
          </cell>
          <cell r="E18">
            <v>30.75</v>
          </cell>
          <cell r="F18" t="str">
            <v>TERM</v>
          </cell>
          <cell r="G18" t="str">
            <v>DIST'N</v>
          </cell>
          <cell r="H18" t="str">
            <v>BUSINESS</v>
          </cell>
          <cell r="I18">
            <v>19404000</v>
          </cell>
          <cell r="J18">
            <v>360000</v>
          </cell>
          <cell r="K18">
            <v>19404000</v>
          </cell>
        </row>
        <row r="19">
          <cell r="A19" t="str">
            <v>CESCO LIMITED</v>
          </cell>
          <cell r="B19">
            <v>120</v>
          </cell>
          <cell r="C19" t="str">
            <v>42</v>
          </cell>
          <cell r="D19" t="str">
            <v>USD</v>
          </cell>
          <cell r="E19">
            <v>15</v>
          </cell>
          <cell r="F19" t="str">
            <v>TERM</v>
          </cell>
          <cell r="G19" t="str">
            <v>DIST'N</v>
          </cell>
          <cell r="H19" t="str">
            <v>BUSINESS</v>
          </cell>
          <cell r="I19">
            <v>21554021.949999999</v>
          </cell>
          <cell r="J19">
            <v>399889.08998144715</v>
          </cell>
          <cell r="K19">
            <v>21554021.949999999</v>
          </cell>
        </row>
        <row r="20">
          <cell r="A20" t="str">
            <v>SEPROD LIMITED</v>
          </cell>
          <cell r="B20">
            <v>126</v>
          </cell>
          <cell r="C20" t="str">
            <v>02</v>
          </cell>
          <cell r="D20" t="str">
            <v>JA $</v>
          </cell>
          <cell r="E20">
            <v>12</v>
          </cell>
          <cell r="F20" t="str">
            <v>O/D</v>
          </cell>
          <cell r="G20" t="str">
            <v>DIST'N</v>
          </cell>
          <cell r="H20" t="str">
            <v>BUSINESS</v>
          </cell>
          <cell r="I20">
            <v>24918642.98</v>
          </cell>
          <cell r="J20">
            <v>0</v>
          </cell>
          <cell r="K20">
            <v>0</v>
          </cell>
        </row>
        <row r="21">
          <cell r="A21" t="str">
            <v>GRACE KENNEDY REMITTANCE SERVICE</v>
          </cell>
          <cell r="B21">
            <v>120</v>
          </cell>
          <cell r="C21" t="str">
            <v>04</v>
          </cell>
          <cell r="D21" t="str">
            <v>JA $</v>
          </cell>
          <cell r="E21">
            <v>32</v>
          </cell>
          <cell r="F21" t="str">
            <v>TERM</v>
          </cell>
          <cell r="G21" t="str">
            <v>F.I.</v>
          </cell>
          <cell r="H21" t="str">
            <v>F.I.</v>
          </cell>
          <cell r="I21">
            <v>976401.45</v>
          </cell>
          <cell r="J21">
            <v>0</v>
          </cell>
          <cell r="K21">
            <v>0</v>
          </cell>
        </row>
        <row r="22">
          <cell r="A22" t="str">
            <v>MANUFACTURERS SIGMA MERCHANT</v>
          </cell>
          <cell r="B22">
            <v>200</v>
          </cell>
          <cell r="C22" t="str">
            <v>21</v>
          </cell>
          <cell r="D22" t="str">
            <v>JA $</v>
          </cell>
          <cell r="E22">
            <v>15</v>
          </cell>
          <cell r="F22" t="str">
            <v>O/D</v>
          </cell>
          <cell r="G22" t="str">
            <v>F.I.</v>
          </cell>
          <cell r="H22" t="str">
            <v>F.I.</v>
          </cell>
          <cell r="I22">
            <v>13809207.609999999</v>
          </cell>
          <cell r="J22">
            <v>0</v>
          </cell>
          <cell r="K22">
            <v>0</v>
          </cell>
        </row>
        <row r="23">
          <cell r="A23" t="str">
            <v>CAPITAL AND CREDIT MERCHANT BANK</v>
          </cell>
          <cell r="B23">
            <v>120</v>
          </cell>
          <cell r="C23" t="str">
            <v>51</v>
          </cell>
          <cell r="D23" t="str">
            <v>USD</v>
          </cell>
          <cell r="E23">
            <v>7.25</v>
          </cell>
          <cell r="F23" t="str">
            <v>TERM</v>
          </cell>
          <cell r="G23" t="str">
            <v>F.I.</v>
          </cell>
          <cell r="H23" t="str">
            <v>F.I.</v>
          </cell>
          <cell r="I23">
            <v>177870000</v>
          </cell>
          <cell r="J23">
            <v>3300000</v>
          </cell>
          <cell r="K23">
            <v>177870000</v>
          </cell>
        </row>
        <row r="24">
          <cell r="A24" t="str">
            <v>NESTLE JAMAICA LIMITED</v>
          </cell>
          <cell r="B24">
            <v>127</v>
          </cell>
          <cell r="C24" t="str">
            <v>02</v>
          </cell>
          <cell r="D24" t="str">
            <v>JA $</v>
          </cell>
          <cell r="E24">
            <v>19</v>
          </cell>
          <cell r="F24" t="str">
            <v>O/D</v>
          </cell>
          <cell r="G24" t="str">
            <v>FOOD</v>
          </cell>
          <cell r="H24" t="str">
            <v>BUSINESS</v>
          </cell>
          <cell r="I24">
            <v>9797.0499999999993</v>
          </cell>
          <cell r="J24">
            <v>0</v>
          </cell>
          <cell r="K24">
            <v>0</v>
          </cell>
        </row>
        <row r="25">
          <cell r="A25" t="str">
            <v>CONTINENTAL BAKING CO.</v>
          </cell>
          <cell r="B25">
            <v>150</v>
          </cell>
          <cell r="C25" t="str">
            <v>01</v>
          </cell>
          <cell r="D25" t="str">
            <v>USD</v>
          </cell>
          <cell r="E25">
            <v>15</v>
          </cell>
          <cell r="F25" t="str">
            <v>LEASE</v>
          </cell>
          <cell r="G25" t="str">
            <v>FOOD</v>
          </cell>
          <cell r="H25" t="str">
            <v>BUSINESS</v>
          </cell>
          <cell r="I25">
            <v>30147.35</v>
          </cell>
          <cell r="J25">
            <v>559.32003710575134</v>
          </cell>
          <cell r="K25">
            <v>30147.349999999995</v>
          </cell>
        </row>
        <row r="26">
          <cell r="A26" t="str">
            <v>INTL INGREDIENTS LTD.</v>
          </cell>
          <cell r="B26">
            <v>150</v>
          </cell>
          <cell r="C26" t="str">
            <v>01</v>
          </cell>
          <cell r="D26" t="str">
            <v>JA $</v>
          </cell>
          <cell r="E26">
            <v>24</v>
          </cell>
          <cell r="F26" t="str">
            <v>LEASE</v>
          </cell>
          <cell r="G26" t="str">
            <v>FOOD</v>
          </cell>
          <cell r="H26" t="str">
            <v>BUSINESS</v>
          </cell>
          <cell r="I26">
            <v>143637.04</v>
          </cell>
          <cell r="J26">
            <v>0</v>
          </cell>
          <cell r="K26">
            <v>0</v>
          </cell>
        </row>
        <row r="27">
          <cell r="A27" t="str">
            <v>WENDICO JAMAICA LIMITED</v>
          </cell>
          <cell r="B27">
            <v>150</v>
          </cell>
          <cell r="C27" t="str">
            <v>01</v>
          </cell>
          <cell r="D27" t="str">
            <v>USD</v>
          </cell>
          <cell r="E27">
            <v>12</v>
          </cell>
          <cell r="F27" t="str">
            <v>LEASE</v>
          </cell>
          <cell r="G27" t="str">
            <v>FOOD</v>
          </cell>
          <cell r="H27" t="str">
            <v>BUSINESS</v>
          </cell>
          <cell r="I27">
            <v>1362168.89</v>
          </cell>
          <cell r="J27">
            <v>25272.150092764376</v>
          </cell>
          <cell r="K27">
            <v>1362168.89</v>
          </cell>
        </row>
        <row r="28">
          <cell r="A28" t="str">
            <v>RESTAURANTS OF JAMAICA</v>
          </cell>
          <cell r="B28">
            <v>150</v>
          </cell>
          <cell r="C28" t="str">
            <v>00</v>
          </cell>
          <cell r="D28" t="str">
            <v>JA $</v>
          </cell>
          <cell r="E28">
            <v>20.88</v>
          </cell>
          <cell r="F28" t="str">
            <v>LEASE</v>
          </cell>
          <cell r="G28" t="str">
            <v>FOOD</v>
          </cell>
          <cell r="H28" t="str">
            <v>BUSINESS</v>
          </cell>
          <cell r="I28">
            <v>1660319.47</v>
          </cell>
          <cell r="J28">
            <v>0</v>
          </cell>
          <cell r="K28">
            <v>0</v>
          </cell>
        </row>
        <row r="29">
          <cell r="A29" t="str">
            <v>INTL INGREDIENTS LTD.</v>
          </cell>
          <cell r="B29">
            <v>150</v>
          </cell>
          <cell r="C29" t="str">
            <v>00</v>
          </cell>
          <cell r="D29" t="str">
            <v>JA $</v>
          </cell>
          <cell r="E29">
            <v>24</v>
          </cell>
          <cell r="F29" t="str">
            <v>LEASE</v>
          </cell>
          <cell r="G29" t="str">
            <v>FOOD</v>
          </cell>
          <cell r="H29" t="str">
            <v>BUSINESS</v>
          </cell>
          <cell r="I29">
            <v>2860754.27</v>
          </cell>
          <cell r="J29">
            <v>0</v>
          </cell>
          <cell r="K29">
            <v>0</v>
          </cell>
        </row>
        <row r="30">
          <cell r="A30" t="str">
            <v>NESTLE JAMAICA LIMITED</v>
          </cell>
          <cell r="B30">
            <v>120</v>
          </cell>
          <cell r="C30" t="str">
            <v>04</v>
          </cell>
          <cell r="D30" t="str">
            <v>JA $</v>
          </cell>
          <cell r="E30">
            <v>19</v>
          </cell>
          <cell r="F30" t="str">
            <v>TERM</v>
          </cell>
          <cell r="G30" t="str">
            <v>FOOD</v>
          </cell>
          <cell r="H30" t="str">
            <v>BUSINESS</v>
          </cell>
          <cell r="I30">
            <v>3002935.16</v>
          </cell>
          <cell r="J30">
            <v>0</v>
          </cell>
          <cell r="K30">
            <v>0</v>
          </cell>
        </row>
        <row r="31">
          <cell r="A31" t="str">
            <v>WENDICO JAMAICA LIMITED</v>
          </cell>
          <cell r="B31">
            <v>120</v>
          </cell>
          <cell r="C31" t="str">
            <v>13</v>
          </cell>
          <cell r="D31" t="str">
            <v>USD</v>
          </cell>
          <cell r="E31">
            <v>12</v>
          </cell>
          <cell r="F31" t="str">
            <v>TERM</v>
          </cell>
          <cell r="G31" t="str">
            <v>FOOD</v>
          </cell>
          <cell r="H31" t="str">
            <v>BUSINESS</v>
          </cell>
          <cell r="I31">
            <v>3505986.41</v>
          </cell>
          <cell r="J31">
            <v>65046.130055658628</v>
          </cell>
          <cell r="K31">
            <v>3505986.41</v>
          </cell>
        </row>
        <row r="32">
          <cell r="A32" t="str">
            <v>TASTEE LIMITED</v>
          </cell>
          <cell r="B32">
            <v>120</v>
          </cell>
          <cell r="C32" t="str">
            <v>02</v>
          </cell>
          <cell r="D32" t="str">
            <v>JA $</v>
          </cell>
          <cell r="E32">
            <v>22.63</v>
          </cell>
          <cell r="F32" t="str">
            <v>TERM</v>
          </cell>
          <cell r="G32" t="str">
            <v>FOOD</v>
          </cell>
          <cell r="H32" t="str">
            <v>BUSINESS</v>
          </cell>
          <cell r="I32">
            <v>4250000</v>
          </cell>
          <cell r="J32">
            <v>0</v>
          </cell>
          <cell r="K32">
            <v>0</v>
          </cell>
        </row>
        <row r="33">
          <cell r="A33" t="str">
            <v>MUSSON JAMAICA LTD.</v>
          </cell>
          <cell r="B33">
            <v>120</v>
          </cell>
          <cell r="C33" t="str">
            <v>02</v>
          </cell>
          <cell r="D33" t="str">
            <v>JA $</v>
          </cell>
          <cell r="E33">
            <v>12</v>
          </cell>
          <cell r="F33" t="str">
            <v>TERM</v>
          </cell>
          <cell r="G33" t="str">
            <v>FOOD</v>
          </cell>
          <cell r="H33" t="str">
            <v>BUSINESS</v>
          </cell>
          <cell r="I33">
            <v>5500000</v>
          </cell>
          <cell r="J33">
            <v>0</v>
          </cell>
          <cell r="K33">
            <v>0</v>
          </cell>
        </row>
        <row r="34">
          <cell r="A34" t="str">
            <v>WENDICO JAMAICA LIMITED</v>
          </cell>
          <cell r="B34">
            <v>150</v>
          </cell>
          <cell r="C34" t="str">
            <v>11</v>
          </cell>
          <cell r="D34" t="str">
            <v>USD</v>
          </cell>
          <cell r="E34">
            <v>12</v>
          </cell>
          <cell r="F34" t="str">
            <v>LEASE</v>
          </cell>
          <cell r="G34" t="str">
            <v>FOOD</v>
          </cell>
          <cell r="H34" t="str">
            <v>BUSINESS</v>
          </cell>
          <cell r="I34">
            <v>9448187.5999999996</v>
          </cell>
          <cell r="J34">
            <v>175291.05009276437</v>
          </cell>
          <cell r="K34">
            <v>9448187.5999999996</v>
          </cell>
        </row>
        <row r="35">
          <cell r="A35" t="str">
            <v>CONTINENTAL BAKING CO.</v>
          </cell>
          <cell r="B35">
            <v>150</v>
          </cell>
          <cell r="C35" t="str">
            <v>00</v>
          </cell>
          <cell r="D35" t="str">
            <v>USD</v>
          </cell>
          <cell r="E35">
            <v>15</v>
          </cell>
          <cell r="F35" t="str">
            <v>LEASE</v>
          </cell>
          <cell r="G35" t="str">
            <v>FOOD</v>
          </cell>
          <cell r="H35" t="str">
            <v>BUSINESS</v>
          </cell>
          <cell r="I35">
            <v>10167565.02</v>
          </cell>
          <cell r="J35">
            <v>188637.56994434138</v>
          </cell>
          <cell r="K35">
            <v>10167565.02</v>
          </cell>
        </row>
        <row r="36">
          <cell r="A36" t="str">
            <v>MUSSON JAMAICA LTD.</v>
          </cell>
          <cell r="B36">
            <v>126</v>
          </cell>
          <cell r="C36" t="str">
            <v>02</v>
          </cell>
          <cell r="D36" t="str">
            <v>JA $</v>
          </cell>
          <cell r="E36">
            <v>12</v>
          </cell>
          <cell r="F36" t="str">
            <v>O/D</v>
          </cell>
          <cell r="G36" t="str">
            <v>FOOD</v>
          </cell>
          <cell r="H36" t="str">
            <v>BUSINESS</v>
          </cell>
          <cell r="I36">
            <v>10244384.68</v>
          </cell>
          <cell r="J36">
            <v>0</v>
          </cell>
          <cell r="K36">
            <v>0</v>
          </cell>
        </row>
        <row r="37">
          <cell r="A37" t="str">
            <v>CONTINENTAL BAKING CO.</v>
          </cell>
          <cell r="B37">
            <v>150</v>
          </cell>
          <cell r="C37" t="str">
            <v>00</v>
          </cell>
          <cell r="D37" t="str">
            <v>USD</v>
          </cell>
          <cell r="E37">
            <v>15</v>
          </cell>
          <cell r="F37" t="str">
            <v>LEASE</v>
          </cell>
          <cell r="G37" t="str">
            <v>FOOD</v>
          </cell>
          <cell r="H37" t="str">
            <v>BUSINESS</v>
          </cell>
          <cell r="I37">
            <v>59477228.659999996</v>
          </cell>
          <cell r="J37">
            <v>1103473.6300556585</v>
          </cell>
          <cell r="K37">
            <v>59477228.659999989</v>
          </cell>
        </row>
        <row r="38">
          <cell r="A38" t="str">
            <v>NESTLE JAMAICA LIMITED</v>
          </cell>
          <cell r="B38">
            <v>120</v>
          </cell>
          <cell r="C38" t="str">
            <v>41</v>
          </cell>
          <cell r="D38" t="str">
            <v>JA $</v>
          </cell>
          <cell r="E38">
            <v>19</v>
          </cell>
          <cell r="F38" t="str">
            <v>TERM</v>
          </cell>
          <cell r="G38" t="str">
            <v>FOOD</v>
          </cell>
          <cell r="H38" t="str">
            <v>BUSINESS</v>
          </cell>
          <cell r="I38">
            <v>68374000</v>
          </cell>
          <cell r="J38">
            <v>0</v>
          </cell>
          <cell r="K38">
            <v>0</v>
          </cell>
        </row>
        <row r="39">
          <cell r="A39" t="str">
            <v>MUSSON JAMAICA LTD.</v>
          </cell>
          <cell r="B39">
            <v>120</v>
          </cell>
          <cell r="C39" t="str">
            <v>42</v>
          </cell>
          <cell r="D39" t="str">
            <v>USD</v>
          </cell>
          <cell r="E39">
            <v>12</v>
          </cell>
          <cell r="F39" t="str">
            <v>TERM</v>
          </cell>
          <cell r="G39" t="str">
            <v>FOOD</v>
          </cell>
          <cell r="H39" t="str">
            <v>BUSINESS</v>
          </cell>
          <cell r="I39">
            <v>70070000</v>
          </cell>
          <cell r="J39">
            <v>1300000</v>
          </cell>
          <cell r="K39">
            <v>70070000</v>
          </cell>
        </row>
        <row r="40">
          <cell r="A40" t="str">
            <v>SHELL COMPANY W.I. LTD.</v>
          </cell>
          <cell r="B40">
            <v>200</v>
          </cell>
          <cell r="C40" t="str">
            <v>60</v>
          </cell>
          <cell r="D40" t="str">
            <v>JA $</v>
          </cell>
          <cell r="E40">
            <v>13.7</v>
          </cell>
          <cell r="F40" t="str">
            <v>O/D</v>
          </cell>
          <cell r="G40" t="str">
            <v>GAS</v>
          </cell>
          <cell r="H40" t="str">
            <v>BUSINESS</v>
          </cell>
          <cell r="I40">
            <v>7.02</v>
          </cell>
          <cell r="J40">
            <v>0</v>
          </cell>
          <cell r="K40">
            <v>0</v>
          </cell>
        </row>
        <row r="41">
          <cell r="A41" t="str">
            <v>TEXACO CARIBBEAN INC.</v>
          </cell>
          <cell r="B41">
            <v>127</v>
          </cell>
          <cell r="C41" t="str">
            <v>02</v>
          </cell>
          <cell r="D41" t="str">
            <v>JA $</v>
          </cell>
          <cell r="E41">
            <v>29</v>
          </cell>
          <cell r="F41" t="str">
            <v>O/D</v>
          </cell>
          <cell r="G41" t="str">
            <v>GAS</v>
          </cell>
          <cell r="H41" t="str">
            <v>BUSINESS</v>
          </cell>
          <cell r="I41">
            <v>809.4</v>
          </cell>
          <cell r="J41">
            <v>0</v>
          </cell>
          <cell r="K41">
            <v>0</v>
          </cell>
        </row>
        <row r="42">
          <cell r="A42" t="str">
            <v>KEENADON LTD T-A L.G SERV CENTRE</v>
          </cell>
          <cell r="B42">
            <v>120</v>
          </cell>
          <cell r="C42" t="str">
            <v>50</v>
          </cell>
          <cell r="D42" t="str">
            <v>JA $</v>
          </cell>
          <cell r="E42">
            <v>29</v>
          </cell>
          <cell r="F42" t="str">
            <v>TERM</v>
          </cell>
          <cell r="G42" t="str">
            <v>GAS</v>
          </cell>
          <cell r="H42" t="str">
            <v>BUSINESS</v>
          </cell>
          <cell r="I42">
            <v>836734.58</v>
          </cell>
          <cell r="J42">
            <v>0</v>
          </cell>
          <cell r="K42">
            <v>0</v>
          </cell>
        </row>
        <row r="43">
          <cell r="A43" t="str">
            <v>KEENADON LTD T-A L.G SERV CENTRE</v>
          </cell>
          <cell r="B43">
            <v>127</v>
          </cell>
          <cell r="C43" t="str">
            <v>06</v>
          </cell>
          <cell r="D43" t="str">
            <v>JA $</v>
          </cell>
          <cell r="E43">
            <v>29</v>
          </cell>
          <cell r="F43" t="str">
            <v>O/D</v>
          </cell>
          <cell r="G43" t="str">
            <v>GAS</v>
          </cell>
          <cell r="H43" t="str">
            <v>BUSINESS</v>
          </cell>
          <cell r="I43">
            <v>1609904.09</v>
          </cell>
          <cell r="J43">
            <v>0</v>
          </cell>
          <cell r="K43">
            <v>0</v>
          </cell>
        </row>
        <row r="44">
          <cell r="A44" t="str">
            <v>EPPING OIL COMPANY LIMITED</v>
          </cell>
          <cell r="B44">
            <v>120</v>
          </cell>
          <cell r="C44" t="str">
            <v>50</v>
          </cell>
          <cell r="D44" t="str">
            <v>JA $</v>
          </cell>
          <cell r="E44">
            <v>31</v>
          </cell>
          <cell r="F44" t="str">
            <v>TERM</v>
          </cell>
          <cell r="G44" t="str">
            <v>GAS</v>
          </cell>
          <cell r="H44" t="str">
            <v>BUSINESS</v>
          </cell>
          <cell r="I44">
            <v>2533333.37</v>
          </cell>
          <cell r="J44">
            <v>0</v>
          </cell>
          <cell r="K44">
            <v>0</v>
          </cell>
        </row>
        <row r="45">
          <cell r="A45" t="str">
            <v>SHELL COMPANY W.I. LTD.</v>
          </cell>
          <cell r="B45">
            <v>120</v>
          </cell>
          <cell r="C45" t="str">
            <v>02</v>
          </cell>
          <cell r="D45" t="str">
            <v>JA $</v>
          </cell>
          <cell r="E45">
            <v>13.7</v>
          </cell>
          <cell r="F45" t="str">
            <v>TERM</v>
          </cell>
          <cell r="G45" t="str">
            <v>GAS</v>
          </cell>
          <cell r="H45" t="str">
            <v>BUSINESS</v>
          </cell>
          <cell r="I45">
            <v>50000000</v>
          </cell>
          <cell r="J45">
            <v>0</v>
          </cell>
          <cell r="K45">
            <v>0</v>
          </cell>
        </row>
        <row r="46">
          <cell r="A46" t="str">
            <v>JAMAICA PUBLIC SERVICE CO. LTD</v>
          </cell>
          <cell r="B46">
            <v>120</v>
          </cell>
          <cell r="C46" t="str">
            <v>02</v>
          </cell>
          <cell r="D46" t="str">
            <v>USD</v>
          </cell>
          <cell r="E46">
            <v>9.75</v>
          </cell>
          <cell r="F46" t="str">
            <v>TERM</v>
          </cell>
          <cell r="G46" t="str">
            <v>GAS</v>
          </cell>
          <cell r="H46" t="str">
            <v>BUSINESS</v>
          </cell>
          <cell r="I46">
            <v>183260000</v>
          </cell>
          <cell r="J46">
            <v>3400000</v>
          </cell>
          <cell r="K46">
            <v>183260000</v>
          </cell>
        </row>
        <row r="47">
          <cell r="A47" t="str">
            <v>BROOKS ANN-MARIE</v>
          </cell>
          <cell r="B47">
            <v>200</v>
          </cell>
          <cell r="C47" t="str">
            <v>01</v>
          </cell>
          <cell r="D47" t="str">
            <v>JA $</v>
          </cell>
          <cell r="E47">
            <v>0</v>
          </cell>
          <cell r="F47" t="str">
            <v>O/D</v>
          </cell>
          <cell r="G47" t="str">
            <v>INDIV.</v>
          </cell>
          <cell r="H47" t="str">
            <v>INDIV.</v>
          </cell>
          <cell r="I47">
            <v>65.22</v>
          </cell>
          <cell r="J47">
            <v>0</v>
          </cell>
          <cell r="K47">
            <v>0</v>
          </cell>
        </row>
        <row r="48">
          <cell r="A48" t="str">
            <v>CROOKS MILLICENT</v>
          </cell>
          <cell r="B48">
            <v>200</v>
          </cell>
          <cell r="C48" t="str">
            <v>01</v>
          </cell>
          <cell r="D48" t="str">
            <v>JA $</v>
          </cell>
          <cell r="E48">
            <v>0</v>
          </cell>
          <cell r="F48" t="str">
            <v>O/D</v>
          </cell>
          <cell r="G48" t="str">
            <v>INDIV.</v>
          </cell>
          <cell r="H48" t="str">
            <v>INDIV.</v>
          </cell>
          <cell r="I48">
            <v>995.12</v>
          </cell>
          <cell r="J48">
            <v>0</v>
          </cell>
          <cell r="K48">
            <v>0</v>
          </cell>
        </row>
        <row r="49">
          <cell r="A49" t="str">
            <v>BINGHAM KELLI-ANN</v>
          </cell>
          <cell r="B49">
            <v>200</v>
          </cell>
          <cell r="C49" t="str">
            <v>01</v>
          </cell>
          <cell r="D49" t="str">
            <v>JA $</v>
          </cell>
          <cell r="E49">
            <v>0</v>
          </cell>
          <cell r="F49" t="str">
            <v>O/D</v>
          </cell>
          <cell r="G49" t="str">
            <v>INDIV.</v>
          </cell>
          <cell r="H49" t="str">
            <v>INDIV.</v>
          </cell>
          <cell r="I49">
            <v>1334.2</v>
          </cell>
          <cell r="J49">
            <v>0</v>
          </cell>
          <cell r="K49">
            <v>0</v>
          </cell>
        </row>
        <row r="50">
          <cell r="A50" t="str">
            <v>STAFF-4%</v>
          </cell>
          <cell r="B50">
            <v>121</v>
          </cell>
          <cell r="C50" t="str">
            <v>00</v>
          </cell>
          <cell r="D50" t="str">
            <v>JA $</v>
          </cell>
          <cell r="E50">
            <v>4</v>
          </cell>
          <cell r="F50" t="str">
            <v>TERM</v>
          </cell>
          <cell r="G50" t="str">
            <v>INDIV.</v>
          </cell>
          <cell r="H50" t="str">
            <v>INDIV.</v>
          </cell>
          <cell r="I50">
            <v>60575968.479999997</v>
          </cell>
          <cell r="J50">
            <v>0</v>
          </cell>
          <cell r="K50">
            <v>0</v>
          </cell>
        </row>
        <row r="51">
          <cell r="A51" t="str">
            <v>DUQUESNAY STEPHEN</v>
          </cell>
          <cell r="B51">
            <v>120</v>
          </cell>
          <cell r="C51" t="str">
            <v>03</v>
          </cell>
          <cell r="D51" t="str">
            <v>JA $</v>
          </cell>
          <cell r="E51">
            <v>10</v>
          </cell>
          <cell r="F51" t="str">
            <v>MTG.</v>
          </cell>
          <cell r="G51" t="str">
            <v>INDIV.</v>
          </cell>
          <cell r="H51" t="str">
            <v>INDIV.</v>
          </cell>
          <cell r="I51">
            <v>0.04</v>
          </cell>
          <cell r="J51">
            <v>0</v>
          </cell>
          <cell r="K51">
            <v>0</v>
          </cell>
        </row>
        <row r="52">
          <cell r="A52" t="str">
            <v>DUQUESNAY RONALD</v>
          </cell>
          <cell r="B52">
            <v>120</v>
          </cell>
          <cell r="C52" t="str">
            <v>03</v>
          </cell>
          <cell r="D52" t="str">
            <v>JA $</v>
          </cell>
          <cell r="E52">
            <v>10</v>
          </cell>
          <cell r="F52" t="str">
            <v>MTG.</v>
          </cell>
          <cell r="G52" t="str">
            <v>INDIV.</v>
          </cell>
          <cell r="H52" t="str">
            <v>INDIV.</v>
          </cell>
          <cell r="I52">
            <v>1854.49</v>
          </cell>
          <cell r="J52">
            <v>0</v>
          </cell>
          <cell r="K52">
            <v>0</v>
          </cell>
        </row>
        <row r="53">
          <cell r="A53" t="str">
            <v>DUQUESNAY STEPHEN</v>
          </cell>
          <cell r="B53">
            <v>120</v>
          </cell>
          <cell r="C53" t="str">
            <v>33</v>
          </cell>
          <cell r="D53" t="str">
            <v>JA $</v>
          </cell>
          <cell r="E53">
            <v>10</v>
          </cell>
          <cell r="F53" t="str">
            <v>MTG.</v>
          </cell>
          <cell r="G53" t="str">
            <v>INDIV.</v>
          </cell>
          <cell r="H53" t="str">
            <v>INDIV.</v>
          </cell>
          <cell r="I53">
            <v>32247.22</v>
          </cell>
          <cell r="J53">
            <v>0</v>
          </cell>
          <cell r="K53">
            <v>0</v>
          </cell>
        </row>
        <row r="54">
          <cell r="A54" t="str">
            <v>DUQUESNAY RONALD</v>
          </cell>
          <cell r="B54">
            <v>120</v>
          </cell>
          <cell r="C54" t="str">
            <v>33</v>
          </cell>
          <cell r="D54" t="str">
            <v>JA $</v>
          </cell>
          <cell r="E54">
            <v>10</v>
          </cell>
          <cell r="F54" t="str">
            <v>MTG.</v>
          </cell>
          <cell r="G54" t="str">
            <v>INDIV.</v>
          </cell>
          <cell r="H54" t="str">
            <v>INDIV.</v>
          </cell>
          <cell r="I54">
            <v>32346.95</v>
          </cell>
          <cell r="J54">
            <v>0</v>
          </cell>
          <cell r="K54">
            <v>0</v>
          </cell>
        </row>
        <row r="55">
          <cell r="A55" t="str">
            <v>CHARLTON CECIL ET AL</v>
          </cell>
          <cell r="B55">
            <v>126</v>
          </cell>
          <cell r="C55" t="str">
            <v>04</v>
          </cell>
          <cell r="D55" t="str">
            <v>JA $</v>
          </cell>
          <cell r="E55">
            <v>12</v>
          </cell>
          <cell r="F55" t="str">
            <v>O/D</v>
          </cell>
          <cell r="G55" t="str">
            <v>INDIV.</v>
          </cell>
          <cell r="H55" t="str">
            <v>INDIV.</v>
          </cell>
          <cell r="I55">
            <v>345812.47999999998</v>
          </cell>
          <cell r="J55">
            <v>0</v>
          </cell>
          <cell r="K55">
            <v>0</v>
          </cell>
        </row>
        <row r="56">
          <cell r="A56" t="str">
            <v>CLARKE WILLIAM</v>
          </cell>
          <cell r="B56">
            <v>120</v>
          </cell>
          <cell r="C56" t="str">
            <v>52</v>
          </cell>
          <cell r="D56" t="str">
            <v>USD</v>
          </cell>
          <cell r="E56">
            <v>20</v>
          </cell>
          <cell r="F56" t="str">
            <v>TERM</v>
          </cell>
          <cell r="G56" t="str">
            <v>INDIV.</v>
          </cell>
          <cell r="H56" t="str">
            <v>INDIV.</v>
          </cell>
          <cell r="I56">
            <v>10780000</v>
          </cell>
          <cell r="J56">
            <v>200000</v>
          </cell>
          <cell r="K56">
            <v>10780000</v>
          </cell>
        </row>
        <row r="57">
          <cell r="A57" t="str">
            <v>STAFF-20.75%</v>
          </cell>
          <cell r="B57">
            <v>121</v>
          </cell>
          <cell r="C57" t="str">
            <v>06</v>
          </cell>
          <cell r="D57" t="str">
            <v>JA $</v>
          </cell>
          <cell r="E57">
            <v>20.75</v>
          </cell>
          <cell r="F57" t="str">
            <v>TERM</v>
          </cell>
          <cell r="G57" t="str">
            <v>INDIV.</v>
          </cell>
          <cell r="H57" t="str">
            <v>INDIV.</v>
          </cell>
          <cell r="I57">
            <v>1665324.8</v>
          </cell>
          <cell r="J57">
            <v>0</v>
          </cell>
          <cell r="K57">
            <v>0</v>
          </cell>
        </row>
        <row r="58">
          <cell r="A58" t="str">
            <v>COUSINS JACQUELINE AND OR AWALI</v>
          </cell>
          <cell r="B58">
            <v>200</v>
          </cell>
          <cell r="C58" t="str">
            <v>05</v>
          </cell>
          <cell r="D58" t="str">
            <v>JA $</v>
          </cell>
          <cell r="E58">
            <v>31.5</v>
          </cell>
          <cell r="F58" t="str">
            <v>O/D</v>
          </cell>
          <cell r="G58" t="str">
            <v>INDIV.</v>
          </cell>
          <cell r="H58" t="str">
            <v>INDIV.</v>
          </cell>
          <cell r="I58">
            <v>24.97</v>
          </cell>
          <cell r="J58">
            <v>0</v>
          </cell>
          <cell r="K58">
            <v>0</v>
          </cell>
        </row>
        <row r="59">
          <cell r="A59" t="str">
            <v>ROPER MICHELLE</v>
          </cell>
          <cell r="B59">
            <v>200</v>
          </cell>
          <cell r="C59" t="str">
            <v>05</v>
          </cell>
          <cell r="D59" t="str">
            <v>JA $</v>
          </cell>
          <cell r="E59">
            <v>31.5</v>
          </cell>
          <cell r="F59" t="str">
            <v>O/D</v>
          </cell>
          <cell r="G59" t="str">
            <v>INDIV.</v>
          </cell>
          <cell r="H59" t="str">
            <v>INDIV.</v>
          </cell>
          <cell r="I59">
            <v>41.51</v>
          </cell>
          <cell r="J59">
            <v>0</v>
          </cell>
          <cell r="K59">
            <v>0</v>
          </cell>
        </row>
        <row r="60">
          <cell r="A60" t="str">
            <v>SAMUELS CAROL AND OR ROCHESTER M</v>
          </cell>
          <cell r="B60">
            <v>200</v>
          </cell>
          <cell r="C60" t="str">
            <v>05</v>
          </cell>
          <cell r="D60" t="str">
            <v>JA $</v>
          </cell>
          <cell r="E60">
            <v>31.5</v>
          </cell>
          <cell r="F60" t="str">
            <v>O/D</v>
          </cell>
          <cell r="G60" t="str">
            <v>INDIV.</v>
          </cell>
          <cell r="H60" t="str">
            <v>INDIV.</v>
          </cell>
          <cell r="I60">
            <v>49.92</v>
          </cell>
          <cell r="J60">
            <v>0</v>
          </cell>
          <cell r="K60">
            <v>0</v>
          </cell>
        </row>
        <row r="61">
          <cell r="A61" t="str">
            <v>GILZENE LLOYD OR CHUNG SYDIA</v>
          </cell>
          <cell r="B61">
            <v>200</v>
          </cell>
          <cell r="C61" t="str">
            <v>05</v>
          </cell>
          <cell r="D61" t="str">
            <v>JA $</v>
          </cell>
          <cell r="E61">
            <v>31.5</v>
          </cell>
          <cell r="F61" t="str">
            <v>O/D</v>
          </cell>
          <cell r="G61" t="str">
            <v>INDIV.</v>
          </cell>
          <cell r="H61" t="str">
            <v>INDIV.</v>
          </cell>
          <cell r="I61">
            <v>51.91</v>
          </cell>
          <cell r="J61">
            <v>0</v>
          </cell>
          <cell r="K61">
            <v>0</v>
          </cell>
        </row>
        <row r="62">
          <cell r="A62" t="str">
            <v>NEMBHARD BRIAN</v>
          </cell>
          <cell r="B62">
            <v>200</v>
          </cell>
          <cell r="C62" t="str">
            <v>05</v>
          </cell>
          <cell r="D62" t="str">
            <v>JA $</v>
          </cell>
          <cell r="E62">
            <v>31.5</v>
          </cell>
          <cell r="F62" t="str">
            <v>O/D</v>
          </cell>
          <cell r="G62" t="str">
            <v>INDIV.</v>
          </cell>
          <cell r="H62" t="str">
            <v>INDIV.</v>
          </cell>
          <cell r="I62">
            <v>63.69</v>
          </cell>
          <cell r="J62">
            <v>0</v>
          </cell>
          <cell r="K62">
            <v>0</v>
          </cell>
        </row>
        <row r="63">
          <cell r="A63" t="str">
            <v>EDMOND BOCCHIT</v>
          </cell>
          <cell r="B63">
            <v>200</v>
          </cell>
          <cell r="C63" t="str">
            <v>05</v>
          </cell>
          <cell r="D63" t="str">
            <v>JA $</v>
          </cell>
          <cell r="E63">
            <v>31.5</v>
          </cell>
          <cell r="F63" t="str">
            <v>O/D</v>
          </cell>
          <cell r="G63" t="str">
            <v>INDIV.</v>
          </cell>
          <cell r="H63" t="str">
            <v>INDIV.</v>
          </cell>
          <cell r="I63">
            <v>70.569999999999993</v>
          </cell>
          <cell r="J63">
            <v>0</v>
          </cell>
          <cell r="K63">
            <v>0</v>
          </cell>
        </row>
        <row r="64">
          <cell r="A64" t="str">
            <v>STEPHENS INGRID</v>
          </cell>
          <cell r="B64">
            <v>200</v>
          </cell>
          <cell r="C64" t="str">
            <v>05</v>
          </cell>
          <cell r="D64" t="str">
            <v>JA $</v>
          </cell>
          <cell r="E64">
            <v>31.5</v>
          </cell>
          <cell r="F64" t="str">
            <v>O/D</v>
          </cell>
          <cell r="G64" t="str">
            <v>INDIV.</v>
          </cell>
          <cell r="H64" t="str">
            <v>INDIV.</v>
          </cell>
          <cell r="I64">
            <v>95.91</v>
          </cell>
          <cell r="J64">
            <v>0</v>
          </cell>
          <cell r="K64">
            <v>0</v>
          </cell>
        </row>
        <row r="65">
          <cell r="A65" t="str">
            <v>SALAS ALBERTO EQUARDO</v>
          </cell>
          <cell r="B65">
            <v>200</v>
          </cell>
          <cell r="C65" t="str">
            <v>05</v>
          </cell>
          <cell r="D65" t="str">
            <v>JA $</v>
          </cell>
          <cell r="E65">
            <v>31.5</v>
          </cell>
          <cell r="F65" t="str">
            <v>O/D</v>
          </cell>
          <cell r="G65" t="str">
            <v>INDIV.</v>
          </cell>
          <cell r="H65" t="str">
            <v>INDIV.</v>
          </cell>
          <cell r="I65">
            <v>100</v>
          </cell>
          <cell r="J65">
            <v>0</v>
          </cell>
          <cell r="K65">
            <v>0</v>
          </cell>
        </row>
        <row r="66">
          <cell r="A66" t="str">
            <v>MCINTOSH FAY AND OR PATRICK</v>
          </cell>
          <cell r="B66">
            <v>200</v>
          </cell>
          <cell r="C66" t="str">
            <v>05</v>
          </cell>
          <cell r="D66" t="str">
            <v>JA $</v>
          </cell>
          <cell r="E66">
            <v>31.5</v>
          </cell>
          <cell r="F66" t="str">
            <v>O/D</v>
          </cell>
          <cell r="G66" t="str">
            <v>INDIV.</v>
          </cell>
          <cell r="H66" t="str">
            <v>INDIV.</v>
          </cell>
          <cell r="I66">
            <v>100</v>
          </cell>
          <cell r="J66">
            <v>0</v>
          </cell>
          <cell r="K66">
            <v>0</v>
          </cell>
        </row>
        <row r="67">
          <cell r="A67" t="str">
            <v>CHUNG MICHAEL AND OR GLORIA</v>
          </cell>
          <cell r="B67">
            <v>200</v>
          </cell>
          <cell r="C67" t="str">
            <v>63</v>
          </cell>
          <cell r="D67" t="str">
            <v>USD</v>
          </cell>
          <cell r="E67">
            <v>31.5</v>
          </cell>
          <cell r="F67" t="str">
            <v>O/D</v>
          </cell>
          <cell r="G67" t="str">
            <v>INDIV.</v>
          </cell>
          <cell r="H67" t="str">
            <v>INDIV.</v>
          </cell>
          <cell r="I67">
            <v>126.13</v>
          </cell>
          <cell r="J67">
            <v>2.3400742115027828</v>
          </cell>
          <cell r="K67">
            <v>126.13</v>
          </cell>
        </row>
        <row r="68">
          <cell r="A68" t="str">
            <v>RUSSELL PRINCE OR LINDO TANYA</v>
          </cell>
          <cell r="B68">
            <v>200</v>
          </cell>
          <cell r="C68" t="str">
            <v>05</v>
          </cell>
          <cell r="D68" t="str">
            <v>JA $</v>
          </cell>
          <cell r="E68">
            <v>31.5</v>
          </cell>
          <cell r="F68" t="str">
            <v>O/D</v>
          </cell>
          <cell r="G68" t="str">
            <v>INDIV.</v>
          </cell>
          <cell r="H68" t="str">
            <v>INDIV.</v>
          </cell>
          <cell r="I68">
            <v>139.91</v>
          </cell>
          <cell r="J68">
            <v>0</v>
          </cell>
          <cell r="K68">
            <v>0</v>
          </cell>
        </row>
        <row r="69">
          <cell r="A69" t="str">
            <v>CAMPBELL ROGER ANGUS</v>
          </cell>
          <cell r="B69">
            <v>200</v>
          </cell>
          <cell r="C69" t="str">
            <v>62</v>
          </cell>
          <cell r="D69" t="str">
            <v>JA $</v>
          </cell>
          <cell r="E69">
            <v>31.5</v>
          </cell>
          <cell r="F69" t="str">
            <v>O/D</v>
          </cell>
          <cell r="G69" t="str">
            <v>INDIV.</v>
          </cell>
          <cell r="H69" t="str">
            <v>INDIV.</v>
          </cell>
          <cell r="I69">
            <v>299.39</v>
          </cell>
          <cell r="J69">
            <v>0</v>
          </cell>
          <cell r="K69">
            <v>0</v>
          </cell>
        </row>
        <row r="70">
          <cell r="A70" t="str">
            <v>BROWNE GLENROY OR MARJORIE</v>
          </cell>
          <cell r="B70">
            <v>200</v>
          </cell>
          <cell r="C70" t="str">
            <v>05</v>
          </cell>
          <cell r="D70" t="str">
            <v>JA $</v>
          </cell>
          <cell r="E70">
            <v>31.5</v>
          </cell>
          <cell r="F70" t="str">
            <v>O/D</v>
          </cell>
          <cell r="G70" t="str">
            <v>INDIV.</v>
          </cell>
          <cell r="H70" t="str">
            <v>INDIV.</v>
          </cell>
          <cell r="I70">
            <v>367.48</v>
          </cell>
          <cell r="J70">
            <v>0</v>
          </cell>
          <cell r="K70">
            <v>0</v>
          </cell>
        </row>
        <row r="71">
          <cell r="A71" t="str">
            <v>LOPEZ GARCIA NANCY</v>
          </cell>
          <cell r="B71">
            <v>200</v>
          </cell>
          <cell r="C71" t="str">
            <v>06</v>
          </cell>
          <cell r="D71" t="str">
            <v>USD</v>
          </cell>
          <cell r="E71">
            <v>31.5</v>
          </cell>
          <cell r="F71" t="str">
            <v>O/D</v>
          </cell>
          <cell r="G71" t="str">
            <v>INDIV.</v>
          </cell>
          <cell r="H71" t="str">
            <v>INDIV.</v>
          </cell>
          <cell r="I71">
            <v>472.7</v>
          </cell>
          <cell r="J71">
            <v>8.7699443413729128</v>
          </cell>
          <cell r="K71">
            <v>472.7</v>
          </cell>
        </row>
        <row r="72">
          <cell r="A72" t="str">
            <v>MCARDLE TOM AND OR TRACEY</v>
          </cell>
          <cell r="B72">
            <v>200</v>
          </cell>
          <cell r="C72" t="str">
            <v>05</v>
          </cell>
          <cell r="D72" t="str">
            <v>JA $</v>
          </cell>
          <cell r="E72">
            <v>31.5</v>
          </cell>
          <cell r="F72" t="str">
            <v>O/D</v>
          </cell>
          <cell r="G72" t="str">
            <v>INDIV.</v>
          </cell>
          <cell r="H72" t="str">
            <v>INDIV.</v>
          </cell>
          <cell r="I72">
            <v>527.67999999999995</v>
          </cell>
          <cell r="J72">
            <v>0</v>
          </cell>
          <cell r="K72">
            <v>0</v>
          </cell>
        </row>
        <row r="73">
          <cell r="A73" t="str">
            <v>LOVINDEER KENNETH OR PAULINE</v>
          </cell>
          <cell r="B73">
            <v>200</v>
          </cell>
          <cell r="C73" t="str">
            <v>05</v>
          </cell>
          <cell r="D73" t="str">
            <v>JA $</v>
          </cell>
          <cell r="E73">
            <v>31.5</v>
          </cell>
          <cell r="F73" t="str">
            <v>O/D</v>
          </cell>
          <cell r="G73" t="str">
            <v>INDIV.</v>
          </cell>
          <cell r="H73" t="str">
            <v>INDIV.</v>
          </cell>
          <cell r="I73">
            <v>781.8</v>
          </cell>
          <cell r="J73">
            <v>0</v>
          </cell>
          <cell r="K73">
            <v>0</v>
          </cell>
        </row>
        <row r="74">
          <cell r="A74" t="str">
            <v>DUQUESNAY SAMANTHA</v>
          </cell>
          <cell r="B74">
            <v>200</v>
          </cell>
          <cell r="C74" t="str">
            <v>05</v>
          </cell>
          <cell r="D74" t="str">
            <v>JA $</v>
          </cell>
          <cell r="E74">
            <v>31.5</v>
          </cell>
          <cell r="F74" t="str">
            <v>O/D</v>
          </cell>
          <cell r="G74" t="str">
            <v>INDIV.</v>
          </cell>
          <cell r="H74" t="str">
            <v>INDIV.</v>
          </cell>
          <cell r="I74">
            <v>2683.04</v>
          </cell>
          <cell r="J74">
            <v>0</v>
          </cell>
          <cell r="K74">
            <v>0</v>
          </cell>
        </row>
        <row r="75">
          <cell r="A75" t="str">
            <v>BANKSTON BAILEY DEBORAH</v>
          </cell>
          <cell r="B75">
            <v>200</v>
          </cell>
          <cell r="C75" t="str">
            <v>06</v>
          </cell>
          <cell r="D75" t="str">
            <v>USD</v>
          </cell>
          <cell r="E75">
            <v>31.5</v>
          </cell>
          <cell r="F75" t="str">
            <v>O/D</v>
          </cell>
          <cell r="G75" t="str">
            <v>INDIV.</v>
          </cell>
          <cell r="H75" t="str">
            <v>INDIV.</v>
          </cell>
          <cell r="I75">
            <v>26888.02</v>
          </cell>
          <cell r="J75">
            <v>498.85009276437847</v>
          </cell>
          <cell r="K75">
            <v>26888.02</v>
          </cell>
        </row>
        <row r="76">
          <cell r="A76" t="str">
            <v>MILLWOOD MICHAEL AND OR CHARLENE</v>
          </cell>
          <cell r="B76">
            <v>200</v>
          </cell>
          <cell r="C76" t="str">
            <v>05</v>
          </cell>
          <cell r="D76" t="str">
            <v>JA $</v>
          </cell>
          <cell r="E76">
            <v>31.5</v>
          </cell>
          <cell r="F76" t="str">
            <v>O/D</v>
          </cell>
          <cell r="G76" t="str">
            <v>INDIV.</v>
          </cell>
          <cell r="H76" t="str">
            <v>INDIV.</v>
          </cell>
          <cell r="I76">
            <v>61193.88</v>
          </cell>
          <cell r="J76">
            <v>0</v>
          </cell>
          <cell r="K76">
            <v>0</v>
          </cell>
        </row>
        <row r="77">
          <cell r="A77" t="str">
            <v>HOLMES OLIVER OR DAYLE</v>
          </cell>
          <cell r="B77">
            <v>200</v>
          </cell>
          <cell r="C77" t="str">
            <v>05</v>
          </cell>
          <cell r="D77" t="str">
            <v>JA $</v>
          </cell>
          <cell r="E77">
            <v>31.5</v>
          </cell>
          <cell r="F77" t="str">
            <v>O/D</v>
          </cell>
          <cell r="G77" t="str">
            <v>INDIV.</v>
          </cell>
          <cell r="H77" t="str">
            <v>INDIV.</v>
          </cell>
          <cell r="I77">
            <v>505341.57</v>
          </cell>
          <cell r="J77">
            <v>0</v>
          </cell>
          <cell r="K77">
            <v>0</v>
          </cell>
        </row>
        <row r="78">
          <cell r="A78" t="str">
            <v>BARRETT CALMAN</v>
          </cell>
          <cell r="B78">
            <v>120</v>
          </cell>
          <cell r="C78" t="str">
            <v>02</v>
          </cell>
          <cell r="D78" t="str">
            <v>JA $</v>
          </cell>
          <cell r="E78">
            <v>32</v>
          </cell>
          <cell r="F78" t="str">
            <v>TERM</v>
          </cell>
          <cell r="G78" t="str">
            <v>INDIV.</v>
          </cell>
          <cell r="H78" t="str">
            <v>INDIV.</v>
          </cell>
          <cell r="I78">
            <v>3733333.32</v>
          </cell>
          <cell r="J78">
            <v>0</v>
          </cell>
          <cell r="K78">
            <v>0</v>
          </cell>
        </row>
        <row r="79">
          <cell r="A79" t="str">
            <v>URITH WONG</v>
          </cell>
          <cell r="B79">
            <v>120</v>
          </cell>
          <cell r="C79" t="str">
            <v>02</v>
          </cell>
          <cell r="D79" t="str">
            <v>JA $</v>
          </cell>
          <cell r="E79">
            <v>40</v>
          </cell>
          <cell r="F79" t="str">
            <v>TERM</v>
          </cell>
          <cell r="G79" t="str">
            <v>INDIV.</v>
          </cell>
          <cell r="H79" t="str">
            <v>INDIV.</v>
          </cell>
          <cell r="I79">
            <v>753226.57</v>
          </cell>
          <cell r="J79">
            <v>0</v>
          </cell>
          <cell r="K79">
            <v>0</v>
          </cell>
        </row>
        <row r="80">
          <cell r="A80" t="str">
            <v>JAMAICA BROILERS GROUP</v>
          </cell>
          <cell r="B80">
            <v>120</v>
          </cell>
          <cell r="C80" t="str">
            <v>02</v>
          </cell>
          <cell r="D80" t="str">
            <v>JA $</v>
          </cell>
          <cell r="E80">
            <v>12</v>
          </cell>
          <cell r="F80" t="str">
            <v>TERM</v>
          </cell>
          <cell r="G80" t="str">
            <v>LIVESTOCK</v>
          </cell>
          <cell r="H80" t="str">
            <v>BUSINESS</v>
          </cell>
          <cell r="I80">
            <v>9394740</v>
          </cell>
          <cell r="J80">
            <v>0</v>
          </cell>
          <cell r="K80">
            <v>0</v>
          </cell>
        </row>
        <row r="81">
          <cell r="A81" t="str">
            <v>TROPICAIR</v>
          </cell>
          <cell r="B81">
            <v>120</v>
          </cell>
          <cell r="C81" t="str">
            <v>63</v>
          </cell>
          <cell r="D81" t="str">
            <v>JA $</v>
          </cell>
          <cell r="E81">
            <v>10</v>
          </cell>
          <cell r="F81" t="str">
            <v>TERM</v>
          </cell>
          <cell r="G81" t="str">
            <v>METALS</v>
          </cell>
          <cell r="H81" t="str">
            <v>BUSINESS</v>
          </cell>
          <cell r="I81">
            <v>1300010</v>
          </cell>
          <cell r="J81">
            <v>0</v>
          </cell>
          <cell r="K81">
            <v>0</v>
          </cell>
        </row>
        <row r="82">
          <cell r="A82" t="str">
            <v>TROPICAIR</v>
          </cell>
          <cell r="B82">
            <v>120</v>
          </cell>
          <cell r="C82" t="str">
            <v>02</v>
          </cell>
          <cell r="D82" t="str">
            <v>USD</v>
          </cell>
          <cell r="E82">
            <v>10</v>
          </cell>
          <cell r="F82" t="str">
            <v>TERM</v>
          </cell>
          <cell r="G82" t="str">
            <v>METALS</v>
          </cell>
          <cell r="H82" t="str">
            <v>BUSINESS</v>
          </cell>
          <cell r="I82">
            <v>61985000</v>
          </cell>
          <cell r="J82">
            <v>1150000</v>
          </cell>
          <cell r="K82">
            <v>61985000</v>
          </cell>
        </row>
        <row r="83">
          <cell r="A83" t="str">
            <v>CHECKER CHEMICALS LIMITED</v>
          </cell>
          <cell r="B83">
            <v>127</v>
          </cell>
          <cell r="C83" t="str">
            <v>06</v>
          </cell>
          <cell r="D83" t="str">
            <v>JA $</v>
          </cell>
          <cell r="E83">
            <v>19</v>
          </cell>
          <cell r="F83" t="str">
            <v>O/D</v>
          </cell>
          <cell r="G83" t="str">
            <v>MFG-CHEM</v>
          </cell>
          <cell r="H83" t="str">
            <v>BUSINESS</v>
          </cell>
          <cell r="I83">
            <v>1044888.91</v>
          </cell>
          <cell r="J83">
            <v>0</v>
          </cell>
          <cell r="K83">
            <v>0</v>
          </cell>
        </row>
        <row r="84">
          <cell r="A84" t="str">
            <v>CHECKER INT'L</v>
          </cell>
          <cell r="B84">
            <v>120</v>
          </cell>
          <cell r="C84" t="str">
            <v>02</v>
          </cell>
          <cell r="D84" t="str">
            <v>USD</v>
          </cell>
          <cell r="E84">
            <v>12</v>
          </cell>
          <cell r="F84" t="str">
            <v>TERM</v>
          </cell>
          <cell r="G84" t="str">
            <v>MFG-CHEM</v>
          </cell>
          <cell r="H84" t="str">
            <v>BUSINESS</v>
          </cell>
          <cell r="I84">
            <v>1320802.79</v>
          </cell>
          <cell r="J84">
            <v>24504.689981447125</v>
          </cell>
          <cell r="K84">
            <v>1320802.79</v>
          </cell>
        </row>
        <row r="85">
          <cell r="A85" t="str">
            <v>CARIBBEAN BRAKE PRODUCTS LTD</v>
          </cell>
          <cell r="B85">
            <v>128</v>
          </cell>
          <cell r="C85" t="str">
            <v>03</v>
          </cell>
          <cell r="D85" t="str">
            <v>USD</v>
          </cell>
          <cell r="E85">
            <v>9.4600000000000009</v>
          </cell>
          <cell r="F85" t="str">
            <v>L/C</v>
          </cell>
          <cell r="G85" t="str">
            <v>MFG-OTHER</v>
          </cell>
          <cell r="H85" t="str">
            <v>BUSINESS</v>
          </cell>
          <cell r="I85">
            <v>15570088.689999999</v>
          </cell>
          <cell r="J85">
            <v>288869.92003710574</v>
          </cell>
          <cell r="K85">
            <v>15570088.689999999</v>
          </cell>
        </row>
        <row r="86">
          <cell r="A86" t="str">
            <v>EMBAJADA DE VENEZUELA EN JAMAICA</v>
          </cell>
          <cell r="B86">
            <v>200</v>
          </cell>
          <cell r="C86" t="str">
            <v>02</v>
          </cell>
          <cell r="D86" t="str">
            <v>JA $</v>
          </cell>
          <cell r="E86">
            <v>12</v>
          </cell>
          <cell r="F86" t="str">
            <v>O/D</v>
          </cell>
          <cell r="G86" t="str">
            <v>O'SEAS RES</v>
          </cell>
          <cell r="H86" t="str">
            <v>O'SEAS RES</v>
          </cell>
          <cell r="I86">
            <v>100</v>
          </cell>
          <cell r="J86">
            <v>0</v>
          </cell>
          <cell r="K86">
            <v>0</v>
          </cell>
        </row>
        <row r="87">
          <cell r="A87" t="str">
            <v>EMBAJADA DE VENEZUELA EN JAMAICA</v>
          </cell>
          <cell r="B87">
            <v>200</v>
          </cell>
          <cell r="C87" t="str">
            <v>02</v>
          </cell>
          <cell r="D87" t="str">
            <v>JA $</v>
          </cell>
          <cell r="E87">
            <v>12</v>
          </cell>
          <cell r="F87" t="str">
            <v>O/D</v>
          </cell>
          <cell r="G87" t="str">
            <v>O'SEAS RES</v>
          </cell>
          <cell r="H87" t="str">
            <v>O'SEAS RES</v>
          </cell>
          <cell r="I87">
            <v>100</v>
          </cell>
          <cell r="J87">
            <v>0</v>
          </cell>
          <cell r="K87">
            <v>0</v>
          </cell>
        </row>
        <row r="88">
          <cell r="A88" t="str">
            <v>EMBAJADA DE VENEZUELA -IVCC</v>
          </cell>
          <cell r="B88">
            <v>200</v>
          </cell>
          <cell r="C88" t="str">
            <v>02</v>
          </cell>
          <cell r="D88" t="str">
            <v>JA $</v>
          </cell>
          <cell r="E88">
            <v>12</v>
          </cell>
          <cell r="F88" t="str">
            <v>O/D</v>
          </cell>
          <cell r="G88" t="str">
            <v>O'SEAS RES</v>
          </cell>
          <cell r="H88" t="str">
            <v>O'SEAS RES</v>
          </cell>
          <cell r="I88">
            <v>100</v>
          </cell>
          <cell r="J88">
            <v>0</v>
          </cell>
          <cell r="K88">
            <v>0</v>
          </cell>
        </row>
        <row r="89">
          <cell r="A89" t="str">
            <v>EMBAJADA DE VENEZUELA -IVCC</v>
          </cell>
          <cell r="B89">
            <v>200</v>
          </cell>
          <cell r="C89" t="str">
            <v>02</v>
          </cell>
          <cell r="D89" t="str">
            <v>JA $</v>
          </cell>
          <cell r="E89">
            <v>12</v>
          </cell>
          <cell r="F89" t="str">
            <v>O/D</v>
          </cell>
          <cell r="G89" t="str">
            <v>O'SEAS RES</v>
          </cell>
          <cell r="H89" t="str">
            <v>O'SEAS RES</v>
          </cell>
          <cell r="I89">
            <v>100</v>
          </cell>
          <cell r="J89">
            <v>0</v>
          </cell>
          <cell r="K89">
            <v>0</v>
          </cell>
        </row>
        <row r="90">
          <cell r="A90" t="str">
            <v>EMBAJADA DE VENEZUELA EN JAMAICA</v>
          </cell>
          <cell r="B90">
            <v>200</v>
          </cell>
          <cell r="C90" t="str">
            <v>13</v>
          </cell>
          <cell r="D90" t="str">
            <v>USD</v>
          </cell>
          <cell r="E90">
            <v>12</v>
          </cell>
          <cell r="F90" t="str">
            <v>O/D</v>
          </cell>
          <cell r="G90" t="str">
            <v>O'SEAS RES</v>
          </cell>
          <cell r="H90" t="str">
            <v>O'SEAS RES</v>
          </cell>
          <cell r="I90">
            <v>539</v>
          </cell>
          <cell r="J90">
            <v>10</v>
          </cell>
          <cell r="K90">
            <v>539</v>
          </cell>
        </row>
        <row r="91">
          <cell r="A91" t="str">
            <v>EMBAJADA DE VENEZUELA EN JAMAICA</v>
          </cell>
          <cell r="B91">
            <v>200</v>
          </cell>
          <cell r="C91" t="str">
            <v>13</v>
          </cell>
          <cell r="D91" t="str">
            <v>USD</v>
          </cell>
          <cell r="E91">
            <v>12</v>
          </cell>
          <cell r="F91" t="str">
            <v>O/D</v>
          </cell>
          <cell r="G91" t="str">
            <v>O'SEAS RES</v>
          </cell>
          <cell r="H91" t="str">
            <v>O'SEAS RES</v>
          </cell>
          <cell r="I91">
            <v>539</v>
          </cell>
          <cell r="J91">
            <v>10</v>
          </cell>
          <cell r="K91">
            <v>539</v>
          </cell>
        </row>
        <row r="92">
          <cell r="A92" t="str">
            <v>EMBAJADA DE VENEZUELA -IVCC</v>
          </cell>
          <cell r="B92">
            <v>200</v>
          </cell>
          <cell r="C92" t="str">
            <v>13</v>
          </cell>
          <cell r="D92" t="str">
            <v>USD</v>
          </cell>
          <cell r="E92">
            <v>12</v>
          </cell>
          <cell r="F92" t="str">
            <v>O/D</v>
          </cell>
          <cell r="G92" t="str">
            <v>O'SEAS RES</v>
          </cell>
          <cell r="H92" t="str">
            <v>O'SEAS RES</v>
          </cell>
          <cell r="I92">
            <v>539</v>
          </cell>
          <cell r="J92">
            <v>10</v>
          </cell>
          <cell r="K92">
            <v>539</v>
          </cell>
        </row>
        <row r="93">
          <cell r="A93" t="str">
            <v>EMBAJADA DE VENEZUELA -IVCC</v>
          </cell>
          <cell r="B93">
            <v>200</v>
          </cell>
          <cell r="C93" t="str">
            <v>13</v>
          </cell>
          <cell r="D93" t="str">
            <v>USD</v>
          </cell>
          <cell r="E93">
            <v>12</v>
          </cell>
          <cell r="F93" t="str">
            <v>O/D</v>
          </cell>
          <cell r="G93" t="str">
            <v>O'SEAS RES</v>
          </cell>
          <cell r="H93" t="str">
            <v>O'SEAS RES</v>
          </cell>
          <cell r="I93">
            <v>539</v>
          </cell>
          <cell r="J93">
            <v>10</v>
          </cell>
          <cell r="K93">
            <v>539</v>
          </cell>
        </row>
        <row r="94">
          <cell r="A94" t="str">
            <v>SUGAR COMPANY</v>
          </cell>
          <cell r="B94">
            <v>120</v>
          </cell>
          <cell r="C94" t="str">
            <v>18</v>
          </cell>
          <cell r="D94" t="str">
            <v>USD</v>
          </cell>
          <cell r="E94">
            <v>12</v>
          </cell>
          <cell r="F94" t="str">
            <v>TERM</v>
          </cell>
          <cell r="G94" t="str">
            <v>POX</v>
          </cell>
          <cell r="H94" t="str">
            <v>POX</v>
          </cell>
          <cell r="I94">
            <v>5689440.3700000001</v>
          </cell>
          <cell r="J94">
            <v>105555.47996289426</v>
          </cell>
          <cell r="K94">
            <v>5689440.3700000001</v>
          </cell>
        </row>
        <row r="95">
          <cell r="A95" t="str">
            <v>MOORE BUSINESS FORMS CARIB LTD.</v>
          </cell>
          <cell r="B95">
            <v>120</v>
          </cell>
          <cell r="C95" t="str">
            <v>04</v>
          </cell>
          <cell r="D95" t="str">
            <v>JA $</v>
          </cell>
          <cell r="E95">
            <v>21</v>
          </cell>
          <cell r="F95" t="str">
            <v>TERM</v>
          </cell>
          <cell r="G95" t="str">
            <v>PRINT</v>
          </cell>
          <cell r="H95" t="str">
            <v>BUSINESS</v>
          </cell>
          <cell r="I95">
            <v>2435772.59</v>
          </cell>
          <cell r="J95">
            <v>0</v>
          </cell>
          <cell r="K95">
            <v>0</v>
          </cell>
        </row>
        <row r="96">
          <cell r="A96" t="str">
            <v>MOORE BUSINESS FORMS CARIB LTD.</v>
          </cell>
          <cell r="B96">
            <v>120</v>
          </cell>
          <cell r="C96" t="str">
            <v>04</v>
          </cell>
          <cell r="D96" t="str">
            <v>JA $</v>
          </cell>
          <cell r="E96">
            <v>21</v>
          </cell>
          <cell r="F96" t="str">
            <v>TERM</v>
          </cell>
          <cell r="G96" t="str">
            <v>PRINT</v>
          </cell>
          <cell r="H96" t="str">
            <v>BUSINESS</v>
          </cell>
          <cell r="I96">
            <v>4954087.76</v>
          </cell>
          <cell r="J96">
            <v>0</v>
          </cell>
          <cell r="K96">
            <v>0</v>
          </cell>
        </row>
        <row r="97">
          <cell r="A97" t="str">
            <v>JAMAICA OBSERVER</v>
          </cell>
          <cell r="B97">
            <v>120</v>
          </cell>
          <cell r="C97" t="str">
            <v>42</v>
          </cell>
          <cell r="D97" t="str">
            <v>USD</v>
          </cell>
          <cell r="E97">
            <v>9.5</v>
          </cell>
          <cell r="F97" t="str">
            <v>TERM</v>
          </cell>
          <cell r="G97" t="str">
            <v>PRINT</v>
          </cell>
          <cell r="H97" t="str">
            <v>BUSINESS</v>
          </cell>
          <cell r="I97">
            <v>16866116.34</v>
          </cell>
          <cell r="J97">
            <v>312914.95992578851</v>
          </cell>
          <cell r="K97">
            <v>16866116.34</v>
          </cell>
        </row>
        <row r="98">
          <cell r="A98" t="str">
            <v>VAP LIMITED</v>
          </cell>
          <cell r="B98">
            <v>120</v>
          </cell>
          <cell r="C98" t="str">
            <v>50</v>
          </cell>
          <cell r="D98" t="str">
            <v>JA $</v>
          </cell>
          <cell r="E98">
            <v>32</v>
          </cell>
          <cell r="F98" t="str">
            <v>TERM</v>
          </cell>
          <cell r="G98" t="str">
            <v>PROF.</v>
          </cell>
          <cell r="H98" t="str">
            <v>BUSINESS</v>
          </cell>
          <cell r="I98">
            <v>0.01</v>
          </cell>
          <cell r="J98">
            <v>0</v>
          </cell>
          <cell r="K98">
            <v>0</v>
          </cell>
        </row>
        <row r="99">
          <cell r="A99" t="str">
            <v>GLOBAL MEDIA SERVICES LIMITED</v>
          </cell>
          <cell r="B99">
            <v>200</v>
          </cell>
          <cell r="C99" t="str">
            <v>66</v>
          </cell>
          <cell r="D99" t="str">
            <v>JA $</v>
          </cell>
          <cell r="E99">
            <v>31.5</v>
          </cell>
          <cell r="F99" t="str">
            <v>O/D</v>
          </cell>
          <cell r="G99" t="str">
            <v>PROF.</v>
          </cell>
          <cell r="H99" t="str">
            <v>BUSINESS</v>
          </cell>
          <cell r="I99">
            <v>29.41</v>
          </cell>
          <cell r="J99">
            <v>0</v>
          </cell>
          <cell r="K99">
            <v>0</v>
          </cell>
        </row>
        <row r="100">
          <cell r="A100" t="str">
            <v>HOLIDAY EXPLORERS LTD.</v>
          </cell>
          <cell r="B100">
            <v>200</v>
          </cell>
          <cell r="C100" t="str">
            <v>66</v>
          </cell>
          <cell r="D100" t="str">
            <v>JA $</v>
          </cell>
          <cell r="E100">
            <v>31.5</v>
          </cell>
          <cell r="F100" t="str">
            <v>O/D</v>
          </cell>
          <cell r="G100" t="str">
            <v>PROF.</v>
          </cell>
          <cell r="H100" t="str">
            <v>BUSINESS</v>
          </cell>
          <cell r="I100">
            <v>52.28</v>
          </cell>
          <cell r="J100">
            <v>0</v>
          </cell>
          <cell r="K100">
            <v>0</v>
          </cell>
        </row>
        <row r="101">
          <cell r="A101" t="str">
            <v>NOVA SOUTHEASTERN UNIVERSITY</v>
          </cell>
          <cell r="B101">
            <v>200</v>
          </cell>
          <cell r="C101" t="str">
            <v>02</v>
          </cell>
          <cell r="D101" t="str">
            <v>JA $</v>
          </cell>
          <cell r="E101">
            <v>31.5</v>
          </cell>
          <cell r="F101" t="str">
            <v>O/D</v>
          </cell>
          <cell r="G101" t="str">
            <v>PROF.</v>
          </cell>
          <cell r="H101" t="str">
            <v>BUSINESS</v>
          </cell>
          <cell r="I101">
            <v>100</v>
          </cell>
          <cell r="J101">
            <v>0</v>
          </cell>
          <cell r="K101">
            <v>0</v>
          </cell>
        </row>
        <row r="102">
          <cell r="A102" t="str">
            <v>CARIBBEAN TELECOM LIMITED</v>
          </cell>
          <cell r="B102">
            <v>200</v>
          </cell>
          <cell r="C102" t="str">
            <v>61</v>
          </cell>
          <cell r="D102" t="str">
            <v>USD</v>
          </cell>
          <cell r="E102">
            <v>12</v>
          </cell>
          <cell r="F102" t="str">
            <v>O/D</v>
          </cell>
          <cell r="G102" t="str">
            <v>PROF.</v>
          </cell>
          <cell r="H102" t="str">
            <v>BUSINESS</v>
          </cell>
          <cell r="I102">
            <v>120.2</v>
          </cell>
          <cell r="J102">
            <v>2.2300556586270872</v>
          </cell>
          <cell r="K102">
            <v>120.2</v>
          </cell>
        </row>
        <row r="103">
          <cell r="A103" t="str">
            <v>MYERS,FLETCHER AND GORDON</v>
          </cell>
          <cell r="B103">
            <v>127</v>
          </cell>
          <cell r="C103" t="str">
            <v>02</v>
          </cell>
          <cell r="D103" t="str">
            <v>JA $</v>
          </cell>
          <cell r="E103">
            <v>26.3</v>
          </cell>
          <cell r="F103" t="str">
            <v>O/D</v>
          </cell>
          <cell r="G103" t="str">
            <v>PROF.</v>
          </cell>
          <cell r="H103" t="str">
            <v>BUSINESS</v>
          </cell>
          <cell r="I103">
            <v>289.95999999999998</v>
          </cell>
          <cell r="J103">
            <v>0</v>
          </cell>
          <cell r="K103">
            <v>0</v>
          </cell>
        </row>
        <row r="104">
          <cell r="A104" t="str">
            <v>PYRAMID TOURS LTD.</v>
          </cell>
          <cell r="B104">
            <v>200</v>
          </cell>
          <cell r="C104" t="str">
            <v>66</v>
          </cell>
          <cell r="D104" t="str">
            <v>JA $</v>
          </cell>
          <cell r="E104">
            <v>31.5</v>
          </cell>
          <cell r="F104" t="str">
            <v>O/D</v>
          </cell>
          <cell r="G104" t="str">
            <v>PROF.</v>
          </cell>
          <cell r="H104" t="str">
            <v>BUSINESS</v>
          </cell>
          <cell r="I104">
            <v>3275.68</v>
          </cell>
          <cell r="J104">
            <v>0</v>
          </cell>
          <cell r="K104">
            <v>0</v>
          </cell>
        </row>
        <row r="105">
          <cell r="A105" t="str">
            <v>JAMES SAMUELS AND CO. LTD.</v>
          </cell>
          <cell r="B105">
            <v>200</v>
          </cell>
          <cell r="C105" t="str">
            <v>66</v>
          </cell>
          <cell r="D105" t="str">
            <v>JA $</v>
          </cell>
          <cell r="E105">
            <v>31.5</v>
          </cell>
          <cell r="F105" t="str">
            <v>O/D</v>
          </cell>
          <cell r="G105" t="str">
            <v>PROF.</v>
          </cell>
          <cell r="H105" t="str">
            <v>BUSINESS</v>
          </cell>
          <cell r="I105">
            <v>4756.26</v>
          </cell>
          <cell r="J105">
            <v>0</v>
          </cell>
          <cell r="K105">
            <v>0</v>
          </cell>
        </row>
        <row r="106">
          <cell r="A106" t="str">
            <v>IT'S A DOGS WORLD LIMITED</v>
          </cell>
          <cell r="B106">
            <v>127</v>
          </cell>
          <cell r="C106" t="str">
            <v>06</v>
          </cell>
          <cell r="D106" t="str">
            <v>JA $</v>
          </cell>
          <cell r="E106">
            <v>19</v>
          </cell>
          <cell r="F106" t="str">
            <v>O/D</v>
          </cell>
          <cell r="G106" t="str">
            <v>PROF.</v>
          </cell>
          <cell r="H106" t="str">
            <v>BUSINESS</v>
          </cell>
          <cell r="I106">
            <v>35264.410000000003</v>
          </cell>
          <cell r="J106">
            <v>0</v>
          </cell>
          <cell r="K106">
            <v>0</v>
          </cell>
        </row>
        <row r="107">
          <cell r="A107" t="str">
            <v>AMERICAN CHAMBER OF COMMERCE</v>
          </cell>
          <cell r="B107">
            <v>200</v>
          </cell>
          <cell r="C107" t="str">
            <v>02</v>
          </cell>
          <cell r="D107" t="str">
            <v>JA $</v>
          </cell>
          <cell r="E107">
            <v>31.5</v>
          </cell>
          <cell r="F107" t="str">
            <v>O/D</v>
          </cell>
          <cell r="G107" t="str">
            <v>PROF.</v>
          </cell>
          <cell r="H107" t="str">
            <v>BUSINESS</v>
          </cell>
          <cell r="I107">
            <v>163373.94</v>
          </cell>
          <cell r="J107">
            <v>0</v>
          </cell>
          <cell r="K107">
            <v>0</v>
          </cell>
        </row>
        <row r="108">
          <cell r="A108" t="str">
            <v>CIVIL ENG. RESEARCH AND TESTING</v>
          </cell>
          <cell r="B108">
            <v>127</v>
          </cell>
          <cell r="C108" t="str">
            <v>06</v>
          </cell>
          <cell r="D108" t="str">
            <v>JA $</v>
          </cell>
          <cell r="E108">
            <v>19</v>
          </cell>
          <cell r="F108" t="str">
            <v>O/D</v>
          </cell>
          <cell r="G108" t="str">
            <v>PROF.</v>
          </cell>
          <cell r="H108" t="str">
            <v>BUSINESS</v>
          </cell>
          <cell r="I108">
            <v>188415.57</v>
          </cell>
          <cell r="J108">
            <v>0</v>
          </cell>
          <cell r="K108">
            <v>0</v>
          </cell>
        </row>
        <row r="109">
          <cell r="A109" t="str">
            <v>JAMAICA ELECTRICAL TECHNOLOGY</v>
          </cell>
          <cell r="B109">
            <v>126</v>
          </cell>
          <cell r="C109" t="str">
            <v>07</v>
          </cell>
          <cell r="D109" t="str">
            <v>JA $</v>
          </cell>
          <cell r="E109">
            <v>26.3</v>
          </cell>
          <cell r="F109" t="str">
            <v>O/D</v>
          </cell>
          <cell r="G109" t="str">
            <v>PROF.</v>
          </cell>
          <cell r="H109" t="str">
            <v>BUSINESS</v>
          </cell>
          <cell r="I109">
            <v>290409.78999999998</v>
          </cell>
          <cell r="J109">
            <v>0</v>
          </cell>
          <cell r="K109">
            <v>0</v>
          </cell>
        </row>
        <row r="110">
          <cell r="A110" t="str">
            <v>IMPLEMENTATION LIMITED</v>
          </cell>
          <cell r="B110">
            <v>127</v>
          </cell>
          <cell r="C110" t="str">
            <v>06</v>
          </cell>
          <cell r="D110" t="str">
            <v>JA $</v>
          </cell>
          <cell r="E110">
            <v>12</v>
          </cell>
          <cell r="F110" t="str">
            <v>O/D</v>
          </cell>
          <cell r="G110" t="str">
            <v>PROF.</v>
          </cell>
          <cell r="H110" t="str">
            <v>BUSINESS</v>
          </cell>
          <cell r="I110">
            <v>687041.22</v>
          </cell>
          <cell r="J110">
            <v>0</v>
          </cell>
          <cell r="K110">
            <v>0</v>
          </cell>
        </row>
        <row r="111">
          <cell r="A111" t="str">
            <v>MATROUSSE HOLDINGS LIMITED</v>
          </cell>
          <cell r="B111">
            <v>126</v>
          </cell>
          <cell r="C111" t="str">
            <v>06</v>
          </cell>
          <cell r="D111" t="str">
            <v>JA $</v>
          </cell>
          <cell r="E111">
            <v>11</v>
          </cell>
          <cell r="F111" t="str">
            <v>O/D</v>
          </cell>
          <cell r="G111" t="str">
            <v>PROF.</v>
          </cell>
          <cell r="H111" t="str">
            <v>BUSINESS</v>
          </cell>
          <cell r="I111">
            <v>761786.95</v>
          </cell>
          <cell r="J111">
            <v>0</v>
          </cell>
          <cell r="K111">
            <v>0</v>
          </cell>
        </row>
        <row r="112">
          <cell r="A112" t="str">
            <v>VAP LIMITED</v>
          </cell>
          <cell r="B112">
            <v>120</v>
          </cell>
          <cell r="C112" t="str">
            <v>02</v>
          </cell>
          <cell r="D112" t="str">
            <v>JA $</v>
          </cell>
          <cell r="E112">
            <v>32</v>
          </cell>
          <cell r="F112" t="str">
            <v>TERM</v>
          </cell>
          <cell r="G112" t="str">
            <v>PROF.</v>
          </cell>
          <cell r="H112" t="str">
            <v>BUSINESS</v>
          </cell>
          <cell r="I112">
            <v>833333.34</v>
          </cell>
          <cell r="J112">
            <v>0</v>
          </cell>
          <cell r="K112">
            <v>0</v>
          </cell>
        </row>
        <row r="113">
          <cell r="A113" t="str">
            <v>SERAMCO</v>
          </cell>
          <cell r="B113">
            <v>120</v>
          </cell>
          <cell r="C113" t="str">
            <v>15</v>
          </cell>
          <cell r="D113" t="str">
            <v>JA $</v>
          </cell>
          <cell r="E113">
            <v>9.75</v>
          </cell>
          <cell r="F113" t="str">
            <v>TERM</v>
          </cell>
          <cell r="G113" t="str">
            <v>PROF.</v>
          </cell>
          <cell r="H113" t="str">
            <v>BUSINESS</v>
          </cell>
          <cell r="I113">
            <v>1016726.69</v>
          </cell>
          <cell r="J113">
            <v>0</v>
          </cell>
          <cell r="K113">
            <v>0</v>
          </cell>
        </row>
        <row r="114">
          <cell r="A114" t="str">
            <v>COATES BROTHERS JAMAICA LIMITED</v>
          </cell>
          <cell r="B114">
            <v>120</v>
          </cell>
          <cell r="C114" t="str">
            <v>04</v>
          </cell>
          <cell r="D114" t="str">
            <v>JA $</v>
          </cell>
          <cell r="E114">
            <v>15</v>
          </cell>
          <cell r="F114" t="str">
            <v>TERM</v>
          </cell>
          <cell r="G114" t="str">
            <v>PROF.</v>
          </cell>
          <cell r="H114" t="str">
            <v>BUSINESS</v>
          </cell>
          <cell r="I114">
            <v>1338478.1100000001</v>
          </cell>
          <cell r="J114">
            <v>0</v>
          </cell>
          <cell r="K114">
            <v>0</v>
          </cell>
        </row>
        <row r="115">
          <cell r="A115" t="str">
            <v>VAP LIMITED</v>
          </cell>
          <cell r="B115">
            <v>127</v>
          </cell>
          <cell r="C115" t="str">
            <v>06</v>
          </cell>
          <cell r="D115" t="str">
            <v>JA $</v>
          </cell>
          <cell r="E115">
            <v>32</v>
          </cell>
          <cell r="F115" t="str">
            <v>O/D</v>
          </cell>
          <cell r="G115" t="str">
            <v>PROF.</v>
          </cell>
          <cell r="H115" t="str">
            <v>BUSINESS</v>
          </cell>
          <cell r="I115">
            <v>1551879.38</v>
          </cell>
          <cell r="J115">
            <v>0</v>
          </cell>
          <cell r="K115">
            <v>0</v>
          </cell>
        </row>
        <row r="116">
          <cell r="A116" t="str">
            <v>SERAMCO</v>
          </cell>
          <cell r="B116">
            <v>120</v>
          </cell>
          <cell r="C116" t="str">
            <v>15</v>
          </cell>
          <cell r="D116" t="str">
            <v>USD</v>
          </cell>
          <cell r="E116">
            <v>9.75</v>
          </cell>
          <cell r="F116" t="str">
            <v>TERM</v>
          </cell>
          <cell r="G116" t="str">
            <v>PROF.</v>
          </cell>
          <cell r="H116" t="str">
            <v>BUSINESS</v>
          </cell>
          <cell r="I116">
            <v>2069054.99</v>
          </cell>
          <cell r="J116">
            <v>38386.920037105752</v>
          </cell>
          <cell r="K116">
            <v>2069054.99</v>
          </cell>
        </row>
        <row r="117">
          <cell r="A117" t="str">
            <v>VAP LIMITED</v>
          </cell>
          <cell r="B117">
            <v>120</v>
          </cell>
          <cell r="C117" t="str">
            <v>42</v>
          </cell>
          <cell r="D117" t="str">
            <v>USD</v>
          </cell>
          <cell r="E117">
            <v>32</v>
          </cell>
          <cell r="F117" t="str">
            <v>TERM</v>
          </cell>
          <cell r="G117" t="str">
            <v>PROF.</v>
          </cell>
          <cell r="H117" t="str">
            <v>BUSINESS</v>
          </cell>
          <cell r="I117">
            <v>2558060.58</v>
          </cell>
          <cell r="J117">
            <v>47459.379962894251</v>
          </cell>
          <cell r="K117">
            <v>2558060.58</v>
          </cell>
        </row>
        <row r="118">
          <cell r="A118" t="str">
            <v>AMECO CARIBBEAN INC.</v>
          </cell>
          <cell r="B118">
            <v>200</v>
          </cell>
          <cell r="C118" t="str">
            <v>07</v>
          </cell>
          <cell r="D118" t="str">
            <v>JA $</v>
          </cell>
          <cell r="E118">
            <v>31.5</v>
          </cell>
          <cell r="F118" t="str">
            <v>O/D</v>
          </cell>
          <cell r="G118" t="str">
            <v>PROF.</v>
          </cell>
          <cell r="H118" t="str">
            <v>BUSINESS</v>
          </cell>
          <cell r="I118">
            <v>3237059.4</v>
          </cell>
          <cell r="J118">
            <v>0</v>
          </cell>
          <cell r="K118">
            <v>0</v>
          </cell>
        </row>
        <row r="119">
          <cell r="A119" t="str">
            <v>MATROUSSE HOLDINGS LIMITED</v>
          </cell>
          <cell r="B119">
            <v>120</v>
          </cell>
          <cell r="C119" t="str">
            <v>02</v>
          </cell>
          <cell r="D119" t="str">
            <v>USD</v>
          </cell>
          <cell r="E119">
            <v>11</v>
          </cell>
          <cell r="F119" t="str">
            <v>TERM</v>
          </cell>
          <cell r="G119" t="str">
            <v>PROF.</v>
          </cell>
          <cell r="H119" t="str">
            <v>BUSINESS</v>
          </cell>
          <cell r="I119">
            <v>4569182.2300000004</v>
          </cell>
          <cell r="J119">
            <v>84771.469944341385</v>
          </cell>
          <cell r="K119">
            <v>4569182.2300000004</v>
          </cell>
        </row>
        <row r="120">
          <cell r="A120" t="str">
            <v>BOGUES BROTHERS INDUSTRIES LTD</v>
          </cell>
          <cell r="B120">
            <v>120</v>
          </cell>
          <cell r="C120" t="str">
            <v>50</v>
          </cell>
          <cell r="D120" t="str">
            <v>JA $</v>
          </cell>
          <cell r="E120">
            <v>15</v>
          </cell>
          <cell r="F120" t="str">
            <v>TERM</v>
          </cell>
          <cell r="G120" t="str">
            <v>PROF.</v>
          </cell>
          <cell r="H120" t="str">
            <v>BUSINESS</v>
          </cell>
          <cell r="I120">
            <v>4900000</v>
          </cell>
          <cell r="J120">
            <v>0</v>
          </cell>
          <cell r="K120">
            <v>0</v>
          </cell>
        </row>
        <row r="121">
          <cell r="A121" t="str">
            <v>CAYMANAS DEVELOPMENT</v>
          </cell>
          <cell r="B121">
            <v>150</v>
          </cell>
          <cell r="C121" t="str">
            <v>02</v>
          </cell>
          <cell r="D121" t="str">
            <v>USD</v>
          </cell>
          <cell r="E121">
            <v>12.5</v>
          </cell>
          <cell r="F121" t="str">
            <v>LEASE</v>
          </cell>
          <cell r="G121" t="str">
            <v>PROF.</v>
          </cell>
          <cell r="H121" t="str">
            <v>BUSINESS</v>
          </cell>
          <cell r="I121">
            <v>5922960.5099999998</v>
          </cell>
          <cell r="J121">
            <v>109887.95009276438</v>
          </cell>
          <cell r="K121">
            <v>5922960.5099999998</v>
          </cell>
        </row>
        <row r="122">
          <cell r="A122" t="str">
            <v>TAN-MARJ INVESTMENTS LTD.</v>
          </cell>
          <cell r="B122">
            <v>120</v>
          </cell>
          <cell r="C122" t="str">
            <v>50</v>
          </cell>
          <cell r="D122" t="str">
            <v>JA $</v>
          </cell>
          <cell r="E122">
            <v>24</v>
          </cell>
          <cell r="F122" t="str">
            <v>TERM</v>
          </cell>
          <cell r="G122" t="str">
            <v>PROF.</v>
          </cell>
          <cell r="H122" t="str">
            <v>BUSINESS</v>
          </cell>
          <cell r="I122">
            <v>8000000</v>
          </cell>
          <cell r="J122">
            <v>0</v>
          </cell>
          <cell r="K122">
            <v>0</v>
          </cell>
        </row>
        <row r="123">
          <cell r="A123" t="str">
            <v>PORT AUTHORITY OF JAMAICA</v>
          </cell>
          <cell r="B123">
            <v>120</v>
          </cell>
          <cell r="C123" t="str">
            <v>55</v>
          </cell>
          <cell r="D123" t="str">
            <v>USD</v>
          </cell>
          <cell r="E123">
            <v>11</v>
          </cell>
          <cell r="F123" t="str">
            <v>TERM</v>
          </cell>
          <cell r="G123" t="str">
            <v>PSX</v>
          </cell>
          <cell r="H123" t="str">
            <v>PSX</v>
          </cell>
          <cell r="I123">
            <v>774163.01</v>
          </cell>
          <cell r="J123">
            <v>14362.950092764378</v>
          </cell>
          <cell r="K123">
            <v>774163.01</v>
          </cell>
        </row>
        <row r="124">
          <cell r="A124" t="str">
            <v>PORT AUTHORITY OF JAMAICA</v>
          </cell>
          <cell r="B124">
            <v>120</v>
          </cell>
          <cell r="C124" t="str">
            <v>55</v>
          </cell>
          <cell r="D124" t="str">
            <v>USD</v>
          </cell>
          <cell r="E124">
            <v>11</v>
          </cell>
          <cell r="F124" t="str">
            <v>TERM</v>
          </cell>
          <cell r="G124" t="str">
            <v>PSX</v>
          </cell>
          <cell r="H124" t="str">
            <v>PSX</v>
          </cell>
          <cell r="I124">
            <v>7050501.6100000003</v>
          </cell>
          <cell r="J124">
            <v>130807.07996289426</v>
          </cell>
          <cell r="K124">
            <v>7050501.6100000003</v>
          </cell>
        </row>
        <row r="125">
          <cell r="A125" t="str">
            <v>PORT AUTHORITY OF JAMAICA</v>
          </cell>
          <cell r="B125">
            <v>120</v>
          </cell>
          <cell r="C125" t="str">
            <v>55</v>
          </cell>
          <cell r="D125" t="str">
            <v>USD</v>
          </cell>
          <cell r="E125">
            <v>11</v>
          </cell>
          <cell r="F125" t="str">
            <v>TERM</v>
          </cell>
          <cell r="G125" t="str">
            <v>PSX</v>
          </cell>
          <cell r="H125" t="str">
            <v>PSX</v>
          </cell>
          <cell r="I125">
            <v>28151537.719999999</v>
          </cell>
          <cell r="J125">
            <v>522291.97996289423</v>
          </cell>
          <cell r="K125">
            <v>28151537.719999999</v>
          </cell>
        </row>
        <row r="126">
          <cell r="A126" t="str">
            <v>PORT AUTHORITY OF JAMAICA</v>
          </cell>
          <cell r="B126">
            <v>120</v>
          </cell>
          <cell r="C126" t="str">
            <v>02</v>
          </cell>
          <cell r="D126" t="str">
            <v>USD</v>
          </cell>
          <cell r="E126">
            <v>11</v>
          </cell>
          <cell r="F126" t="str">
            <v>TERM</v>
          </cell>
          <cell r="G126" t="str">
            <v>PSX</v>
          </cell>
          <cell r="H126" t="str">
            <v>PSX</v>
          </cell>
          <cell r="I126">
            <v>53900000</v>
          </cell>
          <cell r="J126">
            <v>1000000</v>
          </cell>
          <cell r="K126">
            <v>53900000</v>
          </cell>
        </row>
        <row r="127">
          <cell r="A127" t="str">
            <v>CHALICE LIMITED</v>
          </cell>
          <cell r="B127">
            <v>120</v>
          </cell>
          <cell r="C127" t="str">
            <v>33</v>
          </cell>
          <cell r="D127" t="str">
            <v>JA $</v>
          </cell>
          <cell r="E127">
            <v>10</v>
          </cell>
          <cell r="F127" t="str">
            <v>MTG.</v>
          </cell>
          <cell r="G127" t="str">
            <v>R/E SVCS</v>
          </cell>
          <cell r="H127" t="str">
            <v>BUSINESS</v>
          </cell>
          <cell r="I127">
            <v>32671.95</v>
          </cell>
          <cell r="J127">
            <v>0</v>
          </cell>
          <cell r="K127">
            <v>0</v>
          </cell>
        </row>
        <row r="128">
          <cell r="A128" t="str">
            <v>WRAY AND NEPHEW GROUP LIMITED</v>
          </cell>
          <cell r="B128">
            <v>120</v>
          </cell>
          <cell r="C128" t="str">
            <v>50</v>
          </cell>
          <cell r="D128" t="str">
            <v>JA $</v>
          </cell>
          <cell r="E128">
            <v>13</v>
          </cell>
          <cell r="F128" t="str">
            <v>TERM</v>
          </cell>
          <cell r="G128" t="str">
            <v>RUM</v>
          </cell>
          <cell r="H128" t="str">
            <v>BUSINESS</v>
          </cell>
          <cell r="I128">
            <v>7562603.75</v>
          </cell>
          <cell r="J128">
            <v>0</v>
          </cell>
          <cell r="K128">
            <v>0</v>
          </cell>
        </row>
        <row r="129">
          <cell r="A129" t="str">
            <v>WRAY AND NEPHEW GROUP LIMITED</v>
          </cell>
          <cell r="B129">
            <v>120</v>
          </cell>
          <cell r="C129" t="str">
            <v>50</v>
          </cell>
          <cell r="D129" t="str">
            <v>JA $</v>
          </cell>
          <cell r="E129">
            <v>13</v>
          </cell>
          <cell r="F129" t="str">
            <v>TERM</v>
          </cell>
          <cell r="G129" t="str">
            <v>RUM</v>
          </cell>
          <cell r="H129" t="str">
            <v>BUSINESS</v>
          </cell>
          <cell r="I129">
            <v>30020729.52</v>
          </cell>
          <cell r="J129">
            <v>0</v>
          </cell>
          <cell r="K129">
            <v>0</v>
          </cell>
        </row>
        <row r="130">
          <cell r="A130" t="str">
            <v>WRAY AND NEPHEW GROUP LIMITED</v>
          </cell>
          <cell r="B130">
            <v>120</v>
          </cell>
          <cell r="C130" t="str">
            <v>50</v>
          </cell>
          <cell r="D130" t="str">
            <v>JA $</v>
          </cell>
          <cell r="E130">
            <v>13</v>
          </cell>
          <cell r="F130" t="str">
            <v>TERM</v>
          </cell>
          <cell r="G130" t="str">
            <v>RUM</v>
          </cell>
          <cell r="H130" t="str">
            <v>BUSINESS</v>
          </cell>
          <cell r="I130">
            <v>90335135.109999999</v>
          </cell>
          <cell r="J130">
            <v>0</v>
          </cell>
          <cell r="K130">
            <v>0</v>
          </cell>
        </row>
        <row r="131">
          <cell r="A131" t="str">
            <v>WRAY AND NEPHEW GROUP LIMITED</v>
          </cell>
          <cell r="B131">
            <v>120</v>
          </cell>
          <cell r="C131" t="str">
            <v>02</v>
          </cell>
          <cell r="D131" t="str">
            <v>JA $</v>
          </cell>
          <cell r="E131">
            <v>13</v>
          </cell>
          <cell r="F131" t="str">
            <v>TERM</v>
          </cell>
          <cell r="G131" t="str">
            <v>RUM</v>
          </cell>
          <cell r="H131" t="str">
            <v>BUSINESS</v>
          </cell>
          <cell r="I131">
            <v>242058000</v>
          </cell>
          <cell r="J131">
            <v>0</v>
          </cell>
          <cell r="K131">
            <v>0</v>
          </cell>
        </row>
        <row r="132">
          <cell r="A132" t="str">
            <v>INNOVATIVE RESORTS LTD.</v>
          </cell>
          <cell r="B132">
            <v>150</v>
          </cell>
          <cell r="C132" t="str">
            <v>01</v>
          </cell>
          <cell r="D132" t="str">
            <v>USD</v>
          </cell>
          <cell r="E132">
            <v>12</v>
          </cell>
          <cell r="F132" t="str">
            <v>LEASE</v>
          </cell>
          <cell r="G132" t="str">
            <v>TOURISM</v>
          </cell>
          <cell r="H132" t="str">
            <v>BUSINESS</v>
          </cell>
          <cell r="I132">
            <v>5.39</v>
          </cell>
          <cell r="J132">
            <v>9.9999999999999992E-2</v>
          </cell>
          <cell r="K132">
            <v>5.39</v>
          </cell>
        </row>
        <row r="133">
          <cell r="A133" t="str">
            <v>VILLAGE RESORTS LIMITED</v>
          </cell>
          <cell r="B133">
            <v>120</v>
          </cell>
          <cell r="C133" t="str">
            <v>04</v>
          </cell>
          <cell r="D133" t="str">
            <v>USD</v>
          </cell>
          <cell r="E133">
            <v>12</v>
          </cell>
          <cell r="F133" t="str">
            <v>TERM</v>
          </cell>
          <cell r="G133" t="str">
            <v>TOURISM</v>
          </cell>
          <cell r="H133" t="str">
            <v>BUSINESS</v>
          </cell>
          <cell r="I133">
            <v>549515.35</v>
          </cell>
          <cell r="J133">
            <v>10195.089981447125</v>
          </cell>
          <cell r="K133">
            <v>549515.35</v>
          </cell>
        </row>
        <row r="134">
          <cell r="A134" t="str">
            <v>PEGASUS HOTEL</v>
          </cell>
          <cell r="B134">
            <v>120</v>
          </cell>
          <cell r="C134" t="str">
            <v>04</v>
          </cell>
          <cell r="D134" t="str">
            <v>USD</v>
          </cell>
          <cell r="E134">
            <v>12</v>
          </cell>
          <cell r="F134" t="str">
            <v>TERM</v>
          </cell>
          <cell r="G134" t="str">
            <v>TOURISM</v>
          </cell>
          <cell r="H134" t="str">
            <v>BUSINESS</v>
          </cell>
          <cell r="I134">
            <v>860378.21</v>
          </cell>
          <cell r="J134">
            <v>15962.489981447125</v>
          </cell>
          <cell r="K134">
            <v>860378.21</v>
          </cell>
        </row>
        <row r="135">
          <cell r="A135" t="str">
            <v>GREAT RESORTS</v>
          </cell>
          <cell r="B135">
            <v>150</v>
          </cell>
          <cell r="C135" t="str">
            <v>00</v>
          </cell>
          <cell r="D135" t="str">
            <v>USD</v>
          </cell>
          <cell r="E135">
            <v>9.4600000000000009</v>
          </cell>
          <cell r="F135" t="str">
            <v>LEASE</v>
          </cell>
          <cell r="G135" t="str">
            <v>TOURISM</v>
          </cell>
          <cell r="H135" t="str">
            <v>BUSINESS</v>
          </cell>
          <cell r="I135">
            <v>1191702.05</v>
          </cell>
          <cell r="J135">
            <v>22109.5</v>
          </cell>
          <cell r="K135">
            <v>1191702.05</v>
          </cell>
        </row>
        <row r="136">
          <cell r="A136" t="str">
            <v>BRL LIMITED</v>
          </cell>
          <cell r="B136">
            <v>150</v>
          </cell>
          <cell r="C136" t="str">
            <v>00</v>
          </cell>
          <cell r="D136" t="str">
            <v>USD</v>
          </cell>
          <cell r="E136">
            <v>12</v>
          </cell>
          <cell r="F136" t="str">
            <v>LEASE</v>
          </cell>
          <cell r="G136" t="str">
            <v>TOURISM</v>
          </cell>
          <cell r="H136" t="str">
            <v>BUSINESS</v>
          </cell>
          <cell r="I136">
            <v>1293832.31</v>
          </cell>
          <cell r="J136">
            <v>24004.310018552878</v>
          </cell>
          <cell r="K136">
            <v>1293832.31</v>
          </cell>
        </row>
        <row r="137">
          <cell r="A137" t="str">
            <v>INNOVATIVE RESORTS LTD.</v>
          </cell>
          <cell r="B137">
            <v>150</v>
          </cell>
          <cell r="C137" t="str">
            <v>00</v>
          </cell>
          <cell r="D137" t="str">
            <v>USD</v>
          </cell>
          <cell r="E137">
            <v>12</v>
          </cell>
          <cell r="F137" t="str">
            <v>LEASE</v>
          </cell>
          <cell r="G137" t="str">
            <v>TOURISM</v>
          </cell>
          <cell r="H137" t="str">
            <v>BUSINESS</v>
          </cell>
          <cell r="I137">
            <v>1421703.05</v>
          </cell>
          <cell r="J137">
            <v>26376.67996289425</v>
          </cell>
          <cell r="K137">
            <v>1421703.05</v>
          </cell>
        </row>
        <row r="138">
          <cell r="A138" t="str">
            <v>VILLAGE RESORTS LIMITED</v>
          </cell>
          <cell r="B138">
            <v>120</v>
          </cell>
          <cell r="C138" t="str">
            <v>02</v>
          </cell>
          <cell r="D138" t="str">
            <v>USD</v>
          </cell>
          <cell r="E138">
            <v>12</v>
          </cell>
          <cell r="F138" t="str">
            <v>TERM</v>
          </cell>
          <cell r="G138" t="str">
            <v>TOURISM</v>
          </cell>
          <cell r="H138" t="str">
            <v>BUSINESS</v>
          </cell>
          <cell r="I138">
            <v>1666992.25</v>
          </cell>
          <cell r="J138">
            <v>30927.5</v>
          </cell>
          <cell r="K138">
            <v>1666992.25</v>
          </cell>
        </row>
        <row r="139">
          <cell r="A139" t="str">
            <v>THREE RIVERS MGMT. LTD.</v>
          </cell>
          <cell r="B139">
            <v>120</v>
          </cell>
          <cell r="C139" t="str">
            <v>04</v>
          </cell>
          <cell r="D139" t="str">
            <v>JA $</v>
          </cell>
          <cell r="E139">
            <v>23</v>
          </cell>
          <cell r="F139" t="str">
            <v>TERM</v>
          </cell>
          <cell r="G139" t="str">
            <v>TOURISM</v>
          </cell>
          <cell r="H139" t="str">
            <v>BUSINESS</v>
          </cell>
          <cell r="I139">
            <v>2271930.5099999998</v>
          </cell>
          <cell r="J139">
            <v>0</v>
          </cell>
          <cell r="K139">
            <v>0</v>
          </cell>
        </row>
        <row r="140">
          <cell r="A140" t="str">
            <v>INTERNATIONAL HOTELS</v>
          </cell>
          <cell r="B140">
            <v>150</v>
          </cell>
          <cell r="C140" t="str">
            <v>01</v>
          </cell>
          <cell r="D140" t="str">
            <v>USD</v>
          </cell>
          <cell r="E140">
            <v>12.5</v>
          </cell>
          <cell r="F140" t="str">
            <v>LEASE</v>
          </cell>
          <cell r="G140" t="str">
            <v>TOURISM</v>
          </cell>
          <cell r="H140" t="str">
            <v>BUSINESS</v>
          </cell>
          <cell r="I140">
            <v>2460047.21</v>
          </cell>
          <cell r="J140">
            <v>45640.950092764382</v>
          </cell>
          <cell r="K140">
            <v>2460047.21</v>
          </cell>
        </row>
        <row r="141">
          <cell r="A141" t="str">
            <v>GREAT RESORTS</v>
          </cell>
          <cell r="B141">
            <v>120</v>
          </cell>
          <cell r="C141" t="str">
            <v>50</v>
          </cell>
          <cell r="D141" t="str">
            <v>USD</v>
          </cell>
          <cell r="E141">
            <v>9.4600000000000009</v>
          </cell>
          <cell r="F141" t="str">
            <v>TERM</v>
          </cell>
          <cell r="G141" t="str">
            <v>TOURISM</v>
          </cell>
          <cell r="H141" t="str">
            <v>BUSINESS</v>
          </cell>
          <cell r="I141">
            <v>4053280</v>
          </cell>
          <cell r="J141">
            <v>75200</v>
          </cell>
          <cell r="K141">
            <v>4053280</v>
          </cell>
        </row>
        <row r="142">
          <cell r="A142" t="str">
            <v>VILLAGE RESORTS LIMITED</v>
          </cell>
          <cell r="B142">
            <v>150</v>
          </cell>
          <cell r="C142" t="str">
            <v>00</v>
          </cell>
          <cell r="D142" t="str">
            <v>USD</v>
          </cell>
          <cell r="E142">
            <v>12</v>
          </cell>
          <cell r="F142" t="str">
            <v>LEASE</v>
          </cell>
          <cell r="G142" t="str">
            <v>TOURISM</v>
          </cell>
          <cell r="H142" t="str">
            <v>BUSINESS</v>
          </cell>
          <cell r="I142">
            <v>7906541.9500000002</v>
          </cell>
          <cell r="J142">
            <v>146689.08998144712</v>
          </cell>
          <cell r="K142">
            <v>7906541.9499999993</v>
          </cell>
        </row>
        <row r="143">
          <cell r="A143" t="str">
            <v>SOMERSET ENTERPRISES LTD.</v>
          </cell>
          <cell r="B143">
            <v>120</v>
          </cell>
          <cell r="C143" t="str">
            <v>50</v>
          </cell>
          <cell r="D143" t="str">
            <v>JA $</v>
          </cell>
          <cell r="E143">
            <v>20</v>
          </cell>
          <cell r="F143" t="str">
            <v>TERM</v>
          </cell>
          <cell r="G143" t="str">
            <v>TOURISM</v>
          </cell>
          <cell r="H143" t="str">
            <v>BUSINESS</v>
          </cell>
          <cell r="I143">
            <v>8690910.5199999996</v>
          </cell>
          <cell r="J143">
            <v>0</v>
          </cell>
          <cell r="K143">
            <v>0</v>
          </cell>
        </row>
        <row r="144">
          <cell r="A144" t="str">
            <v>INTERNATIONAL HOTELS</v>
          </cell>
          <cell r="B144">
            <v>150</v>
          </cell>
          <cell r="C144" t="str">
            <v>00</v>
          </cell>
          <cell r="D144" t="str">
            <v>USD</v>
          </cell>
          <cell r="E144">
            <v>12.5</v>
          </cell>
          <cell r="F144" t="str">
            <v>LEASE</v>
          </cell>
          <cell r="G144" t="str">
            <v>TOURISM</v>
          </cell>
          <cell r="H144" t="str">
            <v>BUSINESS</v>
          </cell>
          <cell r="I144">
            <v>43471847.340000004</v>
          </cell>
          <cell r="J144">
            <v>806527.77996289439</v>
          </cell>
          <cell r="K144">
            <v>43471847.340000004</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WRS97TAB"/>
      <sheetName val="SetUp_Sheet"/>
      <sheetName val="Data_check"/>
      <sheetName val="embi_day"/>
      <sheetName val="GenericI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titled (2)"/>
    </sheetNames>
    <sheetDataSet>
      <sheetData sheetId="0">
        <row r="1">
          <cell r="A1" t="str">
            <v>NAME</v>
          </cell>
          <cell r="B1" t="str">
            <v>GL</v>
          </cell>
          <cell r="C1" t="str">
            <v>SL</v>
          </cell>
          <cell r="D1" t="str">
            <v>TYPE</v>
          </cell>
          <cell r="E1" t="str">
            <v>CCY</v>
          </cell>
          <cell r="F1" t="str">
            <v>INT</v>
          </cell>
          <cell r="G1" t="str">
            <v>cbm 4</v>
          </cell>
          <cell r="H1" t="str">
            <v>cbm 5</v>
          </cell>
          <cell r="I1" t="str">
            <v>cbm 9</v>
          </cell>
          <cell r="J1" t="str">
            <v>JMD</v>
          </cell>
          <cell r="K1" t="str">
            <v>USD</v>
          </cell>
          <cell r="L1" t="str">
            <v>JMD EQUIV</v>
          </cell>
        </row>
        <row r="2">
          <cell r="A2" t="str">
            <v>JAMAICA BROILERS GROUP</v>
          </cell>
          <cell r="B2">
            <v>120</v>
          </cell>
          <cell r="C2" t="str">
            <v>02</v>
          </cell>
          <cell r="D2" t="str">
            <v>TERM</v>
          </cell>
          <cell r="E2" t="str">
            <v>JA $</v>
          </cell>
          <cell r="F2">
            <v>12</v>
          </cell>
          <cell r="G2" t="str">
            <v>BUSINESS</v>
          </cell>
          <cell r="H2" t="str">
            <v>LIVESTOCK</v>
          </cell>
          <cell r="I2" t="str">
            <v>COMM</v>
          </cell>
          <cell r="J2">
            <v>5368425</v>
          </cell>
          <cell r="K2">
            <v>0</v>
          </cell>
          <cell r="L2">
            <v>0</v>
          </cell>
        </row>
        <row r="3">
          <cell r="A3" t="str">
            <v>WRAY AND NEPHEW GROUP LIMITED</v>
          </cell>
          <cell r="B3">
            <v>120</v>
          </cell>
          <cell r="C3" t="str">
            <v>02</v>
          </cell>
          <cell r="D3" t="str">
            <v>TERM</v>
          </cell>
          <cell r="E3" t="str">
            <v>JA $</v>
          </cell>
          <cell r="F3">
            <v>13</v>
          </cell>
          <cell r="G3" t="str">
            <v>BUSINESS</v>
          </cell>
          <cell r="H3" t="str">
            <v>RUM</v>
          </cell>
          <cell r="I3" t="str">
            <v>COMM</v>
          </cell>
          <cell r="J3">
            <v>285272000</v>
          </cell>
          <cell r="K3">
            <v>0</v>
          </cell>
          <cell r="L3">
            <v>0</v>
          </cell>
        </row>
        <row r="4">
          <cell r="A4" t="str">
            <v>VAP LIMITED</v>
          </cell>
          <cell r="B4">
            <v>120</v>
          </cell>
          <cell r="C4" t="str">
            <v>02</v>
          </cell>
          <cell r="D4" t="str">
            <v>TERM</v>
          </cell>
          <cell r="E4" t="str">
            <v>JA $</v>
          </cell>
          <cell r="F4">
            <v>32</v>
          </cell>
          <cell r="G4" t="str">
            <v>BUSINESS</v>
          </cell>
          <cell r="H4" t="str">
            <v>PROF.&amp; BUS</v>
          </cell>
          <cell r="I4" t="str">
            <v>COMM</v>
          </cell>
          <cell r="J4">
            <v>6850000</v>
          </cell>
          <cell r="K4">
            <v>0</v>
          </cell>
          <cell r="L4">
            <v>0</v>
          </cell>
        </row>
        <row r="5">
          <cell r="A5" t="str">
            <v>BARRETT CALMAN</v>
          </cell>
          <cell r="B5">
            <v>120</v>
          </cell>
          <cell r="C5" t="str">
            <v>02</v>
          </cell>
          <cell r="D5" t="str">
            <v>TERM</v>
          </cell>
          <cell r="E5" t="str">
            <v>JA $</v>
          </cell>
          <cell r="F5">
            <v>32</v>
          </cell>
          <cell r="G5" t="str">
            <v>INDIV.</v>
          </cell>
          <cell r="H5" t="str">
            <v>INDIV.</v>
          </cell>
          <cell r="I5" t="str">
            <v>PERSONAL</v>
          </cell>
          <cell r="J5">
            <v>3133333.29</v>
          </cell>
          <cell r="K5">
            <v>0</v>
          </cell>
          <cell r="L5">
            <v>0</v>
          </cell>
        </row>
        <row r="6">
          <cell r="A6" t="str">
            <v>MUSSON JAMAICA LTD.</v>
          </cell>
          <cell r="B6">
            <v>120</v>
          </cell>
          <cell r="C6" t="str">
            <v>02</v>
          </cell>
          <cell r="D6" t="str">
            <v>TERM</v>
          </cell>
          <cell r="E6" t="str">
            <v>JA $</v>
          </cell>
          <cell r="F6">
            <v>12</v>
          </cell>
          <cell r="G6" t="str">
            <v>BUSINESS</v>
          </cell>
          <cell r="H6" t="str">
            <v>FOOD &amp; DRINK</v>
          </cell>
          <cell r="I6" t="str">
            <v>COMM</v>
          </cell>
          <cell r="J6">
            <v>5500000</v>
          </cell>
          <cell r="K6">
            <v>0</v>
          </cell>
          <cell r="L6">
            <v>0</v>
          </cell>
        </row>
        <row r="7">
          <cell r="A7" t="str">
            <v>VILLAGE RESORTS LIMITED</v>
          </cell>
          <cell r="B7">
            <v>120</v>
          </cell>
          <cell r="C7" t="str">
            <v>02</v>
          </cell>
          <cell r="D7" t="str">
            <v>TERM</v>
          </cell>
          <cell r="E7" t="str">
            <v>USD</v>
          </cell>
          <cell r="F7">
            <v>12</v>
          </cell>
          <cell r="G7" t="str">
            <v>BUSINESS</v>
          </cell>
          <cell r="H7" t="str">
            <v>TOURISM</v>
          </cell>
          <cell r="I7" t="str">
            <v>COMM</v>
          </cell>
          <cell r="J7">
            <v>90675000</v>
          </cell>
          <cell r="K7">
            <v>1500000</v>
          </cell>
          <cell r="L7">
            <v>90675000</v>
          </cell>
        </row>
        <row r="8">
          <cell r="A8" t="str">
            <v>TROPICAIR</v>
          </cell>
          <cell r="B8">
            <v>120</v>
          </cell>
          <cell r="C8" t="str">
            <v>02</v>
          </cell>
          <cell r="D8" t="str">
            <v>TERM</v>
          </cell>
          <cell r="E8" t="str">
            <v>USD</v>
          </cell>
          <cell r="F8">
            <v>10</v>
          </cell>
          <cell r="G8" t="str">
            <v>BUSINESS</v>
          </cell>
          <cell r="H8" t="str">
            <v>METAL PROD</v>
          </cell>
          <cell r="I8" t="str">
            <v>COMM</v>
          </cell>
          <cell r="J8">
            <v>12090000</v>
          </cell>
          <cell r="K8">
            <v>200000</v>
          </cell>
          <cell r="L8">
            <v>12090000</v>
          </cell>
        </row>
        <row r="9">
          <cell r="A9" t="str">
            <v>DUQUESNAY RONALD</v>
          </cell>
          <cell r="B9">
            <v>120</v>
          </cell>
          <cell r="C9" t="str">
            <v>03</v>
          </cell>
          <cell r="D9" t="str">
            <v>MTG</v>
          </cell>
          <cell r="E9" t="str">
            <v>JA $</v>
          </cell>
          <cell r="F9">
            <v>10</v>
          </cell>
          <cell r="G9" t="str">
            <v>INDIV.</v>
          </cell>
          <cell r="H9" t="str">
            <v>INDIV.</v>
          </cell>
          <cell r="I9" t="str">
            <v>PERSONAL</v>
          </cell>
          <cell r="J9">
            <v>927.24</v>
          </cell>
          <cell r="K9">
            <v>0</v>
          </cell>
          <cell r="L9">
            <v>0</v>
          </cell>
        </row>
        <row r="10">
          <cell r="A10" t="str">
            <v>DUQUESNAY STEPHEN</v>
          </cell>
          <cell r="B10">
            <v>120</v>
          </cell>
          <cell r="C10" t="str">
            <v>03</v>
          </cell>
          <cell r="D10" t="str">
            <v>MTG</v>
          </cell>
          <cell r="E10" t="str">
            <v>JA $</v>
          </cell>
          <cell r="F10">
            <v>10</v>
          </cell>
          <cell r="G10" t="str">
            <v>INDIV.</v>
          </cell>
          <cell r="H10" t="str">
            <v>INDIV.</v>
          </cell>
          <cell r="I10" t="str">
            <v>PERSONAL</v>
          </cell>
          <cell r="J10">
            <v>0.05</v>
          </cell>
          <cell r="K10">
            <v>0</v>
          </cell>
          <cell r="L10">
            <v>0</v>
          </cell>
        </row>
        <row r="11">
          <cell r="A11" t="str">
            <v>NESTLE JAMAICA LIMITED</v>
          </cell>
          <cell r="B11">
            <v>120</v>
          </cell>
          <cell r="C11" t="str">
            <v>04</v>
          </cell>
          <cell r="D11" t="str">
            <v>TERM</v>
          </cell>
          <cell r="E11" t="str">
            <v>JA $</v>
          </cell>
          <cell r="F11">
            <v>19</v>
          </cell>
          <cell r="G11" t="str">
            <v>BUSINESS</v>
          </cell>
          <cell r="H11" t="str">
            <v>FOOD &amp; DRINK</v>
          </cell>
          <cell r="I11" t="str">
            <v>COMM</v>
          </cell>
          <cell r="J11">
            <v>1517830</v>
          </cell>
          <cell r="K11">
            <v>0</v>
          </cell>
          <cell r="L11">
            <v>0</v>
          </cell>
        </row>
        <row r="12">
          <cell r="A12" t="str">
            <v>CARIBBEAN CEMENT COMPANY LTD</v>
          </cell>
          <cell r="B12">
            <v>120</v>
          </cell>
          <cell r="C12" t="str">
            <v>04</v>
          </cell>
          <cell r="D12" t="str">
            <v>TERM</v>
          </cell>
          <cell r="E12" t="str">
            <v>JA $</v>
          </cell>
          <cell r="F12">
            <v>26.5</v>
          </cell>
          <cell r="G12" t="str">
            <v>BUSINESS</v>
          </cell>
          <cell r="H12" t="str">
            <v xml:space="preserve">CEMENT </v>
          </cell>
          <cell r="I12" t="str">
            <v>COMM</v>
          </cell>
          <cell r="J12">
            <v>2599868.64</v>
          </cell>
          <cell r="K12">
            <v>0</v>
          </cell>
          <cell r="L12">
            <v>0</v>
          </cell>
        </row>
        <row r="13">
          <cell r="A13" t="str">
            <v>GRACE KENNEDY REMITTANCE SERVICE</v>
          </cell>
          <cell r="B13">
            <v>120</v>
          </cell>
          <cell r="C13" t="str">
            <v>04</v>
          </cell>
          <cell r="D13" t="str">
            <v>TERM</v>
          </cell>
          <cell r="E13" t="str">
            <v>JA $</v>
          </cell>
          <cell r="F13">
            <v>32</v>
          </cell>
          <cell r="G13" t="str">
            <v>F.I.</v>
          </cell>
          <cell r="H13" t="str">
            <v>F.I.</v>
          </cell>
          <cell r="I13" t="str">
            <v>COMM</v>
          </cell>
          <cell r="J13">
            <v>387194.86</v>
          </cell>
          <cell r="K13">
            <v>0</v>
          </cell>
          <cell r="L13">
            <v>0</v>
          </cell>
        </row>
        <row r="14">
          <cell r="A14" t="str">
            <v>COATES BROTHERS JAMAICA LIMITED</v>
          </cell>
          <cell r="B14">
            <v>120</v>
          </cell>
          <cell r="C14" t="str">
            <v>04</v>
          </cell>
          <cell r="D14" t="str">
            <v>TERM</v>
          </cell>
          <cell r="E14" t="str">
            <v>JA $</v>
          </cell>
          <cell r="F14">
            <v>15</v>
          </cell>
          <cell r="G14" t="str">
            <v>BUSINESS</v>
          </cell>
          <cell r="H14" t="str">
            <v>PROF.&amp; BUS</v>
          </cell>
          <cell r="I14" t="str">
            <v>COMM</v>
          </cell>
          <cell r="J14">
            <v>367287.35</v>
          </cell>
          <cell r="K14">
            <v>0</v>
          </cell>
          <cell r="L14">
            <v>0</v>
          </cell>
        </row>
        <row r="15">
          <cell r="A15" t="str">
            <v>MOORE BUSINESS FORMS CARIB LTD.</v>
          </cell>
          <cell r="B15">
            <v>120</v>
          </cell>
          <cell r="C15" t="str">
            <v>04</v>
          </cell>
          <cell r="D15" t="str">
            <v>TERM</v>
          </cell>
          <cell r="E15" t="str">
            <v>JA $</v>
          </cell>
          <cell r="F15">
            <v>21</v>
          </cell>
          <cell r="G15" t="str">
            <v>BUSINESS</v>
          </cell>
          <cell r="H15" t="str">
            <v>PRINT</v>
          </cell>
          <cell r="I15" t="str">
            <v>COMM</v>
          </cell>
          <cell r="J15">
            <v>3342258.73</v>
          </cell>
          <cell r="K15">
            <v>0</v>
          </cell>
          <cell r="L15">
            <v>0</v>
          </cell>
        </row>
        <row r="16">
          <cell r="A16" t="str">
            <v>MOORE BUSINESS FORMS CARIB LTD.</v>
          </cell>
          <cell r="B16">
            <v>120</v>
          </cell>
          <cell r="C16" t="str">
            <v>04</v>
          </cell>
          <cell r="D16" t="str">
            <v>TERM</v>
          </cell>
          <cell r="E16" t="str">
            <v>JA $</v>
          </cell>
          <cell r="F16">
            <v>21</v>
          </cell>
          <cell r="G16" t="str">
            <v>BUSINESS</v>
          </cell>
          <cell r="H16" t="str">
            <v>PRINT</v>
          </cell>
          <cell r="I16" t="str">
            <v>COMM</v>
          </cell>
          <cell r="J16">
            <v>4273788.7300000004</v>
          </cell>
          <cell r="K16">
            <v>0</v>
          </cell>
          <cell r="L16">
            <v>0</v>
          </cell>
        </row>
        <row r="17">
          <cell r="A17" t="str">
            <v>K. CHANDIRAM LIMITED</v>
          </cell>
          <cell r="B17">
            <v>120</v>
          </cell>
          <cell r="C17" t="str">
            <v>04</v>
          </cell>
          <cell r="D17" t="str">
            <v>TERM</v>
          </cell>
          <cell r="E17" t="str">
            <v>USD</v>
          </cell>
          <cell r="F17">
            <v>12</v>
          </cell>
          <cell r="G17" t="str">
            <v>BUSINESS</v>
          </cell>
          <cell r="H17" t="str">
            <v>DIST'N</v>
          </cell>
          <cell r="I17" t="str">
            <v>COMM</v>
          </cell>
          <cell r="J17">
            <v>1235266.73</v>
          </cell>
          <cell r="K17">
            <v>20434.519933829612</v>
          </cell>
          <cell r="L17">
            <v>1235266.73</v>
          </cell>
        </row>
        <row r="18">
          <cell r="A18" t="str">
            <v>VILLAGE RESORTS LIMITED</v>
          </cell>
          <cell r="B18">
            <v>120</v>
          </cell>
          <cell r="C18" t="str">
            <v>04</v>
          </cell>
          <cell r="D18" t="str">
            <v>TERM</v>
          </cell>
          <cell r="E18" t="str">
            <v>USD</v>
          </cell>
          <cell r="F18">
            <v>12</v>
          </cell>
          <cell r="G18" t="str">
            <v>BUSINESS</v>
          </cell>
          <cell r="H18" t="str">
            <v>TOURISM</v>
          </cell>
          <cell r="I18" t="str">
            <v>COMM</v>
          </cell>
          <cell r="J18">
            <v>2884530.13</v>
          </cell>
          <cell r="K18">
            <v>47717.620016542591</v>
          </cell>
          <cell r="L18">
            <v>2884530.13</v>
          </cell>
        </row>
        <row r="19">
          <cell r="A19" t="str">
            <v>PEGASUS HOTEL</v>
          </cell>
          <cell r="B19">
            <v>120</v>
          </cell>
          <cell r="C19" t="str">
            <v>04</v>
          </cell>
          <cell r="D19" t="str">
            <v>TERM</v>
          </cell>
          <cell r="E19" t="str">
            <v>USD</v>
          </cell>
          <cell r="F19">
            <v>12</v>
          </cell>
          <cell r="G19" t="str">
            <v>BUSINESS</v>
          </cell>
          <cell r="H19" t="str">
            <v>TOURISM</v>
          </cell>
          <cell r="I19" t="str">
            <v>COMM</v>
          </cell>
          <cell r="J19">
            <v>502412.04</v>
          </cell>
          <cell r="K19">
            <v>8311.1999999999989</v>
          </cell>
          <cell r="L19">
            <v>502412.04</v>
          </cell>
        </row>
        <row r="20">
          <cell r="A20" t="str">
            <v>TAN-MARJ INVESTMENTS LTD.</v>
          </cell>
          <cell r="B20">
            <v>120</v>
          </cell>
          <cell r="C20" t="str">
            <v>06</v>
          </cell>
          <cell r="D20" t="str">
            <v>TERM</v>
          </cell>
          <cell r="E20" t="str">
            <v>JA $</v>
          </cell>
          <cell r="F20">
            <v>11</v>
          </cell>
          <cell r="G20" t="str">
            <v>BUSINESS</v>
          </cell>
          <cell r="H20" t="str">
            <v>PROF.&amp; BUS</v>
          </cell>
          <cell r="I20" t="str">
            <v>COMM</v>
          </cell>
          <cell r="J20">
            <v>9725.84</v>
          </cell>
          <cell r="K20">
            <v>0</v>
          </cell>
          <cell r="L20">
            <v>0</v>
          </cell>
        </row>
        <row r="21">
          <cell r="A21" t="str">
            <v>NICO DISTRIBUTORS LIMITED</v>
          </cell>
          <cell r="B21">
            <v>120</v>
          </cell>
          <cell r="C21" t="str">
            <v>06</v>
          </cell>
          <cell r="D21" t="str">
            <v>TERM</v>
          </cell>
          <cell r="E21" t="str">
            <v>JA $</v>
          </cell>
          <cell r="F21">
            <v>30.75</v>
          </cell>
          <cell r="G21" t="str">
            <v>BUSINESS</v>
          </cell>
          <cell r="H21" t="str">
            <v>DIST'N</v>
          </cell>
          <cell r="I21" t="str">
            <v>COMM</v>
          </cell>
          <cell r="J21">
            <v>2500958</v>
          </cell>
          <cell r="K21">
            <v>0</v>
          </cell>
          <cell r="L21">
            <v>0</v>
          </cell>
        </row>
        <row r="22">
          <cell r="A22" t="str">
            <v>NICO DISTRIBUTORS LIMITED</v>
          </cell>
          <cell r="B22">
            <v>120</v>
          </cell>
          <cell r="C22" t="str">
            <v>06</v>
          </cell>
          <cell r="D22" t="str">
            <v>TERM</v>
          </cell>
          <cell r="E22" t="str">
            <v>USD</v>
          </cell>
          <cell r="F22">
            <v>30.75</v>
          </cell>
          <cell r="G22" t="str">
            <v>BUSINESS</v>
          </cell>
          <cell r="H22" t="str">
            <v>DIST'N</v>
          </cell>
          <cell r="I22" t="str">
            <v>COMM</v>
          </cell>
          <cell r="J22">
            <v>21762000</v>
          </cell>
          <cell r="K22">
            <v>360000</v>
          </cell>
          <cell r="L22">
            <v>21762000</v>
          </cell>
        </row>
        <row r="23">
          <cell r="A23" t="str">
            <v>SERAMCO</v>
          </cell>
          <cell r="B23">
            <v>120</v>
          </cell>
          <cell r="C23" t="str">
            <v>15</v>
          </cell>
          <cell r="D23" t="str">
            <v>TERM</v>
          </cell>
          <cell r="E23" t="str">
            <v>JA $</v>
          </cell>
          <cell r="F23">
            <v>9.75</v>
          </cell>
          <cell r="G23" t="str">
            <v>BUSINESS</v>
          </cell>
          <cell r="H23" t="str">
            <v>PROF.&amp; BUS</v>
          </cell>
          <cell r="I23" t="str">
            <v>COMM</v>
          </cell>
          <cell r="J23">
            <v>841811.43</v>
          </cell>
          <cell r="K23">
            <v>0</v>
          </cell>
          <cell r="L23">
            <v>0</v>
          </cell>
        </row>
        <row r="24">
          <cell r="A24" t="str">
            <v>SERAMCO</v>
          </cell>
          <cell r="B24">
            <v>120</v>
          </cell>
          <cell r="C24" t="str">
            <v>15</v>
          </cell>
          <cell r="D24" t="str">
            <v>TERM</v>
          </cell>
          <cell r="E24" t="str">
            <v>USD</v>
          </cell>
          <cell r="F24">
            <v>9.75</v>
          </cell>
          <cell r="G24" t="str">
            <v>BUSINESS</v>
          </cell>
          <cell r="H24" t="str">
            <v>PROF.&amp; BUS</v>
          </cell>
          <cell r="I24" t="str">
            <v>COMM</v>
          </cell>
          <cell r="J24">
            <v>2096462.22</v>
          </cell>
          <cell r="K24">
            <v>34680.930024813897</v>
          </cell>
          <cell r="L24">
            <v>2096462.2200000002</v>
          </cell>
        </row>
        <row r="25">
          <cell r="A25" t="str">
            <v>GOVERNMENT OF JAMAICA</v>
          </cell>
          <cell r="B25">
            <v>120</v>
          </cell>
          <cell r="C25" t="str">
            <v>18</v>
          </cell>
          <cell r="D25" t="str">
            <v>TERM</v>
          </cell>
          <cell r="E25" t="str">
            <v>USD</v>
          </cell>
          <cell r="F25">
            <v>10</v>
          </cell>
          <cell r="G25" t="str">
            <v>CENTRAL GOV</v>
          </cell>
          <cell r="H25" t="str">
            <v>CENTRAL GOV</v>
          </cell>
          <cell r="I25" t="str">
            <v>CENTRAL GOV</v>
          </cell>
          <cell r="J25">
            <v>62219720.899999999</v>
          </cell>
          <cell r="K25">
            <v>1029275.7799834573</v>
          </cell>
          <cell r="L25">
            <v>62219720.899999999</v>
          </cell>
        </row>
        <row r="26">
          <cell r="A26" t="str">
            <v>SUGAR COMPANY</v>
          </cell>
          <cell r="B26">
            <v>120</v>
          </cell>
          <cell r="C26" t="str">
            <v>18</v>
          </cell>
          <cell r="D26" t="str">
            <v>TERM</v>
          </cell>
          <cell r="E26" t="str">
            <v>USD</v>
          </cell>
          <cell r="F26">
            <v>12</v>
          </cell>
          <cell r="G26" t="str">
            <v>POX</v>
          </cell>
          <cell r="H26" t="str">
            <v>POX</v>
          </cell>
          <cell r="I26" t="str">
            <v>PUB ENT</v>
          </cell>
          <cell r="J26">
            <v>3358326.35</v>
          </cell>
          <cell r="K26">
            <v>55555.440033085193</v>
          </cell>
          <cell r="L26">
            <v>3358326.35</v>
          </cell>
        </row>
        <row r="27">
          <cell r="A27" t="str">
            <v>CHALICE LIMITED</v>
          </cell>
          <cell r="B27">
            <v>120</v>
          </cell>
          <cell r="C27" t="str">
            <v>33</v>
          </cell>
          <cell r="D27" t="str">
            <v>MTG</v>
          </cell>
          <cell r="E27" t="str">
            <v>JA $</v>
          </cell>
          <cell r="F27">
            <v>10</v>
          </cell>
          <cell r="G27" t="str">
            <v>BUSINESS</v>
          </cell>
          <cell r="H27" t="str">
            <v>R/E SVCS</v>
          </cell>
          <cell r="I27" t="str">
            <v>MTG</v>
          </cell>
          <cell r="J27">
            <v>26561.32</v>
          </cell>
          <cell r="K27">
            <v>0</v>
          </cell>
          <cell r="L27">
            <v>0</v>
          </cell>
        </row>
        <row r="28">
          <cell r="A28" t="str">
            <v>DUQUESNAY RONALD</v>
          </cell>
          <cell r="B28">
            <v>120</v>
          </cell>
          <cell r="C28" t="str">
            <v>33</v>
          </cell>
          <cell r="D28" t="str">
            <v>MTG</v>
          </cell>
          <cell r="E28" t="str">
            <v>JA $</v>
          </cell>
          <cell r="F28">
            <v>10</v>
          </cell>
          <cell r="G28" t="str">
            <v>INDIV.</v>
          </cell>
          <cell r="H28" t="str">
            <v>INDIV.</v>
          </cell>
          <cell r="I28" t="str">
            <v>PERSONAL</v>
          </cell>
          <cell r="J28">
            <v>26253.96</v>
          </cell>
          <cell r="K28">
            <v>0</v>
          </cell>
          <cell r="L28">
            <v>0</v>
          </cell>
        </row>
        <row r="29">
          <cell r="A29" t="str">
            <v>DUQUESNAY STEPHEN</v>
          </cell>
          <cell r="B29">
            <v>120</v>
          </cell>
          <cell r="C29" t="str">
            <v>33</v>
          </cell>
          <cell r="D29" t="str">
            <v>MTG</v>
          </cell>
          <cell r="E29" t="str">
            <v>JA $</v>
          </cell>
          <cell r="F29">
            <v>10</v>
          </cell>
          <cell r="G29" t="str">
            <v>INDIV.</v>
          </cell>
          <cell r="H29" t="str">
            <v>INDIV.</v>
          </cell>
          <cell r="I29" t="str">
            <v>PERSONAL</v>
          </cell>
          <cell r="J29">
            <v>26146.400000000001</v>
          </cell>
          <cell r="K29">
            <v>0</v>
          </cell>
          <cell r="L29">
            <v>0</v>
          </cell>
        </row>
        <row r="30">
          <cell r="A30" t="str">
            <v>NESTLE JAMAICA LIMITED</v>
          </cell>
          <cell r="B30">
            <v>120</v>
          </cell>
          <cell r="C30" t="str">
            <v>41</v>
          </cell>
          <cell r="D30" t="str">
            <v>TERM</v>
          </cell>
          <cell r="E30" t="str">
            <v>JA $</v>
          </cell>
          <cell r="F30">
            <v>19</v>
          </cell>
          <cell r="G30" t="str">
            <v>BUSINESS</v>
          </cell>
          <cell r="H30" t="str">
            <v>FOOD &amp; DRINK</v>
          </cell>
          <cell r="I30" t="str">
            <v>COMM</v>
          </cell>
          <cell r="J30">
            <v>112348000</v>
          </cell>
          <cell r="K30">
            <v>0</v>
          </cell>
          <cell r="L30">
            <v>0</v>
          </cell>
        </row>
        <row r="31">
          <cell r="A31" t="str">
            <v>RAPID AND SHEFFIELD</v>
          </cell>
          <cell r="B31">
            <v>120</v>
          </cell>
          <cell r="C31" t="str">
            <v>42</v>
          </cell>
          <cell r="D31" t="str">
            <v>TERM</v>
          </cell>
          <cell r="E31" t="str">
            <v>JA $</v>
          </cell>
          <cell r="F31">
            <v>23.75</v>
          </cell>
          <cell r="G31" t="str">
            <v>BUSINESS</v>
          </cell>
          <cell r="H31" t="str">
            <v>DIST'N</v>
          </cell>
          <cell r="I31" t="str">
            <v>COMM</v>
          </cell>
          <cell r="J31">
            <v>63000000</v>
          </cell>
          <cell r="K31">
            <v>0</v>
          </cell>
          <cell r="L31">
            <v>0</v>
          </cell>
        </row>
        <row r="32">
          <cell r="A32" t="str">
            <v>CESCO LIMITED</v>
          </cell>
          <cell r="B32">
            <v>120</v>
          </cell>
          <cell r="C32" t="str">
            <v>42</v>
          </cell>
          <cell r="D32" t="str">
            <v>TERM</v>
          </cell>
          <cell r="E32" t="str">
            <v>USD</v>
          </cell>
          <cell r="F32">
            <v>15</v>
          </cell>
          <cell r="G32" t="str">
            <v>BUSINESS</v>
          </cell>
          <cell r="H32" t="str">
            <v>DIST'N</v>
          </cell>
          <cell r="I32" t="str">
            <v>COMM</v>
          </cell>
          <cell r="J32">
            <v>23998700.170000002</v>
          </cell>
          <cell r="K32">
            <v>397000.82994210091</v>
          </cell>
          <cell r="L32">
            <v>23998700.170000002</v>
          </cell>
        </row>
        <row r="33">
          <cell r="A33" t="str">
            <v>BRL LIMITED</v>
          </cell>
          <cell r="B33">
            <v>120</v>
          </cell>
          <cell r="C33" t="str">
            <v>42</v>
          </cell>
          <cell r="D33" t="str">
            <v>TERM</v>
          </cell>
          <cell r="E33" t="str">
            <v>USD</v>
          </cell>
          <cell r="F33">
            <v>12</v>
          </cell>
          <cell r="G33" t="str">
            <v>BUSINESS</v>
          </cell>
          <cell r="H33" t="str">
            <v>TOURISM</v>
          </cell>
          <cell r="I33" t="str">
            <v>COMM</v>
          </cell>
          <cell r="J33">
            <v>1880599.5</v>
          </cell>
          <cell r="K33">
            <v>31110</v>
          </cell>
          <cell r="L33">
            <v>1880599.5</v>
          </cell>
        </row>
        <row r="34">
          <cell r="A34" t="str">
            <v>GENERAL TOOL AND SUPPLY</v>
          </cell>
          <cell r="B34">
            <v>120</v>
          </cell>
          <cell r="C34" t="str">
            <v>42</v>
          </cell>
          <cell r="D34" t="str">
            <v>TERM</v>
          </cell>
          <cell r="E34" t="str">
            <v>USD</v>
          </cell>
          <cell r="F34">
            <v>15</v>
          </cell>
          <cell r="G34" t="str">
            <v>BUSINESS</v>
          </cell>
          <cell r="H34" t="str">
            <v>DIST'N</v>
          </cell>
          <cell r="I34" t="str">
            <v>COMM</v>
          </cell>
          <cell r="J34">
            <v>2482793.94</v>
          </cell>
          <cell r="K34">
            <v>41071.860049627787</v>
          </cell>
          <cell r="L34">
            <v>2482793.94</v>
          </cell>
        </row>
        <row r="35">
          <cell r="A35" t="str">
            <v>JAMAICA OBSERVER</v>
          </cell>
          <cell r="B35">
            <v>120</v>
          </cell>
          <cell r="C35" t="str">
            <v>42</v>
          </cell>
          <cell r="D35" t="str">
            <v>TERM</v>
          </cell>
          <cell r="E35" t="str">
            <v>USD</v>
          </cell>
          <cell r="F35">
            <v>9.5</v>
          </cell>
          <cell r="G35" t="str">
            <v>BUSINESS</v>
          </cell>
          <cell r="H35" t="str">
            <v>PRINT</v>
          </cell>
          <cell r="I35" t="str">
            <v>COMM</v>
          </cell>
          <cell r="J35">
            <v>19541322.100000001</v>
          </cell>
          <cell r="K35">
            <v>323264.22001654259</v>
          </cell>
          <cell r="L35">
            <v>19541322.100000001</v>
          </cell>
        </row>
        <row r="36">
          <cell r="A36" t="str">
            <v>FACEY COMMODITY COMPANY</v>
          </cell>
          <cell r="B36">
            <v>120</v>
          </cell>
          <cell r="C36" t="str">
            <v>42</v>
          </cell>
          <cell r="D36" t="str">
            <v>TERM</v>
          </cell>
          <cell r="E36" t="str">
            <v>USD</v>
          </cell>
          <cell r="F36">
            <v>10</v>
          </cell>
          <cell r="G36" t="str">
            <v>BUSINESS</v>
          </cell>
          <cell r="H36" t="str">
            <v>DIST'N</v>
          </cell>
          <cell r="I36" t="str">
            <v>COMM</v>
          </cell>
          <cell r="J36">
            <v>284373846.89999998</v>
          </cell>
          <cell r="K36">
            <v>4704281.9999999991</v>
          </cell>
          <cell r="L36">
            <v>284373846.89999998</v>
          </cell>
        </row>
        <row r="37">
          <cell r="A37" t="str">
            <v>LASCO DISTRIBUTORS LIMITED</v>
          </cell>
          <cell r="B37">
            <v>120</v>
          </cell>
          <cell r="C37" t="str">
            <v>42</v>
          </cell>
          <cell r="D37" t="str">
            <v>TERM</v>
          </cell>
          <cell r="E37" t="str">
            <v>USD</v>
          </cell>
          <cell r="F37">
            <v>10.5</v>
          </cell>
          <cell r="G37" t="str">
            <v>BUSINESS</v>
          </cell>
          <cell r="H37" t="str">
            <v>DIST'N</v>
          </cell>
          <cell r="I37" t="str">
            <v>COMM</v>
          </cell>
          <cell r="J37">
            <v>18135000</v>
          </cell>
          <cell r="K37">
            <v>300000</v>
          </cell>
          <cell r="L37">
            <v>18135000</v>
          </cell>
        </row>
        <row r="38">
          <cell r="A38" t="str">
            <v>WRAY AND NEPHEW GROUP LIMITED</v>
          </cell>
          <cell r="B38">
            <v>120</v>
          </cell>
          <cell r="C38" t="str">
            <v>50</v>
          </cell>
          <cell r="D38" t="str">
            <v>TERM</v>
          </cell>
          <cell r="E38" t="str">
            <v>JA $</v>
          </cell>
          <cell r="F38">
            <v>13</v>
          </cell>
          <cell r="G38" t="str">
            <v>BUSINESS</v>
          </cell>
          <cell r="H38" t="str">
            <v>RUM</v>
          </cell>
          <cell r="I38" t="str">
            <v>COMM</v>
          </cell>
          <cell r="J38">
            <v>6086973.75</v>
          </cell>
          <cell r="K38">
            <v>0</v>
          </cell>
          <cell r="L38">
            <v>0</v>
          </cell>
        </row>
        <row r="39">
          <cell r="A39" t="str">
            <v>WRAY AND NEPHEW GROUP LIMITED</v>
          </cell>
          <cell r="B39">
            <v>120</v>
          </cell>
          <cell r="C39" t="str">
            <v>50</v>
          </cell>
          <cell r="D39" t="str">
            <v>TERM</v>
          </cell>
          <cell r="E39" t="str">
            <v>JA $</v>
          </cell>
          <cell r="F39">
            <v>13</v>
          </cell>
          <cell r="G39" t="str">
            <v>BUSINESS</v>
          </cell>
          <cell r="H39" t="str">
            <v>RUM</v>
          </cell>
          <cell r="I39" t="str">
            <v>COMM</v>
          </cell>
          <cell r="J39">
            <v>23538026.16</v>
          </cell>
          <cell r="K39">
            <v>0</v>
          </cell>
          <cell r="L39">
            <v>0</v>
          </cell>
        </row>
        <row r="40">
          <cell r="A40" t="str">
            <v>WRAY AND NEPHEW GROUP LIMITED</v>
          </cell>
          <cell r="B40">
            <v>120</v>
          </cell>
          <cell r="C40" t="str">
            <v>50</v>
          </cell>
          <cell r="D40" t="str">
            <v>TERM</v>
          </cell>
          <cell r="E40" t="str">
            <v>JA $</v>
          </cell>
          <cell r="F40">
            <v>13</v>
          </cell>
          <cell r="G40" t="str">
            <v>BUSINESS</v>
          </cell>
          <cell r="H40" t="str">
            <v>RUM</v>
          </cell>
          <cell r="I40" t="str">
            <v>COMM</v>
          </cell>
          <cell r="J40">
            <v>80670270.219999999</v>
          </cell>
          <cell r="K40">
            <v>0</v>
          </cell>
          <cell r="L40">
            <v>0</v>
          </cell>
        </row>
        <row r="41">
          <cell r="A41" t="str">
            <v>BOGUES BROTHERS INDUSTRIES LTD</v>
          </cell>
          <cell r="B41">
            <v>120</v>
          </cell>
          <cell r="C41" t="str">
            <v>50</v>
          </cell>
          <cell r="D41" t="str">
            <v>TERM</v>
          </cell>
          <cell r="E41" t="str">
            <v>JA $</v>
          </cell>
          <cell r="F41">
            <v>15</v>
          </cell>
          <cell r="G41" t="str">
            <v>BUSINESS</v>
          </cell>
          <cell r="H41" t="str">
            <v>PROF.&amp; BUS</v>
          </cell>
          <cell r="I41" t="str">
            <v>COMM</v>
          </cell>
          <cell r="J41">
            <v>1750000</v>
          </cell>
          <cell r="K41">
            <v>0</v>
          </cell>
          <cell r="L41">
            <v>0</v>
          </cell>
        </row>
        <row r="42">
          <cell r="A42" t="str">
            <v>JOHNS HALL AGGREGATES LTD</v>
          </cell>
          <cell r="B42">
            <v>120</v>
          </cell>
          <cell r="C42" t="str">
            <v>50</v>
          </cell>
          <cell r="D42" t="str">
            <v>TERM</v>
          </cell>
          <cell r="E42" t="str">
            <v>JA $</v>
          </cell>
          <cell r="F42">
            <v>12</v>
          </cell>
          <cell r="G42" t="str">
            <v>BUSINESS</v>
          </cell>
          <cell r="H42" t="str">
            <v>MINING-OTHER</v>
          </cell>
          <cell r="I42" t="str">
            <v>COMM</v>
          </cell>
          <cell r="J42">
            <v>13000000</v>
          </cell>
          <cell r="K42">
            <v>0</v>
          </cell>
          <cell r="L42">
            <v>0</v>
          </cell>
        </row>
        <row r="43">
          <cell r="A43" t="str">
            <v>VAP LIMITED</v>
          </cell>
          <cell r="B43">
            <v>120</v>
          </cell>
          <cell r="C43" t="str">
            <v>50</v>
          </cell>
          <cell r="D43" t="str">
            <v>TERM</v>
          </cell>
          <cell r="E43" t="str">
            <v>JA $</v>
          </cell>
          <cell r="F43">
            <v>32</v>
          </cell>
          <cell r="G43" t="str">
            <v>BUSINESS</v>
          </cell>
          <cell r="H43" t="str">
            <v>PROF.&amp; BUS</v>
          </cell>
          <cell r="I43" t="str">
            <v>COMM</v>
          </cell>
          <cell r="J43">
            <v>0.01</v>
          </cell>
          <cell r="K43">
            <v>0</v>
          </cell>
          <cell r="L43">
            <v>0</v>
          </cell>
        </row>
        <row r="44">
          <cell r="A44" t="str">
            <v>EPPING OIL COMPANY LIMITED</v>
          </cell>
          <cell r="B44">
            <v>120</v>
          </cell>
          <cell r="C44" t="str">
            <v>50</v>
          </cell>
          <cell r="D44" t="str">
            <v>TERM</v>
          </cell>
          <cell r="E44" t="str">
            <v>JA $</v>
          </cell>
          <cell r="F44">
            <v>31</v>
          </cell>
          <cell r="G44" t="str">
            <v>BUSINESS</v>
          </cell>
          <cell r="H44" t="str">
            <v>ELECTR. &amp; GAS</v>
          </cell>
          <cell r="I44" t="str">
            <v>COMM</v>
          </cell>
          <cell r="J44">
            <v>1333333.3999999999</v>
          </cell>
          <cell r="K44">
            <v>0</v>
          </cell>
          <cell r="L44">
            <v>0</v>
          </cell>
        </row>
        <row r="45">
          <cell r="A45" t="str">
            <v>WRAY AND NEPHEW GROUP LIMITED</v>
          </cell>
          <cell r="B45">
            <v>120</v>
          </cell>
          <cell r="C45" t="str">
            <v>50</v>
          </cell>
          <cell r="D45" t="str">
            <v>TERM</v>
          </cell>
          <cell r="E45" t="str">
            <v>USD</v>
          </cell>
          <cell r="F45">
            <v>13</v>
          </cell>
          <cell r="G45" t="str">
            <v>BUSINESS</v>
          </cell>
          <cell r="H45" t="str">
            <v>RUM</v>
          </cell>
          <cell r="I45" t="str">
            <v>COMM</v>
          </cell>
          <cell r="J45">
            <v>28405713.120000001</v>
          </cell>
          <cell r="K45">
            <v>469904.26997518609</v>
          </cell>
          <cell r="L45">
            <v>28405713.120000001</v>
          </cell>
        </row>
        <row r="46">
          <cell r="A46" t="str">
            <v>INNOVATIVE RESORTS LTD.</v>
          </cell>
          <cell r="B46">
            <v>120</v>
          </cell>
          <cell r="C46" t="str">
            <v>50</v>
          </cell>
          <cell r="D46" t="str">
            <v>TERM</v>
          </cell>
          <cell r="E46" t="str">
            <v>USD</v>
          </cell>
          <cell r="F46">
            <v>12</v>
          </cell>
          <cell r="G46" t="str">
            <v>BUSINESS</v>
          </cell>
          <cell r="H46" t="str">
            <v>TOURISM</v>
          </cell>
          <cell r="I46" t="str">
            <v>COMM</v>
          </cell>
          <cell r="J46">
            <v>4797640.8499999996</v>
          </cell>
          <cell r="K46">
            <v>79365.440033085179</v>
          </cell>
          <cell r="L46">
            <v>4797640.8499999996</v>
          </cell>
        </row>
        <row r="47">
          <cell r="A47" t="str">
            <v>VILLAGE RESORTS LIMITED</v>
          </cell>
          <cell r="B47">
            <v>120</v>
          </cell>
          <cell r="C47" t="str">
            <v>50</v>
          </cell>
          <cell r="D47" t="str">
            <v>TERM</v>
          </cell>
          <cell r="E47" t="str">
            <v>USD</v>
          </cell>
          <cell r="F47">
            <v>12</v>
          </cell>
          <cell r="G47" t="str">
            <v>BUSINESS</v>
          </cell>
          <cell r="H47" t="str">
            <v>TOURISM</v>
          </cell>
          <cell r="I47" t="str">
            <v>COMM</v>
          </cell>
          <cell r="J47">
            <v>43587809.810000002</v>
          </cell>
          <cell r="K47">
            <v>721055.57998345746</v>
          </cell>
          <cell r="L47">
            <v>43587809.810000002</v>
          </cell>
        </row>
        <row r="48">
          <cell r="A48" t="str">
            <v>VILLAGE RESORTS LIMITED</v>
          </cell>
          <cell r="B48">
            <v>120</v>
          </cell>
          <cell r="C48" t="str">
            <v>50</v>
          </cell>
          <cell r="D48" t="str">
            <v>TERM</v>
          </cell>
          <cell r="E48" t="str">
            <v>USD</v>
          </cell>
          <cell r="F48">
            <v>12</v>
          </cell>
          <cell r="G48" t="str">
            <v>BUSINESS</v>
          </cell>
          <cell r="H48" t="str">
            <v>TOURISM</v>
          </cell>
          <cell r="I48" t="str">
            <v>COMM</v>
          </cell>
          <cell r="J48">
            <v>17914357.5</v>
          </cell>
          <cell r="K48">
            <v>296350</v>
          </cell>
          <cell r="L48">
            <v>17914357.5</v>
          </cell>
        </row>
        <row r="49">
          <cell r="A49" t="str">
            <v>GREAT RESORTS</v>
          </cell>
          <cell r="B49">
            <v>120</v>
          </cell>
          <cell r="C49" t="str">
            <v>50</v>
          </cell>
          <cell r="D49" t="str">
            <v>TERM</v>
          </cell>
          <cell r="E49" t="str">
            <v>USD</v>
          </cell>
          <cell r="F49">
            <v>9.4600000000000009</v>
          </cell>
          <cell r="G49" t="str">
            <v>BUSINESS</v>
          </cell>
          <cell r="H49" t="str">
            <v>TOURISM</v>
          </cell>
          <cell r="I49" t="str">
            <v>COMM</v>
          </cell>
          <cell r="J49">
            <v>5785537.7199999997</v>
          </cell>
          <cell r="K49">
            <v>95707.820016542595</v>
          </cell>
          <cell r="L49">
            <v>5785537.7199999997</v>
          </cell>
        </row>
        <row r="50">
          <cell r="A50" t="str">
            <v>TYRES R US LIMITED</v>
          </cell>
          <cell r="B50">
            <v>120</v>
          </cell>
          <cell r="C50" t="str">
            <v>50</v>
          </cell>
          <cell r="D50" t="str">
            <v>TERM</v>
          </cell>
          <cell r="E50" t="str">
            <v>USD</v>
          </cell>
          <cell r="F50">
            <v>12</v>
          </cell>
          <cell r="G50" t="str">
            <v>BUSINESS</v>
          </cell>
          <cell r="H50" t="str">
            <v>PROF.&amp; BUS</v>
          </cell>
          <cell r="I50" t="str">
            <v>COMM</v>
          </cell>
          <cell r="J50">
            <v>27202500</v>
          </cell>
          <cell r="K50">
            <v>450000</v>
          </cell>
          <cell r="L50">
            <v>27202500</v>
          </cell>
        </row>
        <row r="51">
          <cell r="A51" t="str">
            <v>CLARKE WILLIAM</v>
          </cell>
          <cell r="B51">
            <v>120</v>
          </cell>
          <cell r="C51" t="str">
            <v>52</v>
          </cell>
          <cell r="D51" t="str">
            <v>TERM</v>
          </cell>
          <cell r="E51" t="str">
            <v>USD</v>
          </cell>
          <cell r="F51">
            <v>20</v>
          </cell>
          <cell r="G51" t="str">
            <v>INDIV.</v>
          </cell>
          <cell r="H51" t="str">
            <v>INDIV.</v>
          </cell>
          <cell r="I51" t="str">
            <v>PERSONAL</v>
          </cell>
          <cell r="J51">
            <v>8463000</v>
          </cell>
          <cell r="K51">
            <v>140000</v>
          </cell>
          <cell r="L51">
            <v>8463000</v>
          </cell>
        </row>
        <row r="52">
          <cell r="A52" t="str">
            <v>GOVERNMENT OF JAMAICA</v>
          </cell>
          <cell r="B52">
            <v>120</v>
          </cell>
          <cell r="C52" t="str">
            <v>53</v>
          </cell>
          <cell r="D52" t="str">
            <v>TERM</v>
          </cell>
          <cell r="E52" t="str">
            <v>USD</v>
          </cell>
          <cell r="F52">
            <v>10</v>
          </cell>
          <cell r="G52" t="str">
            <v>CENTRAL GOV</v>
          </cell>
          <cell r="H52" t="str">
            <v>CENTRAL GOV</v>
          </cell>
          <cell r="I52" t="str">
            <v>CENTRAL GOV</v>
          </cell>
          <cell r="J52">
            <v>49865889.899999999</v>
          </cell>
          <cell r="K52">
            <v>824911.33002481388</v>
          </cell>
          <cell r="L52">
            <v>49865889.899999999</v>
          </cell>
        </row>
        <row r="53">
          <cell r="A53" t="str">
            <v>PORT AUTHORITY OF JAMAICA</v>
          </cell>
          <cell r="B53">
            <v>120</v>
          </cell>
          <cell r="C53" t="str">
            <v>55</v>
          </cell>
          <cell r="D53" t="str">
            <v>TERM</v>
          </cell>
          <cell r="E53" t="str">
            <v>USD</v>
          </cell>
          <cell r="F53">
            <v>11</v>
          </cell>
          <cell r="G53" t="str">
            <v>PSX</v>
          </cell>
          <cell r="H53" t="str">
            <v>PSX</v>
          </cell>
          <cell r="I53" t="str">
            <v>PUB ENT</v>
          </cell>
          <cell r="J53">
            <v>20511625</v>
          </cell>
          <cell r="K53">
            <v>339315.55004135647</v>
          </cell>
          <cell r="L53">
            <v>20511625</v>
          </cell>
        </row>
        <row r="54">
          <cell r="A54" t="str">
            <v>PORT AUTHORITY OF JAMAICA</v>
          </cell>
          <cell r="B54">
            <v>120</v>
          </cell>
          <cell r="C54" t="str">
            <v>55</v>
          </cell>
          <cell r="D54" t="str">
            <v>TERM</v>
          </cell>
          <cell r="E54" t="str">
            <v>USD</v>
          </cell>
          <cell r="F54">
            <v>11</v>
          </cell>
          <cell r="G54" t="str">
            <v>PSX</v>
          </cell>
          <cell r="H54" t="str">
            <v>PSX</v>
          </cell>
          <cell r="I54" t="str">
            <v>PUB ENT</v>
          </cell>
          <cell r="J54">
            <v>5679669.2199999997</v>
          </cell>
          <cell r="K54">
            <v>93956.480066170378</v>
          </cell>
          <cell r="L54">
            <v>5679669.2199999997</v>
          </cell>
        </row>
        <row r="55">
          <cell r="A55" t="str">
            <v>TROPICAIR</v>
          </cell>
          <cell r="B55">
            <v>120</v>
          </cell>
          <cell r="C55" t="str">
            <v>63</v>
          </cell>
          <cell r="D55" t="str">
            <v>TERM</v>
          </cell>
          <cell r="E55" t="str">
            <v>JA $</v>
          </cell>
          <cell r="F55">
            <v>10</v>
          </cell>
          <cell r="G55" t="str">
            <v>BUSINESS</v>
          </cell>
          <cell r="H55" t="str">
            <v>METAL PROD</v>
          </cell>
          <cell r="I55" t="str">
            <v>COMM</v>
          </cell>
          <cell r="J55">
            <v>611780</v>
          </cell>
          <cell r="K55">
            <v>0</v>
          </cell>
          <cell r="L55">
            <v>0</v>
          </cell>
        </row>
        <row r="56">
          <cell r="A56" t="str">
            <v>STAFF-4%</v>
          </cell>
          <cell r="B56">
            <v>121</v>
          </cell>
          <cell r="C56" t="str">
            <v>00</v>
          </cell>
          <cell r="D56" t="str">
            <v>TERM</v>
          </cell>
          <cell r="E56" t="str">
            <v>JA $</v>
          </cell>
          <cell r="F56">
            <v>4</v>
          </cell>
          <cell r="G56" t="str">
            <v>INDIV.</v>
          </cell>
          <cell r="H56" t="str">
            <v>INDIV.</v>
          </cell>
          <cell r="I56" t="str">
            <v>STAFF</v>
          </cell>
          <cell r="J56">
            <v>56731065.700000003</v>
          </cell>
          <cell r="K56">
            <v>0</v>
          </cell>
          <cell r="L56">
            <v>0</v>
          </cell>
        </row>
        <row r="57">
          <cell r="A57" t="str">
            <v>STAFF-20.75%</v>
          </cell>
          <cell r="B57">
            <v>121</v>
          </cell>
          <cell r="C57" t="str">
            <v>06</v>
          </cell>
          <cell r="D57" t="str">
            <v>TERM</v>
          </cell>
          <cell r="E57" t="str">
            <v>JA $</v>
          </cell>
          <cell r="F57">
            <v>20.75</v>
          </cell>
          <cell r="G57" t="str">
            <v>INDIV.</v>
          </cell>
          <cell r="H57" t="str">
            <v>INDIV.</v>
          </cell>
          <cell r="I57" t="str">
            <v>STAFF</v>
          </cell>
          <cell r="J57">
            <v>555716.78</v>
          </cell>
          <cell r="K57">
            <v>0</v>
          </cell>
          <cell r="L57">
            <v>0</v>
          </cell>
        </row>
        <row r="58">
          <cell r="A58" t="str">
            <v>STAFF-3%</v>
          </cell>
          <cell r="B58">
            <v>121</v>
          </cell>
          <cell r="C58" t="str">
            <v>08</v>
          </cell>
          <cell r="D58" t="str">
            <v>MTG</v>
          </cell>
          <cell r="E58" t="str">
            <v>JA $</v>
          </cell>
          <cell r="F58">
            <v>3</v>
          </cell>
          <cell r="G58" t="str">
            <v>INDIV.</v>
          </cell>
          <cell r="H58" t="str">
            <v>construction</v>
          </cell>
          <cell r="I58" t="str">
            <v>STAFF</v>
          </cell>
          <cell r="J58">
            <v>35487522.93</v>
          </cell>
          <cell r="K58">
            <v>0</v>
          </cell>
          <cell r="L58">
            <v>0</v>
          </cell>
        </row>
        <row r="59">
          <cell r="A59" t="str">
            <v>STAFF-16%</v>
          </cell>
          <cell r="B59">
            <v>121</v>
          </cell>
          <cell r="C59" t="str">
            <v>10</v>
          </cell>
          <cell r="D59" t="str">
            <v>MTG</v>
          </cell>
          <cell r="E59" t="str">
            <v>JA $</v>
          </cell>
          <cell r="F59">
            <v>16</v>
          </cell>
          <cell r="G59" t="str">
            <v>INDIV.</v>
          </cell>
          <cell r="H59" t="str">
            <v>construction</v>
          </cell>
          <cell r="I59" t="str">
            <v>STAFF</v>
          </cell>
          <cell r="J59">
            <v>9652428.3300000001</v>
          </cell>
          <cell r="K59">
            <v>0</v>
          </cell>
          <cell r="L59">
            <v>0</v>
          </cell>
        </row>
        <row r="60">
          <cell r="A60" t="str">
            <v>PRODUCTIVE BUSINESS SOLUTIONS</v>
          </cell>
          <cell r="B60">
            <v>126</v>
          </cell>
          <cell r="C60" t="str">
            <v>01</v>
          </cell>
          <cell r="D60" t="str">
            <v>O/D</v>
          </cell>
          <cell r="E60" t="str">
            <v>JA $</v>
          </cell>
          <cell r="F60">
            <v>19</v>
          </cell>
          <cell r="G60" t="str">
            <v>BUSINESS</v>
          </cell>
          <cell r="H60" t="str">
            <v>PROF.&amp; BUS</v>
          </cell>
          <cell r="I60" t="str">
            <v>COMM</v>
          </cell>
          <cell r="J60">
            <v>58229.62</v>
          </cell>
          <cell r="K60">
            <v>0</v>
          </cell>
          <cell r="L60">
            <v>0</v>
          </cell>
        </row>
        <row r="61">
          <cell r="A61" t="str">
            <v>ESSO STANDARD OIL S.A. LTD.</v>
          </cell>
          <cell r="B61">
            <v>126</v>
          </cell>
          <cell r="C61" t="str">
            <v>02</v>
          </cell>
          <cell r="D61" t="str">
            <v>O/D</v>
          </cell>
          <cell r="E61" t="str">
            <v>JA $</v>
          </cell>
          <cell r="F61">
            <v>31.5</v>
          </cell>
          <cell r="G61" t="str">
            <v>BUSINESS</v>
          </cell>
          <cell r="H61" t="str">
            <v>ELECTR. &amp; GAS</v>
          </cell>
          <cell r="I61" t="str">
            <v>COMM</v>
          </cell>
          <cell r="J61">
            <v>481873.68</v>
          </cell>
          <cell r="K61">
            <v>0</v>
          </cell>
          <cell r="L61">
            <v>0</v>
          </cell>
        </row>
        <row r="62">
          <cell r="A62" t="str">
            <v>CHARLTON CECIL ET AL</v>
          </cell>
          <cell r="B62">
            <v>126</v>
          </cell>
          <cell r="C62" t="str">
            <v>04</v>
          </cell>
          <cell r="D62" t="str">
            <v>O/D</v>
          </cell>
          <cell r="E62" t="str">
            <v>JA $</v>
          </cell>
          <cell r="F62">
            <v>19</v>
          </cell>
          <cell r="G62" t="str">
            <v>BUSINESS</v>
          </cell>
          <cell r="H62" t="str">
            <v>PROF.&amp; BUS</v>
          </cell>
          <cell r="I62" t="str">
            <v>COMM</v>
          </cell>
          <cell r="J62">
            <v>147696.38</v>
          </cell>
          <cell r="K62">
            <v>0</v>
          </cell>
          <cell r="L62">
            <v>0</v>
          </cell>
        </row>
        <row r="63">
          <cell r="A63" t="str">
            <v>JAMAICA ELECTRICAL TECHNOLOGY</v>
          </cell>
          <cell r="B63">
            <v>126</v>
          </cell>
          <cell r="C63" t="str">
            <v>07</v>
          </cell>
          <cell r="D63" t="str">
            <v>O/D</v>
          </cell>
          <cell r="E63" t="str">
            <v>JA $</v>
          </cell>
          <cell r="F63">
            <v>31.5</v>
          </cell>
          <cell r="G63" t="str">
            <v>BUSINESS</v>
          </cell>
          <cell r="H63" t="str">
            <v>PROF.&amp; BUS</v>
          </cell>
          <cell r="I63" t="str">
            <v>COMM</v>
          </cell>
          <cell r="J63">
            <v>13193.78</v>
          </cell>
          <cell r="K63">
            <v>0</v>
          </cell>
          <cell r="L63">
            <v>0</v>
          </cell>
        </row>
        <row r="64">
          <cell r="A64" t="str">
            <v>SHELL COMPANY W.I. LTD.</v>
          </cell>
          <cell r="B64">
            <v>127</v>
          </cell>
          <cell r="C64" t="str">
            <v>01</v>
          </cell>
          <cell r="D64" t="str">
            <v>O/D</v>
          </cell>
          <cell r="E64" t="str">
            <v>JA $</v>
          </cell>
          <cell r="F64">
            <v>19</v>
          </cell>
          <cell r="G64" t="str">
            <v>BUSINESS</v>
          </cell>
          <cell r="H64" t="str">
            <v>ELECTR. &amp; GAS</v>
          </cell>
          <cell r="I64" t="str">
            <v>COMM</v>
          </cell>
          <cell r="J64">
            <v>157890248.83000001</v>
          </cell>
          <cell r="K64">
            <v>0</v>
          </cell>
          <cell r="L64">
            <v>0</v>
          </cell>
        </row>
        <row r="65">
          <cell r="A65" t="str">
            <v>JOHNSON &amp; JOHNSON JA. LTD.</v>
          </cell>
          <cell r="B65">
            <v>127</v>
          </cell>
          <cell r="C65" t="str">
            <v>01</v>
          </cell>
          <cell r="D65" t="str">
            <v>O/D</v>
          </cell>
          <cell r="E65" t="str">
            <v>JA $</v>
          </cell>
          <cell r="F65">
            <v>19</v>
          </cell>
          <cell r="G65" t="str">
            <v>BUSINESS</v>
          </cell>
          <cell r="H65" t="str">
            <v>DIST'N</v>
          </cell>
          <cell r="I65" t="str">
            <v>COMM</v>
          </cell>
          <cell r="J65">
            <v>14013673.140000001</v>
          </cell>
          <cell r="K65">
            <v>0</v>
          </cell>
          <cell r="L65">
            <v>0</v>
          </cell>
        </row>
        <row r="66">
          <cell r="A66" t="str">
            <v>CARIBBEAN CEMENT COMPANY LTD</v>
          </cell>
          <cell r="B66">
            <v>127</v>
          </cell>
          <cell r="C66" t="str">
            <v>02</v>
          </cell>
          <cell r="D66" t="str">
            <v>O/D</v>
          </cell>
          <cell r="E66" t="str">
            <v>JA $</v>
          </cell>
          <cell r="F66">
            <v>26.5</v>
          </cell>
          <cell r="G66" t="str">
            <v>BUSINESS</v>
          </cell>
          <cell r="H66" t="str">
            <v xml:space="preserve">CEMENT </v>
          </cell>
          <cell r="I66" t="str">
            <v>COMM</v>
          </cell>
          <cell r="J66">
            <v>37761865.719999999</v>
          </cell>
          <cell r="K66">
            <v>0</v>
          </cell>
          <cell r="L66">
            <v>0</v>
          </cell>
        </row>
        <row r="67">
          <cell r="A67" t="str">
            <v>MYERS,FLETCHER AND GORDON</v>
          </cell>
          <cell r="B67">
            <v>127</v>
          </cell>
          <cell r="C67" t="str">
            <v>02</v>
          </cell>
          <cell r="D67" t="str">
            <v>O/D</v>
          </cell>
          <cell r="E67" t="str">
            <v>JA $</v>
          </cell>
          <cell r="F67">
            <v>26.3</v>
          </cell>
          <cell r="G67" t="str">
            <v>BUSINESS</v>
          </cell>
          <cell r="H67" t="str">
            <v>PROF.&amp; BUS</v>
          </cell>
          <cell r="I67" t="str">
            <v>COMM</v>
          </cell>
          <cell r="J67">
            <v>640.58000000000004</v>
          </cell>
          <cell r="K67">
            <v>0</v>
          </cell>
          <cell r="L67">
            <v>0</v>
          </cell>
        </row>
        <row r="68">
          <cell r="A68" t="str">
            <v>SLEEP BEAUTY BEDDING FURNITURE</v>
          </cell>
          <cell r="B68">
            <v>127</v>
          </cell>
          <cell r="C68" t="str">
            <v>07</v>
          </cell>
          <cell r="D68" t="str">
            <v>O/D</v>
          </cell>
          <cell r="E68" t="str">
            <v>JA $</v>
          </cell>
          <cell r="F68">
            <v>31.5</v>
          </cell>
          <cell r="G68" t="str">
            <v>BUSINESS</v>
          </cell>
          <cell r="H68" t="str">
            <v>PROF.&amp; BUS</v>
          </cell>
          <cell r="I68" t="str">
            <v>COMM</v>
          </cell>
          <cell r="J68">
            <v>3169343</v>
          </cell>
          <cell r="K68">
            <v>0</v>
          </cell>
          <cell r="L68">
            <v>0</v>
          </cell>
        </row>
        <row r="69">
          <cell r="A69" t="str">
            <v>CARIBBEAN BRAKE PRODUCTS LTD</v>
          </cell>
          <cell r="B69">
            <v>128</v>
          </cell>
          <cell r="C69" t="str">
            <v>03</v>
          </cell>
          <cell r="D69" t="str">
            <v>L/C</v>
          </cell>
          <cell r="E69" t="str">
            <v>USD</v>
          </cell>
          <cell r="F69">
            <v>9.4600000000000009</v>
          </cell>
          <cell r="G69" t="str">
            <v>BUSINESS</v>
          </cell>
          <cell r="H69" t="str">
            <v>OTHER MFG</v>
          </cell>
          <cell r="I69" t="str">
            <v>COMM</v>
          </cell>
          <cell r="J69">
            <v>5273005.1399999997</v>
          </cell>
          <cell r="K69">
            <v>87229.2</v>
          </cell>
          <cell r="L69">
            <v>5273005.1399999997</v>
          </cell>
        </row>
        <row r="70">
          <cell r="A70" t="str">
            <v>TROPICAIR</v>
          </cell>
          <cell r="B70">
            <v>128</v>
          </cell>
          <cell r="C70" t="str">
            <v>03</v>
          </cell>
          <cell r="D70" t="str">
            <v>L/C</v>
          </cell>
          <cell r="E70" t="str">
            <v>USD</v>
          </cell>
          <cell r="F70">
            <v>10</v>
          </cell>
          <cell r="G70" t="str">
            <v>BUSINESS</v>
          </cell>
          <cell r="H70" t="str">
            <v>METAL PROD</v>
          </cell>
          <cell r="I70" t="str">
            <v>COMM</v>
          </cell>
          <cell r="J70">
            <v>18748872.77</v>
          </cell>
          <cell r="K70">
            <v>310155.0499586435</v>
          </cell>
          <cell r="L70">
            <v>18748872.77</v>
          </cell>
        </row>
        <row r="71">
          <cell r="A71" t="str">
            <v>RESTAURANTS OF JAMAICA</v>
          </cell>
          <cell r="B71">
            <v>150</v>
          </cell>
          <cell r="C71" t="str">
            <v>00</v>
          </cell>
          <cell r="D71" t="str">
            <v>LEASE</v>
          </cell>
          <cell r="E71" t="str">
            <v>JA $</v>
          </cell>
          <cell r="F71">
            <v>12</v>
          </cell>
          <cell r="G71" t="str">
            <v>BUSINESS</v>
          </cell>
          <cell r="H71" t="str">
            <v>FOOD &amp; DRINK</v>
          </cell>
          <cell r="I71" t="str">
            <v>COMM</v>
          </cell>
          <cell r="J71">
            <v>853515.98</v>
          </cell>
          <cell r="K71">
            <v>0</v>
          </cell>
          <cell r="L71">
            <v>0</v>
          </cell>
        </row>
        <row r="72">
          <cell r="A72" t="str">
            <v>INTL INGREDIENTS LTD.</v>
          </cell>
          <cell r="B72">
            <v>150</v>
          </cell>
          <cell r="C72" t="str">
            <v>00</v>
          </cell>
          <cell r="D72" t="str">
            <v>LEASE</v>
          </cell>
          <cell r="E72" t="str">
            <v>JA $</v>
          </cell>
          <cell r="F72">
            <v>24</v>
          </cell>
          <cell r="G72" t="str">
            <v>BUSINESS</v>
          </cell>
          <cell r="H72" t="str">
            <v>FOOD &amp; DRINK</v>
          </cell>
          <cell r="I72" t="str">
            <v>COMM</v>
          </cell>
          <cell r="J72">
            <v>2234123.61</v>
          </cell>
          <cell r="K72">
            <v>0</v>
          </cell>
          <cell r="L72">
            <v>0</v>
          </cell>
        </row>
        <row r="73">
          <cell r="A73" t="str">
            <v>WIHCON</v>
          </cell>
          <cell r="B73">
            <v>150</v>
          </cell>
          <cell r="C73" t="str">
            <v>00</v>
          </cell>
          <cell r="D73" t="str">
            <v>LEASE</v>
          </cell>
          <cell r="E73" t="str">
            <v>JA $</v>
          </cell>
          <cell r="F73">
            <v>26</v>
          </cell>
          <cell r="G73" t="str">
            <v>BUSINESS</v>
          </cell>
          <cell r="H73" t="str">
            <v>construction</v>
          </cell>
          <cell r="I73" t="str">
            <v>COMM</v>
          </cell>
          <cell r="J73">
            <v>85411517.930000007</v>
          </cell>
          <cell r="K73">
            <v>0</v>
          </cell>
          <cell r="L73">
            <v>0</v>
          </cell>
        </row>
        <row r="74">
          <cell r="A74" t="str">
            <v>INNOVATIVE RESORTS LTD.</v>
          </cell>
          <cell r="B74">
            <v>150</v>
          </cell>
          <cell r="C74" t="str">
            <v>00</v>
          </cell>
          <cell r="D74" t="str">
            <v>LEASE</v>
          </cell>
          <cell r="E74" t="str">
            <v>USD</v>
          </cell>
          <cell r="F74">
            <v>12</v>
          </cell>
          <cell r="G74" t="str">
            <v>BUSINESS</v>
          </cell>
          <cell r="H74" t="str">
            <v>TOURISM</v>
          </cell>
          <cell r="I74" t="str">
            <v>COMM</v>
          </cell>
          <cell r="J74">
            <v>7543864.4000000004</v>
          </cell>
          <cell r="K74">
            <v>124795.11000827129</v>
          </cell>
          <cell r="L74">
            <v>7543864.4000000004</v>
          </cell>
        </row>
        <row r="75">
          <cell r="A75" t="str">
            <v>VILLAGE RESORTS LIMITED</v>
          </cell>
          <cell r="B75">
            <v>150</v>
          </cell>
          <cell r="C75" t="str">
            <v>00</v>
          </cell>
          <cell r="D75" t="str">
            <v>LEASE</v>
          </cell>
          <cell r="E75" t="str">
            <v>USD</v>
          </cell>
          <cell r="F75">
            <v>12</v>
          </cell>
          <cell r="G75" t="str">
            <v>BUSINESS</v>
          </cell>
          <cell r="H75" t="str">
            <v>TOURISM</v>
          </cell>
          <cell r="I75" t="str">
            <v>COMM</v>
          </cell>
          <cell r="J75">
            <v>5626293.0800000001</v>
          </cell>
          <cell r="K75">
            <v>93073.500082712984</v>
          </cell>
          <cell r="L75">
            <v>5626293.0800000001</v>
          </cell>
        </row>
        <row r="76">
          <cell r="A76" t="str">
            <v>INTERNATIONAL HOTELS</v>
          </cell>
          <cell r="B76">
            <v>150</v>
          </cell>
          <cell r="C76" t="str">
            <v>00</v>
          </cell>
          <cell r="D76" t="str">
            <v>LEASE</v>
          </cell>
          <cell r="E76" t="str">
            <v>USD</v>
          </cell>
          <cell r="F76">
            <v>12.5</v>
          </cell>
          <cell r="G76" t="str">
            <v>BUSINESS</v>
          </cell>
          <cell r="H76" t="str">
            <v>TOURISM</v>
          </cell>
          <cell r="I76" t="str">
            <v>COMM</v>
          </cell>
          <cell r="J76">
            <v>28867946.990000002</v>
          </cell>
          <cell r="K76">
            <v>477550.81869313482</v>
          </cell>
          <cell r="L76">
            <v>28867946.990000002</v>
          </cell>
        </row>
        <row r="77">
          <cell r="A77" t="str">
            <v>GREAT RESORTS</v>
          </cell>
          <cell r="B77">
            <v>150</v>
          </cell>
          <cell r="C77" t="str">
            <v>00</v>
          </cell>
          <cell r="D77" t="str">
            <v>LEASE</v>
          </cell>
          <cell r="E77" t="str">
            <v>USD</v>
          </cell>
          <cell r="F77">
            <v>9.4600000000000009</v>
          </cell>
          <cell r="G77" t="str">
            <v>BUSINESS</v>
          </cell>
          <cell r="H77" t="str">
            <v>TOURISM</v>
          </cell>
          <cell r="I77" t="str">
            <v>COMM</v>
          </cell>
          <cell r="J77">
            <v>1101897.71</v>
          </cell>
          <cell r="K77">
            <v>18228.249958643504</v>
          </cell>
          <cell r="L77">
            <v>1101897.71</v>
          </cell>
        </row>
        <row r="78">
          <cell r="A78" t="str">
            <v>BRL LIMITED</v>
          </cell>
          <cell r="B78">
            <v>150</v>
          </cell>
          <cell r="C78" t="str">
            <v>00</v>
          </cell>
          <cell r="D78" t="str">
            <v>LEASE</v>
          </cell>
          <cell r="E78" t="str">
            <v>USD</v>
          </cell>
          <cell r="F78">
            <v>12</v>
          </cell>
          <cell r="G78" t="str">
            <v>BUSINESS</v>
          </cell>
          <cell r="H78" t="str">
            <v>TOURISM</v>
          </cell>
          <cell r="I78" t="str">
            <v>COMM</v>
          </cell>
          <cell r="J78">
            <v>1101897.71</v>
          </cell>
          <cell r="K78">
            <v>18228.249958643504</v>
          </cell>
          <cell r="L78">
            <v>1101897.71</v>
          </cell>
        </row>
        <row r="79">
          <cell r="A79" t="str">
            <v>CONTINENTAL BAKING CO.</v>
          </cell>
          <cell r="B79">
            <v>150</v>
          </cell>
          <cell r="C79" t="str">
            <v>00</v>
          </cell>
          <cell r="D79" t="str">
            <v>LEASE</v>
          </cell>
          <cell r="E79" t="str">
            <v>USD</v>
          </cell>
          <cell r="F79">
            <v>15</v>
          </cell>
          <cell r="G79" t="str">
            <v>BUSINESS</v>
          </cell>
          <cell r="H79" t="str">
            <v>FOOD &amp; DRINK</v>
          </cell>
          <cell r="I79" t="str">
            <v>COMM</v>
          </cell>
          <cell r="J79">
            <v>5605899.0599999996</v>
          </cell>
          <cell r="K79">
            <v>92736.130024813887</v>
          </cell>
          <cell r="L79">
            <v>5605899.0599999996</v>
          </cell>
        </row>
        <row r="80">
          <cell r="A80" t="str">
            <v>CONTINENTAL BAKING CO.</v>
          </cell>
          <cell r="B80">
            <v>150</v>
          </cell>
          <cell r="C80" t="str">
            <v>00</v>
          </cell>
          <cell r="D80" t="str">
            <v>LEASE</v>
          </cell>
          <cell r="E80" t="str">
            <v>USD</v>
          </cell>
          <cell r="F80">
            <v>15</v>
          </cell>
          <cell r="G80" t="str">
            <v>BUSINESS</v>
          </cell>
          <cell r="H80" t="str">
            <v>FOOD &amp; DRINK</v>
          </cell>
          <cell r="I80" t="str">
            <v>COMM</v>
          </cell>
          <cell r="J80">
            <v>80360360.280000001</v>
          </cell>
          <cell r="K80">
            <v>1329369.0699751861</v>
          </cell>
          <cell r="L80">
            <v>80360360.280000001</v>
          </cell>
        </row>
        <row r="81">
          <cell r="A81" t="str">
            <v>INTL INGREDIENTS LTD.</v>
          </cell>
          <cell r="B81">
            <v>150</v>
          </cell>
          <cell r="C81" t="str">
            <v>01</v>
          </cell>
          <cell r="D81" t="str">
            <v>LEASE</v>
          </cell>
          <cell r="E81" t="str">
            <v>JA $</v>
          </cell>
          <cell r="F81">
            <v>24</v>
          </cell>
          <cell r="G81" t="str">
            <v>BUSINESS</v>
          </cell>
          <cell r="H81" t="str">
            <v>FOOD &amp; DRINK</v>
          </cell>
          <cell r="I81" t="str">
            <v>COMM</v>
          </cell>
          <cell r="J81">
            <v>143637.41</v>
          </cell>
          <cell r="K81">
            <v>0</v>
          </cell>
          <cell r="L81">
            <v>0</v>
          </cell>
        </row>
        <row r="82">
          <cell r="A82" t="str">
            <v>WIHCON</v>
          </cell>
          <cell r="B82">
            <v>150</v>
          </cell>
          <cell r="C82" t="str">
            <v>01</v>
          </cell>
          <cell r="D82" t="str">
            <v>LEASE</v>
          </cell>
          <cell r="E82" t="str">
            <v>JA $</v>
          </cell>
          <cell r="F82">
            <v>26</v>
          </cell>
          <cell r="G82" t="str">
            <v>BUSINESS</v>
          </cell>
          <cell r="H82" t="str">
            <v>construction</v>
          </cell>
          <cell r="I82" t="str">
            <v>COMM</v>
          </cell>
          <cell r="J82">
            <v>7434095.9699999997</v>
          </cell>
          <cell r="K82">
            <v>0</v>
          </cell>
          <cell r="L82">
            <v>0</v>
          </cell>
        </row>
        <row r="83">
          <cell r="A83" t="str">
            <v>INNOVATIVE RESORTS LTD.</v>
          </cell>
          <cell r="B83">
            <v>150</v>
          </cell>
          <cell r="C83" t="str">
            <v>01</v>
          </cell>
          <cell r="D83" t="str">
            <v>LEASE</v>
          </cell>
          <cell r="E83" t="str">
            <v>USD</v>
          </cell>
          <cell r="F83">
            <v>12</v>
          </cell>
          <cell r="G83" t="str">
            <v>BUSINESS</v>
          </cell>
          <cell r="H83" t="str">
            <v>TOURISM</v>
          </cell>
          <cell r="I83" t="str">
            <v>COMM</v>
          </cell>
          <cell r="J83">
            <v>359591.66</v>
          </cell>
          <cell r="K83">
            <v>5948.5799834574018</v>
          </cell>
          <cell r="L83">
            <v>359591.66</v>
          </cell>
        </row>
        <row r="84">
          <cell r="A84" t="str">
            <v>VILLAGE RESORTS LIMITED</v>
          </cell>
          <cell r="B84">
            <v>150</v>
          </cell>
          <cell r="C84" t="str">
            <v>01</v>
          </cell>
          <cell r="D84" t="str">
            <v>LEASE</v>
          </cell>
          <cell r="E84" t="str">
            <v>USD</v>
          </cell>
          <cell r="F84">
            <v>12</v>
          </cell>
          <cell r="G84" t="str">
            <v>BUSINESS</v>
          </cell>
          <cell r="H84" t="str">
            <v>TOURISM</v>
          </cell>
          <cell r="I84" t="str">
            <v>COMM</v>
          </cell>
          <cell r="J84">
            <v>499436.69</v>
          </cell>
          <cell r="K84">
            <v>8261.9799834574023</v>
          </cell>
          <cell r="L84">
            <v>499436.69</v>
          </cell>
        </row>
        <row r="85">
          <cell r="A85" t="str">
            <v>INTERNATIONAL HOTELS</v>
          </cell>
          <cell r="B85">
            <v>150</v>
          </cell>
          <cell r="C85" t="str">
            <v>01</v>
          </cell>
          <cell r="D85" t="str">
            <v>LEASE</v>
          </cell>
          <cell r="E85" t="str">
            <v>USD</v>
          </cell>
          <cell r="F85">
            <v>12.5</v>
          </cell>
          <cell r="G85" t="str">
            <v>BUSINESS</v>
          </cell>
          <cell r="H85" t="str">
            <v>TOURISM</v>
          </cell>
          <cell r="I85" t="str">
            <v>COMM</v>
          </cell>
          <cell r="J85">
            <v>2944128.99</v>
          </cell>
          <cell r="K85">
            <v>48703.539950372207</v>
          </cell>
          <cell r="L85">
            <v>2944128.99</v>
          </cell>
        </row>
        <row r="86">
          <cell r="A86" t="str">
            <v>GREAT RESORTS</v>
          </cell>
          <cell r="B86">
            <v>150</v>
          </cell>
          <cell r="C86" t="str">
            <v>01</v>
          </cell>
          <cell r="D86" t="str">
            <v>LEASE</v>
          </cell>
          <cell r="E86" t="str">
            <v>USD</v>
          </cell>
          <cell r="F86">
            <v>9.4600000000000009</v>
          </cell>
          <cell r="G86" t="str">
            <v>BUSINESS</v>
          </cell>
          <cell r="H86" t="str">
            <v>TOURISM</v>
          </cell>
          <cell r="I86" t="str">
            <v>COMM</v>
          </cell>
          <cell r="J86">
            <v>57658.42</v>
          </cell>
          <cell r="K86">
            <v>953.82001654259716</v>
          </cell>
          <cell r="L86">
            <v>57658.42</v>
          </cell>
        </row>
        <row r="87">
          <cell r="A87" t="str">
            <v>BRL LIMITED</v>
          </cell>
          <cell r="B87">
            <v>150</v>
          </cell>
          <cell r="C87" t="str">
            <v>01</v>
          </cell>
          <cell r="D87" t="str">
            <v>LEASE</v>
          </cell>
          <cell r="E87" t="str">
            <v>USD</v>
          </cell>
          <cell r="F87">
            <v>12</v>
          </cell>
          <cell r="G87" t="str">
            <v>BUSINESS</v>
          </cell>
          <cell r="H87" t="str">
            <v>TOURISM</v>
          </cell>
          <cell r="I87" t="str">
            <v>COMM</v>
          </cell>
          <cell r="J87">
            <v>56885.26</v>
          </cell>
          <cell r="K87">
            <v>941.02994210090981</v>
          </cell>
          <cell r="L87">
            <v>56885.26</v>
          </cell>
        </row>
        <row r="88">
          <cell r="A88" t="str">
            <v>CONTINENTAL BAKING CO.</v>
          </cell>
          <cell r="B88">
            <v>150</v>
          </cell>
          <cell r="C88" t="str">
            <v>01</v>
          </cell>
          <cell r="D88" t="str">
            <v>LEASE</v>
          </cell>
          <cell r="E88" t="str">
            <v>USD</v>
          </cell>
          <cell r="F88">
            <v>15</v>
          </cell>
          <cell r="G88" t="str">
            <v>BUSINESS</v>
          </cell>
          <cell r="H88" t="str">
            <v>FOOD &amp; DRINK</v>
          </cell>
          <cell r="I88" t="str">
            <v>COMM</v>
          </cell>
          <cell r="J88">
            <v>33810.89</v>
          </cell>
          <cell r="K88">
            <v>559.31993382961116</v>
          </cell>
          <cell r="L88">
            <v>33810.89</v>
          </cell>
        </row>
        <row r="89">
          <cell r="A89" t="str">
            <v>CAYMANAS DEVELOPMENT</v>
          </cell>
          <cell r="B89">
            <v>150</v>
          </cell>
          <cell r="C89" t="str">
            <v>01</v>
          </cell>
          <cell r="D89" t="str">
            <v>LEASE</v>
          </cell>
          <cell r="E89" t="str">
            <v>USD</v>
          </cell>
          <cell r="F89">
            <v>12.5</v>
          </cell>
          <cell r="G89" t="str">
            <v>BUSINESS</v>
          </cell>
          <cell r="H89" t="str">
            <v>PROF.&amp; BUS</v>
          </cell>
          <cell r="I89" t="str">
            <v>COMM</v>
          </cell>
          <cell r="J89">
            <v>0.6</v>
          </cell>
          <cell r="K89">
            <v>9.9255583126550868E-3</v>
          </cell>
          <cell r="L89">
            <v>0.6</v>
          </cell>
        </row>
        <row r="90">
          <cell r="A90" t="str">
            <v>CAYMANAS DEVELOPMENT</v>
          </cell>
          <cell r="B90">
            <v>150</v>
          </cell>
          <cell r="C90" t="str">
            <v>02</v>
          </cell>
          <cell r="D90" t="str">
            <v>LEASE</v>
          </cell>
          <cell r="E90" t="str">
            <v>USD</v>
          </cell>
          <cell r="F90">
            <v>12.5</v>
          </cell>
          <cell r="G90" t="str">
            <v>BUSINESS</v>
          </cell>
          <cell r="H90" t="str">
            <v>PROF.&amp; BUS</v>
          </cell>
          <cell r="I90" t="str">
            <v>COMM</v>
          </cell>
          <cell r="J90">
            <v>5209155.43</v>
          </cell>
          <cell r="K90">
            <v>86172.959966914801</v>
          </cell>
          <cell r="L90">
            <v>5209155.43</v>
          </cell>
        </row>
        <row r="91">
          <cell r="A91" t="str">
            <v>FEURTADO JOAN FOR WILLIAMS TIFFA</v>
          </cell>
          <cell r="B91">
            <v>200</v>
          </cell>
          <cell r="C91" t="str">
            <v>01</v>
          </cell>
          <cell r="D91" t="str">
            <v>O/D</v>
          </cell>
          <cell r="E91" t="str">
            <v>JA $</v>
          </cell>
          <cell r="F91">
            <v>0</v>
          </cell>
          <cell r="G91" t="str">
            <v>INDIV.</v>
          </cell>
          <cell r="H91" t="str">
            <v>INDIV.</v>
          </cell>
          <cell r="I91" t="str">
            <v>STAFF</v>
          </cell>
          <cell r="J91">
            <v>4760.8500000000004</v>
          </cell>
          <cell r="K91">
            <v>0</v>
          </cell>
          <cell r="L91">
            <v>0</v>
          </cell>
        </row>
        <row r="92">
          <cell r="A92" t="str">
            <v>MOSES PETER</v>
          </cell>
          <cell r="B92">
            <v>200</v>
          </cell>
          <cell r="C92" t="str">
            <v>01</v>
          </cell>
          <cell r="D92" t="str">
            <v>O/D</v>
          </cell>
          <cell r="E92" t="str">
            <v>JA $</v>
          </cell>
          <cell r="F92">
            <v>0</v>
          </cell>
          <cell r="G92" t="str">
            <v>INDIV.</v>
          </cell>
          <cell r="H92" t="str">
            <v>INDIV.</v>
          </cell>
          <cell r="I92" t="str">
            <v>STAFF</v>
          </cell>
          <cell r="J92">
            <v>380664.54</v>
          </cell>
          <cell r="K92">
            <v>0</v>
          </cell>
          <cell r="L92">
            <v>0</v>
          </cell>
        </row>
        <row r="93">
          <cell r="A93" t="str">
            <v>CODNER YVONNE AND OR MICHAEL</v>
          </cell>
          <cell r="B93">
            <v>200</v>
          </cell>
          <cell r="C93" t="str">
            <v>01</v>
          </cell>
          <cell r="D93" t="str">
            <v>O/D</v>
          </cell>
          <cell r="E93" t="str">
            <v>JA $</v>
          </cell>
          <cell r="F93">
            <v>0</v>
          </cell>
          <cell r="G93" t="str">
            <v>INDIV.</v>
          </cell>
          <cell r="H93" t="str">
            <v>INDIV.</v>
          </cell>
          <cell r="I93" t="str">
            <v>STAFF</v>
          </cell>
          <cell r="J93">
            <v>4566.67</v>
          </cell>
          <cell r="K93">
            <v>0</v>
          </cell>
          <cell r="L93">
            <v>0</v>
          </cell>
        </row>
        <row r="94">
          <cell r="A94" t="str">
            <v>WHYTE MICHAEL</v>
          </cell>
          <cell r="B94">
            <v>200</v>
          </cell>
          <cell r="C94" t="str">
            <v>01</v>
          </cell>
          <cell r="D94" t="str">
            <v>O/D</v>
          </cell>
          <cell r="E94" t="str">
            <v>JA $</v>
          </cell>
          <cell r="F94">
            <v>0</v>
          </cell>
          <cell r="G94" t="str">
            <v>INDIV.</v>
          </cell>
          <cell r="H94" t="str">
            <v>INDIV.</v>
          </cell>
          <cell r="I94" t="str">
            <v>STAFF</v>
          </cell>
          <cell r="J94">
            <v>3358.87</v>
          </cell>
          <cell r="K94">
            <v>0</v>
          </cell>
          <cell r="L94">
            <v>0</v>
          </cell>
        </row>
        <row r="95">
          <cell r="A95" t="str">
            <v>STONE STEVE</v>
          </cell>
          <cell r="B95">
            <v>200</v>
          </cell>
          <cell r="C95" t="str">
            <v>01</v>
          </cell>
          <cell r="D95" t="str">
            <v>O/D</v>
          </cell>
          <cell r="E95" t="str">
            <v>JA $</v>
          </cell>
          <cell r="F95">
            <v>0</v>
          </cell>
          <cell r="G95" t="str">
            <v>INDIV.</v>
          </cell>
          <cell r="H95" t="str">
            <v>INDIV.</v>
          </cell>
          <cell r="I95" t="str">
            <v>STAFF</v>
          </cell>
          <cell r="J95">
            <v>1906.59</v>
          </cell>
          <cell r="K95">
            <v>0</v>
          </cell>
          <cell r="L95">
            <v>0</v>
          </cell>
        </row>
        <row r="96">
          <cell r="A96" t="str">
            <v>WILMOT LOURAINE</v>
          </cell>
          <cell r="B96">
            <v>200</v>
          </cell>
          <cell r="C96" t="str">
            <v>01</v>
          </cell>
          <cell r="D96" t="str">
            <v>O/D</v>
          </cell>
          <cell r="E96" t="str">
            <v>JA $</v>
          </cell>
          <cell r="F96">
            <v>0</v>
          </cell>
          <cell r="G96" t="str">
            <v>INDIV.</v>
          </cell>
          <cell r="H96" t="str">
            <v>INDIV.</v>
          </cell>
          <cell r="I96" t="str">
            <v>STAFF</v>
          </cell>
          <cell r="J96">
            <v>2808.56</v>
          </cell>
          <cell r="K96">
            <v>0</v>
          </cell>
          <cell r="L96">
            <v>0</v>
          </cell>
        </row>
        <row r="97">
          <cell r="A97" t="str">
            <v>POWELL SHYRILL AND OR WAYNE</v>
          </cell>
          <cell r="B97">
            <v>200</v>
          </cell>
          <cell r="C97" t="str">
            <v>01</v>
          </cell>
          <cell r="D97" t="str">
            <v>O/D</v>
          </cell>
          <cell r="E97" t="str">
            <v>JA $</v>
          </cell>
          <cell r="F97">
            <v>0</v>
          </cell>
          <cell r="G97" t="str">
            <v>INDIV.</v>
          </cell>
          <cell r="H97" t="str">
            <v>INDIV.</v>
          </cell>
          <cell r="I97" t="str">
            <v>STAFF</v>
          </cell>
          <cell r="J97">
            <v>1047.82</v>
          </cell>
          <cell r="K97">
            <v>0</v>
          </cell>
          <cell r="L97">
            <v>0</v>
          </cell>
        </row>
        <row r="98">
          <cell r="A98" t="str">
            <v>BURKE KAREN</v>
          </cell>
          <cell r="B98">
            <v>200</v>
          </cell>
          <cell r="C98" t="str">
            <v>01</v>
          </cell>
          <cell r="D98" t="str">
            <v>O/D</v>
          </cell>
          <cell r="E98" t="str">
            <v>JA $</v>
          </cell>
          <cell r="F98">
            <v>0</v>
          </cell>
          <cell r="G98" t="str">
            <v>INDIV.</v>
          </cell>
          <cell r="H98" t="str">
            <v>INDIV.</v>
          </cell>
          <cell r="I98" t="str">
            <v>STAFF</v>
          </cell>
          <cell r="J98">
            <v>1258.98</v>
          </cell>
          <cell r="K98">
            <v>0</v>
          </cell>
          <cell r="L98">
            <v>0</v>
          </cell>
        </row>
        <row r="99">
          <cell r="A99" t="str">
            <v>FOOD SPECIALITIES JA. LTD.</v>
          </cell>
          <cell r="B99">
            <v>200</v>
          </cell>
          <cell r="C99" t="str">
            <v>02</v>
          </cell>
          <cell r="D99" t="str">
            <v>O/D</v>
          </cell>
          <cell r="E99" t="str">
            <v>JA $</v>
          </cell>
          <cell r="F99">
            <v>15</v>
          </cell>
          <cell r="G99" t="str">
            <v>BUSINESS</v>
          </cell>
          <cell r="H99" t="str">
            <v>FOOD &amp; DRINK</v>
          </cell>
          <cell r="I99" t="str">
            <v>COMM</v>
          </cell>
          <cell r="J99">
            <v>97.32</v>
          </cell>
          <cell r="K99">
            <v>0</v>
          </cell>
          <cell r="L99">
            <v>0</v>
          </cell>
        </row>
        <row r="100">
          <cell r="A100" t="str">
            <v>CARIBBEAN ASBESTOS PRODS. LTD.</v>
          </cell>
          <cell r="B100">
            <v>200</v>
          </cell>
          <cell r="C100" t="str">
            <v>02</v>
          </cell>
          <cell r="D100" t="str">
            <v>O/D</v>
          </cell>
          <cell r="E100" t="str">
            <v>JA $</v>
          </cell>
          <cell r="F100">
            <v>31.5</v>
          </cell>
          <cell r="G100" t="str">
            <v>BUSINESS</v>
          </cell>
          <cell r="H100" t="str">
            <v>PROF.&amp; BUS</v>
          </cell>
          <cell r="I100" t="str">
            <v>COMM</v>
          </cell>
          <cell r="J100">
            <v>336.95</v>
          </cell>
          <cell r="K100">
            <v>0</v>
          </cell>
          <cell r="L100">
            <v>0</v>
          </cell>
        </row>
        <row r="101">
          <cell r="A101" t="str">
            <v>MAIR DESMOND GREGORY</v>
          </cell>
          <cell r="B101">
            <v>200</v>
          </cell>
          <cell r="C101" t="str">
            <v>05</v>
          </cell>
          <cell r="D101" t="str">
            <v>O/D</v>
          </cell>
          <cell r="E101" t="str">
            <v>JA $</v>
          </cell>
          <cell r="F101">
            <v>31.5</v>
          </cell>
          <cell r="G101" t="str">
            <v>INDIV.</v>
          </cell>
          <cell r="H101" t="str">
            <v>INDIV.</v>
          </cell>
          <cell r="I101" t="str">
            <v>PERSONAL</v>
          </cell>
          <cell r="J101">
            <v>68159.539999999994</v>
          </cell>
          <cell r="K101">
            <v>0</v>
          </cell>
          <cell r="L101">
            <v>0</v>
          </cell>
        </row>
        <row r="102">
          <cell r="A102" t="str">
            <v>MYERS,FLETCHER AND GORDON</v>
          </cell>
          <cell r="B102">
            <v>200</v>
          </cell>
          <cell r="C102" t="str">
            <v>13</v>
          </cell>
          <cell r="D102" t="str">
            <v>O/D</v>
          </cell>
          <cell r="E102" t="str">
            <v>USD</v>
          </cell>
          <cell r="F102">
            <v>26.3</v>
          </cell>
          <cell r="G102" t="str">
            <v>BUSINESS</v>
          </cell>
          <cell r="H102" t="str">
            <v>PROF.&amp; BUS</v>
          </cell>
          <cell r="I102" t="str">
            <v>COMM</v>
          </cell>
          <cell r="J102">
            <v>606.91999999999996</v>
          </cell>
          <cell r="K102">
            <v>10.040033085194374</v>
          </cell>
          <cell r="L102">
            <v>606.91999999999996</v>
          </cell>
        </row>
        <row r="103">
          <cell r="A103" t="str">
            <v>JAMAICA FOOD DIST. LTD.</v>
          </cell>
          <cell r="B103">
            <v>200</v>
          </cell>
          <cell r="C103" t="str">
            <v>13</v>
          </cell>
          <cell r="D103" t="str">
            <v>O/D</v>
          </cell>
          <cell r="E103" t="str">
            <v>USD</v>
          </cell>
          <cell r="F103">
            <v>12</v>
          </cell>
          <cell r="G103" t="str">
            <v>BUSINESS</v>
          </cell>
          <cell r="H103" t="str">
            <v>DIST'N</v>
          </cell>
          <cell r="I103" t="str">
            <v>COMM</v>
          </cell>
          <cell r="J103">
            <v>1110.47</v>
          </cell>
          <cell r="K103">
            <v>18.370057899090156</v>
          </cell>
          <cell r="L103">
            <v>1110.47</v>
          </cell>
        </row>
        <row r="104">
          <cell r="A104" t="str">
            <v>JOHNSONDIVERSEY JAMAICA LTD.</v>
          </cell>
          <cell r="B104">
            <v>200</v>
          </cell>
          <cell r="C104" t="str">
            <v>13</v>
          </cell>
          <cell r="D104" t="str">
            <v>O/D</v>
          </cell>
          <cell r="E104" t="str">
            <v>USD</v>
          </cell>
          <cell r="F104">
            <v>12</v>
          </cell>
          <cell r="G104" t="str">
            <v>BUSINESS</v>
          </cell>
          <cell r="H104" t="str">
            <v>DIST'N</v>
          </cell>
          <cell r="I104" t="str">
            <v>COMM</v>
          </cell>
          <cell r="J104">
            <v>148.1</v>
          </cell>
          <cell r="K104">
            <v>2.4499586435070304</v>
          </cell>
          <cell r="L104">
            <v>148.1</v>
          </cell>
        </row>
        <row r="105">
          <cell r="A105" t="str">
            <v>GEORGE AND BRANDAY LIMITED</v>
          </cell>
          <cell r="B105">
            <v>200</v>
          </cell>
          <cell r="C105" t="str">
            <v>16</v>
          </cell>
          <cell r="D105" t="str">
            <v>O/D</v>
          </cell>
          <cell r="E105" t="str">
            <v>JA $</v>
          </cell>
          <cell r="F105">
            <v>15</v>
          </cell>
          <cell r="G105" t="str">
            <v>F.I.</v>
          </cell>
          <cell r="H105" t="str">
            <v>F.I.</v>
          </cell>
          <cell r="I105" t="str">
            <v>COMM</v>
          </cell>
          <cell r="J105">
            <v>280505.19</v>
          </cell>
          <cell r="K105">
            <v>0</v>
          </cell>
          <cell r="L105">
            <v>0</v>
          </cell>
        </row>
        <row r="106">
          <cell r="A106" t="str">
            <v>TYRES R US LIMITED</v>
          </cell>
          <cell r="B106">
            <v>200</v>
          </cell>
          <cell r="C106" t="str">
            <v>66</v>
          </cell>
          <cell r="D106" t="str">
            <v>O/D</v>
          </cell>
          <cell r="E106" t="str">
            <v>JA $</v>
          </cell>
          <cell r="F106">
            <v>12</v>
          </cell>
          <cell r="G106" t="str">
            <v>BUSINESS</v>
          </cell>
          <cell r="H106" t="str">
            <v>PROF.&amp; BUS</v>
          </cell>
          <cell r="I106" t="str">
            <v>COMM</v>
          </cell>
          <cell r="J106">
            <v>211.04</v>
          </cell>
          <cell r="K106">
            <v>0</v>
          </cell>
          <cell r="L106">
            <v>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anatory Note"/>
      <sheetName val="MRForm_Securities"/>
      <sheetName val="A - Shares"/>
      <sheetName val="DIM A"/>
      <sheetName val="B - Debentures"/>
      <sheetName val="DIM B"/>
      <sheetName val="C - Government Sec"/>
      <sheetName val="DIM C"/>
      <sheetName val="F - CIS"/>
      <sheetName val="DIM F"/>
      <sheetName val="J - IL Insurance"/>
      <sheetName val="DIM J"/>
      <sheetName val="Section V"/>
      <sheetName val="List of Mocked trades for I"/>
    </sheetNames>
    <sheetDataSet>
      <sheetData sheetId="0"/>
      <sheetData sheetId="1"/>
      <sheetData sheetId="2">
        <row r="36">
          <cell r="D36">
            <v>0</v>
          </cell>
        </row>
      </sheetData>
      <sheetData sheetId="3"/>
      <sheetData sheetId="4">
        <row r="29">
          <cell r="I29">
            <v>0</v>
          </cell>
        </row>
        <row r="45">
          <cell r="A45" t="str">
            <v>Debenture securities</v>
          </cell>
        </row>
        <row r="46">
          <cell r="A46" t="str">
            <v>Bonds / Sukuk</v>
          </cell>
        </row>
        <row r="47">
          <cell r="A47" t="str">
            <v>Notes</v>
          </cell>
        </row>
        <row r="48">
          <cell r="A48" t="str">
            <v>Others</v>
          </cell>
        </row>
      </sheetData>
      <sheetData sheetId="5"/>
      <sheetData sheetId="6">
        <row r="17">
          <cell r="I17">
            <v>0</v>
          </cell>
        </row>
        <row r="30">
          <cell r="A30" t="str">
            <v>Loan stock</v>
          </cell>
        </row>
        <row r="31">
          <cell r="A31" t="str">
            <v>Bond</v>
          </cell>
        </row>
        <row r="32">
          <cell r="A32" t="str">
            <v>Other Instruments creating or acknowledging indebtedness</v>
          </cell>
        </row>
      </sheetData>
      <sheetData sheetId="7"/>
      <sheetData sheetId="8">
        <row r="29">
          <cell r="J29">
            <v>0</v>
          </cell>
        </row>
      </sheetData>
      <sheetData sheetId="9"/>
      <sheetData sheetId="10">
        <row r="17">
          <cell r="J17">
            <v>0</v>
          </cell>
        </row>
      </sheetData>
      <sheetData sheetId="11"/>
      <sheetData sheetId="12"/>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M16"/>
      <sheetName val="FIM3"/>
      <sheetName val="FIM6"/>
      <sheetName val="FIM7"/>
      <sheetName val="Appendix M7 "/>
      <sheetName val="FIM8"/>
      <sheetName val="FIM10"/>
      <sheetName val="FIM11"/>
      <sheetName val="FIM12"/>
      <sheetName val="FIM16_D"/>
      <sheetName val="Vizor Values"/>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Out-A"/>
      <sheetName val="Out-F"/>
      <sheetName val="Out-M"/>
      <sheetName val="Out-BoP"/>
      <sheetName val="Trade"/>
      <sheetName val="BoP-worksheet"/>
      <sheetName val="Finance"/>
      <sheetName val="Debt"/>
      <sheetName val="IMF"/>
      <sheetName val="Gas"/>
      <sheetName val="Pledge"/>
      <sheetName val="Finreq"/>
      <sheetName val="FundSR"/>
      <sheetName val="Input_external"/>
      <sheetName val="Inp_Outp_debt"/>
      <sheetName val="NPV"/>
      <sheetName val="BoP-GDP"/>
      <sheetName val="NPC Debt"/>
      <sheetName val="Flow"/>
      <sheetName val="Oil shock"/>
      <sheetName val="Fiscal1"/>
      <sheetName val="ControlSheet"/>
      <sheetName val="Figs"/>
      <sheetName val="NRI"/>
      <sheetName val="Input-DS-04-Feb 05"/>
      <sheetName val="Input-DS-05-Feb 05"/>
      <sheetName val="Input-Grants-05-Feb 05-2"/>
      <sheetName val="Input-Grants-04-Feb 05"/>
      <sheetName val="Input-Credit-05-Feb 05"/>
      <sheetName val="Input-Credit 04 Feb 05"/>
      <sheetName val="Merchandise"/>
      <sheetName val="Debt stocks"/>
      <sheetName val="Storage"/>
      <sheetName val="Q5"/>
      <sheetName val="Q6"/>
      <sheetName val="Q7"/>
      <sheetName val="OUTREO"/>
      <sheetName val="FSUOUT"/>
      <sheetName val="OUTREO_History"/>
      <sheetName val="imp"/>
      <sheetName val="dsa output"/>
      <sheetName val="in-out"/>
      <sheetName val="B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_XLB_WorkbookFile"/>
      <sheetName val="Chart1"/>
      <sheetName val="SALES SUMMARY"/>
      <sheetName val="SALES"/>
      <sheetName val="SPA PRICE"/>
      <sheetName val="CLOSING STOCK"/>
      <sheetName val="VALUATION"/>
      <sheetName val="PURCHASES"/>
      <sheetName val="SELLER STATEMENT"/>
      <sheetName val="FEED GAS CALC."/>
      <sheetName val="EX-SHIP EXCEL"/>
      <sheetName val="EX-SHIP SOHAR"/>
      <sheetName val="return Gas"/>
      <sheetName val="etries"/>
      <sheetName val="Model"/>
      <sheetName val="Unit Cost"/>
      <sheetName val="Bgt"/>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Q"/>
      <sheetName val="QC"/>
      <sheetName val="WDQP"/>
      <sheetName val="QQ1"/>
      <sheetName val="QQ2"/>
      <sheetName val="QQ3"/>
      <sheetName val="WRSTAB"/>
    </sheetNames>
    <sheetDataSet>
      <sheetData sheetId="0" refreshError="1">
        <row r="18">
          <cell r="G18" t="str">
            <v>Last sent to WEO:</v>
          </cell>
        </row>
        <row r="19">
          <cell r="G19" t="str">
            <v xml:space="preserve">       Last updated:</v>
          </cell>
        </row>
        <row r="25">
          <cell r="AB25" t="b">
            <v>0</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refreshError="1"/>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M13"/>
      <sheetName val="BOJ BS TABLE"/>
      <sheetName val="DEPOSITS"/>
      <sheetName val="DATA ARRANGED"/>
      <sheetName val="DATA DUMP"/>
      <sheetName val="DATA DUMP 3"/>
      <sheetName val="MACROS"/>
      <sheetName val="Module1"/>
      <sheetName val="Module2"/>
    </sheetNames>
    <sheetDataSet>
      <sheetData sheetId="0"/>
      <sheetData sheetId="1"/>
      <sheetData sheetId="2"/>
      <sheetData sheetId="3"/>
      <sheetData sheetId="4"/>
      <sheetData sheetId="5"/>
      <sheetData sheetId="6"/>
      <sheetData sheetId="7"/>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A1(1)"/>
      <sheetName val="B1(1)"/>
      <sheetName val="B2(1)"/>
      <sheetName val="B1_1(1)"/>
      <sheetName val="B1_2(1)"/>
      <sheetName val="B1_3(1)"/>
      <sheetName val="B2_1(1)"/>
      <sheetName val="B2_2_I(1)"/>
      <sheetName val="B2_2_II(1)"/>
      <sheetName val="B2_3_I(1)"/>
      <sheetName val="B2_3_II(1)"/>
      <sheetName val="B2_4(1)"/>
      <sheetName val="B3_1(1)"/>
      <sheetName val="B3_2_I(1)"/>
      <sheetName val="B3_2_II(1)"/>
      <sheetName val="B3_3(1)"/>
      <sheetName val="B3_4_I(1)"/>
      <sheetName val="B3_4_II(1)"/>
      <sheetName val="B3_4_III(1)"/>
      <sheetName val="B3_5(1)"/>
      <sheetName val="B3_6(1)"/>
      <sheetName val="B3_7(1)"/>
      <sheetName val="C1_1(1)"/>
      <sheetName val="C1_2(1)"/>
      <sheetName val="C1_3(1)"/>
      <sheetName val="C1_4(1)"/>
      <sheetName val="C1_5(1)"/>
      <sheetName val="C1_6_I(1)"/>
      <sheetName val="C1_6_II(1)"/>
      <sheetName val="D1(1)"/>
      <sheetName val="D2_I(1)"/>
      <sheetName val="D2_II(1)"/>
      <sheetName val="D2_III(1)"/>
      <sheetName val="D3_1_I(1)"/>
      <sheetName val="D3_1_II(1)"/>
      <sheetName val="D3_1_III(1)"/>
      <sheetName val="D3_2_I_II(1)"/>
      <sheetName val="D3_2_III_IV_V(1)"/>
      <sheetName val="D4_I(1)"/>
      <sheetName val="D4_II(1)"/>
      <sheetName val="D5(1)"/>
      <sheetName val="E_1(1)"/>
      <sheetName val="E_2(1)"/>
      <sheetName val="E_3_I_II(1)"/>
      <sheetName val="F_1(1)"/>
      <sheetName val="F_2(1)"/>
      <sheetName val="F_3(1)"/>
      <sheetName val="G1_1(1)"/>
      <sheetName val="G1_2(1)"/>
      <sheetName val="H_1(1)"/>
      <sheetName val="I_FX_IR_I(1)"/>
      <sheetName val="I_FX_IR_II(1)"/>
      <sheetName val="J_1(1)"/>
      <sheetName val="K_1(1)"/>
      <sheetName val="L_1(1)"/>
      <sheetName val="L_2(1)"/>
      <sheetName val="M_1(1)"/>
      <sheetName val="WEEKLY0"/>
    </sheetNames>
    <definedNames>
      <definedName name="GRADE"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s>
    <sheetDataSet>
      <sheetData sheetId="0">
        <row r="1">
          <cell r="A1" t="str">
            <v>NAME</v>
          </cell>
          <cell r="B1" t="str">
            <v>GL</v>
          </cell>
          <cell r="C1" t="str">
            <v>SL</v>
          </cell>
          <cell r="D1" t="str">
            <v>CCY</v>
          </cell>
          <cell r="E1" t="str">
            <v>INT</v>
          </cell>
          <cell r="F1" t="str">
            <v>TYPE</v>
          </cell>
          <cell r="G1" t="str">
            <v>CBM 5</v>
          </cell>
          <cell r="H1" t="str">
            <v>CBM 4</v>
          </cell>
          <cell r="I1" t="str">
            <v>JMD</v>
          </cell>
          <cell r="J1" t="str">
            <v>USD</v>
          </cell>
          <cell r="K1" t="str">
            <v>JMD EQUIV.</v>
          </cell>
        </row>
        <row r="2">
          <cell r="A2" t="str">
            <v>CARIBBEAN BRAKE PRODUCTS LTD</v>
          </cell>
          <cell r="B2">
            <v>128</v>
          </cell>
          <cell r="C2" t="str">
            <v>03</v>
          </cell>
          <cell r="D2" t="str">
            <v>USD</v>
          </cell>
          <cell r="E2">
            <v>9.4600000000000009</v>
          </cell>
          <cell r="F2" t="str">
            <v>L/C</v>
          </cell>
          <cell r="G2" t="str">
            <v>MFG-OTHER</v>
          </cell>
          <cell r="H2" t="str">
            <v>BUSINESS</v>
          </cell>
          <cell r="I2">
            <v>9070944</v>
          </cell>
          <cell r="J2">
            <v>172615.49000951476</v>
          </cell>
          <cell r="K2">
            <v>9070944</v>
          </cell>
        </row>
        <row r="3">
          <cell r="A3" t="str">
            <v>JAMAICA PUBLIC SERVICE CO. LTD</v>
          </cell>
          <cell r="B3">
            <v>128</v>
          </cell>
          <cell r="C3" t="str">
            <v>14</v>
          </cell>
          <cell r="D3" t="str">
            <v>USD</v>
          </cell>
          <cell r="E3">
            <v>9.75</v>
          </cell>
          <cell r="F3" t="str">
            <v>L/C</v>
          </cell>
          <cell r="G3" t="str">
            <v>GAS</v>
          </cell>
          <cell r="H3" t="str">
            <v>BUSINESS</v>
          </cell>
          <cell r="I3">
            <v>64225684.590000004</v>
          </cell>
          <cell r="J3">
            <v>1222182.3899143673</v>
          </cell>
          <cell r="K3">
            <v>64225684.590000004</v>
          </cell>
        </row>
        <row r="4">
          <cell r="A4" t="str">
            <v>BRL LIMITED</v>
          </cell>
          <cell r="B4">
            <v>150</v>
          </cell>
          <cell r="C4" t="str">
            <v>00</v>
          </cell>
          <cell r="D4" t="str">
            <v>USD</v>
          </cell>
          <cell r="E4">
            <v>12</v>
          </cell>
          <cell r="F4" t="str">
            <v>LEASE</v>
          </cell>
          <cell r="G4" t="str">
            <v>TOURISM</v>
          </cell>
          <cell r="H4" t="str">
            <v>BUSINESS</v>
          </cell>
          <cell r="I4">
            <v>1312220.8</v>
          </cell>
          <cell r="J4">
            <v>24970.900095147481</v>
          </cell>
          <cell r="K4">
            <v>1312220.8</v>
          </cell>
        </row>
        <row r="5">
          <cell r="A5" t="str">
            <v>CAYMANAS DEVELOPMENT</v>
          </cell>
          <cell r="B5">
            <v>150</v>
          </cell>
          <cell r="C5" t="str">
            <v>02</v>
          </cell>
          <cell r="D5" t="str">
            <v>USD</v>
          </cell>
          <cell r="E5">
            <v>12.5</v>
          </cell>
          <cell r="F5" t="str">
            <v>LEASE</v>
          </cell>
          <cell r="G5" t="str">
            <v>PROF.</v>
          </cell>
          <cell r="H5" t="str">
            <v>BUSINESS</v>
          </cell>
          <cell r="I5">
            <v>5901919.4000000004</v>
          </cell>
          <cell r="J5">
            <v>112310.54995242627</v>
          </cell>
          <cell r="K5">
            <v>5901919.4000000004</v>
          </cell>
        </row>
        <row r="6">
          <cell r="A6" t="str">
            <v>CONTINENTAL BAKING CO.</v>
          </cell>
          <cell r="B6">
            <v>150</v>
          </cell>
          <cell r="C6" t="str">
            <v>00</v>
          </cell>
          <cell r="D6" t="str">
            <v>USD</v>
          </cell>
          <cell r="E6">
            <v>15</v>
          </cell>
          <cell r="F6" t="str">
            <v>LEASE</v>
          </cell>
          <cell r="G6" t="str">
            <v>FOOD</v>
          </cell>
          <cell r="H6" t="str">
            <v>BUSINESS</v>
          </cell>
          <cell r="I6">
            <v>10442793.810000001</v>
          </cell>
          <cell r="J6">
            <v>198721.1000951475</v>
          </cell>
          <cell r="K6">
            <v>10442793.810000001</v>
          </cell>
        </row>
        <row r="7">
          <cell r="A7" t="str">
            <v>CONTINENTAL BAKING CO.</v>
          </cell>
          <cell r="B7">
            <v>150</v>
          </cell>
          <cell r="C7" t="str">
            <v>00</v>
          </cell>
          <cell r="D7" t="str">
            <v>USD</v>
          </cell>
          <cell r="E7">
            <v>15</v>
          </cell>
          <cell r="F7" t="str">
            <v>LEASE</v>
          </cell>
          <cell r="G7" t="str">
            <v>FOOD</v>
          </cell>
          <cell r="H7" t="str">
            <v>BUSINESS</v>
          </cell>
          <cell r="I7">
            <v>59663048.189999998</v>
          </cell>
          <cell r="J7">
            <v>1135357.7200761179</v>
          </cell>
          <cell r="K7">
            <v>59663048.18999999</v>
          </cell>
        </row>
        <row r="8">
          <cell r="A8" t="str">
            <v>CONTINENTAL BAKING CO.</v>
          </cell>
          <cell r="B8">
            <v>150</v>
          </cell>
          <cell r="C8" t="str">
            <v>01</v>
          </cell>
          <cell r="D8" t="str">
            <v>USD</v>
          </cell>
          <cell r="E8">
            <v>15</v>
          </cell>
          <cell r="F8" t="str">
            <v>LEASE</v>
          </cell>
          <cell r="G8" t="str">
            <v>FOOD</v>
          </cell>
          <cell r="H8" t="str">
            <v>BUSINESS</v>
          </cell>
          <cell r="I8">
            <v>29392.27</v>
          </cell>
          <cell r="J8">
            <v>559.32007611798292</v>
          </cell>
          <cell r="K8">
            <v>29392.27</v>
          </cell>
        </row>
        <row r="9">
          <cell r="A9" t="str">
            <v>GREAT RESORTS</v>
          </cell>
          <cell r="B9">
            <v>150</v>
          </cell>
          <cell r="C9" t="str">
            <v>00</v>
          </cell>
          <cell r="D9" t="str">
            <v>USD</v>
          </cell>
          <cell r="E9">
            <v>9.4600000000000009</v>
          </cell>
          <cell r="F9" t="str">
            <v>LEASE</v>
          </cell>
          <cell r="G9" t="str">
            <v>TOURISM</v>
          </cell>
          <cell r="H9" t="str">
            <v>BUSINESS</v>
          </cell>
          <cell r="I9">
            <v>1240635.6000000001</v>
          </cell>
          <cell r="J9">
            <v>23608.66983824929</v>
          </cell>
          <cell r="K9">
            <v>1240635.6000000001</v>
          </cell>
        </row>
        <row r="10">
          <cell r="A10" t="str">
            <v>INNOVATIVE RESORTS LTD.</v>
          </cell>
          <cell r="B10">
            <v>150</v>
          </cell>
          <cell r="C10" t="str">
            <v>00</v>
          </cell>
          <cell r="D10" t="str">
            <v>USD</v>
          </cell>
          <cell r="E10">
            <v>12</v>
          </cell>
          <cell r="F10" t="str">
            <v>LEASE</v>
          </cell>
          <cell r="G10" t="str">
            <v>TOURISM</v>
          </cell>
          <cell r="H10" t="str">
            <v>BUSINESS</v>
          </cell>
          <cell r="I10">
            <v>1421364.52</v>
          </cell>
          <cell r="J10">
            <v>27047.850047573742</v>
          </cell>
          <cell r="K10">
            <v>1421364.52</v>
          </cell>
        </row>
        <row r="11">
          <cell r="A11" t="str">
            <v>INNOVATIVE RESORTS LTD.</v>
          </cell>
          <cell r="B11">
            <v>150</v>
          </cell>
          <cell r="C11" t="str">
            <v>01</v>
          </cell>
          <cell r="D11" t="str">
            <v>USD</v>
          </cell>
          <cell r="E11">
            <v>12</v>
          </cell>
          <cell r="F11" t="str">
            <v>LEASE</v>
          </cell>
          <cell r="G11" t="str">
            <v>TOURISM</v>
          </cell>
          <cell r="H11" t="str">
            <v>BUSINESS</v>
          </cell>
          <cell r="I11">
            <v>55612.09</v>
          </cell>
          <cell r="J11">
            <v>1058.2700285442436</v>
          </cell>
          <cell r="K11">
            <v>55612.09</v>
          </cell>
        </row>
        <row r="12">
          <cell r="A12" t="str">
            <v>INTERNATIONAL HOTELS</v>
          </cell>
          <cell r="B12">
            <v>150</v>
          </cell>
          <cell r="C12" t="str">
            <v>00</v>
          </cell>
          <cell r="D12" t="str">
            <v>USD</v>
          </cell>
          <cell r="E12">
            <v>12.5</v>
          </cell>
          <cell r="F12" t="str">
            <v>LEASE</v>
          </cell>
          <cell r="G12" t="str">
            <v>TOURISM</v>
          </cell>
          <cell r="H12" t="str">
            <v>BUSINESS</v>
          </cell>
          <cell r="I12">
            <v>44207602.369999997</v>
          </cell>
          <cell r="J12">
            <v>841248.38001902949</v>
          </cell>
          <cell r="K12">
            <v>44207602.369999997</v>
          </cell>
        </row>
        <row r="13">
          <cell r="A13" t="str">
            <v>INTERNATIONAL HOTELS</v>
          </cell>
          <cell r="B13">
            <v>150</v>
          </cell>
          <cell r="C13" t="str">
            <v>01</v>
          </cell>
          <cell r="D13" t="str">
            <v>USD</v>
          </cell>
          <cell r="E13">
            <v>12.5</v>
          </cell>
          <cell r="F13" t="str">
            <v>LEASE</v>
          </cell>
          <cell r="G13" t="str">
            <v>TOURISM</v>
          </cell>
          <cell r="H13" t="str">
            <v>BUSINESS</v>
          </cell>
          <cell r="I13">
            <v>2423326.96</v>
          </cell>
          <cell r="J13">
            <v>46114.69000951475</v>
          </cell>
          <cell r="K13">
            <v>2423326.96</v>
          </cell>
        </row>
        <row r="14">
          <cell r="A14" t="str">
            <v>INTL INGREDIENTS LTD.</v>
          </cell>
          <cell r="B14">
            <v>150</v>
          </cell>
          <cell r="C14" t="str">
            <v>00</v>
          </cell>
          <cell r="D14" t="str">
            <v>JA $</v>
          </cell>
          <cell r="E14">
            <v>24</v>
          </cell>
          <cell r="F14" t="str">
            <v>LEASE</v>
          </cell>
          <cell r="G14" t="str">
            <v>FOOD</v>
          </cell>
          <cell r="H14" t="str">
            <v>BUSINESS</v>
          </cell>
          <cell r="I14">
            <v>2931681.02</v>
          </cell>
          <cell r="J14">
            <v>0</v>
          </cell>
          <cell r="K14">
            <v>0</v>
          </cell>
        </row>
        <row r="15">
          <cell r="A15" t="str">
            <v>INTL INGREDIENTS LTD.</v>
          </cell>
          <cell r="B15">
            <v>150</v>
          </cell>
          <cell r="C15" t="str">
            <v>01</v>
          </cell>
          <cell r="D15" t="str">
            <v>JA $</v>
          </cell>
          <cell r="E15">
            <v>24</v>
          </cell>
          <cell r="F15" t="str">
            <v>LEASE</v>
          </cell>
          <cell r="G15" t="str">
            <v>FOOD</v>
          </cell>
          <cell r="H15" t="str">
            <v>BUSINESS</v>
          </cell>
          <cell r="I15">
            <v>143637.04999999999</v>
          </cell>
          <cell r="J15">
            <v>0</v>
          </cell>
          <cell r="K15">
            <v>0</v>
          </cell>
        </row>
        <row r="16">
          <cell r="A16" t="str">
            <v>RESTAURANTS OF JAMAICA</v>
          </cell>
          <cell r="B16">
            <v>150</v>
          </cell>
          <cell r="C16" t="str">
            <v>00</v>
          </cell>
          <cell r="D16" t="str">
            <v>JA $</v>
          </cell>
          <cell r="E16">
            <v>20.88</v>
          </cell>
          <cell r="F16" t="str">
            <v>LEASE</v>
          </cell>
          <cell r="G16" t="str">
            <v>FOOD</v>
          </cell>
          <cell r="H16" t="str">
            <v>BUSINESS</v>
          </cell>
          <cell r="I16">
            <v>1745124.77</v>
          </cell>
          <cell r="J16">
            <v>0</v>
          </cell>
          <cell r="K16">
            <v>0</v>
          </cell>
        </row>
        <row r="17">
          <cell r="A17" t="str">
            <v>WENDICO JAMAICA LIMITED</v>
          </cell>
          <cell r="B17">
            <v>150</v>
          </cell>
          <cell r="C17" t="str">
            <v>01</v>
          </cell>
          <cell r="D17" t="str">
            <v>USD</v>
          </cell>
          <cell r="E17">
            <v>12</v>
          </cell>
          <cell r="F17" t="str">
            <v>LEASE</v>
          </cell>
          <cell r="G17" t="str">
            <v>FOOD</v>
          </cell>
          <cell r="H17" t="str">
            <v>BUSINESS</v>
          </cell>
          <cell r="I17">
            <v>1336182.54</v>
          </cell>
          <cell r="J17">
            <v>25426.879923882017</v>
          </cell>
          <cell r="K17">
            <v>1336182.54</v>
          </cell>
        </row>
        <row r="18">
          <cell r="A18" t="str">
            <v>WENDICO JAMAICA LIMITED</v>
          </cell>
          <cell r="B18">
            <v>150</v>
          </cell>
          <cell r="C18" t="str">
            <v>11</v>
          </cell>
          <cell r="D18" t="str">
            <v>USD</v>
          </cell>
          <cell r="E18">
            <v>12</v>
          </cell>
          <cell r="F18" t="str">
            <v>LEASE</v>
          </cell>
          <cell r="G18" t="str">
            <v>FOOD</v>
          </cell>
          <cell r="H18" t="str">
            <v>BUSINESS</v>
          </cell>
          <cell r="I18">
            <v>9519697.8800000008</v>
          </cell>
          <cell r="J18">
            <v>181155.05004757378</v>
          </cell>
          <cell r="K18">
            <v>9519697.8800000008</v>
          </cell>
        </row>
        <row r="19">
          <cell r="A19" t="str">
            <v>CHALICE LIMITED</v>
          </cell>
          <cell r="B19">
            <v>120</v>
          </cell>
          <cell r="C19" t="str">
            <v>33</v>
          </cell>
          <cell r="D19" t="str">
            <v>JA $</v>
          </cell>
          <cell r="E19">
            <v>10</v>
          </cell>
          <cell r="F19" t="str">
            <v>MTG.</v>
          </cell>
          <cell r="G19" t="str">
            <v>R/E SVCS</v>
          </cell>
          <cell r="H19" t="str">
            <v>BUSINESS</v>
          </cell>
          <cell r="I19">
            <v>33321.519999999997</v>
          </cell>
          <cell r="J19">
            <v>0</v>
          </cell>
          <cell r="K19">
            <v>0</v>
          </cell>
        </row>
        <row r="20">
          <cell r="A20" t="str">
            <v>DUQUESNAY RONALD</v>
          </cell>
          <cell r="B20">
            <v>120</v>
          </cell>
          <cell r="C20" t="str">
            <v>03</v>
          </cell>
          <cell r="D20" t="str">
            <v>JA $</v>
          </cell>
          <cell r="E20">
            <v>10</v>
          </cell>
          <cell r="F20" t="str">
            <v>MTG.</v>
          </cell>
          <cell r="G20" t="str">
            <v>INDIV.</v>
          </cell>
          <cell r="H20" t="str">
            <v>INDIV.</v>
          </cell>
          <cell r="I20">
            <v>2781.74</v>
          </cell>
          <cell r="J20">
            <v>0</v>
          </cell>
          <cell r="K20">
            <v>0</v>
          </cell>
        </row>
        <row r="21">
          <cell r="A21" t="str">
            <v>DUQUESNAY RONALD</v>
          </cell>
          <cell r="B21">
            <v>120</v>
          </cell>
          <cell r="C21" t="str">
            <v>33</v>
          </cell>
          <cell r="D21" t="str">
            <v>JA $</v>
          </cell>
          <cell r="E21">
            <v>10</v>
          </cell>
          <cell r="F21" t="str">
            <v>MTG.</v>
          </cell>
          <cell r="G21" t="str">
            <v>INDIV.</v>
          </cell>
          <cell r="H21" t="str">
            <v>INDIV.</v>
          </cell>
          <cell r="I21">
            <v>33017.4</v>
          </cell>
          <cell r="J21">
            <v>0</v>
          </cell>
          <cell r="K21">
            <v>0</v>
          </cell>
        </row>
        <row r="22">
          <cell r="A22" t="str">
            <v>DUQUESNAY STEPHEN</v>
          </cell>
          <cell r="B22">
            <v>120</v>
          </cell>
          <cell r="C22" t="str">
            <v>03</v>
          </cell>
          <cell r="D22" t="str">
            <v>JA $</v>
          </cell>
          <cell r="E22">
            <v>10</v>
          </cell>
          <cell r="F22" t="str">
            <v>MTG.</v>
          </cell>
          <cell r="G22" t="str">
            <v>INDIV.</v>
          </cell>
          <cell r="H22" t="str">
            <v>INDIV.</v>
          </cell>
          <cell r="I22">
            <v>0.04</v>
          </cell>
          <cell r="J22">
            <v>0</v>
          </cell>
          <cell r="K22">
            <v>0</v>
          </cell>
        </row>
        <row r="23">
          <cell r="A23" t="str">
            <v>DUQUESNAY STEPHEN</v>
          </cell>
          <cell r="B23">
            <v>120</v>
          </cell>
          <cell r="C23" t="str">
            <v>33</v>
          </cell>
          <cell r="D23" t="str">
            <v>JA $</v>
          </cell>
          <cell r="E23">
            <v>10</v>
          </cell>
          <cell r="F23" t="str">
            <v>MTG.</v>
          </cell>
          <cell r="G23" t="str">
            <v>INDIV.</v>
          </cell>
          <cell r="H23" t="str">
            <v>INDIV.</v>
          </cell>
          <cell r="I23">
            <v>32918.44</v>
          </cell>
          <cell r="J23">
            <v>0</v>
          </cell>
          <cell r="K23">
            <v>0</v>
          </cell>
        </row>
        <row r="24">
          <cell r="A24" t="str">
            <v>STAFF-16%</v>
          </cell>
          <cell r="B24">
            <v>121</v>
          </cell>
          <cell r="C24" t="str">
            <v>10</v>
          </cell>
          <cell r="D24" t="str">
            <v>JA $</v>
          </cell>
          <cell r="E24">
            <v>16</v>
          </cell>
          <cell r="F24" t="str">
            <v>MTG.</v>
          </cell>
          <cell r="G24" t="str">
            <v>construction</v>
          </cell>
          <cell r="H24" t="str">
            <v>INDIV.</v>
          </cell>
          <cell r="I24">
            <v>10147693.15</v>
          </cell>
          <cell r="J24">
            <v>0</v>
          </cell>
          <cell r="K24">
            <v>0</v>
          </cell>
        </row>
        <row r="25">
          <cell r="A25" t="str">
            <v>STAFF-3%</v>
          </cell>
          <cell r="B25">
            <v>121</v>
          </cell>
          <cell r="C25" t="str">
            <v>08</v>
          </cell>
          <cell r="D25" t="str">
            <v>JA $</v>
          </cell>
          <cell r="E25">
            <v>3</v>
          </cell>
          <cell r="F25" t="str">
            <v>MTG.</v>
          </cell>
          <cell r="G25" t="str">
            <v>construction</v>
          </cell>
          <cell r="H25" t="str">
            <v>INDIV.</v>
          </cell>
          <cell r="I25">
            <v>39222440.810000002</v>
          </cell>
          <cell r="J25">
            <v>0</v>
          </cell>
          <cell r="K25">
            <v>0</v>
          </cell>
        </row>
        <row r="26">
          <cell r="A26" t="str">
            <v>BANKSTON BAILEY DEBORAH</v>
          </cell>
          <cell r="B26">
            <v>200</v>
          </cell>
          <cell r="C26" t="str">
            <v>06</v>
          </cell>
          <cell r="D26" t="str">
            <v>USD</v>
          </cell>
          <cell r="E26">
            <v>31.5</v>
          </cell>
          <cell r="F26" t="str">
            <v>O/D</v>
          </cell>
          <cell r="G26" t="str">
            <v>INDIV.</v>
          </cell>
          <cell r="H26" t="str">
            <v>INDIV.</v>
          </cell>
          <cell r="I26">
            <v>25172.5</v>
          </cell>
          <cell r="J26">
            <v>479.01998097050432</v>
          </cell>
          <cell r="K26">
            <v>25172.5</v>
          </cell>
        </row>
        <row r="27">
          <cell r="A27" t="str">
            <v>BECKFORD CAROLINE</v>
          </cell>
          <cell r="B27">
            <v>200</v>
          </cell>
          <cell r="C27" t="str">
            <v>05</v>
          </cell>
          <cell r="D27" t="str">
            <v>JA $</v>
          </cell>
          <cell r="E27">
            <v>31.5</v>
          </cell>
          <cell r="F27" t="str">
            <v>O/D</v>
          </cell>
          <cell r="G27" t="str">
            <v>INDIV.</v>
          </cell>
          <cell r="H27" t="str">
            <v>INDIV.</v>
          </cell>
          <cell r="I27">
            <v>63.45</v>
          </cell>
          <cell r="J27">
            <v>0</v>
          </cell>
          <cell r="K27">
            <v>0</v>
          </cell>
        </row>
        <row r="28">
          <cell r="A28" t="str">
            <v>BINGHAM KELLI-ANN</v>
          </cell>
          <cell r="B28">
            <v>200</v>
          </cell>
          <cell r="C28" t="str">
            <v>01</v>
          </cell>
          <cell r="D28" t="str">
            <v>JA $</v>
          </cell>
          <cell r="E28">
            <v>0</v>
          </cell>
          <cell r="F28" t="str">
            <v>O/D</v>
          </cell>
          <cell r="G28" t="str">
            <v>INDIV.</v>
          </cell>
          <cell r="H28" t="str">
            <v>INDIV.</v>
          </cell>
          <cell r="I28">
            <v>4136.58</v>
          </cell>
          <cell r="J28">
            <v>0</v>
          </cell>
          <cell r="K28">
            <v>0</v>
          </cell>
        </row>
        <row r="29">
          <cell r="A29" t="str">
            <v>BROWNE GLENROY OR MARJORIE</v>
          </cell>
          <cell r="B29">
            <v>200</v>
          </cell>
          <cell r="C29" t="str">
            <v>05</v>
          </cell>
          <cell r="D29" t="str">
            <v>JA $</v>
          </cell>
          <cell r="E29">
            <v>31.5</v>
          </cell>
          <cell r="F29" t="str">
            <v>O/D</v>
          </cell>
          <cell r="G29" t="str">
            <v>INDIV.</v>
          </cell>
          <cell r="H29" t="str">
            <v>INDIV.</v>
          </cell>
          <cell r="I29">
            <v>262.31</v>
          </cell>
          <cell r="J29">
            <v>0</v>
          </cell>
          <cell r="K29">
            <v>0</v>
          </cell>
        </row>
        <row r="30">
          <cell r="A30" t="str">
            <v>CAMPBELL ROGER ANGUS</v>
          </cell>
          <cell r="B30">
            <v>200</v>
          </cell>
          <cell r="C30" t="str">
            <v>62</v>
          </cell>
          <cell r="D30" t="str">
            <v>JA $</v>
          </cell>
          <cell r="E30">
            <v>31.5</v>
          </cell>
          <cell r="F30" t="str">
            <v>O/D</v>
          </cell>
          <cell r="G30" t="str">
            <v>INDIV.</v>
          </cell>
          <cell r="H30" t="str">
            <v>INDIV.</v>
          </cell>
          <cell r="I30">
            <v>4217.12</v>
          </cell>
          <cell r="J30">
            <v>0</v>
          </cell>
          <cell r="K30">
            <v>0</v>
          </cell>
        </row>
        <row r="31">
          <cell r="A31" t="str">
            <v>CARIBBEAN CEMENT COMPANY LTD</v>
          </cell>
          <cell r="B31">
            <v>127</v>
          </cell>
          <cell r="C31" t="str">
            <v>02</v>
          </cell>
          <cell r="D31" t="str">
            <v>JA $</v>
          </cell>
          <cell r="E31">
            <v>26.5</v>
          </cell>
          <cell r="F31" t="str">
            <v>O/D</v>
          </cell>
          <cell r="G31" t="str">
            <v>CEMENT</v>
          </cell>
          <cell r="H31" t="str">
            <v>BUSINESS</v>
          </cell>
          <cell r="I31">
            <v>1776644.44</v>
          </cell>
          <cell r="J31">
            <v>0</v>
          </cell>
          <cell r="K31">
            <v>0</v>
          </cell>
        </row>
        <row r="32">
          <cell r="A32" t="str">
            <v>CARIBBEAN TELECOM LIMITED</v>
          </cell>
          <cell r="B32">
            <v>200</v>
          </cell>
          <cell r="C32" t="str">
            <v>61</v>
          </cell>
          <cell r="D32" t="str">
            <v>USD</v>
          </cell>
          <cell r="E32">
            <v>12</v>
          </cell>
          <cell r="F32" t="str">
            <v>O/D</v>
          </cell>
          <cell r="G32" t="str">
            <v>PROF.</v>
          </cell>
          <cell r="H32" t="str">
            <v>BUSINESS</v>
          </cell>
          <cell r="I32">
            <v>117.19</v>
          </cell>
          <cell r="J32">
            <v>2.2300666032350143</v>
          </cell>
          <cell r="K32">
            <v>117.19</v>
          </cell>
        </row>
        <row r="33">
          <cell r="A33" t="str">
            <v>CHARLTON CECIL ET AL</v>
          </cell>
          <cell r="B33">
            <v>126</v>
          </cell>
          <cell r="C33" t="str">
            <v>04</v>
          </cell>
          <cell r="D33" t="str">
            <v>JA $</v>
          </cell>
          <cell r="E33">
            <v>12</v>
          </cell>
          <cell r="F33" t="str">
            <v>O/D</v>
          </cell>
          <cell r="G33" t="str">
            <v>INDIV.</v>
          </cell>
          <cell r="H33" t="str">
            <v>INDIV.</v>
          </cell>
          <cell r="I33">
            <v>186877.53</v>
          </cell>
          <cell r="J33">
            <v>0</v>
          </cell>
          <cell r="K33">
            <v>0</v>
          </cell>
        </row>
        <row r="34">
          <cell r="A34" t="str">
            <v>CHECKER CHEMICALS LIMITED</v>
          </cell>
          <cell r="B34">
            <v>127</v>
          </cell>
          <cell r="C34" t="str">
            <v>06</v>
          </cell>
          <cell r="D34" t="str">
            <v>JA $</v>
          </cell>
          <cell r="E34">
            <v>19</v>
          </cell>
          <cell r="F34" t="str">
            <v>O/D</v>
          </cell>
          <cell r="G34" t="str">
            <v>MFG-CHEM</v>
          </cell>
          <cell r="H34" t="str">
            <v>BUSINESS</v>
          </cell>
          <cell r="I34">
            <v>579321.31000000006</v>
          </cell>
          <cell r="J34">
            <v>0</v>
          </cell>
          <cell r="K34">
            <v>0</v>
          </cell>
        </row>
        <row r="35">
          <cell r="A35" t="str">
            <v>CHRISTIE RAMONE</v>
          </cell>
          <cell r="B35">
            <v>200</v>
          </cell>
          <cell r="C35" t="str">
            <v>05</v>
          </cell>
          <cell r="D35" t="str">
            <v>JA $</v>
          </cell>
          <cell r="E35">
            <v>31.5</v>
          </cell>
          <cell r="F35" t="str">
            <v>O/D</v>
          </cell>
          <cell r="G35" t="str">
            <v>INDIV.</v>
          </cell>
          <cell r="H35" t="str">
            <v>INDIV.</v>
          </cell>
          <cell r="I35">
            <v>320.12</v>
          </cell>
          <cell r="J35">
            <v>0</v>
          </cell>
          <cell r="K35">
            <v>0</v>
          </cell>
        </row>
        <row r="36">
          <cell r="A36" t="str">
            <v>CIVIL ENG. RESEARCH AND TESTING</v>
          </cell>
          <cell r="B36">
            <v>127</v>
          </cell>
          <cell r="C36" t="str">
            <v>06</v>
          </cell>
          <cell r="D36" t="str">
            <v>JA $</v>
          </cell>
          <cell r="E36">
            <v>19</v>
          </cell>
          <cell r="F36" t="str">
            <v>O/D</v>
          </cell>
          <cell r="G36" t="str">
            <v>PROF.</v>
          </cell>
          <cell r="H36" t="str">
            <v>BUSINESS</v>
          </cell>
          <cell r="I36">
            <v>319108.82</v>
          </cell>
          <cell r="J36">
            <v>0</v>
          </cell>
          <cell r="K36">
            <v>0</v>
          </cell>
        </row>
        <row r="37">
          <cell r="A37" t="str">
            <v>CUFFE MICHAEL OR DANA</v>
          </cell>
          <cell r="B37">
            <v>200</v>
          </cell>
          <cell r="C37" t="str">
            <v>05</v>
          </cell>
          <cell r="D37" t="str">
            <v>JA $</v>
          </cell>
          <cell r="E37">
            <v>31.5</v>
          </cell>
          <cell r="F37" t="str">
            <v>O/D</v>
          </cell>
          <cell r="G37" t="str">
            <v>INDIV.</v>
          </cell>
          <cell r="H37" t="str">
            <v>INDIV.</v>
          </cell>
          <cell r="I37">
            <v>1532.28</v>
          </cell>
          <cell r="J37">
            <v>0</v>
          </cell>
          <cell r="K37">
            <v>0</v>
          </cell>
        </row>
        <row r="38">
          <cell r="A38" t="str">
            <v>DENNY CHRISTOPHER</v>
          </cell>
          <cell r="B38">
            <v>200</v>
          </cell>
          <cell r="C38" t="str">
            <v>01</v>
          </cell>
          <cell r="D38" t="str">
            <v>JA $</v>
          </cell>
          <cell r="E38">
            <v>0</v>
          </cell>
          <cell r="F38" t="str">
            <v>O/D</v>
          </cell>
          <cell r="G38" t="str">
            <v>INDIV.</v>
          </cell>
          <cell r="H38" t="str">
            <v>INDIV.</v>
          </cell>
          <cell r="I38">
            <v>3307.88</v>
          </cell>
          <cell r="J38">
            <v>0</v>
          </cell>
          <cell r="K38">
            <v>0</v>
          </cell>
        </row>
        <row r="39">
          <cell r="A39" t="str">
            <v>DUB PLATE MUSIC PUBLISHERS LTD.</v>
          </cell>
          <cell r="B39">
            <v>126</v>
          </cell>
          <cell r="C39" t="str">
            <v>06</v>
          </cell>
          <cell r="D39" t="str">
            <v>JA $</v>
          </cell>
          <cell r="E39">
            <v>12</v>
          </cell>
          <cell r="F39" t="str">
            <v>O/D</v>
          </cell>
          <cell r="G39" t="str">
            <v>ENTERTAINMENT</v>
          </cell>
          <cell r="H39" t="str">
            <v>BUSINESS</v>
          </cell>
          <cell r="I39">
            <v>113849.24</v>
          </cell>
          <cell r="J39">
            <v>0</v>
          </cell>
          <cell r="K39">
            <v>0</v>
          </cell>
        </row>
        <row r="40">
          <cell r="A40" t="str">
            <v>EMBAJADA DE VENEZUELA EN JAMAICA</v>
          </cell>
          <cell r="B40">
            <v>200</v>
          </cell>
          <cell r="C40" t="str">
            <v>13</v>
          </cell>
          <cell r="D40" t="str">
            <v>USD</v>
          </cell>
          <cell r="E40">
            <v>12</v>
          </cell>
          <cell r="F40" t="str">
            <v>O/D</v>
          </cell>
          <cell r="G40" t="str">
            <v>O'SEAS RES</v>
          </cell>
          <cell r="H40" t="str">
            <v>O'SEAS RES</v>
          </cell>
          <cell r="I40">
            <v>68.84</v>
          </cell>
          <cell r="J40">
            <v>1.3099904852521409</v>
          </cell>
          <cell r="K40">
            <v>68.84</v>
          </cell>
        </row>
        <row r="41">
          <cell r="A41" t="str">
            <v>EMBAJADA DE VENEZUELA -IVCC</v>
          </cell>
          <cell r="B41">
            <v>200</v>
          </cell>
          <cell r="C41" t="str">
            <v>13</v>
          </cell>
          <cell r="D41" t="str">
            <v>USD</v>
          </cell>
          <cell r="E41">
            <v>12</v>
          </cell>
          <cell r="F41" t="str">
            <v>O/D</v>
          </cell>
          <cell r="G41" t="str">
            <v>O'SEAS RES</v>
          </cell>
          <cell r="H41" t="str">
            <v>O'SEAS RES</v>
          </cell>
          <cell r="I41">
            <v>97.22</v>
          </cell>
          <cell r="J41">
            <v>1.8500475737392961</v>
          </cell>
          <cell r="K41">
            <v>97.22</v>
          </cell>
        </row>
        <row r="42">
          <cell r="A42" t="str">
            <v>EMBAJADA DE VENEZUELA -IVCC</v>
          </cell>
          <cell r="B42">
            <v>200</v>
          </cell>
          <cell r="C42" t="str">
            <v>13</v>
          </cell>
          <cell r="D42" t="str">
            <v>USD</v>
          </cell>
          <cell r="E42">
            <v>12</v>
          </cell>
          <cell r="F42" t="str">
            <v>O/D</v>
          </cell>
          <cell r="G42" t="str">
            <v>O'SEAS RES</v>
          </cell>
          <cell r="H42" t="str">
            <v>O'SEAS RES</v>
          </cell>
          <cell r="I42">
            <v>40.99</v>
          </cell>
          <cell r="J42">
            <v>0.78001902949571844</v>
          </cell>
          <cell r="K42">
            <v>40.99</v>
          </cell>
        </row>
        <row r="43">
          <cell r="A43" t="str">
            <v>EMBASSY OF PERU</v>
          </cell>
          <cell r="B43">
            <v>200</v>
          </cell>
          <cell r="C43" t="str">
            <v>22</v>
          </cell>
          <cell r="D43" t="str">
            <v>USD</v>
          </cell>
          <cell r="E43">
            <v>12</v>
          </cell>
          <cell r="F43" t="str">
            <v>O/D</v>
          </cell>
          <cell r="G43" t="str">
            <v>O'SEAS RES</v>
          </cell>
          <cell r="H43" t="str">
            <v>BUSINESS</v>
          </cell>
          <cell r="I43">
            <v>270.63</v>
          </cell>
          <cell r="J43">
            <v>5.1499524262607039</v>
          </cell>
          <cell r="K43">
            <v>270.63</v>
          </cell>
        </row>
        <row r="44">
          <cell r="A44" t="str">
            <v>ESSO STANDARD OIL S.A. LTD.</v>
          </cell>
          <cell r="B44">
            <v>126</v>
          </cell>
          <cell r="C44" t="str">
            <v>02</v>
          </cell>
          <cell r="D44" t="str">
            <v>JA $</v>
          </cell>
          <cell r="E44">
            <v>12</v>
          </cell>
          <cell r="F44" t="str">
            <v>O/D</v>
          </cell>
          <cell r="G44" t="str">
            <v>GAS</v>
          </cell>
          <cell r="H44" t="str">
            <v>BUSINESS</v>
          </cell>
          <cell r="I44">
            <v>14802681.49</v>
          </cell>
          <cell r="J44">
            <v>0</v>
          </cell>
          <cell r="K44">
            <v>0</v>
          </cell>
        </row>
        <row r="45">
          <cell r="A45" t="str">
            <v>ESSO STANDARD OIL S.A. LTD.</v>
          </cell>
          <cell r="B45">
            <v>200</v>
          </cell>
          <cell r="C45" t="str">
            <v>02</v>
          </cell>
          <cell r="D45" t="str">
            <v>JA $</v>
          </cell>
          <cell r="E45">
            <v>12</v>
          </cell>
          <cell r="F45" t="str">
            <v>O/D</v>
          </cell>
          <cell r="G45" t="str">
            <v>GAS</v>
          </cell>
          <cell r="H45" t="str">
            <v>BUSINESS</v>
          </cell>
          <cell r="I45">
            <v>4715642.3</v>
          </cell>
          <cell r="J45">
            <v>0</v>
          </cell>
          <cell r="K45">
            <v>0</v>
          </cell>
        </row>
        <row r="46">
          <cell r="A46" t="str">
            <v>GENERAL TOOL AND SUPPLY</v>
          </cell>
          <cell r="B46">
            <v>200</v>
          </cell>
          <cell r="C46" t="str">
            <v>66</v>
          </cell>
          <cell r="D46" t="str">
            <v>JA $</v>
          </cell>
          <cell r="E46">
            <v>15</v>
          </cell>
          <cell r="F46" t="str">
            <v>O/D</v>
          </cell>
          <cell r="G46" t="str">
            <v>DIST'N</v>
          </cell>
          <cell r="H46" t="str">
            <v>BUSINESS</v>
          </cell>
          <cell r="I46">
            <v>5285.05</v>
          </cell>
          <cell r="J46">
            <v>0</v>
          </cell>
          <cell r="K46">
            <v>0</v>
          </cell>
        </row>
        <row r="47">
          <cell r="A47" t="str">
            <v>GORDON DOTSIE OR CARY-NEIL</v>
          </cell>
          <cell r="B47">
            <v>200</v>
          </cell>
          <cell r="C47" t="str">
            <v>05</v>
          </cell>
          <cell r="D47" t="str">
            <v>JA $</v>
          </cell>
          <cell r="E47">
            <v>31.5</v>
          </cell>
          <cell r="F47" t="str">
            <v>O/D</v>
          </cell>
          <cell r="G47" t="str">
            <v>INDIV.</v>
          </cell>
          <cell r="H47" t="str">
            <v>INDIV.</v>
          </cell>
          <cell r="I47">
            <v>1414.09</v>
          </cell>
          <cell r="J47">
            <v>0</v>
          </cell>
          <cell r="K47">
            <v>0</v>
          </cell>
        </row>
        <row r="48">
          <cell r="A48" t="str">
            <v>GRAHAM JOHN GEORGE</v>
          </cell>
          <cell r="B48">
            <v>200</v>
          </cell>
          <cell r="C48" t="str">
            <v>05</v>
          </cell>
          <cell r="D48" t="str">
            <v>JA $</v>
          </cell>
          <cell r="E48">
            <v>31.5</v>
          </cell>
          <cell r="F48" t="str">
            <v>O/D</v>
          </cell>
          <cell r="G48" t="str">
            <v>INDIV.</v>
          </cell>
          <cell r="H48" t="str">
            <v>INDIV.</v>
          </cell>
          <cell r="I48">
            <v>1225.3399999999999</v>
          </cell>
          <cell r="J48">
            <v>0</v>
          </cell>
          <cell r="K48">
            <v>0</v>
          </cell>
        </row>
        <row r="49">
          <cell r="A49" t="str">
            <v>HARDWARE &amp; LUMBER LTD.</v>
          </cell>
          <cell r="B49">
            <v>127</v>
          </cell>
          <cell r="C49" t="str">
            <v>02</v>
          </cell>
          <cell r="D49" t="str">
            <v>JA $</v>
          </cell>
          <cell r="E49">
            <v>19</v>
          </cell>
          <cell r="F49" t="str">
            <v>O/D</v>
          </cell>
          <cell r="G49" t="str">
            <v>DIST'N</v>
          </cell>
          <cell r="H49" t="str">
            <v>BUSINESS</v>
          </cell>
          <cell r="I49">
            <v>1721626.98</v>
          </cell>
          <cell r="J49">
            <v>0</v>
          </cell>
          <cell r="K49">
            <v>0</v>
          </cell>
        </row>
        <row r="50">
          <cell r="A50" t="str">
            <v>HARMAN SALES COMPANY LTD.</v>
          </cell>
          <cell r="B50">
            <v>127</v>
          </cell>
          <cell r="C50" t="str">
            <v>06</v>
          </cell>
          <cell r="D50" t="str">
            <v>JA $</v>
          </cell>
          <cell r="E50">
            <v>19</v>
          </cell>
          <cell r="F50" t="str">
            <v>O/D</v>
          </cell>
          <cell r="G50" t="str">
            <v>DIST'N</v>
          </cell>
          <cell r="H50" t="str">
            <v>BUSINESS</v>
          </cell>
          <cell r="I50">
            <v>110881.07</v>
          </cell>
          <cell r="J50">
            <v>0</v>
          </cell>
          <cell r="K50">
            <v>0</v>
          </cell>
        </row>
        <row r="51">
          <cell r="A51" t="str">
            <v>HILL-BETTY ENGINEERS LTD.</v>
          </cell>
          <cell r="B51">
            <v>200</v>
          </cell>
          <cell r="C51" t="str">
            <v>66</v>
          </cell>
          <cell r="D51" t="str">
            <v>JA $</v>
          </cell>
          <cell r="E51">
            <v>31.5</v>
          </cell>
          <cell r="F51" t="str">
            <v>O/D</v>
          </cell>
          <cell r="G51" t="str">
            <v>PROF.</v>
          </cell>
          <cell r="H51" t="str">
            <v>BUSINESS</v>
          </cell>
          <cell r="I51">
            <v>55119.199999999997</v>
          </cell>
          <cell r="J51">
            <v>0</v>
          </cell>
          <cell r="K51">
            <v>0</v>
          </cell>
        </row>
        <row r="52">
          <cell r="A52" t="str">
            <v>HOLMES OLIVER OR DAYLE</v>
          </cell>
          <cell r="B52">
            <v>200</v>
          </cell>
          <cell r="C52" t="str">
            <v>05</v>
          </cell>
          <cell r="D52" t="str">
            <v>JA $</v>
          </cell>
          <cell r="E52">
            <v>31.5</v>
          </cell>
          <cell r="F52" t="str">
            <v>O/D</v>
          </cell>
          <cell r="G52" t="str">
            <v>INDIV.</v>
          </cell>
          <cell r="H52" t="str">
            <v>INDIV.</v>
          </cell>
          <cell r="I52">
            <v>30028.71</v>
          </cell>
          <cell r="J52">
            <v>0</v>
          </cell>
          <cell r="K52">
            <v>0</v>
          </cell>
        </row>
        <row r="53">
          <cell r="A53" t="str">
            <v>IT'S A DOGS WORLD LIMITED</v>
          </cell>
          <cell r="B53">
            <v>127</v>
          </cell>
          <cell r="C53" t="str">
            <v>06</v>
          </cell>
          <cell r="D53" t="str">
            <v>JA $</v>
          </cell>
          <cell r="E53">
            <v>19</v>
          </cell>
          <cell r="F53" t="str">
            <v>O/D</v>
          </cell>
          <cell r="G53" t="str">
            <v>PROF.</v>
          </cell>
          <cell r="H53" t="str">
            <v>BUSINESS</v>
          </cell>
          <cell r="I53">
            <v>11216.4</v>
          </cell>
          <cell r="J53">
            <v>0</v>
          </cell>
          <cell r="K53">
            <v>0</v>
          </cell>
        </row>
        <row r="54">
          <cell r="A54" t="str">
            <v>JAMAICA ELECTRICAL TECHNOLOGY</v>
          </cell>
          <cell r="B54">
            <v>126</v>
          </cell>
          <cell r="C54" t="str">
            <v>07</v>
          </cell>
          <cell r="D54" t="str">
            <v>JA $</v>
          </cell>
          <cell r="E54">
            <v>26.3</v>
          </cell>
          <cell r="F54" t="str">
            <v>O/D</v>
          </cell>
          <cell r="G54" t="str">
            <v>PROF.</v>
          </cell>
          <cell r="H54" t="str">
            <v>BUSINESS</v>
          </cell>
          <cell r="I54">
            <v>505380.31</v>
          </cell>
          <cell r="J54">
            <v>0</v>
          </cell>
          <cell r="K54">
            <v>0</v>
          </cell>
        </row>
        <row r="55">
          <cell r="A55" t="str">
            <v>JAMES SAMUELS AND CO. LTD.</v>
          </cell>
          <cell r="B55">
            <v>200</v>
          </cell>
          <cell r="C55" t="str">
            <v>66</v>
          </cell>
          <cell r="D55" t="str">
            <v>JA $</v>
          </cell>
          <cell r="E55">
            <v>31.5</v>
          </cell>
          <cell r="F55" t="str">
            <v>O/D</v>
          </cell>
          <cell r="G55" t="str">
            <v>PROF.</v>
          </cell>
          <cell r="H55" t="str">
            <v>BUSINESS</v>
          </cell>
          <cell r="I55">
            <v>2581.04</v>
          </cell>
          <cell r="J55">
            <v>0</v>
          </cell>
          <cell r="K55">
            <v>0</v>
          </cell>
        </row>
        <row r="56">
          <cell r="A56" t="str">
            <v>JARRETT VERNETA OR LITTLE M.</v>
          </cell>
          <cell r="B56">
            <v>200</v>
          </cell>
          <cell r="C56" t="str">
            <v>05</v>
          </cell>
          <cell r="D56" t="str">
            <v>JA $</v>
          </cell>
          <cell r="E56">
            <v>31.5</v>
          </cell>
          <cell r="F56" t="str">
            <v>O/D</v>
          </cell>
          <cell r="G56" t="str">
            <v>INDIV.</v>
          </cell>
          <cell r="H56" t="str">
            <v>INDIV.</v>
          </cell>
          <cell r="I56">
            <v>236.54</v>
          </cell>
          <cell r="J56">
            <v>0</v>
          </cell>
          <cell r="K56">
            <v>0</v>
          </cell>
        </row>
        <row r="57">
          <cell r="A57" t="str">
            <v>JOHNSON &amp; JOHNSON JA. LTD.</v>
          </cell>
          <cell r="B57">
            <v>127</v>
          </cell>
          <cell r="C57" t="str">
            <v>01</v>
          </cell>
          <cell r="D57" t="str">
            <v>JA $</v>
          </cell>
          <cell r="E57">
            <v>26.3</v>
          </cell>
          <cell r="F57" t="str">
            <v>O/D</v>
          </cell>
          <cell r="G57" t="str">
            <v>DIST'N</v>
          </cell>
          <cell r="H57" t="str">
            <v>BUSINESS</v>
          </cell>
          <cell r="I57">
            <v>14451447.300000001</v>
          </cell>
          <cell r="J57">
            <v>0</v>
          </cell>
          <cell r="K57">
            <v>0</v>
          </cell>
        </row>
        <row r="58">
          <cell r="A58" t="str">
            <v>KEENADON LTD T-A L.G SERV CENTRE</v>
          </cell>
          <cell r="B58">
            <v>127</v>
          </cell>
          <cell r="C58" t="str">
            <v>06</v>
          </cell>
          <cell r="D58" t="str">
            <v>JA $</v>
          </cell>
          <cell r="E58">
            <v>29</v>
          </cell>
          <cell r="F58" t="str">
            <v>O/D</v>
          </cell>
          <cell r="G58" t="str">
            <v>GAS</v>
          </cell>
          <cell r="H58" t="str">
            <v>BUSINESS</v>
          </cell>
          <cell r="I58">
            <v>999914.29</v>
          </cell>
          <cell r="J58">
            <v>0</v>
          </cell>
          <cell r="K58">
            <v>0</v>
          </cell>
        </row>
        <row r="59">
          <cell r="A59" t="str">
            <v>KIM JIN HEE</v>
          </cell>
          <cell r="B59">
            <v>200</v>
          </cell>
          <cell r="C59" t="str">
            <v>05</v>
          </cell>
          <cell r="D59" t="str">
            <v>JA $</v>
          </cell>
          <cell r="E59">
            <v>31.5</v>
          </cell>
          <cell r="F59" t="str">
            <v>O/D</v>
          </cell>
          <cell r="G59" t="str">
            <v>INDIV.</v>
          </cell>
          <cell r="H59" t="str">
            <v>INDIV.</v>
          </cell>
          <cell r="I59">
            <v>85.95</v>
          </cell>
          <cell r="J59">
            <v>0</v>
          </cell>
          <cell r="K59">
            <v>0</v>
          </cell>
        </row>
        <row r="60">
          <cell r="A60" t="str">
            <v>L'ART INTERIEUR DESIGN LTD.</v>
          </cell>
          <cell r="B60">
            <v>127</v>
          </cell>
          <cell r="C60" t="str">
            <v>07</v>
          </cell>
          <cell r="D60" t="str">
            <v>JA $</v>
          </cell>
          <cell r="E60">
            <v>26.3</v>
          </cell>
          <cell r="F60" t="str">
            <v>O/D</v>
          </cell>
          <cell r="G60" t="str">
            <v>PROF.</v>
          </cell>
          <cell r="H60" t="str">
            <v>BUSINESS</v>
          </cell>
          <cell r="I60">
            <v>27125.73</v>
          </cell>
          <cell r="J60">
            <v>0</v>
          </cell>
          <cell r="K60">
            <v>0</v>
          </cell>
        </row>
        <row r="61">
          <cell r="A61" t="str">
            <v>LEWIS MARTIN J.</v>
          </cell>
          <cell r="B61">
            <v>200</v>
          </cell>
          <cell r="C61" t="str">
            <v>05</v>
          </cell>
          <cell r="D61" t="str">
            <v>JA $</v>
          </cell>
          <cell r="E61">
            <v>31.5</v>
          </cell>
          <cell r="F61" t="str">
            <v>O/D</v>
          </cell>
          <cell r="G61" t="str">
            <v>INDIV.</v>
          </cell>
          <cell r="H61" t="str">
            <v>INDIV.</v>
          </cell>
          <cell r="I61">
            <v>22885.71</v>
          </cell>
          <cell r="J61">
            <v>0</v>
          </cell>
          <cell r="K61">
            <v>0</v>
          </cell>
        </row>
        <row r="62">
          <cell r="A62" t="str">
            <v>MARLEY DAVID OR BOGLE LORRAINE</v>
          </cell>
          <cell r="B62">
            <v>200</v>
          </cell>
          <cell r="C62" t="str">
            <v>05</v>
          </cell>
          <cell r="D62" t="str">
            <v>JA $</v>
          </cell>
          <cell r="E62">
            <v>31.5</v>
          </cell>
          <cell r="F62" t="str">
            <v>O/D</v>
          </cell>
          <cell r="G62" t="str">
            <v>INDIV.</v>
          </cell>
          <cell r="H62" t="str">
            <v>INDIV.</v>
          </cell>
          <cell r="I62">
            <v>586.76</v>
          </cell>
          <cell r="J62">
            <v>0</v>
          </cell>
          <cell r="K62">
            <v>0</v>
          </cell>
        </row>
        <row r="63">
          <cell r="A63" t="str">
            <v>MASTER MACK ENTERPRISE</v>
          </cell>
          <cell r="B63">
            <v>200</v>
          </cell>
          <cell r="C63" t="str">
            <v>66</v>
          </cell>
          <cell r="D63" t="str">
            <v>JA $</v>
          </cell>
          <cell r="E63">
            <v>31.5</v>
          </cell>
          <cell r="F63" t="str">
            <v>O/D</v>
          </cell>
          <cell r="G63" t="str">
            <v>PROF.</v>
          </cell>
          <cell r="H63" t="str">
            <v>BUSINESS</v>
          </cell>
          <cell r="I63">
            <v>1648887.58</v>
          </cell>
          <cell r="J63">
            <v>0</v>
          </cell>
          <cell r="K63">
            <v>0</v>
          </cell>
        </row>
        <row r="64">
          <cell r="A64" t="str">
            <v>MATROUSSE HOLDINGS LIMITED</v>
          </cell>
          <cell r="B64">
            <v>126</v>
          </cell>
          <cell r="C64" t="str">
            <v>06</v>
          </cell>
          <cell r="D64" t="str">
            <v>JA $</v>
          </cell>
          <cell r="E64">
            <v>11</v>
          </cell>
          <cell r="F64" t="str">
            <v>O/D</v>
          </cell>
          <cell r="G64" t="str">
            <v>PROF.</v>
          </cell>
          <cell r="H64" t="str">
            <v>BUSINESS</v>
          </cell>
          <cell r="I64">
            <v>740701.42</v>
          </cell>
          <cell r="J64">
            <v>0</v>
          </cell>
          <cell r="K64">
            <v>0</v>
          </cell>
        </row>
        <row r="65">
          <cell r="A65" t="str">
            <v>MAYNE ROHAN AND OR HOPE</v>
          </cell>
          <cell r="B65">
            <v>200</v>
          </cell>
          <cell r="C65" t="str">
            <v>01</v>
          </cell>
          <cell r="D65" t="str">
            <v>JA $</v>
          </cell>
          <cell r="E65">
            <v>0</v>
          </cell>
          <cell r="F65" t="str">
            <v>O/D</v>
          </cell>
          <cell r="G65" t="str">
            <v>INDIV.</v>
          </cell>
          <cell r="H65" t="str">
            <v>INDIV.</v>
          </cell>
          <cell r="I65">
            <v>3095.97</v>
          </cell>
          <cell r="J65">
            <v>0</v>
          </cell>
          <cell r="K65">
            <v>0</v>
          </cell>
        </row>
        <row r="66">
          <cell r="A66" t="str">
            <v>MORINDA INTERNATIONAL JA. LTD.</v>
          </cell>
          <cell r="B66">
            <v>200</v>
          </cell>
          <cell r="C66" t="str">
            <v>66</v>
          </cell>
          <cell r="D66" t="str">
            <v>JA $</v>
          </cell>
          <cell r="E66">
            <v>31.5</v>
          </cell>
          <cell r="F66" t="str">
            <v>O/D</v>
          </cell>
          <cell r="G66" t="str">
            <v>DIST'N</v>
          </cell>
          <cell r="H66" t="str">
            <v>BUSINESS</v>
          </cell>
          <cell r="I66">
            <v>175804.32</v>
          </cell>
          <cell r="J66">
            <v>0</v>
          </cell>
          <cell r="K66">
            <v>0</v>
          </cell>
        </row>
        <row r="67">
          <cell r="A67" t="str">
            <v>MOSES PETER</v>
          </cell>
          <cell r="B67">
            <v>200</v>
          </cell>
          <cell r="C67" t="str">
            <v>01</v>
          </cell>
          <cell r="D67" t="str">
            <v>JA $</v>
          </cell>
          <cell r="E67">
            <v>0</v>
          </cell>
          <cell r="F67" t="str">
            <v>O/D</v>
          </cell>
          <cell r="G67" t="str">
            <v>INDIV.</v>
          </cell>
          <cell r="H67" t="str">
            <v>INDIV.</v>
          </cell>
          <cell r="I67">
            <v>380534.82</v>
          </cell>
          <cell r="J67">
            <v>0</v>
          </cell>
          <cell r="K67">
            <v>0</v>
          </cell>
        </row>
        <row r="68">
          <cell r="A68" t="str">
            <v>MUSSON JAMAICA LTD.</v>
          </cell>
          <cell r="B68">
            <v>126</v>
          </cell>
          <cell r="C68" t="str">
            <v>02</v>
          </cell>
          <cell r="D68" t="str">
            <v>JA $</v>
          </cell>
          <cell r="E68">
            <v>12</v>
          </cell>
          <cell r="F68" t="str">
            <v>O/D</v>
          </cell>
          <cell r="G68" t="str">
            <v>FOOD</v>
          </cell>
          <cell r="H68" t="str">
            <v>BUSINESS</v>
          </cell>
          <cell r="I68">
            <v>4429561.76</v>
          </cell>
          <cell r="J68">
            <v>0</v>
          </cell>
          <cell r="K68">
            <v>0</v>
          </cell>
        </row>
        <row r="69">
          <cell r="A69" t="str">
            <v>MYERS,FLETCHER AND GORDON</v>
          </cell>
          <cell r="B69">
            <v>127</v>
          </cell>
          <cell r="C69" t="str">
            <v>02</v>
          </cell>
          <cell r="D69" t="str">
            <v>JA $</v>
          </cell>
          <cell r="E69">
            <v>26.3</v>
          </cell>
          <cell r="F69" t="str">
            <v>O/D</v>
          </cell>
          <cell r="G69" t="str">
            <v>PROF.</v>
          </cell>
          <cell r="H69" t="str">
            <v>BUSINESS</v>
          </cell>
          <cell r="I69">
            <v>186.78</v>
          </cell>
          <cell r="J69">
            <v>0</v>
          </cell>
          <cell r="K69">
            <v>0</v>
          </cell>
        </row>
        <row r="70">
          <cell r="A70" t="str">
            <v>NESTLE JAMAICA LIMITED</v>
          </cell>
          <cell r="B70">
            <v>127</v>
          </cell>
          <cell r="C70" t="str">
            <v>02</v>
          </cell>
          <cell r="D70" t="str">
            <v>JA $</v>
          </cell>
          <cell r="E70">
            <v>19</v>
          </cell>
          <cell r="F70" t="str">
            <v>O/D</v>
          </cell>
          <cell r="G70" t="str">
            <v>FOOD</v>
          </cell>
          <cell r="H70" t="str">
            <v>BUSINESS</v>
          </cell>
          <cell r="I70">
            <v>9537.5300000000007</v>
          </cell>
          <cell r="J70">
            <v>0</v>
          </cell>
          <cell r="K70">
            <v>0</v>
          </cell>
        </row>
        <row r="71">
          <cell r="A71" t="str">
            <v>PAN CARIBBEAN MERCHANT BANK LTD.</v>
          </cell>
          <cell r="B71">
            <v>200</v>
          </cell>
          <cell r="C71" t="str">
            <v>21</v>
          </cell>
          <cell r="D71" t="str">
            <v>JA $</v>
          </cell>
          <cell r="E71">
            <v>31.5</v>
          </cell>
          <cell r="F71" t="str">
            <v>O/D</v>
          </cell>
          <cell r="G71" t="str">
            <v>F.I.</v>
          </cell>
          <cell r="H71" t="str">
            <v>F.I.</v>
          </cell>
          <cell r="I71">
            <v>41935413.240000002</v>
          </cell>
          <cell r="J71">
            <v>0</v>
          </cell>
          <cell r="K71">
            <v>0</v>
          </cell>
        </row>
        <row r="72">
          <cell r="A72" t="str">
            <v>POWELL DAUDRIE</v>
          </cell>
          <cell r="B72">
            <v>200</v>
          </cell>
          <cell r="C72" t="str">
            <v>01</v>
          </cell>
          <cell r="D72" t="str">
            <v>JA $</v>
          </cell>
          <cell r="E72">
            <v>0</v>
          </cell>
          <cell r="F72" t="str">
            <v>O/D</v>
          </cell>
          <cell r="G72" t="str">
            <v>INDIV.</v>
          </cell>
          <cell r="H72" t="str">
            <v>INDIV.</v>
          </cell>
          <cell r="I72">
            <v>1300.5899999999999</v>
          </cell>
          <cell r="J72">
            <v>0</v>
          </cell>
          <cell r="K72">
            <v>0</v>
          </cell>
        </row>
        <row r="73">
          <cell r="A73" t="str">
            <v>REID VINCENT A.</v>
          </cell>
          <cell r="B73">
            <v>200</v>
          </cell>
          <cell r="C73" t="str">
            <v>05</v>
          </cell>
          <cell r="D73" t="str">
            <v>JA $</v>
          </cell>
          <cell r="E73">
            <v>31.5</v>
          </cell>
          <cell r="F73" t="str">
            <v>O/D</v>
          </cell>
          <cell r="G73" t="str">
            <v>INDIV.</v>
          </cell>
          <cell r="H73" t="str">
            <v>INDIV.</v>
          </cell>
          <cell r="I73">
            <v>15.53</v>
          </cell>
          <cell r="J73">
            <v>0</v>
          </cell>
          <cell r="K73">
            <v>0</v>
          </cell>
        </row>
        <row r="74">
          <cell r="A74" t="str">
            <v>ROSE ROMER-ADRIAN-CHANNER-SMITH</v>
          </cell>
          <cell r="B74">
            <v>200</v>
          </cell>
          <cell r="C74" t="str">
            <v>05</v>
          </cell>
          <cell r="D74" t="str">
            <v>JA $</v>
          </cell>
          <cell r="E74">
            <v>31.5</v>
          </cell>
          <cell r="F74" t="str">
            <v>O/D</v>
          </cell>
          <cell r="G74" t="str">
            <v>INDIV.</v>
          </cell>
          <cell r="H74" t="str">
            <v>INDIV.</v>
          </cell>
          <cell r="I74">
            <v>5438.94</v>
          </cell>
          <cell r="J74">
            <v>0</v>
          </cell>
          <cell r="K74">
            <v>0</v>
          </cell>
        </row>
        <row r="75">
          <cell r="A75" t="str">
            <v>RUGBY JA. LIME AND MINERALS LTD.</v>
          </cell>
          <cell r="B75">
            <v>200</v>
          </cell>
          <cell r="C75" t="str">
            <v>07</v>
          </cell>
          <cell r="D75" t="str">
            <v>JA $</v>
          </cell>
          <cell r="E75">
            <v>31.5</v>
          </cell>
          <cell r="F75" t="str">
            <v>O/D</v>
          </cell>
          <cell r="G75" t="str">
            <v>MINING</v>
          </cell>
          <cell r="H75" t="str">
            <v>BUSINESS</v>
          </cell>
          <cell r="I75">
            <v>187152.75</v>
          </cell>
          <cell r="J75">
            <v>0</v>
          </cell>
          <cell r="K75">
            <v>0</v>
          </cell>
        </row>
        <row r="76">
          <cell r="A76" t="str">
            <v>SCULLY VERNADETTE OR VIVION</v>
          </cell>
          <cell r="B76">
            <v>200</v>
          </cell>
          <cell r="C76" t="str">
            <v>05</v>
          </cell>
          <cell r="D76" t="str">
            <v>JA $</v>
          </cell>
          <cell r="E76">
            <v>31.5</v>
          </cell>
          <cell r="F76" t="str">
            <v>O/D</v>
          </cell>
          <cell r="G76" t="str">
            <v>INDIV.</v>
          </cell>
          <cell r="H76" t="str">
            <v>INDIV.</v>
          </cell>
          <cell r="I76">
            <v>161.08000000000001</v>
          </cell>
          <cell r="J76">
            <v>0</v>
          </cell>
          <cell r="K76">
            <v>0</v>
          </cell>
        </row>
        <row r="77">
          <cell r="A77" t="str">
            <v>SHEIP GLADYS OR PLUNKETT AUDREY</v>
          </cell>
          <cell r="B77">
            <v>200</v>
          </cell>
          <cell r="C77" t="str">
            <v>05</v>
          </cell>
          <cell r="D77" t="str">
            <v>JA $</v>
          </cell>
          <cell r="E77">
            <v>31.5</v>
          </cell>
          <cell r="F77" t="str">
            <v>O/D</v>
          </cell>
          <cell r="G77" t="str">
            <v>INDIV.</v>
          </cell>
          <cell r="H77" t="str">
            <v>INDIV.</v>
          </cell>
          <cell r="I77">
            <v>95.89</v>
          </cell>
          <cell r="J77">
            <v>0</v>
          </cell>
          <cell r="K77">
            <v>0</v>
          </cell>
        </row>
        <row r="78">
          <cell r="A78" t="str">
            <v>SMITH DONNA</v>
          </cell>
          <cell r="B78">
            <v>200</v>
          </cell>
          <cell r="C78" t="str">
            <v>01</v>
          </cell>
          <cell r="D78" t="str">
            <v>JA $</v>
          </cell>
          <cell r="E78">
            <v>0</v>
          </cell>
          <cell r="F78" t="str">
            <v>O/D</v>
          </cell>
          <cell r="G78" t="str">
            <v>INDIV.</v>
          </cell>
          <cell r="H78" t="str">
            <v>INDIV.</v>
          </cell>
          <cell r="I78">
            <v>1342.15</v>
          </cell>
          <cell r="J78">
            <v>0</v>
          </cell>
          <cell r="K78">
            <v>0</v>
          </cell>
        </row>
        <row r="79">
          <cell r="A79" t="str">
            <v>TAYLOR ROBERT AND KECIA J.</v>
          </cell>
          <cell r="B79">
            <v>200</v>
          </cell>
          <cell r="C79" t="str">
            <v>01</v>
          </cell>
          <cell r="D79" t="str">
            <v>JA $</v>
          </cell>
          <cell r="E79">
            <v>0</v>
          </cell>
          <cell r="F79" t="str">
            <v>O/D</v>
          </cell>
          <cell r="G79" t="str">
            <v>INDIV.</v>
          </cell>
          <cell r="H79" t="str">
            <v>INDIV.</v>
          </cell>
          <cell r="I79">
            <v>5491.15</v>
          </cell>
          <cell r="J79">
            <v>0</v>
          </cell>
          <cell r="K79">
            <v>0</v>
          </cell>
        </row>
        <row r="80">
          <cell r="A80" t="str">
            <v>TEXACO CARIBBEAN INC.</v>
          </cell>
          <cell r="B80">
            <v>127</v>
          </cell>
          <cell r="C80" t="str">
            <v>02</v>
          </cell>
          <cell r="D80" t="str">
            <v>JA $</v>
          </cell>
          <cell r="E80">
            <v>29</v>
          </cell>
          <cell r="F80" t="str">
            <v>O/D</v>
          </cell>
          <cell r="G80" t="str">
            <v>GAS</v>
          </cell>
          <cell r="H80" t="str">
            <v>BUSINESS</v>
          </cell>
          <cell r="I80">
            <v>697.75</v>
          </cell>
          <cell r="J80">
            <v>0</v>
          </cell>
          <cell r="K80">
            <v>0</v>
          </cell>
        </row>
        <row r="81">
          <cell r="A81" t="str">
            <v>THE TRAVEL CENTRE LTD.</v>
          </cell>
          <cell r="B81">
            <v>200</v>
          </cell>
          <cell r="C81" t="str">
            <v>07</v>
          </cell>
          <cell r="D81" t="str">
            <v>JA $</v>
          </cell>
          <cell r="E81">
            <v>31.5</v>
          </cell>
          <cell r="F81" t="str">
            <v>O/D</v>
          </cell>
          <cell r="G81" t="str">
            <v>PROF.</v>
          </cell>
          <cell r="H81" t="str">
            <v>BUSINESS</v>
          </cell>
          <cell r="I81">
            <v>99.39</v>
          </cell>
          <cell r="J81">
            <v>0</v>
          </cell>
          <cell r="K81">
            <v>0</v>
          </cell>
        </row>
        <row r="82">
          <cell r="A82" t="str">
            <v>TRADECO</v>
          </cell>
          <cell r="B82">
            <v>200</v>
          </cell>
          <cell r="C82" t="str">
            <v>02</v>
          </cell>
          <cell r="D82" t="str">
            <v>JA $</v>
          </cell>
          <cell r="E82">
            <v>31.5</v>
          </cell>
          <cell r="F82" t="str">
            <v>O/D</v>
          </cell>
          <cell r="G82" t="str">
            <v>PROF.</v>
          </cell>
          <cell r="H82" t="str">
            <v>BUSINESS</v>
          </cell>
          <cell r="I82">
            <v>89.4</v>
          </cell>
          <cell r="J82">
            <v>0</v>
          </cell>
          <cell r="K82">
            <v>0</v>
          </cell>
        </row>
        <row r="83">
          <cell r="A83" t="str">
            <v>VAP LIMITED</v>
          </cell>
          <cell r="B83">
            <v>127</v>
          </cell>
          <cell r="C83" t="str">
            <v>06</v>
          </cell>
          <cell r="D83" t="str">
            <v>JA $</v>
          </cell>
          <cell r="E83">
            <v>32</v>
          </cell>
          <cell r="F83" t="str">
            <v>O/D</v>
          </cell>
          <cell r="G83" t="str">
            <v>PROF.</v>
          </cell>
          <cell r="H83" t="str">
            <v>BUSINESS</v>
          </cell>
          <cell r="I83">
            <v>3639590.97</v>
          </cell>
          <cell r="J83">
            <v>0</v>
          </cell>
          <cell r="K83">
            <v>0</v>
          </cell>
        </row>
        <row r="84">
          <cell r="A84" t="str">
            <v>WHYTE MICHAEL</v>
          </cell>
          <cell r="B84">
            <v>200</v>
          </cell>
          <cell r="C84" t="str">
            <v>01</v>
          </cell>
          <cell r="D84" t="str">
            <v>JA $</v>
          </cell>
          <cell r="E84">
            <v>0</v>
          </cell>
          <cell r="F84" t="str">
            <v>O/D</v>
          </cell>
          <cell r="G84" t="str">
            <v>INDIV.</v>
          </cell>
          <cell r="H84" t="str">
            <v>INDIV.</v>
          </cell>
          <cell r="I84">
            <v>1644.19</v>
          </cell>
          <cell r="J84">
            <v>0</v>
          </cell>
          <cell r="K84">
            <v>0</v>
          </cell>
        </row>
        <row r="85">
          <cell r="A85" t="str">
            <v>WILSON TRUDY</v>
          </cell>
          <cell r="B85">
            <v>200</v>
          </cell>
          <cell r="C85" t="str">
            <v>01</v>
          </cell>
          <cell r="D85" t="str">
            <v>JA $</v>
          </cell>
          <cell r="E85">
            <v>0</v>
          </cell>
          <cell r="F85" t="str">
            <v>O/D</v>
          </cell>
          <cell r="G85" t="str">
            <v>INDIV.</v>
          </cell>
          <cell r="H85" t="str">
            <v>INDIV.</v>
          </cell>
          <cell r="I85">
            <v>1331.67</v>
          </cell>
          <cell r="J85">
            <v>0</v>
          </cell>
          <cell r="K85">
            <v>0</v>
          </cell>
        </row>
        <row r="86">
          <cell r="A86" t="str">
            <v>WYNTER SONIA AND OR BRIAN</v>
          </cell>
          <cell r="B86">
            <v>200</v>
          </cell>
          <cell r="C86" t="str">
            <v>01</v>
          </cell>
          <cell r="D86" t="str">
            <v>JA $</v>
          </cell>
          <cell r="E86">
            <v>0</v>
          </cell>
          <cell r="F86" t="str">
            <v>O/D</v>
          </cell>
          <cell r="G86" t="str">
            <v>INDIV.</v>
          </cell>
          <cell r="H86" t="str">
            <v>INDIV.</v>
          </cell>
          <cell r="I86">
            <v>78989.289999999994</v>
          </cell>
          <cell r="J86">
            <v>0</v>
          </cell>
          <cell r="K86">
            <v>0</v>
          </cell>
        </row>
        <row r="87">
          <cell r="A87" t="str">
            <v>BARRETT CALMAN</v>
          </cell>
          <cell r="B87">
            <v>120</v>
          </cell>
          <cell r="C87" t="str">
            <v>02</v>
          </cell>
          <cell r="D87" t="str">
            <v>JA $</v>
          </cell>
          <cell r="E87">
            <v>32</v>
          </cell>
          <cell r="F87" t="str">
            <v>TERM</v>
          </cell>
          <cell r="G87" t="str">
            <v>INDIV.</v>
          </cell>
          <cell r="H87" t="str">
            <v>INDIV.</v>
          </cell>
          <cell r="I87">
            <v>3799999.99</v>
          </cell>
          <cell r="J87">
            <v>0</v>
          </cell>
          <cell r="K87">
            <v>0</v>
          </cell>
        </row>
        <row r="88">
          <cell r="A88" t="str">
            <v>BOGUES BROTHERS INDUSTRIES LTD</v>
          </cell>
          <cell r="B88">
            <v>120</v>
          </cell>
          <cell r="C88" t="str">
            <v>50</v>
          </cell>
          <cell r="D88" t="str">
            <v>JA $</v>
          </cell>
          <cell r="E88">
            <v>15</v>
          </cell>
          <cell r="F88" t="str">
            <v>TERM</v>
          </cell>
          <cell r="G88" t="str">
            <v>PROF.</v>
          </cell>
          <cell r="H88" t="str">
            <v>BUSINESS</v>
          </cell>
          <cell r="I88">
            <v>5250000</v>
          </cell>
          <cell r="J88">
            <v>0</v>
          </cell>
          <cell r="K88">
            <v>0</v>
          </cell>
        </row>
        <row r="89">
          <cell r="A89" t="str">
            <v>CAPITAL AND CREDIT MERCHANT BANK</v>
          </cell>
          <cell r="B89">
            <v>120</v>
          </cell>
          <cell r="C89" t="str">
            <v>51</v>
          </cell>
          <cell r="D89" t="str">
            <v>USD</v>
          </cell>
          <cell r="E89">
            <v>7.25</v>
          </cell>
          <cell r="F89" t="str">
            <v>TERM</v>
          </cell>
          <cell r="G89" t="str">
            <v>F.I.</v>
          </cell>
          <cell r="H89" t="str">
            <v>F.I.</v>
          </cell>
          <cell r="I89">
            <v>173415000</v>
          </cell>
          <cell r="J89">
            <v>3300000</v>
          </cell>
          <cell r="K89">
            <v>173415000</v>
          </cell>
        </row>
        <row r="90">
          <cell r="A90" t="str">
            <v>CARIBBEAN CEMENT COMPANY LTD</v>
          </cell>
          <cell r="B90">
            <v>120</v>
          </cell>
          <cell r="C90" t="str">
            <v>04</v>
          </cell>
          <cell r="D90" t="str">
            <v>JA $</v>
          </cell>
          <cell r="E90">
            <v>26.5</v>
          </cell>
          <cell r="F90" t="str">
            <v>TERM</v>
          </cell>
          <cell r="G90" t="str">
            <v>CEMENT</v>
          </cell>
          <cell r="H90" t="str">
            <v>BUSINESS</v>
          </cell>
          <cell r="I90">
            <v>3736160.39</v>
          </cell>
          <cell r="J90">
            <v>0</v>
          </cell>
          <cell r="K90">
            <v>0</v>
          </cell>
        </row>
        <row r="91">
          <cell r="A91" t="str">
            <v>CESCO LIMITED</v>
          </cell>
          <cell r="B91">
            <v>120</v>
          </cell>
          <cell r="C91" t="str">
            <v>42</v>
          </cell>
          <cell r="D91" t="str">
            <v>USD</v>
          </cell>
          <cell r="E91">
            <v>15</v>
          </cell>
          <cell r="F91" t="str">
            <v>TERM</v>
          </cell>
          <cell r="G91" t="str">
            <v>DIST'N</v>
          </cell>
          <cell r="H91" t="str">
            <v>BUSINESS</v>
          </cell>
          <cell r="I91">
            <v>20946119.43</v>
          </cell>
          <cell r="J91">
            <v>398594.09000951477</v>
          </cell>
          <cell r="K91">
            <v>20946119.43</v>
          </cell>
        </row>
        <row r="92">
          <cell r="A92" t="str">
            <v>CHECKER INT'L</v>
          </cell>
          <cell r="B92">
            <v>120</v>
          </cell>
          <cell r="C92" t="str">
            <v>02</v>
          </cell>
          <cell r="D92" t="str">
            <v>USD</v>
          </cell>
          <cell r="E92">
            <v>12</v>
          </cell>
          <cell r="F92" t="str">
            <v>TERM</v>
          </cell>
          <cell r="G92" t="str">
            <v>MFG-CHEM</v>
          </cell>
          <cell r="H92" t="str">
            <v>BUSINESS</v>
          </cell>
          <cell r="I92">
            <v>1662961.57</v>
          </cell>
          <cell r="J92">
            <v>31645.320076117987</v>
          </cell>
          <cell r="K92">
            <v>1662961.57</v>
          </cell>
        </row>
        <row r="93">
          <cell r="A93" t="str">
            <v>CLARKE WILLIAM</v>
          </cell>
          <cell r="B93">
            <v>120</v>
          </cell>
          <cell r="C93" t="str">
            <v>52</v>
          </cell>
          <cell r="D93" t="str">
            <v>USD</v>
          </cell>
          <cell r="E93">
            <v>20</v>
          </cell>
          <cell r="F93" t="str">
            <v>TERM</v>
          </cell>
          <cell r="G93" t="str">
            <v>INDIV.</v>
          </cell>
          <cell r="H93" t="str">
            <v>INDIV.</v>
          </cell>
          <cell r="I93">
            <v>10510000</v>
          </cell>
          <cell r="J93">
            <v>200000</v>
          </cell>
          <cell r="K93">
            <v>10510000</v>
          </cell>
        </row>
        <row r="94">
          <cell r="A94" t="str">
            <v>COATES BROTHERS JAMAICA LIMITED</v>
          </cell>
          <cell r="B94">
            <v>120</v>
          </cell>
          <cell r="C94" t="str">
            <v>04</v>
          </cell>
          <cell r="D94" t="str">
            <v>JA $</v>
          </cell>
          <cell r="E94">
            <v>15</v>
          </cell>
          <cell r="F94" t="str">
            <v>TERM</v>
          </cell>
          <cell r="G94" t="str">
            <v>PROF.</v>
          </cell>
          <cell r="H94" t="str">
            <v>BUSINESS</v>
          </cell>
          <cell r="I94">
            <v>1434690.9</v>
          </cell>
          <cell r="J94">
            <v>0</v>
          </cell>
          <cell r="K94">
            <v>0</v>
          </cell>
        </row>
        <row r="95">
          <cell r="A95" t="str">
            <v>COLGATE PALMOLIVE</v>
          </cell>
          <cell r="B95">
            <v>120</v>
          </cell>
          <cell r="C95" t="str">
            <v>04</v>
          </cell>
          <cell r="D95" t="str">
            <v>JA $</v>
          </cell>
          <cell r="E95">
            <v>26.5</v>
          </cell>
          <cell r="F95" t="str">
            <v>TERM</v>
          </cell>
          <cell r="G95" t="str">
            <v>DIST'N</v>
          </cell>
          <cell r="H95" t="str">
            <v>BUSINESS</v>
          </cell>
          <cell r="I95">
            <v>72455.41</v>
          </cell>
          <cell r="J95">
            <v>0</v>
          </cell>
          <cell r="K95">
            <v>0</v>
          </cell>
        </row>
        <row r="96">
          <cell r="A96" t="str">
            <v>EPPING OIL COMPANY LIMITED</v>
          </cell>
          <cell r="B96">
            <v>120</v>
          </cell>
          <cell r="C96" t="str">
            <v>50</v>
          </cell>
          <cell r="D96" t="str">
            <v>JA $</v>
          </cell>
          <cell r="E96">
            <v>31</v>
          </cell>
          <cell r="F96" t="str">
            <v>TERM</v>
          </cell>
          <cell r="G96" t="str">
            <v>GAS</v>
          </cell>
          <cell r="H96" t="str">
            <v>BUSINESS</v>
          </cell>
          <cell r="I96">
            <v>2666666.7000000002</v>
          </cell>
          <cell r="J96">
            <v>0</v>
          </cell>
          <cell r="K96">
            <v>0</v>
          </cell>
        </row>
        <row r="97">
          <cell r="A97" t="str">
            <v>EPPING OIL COMPANY LIMITED</v>
          </cell>
          <cell r="B97">
            <v>120</v>
          </cell>
          <cell r="C97" t="str">
            <v>50</v>
          </cell>
          <cell r="D97" t="str">
            <v>JA $</v>
          </cell>
          <cell r="E97">
            <v>31</v>
          </cell>
          <cell r="F97" t="str">
            <v>TERM</v>
          </cell>
          <cell r="G97" t="str">
            <v>GAS</v>
          </cell>
          <cell r="H97" t="str">
            <v>BUSINESS</v>
          </cell>
          <cell r="I97">
            <v>41666.550000000003</v>
          </cell>
          <cell r="J97">
            <v>0</v>
          </cell>
          <cell r="K97">
            <v>0</v>
          </cell>
        </row>
        <row r="98">
          <cell r="A98" t="str">
            <v>FALCON CORPORATION LIMITED</v>
          </cell>
          <cell r="B98">
            <v>120</v>
          </cell>
          <cell r="C98" t="str">
            <v>42</v>
          </cell>
          <cell r="D98" t="str">
            <v>USD</v>
          </cell>
          <cell r="E98">
            <v>15</v>
          </cell>
          <cell r="F98" t="str">
            <v>TERM</v>
          </cell>
          <cell r="G98" t="str">
            <v>DIST'N</v>
          </cell>
          <cell r="H98" t="str">
            <v>BUSINESS</v>
          </cell>
          <cell r="I98">
            <v>1576500</v>
          </cell>
          <cell r="J98">
            <v>30000</v>
          </cell>
          <cell r="K98">
            <v>1576500</v>
          </cell>
        </row>
        <row r="99">
          <cell r="A99" t="str">
            <v>GENERAL TOOL AND SUPPLY</v>
          </cell>
          <cell r="B99">
            <v>120</v>
          </cell>
          <cell r="C99" t="str">
            <v>42</v>
          </cell>
          <cell r="D99" t="str">
            <v>USD</v>
          </cell>
          <cell r="E99">
            <v>15</v>
          </cell>
          <cell r="F99" t="str">
            <v>TERM</v>
          </cell>
          <cell r="G99" t="str">
            <v>DIST'N</v>
          </cell>
          <cell r="H99" t="str">
            <v>BUSINESS</v>
          </cell>
          <cell r="I99">
            <v>7833726.2400000002</v>
          </cell>
          <cell r="J99">
            <v>149071.85994291151</v>
          </cell>
          <cell r="K99">
            <v>7833726.2399999993</v>
          </cell>
        </row>
        <row r="100">
          <cell r="A100" t="str">
            <v>GOVERNMENT OF JAMAICA</v>
          </cell>
          <cell r="B100">
            <v>120</v>
          </cell>
          <cell r="C100" t="str">
            <v>18</v>
          </cell>
          <cell r="D100" t="str">
            <v>USD</v>
          </cell>
          <cell r="E100">
            <v>10</v>
          </cell>
          <cell r="F100" t="str">
            <v>TERM</v>
          </cell>
          <cell r="G100" t="str">
            <v>C.G</v>
          </cell>
          <cell r="H100" t="str">
            <v>C.G</v>
          </cell>
          <cell r="I100">
            <v>122731956.98999999</v>
          </cell>
          <cell r="J100">
            <v>2335527.2500475738</v>
          </cell>
          <cell r="K100">
            <v>122731956.98999999</v>
          </cell>
        </row>
        <row r="101">
          <cell r="A101" t="str">
            <v>GOVERNMENT OF JAMAICA</v>
          </cell>
          <cell r="B101">
            <v>120</v>
          </cell>
          <cell r="C101" t="str">
            <v>53</v>
          </cell>
          <cell r="D101" t="str">
            <v>USD</v>
          </cell>
          <cell r="E101">
            <v>10</v>
          </cell>
          <cell r="F101" t="str">
            <v>TERM</v>
          </cell>
          <cell r="G101" t="str">
            <v>C.G</v>
          </cell>
          <cell r="H101" t="str">
            <v>C.G</v>
          </cell>
          <cell r="I101">
            <v>111686.62</v>
          </cell>
          <cell r="J101">
            <v>2125.3400570884874</v>
          </cell>
          <cell r="K101">
            <v>111686.62000000001</v>
          </cell>
        </row>
        <row r="102">
          <cell r="A102" t="str">
            <v>GOVERNMENT OF JAMAICA</v>
          </cell>
          <cell r="B102">
            <v>120</v>
          </cell>
          <cell r="C102" t="str">
            <v>53</v>
          </cell>
          <cell r="D102" t="str">
            <v>USD</v>
          </cell>
          <cell r="E102">
            <v>10</v>
          </cell>
          <cell r="F102" t="str">
            <v>TERM</v>
          </cell>
          <cell r="G102" t="str">
            <v>C.G</v>
          </cell>
          <cell r="H102" t="str">
            <v>C.G</v>
          </cell>
          <cell r="I102">
            <v>71664494.430000007</v>
          </cell>
          <cell r="J102">
            <v>1363739.1899143674</v>
          </cell>
          <cell r="K102">
            <v>71664494.430000007</v>
          </cell>
        </row>
        <row r="103">
          <cell r="A103" t="str">
            <v>GRACE KENNEDY REMITTANCE SERVICE</v>
          </cell>
          <cell r="B103">
            <v>120</v>
          </cell>
          <cell r="C103" t="str">
            <v>04</v>
          </cell>
          <cell r="D103" t="str">
            <v>JA $</v>
          </cell>
          <cell r="E103">
            <v>32</v>
          </cell>
          <cell r="F103" t="str">
            <v>TERM</v>
          </cell>
          <cell r="G103" t="str">
            <v>F.I.</v>
          </cell>
          <cell r="H103" t="str">
            <v>F.I.</v>
          </cell>
          <cell r="I103">
            <v>1035248.68</v>
          </cell>
          <cell r="J103">
            <v>0</v>
          </cell>
          <cell r="K103">
            <v>0</v>
          </cell>
        </row>
        <row r="104">
          <cell r="A104" t="str">
            <v>GREAT RESORTS</v>
          </cell>
          <cell r="B104">
            <v>120</v>
          </cell>
          <cell r="C104" t="str">
            <v>02</v>
          </cell>
          <cell r="D104" t="str">
            <v>USD</v>
          </cell>
          <cell r="E104">
            <v>9.4600000000000009</v>
          </cell>
          <cell r="F104" t="str">
            <v>TERM</v>
          </cell>
          <cell r="G104" t="str">
            <v>TOURISM</v>
          </cell>
          <cell r="H104" t="str">
            <v>BUSINESS</v>
          </cell>
          <cell r="I104">
            <v>3951760</v>
          </cell>
          <cell r="J104">
            <v>75200</v>
          </cell>
          <cell r="K104">
            <v>3951760</v>
          </cell>
        </row>
        <row r="105">
          <cell r="A105" t="str">
            <v>JAMAICA BROILERS GROUP</v>
          </cell>
          <cell r="B105">
            <v>120</v>
          </cell>
          <cell r="C105" t="str">
            <v>02</v>
          </cell>
          <cell r="D105" t="str">
            <v>JA $</v>
          </cell>
          <cell r="E105">
            <v>12</v>
          </cell>
          <cell r="F105" t="str">
            <v>TERM</v>
          </cell>
          <cell r="G105" t="str">
            <v>LIVESTOCK</v>
          </cell>
          <cell r="H105" t="str">
            <v>BUSINESS</v>
          </cell>
          <cell r="I105">
            <v>9394740</v>
          </cell>
          <cell r="J105">
            <v>0</v>
          </cell>
          <cell r="K105">
            <v>0</v>
          </cell>
        </row>
        <row r="106">
          <cell r="A106" t="str">
            <v>JAMAICA OBSERVER</v>
          </cell>
          <cell r="B106">
            <v>120</v>
          </cell>
          <cell r="C106" t="str">
            <v>06</v>
          </cell>
          <cell r="D106" t="str">
            <v>USD</v>
          </cell>
          <cell r="E106">
            <v>9.5</v>
          </cell>
          <cell r="F106" t="str">
            <v>TERM</v>
          </cell>
          <cell r="G106" t="str">
            <v>PRINT</v>
          </cell>
          <cell r="H106" t="str">
            <v>BUSINESS</v>
          </cell>
          <cell r="I106">
            <v>970979.49</v>
          </cell>
          <cell r="J106">
            <v>18477.25004757374</v>
          </cell>
          <cell r="K106">
            <v>970979.49</v>
          </cell>
        </row>
        <row r="107">
          <cell r="A107" t="str">
            <v>JAMAICA OBSERVER</v>
          </cell>
          <cell r="B107">
            <v>120</v>
          </cell>
          <cell r="C107" t="str">
            <v>42</v>
          </cell>
          <cell r="D107" t="str">
            <v>USD</v>
          </cell>
          <cell r="E107">
            <v>9.5</v>
          </cell>
          <cell r="F107" t="str">
            <v>TERM</v>
          </cell>
          <cell r="G107" t="str">
            <v>PRINT</v>
          </cell>
          <cell r="H107" t="str">
            <v>BUSINESS</v>
          </cell>
          <cell r="I107">
            <v>16441782.52</v>
          </cell>
          <cell r="J107">
            <v>312878.83006660326</v>
          </cell>
          <cell r="K107">
            <v>16441782.52</v>
          </cell>
        </row>
        <row r="108">
          <cell r="A108" t="str">
            <v>JAMAICA PUBLIC SERVICE CO. LTD</v>
          </cell>
          <cell r="B108">
            <v>120</v>
          </cell>
          <cell r="C108" t="str">
            <v>02</v>
          </cell>
          <cell r="D108" t="str">
            <v>USD</v>
          </cell>
          <cell r="E108">
            <v>9.75</v>
          </cell>
          <cell r="F108" t="str">
            <v>TERM</v>
          </cell>
          <cell r="G108" t="str">
            <v>GAS</v>
          </cell>
          <cell r="H108" t="str">
            <v>BUSINESS</v>
          </cell>
          <cell r="I108">
            <v>178670000</v>
          </cell>
          <cell r="J108">
            <v>3400000</v>
          </cell>
          <cell r="K108">
            <v>178670000</v>
          </cell>
        </row>
        <row r="109">
          <cell r="A109" t="str">
            <v>K. CHANDIRAM LIMITED</v>
          </cell>
          <cell r="B109">
            <v>120</v>
          </cell>
          <cell r="C109" t="str">
            <v>04</v>
          </cell>
          <cell r="D109" t="str">
            <v>USD</v>
          </cell>
          <cell r="E109">
            <v>12</v>
          </cell>
          <cell r="F109" t="str">
            <v>TERM</v>
          </cell>
          <cell r="G109" t="str">
            <v>DIST'N</v>
          </cell>
          <cell r="H109" t="str">
            <v>BUSINESS</v>
          </cell>
          <cell r="I109">
            <v>2501672.1800000002</v>
          </cell>
          <cell r="J109">
            <v>47605.560038058997</v>
          </cell>
          <cell r="K109">
            <v>2501672.1800000002</v>
          </cell>
        </row>
        <row r="110">
          <cell r="A110" t="str">
            <v>KEENADON LTD T-A L.G SERV CENTRE</v>
          </cell>
          <cell r="B110">
            <v>120</v>
          </cell>
          <cell r="C110" t="str">
            <v>50</v>
          </cell>
          <cell r="D110" t="str">
            <v>JA $</v>
          </cell>
          <cell r="E110">
            <v>29</v>
          </cell>
          <cell r="F110" t="str">
            <v>TERM</v>
          </cell>
          <cell r="G110" t="str">
            <v>GAS</v>
          </cell>
          <cell r="H110" t="str">
            <v>BUSINESS</v>
          </cell>
          <cell r="I110">
            <v>1255101.93</v>
          </cell>
          <cell r="J110">
            <v>0</v>
          </cell>
          <cell r="K110">
            <v>0</v>
          </cell>
        </row>
        <row r="111">
          <cell r="A111" t="str">
            <v>MATROUSSE HOLDINGS LIMITED</v>
          </cell>
          <cell r="B111">
            <v>120</v>
          </cell>
          <cell r="C111" t="str">
            <v>02</v>
          </cell>
          <cell r="D111" t="str">
            <v>USD</v>
          </cell>
          <cell r="E111">
            <v>11</v>
          </cell>
          <cell r="F111" t="str">
            <v>TERM</v>
          </cell>
          <cell r="G111" t="str">
            <v>PROF.</v>
          </cell>
          <cell r="H111" t="str">
            <v>BUSINESS</v>
          </cell>
          <cell r="I111">
            <v>4454740.75</v>
          </cell>
          <cell r="J111">
            <v>84771.470028544252</v>
          </cell>
          <cell r="K111">
            <v>4454740.75</v>
          </cell>
        </row>
        <row r="112">
          <cell r="A112" t="str">
            <v>MOORE BUSINESS FORMS CARIB LTD.</v>
          </cell>
          <cell r="B112">
            <v>120</v>
          </cell>
          <cell r="C112" t="str">
            <v>04</v>
          </cell>
          <cell r="D112" t="str">
            <v>JA $</v>
          </cell>
          <cell r="E112">
            <v>21</v>
          </cell>
          <cell r="F112" t="str">
            <v>TERM</v>
          </cell>
          <cell r="G112" t="str">
            <v>PRINT</v>
          </cell>
          <cell r="H112" t="str">
            <v>BUSINESS</v>
          </cell>
          <cell r="I112">
            <v>1256834.82</v>
          </cell>
          <cell r="J112">
            <v>0</v>
          </cell>
          <cell r="K112">
            <v>0</v>
          </cell>
        </row>
        <row r="113">
          <cell r="A113" t="str">
            <v>MOORE BUSINESS FORMS CARIB LTD.</v>
          </cell>
          <cell r="B113">
            <v>120</v>
          </cell>
          <cell r="C113" t="str">
            <v>04</v>
          </cell>
          <cell r="D113" t="str">
            <v>JA $</v>
          </cell>
          <cell r="E113">
            <v>21</v>
          </cell>
          <cell r="F113" t="str">
            <v>TERM</v>
          </cell>
          <cell r="G113" t="str">
            <v>PRINT</v>
          </cell>
          <cell r="H113" t="str">
            <v>BUSINESS</v>
          </cell>
          <cell r="I113">
            <v>5036011.82</v>
          </cell>
          <cell r="J113">
            <v>0</v>
          </cell>
          <cell r="K113">
            <v>0</v>
          </cell>
        </row>
        <row r="114">
          <cell r="A114" t="str">
            <v>MUSSON JAMAICA LTD.</v>
          </cell>
          <cell r="B114">
            <v>120</v>
          </cell>
          <cell r="C114" t="str">
            <v>02</v>
          </cell>
          <cell r="D114" t="str">
            <v>JA $</v>
          </cell>
          <cell r="E114">
            <v>12</v>
          </cell>
          <cell r="F114" t="str">
            <v>TERM</v>
          </cell>
          <cell r="G114" t="str">
            <v>FOOD</v>
          </cell>
          <cell r="H114" t="str">
            <v>BUSINESS</v>
          </cell>
          <cell r="I114">
            <v>5500000</v>
          </cell>
          <cell r="J114">
            <v>0</v>
          </cell>
          <cell r="K114">
            <v>0</v>
          </cell>
        </row>
        <row r="115">
          <cell r="A115" t="str">
            <v>NESTLE JAMAICA LIMITED</v>
          </cell>
          <cell r="B115">
            <v>120</v>
          </cell>
          <cell r="C115" t="str">
            <v>04</v>
          </cell>
          <cell r="D115" t="str">
            <v>JA $</v>
          </cell>
          <cell r="E115">
            <v>19</v>
          </cell>
          <cell r="F115" t="str">
            <v>TERM</v>
          </cell>
          <cell r="G115" t="str">
            <v>FOOD</v>
          </cell>
          <cell r="H115" t="str">
            <v>BUSINESS</v>
          </cell>
          <cell r="I115">
            <v>3174977.75</v>
          </cell>
          <cell r="J115">
            <v>0</v>
          </cell>
          <cell r="K115">
            <v>0</v>
          </cell>
        </row>
        <row r="116">
          <cell r="A116" t="str">
            <v>NESTLE JAMAICA LIMITED</v>
          </cell>
          <cell r="B116">
            <v>120</v>
          </cell>
          <cell r="C116" t="str">
            <v>41</v>
          </cell>
          <cell r="D116" t="str">
            <v>JA $</v>
          </cell>
          <cell r="E116">
            <v>19</v>
          </cell>
          <cell r="F116" t="str">
            <v>TERM</v>
          </cell>
          <cell r="G116" t="str">
            <v>FOOD</v>
          </cell>
          <cell r="H116" t="str">
            <v>BUSINESS</v>
          </cell>
          <cell r="I116">
            <v>87880000</v>
          </cell>
          <cell r="J116">
            <v>0</v>
          </cell>
          <cell r="K116">
            <v>0</v>
          </cell>
        </row>
        <row r="117">
          <cell r="A117" t="str">
            <v>NICO DISTRIBUTORS LIMITED</v>
          </cell>
          <cell r="B117">
            <v>120</v>
          </cell>
          <cell r="C117" t="str">
            <v>06</v>
          </cell>
          <cell r="D117" t="str">
            <v>JA $</v>
          </cell>
          <cell r="E117">
            <v>30.75</v>
          </cell>
          <cell r="F117" t="str">
            <v>TERM</v>
          </cell>
          <cell r="G117" t="str">
            <v>DIST'N</v>
          </cell>
          <cell r="H117" t="str">
            <v>BUSINESS</v>
          </cell>
          <cell r="I117">
            <v>2500958</v>
          </cell>
          <cell r="J117">
            <v>0</v>
          </cell>
          <cell r="K117">
            <v>0</v>
          </cell>
        </row>
        <row r="118">
          <cell r="A118" t="str">
            <v>NICO DISTRIBUTORS LIMITED</v>
          </cell>
          <cell r="B118">
            <v>120</v>
          </cell>
          <cell r="C118" t="str">
            <v>06</v>
          </cell>
          <cell r="D118" t="str">
            <v>USD</v>
          </cell>
          <cell r="E118">
            <v>30.75</v>
          </cell>
          <cell r="F118" t="str">
            <v>TERM</v>
          </cell>
          <cell r="G118" t="str">
            <v>DIST'N</v>
          </cell>
          <cell r="H118" t="str">
            <v>BUSINESS</v>
          </cell>
          <cell r="I118">
            <v>18918000</v>
          </cell>
          <cell r="J118">
            <v>360000</v>
          </cell>
          <cell r="K118">
            <v>18918000</v>
          </cell>
        </row>
        <row r="119">
          <cell r="A119" t="str">
            <v>PEGASUS HOTEL</v>
          </cell>
          <cell r="B119">
            <v>120</v>
          </cell>
          <cell r="C119" t="str">
            <v>04</v>
          </cell>
          <cell r="D119" t="str">
            <v>USD</v>
          </cell>
          <cell r="E119">
            <v>12</v>
          </cell>
          <cell r="F119" t="str">
            <v>TERM</v>
          </cell>
          <cell r="G119" t="str">
            <v>TOURISM</v>
          </cell>
          <cell r="H119" t="str">
            <v>BUSINESS</v>
          </cell>
          <cell r="I119">
            <v>880670.74</v>
          </cell>
          <cell r="J119">
            <v>16758.720076117985</v>
          </cell>
          <cell r="K119">
            <v>880670.74000000011</v>
          </cell>
        </row>
        <row r="120">
          <cell r="A120" t="str">
            <v>PORT AUTHORITY OF JAMAICA</v>
          </cell>
          <cell r="B120">
            <v>120</v>
          </cell>
          <cell r="C120" t="str">
            <v>02</v>
          </cell>
          <cell r="D120" t="str">
            <v>USD</v>
          </cell>
          <cell r="E120">
            <v>11</v>
          </cell>
          <cell r="F120" t="str">
            <v>TERM</v>
          </cell>
          <cell r="G120" t="str">
            <v>PSX</v>
          </cell>
          <cell r="H120" t="str">
            <v>PSX</v>
          </cell>
          <cell r="I120">
            <v>52550000</v>
          </cell>
          <cell r="J120">
            <v>1000000</v>
          </cell>
          <cell r="K120">
            <v>52550000</v>
          </cell>
        </row>
        <row r="121">
          <cell r="A121" t="str">
            <v>PORT AUTHORITY OF JAMAICA</v>
          </cell>
          <cell r="B121">
            <v>120</v>
          </cell>
          <cell r="C121" t="str">
            <v>55</v>
          </cell>
          <cell r="D121" t="str">
            <v>USD</v>
          </cell>
          <cell r="E121">
            <v>11</v>
          </cell>
          <cell r="F121" t="str">
            <v>TERM</v>
          </cell>
          <cell r="G121" t="str">
            <v>PSX</v>
          </cell>
          <cell r="H121" t="str">
            <v>PSX</v>
          </cell>
          <cell r="I121">
            <v>28469959.899999999</v>
          </cell>
          <cell r="J121">
            <v>541768.98001902946</v>
          </cell>
          <cell r="K121">
            <v>28469959.899999999</v>
          </cell>
        </row>
        <row r="122">
          <cell r="A122" t="str">
            <v>PORT AUTHORITY OF JAMAICA</v>
          </cell>
          <cell r="B122">
            <v>120</v>
          </cell>
          <cell r="C122" t="str">
            <v>55</v>
          </cell>
          <cell r="D122" t="str">
            <v>USD</v>
          </cell>
          <cell r="E122">
            <v>11</v>
          </cell>
          <cell r="F122" t="str">
            <v>TERM</v>
          </cell>
          <cell r="G122" t="str">
            <v>PSX</v>
          </cell>
          <cell r="H122" t="str">
            <v>PSX</v>
          </cell>
          <cell r="I122">
            <v>853056.24</v>
          </cell>
          <cell r="J122">
            <v>16233.230066603235</v>
          </cell>
          <cell r="K122">
            <v>853056.24</v>
          </cell>
        </row>
        <row r="123">
          <cell r="A123" t="str">
            <v>PORT AUTHORITY OF JAMAICA</v>
          </cell>
          <cell r="B123">
            <v>120</v>
          </cell>
          <cell r="C123" t="str">
            <v>55</v>
          </cell>
          <cell r="D123" t="str">
            <v>USD</v>
          </cell>
          <cell r="E123">
            <v>11</v>
          </cell>
          <cell r="F123" t="str">
            <v>TERM</v>
          </cell>
          <cell r="G123" t="str">
            <v>PSX</v>
          </cell>
          <cell r="H123" t="str">
            <v>PSX</v>
          </cell>
          <cell r="I123">
            <v>7082016.3600000003</v>
          </cell>
          <cell r="J123">
            <v>134767.20000000001</v>
          </cell>
          <cell r="K123">
            <v>7082016.3600000003</v>
          </cell>
        </row>
        <row r="124">
          <cell r="A124" t="str">
            <v>RESTAURANTS OF JAMAICA</v>
          </cell>
          <cell r="B124">
            <v>120</v>
          </cell>
          <cell r="C124" t="str">
            <v>50</v>
          </cell>
          <cell r="D124" t="str">
            <v>JA $</v>
          </cell>
          <cell r="E124">
            <v>20.88</v>
          </cell>
          <cell r="F124" t="str">
            <v>TERM</v>
          </cell>
          <cell r="G124" t="str">
            <v>FOOD</v>
          </cell>
          <cell r="H124" t="str">
            <v>BUSINESS</v>
          </cell>
          <cell r="I124">
            <v>2763157.8</v>
          </cell>
          <cell r="J124">
            <v>0</v>
          </cell>
          <cell r="K124">
            <v>0</v>
          </cell>
        </row>
        <row r="125">
          <cell r="A125" t="str">
            <v>SERAMCO</v>
          </cell>
          <cell r="B125">
            <v>120</v>
          </cell>
          <cell r="C125" t="str">
            <v>15</v>
          </cell>
          <cell r="D125" t="str">
            <v>JA $</v>
          </cell>
          <cell r="E125">
            <v>9.75</v>
          </cell>
          <cell r="F125" t="str">
            <v>TERM</v>
          </cell>
          <cell r="G125" t="str">
            <v>PROF.</v>
          </cell>
          <cell r="H125" t="str">
            <v>BUSINESS</v>
          </cell>
          <cell r="I125">
            <v>988907.56</v>
          </cell>
          <cell r="J125">
            <v>0</v>
          </cell>
          <cell r="K125">
            <v>0</v>
          </cell>
        </row>
        <row r="126">
          <cell r="A126" t="str">
            <v>SERAMCO</v>
          </cell>
          <cell r="B126">
            <v>120</v>
          </cell>
          <cell r="C126" t="str">
            <v>15</v>
          </cell>
          <cell r="D126" t="str">
            <v>USD</v>
          </cell>
          <cell r="E126">
            <v>9.75</v>
          </cell>
          <cell r="F126" t="str">
            <v>TERM</v>
          </cell>
          <cell r="G126" t="str">
            <v>PROF.</v>
          </cell>
          <cell r="H126" t="str">
            <v>BUSINESS</v>
          </cell>
          <cell r="I126">
            <v>11204211.25</v>
          </cell>
          <cell r="J126">
            <v>213210.49000951476</v>
          </cell>
          <cell r="K126">
            <v>11204211.25</v>
          </cell>
        </row>
        <row r="127">
          <cell r="A127" t="str">
            <v>SHELL COMPANY W.I. LTD.</v>
          </cell>
          <cell r="B127">
            <v>120</v>
          </cell>
          <cell r="C127" t="str">
            <v>02</v>
          </cell>
          <cell r="D127" t="str">
            <v>JA $</v>
          </cell>
          <cell r="E127">
            <v>13.7</v>
          </cell>
          <cell r="F127" t="str">
            <v>TERM</v>
          </cell>
          <cell r="G127" t="str">
            <v>GAS</v>
          </cell>
          <cell r="H127" t="str">
            <v>BUSINESS</v>
          </cell>
          <cell r="I127">
            <v>50000000</v>
          </cell>
          <cell r="J127">
            <v>0</v>
          </cell>
          <cell r="K127">
            <v>0</v>
          </cell>
        </row>
        <row r="128">
          <cell r="A128" t="str">
            <v>SOMERSET ENTERPRISES LTD.</v>
          </cell>
          <cell r="B128">
            <v>120</v>
          </cell>
          <cell r="C128" t="str">
            <v>50</v>
          </cell>
          <cell r="D128" t="str">
            <v>JA $</v>
          </cell>
          <cell r="E128">
            <v>20</v>
          </cell>
          <cell r="F128" t="str">
            <v>TERM</v>
          </cell>
          <cell r="G128" t="str">
            <v>TOURISM</v>
          </cell>
          <cell r="H128" t="str">
            <v>BUSINESS</v>
          </cell>
          <cell r="I128">
            <v>8919054.0399999991</v>
          </cell>
          <cell r="J128">
            <v>0</v>
          </cell>
          <cell r="K128">
            <v>0</v>
          </cell>
        </row>
        <row r="129">
          <cell r="A129" t="str">
            <v>STAFF-20.75%</v>
          </cell>
          <cell r="B129">
            <v>121</v>
          </cell>
          <cell r="C129" t="str">
            <v>06</v>
          </cell>
          <cell r="D129" t="str">
            <v>JA $</v>
          </cell>
          <cell r="E129">
            <v>20.75</v>
          </cell>
          <cell r="F129" t="str">
            <v>TERM</v>
          </cell>
          <cell r="G129" t="str">
            <v>INDIV.</v>
          </cell>
          <cell r="H129" t="str">
            <v>INDIV.</v>
          </cell>
          <cell r="I129">
            <v>1729650.65</v>
          </cell>
          <cell r="J129">
            <v>0</v>
          </cell>
          <cell r="K129">
            <v>0</v>
          </cell>
        </row>
        <row r="130">
          <cell r="A130" t="str">
            <v>STAFF-4%</v>
          </cell>
          <cell r="B130">
            <v>121</v>
          </cell>
          <cell r="C130" t="str">
            <v>00</v>
          </cell>
          <cell r="D130" t="str">
            <v>JA $</v>
          </cell>
          <cell r="E130">
            <v>4</v>
          </cell>
          <cell r="F130" t="str">
            <v>TERM</v>
          </cell>
          <cell r="G130" t="str">
            <v>INDIV.</v>
          </cell>
          <cell r="H130" t="str">
            <v>INDIV.</v>
          </cell>
          <cell r="I130">
            <v>61137010.420000002</v>
          </cell>
          <cell r="J130">
            <v>0</v>
          </cell>
          <cell r="K130">
            <v>0</v>
          </cell>
        </row>
        <row r="131">
          <cell r="A131" t="str">
            <v>SUGAR COMPANY</v>
          </cell>
          <cell r="B131">
            <v>120</v>
          </cell>
          <cell r="C131" t="str">
            <v>18</v>
          </cell>
          <cell r="D131" t="str">
            <v>USD</v>
          </cell>
          <cell r="E131">
            <v>12</v>
          </cell>
          <cell r="F131" t="str">
            <v>TERM</v>
          </cell>
          <cell r="G131" t="str">
            <v>POX</v>
          </cell>
          <cell r="H131" t="str">
            <v>POX</v>
          </cell>
          <cell r="I131">
            <v>5852296.96</v>
          </cell>
          <cell r="J131">
            <v>111366.25994291152</v>
          </cell>
          <cell r="K131">
            <v>5852296.96</v>
          </cell>
        </row>
        <row r="132">
          <cell r="A132" t="str">
            <v>TAN-MARJ INVESTMENTS LTD.</v>
          </cell>
          <cell r="B132">
            <v>120</v>
          </cell>
          <cell r="C132" t="str">
            <v>50</v>
          </cell>
          <cell r="D132" t="str">
            <v>JA $</v>
          </cell>
          <cell r="E132">
            <v>24</v>
          </cell>
          <cell r="F132" t="str">
            <v>TERM</v>
          </cell>
          <cell r="G132" t="str">
            <v>PROF.</v>
          </cell>
          <cell r="H132" t="str">
            <v>BUSINESS</v>
          </cell>
          <cell r="I132">
            <v>8000000</v>
          </cell>
          <cell r="J132">
            <v>0</v>
          </cell>
          <cell r="K132">
            <v>0</v>
          </cell>
        </row>
        <row r="133">
          <cell r="A133" t="str">
            <v>TASTEE LIMITED</v>
          </cell>
          <cell r="B133">
            <v>120</v>
          </cell>
          <cell r="C133" t="str">
            <v>02</v>
          </cell>
          <cell r="D133" t="str">
            <v>JA $</v>
          </cell>
          <cell r="E133">
            <v>22.63</v>
          </cell>
          <cell r="F133" t="str">
            <v>TERM</v>
          </cell>
          <cell r="G133" t="str">
            <v>FOOD</v>
          </cell>
          <cell r="H133" t="str">
            <v>BUSINESS</v>
          </cell>
          <cell r="I133">
            <v>8500000</v>
          </cell>
          <cell r="J133">
            <v>0</v>
          </cell>
          <cell r="K133">
            <v>0</v>
          </cell>
        </row>
        <row r="134">
          <cell r="A134" t="str">
            <v>THREE RIVERS MGMT. LTD.</v>
          </cell>
          <cell r="B134">
            <v>120</v>
          </cell>
          <cell r="C134" t="str">
            <v>04</v>
          </cell>
          <cell r="D134" t="str">
            <v>JA $</v>
          </cell>
          <cell r="E134">
            <v>23</v>
          </cell>
          <cell r="F134" t="str">
            <v>TERM</v>
          </cell>
          <cell r="G134" t="str">
            <v>TOURISM</v>
          </cell>
          <cell r="H134" t="str">
            <v>BUSINESS</v>
          </cell>
          <cell r="I134">
            <v>2347233.09</v>
          </cell>
          <cell r="J134">
            <v>0</v>
          </cell>
          <cell r="K134">
            <v>0</v>
          </cell>
        </row>
        <row r="135">
          <cell r="A135" t="str">
            <v>TROPICAIR</v>
          </cell>
          <cell r="B135">
            <v>120</v>
          </cell>
          <cell r="C135" t="str">
            <v>02</v>
          </cell>
          <cell r="D135" t="str">
            <v>USD</v>
          </cell>
          <cell r="E135">
            <v>10</v>
          </cell>
          <cell r="F135" t="str">
            <v>TERM</v>
          </cell>
          <cell r="G135" t="str">
            <v>METALS</v>
          </cell>
          <cell r="H135" t="str">
            <v>BUSINESS</v>
          </cell>
          <cell r="I135">
            <v>63060000</v>
          </cell>
          <cell r="J135">
            <v>1200000</v>
          </cell>
          <cell r="K135">
            <v>63060000</v>
          </cell>
        </row>
        <row r="136">
          <cell r="A136" t="str">
            <v>TROPICAIR</v>
          </cell>
          <cell r="B136">
            <v>120</v>
          </cell>
          <cell r="C136" t="str">
            <v>63</v>
          </cell>
          <cell r="D136" t="str">
            <v>JA $</v>
          </cell>
          <cell r="E136">
            <v>10</v>
          </cell>
          <cell r="F136" t="str">
            <v>TERM</v>
          </cell>
          <cell r="G136" t="str">
            <v>METALS</v>
          </cell>
          <cell r="H136" t="str">
            <v>BUSINESS</v>
          </cell>
          <cell r="I136">
            <v>1376480</v>
          </cell>
          <cell r="J136">
            <v>0</v>
          </cell>
          <cell r="K136">
            <v>0</v>
          </cell>
        </row>
        <row r="137">
          <cell r="A137" t="str">
            <v>URITH WONG</v>
          </cell>
          <cell r="B137">
            <v>120</v>
          </cell>
          <cell r="C137" t="str">
            <v>02</v>
          </cell>
          <cell r="D137" t="str">
            <v>JA $</v>
          </cell>
          <cell r="E137">
            <v>40</v>
          </cell>
          <cell r="F137" t="str">
            <v>TERM</v>
          </cell>
          <cell r="G137" t="str">
            <v>INDIV.</v>
          </cell>
          <cell r="H137" t="str">
            <v>INDIV.</v>
          </cell>
          <cell r="I137">
            <v>753226.57</v>
          </cell>
          <cell r="J137">
            <v>0</v>
          </cell>
          <cell r="K137">
            <v>0</v>
          </cell>
        </row>
        <row r="138">
          <cell r="A138" t="str">
            <v>VAP LIMITED</v>
          </cell>
          <cell r="B138">
            <v>120</v>
          </cell>
          <cell r="C138" t="str">
            <v>02</v>
          </cell>
          <cell r="D138" t="str">
            <v>JA $</v>
          </cell>
          <cell r="E138">
            <v>32</v>
          </cell>
          <cell r="F138" t="str">
            <v>TERM</v>
          </cell>
          <cell r="G138" t="str">
            <v>PROF.</v>
          </cell>
          <cell r="H138" t="str">
            <v>BUSINESS</v>
          </cell>
          <cell r="I138">
            <v>916666.67</v>
          </cell>
          <cell r="J138">
            <v>0</v>
          </cell>
          <cell r="K138">
            <v>0</v>
          </cell>
        </row>
        <row r="139">
          <cell r="A139" t="str">
            <v>VAP LIMITED</v>
          </cell>
          <cell r="B139">
            <v>120</v>
          </cell>
          <cell r="C139" t="str">
            <v>42</v>
          </cell>
          <cell r="D139" t="str">
            <v>USD</v>
          </cell>
          <cell r="E139">
            <v>32</v>
          </cell>
          <cell r="F139" t="str">
            <v>TERM</v>
          </cell>
          <cell r="G139" t="str">
            <v>PROF.</v>
          </cell>
          <cell r="H139" t="str">
            <v>BUSINESS</v>
          </cell>
          <cell r="I139">
            <v>3513939.68</v>
          </cell>
          <cell r="J139">
            <v>66868.500095147479</v>
          </cell>
          <cell r="K139">
            <v>3513939.6799999997</v>
          </cell>
        </row>
        <row r="140">
          <cell r="A140" t="str">
            <v>VAP LIMITED</v>
          </cell>
          <cell r="B140">
            <v>120</v>
          </cell>
          <cell r="C140" t="str">
            <v>50</v>
          </cell>
          <cell r="D140" t="str">
            <v>JA $</v>
          </cell>
          <cell r="E140">
            <v>32</v>
          </cell>
          <cell r="F140" t="str">
            <v>TERM</v>
          </cell>
          <cell r="G140" t="str">
            <v>PROF.</v>
          </cell>
          <cell r="H140" t="str">
            <v>BUSINESS</v>
          </cell>
          <cell r="I140">
            <v>0.01</v>
          </cell>
          <cell r="J140">
            <v>0</v>
          </cell>
          <cell r="K140">
            <v>0</v>
          </cell>
        </row>
        <row r="141">
          <cell r="A141" t="str">
            <v>VILLAGE RESORTS LIMITED</v>
          </cell>
          <cell r="B141">
            <v>120</v>
          </cell>
          <cell r="C141" t="str">
            <v>02</v>
          </cell>
          <cell r="D141" t="str">
            <v>USD</v>
          </cell>
          <cell r="E141">
            <v>12</v>
          </cell>
          <cell r="F141" t="str">
            <v>TERM</v>
          </cell>
          <cell r="G141" t="str">
            <v>TOURISM</v>
          </cell>
          <cell r="H141" t="str">
            <v>BUSINESS</v>
          </cell>
          <cell r="I141">
            <v>1625240.13</v>
          </cell>
          <cell r="J141">
            <v>30927.500095147479</v>
          </cell>
          <cell r="K141">
            <v>1625240.13</v>
          </cell>
        </row>
        <row r="142">
          <cell r="A142" t="str">
            <v>VILLAGE RESORTS LIMITED</v>
          </cell>
          <cell r="B142">
            <v>120</v>
          </cell>
          <cell r="C142" t="str">
            <v>04</v>
          </cell>
          <cell r="D142" t="str">
            <v>USD</v>
          </cell>
          <cell r="E142">
            <v>12</v>
          </cell>
          <cell r="F142" t="str">
            <v>TERM</v>
          </cell>
          <cell r="G142" t="str">
            <v>TOURISM</v>
          </cell>
          <cell r="H142" t="str">
            <v>BUSINESS</v>
          </cell>
          <cell r="I142">
            <v>622585.59999999998</v>
          </cell>
          <cell r="J142">
            <v>11847.490009514748</v>
          </cell>
          <cell r="K142">
            <v>622585.59999999998</v>
          </cell>
        </row>
        <row r="143">
          <cell r="A143" t="str">
            <v>WENDICO JAMAICA LIMITED</v>
          </cell>
          <cell r="B143">
            <v>120</v>
          </cell>
          <cell r="C143" t="str">
            <v>13</v>
          </cell>
          <cell r="D143" t="str">
            <v>USD</v>
          </cell>
          <cell r="E143">
            <v>12</v>
          </cell>
          <cell r="F143" t="str">
            <v>TERM</v>
          </cell>
          <cell r="G143" t="str">
            <v>FOOD</v>
          </cell>
          <cell r="H143" t="str">
            <v>BUSINESS</v>
          </cell>
          <cell r="I143">
            <v>3551982.2</v>
          </cell>
          <cell r="J143">
            <v>67592.430066603236</v>
          </cell>
          <cell r="K143">
            <v>3551982.1999999997</v>
          </cell>
        </row>
        <row r="144">
          <cell r="A144" t="str">
            <v>WRAY AND NEPHEW GROUP LIMITED</v>
          </cell>
          <cell r="B144">
            <v>120</v>
          </cell>
          <cell r="C144" t="str">
            <v>02</v>
          </cell>
          <cell r="D144" t="str">
            <v>JA $</v>
          </cell>
          <cell r="E144">
            <v>13</v>
          </cell>
          <cell r="F144" t="str">
            <v>TERM</v>
          </cell>
          <cell r="G144" t="str">
            <v>RUM</v>
          </cell>
          <cell r="H144" t="str">
            <v>BUSINESS</v>
          </cell>
          <cell r="I144">
            <v>18500000</v>
          </cell>
          <cell r="J144">
            <v>0</v>
          </cell>
          <cell r="K144">
            <v>0</v>
          </cell>
        </row>
        <row r="145">
          <cell r="A145" t="str">
            <v>WRAY AND NEPHEW GROUP LIMITED</v>
          </cell>
          <cell r="B145">
            <v>120</v>
          </cell>
          <cell r="C145" t="str">
            <v>02</v>
          </cell>
          <cell r="D145" t="str">
            <v>JA $</v>
          </cell>
          <cell r="E145">
            <v>13</v>
          </cell>
          <cell r="F145" t="str">
            <v>TERM</v>
          </cell>
          <cell r="G145" t="str">
            <v>RUM</v>
          </cell>
          <cell r="H145" t="str">
            <v>BUSINESS</v>
          </cell>
          <cell r="I145">
            <v>242058000</v>
          </cell>
          <cell r="J145">
            <v>0</v>
          </cell>
          <cell r="K145">
            <v>0</v>
          </cell>
        </row>
        <row r="146">
          <cell r="A146" t="str">
            <v>WRAY AND NEPHEW GROUP LIMITED</v>
          </cell>
          <cell r="B146">
            <v>120</v>
          </cell>
          <cell r="C146" t="str">
            <v>50</v>
          </cell>
          <cell r="D146" t="str">
            <v>JA $</v>
          </cell>
          <cell r="E146">
            <v>13</v>
          </cell>
          <cell r="F146" t="str">
            <v>TERM</v>
          </cell>
          <cell r="G146" t="str">
            <v>RUM</v>
          </cell>
          <cell r="H146" t="str">
            <v>BUSINESS</v>
          </cell>
          <cell r="I146">
            <v>7747057.5</v>
          </cell>
          <cell r="J146">
            <v>0</v>
          </cell>
          <cell r="K146">
            <v>0</v>
          </cell>
        </row>
        <row r="147">
          <cell r="A147" t="str">
            <v>WRAY AND NEPHEW GROUP LIMITED</v>
          </cell>
          <cell r="B147">
            <v>120</v>
          </cell>
          <cell r="C147" t="str">
            <v>50</v>
          </cell>
          <cell r="D147" t="str">
            <v>JA $</v>
          </cell>
          <cell r="E147">
            <v>13</v>
          </cell>
          <cell r="F147" t="str">
            <v>TERM</v>
          </cell>
          <cell r="G147" t="str">
            <v>RUM</v>
          </cell>
          <cell r="H147" t="str">
            <v>BUSINESS</v>
          </cell>
          <cell r="I147">
            <v>30752942.440000001</v>
          </cell>
          <cell r="J147">
            <v>0</v>
          </cell>
          <cell r="K147">
            <v>0</v>
          </cell>
        </row>
        <row r="148">
          <cell r="A148" t="str">
            <v>WRAY AND NEPHEW GROUP LIMITED</v>
          </cell>
          <cell r="B148">
            <v>120</v>
          </cell>
          <cell r="C148" t="str">
            <v>50</v>
          </cell>
          <cell r="D148" t="str">
            <v>JA $</v>
          </cell>
          <cell r="E148">
            <v>13</v>
          </cell>
          <cell r="F148" t="str">
            <v>TERM</v>
          </cell>
          <cell r="G148" t="str">
            <v>RUM</v>
          </cell>
          <cell r="H148" t="str">
            <v>BUSINESS</v>
          </cell>
          <cell r="I148">
            <v>90335135.109999999</v>
          </cell>
          <cell r="J148">
            <v>0</v>
          </cell>
          <cell r="K148">
            <v>0</v>
          </cell>
        </row>
        <row r="151">
          <cell r="I151">
            <v>1845358351.9099998</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LY"/>
    </sheetNames>
    <sheetDataSet>
      <sheetData sheetId="0">
        <row r="1">
          <cell r="A1" t="str">
            <v>NAME</v>
          </cell>
          <cell r="B1" t="str">
            <v>GL</v>
          </cell>
          <cell r="C1" t="str">
            <v>SL</v>
          </cell>
          <cell r="D1" t="str">
            <v>CCY</v>
          </cell>
          <cell r="E1" t="str">
            <v>TYPE</v>
          </cell>
          <cell r="F1" t="str">
            <v>INT</v>
          </cell>
          <cell r="G1" t="str">
            <v>CBM4</v>
          </cell>
          <cell r="H1" t="str">
            <v>CBM5</v>
          </cell>
          <cell r="I1" t="str">
            <v>JMD</v>
          </cell>
          <cell r="J1" t="str">
            <v>USD</v>
          </cell>
          <cell r="K1" t="str">
            <v>JMD EQUIV.</v>
          </cell>
        </row>
        <row r="2">
          <cell r="A2" t="str">
            <v>AAA CARGO BROKERS</v>
          </cell>
          <cell r="B2">
            <v>127</v>
          </cell>
          <cell r="C2" t="str">
            <v>06</v>
          </cell>
          <cell r="D2" t="str">
            <v>JA $</v>
          </cell>
          <cell r="E2" t="str">
            <v>O/D</v>
          </cell>
          <cell r="F2">
            <v>19</v>
          </cell>
          <cell r="G2" t="str">
            <v>BUSINESS</v>
          </cell>
          <cell r="H2" t="str">
            <v>PROF.</v>
          </cell>
          <cell r="I2">
            <v>112607.59</v>
          </cell>
          <cell r="J2">
            <v>0</v>
          </cell>
          <cell r="K2">
            <v>0</v>
          </cell>
        </row>
        <row r="3">
          <cell r="A3" t="str">
            <v>AMERICAN HOME SPORTS CLUB</v>
          </cell>
          <cell r="B3">
            <v>200</v>
          </cell>
          <cell r="C3" t="str">
            <v>03</v>
          </cell>
          <cell r="D3" t="str">
            <v>JA $</v>
          </cell>
          <cell r="E3" t="str">
            <v>O/D</v>
          </cell>
          <cell r="F3">
            <v>31.5</v>
          </cell>
          <cell r="G3" t="str">
            <v>BUSINESS</v>
          </cell>
          <cell r="H3" t="str">
            <v>PROF.</v>
          </cell>
          <cell r="I3">
            <v>107.35</v>
          </cell>
          <cell r="J3">
            <v>0</v>
          </cell>
          <cell r="K3">
            <v>0</v>
          </cell>
        </row>
        <row r="4">
          <cell r="A4" t="str">
            <v>BANKSTON BAILEY DEBORAH</v>
          </cell>
          <cell r="B4">
            <v>200</v>
          </cell>
          <cell r="C4" t="str">
            <v>06</v>
          </cell>
          <cell r="D4" t="str">
            <v>USD</v>
          </cell>
          <cell r="E4" t="str">
            <v>O/D</v>
          </cell>
          <cell r="F4">
            <v>31.5</v>
          </cell>
          <cell r="G4" t="str">
            <v>INDIV.</v>
          </cell>
          <cell r="H4" t="str">
            <v>INDIV.</v>
          </cell>
          <cell r="I4">
            <v>39293.919999999998</v>
          </cell>
          <cell r="J4">
            <v>809.84995877988445</v>
          </cell>
          <cell r="K4">
            <v>39293.919999999998</v>
          </cell>
        </row>
        <row r="5">
          <cell r="A5" t="str">
            <v>BOGUES BROTHERS INDUSTRIES LTD</v>
          </cell>
          <cell r="B5">
            <v>120</v>
          </cell>
          <cell r="C5" t="str">
            <v>50</v>
          </cell>
          <cell r="D5" t="str">
            <v>JA $</v>
          </cell>
          <cell r="E5" t="str">
            <v>TERM</v>
          </cell>
          <cell r="F5">
            <v>15</v>
          </cell>
          <cell r="G5" t="str">
            <v>BUSINESS</v>
          </cell>
          <cell r="H5" t="str">
            <v>PROF.</v>
          </cell>
          <cell r="I5">
            <v>7350000</v>
          </cell>
          <cell r="J5">
            <v>0</v>
          </cell>
          <cell r="K5">
            <v>0</v>
          </cell>
        </row>
        <row r="6">
          <cell r="A6" t="str">
            <v>BRAHAM TRACY</v>
          </cell>
          <cell r="B6">
            <v>200</v>
          </cell>
          <cell r="C6" t="str">
            <v>01</v>
          </cell>
          <cell r="D6" t="str">
            <v>JA $</v>
          </cell>
          <cell r="E6" t="str">
            <v>O/D</v>
          </cell>
          <cell r="F6">
            <v>0</v>
          </cell>
          <cell r="G6" t="str">
            <v>INDIV.</v>
          </cell>
          <cell r="H6" t="str">
            <v>INDIV.</v>
          </cell>
          <cell r="I6">
            <v>4965.59</v>
          </cell>
          <cell r="J6">
            <v>0</v>
          </cell>
          <cell r="K6">
            <v>0</v>
          </cell>
        </row>
        <row r="7">
          <cell r="A7" t="str">
            <v>BRIGHTPOINT JAMAICA LIMITED</v>
          </cell>
          <cell r="B7">
            <v>200</v>
          </cell>
          <cell r="C7" t="str">
            <v>13</v>
          </cell>
          <cell r="D7" t="str">
            <v>USD</v>
          </cell>
          <cell r="E7" t="str">
            <v>O/D</v>
          </cell>
          <cell r="F7">
            <v>31.5</v>
          </cell>
          <cell r="G7" t="str">
            <v>BUSINESS</v>
          </cell>
          <cell r="H7" t="str">
            <v>PROF.</v>
          </cell>
          <cell r="I7">
            <v>1334.3</v>
          </cell>
          <cell r="J7">
            <v>27.499999999999996</v>
          </cell>
          <cell r="K7">
            <v>1334.3</v>
          </cell>
        </row>
        <row r="8">
          <cell r="A8" t="str">
            <v>BRINK DAMON AND OR GINDEL SALLY</v>
          </cell>
          <cell r="B8">
            <v>200</v>
          </cell>
          <cell r="C8" t="str">
            <v>62</v>
          </cell>
          <cell r="D8" t="str">
            <v>JA $</v>
          </cell>
          <cell r="E8" t="str">
            <v>O/D</v>
          </cell>
          <cell r="F8">
            <v>31.5</v>
          </cell>
          <cell r="G8" t="str">
            <v>INDIV.</v>
          </cell>
          <cell r="H8" t="str">
            <v>INDIV.</v>
          </cell>
          <cell r="I8">
            <v>3419.94</v>
          </cell>
          <cell r="J8">
            <v>0</v>
          </cell>
          <cell r="K8">
            <v>0</v>
          </cell>
        </row>
        <row r="9">
          <cell r="A9" t="str">
            <v>BROWN OWEN</v>
          </cell>
          <cell r="B9">
            <v>200</v>
          </cell>
          <cell r="C9" t="str">
            <v>05</v>
          </cell>
          <cell r="D9" t="str">
            <v>JA $</v>
          </cell>
          <cell r="E9" t="str">
            <v>O/D</v>
          </cell>
          <cell r="F9">
            <v>31.5</v>
          </cell>
          <cell r="G9" t="str">
            <v>INDIV.</v>
          </cell>
          <cell r="H9" t="str">
            <v>INDIV.</v>
          </cell>
          <cell r="I9">
            <v>11494.94</v>
          </cell>
          <cell r="J9">
            <v>0</v>
          </cell>
          <cell r="K9">
            <v>0</v>
          </cell>
        </row>
        <row r="10">
          <cell r="A10" t="str">
            <v>BUNTING PETER OR JEANINE</v>
          </cell>
          <cell r="B10">
            <v>200</v>
          </cell>
          <cell r="C10" t="str">
            <v>05</v>
          </cell>
          <cell r="D10" t="str">
            <v>JA $</v>
          </cell>
          <cell r="E10" t="str">
            <v>O/D</v>
          </cell>
          <cell r="F10">
            <v>31.5</v>
          </cell>
          <cell r="G10" t="str">
            <v>INDIV.</v>
          </cell>
          <cell r="H10" t="str">
            <v>INDIV.</v>
          </cell>
          <cell r="I10">
            <v>48755.14</v>
          </cell>
          <cell r="J10">
            <v>0</v>
          </cell>
          <cell r="K10">
            <v>0</v>
          </cell>
        </row>
        <row r="11">
          <cell r="A11" t="str">
            <v>CARIBBEAN BOTTLERS JAMAICA LTD</v>
          </cell>
          <cell r="B11">
            <v>200</v>
          </cell>
          <cell r="C11" t="str">
            <v>02</v>
          </cell>
          <cell r="D11" t="str">
            <v>JA $</v>
          </cell>
          <cell r="E11" t="str">
            <v>O/D</v>
          </cell>
          <cell r="F11">
            <v>31.5</v>
          </cell>
          <cell r="G11" t="str">
            <v>BUSINESS</v>
          </cell>
          <cell r="H11" t="str">
            <v>PROF.</v>
          </cell>
          <cell r="I11">
            <v>100</v>
          </cell>
          <cell r="J11">
            <v>0</v>
          </cell>
          <cell r="K11">
            <v>0</v>
          </cell>
        </row>
        <row r="12">
          <cell r="A12" t="str">
            <v>CARIBBEAN BOTTLERS JAMAICA LTD</v>
          </cell>
          <cell r="B12">
            <v>200</v>
          </cell>
          <cell r="C12" t="str">
            <v>32</v>
          </cell>
          <cell r="D12" t="str">
            <v>JA $</v>
          </cell>
          <cell r="E12" t="str">
            <v>O/D</v>
          </cell>
          <cell r="F12">
            <v>31.5</v>
          </cell>
          <cell r="G12" t="str">
            <v>BUSINESS</v>
          </cell>
          <cell r="H12" t="str">
            <v>PROF.</v>
          </cell>
          <cell r="I12">
            <v>70</v>
          </cell>
          <cell r="J12">
            <v>0</v>
          </cell>
          <cell r="K12">
            <v>0</v>
          </cell>
        </row>
        <row r="13">
          <cell r="A13" t="str">
            <v>CARIBBEAN BRAKE PRODUCTS LTD</v>
          </cell>
          <cell r="B13">
            <v>128</v>
          </cell>
          <cell r="C13" t="str">
            <v>03</v>
          </cell>
          <cell r="D13" t="str">
            <v>USD</v>
          </cell>
          <cell r="E13" t="str">
            <v>L/C</v>
          </cell>
          <cell r="F13">
            <v>9.4600000000000009</v>
          </cell>
          <cell r="G13" t="str">
            <v>BUSINESS</v>
          </cell>
          <cell r="H13" t="str">
            <v>MFG-OTHER</v>
          </cell>
          <cell r="I13">
            <v>19338745.949999999</v>
          </cell>
          <cell r="J13">
            <v>398572.67003297608</v>
          </cell>
          <cell r="K13">
            <v>19338745.949999999</v>
          </cell>
        </row>
        <row r="14">
          <cell r="A14" t="str">
            <v>CARIBBEAN CEMENT COMPANY LTD</v>
          </cell>
          <cell r="B14">
            <v>120</v>
          </cell>
          <cell r="C14" t="str">
            <v>04</v>
          </cell>
          <cell r="D14" t="str">
            <v>JA $</v>
          </cell>
          <cell r="E14" t="str">
            <v>TERM</v>
          </cell>
          <cell r="F14">
            <v>26.5</v>
          </cell>
          <cell r="G14" t="str">
            <v>BUSINESS</v>
          </cell>
          <cell r="H14" t="str">
            <v>CEMENT</v>
          </cell>
          <cell r="I14">
            <v>3054216.42</v>
          </cell>
          <cell r="J14">
            <v>0</v>
          </cell>
          <cell r="K14">
            <v>0</v>
          </cell>
        </row>
        <row r="15">
          <cell r="A15" t="str">
            <v>CARIBBEAN EQUITY PARTNERS</v>
          </cell>
          <cell r="B15">
            <v>200</v>
          </cell>
          <cell r="C15" t="str">
            <v>16</v>
          </cell>
          <cell r="D15" t="str">
            <v>JA $</v>
          </cell>
          <cell r="E15" t="str">
            <v>O/D</v>
          </cell>
          <cell r="F15">
            <v>31.5</v>
          </cell>
          <cell r="G15" t="str">
            <v>F.I.</v>
          </cell>
          <cell r="H15" t="str">
            <v>F.I.</v>
          </cell>
          <cell r="I15">
            <v>232612.6</v>
          </cell>
          <cell r="J15">
            <v>0</v>
          </cell>
          <cell r="K15">
            <v>0</v>
          </cell>
        </row>
        <row r="16">
          <cell r="A16" t="str">
            <v>CAYMANAS DEVELOPMENT</v>
          </cell>
          <cell r="B16">
            <v>150</v>
          </cell>
          <cell r="C16" t="str">
            <v>02</v>
          </cell>
          <cell r="D16" t="str">
            <v>USD</v>
          </cell>
          <cell r="E16" t="str">
            <v>LEASE</v>
          </cell>
          <cell r="F16">
            <v>12.5</v>
          </cell>
          <cell r="G16" t="str">
            <v>BUSINESS</v>
          </cell>
          <cell r="H16" t="str">
            <v>PROF.</v>
          </cell>
          <cell r="I16">
            <v>6151180.7400000002</v>
          </cell>
          <cell r="J16">
            <v>126776.19002473206</v>
          </cell>
          <cell r="K16">
            <v>6151180.7400000002</v>
          </cell>
        </row>
        <row r="17">
          <cell r="A17" t="str">
            <v>CESCO LIMITED</v>
          </cell>
          <cell r="B17">
            <v>120</v>
          </cell>
          <cell r="C17" t="str">
            <v>42</v>
          </cell>
          <cell r="D17" t="str">
            <v>USD</v>
          </cell>
          <cell r="E17" t="str">
            <v>TERM</v>
          </cell>
          <cell r="F17">
            <v>15</v>
          </cell>
          <cell r="G17" t="str">
            <v>BUSINESS</v>
          </cell>
          <cell r="H17" t="str">
            <v>DIST'N</v>
          </cell>
          <cell r="I17">
            <v>19238860.739999998</v>
          </cell>
          <cell r="J17">
            <v>396514.03009068419</v>
          </cell>
          <cell r="K17">
            <v>19238860.739999998</v>
          </cell>
        </row>
        <row r="18">
          <cell r="A18" t="str">
            <v>CHALICE LIMITED</v>
          </cell>
          <cell r="B18">
            <v>120</v>
          </cell>
          <cell r="C18" t="str">
            <v>33</v>
          </cell>
          <cell r="D18" t="str">
            <v>JA $</v>
          </cell>
          <cell r="E18" t="str">
            <v>MTG</v>
          </cell>
          <cell r="F18">
            <v>10</v>
          </cell>
          <cell r="G18" t="str">
            <v>BUSINESS</v>
          </cell>
          <cell r="H18" t="str">
            <v>R/E SVCS</v>
          </cell>
          <cell r="I18">
            <v>37108</v>
          </cell>
          <cell r="J18">
            <v>0</v>
          </cell>
          <cell r="K18">
            <v>0</v>
          </cell>
        </row>
        <row r="19">
          <cell r="A19" t="str">
            <v>CHAMBERS JOHN ANTHONY</v>
          </cell>
          <cell r="B19">
            <v>200</v>
          </cell>
          <cell r="C19" t="str">
            <v>05</v>
          </cell>
          <cell r="D19" t="str">
            <v>JA $</v>
          </cell>
          <cell r="E19" t="str">
            <v>O/D</v>
          </cell>
          <cell r="F19">
            <v>31.5</v>
          </cell>
          <cell r="G19" t="str">
            <v>INDIV.</v>
          </cell>
          <cell r="H19" t="str">
            <v>INDIV.</v>
          </cell>
          <cell r="I19">
            <v>595.71</v>
          </cell>
          <cell r="J19">
            <v>0</v>
          </cell>
          <cell r="K19">
            <v>0</v>
          </cell>
        </row>
        <row r="20">
          <cell r="A20" t="str">
            <v>CHECKER CHEMICALS LIMITED</v>
          </cell>
          <cell r="B20">
            <v>127</v>
          </cell>
          <cell r="C20" t="str">
            <v>06</v>
          </cell>
          <cell r="D20" t="str">
            <v>JA $</v>
          </cell>
          <cell r="E20" t="str">
            <v>O/D</v>
          </cell>
          <cell r="F20">
            <v>19</v>
          </cell>
          <cell r="G20" t="str">
            <v>BUSINESS</v>
          </cell>
          <cell r="H20" t="str">
            <v>MFG-CHEM</v>
          </cell>
          <cell r="I20">
            <v>710306.85</v>
          </cell>
          <cell r="J20">
            <v>0</v>
          </cell>
          <cell r="K20">
            <v>0</v>
          </cell>
        </row>
        <row r="21">
          <cell r="A21" t="str">
            <v>CHECKER INT'L</v>
          </cell>
          <cell r="B21">
            <v>120</v>
          </cell>
          <cell r="C21" t="str">
            <v>02</v>
          </cell>
          <cell r="D21" t="str">
            <v>USD</v>
          </cell>
          <cell r="E21" t="str">
            <v>TERM</v>
          </cell>
          <cell r="F21">
            <v>12</v>
          </cell>
          <cell r="G21" t="str">
            <v>BUSINESS</v>
          </cell>
          <cell r="H21" t="str">
            <v>MFG-CHEM</v>
          </cell>
          <cell r="I21">
            <v>1455600</v>
          </cell>
          <cell r="J21">
            <v>29999.999999999996</v>
          </cell>
          <cell r="K21">
            <v>1455600</v>
          </cell>
        </row>
        <row r="22">
          <cell r="A22" t="str">
            <v>CITIBANK JAMAICA</v>
          </cell>
          <cell r="B22">
            <v>200</v>
          </cell>
          <cell r="C22" t="str">
            <v>99</v>
          </cell>
          <cell r="D22" t="str">
            <v>JA $</v>
          </cell>
          <cell r="E22" t="str">
            <v>O/D</v>
          </cell>
          <cell r="F22">
            <v>31.5</v>
          </cell>
          <cell r="G22" t="str">
            <v>F.I.</v>
          </cell>
          <cell r="H22" t="str">
            <v>F.I.</v>
          </cell>
          <cell r="I22">
            <v>0.2</v>
          </cell>
          <cell r="J22">
            <v>0</v>
          </cell>
          <cell r="K22">
            <v>0</v>
          </cell>
        </row>
        <row r="23">
          <cell r="A23" t="str">
            <v>CIVIL ENG. RESEARCH AND TESTING</v>
          </cell>
          <cell r="B23">
            <v>127</v>
          </cell>
          <cell r="C23" t="str">
            <v>06</v>
          </cell>
          <cell r="D23" t="str">
            <v>JA $</v>
          </cell>
          <cell r="E23" t="str">
            <v>O/D</v>
          </cell>
          <cell r="F23">
            <v>19</v>
          </cell>
          <cell r="G23" t="str">
            <v>BUSINESS</v>
          </cell>
          <cell r="H23" t="str">
            <v>PROF.</v>
          </cell>
          <cell r="I23">
            <v>323670.61</v>
          </cell>
          <cell r="J23">
            <v>0</v>
          </cell>
          <cell r="K23">
            <v>0</v>
          </cell>
        </row>
        <row r="24">
          <cell r="A24" t="str">
            <v>CLARKE WILLIAM</v>
          </cell>
          <cell r="B24">
            <v>120</v>
          </cell>
          <cell r="C24" t="str">
            <v>52</v>
          </cell>
          <cell r="D24" t="str">
            <v>USD</v>
          </cell>
          <cell r="E24" t="str">
            <v>TERM</v>
          </cell>
          <cell r="F24">
            <v>15</v>
          </cell>
          <cell r="G24" t="str">
            <v>INDIV.</v>
          </cell>
          <cell r="H24" t="str">
            <v>INDIV.</v>
          </cell>
          <cell r="I24">
            <v>4852000</v>
          </cell>
          <cell r="J24">
            <v>100000</v>
          </cell>
          <cell r="K24">
            <v>4852000</v>
          </cell>
        </row>
        <row r="25">
          <cell r="A25" t="str">
            <v>CN INDUSTRIAL SUPPLIES LTD.</v>
          </cell>
          <cell r="B25">
            <v>120</v>
          </cell>
          <cell r="C25" t="str">
            <v>42</v>
          </cell>
          <cell r="D25" t="str">
            <v>USD</v>
          </cell>
          <cell r="E25" t="str">
            <v>TERM</v>
          </cell>
          <cell r="F25">
            <v>14</v>
          </cell>
          <cell r="G25" t="str">
            <v>BUSINESS</v>
          </cell>
          <cell r="H25" t="str">
            <v>DIST'N</v>
          </cell>
          <cell r="I25">
            <v>1868990.4</v>
          </cell>
          <cell r="J25">
            <v>38519.999999999993</v>
          </cell>
          <cell r="K25">
            <v>1868990.3999999997</v>
          </cell>
        </row>
        <row r="26">
          <cell r="A26" t="str">
            <v>COATES BROTHERS JAMAICA LIMITED</v>
          </cell>
          <cell r="B26">
            <v>120</v>
          </cell>
          <cell r="C26" t="str">
            <v>04</v>
          </cell>
          <cell r="D26" t="str">
            <v>JA $</v>
          </cell>
          <cell r="E26" t="str">
            <v>TERM</v>
          </cell>
          <cell r="F26">
            <v>15</v>
          </cell>
          <cell r="G26" t="str">
            <v>BUSINESS</v>
          </cell>
          <cell r="H26" t="str">
            <v>PROF.</v>
          </cell>
          <cell r="I26">
            <v>1967700.48</v>
          </cell>
          <cell r="J26">
            <v>0</v>
          </cell>
          <cell r="K26">
            <v>0</v>
          </cell>
        </row>
        <row r="27">
          <cell r="A27" t="str">
            <v>CODNER YVONNE AND OR MICHAEL</v>
          </cell>
          <cell r="B27">
            <v>200</v>
          </cell>
          <cell r="C27" t="str">
            <v>01</v>
          </cell>
          <cell r="D27" t="str">
            <v>JA $</v>
          </cell>
          <cell r="E27" t="str">
            <v>O/D</v>
          </cell>
          <cell r="F27">
            <v>0</v>
          </cell>
          <cell r="G27" t="str">
            <v>INDIV.</v>
          </cell>
          <cell r="H27" t="str">
            <v>INDIV.</v>
          </cell>
          <cell r="I27">
            <v>1861.07</v>
          </cell>
          <cell r="J27">
            <v>0</v>
          </cell>
          <cell r="K27">
            <v>0</v>
          </cell>
        </row>
        <row r="28">
          <cell r="A28" t="str">
            <v>COLGATE PALMOLIVE</v>
          </cell>
          <cell r="B28">
            <v>120</v>
          </cell>
          <cell r="C28" t="str">
            <v>04</v>
          </cell>
          <cell r="D28" t="str">
            <v>JA $</v>
          </cell>
          <cell r="E28" t="str">
            <v>TERM</v>
          </cell>
          <cell r="F28">
            <v>26.5</v>
          </cell>
          <cell r="G28" t="str">
            <v>BUSINESS</v>
          </cell>
          <cell r="H28" t="str">
            <v>DIST'N</v>
          </cell>
          <cell r="I28">
            <v>451246.71</v>
          </cell>
          <cell r="J28">
            <v>0</v>
          </cell>
          <cell r="K28">
            <v>0</v>
          </cell>
        </row>
        <row r="29">
          <cell r="A29" t="str">
            <v>CONTINENTAL BAKING CO.</v>
          </cell>
          <cell r="B29">
            <v>150</v>
          </cell>
          <cell r="C29" t="str">
            <v>00</v>
          </cell>
          <cell r="D29" t="str">
            <v>USD</v>
          </cell>
          <cell r="E29" t="str">
            <v>LEASE</v>
          </cell>
          <cell r="F29">
            <v>15</v>
          </cell>
          <cell r="G29" t="str">
            <v>BUSINESS</v>
          </cell>
          <cell r="H29" t="str">
            <v>FOOD</v>
          </cell>
          <cell r="I29">
            <v>12469502.199999999</v>
          </cell>
          <cell r="J29">
            <v>256997.15993404778</v>
          </cell>
          <cell r="K29">
            <v>12469502.199999999</v>
          </cell>
        </row>
        <row r="30">
          <cell r="A30" t="str">
            <v>CONTINENTAL BAKING CO.</v>
          </cell>
          <cell r="B30">
            <v>150</v>
          </cell>
          <cell r="C30" t="str">
            <v>00</v>
          </cell>
          <cell r="D30" t="str">
            <v>USD</v>
          </cell>
          <cell r="E30" t="str">
            <v>LEASE</v>
          </cell>
          <cell r="F30">
            <v>15</v>
          </cell>
          <cell r="G30" t="str">
            <v>BUSINESS</v>
          </cell>
          <cell r="H30" t="str">
            <v>FOOD</v>
          </cell>
          <cell r="I30">
            <v>23478656.719999999</v>
          </cell>
          <cell r="J30">
            <v>483896.4699093157</v>
          </cell>
          <cell r="K30">
            <v>23478656.719999999</v>
          </cell>
        </row>
        <row r="31">
          <cell r="A31" t="str">
            <v>CONTINENTAL BAKING CO.</v>
          </cell>
          <cell r="B31">
            <v>150</v>
          </cell>
          <cell r="C31" t="str">
            <v>01</v>
          </cell>
          <cell r="D31" t="str">
            <v>USD</v>
          </cell>
          <cell r="E31" t="str">
            <v>LEASE</v>
          </cell>
          <cell r="F31">
            <v>15</v>
          </cell>
          <cell r="G31" t="str">
            <v>BUSINESS</v>
          </cell>
          <cell r="H31" t="str">
            <v>FOOD</v>
          </cell>
          <cell r="I31">
            <v>10919.43</v>
          </cell>
          <cell r="J31">
            <v>225.05008244023082</v>
          </cell>
          <cell r="K31">
            <v>10919.43</v>
          </cell>
        </row>
        <row r="32">
          <cell r="A32" t="str">
            <v>CTS ASSOCIATES JAMAICA LTD.</v>
          </cell>
          <cell r="B32">
            <v>200</v>
          </cell>
          <cell r="C32" t="str">
            <v>66</v>
          </cell>
          <cell r="D32" t="str">
            <v>JA $</v>
          </cell>
          <cell r="E32" t="str">
            <v>O/D</v>
          </cell>
          <cell r="F32">
            <v>31.5</v>
          </cell>
          <cell r="G32" t="str">
            <v>BUSINESS</v>
          </cell>
          <cell r="H32" t="str">
            <v>PROF.</v>
          </cell>
          <cell r="I32">
            <v>117926.18</v>
          </cell>
          <cell r="J32">
            <v>0</v>
          </cell>
          <cell r="K32">
            <v>0</v>
          </cell>
        </row>
        <row r="33">
          <cell r="A33" t="str">
            <v>DEHRING BUNTING AND GOLDING LTD.</v>
          </cell>
          <cell r="B33">
            <v>200</v>
          </cell>
          <cell r="C33" t="str">
            <v>16</v>
          </cell>
          <cell r="D33" t="str">
            <v>JA $</v>
          </cell>
          <cell r="E33" t="str">
            <v>O/D</v>
          </cell>
          <cell r="F33">
            <v>31.5</v>
          </cell>
          <cell r="G33" t="str">
            <v>F.I.</v>
          </cell>
          <cell r="H33" t="str">
            <v>F.I.</v>
          </cell>
          <cell r="I33">
            <v>100</v>
          </cell>
          <cell r="J33">
            <v>0</v>
          </cell>
          <cell r="K33">
            <v>0</v>
          </cell>
        </row>
        <row r="34">
          <cell r="A34" t="str">
            <v>DELGADO ANDRE</v>
          </cell>
          <cell r="B34">
            <v>200</v>
          </cell>
          <cell r="C34" t="str">
            <v>01</v>
          </cell>
          <cell r="D34" t="str">
            <v>JA $</v>
          </cell>
          <cell r="E34" t="str">
            <v>O/D</v>
          </cell>
          <cell r="F34">
            <v>0</v>
          </cell>
          <cell r="G34" t="str">
            <v>INDIV.</v>
          </cell>
          <cell r="H34" t="str">
            <v>INDIV.</v>
          </cell>
          <cell r="I34">
            <v>691.23</v>
          </cell>
          <cell r="J34">
            <v>0</v>
          </cell>
          <cell r="K34">
            <v>0</v>
          </cell>
        </row>
        <row r="35">
          <cell r="A35" t="str">
            <v>DUQUESNAY RONALD</v>
          </cell>
          <cell r="B35">
            <v>120</v>
          </cell>
          <cell r="C35" t="str">
            <v>03</v>
          </cell>
          <cell r="D35" t="str">
            <v>JA $</v>
          </cell>
          <cell r="E35" t="str">
            <v>MTG</v>
          </cell>
          <cell r="F35">
            <v>10</v>
          </cell>
          <cell r="G35" t="str">
            <v>INDIV.</v>
          </cell>
          <cell r="H35" t="str">
            <v>INDIV.</v>
          </cell>
          <cell r="I35">
            <v>1854.5</v>
          </cell>
          <cell r="J35">
            <v>0</v>
          </cell>
          <cell r="K35">
            <v>0</v>
          </cell>
        </row>
        <row r="36">
          <cell r="A36" t="str">
            <v>DUQUESNAY RONALD</v>
          </cell>
          <cell r="B36">
            <v>120</v>
          </cell>
          <cell r="C36" t="str">
            <v>33</v>
          </cell>
          <cell r="D36" t="str">
            <v>JA $</v>
          </cell>
          <cell r="E36" t="str">
            <v>MTG</v>
          </cell>
          <cell r="F36">
            <v>10</v>
          </cell>
          <cell r="G36" t="str">
            <v>INDIV.</v>
          </cell>
          <cell r="H36" t="str">
            <v>INDIV.</v>
          </cell>
          <cell r="I36">
            <v>36781.1</v>
          </cell>
          <cell r="J36">
            <v>0</v>
          </cell>
          <cell r="K36">
            <v>0</v>
          </cell>
        </row>
        <row r="37">
          <cell r="A37" t="str">
            <v>DUQUESNAY SAMANTHA</v>
          </cell>
          <cell r="B37">
            <v>200</v>
          </cell>
          <cell r="C37" t="str">
            <v>05</v>
          </cell>
          <cell r="D37" t="str">
            <v>JA $</v>
          </cell>
          <cell r="E37" t="str">
            <v>O/D</v>
          </cell>
          <cell r="F37">
            <v>31.5</v>
          </cell>
          <cell r="G37" t="str">
            <v>INDIV.</v>
          </cell>
          <cell r="H37" t="str">
            <v>INDIV.</v>
          </cell>
          <cell r="I37">
            <v>41.85</v>
          </cell>
          <cell r="J37">
            <v>0</v>
          </cell>
          <cell r="K37">
            <v>0</v>
          </cell>
        </row>
        <row r="38">
          <cell r="A38" t="str">
            <v>DUQUESNAY STEPHEN</v>
          </cell>
          <cell r="B38">
            <v>120</v>
          </cell>
          <cell r="C38" t="str">
            <v>03</v>
          </cell>
          <cell r="D38" t="str">
            <v>JA $</v>
          </cell>
          <cell r="E38" t="str">
            <v>MTG</v>
          </cell>
          <cell r="F38">
            <v>10</v>
          </cell>
          <cell r="G38" t="str">
            <v>INDIV.</v>
          </cell>
          <cell r="H38" t="str">
            <v>INDIV.</v>
          </cell>
          <cell r="I38">
            <v>0.03</v>
          </cell>
          <cell r="J38">
            <v>0</v>
          </cell>
          <cell r="K38">
            <v>0</v>
          </cell>
        </row>
        <row r="39">
          <cell r="A39" t="str">
            <v>DUQUESNAY STEPHEN</v>
          </cell>
          <cell r="B39">
            <v>120</v>
          </cell>
          <cell r="C39" t="str">
            <v>33</v>
          </cell>
          <cell r="D39" t="str">
            <v>JA $</v>
          </cell>
          <cell r="E39" t="str">
            <v>MTG</v>
          </cell>
          <cell r="F39">
            <v>10</v>
          </cell>
          <cell r="G39" t="str">
            <v>INDIV.</v>
          </cell>
          <cell r="H39" t="str">
            <v>INDIV.</v>
          </cell>
          <cell r="I39">
            <v>36687.07</v>
          </cell>
          <cell r="J39">
            <v>0</v>
          </cell>
          <cell r="K39">
            <v>0</v>
          </cell>
        </row>
        <row r="40">
          <cell r="A40" t="str">
            <v>EMBASSY OF PERU</v>
          </cell>
          <cell r="B40">
            <v>200</v>
          </cell>
          <cell r="C40" t="str">
            <v>22</v>
          </cell>
          <cell r="D40" t="str">
            <v>USD</v>
          </cell>
          <cell r="E40" t="str">
            <v>O/D</v>
          </cell>
          <cell r="F40">
            <v>31.5</v>
          </cell>
          <cell r="G40" t="str">
            <v>OVERSEAS</v>
          </cell>
          <cell r="H40" t="str">
            <v>RESIDENTS</v>
          </cell>
          <cell r="I40">
            <v>15.53</v>
          </cell>
          <cell r="J40">
            <v>0.32007419620774935</v>
          </cell>
          <cell r="K40">
            <v>15.53</v>
          </cell>
        </row>
        <row r="41">
          <cell r="A41" t="str">
            <v>EMULTECH SUPPLY CO. LTD.</v>
          </cell>
          <cell r="B41">
            <v>120</v>
          </cell>
          <cell r="C41" t="str">
            <v>42</v>
          </cell>
          <cell r="D41" t="str">
            <v>USD</v>
          </cell>
          <cell r="E41" t="str">
            <v>TERM</v>
          </cell>
          <cell r="F41">
            <v>10</v>
          </cell>
          <cell r="G41" t="str">
            <v>BUSINESS</v>
          </cell>
          <cell r="H41" t="str">
            <v>PROF.</v>
          </cell>
          <cell r="I41">
            <v>1160780.3500000001</v>
          </cell>
          <cell r="J41">
            <v>23923.75</v>
          </cell>
          <cell r="K41">
            <v>1160780.3500000001</v>
          </cell>
        </row>
        <row r="42">
          <cell r="A42" t="str">
            <v>EPPING OIL COMPANY LIMITED</v>
          </cell>
          <cell r="B42">
            <v>120</v>
          </cell>
          <cell r="C42" t="str">
            <v>50</v>
          </cell>
          <cell r="D42" t="str">
            <v>JA $</v>
          </cell>
          <cell r="E42" t="str">
            <v>TERM</v>
          </cell>
          <cell r="F42">
            <v>31</v>
          </cell>
          <cell r="G42" t="str">
            <v>BUSINESS</v>
          </cell>
          <cell r="H42" t="str">
            <v>GAS</v>
          </cell>
          <cell r="I42">
            <v>3466666.68</v>
          </cell>
          <cell r="J42">
            <v>0</v>
          </cell>
          <cell r="K42">
            <v>0</v>
          </cell>
        </row>
        <row r="43">
          <cell r="A43" t="str">
            <v>EPPING OIL COMPANY LIMITED</v>
          </cell>
          <cell r="B43">
            <v>120</v>
          </cell>
          <cell r="C43" t="str">
            <v>50</v>
          </cell>
          <cell r="D43" t="str">
            <v>JA $</v>
          </cell>
          <cell r="E43" t="str">
            <v>TERM</v>
          </cell>
          <cell r="F43">
            <v>31</v>
          </cell>
          <cell r="G43" t="str">
            <v>BUSINESS</v>
          </cell>
          <cell r="H43" t="str">
            <v>GAS</v>
          </cell>
          <cell r="I43">
            <v>291666.57</v>
          </cell>
          <cell r="J43">
            <v>0</v>
          </cell>
          <cell r="K43">
            <v>0</v>
          </cell>
        </row>
        <row r="44">
          <cell r="A44" t="str">
            <v>ERTU-RTI PROJECT</v>
          </cell>
          <cell r="B44">
            <v>200</v>
          </cell>
          <cell r="C44" t="str">
            <v>03</v>
          </cell>
          <cell r="D44" t="str">
            <v>JA $</v>
          </cell>
          <cell r="E44" t="str">
            <v>O/D</v>
          </cell>
          <cell r="F44">
            <v>31.5</v>
          </cell>
          <cell r="G44" t="str">
            <v>BUSINESS</v>
          </cell>
          <cell r="H44" t="str">
            <v>PROF.</v>
          </cell>
          <cell r="I44">
            <v>32944.230000000003</v>
          </cell>
          <cell r="J44">
            <v>0</v>
          </cell>
          <cell r="K44">
            <v>0</v>
          </cell>
        </row>
        <row r="45">
          <cell r="A45" t="str">
            <v>FALCON CORPORATION LIMITED</v>
          </cell>
          <cell r="B45">
            <v>120</v>
          </cell>
          <cell r="C45" t="str">
            <v>42</v>
          </cell>
          <cell r="D45" t="str">
            <v>USD</v>
          </cell>
          <cell r="E45" t="str">
            <v>TERM</v>
          </cell>
          <cell r="F45">
            <v>15</v>
          </cell>
          <cell r="G45" t="str">
            <v>BUSINESS</v>
          </cell>
          <cell r="H45" t="str">
            <v>DIST'N</v>
          </cell>
          <cell r="I45">
            <v>1455600</v>
          </cell>
          <cell r="J45">
            <v>29999.999999999996</v>
          </cell>
          <cell r="K45">
            <v>1455600</v>
          </cell>
        </row>
        <row r="46">
          <cell r="A46" t="str">
            <v>FALCON CORPORATION LIMITED</v>
          </cell>
          <cell r="B46">
            <v>200</v>
          </cell>
          <cell r="C46" t="str">
            <v>66</v>
          </cell>
          <cell r="D46" t="str">
            <v>JA $</v>
          </cell>
          <cell r="E46" t="str">
            <v>O/D</v>
          </cell>
          <cell r="F46">
            <v>31.5</v>
          </cell>
          <cell r="G46" t="str">
            <v>BUSINESS</v>
          </cell>
          <cell r="H46" t="str">
            <v>DIST'N</v>
          </cell>
          <cell r="I46">
            <v>18619.03</v>
          </cell>
          <cell r="J46">
            <v>0</v>
          </cell>
          <cell r="K46">
            <v>0</v>
          </cell>
        </row>
        <row r="47">
          <cell r="A47" t="str">
            <v>FIRST GRAPHICS COMMUNICATIONS</v>
          </cell>
          <cell r="B47">
            <v>200</v>
          </cell>
          <cell r="C47" t="str">
            <v>66</v>
          </cell>
          <cell r="D47" t="str">
            <v>JA $</v>
          </cell>
          <cell r="E47" t="str">
            <v>O/D</v>
          </cell>
          <cell r="F47">
            <v>31.5</v>
          </cell>
          <cell r="G47" t="str">
            <v>BUSINESS</v>
          </cell>
          <cell r="H47" t="str">
            <v>PRINT</v>
          </cell>
          <cell r="I47">
            <v>128.09</v>
          </cell>
          <cell r="J47">
            <v>0</v>
          </cell>
          <cell r="K47">
            <v>0</v>
          </cell>
        </row>
        <row r="48">
          <cell r="A48" t="str">
            <v>FONG WRIGHT LOLA OR PETER</v>
          </cell>
          <cell r="B48">
            <v>200</v>
          </cell>
          <cell r="C48" t="str">
            <v>01</v>
          </cell>
          <cell r="D48" t="str">
            <v>JA $</v>
          </cell>
          <cell r="E48" t="str">
            <v>O/D</v>
          </cell>
          <cell r="F48">
            <v>0</v>
          </cell>
          <cell r="G48" t="str">
            <v>INDIV.</v>
          </cell>
          <cell r="H48" t="str">
            <v>INDIV.</v>
          </cell>
          <cell r="I48">
            <v>28242.05</v>
          </cell>
          <cell r="J48">
            <v>0</v>
          </cell>
          <cell r="K48">
            <v>0</v>
          </cell>
        </row>
        <row r="49">
          <cell r="A49" t="str">
            <v>GENERAL TOOL AND SUPPLY</v>
          </cell>
          <cell r="B49">
            <v>120</v>
          </cell>
          <cell r="C49" t="str">
            <v>42</v>
          </cell>
          <cell r="D49" t="str">
            <v>USD</v>
          </cell>
          <cell r="E49" t="str">
            <v>TERM</v>
          </cell>
          <cell r="F49">
            <v>15</v>
          </cell>
          <cell r="G49" t="str">
            <v>BUSINESS</v>
          </cell>
          <cell r="H49" t="str">
            <v>DIST'N</v>
          </cell>
          <cell r="I49">
            <v>6781582.6600000001</v>
          </cell>
          <cell r="J49">
            <v>139768.80997526791</v>
          </cell>
          <cell r="K49">
            <v>6781582.6599999992</v>
          </cell>
        </row>
        <row r="50">
          <cell r="A50" t="str">
            <v>GENERAL TOOL AND SUPPLY</v>
          </cell>
          <cell r="B50">
            <v>200</v>
          </cell>
          <cell r="C50" t="str">
            <v>66</v>
          </cell>
          <cell r="D50" t="str">
            <v>JA $</v>
          </cell>
          <cell r="E50" t="str">
            <v>O/D</v>
          </cell>
          <cell r="F50">
            <v>15</v>
          </cell>
          <cell r="G50" t="str">
            <v>BUSINESS</v>
          </cell>
          <cell r="H50" t="str">
            <v>DIST'N</v>
          </cell>
          <cell r="I50">
            <v>84627.43</v>
          </cell>
          <cell r="J50">
            <v>0</v>
          </cell>
          <cell r="K50">
            <v>0</v>
          </cell>
        </row>
        <row r="51">
          <cell r="A51" t="str">
            <v>GOVERNMENT OF JAMAICA</v>
          </cell>
          <cell r="B51">
            <v>120</v>
          </cell>
          <cell r="C51" t="str">
            <v>18</v>
          </cell>
          <cell r="D51" t="str">
            <v>USD</v>
          </cell>
          <cell r="E51" t="str">
            <v>TERM</v>
          </cell>
          <cell r="F51">
            <v>10</v>
          </cell>
          <cell r="G51" t="str">
            <v>C.G</v>
          </cell>
          <cell r="H51" t="str">
            <v>C.G</v>
          </cell>
          <cell r="I51">
            <v>142992914.03</v>
          </cell>
          <cell r="J51">
            <v>2947092.2100164881</v>
          </cell>
          <cell r="K51">
            <v>142992914.03</v>
          </cell>
        </row>
        <row r="52">
          <cell r="A52" t="str">
            <v>GOVERNMENT OF JAMAICA</v>
          </cell>
          <cell r="B52">
            <v>120</v>
          </cell>
          <cell r="C52" t="str">
            <v>53</v>
          </cell>
          <cell r="D52" t="str">
            <v>USD</v>
          </cell>
          <cell r="E52" t="str">
            <v>TERM</v>
          </cell>
          <cell r="F52">
            <v>10</v>
          </cell>
          <cell r="G52" t="str">
            <v>C.G</v>
          </cell>
          <cell r="H52" t="str">
            <v>C.G</v>
          </cell>
          <cell r="I52">
            <v>7196684.8499999996</v>
          </cell>
          <cell r="J52">
            <v>148324.09006595216</v>
          </cell>
          <cell r="K52">
            <v>7196684.8499999987</v>
          </cell>
        </row>
        <row r="53">
          <cell r="A53" t="str">
            <v>GOVERNMENT OF JAMAICA</v>
          </cell>
          <cell r="B53">
            <v>120</v>
          </cell>
          <cell r="C53" t="str">
            <v>53</v>
          </cell>
          <cell r="D53" t="str">
            <v>USD</v>
          </cell>
          <cell r="E53" t="str">
            <v>TERM</v>
          </cell>
          <cell r="F53">
            <v>10</v>
          </cell>
          <cell r="G53" t="str">
            <v>C.G</v>
          </cell>
          <cell r="H53" t="str">
            <v>C.G</v>
          </cell>
          <cell r="I53">
            <v>611393.24</v>
          </cell>
          <cell r="J53">
            <v>12600.849958779883</v>
          </cell>
          <cell r="K53">
            <v>611393.24</v>
          </cell>
        </row>
        <row r="54">
          <cell r="A54" t="str">
            <v>GOVERNMENT OF JAMAICA</v>
          </cell>
          <cell r="B54">
            <v>120</v>
          </cell>
          <cell r="C54" t="str">
            <v>53</v>
          </cell>
          <cell r="D54" t="str">
            <v>USD</v>
          </cell>
          <cell r="E54" t="str">
            <v>TERM</v>
          </cell>
          <cell r="F54">
            <v>10</v>
          </cell>
          <cell r="G54" t="str">
            <v>C.G</v>
          </cell>
          <cell r="H54" t="str">
            <v>C.G</v>
          </cell>
          <cell r="I54">
            <v>82404967.709999993</v>
          </cell>
          <cell r="J54">
            <v>1698371.1399422917</v>
          </cell>
          <cell r="K54">
            <v>82404967.709999993</v>
          </cell>
        </row>
        <row r="55">
          <cell r="A55" t="str">
            <v>GRACE KENNEDY REMITTANCE SERVICE</v>
          </cell>
          <cell r="B55">
            <v>120</v>
          </cell>
          <cell r="C55" t="str">
            <v>04</v>
          </cell>
          <cell r="D55" t="str">
            <v>JA $</v>
          </cell>
          <cell r="E55" t="str">
            <v>TERM</v>
          </cell>
          <cell r="F55">
            <v>32</v>
          </cell>
          <cell r="G55" t="str">
            <v>F.I.</v>
          </cell>
          <cell r="H55" t="str">
            <v>F.I.</v>
          </cell>
          <cell r="I55">
            <v>1575681.28</v>
          </cell>
          <cell r="J55">
            <v>0</v>
          </cell>
          <cell r="K55">
            <v>0</v>
          </cell>
        </row>
        <row r="56">
          <cell r="A56" t="str">
            <v>GREEN ODDETTE S.</v>
          </cell>
          <cell r="B56">
            <v>200</v>
          </cell>
          <cell r="C56" t="str">
            <v>05</v>
          </cell>
          <cell r="D56" t="str">
            <v>JA $</v>
          </cell>
          <cell r="E56" t="str">
            <v>O/D</v>
          </cell>
          <cell r="F56">
            <v>31.5</v>
          </cell>
          <cell r="G56" t="str">
            <v>INDIV.</v>
          </cell>
          <cell r="H56" t="str">
            <v>INDIV.</v>
          </cell>
          <cell r="I56">
            <v>4488.1099999999997</v>
          </cell>
          <cell r="J56">
            <v>0</v>
          </cell>
          <cell r="K56">
            <v>0</v>
          </cell>
        </row>
        <row r="57">
          <cell r="A57" t="str">
            <v>GRENNAN ELEANOR HITESHEW</v>
          </cell>
          <cell r="B57">
            <v>200</v>
          </cell>
          <cell r="C57" t="str">
            <v>06</v>
          </cell>
          <cell r="D57" t="str">
            <v>USD</v>
          </cell>
          <cell r="E57" t="str">
            <v>O/D</v>
          </cell>
          <cell r="F57">
            <v>31.5</v>
          </cell>
          <cell r="G57" t="str">
            <v>INDIV.</v>
          </cell>
          <cell r="H57" t="str">
            <v>INDIV.</v>
          </cell>
          <cell r="I57">
            <v>393.98</v>
          </cell>
          <cell r="J57">
            <v>8.1199505358615003</v>
          </cell>
          <cell r="K57">
            <v>393.98</v>
          </cell>
        </row>
        <row r="58">
          <cell r="A58" t="str">
            <v>HARDWARE &amp; LUMBER LTD.</v>
          </cell>
          <cell r="B58">
            <v>127</v>
          </cell>
          <cell r="C58" t="str">
            <v>02</v>
          </cell>
          <cell r="D58" t="str">
            <v>JA $</v>
          </cell>
          <cell r="E58" t="str">
            <v>O/D</v>
          </cell>
          <cell r="F58">
            <v>19</v>
          </cell>
          <cell r="G58" t="str">
            <v>BUSINESS</v>
          </cell>
          <cell r="H58" t="str">
            <v>DIST'N</v>
          </cell>
          <cell r="I58">
            <v>4493147.6900000004</v>
          </cell>
          <cell r="J58">
            <v>0</v>
          </cell>
          <cell r="K58">
            <v>0</v>
          </cell>
        </row>
        <row r="59">
          <cell r="A59" t="str">
            <v>HARMAN SALES COMPANY LTD.</v>
          </cell>
          <cell r="B59">
            <v>127</v>
          </cell>
          <cell r="C59" t="str">
            <v>06</v>
          </cell>
          <cell r="D59" t="str">
            <v>JA $</v>
          </cell>
          <cell r="E59" t="str">
            <v>O/D</v>
          </cell>
          <cell r="F59">
            <v>19</v>
          </cell>
          <cell r="G59" t="str">
            <v>BUSINESS</v>
          </cell>
          <cell r="H59" t="str">
            <v>DIST'N</v>
          </cell>
          <cell r="I59">
            <v>179950.36</v>
          </cell>
          <cell r="J59">
            <v>0</v>
          </cell>
          <cell r="K59">
            <v>0</v>
          </cell>
        </row>
        <row r="60">
          <cell r="A60" t="str">
            <v>HENRY PETER S. OR TUGWELL AUDREY</v>
          </cell>
          <cell r="B60">
            <v>200</v>
          </cell>
          <cell r="C60" t="str">
            <v>05</v>
          </cell>
          <cell r="D60" t="str">
            <v>JA $</v>
          </cell>
          <cell r="E60" t="str">
            <v>O/D</v>
          </cell>
          <cell r="F60">
            <v>31.5</v>
          </cell>
          <cell r="G60" t="str">
            <v>INDIV.</v>
          </cell>
          <cell r="H60" t="str">
            <v>INDIV.</v>
          </cell>
          <cell r="I60">
            <v>650.59</v>
          </cell>
          <cell r="J60">
            <v>0</v>
          </cell>
          <cell r="K60">
            <v>0</v>
          </cell>
        </row>
        <row r="61">
          <cell r="A61" t="str">
            <v>HEWETT EDGAR OR JOYCE</v>
          </cell>
          <cell r="B61">
            <v>200</v>
          </cell>
          <cell r="C61" t="str">
            <v>05</v>
          </cell>
          <cell r="D61" t="str">
            <v>JA $</v>
          </cell>
          <cell r="E61" t="str">
            <v>O/D</v>
          </cell>
          <cell r="F61">
            <v>31.5</v>
          </cell>
          <cell r="G61" t="str">
            <v>INDIV.</v>
          </cell>
          <cell r="H61" t="str">
            <v>INDIV.</v>
          </cell>
          <cell r="I61">
            <v>5252.21</v>
          </cell>
          <cell r="J61">
            <v>0</v>
          </cell>
          <cell r="K61">
            <v>0</v>
          </cell>
        </row>
        <row r="62">
          <cell r="A62" t="str">
            <v>HOLIDAY EXPLORERS LTD.</v>
          </cell>
          <cell r="B62">
            <v>200</v>
          </cell>
          <cell r="C62" t="str">
            <v>66</v>
          </cell>
          <cell r="D62" t="str">
            <v>JA $</v>
          </cell>
          <cell r="E62" t="str">
            <v>O/D</v>
          </cell>
          <cell r="F62">
            <v>31.5</v>
          </cell>
          <cell r="G62" t="str">
            <v>BUSINESS</v>
          </cell>
          <cell r="H62" t="str">
            <v>TOURISM</v>
          </cell>
          <cell r="I62">
            <v>51.96</v>
          </cell>
          <cell r="J62">
            <v>0</v>
          </cell>
          <cell r="K62">
            <v>0</v>
          </cell>
        </row>
        <row r="63">
          <cell r="A63" t="str">
            <v>HWE MINING AND CONTRACTING LTD.</v>
          </cell>
          <cell r="B63">
            <v>120</v>
          </cell>
          <cell r="C63" t="str">
            <v>04</v>
          </cell>
          <cell r="D63" t="str">
            <v>USD</v>
          </cell>
          <cell r="E63" t="str">
            <v>TERM</v>
          </cell>
          <cell r="F63">
            <v>12</v>
          </cell>
          <cell r="G63" t="str">
            <v>BUSINESS</v>
          </cell>
          <cell r="H63" t="str">
            <v>MINING</v>
          </cell>
          <cell r="I63">
            <v>1265088.6499999999</v>
          </cell>
          <cell r="J63">
            <v>26073.550082440226</v>
          </cell>
          <cell r="K63">
            <v>1265088.6499999999</v>
          </cell>
        </row>
        <row r="64">
          <cell r="A64" t="str">
            <v>IMPLEMENTATION LIMITED</v>
          </cell>
          <cell r="B64">
            <v>127</v>
          </cell>
          <cell r="C64" t="str">
            <v>06</v>
          </cell>
          <cell r="D64" t="str">
            <v>JA $</v>
          </cell>
          <cell r="E64" t="str">
            <v>O/D</v>
          </cell>
          <cell r="F64">
            <v>24</v>
          </cell>
          <cell r="G64" t="str">
            <v>BUSINESS</v>
          </cell>
          <cell r="H64" t="str">
            <v>PROF.</v>
          </cell>
          <cell r="I64">
            <v>876856.86</v>
          </cell>
          <cell r="J64">
            <v>0</v>
          </cell>
          <cell r="K64">
            <v>0</v>
          </cell>
        </row>
        <row r="65">
          <cell r="A65" t="str">
            <v>INTERNATIONAL HOTELS</v>
          </cell>
          <cell r="B65">
            <v>150</v>
          </cell>
          <cell r="C65" t="str">
            <v>00</v>
          </cell>
          <cell r="D65" t="str">
            <v>USD</v>
          </cell>
          <cell r="E65" t="str">
            <v>LEASE</v>
          </cell>
          <cell r="F65">
            <v>12.5</v>
          </cell>
          <cell r="G65" t="str">
            <v>BUSINESS</v>
          </cell>
          <cell r="H65" t="str">
            <v>TOURISM</v>
          </cell>
          <cell r="I65">
            <v>46922880.259999998</v>
          </cell>
          <cell r="J65">
            <v>967083.26999175583</v>
          </cell>
          <cell r="K65">
            <v>46922880.259999998</v>
          </cell>
        </row>
        <row r="66">
          <cell r="A66" t="str">
            <v>INTERNATIONAL HOTELS</v>
          </cell>
          <cell r="B66">
            <v>150</v>
          </cell>
          <cell r="C66" t="str">
            <v>01</v>
          </cell>
          <cell r="D66" t="str">
            <v>USD</v>
          </cell>
          <cell r="E66" t="str">
            <v>LEASE</v>
          </cell>
          <cell r="F66">
            <v>12.5</v>
          </cell>
          <cell r="G66" t="str">
            <v>BUSINESS</v>
          </cell>
          <cell r="H66" t="str">
            <v>TOURISM</v>
          </cell>
          <cell r="I66">
            <v>2237481.36</v>
          </cell>
          <cell r="J66">
            <v>46114.619950535853</v>
          </cell>
          <cell r="K66">
            <v>2237481.36</v>
          </cell>
        </row>
        <row r="67">
          <cell r="A67" t="str">
            <v>ISIDORE PATRICK AND OR GINETTE</v>
          </cell>
          <cell r="B67">
            <v>200</v>
          </cell>
          <cell r="C67" t="str">
            <v>05</v>
          </cell>
          <cell r="D67" t="str">
            <v>JA $</v>
          </cell>
          <cell r="E67" t="str">
            <v>O/D</v>
          </cell>
          <cell r="F67">
            <v>31.5</v>
          </cell>
          <cell r="G67" t="str">
            <v>INDIV.</v>
          </cell>
          <cell r="H67" t="str">
            <v>INDIV.</v>
          </cell>
          <cell r="I67">
            <v>68.39</v>
          </cell>
          <cell r="J67">
            <v>0</v>
          </cell>
          <cell r="K67">
            <v>0</v>
          </cell>
        </row>
        <row r="68">
          <cell r="A68" t="str">
            <v>IT'S A DOGS WORLD LIMITED</v>
          </cell>
          <cell r="B68">
            <v>127</v>
          </cell>
          <cell r="C68" t="str">
            <v>06</v>
          </cell>
          <cell r="D68" t="str">
            <v>JA $</v>
          </cell>
          <cell r="E68" t="str">
            <v>O/D</v>
          </cell>
          <cell r="F68">
            <v>19</v>
          </cell>
          <cell r="G68" t="str">
            <v>BUSINESS</v>
          </cell>
          <cell r="H68" t="str">
            <v>PROF.</v>
          </cell>
          <cell r="I68">
            <v>51086.3</v>
          </cell>
          <cell r="J68">
            <v>0</v>
          </cell>
          <cell r="K68">
            <v>0</v>
          </cell>
        </row>
        <row r="69">
          <cell r="A69" t="str">
            <v>J.R. WELLINGTON</v>
          </cell>
          <cell r="B69">
            <v>200</v>
          </cell>
          <cell r="C69" t="str">
            <v>67</v>
          </cell>
          <cell r="D69" t="str">
            <v>USD</v>
          </cell>
          <cell r="E69" t="str">
            <v>O/D</v>
          </cell>
          <cell r="F69">
            <v>31.5</v>
          </cell>
          <cell r="G69" t="str">
            <v>INDIV.</v>
          </cell>
          <cell r="H69" t="str">
            <v>INDIV.</v>
          </cell>
          <cell r="I69">
            <v>236.29</v>
          </cell>
          <cell r="J69">
            <v>4.8699505358615003</v>
          </cell>
          <cell r="K69">
            <v>236.29000000000002</v>
          </cell>
        </row>
        <row r="70">
          <cell r="A70" t="str">
            <v>JAMAICA BROILERS GROUP</v>
          </cell>
          <cell r="B70">
            <v>120</v>
          </cell>
          <cell r="C70" t="str">
            <v>02</v>
          </cell>
          <cell r="D70" t="str">
            <v>JA $</v>
          </cell>
          <cell r="E70" t="str">
            <v>TERM</v>
          </cell>
          <cell r="F70">
            <v>12</v>
          </cell>
          <cell r="G70" t="str">
            <v>BUSINESS</v>
          </cell>
          <cell r="H70" t="str">
            <v>LIVESTOCK</v>
          </cell>
          <cell r="I70">
            <v>12078950</v>
          </cell>
          <cell r="J70">
            <v>0</v>
          </cell>
          <cell r="K70">
            <v>0</v>
          </cell>
        </row>
        <row r="71">
          <cell r="A71" t="str">
            <v>JAMAICA OBSERVER</v>
          </cell>
          <cell r="B71">
            <v>120</v>
          </cell>
          <cell r="C71" t="str">
            <v>42</v>
          </cell>
          <cell r="D71" t="str">
            <v>USD</v>
          </cell>
          <cell r="E71" t="str">
            <v>TERM</v>
          </cell>
          <cell r="F71">
            <v>9.5</v>
          </cell>
          <cell r="G71" t="str">
            <v>BUSINESS</v>
          </cell>
          <cell r="H71" t="str">
            <v>PRINT</v>
          </cell>
          <cell r="I71">
            <v>7862148.29</v>
          </cell>
          <cell r="J71">
            <v>162039.32996702389</v>
          </cell>
          <cell r="K71">
            <v>7862148.29</v>
          </cell>
        </row>
        <row r="72">
          <cell r="A72" t="str">
            <v>JAMAICA PUBLIC SERVICE CO. LTD</v>
          </cell>
          <cell r="B72">
            <v>120</v>
          </cell>
          <cell r="C72" t="str">
            <v>02</v>
          </cell>
          <cell r="D72" t="str">
            <v>USD</v>
          </cell>
          <cell r="E72" t="str">
            <v>TERM</v>
          </cell>
          <cell r="F72">
            <v>9.75</v>
          </cell>
          <cell r="G72" t="str">
            <v>BUSINESS</v>
          </cell>
          <cell r="H72" t="str">
            <v>GAS</v>
          </cell>
          <cell r="I72">
            <v>164968000</v>
          </cell>
          <cell r="J72">
            <v>3400000</v>
          </cell>
          <cell r="K72">
            <v>164968000</v>
          </cell>
        </row>
        <row r="73">
          <cell r="A73" t="str">
            <v>JAMAICA PUBLIC SERVICE CO. LTD</v>
          </cell>
          <cell r="B73">
            <v>128</v>
          </cell>
          <cell r="C73" t="str">
            <v>14</v>
          </cell>
          <cell r="D73" t="str">
            <v>USD</v>
          </cell>
          <cell r="E73" t="str">
            <v>L/C</v>
          </cell>
          <cell r="F73">
            <v>9.75</v>
          </cell>
          <cell r="G73" t="str">
            <v>BUSINESS</v>
          </cell>
          <cell r="H73" t="str">
            <v>GAS</v>
          </cell>
          <cell r="I73">
            <v>18784518</v>
          </cell>
          <cell r="J73">
            <v>387150</v>
          </cell>
          <cell r="K73">
            <v>18784518</v>
          </cell>
        </row>
        <row r="74">
          <cell r="A74" t="str">
            <v>JAMAICA UCC BLUE MTN. COFFEE CO.</v>
          </cell>
          <cell r="B74">
            <v>127</v>
          </cell>
          <cell r="C74" t="str">
            <v>06</v>
          </cell>
          <cell r="D74" t="str">
            <v>JA $</v>
          </cell>
          <cell r="E74" t="str">
            <v>O/D</v>
          </cell>
          <cell r="F74">
            <v>19</v>
          </cell>
          <cell r="G74" t="str">
            <v>BUSINESS</v>
          </cell>
          <cell r="H74" t="str">
            <v>FOOD</v>
          </cell>
          <cell r="I74">
            <v>101413.9</v>
          </cell>
          <cell r="J74">
            <v>0</v>
          </cell>
          <cell r="K74">
            <v>0</v>
          </cell>
        </row>
        <row r="75">
          <cell r="A75" t="str">
            <v>JOHNS HALL AGGREGATES LTD</v>
          </cell>
          <cell r="B75">
            <v>120</v>
          </cell>
          <cell r="C75" t="str">
            <v>95</v>
          </cell>
          <cell r="D75" t="str">
            <v>JA $</v>
          </cell>
          <cell r="E75" t="str">
            <v>TERM</v>
          </cell>
          <cell r="F75">
            <v>29</v>
          </cell>
          <cell r="G75" t="str">
            <v>BUSINESS</v>
          </cell>
          <cell r="H75" t="str">
            <v>MINING</v>
          </cell>
          <cell r="I75">
            <v>626195.38</v>
          </cell>
          <cell r="J75">
            <v>0</v>
          </cell>
          <cell r="K75">
            <v>0</v>
          </cell>
        </row>
        <row r="76">
          <cell r="A76" t="str">
            <v>JOHNSON LASCELLES OR JANET OR S.</v>
          </cell>
          <cell r="B76">
            <v>200</v>
          </cell>
          <cell r="C76" t="str">
            <v>05</v>
          </cell>
          <cell r="D76" t="str">
            <v>JA $</v>
          </cell>
          <cell r="E76" t="str">
            <v>O/D</v>
          </cell>
          <cell r="F76">
            <v>31.5</v>
          </cell>
          <cell r="G76" t="str">
            <v>INDIV.</v>
          </cell>
          <cell r="H76" t="str">
            <v>INDIV.</v>
          </cell>
          <cell r="I76">
            <v>51.01</v>
          </cell>
          <cell r="J76">
            <v>0</v>
          </cell>
          <cell r="K76">
            <v>0</v>
          </cell>
        </row>
        <row r="77">
          <cell r="A77" t="str">
            <v>JOHNSONDIVERSEY JAMAICA LTD.</v>
          </cell>
          <cell r="B77">
            <v>200</v>
          </cell>
          <cell r="C77" t="str">
            <v>13</v>
          </cell>
          <cell r="D77" t="str">
            <v>USD</v>
          </cell>
          <cell r="E77" t="str">
            <v>O/D</v>
          </cell>
          <cell r="F77">
            <v>31.5</v>
          </cell>
          <cell r="G77" t="str">
            <v>BUSINESS</v>
          </cell>
          <cell r="H77" t="str">
            <v>MFG-CHEM</v>
          </cell>
          <cell r="I77">
            <v>1474.04</v>
          </cell>
          <cell r="J77">
            <v>30.380049464138498</v>
          </cell>
          <cell r="K77">
            <v>1474.04</v>
          </cell>
        </row>
        <row r="78">
          <cell r="A78" t="str">
            <v>JONES MICHELLE</v>
          </cell>
          <cell r="B78">
            <v>200</v>
          </cell>
          <cell r="C78" t="str">
            <v>05</v>
          </cell>
          <cell r="D78" t="str">
            <v>JA $</v>
          </cell>
          <cell r="E78" t="str">
            <v>O/D</v>
          </cell>
          <cell r="F78">
            <v>31.5</v>
          </cell>
          <cell r="G78" t="str">
            <v>INDIV.</v>
          </cell>
          <cell r="H78" t="str">
            <v>INDIV.</v>
          </cell>
          <cell r="I78">
            <v>3324.74</v>
          </cell>
          <cell r="J78">
            <v>0</v>
          </cell>
          <cell r="K78">
            <v>0</v>
          </cell>
        </row>
        <row r="79">
          <cell r="A79" t="str">
            <v>K. CHANDIRAM LIMITED</v>
          </cell>
          <cell r="B79">
            <v>120</v>
          </cell>
          <cell r="C79" t="str">
            <v>04</v>
          </cell>
          <cell r="D79" t="str">
            <v>USD</v>
          </cell>
          <cell r="E79" t="str">
            <v>TERM</v>
          </cell>
          <cell r="F79">
            <v>12</v>
          </cell>
          <cell r="G79" t="str">
            <v>BUSINESS</v>
          </cell>
          <cell r="H79" t="str">
            <v>DIST'N</v>
          </cell>
          <cell r="I79">
            <v>3572101.59</v>
          </cell>
          <cell r="J79">
            <v>73621.21990931574</v>
          </cell>
          <cell r="K79">
            <v>3572101.59</v>
          </cell>
        </row>
        <row r="80">
          <cell r="A80" t="str">
            <v>KEENADON LTD T-A L.G SERV CENTRE</v>
          </cell>
          <cell r="B80">
            <v>120</v>
          </cell>
          <cell r="C80" t="str">
            <v>50</v>
          </cell>
          <cell r="D80" t="str">
            <v>JA $</v>
          </cell>
          <cell r="E80" t="str">
            <v>TERM</v>
          </cell>
          <cell r="F80">
            <v>29</v>
          </cell>
          <cell r="G80" t="str">
            <v>BUSINESS</v>
          </cell>
          <cell r="H80" t="str">
            <v>GAS</v>
          </cell>
          <cell r="I80">
            <v>3765306.03</v>
          </cell>
          <cell r="J80">
            <v>0</v>
          </cell>
          <cell r="K80">
            <v>0</v>
          </cell>
        </row>
        <row r="81">
          <cell r="A81" t="str">
            <v>KEENADON LTD T-A L.G SERV CENTRE</v>
          </cell>
          <cell r="B81">
            <v>127</v>
          </cell>
          <cell r="C81" t="str">
            <v>06</v>
          </cell>
          <cell r="D81" t="str">
            <v>JA $</v>
          </cell>
          <cell r="E81" t="str">
            <v>O/D</v>
          </cell>
          <cell r="F81">
            <v>29</v>
          </cell>
          <cell r="G81" t="str">
            <v>BUSINESS</v>
          </cell>
          <cell r="H81" t="str">
            <v>GAS</v>
          </cell>
          <cell r="I81">
            <v>1279693.02</v>
          </cell>
          <cell r="J81">
            <v>0</v>
          </cell>
          <cell r="K81">
            <v>0</v>
          </cell>
        </row>
        <row r="82">
          <cell r="A82" t="str">
            <v>KIM JIN HEE</v>
          </cell>
          <cell r="B82">
            <v>200</v>
          </cell>
          <cell r="C82" t="str">
            <v>05</v>
          </cell>
          <cell r="D82" t="str">
            <v>JA $</v>
          </cell>
          <cell r="E82" t="str">
            <v>O/D</v>
          </cell>
          <cell r="F82">
            <v>31.5</v>
          </cell>
          <cell r="G82" t="str">
            <v>INDIV.</v>
          </cell>
          <cell r="H82" t="str">
            <v>INDIV.</v>
          </cell>
          <cell r="I82">
            <v>5.27</v>
          </cell>
          <cell r="J82">
            <v>0</v>
          </cell>
          <cell r="K82">
            <v>0</v>
          </cell>
        </row>
        <row r="83">
          <cell r="A83" t="str">
            <v>KNOWLES PENNY</v>
          </cell>
          <cell r="B83">
            <v>200</v>
          </cell>
          <cell r="C83" t="str">
            <v>05</v>
          </cell>
          <cell r="D83" t="str">
            <v>JA $</v>
          </cell>
          <cell r="E83" t="str">
            <v>O/D</v>
          </cell>
          <cell r="F83">
            <v>31.5</v>
          </cell>
          <cell r="G83" t="str">
            <v>INDIV.</v>
          </cell>
          <cell r="H83" t="str">
            <v>INDIV.</v>
          </cell>
          <cell r="I83">
            <v>189.65</v>
          </cell>
          <cell r="J83">
            <v>0</v>
          </cell>
          <cell r="K83">
            <v>0</v>
          </cell>
        </row>
        <row r="84">
          <cell r="A84" t="str">
            <v>L'ART INTERIEUR DESIGN LTD.</v>
          </cell>
          <cell r="B84">
            <v>127</v>
          </cell>
          <cell r="C84" t="str">
            <v>07</v>
          </cell>
          <cell r="D84" t="str">
            <v>JA $</v>
          </cell>
          <cell r="E84" t="str">
            <v>O/D</v>
          </cell>
          <cell r="F84">
            <v>31.5</v>
          </cell>
          <cell r="G84" t="str">
            <v>BUSINESS</v>
          </cell>
          <cell r="H84" t="str">
            <v>PROF.</v>
          </cell>
          <cell r="I84">
            <v>500370.96</v>
          </cell>
          <cell r="J84">
            <v>0</v>
          </cell>
          <cell r="K84">
            <v>0</v>
          </cell>
        </row>
        <row r="85">
          <cell r="A85" t="str">
            <v>LAWTER INTERNATIONAL FSC LTD.</v>
          </cell>
          <cell r="B85">
            <v>200</v>
          </cell>
          <cell r="C85" t="str">
            <v>22</v>
          </cell>
          <cell r="D85" t="str">
            <v>USD</v>
          </cell>
          <cell r="E85" t="str">
            <v>O/D</v>
          </cell>
          <cell r="F85">
            <v>31.5</v>
          </cell>
          <cell r="G85" t="str">
            <v>BUSINESS</v>
          </cell>
          <cell r="H85" t="str">
            <v>PROF.</v>
          </cell>
          <cell r="I85">
            <v>491.51</v>
          </cell>
          <cell r="J85">
            <v>10.130049464138498</v>
          </cell>
          <cell r="K85">
            <v>491.50999999999993</v>
          </cell>
        </row>
        <row r="86">
          <cell r="A86" t="str">
            <v>LEWIS MICHAEL OR RODERICK OR E.</v>
          </cell>
          <cell r="B86">
            <v>200</v>
          </cell>
          <cell r="C86" t="str">
            <v>05</v>
          </cell>
          <cell r="D86" t="str">
            <v>JA $</v>
          </cell>
          <cell r="E86" t="str">
            <v>O/D</v>
          </cell>
          <cell r="F86">
            <v>31.5</v>
          </cell>
          <cell r="G86" t="str">
            <v>INDIV.</v>
          </cell>
          <cell r="H86" t="str">
            <v>INDIV.</v>
          </cell>
          <cell r="I86">
            <v>12492.6</v>
          </cell>
          <cell r="J86">
            <v>0</v>
          </cell>
          <cell r="K86">
            <v>0</v>
          </cell>
        </row>
        <row r="87">
          <cell r="A87" t="str">
            <v>LINDSAY OSWALD OR ALICE</v>
          </cell>
          <cell r="B87">
            <v>200</v>
          </cell>
          <cell r="C87" t="str">
            <v>05</v>
          </cell>
          <cell r="D87" t="str">
            <v>JA $</v>
          </cell>
          <cell r="E87" t="str">
            <v>O/D</v>
          </cell>
          <cell r="F87">
            <v>31.5</v>
          </cell>
          <cell r="G87" t="str">
            <v>INDIV.</v>
          </cell>
          <cell r="H87" t="str">
            <v>INDIV.</v>
          </cell>
          <cell r="I87">
            <v>3724.32</v>
          </cell>
          <cell r="J87">
            <v>0</v>
          </cell>
          <cell r="K87">
            <v>0</v>
          </cell>
        </row>
        <row r="88">
          <cell r="A88" t="str">
            <v>LIVINGSTONE DAWN</v>
          </cell>
          <cell r="B88">
            <v>200</v>
          </cell>
          <cell r="C88" t="str">
            <v>05</v>
          </cell>
          <cell r="D88" t="str">
            <v>JA $</v>
          </cell>
          <cell r="E88" t="str">
            <v>O/D</v>
          </cell>
          <cell r="F88">
            <v>31.5</v>
          </cell>
          <cell r="G88" t="str">
            <v>INDIV.</v>
          </cell>
          <cell r="H88" t="str">
            <v>INDIV.</v>
          </cell>
          <cell r="I88">
            <v>14567.19</v>
          </cell>
          <cell r="J88">
            <v>0</v>
          </cell>
          <cell r="K88">
            <v>0</v>
          </cell>
        </row>
        <row r="89">
          <cell r="A89" t="str">
            <v>LOVINDEER KENNETH OR PAULINE</v>
          </cell>
          <cell r="B89">
            <v>200</v>
          </cell>
          <cell r="C89" t="str">
            <v>05</v>
          </cell>
          <cell r="D89" t="str">
            <v>JA $</v>
          </cell>
          <cell r="E89" t="str">
            <v>O/D</v>
          </cell>
          <cell r="F89">
            <v>31.5</v>
          </cell>
          <cell r="G89" t="str">
            <v>INDIV.</v>
          </cell>
          <cell r="H89" t="str">
            <v>INDIV.</v>
          </cell>
          <cell r="I89">
            <v>1399.17</v>
          </cell>
          <cell r="J89">
            <v>0</v>
          </cell>
          <cell r="K89">
            <v>0</v>
          </cell>
        </row>
        <row r="90">
          <cell r="A90" t="str">
            <v>LYEW JANINE AND OR DONALD</v>
          </cell>
          <cell r="B90">
            <v>200</v>
          </cell>
          <cell r="C90" t="str">
            <v>05</v>
          </cell>
          <cell r="D90" t="str">
            <v>JA $</v>
          </cell>
          <cell r="E90" t="str">
            <v>O/D</v>
          </cell>
          <cell r="F90">
            <v>31.5</v>
          </cell>
          <cell r="G90" t="str">
            <v>INDIV.</v>
          </cell>
          <cell r="H90" t="str">
            <v>INDIV.</v>
          </cell>
          <cell r="I90">
            <v>1688.51</v>
          </cell>
          <cell r="J90">
            <v>0</v>
          </cell>
          <cell r="K90">
            <v>0</v>
          </cell>
        </row>
        <row r="91">
          <cell r="A91" t="str">
            <v>LYN LISA AND OR NOEL</v>
          </cell>
          <cell r="B91">
            <v>200</v>
          </cell>
          <cell r="C91" t="str">
            <v>05</v>
          </cell>
          <cell r="D91" t="str">
            <v>JA $</v>
          </cell>
          <cell r="E91" t="str">
            <v>O/D</v>
          </cell>
          <cell r="F91">
            <v>31.5</v>
          </cell>
          <cell r="G91" t="str">
            <v>INDIV.</v>
          </cell>
          <cell r="H91" t="str">
            <v>INDIV.</v>
          </cell>
          <cell r="I91">
            <v>2553.66</v>
          </cell>
          <cell r="J91">
            <v>0</v>
          </cell>
          <cell r="K91">
            <v>0</v>
          </cell>
        </row>
        <row r="92">
          <cell r="A92" t="str">
            <v>MAIN STREET MUSIC LTD.</v>
          </cell>
          <cell r="B92">
            <v>200</v>
          </cell>
          <cell r="C92" t="str">
            <v>66</v>
          </cell>
          <cell r="D92" t="str">
            <v>JA $</v>
          </cell>
          <cell r="E92" t="str">
            <v>O/D</v>
          </cell>
          <cell r="F92">
            <v>31.5</v>
          </cell>
          <cell r="G92" t="str">
            <v>BUSINESS</v>
          </cell>
          <cell r="H92" t="str">
            <v>ENTERTAINMENT</v>
          </cell>
          <cell r="I92">
            <v>31.22</v>
          </cell>
          <cell r="J92">
            <v>0</v>
          </cell>
          <cell r="K92">
            <v>0</v>
          </cell>
        </row>
        <row r="93">
          <cell r="A93" t="str">
            <v>MAIN STREET MUSIC LTD.</v>
          </cell>
          <cell r="B93">
            <v>200</v>
          </cell>
          <cell r="C93" t="str">
            <v>66</v>
          </cell>
          <cell r="D93" t="str">
            <v>JA $</v>
          </cell>
          <cell r="E93" t="str">
            <v>O/D</v>
          </cell>
          <cell r="F93">
            <v>31.5</v>
          </cell>
          <cell r="G93" t="str">
            <v>BUSINESS</v>
          </cell>
          <cell r="H93" t="str">
            <v>ENTERTAINMENT</v>
          </cell>
          <cell r="I93">
            <v>21.66</v>
          </cell>
          <cell r="J93">
            <v>0</v>
          </cell>
          <cell r="K93">
            <v>0</v>
          </cell>
        </row>
        <row r="94">
          <cell r="A94" t="str">
            <v>MANUFACTURERS FINANCE CO. LTD.</v>
          </cell>
          <cell r="B94">
            <v>200</v>
          </cell>
          <cell r="C94" t="str">
            <v>21</v>
          </cell>
          <cell r="D94" t="str">
            <v>JA $</v>
          </cell>
          <cell r="E94" t="str">
            <v>O/D</v>
          </cell>
          <cell r="F94">
            <v>31.5</v>
          </cell>
          <cell r="G94" t="str">
            <v>F.I.</v>
          </cell>
          <cell r="H94" t="str">
            <v>F.I.</v>
          </cell>
          <cell r="I94">
            <v>98.1</v>
          </cell>
          <cell r="J94">
            <v>0</v>
          </cell>
          <cell r="K94">
            <v>0</v>
          </cell>
        </row>
        <row r="95">
          <cell r="A95" t="str">
            <v>MARLEY DAVID OR BOGLE LORRAINE</v>
          </cell>
          <cell r="B95">
            <v>200</v>
          </cell>
          <cell r="C95" t="str">
            <v>05</v>
          </cell>
          <cell r="D95" t="str">
            <v>JA $</v>
          </cell>
          <cell r="E95" t="str">
            <v>O/D</v>
          </cell>
          <cell r="F95">
            <v>31.5</v>
          </cell>
          <cell r="G95" t="str">
            <v>INDIV.</v>
          </cell>
          <cell r="H95" t="str">
            <v>INDIV.</v>
          </cell>
          <cell r="I95">
            <v>3315.47</v>
          </cell>
          <cell r="J95">
            <v>0</v>
          </cell>
          <cell r="K95">
            <v>0</v>
          </cell>
        </row>
        <row r="96">
          <cell r="A96" t="str">
            <v>MASSA ALISON K.</v>
          </cell>
          <cell r="B96">
            <v>200</v>
          </cell>
          <cell r="C96" t="str">
            <v>05</v>
          </cell>
          <cell r="D96" t="str">
            <v>JA $</v>
          </cell>
          <cell r="E96" t="str">
            <v>O/D</v>
          </cell>
          <cell r="F96">
            <v>31.5</v>
          </cell>
          <cell r="G96" t="str">
            <v>INDIV.</v>
          </cell>
          <cell r="H96" t="str">
            <v>INDIV.</v>
          </cell>
          <cell r="I96">
            <v>65585.55</v>
          </cell>
          <cell r="J96">
            <v>0</v>
          </cell>
          <cell r="K96">
            <v>0</v>
          </cell>
        </row>
        <row r="97">
          <cell r="A97" t="str">
            <v>MATROUSSE HOLDINGS LIMITED</v>
          </cell>
          <cell r="B97">
            <v>120</v>
          </cell>
          <cell r="C97" t="str">
            <v>02</v>
          </cell>
          <cell r="D97" t="str">
            <v>USD</v>
          </cell>
          <cell r="E97" t="str">
            <v>TERM</v>
          </cell>
          <cell r="F97">
            <v>31.5</v>
          </cell>
          <cell r="G97" t="str">
            <v>BUSINESS</v>
          </cell>
          <cell r="H97" t="str">
            <v>PROF.</v>
          </cell>
          <cell r="I97">
            <v>479206.81</v>
          </cell>
          <cell r="J97">
            <v>9876.4800082440215</v>
          </cell>
          <cell r="K97">
            <v>479206.80999999994</v>
          </cell>
        </row>
        <row r="98">
          <cell r="A98" t="str">
            <v>MATROUSSE HOLDINGS LIMITED</v>
          </cell>
          <cell r="B98">
            <v>200</v>
          </cell>
          <cell r="C98" t="str">
            <v>02</v>
          </cell>
          <cell r="D98" t="str">
            <v>JA $</v>
          </cell>
          <cell r="E98" t="str">
            <v>O/D</v>
          </cell>
          <cell r="F98">
            <v>31.5</v>
          </cell>
          <cell r="G98" t="str">
            <v>BUSINESS</v>
          </cell>
          <cell r="H98" t="str">
            <v>PROF.</v>
          </cell>
          <cell r="I98">
            <v>287440.88</v>
          </cell>
          <cell r="J98">
            <v>0</v>
          </cell>
          <cell r="K98">
            <v>0</v>
          </cell>
        </row>
        <row r="99">
          <cell r="A99" t="str">
            <v>MCCARTHY LYNN</v>
          </cell>
          <cell r="B99">
            <v>200</v>
          </cell>
          <cell r="C99" t="str">
            <v>05</v>
          </cell>
          <cell r="D99" t="str">
            <v>JA $</v>
          </cell>
          <cell r="E99" t="str">
            <v>O/D</v>
          </cell>
          <cell r="F99">
            <v>31.5</v>
          </cell>
          <cell r="G99" t="str">
            <v>INDIV.</v>
          </cell>
          <cell r="H99" t="str">
            <v>INDIV.</v>
          </cell>
          <cell r="I99">
            <v>131.93</v>
          </cell>
          <cell r="J99">
            <v>0</v>
          </cell>
          <cell r="K99">
            <v>0</v>
          </cell>
        </row>
        <row r="100">
          <cell r="A100" t="str">
            <v>MCCREATH VIVIENNE OR ERROL</v>
          </cell>
          <cell r="B100">
            <v>200</v>
          </cell>
          <cell r="C100" t="str">
            <v>01</v>
          </cell>
          <cell r="D100" t="str">
            <v>JA $</v>
          </cell>
          <cell r="E100" t="str">
            <v>O/D</v>
          </cell>
          <cell r="F100">
            <v>0</v>
          </cell>
          <cell r="G100" t="str">
            <v>INDIV.</v>
          </cell>
          <cell r="H100" t="str">
            <v>INDIV.</v>
          </cell>
          <cell r="I100">
            <v>3037.27</v>
          </cell>
          <cell r="J100">
            <v>0</v>
          </cell>
          <cell r="K100">
            <v>0</v>
          </cell>
        </row>
        <row r="101">
          <cell r="A101" t="str">
            <v>MCGREGOR HARVEY N</v>
          </cell>
          <cell r="B101">
            <v>200</v>
          </cell>
          <cell r="C101" t="str">
            <v>05</v>
          </cell>
          <cell r="D101" t="str">
            <v>JA $</v>
          </cell>
          <cell r="E101" t="str">
            <v>O/D</v>
          </cell>
          <cell r="F101">
            <v>31.5</v>
          </cell>
          <cell r="G101" t="str">
            <v>INDIV.</v>
          </cell>
          <cell r="H101" t="str">
            <v>INDIV.</v>
          </cell>
          <cell r="I101">
            <v>191.05</v>
          </cell>
          <cell r="J101">
            <v>0</v>
          </cell>
          <cell r="K101">
            <v>0</v>
          </cell>
        </row>
        <row r="102">
          <cell r="A102" t="str">
            <v>MONCRIEFFE ANGELA</v>
          </cell>
          <cell r="B102">
            <v>200</v>
          </cell>
          <cell r="C102" t="str">
            <v>05</v>
          </cell>
          <cell r="D102" t="str">
            <v>JA $</v>
          </cell>
          <cell r="E102" t="str">
            <v>O/D</v>
          </cell>
          <cell r="F102">
            <v>31.5</v>
          </cell>
          <cell r="G102" t="str">
            <v>INDIV.</v>
          </cell>
          <cell r="H102" t="str">
            <v>INDIV.</v>
          </cell>
          <cell r="I102">
            <v>307.20999999999998</v>
          </cell>
          <cell r="J102">
            <v>0</v>
          </cell>
          <cell r="K102">
            <v>0</v>
          </cell>
        </row>
        <row r="103">
          <cell r="A103" t="str">
            <v>MOORE BUSINESS FORMS CARIB LTD.</v>
          </cell>
          <cell r="B103">
            <v>120</v>
          </cell>
          <cell r="C103" t="str">
            <v>04</v>
          </cell>
          <cell r="D103" t="str">
            <v>JA $</v>
          </cell>
          <cell r="E103" t="str">
            <v>TERM</v>
          </cell>
          <cell r="F103">
            <v>21</v>
          </cell>
          <cell r="G103" t="str">
            <v>BUSINESS</v>
          </cell>
          <cell r="H103" t="str">
            <v>PRINT</v>
          </cell>
          <cell r="I103">
            <v>1525560.93</v>
          </cell>
          <cell r="J103">
            <v>0</v>
          </cell>
          <cell r="K103">
            <v>0</v>
          </cell>
        </row>
        <row r="104">
          <cell r="A104" t="str">
            <v>MOORE BUSINESS FORMS CARIB LTD.</v>
          </cell>
          <cell r="B104">
            <v>120</v>
          </cell>
          <cell r="C104" t="str">
            <v>04</v>
          </cell>
          <cell r="D104" t="str">
            <v>JA $</v>
          </cell>
          <cell r="E104" t="str">
            <v>TERM</v>
          </cell>
          <cell r="F104">
            <v>21</v>
          </cell>
          <cell r="G104" t="str">
            <v>BUSINESS</v>
          </cell>
          <cell r="H104" t="str">
            <v>PRINT</v>
          </cell>
          <cell r="I104">
            <v>1388102.99</v>
          </cell>
          <cell r="J104">
            <v>0</v>
          </cell>
          <cell r="K104">
            <v>0</v>
          </cell>
        </row>
        <row r="105">
          <cell r="A105" t="str">
            <v>MORGAN BEVERLEY J.</v>
          </cell>
          <cell r="B105">
            <v>200</v>
          </cell>
          <cell r="C105" t="str">
            <v>05</v>
          </cell>
          <cell r="D105" t="str">
            <v>JA $</v>
          </cell>
          <cell r="E105" t="str">
            <v>O/D</v>
          </cell>
          <cell r="F105">
            <v>31.5</v>
          </cell>
          <cell r="G105" t="str">
            <v>INDIV.</v>
          </cell>
          <cell r="H105" t="str">
            <v>INDIV.</v>
          </cell>
          <cell r="I105">
            <v>20555.5</v>
          </cell>
          <cell r="J105">
            <v>0</v>
          </cell>
          <cell r="K105">
            <v>0</v>
          </cell>
        </row>
        <row r="106">
          <cell r="A106" t="str">
            <v>MUSSON JAMAICA LTD.</v>
          </cell>
          <cell r="B106">
            <v>120</v>
          </cell>
          <cell r="C106" t="str">
            <v>02</v>
          </cell>
          <cell r="D106" t="str">
            <v>JA $</v>
          </cell>
          <cell r="E106" t="str">
            <v>TERM</v>
          </cell>
          <cell r="F106">
            <v>12</v>
          </cell>
          <cell r="G106" t="str">
            <v>BUSINESS</v>
          </cell>
          <cell r="H106" t="str">
            <v>FOOD</v>
          </cell>
          <cell r="I106">
            <v>6437524.21</v>
          </cell>
          <cell r="J106">
            <v>0</v>
          </cell>
          <cell r="K106">
            <v>0</v>
          </cell>
        </row>
        <row r="107">
          <cell r="A107" t="str">
            <v>MYERS,FLETCHER AND GORDON</v>
          </cell>
          <cell r="B107">
            <v>127</v>
          </cell>
          <cell r="C107" t="str">
            <v>02</v>
          </cell>
          <cell r="D107" t="str">
            <v>JA $</v>
          </cell>
          <cell r="E107" t="str">
            <v>O/D</v>
          </cell>
          <cell r="F107">
            <v>26.3</v>
          </cell>
          <cell r="G107" t="str">
            <v>BUSINESS</v>
          </cell>
          <cell r="H107" t="str">
            <v>PROF.</v>
          </cell>
          <cell r="I107">
            <v>1176057.7</v>
          </cell>
          <cell r="J107">
            <v>0</v>
          </cell>
          <cell r="K107">
            <v>0</v>
          </cell>
        </row>
        <row r="108">
          <cell r="A108" t="str">
            <v>NESTLE-JMP LIMITED</v>
          </cell>
          <cell r="B108">
            <v>120</v>
          </cell>
          <cell r="C108" t="str">
            <v>04</v>
          </cell>
          <cell r="D108" t="str">
            <v>JA $</v>
          </cell>
          <cell r="E108" t="str">
            <v>TERM</v>
          </cell>
          <cell r="F108">
            <v>12</v>
          </cell>
          <cell r="G108" t="str">
            <v>BUSINESS</v>
          </cell>
          <cell r="H108" t="str">
            <v>FOOD</v>
          </cell>
          <cell r="I108">
            <v>2453015.8199999998</v>
          </cell>
          <cell r="J108">
            <v>0</v>
          </cell>
          <cell r="K108">
            <v>0</v>
          </cell>
        </row>
        <row r="109">
          <cell r="A109" t="str">
            <v>NESTLE-JMP LIMITED</v>
          </cell>
          <cell r="B109">
            <v>120</v>
          </cell>
          <cell r="C109" t="str">
            <v>41</v>
          </cell>
          <cell r="D109" t="str">
            <v>JA $</v>
          </cell>
          <cell r="E109" t="str">
            <v>TERM</v>
          </cell>
          <cell r="F109">
            <v>12</v>
          </cell>
          <cell r="G109" t="str">
            <v>BUSINESS</v>
          </cell>
          <cell r="H109" t="str">
            <v>FOOD</v>
          </cell>
          <cell r="I109">
            <v>89151000</v>
          </cell>
          <cell r="J109">
            <v>0</v>
          </cell>
          <cell r="K109">
            <v>0</v>
          </cell>
        </row>
        <row r="110">
          <cell r="A110" t="str">
            <v>NICO DISTRIBUTORS LIMITED</v>
          </cell>
          <cell r="B110">
            <v>120</v>
          </cell>
          <cell r="C110" t="str">
            <v>06</v>
          </cell>
          <cell r="D110" t="str">
            <v>JA $</v>
          </cell>
          <cell r="E110" t="str">
            <v>TERM</v>
          </cell>
          <cell r="F110">
            <v>30.75</v>
          </cell>
          <cell r="G110" t="str">
            <v>BUSINESS</v>
          </cell>
          <cell r="H110" t="str">
            <v>DIST'N</v>
          </cell>
          <cell r="I110">
            <v>4363253.41</v>
          </cell>
          <cell r="J110">
            <v>0</v>
          </cell>
          <cell r="K110">
            <v>0</v>
          </cell>
        </row>
        <row r="111">
          <cell r="A111" t="str">
            <v>NICO DISTRIBUTORS LIMITED</v>
          </cell>
          <cell r="B111">
            <v>120</v>
          </cell>
          <cell r="C111" t="str">
            <v>06</v>
          </cell>
          <cell r="D111" t="str">
            <v>USD</v>
          </cell>
          <cell r="E111" t="str">
            <v>TERM</v>
          </cell>
          <cell r="F111">
            <v>30.75</v>
          </cell>
          <cell r="G111" t="str">
            <v>BUSINESS</v>
          </cell>
          <cell r="H111" t="str">
            <v>DIST'N</v>
          </cell>
          <cell r="I111">
            <v>17467200</v>
          </cell>
          <cell r="J111">
            <v>360000</v>
          </cell>
          <cell r="K111">
            <v>17467200</v>
          </cell>
        </row>
        <row r="112">
          <cell r="A112" t="str">
            <v>ORRETT AND MUSSON INV. CO. LTD.</v>
          </cell>
          <cell r="B112">
            <v>200</v>
          </cell>
          <cell r="C112" t="str">
            <v>27</v>
          </cell>
          <cell r="D112" t="str">
            <v>USD</v>
          </cell>
          <cell r="E112" t="str">
            <v>O/D</v>
          </cell>
          <cell r="F112">
            <v>31.5</v>
          </cell>
          <cell r="G112" t="str">
            <v>F.I.</v>
          </cell>
          <cell r="H112" t="str">
            <v>F.I.</v>
          </cell>
          <cell r="I112">
            <v>4609.3999999999996</v>
          </cell>
          <cell r="J112">
            <v>94.999999999999986</v>
          </cell>
          <cell r="K112">
            <v>4609.3999999999996</v>
          </cell>
        </row>
        <row r="113">
          <cell r="A113" t="str">
            <v>OSBOURNE SHARAINE</v>
          </cell>
          <cell r="B113">
            <v>200</v>
          </cell>
          <cell r="C113" t="str">
            <v>01</v>
          </cell>
          <cell r="D113" t="str">
            <v>JA $</v>
          </cell>
          <cell r="E113" t="str">
            <v>O/D</v>
          </cell>
          <cell r="F113">
            <v>0</v>
          </cell>
          <cell r="G113" t="str">
            <v>INDIV.</v>
          </cell>
          <cell r="H113" t="str">
            <v>INDIV.</v>
          </cell>
          <cell r="I113">
            <v>4109.96</v>
          </cell>
          <cell r="J113">
            <v>0</v>
          </cell>
          <cell r="K113">
            <v>0</v>
          </cell>
        </row>
        <row r="114">
          <cell r="A114" t="str">
            <v>PAN CARIBBEAN MERCHANT BANK LTD.</v>
          </cell>
          <cell r="B114">
            <v>200</v>
          </cell>
          <cell r="C114" t="str">
            <v>21</v>
          </cell>
          <cell r="D114" t="str">
            <v>JA $</v>
          </cell>
          <cell r="E114" t="str">
            <v>O/D</v>
          </cell>
          <cell r="F114">
            <v>23.5</v>
          </cell>
          <cell r="G114" t="str">
            <v>F.I.</v>
          </cell>
          <cell r="H114" t="str">
            <v>F.I.</v>
          </cell>
          <cell r="I114">
            <v>2211401.71</v>
          </cell>
          <cell r="J114">
            <v>0</v>
          </cell>
          <cell r="K114">
            <v>0</v>
          </cell>
        </row>
        <row r="115">
          <cell r="A115" t="str">
            <v>PEEK CASPER OR LEYLA</v>
          </cell>
          <cell r="B115">
            <v>200</v>
          </cell>
          <cell r="C115" t="str">
            <v>05</v>
          </cell>
          <cell r="D115" t="str">
            <v>JA $</v>
          </cell>
          <cell r="E115" t="str">
            <v>O/D</v>
          </cell>
          <cell r="F115">
            <v>31.5</v>
          </cell>
          <cell r="G115" t="str">
            <v>INDIV.</v>
          </cell>
          <cell r="H115" t="str">
            <v>INDIV.</v>
          </cell>
          <cell r="I115">
            <v>99.59</v>
          </cell>
          <cell r="J115">
            <v>0</v>
          </cell>
          <cell r="K115">
            <v>0</v>
          </cell>
        </row>
        <row r="116">
          <cell r="A116" t="str">
            <v>PEGASUS HOTEL</v>
          </cell>
          <cell r="B116">
            <v>120</v>
          </cell>
          <cell r="C116" t="str">
            <v>04</v>
          </cell>
          <cell r="D116" t="str">
            <v>USD</v>
          </cell>
          <cell r="E116" t="str">
            <v>TERM</v>
          </cell>
          <cell r="F116">
            <v>12</v>
          </cell>
          <cell r="G116" t="str">
            <v>BUSINESS</v>
          </cell>
          <cell r="H116" t="str">
            <v>TOURISM</v>
          </cell>
          <cell r="I116">
            <v>1039516.25</v>
          </cell>
          <cell r="J116">
            <v>21424.48990107172</v>
          </cell>
          <cell r="K116">
            <v>1039516.2499999999</v>
          </cell>
        </row>
        <row r="117">
          <cell r="A117" t="str">
            <v>PORT AUTHORITY OF JAMAICA</v>
          </cell>
          <cell r="B117">
            <v>120</v>
          </cell>
          <cell r="C117" t="str">
            <v>02</v>
          </cell>
          <cell r="D117" t="str">
            <v>USD</v>
          </cell>
          <cell r="E117" t="str">
            <v>TERM</v>
          </cell>
          <cell r="F117">
            <v>11</v>
          </cell>
          <cell r="G117" t="str">
            <v>PSX</v>
          </cell>
          <cell r="H117" t="str">
            <v>PSX</v>
          </cell>
          <cell r="I117">
            <v>48520000</v>
          </cell>
          <cell r="J117">
            <v>999999.99999999988</v>
          </cell>
          <cell r="K117">
            <v>48520000</v>
          </cell>
        </row>
        <row r="118">
          <cell r="A118" t="str">
            <v>PORT AUTHORITY OF JAMAICA</v>
          </cell>
          <cell r="B118">
            <v>120</v>
          </cell>
          <cell r="C118" t="str">
            <v>55</v>
          </cell>
          <cell r="D118" t="str">
            <v>USD</v>
          </cell>
          <cell r="E118" t="str">
            <v>TERM</v>
          </cell>
          <cell r="F118">
            <v>11</v>
          </cell>
          <cell r="G118" t="str">
            <v>PSX</v>
          </cell>
          <cell r="H118" t="str">
            <v>PSX</v>
          </cell>
          <cell r="I118">
            <v>25724548.059999999</v>
          </cell>
          <cell r="J118">
            <v>530184.42003297608</v>
          </cell>
          <cell r="K118">
            <v>25724548.060000002</v>
          </cell>
        </row>
        <row r="119">
          <cell r="A119" t="str">
            <v>PORT AUTHORITY OF JAMAICA</v>
          </cell>
          <cell r="B119">
            <v>120</v>
          </cell>
          <cell r="C119" t="str">
            <v>55</v>
          </cell>
          <cell r="D119" t="str">
            <v>USD</v>
          </cell>
          <cell r="E119" t="str">
            <v>TERM</v>
          </cell>
          <cell r="F119">
            <v>11</v>
          </cell>
          <cell r="G119" t="str">
            <v>PSX</v>
          </cell>
          <cell r="H119" t="str">
            <v>PSX</v>
          </cell>
          <cell r="I119">
            <v>1988944.46</v>
          </cell>
          <cell r="J119">
            <v>40992.260098928273</v>
          </cell>
          <cell r="K119">
            <v>1988944.46</v>
          </cell>
        </row>
        <row r="120">
          <cell r="A120" t="str">
            <v>PROPRIETOR STRATA PLAN 640</v>
          </cell>
          <cell r="B120">
            <v>200</v>
          </cell>
          <cell r="C120" t="str">
            <v>02</v>
          </cell>
          <cell r="D120" t="str">
            <v>JA $</v>
          </cell>
          <cell r="E120" t="str">
            <v>O/D</v>
          </cell>
          <cell r="F120">
            <v>31.5</v>
          </cell>
          <cell r="G120" t="str">
            <v>BUSINESS</v>
          </cell>
          <cell r="H120" t="str">
            <v>PROF.</v>
          </cell>
          <cell r="I120">
            <v>29967.23</v>
          </cell>
          <cell r="J120">
            <v>0</v>
          </cell>
          <cell r="K120">
            <v>0</v>
          </cell>
        </row>
        <row r="121">
          <cell r="A121" t="str">
            <v>REID CHRISTOPHER AND OR MARVALYN</v>
          </cell>
          <cell r="B121">
            <v>200</v>
          </cell>
          <cell r="C121" t="str">
            <v>62</v>
          </cell>
          <cell r="D121" t="str">
            <v>JA $</v>
          </cell>
          <cell r="E121" t="str">
            <v>O/D</v>
          </cell>
          <cell r="F121">
            <v>31.5</v>
          </cell>
          <cell r="G121" t="str">
            <v>INDIV.</v>
          </cell>
          <cell r="H121" t="str">
            <v>INDIV.</v>
          </cell>
          <cell r="I121">
            <v>60.36</v>
          </cell>
          <cell r="J121">
            <v>0</v>
          </cell>
          <cell r="K121">
            <v>0</v>
          </cell>
        </row>
        <row r="122">
          <cell r="A122" t="str">
            <v>RESTAURANTS OF JAMAICA</v>
          </cell>
          <cell r="B122">
            <v>120</v>
          </cell>
          <cell r="C122" t="str">
            <v>50</v>
          </cell>
          <cell r="D122" t="str">
            <v>JA $</v>
          </cell>
          <cell r="E122" t="str">
            <v>TERM</v>
          </cell>
          <cell r="F122">
            <v>20.88</v>
          </cell>
          <cell r="G122" t="str">
            <v>BUSINESS</v>
          </cell>
          <cell r="H122" t="str">
            <v>FOOD</v>
          </cell>
          <cell r="I122">
            <v>8289473.5999999996</v>
          </cell>
          <cell r="J122">
            <v>0</v>
          </cell>
          <cell r="K122">
            <v>0</v>
          </cell>
        </row>
        <row r="123">
          <cell r="A123" t="str">
            <v>RICHARDS RUSHELLE</v>
          </cell>
          <cell r="B123">
            <v>200</v>
          </cell>
          <cell r="C123" t="str">
            <v>05</v>
          </cell>
          <cell r="D123" t="str">
            <v>JA $</v>
          </cell>
          <cell r="E123" t="str">
            <v>O/D</v>
          </cell>
          <cell r="F123">
            <v>31.5</v>
          </cell>
          <cell r="G123" t="str">
            <v>INDIV.</v>
          </cell>
          <cell r="H123" t="str">
            <v>INDIV.</v>
          </cell>
          <cell r="I123">
            <v>31.78</v>
          </cell>
          <cell r="J123">
            <v>0</v>
          </cell>
          <cell r="K123">
            <v>0</v>
          </cell>
        </row>
        <row r="124">
          <cell r="A124" t="str">
            <v>SALOMON SMITH BARNEY-INC.</v>
          </cell>
          <cell r="B124">
            <v>200</v>
          </cell>
          <cell r="C124" t="str">
            <v>16</v>
          </cell>
          <cell r="D124" t="str">
            <v>JA $</v>
          </cell>
          <cell r="E124" t="str">
            <v>O/D</v>
          </cell>
          <cell r="F124">
            <v>31.5</v>
          </cell>
          <cell r="G124" t="str">
            <v>F.I.</v>
          </cell>
          <cell r="H124" t="str">
            <v>F.I.</v>
          </cell>
          <cell r="I124">
            <v>1809.24</v>
          </cell>
          <cell r="J124">
            <v>0</v>
          </cell>
          <cell r="K124">
            <v>0</v>
          </cell>
        </row>
        <row r="125">
          <cell r="A125" t="str">
            <v>SAMUELS CAROL AND OR ROCHESTER M</v>
          </cell>
          <cell r="B125">
            <v>200</v>
          </cell>
          <cell r="C125" t="str">
            <v>05</v>
          </cell>
          <cell r="D125" t="str">
            <v>JA $</v>
          </cell>
          <cell r="E125" t="str">
            <v>O/D</v>
          </cell>
          <cell r="F125">
            <v>31.5</v>
          </cell>
          <cell r="G125" t="str">
            <v>INDIV.</v>
          </cell>
          <cell r="H125" t="str">
            <v>INDIV.</v>
          </cell>
          <cell r="I125">
            <v>2907.95</v>
          </cell>
          <cell r="J125">
            <v>0</v>
          </cell>
          <cell r="K125">
            <v>0</v>
          </cell>
        </row>
        <row r="126">
          <cell r="A126" t="str">
            <v>SERAMCO</v>
          </cell>
          <cell r="B126">
            <v>120</v>
          </cell>
          <cell r="C126" t="str">
            <v>15</v>
          </cell>
          <cell r="D126" t="str">
            <v>JA $</v>
          </cell>
          <cell r="E126" t="str">
            <v>TERM</v>
          </cell>
          <cell r="F126">
            <v>9.75</v>
          </cell>
          <cell r="G126" t="str">
            <v>BUSINESS</v>
          </cell>
          <cell r="H126" t="str">
            <v>PROF.</v>
          </cell>
          <cell r="I126">
            <v>937685.83</v>
          </cell>
          <cell r="J126">
            <v>0</v>
          </cell>
          <cell r="K126">
            <v>0</v>
          </cell>
        </row>
        <row r="127">
          <cell r="A127" t="str">
            <v>SERAMCO</v>
          </cell>
          <cell r="B127">
            <v>120</v>
          </cell>
          <cell r="C127" t="str">
            <v>15</v>
          </cell>
          <cell r="D127" t="str">
            <v>USD</v>
          </cell>
          <cell r="E127" t="str">
            <v>TERM</v>
          </cell>
          <cell r="F127">
            <v>9.75</v>
          </cell>
          <cell r="G127" t="str">
            <v>BUSINESS</v>
          </cell>
          <cell r="H127" t="str">
            <v>PROF.</v>
          </cell>
          <cell r="I127">
            <v>11819949.92</v>
          </cell>
          <cell r="J127">
            <v>243609.84995877987</v>
          </cell>
          <cell r="K127">
            <v>11819949.92</v>
          </cell>
        </row>
        <row r="128">
          <cell r="A128" t="str">
            <v>SHELL COMPANY W.I. LTD.</v>
          </cell>
          <cell r="B128">
            <v>120</v>
          </cell>
          <cell r="C128" t="str">
            <v>02</v>
          </cell>
          <cell r="D128" t="str">
            <v>JA $</v>
          </cell>
          <cell r="E128" t="str">
            <v>TERM</v>
          </cell>
          <cell r="F128">
            <v>13.7</v>
          </cell>
          <cell r="G128" t="str">
            <v>BUSINESS</v>
          </cell>
          <cell r="H128" t="str">
            <v>GAS</v>
          </cell>
          <cell r="I128">
            <v>97000000</v>
          </cell>
          <cell r="J128">
            <v>0</v>
          </cell>
          <cell r="K128">
            <v>0</v>
          </cell>
        </row>
        <row r="129">
          <cell r="A129" t="str">
            <v>SPACE UTILIZATION DESIGN</v>
          </cell>
          <cell r="B129">
            <v>200</v>
          </cell>
          <cell r="C129" t="str">
            <v>60</v>
          </cell>
          <cell r="D129" t="str">
            <v>JA $</v>
          </cell>
          <cell r="E129" t="str">
            <v>O/D</v>
          </cell>
          <cell r="F129">
            <v>31.5</v>
          </cell>
          <cell r="G129" t="str">
            <v>BUSINESS</v>
          </cell>
          <cell r="H129" t="str">
            <v>PROF.</v>
          </cell>
          <cell r="I129">
            <v>12214.32</v>
          </cell>
          <cell r="J129">
            <v>0</v>
          </cell>
          <cell r="K129">
            <v>0</v>
          </cell>
        </row>
        <row r="130">
          <cell r="A130" t="str">
            <v>SPENCE WAYNE</v>
          </cell>
          <cell r="B130">
            <v>200</v>
          </cell>
          <cell r="C130" t="str">
            <v>05</v>
          </cell>
          <cell r="D130" t="str">
            <v>JA $</v>
          </cell>
          <cell r="E130" t="str">
            <v>O/D</v>
          </cell>
          <cell r="F130">
            <v>31.5</v>
          </cell>
          <cell r="G130" t="str">
            <v>INDIV.</v>
          </cell>
          <cell r="H130" t="str">
            <v>INDIV.</v>
          </cell>
          <cell r="I130">
            <v>66.95</v>
          </cell>
          <cell r="J130">
            <v>0</v>
          </cell>
          <cell r="K130">
            <v>0</v>
          </cell>
        </row>
        <row r="131">
          <cell r="A131" t="str">
            <v>STAFF-16%</v>
          </cell>
          <cell r="B131">
            <v>121</v>
          </cell>
          <cell r="C131" t="str">
            <v>10</v>
          </cell>
          <cell r="D131" t="str">
            <v>JA $</v>
          </cell>
          <cell r="E131" t="str">
            <v>MTG</v>
          </cell>
          <cell r="F131">
            <v>16</v>
          </cell>
          <cell r="G131" t="str">
            <v>INDIV.</v>
          </cell>
          <cell r="H131" t="str">
            <v>construction</v>
          </cell>
          <cell r="I131">
            <v>10997268.43</v>
          </cell>
          <cell r="J131">
            <v>0</v>
          </cell>
          <cell r="K131">
            <v>0</v>
          </cell>
        </row>
        <row r="132">
          <cell r="A132" t="str">
            <v>STAFF-20.75%</v>
          </cell>
          <cell r="B132">
            <v>121</v>
          </cell>
          <cell r="C132" t="str">
            <v>06</v>
          </cell>
          <cell r="D132" t="str">
            <v>JA $</v>
          </cell>
          <cell r="E132" t="str">
            <v>TERM</v>
          </cell>
          <cell r="F132">
            <v>20.75</v>
          </cell>
          <cell r="G132" t="str">
            <v>INDIV.</v>
          </cell>
          <cell r="H132" t="str">
            <v>INDIV.</v>
          </cell>
          <cell r="I132">
            <v>1584760.35</v>
          </cell>
          <cell r="J132">
            <v>0</v>
          </cell>
          <cell r="K132">
            <v>0</v>
          </cell>
        </row>
        <row r="133">
          <cell r="A133" t="str">
            <v>STAFF-3%</v>
          </cell>
          <cell r="B133">
            <v>121</v>
          </cell>
          <cell r="C133" t="str">
            <v>08</v>
          </cell>
          <cell r="D133" t="str">
            <v>JA $</v>
          </cell>
          <cell r="E133" t="str">
            <v>MTG</v>
          </cell>
          <cell r="F133">
            <v>3</v>
          </cell>
          <cell r="G133" t="str">
            <v>INDIV.</v>
          </cell>
          <cell r="H133" t="str">
            <v>construction</v>
          </cell>
          <cell r="I133">
            <v>38912005.030000001</v>
          </cell>
          <cell r="J133">
            <v>0</v>
          </cell>
          <cell r="K133">
            <v>0</v>
          </cell>
        </row>
        <row r="134">
          <cell r="A134" t="str">
            <v>STAFF-4%</v>
          </cell>
          <cell r="B134">
            <v>121</v>
          </cell>
          <cell r="C134" t="str">
            <v>00</v>
          </cell>
          <cell r="D134" t="str">
            <v>JA $</v>
          </cell>
          <cell r="E134" t="str">
            <v>TERM</v>
          </cell>
          <cell r="F134">
            <v>4</v>
          </cell>
          <cell r="G134" t="str">
            <v>INDIV.</v>
          </cell>
          <cell r="H134" t="str">
            <v>INDIV.</v>
          </cell>
          <cell r="I134">
            <v>57267342.200000003</v>
          </cell>
          <cell r="J134">
            <v>0</v>
          </cell>
          <cell r="K134">
            <v>0</v>
          </cell>
        </row>
        <row r="135">
          <cell r="A135" t="str">
            <v>STONE STEVE</v>
          </cell>
          <cell r="B135">
            <v>200</v>
          </cell>
          <cell r="C135" t="str">
            <v>01</v>
          </cell>
          <cell r="D135" t="str">
            <v>JA $</v>
          </cell>
          <cell r="E135" t="str">
            <v>O/D</v>
          </cell>
          <cell r="F135">
            <v>0</v>
          </cell>
          <cell r="G135" t="str">
            <v>INDIV.</v>
          </cell>
          <cell r="H135" t="str">
            <v>INDIV.</v>
          </cell>
          <cell r="I135">
            <v>4468.5600000000004</v>
          </cell>
          <cell r="J135">
            <v>0</v>
          </cell>
          <cell r="K135">
            <v>0</v>
          </cell>
        </row>
        <row r="136">
          <cell r="A136" t="str">
            <v>SUGAR COMPANY</v>
          </cell>
          <cell r="B136">
            <v>120</v>
          </cell>
          <cell r="C136" t="str">
            <v>18</v>
          </cell>
          <cell r="D136" t="str">
            <v>USD</v>
          </cell>
          <cell r="E136" t="str">
            <v>TERM</v>
          </cell>
          <cell r="F136">
            <v>12</v>
          </cell>
          <cell r="G136" t="str">
            <v>POX</v>
          </cell>
          <cell r="H136" t="str">
            <v>POX</v>
          </cell>
          <cell r="I136">
            <v>7277998.0599999996</v>
          </cell>
          <cell r="J136">
            <v>149999.96001648804</v>
          </cell>
          <cell r="K136">
            <v>7277998.0600000005</v>
          </cell>
        </row>
        <row r="137">
          <cell r="A137" t="str">
            <v>TAN-MARJ INVESTMENTS LTD.</v>
          </cell>
          <cell r="B137">
            <v>120</v>
          </cell>
          <cell r="C137" t="str">
            <v>50</v>
          </cell>
          <cell r="D137" t="str">
            <v>JA $</v>
          </cell>
          <cell r="E137" t="str">
            <v>TERM</v>
          </cell>
          <cell r="F137">
            <v>22</v>
          </cell>
          <cell r="G137" t="str">
            <v>BUSINESS</v>
          </cell>
          <cell r="H137" t="str">
            <v>PROF.</v>
          </cell>
          <cell r="I137">
            <v>18900000</v>
          </cell>
          <cell r="J137">
            <v>0</v>
          </cell>
          <cell r="K137">
            <v>0</v>
          </cell>
        </row>
        <row r="138">
          <cell r="A138" t="str">
            <v>TASTEE LIMITED</v>
          </cell>
          <cell r="B138">
            <v>120</v>
          </cell>
          <cell r="C138" t="str">
            <v>02</v>
          </cell>
          <cell r="D138" t="str">
            <v>JA $</v>
          </cell>
          <cell r="E138" t="str">
            <v>TERM</v>
          </cell>
          <cell r="F138">
            <v>22.63</v>
          </cell>
          <cell r="G138" t="str">
            <v>BUSINESS</v>
          </cell>
          <cell r="H138" t="str">
            <v>FOOD</v>
          </cell>
          <cell r="I138">
            <v>17000000</v>
          </cell>
          <cell r="J138">
            <v>0</v>
          </cell>
          <cell r="K138">
            <v>0</v>
          </cell>
        </row>
        <row r="139">
          <cell r="A139" t="str">
            <v>THEODORE INVESTMENTS LTD - TCBY</v>
          </cell>
          <cell r="B139">
            <v>120</v>
          </cell>
          <cell r="C139" t="str">
            <v>07</v>
          </cell>
          <cell r="D139" t="str">
            <v>USD</v>
          </cell>
          <cell r="E139" t="str">
            <v>TERM</v>
          </cell>
          <cell r="F139">
            <v>14</v>
          </cell>
          <cell r="G139" t="str">
            <v>BUSINESS</v>
          </cell>
          <cell r="H139" t="str">
            <v>FOOD</v>
          </cell>
          <cell r="I139">
            <v>1768206.11</v>
          </cell>
          <cell r="J139">
            <v>36442.829967023907</v>
          </cell>
          <cell r="K139">
            <v>1768206.11</v>
          </cell>
        </row>
        <row r="140">
          <cell r="A140" t="str">
            <v>THOMPSON JULIE</v>
          </cell>
          <cell r="B140">
            <v>200</v>
          </cell>
          <cell r="C140" t="str">
            <v>05</v>
          </cell>
          <cell r="D140" t="str">
            <v>JA $</v>
          </cell>
          <cell r="E140" t="str">
            <v>O/D</v>
          </cell>
          <cell r="F140">
            <v>31.5</v>
          </cell>
          <cell r="G140" t="str">
            <v>INDIV.</v>
          </cell>
          <cell r="H140" t="str">
            <v>INDIV.</v>
          </cell>
          <cell r="I140">
            <v>3308.01</v>
          </cell>
          <cell r="J140">
            <v>0</v>
          </cell>
          <cell r="K140">
            <v>0</v>
          </cell>
        </row>
        <row r="141">
          <cell r="A141" t="str">
            <v>THREE RIVERS MGMT. LTD.</v>
          </cell>
          <cell r="B141">
            <v>120</v>
          </cell>
          <cell r="C141" t="str">
            <v>04</v>
          </cell>
          <cell r="D141" t="str">
            <v>JA $</v>
          </cell>
          <cell r="E141" t="str">
            <v>TERM</v>
          </cell>
          <cell r="F141">
            <v>23</v>
          </cell>
          <cell r="G141" t="str">
            <v>BUSINESS</v>
          </cell>
          <cell r="H141" t="str">
            <v>TOURISM</v>
          </cell>
          <cell r="I141">
            <v>2788538</v>
          </cell>
          <cell r="J141">
            <v>0</v>
          </cell>
          <cell r="K141">
            <v>0</v>
          </cell>
        </row>
        <row r="142">
          <cell r="A142" t="str">
            <v>TOMLINSON-WARSKOW JUDITH</v>
          </cell>
          <cell r="B142">
            <v>200</v>
          </cell>
          <cell r="C142" t="str">
            <v>01</v>
          </cell>
          <cell r="D142" t="str">
            <v>JA $</v>
          </cell>
          <cell r="E142" t="str">
            <v>O/D</v>
          </cell>
          <cell r="F142">
            <v>0</v>
          </cell>
          <cell r="G142" t="str">
            <v>INDIV.</v>
          </cell>
          <cell r="H142" t="str">
            <v>INDIV.</v>
          </cell>
          <cell r="I142">
            <v>278.56</v>
          </cell>
          <cell r="J142">
            <v>0</v>
          </cell>
          <cell r="K142">
            <v>0</v>
          </cell>
        </row>
        <row r="143">
          <cell r="A143" t="str">
            <v>TROPICAIR</v>
          </cell>
          <cell r="B143">
            <v>120</v>
          </cell>
          <cell r="C143" t="str">
            <v>02</v>
          </cell>
          <cell r="D143" t="str">
            <v>USD</v>
          </cell>
          <cell r="E143" t="str">
            <v>TERM</v>
          </cell>
          <cell r="F143">
            <v>10</v>
          </cell>
          <cell r="G143" t="str">
            <v>BUSINESS</v>
          </cell>
          <cell r="H143" t="str">
            <v>METALS</v>
          </cell>
          <cell r="I143">
            <v>38816000</v>
          </cell>
          <cell r="J143">
            <v>800000</v>
          </cell>
          <cell r="K143">
            <v>38816000</v>
          </cell>
        </row>
        <row r="144">
          <cell r="A144" t="str">
            <v>TROPICAIR</v>
          </cell>
          <cell r="B144">
            <v>120</v>
          </cell>
          <cell r="C144" t="str">
            <v>02</v>
          </cell>
          <cell r="D144" t="str">
            <v>USD</v>
          </cell>
          <cell r="E144" t="str">
            <v>TERM</v>
          </cell>
          <cell r="F144">
            <v>10</v>
          </cell>
          <cell r="G144" t="str">
            <v>BUSINESS</v>
          </cell>
          <cell r="H144" t="str">
            <v>METALS</v>
          </cell>
          <cell r="I144">
            <v>6065000</v>
          </cell>
          <cell r="J144">
            <v>124999.99999999999</v>
          </cell>
          <cell r="K144">
            <v>6065000</v>
          </cell>
        </row>
        <row r="145">
          <cell r="A145" t="str">
            <v>TROPICAIR</v>
          </cell>
          <cell r="B145">
            <v>120</v>
          </cell>
          <cell r="C145" t="str">
            <v>63</v>
          </cell>
          <cell r="D145" t="str">
            <v>JA $</v>
          </cell>
          <cell r="E145" t="str">
            <v>TERM</v>
          </cell>
          <cell r="F145">
            <v>10</v>
          </cell>
          <cell r="G145" t="str">
            <v>BUSINESS</v>
          </cell>
          <cell r="H145" t="str">
            <v>METALS</v>
          </cell>
          <cell r="I145">
            <v>1911770</v>
          </cell>
          <cell r="J145">
            <v>0</v>
          </cell>
          <cell r="K145">
            <v>0</v>
          </cell>
        </row>
        <row r="146">
          <cell r="A146" t="str">
            <v>TURSI FRANCIS V.</v>
          </cell>
          <cell r="B146">
            <v>200</v>
          </cell>
          <cell r="C146" t="str">
            <v>05</v>
          </cell>
          <cell r="D146" t="str">
            <v>JA $</v>
          </cell>
          <cell r="E146" t="str">
            <v>O/D</v>
          </cell>
          <cell r="F146">
            <v>31.5</v>
          </cell>
          <cell r="G146" t="str">
            <v>INDIV.</v>
          </cell>
          <cell r="H146" t="str">
            <v>INDIV.</v>
          </cell>
          <cell r="I146">
            <v>5727.2</v>
          </cell>
          <cell r="J146">
            <v>0</v>
          </cell>
          <cell r="K146">
            <v>0</v>
          </cell>
        </row>
        <row r="147">
          <cell r="A147" t="str">
            <v>TYRELL PATRICK</v>
          </cell>
          <cell r="B147">
            <v>200</v>
          </cell>
          <cell r="C147" t="str">
            <v>01</v>
          </cell>
          <cell r="D147" t="str">
            <v>JA $</v>
          </cell>
          <cell r="E147" t="str">
            <v>O/D</v>
          </cell>
          <cell r="F147">
            <v>0</v>
          </cell>
          <cell r="G147" t="str">
            <v>INDIV.</v>
          </cell>
          <cell r="H147" t="str">
            <v>INDIV.</v>
          </cell>
          <cell r="I147">
            <v>1050.01</v>
          </cell>
          <cell r="J147">
            <v>0</v>
          </cell>
          <cell r="K147">
            <v>0</v>
          </cell>
        </row>
        <row r="148">
          <cell r="A148" t="str">
            <v>TYRES R US LIMITED</v>
          </cell>
          <cell r="B148">
            <v>120</v>
          </cell>
          <cell r="C148" t="str">
            <v>42</v>
          </cell>
          <cell r="D148" t="str">
            <v>USD</v>
          </cell>
          <cell r="E148" t="str">
            <v>TERM</v>
          </cell>
          <cell r="F148">
            <v>14</v>
          </cell>
          <cell r="G148" t="str">
            <v>BUSINESS</v>
          </cell>
          <cell r="H148" t="str">
            <v>DIST'N</v>
          </cell>
          <cell r="I148">
            <v>21494703.039999999</v>
          </cell>
          <cell r="J148">
            <v>443007.07007419615</v>
          </cell>
          <cell r="K148">
            <v>21494703.039999999</v>
          </cell>
        </row>
        <row r="149">
          <cell r="A149" t="str">
            <v>TYRES R US LIMITED</v>
          </cell>
          <cell r="B149">
            <v>200</v>
          </cell>
          <cell r="C149" t="str">
            <v>66</v>
          </cell>
          <cell r="D149" t="str">
            <v>JA $</v>
          </cell>
          <cell r="E149" t="str">
            <v>O/D</v>
          </cell>
          <cell r="F149">
            <v>14</v>
          </cell>
          <cell r="G149" t="str">
            <v>BUSINESS</v>
          </cell>
          <cell r="H149" t="str">
            <v>DIST'N</v>
          </cell>
          <cell r="I149">
            <v>68.19</v>
          </cell>
          <cell r="J149">
            <v>0</v>
          </cell>
          <cell r="K149">
            <v>0</v>
          </cell>
        </row>
        <row r="150">
          <cell r="A150" t="str">
            <v>VA TECH ESCHER WYSS S.A.</v>
          </cell>
          <cell r="B150">
            <v>200</v>
          </cell>
          <cell r="C150" t="str">
            <v>02</v>
          </cell>
          <cell r="D150" t="str">
            <v>JA $</v>
          </cell>
          <cell r="E150" t="str">
            <v>O/D</v>
          </cell>
          <cell r="F150">
            <v>31.5</v>
          </cell>
          <cell r="G150" t="str">
            <v>BUSINESS</v>
          </cell>
          <cell r="H150" t="str">
            <v>PROF.</v>
          </cell>
          <cell r="I150">
            <v>103.95</v>
          </cell>
          <cell r="J150">
            <v>0</v>
          </cell>
          <cell r="K150">
            <v>0</v>
          </cell>
        </row>
        <row r="151">
          <cell r="A151" t="str">
            <v>VAP LIMITED</v>
          </cell>
          <cell r="B151">
            <v>120</v>
          </cell>
          <cell r="C151" t="str">
            <v>02</v>
          </cell>
          <cell r="D151" t="str">
            <v>JA $</v>
          </cell>
          <cell r="E151" t="str">
            <v>TERM</v>
          </cell>
          <cell r="F151">
            <v>32</v>
          </cell>
          <cell r="G151" t="str">
            <v>BUSINESS</v>
          </cell>
          <cell r="H151" t="str">
            <v>PROF.</v>
          </cell>
          <cell r="I151">
            <v>446342.56</v>
          </cell>
          <cell r="J151">
            <v>0</v>
          </cell>
          <cell r="K151">
            <v>0</v>
          </cell>
        </row>
        <row r="152">
          <cell r="A152" t="str">
            <v>VAP LIMITED</v>
          </cell>
          <cell r="B152">
            <v>120</v>
          </cell>
          <cell r="C152" t="str">
            <v>42</v>
          </cell>
          <cell r="D152" t="str">
            <v>USD</v>
          </cell>
          <cell r="E152" t="str">
            <v>TERM</v>
          </cell>
          <cell r="F152">
            <v>32</v>
          </cell>
          <cell r="G152" t="str">
            <v>BUSINESS</v>
          </cell>
          <cell r="H152" t="str">
            <v>PROF.</v>
          </cell>
          <cell r="I152">
            <v>3620986.95</v>
          </cell>
          <cell r="J152">
            <v>74628.75</v>
          </cell>
          <cell r="K152">
            <v>3620986.95</v>
          </cell>
        </row>
        <row r="153">
          <cell r="A153" t="str">
            <v>VAP LIMITED</v>
          </cell>
          <cell r="B153">
            <v>120</v>
          </cell>
          <cell r="C153" t="str">
            <v>50</v>
          </cell>
          <cell r="D153" t="str">
            <v>JA $</v>
          </cell>
          <cell r="E153" t="str">
            <v>TERM</v>
          </cell>
          <cell r="F153">
            <v>32</v>
          </cell>
          <cell r="G153" t="str">
            <v>BUSINESS</v>
          </cell>
          <cell r="H153" t="str">
            <v>PROF.</v>
          </cell>
          <cell r="I153">
            <v>126261.41</v>
          </cell>
          <cell r="J153">
            <v>0</v>
          </cell>
          <cell r="K153">
            <v>0</v>
          </cell>
        </row>
        <row r="154">
          <cell r="A154" t="str">
            <v>VAP LIMITED</v>
          </cell>
          <cell r="B154">
            <v>127</v>
          </cell>
          <cell r="C154" t="str">
            <v>06</v>
          </cell>
          <cell r="D154" t="str">
            <v>JA $</v>
          </cell>
          <cell r="E154" t="str">
            <v>O/D</v>
          </cell>
          <cell r="F154">
            <v>19</v>
          </cell>
          <cell r="G154" t="str">
            <v>BUSINESS</v>
          </cell>
          <cell r="H154" t="str">
            <v>PROF.</v>
          </cell>
          <cell r="I154">
            <v>4862574.7300000004</v>
          </cell>
          <cell r="J154">
            <v>0</v>
          </cell>
          <cell r="K154">
            <v>0</v>
          </cell>
        </row>
        <row r="155">
          <cell r="A155" t="str">
            <v>VILLAGE RESORTS LIMITED</v>
          </cell>
          <cell r="B155">
            <v>120</v>
          </cell>
          <cell r="C155" t="str">
            <v>04</v>
          </cell>
          <cell r="D155" t="str">
            <v>USD</v>
          </cell>
          <cell r="E155" t="str">
            <v>TERM</v>
          </cell>
          <cell r="F155">
            <v>12</v>
          </cell>
          <cell r="G155" t="str">
            <v>BUSINESS</v>
          </cell>
          <cell r="H155" t="str">
            <v>TOURISM</v>
          </cell>
          <cell r="I155">
            <v>1038546.34</v>
          </cell>
          <cell r="J155">
            <v>21404.499999999996</v>
          </cell>
          <cell r="K155">
            <v>1038546.3399999999</v>
          </cell>
        </row>
        <row r="156">
          <cell r="A156" t="str">
            <v>WEDDERBURN AREBOFE OR SAMUEL</v>
          </cell>
          <cell r="B156">
            <v>200</v>
          </cell>
          <cell r="C156" t="str">
            <v>05</v>
          </cell>
          <cell r="D156" t="str">
            <v>JA $</v>
          </cell>
          <cell r="E156" t="str">
            <v>O/D</v>
          </cell>
          <cell r="F156">
            <v>31.5</v>
          </cell>
          <cell r="G156" t="str">
            <v>INDIV.</v>
          </cell>
          <cell r="H156" t="str">
            <v>INDIV.</v>
          </cell>
          <cell r="I156">
            <v>4427.53</v>
          </cell>
          <cell r="J156">
            <v>0</v>
          </cell>
          <cell r="K156">
            <v>0</v>
          </cell>
        </row>
        <row r="157">
          <cell r="A157" t="str">
            <v>WENDICO JAMAICA LIMITED</v>
          </cell>
          <cell r="B157">
            <v>120</v>
          </cell>
          <cell r="C157" t="str">
            <v>13</v>
          </cell>
          <cell r="D157" t="str">
            <v>USD</v>
          </cell>
          <cell r="E157" t="str">
            <v>TERM</v>
          </cell>
          <cell r="F157">
            <v>12</v>
          </cell>
          <cell r="G157" t="str">
            <v>BUSINESS</v>
          </cell>
          <cell r="H157" t="str">
            <v>FOOD</v>
          </cell>
          <cell r="I157">
            <v>4020863.56</v>
          </cell>
          <cell r="J157">
            <v>82870.23000824402</v>
          </cell>
          <cell r="K157">
            <v>4020863.56</v>
          </cell>
        </row>
        <row r="158">
          <cell r="A158" t="str">
            <v>WENDICO JAMAICA LIMITED</v>
          </cell>
          <cell r="B158">
            <v>150</v>
          </cell>
          <cell r="C158" t="str">
            <v>01</v>
          </cell>
          <cell r="D158" t="str">
            <v>USD</v>
          </cell>
          <cell r="E158" t="str">
            <v>LEASE</v>
          </cell>
          <cell r="F158">
            <v>12</v>
          </cell>
          <cell r="G158" t="str">
            <v>BUSINESS</v>
          </cell>
          <cell r="H158" t="str">
            <v>FOOD</v>
          </cell>
          <cell r="I158">
            <v>824512</v>
          </cell>
          <cell r="J158">
            <v>16993.239901071724</v>
          </cell>
          <cell r="K158">
            <v>824512.00000000012</v>
          </cell>
        </row>
        <row r="159">
          <cell r="A159" t="str">
            <v>WENDICO JAMAICA LIMITED</v>
          </cell>
          <cell r="B159">
            <v>150</v>
          </cell>
          <cell r="C159" t="str">
            <v>11</v>
          </cell>
          <cell r="D159" t="str">
            <v>USD</v>
          </cell>
          <cell r="E159" t="str">
            <v>LEASE</v>
          </cell>
          <cell r="F159">
            <v>12</v>
          </cell>
          <cell r="G159" t="str">
            <v>BUSINESS</v>
          </cell>
          <cell r="H159" t="str">
            <v>FOOD</v>
          </cell>
          <cell r="I159">
            <v>10416873.310000001</v>
          </cell>
          <cell r="J159">
            <v>214692.36005770817</v>
          </cell>
          <cell r="K159">
            <v>10416873.310000001</v>
          </cell>
        </row>
        <row r="160">
          <cell r="A160" t="str">
            <v>WENDICO JAMAICA LIMITED</v>
          </cell>
          <cell r="B160">
            <v>200</v>
          </cell>
          <cell r="C160" t="str">
            <v>07</v>
          </cell>
          <cell r="D160" t="str">
            <v>JA $</v>
          </cell>
          <cell r="E160" t="str">
            <v>O/D</v>
          </cell>
          <cell r="F160">
            <v>12</v>
          </cell>
          <cell r="G160" t="str">
            <v>BUSINESS</v>
          </cell>
          <cell r="H160" t="str">
            <v>FOOD</v>
          </cell>
          <cell r="I160">
            <v>183546.15</v>
          </cell>
          <cell r="J160">
            <v>0</v>
          </cell>
          <cell r="K160">
            <v>0</v>
          </cell>
        </row>
        <row r="161">
          <cell r="A161" t="str">
            <v>WILMOT LOURAINE</v>
          </cell>
          <cell r="B161">
            <v>200</v>
          </cell>
          <cell r="C161" t="str">
            <v>01</v>
          </cell>
          <cell r="D161" t="str">
            <v>JA $</v>
          </cell>
          <cell r="E161" t="str">
            <v>O/D</v>
          </cell>
          <cell r="F161">
            <v>0</v>
          </cell>
          <cell r="G161" t="str">
            <v>INDIV.</v>
          </cell>
          <cell r="H161" t="str">
            <v>INDIV.</v>
          </cell>
          <cell r="I161">
            <v>3473.82</v>
          </cell>
          <cell r="J161">
            <v>0</v>
          </cell>
          <cell r="K161">
            <v>0</v>
          </cell>
        </row>
        <row r="162">
          <cell r="A162" t="str">
            <v>WRAY AND NEPHEW GROUP LIMITED</v>
          </cell>
          <cell r="B162">
            <v>120</v>
          </cell>
          <cell r="C162" t="str">
            <v>02</v>
          </cell>
          <cell r="D162" t="str">
            <v>JA $</v>
          </cell>
          <cell r="E162" t="str">
            <v>TERM</v>
          </cell>
          <cell r="F162">
            <v>13</v>
          </cell>
          <cell r="G162" t="str">
            <v>BUSINESS</v>
          </cell>
          <cell r="H162" t="str">
            <v>RUM</v>
          </cell>
          <cell r="I162">
            <v>18500000</v>
          </cell>
          <cell r="J162">
            <v>0</v>
          </cell>
          <cell r="K162">
            <v>0</v>
          </cell>
        </row>
        <row r="163">
          <cell r="A163" t="str">
            <v>WRAY AND NEPHEW GROUP LIMITED</v>
          </cell>
          <cell r="B163">
            <v>120</v>
          </cell>
          <cell r="C163" t="str">
            <v>02</v>
          </cell>
          <cell r="D163" t="str">
            <v>JA $</v>
          </cell>
          <cell r="E163" t="str">
            <v>TERM</v>
          </cell>
          <cell r="F163">
            <v>13</v>
          </cell>
          <cell r="G163" t="str">
            <v>BUSINESS</v>
          </cell>
          <cell r="H163" t="str">
            <v>RUM</v>
          </cell>
          <cell r="I163">
            <v>242058000</v>
          </cell>
          <cell r="J163">
            <v>0</v>
          </cell>
          <cell r="K163">
            <v>0</v>
          </cell>
        </row>
        <row r="164">
          <cell r="A164" t="str">
            <v>WRAY AND NEPHEW GROUP LIMITED</v>
          </cell>
          <cell r="B164">
            <v>120</v>
          </cell>
          <cell r="C164" t="str">
            <v>50</v>
          </cell>
          <cell r="D164" t="str">
            <v>JA $</v>
          </cell>
          <cell r="E164" t="str">
            <v>TERM</v>
          </cell>
          <cell r="F164">
            <v>13</v>
          </cell>
          <cell r="G164" t="str">
            <v>BUSINESS</v>
          </cell>
          <cell r="H164" t="str">
            <v>RUM</v>
          </cell>
          <cell r="I164">
            <v>9038233.75</v>
          </cell>
          <cell r="J164">
            <v>0</v>
          </cell>
          <cell r="K164">
            <v>0</v>
          </cell>
        </row>
        <row r="165">
          <cell r="A165" t="str">
            <v>WRAY AND NEPHEW GROUP LIMITED</v>
          </cell>
          <cell r="B165">
            <v>120</v>
          </cell>
          <cell r="C165" t="str">
            <v>50</v>
          </cell>
          <cell r="D165" t="str">
            <v>JA $</v>
          </cell>
          <cell r="E165" t="str">
            <v>TERM</v>
          </cell>
          <cell r="F165">
            <v>13</v>
          </cell>
          <cell r="G165" t="str">
            <v>BUSINESS</v>
          </cell>
          <cell r="H165" t="str">
            <v>RUM</v>
          </cell>
          <cell r="I165">
            <v>35878432.880000003</v>
          </cell>
          <cell r="J165">
            <v>0</v>
          </cell>
          <cell r="K165">
            <v>0</v>
          </cell>
        </row>
        <row r="166">
          <cell r="A166" t="str">
            <v>WRAY AND NEPHEW GROUP LIMITED</v>
          </cell>
          <cell r="B166">
            <v>120</v>
          </cell>
          <cell r="C166" t="str">
            <v>50</v>
          </cell>
          <cell r="D166" t="str">
            <v>JA $</v>
          </cell>
          <cell r="E166" t="str">
            <v>TERM</v>
          </cell>
          <cell r="F166">
            <v>13</v>
          </cell>
          <cell r="G166" t="str">
            <v>BUSINESS</v>
          </cell>
          <cell r="H166" t="str">
            <v>RUM</v>
          </cell>
          <cell r="I166">
            <v>96778378.370000005</v>
          </cell>
          <cell r="J166">
            <v>0</v>
          </cell>
          <cell r="K166">
            <v>0</v>
          </cell>
        </row>
        <row r="167">
          <cell r="A167" t="str">
            <v>WRIGHT AND T LTD.</v>
          </cell>
          <cell r="B167">
            <v>200</v>
          </cell>
          <cell r="C167" t="str">
            <v>66</v>
          </cell>
          <cell r="D167" t="str">
            <v>JA $</v>
          </cell>
          <cell r="E167" t="str">
            <v>O/D</v>
          </cell>
          <cell r="F167">
            <v>31.5</v>
          </cell>
          <cell r="G167" t="str">
            <v>BUSINESS</v>
          </cell>
          <cell r="H167" t="str">
            <v>PROF.</v>
          </cell>
          <cell r="I167">
            <v>32900.46</v>
          </cell>
          <cell r="J167">
            <v>0</v>
          </cell>
          <cell r="K167">
            <v>0</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CU"/>
      <sheetName val="ANG."/>
      <sheetName val="A&amp;B"/>
      <sheetName val="GRE."/>
      <sheetName val="DOM."/>
      <sheetName val="MON."/>
      <sheetName val="ST. K&amp;N"/>
      <sheetName val="ST. L"/>
      <sheetName val="ST.VCT."/>
      <sheetName val="UPLOAD"/>
      <sheetName val="Main"/>
      <sheetName val="Links"/>
      <sheetName val="ErrCheck"/>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s>
    <sheetDataSet>
      <sheetData sheetId="0">
        <row r="1">
          <cell r="A1" t="str">
            <v>NAME</v>
          </cell>
          <cell r="B1" t="str">
            <v>GL</v>
          </cell>
          <cell r="C1" t="str">
            <v>SL</v>
          </cell>
          <cell r="D1" t="str">
            <v>CCY</v>
          </cell>
          <cell r="E1" t="str">
            <v>TYPE</v>
          </cell>
          <cell r="F1" t="str">
            <v>INT</v>
          </cell>
          <cell r="G1" t="str">
            <v>CBM 4</v>
          </cell>
          <cell r="H1" t="str">
            <v>CBM 5</v>
          </cell>
          <cell r="I1" t="str">
            <v>JMD</v>
          </cell>
          <cell r="J1" t="str">
            <v>USD</v>
          </cell>
          <cell r="K1" t="str">
            <v>JMD</v>
          </cell>
        </row>
        <row r="2">
          <cell r="A2" t="str">
            <v>JAMAICA PUBLIC SERVICE CO. LTD</v>
          </cell>
          <cell r="B2">
            <v>120</v>
          </cell>
          <cell r="C2" t="str">
            <v>02</v>
          </cell>
          <cell r="D2" t="str">
            <v>USD</v>
          </cell>
          <cell r="E2" t="str">
            <v>TERM</v>
          </cell>
          <cell r="F2">
            <v>9.75</v>
          </cell>
          <cell r="G2" t="str">
            <v>BUSINESS</v>
          </cell>
          <cell r="H2" t="str">
            <v>GAS</v>
          </cell>
          <cell r="I2">
            <v>169422000</v>
          </cell>
          <cell r="J2">
            <v>3400000</v>
          </cell>
          <cell r="K2">
            <v>169422000</v>
          </cell>
        </row>
        <row r="3">
          <cell r="A3" t="str">
            <v>TROPICAIR</v>
          </cell>
          <cell r="B3">
            <v>120</v>
          </cell>
          <cell r="C3" t="str">
            <v>02</v>
          </cell>
          <cell r="D3" t="str">
            <v>USD</v>
          </cell>
          <cell r="E3" t="str">
            <v>TERM</v>
          </cell>
          <cell r="F3">
            <v>10</v>
          </cell>
          <cell r="G3" t="str">
            <v>BUSINESS</v>
          </cell>
          <cell r="H3" t="str">
            <v>METALS</v>
          </cell>
          <cell r="I3">
            <v>57304500</v>
          </cell>
          <cell r="J3">
            <v>1150000</v>
          </cell>
          <cell r="K3">
            <v>57304500</v>
          </cell>
        </row>
        <row r="4">
          <cell r="A4" t="str">
            <v>MATROUSSE HOLDINGS LIMITED</v>
          </cell>
          <cell r="B4">
            <v>120</v>
          </cell>
          <cell r="C4" t="str">
            <v>02</v>
          </cell>
          <cell r="D4" t="str">
            <v>USD</v>
          </cell>
          <cell r="E4" t="str">
            <v>TERM</v>
          </cell>
          <cell r="F4">
            <v>11</v>
          </cell>
          <cell r="G4" t="str">
            <v>BUSINESS</v>
          </cell>
          <cell r="H4" t="str">
            <v>PROF.</v>
          </cell>
          <cell r="I4">
            <v>1309107.3500000001</v>
          </cell>
          <cell r="J4">
            <v>26271.469997993179</v>
          </cell>
          <cell r="K4">
            <v>1309107.3500000001</v>
          </cell>
        </row>
        <row r="5">
          <cell r="A5" t="str">
            <v>PORT AUTHORITY OF JAMAICA</v>
          </cell>
          <cell r="B5">
            <v>120</v>
          </cell>
          <cell r="C5" t="str">
            <v>02</v>
          </cell>
          <cell r="D5" t="str">
            <v>USD</v>
          </cell>
          <cell r="E5" t="str">
            <v>TERM</v>
          </cell>
          <cell r="F5">
            <v>11</v>
          </cell>
          <cell r="G5" t="str">
            <v>PSX</v>
          </cell>
          <cell r="H5" t="str">
            <v>PSX</v>
          </cell>
          <cell r="I5">
            <v>49830000</v>
          </cell>
          <cell r="J5">
            <v>1000000</v>
          </cell>
          <cell r="K5">
            <v>49830000</v>
          </cell>
        </row>
        <row r="6">
          <cell r="A6" t="str">
            <v>CHECKER INT'L</v>
          </cell>
          <cell r="B6">
            <v>120</v>
          </cell>
          <cell r="C6" t="str">
            <v>02</v>
          </cell>
          <cell r="D6" t="str">
            <v>USD</v>
          </cell>
          <cell r="E6" t="str">
            <v>TERM</v>
          </cell>
          <cell r="F6">
            <v>12</v>
          </cell>
          <cell r="G6" t="str">
            <v>BUSINESS</v>
          </cell>
          <cell r="H6" t="str">
            <v>MFG-CHEM</v>
          </cell>
          <cell r="I6">
            <v>1190611.1100000001</v>
          </cell>
          <cell r="J6">
            <v>23893.459963877187</v>
          </cell>
          <cell r="K6">
            <v>1190611.1100000001</v>
          </cell>
        </row>
        <row r="7">
          <cell r="A7" t="str">
            <v>JAMAICA BROILERS GROUP</v>
          </cell>
          <cell r="B7">
            <v>120</v>
          </cell>
          <cell r="C7" t="str">
            <v>02</v>
          </cell>
          <cell r="D7" t="str">
            <v>JA $</v>
          </cell>
          <cell r="E7" t="str">
            <v>TERM</v>
          </cell>
          <cell r="F7">
            <v>12</v>
          </cell>
          <cell r="G7" t="str">
            <v>BUSINESS</v>
          </cell>
          <cell r="H7" t="str">
            <v>LIVESTOCK</v>
          </cell>
          <cell r="I7">
            <v>10736845</v>
          </cell>
          <cell r="J7">
            <v>0</v>
          </cell>
          <cell r="K7">
            <v>0</v>
          </cell>
        </row>
        <row r="8">
          <cell r="A8" t="str">
            <v>MUSSON JAMAICA LTD.</v>
          </cell>
          <cell r="B8">
            <v>120</v>
          </cell>
          <cell r="C8" t="str">
            <v>02</v>
          </cell>
          <cell r="D8" t="str">
            <v>JA $</v>
          </cell>
          <cell r="E8" t="str">
            <v>TERM</v>
          </cell>
          <cell r="F8">
            <v>12</v>
          </cell>
          <cell r="G8" t="str">
            <v>BUSINESS</v>
          </cell>
          <cell r="H8" t="str">
            <v>FOOD</v>
          </cell>
          <cell r="I8">
            <v>5500000</v>
          </cell>
          <cell r="J8">
            <v>0</v>
          </cell>
          <cell r="K8">
            <v>0</v>
          </cell>
        </row>
        <row r="9">
          <cell r="A9" t="str">
            <v>VILLAGE RESORTS LIMITED</v>
          </cell>
          <cell r="B9">
            <v>120</v>
          </cell>
          <cell r="C9" t="str">
            <v>02</v>
          </cell>
          <cell r="D9" t="str">
            <v>USD</v>
          </cell>
          <cell r="E9" t="str">
            <v>TERM</v>
          </cell>
          <cell r="F9">
            <v>12</v>
          </cell>
          <cell r="G9" t="str">
            <v>BUSINESS</v>
          </cell>
          <cell r="H9" t="str">
            <v>TOURISM</v>
          </cell>
          <cell r="I9">
            <v>3452969.85</v>
          </cell>
          <cell r="J9">
            <v>69295</v>
          </cell>
          <cell r="K9">
            <v>3452969.85</v>
          </cell>
        </row>
        <row r="10">
          <cell r="A10" t="str">
            <v>WRAY AND NEPHEW GROUP LIMITED</v>
          </cell>
          <cell r="B10">
            <v>120</v>
          </cell>
          <cell r="C10" t="str">
            <v>02</v>
          </cell>
          <cell r="D10" t="str">
            <v>JA $</v>
          </cell>
          <cell r="E10" t="str">
            <v>TERM</v>
          </cell>
          <cell r="F10">
            <v>13</v>
          </cell>
          <cell r="G10" t="str">
            <v>BUSINESS</v>
          </cell>
          <cell r="H10" t="str">
            <v>RUM</v>
          </cell>
          <cell r="I10">
            <v>18500000</v>
          </cell>
          <cell r="J10">
            <v>0</v>
          </cell>
          <cell r="K10">
            <v>0</v>
          </cell>
        </row>
        <row r="11">
          <cell r="A11" t="str">
            <v>WRAY AND NEPHEW GROUP LIMITED</v>
          </cell>
          <cell r="B11">
            <v>120</v>
          </cell>
          <cell r="C11" t="str">
            <v>02</v>
          </cell>
          <cell r="D11" t="str">
            <v>JA $</v>
          </cell>
          <cell r="E11" t="str">
            <v>TERM</v>
          </cell>
          <cell r="F11">
            <v>13</v>
          </cell>
          <cell r="G11" t="str">
            <v>BUSINESS</v>
          </cell>
          <cell r="H11" t="str">
            <v>RUM</v>
          </cell>
          <cell r="I11">
            <v>242058000</v>
          </cell>
          <cell r="J11">
            <v>0</v>
          </cell>
          <cell r="K11">
            <v>0</v>
          </cell>
        </row>
        <row r="12">
          <cell r="A12" t="str">
            <v>SHELL COMPANY W.I. LTD.</v>
          </cell>
          <cell r="B12">
            <v>120</v>
          </cell>
          <cell r="C12" t="str">
            <v>02</v>
          </cell>
          <cell r="D12" t="str">
            <v>JA $</v>
          </cell>
          <cell r="E12" t="str">
            <v>TERM</v>
          </cell>
          <cell r="F12">
            <v>13.7</v>
          </cell>
          <cell r="G12" t="str">
            <v>BUSINESS</v>
          </cell>
          <cell r="H12" t="str">
            <v>GAS</v>
          </cell>
          <cell r="I12">
            <v>70000000</v>
          </cell>
          <cell r="J12">
            <v>0</v>
          </cell>
          <cell r="K12">
            <v>0</v>
          </cell>
        </row>
        <row r="13">
          <cell r="A13" t="str">
            <v>TASTEE LIMITED</v>
          </cell>
          <cell r="B13">
            <v>120</v>
          </cell>
          <cell r="C13" t="str">
            <v>02</v>
          </cell>
          <cell r="D13" t="str">
            <v>JA $</v>
          </cell>
          <cell r="E13" t="str">
            <v>TERM</v>
          </cell>
          <cell r="F13">
            <v>22.63</v>
          </cell>
          <cell r="G13" t="str">
            <v>BUSINESS</v>
          </cell>
          <cell r="H13" t="str">
            <v>FOOD</v>
          </cell>
          <cell r="I13">
            <v>8500000</v>
          </cell>
          <cell r="J13">
            <v>0</v>
          </cell>
          <cell r="K13">
            <v>0</v>
          </cell>
        </row>
        <row r="14">
          <cell r="A14" t="str">
            <v>BARRETT CALMAN</v>
          </cell>
          <cell r="B14">
            <v>120</v>
          </cell>
          <cell r="C14" t="str">
            <v>02</v>
          </cell>
          <cell r="D14" t="str">
            <v>JA $</v>
          </cell>
          <cell r="E14" t="str">
            <v>TERM</v>
          </cell>
          <cell r="F14">
            <v>32</v>
          </cell>
          <cell r="G14" t="str">
            <v>INDIV.</v>
          </cell>
          <cell r="H14" t="str">
            <v>INDIV.</v>
          </cell>
          <cell r="I14">
            <v>3933333.33</v>
          </cell>
          <cell r="J14">
            <v>0</v>
          </cell>
          <cell r="K14">
            <v>0</v>
          </cell>
        </row>
        <row r="15">
          <cell r="A15" t="str">
            <v>VAP LIMITED</v>
          </cell>
          <cell r="B15">
            <v>120</v>
          </cell>
          <cell r="C15" t="str">
            <v>02</v>
          </cell>
          <cell r="D15" t="str">
            <v>JA $</v>
          </cell>
          <cell r="E15" t="str">
            <v>TERM</v>
          </cell>
          <cell r="F15">
            <v>32</v>
          </cell>
          <cell r="G15" t="str">
            <v>BUSINESS</v>
          </cell>
          <cell r="H15" t="str">
            <v>PROF.</v>
          </cell>
          <cell r="I15">
            <v>178537</v>
          </cell>
          <cell r="J15">
            <v>0</v>
          </cell>
          <cell r="K15">
            <v>0</v>
          </cell>
        </row>
        <row r="16">
          <cell r="A16" t="str">
            <v>DUQUESNAY RONALD</v>
          </cell>
          <cell r="B16">
            <v>120</v>
          </cell>
          <cell r="C16" t="str">
            <v>03</v>
          </cell>
          <cell r="D16" t="str">
            <v>JA $</v>
          </cell>
          <cell r="E16" t="str">
            <v>MTG</v>
          </cell>
          <cell r="F16">
            <v>10</v>
          </cell>
          <cell r="G16" t="str">
            <v>INDIV.</v>
          </cell>
          <cell r="H16" t="str">
            <v>INDIV.</v>
          </cell>
          <cell r="I16">
            <v>1854.49</v>
          </cell>
          <cell r="J16">
            <v>0</v>
          </cell>
          <cell r="K16">
            <v>0</v>
          </cell>
        </row>
        <row r="17">
          <cell r="A17" t="str">
            <v>DUQUESNAY STEPHEN</v>
          </cell>
          <cell r="B17">
            <v>120</v>
          </cell>
          <cell r="C17" t="str">
            <v>03</v>
          </cell>
          <cell r="D17" t="str">
            <v>JA $</v>
          </cell>
          <cell r="E17" t="str">
            <v>MTG</v>
          </cell>
          <cell r="F17">
            <v>10</v>
          </cell>
          <cell r="G17" t="str">
            <v>INDIV.</v>
          </cell>
          <cell r="H17" t="str">
            <v>INDIV.</v>
          </cell>
          <cell r="I17">
            <v>0.04</v>
          </cell>
          <cell r="J17">
            <v>0</v>
          </cell>
          <cell r="K17">
            <v>0</v>
          </cell>
        </row>
        <row r="18">
          <cell r="A18" t="str">
            <v>HWE MINING AND CONTRACTING LTD.</v>
          </cell>
          <cell r="B18">
            <v>120</v>
          </cell>
          <cell r="C18" t="str">
            <v>04</v>
          </cell>
          <cell r="D18" t="str">
            <v>USD</v>
          </cell>
          <cell r="E18" t="str">
            <v>TERM</v>
          </cell>
          <cell r="F18">
            <v>12</v>
          </cell>
          <cell r="G18" t="str">
            <v>BUSINESS</v>
          </cell>
          <cell r="H18" t="str">
            <v>MINING</v>
          </cell>
          <cell r="I18">
            <v>1127569.68</v>
          </cell>
          <cell r="J18">
            <v>22628.329921733894</v>
          </cell>
          <cell r="K18">
            <v>1127569.68</v>
          </cell>
        </row>
        <row r="19">
          <cell r="A19" t="str">
            <v>K. CHANDIRAM LIMITED</v>
          </cell>
          <cell r="B19">
            <v>120</v>
          </cell>
          <cell r="C19" t="str">
            <v>04</v>
          </cell>
          <cell r="D19" t="str">
            <v>USD</v>
          </cell>
          <cell r="E19" t="str">
            <v>TERM</v>
          </cell>
          <cell r="F19">
            <v>12</v>
          </cell>
          <cell r="G19" t="str">
            <v>BUSINESS</v>
          </cell>
          <cell r="H19" t="str">
            <v>DIST'N</v>
          </cell>
          <cell r="I19">
            <v>2752036.65</v>
          </cell>
          <cell r="J19">
            <v>55228.509933774832</v>
          </cell>
          <cell r="K19">
            <v>2752036.65</v>
          </cell>
        </row>
        <row r="20">
          <cell r="A20" t="str">
            <v>NESTLE-JMP LIMITED</v>
          </cell>
          <cell r="B20">
            <v>120</v>
          </cell>
          <cell r="C20" t="str">
            <v>04</v>
          </cell>
          <cell r="D20" t="str">
            <v>JA $</v>
          </cell>
          <cell r="E20" t="str">
            <v>TERM</v>
          </cell>
          <cell r="F20">
            <v>12</v>
          </cell>
          <cell r="G20" t="str">
            <v>BUSINESS</v>
          </cell>
          <cell r="H20" t="str">
            <v>FOOD</v>
          </cell>
          <cell r="I20">
            <v>3504653.95</v>
          </cell>
          <cell r="J20">
            <v>0</v>
          </cell>
          <cell r="K20">
            <v>0</v>
          </cell>
        </row>
        <row r="21">
          <cell r="A21" t="str">
            <v>PEGASUS HOTEL</v>
          </cell>
          <cell r="B21">
            <v>120</v>
          </cell>
          <cell r="C21" t="str">
            <v>04</v>
          </cell>
          <cell r="D21" t="str">
            <v>USD</v>
          </cell>
          <cell r="E21" t="str">
            <v>TERM</v>
          </cell>
          <cell r="F21">
            <v>12</v>
          </cell>
          <cell r="G21" t="str">
            <v>BUSINESS</v>
          </cell>
          <cell r="H21" t="str">
            <v>TOURISM</v>
          </cell>
          <cell r="I21">
            <v>914378.01</v>
          </cell>
          <cell r="J21">
            <v>18349.950030102347</v>
          </cell>
          <cell r="K21">
            <v>914378.00999999989</v>
          </cell>
        </row>
        <row r="22">
          <cell r="A22" t="str">
            <v>VILLAGE RESORTS LIMITED</v>
          </cell>
          <cell r="B22">
            <v>120</v>
          </cell>
          <cell r="C22" t="str">
            <v>04</v>
          </cell>
          <cell r="D22" t="str">
            <v>USD</v>
          </cell>
          <cell r="E22" t="str">
            <v>TERM</v>
          </cell>
          <cell r="F22">
            <v>12</v>
          </cell>
          <cell r="G22" t="str">
            <v>BUSINESS</v>
          </cell>
          <cell r="H22" t="str">
            <v>TOURISM</v>
          </cell>
          <cell r="I22">
            <v>752388.65</v>
          </cell>
          <cell r="J22">
            <v>15099.1099739113</v>
          </cell>
          <cell r="K22">
            <v>752388.65</v>
          </cell>
        </row>
        <row r="23">
          <cell r="A23" t="str">
            <v>COATES BROTHERS JAMAICA LIMITED</v>
          </cell>
          <cell r="B23">
            <v>120</v>
          </cell>
          <cell r="C23" t="str">
            <v>04</v>
          </cell>
          <cell r="D23" t="str">
            <v>JA $</v>
          </cell>
          <cell r="E23" t="str">
            <v>TERM</v>
          </cell>
          <cell r="F23">
            <v>15</v>
          </cell>
          <cell r="G23" t="str">
            <v>BUSINESS</v>
          </cell>
          <cell r="H23" t="str">
            <v>PROF.</v>
          </cell>
          <cell r="I23">
            <v>1619354.39</v>
          </cell>
          <cell r="J23">
            <v>0</v>
          </cell>
          <cell r="K23">
            <v>0</v>
          </cell>
        </row>
        <row r="24">
          <cell r="A24" t="str">
            <v>MOORE BUSINESS FORMS CARIB LTD.</v>
          </cell>
          <cell r="B24">
            <v>120</v>
          </cell>
          <cell r="C24" t="str">
            <v>04</v>
          </cell>
          <cell r="D24" t="str">
            <v>JA $</v>
          </cell>
          <cell r="E24" t="str">
            <v>TERM</v>
          </cell>
          <cell r="F24">
            <v>21</v>
          </cell>
          <cell r="G24" t="str">
            <v>BUSINESS</v>
          </cell>
          <cell r="H24" t="str">
            <v>PRINT</v>
          </cell>
          <cell r="I24">
            <v>1348749.34</v>
          </cell>
          <cell r="J24">
            <v>0</v>
          </cell>
          <cell r="K24">
            <v>0</v>
          </cell>
        </row>
        <row r="25">
          <cell r="A25" t="str">
            <v>MOORE BUSINESS FORMS CARIB LTD.</v>
          </cell>
          <cell r="B25">
            <v>120</v>
          </cell>
          <cell r="C25" t="str">
            <v>04</v>
          </cell>
          <cell r="D25" t="str">
            <v>JA $</v>
          </cell>
          <cell r="E25" t="str">
            <v>TERM</v>
          </cell>
          <cell r="F25">
            <v>21</v>
          </cell>
          <cell r="G25" t="str">
            <v>BUSINESS</v>
          </cell>
          <cell r="H25" t="str">
            <v>PRINT</v>
          </cell>
          <cell r="I25">
            <v>5208256.72</v>
          </cell>
          <cell r="J25">
            <v>0</v>
          </cell>
          <cell r="K25">
            <v>0</v>
          </cell>
        </row>
        <row r="26">
          <cell r="A26" t="str">
            <v>THREE RIVERS MGMT. LTD.</v>
          </cell>
          <cell r="B26">
            <v>120</v>
          </cell>
          <cell r="C26" t="str">
            <v>04</v>
          </cell>
          <cell r="D26" t="str">
            <v>JA $</v>
          </cell>
          <cell r="E26" t="str">
            <v>TERM</v>
          </cell>
          <cell r="F26">
            <v>23</v>
          </cell>
          <cell r="G26" t="str">
            <v>BUSINESS</v>
          </cell>
          <cell r="H26" t="str">
            <v>TOURISM</v>
          </cell>
          <cell r="I26">
            <v>2499299.0099999998</v>
          </cell>
          <cell r="J26">
            <v>0</v>
          </cell>
          <cell r="K26">
            <v>0</v>
          </cell>
        </row>
        <row r="27">
          <cell r="A27" t="str">
            <v>CARIBBEAN CEMENT COMPANY LTD</v>
          </cell>
          <cell r="B27">
            <v>120</v>
          </cell>
          <cell r="C27" t="str">
            <v>04</v>
          </cell>
          <cell r="D27" t="str">
            <v>JA $</v>
          </cell>
          <cell r="E27" t="str">
            <v>TERM</v>
          </cell>
          <cell r="F27">
            <v>26.5</v>
          </cell>
          <cell r="G27" t="str">
            <v>BUSINESS</v>
          </cell>
          <cell r="H27" t="str">
            <v>CEMENT</v>
          </cell>
          <cell r="I27">
            <v>3945468.41</v>
          </cell>
          <cell r="J27">
            <v>0</v>
          </cell>
          <cell r="K27">
            <v>0</v>
          </cell>
        </row>
        <row r="28">
          <cell r="A28" t="str">
            <v>COLGATE PALMOLIVE</v>
          </cell>
          <cell r="B28">
            <v>120</v>
          </cell>
          <cell r="C28" t="str">
            <v>04</v>
          </cell>
          <cell r="D28" t="str">
            <v>JA $</v>
          </cell>
          <cell r="E28" t="str">
            <v>TERM</v>
          </cell>
          <cell r="F28">
            <v>26.5</v>
          </cell>
          <cell r="G28" t="str">
            <v>BUSINESS</v>
          </cell>
          <cell r="H28" t="str">
            <v>DIST'N</v>
          </cell>
          <cell r="I28">
            <v>151795.15</v>
          </cell>
          <cell r="J28">
            <v>0</v>
          </cell>
          <cell r="K28">
            <v>0</v>
          </cell>
        </row>
        <row r="29">
          <cell r="A29" t="str">
            <v>GRACE KENNEDY REMITTANCE SERVICE</v>
          </cell>
          <cell r="B29">
            <v>120</v>
          </cell>
          <cell r="C29" t="str">
            <v>04</v>
          </cell>
          <cell r="D29" t="str">
            <v>JA $</v>
          </cell>
          <cell r="E29" t="str">
            <v>TERM</v>
          </cell>
          <cell r="F29">
            <v>32</v>
          </cell>
          <cell r="G29" t="str">
            <v>F.I.</v>
          </cell>
          <cell r="H29" t="str">
            <v>F.I.</v>
          </cell>
          <cell r="I29">
            <v>1149086.8700000001</v>
          </cell>
          <cell r="J29">
            <v>0</v>
          </cell>
          <cell r="K29">
            <v>0</v>
          </cell>
        </row>
        <row r="30">
          <cell r="A30" t="str">
            <v>GOVERNMENT OF JAMAICA</v>
          </cell>
          <cell r="B30">
            <v>120</v>
          </cell>
          <cell r="C30" t="str">
            <v>06</v>
          </cell>
          <cell r="D30" t="str">
            <v>USD</v>
          </cell>
          <cell r="E30" t="str">
            <v>TERM</v>
          </cell>
          <cell r="F30">
            <v>10</v>
          </cell>
          <cell r="G30" t="str">
            <v>C.G</v>
          </cell>
          <cell r="H30" t="str">
            <v>C.G</v>
          </cell>
          <cell r="I30">
            <v>7583513.0899999999</v>
          </cell>
          <cell r="J30">
            <v>152187.69997993176</v>
          </cell>
          <cell r="K30">
            <v>7583513.0899999989</v>
          </cell>
        </row>
        <row r="31">
          <cell r="A31" t="str">
            <v>NICO DISTRIBUTORS LIMITED</v>
          </cell>
          <cell r="B31">
            <v>120</v>
          </cell>
          <cell r="C31" t="str">
            <v>06</v>
          </cell>
          <cell r="D31" t="str">
            <v>JA $</v>
          </cell>
          <cell r="E31" t="str">
            <v>TERM</v>
          </cell>
          <cell r="F31">
            <v>30.75</v>
          </cell>
          <cell r="G31" t="str">
            <v>BUSINESS</v>
          </cell>
          <cell r="H31" t="str">
            <v>DIST'N</v>
          </cell>
          <cell r="I31">
            <v>4003067.01</v>
          </cell>
          <cell r="J31">
            <v>0</v>
          </cell>
          <cell r="K31">
            <v>0</v>
          </cell>
        </row>
        <row r="32">
          <cell r="A32" t="str">
            <v>NICO DISTRIBUTORS LIMITED</v>
          </cell>
          <cell r="B32">
            <v>120</v>
          </cell>
          <cell r="C32" t="str">
            <v>06</v>
          </cell>
          <cell r="D32" t="str">
            <v>USD</v>
          </cell>
          <cell r="E32" t="str">
            <v>TERM</v>
          </cell>
          <cell r="F32">
            <v>30.75</v>
          </cell>
          <cell r="G32" t="str">
            <v>BUSINESS</v>
          </cell>
          <cell r="H32" t="str">
            <v>DIST'N</v>
          </cell>
          <cell r="I32">
            <v>17938800</v>
          </cell>
          <cell r="J32">
            <v>360000</v>
          </cell>
          <cell r="K32">
            <v>17938800</v>
          </cell>
        </row>
        <row r="33">
          <cell r="A33" t="str">
            <v>WENDICO JAMAICA LIMITED</v>
          </cell>
          <cell r="B33">
            <v>120</v>
          </cell>
          <cell r="C33" t="str">
            <v>13</v>
          </cell>
          <cell r="D33" t="str">
            <v>USD</v>
          </cell>
          <cell r="E33" t="str">
            <v>TERM</v>
          </cell>
          <cell r="F33">
            <v>12</v>
          </cell>
          <cell r="G33" t="str">
            <v>BUSINESS</v>
          </cell>
          <cell r="H33" t="str">
            <v>FOOD</v>
          </cell>
          <cell r="I33">
            <v>3621895.04</v>
          </cell>
          <cell r="J33">
            <v>72685.029901665665</v>
          </cell>
          <cell r="K33">
            <v>3621895.04</v>
          </cell>
        </row>
        <row r="34">
          <cell r="A34" t="str">
            <v>SERAMCO</v>
          </cell>
          <cell r="B34">
            <v>120</v>
          </cell>
          <cell r="C34" t="str">
            <v>15</v>
          </cell>
          <cell r="D34" t="str">
            <v>JA $</v>
          </cell>
          <cell r="E34" t="str">
            <v>TERM</v>
          </cell>
          <cell r="F34">
            <v>9.75</v>
          </cell>
          <cell r="G34" t="str">
            <v>BUSINESS</v>
          </cell>
          <cell r="H34" t="str">
            <v>PROF.</v>
          </cell>
          <cell r="I34">
            <v>1027089.52</v>
          </cell>
          <cell r="J34">
            <v>0</v>
          </cell>
          <cell r="K34">
            <v>0</v>
          </cell>
        </row>
        <row r="35">
          <cell r="A35" t="str">
            <v>SERAMCO</v>
          </cell>
          <cell r="B35">
            <v>120</v>
          </cell>
          <cell r="C35" t="str">
            <v>15</v>
          </cell>
          <cell r="D35" t="str">
            <v>USD</v>
          </cell>
          <cell r="E35" t="str">
            <v>TERM</v>
          </cell>
          <cell r="F35">
            <v>9.75</v>
          </cell>
          <cell r="G35" t="str">
            <v>BUSINESS</v>
          </cell>
          <cell r="H35" t="str">
            <v>PROF.</v>
          </cell>
          <cell r="I35">
            <v>3649315.5</v>
          </cell>
          <cell r="J35">
            <v>73235.310054184229</v>
          </cell>
          <cell r="K35">
            <v>3649315.5</v>
          </cell>
        </row>
        <row r="36">
          <cell r="A36" t="str">
            <v>GOVERNMENT OF JAMAICA</v>
          </cell>
          <cell r="B36">
            <v>120</v>
          </cell>
          <cell r="C36" t="str">
            <v>18</v>
          </cell>
          <cell r="D36" t="str">
            <v>USD</v>
          </cell>
          <cell r="E36" t="str">
            <v>TERM</v>
          </cell>
          <cell r="F36">
            <v>10</v>
          </cell>
          <cell r="G36" t="str">
            <v>C.G</v>
          </cell>
          <cell r="H36" t="str">
            <v>C.G</v>
          </cell>
          <cell r="I36">
            <v>120771137.26000001</v>
          </cell>
          <cell r="J36">
            <v>2423663.2000802732</v>
          </cell>
          <cell r="K36">
            <v>120771137.26000001</v>
          </cell>
        </row>
        <row r="37">
          <cell r="A37" t="str">
            <v>SUGAR COMPANY</v>
          </cell>
          <cell r="B37">
            <v>120</v>
          </cell>
          <cell r="C37" t="str">
            <v>18</v>
          </cell>
          <cell r="D37" t="str">
            <v>USD</v>
          </cell>
          <cell r="E37" t="str">
            <v>TERM</v>
          </cell>
          <cell r="F37">
            <v>12</v>
          </cell>
          <cell r="G37" t="str">
            <v>POX</v>
          </cell>
          <cell r="H37" t="str">
            <v>POX</v>
          </cell>
          <cell r="I37">
            <v>6090330.2300000004</v>
          </cell>
          <cell r="J37">
            <v>122222.15994380896</v>
          </cell>
          <cell r="K37">
            <v>6090330.2300000004</v>
          </cell>
        </row>
        <row r="38">
          <cell r="A38" t="str">
            <v>CHALICE LIMITED</v>
          </cell>
          <cell r="B38">
            <v>120</v>
          </cell>
          <cell r="C38" t="str">
            <v>33</v>
          </cell>
          <cell r="D38" t="str">
            <v>JA $</v>
          </cell>
          <cell r="E38" t="str">
            <v>MTG</v>
          </cell>
          <cell r="F38">
            <v>10</v>
          </cell>
          <cell r="G38" t="str">
            <v>BUSINESS</v>
          </cell>
          <cell r="H38" t="str">
            <v>R/E SVCS</v>
          </cell>
          <cell r="I38">
            <v>34595.07</v>
          </cell>
          <cell r="J38">
            <v>0</v>
          </cell>
          <cell r="K38">
            <v>0</v>
          </cell>
        </row>
        <row r="39">
          <cell r="A39" t="str">
            <v>DUQUESNAY RONALD</v>
          </cell>
          <cell r="B39">
            <v>120</v>
          </cell>
          <cell r="C39" t="str">
            <v>33</v>
          </cell>
          <cell r="D39" t="str">
            <v>JA $</v>
          </cell>
          <cell r="E39" t="str">
            <v>MTG</v>
          </cell>
          <cell r="F39">
            <v>10</v>
          </cell>
          <cell r="G39" t="str">
            <v>INDIV.</v>
          </cell>
          <cell r="H39" t="str">
            <v>INDIV.</v>
          </cell>
          <cell r="I39">
            <v>34277.4</v>
          </cell>
          <cell r="J39">
            <v>0</v>
          </cell>
          <cell r="K39">
            <v>0</v>
          </cell>
        </row>
        <row r="40">
          <cell r="A40" t="str">
            <v>DUQUESNAY STEPHEN</v>
          </cell>
          <cell r="B40">
            <v>120</v>
          </cell>
          <cell r="C40" t="str">
            <v>33</v>
          </cell>
          <cell r="D40" t="str">
            <v>JA $</v>
          </cell>
          <cell r="E40" t="str">
            <v>MTG</v>
          </cell>
          <cell r="F40">
            <v>10</v>
          </cell>
          <cell r="G40" t="str">
            <v>INDIV.</v>
          </cell>
          <cell r="H40" t="str">
            <v>INDIV.</v>
          </cell>
          <cell r="I40">
            <v>34180.160000000003</v>
          </cell>
          <cell r="J40">
            <v>0</v>
          </cell>
          <cell r="K40">
            <v>0</v>
          </cell>
        </row>
        <row r="41">
          <cell r="A41" t="str">
            <v>NESTLE-JMP LIMITED</v>
          </cell>
          <cell r="B41">
            <v>120</v>
          </cell>
          <cell r="C41" t="str">
            <v>41</v>
          </cell>
          <cell r="D41" t="str">
            <v>JA $</v>
          </cell>
          <cell r="E41" t="str">
            <v>TERM</v>
          </cell>
          <cell r="F41">
            <v>12</v>
          </cell>
          <cell r="G41" t="str">
            <v>BUSINESS</v>
          </cell>
          <cell r="H41" t="str">
            <v>FOOD</v>
          </cell>
          <cell r="I41">
            <v>88380000</v>
          </cell>
          <cell r="J41">
            <v>0</v>
          </cell>
          <cell r="K41">
            <v>0</v>
          </cell>
        </row>
        <row r="42">
          <cell r="A42" t="str">
            <v>JAMAICA OBSERVER</v>
          </cell>
          <cell r="B42">
            <v>120</v>
          </cell>
          <cell r="C42" t="str">
            <v>42</v>
          </cell>
          <cell r="D42" t="str">
            <v>USD</v>
          </cell>
          <cell r="E42" t="str">
            <v>TERM</v>
          </cell>
          <cell r="F42">
            <v>9.5</v>
          </cell>
          <cell r="G42" t="str">
            <v>BUSINESS</v>
          </cell>
          <cell r="H42" t="str">
            <v>PRINT</v>
          </cell>
          <cell r="I42">
            <v>12045968.98</v>
          </cell>
          <cell r="J42">
            <v>241741.30002006824</v>
          </cell>
          <cell r="K42">
            <v>12045968.98</v>
          </cell>
        </row>
        <row r="43">
          <cell r="A43" t="str">
            <v>TYRES R US LIMITED</v>
          </cell>
          <cell r="B43">
            <v>120</v>
          </cell>
          <cell r="C43" t="str">
            <v>42</v>
          </cell>
          <cell r="D43" t="str">
            <v>USD</v>
          </cell>
          <cell r="E43" t="str">
            <v>TERM</v>
          </cell>
          <cell r="F43">
            <v>14</v>
          </cell>
          <cell r="G43" t="str">
            <v>BUSINESS</v>
          </cell>
          <cell r="H43" t="str">
            <v>DIST'N</v>
          </cell>
          <cell r="I43">
            <v>22011356.07</v>
          </cell>
          <cell r="J43">
            <v>441729</v>
          </cell>
          <cell r="K43">
            <v>22011356.07</v>
          </cell>
        </row>
        <row r="44">
          <cell r="A44" t="str">
            <v>CESCO LIMITED</v>
          </cell>
          <cell r="B44">
            <v>120</v>
          </cell>
          <cell r="C44" t="str">
            <v>42</v>
          </cell>
          <cell r="D44" t="str">
            <v>USD</v>
          </cell>
          <cell r="E44" t="str">
            <v>TERM</v>
          </cell>
          <cell r="F44">
            <v>15</v>
          </cell>
          <cell r="G44" t="str">
            <v>BUSINESS</v>
          </cell>
          <cell r="H44" t="str">
            <v>DIST'N</v>
          </cell>
          <cell r="I44">
            <v>19915615.899999999</v>
          </cell>
          <cell r="J44">
            <v>399671.20008027292</v>
          </cell>
          <cell r="K44">
            <v>19915615.899999999</v>
          </cell>
        </row>
        <row r="45">
          <cell r="A45" t="str">
            <v>FALCON CORPORATION LIMITED</v>
          </cell>
          <cell r="B45">
            <v>120</v>
          </cell>
          <cell r="C45" t="str">
            <v>42</v>
          </cell>
          <cell r="D45" t="str">
            <v>USD</v>
          </cell>
          <cell r="E45" t="str">
            <v>TERM</v>
          </cell>
          <cell r="F45">
            <v>15</v>
          </cell>
          <cell r="G45" t="str">
            <v>BUSINESS</v>
          </cell>
          <cell r="H45" t="str">
            <v>DIST'N</v>
          </cell>
          <cell r="I45">
            <v>1494900</v>
          </cell>
          <cell r="J45">
            <v>30000</v>
          </cell>
          <cell r="K45">
            <v>1494900</v>
          </cell>
        </row>
        <row r="46">
          <cell r="A46" t="str">
            <v>GENERAL TOOL AND SUPPLY</v>
          </cell>
          <cell r="B46">
            <v>120</v>
          </cell>
          <cell r="C46" t="str">
            <v>42</v>
          </cell>
          <cell r="D46" t="str">
            <v>USD</v>
          </cell>
          <cell r="E46" t="str">
            <v>TERM</v>
          </cell>
          <cell r="F46">
            <v>15</v>
          </cell>
          <cell r="G46" t="str">
            <v>BUSINESS</v>
          </cell>
          <cell r="H46" t="str">
            <v>DIST'N</v>
          </cell>
          <cell r="I46">
            <v>7466527.7000000002</v>
          </cell>
          <cell r="J46">
            <v>149840.01003411601</v>
          </cell>
          <cell r="K46">
            <v>7466527.7000000011</v>
          </cell>
        </row>
        <row r="47">
          <cell r="A47" t="str">
            <v>VAP LIMITED</v>
          </cell>
          <cell r="B47">
            <v>120</v>
          </cell>
          <cell r="C47" t="str">
            <v>42</v>
          </cell>
          <cell r="D47" t="str">
            <v>USD</v>
          </cell>
          <cell r="E47" t="str">
            <v>TERM</v>
          </cell>
          <cell r="F47">
            <v>32</v>
          </cell>
          <cell r="G47" t="str">
            <v>BUSINESS</v>
          </cell>
          <cell r="H47" t="str">
            <v>PROF.</v>
          </cell>
          <cell r="I47">
            <v>3161414.52</v>
          </cell>
          <cell r="J47">
            <v>63444</v>
          </cell>
          <cell r="K47">
            <v>3161414.52</v>
          </cell>
        </row>
        <row r="48">
          <cell r="A48" t="str">
            <v>WRAY AND NEPHEW GROUP LIMITED</v>
          </cell>
          <cell r="B48">
            <v>120</v>
          </cell>
          <cell r="C48" t="str">
            <v>50</v>
          </cell>
          <cell r="D48" t="str">
            <v>JA $</v>
          </cell>
          <cell r="E48" t="str">
            <v>TERM</v>
          </cell>
          <cell r="F48">
            <v>13</v>
          </cell>
          <cell r="G48" t="str">
            <v>BUSINESS</v>
          </cell>
          <cell r="H48" t="str">
            <v>RUM</v>
          </cell>
          <cell r="I48">
            <v>8300418.75</v>
          </cell>
          <cell r="J48">
            <v>0</v>
          </cell>
          <cell r="K48">
            <v>0</v>
          </cell>
        </row>
        <row r="49">
          <cell r="A49" t="str">
            <v>WRAY AND NEPHEW GROUP LIMITED</v>
          </cell>
          <cell r="B49">
            <v>120</v>
          </cell>
          <cell r="C49" t="str">
            <v>50</v>
          </cell>
          <cell r="D49" t="str">
            <v>JA $</v>
          </cell>
          <cell r="E49" t="str">
            <v>TERM</v>
          </cell>
          <cell r="F49">
            <v>13</v>
          </cell>
          <cell r="G49" t="str">
            <v>BUSINESS</v>
          </cell>
          <cell r="H49" t="str">
            <v>RUM</v>
          </cell>
          <cell r="I49">
            <v>32324581.199999999</v>
          </cell>
          <cell r="J49">
            <v>0</v>
          </cell>
          <cell r="K49">
            <v>0</v>
          </cell>
        </row>
        <row r="50">
          <cell r="A50" t="str">
            <v>WRAY AND NEPHEW GROUP LIMITED</v>
          </cell>
          <cell r="B50">
            <v>120</v>
          </cell>
          <cell r="C50" t="str">
            <v>50</v>
          </cell>
          <cell r="D50" t="str">
            <v>JA $</v>
          </cell>
          <cell r="E50" t="str">
            <v>TERM</v>
          </cell>
          <cell r="F50">
            <v>13</v>
          </cell>
          <cell r="G50" t="str">
            <v>BUSINESS</v>
          </cell>
          <cell r="H50" t="str">
            <v>RUM</v>
          </cell>
          <cell r="I50">
            <v>93556756.739999995</v>
          </cell>
          <cell r="J50">
            <v>0</v>
          </cell>
          <cell r="K50">
            <v>0</v>
          </cell>
        </row>
        <row r="51">
          <cell r="A51" t="str">
            <v>BOGUES BROTHERS INDUSTRIES LTD</v>
          </cell>
          <cell r="B51">
            <v>120</v>
          </cell>
          <cell r="C51" t="str">
            <v>50</v>
          </cell>
          <cell r="D51" t="str">
            <v>JA $</v>
          </cell>
          <cell r="E51" t="str">
            <v>TERM</v>
          </cell>
          <cell r="F51">
            <v>15</v>
          </cell>
          <cell r="G51" t="str">
            <v>BUSINESS</v>
          </cell>
          <cell r="H51" t="str">
            <v>PROF.</v>
          </cell>
          <cell r="I51">
            <v>5950000</v>
          </cell>
          <cell r="J51">
            <v>0</v>
          </cell>
          <cell r="K51">
            <v>0</v>
          </cell>
        </row>
        <row r="52">
          <cell r="A52" t="str">
            <v>SOMERSET ENTERPRISES LTD.</v>
          </cell>
          <cell r="B52">
            <v>120</v>
          </cell>
          <cell r="C52" t="str">
            <v>50</v>
          </cell>
          <cell r="D52" t="str">
            <v>JA $</v>
          </cell>
          <cell r="E52" t="str">
            <v>TERM</v>
          </cell>
          <cell r="F52">
            <v>20</v>
          </cell>
          <cell r="G52" t="str">
            <v>BUSINESS</v>
          </cell>
          <cell r="H52" t="str">
            <v>TOURISM</v>
          </cell>
          <cell r="I52">
            <v>9557165.6199999992</v>
          </cell>
          <cell r="J52">
            <v>0</v>
          </cell>
          <cell r="K52">
            <v>0</v>
          </cell>
        </row>
        <row r="53">
          <cell r="A53" t="str">
            <v>RESTAURANTS OF JAMAICA</v>
          </cell>
          <cell r="B53">
            <v>120</v>
          </cell>
          <cell r="C53" t="str">
            <v>50</v>
          </cell>
          <cell r="D53" t="str">
            <v>JA $</v>
          </cell>
          <cell r="E53" t="str">
            <v>TERM</v>
          </cell>
          <cell r="F53">
            <v>20.88</v>
          </cell>
          <cell r="G53" t="str">
            <v>BUSINESS</v>
          </cell>
          <cell r="H53" t="str">
            <v>FOOD</v>
          </cell>
          <cell r="I53">
            <v>2763157.8</v>
          </cell>
          <cell r="J53">
            <v>0</v>
          </cell>
          <cell r="K53">
            <v>0</v>
          </cell>
        </row>
        <row r="54">
          <cell r="A54" t="str">
            <v>KEENADON LTD T-A L.G SERV CENTRE</v>
          </cell>
          <cell r="B54">
            <v>120</v>
          </cell>
          <cell r="C54" t="str">
            <v>50</v>
          </cell>
          <cell r="D54" t="str">
            <v>JA $</v>
          </cell>
          <cell r="E54" t="str">
            <v>TERM</v>
          </cell>
          <cell r="F54">
            <v>29</v>
          </cell>
          <cell r="G54" t="str">
            <v>BUSINESS</v>
          </cell>
          <cell r="H54" t="str">
            <v>GAS</v>
          </cell>
          <cell r="I54">
            <v>2091836.63</v>
          </cell>
          <cell r="J54">
            <v>0</v>
          </cell>
          <cell r="K54">
            <v>0</v>
          </cell>
        </row>
        <row r="55">
          <cell r="A55" t="str">
            <v>EPPING OIL COMPANY LIMITED</v>
          </cell>
          <cell r="B55">
            <v>120</v>
          </cell>
          <cell r="C55" t="str">
            <v>50</v>
          </cell>
          <cell r="D55" t="str">
            <v>JA $</v>
          </cell>
          <cell r="E55" t="str">
            <v>TERM</v>
          </cell>
          <cell r="F55">
            <v>31</v>
          </cell>
          <cell r="G55" t="str">
            <v>BUSINESS</v>
          </cell>
          <cell r="H55" t="str">
            <v>GAS</v>
          </cell>
          <cell r="I55">
            <v>2933333.36</v>
          </cell>
          <cell r="J55">
            <v>0</v>
          </cell>
          <cell r="K55">
            <v>0</v>
          </cell>
        </row>
        <row r="56">
          <cell r="A56" t="str">
            <v>EPPING OIL COMPANY LIMITED</v>
          </cell>
          <cell r="B56">
            <v>120</v>
          </cell>
          <cell r="C56" t="str">
            <v>50</v>
          </cell>
          <cell r="D56" t="str">
            <v>JA $</v>
          </cell>
          <cell r="E56" t="str">
            <v>TERM</v>
          </cell>
          <cell r="F56">
            <v>31</v>
          </cell>
          <cell r="G56" t="str">
            <v>BUSINESS</v>
          </cell>
          <cell r="H56" t="str">
            <v>GAS</v>
          </cell>
          <cell r="I56">
            <v>166666.56</v>
          </cell>
          <cell r="J56">
            <v>0</v>
          </cell>
          <cell r="K56">
            <v>0</v>
          </cell>
        </row>
        <row r="57">
          <cell r="A57" t="str">
            <v>VAP LIMITED</v>
          </cell>
          <cell r="B57">
            <v>120</v>
          </cell>
          <cell r="C57" t="str">
            <v>50</v>
          </cell>
          <cell r="D57" t="str">
            <v>JA $</v>
          </cell>
          <cell r="E57" t="str">
            <v>TERM</v>
          </cell>
          <cell r="F57">
            <v>32</v>
          </cell>
          <cell r="G57" t="str">
            <v>BUSINESS</v>
          </cell>
          <cell r="H57" t="str">
            <v>PROF.</v>
          </cell>
          <cell r="I57">
            <v>0.01</v>
          </cell>
          <cell r="J57">
            <v>0</v>
          </cell>
          <cell r="K57">
            <v>0</v>
          </cell>
        </row>
        <row r="58">
          <cell r="A58" t="str">
            <v>CAPITAL AND CREDIT MERCHANT BANK</v>
          </cell>
          <cell r="B58">
            <v>120</v>
          </cell>
          <cell r="C58" t="str">
            <v>51</v>
          </cell>
          <cell r="D58" t="str">
            <v>USD</v>
          </cell>
          <cell r="E58" t="str">
            <v>TERM</v>
          </cell>
          <cell r="F58">
            <v>7.25</v>
          </cell>
          <cell r="G58" t="str">
            <v>F.I.</v>
          </cell>
          <cell r="H58" t="str">
            <v>F.I.</v>
          </cell>
          <cell r="I58">
            <v>164439000</v>
          </cell>
          <cell r="J58">
            <v>3300000</v>
          </cell>
          <cell r="K58">
            <v>164439000</v>
          </cell>
        </row>
        <row r="59">
          <cell r="A59" t="str">
            <v>CLARKE WILLIAM</v>
          </cell>
          <cell r="B59">
            <v>120</v>
          </cell>
          <cell r="C59" t="str">
            <v>52</v>
          </cell>
          <cell r="D59" t="str">
            <v>USD</v>
          </cell>
          <cell r="E59" t="str">
            <v>TERM</v>
          </cell>
          <cell r="F59">
            <v>20</v>
          </cell>
          <cell r="G59" t="str">
            <v>INDIV.</v>
          </cell>
          <cell r="H59" t="str">
            <v>INDIV.</v>
          </cell>
          <cell r="I59">
            <v>9966000</v>
          </cell>
          <cell r="J59">
            <v>200000</v>
          </cell>
          <cell r="K59">
            <v>9966000</v>
          </cell>
        </row>
        <row r="60">
          <cell r="A60" t="str">
            <v>GOVERNMENT OF JAMAICA</v>
          </cell>
          <cell r="B60">
            <v>120</v>
          </cell>
          <cell r="C60" t="str">
            <v>53</v>
          </cell>
          <cell r="D60" t="str">
            <v>USD</v>
          </cell>
          <cell r="E60" t="str">
            <v>TERM</v>
          </cell>
          <cell r="F60">
            <v>10</v>
          </cell>
          <cell r="G60" t="str">
            <v>C.G</v>
          </cell>
          <cell r="H60" t="str">
            <v>C.G</v>
          </cell>
          <cell r="I60">
            <v>1489734.62</v>
          </cell>
          <cell r="J60">
            <v>29896.339955849893</v>
          </cell>
          <cell r="K60">
            <v>1489734.62</v>
          </cell>
        </row>
        <row r="61">
          <cell r="A61" t="str">
            <v>GOVERNMENT OF JAMAICA</v>
          </cell>
          <cell r="B61">
            <v>120</v>
          </cell>
          <cell r="C61" t="str">
            <v>53</v>
          </cell>
          <cell r="D61" t="str">
            <v>USD</v>
          </cell>
          <cell r="E61" t="str">
            <v>TERM</v>
          </cell>
          <cell r="F61">
            <v>10</v>
          </cell>
          <cell r="G61" t="str">
            <v>C.G</v>
          </cell>
          <cell r="H61" t="str">
            <v>C.G</v>
          </cell>
          <cell r="I61">
            <v>211962.87</v>
          </cell>
          <cell r="J61">
            <v>4253.7200481637565</v>
          </cell>
          <cell r="K61">
            <v>211962.86999999997</v>
          </cell>
        </row>
        <row r="62">
          <cell r="A62" t="str">
            <v>GOVERNMENT OF JAMAICA</v>
          </cell>
          <cell r="B62">
            <v>120</v>
          </cell>
          <cell r="C62" t="str">
            <v>53</v>
          </cell>
          <cell r="D62" t="str">
            <v>USD</v>
          </cell>
          <cell r="E62" t="str">
            <v>TERM</v>
          </cell>
          <cell r="F62">
            <v>10</v>
          </cell>
          <cell r="G62" t="str">
            <v>C.G</v>
          </cell>
          <cell r="H62" t="str">
            <v>C.G</v>
          </cell>
          <cell r="I62">
            <v>76411335.129999995</v>
          </cell>
          <cell r="J62">
            <v>1533440.3999598634</v>
          </cell>
          <cell r="K62">
            <v>76411335.129999995</v>
          </cell>
        </row>
        <row r="63">
          <cell r="A63" t="str">
            <v>PORT AUTHORITY OF JAMAICA</v>
          </cell>
          <cell r="B63">
            <v>120</v>
          </cell>
          <cell r="C63" t="str">
            <v>55</v>
          </cell>
          <cell r="D63" t="str">
            <v>USD</v>
          </cell>
          <cell r="E63" t="str">
            <v>TERM</v>
          </cell>
          <cell r="F63">
            <v>11</v>
          </cell>
          <cell r="G63" t="str">
            <v>PSX</v>
          </cell>
          <cell r="H63" t="str">
            <v>PSX</v>
          </cell>
          <cell r="I63">
            <v>26469003.359999999</v>
          </cell>
          <cell r="J63">
            <v>531186.09993979533</v>
          </cell>
          <cell r="K63">
            <v>26469003.359999999</v>
          </cell>
        </row>
        <row r="64">
          <cell r="A64" t="str">
            <v>PORT AUTHORITY OF JAMAICA</v>
          </cell>
          <cell r="B64">
            <v>120</v>
          </cell>
          <cell r="C64" t="str">
            <v>55</v>
          </cell>
          <cell r="D64" t="str">
            <v>USD</v>
          </cell>
          <cell r="E64" t="str">
            <v>TERM</v>
          </cell>
          <cell r="F64">
            <v>11</v>
          </cell>
          <cell r="G64" t="str">
            <v>PSX</v>
          </cell>
          <cell r="H64" t="str">
            <v>PSX</v>
          </cell>
          <cell r="I64">
            <v>1159934.77</v>
          </cell>
          <cell r="J64">
            <v>23277.840056191049</v>
          </cell>
          <cell r="K64">
            <v>1159934.77</v>
          </cell>
        </row>
        <row r="65">
          <cell r="A65" t="str">
            <v>PORT AUTHORITY OF JAMAICA</v>
          </cell>
          <cell r="B65">
            <v>120</v>
          </cell>
          <cell r="C65" t="str">
            <v>55</v>
          </cell>
          <cell r="D65" t="str">
            <v>USD</v>
          </cell>
          <cell r="E65" t="str">
            <v>TERM</v>
          </cell>
          <cell r="F65">
            <v>11</v>
          </cell>
          <cell r="G65" t="str">
            <v>PSX</v>
          </cell>
          <cell r="H65" t="str">
            <v>PSX</v>
          </cell>
          <cell r="I65">
            <v>7096067.0599999996</v>
          </cell>
          <cell r="J65">
            <v>142405.51996789084</v>
          </cell>
          <cell r="K65">
            <v>7096067.0600000005</v>
          </cell>
        </row>
        <row r="66">
          <cell r="A66" t="str">
            <v>TROPICAIR</v>
          </cell>
          <cell r="B66">
            <v>120</v>
          </cell>
          <cell r="C66" t="str">
            <v>63</v>
          </cell>
          <cell r="D66" t="str">
            <v>JA $</v>
          </cell>
          <cell r="E66" t="str">
            <v>TERM</v>
          </cell>
          <cell r="F66">
            <v>10</v>
          </cell>
          <cell r="G66" t="str">
            <v>BUSINESS</v>
          </cell>
          <cell r="H66" t="str">
            <v>METALS</v>
          </cell>
          <cell r="I66">
            <v>1529420</v>
          </cell>
          <cell r="J66">
            <v>0</v>
          </cell>
          <cell r="K66">
            <v>0</v>
          </cell>
        </row>
        <row r="67">
          <cell r="A67" t="str">
            <v>JOHNS HALL AGGREGATES LTD</v>
          </cell>
          <cell r="B67">
            <v>120</v>
          </cell>
          <cell r="C67" t="str">
            <v>95</v>
          </cell>
          <cell r="D67" t="str">
            <v>JA $</v>
          </cell>
          <cell r="E67" t="str">
            <v>TERM</v>
          </cell>
          <cell r="F67">
            <v>29</v>
          </cell>
          <cell r="G67" t="str">
            <v>BUSINESS</v>
          </cell>
          <cell r="H67" t="str">
            <v>MINING</v>
          </cell>
          <cell r="I67">
            <v>105555.75</v>
          </cell>
          <cell r="J67">
            <v>0</v>
          </cell>
          <cell r="K67">
            <v>0</v>
          </cell>
        </row>
        <row r="68">
          <cell r="A68" t="str">
            <v>STAFF-4%</v>
          </cell>
          <cell r="B68">
            <v>121</v>
          </cell>
          <cell r="C68" t="str">
            <v>00</v>
          </cell>
          <cell r="D68" t="str">
            <v>JA $</v>
          </cell>
          <cell r="E68" t="str">
            <v>TERM</v>
          </cell>
          <cell r="F68">
            <v>4</v>
          </cell>
          <cell r="G68" t="str">
            <v>INDIV.</v>
          </cell>
          <cell r="H68" t="str">
            <v>INDIV.</v>
          </cell>
          <cell r="I68">
            <v>58665737.200000003</v>
          </cell>
          <cell r="J68">
            <v>0</v>
          </cell>
          <cell r="K68">
            <v>0</v>
          </cell>
        </row>
        <row r="69">
          <cell r="A69" t="str">
            <v>STAFF-20.75%</v>
          </cell>
          <cell r="B69">
            <v>121</v>
          </cell>
          <cell r="C69" t="str">
            <v>06</v>
          </cell>
          <cell r="D69" t="str">
            <v>JA $</v>
          </cell>
          <cell r="E69" t="str">
            <v>TERM</v>
          </cell>
          <cell r="F69">
            <v>20.75</v>
          </cell>
          <cell r="G69" t="str">
            <v>INDIV.</v>
          </cell>
          <cell r="H69" t="str">
            <v>INDIV.</v>
          </cell>
          <cell r="I69">
            <v>1852677.35</v>
          </cell>
          <cell r="J69">
            <v>0</v>
          </cell>
          <cell r="K69">
            <v>0</v>
          </cell>
        </row>
        <row r="70">
          <cell r="A70" t="str">
            <v>STAFF-3%</v>
          </cell>
          <cell r="B70">
            <v>121</v>
          </cell>
          <cell r="C70" t="str">
            <v>08</v>
          </cell>
          <cell r="D70" t="str">
            <v>JA $</v>
          </cell>
          <cell r="E70" t="str">
            <v>MTG</v>
          </cell>
          <cell r="F70">
            <v>3</v>
          </cell>
          <cell r="G70" t="str">
            <v>INDIV.</v>
          </cell>
          <cell r="H70" t="str">
            <v>construction</v>
          </cell>
          <cell r="I70">
            <v>39679048.170000002</v>
          </cell>
          <cell r="J70">
            <v>0</v>
          </cell>
          <cell r="K70">
            <v>0</v>
          </cell>
        </row>
        <row r="71">
          <cell r="A71" t="str">
            <v>STAFF-16%</v>
          </cell>
          <cell r="B71">
            <v>121</v>
          </cell>
          <cell r="C71" t="str">
            <v>10</v>
          </cell>
          <cell r="D71" t="str">
            <v>JA $</v>
          </cell>
          <cell r="E71" t="str">
            <v>MTG</v>
          </cell>
          <cell r="F71">
            <v>16</v>
          </cell>
          <cell r="G71" t="str">
            <v>INDIV.</v>
          </cell>
          <cell r="H71" t="str">
            <v>construction</v>
          </cell>
          <cell r="I71">
            <v>10972196.08</v>
          </cell>
          <cell r="J71">
            <v>0</v>
          </cell>
          <cell r="K71">
            <v>0</v>
          </cell>
        </row>
        <row r="72">
          <cell r="A72" t="str">
            <v>ESSO STANDARD OIL S.A. LTD.</v>
          </cell>
          <cell r="B72">
            <v>126</v>
          </cell>
          <cell r="C72" t="str">
            <v>02</v>
          </cell>
          <cell r="D72" t="str">
            <v>JA $</v>
          </cell>
          <cell r="E72" t="str">
            <v>O/D</v>
          </cell>
          <cell r="F72">
            <v>12</v>
          </cell>
          <cell r="G72" t="str">
            <v>BUSINESS</v>
          </cell>
          <cell r="H72" t="str">
            <v>GAS</v>
          </cell>
          <cell r="I72">
            <v>6964745.5199999996</v>
          </cell>
          <cell r="J72">
            <v>0</v>
          </cell>
          <cell r="K72">
            <v>0</v>
          </cell>
        </row>
        <row r="73">
          <cell r="A73" t="str">
            <v>JAMAICA COOPERATIVE CREDIT UNION</v>
          </cell>
          <cell r="B73">
            <v>126</v>
          </cell>
          <cell r="C73" t="str">
            <v>02</v>
          </cell>
          <cell r="D73" t="str">
            <v>JA $</v>
          </cell>
          <cell r="E73" t="str">
            <v>O/D</v>
          </cell>
          <cell r="F73">
            <v>12</v>
          </cell>
          <cell r="G73" t="str">
            <v>F.I.</v>
          </cell>
          <cell r="H73" t="str">
            <v>F.I.</v>
          </cell>
          <cell r="I73">
            <v>429454.18</v>
          </cell>
          <cell r="J73">
            <v>0</v>
          </cell>
          <cell r="K73">
            <v>0</v>
          </cell>
        </row>
        <row r="74">
          <cell r="A74" t="str">
            <v>MUSSON JAMAICA LTD.</v>
          </cell>
          <cell r="B74">
            <v>126</v>
          </cell>
          <cell r="C74" t="str">
            <v>02</v>
          </cell>
          <cell r="D74" t="str">
            <v>JA $</v>
          </cell>
          <cell r="E74" t="str">
            <v>O/D</v>
          </cell>
          <cell r="F74">
            <v>12</v>
          </cell>
          <cell r="G74" t="str">
            <v>BUSINESS</v>
          </cell>
          <cell r="H74" t="str">
            <v>FOOD</v>
          </cell>
          <cell r="I74">
            <v>39578.18</v>
          </cell>
          <cell r="J74">
            <v>0</v>
          </cell>
          <cell r="K74">
            <v>0</v>
          </cell>
        </row>
        <row r="75">
          <cell r="A75" t="str">
            <v>RED STRIPE</v>
          </cell>
          <cell r="B75">
            <v>126</v>
          </cell>
          <cell r="C75" t="str">
            <v>02</v>
          </cell>
          <cell r="D75" t="str">
            <v>JA $</v>
          </cell>
          <cell r="E75" t="str">
            <v>O/D</v>
          </cell>
          <cell r="F75">
            <v>12</v>
          </cell>
          <cell r="G75" t="str">
            <v>BUSINESS</v>
          </cell>
          <cell r="H75" t="str">
            <v>FOOD</v>
          </cell>
          <cell r="I75">
            <v>14363558.75</v>
          </cell>
          <cell r="J75">
            <v>0</v>
          </cell>
          <cell r="K75">
            <v>0</v>
          </cell>
        </row>
        <row r="76">
          <cell r="A76" t="str">
            <v>SEPROD LIMITED</v>
          </cell>
          <cell r="B76">
            <v>126</v>
          </cell>
          <cell r="C76" t="str">
            <v>02</v>
          </cell>
          <cell r="D76" t="str">
            <v>JA $</v>
          </cell>
          <cell r="E76" t="str">
            <v>O/D</v>
          </cell>
          <cell r="F76">
            <v>12</v>
          </cell>
          <cell r="G76" t="str">
            <v>BUSINESS</v>
          </cell>
          <cell r="H76" t="str">
            <v>DIST'N</v>
          </cell>
          <cell r="I76">
            <v>255557.76000000001</v>
          </cell>
          <cell r="J76">
            <v>0</v>
          </cell>
          <cell r="K76">
            <v>0</v>
          </cell>
        </row>
        <row r="77">
          <cell r="A77" t="str">
            <v>DUB PLATE MUSIC PUBLISHERS LTD.</v>
          </cell>
          <cell r="B77">
            <v>126</v>
          </cell>
          <cell r="C77" t="str">
            <v>06</v>
          </cell>
          <cell r="D77" t="str">
            <v>JA $</v>
          </cell>
          <cell r="E77" t="str">
            <v>O/D</v>
          </cell>
          <cell r="F77">
            <v>12</v>
          </cell>
          <cell r="G77" t="str">
            <v>BUSINESS</v>
          </cell>
          <cell r="H77" t="str">
            <v>ENTERTAINMENT</v>
          </cell>
          <cell r="I77">
            <v>108974.9</v>
          </cell>
          <cell r="J77">
            <v>0</v>
          </cell>
          <cell r="K77">
            <v>0</v>
          </cell>
        </row>
        <row r="78">
          <cell r="A78" t="str">
            <v>JAMAICA ELECTRICAL TECHNOLOGY</v>
          </cell>
          <cell r="B78">
            <v>126</v>
          </cell>
          <cell r="C78" t="str">
            <v>07</v>
          </cell>
          <cell r="D78" t="str">
            <v>JA $</v>
          </cell>
          <cell r="E78" t="str">
            <v>O/D</v>
          </cell>
          <cell r="F78">
            <v>21</v>
          </cell>
          <cell r="G78" t="str">
            <v>BUSINESS</v>
          </cell>
          <cell r="H78" t="str">
            <v>PROF.</v>
          </cell>
          <cell r="I78">
            <v>277007.51</v>
          </cell>
          <cell r="J78">
            <v>0</v>
          </cell>
          <cell r="K78">
            <v>0</v>
          </cell>
        </row>
        <row r="79">
          <cell r="A79" t="str">
            <v>JOHNSON &amp; JOHNSON JA. LTD.</v>
          </cell>
          <cell r="B79">
            <v>127</v>
          </cell>
          <cell r="C79" t="str">
            <v>01</v>
          </cell>
          <cell r="D79" t="str">
            <v>JA $</v>
          </cell>
          <cell r="E79" t="str">
            <v>O/D</v>
          </cell>
          <cell r="F79">
            <v>26.3</v>
          </cell>
          <cell r="G79" t="str">
            <v>BUSINESS</v>
          </cell>
          <cell r="H79" t="str">
            <v>DIST'N</v>
          </cell>
          <cell r="I79">
            <v>22361583.039999999</v>
          </cell>
          <cell r="J79">
            <v>0</v>
          </cell>
          <cell r="K79">
            <v>0</v>
          </cell>
        </row>
        <row r="80">
          <cell r="A80" t="str">
            <v>HARDWARE &amp; LUMBER LTD.</v>
          </cell>
          <cell r="B80">
            <v>127</v>
          </cell>
          <cell r="C80" t="str">
            <v>02</v>
          </cell>
          <cell r="D80" t="str">
            <v>JA $</v>
          </cell>
          <cell r="E80" t="str">
            <v>O/D</v>
          </cell>
          <cell r="F80">
            <v>19</v>
          </cell>
          <cell r="G80" t="str">
            <v>BUSINESS</v>
          </cell>
          <cell r="H80" t="str">
            <v>DIST'N</v>
          </cell>
          <cell r="I80">
            <v>2839209.68</v>
          </cell>
          <cell r="J80">
            <v>0</v>
          </cell>
          <cell r="K80">
            <v>0</v>
          </cell>
        </row>
        <row r="81">
          <cell r="A81" t="str">
            <v>NESTLE JAMAICA LIMITED</v>
          </cell>
          <cell r="B81">
            <v>127</v>
          </cell>
          <cell r="C81" t="str">
            <v>02</v>
          </cell>
          <cell r="D81" t="str">
            <v>JA $</v>
          </cell>
          <cell r="E81" t="str">
            <v>O/D</v>
          </cell>
          <cell r="F81">
            <v>19</v>
          </cell>
          <cell r="G81" t="str">
            <v>BUSINESS</v>
          </cell>
          <cell r="H81" t="str">
            <v>FOOD</v>
          </cell>
          <cell r="I81">
            <v>7304.78</v>
          </cell>
          <cell r="J81">
            <v>0</v>
          </cell>
          <cell r="K81">
            <v>0</v>
          </cell>
        </row>
        <row r="82">
          <cell r="A82" t="str">
            <v>MYERS,FLETCHER AND GORDON</v>
          </cell>
          <cell r="B82">
            <v>127</v>
          </cell>
          <cell r="C82" t="str">
            <v>02</v>
          </cell>
          <cell r="D82" t="str">
            <v>JA $</v>
          </cell>
          <cell r="E82" t="str">
            <v>O/D</v>
          </cell>
          <cell r="F82">
            <v>26.3</v>
          </cell>
          <cell r="G82" t="str">
            <v>BUSINESS</v>
          </cell>
          <cell r="H82" t="str">
            <v>PROF.</v>
          </cell>
          <cell r="I82">
            <v>1285294.55</v>
          </cell>
          <cell r="J82">
            <v>0</v>
          </cell>
          <cell r="K82">
            <v>0</v>
          </cell>
        </row>
        <row r="83">
          <cell r="A83" t="str">
            <v>TEXACO CARIBBEAN INC.</v>
          </cell>
          <cell r="B83">
            <v>127</v>
          </cell>
          <cell r="C83" t="str">
            <v>02</v>
          </cell>
          <cell r="D83" t="str">
            <v>JA $</v>
          </cell>
          <cell r="E83" t="str">
            <v>O/D</v>
          </cell>
          <cell r="F83">
            <v>29</v>
          </cell>
          <cell r="G83" t="str">
            <v>BUSINESS</v>
          </cell>
          <cell r="H83" t="str">
            <v>GAS</v>
          </cell>
          <cell r="I83">
            <v>478.04</v>
          </cell>
          <cell r="J83">
            <v>0</v>
          </cell>
          <cell r="K83">
            <v>0</v>
          </cell>
        </row>
        <row r="84">
          <cell r="A84" t="str">
            <v>AAA CARGO BROKERS</v>
          </cell>
          <cell r="B84">
            <v>127</v>
          </cell>
          <cell r="C84" t="str">
            <v>06</v>
          </cell>
          <cell r="D84" t="str">
            <v>JA $</v>
          </cell>
          <cell r="E84" t="str">
            <v>O/D</v>
          </cell>
          <cell r="F84">
            <v>19</v>
          </cell>
          <cell r="G84" t="str">
            <v>BUSINESS</v>
          </cell>
          <cell r="H84" t="str">
            <v>PROF.</v>
          </cell>
          <cell r="I84">
            <v>56652.78</v>
          </cell>
          <cell r="J84">
            <v>0</v>
          </cell>
          <cell r="K84">
            <v>0</v>
          </cell>
        </row>
        <row r="85">
          <cell r="A85" t="str">
            <v>CHECKER CHEMICALS LIMITED</v>
          </cell>
          <cell r="B85">
            <v>127</v>
          </cell>
          <cell r="C85" t="str">
            <v>06</v>
          </cell>
          <cell r="D85" t="str">
            <v>JA $</v>
          </cell>
          <cell r="E85" t="str">
            <v>O/D</v>
          </cell>
          <cell r="F85">
            <v>19</v>
          </cell>
          <cell r="G85" t="str">
            <v>BUSINESS</v>
          </cell>
          <cell r="H85" t="str">
            <v>MFG-CHEM</v>
          </cell>
          <cell r="I85">
            <v>605145.06999999995</v>
          </cell>
          <cell r="J85">
            <v>0</v>
          </cell>
          <cell r="K85">
            <v>0</v>
          </cell>
        </row>
        <row r="86">
          <cell r="A86" t="str">
            <v>CIVIL ENG. RESEARCH AND TESTING</v>
          </cell>
          <cell r="B86">
            <v>127</v>
          </cell>
          <cell r="C86" t="str">
            <v>06</v>
          </cell>
          <cell r="D86" t="str">
            <v>JA $</v>
          </cell>
          <cell r="E86" t="str">
            <v>O/D</v>
          </cell>
          <cell r="F86">
            <v>19</v>
          </cell>
          <cell r="G86" t="str">
            <v>BUSINESS</v>
          </cell>
          <cell r="H86" t="str">
            <v>PROF.</v>
          </cell>
          <cell r="I86">
            <v>261455.51</v>
          </cell>
          <cell r="J86">
            <v>0</v>
          </cell>
          <cell r="K86">
            <v>0</v>
          </cell>
        </row>
        <row r="87">
          <cell r="A87" t="str">
            <v>HARMAN SALES COMPANY LTD.</v>
          </cell>
          <cell r="B87">
            <v>127</v>
          </cell>
          <cell r="C87" t="str">
            <v>06</v>
          </cell>
          <cell r="D87" t="str">
            <v>JA $</v>
          </cell>
          <cell r="E87" t="str">
            <v>O/D</v>
          </cell>
          <cell r="F87">
            <v>19</v>
          </cell>
          <cell r="G87" t="str">
            <v>BUSINESS</v>
          </cell>
          <cell r="H87" t="str">
            <v>DIST'N</v>
          </cell>
          <cell r="I87">
            <v>171139.57</v>
          </cell>
          <cell r="J87">
            <v>0</v>
          </cell>
          <cell r="K87">
            <v>0</v>
          </cell>
        </row>
        <row r="88">
          <cell r="A88" t="str">
            <v>IT'S A DOGS WORLD LIMITED</v>
          </cell>
          <cell r="B88">
            <v>127</v>
          </cell>
          <cell r="C88" t="str">
            <v>06</v>
          </cell>
          <cell r="D88" t="str">
            <v>JA $</v>
          </cell>
          <cell r="E88" t="str">
            <v>O/D</v>
          </cell>
          <cell r="F88">
            <v>19</v>
          </cell>
          <cell r="G88" t="str">
            <v>BUSINESS</v>
          </cell>
          <cell r="H88" t="str">
            <v>PROF.</v>
          </cell>
          <cell r="I88">
            <v>53588.29</v>
          </cell>
          <cell r="J88">
            <v>0</v>
          </cell>
          <cell r="K88">
            <v>0</v>
          </cell>
        </row>
        <row r="89">
          <cell r="A89" t="str">
            <v>JAMAICA UCC BLUE MTN. COFFEE CO.</v>
          </cell>
          <cell r="B89">
            <v>127</v>
          </cell>
          <cell r="C89" t="str">
            <v>06</v>
          </cell>
          <cell r="D89" t="str">
            <v>JA $</v>
          </cell>
          <cell r="E89" t="str">
            <v>O/D</v>
          </cell>
          <cell r="F89">
            <v>19</v>
          </cell>
          <cell r="G89" t="str">
            <v>BUSINESS</v>
          </cell>
          <cell r="H89" t="str">
            <v>FOOD</v>
          </cell>
          <cell r="I89">
            <v>200362.27</v>
          </cell>
          <cell r="J89">
            <v>0</v>
          </cell>
          <cell r="K89">
            <v>0</v>
          </cell>
        </row>
        <row r="90">
          <cell r="A90" t="str">
            <v>KEENADON LTD T-A L.G SERV CENTRE</v>
          </cell>
          <cell r="B90">
            <v>127</v>
          </cell>
          <cell r="C90" t="str">
            <v>06</v>
          </cell>
          <cell r="D90" t="str">
            <v>JA $</v>
          </cell>
          <cell r="E90" t="str">
            <v>O/D</v>
          </cell>
          <cell r="F90">
            <v>29</v>
          </cell>
          <cell r="G90" t="str">
            <v>BUSINESS</v>
          </cell>
          <cell r="H90" t="str">
            <v>GAS</v>
          </cell>
          <cell r="I90">
            <v>1109116.2</v>
          </cell>
          <cell r="J90">
            <v>0</v>
          </cell>
          <cell r="K90">
            <v>0</v>
          </cell>
        </row>
        <row r="91">
          <cell r="A91" t="str">
            <v>VAP LIMITED</v>
          </cell>
          <cell r="B91">
            <v>127</v>
          </cell>
          <cell r="C91" t="str">
            <v>06</v>
          </cell>
          <cell r="D91" t="str">
            <v>JA $</v>
          </cell>
          <cell r="E91" t="str">
            <v>O/D</v>
          </cell>
          <cell r="F91">
            <v>32</v>
          </cell>
          <cell r="G91" t="str">
            <v>BUSINESS</v>
          </cell>
          <cell r="H91" t="str">
            <v>PROF.</v>
          </cell>
          <cell r="I91">
            <v>2648181.2799999998</v>
          </cell>
          <cell r="J91">
            <v>0</v>
          </cell>
          <cell r="K91">
            <v>0</v>
          </cell>
        </row>
        <row r="92">
          <cell r="A92" t="str">
            <v>TIMO'S TRADING LIMITED</v>
          </cell>
          <cell r="B92">
            <v>127</v>
          </cell>
          <cell r="C92" t="str">
            <v>07</v>
          </cell>
          <cell r="D92" t="str">
            <v>JA $</v>
          </cell>
          <cell r="E92" t="str">
            <v>O/D</v>
          </cell>
          <cell r="F92">
            <v>17</v>
          </cell>
          <cell r="G92" t="str">
            <v>BUSINESS</v>
          </cell>
          <cell r="H92" t="str">
            <v>DIST'N</v>
          </cell>
          <cell r="I92">
            <v>9169134.4600000009</v>
          </cell>
          <cell r="J92">
            <v>0</v>
          </cell>
          <cell r="K92">
            <v>0</v>
          </cell>
        </row>
        <row r="93">
          <cell r="A93" t="str">
            <v>CARIBBEAN BRAKE PRODUCTS LTD</v>
          </cell>
          <cell r="B93">
            <v>128</v>
          </cell>
          <cell r="C93" t="str">
            <v>03</v>
          </cell>
          <cell r="D93" t="str">
            <v>USD</v>
          </cell>
          <cell r="E93" t="str">
            <v>L/C</v>
          </cell>
          <cell r="F93">
            <v>9.4600000000000009</v>
          </cell>
          <cell r="G93" t="str">
            <v>BUSINESS</v>
          </cell>
          <cell r="H93" t="str">
            <v>MFG-OTHER</v>
          </cell>
          <cell r="I93">
            <v>16156586.699999999</v>
          </cell>
          <cell r="J93">
            <v>324234.13004214328</v>
          </cell>
          <cell r="K93">
            <v>16156586.699999999</v>
          </cell>
        </row>
        <row r="94">
          <cell r="A94" t="str">
            <v>GREAT RESORTS</v>
          </cell>
          <cell r="B94">
            <v>128</v>
          </cell>
          <cell r="C94" t="str">
            <v>03</v>
          </cell>
          <cell r="D94" t="str">
            <v>USD</v>
          </cell>
          <cell r="E94" t="str">
            <v>L/C</v>
          </cell>
          <cell r="F94">
            <v>9.4600000000000009</v>
          </cell>
          <cell r="G94" t="str">
            <v>BUSINESS</v>
          </cell>
          <cell r="H94" t="str">
            <v>TOURISM</v>
          </cell>
          <cell r="I94">
            <v>2488599.89</v>
          </cell>
          <cell r="J94">
            <v>49941.799919727076</v>
          </cell>
          <cell r="K94">
            <v>2488599.89</v>
          </cell>
        </row>
        <row r="95">
          <cell r="A95" t="str">
            <v>CN INDUSTRIAL SUPPLIES LTD.</v>
          </cell>
          <cell r="B95">
            <v>128</v>
          </cell>
          <cell r="C95" t="str">
            <v>03</v>
          </cell>
          <cell r="D95" t="str">
            <v>USD</v>
          </cell>
          <cell r="E95" t="str">
            <v>L/C</v>
          </cell>
          <cell r="F95">
            <v>14</v>
          </cell>
          <cell r="G95" t="str">
            <v>BUSINESS</v>
          </cell>
          <cell r="H95" t="str">
            <v>DIST'N</v>
          </cell>
          <cell r="I95">
            <v>818612.22</v>
          </cell>
          <cell r="J95">
            <v>16428.099939795306</v>
          </cell>
          <cell r="K95">
            <v>818612.22000000009</v>
          </cell>
        </row>
        <row r="96">
          <cell r="A96" t="str">
            <v>JAMAICA PUBLIC SERVICE CO. LTD</v>
          </cell>
          <cell r="B96">
            <v>128</v>
          </cell>
          <cell r="C96" t="str">
            <v>14</v>
          </cell>
          <cell r="D96" t="str">
            <v>USD</v>
          </cell>
          <cell r="E96" t="str">
            <v>L/C</v>
          </cell>
          <cell r="F96">
            <v>9.75</v>
          </cell>
          <cell r="G96" t="str">
            <v>BUSINESS</v>
          </cell>
          <cell r="H96" t="str">
            <v>GAS</v>
          </cell>
          <cell r="I96">
            <v>80193032.989999995</v>
          </cell>
          <cell r="J96">
            <v>1609332.3899257474</v>
          </cell>
          <cell r="K96">
            <v>80193032.989999995</v>
          </cell>
        </row>
        <row r="97">
          <cell r="A97" t="str">
            <v>INTERNATIONAL HOTELS</v>
          </cell>
          <cell r="B97">
            <v>150</v>
          </cell>
          <cell r="C97" t="str">
            <v>00</v>
          </cell>
          <cell r="D97" t="str">
            <v>USD</v>
          </cell>
          <cell r="E97" t="str">
            <v>LEASE</v>
          </cell>
          <cell r="F97">
            <v>12.5</v>
          </cell>
          <cell r="G97" t="str">
            <v>BUSINESS</v>
          </cell>
          <cell r="H97" t="str">
            <v>TOURISM</v>
          </cell>
          <cell r="I97">
            <v>41862134.170000002</v>
          </cell>
          <cell r="J97">
            <v>840099.02006823209</v>
          </cell>
          <cell r="K97">
            <v>41862134.170000002</v>
          </cell>
        </row>
        <row r="98">
          <cell r="A98" t="str">
            <v>CONTINENTAL BAKING CO.</v>
          </cell>
          <cell r="B98">
            <v>150</v>
          </cell>
          <cell r="C98" t="str">
            <v>00</v>
          </cell>
          <cell r="D98" t="str">
            <v>USD</v>
          </cell>
          <cell r="E98" t="str">
            <v>LEASE</v>
          </cell>
          <cell r="F98">
            <v>15</v>
          </cell>
          <cell r="G98" t="str">
            <v>BUSINESS</v>
          </cell>
          <cell r="H98" t="str">
            <v>FOOD</v>
          </cell>
          <cell r="I98">
            <v>10887210.199999999</v>
          </cell>
          <cell r="J98">
            <v>218487.06000401365</v>
          </cell>
          <cell r="K98">
            <v>10887210.199999999</v>
          </cell>
        </row>
        <row r="99">
          <cell r="A99" t="str">
            <v>CONTINENTAL BAKING CO.</v>
          </cell>
          <cell r="B99">
            <v>150</v>
          </cell>
          <cell r="C99" t="str">
            <v>00</v>
          </cell>
          <cell r="D99" t="str">
            <v>USD</v>
          </cell>
          <cell r="E99" t="str">
            <v>LEASE</v>
          </cell>
          <cell r="F99">
            <v>15</v>
          </cell>
          <cell r="G99" t="str">
            <v>BUSINESS</v>
          </cell>
          <cell r="H99" t="str">
            <v>FOOD</v>
          </cell>
          <cell r="I99">
            <v>21632149.27</v>
          </cell>
          <cell r="J99">
            <v>434118.98996588401</v>
          </cell>
          <cell r="K99">
            <v>21632149.27</v>
          </cell>
        </row>
        <row r="100">
          <cell r="A100" t="str">
            <v>RESTAURANTS OF JAMAICA</v>
          </cell>
          <cell r="B100">
            <v>150</v>
          </cell>
          <cell r="C100" t="str">
            <v>00</v>
          </cell>
          <cell r="D100" t="str">
            <v>JA $</v>
          </cell>
          <cell r="E100" t="str">
            <v>LEASE</v>
          </cell>
          <cell r="F100">
            <v>20.88</v>
          </cell>
          <cell r="G100" t="str">
            <v>BUSINESS</v>
          </cell>
          <cell r="H100" t="str">
            <v>FOOD</v>
          </cell>
          <cell r="I100">
            <v>1906392.03</v>
          </cell>
          <cell r="J100">
            <v>0</v>
          </cell>
          <cell r="K100">
            <v>0</v>
          </cell>
        </row>
        <row r="101">
          <cell r="A101" t="str">
            <v>INTL INGREDIENTS LTD.</v>
          </cell>
          <cell r="B101">
            <v>150</v>
          </cell>
          <cell r="C101" t="str">
            <v>00</v>
          </cell>
          <cell r="D101" t="str">
            <v>JA $</v>
          </cell>
          <cell r="E101" t="str">
            <v>LEASE</v>
          </cell>
          <cell r="F101">
            <v>24</v>
          </cell>
          <cell r="G101" t="str">
            <v>BUSINESS</v>
          </cell>
          <cell r="H101" t="str">
            <v>FOOD</v>
          </cell>
          <cell r="I101">
            <v>3056121.06</v>
          </cell>
          <cell r="J101">
            <v>0</v>
          </cell>
          <cell r="K101">
            <v>0</v>
          </cell>
        </row>
        <row r="102">
          <cell r="A102" t="str">
            <v>WENDICO JAMAICA LIMITED</v>
          </cell>
          <cell r="B102">
            <v>150</v>
          </cell>
          <cell r="C102" t="str">
            <v>01</v>
          </cell>
          <cell r="D102" t="str">
            <v>USD</v>
          </cell>
          <cell r="E102" t="str">
            <v>LEASE</v>
          </cell>
          <cell r="F102">
            <v>12</v>
          </cell>
          <cell r="G102" t="str">
            <v>BUSINESS</v>
          </cell>
          <cell r="H102" t="str">
            <v>FOOD</v>
          </cell>
          <cell r="I102">
            <v>1275083.43</v>
          </cell>
          <cell r="J102">
            <v>25588.670078266103</v>
          </cell>
          <cell r="K102">
            <v>1275083.43</v>
          </cell>
        </row>
        <row r="103">
          <cell r="A103" t="str">
            <v>INTERNATIONAL HOTELS</v>
          </cell>
          <cell r="B103">
            <v>150</v>
          </cell>
          <cell r="C103" t="str">
            <v>01</v>
          </cell>
          <cell r="D103" t="str">
            <v>USD</v>
          </cell>
          <cell r="E103" t="str">
            <v>LEASE</v>
          </cell>
          <cell r="F103">
            <v>12.5</v>
          </cell>
          <cell r="G103" t="str">
            <v>BUSINESS</v>
          </cell>
          <cell r="H103" t="str">
            <v>TOURISM</v>
          </cell>
          <cell r="I103">
            <v>2297893.5099999998</v>
          </cell>
          <cell r="J103">
            <v>46114.660044150107</v>
          </cell>
          <cell r="K103">
            <v>2297893.5099999998</v>
          </cell>
        </row>
        <row r="104">
          <cell r="A104" t="str">
            <v>CONTINENTAL BAKING CO.</v>
          </cell>
          <cell r="B104">
            <v>150</v>
          </cell>
          <cell r="C104" t="str">
            <v>01</v>
          </cell>
          <cell r="D104" t="str">
            <v>USD</v>
          </cell>
          <cell r="E104" t="str">
            <v>LEASE</v>
          </cell>
          <cell r="F104">
            <v>15</v>
          </cell>
          <cell r="G104" t="str">
            <v>BUSINESS</v>
          </cell>
          <cell r="H104" t="str">
            <v>FOOD</v>
          </cell>
          <cell r="I104">
            <v>7518.82</v>
          </cell>
          <cell r="J104">
            <v>150.88942404174193</v>
          </cell>
          <cell r="K104">
            <v>7518.8200000000006</v>
          </cell>
        </row>
        <row r="105">
          <cell r="A105" t="str">
            <v>INTL INGREDIENTS LTD.</v>
          </cell>
          <cell r="B105">
            <v>150</v>
          </cell>
          <cell r="C105" t="str">
            <v>01</v>
          </cell>
          <cell r="D105" t="str">
            <v>JA $</v>
          </cell>
          <cell r="E105" t="str">
            <v>LEASE</v>
          </cell>
          <cell r="F105">
            <v>24</v>
          </cell>
          <cell r="G105" t="str">
            <v>BUSINESS</v>
          </cell>
          <cell r="H105" t="str">
            <v>FOOD</v>
          </cell>
          <cell r="I105">
            <v>143637.07</v>
          </cell>
          <cell r="J105">
            <v>0</v>
          </cell>
          <cell r="K105">
            <v>0</v>
          </cell>
        </row>
        <row r="106">
          <cell r="A106" t="str">
            <v>CAYMANAS DEVELOPMENT</v>
          </cell>
          <cell r="B106">
            <v>150</v>
          </cell>
          <cell r="C106" t="str">
            <v>02</v>
          </cell>
          <cell r="D106" t="str">
            <v>USD</v>
          </cell>
          <cell r="E106" t="str">
            <v>LEASE</v>
          </cell>
          <cell r="F106">
            <v>12.5</v>
          </cell>
          <cell r="G106" t="str">
            <v>BUSINESS</v>
          </cell>
          <cell r="H106" t="str">
            <v>PROF.</v>
          </cell>
          <cell r="I106">
            <v>5841692.9800000004</v>
          </cell>
          <cell r="J106">
            <v>117232.44992976121</v>
          </cell>
          <cell r="K106">
            <v>5841692.9800000004</v>
          </cell>
        </row>
        <row r="107">
          <cell r="A107" t="str">
            <v>WENDICO JAMAICA LIMITED</v>
          </cell>
          <cell r="B107">
            <v>150</v>
          </cell>
          <cell r="C107" t="str">
            <v>11</v>
          </cell>
          <cell r="D107" t="str">
            <v>USD</v>
          </cell>
          <cell r="E107" t="str">
            <v>LEASE</v>
          </cell>
          <cell r="F107">
            <v>12</v>
          </cell>
          <cell r="G107" t="str">
            <v>BUSINESS</v>
          </cell>
          <cell r="H107" t="str">
            <v>FOOD</v>
          </cell>
          <cell r="I107">
            <v>9591825.0399999991</v>
          </cell>
          <cell r="J107">
            <v>192490.97009833434</v>
          </cell>
          <cell r="K107">
            <v>9591825.0399999991</v>
          </cell>
        </row>
        <row r="108">
          <cell r="A108" t="str">
            <v>BARCLAY SONYA AND OR WILLIAM</v>
          </cell>
          <cell r="B108">
            <v>200</v>
          </cell>
          <cell r="C108" t="str">
            <v>01</v>
          </cell>
          <cell r="D108" t="str">
            <v>JA $</v>
          </cell>
          <cell r="E108" t="str">
            <v>O/D</v>
          </cell>
          <cell r="F108">
            <v>0</v>
          </cell>
          <cell r="G108" t="str">
            <v>INDIV.</v>
          </cell>
          <cell r="H108" t="str">
            <v>INDIV.</v>
          </cell>
          <cell r="I108">
            <v>4093.61</v>
          </cell>
          <cell r="J108">
            <v>0</v>
          </cell>
          <cell r="K108">
            <v>0</v>
          </cell>
        </row>
        <row r="109">
          <cell r="A109" t="str">
            <v>BINGHAM KELLI-ANN</v>
          </cell>
          <cell r="B109">
            <v>200</v>
          </cell>
          <cell r="C109" t="str">
            <v>01</v>
          </cell>
          <cell r="D109" t="str">
            <v>JA $</v>
          </cell>
          <cell r="E109" t="str">
            <v>O/D</v>
          </cell>
          <cell r="F109">
            <v>0</v>
          </cell>
          <cell r="G109" t="str">
            <v>INDIV.</v>
          </cell>
          <cell r="H109" t="str">
            <v>INDIV.</v>
          </cell>
          <cell r="I109">
            <v>3481.15</v>
          </cell>
          <cell r="J109">
            <v>0</v>
          </cell>
          <cell r="K109">
            <v>0</v>
          </cell>
        </row>
        <row r="110">
          <cell r="A110" t="str">
            <v>CODNER YVONNE AND OR MICHAEL</v>
          </cell>
          <cell r="B110">
            <v>200</v>
          </cell>
          <cell r="C110" t="str">
            <v>01</v>
          </cell>
          <cell r="D110" t="str">
            <v>JA $</v>
          </cell>
          <cell r="E110" t="str">
            <v>O/D</v>
          </cell>
          <cell r="F110">
            <v>0</v>
          </cell>
          <cell r="G110" t="str">
            <v>INDIV.</v>
          </cell>
          <cell r="H110" t="str">
            <v>INDIV.</v>
          </cell>
          <cell r="I110">
            <v>178.57</v>
          </cell>
          <cell r="J110">
            <v>0</v>
          </cell>
          <cell r="K110">
            <v>0</v>
          </cell>
        </row>
        <row r="111">
          <cell r="A111" t="str">
            <v>DEAR STEPHEN AND OR LINDA</v>
          </cell>
          <cell r="B111">
            <v>200</v>
          </cell>
          <cell r="C111" t="str">
            <v>01</v>
          </cell>
          <cell r="D111" t="str">
            <v>JA $</v>
          </cell>
          <cell r="E111" t="str">
            <v>O/D</v>
          </cell>
          <cell r="F111">
            <v>0</v>
          </cell>
          <cell r="G111" t="str">
            <v>INDIV.</v>
          </cell>
          <cell r="H111" t="str">
            <v>INDIV.</v>
          </cell>
          <cell r="I111">
            <v>3692.08</v>
          </cell>
          <cell r="J111">
            <v>0</v>
          </cell>
          <cell r="K111">
            <v>0</v>
          </cell>
        </row>
        <row r="112">
          <cell r="A112" t="str">
            <v>FONG WRIGHT LOLA OR PETER</v>
          </cell>
          <cell r="B112">
            <v>200</v>
          </cell>
          <cell r="C112" t="str">
            <v>01</v>
          </cell>
          <cell r="D112" t="str">
            <v>JA $</v>
          </cell>
          <cell r="E112" t="str">
            <v>O/D</v>
          </cell>
          <cell r="F112">
            <v>0</v>
          </cell>
          <cell r="G112" t="str">
            <v>INDIV.</v>
          </cell>
          <cell r="H112" t="str">
            <v>INDIV.</v>
          </cell>
          <cell r="I112">
            <v>22780.75</v>
          </cell>
          <cell r="J112">
            <v>0</v>
          </cell>
          <cell r="K112">
            <v>0</v>
          </cell>
        </row>
        <row r="113">
          <cell r="A113" t="str">
            <v>JOHNSON CHRISTOPHER</v>
          </cell>
          <cell r="B113">
            <v>200</v>
          </cell>
          <cell r="C113" t="str">
            <v>01</v>
          </cell>
          <cell r="D113" t="str">
            <v>JA $</v>
          </cell>
          <cell r="E113" t="str">
            <v>O/D</v>
          </cell>
          <cell r="F113">
            <v>0</v>
          </cell>
          <cell r="G113" t="str">
            <v>INDIV.</v>
          </cell>
          <cell r="H113" t="str">
            <v>INDIV.</v>
          </cell>
          <cell r="I113">
            <v>172.75</v>
          </cell>
          <cell r="J113">
            <v>0</v>
          </cell>
          <cell r="K113">
            <v>0</v>
          </cell>
        </row>
        <row r="114">
          <cell r="A114" t="str">
            <v>MAYNE ROHAN AND OR HOPE</v>
          </cell>
          <cell r="B114">
            <v>200</v>
          </cell>
          <cell r="C114" t="str">
            <v>01</v>
          </cell>
          <cell r="D114" t="str">
            <v>JA $</v>
          </cell>
          <cell r="E114" t="str">
            <v>O/D</v>
          </cell>
          <cell r="F114">
            <v>0</v>
          </cell>
          <cell r="G114" t="str">
            <v>INDIV.</v>
          </cell>
          <cell r="H114" t="str">
            <v>INDIV.</v>
          </cell>
          <cell r="I114">
            <v>955.39</v>
          </cell>
          <cell r="J114">
            <v>0</v>
          </cell>
          <cell r="K114">
            <v>0</v>
          </cell>
        </row>
        <row r="115">
          <cell r="A115" t="str">
            <v>MOSES PETER</v>
          </cell>
          <cell r="B115">
            <v>200</v>
          </cell>
          <cell r="C115" t="str">
            <v>01</v>
          </cell>
          <cell r="D115" t="str">
            <v>JA $</v>
          </cell>
          <cell r="E115" t="str">
            <v>O/D</v>
          </cell>
          <cell r="F115">
            <v>0</v>
          </cell>
          <cell r="G115" t="str">
            <v>INDIV.</v>
          </cell>
          <cell r="H115" t="str">
            <v>INDIV.</v>
          </cell>
          <cell r="I115">
            <v>157162.93</v>
          </cell>
          <cell r="J115">
            <v>0</v>
          </cell>
          <cell r="K115">
            <v>0</v>
          </cell>
        </row>
        <row r="116">
          <cell r="A116" t="str">
            <v>SIMPSON PAMELA AND OR LOCKSLEY</v>
          </cell>
          <cell r="B116">
            <v>200</v>
          </cell>
          <cell r="C116" t="str">
            <v>01</v>
          </cell>
          <cell r="D116" t="str">
            <v>JA $</v>
          </cell>
          <cell r="E116" t="str">
            <v>O/D</v>
          </cell>
          <cell r="F116">
            <v>0</v>
          </cell>
          <cell r="G116" t="str">
            <v>INDIV.</v>
          </cell>
          <cell r="H116" t="str">
            <v>INDIV.</v>
          </cell>
          <cell r="I116">
            <v>4166.91</v>
          </cell>
          <cell r="J116">
            <v>0</v>
          </cell>
          <cell r="K116">
            <v>0</v>
          </cell>
        </row>
        <row r="117">
          <cell r="A117" t="str">
            <v>TOMLINSON-WARSKOW JUDITH</v>
          </cell>
          <cell r="B117">
            <v>200</v>
          </cell>
          <cell r="C117" t="str">
            <v>01</v>
          </cell>
          <cell r="D117" t="str">
            <v>JA $</v>
          </cell>
          <cell r="E117" t="str">
            <v>O/D</v>
          </cell>
          <cell r="F117">
            <v>0</v>
          </cell>
          <cell r="G117" t="str">
            <v>INDIV.</v>
          </cell>
          <cell r="H117" t="str">
            <v>INDIV.</v>
          </cell>
          <cell r="I117">
            <v>3397.47</v>
          </cell>
          <cell r="J117">
            <v>0</v>
          </cell>
          <cell r="K117">
            <v>0</v>
          </cell>
        </row>
        <row r="118">
          <cell r="A118" t="str">
            <v>TYRELL PATRICK</v>
          </cell>
          <cell r="B118">
            <v>200</v>
          </cell>
          <cell r="C118" t="str">
            <v>01</v>
          </cell>
          <cell r="D118" t="str">
            <v>JA $</v>
          </cell>
          <cell r="E118" t="str">
            <v>O/D</v>
          </cell>
          <cell r="F118">
            <v>0</v>
          </cell>
          <cell r="G118" t="str">
            <v>INDIV.</v>
          </cell>
          <cell r="H118" t="str">
            <v>INDIV.</v>
          </cell>
          <cell r="I118">
            <v>1862.87</v>
          </cell>
          <cell r="J118">
            <v>0</v>
          </cell>
          <cell r="K118">
            <v>0</v>
          </cell>
        </row>
        <row r="119">
          <cell r="A119" t="str">
            <v>WHYTE MICHAEL</v>
          </cell>
          <cell r="B119">
            <v>200</v>
          </cell>
          <cell r="C119" t="str">
            <v>01</v>
          </cell>
          <cell r="D119" t="str">
            <v>JA $</v>
          </cell>
          <cell r="E119" t="str">
            <v>O/D</v>
          </cell>
          <cell r="F119">
            <v>0</v>
          </cell>
          <cell r="G119" t="str">
            <v>INDIV.</v>
          </cell>
          <cell r="H119" t="str">
            <v>INDIV.</v>
          </cell>
          <cell r="I119">
            <v>2739.88</v>
          </cell>
          <cell r="J119">
            <v>0</v>
          </cell>
          <cell r="K119">
            <v>0</v>
          </cell>
        </row>
        <row r="120">
          <cell r="A120" t="str">
            <v>WILMOT LOURAINE</v>
          </cell>
          <cell r="B120">
            <v>200</v>
          </cell>
          <cell r="C120" t="str">
            <v>01</v>
          </cell>
          <cell r="D120" t="str">
            <v>JA $</v>
          </cell>
          <cell r="E120" t="str">
            <v>O/D</v>
          </cell>
          <cell r="F120">
            <v>0</v>
          </cell>
          <cell r="G120" t="str">
            <v>INDIV.</v>
          </cell>
          <cell r="H120" t="str">
            <v>INDIV.</v>
          </cell>
          <cell r="I120">
            <v>879.61</v>
          </cell>
          <cell r="J120">
            <v>0</v>
          </cell>
          <cell r="K120">
            <v>0</v>
          </cell>
        </row>
        <row r="121">
          <cell r="A121" t="str">
            <v>WILSON TRUDY</v>
          </cell>
          <cell r="B121">
            <v>200</v>
          </cell>
          <cell r="C121" t="str">
            <v>01</v>
          </cell>
          <cell r="D121" t="str">
            <v>JA $</v>
          </cell>
          <cell r="E121" t="str">
            <v>O/D</v>
          </cell>
          <cell r="F121">
            <v>0</v>
          </cell>
          <cell r="G121" t="str">
            <v>INDIV.</v>
          </cell>
          <cell r="H121" t="str">
            <v>INDIV.</v>
          </cell>
          <cell r="I121">
            <v>1867.7</v>
          </cell>
          <cell r="J121">
            <v>0</v>
          </cell>
          <cell r="K121">
            <v>0</v>
          </cell>
        </row>
        <row r="122">
          <cell r="A122" t="str">
            <v>AMERICAN CHAMBER OF COMMERCE</v>
          </cell>
          <cell r="B122">
            <v>200</v>
          </cell>
          <cell r="C122" t="str">
            <v>02</v>
          </cell>
          <cell r="D122" t="str">
            <v>JA $</v>
          </cell>
          <cell r="E122" t="str">
            <v>O/D</v>
          </cell>
          <cell r="F122">
            <v>31.5</v>
          </cell>
          <cell r="G122" t="str">
            <v>BUSINESS</v>
          </cell>
          <cell r="H122" t="str">
            <v>PROF.</v>
          </cell>
          <cell r="I122">
            <v>17540.98</v>
          </cell>
          <cell r="J122">
            <v>0</v>
          </cell>
          <cell r="K122">
            <v>0</v>
          </cell>
        </row>
        <row r="123">
          <cell r="A123" t="str">
            <v>FOOD SPECIALITIES JA. LTD.</v>
          </cell>
          <cell r="B123">
            <v>200</v>
          </cell>
          <cell r="C123" t="str">
            <v>02</v>
          </cell>
          <cell r="D123" t="str">
            <v>JA $</v>
          </cell>
          <cell r="E123" t="str">
            <v>O/D</v>
          </cell>
          <cell r="F123">
            <v>31.5</v>
          </cell>
          <cell r="G123" t="str">
            <v>BUSINESS</v>
          </cell>
          <cell r="H123" t="str">
            <v>FOOD</v>
          </cell>
          <cell r="I123">
            <v>39.46</v>
          </cell>
          <cell r="J123">
            <v>0</v>
          </cell>
          <cell r="K123">
            <v>0</v>
          </cell>
        </row>
        <row r="124">
          <cell r="A124" t="str">
            <v>BAILEY LORRESTON OR DEBORAH</v>
          </cell>
          <cell r="B124">
            <v>200</v>
          </cell>
          <cell r="C124" t="str">
            <v>05</v>
          </cell>
          <cell r="D124" t="str">
            <v>JA $</v>
          </cell>
          <cell r="E124" t="str">
            <v>O/D</v>
          </cell>
          <cell r="F124">
            <v>31.5</v>
          </cell>
          <cell r="G124" t="str">
            <v>INDIV.</v>
          </cell>
          <cell r="H124" t="str">
            <v>INDIV.</v>
          </cell>
          <cell r="I124">
            <v>1872.08</v>
          </cell>
          <cell r="J124">
            <v>0</v>
          </cell>
          <cell r="K124">
            <v>0</v>
          </cell>
        </row>
        <row r="125">
          <cell r="A125" t="str">
            <v>BUCKNOR PAUL AND OR WAKELING K.</v>
          </cell>
          <cell r="B125">
            <v>200</v>
          </cell>
          <cell r="C125" t="str">
            <v>05</v>
          </cell>
          <cell r="D125" t="str">
            <v>JA $</v>
          </cell>
          <cell r="E125" t="str">
            <v>O/D</v>
          </cell>
          <cell r="F125">
            <v>31.5</v>
          </cell>
          <cell r="G125" t="str">
            <v>INDIV.</v>
          </cell>
          <cell r="H125" t="str">
            <v>INDIV.</v>
          </cell>
          <cell r="I125">
            <v>232.11</v>
          </cell>
          <cell r="J125">
            <v>0</v>
          </cell>
          <cell r="K125">
            <v>0</v>
          </cell>
        </row>
        <row r="126">
          <cell r="A126" t="str">
            <v>COUSINS JACQUELINE AND OR NJERI</v>
          </cell>
          <cell r="B126">
            <v>200</v>
          </cell>
          <cell r="C126" t="str">
            <v>05</v>
          </cell>
          <cell r="D126" t="str">
            <v>JA $</v>
          </cell>
          <cell r="E126" t="str">
            <v>O/D</v>
          </cell>
          <cell r="F126">
            <v>31.5</v>
          </cell>
          <cell r="G126" t="str">
            <v>INDIV.</v>
          </cell>
          <cell r="H126" t="str">
            <v>INDIV.</v>
          </cell>
          <cell r="I126">
            <v>4540.83</v>
          </cell>
          <cell r="J126">
            <v>0</v>
          </cell>
          <cell r="K126">
            <v>0</v>
          </cell>
        </row>
        <row r="127">
          <cell r="A127" t="str">
            <v>CRICK JANET AND OR MURIEL</v>
          </cell>
          <cell r="B127">
            <v>200</v>
          </cell>
          <cell r="C127" t="str">
            <v>05</v>
          </cell>
          <cell r="D127" t="str">
            <v>JA $</v>
          </cell>
          <cell r="E127" t="str">
            <v>O/D</v>
          </cell>
          <cell r="F127">
            <v>31.5</v>
          </cell>
          <cell r="G127" t="str">
            <v>INDIV.</v>
          </cell>
          <cell r="H127" t="str">
            <v>INDIV.</v>
          </cell>
          <cell r="I127">
            <v>7.49</v>
          </cell>
          <cell r="J127">
            <v>0</v>
          </cell>
          <cell r="K127">
            <v>0</v>
          </cell>
        </row>
        <row r="128">
          <cell r="A128" t="str">
            <v>DOGO-ISONAGIE MATTHIAS OR PATRIC</v>
          </cell>
          <cell r="B128">
            <v>200</v>
          </cell>
          <cell r="C128" t="str">
            <v>05</v>
          </cell>
          <cell r="D128" t="str">
            <v>JA $</v>
          </cell>
          <cell r="E128" t="str">
            <v>O/D</v>
          </cell>
          <cell r="F128">
            <v>31.5</v>
          </cell>
          <cell r="G128" t="str">
            <v>BUSINESS</v>
          </cell>
          <cell r="H128" t="str">
            <v>INDIV.</v>
          </cell>
          <cell r="I128">
            <v>9.36</v>
          </cell>
          <cell r="J128">
            <v>0</v>
          </cell>
          <cell r="K128">
            <v>0</v>
          </cell>
        </row>
        <row r="129">
          <cell r="A129" t="str">
            <v>GORDON DOTSIE OR CARY-NEIL</v>
          </cell>
          <cell r="B129">
            <v>200</v>
          </cell>
          <cell r="C129" t="str">
            <v>05</v>
          </cell>
          <cell r="D129" t="str">
            <v>JA $</v>
          </cell>
          <cell r="E129" t="str">
            <v>O/D</v>
          </cell>
          <cell r="F129">
            <v>31.5</v>
          </cell>
          <cell r="G129" t="str">
            <v>INDIV.</v>
          </cell>
          <cell r="H129" t="str">
            <v>INDIV.</v>
          </cell>
          <cell r="I129">
            <v>1909.11</v>
          </cell>
          <cell r="J129">
            <v>0</v>
          </cell>
          <cell r="K129">
            <v>0</v>
          </cell>
        </row>
        <row r="130">
          <cell r="A130" t="str">
            <v>GRAHAM JOHN GEORGE</v>
          </cell>
          <cell r="B130">
            <v>200</v>
          </cell>
          <cell r="C130" t="str">
            <v>05</v>
          </cell>
          <cell r="D130" t="str">
            <v>JA $</v>
          </cell>
          <cell r="E130" t="str">
            <v>O/D</v>
          </cell>
          <cell r="F130">
            <v>31.5</v>
          </cell>
          <cell r="G130" t="str">
            <v>INDIV.</v>
          </cell>
          <cell r="H130" t="str">
            <v>INDIV.</v>
          </cell>
          <cell r="I130">
            <v>1867.38</v>
          </cell>
          <cell r="J130">
            <v>0</v>
          </cell>
          <cell r="K130">
            <v>0</v>
          </cell>
        </row>
        <row r="131">
          <cell r="A131" t="str">
            <v>HOLMES OLIVER OR DAYLE</v>
          </cell>
          <cell r="B131">
            <v>200</v>
          </cell>
          <cell r="C131" t="str">
            <v>05</v>
          </cell>
          <cell r="D131" t="str">
            <v>JA $</v>
          </cell>
          <cell r="E131" t="str">
            <v>O/D</v>
          </cell>
          <cell r="F131">
            <v>31.5</v>
          </cell>
          <cell r="G131" t="str">
            <v>INDIV.</v>
          </cell>
          <cell r="H131" t="str">
            <v>INDIV.</v>
          </cell>
          <cell r="I131">
            <v>187216.36</v>
          </cell>
          <cell r="J131">
            <v>0</v>
          </cell>
          <cell r="K131">
            <v>0</v>
          </cell>
        </row>
        <row r="132">
          <cell r="A132" t="str">
            <v>LEWIS BRIDGET AND OR MARGUERITE</v>
          </cell>
          <cell r="B132">
            <v>200</v>
          </cell>
          <cell r="C132" t="str">
            <v>05</v>
          </cell>
          <cell r="D132" t="str">
            <v>JA $</v>
          </cell>
          <cell r="E132" t="str">
            <v>O/D</v>
          </cell>
          <cell r="F132">
            <v>31.5</v>
          </cell>
          <cell r="G132" t="str">
            <v>INDIV.</v>
          </cell>
          <cell r="H132" t="str">
            <v>INDIV.</v>
          </cell>
          <cell r="I132">
            <v>726.18</v>
          </cell>
          <cell r="J132">
            <v>0</v>
          </cell>
          <cell r="K132">
            <v>0</v>
          </cell>
        </row>
        <row r="133">
          <cell r="A133" t="str">
            <v>LINDO L. OR HYLTON OR BECKFORD</v>
          </cell>
          <cell r="B133">
            <v>200</v>
          </cell>
          <cell r="C133" t="str">
            <v>05</v>
          </cell>
          <cell r="D133" t="str">
            <v>JA $</v>
          </cell>
          <cell r="E133" t="str">
            <v>O/D</v>
          </cell>
          <cell r="F133">
            <v>31.5</v>
          </cell>
          <cell r="G133" t="str">
            <v>INDIV.</v>
          </cell>
          <cell r="H133" t="str">
            <v>INDIV.</v>
          </cell>
          <cell r="I133">
            <v>152</v>
          </cell>
          <cell r="J133">
            <v>0</v>
          </cell>
          <cell r="K133">
            <v>0</v>
          </cell>
        </row>
        <row r="134">
          <cell r="A134" t="str">
            <v>LIVINGSTONE DAWN</v>
          </cell>
          <cell r="B134">
            <v>200</v>
          </cell>
          <cell r="C134" t="str">
            <v>05</v>
          </cell>
          <cell r="D134" t="str">
            <v>JA $</v>
          </cell>
          <cell r="E134" t="str">
            <v>O/D</v>
          </cell>
          <cell r="F134">
            <v>31.5</v>
          </cell>
          <cell r="G134" t="str">
            <v>INDIV.</v>
          </cell>
          <cell r="H134" t="str">
            <v>INDIV.</v>
          </cell>
          <cell r="I134">
            <v>134.38</v>
          </cell>
          <cell r="J134">
            <v>0</v>
          </cell>
          <cell r="K134">
            <v>0</v>
          </cell>
        </row>
        <row r="135">
          <cell r="A135" t="str">
            <v>LOVINDEER KENNETH OR PAULINE</v>
          </cell>
          <cell r="B135">
            <v>200</v>
          </cell>
          <cell r="C135" t="str">
            <v>05</v>
          </cell>
          <cell r="D135" t="str">
            <v>JA $</v>
          </cell>
          <cell r="E135" t="str">
            <v>O/D</v>
          </cell>
          <cell r="F135">
            <v>31.5</v>
          </cell>
          <cell r="G135" t="str">
            <v>INDIV.</v>
          </cell>
          <cell r="H135" t="str">
            <v>INDIV.</v>
          </cell>
          <cell r="I135">
            <v>543.07000000000005</v>
          </cell>
          <cell r="J135">
            <v>0</v>
          </cell>
          <cell r="K135">
            <v>0</v>
          </cell>
        </row>
        <row r="136">
          <cell r="A136" t="str">
            <v>MASSA ALISON K.</v>
          </cell>
          <cell r="B136">
            <v>200</v>
          </cell>
          <cell r="C136" t="str">
            <v>05</v>
          </cell>
          <cell r="D136" t="str">
            <v>JA $</v>
          </cell>
          <cell r="E136" t="str">
            <v>O/D</v>
          </cell>
          <cell r="F136">
            <v>31.5</v>
          </cell>
          <cell r="G136" t="str">
            <v>INDIV.</v>
          </cell>
          <cell r="H136" t="str">
            <v>INDIV.</v>
          </cell>
          <cell r="I136">
            <v>23583.33</v>
          </cell>
          <cell r="J136">
            <v>0</v>
          </cell>
          <cell r="K136">
            <v>0</v>
          </cell>
        </row>
        <row r="137">
          <cell r="A137" t="str">
            <v>MAYE MERRIS OR ERROL</v>
          </cell>
          <cell r="B137">
            <v>200</v>
          </cell>
          <cell r="C137" t="str">
            <v>05</v>
          </cell>
          <cell r="D137" t="str">
            <v>JA $</v>
          </cell>
          <cell r="E137" t="str">
            <v>O/D</v>
          </cell>
          <cell r="F137">
            <v>31.5</v>
          </cell>
          <cell r="G137" t="str">
            <v>INDIV.</v>
          </cell>
          <cell r="H137" t="str">
            <v>INDIV.</v>
          </cell>
          <cell r="I137">
            <v>288.49</v>
          </cell>
          <cell r="J137">
            <v>0</v>
          </cell>
          <cell r="K137">
            <v>0</v>
          </cell>
        </row>
        <row r="138">
          <cell r="A138" t="str">
            <v>MCCARTHY LYNN</v>
          </cell>
          <cell r="B138">
            <v>200</v>
          </cell>
          <cell r="C138" t="str">
            <v>05</v>
          </cell>
          <cell r="D138" t="str">
            <v>JA $</v>
          </cell>
          <cell r="E138" t="str">
            <v>O/D</v>
          </cell>
          <cell r="F138">
            <v>31.5</v>
          </cell>
          <cell r="G138" t="str">
            <v>INDIV.</v>
          </cell>
          <cell r="H138" t="str">
            <v>INDIV.</v>
          </cell>
          <cell r="I138">
            <v>32.32</v>
          </cell>
          <cell r="J138">
            <v>0</v>
          </cell>
          <cell r="K138">
            <v>0</v>
          </cell>
        </row>
        <row r="139">
          <cell r="A139" t="str">
            <v>MCKENZIE IGNATIUS</v>
          </cell>
          <cell r="B139">
            <v>200</v>
          </cell>
          <cell r="C139" t="str">
            <v>05</v>
          </cell>
          <cell r="D139" t="str">
            <v>JA $</v>
          </cell>
          <cell r="E139" t="str">
            <v>O/D</v>
          </cell>
          <cell r="F139">
            <v>31.5</v>
          </cell>
          <cell r="G139" t="str">
            <v>INDIV.</v>
          </cell>
          <cell r="H139" t="str">
            <v>INDIV.</v>
          </cell>
          <cell r="I139">
            <v>71.849999999999994</v>
          </cell>
          <cell r="J139">
            <v>0</v>
          </cell>
          <cell r="K139">
            <v>0</v>
          </cell>
        </row>
        <row r="140">
          <cell r="A140" t="str">
            <v>MONCRIEFFE BRIAN</v>
          </cell>
          <cell r="B140">
            <v>200</v>
          </cell>
          <cell r="C140" t="str">
            <v>05</v>
          </cell>
          <cell r="D140" t="str">
            <v>JA $</v>
          </cell>
          <cell r="E140" t="str">
            <v>O/D</v>
          </cell>
          <cell r="F140">
            <v>31.5</v>
          </cell>
          <cell r="G140" t="str">
            <v>INDIV.</v>
          </cell>
          <cell r="H140" t="str">
            <v>INDIV.</v>
          </cell>
          <cell r="I140">
            <v>58.49</v>
          </cell>
          <cell r="J140">
            <v>0</v>
          </cell>
          <cell r="K140">
            <v>0</v>
          </cell>
        </row>
        <row r="141">
          <cell r="A141" t="str">
            <v>MORGAN BEVERLEY J.</v>
          </cell>
          <cell r="B141">
            <v>200</v>
          </cell>
          <cell r="C141" t="str">
            <v>05</v>
          </cell>
          <cell r="D141" t="str">
            <v>JA $</v>
          </cell>
          <cell r="E141" t="str">
            <v>O/D</v>
          </cell>
          <cell r="F141">
            <v>31.5</v>
          </cell>
          <cell r="G141" t="str">
            <v>INDIV.</v>
          </cell>
          <cell r="H141" t="str">
            <v>INDIV.</v>
          </cell>
          <cell r="I141">
            <v>142.56</v>
          </cell>
          <cell r="J141">
            <v>0</v>
          </cell>
          <cell r="K141">
            <v>0</v>
          </cell>
        </row>
        <row r="142">
          <cell r="A142" t="str">
            <v>NELSON GERALDINE OR VERNIE</v>
          </cell>
          <cell r="B142">
            <v>200</v>
          </cell>
          <cell r="C142" t="str">
            <v>05</v>
          </cell>
          <cell r="D142" t="str">
            <v>JA $</v>
          </cell>
          <cell r="E142" t="str">
            <v>O/D</v>
          </cell>
          <cell r="F142">
            <v>31.5</v>
          </cell>
          <cell r="G142" t="str">
            <v>INDIV.</v>
          </cell>
          <cell r="H142" t="str">
            <v>INDIV.</v>
          </cell>
          <cell r="I142">
            <v>3484.61</v>
          </cell>
          <cell r="J142">
            <v>0</v>
          </cell>
          <cell r="K142">
            <v>0</v>
          </cell>
        </row>
        <row r="143">
          <cell r="A143" t="str">
            <v>REYNOLDS JOSEPH</v>
          </cell>
          <cell r="B143">
            <v>200</v>
          </cell>
          <cell r="C143" t="str">
            <v>05</v>
          </cell>
          <cell r="D143" t="str">
            <v>JA $</v>
          </cell>
          <cell r="E143" t="str">
            <v>O/D</v>
          </cell>
          <cell r="F143">
            <v>31.5</v>
          </cell>
          <cell r="G143" t="str">
            <v>INDIV.</v>
          </cell>
          <cell r="H143" t="str">
            <v>INDIV.</v>
          </cell>
          <cell r="I143">
            <v>61.73</v>
          </cell>
          <cell r="J143">
            <v>0</v>
          </cell>
          <cell r="K143">
            <v>0</v>
          </cell>
        </row>
        <row r="144">
          <cell r="A144" t="str">
            <v>SAMUELS CAROL AND OR ROCHESTER M</v>
          </cell>
          <cell r="B144">
            <v>200</v>
          </cell>
          <cell r="C144" t="str">
            <v>05</v>
          </cell>
          <cell r="D144" t="str">
            <v>JA $</v>
          </cell>
          <cell r="E144" t="str">
            <v>O/D</v>
          </cell>
          <cell r="F144">
            <v>31.5</v>
          </cell>
          <cell r="G144" t="str">
            <v>INDIV.</v>
          </cell>
          <cell r="H144" t="str">
            <v>INDIV.</v>
          </cell>
          <cell r="I144">
            <v>98.23</v>
          </cell>
          <cell r="J144">
            <v>0</v>
          </cell>
          <cell r="K144">
            <v>0</v>
          </cell>
        </row>
        <row r="145">
          <cell r="A145" t="str">
            <v>SAMWEL JACOBUS</v>
          </cell>
          <cell r="B145">
            <v>200</v>
          </cell>
          <cell r="C145" t="str">
            <v>05</v>
          </cell>
          <cell r="D145" t="str">
            <v>JA $</v>
          </cell>
          <cell r="E145" t="str">
            <v>O/D</v>
          </cell>
          <cell r="F145">
            <v>31.5</v>
          </cell>
          <cell r="G145" t="str">
            <v>INDIV.</v>
          </cell>
          <cell r="H145" t="str">
            <v>INDIV.</v>
          </cell>
          <cell r="I145">
            <v>9.69</v>
          </cell>
          <cell r="J145">
            <v>0</v>
          </cell>
          <cell r="K145">
            <v>0</v>
          </cell>
        </row>
        <row r="146">
          <cell r="A146" t="str">
            <v>SCOTT LORRAINE</v>
          </cell>
          <cell r="B146">
            <v>200</v>
          </cell>
          <cell r="C146" t="str">
            <v>05</v>
          </cell>
          <cell r="D146" t="str">
            <v>JA $</v>
          </cell>
          <cell r="E146" t="str">
            <v>O/D</v>
          </cell>
          <cell r="F146">
            <v>31.5</v>
          </cell>
          <cell r="G146" t="str">
            <v>INDIV.</v>
          </cell>
          <cell r="H146" t="str">
            <v>INDIV.</v>
          </cell>
          <cell r="I146">
            <v>61.82</v>
          </cell>
          <cell r="J146">
            <v>0</v>
          </cell>
          <cell r="K146">
            <v>0</v>
          </cell>
        </row>
        <row r="147">
          <cell r="A147" t="str">
            <v>SOLOMON CALVIN AND OR SHEALLY</v>
          </cell>
          <cell r="B147">
            <v>200</v>
          </cell>
          <cell r="C147" t="str">
            <v>05</v>
          </cell>
          <cell r="D147" t="str">
            <v>JA $</v>
          </cell>
          <cell r="E147" t="str">
            <v>O/D</v>
          </cell>
          <cell r="F147">
            <v>31.5</v>
          </cell>
          <cell r="G147" t="str">
            <v>INDIV.</v>
          </cell>
          <cell r="H147" t="str">
            <v>INDIV.</v>
          </cell>
          <cell r="I147">
            <v>3915.46</v>
          </cell>
          <cell r="J147">
            <v>0</v>
          </cell>
          <cell r="K147">
            <v>0</v>
          </cell>
        </row>
        <row r="148">
          <cell r="A148" t="str">
            <v>UDEOKORO L</v>
          </cell>
          <cell r="B148">
            <v>200</v>
          </cell>
          <cell r="C148" t="str">
            <v>05</v>
          </cell>
          <cell r="D148" t="str">
            <v>JA $</v>
          </cell>
          <cell r="E148" t="str">
            <v>O/D</v>
          </cell>
          <cell r="F148">
            <v>31.5</v>
          </cell>
          <cell r="G148" t="str">
            <v>BUSINESS</v>
          </cell>
          <cell r="H148" t="str">
            <v>INDIV.</v>
          </cell>
          <cell r="I148">
            <v>100</v>
          </cell>
          <cell r="J148">
            <v>0</v>
          </cell>
          <cell r="K148">
            <v>0</v>
          </cell>
        </row>
        <row r="149">
          <cell r="A149" t="str">
            <v>WATSON DELROY WAYNE</v>
          </cell>
          <cell r="B149">
            <v>200</v>
          </cell>
          <cell r="C149" t="str">
            <v>05</v>
          </cell>
          <cell r="D149" t="str">
            <v>JA $</v>
          </cell>
          <cell r="E149" t="str">
            <v>O/D</v>
          </cell>
          <cell r="F149">
            <v>31.5</v>
          </cell>
          <cell r="G149" t="str">
            <v>INDIV.</v>
          </cell>
          <cell r="H149" t="str">
            <v>INDIV.</v>
          </cell>
          <cell r="I149">
            <v>70.099999999999994</v>
          </cell>
          <cell r="J149">
            <v>0</v>
          </cell>
          <cell r="K149">
            <v>0</v>
          </cell>
        </row>
        <row r="150">
          <cell r="A150" t="str">
            <v>WEDDERBURN AREBOFE OR SAMUEL</v>
          </cell>
          <cell r="B150">
            <v>200</v>
          </cell>
          <cell r="C150" t="str">
            <v>05</v>
          </cell>
          <cell r="D150" t="str">
            <v>JA $</v>
          </cell>
          <cell r="E150" t="str">
            <v>O/D</v>
          </cell>
          <cell r="F150">
            <v>31.5</v>
          </cell>
          <cell r="G150" t="str">
            <v>INDIV.</v>
          </cell>
          <cell r="H150" t="str">
            <v>INDIV.</v>
          </cell>
          <cell r="I150">
            <v>4.28</v>
          </cell>
          <cell r="J150">
            <v>0</v>
          </cell>
          <cell r="K150">
            <v>0</v>
          </cell>
        </row>
        <row r="151">
          <cell r="A151" t="str">
            <v>WILLIAMS NORMA</v>
          </cell>
          <cell r="B151">
            <v>200</v>
          </cell>
          <cell r="C151" t="str">
            <v>05</v>
          </cell>
          <cell r="D151" t="str">
            <v>JA $</v>
          </cell>
          <cell r="E151" t="str">
            <v>O/D</v>
          </cell>
          <cell r="F151">
            <v>31.5</v>
          </cell>
          <cell r="G151" t="str">
            <v>INDIV.</v>
          </cell>
          <cell r="H151" t="str">
            <v>INDIV.</v>
          </cell>
          <cell r="I151">
            <v>569.98</v>
          </cell>
          <cell r="J151">
            <v>0</v>
          </cell>
          <cell r="K151">
            <v>0</v>
          </cell>
        </row>
        <row r="152">
          <cell r="A152" t="str">
            <v>BANKSTON BAILEY DEBORAH</v>
          </cell>
          <cell r="B152">
            <v>200</v>
          </cell>
          <cell r="C152" t="str">
            <v>06</v>
          </cell>
          <cell r="D152" t="str">
            <v>USD</v>
          </cell>
          <cell r="E152" t="str">
            <v>O/D</v>
          </cell>
          <cell r="F152">
            <v>31.5</v>
          </cell>
          <cell r="G152" t="str">
            <v>INDIV.</v>
          </cell>
          <cell r="H152" t="str">
            <v>INDIV.</v>
          </cell>
          <cell r="I152">
            <v>1290.0999999999999</v>
          </cell>
          <cell r="J152">
            <v>25.890026088701585</v>
          </cell>
          <cell r="K152">
            <v>1290.0999999999999</v>
          </cell>
        </row>
        <row r="153">
          <cell r="A153" t="str">
            <v>HADEED RAY OR AWN FRANCES</v>
          </cell>
          <cell r="B153">
            <v>200</v>
          </cell>
          <cell r="C153" t="str">
            <v>06</v>
          </cell>
          <cell r="D153" t="str">
            <v>USD</v>
          </cell>
          <cell r="E153" t="str">
            <v>O/D</v>
          </cell>
          <cell r="F153">
            <v>31.5</v>
          </cell>
          <cell r="G153" t="str">
            <v>INDIV.</v>
          </cell>
          <cell r="H153" t="str">
            <v>INDIV.</v>
          </cell>
          <cell r="I153">
            <v>154098.28</v>
          </cell>
          <cell r="J153">
            <v>3092.4800321091711</v>
          </cell>
          <cell r="K153">
            <v>154098.28</v>
          </cell>
        </row>
        <row r="154">
          <cell r="A154" t="str">
            <v>RUGBY JA. LIME AND MINERALS LTD.</v>
          </cell>
          <cell r="B154">
            <v>200</v>
          </cell>
          <cell r="C154" t="str">
            <v>07</v>
          </cell>
          <cell r="D154" t="str">
            <v>JA $</v>
          </cell>
          <cell r="E154" t="str">
            <v>O/D</v>
          </cell>
          <cell r="F154">
            <v>31.5</v>
          </cell>
          <cell r="G154" t="str">
            <v>BUSINESS</v>
          </cell>
          <cell r="H154" t="str">
            <v>MINING</v>
          </cell>
          <cell r="I154">
            <v>491127.3</v>
          </cell>
          <cell r="J154">
            <v>0</v>
          </cell>
          <cell r="K154">
            <v>0</v>
          </cell>
        </row>
        <row r="155">
          <cell r="A155" t="str">
            <v>SHELL COMPANY W.I. LTD.</v>
          </cell>
          <cell r="B155">
            <v>200</v>
          </cell>
          <cell r="C155" t="str">
            <v>12</v>
          </cell>
          <cell r="D155" t="str">
            <v>USD</v>
          </cell>
          <cell r="E155" t="str">
            <v>O/D</v>
          </cell>
          <cell r="F155">
            <v>13.7</v>
          </cell>
          <cell r="G155" t="str">
            <v>BUSINESS</v>
          </cell>
          <cell r="H155" t="str">
            <v>GAS</v>
          </cell>
          <cell r="I155">
            <v>1445576.77</v>
          </cell>
          <cell r="J155">
            <v>29010.169977924947</v>
          </cell>
          <cell r="K155">
            <v>1445576.77</v>
          </cell>
        </row>
        <row r="156">
          <cell r="A156" t="str">
            <v>KPMG- PEAT MARWICK</v>
          </cell>
          <cell r="B156">
            <v>200</v>
          </cell>
          <cell r="C156" t="str">
            <v>13</v>
          </cell>
          <cell r="D156" t="str">
            <v>USD</v>
          </cell>
          <cell r="E156" t="str">
            <v>O/D</v>
          </cell>
          <cell r="F156">
            <v>15</v>
          </cell>
          <cell r="G156" t="str">
            <v>BUSINESS</v>
          </cell>
          <cell r="H156" t="str">
            <v>PROF.</v>
          </cell>
          <cell r="I156">
            <v>1003.08</v>
          </cell>
          <cell r="J156">
            <v>20.130042143287177</v>
          </cell>
          <cell r="K156">
            <v>1003.08</v>
          </cell>
        </row>
        <row r="157">
          <cell r="A157" t="str">
            <v>CARIBBEAN EQUITY PARTNERS</v>
          </cell>
          <cell r="B157">
            <v>200</v>
          </cell>
          <cell r="C157" t="str">
            <v>16</v>
          </cell>
          <cell r="D157" t="str">
            <v>JA $</v>
          </cell>
          <cell r="E157" t="str">
            <v>O/D</v>
          </cell>
          <cell r="F157">
            <v>31.5</v>
          </cell>
          <cell r="G157" t="str">
            <v>BUSINESS</v>
          </cell>
          <cell r="H157" t="str">
            <v>PROF.</v>
          </cell>
          <cell r="I157">
            <v>69227.89</v>
          </cell>
          <cell r="J157">
            <v>0</v>
          </cell>
          <cell r="K157">
            <v>0</v>
          </cell>
        </row>
        <row r="158">
          <cell r="A158" t="str">
            <v>DEHRING BUNTING AND GOLDING LTD.</v>
          </cell>
          <cell r="B158">
            <v>200</v>
          </cell>
          <cell r="C158" t="str">
            <v>16</v>
          </cell>
          <cell r="D158" t="str">
            <v>JA $</v>
          </cell>
          <cell r="E158" t="str">
            <v>O/D</v>
          </cell>
          <cell r="F158">
            <v>31.5</v>
          </cell>
          <cell r="G158" t="str">
            <v>F.I.</v>
          </cell>
          <cell r="H158" t="str">
            <v>F.I.</v>
          </cell>
          <cell r="I158">
            <v>100</v>
          </cell>
          <cell r="J158">
            <v>0</v>
          </cell>
          <cell r="K158">
            <v>0</v>
          </cell>
        </row>
        <row r="159">
          <cell r="A159" t="str">
            <v>SALOMON SMITH BARNEY-INC.</v>
          </cell>
          <cell r="B159">
            <v>200</v>
          </cell>
          <cell r="C159" t="str">
            <v>16</v>
          </cell>
          <cell r="D159" t="str">
            <v>JA $</v>
          </cell>
          <cell r="E159" t="str">
            <v>O/D</v>
          </cell>
          <cell r="F159">
            <v>31.5</v>
          </cell>
          <cell r="G159" t="str">
            <v>F.I.</v>
          </cell>
          <cell r="H159" t="str">
            <v>F.I.</v>
          </cell>
          <cell r="I159">
            <v>2391.85</v>
          </cell>
          <cell r="J159">
            <v>0</v>
          </cell>
          <cell r="K159">
            <v>0</v>
          </cell>
        </row>
        <row r="160">
          <cell r="A160" t="str">
            <v>JABEXCO LIMITED</v>
          </cell>
          <cell r="B160">
            <v>200</v>
          </cell>
          <cell r="C160" t="str">
            <v>17</v>
          </cell>
          <cell r="D160" t="str">
            <v>USD</v>
          </cell>
          <cell r="E160" t="str">
            <v>O/D</v>
          </cell>
          <cell r="F160">
            <v>31.5</v>
          </cell>
          <cell r="G160" t="str">
            <v>BUSINESS</v>
          </cell>
          <cell r="H160" t="str">
            <v>PROF.</v>
          </cell>
          <cell r="I160">
            <v>400395.01</v>
          </cell>
          <cell r="J160">
            <v>8035.2199478225975</v>
          </cell>
          <cell r="K160">
            <v>400395.01</v>
          </cell>
        </row>
        <row r="161">
          <cell r="A161" t="str">
            <v>CARIBBEAN BOTTLERS JAMAICA LTD</v>
          </cell>
          <cell r="B161">
            <v>200</v>
          </cell>
          <cell r="C161" t="str">
            <v>32</v>
          </cell>
          <cell r="D161" t="str">
            <v>JA $</v>
          </cell>
          <cell r="E161" t="str">
            <v>O/D</v>
          </cell>
          <cell r="F161">
            <v>31.5</v>
          </cell>
          <cell r="G161" t="str">
            <v>BUSINESS</v>
          </cell>
          <cell r="H161" t="str">
            <v>PROF.</v>
          </cell>
          <cell r="I161">
            <v>366.14</v>
          </cell>
          <cell r="J161">
            <v>0</v>
          </cell>
          <cell r="K161">
            <v>0</v>
          </cell>
        </row>
        <row r="162">
          <cell r="A162" t="str">
            <v>RUSSELL ROBERT</v>
          </cell>
          <cell r="B162">
            <v>200</v>
          </cell>
          <cell r="C162" t="str">
            <v>62</v>
          </cell>
          <cell r="D162" t="str">
            <v>JA $</v>
          </cell>
          <cell r="E162" t="str">
            <v>O/D</v>
          </cell>
          <cell r="F162">
            <v>31.5</v>
          </cell>
          <cell r="G162" t="str">
            <v>INDIV.</v>
          </cell>
          <cell r="H162" t="str">
            <v>INDIV.</v>
          </cell>
          <cell r="I162">
            <v>5677.21</v>
          </cell>
          <cell r="J162">
            <v>0</v>
          </cell>
          <cell r="K162">
            <v>0</v>
          </cell>
        </row>
        <row r="163">
          <cell r="A163" t="str">
            <v>FERGER JUDITH</v>
          </cell>
          <cell r="B163">
            <v>200</v>
          </cell>
          <cell r="C163" t="str">
            <v>63</v>
          </cell>
          <cell r="D163" t="str">
            <v>USD</v>
          </cell>
          <cell r="E163" t="str">
            <v>O/D</v>
          </cell>
          <cell r="F163">
            <v>15</v>
          </cell>
          <cell r="G163" t="str">
            <v>INDIV.</v>
          </cell>
          <cell r="H163" t="str">
            <v>INDIV.</v>
          </cell>
          <cell r="I163">
            <v>498.3</v>
          </cell>
          <cell r="J163">
            <v>10</v>
          </cell>
          <cell r="K163">
            <v>498.29999999999995</v>
          </cell>
        </row>
        <row r="164">
          <cell r="A164" t="str">
            <v>FALCON CORPORATION LIMITED</v>
          </cell>
          <cell r="B164">
            <v>200</v>
          </cell>
          <cell r="C164" t="str">
            <v>66</v>
          </cell>
          <cell r="D164" t="str">
            <v>JA $</v>
          </cell>
          <cell r="E164" t="str">
            <v>O/D</v>
          </cell>
          <cell r="F164">
            <v>15</v>
          </cell>
          <cell r="G164" t="str">
            <v>BUSINESS</v>
          </cell>
          <cell r="H164" t="str">
            <v>DIST'N</v>
          </cell>
          <cell r="I164">
            <v>6146.18</v>
          </cell>
          <cell r="J164">
            <v>0</v>
          </cell>
          <cell r="K164">
            <v>0</v>
          </cell>
        </row>
        <row r="165">
          <cell r="A165" t="str">
            <v>GENERAL TOOL AND SUPPLY</v>
          </cell>
          <cell r="B165">
            <v>200</v>
          </cell>
          <cell r="C165" t="str">
            <v>66</v>
          </cell>
          <cell r="D165" t="str">
            <v>JA $</v>
          </cell>
          <cell r="E165" t="str">
            <v>O/D</v>
          </cell>
          <cell r="F165">
            <v>15</v>
          </cell>
          <cell r="G165" t="str">
            <v>BUSINESS</v>
          </cell>
          <cell r="H165" t="str">
            <v>DIST'N</v>
          </cell>
          <cell r="I165">
            <v>80830.16</v>
          </cell>
          <cell r="J165">
            <v>0</v>
          </cell>
          <cell r="K165">
            <v>0</v>
          </cell>
        </row>
        <row r="166">
          <cell r="A166" t="str">
            <v>ANTIGUA CONNECTION LTD.</v>
          </cell>
          <cell r="B166">
            <v>200</v>
          </cell>
          <cell r="C166" t="str">
            <v>66</v>
          </cell>
          <cell r="D166" t="str">
            <v>JA $</v>
          </cell>
          <cell r="E166" t="str">
            <v>O/D</v>
          </cell>
          <cell r="F166">
            <v>31.5</v>
          </cell>
          <cell r="G166" t="str">
            <v>BUSINESS</v>
          </cell>
          <cell r="H166" t="str">
            <v>PROF.</v>
          </cell>
          <cell r="I166">
            <v>79.06</v>
          </cell>
          <cell r="J166">
            <v>0</v>
          </cell>
          <cell r="K166">
            <v>0</v>
          </cell>
        </row>
        <row r="167">
          <cell r="A167" t="str">
            <v>CARDEM PAPER PRODUCTS LIMITED</v>
          </cell>
          <cell r="B167">
            <v>200</v>
          </cell>
          <cell r="C167" t="str">
            <v>66</v>
          </cell>
          <cell r="D167" t="str">
            <v>JA $</v>
          </cell>
          <cell r="E167" t="str">
            <v>O/D</v>
          </cell>
          <cell r="F167">
            <v>31.5</v>
          </cell>
          <cell r="G167" t="str">
            <v>BUSINESS</v>
          </cell>
          <cell r="H167" t="str">
            <v>PROF.</v>
          </cell>
          <cell r="I167">
            <v>31.59</v>
          </cell>
          <cell r="J167">
            <v>0</v>
          </cell>
          <cell r="K167">
            <v>0</v>
          </cell>
        </row>
        <row r="168">
          <cell r="A168" t="str">
            <v>COOPER AND ASSOCIATES LIMITED</v>
          </cell>
          <cell r="B168">
            <v>200</v>
          </cell>
          <cell r="C168" t="str">
            <v>66</v>
          </cell>
          <cell r="D168" t="str">
            <v>JA $</v>
          </cell>
          <cell r="E168" t="str">
            <v>O/D</v>
          </cell>
          <cell r="F168">
            <v>31.5</v>
          </cell>
          <cell r="G168" t="str">
            <v>BUSINESS</v>
          </cell>
          <cell r="H168" t="str">
            <v>PROF.</v>
          </cell>
          <cell r="I168">
            <v>175.7</v>
          </cell>
          <cell r="J168">
            <v>0</v>
          </cell>
          <cell r="K168">
            <v>0</v>
          </cell>
        </row>
        <row r="169">
          <cell r="A169" t="str">
            <v>GUARDSMAN GROUP MEDICAL SERVICES</v>
          </cell>
          <cell r="B169">
            <v>200</v>
          </cell>
          <cell r="C169" t="str">
            <v>66</v>
          </cell>
          <cell r="D169" t="str">
            <v>JA $</v>
          </cell>
          <cell r="E169" t="str">
            <v>O/D</v>
          </cell>
          <cell r="F169">
            <v>31.5</v>
          </cell>
          <cell r="G169" t="str">
            <v>BUSINESS</v>
          </cell>
          <cell r="H169" t="str">
            <v>PROF.</v>
          </cell>
          <cell r="I169">
            <v>2914.29</v>
          </cell>
          <cell r="J169">
            <v>0</v>
          </cell>
          <cell r="K169">
            <v>0</v>
          </cell>
        </row>
        <row r="170">
          <cell r="A170" t="str">
            <v>HOLIDAY EXPLORERS LTD.</v>
          </cell>
          <cell r="B170">
            <v>200</v>
          </cell>
          <cell r="C170" t="str">
            <v>66</v>
          </cell>
          <cell r="D170" t="str">
            <v>JA $</v>
          </cell>
          <cell r="E170" t="str">
            <v>O/D</v>
          </cell>
          <cell r="F170">
            <v>31.5</v>
          </cell>
          <cell r="G170" t="str">
            <v>BUSINESS</v>
          </cell>
          <cell r="H170" t="str">
            <v>TOURISM</v>
          </cell>
          <cell r="I170">
            <v>52.14</v>
          </cell>
          <cell r="J170">
            <v>0</v>
          </cell>
          <cell r="K170">
            <v>0</v>
          </cell>
        </row>
        <row r="171">
          <cell r="A171" t="str">
            <v>L.N.H. INVESTMENTS COMPANY LTD.</v>
          </cell>
          <cell r="B171">
            <v>200</v>
          </cell>
          <cell r="C171" t="str">
            <v>66</v>
          </cell>
          <cell r="D171" t="str">
            <v>JA $</v>
          </cell>
          <cell r="E171" t="str">
            <v>O/D</v>
          </cell>
          <cell r="F171">
            <v>31.5</v>
          </cell>
          <cell r="G171" t="str">
            <v>BUSINESS</v>
          </cell>
          <cell r="H171" t="str">
            <v>PROF.</v>
          </cell>
          <cell r="I171">
            <v>92.5</v>
          </cell>
          <cell r="J171">
            <v>0</v>
          </cell>
          <cell r="K171">
            <v>0</v>
          </cell>
        </row>
        <row r="172">
          <cell r="A172" t="str">
            <v>PYRAMID TOURS LTD.</v>
          </cell>
          <cell r="B172">
            <v>200</v>
          </cell>
          <cell r="C172" t="str">
            <v>66</v>
          </cell>
          <cell r="D172" t="str">
            <v>JA $</v>
          </cell>
          <cell r="E172" t="str">
            <v>O/D</v>
          </cell>
          <cell r="F172">
            <v>31.5</v>
          </cell>
          <cell r="G172" t="str">
            <v>BUSINESS</v>
          </cell>
          <cell r="H172" t="str">
            <v>PROF.</v>
          </cell>
          <cell r="I172">
            <v>315.13</v>
          </cell>
          <cell r="J172">
            <v>0</v>
          </cell>
          <cell r="K172">
            <v>0</v>
          </cell>
        </row>
        <row r="173">
          <cell r="A173" t="str">
            <v>RUSSELLS LIMITED</v>
          </cell>
          <cell r="B173">
            <v>200</v>
          </cell>
          <cell r="C173" t="str">
            <v>66</v>
          </cell>
          <cell r="D173" t="str">
            <v>JA $</v>
          </cell>
          <cell r="E173" t="str">
            <v>O/D</v>
          </cell>
          <cell r="F173">
            <v>31.5</v>
          </cell>
          <cell r="G173" t="str">
            <v>BUSINESS</v>
          </cell>
          <cell r="H173" t="str">
            <v>PROF.</v>
          </cell>
          <cell r="I173">
            <v>99.92</v>
          </cell>
          <cell r="J173">
            <v>0</v>
          </cell>
          <cell r="K173">
            <v>0</v>
          </cell>
        </row>
        <row r="174">
          <cell r="A174" t="str">
            <v>K. CHANDIRAM LIMITED</v>
          </cell>
          <cell r="B174">
            <v>200</v>
          </cell>
          <cell r="C174" t="str">
            <v>67</v>
          </cell>
          <cell r="D174" t="str">
            <v>USD</v>
          </cell>
          <cell r="E174" t="str">
            <v>O/D</v>
          </cell>
          <cell r="F174">
            <v>12</v>
          </cell>
          <cell r="G174" t="str">
            <v>BUSINESS</v>
          </cell>
          <cell r="H174" t="str">
            <v>DIST'N</v>
          </cell>
          <cell r="I174">
            <v>95045.24</v>
          </cell>
          <cell r="J174">
            <v>1907.3899257475418</v>
          </cell>
          <cell r="K174">
            <v>95045.24</v>
          </cell>
        </row>
        <row r="175">
          <cell r="A175" t="str">
            <v>JAVIED MEDICAL DISTRIBUTORS LTD</v>
          </cell>
          <cell r="B175">
            <v>200</v>
          </cell>
          <cell r="C175" t="str">
            <v>67</v>
          </cell>
          <cell r="D175" t="str">
            <v>USD</v>
          </cell>
          <cell r="E175" t="str">
            <v>O/D</v>
          </cell>
          <cell r="F175">
            <v>31.5</v>
          </cell>
          <cell r="G175" t="str">
            <v>BUSINESS</v>
          </cell>
          <cell r="H175" t="str">
            <v>DIST'N</v>
          </cell>
          <cell r="I175">
            <v>48.83</v>
          </cell>
          <cell r="J175">
            <v>0.97993176801123816</v>
          </cell>
          <cell r="K175">
            <v>48.83</v>
          </cell>
        </row>
        <row r="176">
          <cell r="A176" t="str">
            <v>THE CARTER CENTER</v>
          </cell>
          <cell r="B176">
            <v>200</v>
          </cell>
          <cell r="C176" t="str">
            <v>67</v>
          </cell>
          <cell r="D176" t="str">
            <v>USD</v>
          </cell>
          <cell r="E176" t="str">
            <v>O/D</v>
          </cell>
          <cell r="F176">
            <v>31.5</v>
          </cell>
          <cell r="G176" t="str">
            <v>BUSINESS</v>
          </cell>
          <cell r="H176" t="str">
            <v>PROF.</v>
          </cell>
          <cell r="I176">
            <v>151.47999999999999</v>
          </cell>
          <cell r="J176">
            <v>3.0399357816576358</v>
          </cell>
          <cell r="K176">
            <v>151.47999999999999</v>
          </cell>
        </row>
        <row r="177">
          <cell r="A177" t="str">
            <v>CITIBANK JAMAICA</v>
          </cell>
          <cell r="B177">
            <v>200</v>
          </cell>
          <cell r="C177" t="str">
            <v>99</v>
          </cell>
          <cell r="D177" t="str">
            <v>JA $</v>
          </cell>
          <cell r="E177" t="str">
            <v>O/D</v>
          </cell>
          <cell r="F177">
            <v>31.5</v>
          </cell>
          <cell r="G177" t="str">
            <v>F.I.</v>
          </cell>
          <cell r="H177" t="str">
            <v>F.I.</v>
          </cell>
          <cell r="I177">
            <v>0.2</v>
          </cell>
          <cell r="J177">
            <v>0</v>
          </cell>
          <cell r="K177">
            <v>0</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SUM"/>
    </sheetNames>
    <sheetDataSet>
      <sheetData sheetId="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98"/>
      <sheetName val="1995"/>
      <sheetName val="1996-97"/>
      <sheetName val="Sheet3"/>
      <sheetName val="Sheet1"/>
      <sheetName val="Sheet2"/>
      <sheetName val="2004"/>
      <sheetName val="2004 (2)"/>
      <sheetName val="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ed Value as at Jun 2010"/>
      <sheetName val="Macro1"/>
      <sheetName val="er"/>
      <sheetName val="wb"/>
    </sheetNames>
    <sheetDataSet>
      <sheetData sheetId="0" refreshError="1"/>
      <sheetData sheetId="1">
        <row r="63">
          <cell r="A63" t="str">
            <v>Recover</v>
          </cell>
        </row>
      </sheetData>
      <sheetData sheetId="2" refreshError="1"/>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PT."/>
    </sheetNames>
    <sheetDataSet>
      <sheetData sheetId="0">
        <row r="1">
          <cell r="A1" t="str">
            <v>NAME</v>
          </cell>
          <cell r="B1" t="str">
            <v>GL</v>
          </cell>
          <cell r="C1" t="str">
            <v>SL</v>
          </cell>
          <cell r="D1" t="str">
            <v>CCY</v>
          </cell>
          <cell r="E1" t="str">
            <v>TYPE</v>
          </cell>
          <cell r="F1" t="str">
            <v>INT</v>
          </cell>
          <cell r="G1" t="str">
            <v>CBM4</v>
          </cell>
          <cell r="H1" t="str">
            <v>CBM5</v>
          </cell>
          <cell r="I1" t="str">
            <v>JMD</v>
          </cell>
        </row>
        <row r="2">
          <cell r="A2" t="str">
            <v>AAA CARGO BROKERS</v>
          </cell>
          <cell r="B2">
            <v>127</v>
          </cell>
          <cell r="C2" t="str">
            <v>06</v>
          </cell>
          <cell r="D2" t="str">
            <v>JA $</v>
          </cell>
          <cell r="E2" t="str">
            <v>O/D</v>
          </cell>
          <cell r="F2">
            <v>19</v>
          </cell>
          <cell r="G2" t="str">
            <v>BUSINESS</v>
          </cell>
          <cell r="H2" t="str">
            <v>PROF.</v>
          </cell>
          <cell r="I2">
            <v>101198.43</v>
          </cell>
        </row>
        <row r="3">
          <cell r="A3" t="str">
            <v>ABRAHAMS ROBERT A.G.</v>
          </cell>
          <cell r="B3">
            <v>200</v>
          </cell>
          <cell r="C3" t="str">
            <v>05</v>
          </cell>
          <cell r="D3" t="str">
            <v>JA $</v>
          </cell>
          <cell r="E3" t="str">
            <v>O/D</v>
          </cell>
          <cell r="F3">
            <v>31.5</v>
          </cell>
          <cell r="G3" t="str">
            <v>INDIV.</v>
          </cell>
          <cell r="H3" t="str">
            <v>INDIV.</v>
          </cell>
          <cell r="I3">
            <v>100</v>
          </cell>
        </row>
        <row r="4">
          <cell r="A4" t="str">
            <v>ACE PEST CONTROL AND FUMIGATING</v>
          </cell>
          <cell r="B4">
            <v>200</v>
          </cell>
          <cell r="C4" t="str">
            <v>66</v>
          </cell>
          <cell r="D4" t="str">
            <v>JA $</v>
          </cell>
          <cell r="E4" t="str">
            <v>O/D</v>
          </cell>
          <cell r="F4">
            <v>31.5</v>
          </cell>
          <cell r="G4" t="str">
            <v>BUSINESS</v>
          </cell>
          <cell r="H4" t="str">
            <v>PROF.</v>
          </cell>
          <cell r="I4">
            <v>62150.9</v>
          </cell>
        </row>
        <row r="5">
          <cell r="A5" t="str">
            <v>ATLANTIC UNITED INSURANCE CO.</v>
          </cell>
          <cell r="B5">
            <v>200</v>
          </cell>
          <cell r="C5" t="str">
            <v>13</v>
          </cell>
          <cell r="D5" t="str">
            <v>USD</v>
          </cell>
          <cell r="E5" t="str">
            <v>O/D</v>
          </cell>
          <cell r="F5">
            <v>31.5</v>
          </cell>
          <cell r="G5" t="str">
            <v>F.I.</v>
          </cell>
          <cell r="H5" t="str">
            <v>F.I.</v>
          </cell>
          <cell r="I5">
            <v>491.7</v>
          </cell>
        </row>
        <row r="6">
          <cell r="A6" t="str">
            <v>BANKSTON BAILEY DEBORAH</v>
          </cell>
          <cell r="B6">
            <v>200</v>
          </cell>
          <cell r="C6" t="str">
            <v>06</v>
          </cell>
          <cell r="D6" t="str">
            <v>USD</v>
          </cell>
          <cell r="E6" t="str">
            <v>O/D</v>
          </cell>
          <cell r="F6">
            <v>31.5</v>
          </cell>
          <cell r="G6" t="str">
            <v>INDIV.</v>
          </cell>
          <cell r="H6" t="str">
            <v>INDIV.</v>
          </cell>
          <cell r="I6">
            <v>78100.639999999999</v>
          </cell>
        </row>
        <row r="7">
          <cell r="A7" t="str">
            <v>BOGUES BROTHERS INDUSTRIES LTD</v>
          </cell>
          <cell r="B7">
            <v>120</v>
          </cell>
          <cell r="C7" t="str">
            <v>50</v>
          </cell>
          <cell r="D7" t="str">
            <v>JA $</v>
          </cell>
          <cell r="E7" t="str">
            <v>TERM</v>
          </cell>
          <cell r="F7">
            <v>15</v>
          </cell>
          <cell r="G7" t="str">
            <v>BUSINESS</v>
          </cell>
          <cell r="H7" t="str">
            <v>PROF.</v>
          </cell>
          <cell r="I7">
            <v>6650000</v>
          </cell>
        </row>
        <row r="8">
          <cell r="A8" t="str">
            <v>BOWEN DAVID</v>
          </cell>
          <cell r="B8">
            <v>200</v>
          </cell>
          <cell r="C8" t="str">
            <v>05</v>
          </cell>
          <cell r="D8" t="str">
            <v>JA $</v>
          </cell>
          <cell r="E8" t="str">
            <v>O/D</v>
          </cell>
          <cell r="F8">
            <v>31.5</v>
          </cell>
          <cell r="G8" t="str">
            <v>INDIV.</v>
          </cell>
          <cell r="H8" t="str">
            <v>INDIV.</v>
          </cell>
          <cell r="I8">
            <v>32.54</v>
          </cell>
        </row>
        <row r="9">
          <cell r="A9" t="str">
            <v>BUCKNOR PAUL AND OR WAKELING K.</v>
          </cell>
          <cell r="B9">
            <v>200</v>
          </cell>
          <cell r="C9" t="str">
            <v>05</v>
          </cell>
          <cell r="D9" t="str">
            <v>JA $</v>
          </cell>
          <cell r="E9" t="str">
            <v>O/D</v>
          </cell>
          <cell r="F9">
            <v>31.5</v>
          </cell>
          <cell r="G9" t="str">
            <v>INDIV.</v>
          </cell>
          <cell r="H9" t="str">
            <v>INDIV.</v>
          </cell>
          <cell r="I9">
            <v>1719.77</v>
          </cell>
        </row>
        <row r="10">
          <cell r="A10" t="str">
            <v>BUNTING PETER OR JEANINE</v>
          </cell>
          <cell r="B10">
            <v>200</v>
          </cell>
          <cell r="C10" t="str">
            <v>05</v>
          </cell>
          <cell r="D10" t="str">
            <v>JA $</v>
          </cell>
          <cell r="E10" t="str">
            <v>O/D</v>
          </cell>
          <cell r="F10">
            <v>31.5</v>
          </cell>
          <cell r="G10" t="str">
            <v>INDIV.</v>
          </cell>
          <cell r="H10" t="str">
            <v>INDIV.</v>
          </cell>
          <cell r="I10">
            <v>496.94</v>
          </cell>
        </row>
        <row r="11">
          <cell r="A11" t="str">
            <v>CAPITAL AND CREDIT MERCHANT BANK</v>
          </cell>
          <cell r="B11">
            <v>120</v>
          </cell>
          <cell r="C11" t="str">
            <v>51</v>
          </cell>
          <cell r="D11" t="str">
            <v>USD</v>
          </cell>
          <cell r="E11" t="str">
            <v>TERM</v>
          </cell>
          <cell r="F11">
            <v>7.25</v>
          </cell>
          <cell r="G11" t="str">
            <v>F.I.</v>
          </cell>
          <cell r="H11" t="str">
            <v>F.I.</v>
          </cell>
          <cell r="I11">
            <v>162261000</v>
          </cell>
        </row>
        <row r="12">
          <cell r="A12" t="str">
            <v>CARIBBEAN BOTTLERS JAMAICA LTD</v>
          </cell>
          <cell r="B12">
            <v>200</v>
          </cell>
          <cell r="C12" t="str">
            <v>02</v>
          </cell>
          <cell r="D12" t="str">
            <v>JA $</v>
          </cell>
          <cell r="E12" t="str">
            <v>O/D</v>
          </cell>
          <cell r="F12">
            <v>31.5</v>
          </cell>
          <cell r="G12" t="str">
            <v>BUSINESS</v>
          </cell>
          <cell r="H12" t="str">
            <v>PROF.</v>
          </cell>
          <cell r="I12">
            <v>102.33</v>
          </cell>
        </row>
        <row r="13">
          <cell r="A13" t="str">
            <v>CARIBBEAN BOTTLERS JAMAICA LTD</v>
          </cell>
          <cell r="B13">
            <v>200</v>
          </cell>
          <cell r="C13" t="str">
            <v>32</v>
          </cell>
          <cell r="D13" t="str">
            <v>JA $</v>
          </cell>
          <cell r="E13" t="str">
            <v>O/D</v>
          </cell>
          <cell r="F13">
            <v>31.5</v>
          </cell>
          <cell r="G13" t="str">
            <v>BUSINESS</v>
          </cell>
          <cell r="H13" t="str">
            <v>PROF.</v>
          </cell>
          <cell r="I13">
            <v>215.23</v>
          </cell>
        </row>
        <row r="14">
          <cell r="A14" t="str">
            <v>CARIBBEAN BRAKE PRODUCTS LTD</v>
          </cell>
          <cell r="B14">
            <v>128</v>
          </cell>
          <cell r="C14" t="str">
            <v>03</v>
          </cell>
          <cell r="D14" t="str">
            <v>USD</v>
          </cell>
          <cell r="E14" t="str">
            <v>L/C</v>
          </cell>
          <cell r="F14">
            <v>9.4600000000000009</v>
          </cell>
          <cell r="G14" t="str">
            <v>BUSINESS</v>
          </cell>
          <cell r="H14" t="str">
            <v>MFG-OTHER</v>
          </cell>
          <cell r="I14">
            <v>15995822.630000001</v>
          </cell>
        </row>
        <row r="15">
          <cell r="A15" t="str">
            <v>CARIBBEAN BROILERS JA. LTD</v>
          </cell>
          <cell r="B15">
            <v>200</v>
          </cell>
          <cell r="C15" t="str">
            <v>02</v>
          </cell>
          <cell r="D15" t="str">
            <v>JA $</v>
          </cell>
          <cell r="E15" t="str">
            <v>O/D</v>
          </cell>
          <cell r="F15">
            <v>31.5</v>
          </cell>
          <cell r="G15" t="str">
            <v>BUSINESS</v>
          </cell>
          <cell r="H15" t="str">
            <v>LIVESTOCK</v>
          </cell>
          <cell r="I15">
            <v>371788.36</v>
          </cell>
        </row>
        <row r="16">
          <cell r="A16" t="str">
            <v>CARIBBEAN CEMENT COMPANY LTD</v>
          </cell>
          <cell r="B16">
            <v>120</v>
          </cell>
          <cell r="C16" t="str">
            <v>04</v>
          </cell>
          <cell r="D16" t="str">
            <v>JA $</v>
          </cell>
          <cell r="E16" t="str">
            <v>TERM</v>
          </cell>
          <cell r="F16">
            <v>26.5</v>
          </cell>
          <cell r="G16" t="str">
            <v>BUSINESS</v>
          </cell>
          <cell r="H16" t="str">
            <v>CEMENT</v>
          </cell>
          <cell r="I16">
            <v>4150114.67</v>
          </cell>
        </row>
        <row r="17">
          <cell r="A17" t="str">
            <v>CARIBBEAN CEMENT COMPANY LTD</v>
          </cell>
          <cell r="B17">
            <v>127</v>
          </cell>
          <cell r="C17" t="str">
            <v>02</v>
          </cell>
          <cell r="D17" t="str">
            <v>JA $</v>
          </cell>
          <cell r="E17" t="str">
            <v>O/D</v>
          </cell>
          <cell r="F17">
            <v>21.5</v>
          </cell>
          <cell r="G17" t="str">
            <v>BUSINESS</v>
          </cell>
          <cell r="H17" t="str">
            <v>CEMENT</v>
          </cell>
          <cell r="I17">
            <v>19365310.59</v>
          </cell>
        </row>
        <row r="18">
          <cell r="A18" t="str">
            <v>CAYMANAS DEVELOPMENT</v>
          </cell>
          <cell r="B18">
            <v>150</v>
          </cell>
          <cell r="C18" t="str">
            <v>02</v>
          </cell>
          <cell r="D18" t="str">
            <v>USD</v>
          </cell>
          <cell r="E18" t="str">
            <v>LEASE</v>
          </cell>
          <cell r="F18">
            <v>12.5</v>
          </cell>
          <cell r="G18" t="str">
            <v>BUSINESS</v>
          </cell>
          <cell r="H18" t="str">
            <v>PROF.</v>
          </cell>
          <cell r="I18">
            <v>6003465.2400000002</v>
          </cell>
        </row>
        <row r="19">
          <cell r="A19" t="str">
            <v>CESCO LIMITED</v>
          </cell>
          <cell r="B19">
            <v>120</v>
          </cell>
          <cell r="C19" t="str">
            <v>42</v>
          </cell>
          <cell r="D19" t="str">
            <v>USD</v>
          </cell>
          <cell r="E19" t="str">
            <v>TERM</v>
          </cell>
          <cell r="F19">
            <v>15</v>
          </cell>
          <cell r="G19" t="str">
            <v>BUSINESS</v>
          </cell>
          <cell r="H19" t="str">
            <v>DIST'N</v>
          </cell>
          <cell r="I19">
            <v>19666207.260000002</v>
          </cell>
        </row>
        <row r="20">
          <cell r="A20" t="str">
            <v>CHALICE LIMITED</v>
          </cell>
          <cell r="B20">
            <v>120</v>
          </cell>
          <cell r="C20" t="str">
            <v>33</v>
          </cell>
          <cell r="D20" t="str">
            <v>JA $</v>
          </cell>
          <cell r="E20" t="str">
            <v>MTG</v>
          </cell>
          <cell r="F20">
            <v>10</v>
          </cell>
          <cell r="G20" t="str">
            <v>BUSINESS</v>
          </cell>
          <cell r="H20" t="str">
            <v>R/E SVCS</v>
          </cell>
          <cell r="I20">
            <v>35866.81</v>
          </cell>
        </row>
        <row r="21">
          <cell r="A21" t="str">
            <v>CHARLTON CECIL ET AL</v>
          </cell>
          <cell r="B21">
            <v>126</v>
          </cell>
          <cell r="C21" t="str">
            <v>04</v>
          </cell>
          <cell r="D21" t="str">
            <v>JA $</v>
          </cell>
          <cell r="E21" t="str">
            <v>O/D</v>
          </cell>
          <cell r="F21">
            <v>31.5</v>
          </cell>
          <cell r="G21" t="str">
            <v>INDIV.</v>
          </cell>
          <cell r="H21" t="str">
            <v>INDIV.</v>
          </cell>
          <cell r="I21">
            <v>242119.64</v>
          </cell>
        </row>
        <row r="22">
          <cell r="A22" t="str">
            <v>CHECKER CHEMICALS LIMITED</v>
          </cell>
          <cell r="B22">
            <v>127</v>
          </cell>
          <cell r="C22" t="str">
            <v>06</v>
          </cell>
          <cell r="D22" t="str">
            <v>JA $</v>
          </cell>
          <cell r="E22" t="str">
            <v>O/D</v>
          </cell>
          <cell r="F22">
            <v>19</v>
          </cell>
          <cell r="G22" t="str">
            <v>BUSINESS</v>
          </cell>
          <cell r="H22" t="str">
            <v>MFG-CHEM</v>
          </cell>
          <cell r="I22">
            <v>1133826.6200000001</v>
          </cell>
        </row>
        <row r="23">
          <cell r="A23" t="str">
            <v>CHECKER INT'L</v>
          </cell>
          <cell r="B23">
            <v>120</v>
          </cell>
          <cell r="C23" t="str">
            <v>02</v>
          </cell>
          <cell r="D23" t="str">
            <v>USD</v>
          </cell>
          <cell r="E23" t="str">
            <v>TERM</v>
          </cell>
          <cell r="F23">
            <v>12</v>
          </cell>
          <cell r="G23" t="str">
            <v>BUSINESS</v>
          </cell>
          <cell r="H23" t="str">
            <v>MFG-CHEM</v>
          </cell>
          <cell r="I23">
            <v>1746190.93</v>
          </cell>
        </row>
        <row r="24">
          <cell r="A24" t="str">
            <v>CISCO MUSIC JAMAICA LTD</v>
          </cell>
          <cell r="B24">
            <v>200</v>
          </cell>
          <cell r="C24" t="str">
            <v>66</v>
          </cell>
          <cell r="D24" t="str">
            <v>JA $</v>
          </cell>
          <cell r="E24" t="str">
            <v>O/D</v>
          </cell>
          <cell r="F24">
            <v>31.5</v>
          </cell>
          <cell r="G24" t="str">
            <v>BUSINESS</v>
          </cell>
          <cell r="H24" t="str">
            <v>ENT.</v>
          </cell>
          <cell r="I24">
            <v>684.39</v>
          </cell>
        </row>
        <row r="25">
          <cell r="A25" t="str">
            <v>CIVIL ENG. RESEARCH AND TESTING</v>
          </cell>
          <cell r="B25">
            <v>127</v>
          </cell>
          <cell r="C25" t="str">
            <v>06</v>
          </cell>
          <cell r="D25" t="str">
            <v>JA $</v>
          </cell>
          <cell r="E25" t="str">
            <v>O/D</v>
          </cell>
          <cell r="F25">
            <v>19</v>
          </cell>
          <cell r="G25" t="str">
            <v>BUSINESS</v>
          </cell>
          <cell r="H25" t="str">
            <v>PROF.</v>
          </cell>
          <cell r="I25">
            <v>159759.26999999999</v>
          </cell>
        </row>
        <row r="26">
          <cell r="A26" t="str">
            <v>COATES BROTHERS JAMAICA LIMITED</v>
          </cell>
          <cell r="B26">
            <v>120</v>
          </cell>
          <cell r="C26" t="str">
            <v>04</v>
          </cell>
          <cell r="D26" t="str">
            <v>JA $</v>
          </cell>
          <cell r="E26" t="str">
            <v>TERM</v>
          </cell>
          <cell r="F26">
            <v>15</v>
          </cell>
          <cell r="G26" t="str">
            <v>BUSINESS</v>
          </cell>
          <cell r="H26" t="str">
            <v>PROF.</v>
          </cell>
          <cell r="I26">
            <v>1798193.91</v>
          </cell>
        </row>
        <row r="27">
          <cell r="A27" t="str">
            <v>COLGATE PALMOLIVE</v>
          </cell>
          <cell r="B27">
            <v>120</v>
          </cell>
          <cell r="C27" t="str">
            <v>04</v>
          </cell>
          <cell r="D27" t="str">
            <v>JA $</v>
          </cell>
          <cell r="E27" t="str">
            <v>TERM</v>
          </cell>
          <cell r="F27">
            <v>26.5</v>
          </cell>
          <cell r="G27" t="str">
            <v>BUSINESS</v>
          </cell>
          <cell r="H27" t="str">
            <v>DIST'N</v>
          </cell>
          <cell r="I27">
            <v>305212.56</v>
          </cell>
        </row>
        <row r="28">
          <cell r="A28" t="str">
            <v>CONTINENTAL BAKING CO.</v>
          </cell>
          <cell r="B28">
            <v>150</v>
          </cell>
          <cell r="C28" t="str">
            <v>00</v>
          </cell>
          <cell r="D28" t="str">
            <v>USD</v>
          </cell>
          <cell r="E28" t="str">
            <v>LEASE</v>
          </cell>
          <cell r="F28">
            <v>15</v>
          </cell>
          <cell r="G28" t="str">
            <v>BUSINESS</v>
          </cell>
          <cell r="H28" t="str">
            <v>FOOD</v>
          </cell>
          <cell r="I28">
            <v>11701986</v>
          </cell>
        </row>
        <row r="29">
          <cell r="A29" t="str">
            <v>CONTINENTAL BAKING CO.</v>
          </cell>
          <cell r="B29">
            <v>150</v>
          </cell>
          <cell r="C29" t="str">
            <v>00</v>
          </cell>
          <cell r="D29" t="str">
            <v>USD</v>
          </cell>
          <cell r="E29" t="str">
            <v>LEASE</v>
          </cell>
          <cell r="F29">
            <v>15</v>
          </cell>
          <cell r="G29" t="str">
            <v>BUSINESS</v>
          </cell>
          <cell r="H29" t="str">
            <v>FOOD</v>
          </cell>
          <cell r="I29">
            <v>22592565.220000003</v>
          </cell>
        </row>
        <row r="30">
          <cell r="A30" t="str">
            <v>CONTINENTAL BAKING CO.</v>
          </cell>
          <cell r="B30">
            <v>150</v>
          </cell>
          <cell r="C30" t="str">
            <v>01</v>
          </cell>
          <cell r="D30" t="str">
            <v>USD</v>
          </cell>
          <cell r="E30" t="str">
            <v>LEASE</v>
          </cell>
          <cell r="F30">
            <v>15</v>
          </cell>
          <cell r="G30" t="str">
            <v>BUSINESS</v>
          </cell>
          <cell r="H30" t="str">
            <v>FOOD</v>
          </cell>
          <cell r="I30">
            <v>686231.27</v>
          </cell>
        </row>
        <row r="31">
          <cell r="A31" t="str">
            <v>CONTINENTAL BAKING CO.</v>
          </cell>
          <cell r="B31">
            <v>150</v>
          </cell>
          <cell r="C31" t="str">
            <v>01</v>
          </cell>
          <cell r="D31" t="str">
            <v>USD</v>
          </cell>
          <cell r="E31" t="str">
            <v>LEASE</v>
          </cell>
          <cell r="F31">
            <v>15</v>
          </cell>
          <cell r="G31" t="str">
            <v>BUSINESS</v>
          </cell>
          <cell r="H31" t="str">
            <v>FOOD</v>
          </cell>
          <cell r="I31">
            <v>1004905.97</v>
          </cell>
        </row>
        <row r="32">
          <cell r="A32" t="str">
            <v>CROOKS MILLICENT</v>
          </cell>
          <cell r="B32">
            <v>200</v>
          </cell>
          <cell r="C32" t="str">
            <v>01</v>
          </cell>
          <cell r="D32" t="str">
            <v>JA $</v>
          </cell>
          <cell r="E32" t="str">
            <v>O/D</v>
          </cell>
          <cell r="F32">
            <v>0</v>
          </cell>
          <cell r="G32" t="str">
            <v>INDIV.</v>
          </cell>
          <cell r="H32" t="str">
            <v>INDIV.</v>
          </cell>
          <cell r="I32">
            <v>5795.02</v>
          </cell>
        </row>
        <row r="33">
          <cell r="A33" t="str">
            <v>DAVY NIGEL AND OR JENNIFER</v>
          </cell>
          <cell r="B33">
            <v>200</v>
          </cell>
          <cell r="C33" t="str">
            <v>05</v>
          </cell>
          <cell r="D33" t="str">
            <v>JA $</v>
          </cell>
          <cell r="E33" t="str">
            <v>O/D</v>
          </cell>
          <cell r="F33">
            <v>31.5</v>
          </cell>
          <cell r="G33" t="str">
            <v>INDIV.</v>
          </cell>
          <cell r="H33" t="str">
            <v>INDIV.</v>
          </cell>
          <cell r="I33">
            <v>176.25</v>
          </cell>
        </row>
        <row r="34">
          <cell r="A34" t="str">
            <v>DEAR STEPHEN AND OR LINDA</v>
          </cell>
          <cell r="B34">
            <v>200</v>
          </cell>
          <cell r="C34" t="str">
            <v>01</v>
          </cell>
          <cell r="D34" t="str">
            <v>JA $</v>
          </cell>
          <cell r="E34" t="str">
            <v>O/D</v>
          </cell>
          <cell r="F34">
            <v>0</v>
          </cell>
          <cell r="G34" t="str">
            <v>INDIV.</v>
          </cell>
          <cell r="H34" t="str">
            <v>INDIV.</v>
          </cell>
          <cell r="I34">
            <v>2211.79</v>
          </cell>
        </row>
        <row r="35">
          <cell r="A35" t="str">
            <v>DEHRING BUNTING AND GOLDING LTD.</v>
          </cell>
          <cell r="B35">
            <v>200</v>
          </cell>
          <cell r="C35" t="str">
            <v>16</v>
          </cell>
          <cell r="D35" t="str">
            <v>JA $</v>
          </cell>
          <cell r="E35" t="str">
            <v>O/D</v>
          </cell>
          <cell r="F35">
            <v>31.5</v>
          </cell>
          <cell r="G35" t="str">
            <v>F.I.</v>
          </cell>
          <cell r="H35" t="str">
            <v>F.I.</v>
          </cell>
          <cell r="I35">
            <v>102.33</v>
          </cell>
        </row>
        <row r="36">
          <cell r="A36" t="str">
            <v>DELGADO ANDRE</v>
          </cell>
          <cell r="B36">
            <v>200</v>
          </cell>
          <cell r="C36" t="str">
            <v>01</v>
          </cell>
          <cell r="D36" t="str">
            <v>JA $</v>
          </cell>
          <cell r="E36" t="str">
            <v>O/D</v>
          </cell>
          <cell r="F36">
            <v>0</v>
          </cell>
          <cell r="G36" t="str">
            <v>INDIV.</v>
          </cell>
          <cell r="H36" t="str">
            <v>INDIV.</v>
          </cell>
          <cell r="I36">
            <v>700.34</v>
          </cell>
        </row>
        <row r="37">
          <cell r="A37" t="str">
            <v>DOGO-ISONAGIE MATTHIAS OR PATRIC</v>
          </cell>
          <cell r="B37">
            <v>200</v>
          </cell>
          <cell r="C37" t="str">
            <v>05</v>
          </cell>
          <cell r="D37" t="str">
            <v>JA $</v>
          </cell>
          <cell r="E37" t="str">
            <v>O/D</v>
          </cell>
          <cell r="F37">
            <v>31.5</v>
          </cell>
          <cell r="G37" t="str">
            <v>INDIV.</v>
          </cell>
          <cell r="H37" t="str">
            <v>INDIV.</v>
          </cell>
          <cell r="I37">
            <v>231.07</v>
          </cell>
        </row>
        <row r="38">
          <cell r="A38" t="str">
            <v>DUQUESNAY RONALD</v>
          </cell>
          <cell r="B38">
            <v>120</v>
          </cell>
          <cell r="C38" t="str">
            <v>03</v>
          </cell>
          <cell r="D38" t="str">
            <v>JA $</v>
          </cell>
          <cell r="E38" t="str">
            <v>MTG</v>
          </cell>
          <cell r="F38">
            <v>10</v>
          </cell>
          <cell r="G38" t="str">
            <v>INDIV.</v>
          </cell>
          <cell r="H38" t="str">
            <v>INDIV.</v>
          </cell>
          <cell r="I38">
            <v>1854.5</v>
          </cell>
        </row>
        <row r="39">
          <cell r="A39" t="str">
            <v>DUQUESNAY RONALD</v>
          </cell>
          <cell r="B39">
            <v>120</v>
          </cell>
          <cell r="C39" t="str">
            <v>33</v>
          </cell>
          <cell r="D39" t="str">
            <v>JA $</v>
          </cell>
          <cell r="E39" t="str">
            <v>MTG</v>
          </cell>
          <cell r="F39">
            <v>10</v>
          </cell>
          <cell r="G39" t="str">
            <v>INDIV.</v>
          </cell>
          <cell r="H39" t="str">
            <v>INDIV.</v>
          </cell>
          <cell r="I39">
            <v>35544.49</v>
          </cell>
        </row>
        <row r="40">
          <cell r="A40" t="str">
            <v>DUQUESNAY SAMANTHA</v>
          </cell>
          <cell r="B40">
            <v>200</v>
          </cell>
          <cell r="C40" t="str">
            <v>05</v>
          </cell>
          <cell r="D40" t="str">
            <v>JA $</v>
          </cell>
          <cell r="E40" t="str">
            <v>O/D</v>
          </cell>
          <cell r="F40">
            <v>31.5</v>
          </cell>
          <cell r="G40" t="str">
            <v>INDIV.</v>
          </cell>
          <cell r="H40" t="str">
            <v>INDIV.</v>
          </cell>
          <cell r="I40">
            <v>16455.38</v>
          </cell>
        </row>
        <row r="41">
          <cell r="A41" t="str">
            <v>DUQUESNAY STEPHEN</v>
          </cell>
          <cell r="B41">
            <v>120</v>
          </cell>
          <cell r="C41" t="str">
            <v>03</v>
          </cell>
          <cell r="D41" t="str">
            <v>JA $</v>
          </cell>
          <cell r="E41" t="str">
            <v>MTG</v>
          </cell>
          <cell r="F41">
            <v>10</v>
          </cell>
          <cell r="G41" t="str">
            <v>INDIV.</v>
          </cell>
          <cell r="H41" t="str">
            <v>INDIV.</v>
          </cell>
          <cell r="I41">
            <v>0.03</v>
          </cell>
        </row>
        <row r="42">
          <cell r="A42" t="str">
            <v>DUQUESNAY STEPHEN</v>
          </cell>
          <cell r="B42">
            <v>120</v>
          </cell>
          <cell r="C42" t="str">
            <v>33</v>
          </cell>
          <cell r="D42" t="str">
            <v>JA $</v>
          </cell>
          <cell r="E42" t="str">
            <v>MTG</v>
          </cell>
          <cell r="F42">
            <v>10</v>
          </cell>
          <cell r="G42" t="str">
            <v>INDIV.</v>
          </cell>
          <cell r="H42" t="str">
            <v>INDIV.</v>
          </cell>
          <cell r="I42">
            <v>35448.86</v>
          </cell>
        </row>
        <row r="43">
          <cell r="A43" t="str">
            <v>EMULTECH SUPPLY CO. LTD.</v>
          </cell>
          <cell r="B43">
            <v>120</v>
          </cell>
          <cell r="C43" t="str">
            <v>42</v>
          </cell>
          <cell r="D43" t="str">
            <v>USD</v>
          </cell>
          <cell r="E43" t="str">
            <v>TERM</v>
          </cell>
          <cell r="F43">
            <v>10</v>
          </cell>
          <cell r="G43" t="str">
            <v>BUSINESS</v>
          </cell>
          <cell r="H43" t="str">
            <v>PROF.</v>
          </cell>
          <cell r="I43">
            <v>694753.42</v>
          </cell>
        </row>
        <row r="44">
          <cell r="A44" t="str">
            <v>EPPING OIL COMPANY LIMITED</v>
          </cell>
          <cell r="B44">
            <v>120</v>
          </cell>
          <cell r="C44" t="str">
            <v>50</v>
          </cell>
          <cell r="D44" t="str">
            <v>JA $</v>
          </cell>
          <cell r="E44" t="str">
            <v>TERM</v>
          </cell>
          <cell r="F44">
            <v>31</v>
          </cell>
          <cell r="G44" t="str">
            <v>BUSINESS</v>
          </cell>
          <cell r="H44" t="str">
            <v>GAS</v>
          </cell>
          <cell r="I44">
            <v>3200000.02</v>
          </cell>
        </row>
        <row r="45">
          <cell r="A45" t="str">
            <v>EPPING OIL COMPANY LIMITED</v>
          </cell>
          <cell r="B45">
            <v>120</v>
          </cell>
          <cell r="C45" t="str">
            <v>50</v>
          </cell>
          <cell r="D45" t="str">
            <v>JA $</v>
          </cell>
          <cell r="E45" t="str">
            <v>TERM</v>
          </cell>
          <cell r="F45">
            <v>31</v>
          </cell>
          <cell r="G45" t="str">
            <v>BUSINESS</v>
          </cell>
          <cell r="H45" t="str">
            <v>GAS</v>
          </cell>
          <cell r="I45">
            <v>208333.23</v>
          </cell>
        </row>
        <row r="46">
          <cell r="A46" t="str">
            <v>ERTU-RTI PROJECT</v>
          </cell>
          <cell r="B46">
            <v>200</v>
          </cell>
          <cell r="C46" t="str">
            <v>03</v>
          </cell>
          <cell r="D46" t="str">
            <v>JA $</v>
          </cell>
          <cell r="E46" t="str">
            <v>O/D</v>
          </cell>
          <cell r="F46">
            <v>31.5</v>
          </cell>
          <cell r="G46" t="str">
            <v>BUSINESS</v>
          </cell>
          <cell r="H46" t="str">
            <v>PROF.</v>
          </cell>
          <cell r="I46">
            <v>18277.73</v>
          </cell>
        </row>
        <row r="47">
          <cell r="A47" t="str">
            <v>ESSO STANDARD OIL S.A. LTD.</v>
          </cell>
          <cell r="B47">
            <v>200</v>
          </cell>
          <cell r="C47" t="str">
            <v>02</v>
          </cell>
          <cell r="D47" t="str">
            <v>JA $</v>
          </cell>
          <cell r="E47" t="str">
            <v>O/D</v>
          </cell>
          <cell r="F47">
            <v>26.3</v>
          </cell>
          <cell r="G47" t="str">
            <v>BUSINESS</v>
          </cell>
          <cell r="H47" t="str">
            <v>GAS</v>
          </cell>
          <cell r="I47">
            <v>8349710.5800000001</v>
          </cell>
        </row>
        <row r="48">
          <cell r="A48" t="str">
            <v>FALCON CORPORATION LIMITED</v>
          </cell>
          <cell r="B48">
            <v>120</v>
          </cell>
          <cell r="C48" t="str">
            <v>42</v>
          </cell>
          <cell r="D48" t="str">
            <v>USD</v>
          </cell>
          <cell r="E48" t="str">
            <v>TERM</v>
          </cell>
          <cell r="F48">
            <v>15</v>
          </cell>
          <cell r="G48" t="str">
            <v>BUSINESS</v>
          </cell>
          <cell r="H48" t="str">
            <v>DIST'N</v>
          </cell>
          <cell r="I48">
            <v>1475100</v>
          </cell>
        </row>
        <row r="49">
          <cell r="A49" t="str">
            <v>FRANCIS CORNELIA OR HANSON ELAIN</v>
          </cell>
          <cell r="B49">
            <v>200</v>
          </cell>
          <cell r="C49" t="str">
            <v>05</v>
          </cell>
          <cell r="D49" t="str">
            <v>JA $</v>
          </cell>
          <cell r="E49" t="str">
            <v>O/D</v>
          </cell>
          <cell r="F49">
            <v>31.5</v>
          </cell>
          <cell r="G49" t="str">
            <v>INDIV.</v>
          </cell>
          <cell r="H49" t="str">
            <v>INDIV.</v>
          </cell>
          <cell r="I49">
            <v>1147.8499999999999</v>
          </cell>
        </row>
        <row r="50">
          <cell r="A50" t="str">
            <v>GENERAL TOOL AND SUPPLY</v>
          </cell>
          <cell r="B50">
            <v>120</v>
          </cell>
          <cell r="C50" t="str">
            <v>42</v>
          </cell>
          <cell r="D50" t="str">
            <v>USD</v>
          </cell>
          <cell r="E50" t="str">
            <v>TERM</v>
          </cell>
          <cell r="F50">
            <v>15</v>
          </cell>
          <cell r="G50" t="str">
            <v>BUSINESS</v>
          </cell>
          <cell r="H50" t="str">
            <v>DIST'N</v>
          </cell>
          <cell r="I50">
            <v>6949921.3600000003</v>
          </cell>
        </row>
        <row r="51">
          <cell r="A51" t="str">
            <v>GENERAL TOOL AND SUPPLY</v>
          </cell>
          <cell r="B51">
            <v>200</v>
          </cell>
          <cell r="C51" t="str">
            <v>66</v>
          </cell>
          <cell r="D51" t="str">
            <v>JA $</v>
          </cell>
          <cell r="E51" t="str">
            <v>O/D</v>
          </cell>
          <cell r="F51">
            <v>31.5</v>
          </cell>
          <cell r="G51" t="str">
            <v>BUSINESS</v>
          </cell>
          <cell r="H51" t="str">
            <v>DIST'N</v>
          </cell>
          <cell r="I51">
            <v>85888</v>
          </cell>
        </row>
        <row r="52">
          <cell r="A52" t="str">
            <v>GOVERNMENT OF JAMAICA</v>
          </cell>
          <cell r="B52">
            <v>120</v>
          </cell>
          <cell r="C52" t="str">
            <v>18</v>
          </cell>
          <cell r="D52" t="str">
            <v>USD</v>
          </cell>
          <cell r="E52" t="str">
            <v>TERM</v>
          </cell>
          <cell r="F52">
            <v>10</v>
          </cell>
          <cell r="G52" t="str">
            <v>C.G</v>
          </cell>
          <cell r="H52" t="str">
            <v>C.G</v>
          </cell>
          <cell r="I52">
            <v>139563481.91</v>
          </cell>
        </row>
        <row r="53">
          <cell r="A53" t="str">
            <v>GOVERNMENT OF JAMAICA</v>
          </cell>
          <cell r="B53">
            <v>120</v>
          </cell>
          <cell r="C53" t="str">
            <v>53</v>
          </cell>
          <cell r="D53" t="str">
            <v>USD</v>
          </cell>
          <cell r="E53" t="str">
            <v>TERM</v>
          </cell>
          <cell r="F53">
            <v>10</v>
          </cell>
          <cell r="G53" t="str">
            <v>C.G</v>
          </cell>
          <cell r="H53" t="str">
            <v>C.G</v>
          </cell>
          <cell r="I53">
            <v>4405973.24</v>
          </cell>
        </row>
        <row r="54">
          <cell r="A54" t="str">
            <v>GOVERNMENT OF JAMAICA</v>
          </cell>
          <cell r="B54">
            <v>120</v>
          </cell>
          <cell r="C54" t="str">
            <v>53</v>
          </cell>
          <cell r="D54" t="str">
            <v>USD</v>
          </cell>
          <cell r="E54" t="str">
            <v>TERM</v>
          </cell>
          <cell r="F54">
            <v>10</v>
          </cell>
          <cell r="G54" t="str">
            <v>C.G</v>
          </cell>
          <cell r="H54" t="str">
            <v>C.G</v>
          </cell>
          <cell r="I54">
            <v>416105.55</v>
          </cell>
        </row>
        <row r="55">
          <cell r="A55" t="str">
            <v>GOVERNMENT OF JAMAICA</v>
          </cell>
          <cell r="B55">
            <v>120</v>
          </cell>
          <cell r="C55" t="str">
            <v>53</v>
          </cell>
          <cell r="D55" t="str">
            <v>USD</v>
          </cell>
          <cell r="E55" t="str">
            <v>TERM</v>
          </cell>
          <cell r="F55">
            <v>10</v>
          </cell>
          <cell r="G55" t="str">
            <v>C.G</v>
          </cell>
          <cell r="H55" t="str">
            <v>C.G</v>
          </cell>
          <cell r="I55">
            <v>82066374.739999995</v>
          </cell>
        </row>
        <row r="56">
          <cell r="A56" t="str">
            <v>GRACE KENNEDY &amp; CO. LTD.</v>
          </cell>
          <cell r="B56">
            <v>120</v>
          </cell>
          <cell r="C56" t="str">
            <v>02</v>
          </cell>
          <cell r="D56" t="str">
            <v>USD</v>
          </cell>
          <cell r="E56" t="str">
            <v>TERM</v>
          </cell>
          <cell r="F56">
            <v>6.25</v>
          </cell>
          <cell r="G56" t="str">
            <v>BUSINESS</v>
          </cell>
          <cell r="H56" t="str">
            <v>DIST'N</v>
          </cell>
          <cell r="I56">
            <v>24585000</v>
          </cell>
        </row>
        <row r="57">
          <cell r="A57" t="str">
            <v>GRACE KENNEDY REMITTANCE SERVICE</v>
          </cell>
          <cell r="B57">
            <v>120</v>
          </cell>
          <cell r="C57" t="str">
            <v>04</v>
          </cell>
          <cell r="D57" t="str">
            <v>JA $</v>
          </cell>
          <cell r="E57" t="str">
            <v>TERM</v>
          </cell>
          <cell r="F57">
            <v>32</v>
          </cell>
          <cell r="G57" t="str">
            <v>F.I.</v>
          </cell>
          <cell r="H57" t="str">
            <v>F.I.</v>
          </cell>
          <cell r="I57">
            <v>1329451.6200000001</v>
          </cell>
        </row>
        <row r="58">
          <cell r="A58" t="str">
            <v>HADEED RAY OR AWN FRANCES</v>
          </cell>
          <cell r="B58">
            <v>200</v>
          </cell>
          <cell r="C58" t="str">
            <v>06</v>
          </cell>
          <cell r="D58" t="str">
            <v>USD</v>
          </cell>
          <cell r="E58" t="str">
            <v>O/D</v>
          </cell>
          <cell r="F58">
            <v>31.5</v>
          </cell>
          <cell r="G58" t="str">
            <v>INDIV.</v>
          </cell>
          <cell r="H58" t="str">
            <v>INDIV.</v>
          </cell>
          <cell r="I58">
            <v>273.39</v>
          </cell>
        </row>
        <row r="59">
          <cell r="A59" t="str">
            <v>HALL M AND Y AND ROPER B AND S</v>
          </cell>
          <cell r="B59">
            <v>200</v>
          </cell>
          <cell r="C59" t="str">
            <v>62</v>
          </cell>
          <cell r="D59" t="str">
            <v>JA $</v>
          </cell>
          <cell r="E59" t="str">
            <v>O/D</v>
          </cell>
          <cell r="F59">
            <v>31.5</v>
          </cell>
          <cell r="G59" t="str">
            <v>INDIV.</v>
          </cell>
          <cell r="H59" t="str">
            <v>INDIV.</v>
          </cell>
          <cell r="I59">
            <v>85</v>
          </cell>
        </row>
        <row r="60">
          <cell r="A60" t="str">
            <v>HAMRAD LIMITED</v>
          </cell>
          <cell r="B60">
            <v>200</v>
          </cell>
          <cell r="C60" t="str">
            <v>66</v>
          </cell>
          <cell r="D60" t="str">
            <v>JA $</v>
          </cell>
          <cell r="E60" t="str">
            <v>O/D</v>
          </cell>
          <cell r="F60">
            <v>31.5</v>
          </cell>
          <cell r="G60" t="str">
            <v>BUSINESS</v>
          </cell>
          <cell r="H60" t="str">
            <v>PROF.</v>
          </cell>
          <cell r="I60">
            <v>496.21</v>
          </cell>
        </row>
        <row r="61">
          <cell r="A61" t="str">
            <v>HARDWARE &amp; LUMBER LTD.</v>
          </cell>
          <cell r="B61">
            <v>127</v>
          </cell>
          <cell r="C61" t="str">
            <v>02</v>
          </cell>
          <cell r="D61" t="str">
            <v>JA $</v>
          </cell>
          <cell r="E61" t="str">
            <v>O/D</v>
          </cell>
          <cell r="F61">
            <v>19</v>
          </cell>
          <cell r="G61" t="str">
            <v>BUSINESS</v>
          </cell>
          <cell r="H61" t="str">
            <v>DIST'N</v>
          </cell>
          <cell r="I61">
            <v>6508077.5700000003</v>
          </cell>
        </row>
        <row r="62">
          <cell r="A62" t="str">
            <v>HINDS DAWN AND OR MCKENZIE C.</v>
          </cell>
          <cell r="B62">
            <v>200</v>
          </cell>
          <cell r="C62" t="str">
            <v>05</v>
          </cell>
          <cell r="D62" t="str">
            <v>JA $</v>
          </cell>
          <cell r="E62" t="str">
            <v>O/D</v>
          </cell>
          <cell r="F62">
            <v>31.5</v>
          </cell>
          <cell r="G62" t="str">
            <v>INDIV.</v>
          </cell>
          <cell r="H62" t="str">
            <v>INDIV.</v>
          </cell>
          <cell r="I62">
            <v>51.69</v>
          </cell>
        </row>
        <row r="63">
          <cell r="A63" t="str">
            <v>HOLIDAY EXPLORERS LTD.</v>
          </cell>
          <cell r="B63">
            <v>200</v>
          </cell>
          <cell r="C63" t="str">
            <v>66</v>
          </cell>
          <cell r="D63" t="str">
            <v>JA $</v>
          </cell>
          <cell r="E63" t="str">
            <v>O/D</v>
          </cell>
          <cell r="F63">
            <v>31.5</v>
          </cell>
          <cell r="G63" t="str">
            <v>BUSINESS</v>
          </cell>
          <cell r="H63" t="str">
            <v>TOURISM</v>
          </cell>
          <cell r="I63">
            <v>52.14</v>
          </cell>
        </row>
        <row r="64">
          <cell r="A64" t="str">
            <v>HOLMES OLIVER OR DAYLE</v>
          </cell>
          <cell r="B64">
            <v>200</v>
          </cell>
          <cell r="C64" t="str">
            <v>05</v>
          </cell>
          <cell r="D64" t="str">
            <v>JA $</v>
          </cell>
          <cell r="E64" t="str">
            <v>O/D</v>
          </cell>
          <cell r="F64">
            <v>31.5</v>
          </cell>
          <cell r="G64" t="str">
            <v>INDIV.</v>
          </cell>
          <cell r="H64" t="str">
            <v>INDIV.</v>
          </cell>
          <cell r="I64">
            <v>53683.48</v>
          </cell>
        </row>
        <row r="65">
          <cell r="A65" t="str">
            <v>HWE MINING AND CONTRACTING LTD.</v>
          </cell>
          <cell r="B65">
            <v>120</v>
          </cell>
          <cell r="C65" t="str">
            <v>04</v>
          </cell>
          <cell r="D65" t="str">
            <v>USD</v>
          </cell>
          <cell r="E65" t="str">
            <v>TERM</v>
          </cell>
          <cell r="F65">
            <v>12</v>
          </cell>
          <cell r="G65" t="str">
            <v>BUSINESS</v>
          </cell>
          <cell r="H65" t="str">
            <v>MINING</v>
          </cell>
          <cell r="I65">
            <v>1198369.27</v>
          </cell>
        </row>
        <row r="66">
          <cell r="A66" t="str">
            <v>INTEGRATED WORKS SPETSORGSTROY</v>
          </cell>
          <cell r="B66">
            <v>200</v>
          </cell>
          <cell r="C66" t="str">
            <v>66</v>
          </cell>
          <cell r="D66" t="str">
            <v>JA $</v>
          </cell>
          <cell r="E66" t="str">
            <v>O/D</v>
          </cell>
          <cell r="F66">
            <v>31.5</v>
          </cell>
          <cell r="G66" t="str">
            <v>BUSINESS</v>
          </cell>
          <cell r="H66" t="str">
            <v>PROF.</v>
          </cell>
          <cell r="I66">
            <v>84493.22</v>
          </cell>
        </row>
        <row r="67">
          <cell r="A67" t="str">
            <v>INTERNATIONAL HOTELS</v>
          </cell>
          <cell r="B67">
            <v>150</v>
          </cell>
          <cell r="C67" t="str">
            <v>00</v>
          </cell>
          <cell r="D67" t="str">
            <v>USD</v>
          </cell>
          <cell r="E67" t="str">
            <v>LEASE</v>
          </cell>
          <cell r="F67">
            <v>12.5</v>
          </cell>
          <cell r="G67" t="str">
            <v>BUSINESS</v>
          </cell>
          <cell r="H67" t="str">
            <v>TOURISM</v>
          </cell>
          <cell r="I67">
            <v>44463988.960000001</v>
          </cell>
        </row>
        <row r="68">
          <cell r="A68" t="str">
            <v>INTL FOREIGN TRADE BANK LTD</v>
          </cell>
          <cell r="B68">
            <v>200</v>
          </cell>
          <cell r="C68" t="str">
            <v>21</v>
          </cell>
          <cell r="D68" t="str">
            <v>JA $</v>
          </cell>
          <cell r="E68" t="str">
            <v>O/D</v>
          </cell>
          <cell r="F68">
            <v>31.5</v>
          </cell>
          <cell r="G68" t="str">
            <v>F.I.</v>
          </cell>
          <cell r="H68" t="str">
            <v>F.I.</v>
          </cell>
          <cell r="I68">
            <v>65.8</v>
          </cell>
        </row>
        <row r="69">
          <cell r="A69" t="str">
            <v>IT'S A DOGS WORLD LIMITED</v>
          </cell>
          <cell r="B69">
            <v>127</v>
          </cell>
          <cell r="C69" t="str">
            <v>06</v>
          </cell>
          <cell r="D69" t="str">
            <v>JA $</v>
          </cell>
          <cell r="E69" t="str">
            <v>O/D</v>
          </cell>
          <cell r="F69">
            <v>19</v>
          </cell>
          <cell r="G69" t="str">
            <v>BUSINESS</v>
          </cell>
          <cell r="H69" t="str">
            <v>PROF.</v>
          </cell>
          <cell r="I69">
            <v>63861.73</v>
          </cell>
        </row>
        <row r="70">
          <cell r="A70" t="str">
            <v>J.R. WELLINGTON</v>
          </cell>
          <cell r="B70">
            <v>200</v>
          </cell>
          <cell r="C70" t="str">
            <v>67</v>
          </cell>
          <cell r="D70" t="str">
            <v>USD</v>
          </cell>
          <cell r="E70" t="str">
            <v>O/D</v>
          </cell>
          <cell r="F70">
            <v>31.5</v>
          </cell>
          <cell r="G70" t="str">
            <v>INDIV.</v>
          </cell>
          <cell r="H70" t="str">
            <v>INDIV.</v>
          </cell>
          <cell r="I70">
            <v>63.43</v>
          </cell>
        </row>
        <row r="71">
          <cell r="A71" t="str">
            <v>JAMAICA BROILERS GROUP</v>
          </cell>
          <cell r="B71">
            <v>120</v>
          </cell>
          <cell r="C71" t="str">
            <v>02</v>
          </cell>
          <cell r="D71" t="str">
            <v>JA $</v>
          </cell>
          <cell r="E71" t="str">
            <v>TERM</v>
          </cell>
          <cell r="F71">
            <v>12</v>
          </cell>
          <cell r="G71" t="str">
            <v>BUSINESS</v>
          </cell>
          <cell r="H71" t="str">
            <v>LIVESTOCK</v>
          </cell>
          <cell r="I71">
            <v>12078950</v>
          </cell>
        </row>
        <row r="72">
          <cell r="A72" t="str">
            <v>JAMAICA OBSERVER</v>
          </cell>
          <cell r="B72">
            <v>120</v>
          </cell>
          <cell r="C72" t="str">
            <v>06</v>
          </cell>
          <cell r="D72" t="str">
            <v>USD</v>
          </cell>
          <cell r="E72" t="str">
            <v>TERM</v>
          </cell>
          <cell r="F72">
            <v>9.5</v>
          </cell>
          <cell r="G72" t="str">
            <v>BUSINESS</v>
          </cell>
          <cell r="H72" t="str">
            <v>PRINT</v>
          </cell>
          <cell r="I72">
            <v>1317654.22</v>
          </cell>
        </row>
        <row r="73">
          <cell r="A73" t="str">
            <v>JAMAICA OBSERVER</v>
          </cell>
          <cell r="B73">
            <v>120</v>
          </cell>
          <cell r="C73" t="str">
            <v>42</v>
          </cell>
          <cell r="D73" t="str">
            <v>USD</v>
          </cell>
          <cell r="E73" t="str">
            <v>TERM</v>
          </cell>
          <cell r="F73">
            <v>9.5</v>
          </cell>
          <cell r="G73" t="str">
            <v>BUSINESS</v>
          </cell>
          <cell r="H73" t="str">
            <v>PRINT</v>
          </cell>
          <cell r="I73">
            <v>6429719.4800000004</v>
          </cell>
        </row>
        <row r="74">
          <cell r="A74" t="str">
            <v>JAMAICA PETROLEUM TERMINALS LTD.</v>
          </cell>
          <cell r="B74">
            <v>200</v>
          </cell>
          <cell r="C74" t="str">
            <v>02</v>
          </cell>
          <cell r="D74" t="str">
            <v>JA $</v>
          </cell>
          <cell r="E74" t="str">
            <v>O/D</v>
          </cell>
          <cell r="F74">
            <v>31.5</v>
          </cell>
          <cell r="G74" t="str">
            <v>BUSINESS</v>
          </cell>
          <cell r="H74" t="str">
            <v>GAS</v>
          </cell>
          <cell r="I74">
            <v>100</v>
          </cell>
        </row>
        <row r="75">
          <cell r="A75" t="str">
            <v>JAMAICA PUBLIC SERVICE CO. LTD</v>
          </cell>
          <cell r="B75">
            <v>120</v>
          </cell>
          <cell r="C75" t="str">
            <v>02</v>
          </cell>
          <cell r="D75" t="str">
            <v>USD</v>
          </cell>
          <cell r="E75" t="str">
            <v>TERM</v>
          </cell>
          <cell r="F75">
            <v>9.75</v>
          </cell>
          <cell r="G75" t="str">
            <v>BUSINESS</v>
          </cell>
          <cell r="H75" t="str">
            <v>GAS</v>
          </cell>
          <cell r="I75">
            <v>167178000</v>
          </cell>
        </row>
        <row r="76">
          <cell r="A76" t="str">
            <v>JAMAICA PUBLIC SERVICE CO. LTD</v>
          </cell>
          <cell r="B76">
            <v>128</v>
          </cell>
          <cell r="C76" t="str">
            <v>14</v>
          </cell>
          <cell r="D76" t="str">
            <v>USD</v>
          </cell>
          <cell r="E76" t="str">
            <v>L/C</v>
          </cell>
          <cell r="F76">
            <v>9.75</v>
          </cell>
          <cell r="G76" t="str">
            <v>BUSINESS</v>
          </cell>
          <cell r="H76" t="str">
            <v>GAS</v>
          </cell>
          <cell r="I76">
            <v>79130873.620000005</v>
          </cell>
        </row>
        <row r="77">
          <cell r="A77" t="str">
            <v>JAMAICA UCC BLUE MTN. COFFEE CO.</v>
          </cell>
          <cell r="B77">
            <v>127</v>
          </cell>
          <cell r="C77" t="str">
            <v>06</v>
          </cell>
          <cell r="D77" t="str">
            <v>JA $</v>
          </cell>
          <cell r="E77" t="str">
            <v>O/D</v>
          </cell>
          <cell r="F77">
            <v>24</v>
          </cell>
          <cell r="G77" t="str">
            <v>BUSINESS</v>
          </cell>
          <cell r="H77" t="str">
            <v>FOOD</v>
          </cell>
          <cell r="I77">
            <v>107077.2</v>
          </cell>
        </row>
        <row r="78">
          <cell r="A78" t="str">
            <v>JAMES COLLETH INGIRD D.</v>
          </cell>
          <cell r="B78">
            <v>200</v>
          </cell>
          <cell r="C78" t="str">
            <v>05</v>
          </cell>
          <cell r="D78" t="str">
            <v>JA $</v>
          </cell>
          <cell r="E78" t="str">
            <v>O/D</v>
          </cell>
          <cell r="F78">
            <v>31.5</v>
          </cell>
          <cell r="G78" t="str">
            <v>INDIV.</v>
          </cell>
          <cell r="H78" t="str">
            <v>INDIV.</v>
          </cell>
          <cell r="I78">
            <v>41.32</v>
          </cell>
        </row>
        <row r="79">
          <cell r="A79" t="str">
            <v>JAMES SAMUELS AND CO. LTD.</v>
          </cell>
          <cell r="B79">
            <v>200</v>
          </cell>
          <cell r="C79" t="str">
            <v>66</v>
          </cell>
          <cell r="D79" t="str">
            <v>JA $</v>
          </cell>
          <cell r="E79" t="str">
            <v>O/D</v>
          </cell>
          <cell r="F79">
            <v>31.5</v>
          </cell>
          <cell r="G79" t="str">
            <v>INDIV.</v>
          </cell>
          <cell r="H79" t="str">
            <v>INDIV.</v>
          </cell>
          <cell r="I79">
            <v>105.35</v>
          </cell>
        </row>
        <row r="80">
          <cell r="A80" t="str">
            <v>JOHNS HALL AGGREGATES LTD</v>
          </cell>
          <cell r="B80">
            <v>120</v>
          </cell>
          <cell r="C80" t="str">
            <v>95</v>
          </cell>
          <cell r="D80" t="str">
            <v>JA $</v>
          </cell>
          <cell r="E80" t="str">
            <v>TERM</v>
          </cell>
          <cell r="F80">
            <v>29</v>
          </cell>
          <cell r="G80" t="str">
            <v>BUSINESS</v>
          </cell>
          <cell r="H80" t="str">
            <v>MINING</v>
          </cell>
          <cell r="I80">
            <v>422222.4</v>
          </cell>
        </row>
        <row r="81">
          <cell r="A81" t="str">
            <v>JOHNSON &amp; JOHNSON JA. LTD.</v>
          </cell>
          <cell r="B81">
            <v>127</v>
          </cell>
          <cell r="C81" t="str">
            <v>01</v>
          </cell>
          <cell r="D81" t="str">
            <v>JA $</v>
          </cell>
          <cell r="E81" t="str">
            <v>O/D</v>
          </cell>
          <cell r="F81">
            <v>26.3</v>
          </cell>
          <cell r="G81" t="str">
            <v>BUSINESS</v>
          </cell>
          <cell r="H81" t="str">
            <v>DIST'N</v>
          </cell>
          <cell r="I81">
            <v>21500355.829999998</v>
          </cell>
        </row>
        <row r="82">
          <cell r="A82" t="str">
            <v>JOHNSON LASCELLES OR JANET OR S.</v>
          </cell>
          <cell r="B82">
            <v>200</v>
          </cell>
          <cell r="C82" t="str">
            <v>05</v>
          </cell>
          <cell r="D82" t="str">
            <v>JA $</v>
          </cell>
          <cell r="E82" t="str">
            <v>O/D</v>
          </cell>
          <cell r="F82">
            <v>31.5</v>
          </cell>
          <cell r="G82" t="str">
            <v>INDIV.</v>
          </cell>
          <cell r="H82" t="str">
            <v>INDIV.</v>
          </cell>
          <cell r="I82">
            <v>51.32</v>
          </cell>
        </row>
        <row r="83">
          <cell r="A83" t="str">
            <v>K. CHANDIRAM LIMITED</v>
          </cell>
          <cell r="B83">
            <v>120</v>
          </cell>
          <cell r="C83" t="str">
            <v>04</v>
          </cell>
          <cell r="D83" t="str">
            <v>USD</v>
          </cell>
          <cell r="E83" t="str">
            <v>TERM</v>
          </cell>
          <cell r="F83">
            <v>12</v>
          </cell>
          <cell r="G83" t="str">
            <v>BUSINESS</v>
          </cell>
          <cell r="H83" t="str">
            <v>DIST'N</v>
          </cell>
          <cell r="I83">
            <v>3172000.95</v>
          </cell>
        </row>
        <row r="84">
          <cell r="A84" t="str">
            <v>KEENADON LTD T-A L.G SERV CENTRE</v>
          </cell>
          <cell r="B84">
            <v>120</v>
          </cell>
          <cell r="C84" t="str">
            <v>50</v>
          </cell>
          <cell r="D84" t="str">
            <v>JA $</v>
          </cell>
          <cell r="E84" t="str">
            <v>TERM</v>
          </cell>
          <cell r="F84">
            <v>29</v>
          </cell>
          <cell r="G84" t="str">
            <v>BUSINESS</v>
          </cell>
          <cell r="H84" t="str">
            <v>GAS</v>
          </cell>
          <cell r="I84">
            <v>2928571.33</v>
          </cell>
        </row>
        <row r="85">
          <cell r="A85" t="str">
            <v>KEENADON LTD T-A L.G SERV CENTRE</v>
          </cell>
          <cell r="B85">
            <v>127</v>
          </cell>
          <cell r="C85" t="str">
            <v>06</v>
          </cell>
          <cell r="D85" t="str">
            <v>JA $</v>
          </cell>
          <cell r="E85" t="str">
            <v>O/D</v>
          </cell>
          <cell r="F85">
            <v>19</v>
          </cell>
          <cell r="G85" t="str">
            <v>BUSINESS</v>
          </cell>
          <cell r="H85" t="str">
            <v>GAS</v>
          </cell>
          <cell r="I85">
            <v>814520.67</v>
          </cell>
        </row>
        <row r="86">
          <cell r="A86" t="str">
            <v>KIMLEE LTD. T-A MICMART TRADING</v>
          </cell>
          <cell r="B86">
            <v>200</v>
          </cell>
          <cell r="C86" t="str">
            <v>66</v>
          </cell>
          <cell r="D86" t="str">
            <v>JA $</v>
          </cell>
          <cell r="E86" t="str">
            <v>O/D</v>
          </cell>
          <cell r="F86">
            <v>31.5</v>
          </cell>
          <cell r="G86" t="str">
            <v>BUSINESS</v>
          </cell>
          <cell r="H86" t="str">
            <v>DIST'N</v>
          </cell>
          <cell r="I86">
            <v>100</v>
          </cell>
        </row>
        <row r="87">
          <cell r="A87" t="str">
            <v>L.C.G. CONSTRUCTION LTD.</v>
          </cell>
          <cell r="B87">
            <v>200</v>
          </cell>
          <cell r="C87" t="str">
            <v>66</v>
          </cell>
          <cell r="D87" t="str">
            <v>JA $</v>
          </cell>
          <cell r="E87" t="str">
            <v>O/D</v>
          </cell>
          <cell r="F87">
            <v>31.5</v>
          </cell>
          <cell r="G87" t="str">
            <v>BUSINESS</v>
          </cell>
          <cell r="H87" t="str">
            <v>construction</v>
          </cell>
          <cell r="I87">
            <v>118.62</v>
          </cell>
        </row>
        <row r="88">
          <cell r="A88" t="str">
            <v>L.N.H. INVESTMENTS COMPANY LTD.</v>
          </cell>
          <cell r="B88">
            <v>200</v>
          </cell>
          <cell r="C88" t="str">
            <v>66</v>
          </cell>
          <cell r="D88" t="str">
            <v>JA $</v>
          </cell>
          <cell r="E88" t="str">
            <v>O/D</v>
          </cell>
          <cell r="F88">
            <v>31.5</v>
          </cell>
          <cell r="G88" t="str">
            <v>F.I.</v>
          </cell>
          <cell r="H88" t="str">
            <v>F.I.</v>
          </cell>
          <cell r="I88">
            <v>134.65</v>
          </cell>
        </row>
        <row r="89">
          <cell r="A89" t="str">
            <v>L'ART INTERIEUR DESIGN LTD.</v>
          </cell>
          <cell r="B89">
            <v>127</v>
          </cell>
          <cell r="C89" t="str">
            <v>07</v>
          </cell>
          <cell r="D89" t="str">
            <v>JA $</v>
          </cell>
          <cell r="E89" t="str">
            <v>O/D</v>
          </cell>
          <cell r="F89">
            <v>19</v>
          </cell>
          <cell r="G89" t="str">
            <v>BUSINESS</v>
          </cell>
          <cell r="H89" t="str">
            <v>PROF.</v>
          </cell>
          <cell r="I89">
            <v>306498.65000000002</v>
          </cell>
        </row>
        <row r="90">
          <cell r="A90" t="str">
            <v>MANUFACTURERS FINANCE CO. LTD.</v>
          </cell>
          <cell r="B90">
            <v>200</v>
          </cell>
          <cell r="C90" t="str">
            <v>21</v>
          </cell>
          <cell r="D90" t="str">
            <v>JA $</v>
          </cell>
          <cell r="E90" t="str">
            <v>O/D</v>
          </cell>
          <cell r="F90">
            <v>31.5</v>
          </cell>
          <cell r="G90" t="str">
            <v>F.I.</v>
          </cell>
          <cell r="H90" t="str">
            <v>F.I.</v>
          </cell>
          <cell r="I90">
            <v>99.17</v>
          </cell>
        </row>
        <row r="91">
          <cell r="A91" t="str">
            <v>MARLEY DAVID OR BOGLE LORRAINE</v>
          </cell>
          <cell r="B91">
            <v>200</v>
          </cell>
          <cell r="C91" t="str">
            <v>05</v>
          </cell>
          <cell r="D91" t="str">
            <v>JA $</v>
          </cell>
          <cell r="E91" t="str">
            <v>O/D</v>
          </cell>
          <cell r="F91">
            <v>31.5</v>
          </cell>
          <cell r="G91" t="str">
            <v>INDIV.</v>
          </cell>
          <cell r="H91" t="str">
            <v>INDIV.</v>
          </cell>
          <cell r="I91">
            <v>109.75</v>
          </cell>
        </row>
        <row r="92">
          <cell r="A92" t="str">
            <v>MASSA ALISON K.</v>
          </cell>
          <cell r="B92">
            <v>200</v>
          </cell>
          <cell r="C92" t="str">
            <v>05</v>
          </cell>
          <cell r="D92" t="str">
            <v>JA $</v>
          </cell>
          <cell r="E92" t="str">
            <v>O/D</v>
          </cell>
          <cell r="F92">
            <v>31.5</v>
          </cell>
          <cell r="G92" t="str">
            <v>INDIV.</v>
          </cell>
          <cell r="H92" t="str">
            <v>INDIV.</v>
          </cell>
          <cell r="I92">
            <v>1180.1500000000001</v>
          </cell>
        </row>
        <row r="93">
          <cell r="A93" t="str">
            <v>MATROUSSE HOLDINGS LIMITED</v>
          </cell>
          <cell r="B93">
            <v>120</v>
          </cell>
          <cell r="C93" t="str">
            <v>02</v>
          </cell>
          <cell r="D93" t="str">
            <v>USD</v>
          </cell>
          <cell r="E93" t="str">
            <v>TERM</v>
          </cell>
          <cell r="F93">
            <v>11</v>
          </cell>
          <cell r="G93" t="str">
            <v>BUSINESS</v>
          </cell>
          <cell r="H93" t="str">
            <v>PROF.</v>
          </cell>
          <cell r="I93">
            <v>3189976.52</v>
          </cell>
        </row>
        <row r="94">
          <cell r="A94" t="str">
            <v>MATROUSSE HOLDINGS LIMITED</v>
          </cell>
          <cell r="B94">
            <v>200</v>
          </cell>
          <cell r="C94" t="str">
            <v>02</v>
          </cell>
          <cell r="D94" t="str">
            <v>JA $</v>
          </cell>
          <cell r="E94" t="str">
            <v>O/D</v>
          </cell>
          <cell r="F94">
            <v>31.5</v>
          </cell>
          <cell r="G94" t="str">
            <v>BUSINESS</v>
          </cell>
          <cell r="H94" t="str">
            <v>PROF.</v>
          </cell>
          <cell r="I94">
            <v>361393.78</v>
          </cell>
        </row>
        <row r="95">
          <cell r="A95" t="str">
            <v>MAYNE ROHAN AND OR HOPE</v>
          </cell>
          <cell r="B95">
            <v>200</v>
          </cell>
          <cell r="C95" t="str">
            <v>01</v>
          </cell>
          <cell r="D95" t="str">
            <v>JA $</v>
          </cell>
          <cell r="E95" t="str">
            <v>O/D</v>
          </cell>
          <cell r="F95">
            <v>0</v>
          </cell>
          <cell r="G95" t="str">
            <v>INDIV.</v>
          </cell>
          <cell r="H95" t="str">
            <v>INDIV.</v>
          </cell>
          <cell r="I95">
            <v>4779.47</v>
          </cell>
        </row>
        <row r="96">
          <cell r="A96" t="str">
            <v>MCCREATH VIVIENNE OR ERROL</v>
          </cell>
          <cell r="B96">
            <v>200</v>
          </cell>
          <cell r="C96" t="str">
            <v>01</v>
          </cell>
          <cell r="D96" t="str">
            <v>JA $</v>
          </cell>
          <cell r="E96" t="str">
            <v>O/D</v>
          </cell>
          <cell r="F96">
            <v>0</v>
          </cell>
          <cell r="G96" t="str">
            <v>INDIV.</v>
          </cell>
          <cell r="H96" t="str">
            <v>INDIV.</v>
          </cell>
          <cell r="I96">
            <v>3548.84</v>
          </cell>
        </row>
        <row r="97">
          <cell r="A97" t="str">
            <v>MCINTOSH HOWARD</v>
          </cell>
          <cell r="B97">
            <v>200</v>
          </cell>
          <cell r="C97" t="str">
            <v>05</v>
          </cell>
          <cell r="D97" t="str">
            <v>JA $</v>
          </cell>
          <cell r="E97" t="str">
            <v>O/D</v>
          </cell>
          <cell r="F97">
            <v>31.5</v>
          </cell>
          <cell r="G97" t="str">
            <v>INDIV.</v>
          </cell>
          <cell r="H97" t="str">
            <v>INDIV.</v>
          </cell>
          <cell r="I97">
            <v>14025.78</v>
          </cell>
        </row>
        <row r="98">
          <cell r="A98" t="str">
            <v>MILLWOOD MICHAEL AND OR CHARLENE</v>
          </cell>
          <cell r="B98">
            <v>200</v>
          </cell>
          <cell r="C98" t="str">
            <v>05</v>
          </cell>
          <cell r="D98" t="str">
            <v>JA $</v>
          </cell>
          <cell r="E98" t="str">
            <v>O/D</v>
          </cell>
          <cell r="F98">
            <v>31.5</v>
          </cell>
          <cell r="G98" t="str">
            <v>INDIV.</v>
          </cell>
          <cell r="H98" t="str">
            <v>INDIV.</v>
          </cell>
          <cell r="I98">
            <v>215.61</v>
          </cell>
        </row>
        <row r="99">
          <cell r="A99" t="str">
            <v>MOORE BUSINESS FORMS CARIB LTD.</v>
          </cell>
          <cell r="B99">
            <v>120</v>
          </cell>
          <cell r="C99" t="str">
            <v>04</v>
          </cell>
          <cell r="D99" t="str">
            <v>JA $</v>
          </cell>
          <cell r="E99" t="str">
            <v>TERM</v>
          </cell>
          <cell r="F99">
            <v>21</v>
          </cell>
          <cell r="G99" t="str">
            <v>BUSINESS</v>
          </cell>
          <cell r="H99" t="str">
            <v>PRINT</v>
          </cell>
          <cell r="I99">
            <v>1439088.44</v>
          </cell>
        </row>
        <row r="100">
          <cell r="A100" t="str">
            <v>MOORE BUSINESS FORMS CARIB LTD.</v>
          </cell>
          <cell r="B100">
            <v>120</v>
          </cell>
          <cell r="C100" t="str">
            <v>04</v>
          </cell>
          <cell r="D100" t="str">
            <v>JA $</v>
          </cell>
          <cell r="E100" t="str">
            <v>TERM</v>
          </cell>
          <cell r="F100">
            <v>21</v>
          </cell>
          <cell r="G100" t="str">
            <v>BUSINESS</v>
          </cell>
          <cell r="H100" t="str">
            <v>PRINT</v>
          </cell>
          <cell r="I100">
            <v>1348505.9</v>
          </cell>
        </row>
        <row r="101">
          <cell r="A101" t="str">
            <v>MORGAN BEVERLEY J.</v>
          </cell>
          <cell r="B101">
            <v>200</v>
          </cell>
          <cell r="C101" t="str">
            <v>05</v>
          </cell>
          <cell r="D101" t="str">
            <v>JA $</v>
          </cell>
          <cell r="E101" t="str">
            <v>O/D</v>
          </cell>
          <cell r="F101">
            <v>31.5</v>
          </cell>
          <cell r="G101" t="str">
            <v>INDIV.</v>
          </cell>
          <cell r="H101" t="str">
            <v>INDIV.</v>
          </cell>
          <cell r="I101">
            <v>16992.72</v>
          </cell>
        </row>
        <row r="102">
          <cell r="A102" t="str">
            <v>MUSSON JAMAICA LTD.</v>
          </cell>
          <cell r="B102">
            <v>120</v>
          </cell>
          <cell r="C102" t="str">
            <v>02</v>
          </cell>
          <cell r="D102" t="str">
            <v>JA $</v>
          </cell>
          <cell r="E102" t="str">
            <v>TERM</v>
          </cell>
          <cell r="F102">
            <v>12</v>
          </cell>
          <cell r="G102" t="str">
            <v>BUSINESS</v>
          </cell>
          <cell r="H102" t="str">
            <v>FOOD</v>
          </cell>
          <cell r="I102">
            <v>6437524.21</v>
          </cell>
        </row>
        <row r="103">
          <cell r="A103" t="str">
            <v>MUSSON JAMAICA LTD.</v>
          </cell>
          <cell r="B103">
            <v>126</v>
          </cell>
          <cell r="C103" t="str">
            <v>02</v>
          </cell>
          <cell r="D103" t="str">
            <v>JA $</v>
          </cell>
          <cell r="E103" t="str">
            <v>O/D</v>
          </cell>
          <cell r="F103">
            <v>26.3</v>
          </cell>
          <cell r="G103" t="str">
            <v>BUSINESS</v>
          </cell>
          <cell r="H103" t="str">
            <v>FOOD</v>
          </cell>
          <cell r="I103">
            <v>82266.100000000006</v>
          </cell>
        </row>
        <row r="104">
          <cell r="A104" t="str">
            <v>MYERS,FLETCHER AND GORDON</v>
          </cell>
          <cell r="B104">
            <v>127</v>
          </cell>
          <cell r="C104" t="str">
            <v>02</v>
          </cell>
          <cell r="D104" t="str">
            <v>JA $</v>
          </cell>
          <cell r="E104" t="str">
            <v>O/D</v>
          </cell>
          <cell r="F104">
            <v>26.3</v>
          </cell>
          <cell r="G104" t="str">
            <v>BUSINESS</v>
          </cell>
          <cell r="H104" t="str">
            <v>PROF.</v>
          </cell>
          <cell r="I104">
            <v>5185716.33</v>
          </cell>
        </row>
        <row r="105">
          <cell r="A105" t="str">
            <v>NESTLE-JMP LIMITED</v>
          </cell>
          <cell r="B105">
            <v>120</v>
          </cell>
          <cell r="C105" t="str">
            <v>04</v>
          </cell>
          <cell r="D105" t="str">
            <v>JA $</v>
          </cell>
          <cell r="E105" t="str">
            <v>TERM</v>
          </cell>
          <cell r="F105">
            <v>12</v>
          </cell>
          <cell r="G105" t="str">
            <v>BUSINESS</v>
          </cell>
          <cell r="H105" t="str">
            <v>FOOD</v>
          </cell>
          <cell r="I105">
            <v>2212515.8399999999</v>
          </cell>
        </row>
        <row r="106">
          <cell r="A106" t="str">
            <v>NESTLE-JMP LIMITED</v>
          </cell>
          <cell r="B106">
            <v>120</v>
          </cell>
          <cell r="C106" t="str">
            <v>41</v>
          </cell>
          <cell r="D106" t="str">
            <v>JA $</v>
          </cell>
          <cell r="E106" t="str">
            <v>TERM</v>
          </cell>
          <cell r="F106">
            <v>12</v>
          </cell>
          <cell r="G106" t="str">
            <v>BUSINESS</v>
          </cell>
          <cell r="H106" t="str">
            <v>FOOD</v>
          </cell>
          <cell r="I106">
            <v>98573000</v>
          </cell>
        </row>
        <row r="107">
          <cell r="A107" t="str">
            <v>NICO DISTRIBUTORS LIMITED</v>
          </cell>
          <cell r="B107">
            <v>120</v>
          </cell>
          <cell r="C107" t="str">
            <v>06</v>
          </cell>
          <cell r="D107" t="str">
            <v>JA $</v>
          </cell>
          <cell r="E107" t="str">
            <v>TERM</v>
          </cell>
          <cell r="F107">
            <v>30.75</v>
          </cell>
          <cell r="G107" t="str">
            <v>BUSINESS</v>
          </cell>
          <cell r="H107" t="str">
            <v>DIST'N</v>
          </cell>
          <cell r="I107">
            <v>4003067.01</v>
          </cell>
        </row>
        <row r="108">
          <cell r="A108" t="str">
            <v>NICO DISTRIBUTORS LIMITED</v>
          </cell>
          <cell r="B108">
            <v>120</v>
          </cell>
          <cell r="C108" t="str">
            <v>06</v>
          </cell>
          <cell r="D108" t="str">
            <v>USD</v>
          </cell>
          <cell r="E108" t="str">
            <v>TERM</v>
          </cell>
          <cell r="F108">
            <v>30.75</v>
          </cell>
          <cell r="G108" t="str">
            <v>BUSINESS</v>
          </cell>
          <cell r="H108" t="str">
            <v>DIST'N</v>
          </cell>
          <cell r="I108">
            <v>17701200</v>
          </cell>
        </row>
        <row r="109">
          <cell r="A109" t="str">
            <v>ORO VERDE FARMS</v>
          </cell>
          <cell r="B109">
            <v>200</v>
          </cell>
          <cell r="C109" t="str">
            <v>60</v>
          </cell>
          <cell r="D109" t="str">
            <v>JA $</v>
          </cell>
          <cell r="E109" t="str">
            <v>O/D</v>
          </cell>
          <cell r="F109">
            <v>31.5</v>
          </cell>
          <cell r="G109" t="str">
            <v>BUSINESS</v>
          </cell>
          <cell r="H109" t="str">
            <v>OTHER-AGR</v>
          </cell>
          <cell r="I109">
            <v>13.64</v>
          </cell>
        </row>
        <row r="110">
          <cell r="A110" t="str">
            <v>PARKER MARLENE</v>
          </cell>
          <cell r="B110">
            <v>200</v>
          </cell>
          <cell r="C110" t="str">
            <v>05</v>
          </cell>
          <cell r="D110" t="str">
            <v>JA $</v>
          </cell>
          <cell r="E110" t="str">
            <v>O/D</v>
          </cell>
          <cell r="F110">
            <v>31.5</v>
          </cell>
          <cell r="G110" t="str">
            <v>INDIV.</v>
          </cell>
          <cell r="H110" t="str">
            <v>INDIV.</v>
          </cell>
          <cell r="I110">
            <v>1021.8</v>
          </cell>
        </row>
        <row r="111">
          <cell r="A111" t="str">
            <v>PEGASUS HOTEL</v>
          </cell>
          <cell r="B111">
            <v>120</v>
          </cell>
          <cell r="C111" t="str">
            <v>04</v>
          </cell>
          <cell r="D111" t="str">
            <v>USD</v>
          </cell>
          <cell r="E111" t="str">
            <v>TERM</v>
          </cell>
          <cell r="F111">
            <v>12</v>
          </cell>
          <cell r="G111" t="str">
            <v>BUSINESS</v>
          </cell>
          <cell r="H111" t="str">
            <v>TOURISM</v>
          </cell>
          <cell r="I111">
            <v>978627.07</v>
          </cell>
        </row>
        <row r="112">
          <cell r="A112" t="str">
            <v>PHILLPOTTS ARTHUR B.</v>
          </cell>
          <cell r="B112">
            <v>200</v>
          </cell>
          <cell r="C112" t="str">
            <v>05</v>
          </cell>
          <cell r="D112" t="str">
            <v>JA $</v>
          </cell>
          <cell r="E112" t="str">
            <v>O/D</v>
          </cell>
          <cell r="F112">
            <v>31.5</v>
          </cell>
          <cell r="G112" t="str">
            <v>INDIV.</v>
          </cell>
          <cell r="H112" t="str">
            <v>INDIV.</v>
          </cell>
          <cell r="I112">
            <v>641.26</v>
          </cell>
        </row>
        <row r="113">
          <cell r="A113" t="str">
            <v>POKOMANDI ENDRE OR ANNE</v>
          </cell>
          <cell r="B113">
            <v>200</v>
          </cell>
          <cell r="C113" t="str">
            <v>06</v>
          </cell>
          <cell r="D113" t="str">
            <v>USD</v>
          </cell>
          <cell r="E113" t="str">
            <v>O/D</v>
          </cell>
          <cell r="F113">
            <v>31.5</v>
          </cell>
          <cell r="G113" t="str">
            <v>INDIV.</v>
          </cell>
          <cell r="H113" t="str">
            <v>INDIV.</v>
          </cell>
          <cell r="I113">
            <v>9.83</v>
          </cell>
        </row>
        <row r="114">
          <cell r="A114" t="str">
            <v>PORT AUTHORITY OF JAMAICA</v>
          </cell>
          <cell r="B114">
            <v>120</v>
          </cell>
          <cell r="C114" t="str">
            <v>02</v>
          </cell>
          <cell r="D114" t="str">
            <v>USD</v>
          </cell>
          <cell r="E114" t="str">
            <v>TERM</v>
          </cell>
          <cell r="F114">
            <v>11</v>
          </cell>
          <cell r="G114" t="str">
            <v>PSX</v>
          </cell>
          <cell r="H114" t="str">
            <v>PSX</v>
          </cell>
          <cell r="I114">
            <v>49170000</v>
          </cell>
        </row>
        <row r="115">
          <cell r="A115" t="str">
            <v>PORT AUTHORITY OF JAMAICA</v>
          </cell>
          <cell r="B115">
            <v>120</v>
          </cell>
          <cell r="C115" t="str">
            <v>55</v>
          </cell>
          <cell r="D115" t="str">
            <v>USD</v>
          </cell>
          <cell r="E115" t="str">
            <v>TERM</v>
          </cell>
          <cell r="F115">
            <v>11</v>
          </cell>
          <cell r="G115" t="str">
            <v>PSX</v>
          </cell>
          <cell r="H115" t="str">
            <v>PSX</v>
          </cell>
          <cell r="I115">
            <v>24381480.940000001</v>
          </cell>
        </row>
        <row r="116">
          <cell r="A116" t="str">
            <v>PORT AUTHORITY OF JAMAICA</v>
          </cell>
          <cell r="B116">
            <v>120</v>
          </cell>
          <cell r="C116" t="str">
            <v>55</v>
          </cell>
          <cell r="D116" t="str">
            <v>USD</v>
          </cell>
          <cell r="E116" t="str">
            <v>TERM</v>
          </cell>
          <cell r="F116">
            <v>11</v>
          </cell>
          <cell r="G116" t="str">
            <v>PSX</v>
          </cell>
          <cell r="H116" t="str">
            <v>PSX</v>
          </cell>
          <cell r="I116">
            <v>1583891.08</v>
          </cell>
        </row>
        <row r="117">
          <cell r="A117" t="str">
            <v>PORT AUTHORITY OF JAMAICA</v>
          </cell>
          <cell r="B117">
            <v>120</v>
          </cell>
          <cell r="C117" t="str">
            <v>55</v>
          </cell>
          <cell r="D117" t="str">
            <v>USD</v>
          </cell>
          <cell r="E117" t="str">
            <v>TERM</v>
          </cell>
          <cell r="F117">
            <v>11</v>
          </cell>
          <cell r="G117" t="str">
            <v>PSX</v>
          </cell>
          <cell r="H117" t="str">
            <v>PSX</v>
          </cell>
          <cell r="I117">
            <v>7374947.8200000003</v>
          </cell>
        </row>
        <row r="118">
          <cell r="A118" t="str">
            <v>REAL  WOODS LIMITED</v>
          </cell>
          <cell r="B118">
            <v>200</v>
          </cell>
          <cell r="C118" t="str">
            <v>60</v>
          </cell>
          <cell r="D118" t="str">
            <v>JA $</v>
          </cell>
          <cell r="E118" t="str">
            <v>O/D</v>
          </cell>
          <cell r="F118">
            <v>31.5</v>
          </cell>
          <cell r="G118" t="str">
            <v>BUSINESS</v>
          </cell>
          <cell r="H118" t="str">
            <v>PROF.</v>
          </cell>
          <cell r="I118">
            <v>181.19</v>
          </cell>
        </row>
        <row r="119">
          <cell r="A119" t="str">
            <v>REID HORACE DONOVAN</v>
          </cell>
          <cell r="B119">
            <v>200</v>
          </cell>
          <cell r="C119" t="str">
            <v>05</v>
          </cell>
          <cell r="D119" t="str">
            <v>JA $</v>
          </cell>
          <cell r="E119" t="str">
            <v>O/D</v>
          </cell>
          <cell r="F119">
            <v>31.5</v>
          </cell>
          <cell r="G119" t="str">
            <v>INDIV.</v>
          </cell>
          <cell r="H119" t="str">
            <v>INDIV.</v>
          </cell>
          <cell r="I119">
            <v>395.12</v>
          </cell>
        </row>
        <row r="120">
          <cell r="A120" t="str">
            <v>RENATONEIL CONSULTANTS LIMITED</v>
          </cell>
          <cell r="B120">
            <v>200</v>
          </cell>
          <cell r="C120" t="str">
            <v>66</v>
          </cell>
          <cell r="D120" t="str">
            <v>JA $</v>
          </cell>
          <cell r="E120" t="str">
            <v>O/D</v>
          </cell>
          <cell r="F120">
            <v>31.5</v>
          </cell>
          <cell r="G120" t="str">
            <v>BUSINESS</v>
          </cell>
          <cell r="H120" t="str">
            <v>PROF.</v>
          </cell>
          <cell r="I120">
            <v>100</v>
          </cell>
        </row>
        <row r="121">
          <cell r="A121" t="str">
            <v>RESTAURANTS OF JAMAICA</v>
          </cell>
          <cell r="B121">
            <v>120</v>
          </cell>
          <cell r="C121" t="str">
            <v>50</v>
          </cell>
          <cell r="D121" t="str">
            <v>JA $</v>
          </cell>
          <cell r="E121" t="str">
            <v>TERM</v>
          </cell>
          <cell r="F121">
            <v>20.88</v>
          </cell>
          <cell r="G121" t="str">
            <v>BUSINESS</v>
          </cell>
          <cell r="H121" t="str">
            <v>FOOD</v>
          </cell>
          <cell r="I121">
            <v>5526315.6900000004</v>
          </cell>
        </row>
        <row r="122">
          <cell r="A122" t="str">
            <v>RESTAURANTS OF JAMAICA</v>
          </cell>
          <cell r="B122">
            <v>150</v>
          </cell>
          <cell r="C122" t="str">
            <v>00</v>
          </cell>
          <cell r="D122" t="str">
            <v>JA $</v>
          </cell>
          <cell r="E122" t="str">
            <v>LEASE</v>
          </cell>
          <cell r="F122">
            <v>21</v>
          </cell>
          <cell r="G122" t="str">
            <v>BUSINESS</v>
          </cell>
          <cell r="H122" t="str">
            <v>FOOD</v>
          </cell>
          <cell r="I122">
            <v>2064326.85</v>
          </cell>
        </row>
        <row r="123">
          <cell r="A123" t="str">
            <v>ROUSSEAU MICHELLE</v>
          </cell>
          <cell r="B123">
            <v>200</v>
          </cell>
          <cell r="C123" t="str">
            <v>05</v>
          </cell>
          <cell r="D123" t="str">
            <v>JA $</v>
          </cell>
          <cell r="E123" t="str">
            <v>O/D</v>
          </cell>
          <cell r="F123">
            <v>31.5</v>
          </cell>
          <cell r="G123" t="str">
            <v>INDIV.</v>
          </cell>
          <cell r="H123" t="str">
            <v>INDIV.</v>
          </cell>
          <cell r="I123">
            <v>336.83</v>
          </cell>
        </row>
        <row r="124">
          <cell r="A124" t="str">
            <v>SALOMON SMITH BARNEY-INC.</v>
          </cell>
          <cell r="B124">
            <v>200</v>
          </cell>
          <cell r="C124" t="str">
            <v>16</v>
          </cell>
          <cell r="D124" t="str">
            <v>JA $</v>
          </cell>
          <cell r="E124" t="str">
            <v>O/D</v>
          </cell>
          <cell r="F124">
            <v>31.5</v>
          </cell>
          <cell r="G124" t="str">
            <v>F.I.</v>
          </cell>
          <cell r="H124" t="str">
            <v>F.I.</v>
          </cell>
          <cell r="I124">
            <v>2098.14</v>
          </cell>
        </row>
        <row r="125">
          <cell r="A125" t="str">
            <v>SERAMCO</v>
          </cell>
          <cell r="B125">
            <v>120</v>
          </cell>
          <cell r="C125" t="str">
            <v>15</v>
          </cell>
          <cell r="D125" t="str">
            <v>JA $</v>
          </cell>
          <cell r="E125" t="str">
            <v>TERM</v>
          </cell>
          <cell r="F125">
            <v>9.75</v>
          </cell>
          <cell r="G125" t="str">
            <v>BUSINESS</v>
          </cell>
          <cell r="H125" t="str">
            <v>PROF.</v>
          </cell>
          <cell r="I125">
            <v>967089.2</v>
          </cell>
        </row>
        <row r="126">
          <cell r="A126" t="str">
            <v>SERAMCO</v>
          </cell>
          <cell r="B126">
            <v>120</v>
          </cell>
          <cell r="C126" t="str">
            <v>15</v>
          </cell>
          <cell r="D126" t="str">
            <v>USD</v>
          </cell>
          <cell r="E126" t="str">
            <v>TERM</v>
          </cell>
          <cell r="F126">
            <v>9.75</v>
          </cell>
          <cell r="G126" t="str">
            <v>BUSINESS</v>
          </cell>
          <cell r="H126" t="str">
            <v>PROF.</v>
          </cell>
          <cell r="I126">
            <v>5472794.5700000003</v>
          </cell>
        </row>
        <row r="127">
          <cell r="A127" t="str">
            <v>SETCOM DISTRIBUTORS LIMITED</v>
          </cell>
          <cell r="B127">
            <v>200</v>
          </cell>
          <cell r="C127" t="str">
            <v>61</v>
          </cell>
          <cell r="D127" t="str">
            <v>USD</v>
          </cell>
          <cell r="E127" t="str">
            <v>O/D</v>
          </cell>
          <cell r="F127">
            <v>31.5</v>
          </cell>
          <cell r="G127" t="str">
            <v>BUSINESS</v>
          </cell>
          <cell r="H127" t="str">
            <v>DIST'N</v>
          </cell>
          <cell r="I127">
            <v>154957.29</v>
          </cell>
        </row>
        <row r="128">
          <cell r="A128" t="str">
            <v>SHELL COMPANY W.I. LTD.</v>
          </cell>
          <cell r="B128">
            <v>120</v>
          </cell>
          <cell r="C128" t="str">
            <v>02</v>
          </cell>
          <cell r="D128" t="str">
            <v>JA $</v>
          </cell>
          <cell r="E128" t="str">
            <v>TERM</v>
          </cell>
          <cell r="F128">
            <v>13.7</v>
          </cell>
          <cell r="G128" t="str">
            <v>BUSINESS</v>
          </cell>
          <cell r="H128" t="str">
            <v>GAS</v>
          </cell>
          <cell r="I128">
            <v>70000000</v>
          </cell>
        </row>
        <row r="129">
          <cell r="A129" t="str">
            <v>SHELL COMPANY W.I. LTD.</v>
          </cell>
          <cell r="B129">
            <v>200</v>
          </cell>
          <cell r="C129" t="str">
            <v>02</v>
          </cell>
          <cell r="D129" t="str">
            <v>JA $</v>
          </cell>
          <cell r="E129" t="str">
            <v>O/D</v>
          </cell>
          <cell r="F129">
            <v>31.5</v>
          </cell>
          <cell r="G129" t="str">
            <v>BUSINESS</v>
          </cell>
          <cell r="H129" t="str">
            <v>GAS</v>
          </cell>
          <cell r="I129">
            <v>100.4</v>
          </cell>
        </row>
        <row r="130">
          <cell r="A130" t="str">
            <v>SHELL COMPANY W.I. LTD.</v>
          </cell>
          <cell r="B130">
            <v>200</v>
          </cell>
          <cell r="C130" t="str">
            <v>02</v>
          </cell>
          <cell r="D130" t="str">
            <v>JA $</v>
          </cell>
          <cell r="E130" t="str">
            <v>O/D</v>
          </cell>
          <cell r="F130">
            <v>31.5</v>
          </cell>
          <cell r="G130" t="str">
            <v>BUSINESS</v>
          </cell>
          <cell r="H130" t="str">
            <v>GAS</v>
          </cell>
          <cell r="I130">
            <v>321.91000000000003</v>
          </cell>
        </row>
        <row r="131">
          <cell r="A131" t="str">
            <v>SIMPSON E.</v>
          </cell>
          <cell r="B131">
            <v>200</v>
          </cell>
          <cell r="C131" t="str">
            <v>05</v>
          </cell>
          <cell r="D131" t="str">
            <v>JA $</v>
          </cell>
          <cell r="E131" t="str">
            <v>O/D</v>
          </cell>
          <cell r="F131">
            <v>31.5</v>
          </cell>
          <cell r="G131" t="str">
            <v>INDIV.</v>
          </cell>
          <cell r="H131" t="str">
            <v>INDIV.</v>
          </cell>
          <cell r="I131">
            <v>1516.3</v>
          </cell>
        </row>
        <row r="132">
          <cell r="A132" t="str">
            <v>SLEEP BEAUTY BEDDING FURNITURE</v>
          </cell>
          <cell r="B132">
            <v>127</v>
          </cell>
          <cell r="C132" t="str">
            <v>07</v>
          </cell>
          <cell r="D132" t="str">
            <v>JA $</v>
          </cell>
          <cell r="E132" t="str">
            <v>O/D</v>
          </cell>
          <cell r="F132">
            <v>17</v>
          </cell>
          <cell r="G132" t="str">
            <v>BUSINESS</v>
          </cell>
          <cell r="H132" t="str">
            <v>MFG-OTHER</v>
          </cell>
          <cell r="I132">
            <v>424252.68</v>
          </cell>
        </row>
        <row r="133">
          <cell r="A133" t="str">
            <v>SOLO JAMAICA LIMITED</v>
          </cell>
          <cell r="B133">
            <v>200</v>
          </cell>
          <cell r="C133" t="str">
            <v>60</v>
          </cell>
          <cell r="D133" t="str">
            <v>JA $</v>
          </cell>
          <cell r="E133" t="str">
            <v>O/D</v>
          </cell>
          <cell r="F133">
            <v>31.5</v>
          </cell>
          <cell r="G133" t="str">
            <v>BUSINESS</v>
          </cell>
          <cell r="H133" t="str">
            <v>FOOD</v>
          </cell>
          <cell r="I133">
            <v>100.4</v>
          </cell>
        </row>
        <row r="134">
          <cell r="A134" t="str">
            <v>SOLO JAMAICA LIMITED</v>
          </cell>
          <cell r="B134">
            <v>200</v>
          </cell>
          <cell r="C134" t="str">
            <v>61</v>
          </cell>
          <cell r="D134" t="str">
            <v>USD</v>
          </cell>
          <cell r="E134" t="str">
            <v>O/D</v>
          </cell>
          <cell r="F134">
            <v>31.5</v>
          </cell>
          <cell r="G134" t="str">
            <v>BUSINESS</v>
          </cell>
          <cell r="H134" t="str">
            <v>FOOD</v>
          </cell>
          <cell r="I134">
            <v>511.37</v>
          </cell>
        </row>
        <row r="135">
          <cell r="A135" t="str">
            <v>SOMERSET ENTERPRISES LTD.</v>
          </cell>
          <cell r="B135">
            <v>120</v>
          </cell>
          <cell r="C135" t="str">
            <v>50</v>
          </cell>
          <cell r="D135" t="str">
            <v>JA $</v>
          </cell>
          <cell r="E135" t="str">
            <v>TERM</v>
          </cell>
          <cell r="F135">
            <v>20</v>
          </cell>
          <cell r="G135" t="str">
            <v>BUSINESS</v>
          </cell>
          <cell r="H135" t="str">
            <v>TOURISM</v>
          </cell>
          <cell r="I135">
            <v>10000000</v>
          </cell>
        </row>
        <row r="136">
          <cell r="A136" t="str">
            <v>STAFF-16%</v>
          </cell>
          <cell r="B136">
            <v>121</v>
          </cell>
          <cell r="C136" t="str">
            <v>10</v>
          </cell>
          <cell r="D136" t="str">
            <v>JA $</v>
          </cell>
          <cell r="E136" t="str">
            <v>MTG</v>
          </cell>
          <cell r="F136">
            <v>16</v>
          </cell>
          <cell r="G136" t="str">
            <v>INDIV.</v>
          </cell>
          <cell r="H136" t="str">
            <v>construction</v>
          </cell>
          <cell r="I136">
            <v>11030544.93</v>
          </cell>
        </row>
        <row r="137">
          <cell r="A137" t="str">
            <v>STAFF-20.75%</v>
          </cell>
          <cell r="B137">
            <v>121</v>
          </cell>
          <cell r="C137" t="str">
            <v>06</v>
          </cell>
          <cell r="D137" t="str">
            <v>JA $</v>
          </cell>
          <cell r="E137" t="str">
            <v>TERM</v>
          </cell>
          <cell r="F137">
            <v>20.75</v>
          </cell>
          <cell r="G137" t="str">
            <v>INDIV.</v>
          </cell>
          <cell r="H137" t="str">
            <v>INDIV.</v>
          </cell>
          <cell r="I137">
            <v>2065293.26</v>
          </cell>
        </row>
        <row r="138">
          <cell r="A138" t="str">
            <v>STAFF-3%</v>
          </cell>
          <cell r="B138">
            <v>121</v>
          </cell>
          <cell r="C138" t="str">
            <v>08</v>
          </cell>
          <cell r="D138" t="str">
            <v>JA $</v>
          </cell>
          <cell r="E138" t="str">
            <v>MTG</v>
          </cell>
          <cell r="F138">
            <v>3</v>
          </cell>
          <cell r="G138" t="str">
            <v>INDIV.</v>
          </cell>
          <cell r="H138" t="str">
            <v>construction</v>
          </cell>
          <cell r="I138">
            <v>41347707.549999997</v>
          </cell>
        </row>
        <row r="139">
          <cell r="A139" t="str">
            <v>STAFF-4%</v>
          </cell>
          <cell r="B139">
            <v>121</v>
          </cell>
          <cell r="C139" t="str">
            <v>00</v>
          </cell>
          <cell r="D139" t="str">
            <v>JA $</v>
          </cell>
          <cell r="E139" t="str">
            <v>TERM</v>
          </cell>
          <cell r="F139">
            <v>4</v>
          </cell>
          <cell r="G139" t="str">
            <v>INDIV.</v>
          </cell>
          <cell r="H139" t="str">
            <v>INDIV.</v>
          </cell>
          <cell r="I139">
            <v>58000626.259999998</v>
          </cell>
        </row>
        <row r="140">
          <cell r="A140" t="str">
            <v>STEPHENS WINSTON R.</v>
          </cell>
          <cell r="B140">
            <v>200</v>
          </cell>
          <cell r="C140" t="str">
            <v>05</v>
          </cell>
          <cell r="D140" t="str">
            <v>JA $</v>
          </cell>
          <cell r="E140" t="str">
            <v>O/D</v>
          </cell>
          <cell r="F140">
            <v>31.5</v>
          </cell>
          <cell r="G140" t="str">
            <v>INDIV.</v>
          </cell>
          <cell r="H140" t="str">
            <v>INDIV.</v>
          </cell>
          <cell r="I140">
            <v>218.49</v>
          </cell>
        </row>
        <row r="141">
          <cell r="A141" t="str">
            <v>SUGAR COMPANY</v>
          </cell>
          <cell r="B141">
            <v>120</v>
          </cell>
          <cell r="C141" t="str">
            <v>18</v>
          </cell>
          <cell r="D141" t="str">
            <v>USD</v>
          </cell>
          <cell r="E141" t="str">
            <v>TERM</v>
          </cell>
          <cell r="F141">
            <v>12</v>
          </cell>
          <cell r="G141" t="str">
            <v>POX</v>
          </cell>
          <cell r="H141" t="str">
            <v>POX</v>
          </cell>
          <cell r="I141">
            <v>6829164.2599999998</v>
          </cell>
        </row>
        <row r="142">
          <cell r="A142" t="str">
            <v>SUR QUIMICA DE COSTA RICA S.A.</v>
          </cell>
          <cell r="B142">
            <v>200</v>
          </cell>
          <cell r="C142" t="str">
            <v>02</v>
          </cell>
          <cell r="D142" t="str">
            <v>JA $</v>
          </cell>
          <cell r="E142" t="str">
            <v>O/D</v>
          </cell>
          <cell r="F142">
            <v>31.5</v>
          </cell>
          <cell r="G142" t="str">
            <v>BUSINESS</v>
          </cell>
          <cell r="H142" t="str">
            <v>PROF.</v>
          </cell>
          <cell r="I142">
            <v>100</v>
          </cell>
        </row>
        <row r="143">
          <cell r="A143" t="str">
            <v>SVEDALA INDUSTRIES LTD.</v>
          </cell>
          <cell r="B143">
            <v>200</v>
          </cell>
          <cell r="C143" t="str">
            <v>13</v>
          </cell>
          <cell r="D143" t="str">
            <v>USD</v>
          </cell>
          <cell r="E143" t="str">
            <v>O/D</v>
          </cell>
          <cell r="F143">
            <v>31.5</v>
          </cell>
          <cell r="G143" t="str">
            <v>BUSINESS</v>
          </cell>
          <cell r="H143" t="str">
            <v>MFG-OTHER</v>
          </cell>
          <cell r="I143">
            <v>491.7</v>
          </cell>
        </row>
        <row r="144">
          <cell r="A144" t="str">
            <v>TAMAYO SAULO OR BARNEY FLAVIO</v>
          </cell>
          <cell r="B144">
            <v>200</v>
          </cell>
          <cell r="C144" t="str">
            <v>05</v>
          </cell>
          <cell r="D144" t="str">
            <v>JA $</v>
          </cell>
          <cell r="E144" t="str">
            <v>O/D</v>
          </cell>
          <cell r="F144">
            <v>31.5</v>
          </cell>
          <cell r="G144" t="str">
            <v>INDIV.</v>
          </cell>
          <cell r="H144" t="str">
            <v>INDIV.</v>
          </cell>
          <cell r="I144">
            <v>8.14</v>
          </cell>
        </row>
        <row r="145">
          <cell r="A145" t="str">
            <v>TAN-MARJ INVESTMENTS LTD.</v>
          </cell>
          <cell r="B145">
            <v>120</v>
          </cell>
          <cell r="C145" t="str">
            <v>50</v>
          </cell>
          <cell r="D145" t="str">
            <v>JA $</v>
          </cell>
          <cell r="E145" t="str">
            <v>TERM</v>
          </cell>
          <cell r="F145">
            <v>22</v>
          </cell>
          <cell r="G145" t="str">
            <v>BUSINESS</v>
          </cell>
          <cell r="H145" t="str">
            <v>PROF.</v>
          </cell>
          <cell r="I145">
            <v>15500000</v>
          </cell>
        </row>
        <row r="146">
          <cell r="A146" t="str">
            <v>TASTEE LIMITED</v>
          </cell>
          <cell r="B146">
            <v>120</v>
          </cell>
          <cell r="C146" t="str">
            <v>02</v>
          </cell>
          <cell r="D146" t="str">
            <v>JA $</v>
          </cell>
          <cell r="E146" t="str">
            <v>TERM</v>
          </cell>
          <cell r="F146">
            <v>22.63</v>
          </cell>
          <cell r="G146" t="str">
            <v>BUSINESS</v>
          </cell>
          <cell r="H146" t="str">
            <v>FOOD</v>
          </cell>
          <cell r="I146">
            <v>12750000</v>
          </cell>
        </row>
        <row r="147">
          <cell r="A147" t="str">
            <v>THIESS PTY LTD.</v>
          </cell>
          <cell r="B147">
            <v>200</v>
          </cell>
          <cell r="C147" t="str">
            <v>13</v>
          </cell>
          <cell r="D147" t="str">
            <v>USD</v>
          </cell>
          <cell r="E147" t="str">
            <v>O/D</v>
          </cell>
          <cell r="F147">
            <v>31.5</v>
          </cell>
          <cell r="G147" t="str">
            <v>BUSINESS</v>
          </cell>
          <cell r="H147" t="str">
            <v>PROF.</v>
          </cell>
          <cell r="I147">
            <v>2040749.71</v>
          </cell>
        </row>
        <row r="148">
          <cell r="A148" t="str">
            <v>THREE RIVERS MGMT. LTD.</v>
          </cell>
          <cell r="B148">
            <v>120</v>
          </cell>
          <cell r="C148" t="str">
            <v>04</v>
          </cell>
          <cell r="D148" t="str">
            <v>JA $</v>
          </cell>
          <cell r="E148" t="str">
            <v>TERM</v>
          </cell>
          <cell r="F148">
            <v>23</v>
          </cell>
          <cell r="G148" t="str">
            <v>BUSINESS</v>
          </cell>
          <cell r="H148" t="str">
            <v>TOURISM</v>
          </cell>
          <cell r="I148">
            <v>2649168.27</v>
          </cell>
        </row>
        <row r="149">
          <cell r="A149" t="str">
            <v>TIMO'S TRADING LIMITED</v>
          </cell>
          <cell r="B149">
            <v>127</v>
          </cell>
          <cell r="C149" t="str">
            <v>07</v>
          </cell>
          <cell r="D149" t="str">
            <v>JA $</v>
          </cell>
          <cell r="E149" t="str">
            <v>O/D</v>
          </cell>
          <cell r="F149">
            <v>17</v>
          </cell>
          <cell r="G149" t="str">
            <v>BUSINESS</v>
          </cell>
          <cell r="H149" t="str">
            <v>DIST'N</v>
          </cell>
          <cell r="I149">
            <v>3558068.36</v>
          </cell>
        </row>
        <row r="150">
          <cell r="A150" t="str">
            <v>TRANS TRADING JAMAICA LTD.</v>
          </cell>
          <cell r="B150">
            <v>200</v>
          </cell>
          <cell r="C150" t="str">
            <v>66</v>
          </cell>
          <cell r="D150" t="str">
            <v>JA $</v>
          </cell>
          <cell r="E150" t="str">
            <v>O/D</v>
          </cell>
          <cell r="F150">
            <v>31.5</v>
          </cell>
          <cell r="G150" t="str">
            <v>BUSINESS</v>
          </cell>
          <cell r="H150" t="str">
            <v>DIST'N</v>
          </cell>
          <cell r="I150">
            <v>92.41</v>
          </cell>
        </row>
        <row r="151">
          <cell r="A151" t="str">
            <v>TROPICAIR</v>
          </cell>
          <cell r="B151">
            <v>120</v>
          </cell>
          <cell r="C151" t="str">
            <v>02</v>
          </cell>
          <cell r="D151" t="str">
            <v>USD</v>
          </cell>
          <cell r="E151" t="str">
            <v>TERM</v>
          </cell>
          <cell r="F151">
            <v>10</v>
          </cell>
          <cell r="G151" t="str">
            <v>BUSINESS</v>
          </cell>
          <cell r="H151" t="str">
            <v>METALS</v>
          </cell>
          <cell r="I151">
            <v>46711500</v>
          </cell>
        </row>
        <row r="152">
          <cell r="A152" t="str">
            <v>TROPICAIR</v>
          </cell>
          <cell r="B152">
            <v>120</v>
          </cell>
          <cell r="C152" t="str">
            <v>63</v>
          </cell>
          <cell r="D152" t="str">
            <v>JA $</v>
          </cell>
          <cell r="E152" t="str">
            <v>TERM</v>
          </cell>
          <cell r="F152">
            <v>10</v>
          </cell>
          <cell r="G152" t="str">
            <v>BUSINESS</v>
          </cell>
          <cell r="H152" t="str">
            <v>METALS</v>
          </cell>
          <cell r="I152">
            <v>1758830</v>
          </cell>
        </row>
        <row r="153">
          <cell r="A153" t="str">
            <v>TYRELL PATRICK</v>
          </cell>
          <cell r="B153">
            <v>200</v>
          </cell>
          <cell r="C153" t="str">
            <v>01</v>
          </cell>
          <cell r="D153" t="str">
            <v>JA $</v>
          </cell>
          <cell r="E153" t="str">
            <v>O/D</v>
          </cell>
          <cell r="F153">
            <v>0</v>
          </cell>
          <cell r="G153" t="str">
            <v>INDIV.</v>
          </cell>
          <cell r="H153" t="str">
            <v>INDIV.</v>
          </cell>
          <cell r="I153">
            <v>1732.43</v>
          </cell>
        </row>
        <row r="154">
          <cell r="A154" t="str">
            <v>TYRES R US LIMITED</v>
          </cell>
          <cell r="B154">
            <v>120</v>
          </cell>
          <cell r="C154" t="str">
            <v>42</v>
          </cell>
          <cell r="D154" t="str">
            <v>USD</v>
          </cell>
          <cell r="E154" t="str">
            <v>TERM</v>
          </cell>
          <cell r="F154">
            <v>14</v>
          </cell>
          <cell r="G154" t="str">
            <v>BUSINESS</v>
          </cell>
          <cell r="H154" t="str">
            <v>DIST'N</v>
          </cell>
          <cell r="I154">
            <v>21719814.93</v>
          </cell>
        </row>
        <row r="155">
          <cell r="A155" t="str">
            <v>U.C.C. UESHIMA COFFEE CO. LTD.</v>
          </cell>
          <cell r="B155">
            <v>126</v>
          </cell>
          <cell r="C155" t="str">
            <v>06</v>
          </cell>
          <cell r="D155" t="str">
            <v>JA $</v>
          </cell>
          <cell r="E155" t="str">
            <v>O/D</v>
          </cell>
          <cell r="F155">
            <v>26.3</v>
          </cell>
          <cell r="G155" t="str">
            <v>BUSINESS</v>
          </cell>
          <cell r="H155" t="str">
            <v>FOOD</v>
          </cell>
          <cell r="I155">
            <v>164227.97</v>
          </cell>
        </row>
        <row r="156">
          <cell r="A156" t="str">
            <v>VA TECH ESCHER WYSS S.A.</v>
          </cell>
          <cell r="B156">
            <v>200</v>
          </cell>
          <cell r="C156" t="str">
            <v>02</v>
          </cell>
          <cell r="D156" t="str">
            <v>JA $</v>
          </cell>
          <cell r="E156" t="str">
            <v>O/D</v>
          </cell>
          <cell r="F156">
            <v>31.5</v>
          </cell>
          <cell r="G156" t="str">
            <v>BUSINESS</v>
          </cell>
          <cell r="H156" t="str">
            <v>PROF.</v>
          </cell>
          <cell r="I156">
            <v>311.24</v>
          </cell>
        </row>
        <row r="157">
          <cell r="A157" t="str">
            <v>VAP LIMITED</v>
          </cell>
          <cell r="B157">
            <v>120</v>
          </cell>
          <cell r="C157" t="str">
            <v>06</v>
          </cell>
          <cell r="D157" t="str">
            <v>JA $</v>
          </cell>
          <cell r="E157" t="str">
            <v>TERM</v>
          </cell>
          <cell r="F157">
            <v>32</v>
          </cell>
          <cell r="G157" t="str">
            <v>BUSINESS</v>
          </cell>
          <cell r="H157" t="str">
            <v>PROF.</v>
          </cell>
          <cell r="I157">
            <v>267805.52</v>
          </cell>
        </row>
        <row r="158">
          <cell r="A158" t="str">
            <v>VAP LIMITED</v>
          </cell>
          <cell r="B158">
            <v>120</v>
          </cell>
          <cell r="C158" t="str">
            <v>42</v>
          </cell>
          <cell r="D158" t="str">
            <v>USD</v>
          </cell>
          <cell r="E158" t="str">
            <v>TERM</v>
          </cell>
          <cell r="F158">
            <v>32</v>
          </cell>
          <cell r="G158" t="str">
            <v>BUSINESS</v>
          </cell>
          <cell r="H158" t="str">
            <v>PROF.</v>
          </cell>
          <cell r="I158">
            <v>3424211.09</v>
          </cell>
        </row>
        <row r="159">
          <cell r="A159" t="str">
            <v>VAP LIMITED</v>
          </cell>
          <cell r="B159">
            <v>120</v>
          </cell>
          <cell r="C159" t="str">
            <v>50</v>
          </cell>
          <cell r="D159" t="str">
            <v>JA $</v>
          </cell>
          <cell r="E159" t="str">
            <v>TERM</v>
          </cell>
          <cell r="F159">
            <v>32</v>
          </cell>
          <cell r="G159" t="str">
            <v>BUSINESS</v>
          </cell>
          <cell r="H159" t="str">
            <v>PROF.</v>
          </cell>
          <cell r="I159">
            <v>0.01</v>
          </cell>
        </row>
        <row r="160">
          <cell r="A160" t="str">
            <v>VAP LIMITED</v>
          </cell>
          <cell r="B160">
            <v>127</v>
          </cell>
          <cell r="C160" t="str">
            <v>06</v>
          </cell>
          <cell r="D160" t="str">
            <v>JA $</v>
          </cell>
          <cell r="E160" t="str">
            <v>O/D</v>
          </cell>
          <cell r="F160">
            <v>19</v>
          </cell>
          <cell r="G160" t="str">
            <v>BUSINESS</v>
          </cell>
          <cell r="H160" t="str">
            <v>PROF.</v>
          </cell>
          <cell r="I160">
            <v>5025871.43</v>
          </cell>
        </row>
        <row r="161">
          <cell r="A161" t="str">
            <v>VILLAGE RESORTS LIMITED</v>
          </cell>
          <cell r="B161">
            <v>120</v>
          </cell>
          <cell r="C161" t="str">
            <v>02</v>
          </cell>
          <cell r="D161" t="str">
            <v>USD</v>
          </cell>
          <cell r="E161" t="str">
            <v>TERM</v>
          </cell>
          <cell r="F161">
            <v>12</v>
          </cell>
          <cell r="G161" t="str">
            <v>BUSINESS</v>
          </cell>
          <cell r="H161" t="str">
            <v>TOURISM</v>
          </cell>
          <cell r="I161">
            <v>1720950</v>
          </cell>
        </row>
        <row r="162">
          <cell r="A162" t="str">
            <v>VILLAGE RESORTS LIMITED</v>
          </cell>
          <cell r="B162">
            <v>120</v>
          </cell>
          <cell r="C162" t="str">
            <v>04</v>
          </cell>
          <cell r="D162" t="str">
            <v>USD</v>
          </cell>
          <cell r="E162" t="str">
            <v>TERM</v>
          </cell>
          <cell r="F162">
            <v>12</v>
          </cell>
          <cell r="G162" t="str">
            <v>BUSINESS</v>
          </cell>
          <cell r="H162" t="str">
            <v>TOURISM</v>
          </cell>
          <cell r="I162">
            <v>899467.79</v>
          </cell>
        </row>
        <row r="163">
          <cell r="A163" t="str">
            <v>WATT JOANNE OR GENTLES JUDITH</v>
          </cell>
          <cell r="B163">
            <v>200</v>
          </cell>
          <cell r="C163" t="str">
            <v>05</v>
          </cell>
          <cell r="D163" t="str">
            <v>JA $</v>
          </cell>
          <cell r="E163" t="str">
            <v>O/D</v>
          </cell>
          <cell r="F163">
            <v>31.5</v>
          </cell>
          <cell r="G163" t="str">
            <v>INDIV.</v>
          </cell>
          <cell r="H163" t="str">
            <v>INDIV.</v>
          </cell>
          <cell r="I163">
            <v>2698.67</v>
          </cell>
        </row>
        <row r="164">
          <cell r="A164" t="str">
            <v>WENDICO JAMAICA LIMITED</v>
          </cell>
          <cell r="B164">
            <v>120</v>
          </cell>
          <cell r="C164" t="str">
            <v>13</v>
          </cell>
          <cell r="D164" t="str">
            <v>USD</v>
          </cell>
          <cell r="E164" t="str">
            <v>TERM</v>
          </cell>
          <cell r="F164">
            <v>12</v>
          </cell>
          <cell r="G164" t="str">
            <v>BUSINESS</v>
          </cell>
          <cell r="H164" t="str">
            <v>FOOD</v>
          </cell>
          <cell r="I164">
            <v>3824326.07</v>
          </cell>
        </row>
        <row r="165">
          <cell r="A165" t="str">
            <v>WENDICO JAMAICA LIMITED</v>
          </cell>
          <cell r="B165">
            <v>150</v>
          </cell>
          <cell r="C165" t="str">
            <v>01</v>
          </cell>
          <cell r="D165" t="str">
            <v>USD</v>
          </cell>
          <cell r="E165" t="str">
            <v>LEASE</v>
          </cell>
          <cell r="F165">
            <v>15</v>
          </cell>
          <cell r="G165" t="str">
            <v>BUSINESS</v>
          </cell>
          <cell r="H165" t="str">
            <v>FOOD</v>
          </cell>
          <cell r="I165">
            <v>1266304.02</v>
          </cell>
        </row>
        <row r="166">
          <cell r="A166" t="str">
            <v>WENDICO JAMAICA LIMITED</v>
          </cell>
          <cell r="B166">
            <v>150</v>
          </cell>
          <cell r="C166" t="str">
            <v>11</v>
          </cell>
          <cell r="D166" t="str">
            <v>USD</v>
          </cell>
          <cell r="E166" t="str">
            <v>LEASE</v>
          </cell>
          <cell r="F166">
            <v>15</v>
          </cell>
          <cell r="G166" t="str">
            <v>BUSINESS</v>
          </cell>
          <cell r="H166" t="str">
            <v>FOOD</v>
          </cell>
          <cell r="I166">
            <v>10018197.210000001</v>
          </cell>
        </row>
        <row r="167">
          <cell r="A167" t="str">
            <v>WILLIAMS JUDETH</v>
          </cell>
          <cell r="B167">
            <v>200</v>
          </cell>
          <cell r="C167" t="str">
            <v>05</v>
          </cell>
          <cell r="D167" t="str">
            <v>JA $</v>
          </cell>
          <cell r="E167" t="str">
            <v>O/D</v>
          </cell>
          <cell r="F167">
            <v>31.5</v>
          </cell>
          <cell r="G167" t="str">
            <v>INDIV.</v>
          </cell>
          <cell r="H167" t="str">
            <v>INDIV.</v>
          </cell>
          <cell r="I167">
            <v>39944.51</v>
          </cell>
        </row>
        <row r="168">
          <cell r="A168" t="str">
            <v>WILLIAMS NORMA</v>
          </cell>
          <cell r="B168">
            <v>200</v>
          </cell>
          <cell r="C168" t="str">
            <v>05</v>
          </cell>
          <cell r="D168" t="str">
            <v>JA $</v>
          </cell>
          <cell r="E168" t="str">
            <v>O/D</v>
          </cell>
          <cell r="F168">
            <v>31.5</v>
          </cell>
          <cell r="G168" t="str">
            <v>INDIV.</v>
          </cell>
          <cell r="H168" t="str">
            <v>INDIV.</v>
          </cell>
          <cell r="I168">
            <v>195.31</v>
          </cell>
        </row>
        <row r="169">
          <cell r="A169" t="str">
            <v>WRAY AND NEPHEW GROUP LIMITED</v>
          </cell>
          <cell r="B169">
            <v>120</v>
          </cell>
          <cell r="C169" t="str">
            <v>02</v>
          </cell>
          <cell r="D169" t="str">
            <v>JA $</v>
          </cell>
          <cell r="E169" t="str">
            <v>TERM</v>
          </cell>
          <cell r="F169">
            <v>13</v>
          </cell>
          <cell r="G169" t="str">
            <v>BUSINESS</v>
          </cell>
          <cell r="H169" t="str">
            <v>RUM</v>
          </cell>
          <cell r="I169">
            <v>18500000</v>
          </cell>
        </row>
        <row r="170">
          <cell r="A170" t="str">
            <v>WRAY AND NEPHEW GROUP LIMITED</v>
          </cell>
          <cell r="B170">
            <v>120</v>
          </cell>
          <cell r="C170" t="str">
            <v>02</v>
          </cell>
          <cell r="D170" t="str">
            <v>JA $</v>
          </cell>
          <cell r="E170" t="str">
            <v>TERM</v>
          </cell>
          <cell r="F170">
            <v>13</v>
          </cell>
          <cell r="G170" t="str">
            <v>BUSINESS</v>
          </cell>
          <cell r="H170" t="str">
            <v>RUM</v>
          </cell>
          <cell r="I170">
            <v>242058000</v>
          </cell>
        </row>
        <row r="171">
          <cell r="A171" t="str">
            <v>WRAY AND NEPHEW GROUP LIMITED</v>
          </cell>
          <cell r="B171">
            <v>120</v>
          </cell>
          <cell r="C171" t="str">
            <v>50</v>
          </cell>
          <cell r="D171" t="str">
            <v>JA $</v>
          </cell>
          <cell r="E171" t="str">
            <v>TERM</v>
          </cell>
          <cell r="F171">
            <v>13</v>
          </cell>
          <cell r="G171" t="str">
            <v>BUSINESS</v>
          </cell>
          <cell r="H171" t="str">
            <v>RUM</v>
          </cell>
          <cell r="I171">
            <v>8484872.5</v>
          </cell>
        </row>
        <row r="172">
          <cell r="A172" t="str">
            <v>WRAY AND NEPHEW GROUP LIMITED</v>
          </cell>
          <cell r="B172">
            <v>120</v>
          </cell>
          <cell r="C172" t="str">
            <v>50</v>
          </cell>
          <cell r="D172" t="str">
            <v>JA $</v>
          </cell>
          <cell r="E172" t="str">
            <v>TERM</v>
          </cell>
          <cell r="F172">
            <v>13</v>
          </cell>
          <cell r="G172" t="str">
            <v>BUSINESS</v>
          </cell>
          <cell r="H172" t="str">
            <v>RUM</v>
          </cell>
          <cell r="I172">
            <v>33681794.119999997</v>
          </cell>
        </row>
        <row r="173">
          <cell r="A173" t="str">
            <v>WRAY AND NEPHEW GROUP LIMITED</v>
          </cell>
          <cell r="B173">
            <v>120</v>
          </cell>
          <cell r="C173" t="str">
            <v>50</v>
          </cell>
          <cell r="D173" t="str">
            <v>JA $</v>
          </cell>
          <cell r="E173" t="str">
            <v>TERM</v>
          </cell>
          <cell r="F173">
            <v>13</v>
          </cell>
          <cell r="G173" t="str">
            <v>BUSINESS</v>
          </cell>
          <cell r="H173" t="str">
            <v>RUM</v>
          </cell>
          <cell r="I173">
            <v>93556756.739999995</v>
          </cell>
        </row>
        <row r="174">
          <cell r="A174" t="str">
            <v>WRIGHT AND T LTD.</v>
          </cell>
          <cell r="B174">
            <v>200</v>
          </cell>
          <cell r="C174" t="str">
            <v>66</v>
          </cell>
          <cell r="D174" t="str">
            <v>JA $</v>
          </cell>
          <cell r="E174" t="str">
            <v>O/D</v>
          </cell>
          <cell r="F174">
            <v>31.5</v>
          </cell>
          <cell r="G174" t="str">
            <v>BUSINESS</v>
          </cell>
          <cell r="H174" t="str">
            <v>PROF.</v>
          </cell>
          <cell r="I174">
            <v>21850.77</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input"/>
      <sheetName val="output"/>
      <sheetName val="FIM16"/>
      <sheetName val="trade"/>
      <sheetName val="bop"/>
      <sheetName val="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6R"/>
      <sheetName val="Foreign Accounts"/>
      <sheetName val="BCC"/>
      <sheetName val="10R"/>
      <sheetName val="BC"/>
      <sheetName val="20R"/>
      <sheetName val="BEC"/>
      <sheetName val="20S"/>
      <sheetName val="FI"/>
      <sheetName val="40R"/>
      <sheetName val="40S"/>
    </sheetNames>
    <sheetDataSet>
      <sheetData sheetId="0" refreshError="1"/>
      <sheetData sheetId="1" refreshError="1"/>
      <sheetData sheetId="2">
        <row r="1">
          <cell r="A1" t="str">
            <v>Codigo FMI</v>
          </cell>
          <cell r="B1" t="str">
            <v>BANCO CENTRAL DE CHILE</v>
          </cell>
          <cell r="C1" t="str">
            <v>2003/1</v>
          </cell>
          <cell r="D1" t="str">
            <v>2003/02</v>
          </cell>
          <cell r="E1" t="str">
            <v>2003/3</v>
          </cell>
          <cell r="F1" t="str">
            <v>2003/4</v>
          </cell>
          <cell r="G1" t="str">
            <v>2003/5</v>
          </cell>
          <cell r="H1" t="str">
            <v>2003/6</v>
          </cell>
          <cell r="I1" t="str">
            <v>2003/7</v>
          </cell>
          <cell r="J1" t="str">
            <v>2003/8</v>
          </cell>
          <cell r="K1" t="str">
            <v>2003/9</v>
          </cell>
          <cell r="L1" t="str">
            <v>2003/10</v>
          </cell>
          <cell r="M1" t="str">
            <v>2003/11</v>
          </cell>
          <cell r="N1" t="str">
            <v>2003/12</v>
          </cell>
        </row>
        <row r="2">
          <cell r="A2" t="str">
            <v>10R . VZN</v>
          </cell>
          <cell r="B2" t="str">
            <v>ACTIVOS / PASIVOS</v>
          </cell>
          <cell r="C2">
            <v>0</v>
          </cell>
          <cell r="D2">
            <v>0</v>
          </cell>
          <cell r="E2">
            <v>0</v>
          </cell>
          <cell r="F2">
            <v>0</v>
          </cell>
          <cell r="G2">
            <v>0</v>
          </cell>
          <cell r="H2">
            <v>0</v>
          </cell>
          <cell r="I2">
            <v>0</v>
          </cell>
          <cell r="J2">
            <v>0</v>
          </cell>
          <cell r="K2">
            <v>0</v>
          </cell>
        </row>
        <row r="3">
          <cell r="A3" t="str">
            <v>13S . . ZN</v>
          </cell>
          <cell r="B3" t="str">
            <v>A C T I V O S</v>
          </cell>
          <cell r="C3">
            <v>37125901</v>
          </cell>
          <cell r="D3">
            <v>38047866</v>
          </cell>
          <cell r="E3">
            <v>36798617</v>
          </cell>
          <cell r="F3">
            <v>35621949</v>
          </cell>
          <cell r="G3">
            <v>35910882</v>
          </cell>
          <cell r="H3">
            <v>35001873</v>
          </cell>
          <cell r="I3">
            <v>35119459</v>
          </cell>
          <cell r="J3">
            <v>34767781</v>
          </cell>
          <cell r="K3">
            <v>34077292</v>
          </cell>
        </row>
        <row r="4">
          <cell r="A4" t="str">
            <v>12BAWZN</v>
          </cell>
          <cell r="B4" t="str">
            <v xml:space="preserve">  .ACTIVOS SOBRE EXTERIOR    M/N</v>
          </cell>
          <cell r="C4">
            <v>987452</v>
          </cell>
          <cell r="D4">
            <v>1009077</v>
          </cell>
          <cell r="E4">
            <v>997212</v>
          </cell>
          <cell r="F4">
            <v>644724</v>
          </cell>
          <cell r="G4">
            <v>666015</v>
          </cell>
          <cell r="H4">
            <v>645133</v>
          </cell>
          <cell r="I4">
            <v>648758</v>
          </cell>
          <cell r="J4">
            <v>636229</v>
          </cell>
          <cell r="K4">
            <v>628139</v>
          </cell>
        </row>
        <row r="5">
          <cell r="A5" t="str">
            <v>11BBEZN</v>
          </cell>
          <cell r="B5" t="str">
            <v xml:space="preserve">APORTE AL FMI </v>
          </cell>
          <cell r="C5">
            <v>667671</v>
          </cell>
          <cell r="D5">
            <v>682293</v>
          </cell>
          <cell r="E5">
            <v>660005</v>
          </cell>
          <cell r="F5">
            <v>644724</v>
          </cell>
          <cell r="G5">
            <v>666015</v>
          </cell>
          <cell r="H5">
            <v>645133</v>
          </cell>
          <cell r="I5">
            <v>648758</v>
          </cell>
          <cell r="J5">
            <v>636229</v>
          </cell>
          <cell r="K5">
            <v>628139</v>
          </cell>
        </row>
        <row r="6">
          <cell r="A6" t="str">
            <v>11BCEZN</v>
          </cell>
          <cell r="B6" t="str">
            <v>PRESTAMOS FMI CUENTA N° 1</v>
          </cell>
          <cell r="C6">
            <v>319781</v>
          </cell>
          <cell r="D6">
            <v>326784</v>
          </cell>
          <cell r="E6">
            <v>337207</v>
          </cell>
          <cell r="F6">
            <v>0</v>
          </cell>
          <cell r="G6">
            <v>0</v>
          </cell>
          <cell r="H6">
            <v>0</v>
          </cell>
          <cell r="I6">
            <v>0</v>
          </cell>
          <cell r="J6">
            <v>0</v>
          </cell>
          <cell r="K6">
            <v>0</v>
          </cell>
        </row>
        <row r="7">
          <cell r="A7" t="str">
            <v>12BAXZN</v>
          </cell>
          <cell r="B7" t="str">
            <v xml:space="preserve">  .ACTIVOS SOBRE EXTERIOR M/E</v>
          </cell>
          <cell r="C7">
            <v>11822806</v>
          </cell>
          <cell r="D7">
            <v>12158182</v>
          </cell>
          <cell r="E7">
            <v>11749293</v>
          </cell>
          <cell r="F7">
            <v>10958137</v>
          </cell>
          <cell r="G7">
            <v>11011910</v>
          </cell>
          <cell r="H7">
            <v>10586572</v>
          </cell>
          <cell r="I7">
            <v>10663465</v>
          </cell>
          <cell r="J7">
            <v>10518156</v>
          </cell>
          <cell r="K7">
            <v>10149750</v>
          </cell>
        </row>
        <row r="8">
          <cell r="A8" t="str">
            <v>11ABEZN</v>
          </cell>
          <cell r="B8" t="str">
            <v xml:space="preserve">CAJA ORO </v>
          </cell>
          <cell r="C8">
            <v>1691</v>
          </cell>
          <cell r="D8">
            <v>1810</v>
          </cell>
          <cell r="E8">
            <v>1816</v>
          </cell>
          <cell r="F8">
            <v>1775</v>
          </cell>
          <cell r="G8">
            <v>1739</v>
          </cell>
          <cell r="H8">
            <v>1699</v>
          </cell>
          <cell r="I8">
            <v>1746</v>
          </cell>
          <cell r="J8">
            <v>1769</v>
          </cell>
          <cell r="K8">
            <v>1688</v>
          </cell>
        </row>
        <row r="9">
          <cell r="A9" t="str">
            <v>11ACEZN</v>
          </cell>
          <cell r="B9" t="str">
            <v xml:space="preserve">ORO EN CASA MONEDA  </v>
          </cell>
          <cell r="C9">
            <v>0</v>
          </cell>
          <cell r="D9">
            <v>0</v>
          </cell>
          <cell r="E9">
            <v>0</v>
          </cell>
          <cell r="F9">
            <v>0</v>
          </cell>
          <cell r="G9">
            <v>0</v>
          </cell>
          <cell r="H9">
            <v>0</v>
          </cell>
          <cell r="I9">
            <v>0</v>
          </cell>
          <cell r="J9">
            <v>0</v>
          </cell>
          <cell r="K9">
            <v>0</v>
          </cell>
        </row>
        <row r="10">
          <cell r="A10" t="str">
            <v>11AEEZN</v>
          </cell>
          <cell r="B10" t="str">
            <v xml:space="preserve">CORRESP.EXTER.CUSTODIA ORO </v>
          </cell>
          <cell r="C10">
            <v>0</v>
          </cell>
          <cell r="D10">
            <v>0</v>
          </cell>
          <cell r="E10">
            <v>0</v>
          </cell>
          <cell r="F10">
            <v>0</v>
          </cell>
          <cell r="G10">
            <v>0</v>
          </cell>
          <cell r="H10">
            <v>0</v>
          </cell>
          <cell r="I10">
            <v>0</v>
          </cell>
          <cell r="J10">
            <v>0</v>
          </cell>
          <cell r="K10">
            <v>0</v>
          </cell>
        </row>
        <row r="11">
          <cell r="A11" t="str">
            <v>11AFEZN</v>
          </cell>
          <cell r="B11" t="str">
            <v>CORRESPONSALES EN EL PAIS CUSTODIA ORO</v>
          </cell>
          <cell r="C11">
            <v>0</v>
          </cell>
          <cell r="D11">
            <v>0</v>
          </cell>
          <cell r="E11">
            <v>0</v>
          </cell>
          <cell r="F11">
            <v>0</v>
          </cell>
          <cell r="G11">
            <v>0</v>
          </cell>
          <cell r="H11">
            <v>0</v>
          </cell>
          <cell r="I11">
            <v>0</v>
          </cell>
          <cell r="J11">
            <v>0</v>
          </cell>
          <cell r="K11">
            <v>0</v>
          </cell>
        </row>
        <row r="12">
          <cell r="A12" t="str">
            <v>11AGEZN</v>
          </cell>
          <cell r="B12" t="str">
            <v xml:space="preserve">ORO EN ENAMI </v>
          </cell>
          <cell r="C12">
            <v>0</v>
          </cell>
          <cell r="D12">
            <v>0</v>
          </cell>
          <cell r="E12">
            <v>0</v>
          </cell>
          <cell r="F12">
            <v>0</v>
          </cell>
          <cell r="G12">
            <v>0</v>
          </cell>
          <cell r="H12">
            <v>0</v>
          </cell>
          <cell r="I12">
            <v>0</v>
          </cell>
          <cell r="J12">
            <v>0</v>
          </cell>
          <cell r="K12">
            <v>0</v>
          </cell>
        </row>
        <row r="13">
          <cell r="A13" t="str">
            <v>11AJEZN</v>
          </cell>
          <cell r="B13" t="str">
            <v xml:space="preserve">DEPOSITOS A PLAZO EN ORO EN BCOS.EN EL EXTERIOR </v>
          </cell>
          <cell r="C13">
            <v>0</v>
          </cell>
          <cell r="D13">
            <v>0</v>
          </cell>
          <cell r="E13">
            <v>0</v>
          </cell>
          <cell r="F13">
            <v>0</v>
          </cell>
          <cell r="G13">
            <v>0</v>
          </cell>
          <cell r="H13">
            <v>0</v>
          </cell>
          <cell r="I13">
            <v>0</v>
          </cell>
          <cell r="J13">
            <v>0</v>
          </cell>
          <cell r="K13">
            <v>0</v>
          </cell>
        </row>
        <row r="14">
          <cell r="A14" t="str">
            <v>11AHEZN</v>
          </cell>
          <cell r="B14" t="str">
            <v>CORRESPONSALES EN EL EXTERIOR DEP.A LA VISTA ORO,</v>
          </cell>
          <cell r="C14">
            <v>0</v>
          </cell>
          <cell r="D14">
            <v>0</v>
          </cell>
          <cell r="E14">
            <v>0</v>
          </cell>
          <cell r="F14">
            <v>0</v>
          </cell>
          <cell r="G14">
            <v>0</v>
          </cell>
          <cell r="H14">
            <v>0</v>
          </cell>
          <cell r="I14">
            <v>0</v>
          </cell>
          <cell r="J14">
            <v>0</v>
          </cell>
          <cell r="K14">
            <v>0</v>
          </cell>
        </row>
        <row r="15">
          <cell r="A15" t="str">
            <v>11AKEZN</v>
          </cell>
          <cell r="B15" t="str">
            <v xml:space="preserve">ORO EN REFINACION </v>
          </cell>
          <cell r="C15">
            <v>0</v>
          </cell>
          <cell r="D15">
            <v>0</v>
          </cell>
          <cell r="E15">
            <v>0</v>
          </cell>
          <cell r="F15">
            <v>0</v>
          </cell>
          <cell r="G15">
            <v>0</v>
          </cell>
          <cell r="H15">
            <v>0</v>
          </cell>
          <cell r="I15">
            <v>0</v>
          </cell>
          <cell r="J15">
            <v>0</v>
          </cell>
          <cell r="K15">
            <v>0</v>
          </cell>
        </row>
        <row r="16">
          <cell r="A16" t="str">
            <v>11DBEZN</v>
          </cell>
          <cell r="B16" t="str">
            <v xml:space="preserve">CORRESP.EXT.CTAS CALL </v>
          </cell>
          <cell r="C16">
            <v>0</v>
          </cell>
          <cell r="D16">
            <v>0</v>
          </cell>
          <cell r="E16">
            <v>0</v>
          </cell>
          <cell r="F16">
            <v>0</v>
          </cell>
          <cell r="G16">
            <v>0</v>
          </cell>
          <cell r="H16">
            <v>0</v>
          </cell>
          <cell r="I16">
            <v>0</v>
          </cell>
          <cell r="J16">
            <v>0</v>
          </cell>
          <cell r="K16">
            <v>0</v>
          </cell>
        </row>
        <row r="17">
          <cell r="A17" t="str">
            <v>11DCEZN</v>
          </cell>
          <cell r="B17" t="str">
            <v xml:space="preserve">CORRESP.EXT.CTAS A VISTA </v>
          </cell>
          <cell r="C17">
            <v>106655</v>
          </cell>
          <cell r="D17">
            <v>179983</v>
          </cell>
          <cell r="E17">
            <v>263473</v>
          </cell>
          <cell r="F17">
            <v>290320</v>
          </cell>
          <cell r="G17">
            <v>231798</v>
          </cell>
          <cell r="H17">
            <v>222636</v>
          </cell>
          <cell r="I17">
            <v>199730</v>
          </cell>
          <cell r="J17">
            <v>201248</v>
          </cell>
          <cell r="K17">
            <v>133348</v>
          </cell>
        </row>
        <row r="18">
          <cell r="A18" t="str">
            <v>11DHEZN</v>
          </cell>
          <cell r="B18" t="str">
            <v xml:space="preserve">DEPOSITOS A PLAZO CON BCOS EN EL EXTERIOR, </v>
          </cell>
          <cell r="C18">
            <v>5552293</v>
          </cell>
          <cell r="D18">
            <v>5576322</v>
          </cell>
          <cell r="E18">
            <v>5374071</v>
          </cell>
          <cell r="F18">
            <v>5173572</v>
          </cell>
          <cell r="G18">
            <v>5202891</v>
          </cell>
          <cell r="H18">
            <v>5119166</v>
          </cell>
          <cell r="I18">
            <v>5220900</v>
          </cell>
          <cell r="J18">
            <v>5069698</v>
          </cell>
          <cell r="K18">
            <v>4967401</v>
          </cell>
        </row>
        <row r="19">
          <cell r="A19" t="str">
            <v>11DMEZN</v>
          </cell>
          <cell r="B19" t="str">
            <v xml:space="preserve">DEPOSITOS NOCTURNOS Y FIN SEMANA EN BANCOS EXTERIO, </v>
          </cell>
          <cell r="C19">
            <v>384051</v>
          </cell>
          <cell r="D19">
            <v>502568</v>
          </cell>
          <cell r="E19">
            <v>497262</v>
          </cell>
          <cell r="F19">
            <v>214629</v>
          </cell>
          <cell r="G19">
            <v>204297</v>
          </cell>
          <cell r="H19">
            <v>168416</v>
          </cell>
          <cell r="I19">
            <v>52350</v>
          </cell>
          <cell r="J19">
            <v>169084</v>
          </cell>
          <cell r="K19">
            <v>119430</v>
          </cell>
        </row>
        <row r="20">
          <cell r="A20" t="str">
            <v>11DIEZN</v>
          </cell>
          <cell r="B20" t="str">
            <v xml:space="preserve">CHEQUES POR REMESAR </v>
          </cell>
          <cell r="C20">
            <v>0</v>
          </cell>
          <cell r="D20">
            <v>0</v>
          </cell>
          <cell r="E20">
            <v>0</v>
          </cell>
          <cell r="F20">
            <v>0</v>
          </cell>
          <cell r="G20">
            <v>0</v>
          </cell>
          <cell r="H20">
            <v>0</v>
          </cell>
          <cell r="I20">
            <v>1</v>
          </cell>
          <cell r="J20">
            <v>0</v>
          </cell>
          <cell r="K20">
            <v>1</v>
          </cell>
        </row>
        <row r="21">
          <cell r="A21" t="str">
            <v>11ECEZN</v>
          </cell>
          <cell r="B21" t="str">
            <v>APORTE ART.6 ACDO.STO DOM.</v>
          </cell>
          <cell r="C21">
            <v>0</v>
          </cell>
          <cell r="D21">
            <v>0</v>
          </cell>
          <cell r="E21">
            <v>0</v>
          </cell>
          <cell r="F21">
            <v>0</v>
          </cell>
          <cell r="G21">
            <v>0</v>
          </cell>
          <cell r="H21">
            <v>0</v>
          </cell>
          <cell r="I21">
            <v>0</v>
          </cell>
          <cell r="J21">
            <v>0</v>
          </cell>
          <cell r="K21">
            <v>0</v>
          </cell>
        </row>
        <row r="22">
          <cell r="A22" t="str">
            <v>11DNEZN</v>
          </cell>
          <cell r="B22" t="str">
            <v xml:space="preserve">CTA.CTE CORREDORES OPERACIONES A FUTURO </v>
          </cell>
          <cell r="C22">
            <v>0</v>
          </cell>
          <cell r="D22">
            <v>0</v>
          </cell>
          <cell r="E22">
            <v>0</v>
          </cell>
          <cell r="F22">
            <v>0</v>
          </cell>
          <cell r="G22">
            <v>0</v>
          </cell>
          <cell r="H22">
            <v>0</v>
          </cell>
          <cell r="I22">
            <v>0</v>
          </cell>
          <cell r="J22">
            <v>0</v>
          </cell>
          <cell r="K22">
            <v>0</v>
          </cell>
        </row>
        <row r="23">
          <cell r="A23" t="str">
            <v>11DPEZN</v>
          </cell>
          <cell r="B23" t="str">
            <v>LINEA DE CREDITO POR OPERACION REVERSE REPOS.</v>
          </cell>
          <cell r="C23">
            <v>0</v>
          </cell>
          <cell r="D23">
            <v>0</v>
          </cell>
          <cell r="E23">
            <v>0</v>
          </cell>
          <cell r="F23">
            <v>0</v>
          </cell>
          <cell r="G23">
            <v>0</v>
          </cell>
          <cell r="H23">
            <v>0</v>
          </cell>
          <cell r="I23">
            <v>0</v>
          </cell>
          <cell r="J23">
            <v>0</v>
          </cell>
          <cell r="K23">
            <v>0</v>
          </cell>
        </row>
        <row r="24">
          <cell r="A24" t="str">
            <v>11DFEZN</v>
          </cell>
          <cell r="B24" t="str">
            <v>CAJA MONEDAS EXTRANJERAS,</v>
          </cell>
          <cell r="C24">
            <v>426</v>
          </cell>
          <cell r="D24">
            <v>435</v>
          </cell>
          <cell r="E24">
            <v>411</v>
          </cell>
          <cell r="F24">
            <v>394</v>
          </cell>
          <cell r="G24">
            <v>383</v>
          </cell>
          <cell r="H24">
            <v>361</v>
          </cell>
          <cell r="I24">
            <v>353</v>
          </cell>
          <cell r="J24">
            <v>337</v>
          </cell>
          <cell r="K24">
            <v>289</v>
          </cell>
        </row>
        <row r="25">
          <cell r="A25" t="str">
            <v>11DGEZN</v>
          </cell>
          <cell r="B25" t="str">
            <v xml:space="preserve">REMESAS EN TRANSITO </v>
          </cell>
          <cell r="C25">
            <v>0</v>
          </cell>
          <cell r="D25">
            <v>0</v>
          </cell>
          <cell r="E25">
            <v>0</v>
          </cell>
          <cell r="F25">
            <v>0</v>
          </cell>
          <cell r="G25">
            <v>0</v>
          </cell>
          <cell r="H25">
            <v>0</v>
          </cell>
          <cell r="I25">
            <v>0</v>
          </cell>
          <cell r="J25">
            <v>0</v>
          </cell>
          <cell r="K25">
            <v>0</v>
          </cell>
        </row>
        <row r="26">
          <cell r="A26" t="str">
            <v xml:space="preserve">  .1B . EZN</v>
          </cell>
          <cell r="B26" t="str">
            <v xml:space="preserve">TENENCIAS DEG FMI, </v>
          </cell>
          <cell r="C26">
            <v>27158</v>
          </cell>
          <cell r="D26">
            <v>28788</v>
          </cell>
          <cell r="E26">
            <v>27847</v>
          </cell>
          <cell r="F26">
            <v>27202</v>
          </cell>
          <cell r="G26">
            <v>29048</v>
          </cell>
          <cell r="H26">
            <v>28137</v>
          </cell>
          <cell r="I26">
            <v>28295</v>
          </cell>
          <cell r="J26">
            <v>28598</v>
          </cell>
          <cell r="K26">
            <v>28234</v>
          </cell>
        </row>
        <row r="27">
          <cell r="A27" t="str">
            <v>11CCEZN</v>
          </cell>
          <cell r="B27" t="str">
            <v>APORTE AL FMI -</v>
          </cell>
          <cell r="C27">
            <v>197715</v>
          </cell>
          <cell r="D27">
            <v>202046</v>
          </cell>
          <cell r="E27">
            <v>195444</v>
          </cell>
          <cell r="F27">
            <v>190918</v>
          </cell>
          <cell r="G27">
            <v>197224</v>
          </cell>
          <cell r="H27">
            <v>191040</v>
          </cell>
          <cell r="I27">
            <v>192113</v>
          </cell>
          <cell r="J27">
            <v>188405</v>
          </cell>
          <cell r="K27">
            <v>186009</v>
          </cell>
        </row>
        <row r="28">
          <cell r="A28" t="str">
            <v>11EGEZN</v>
          </cell>
          <cell r="B28" t="str">
            <v xml:space="preserve">BONOS DE GBNOS INSTITUCIONES Y BCOS EXTRANJEROS, </v>
          </cell>
          <cell r="C28">
            <v>3508175</v>
          </cell>
          <cell r="D28">
            <v>3699198</v>
          </cell>
          <cell r="E28">
            <v>3438608</v>
          </cell>
          <cell r="F28">
            <v>3005867</v>
          </cell>
          <cell r="G28">
            <v>2170213</v>
          </cell>
          <cell r="H28">
            <v>2020731</v>
          </cell>
          <cell r="I28">
            <v>2463407</v>
          </cell>
          <cell r="J28">
            <v>2399153</v>
          </cell>
          <cell r="K28">
            <v>1955380</v>
          </cell>
        </row>
        <row r="29">
          <cell r="A29" t="str">
            <v>11EEEZN</v>
          </cell>
          <cell r="B29" t="str">
            <v>CERT.DE DEP.DE BCOS EXTERN</v>
          </cell>
          <cell r="C29">
            <v>0</v>
          </cell>
          <cell r="D29">
            <v>0</v>
          </cell>
          <cell r="E29">
            <v>0</v>
          </cell>
          <cell r="F29">
            <v>0</v>
          </cell>
          <cell r="G29">
            <v>0</v>
          </cell>
          <cell r="H29">
            <v>0</v>
          </cell>
          <cell r="I29">
            <v>0</v>
          </cell>
          <cell r="J29">
            <v>0</v>
          </cell>
          <cell r="K29">
            <v>0</v>
          </cell>
        </row>
        <row r="30">
          <cell r="A30" t="str">
            <v>13ANEZN</v>
          </cell>
          <cell r="B30" t="str">
            <v>PREMIO BONOS GOB-INST-EXT.</v>
          </cell>
          <cell r="C30">
            <v>58097</v>
          </cell>
          <cell r="D30">
            <v>72734</v>
          </cell>
          <cell r="E30">
            <v>79419</v>
          </cell>
          <cell r="F30">
            <v>73787</v>
          </cell>
          <cell r="G30">
            <v>72690</v>
          </cell>
          <cell r="H30">
            <v>67519</v>
          </cell>
          <cell r="I30">
            <v>60521</v>
          </cell>
          <cell r="J30">
            <v>46529</v>
          </cell>
          <cell r="K30">
            <v>48482</v>
          </cell>
        </row>
        <row r="31">
          <cell r="A31" t="str">
            <v>11DKEZN</v>
          </cell>
          <cell r="B31" t="str">
            <v>ANTICIPO A CUENTA INSTRUM INVERSION,</v>
          </cell>
          <cell r="C31">
            <v>0</v>
          </cell>
          <cell r="D31">
            <v>0</v>
          </cell>
          <cell r="E31">
            <v>0</v>
          </cell>
          <cell r="F31">
            <v>0</v>
          </cell>
          <cell r="G31">
            <v>0</v>
          </cell>
          <cell r="H31">
            <v>0</v>
          </cell>
          <cell r="I31">
            <v>0</v>
          </cell>
          <cell r="J31">
            <v>0</v>
          </cell>
          <cell r="K31">
            <v>0</v>
          </cell>
        </row>
        <row r="32">
          <cell r="A32" t="str">
            <v>11DLEZN</v>
          </cell>
          <cell r="B32" t="str">
            <v xml:space="preserve">PAGARES Y LETRAS  </v>
          </cell>
          <cell r="C32">
            <v>0</v>
          </cell>
          <cell r="D32">
            <v>0</v>
          </cell>
          <cell r="E32">
            <v>0</v>
          </cell>
          <cell r="F32">
            <v>0</v>
          </cell>
          <cell r="G32">
            <v>0</v>
          </cell>
          <cell r="H32">
            <v>0</v>
          </cell>
          <cell r="I32">
            <v>0</v>
          </cell>
          <cell r="J32">
            <v>0</v>
          </cell>
          <cell r="K32">
            <v>0</v>
          </cell>
        </row>
        <row r="33">
          <cell r="A33" t="str">
            <v>11EFEZN</v>
          </cell>
          <cell r="B33" t="str">
            <v>LETRAS DEL TESORO DE GOBIERNOS EXTRANJEROS,</v>
          </cell>
          <cell r="C33">
            <v>0</v>
          </cell>
          <cell r="D33">
            <v>0</v>
          </cell>
          <cell r="E33">
            <v>0</v>
          </cell>
          <cell r="F33">
            <v>0</v>
          </cell>
          <cell r="G33">
            <v>0</v>
          </cell>
          <cell r="H33">
            <v>0</v>
          </cell>
          <cell r="I33">
            <v>0</v>
          </cell>
          <cell r="J33">
            <v>0</v>
          </cell>
          <cell r="K33">
            <v>0</v>
          </cell>
        </row>
        <row r="34">
          <cell r="A34" t="str">
            <v>11EHEZN</v>
          </cell>
          <cell r="B34" t="str">
            <v>CERTIFICADOS DE DEPOSITOS,</v>
          </cell>
          <cell r="C34">
            <v>0</v>
          </cell>
          <cell r="D34">
            <v>0</v>
          </cell>
          <cell r="E34">
            <v>0</v>
          </cell>
          <cell r="F34">
            <v>0</v>
          </cell>
          <cell r="G34">
            <v>0</v>
          </cell>
          <cell r="H34">
            <v>0</v>
          </cell>
          <cell r="I34">
            <v>0</v>
          </cell>
          <cell r="J34">
            <v>0</v>
          </cell>
          <cell r="K34">
            <v>0</v>
          </cell>
        </row>
        <row r="35">
          <cell r="A35" t="str">
            <v>11FNEZN</v>
          </cell>
          <cell r="B35" t="str">
            <v xml:space="preserve">CONV.CRED.RECIPROCOS.DEBIT </v>
          </cell>
          <cell r="C35">
            <v>1120</v>
          </cell>
          <cell r="D35">
            <v>2642</v>
          </cell>
          <cell r="E35">
            <v>3388</v>
          </cell>
          <cell r="F35">
            <v>4481</v>
          </cell>
          <cell r="G35">
            <v>1293</v>
          </cell>
          <cell r="H35">
            <v>3503</v>
          </cell>
          <cell r="I35">
            <v>4967</v>
          </cell>
          <cell r="J35">
            <v>5037</v>
          </cell>
          <cell r="K35">
            <v>1589</v>
          </cell>
        </row>
        <row r="36">
          <cell r="A36" t="str">
            <v>11DREZN</v>
          </cell>
          <cell r="B36" t="str">
            <v>DEPOSITOS A PLAZO C/BCOS EN EXTERIOR J.P.MORGAN</v>
          </cell>
          <cell r="C36">
            <v>0</v>
          </cell>
          <cell r="D36">
            <v>0</v>
          </cell>
          <cell r="E36">
            <v>0</v>
          </cell>
          <cell r="F36">
            <v>0</v>
          </cell>
          <cell r="G36">
            <v>0</v>
          </cell>
          <cell r="H36">
            <v>0</v>
          </cell>
          <cell r="I36">
            <v>0</v>
          </cell>
          <cell r="J36">
            <v>0</v>
          </cell>
          <cell r="K36">
            <v>0</v>
          </cell>
        </row>
        <row r="37">
          <cell r="A37" t="str">
            <v>11DSEZN</v>
          </cell>
          <cell r="B37" t="str">
            <v>DEPOSITOS A PLAZO C/BCOS EN EXT.MORGAN GRENFELL</v>
          </cell>
          <cell r="C37">
            <v>4146</v>
          </cell>
          <cell r="D37">
            <v>7635</v>
          </cell>
          <cell r="E37">
            <v>11863</v>
          </cell>
          <cell r="F37">
            <v>6472</v>
          </cell>
          <cell r="G37">
            <v>6676</v>
          </cell>
          <cell r="H37">
            <v>4565</v>
          </cell>
          <cell r="I37">
            <v>6056</v>
          </cell>
          <cell r="J37">
            <v>3374</v>
          </cell>
          <cell r="K37">
            <v>3090</v>
          </cell>
        </row>
        <row r="38">
          <cell r="A38" t="str">
            <v>11DTEZN</v>
          </cell>
          <cell r="B38" t="str">
            <v>CUENTAS CORRIENTES EXTERNAL MANAGERS</v>
          </cell>
          <cell r="C38">
            <v>103056</v>
          </cell>
          <cell r="D38">
            <v>85863</v>
          </cell>
          <cell r="E38">
            <v>86224</v>
          </cell>
          <cell r="F38">
            <v>71263</v>
          </cell>
          <cell r="G38">
            <v>88010</v>
          </cell>
          <cell r="H38">
            <v>60735</v>
          </cell>
          <cell r="I38">
            <v>58827</v>
          </cell>
          <cell r="J38">
            <v>51849</v>
          </cell>
          <cell r="K38">
            <v>57167</v>
          </cell>
        </row>
        <row r="39">
          <cell r="A39" t="str">
            <v>11DUEZN</v>
          </cell>
          <cell r="B39" t="str">
            <v>INSTR.DE INVERS.EN EL EXT.J.P.MORGAN INV.</v>
          </cell>
          <cell r="C39">
            <v>0</v>
          </cell>
          <cell r="D39">
            <v>0</v>
          </cell>
          <cell r="E39">
            <v>0</v>
          </cell>
          <cell r="F39">
            <v>0</v>
          </cell>
          <cell r="G39">
            <v>0</v>
          </cell>
          <cell r="H39">
            <v>0</v>
          </cell>
          <cell r="I39">
            <v>0</v>
          </cell>
          <cell r="J39">
            <v>0</v>
          </cell>
          <cell r="K39">
            <v>0</v>
          </cell>
        </row>
        <row r="40">
          <cell r="A40" t="str">
            <v>11DVEZN</v>
          </cell>
          <cell r="B40" t="str">
            <v>INSTR.DE INVERS.EN EL EXT.MORGAN GRENFELL ASSETS.</v>
          </cell>
          <cell r="C40">
            <v>2886</v>
          </cell>
          <cell r="D40">
            <v>3031</v>
          </cell>
          <cell r="E40">
            <v>3393</v>
          </cell>
          <cell r="F40">
            <v>3447</v>
          </cell>
          <cell r="G40">
            <v>3667</v>
          </cell>
          <cell r="H40">
            <v>3718</v>
          </cell>
          <cell r="I40">
            <v>3243</v>
          </cell>
          <cell r="J40">
            <v>3080</v>
          </cell>
          <cell r="K40">
            <v>3462</v>
          </cell>
        </row>
        <row r="41">
          <cell r="A41" t="str">
            <v>11DWEZN</v>
          </cell>
          <cell r="B41" t="str">
            <v>PREMIOS S. INSTR.EN EL EXT.J.P.MORGAN INV.</v>
          </cell>
          <cell r="C41">
            <v>0</v>
          </cell>
          <cell r="D41">
            <v>0</v>
          </cell>
          <cell r="E41">
            <v>0</v>
          </cell>
          <cell r="F41">
            <v>0</v>
          </cell>
          <cell r="G41">
            <v>0</v>
          </cell>
          <cell r="H41">
            <v>0</v>
          </cell>
          <cell r="I41">
            <v>0</v>
          </cell>
          <cell r="J41">
            <v>0</v>
          </cell>
          <cell r="K41">
            <v>0</v>
          </cell>
        </row>
        <row r="42">
          <cell r="A42" t="str">
            <v>11DXEZN</v>
          </cell>
          <cell r="B42" t="str">
            <v>PREMIOS S. INSTR.EN EL EXT.MORGAN GRENFELL ASSET.</v>
          </cell>
          <cell r="C42">
            <v>111100</v>
          </cell>
          <cell r="D42">
            <v>98176</v>
          </cell>
          <cell r="E42">
            <v>86173</v>
          </cell>
          <cell r="F42">
            <v>88259</v>
          </cell>
          <cell r="G42">
            <v>75464</v>
          </cell>
          <cell r="H42">
            <v>63913</v>
          </cell>
          <cell r="I42">
            <v>84179</v>
          </cell>
          <cell r="J42">
            <v>49703</v>
          </cell>
          <cell r="K42">
            <v>60355</v>
          </cell>
        </row>
        <row r="43">
          <cell r="A43" t="str">
            <v>11EJEZN</v>
          </cell>
          <cell r="B43" t="str">
            <v>INSTRUMENTOS DE INVERS.EN EL EXT. DRESDNER BANK</v>
          </cell>
          <cell r="C43">
            <v>3582</v>
          </cell>
          <cell r="D43">
            <v>3384</v>
          </cell>
          <cell r="E43">
            <v>2925</v>
          </cell>
          <cell r="F43">
            <v>2659</v>
          </cell>
          <cell r="G43">
            <v>2665</v>
          </cell>
          <cell r="H43">
            <v>2549</v>
          </cell>
          <cell r="I43">
            <v>8281</v>
          </cell>
          <cell r="J43">
            <v>7854</v>
          </cell>
          <cell r="K43">
            <v>3767</v>
          </cell>
        </row>
        <row r="44">
          <cell r="A44" t="str">
            <v>11EKEZN</v>
          </cell>
          <cell r="B44" t="str">
            <v>PREMIOS S/INST. DE INVERS.EN EL EXT.DRESDNER BANK</v>
          </cell>
          <cell r="C44">
            <v>0</v>
          </cell>
          <cell r="D44">
            <v>0</v>
          </cell>
          <cell r="E44">
            <v>0</v>
          </cell>
          <cell r="F44">
            <v>0</v>
          </cell>
          <cell r="G44">
            <v>0</v>
          </cell>
          <cell r="H44">
            <v>0</v>
          </cell>
          <cell r="I44">
            <v>0</v>
          </cell>
          <cell r="J44">
            <v>0</v>
          </cell>
          <cell r="K44">
            <v>0</v>
          </cell>
        </row>
        <row r="45">
          <cell r="A45" t="str">
            <v>11ELEZN</v>
          </cell>
          <cell r="B45" t="str">
            <v>DEPOSITOS O/N Y W/E EN BCOS DEL EXT J.P. MORGAN  INV</v>
          </cell>
          <cell r="C45">
            <v>34572</v>
          </cell>
          <cell r="D45">
            <v>35783</v>
          </cell>
          <cell r="E45">
            <v>27096</v>
          </cell>
          <cell r="F45">
            <v>26351</v>
          </cell>
          <cell r="G45">
            <v>26434</v>
          </cell>
          <cell r="H45">
            <v>25264</v>
          </cell>
          <cell r="I45">
            <v>23929</v>
          </cell>
          <cell r="J45">
            <v>23343</v>
          </cell>
          <cell r="K45">
            <v>23172</v>
          </cell>
        </row>
        <row r="46">
          <cell r="A46" t="str">
            <v>11EMEZN</v>
          </cell>
          <cell r="B46" t="str">
            <v>MAYOR VALOR SOBRE INSTRUM. INDEXADOS</v>
          </cell>
          <cell r="C46">
            <v>1581025</v>
          </cell>
          <cell r="D46">
            <v>1399089</v>
          </cell>
          <cell r="E46">
            <v>1535591</v>
          </cell>
          <cell r="F46">
            <v>1480336</v>
          </cell>
          <cell r="G46">
            <v>2310095</v>
          </cell>
          <cell r="H46">
            <v>2223956</v>
          </cell>
          <cell r="I46">
            <v>1845891</v>
          </cell>
          <cell r="J46">
            <v>1848648</v>
          </cell>
          <cell r="K46">
            <v>2316557</v>
          </cell>
        </row>
        <row r="47">
          <cell r="A47" t="str">
            <v>11ENEZN</v>
          </cell>
          <cell r="B47" t="str">
            <v>OPERACIONES SECURITIES LENDING CHASE M.</v>
          </cell>
          <cell r="C47">
            <v>0</v>
          </cell>
          <cell r="D47">
            <v>0</v>
          </cell>
          <cell r="E47">
            <v>0</v>
          </cell>
          <cell r="F47">
            <v>0</v>
          </cell>
          <cell r="G47">
            <v>0</v>
          </cell>
          <cell r="H47">
            <v>6554</v>
          </cell>
          <cell r="I47">
            <v>0</v>
          </cell>
          <cell r="J47">
            <v>0</v>
          </cell>
          <cell r="K47">
            <v>0</v>
          </cell>
        </row>
        <row r="48">
          <cell r="A48" t="str">
            <v>11EREZN</v>
          </cell>
          <cell r="B48" t="str">
            <v>DEPOSITOS   O/N Y W/E  EN BCOS EXT.FISHER  F.</v>
          </cell>
          <cell r="C48">
            <v>4773</v>
          </cell>
          <cell r="D48">
            <v>3391</v>
          </cell>
          <cell r="E48">
            <v>1932</v>
          </cell>
          <cell r="F48">
            <v>2535</v>
          </cell>
          <cell r="G48">
            <v>1173</v>
          </cell>
          <cell r="H48">
            <v>0</v>
          </cell>
          <cell r="I48">
            <v>9173</v>
          </cell>
          <cell r="J48">
            <v>5595</v>
          </cell>
          <cell r="K48">
            <v>0</v>
          </cell>
        </row>
        <row r="49">
          <cell r="A49" t="str">
            <v>11EOEZN</v>
          </cell>
          <cell r="B49" t="str">
            <v>OPERAC. SECURITIES LENDING DEUTSCHE MORGAN</v>
          </cell>
          <cell r="C49">
            <v>90991</v>
          </cell>
          <cell r="D49">
            <v>171086</v>
          </cell>
          <cell r="E49">
            <v>25114</v>
          </cell>
          <cell r="F49">
            <v>89795</v>
          </cell>
          <cell r="G49">
            <v>171559</v>
          </cell>
          <cell r="H49">
            <v>129999</v>
          </cell>
          <cell r="I49">
            <v>180253</v>
          </cell>
          <cell r="J49">
            <v>154523</v>
          </cell>
          <cell r="K49">
            <v>0</v>
          </cell>
        </row>
        <row r="50">
          <cell r="A50" t="str">
            <v>11ETEZN</v>
          </cell>
          <cell r="B50" t="str">
            <v>OPERACIONES SECURITIES LENDING J.P.MORGAN</v>
          </cell>
          <cell r="C50">
            <v>25529</v>
          </cell>
          <cell r="D50">
            <v>47247</v>
          </cell>
          <cell r="E50">
            <v>44038</v>
          </cell>
          <cell r="F50">
            <v>55231</v>
          </cell>
          <cell r="G50">
            <v>45838</v>
          </cell>
          <cell r="H50">
            <v>71780</v>
          </cell>
          <cell r="I50">
            <v>68781</v>
          </cell>
          <cell r="J50">
            <v>75835</v>
          </cell>
          <cell r="K50">
            <v>70558</v>
          </cell>
        </row>
        <row r="51">
          <cell r="A51" t="str">
            <v>11EUEZN</v>
          </cell>
          <cell r="B51" t="str">
            <v>OPERACIONES SECURITIES LENDING FISCHER FRANCIS</v>
          </cell>
          <cell r="C51">
            <v>23765</v>
          </cell>
          <cell r="D51">
            <v>36971</v>
          </cell>
          <cell r="E51">
            <v>43205</v>
          </cell>
          <cell r="F51">
            <v>43941</v>
          </cell>
          <cell r="G51">
            <v>60502</v>
          </cell>
          <cell r="H51">
            <v>64982</v>
          </cell>
          <cell r="I51">
            <v>46925</v>
          </cell>
          <cell r="J51">
            <v>80121</v>
          </cell>
          <cell r="K51">
            <v>67953</v>
          </cell>
        </row>
        <row r="52">
          <cell r="A52" t="str">
            <v>22811EXEZN...</v>
          </cell>
          <cell r="B52" t="str">
            <v>OPERAC. SEC. LENDING DEUTSCHE ASSET M.</v>
          </cell>
          <cell r="C52">
            <v>0</v>
          </cell>
          <cell r="D52">
            <v>0</v>
          </cell>
          <cell r="E52">
            <v>0</v>
          </cell>
          <cell r="F52">
            <v>0</v>
          </cell>
          <cell r="G52">
            <v>0</v>
          </cell>
          <cell r="H52">
            <v>0</v>
          </cell>
          <cell r="I52">
            <v>0</v>
          </cell>
          <cell r="J52">
            <v>0</v>
          </cell>
          <cell r="K52">
            <v>0</v>
          </cell>
        </row>
        <row r="53">
          <cell r="A53" t="str">
            <v>22811EYEZN...</v>
          </cell>
          <cell r="B53" t="str">
            <v>DEPOSITOS A PLAZO C/BCOS. EN EL EXT.FISHER</v>
          </cell>
          <cell r="C53">
            <v>0</v>
          </cell>
          <cell r="D53">
            <v>0</v>
          </cell>
          <cell r="E53">
            <v>0</v>
          </cell>
          <cell r="F53">
            <v>0</v>
          </cell>
          <cell r="G53">
            <v>0</v>
          </cell>
          <cell r="H53">
            <v>0</v>
          </cell>
          <cell r="I53">
            <v>0</v>
          </cell>
          <cell r="J53">
            <v>0</v>
          </cell>
          <cell r="K53">
            <v>0</v>
          </cell>
        </row>
        <row r="54">
          <cell r="A54" t="str">
            <v>22811FQEZN...</v>
          </cell>
          <cell r="B54" t="str">
            <v>INSTR DE INVERSION EN EL EXT STATE STREET</v>
          </cell>
          <cell r="C54">
            <v>0</v>
          </cell>
          <cell r="D54">
            <v>0</v>
          </cell>
          <cell r="E54">
            <v>0</v>
          </cell>
          <cell r="F54">
            <v>28179</v>
          </cell>
          <cell r="G54">
            <v>55122</v>
          </cell>
          <cell r="H54">
            <v>47769</v>
          </cell>
          <cell r="I54">
            <v>47104</v>
          </cell>
          <cell r="J54">
            <v>51960</v>
          </cell>
          <cell r="K54">
            <v>37203</v>
          </cell>
        </row>
        <row r="55">
          <cell r="A55" t="str">
            <v>22811FREZN...</v>
          </cell>
          <cell r="B55" t="str">
            <v>PREMISO S/INST DE INV EN EL EXT STATE STREET</v>
          </cell>
          <cell r="C55">
            <v>0</v>
          </cell>
          <cell r="D55">
            <v>0</v>
          </cell>
          <cell r="E55">
            <v>0</v>
          </cell>
          <cell r="F55">
            <v>4482</v>
          </cell>
          <cell r="G55">
            <v>4042</v>
          </cell>
          <cell r="H55">
            <v>3899</v>
          </cell>
          <cell r="I55">
            <v>4422</v>
          </cell>
          <cell r="J55">
            <v>3456</v>
          </cell>
          <cell r="K55">
            <v>4328</v>
          </cell>
        </row>
        <row r="56">
          <cell r="A56" t="str">
            <v>22811FSEZN...</v>
          </cell>
          <cell r="B56" t="str">
            <v>OPERACIONES SEC.LENDING STATE STREET GLOB.</v>
          </cell>
          <cell r="C56">
            <v>0</v>
          </cell>
          <cell r="D56">
            <v>0</v>
          </cell>
          <cell r="E56">
            <v>0</v>
          </cell>
          <cell r="F56">
            <v>72242</v>
          </cell>
          <cell r="G56">
            <v>49087</v>
          </cell>
          <cell r="H56">
            <v>53681</v>
          </cell>
          <cell r="I56">
            <v>52018</v>
          </cell>
          <cell r="J56">
            <v>48957</v>
          </cell>
          <cell r="K56">
            <v>60287</v>
          </cell>
        </row>
        <row r="57">
          <cell r="A57" t="str">
            <v>12BBWZN</v>
          </cell>
          <cell r="B57" t="str">
            <v xml:space="preserve">  .OTROS ACTIVOS SOBRE EXTERIOR</v>
          </cell>
          <cell r="C57">
            <v>108370</v>
          </cell>
          <cell r="D57">
            <v>0</v>
          </cell>
          <cell r="E57">
            <v>0</v>
          </cell>
          <cell r="F57">
            <v>0</v>
          </cell>
          <cell r="G57">
            <v>0</v>
          </cell>
          <cell r="H57">
            <v>0</v>
          </cell>
          <cell r="I57">
            <v>0</v>
          </cell>
          <cell r="J57">
            <v>0</v>
          </cell>
          <cell r="K57">
            <v>0</v>
          </cell>
        </row>
        <row r="58">
          <cell r="A58" t="str">
            <v>12JBEZN</v>
          </cell>
          <cell r="B58" t="str">
            <v xml:space="preserve">ACCIONES Y APORTES BID </v>
          </cell>
          <cell r="C58">
            <v>108370</v>
          </cell>
          <cell r="D58">
            <v>0</v>
          </cell>
          <cell r="E58">
            <v>0</v>
          </cell>
          <cell r="F58">
            <v>0</v>
          </cell>
          <cell r="G58">
            <v>0</v>
          </cell>
          <cell r="H58">
            <v>0</v>
          </cell>
          <cell r="I58">
            <v>0</v>
          </cell>
          <cell r="J58">
            <v>0</v>
          </cell>
          <cell r="K58">
            <v>0</v>
          </cell>
        </row>
        <row r="59">
          <cell r="A59" t="str">
            <v>13AZNZN</v>
          </cell>
          <cell r="B59" t="str">
            <v>PLATA EN OTRAS FORMAS,</v>
          </cell>
          <cell r="C59">
            <v>0</v>
          </cell>
          <cell r="D59">
            <v>0</v>
          </cell>
          <cell r="E59">
            <v>0</v>
          </cell>
          <cell r="F59">
            <v>0</v>
          </cell>
          <cell r="G59">
            <v>0</v>
          </cell>
          <cell r="H59">
            <v>0</v>
          </cell>
          <cell r="I59">
            <v>0</v>
          </cell>
          <cell r="J59">
            <v>0</v>
          </cell>
          <cell r="K59">
            <v>0</v>
          </cell>
        </row>
        <row r="60">
          <cell r="A60" t="str">
            <v>13CYNZN</v>
          </cell>
          <cell r="B60" t="str">
            <v xml:space="preserve">PLATA SELLADA CHILENA </v>
          </cell>
          <cell r="C60">
            <v>0</v>
          </cell>
          <cell r="D60">
            <v>0</v>
          </cell>
          <cell r="E60">
            <v>0</v>
          </cell>
          <cell r="F60">
            <v>0</v>
          </cell>
          <cell r="G60">
            <v>0</v>
          </cell>
          <cell r="H60">
            <v>0</v>
          </cell>
          <cell r="I60">
            <v>0</v>
          </cell>
          <cell r="J60">
            <v>0</v>
          </cell>
          <cell r="K60">
            <v>0</v>
          </cell>
        </row>
        <row r="61">
          <cell r="A61" t="str">
            <v>13CXNZN</v>
          </cell>
          <cell r="B61" t="str">
            <v>CORREC.MONETARIA PROVIS.TENENCIAS PLATA DEBE,</v>
          </cell>
          <cell r="C61">
            <v>0</v>
          </cell>
          <cell r="D61">
            <v>0</v>
          </cell>
          <cell r="E61">
            <v>0</v>
          </cell>
          <cell r="F61">
            <v>0</v>
          </cell>
          <cell r="G61">
            <v>0</v>
          </cell>
          <cell r="H61">
            <v>0</v>
          </cell>
          <cell r="I61">
            <v>0</v>
          </cell>
          <cell r="J61">
            <v>0</v>
          </cell>
          <cell r="K61">
            <v>0</v>
          </cell>
        </row>
        <row r="62">
          <cell r="A62" t="str">
            <v>12BBXZN</v>
          </cell>
          <cell r="B62" t="str">
            <v xml:space="preserve">  .OTROS ACTIVOS SOBRE EXTERIOR</v>
          </cell>
          <cell r="C62">
            <v>120707</v>
          </cell>
          <cell r="D62">
            <v>218640</v>
          </cell>
          <cell r="E62">
            <v>217693</v>
          </cell>
          <cell r="F62">
            <v>216004</v>
          </cell>
          <cell r="G62">
            <v>219851</v>
          </cell>
          <cell r="H62">
            <v>216502</v>
          </cell>
          <cell r="I62">
            <v>208440</v>
          </cell>
          <cell r="J62">
            <v>188256</v>
          </cell>
          <cell r="K62">
            <v>222178</v>
          </cell>
        </row>
        <row r="63">
          <cell r="A63" t="str">
            <v>12KBEZN</v>
          </cell>
          <cell r="B63" t="str">
            <v xml:space="preserve">ACCIONES Y APORTES BID  </v>
          </cell>
          <cell r="C63">
            <v>26931</v>
          </cell>
          <cell r="D63">
            <v>138838</v>
          </cell>
          <cell r="E63">
            <v>134015</v>
          </cell>
          <cell r="F63">
            <v>129954</v>
          </cell>
          <cell r="G63">
            <v>130838</v>
          </cell>
          <cell r="H63">
            <v>128463</v>
          </cell>
          <cell r="I63">
            <v>130013</v>
          </cell>
          <cell r="J63">
            <v>128861</v>
          </cell>
          <cell r="K63">
            <v>122549</v>
          </cell>
        </row>
        <row r="64">
          <cell r="A64" t="str">
            <v>12IFEZN</v>
          </cell>
          <cell r="B64" t="str">
            <v>INT P/RECIB S/INVERSIONES Y VARIOS</v>
          </cell>
          <cell r="C64">
            <v>88753</v>
          </cell>
          <cell r="D64">
            <v>75835</v>
          </cell>
          <cell r="E64">
            <v>80353</v>
          </cell>
          <cell r="F64">
            <v>81182</v>
          </cell>
          <cell r="G64">
            <v>83434</v>
          </cell>
          <cell r="H64">
            <v>83333</v>
          </cell>
          <cell r="I64">
            <v>73500</v>
          </cell>
          <cell r="J64">
            <v>55564</v>
          </cell>
          <cell r="K64">
            <v>55375</v>
          </cell>
        </row>
        <row r="65">
          <cell r="A65" t="str">
            <v>12JLEZN</v>
          </cell>
          <cell r="B65" t="str">
            <v xml:space="preserve">UTILID. POR RECIBIR S/CONTRATOS DE COBERTURA FUTUR, </v>
          </cell>
          <cell r="C65">
            <v>157</v>
          </cell>
          <cell r="D65">
            <v>245</v>
          </cell>
          <cell r="E65">
            <v>261</v>
          </cell>
          <cell r="F65">
            <v>180</v>
          </cell>
          <cell r="G65">
            <v>244</v>
          </cell>
          <cell r="H65">
            <v>301</v>
          </cell>
          <cell r="I65">
            <v>101</v>
          </cell>
          <cell r="J65">
            <v>163</v>
          </cell>
          <cell r="K65">
            <v>217</v>
          </cell>
        </row>
        <row r="66">
          <cell r="A66" t="str">
            <v>13EXEZN</v>
          </cell>
          <cell r="B66" t="str">
            <v xml:space="preserve">VARIOS DEUDORES INTS.POR RECIBIR C.ORIGEN C.18-19, </v>
          </cell>
          <cell r="C66">
            <v>0</v>
          </cell>
          <cell r="D66">
            <v>0</v>
          </cell>
          <cell r="E66">
            <v>0</v>
          </cell>
          <cell r="F66">
            <v>0</v>
          </cell>
          <cell r="G66">
            <v>0</v>
          </cell>
          <cell r="H66">
            <v>0</v>
          </cell>
          <cell r="I66">
            <v>0</v>
          </cell>
          <cell r="J66">
            <v>0</v>
          </cell>
          <cell r="K66">
            <v>0</v>
          </cell>
        </row>
        <row r="67">
          <cell r="A67" t="str">
            <v>11DDEZN</v>
          </cell>
          <cell r="B67" t="str">
            <v xml:space="preserve">CORRESP.EXT.CTAS ESPEC. </v>
          </cell>
          <cell r="C67">
            <v>0</v>
          </cell>
          <cell r="D67">
            <v>0</v>
          </cell>
          <cell r="E67">
            <v>0</v>
          </cell>
          <cell r="F67">
            <v>0</v>
          </cell>
          <cell r="G67">
            <v>0</v>
          </cell>
          <cell r="H67">
            <v>0</v>
          </cell>
          <cell r="I67">
            <v>0</v>
          </cell>
          <cell r="J67">
            <v>0</v>
          </cell>
          <cell r="K67">
            <v>0</v>
          </cell>
        </row>
        <row r="68">
          <cell r="A68" t="str">
            <v>11DEEZN</v>
          </cell>
          <cell r="B68" t="str">
            <v>CORRESP.EXT.DEP.CONGEL.</v>
          </cell>
          <cell r="C68">
            <v>0</v>
          </cell>
          <cell r="D68">
            <v>0</v>
          </cell>
          <cell r="E68">
            <v>0</v>
          </cell>
          <cell r="F68">
            <v>0</v>
          </cell>
          <cell r="G68">
            <v>0</v>
          </cell>
          <cell r="H68">
            <v>0</v>
          </cell>
          <cell r="I68">
            <v>0</v>
          </cell>
          <cell r="J68">
            <v>0</v>
          </cell>
          <cell r="K68">
            <v>0</v>
          </cell>
        </row>
        <row r="69">
          <cell r="A69" t="str">
            <v>11ADEZN</v>
          </cell>
          <cell r="B69" t="str">
            <v xml:space="preserve">PLATA EN CASA MONEDA </v>
          </cell>
          <cell r="C69">
            <v>0</v>
          </cell>
          <cell r="D69">
            <v>0</v>
          </cell>
          <cell r="E69">
            <v>0</v>
          </cell>
          <cell r="F69">
            <v>0</v>
          </cell>
          <cell r="G69">
            <v>0</v>
          </cell>
          <cell r="H69">
            <v>0</v>
          </cell>
          <cell r="I69">
            <v>0</v>
          </cell>
          <cell r="J69">
            <v>0</v>
          </cell>
          <cell r="K69">
            <v>0</v>
          </cell>
        </row>
        <row r="70">
          <cell r="A70" t="str">
            <v>13AWEZN</v>
          </cell>
          <cell r="B70" t="str">
            <v>PLATA EN OTRAS FORMAS</v>
          </cell>
          <cell r="C70">
            <v>0</v>
          </cell>
          <cell r="D70">
            <v>0</v>
          </cell>
          <cell r="E70">
            <v>0</v>
          </cell>
          <cell r="F70">
            <v>0</v>
          </cell>
          <cell r="G70">
            <v>0</v>
          </cell>
          <cell r="H70">
            <v>0</v>
          </cell>
          <cell r="I70">
            <v>0</v>
          </cell>
          <cell r="J70">
            <v>0</v>
          </cell>
          <cell r="K70">
            <v>0</v>
          </cell>
        </row>
        <row r="71">
          <cell r="A71" t="str">
            <v>13AFEZN</v>
          </cell>
          <cell r="B71" t="str">
            <v xml:space="preserve">PLATA SELLADA CHILENA </v>
          </cell>
          <cell r="C71">
            <v>0</v>
          </cell>
          <cell r="D71">
            <v>0</v>
          </cell>
          <cell r="E71">
            <v>0</v>
          </cell>
          <cell r="F71">
            <v>0</v>
          </cell>
          <cell r="G71">
            <v>0</v>
          </cell>
          <cell r="H71">
            <v>0</v>
          </cell>
          <cell r="I71">
            <v>0</v>
          </cell>
          <cell r="J71">
            <v>0</v>
          </cell>
          <cell r="K71">
            <v>0</v>
          </cell>
        </row>
        <row r="72">
          <cell r="A72" t="str">
            <v>12DDEZN</v>
          </cell>
          <cell r="B72" t="str">
            <v xml:space="preserve">LIN CRED CONV CAF 24-2-75 </v>
          </cell>
          <cell r="C72">
            <v>0</v>
          </cell>
          <cell r="D72">
            <v>0</v>
          </cell>
          <cell r="E72">
            <v>0</v>
          </cell>
          <cell r="F72">
            <v>0</v>
          </cell>
          <cell r="G72">
            <v>0</v>
          </cell>
          <cell r="H72">
            <v>0</v>
          </cell>
          <cell r="I72">
            <v>0</v>
          </cell>
          <cell r="J72">
            <v>0</v>
          </cell>
          <cell r="K72">
            <v>0</v>
          </cell>
        </row>
        <row r="73">
          <cell r="A73" t="str">
            <v>11DQEZN</v>
          </cell>
          <cell r="B73" t="str">
            <v>INSTR.FINANC.EN GAR.POR CRED.RECIB.(REPOS)</v>
          </cell>
          <cell r="C73">
            <v>0</v>
          </cell>
          <cell r="D73">
            <v>0</v>
          </cell>
          <cell r="E73">
            <v>0</v>
          </cell>
          <cell r="F73">
            <v>0</v>
          </cell>
          <cell r="G73">
            <v>0</v>
          </cell>
          <cell r="H73">
            <v>0</v>
          </cell>
          <cell r="I73">
            <v>0</v>
          </cell>
          <cell r="J73">
            <v>0</v>
          </cell>
          <cell r="K73">
            <v>0</v>
          </cell>
        </row>
        <row r="74">
          <cell r="A74" t="str">
            <v>13ASEZN</v>
          </cell>
          <cell r="B74" t="str">
            <v>L/C B.CENTRALES FINAN.EXPORT</v>
          </cell>
          <cell r="C74">
            <v>0</v>
          </cell>
          <cell r="D74">
            <v>0</v>
          </cell>
          <cell r="E74">
            <v>0</v>
          </cell>
          <cell r="F74">
            <v>0</v>
          </cell>
          <cell r="G74">
            <v>0</v>
          </cell>
          <cell r="H74">
            <v>0</v>
          </cell>
          <cell r="I74">
            <v>0</v>
          </cell>
          <cell r="J74">
            <v>0</v>
          </cell>
          <cell r="K74">
            <v>0</v>
          </cell>
        </row>
        <row r="75">
          <cell r="A75" t="str">
            <v>12FREZN</v>
          </cell>
          <cell r="B75" t="str">
            <v>PRESTAMO A BANCO CENTRAL DE BOLIVIA SES.1405</v>
          </cell>
          <cell r="C75">
            <v>0</v>
          </cell>
          <cell r="D75">
            <v>0</v>
          </cell>
          <cell r="E75">
            <v>0</v>
          </cell>
          <cell r="F75">
            <v>0</v>
          </cell>
          <cell r="G75">
            <v>0</v>
          </cell>
          <cell r="H75">
            <v>0</v>
          </cell>
          <cell r="I75">
            <v>0</v>
          </cell>
          <cell r="J75">
            <v>0</v>
          </cell>
          <cell r="K75">
            <v>0</v>
          </cell>
        </row>
        <row r="76">
          <cell r="A76" t="str">
            <v>11DJEZN</v>
          </cell>
          <cell r="B76" t="str">
            <v>SUSCRIPCION ACCIONES SISTEMA SWIFT</v>
          </cell>
          <cell r="C76">
            <v>2</v>
          </cell>
          <cell r="D76">
            <v>2</v>
          </cell>
          <cell r="E76">
            <v>2</v>
          </cell>
          <cell r="F76">
            <v>2</v>
          </cell>
          <cell r="G76">
            <v>2</v>
          </cell>
          <cell r="H76">
            <v>2</v>
          </cell>
          <cell r="I76">
            <v>2</v>
          </cell>
          <cell r="J76">
            <v>2</v>
          </cell>
          <cell r="K76">
            <v>2</v>
          </cell>
        </row>
        <row r="77">
          <cell r="A77" t="str">
            <v>11DYEZN</v>
          </cell>
          <cell r="B77" t="str">
            <v>INTER.P.REC.P.INV.EN EL EXTERIOR J.P.MORGAN</v>
          </cell>
          <cell r="C77">
            <v>2555</v>
          </cell>
          <cell r="D77">
            <v>1819</v>
          </cell>
          <cell r="E77">
            <v>1416</v>
          </cell>
          <cell r="F77">
            <v>1719</v>
          </cell>
          <cell r="G77">
            <v>1550</v>
          </cell>
          <cell r="H77">
            <v>1332</v>
          </cell>
          <cell r="I77">
            <v>1786</v>
          </cell>
          <cell r="J77">
            <v>1449</v>
          </cell>
          <cell r="K77">
            <v>1764</v>
          </cell>
        </row>
        <row r="78">
          <cell r="A78" t="str">
            <v>11DZEZN</v>
          </cell>
          <cell r="B78" t="str">
            <v>INTER.P.REC.P.INV.EN EL EXTERIOR MORGAN GRENFELL</v>
          </cell>
          <cell r="C78">
            <v>0</v>
          </cell>
          <cell r="D78">
            <v>0</v>
          </cell>
          <cell r="E78">
            <v>0</v>
          </cell>
          <cell r="F78">
            <v>0</v>
          </cell>
          <cell r="G78">
            <v>0</v>
          </cell>
          <cell r="H78">
            <v>0</v>
          </cell>
          <cell r="I78">
            <v>0</v>
          </cell>
          <cell r="J78">
            <v>0</v>
          </cell>
          <cell r="K78">
            <v>0</v>
          </cell>
        </row>
        <row r="79">
          <cell r="A79" t="str">
            <v>11EPEZN</v>
          </cell>
          <cell r="B79" t="str">
            <v>INTERS.P.REC.P.INV.S.EXTERIOR DRESDNER BANK</v>
          </cell>
          <cell r="C79">
            <v>2171</v>
          </cell>
          <cell r="D79">
            <v>1788</v>
          </cell>
          <cell r="E79">
            <v>1572</v>
          </cell>
          <cell r="F79">
            <v>1729</v>
          </cell>
          <cell r="G79">
            <v>2751</v>
          </cell>
          <cell r="H79">
            <v>1743</v>
          </cell>
          <cell r="I79">
            <v>1618</v>
          </cell>
          <cell r="J79">
            <v>1005</v>
          </cell>
          <cell r="K79">
            <v>1282</v>
          </cell>
        </row>
        <row r="80">
          <cell r="A80" t="str">
            <v>11EQEZN</v>
          </cell>
          <cell r="B80" t="str">
            <v>COMISIONES P. REC.SEC LENDING CHASE MANHATTAN</v>
          </cell>
          <cell r="C80">
            <v>117</v>
          </cell>
          <cell r="D80">
            <v>92</v>
          </cell>
          <cell r="E80">
            <v>55</v>
          </cell>
          <cell r="F80">
            <v>40</v>
          </cell>
          <cell r="G80">
            <v>67</v>
          </cell>
          <cell r="H80">
            <v>95</v>
          </cell>
          <cell r="I80">
            <v>102</v>
          </cell>
          <cell r="J80">
            <v>103</v>
          </cell>
          <cell r="K80">
            <v>84</v>
          </cell>
        </row>
        <row r="81">
          <cell r="A81" t="str">
            <v>11ESEZN</v>
          </cell>
          <cell r="B81" t="str">
            <v>COMISIONES P. REC.SEC LENDING DEUTSCHE BANK</v>
          </cell>
          <cell r="C81">
            <v>5</v>
          </cell>
          <cell r="D81">
            <v>6</v>
          </cell>
          <cell r="E81">
            <v>8</v>
          </cell>
          <cell r="F81">
            <v>3</v>
          </cell>
          <cell r="G81">
            <v>15</v>
          </cell>
          <cell r="H81">
            <v>7</v>
          </cell>
          <cell r="I81">
            <v>7</v>
          </cell>
          <cell r="J81">
            <v>9</v>
          </cell>
          <cell r="K81">
            <v>3</v>
          </cell>
        </row>
        <row r="82">
          <cell r="A82" t="str">
            <v>11EVEZN</v>
          </cell>
          <cell r="B82" t="str">
            <v>COMISIONES P. REC.SEC LENDING J.P.MORGAN</v>
          </cell>
          <cell r="C82">
            <v>2</v>
          </cell>
          <cell r="D82">
            <v>1</v>
          </cell>
          <cell r="E82">
            <v>2</v>
          </cell>
          <cell r="F82">
            <v>3</v>
          </cell>
          <cell r="G82">
            <v>3</v>
          </cell>
          <cell r="H82">
            <v>10</v>
          </cell>
          <cell r="I82">
            <v>13</v>
          </cell>
          <cell r="J82">
            <v>15</v>
          </cell>
          <cell r="K82">
            <v>8</v>
          </cell>
        </row>
        <row r="83">
          <cell r="A83" t="str">
            <v>22811EZEZN...</v>
          </cell>
          <cell r="B83" t="str">
            <v>COMISIONES P. REC.SEC LENDING DEUTSCHE</v>
          </cell>
          <cell r="C83">
            <v>0</v>
          </cell>
          <cell r="D83">
            <v>0</v>
          </cell>
          <cell r="E83">
            <v>0</v>
          </cell>
          <cell r="F83">
            <v>0</v>
          </cell>
          <cell r="G83">
            <v>0</v>
          </cell>
          <cell r="H83">
            <v>0</v>
          </cell>
          <cell r="I83">
            <v>0</v>
          </cell>
          <cell r="J83">
            <v>0</v>
          </cell>
          <cell r="K83">
            <v>0</v>
          </cell>
        </row>
        <row r="84">
          <cell r="A84" t="str">
            <v>11EWEZN</v>
          </cell>
          <cell r="B84" t="str">
            <v>COMISIONES P. REC.SEC LENDING FISCHER</v>
          </cell>
          <cell r="C84">
            <v>14</v>
          </cell>
          <cell r="D84">
            <v>14</v>
          </cell>
          <cell r="E84">
            <v>9</v>
          </cell>
          <cell r="F84">
            <v>9</v>
          </cell>
          <cell r="G84">
            <v>10</v>
          </cell>
          <cell r="H84">
            <v>5</v>
          </cell>
          <cell r="I84">
            <v>7</v>
          </cell>
          <cell r="J84">
            <v>8</v>
          </cell>
          <cell r="K84">
            <v>5</v>
          </cell>
        </row>
        <row r="85">
          <cell r="A85" t="str">
            <v>22811FTEZN...</v>
          </cell>
          <cell r="B85" t="str">
            <v>INTR POR RECIBIR P/INV S/EL  EXTERIOR  STATE</v>
          </cell>
          <cell r="C85">
            <v>0</v>
          </cell>
          <cell r="D85">
            <v>0</v>
          </cell>
          <cell r="E85">
            <v>0</v>
          </cell>
          <cell r="F85">
            <v>1182</v>
          </cell>
          <cell r="G85">
            <v>934</v>
          </cell>
          <cell r="H85">
            <v>1208</v>
          </cell>
          <cell r="I85">
            <v>1286</v>
          </cell>
          <cell r="J85">
            <v>1066</v>
          </cell>
          <cell r="K85">
            <v>887</v>
          </cell>
        </row>
        <row r="86">
          <cell r="A86" t="str">
            <v>22811FUEZN...</v>
          </cell>
          <cell r="B86" t="str">
            <v>COMISIONES P/REC SEC  LENDING STATE STREET</v>
          </cell>
          <cell r="C86">
            <v>0</v>
          </cell>
          <cell r="D86">
            <v>0</v>
          </cell>
          <cell r="E86">
            <v>0</v>
          </cell>
          <cell r="F86">
            <v>1</v>
          </cell>
          <cell r="G86">
            <v>3</v>
          </cell>
          <cell r="H86">
            <v>3</v>
          </cell>
          <cell r="I86">
            <v>5</v>
          </cell>
          <cell r="J86">
            <v>11</v>
          </cell>
          <cell r="K86">
            <v>9</v>
          </cell>
        </row>
        <row r="87">
          <cell r="A87" t="str">
            <v>22811FVEZN...</v>
          </cell>
          <cell r="B87" t="str">
            <v>ACCIONES BANCO DE PAGOS INTERNACIONALES (BIS)</v>
          </cell>
          <cell r="K87">
            <v>39993</v>
          </cell>
        </row>
        <row r="88">
          <cell r="A88" t="str">
            <v>12BCWZN</v>
          </cell>
          <cell r="B88" t="str">
            <v xml:space="preserve">  .CRÉDITO INTERNO M/N</v>
          </cell>
          <cell r="C88">
            <v>1427687</v>
          </cell>
          <cell r="D88">
            <v>1326686</v>
          </cell>
          <cell r="E88">
            <v>1332882</v>
          </cell>
          <cell r="F88">
            <v>1392530</v>
          </cell>
          <cell r="G88">
            <v>1363796</v>
          </cell>
          <cell r="H88">
            <v>1444497</v>
          </cell>
          <cell r="I88">
            <v>1370980</v>
          </cell>
          <cell r="J88">
            <v>1356753</v>
          </cell>
          <cell r="K88">
            <v>1358783</v>
          </cell>
        </row>
        <row r="89">
          <cell r="A89" t="str">
            <v>12JCEZN</v>
          </cell>
          <cell r="B89" t="str">
            <v xml:space="preserve">ACCIONES  BIRF </v>
          </cell>
          <cell r="C89">
            <v>0</v>
          </cell>
          <cell r="D89">
            <v>0</v>
          </cell>
          <cell r="E89">
            <v>0</v>
          </cell>
          <cell r="F89">
            <v>0</v>
          </cell>
          <cell r="G89">
            <v>0</v>
          </cell>
          <cell r="H89">
            <v>0</v>
          </cell>
          <cell r="I89">
            <v>0</v>
          </cell>
          <cell r="J89">
            <v>0</v>
          </cell>
          <cell r="K89">
            <v>0</v>
          </cell>
        </row>
        <row r="90">
          <cell r="A90" t="str">
            <v>-</v>
          </cell>
          <cell r="B90" t="str">
            <v xml:space="preserve">ACCIONES  CFI  </v>
          </cell>
          <cell r="C90">
            <v>0</v>
          </cell>
          <cell r="D90">
            <v>0</v>
          </cell>
          <cell r="E90">
            <v>0</v>
          </cell>
          <cell r="F90">
            <v>0</v>
          </cell>
          <cell r="G90">
            <v>0</v>
          </cell>
          <cell r="H90">
            <v>0</v>
          </cell>
          <cell r="I90">
            <v>0</v>
          </cell>
          <cell r="J90">
            <v>0</v>
          </cell>
          <cell r="K90">
            <v>0</v>
          </cell>
        </row>
        <row r="91">
          <cell r="A91" t="str">
            <v>12JDEZN</v>
          </cell>
          <cell r="B91" t="str">
            <v>SUSCRIPCION ACCIONES AIF</v>
          </cell>
          <cell r="C91">
            <v>0</v>
          </cell>
          <cell r="D91">
            <v>0</v>
          </cell>
          <cell r="E91">
            <v>0</v>
          </cell>
          <cell r="F91">
            <v>0</v>
          </cell>
          <cell r="G91">
            <v>0</v>
          </cell>
          <cell r="H91">
            <v>0</v>
          </cell>
          <cell r="I91">
            <v>0</v>
          </cell>
          <cell r="J91">
            <v>0</v>
          </cell>
          <cell r="K91">
            <v>0</v>
          </cell>
        </row>
        <row r="92">
          <cell r="A92" t="str">
            <v>12JFEZN</v>
          </cell>
          <cell r="B92" t="str">
            <v>SUSCRIP.ACCIONES DL 2085</v>
          </cell>
          <cell r="C92">
            <v>0</v>
          </cell>
          <cell r="D92">
            <v>0</v>
          </cell>
          <cell r="E92">
            <v>0</v>
          </cell>
          <cell r="F92">
            <v>0</v>
          </cell>
          <cell r="G92">
            <v>0</v>
          </cell>
          <cell r="H92">
            <v>0</v>
          </cell>
          <cell r="I92">
            <v>0</v>
          </cell>
          <cell r="J92">
            <v>0</v>
          </cell>
          <cell r="K92">
            <v>0</v>
          </cell>
        </row>
        <row r="93">
          <cell r="A93" t="str">
            <v>12ABNZN</v>
          </cell>
          <cell r="B93" t="str">
            <v>LIN.CRED.FISCO-PLANE TESOR.</v>
          </cell>
          <cell r="C93">
            <v>0</v>
          </cell>
          <cell r="D93">
            <v>0</v>
          </cell>
          <cell r="E93">
            <v>0</v>
          </cell>
          <cell r="F93">
            <v>0</v>
          </cell>
          <cell r="G93">
            <v>0</v>
          </cell>
          <cell r="H93">
            <v>0</v>
          </cell>
          <cell r="I93">
            <v>0</v>
          </cell>
          <cell r="J93">
            <v>0</v>
          </cell>
          <cell r="K93">
            <v>0</v>
          </cell>
        </row>
        <row r="94">
          <cell r="A94" t="str">
            <v>12ACNZN</v>
          </cell>
          <cell r="B94" t="str">
            <v>CONSOL.DEUDA FISCO.OTR.SP</v>
          </cell>
          <cell r="C94">
            <v>0</v>
          </cell>
          <cell r="D94">
            <v>0</v>
          </cell>
          <cell r="E94">
            <v>0</v>
          </cell>
          <cell r="F94">
            <v>0</v>
          </cell>
          <cell r="G94">
            <v>0</v>
          </cell>
          <cell r="H94">
            <v>0</v>
          </cell>
          <cell r="I94">
            <v>0</v>
          </cell>
          <cell r="J94">
            <v>0</v>
          </cell>
          <cell r="K94">
            <v>0</v>
          </cell>
        </row>
        <row r="95">
          <cell r="A95" t="str">
            <v>12ADNZN</v>
          </cell>
          <cell r="B95" t="str">
            <v>PRESTAMOS AL FISCO-</v>
          </cell>
          <cell r="C95">
            <v>0</v>
          </cell>
          <cell r="D95">
            <v>0</v>
          </cell>
          <cell r="E95">
            <v>0</v>
          </cell>
          <cell r="F95">
            <v>0</v>
          </cell>
          <cell r="G95">
            <v>0</v>
          </cell>
          <cell r="H95">
            <v>0</v>
          </cell>
          <cell r="I95">
            <v>0</v>
          </cell>
          <cell r="J95">
            <v>0</v>
          </cell>
          <cell r="K95">
            <v>0</v>
          </cell>
        </row>
        <row r="96">
          <cell r="A96" t="str">
            <v>-</v>
          </cell>
          <cell r="B96" t="str">
            <v>PAGO CTA-RENEG.DEUDA EXTER.</v>
          </cell>
          <cell r="C96">
            <v>0</v>
          </cell>
          <cell r="D96">
            <v>0</v>
          </cell>
          <cell r="E96">
            <v>0</v>
          </cell>
          <cell r="F96">
            <v>0</v>
          </cell>
          <cell r="G96">
            <v>0</v>
          </cell>
          <cell r="H96">
            <v>0</v>
          </cell>
          <cell r="I96">
            <v>0</v>
          </cell>
          <cell r="J96">
            <v>0</v>
          </cell>
          <cell r="K96">
            <v>0</v>
          </cell>
        </row>
        <row r="97">
          <cell r="A97" t="str">
            <v>12HRNZN</v>
          </cell>
          <cell r="B97" t="str">
            <v xml:space="preserve">LETRAS DE CREDITO CON GARANTIA ESTATAL FINAN.DAVEN, </v>
          </cell>
          <cell r="C97">
            <v>0</v>
          </cell>
          <cell r="D97">
            <v>0</v>
          </cell>
          <cell r="E97">
            <v>0</v>
          </cell>
          <cell r="F97">
            <v>0</v>
          </cell>
          <cell r="G97">
            <v>0</v>
          </cell>
          <cell r="H97">
            <v>0</v>
          </cell>
          <cell r="I97">
            <v>0</v>
          </cell>
          <cell r="J97">
            <v>0</v>
          </cell>
          <cell r="K97">
            <v>0</v>
          </cell>
        </row>
        <row r="98">
          <cell r="A98" t="str">
            <v>12KFNZN</v>
          </cell>
          <cell r="B98" t="str">
            <v xml:space="preserve">REAJ.P/COBRAR LTS.CRED.C.GAR.ESTATAL FINANC.DAVENS, </v>
          </cell>
          <cell r="C98">
            <v>0</v>
          </cell>
          <cell r="D98">
            <v>0</v>
          </cell>
          <cell r="E98">
            <v>0</v>
          </cell>
          <cell r="F98">
            <v>0</v>
          </cell>
          <cell r="G98">
            <v>0</v>
          </cell>
          <cell r="H98">
            <v>0</v>
          </cell>
          <cell r="I98">
            <v>0</v>
          </cell>
          <cell r="J98">
            <v>0</v>
          </cell>
          <cell r="K98">
            <v>0</v>
          </cell>
        </row>
        <row r="99">
          <cell r="A99" t="str">
            <v>12KGNZN</v>
          </cell>
          <cell r="B99" t="str">
            <v xml:space="preserve">BONOS BANCARIOS AC.1475 CON GARANTIA ESTATAL </v>
          </cell>
          <cell r="C99">
            <v>0</v>
          </cell>
          <cell r="D99">
            <v>0</v>
          </cell>
          <cell r="E99">
            <v>0</v>
          </cell>
          <cell r="F99">
            <v>0</v>
          </cell>
          <cell r="G99">
            <v>0</v>
          </cell>
          <cell r="H99">
            <v>0</v>
          </cell>
          <cell r="I99">
            <v>0</v>
          </cell>
          <cell r="J99">
            <v>0</v>
          </cell>
          <cell r="K99">
            <v>0</v>
          </cell>
        </row>
        <row r="100">
          <cell r="A100" t="str">
            <v>12KHNZN</v>
          </cell>
          <cell r="B100" t="str">
            <v>REAJ.P/COBRAR B.BANCARIOS AC.1475 CON,</v>
          </cell>
          <cell r="C100">
            <v>0</v>
          </cell>
          <cell r="D100">
            <v>0</v>
          </cell>
          <cell r="E100">
            <v>0</v>
          </cell>
          <cell r="F100">
            <v>0</v>
          </cell>
          <cell r="G100">
            <v>0</v>
          </cell>
          <cell r="H100">
            <v>0</v>
          </cell>
          <cell r="I100">
            <v>0</v>
          </cell>
          <cell r="J100">
            <v>0</v>
          </cell>
          <cell r="K100">
            <v>0</v>
          </cell>
        </row>
        <row r="101">
          <cell r="A101" t="str">
            <v>-</v>
          </cell>
          <cell r="B101" t="str">
            <v>PTMOS.P/IMPORT.INST.SEMIFISC</v>
          </cell>
          <cell r="C101">
            <v>0</v>
          </cell>
          <cell r="D101">
            <v>0</v>
          </cell>
          <cell r="E101">
            <v>0</v>
          </cell>
          <cell r="F101">
            <v>0</v>
          </cell>
          <cell r="G101">
            <v>0</v>
          </cell>
          <cell r="H101">
            <v>0</v>
          </cell>
          <cell r="I101">
            <v>0</v>
          </cell>
          <cell r="J101">
            <v>0</v>
          </cell>
          <cell r="K101">
            <v>0</v>
          </cell>
        </row>
        <row r="102">
          <cell r="A102" t="str">
            <v>-</v>
          </cell>
          <cell r="B102" t="str">
            <v>L/C CONVENIO BID INSTIT.SEMIFISCALES</v>
          </cell>
          <cell r="C102">
            <v>0</v>
          </cell>
          <cell r="D102">
            <v>0</v>
          </cell>
          <cell r="E102">
            <v>0</v>
          </cell>
          <cell r="F102">
            <v>0</v>
          </cell>
          <cell r="G102">
            <v>0</v>
          </cell>
          <cell r="H102">
            <v>0</v>
          </cell>
          <cell r="I102">
            <v>0</v>
          </cell>
          <cell r="J102">
            <v>0</v>
          </cell>
          <cell r="K102">
            <v>0</v>
          </cell>
        </row>
        <row r="103">
          <cell r="A103" t="str">
            <v>12BVNZN</v>
          </cell>
          <cell r="B103" t="str">
            <v xml:space="preserve">CRED.CAJA.CTRL.DL.2824 </v>
          </cell>
          <cell r="C103">
            <v>0</v>
          </cell>
          <cell r="D103">
            <v>0</v>
          </cell>
          <cell r="E103">
            <v>0</v>
          </cell>
          <cell r="F103">
            <v>0</v>
          </cell>
          <cell r="G103">
            <v>0</v>
          </cell>
          <cell r="H103">
            <v>0</v>
          </cell>
          <cell r="I103">
            <v>0</v>
          </cell>
          <cell r="J103">
            <v>0</v>
          </cell>
          <cell r="K103">
            <v>0</v>
          </cell>
        </row>
        <row r="104">
          <cell r="A104" t="str">
            <v>12BYNZN</v>
          </cell>
          <cell r="B104" t="str">
            <v>L/C CAJA CENTRAL DL.2824</v>
          </cell>
          <cell r="C104">
            <v>0</v>
          </cell>
          <cell r="D104">
            <v>0</v>
          </cell>
          <cell r="E104">
            <v>0</v>
          </cell>
          <cell r="F104">
            <v>0</v>
          </cell>
          <cell r="G104">
            <v>0</v>
          </cell>
          <cell r="H104">
            <v>0</v>
          </cell>
          <cell r="I104">
            <v>0</v>
          </cell>
          <cell r="J104">
            <v>0</v>
          </cell>
          <cell r="K104">
            <v>0</v>
          </cell>
        </row>
        <row r="105">
          <cell r="A105" t="str">
            <v>12DCNZN</v>
          </cell>
          <cell r="B105" t="str">
            <v>CRED.AREA SOC.ADM.DELEG.</v>
          </cell>
          <cell r="C105">
            <v>0</v>
          </cell>
          <cell r="D105">
            <v>0</v>
          </cell>
          <cell r="E105">
            <v>0</v>
          </cell>
          <cell r="F105">
            <v>0</v>
          </cell>
          <cell r="G105">
            <v>0</v>
          </cell>
          <cell r="H105">
            <v>0</v>
          </cell>
          <cell r="I105">
            <v>0</v>
          </cell>
          <cell r="J105">
            <v>0</v>
          </cell>
          <cell r="K105">
            <v>0</v>
          </cell>
        </row>
        <row r="106">
          <cell r="A106" t="str">
            <v>12BHNZN</v>
          </cell>
          <cell r="B106" t="str">
            <v xml:space="preserve">DEUD.POR CJE.VHR-CAR SINAP </v>
          </cell>
          <cell r="C106">
            <v>0</v>
          </cell>
          <cell r="D106">
            <v>0</v>
          </cell>
          <cell r="E106">
            <v>0</v>
          </cell>
          <cell r="F106">
            <v>0</v>
          </cell>
          <cell r="G106">
            <v>0</v>
          </cell>
          <cell r="H106">
            <v>0</v>
          </cell>
          <cell r="I106">
            <v>0</v>
          </cell>
          <cell r="J106">
            <v>0</v>
          </cell>
          <cell r="K106">
            <v>0</v>
          </cell>
        </row>
        <row r="107">
          <cell r="A107" t="str">
            <v>12DDNZN</v>
          </cell>
          <cell r="B107" t="str">
            <v xml:space="preserve">REAJ P/COBRAR S/CRED AREA SOCIAL EN ADM, </v>
          </cell>
          <cell r="C107">
            <v>0</v>
          </cell>
          <cell r="D107">
            <v>0</v>
          </cell>
          <cell r="E107">
            <v>0</v>
          </cell>
          <cell r="F107">
            <v>0</v>
          </cell>
          <cell r="G107">
            <v>0</v>
          </cell>
          <cell r="H107">
            <v>0</v>
          </cell>
          <cell r="I107">
            <v>0</v>
          </cell>
          <cell r="J107">
            <v>0</v>
          </cell>
          <cell r="K107">
            <v>0</v>
          </cell>
        </row>
        <row r="108">
          <cell r="A108" t="str">
            <v>13DXNZN</v>
          </cell>
          <cell r="B108" t="str">
            <v>REAJ P/COBRAR S/L C CCAP DL 2824</v>
          </cell>
          <cell r="C108">
            <v>0</v>
          </cell>
          <cell r="D108">
            <v>0</v>
          </cell>
          <cell r="E108">
            <v>0</v>
          </cell>
          <cell r="F108">
            <v>0</v>
          </cell>
          <cell r="G108">
            <v>0</v>
          </cell>
          <cell r="H108">
            <v>0</v>
          </cell>
          <cell r="I108">
            <v>0</v>
          </cell>
          <cell r="J108">
            <v>0</v>
          </cell>
          <cell r="K108">
            <v>0</v>
          </cell>
        </row>
        <row r="109">
          <cell r="A109" t="str">
            <v>13CINZN</v>
          </cell>
          <cell r="B109" t="str">
            <v xml:space="preserve">REAJ P/COBRAR S/DEUDORES CANJE VHR A CAR, </v>
          </cell>
          <cell r="C109">
            <v>0</v>
          </cell>
          <cell r="D109">
            <v>0</v>
          </cell>
          <cell r="E109">
            <v>0</v>
          </cell>
          <cell r="F109">
            <v>0</v>
          </cell>
          <cell r="G109">
            <v>0</v>
          </cell>
          <cell r="H109">
            <v>0</v>
          </cell>
          <cell r="I109">
            <v>0</v>
          </cell>
          <cell r="J109">
            <v>0</v>
          </cell>
          <cell r="K109">
            <v>0</v>
          </cell>
        </row>
        <row r="110">
          <cell r="A110" t="str">
            <v>12CGNZN</v>
          </cell>
          <cell r="B110" t="str">
            <v xml:space="preserve">LC.PROGRAM.ORG.INTERN. INST.SEMIF.AUT.Y OTRAS  </v>
          </cell>
          <cell r="C110">
            <v>98</v>
          </cell>
          <cell r="D110">
            <v>96</v>
          </cell>
          <cell r="E110">
            <v>94</v>
          </cell>
          <cell r="F110">
            <v>92</v>
          </cell>
          <cell r="G110">
            <v>89</v>
          </cell>
          <cell r="H110">
            <v>87</v>
          </cell>
          <cell r="I110">
            <v>85</v>
          </cell>
          <cell r="J110">
            <v>83</v>
          </cell>
          <cell r="K110">
            <v>81</v>
          </cell>
        </row>
        <row r="111">
          <cell r="A111" t="str">
            <v>13DFNZN</v>
          </cell>
          <cell r="B111" t="str">
            <v xml:space="preserve">REAJ.P.COBRAR S.LC.PROG.ORG.INT.INST.SEMIF.AUT. </v>
          </cell>
          <cell r="C111">
            <v>4206</v>
          </cell>
          <cell r="D111">
            <v>4102</v>
          </cell>
          <cell r="E111">
            <v>3999</v>
          </cell>
          <cell r="F111">
            <v>3896</v>
          </cell>
          <cell r="G111">
            <v>3792</v>
          </cell>
          <cell r="H111">
            <v>3689</v>
          </cell>
          <cell r="I111">
            <v>3585</v>
          </cell>
          <cell r="J111">
            <v>3482</v>
          </cell>
          <cell r="K111">
            <v>3378</v>
          </cell>
        </row>
        <row r="112">
          <cell r="A112" t="str">
            <v>12ERNZN</v>
          </cell>
          <cell r="B112" t="str">
            <v xml:space="preserve">REFINANCIAMIENTO CORFO  </v>
          </cell>
          <cell r="C112">
            <v>0</v>
          </cell>
          <cell r="D112">
            <v>0</v>
          </cell>
          <cell r="E112">
            <v>0</v>
          </cell>
          <cell r="F112">
            <v>0</v>
          </cell>
          <cell r="G112">
            <v>0</v>
          </cell>
          <cell r="H112">
            <v>0</v>
          </cell>
          <cell r="I112">
            <v>0</v>
          </cell>
          <cell r="J112">
            <v>0</v>
          </cell>
          <cell r="K112">
            <v>0</v>
          </cell>
        </row>
        <row r="113">
          <cell r="A113" t="str">
            <v>12HNNZN</v>
          </cell>
          <cell r="B113" t="str">
            <v xml:space="preserve">REAJ.P.COBRAR S.REFINANC.A CORFO </v>
          </cell>
          <cell r="C113">
            <v>0</v>
          </cell>
          <cell r="D113">
            <v>0</v>
          </cell>
          <cell r="E113">
            <v>0</v>
          </cell>
          <cell r="F113">
            <v>0</v>
          </cell>
          <cell r="G113">
            <v>0</v>
          </cell>
          <cell r="H113">
            <v>0</v>
          </cell>
          <cell r="I113">
            <v>0</v>
          </cell>
          <cell r="J113">
            <v>0</v>
          </cell>
          <cell r="K113">
            <v>0</v>
          </cell>
        </row>
        <row r="114">
          <cell r="A114" t="str">
            <v>-</v>
          </cell>
          <cell r="B114" t="str">
            <v xml:space="preserve">PAGARES CORFO ACDO.1045 </v>
          </cell>
          <cell r="C114">
            <v>0</v>
          </cell>
          <cell r="D114">
            <v>0</v>
          </cell>
          <cell r="E114">
            <v>0</v>
          </cell>
          <cell r="F114">
            <v>0</v>
          </cell>
          <cell r="G114">
            <v>0</v>
          </cell>
          <cell r="H114">
            <v>0</v>
          </cell>
          <cell r="I114">
            <v>0</v>
          </cell>
          <cell r="J114">
            <v>0</v>
          </cell>
          <cell r="K114">
            <v>0</v>
          </cell>
        </row>
        <row r="115">
          <cell r="A115" t="str">
            <v>12HGNZN</v>
          </cell>
          <cell r="B115" t="str">
            <v>VALORES POR RECIBIR DE CORFO LEY 18401</v>
          </cell>
          <cell r="C115">
            <v>1596</v>
          </cell>
          <cell r="D115">
            <v>1595</v>
          </cell>
          <cell r="E115">
            <v>1603</v>
          </cell>
          <cell r="F115">
            <v>1476</v>
          </cell>
          <cell r="G115">
            <v>1475</v>
          </cell>
          <cell r="H115">
            <v>1470</v>
          </cell>
          <cell r="I115">
            <v>1468</v>
          </cell>
          <cell r="J115">
            <v>1467</v>
          </cell>
          <cell r="K115">
            <v>1469</v>
          </cell>
        </row>
        <row r="116">
          <cell r="A116" t="str">
            <v>12JMNZN</v>
          </cell>
          <cell r="B116" t="str">
            <v>DEUDORES POR CANJE DE VHR A CAR</v>
          </cell>
          <cell r="C116">
            <v>0</v>
          </cell>
          <cell r="D116">
            <v>0</v>
          </cell>
          <cell r="E116">
            <v>0</v>
          </cell>
          <cell r="F116">
            <v>0</v>
          </cell>
          <cell r="G116">
            <v>0</v>
          </cell>
          <cell r="H116">
            <v>0</v>
          </cell>
          <cell r="I116">
            <v>0</v>
          </cell>
          <cell r="J116">
            <v>0</v>
          </cell>
          <cell r="K116">
            <v>0</v>
          </cell>
        </row>
        <row r="117">
          <cell r="A117" t="str">
            <v>12JPNZN</v>
          </cell>
          <cell r="B117" t="str">
            <v>GTOS.JUD.Y NOTARIALES L/C TRANSP.CORFO AC 1513</v>
          </cell>
          <cell r="C117">
            <v>0</v>
          </cell>
          <cell r="D117">
            <v>0</v>
          </cell>
          <cell r="E117">
            <v>0</v>
          </cell>
          <cell r="F117">
            <v>0</v>
          </cell>
          <cell r="G117">
            <v>0</v>
          </cell>
          <cell r="H117">
            <v>0</v>
          </cell>
          <cell r="I117">
            <v>0</v>
          </cell>
          <cell r="J117">
            <v>0</v>
          </cell>
          <cell r="K117">
            <v>0</v>
          </cell>
        </row>
        <row r="118">
          <cell r="A118" t="str">
            <v>12ALNZN</v>
          </cell>
          <cell r="B118" t="str">
            <v>DEUDORES EN CTA.CTE. BCO.DEL ESTADO</v>
          </cell>
          <cell r="C118">
            <v>0</v>
          </cell>
          <cell r="D118">
            <v>0</v>
          </cell>
          <cell r="E118">
            <v>0</v>
          </cell>
          <cell r="F118">
            <v>0</v>
          </cell>
          <cell r="G118">
            <v>0</v>
          </cell>
          <cell r="H118">
            <v>0</v>
          </cell>
          <cell r="I118">
            <v>0</v>
          </cell>
          <cell r="J118">
            <v>0</v>
          </cell>
          <cell r="K118">
            <v>0</v>
          </cell>
        </row>
        <row r="119">
          <cell r="A119" t="str">
            <v>12FLNZN</v>
          </cell>
          <cell r="B119" t="str">
            <v xml:space="preserve">PTMO.P/IMPORT.AUTOS P/LISIADOS-BCO.ESTADO </v>
          </cell>
          <cell r="C119">
            <v>0</v>
          </cell>
          <cell r="D119">
            <v>0</v>
          </cell>
          <cell r="E119">
            <v>0</v>
          </cell>
          <cell r="F119">
            <v>0</v>
          </cell>
          <cell r="G119">
            <v>0</v>
          </cell>
          <cell r="H119">
            <v>0</v>
          </cell>
          <cell r="I119">
            <v>0</v>
          </cell>
          <cell r="J119">
            <v>0</v>
          </cell>
          <cell r="K119">
            <v>0</v>
          </cell>
        </row>
        <row r="120">
          <cell r="A120" t="str">
            <v>12FMNZN</v>
          </cell>
          <cell r="B120" t="str">
            <v xml:space="preserve">REFINANC.REAJUST.BCO.ESTADO </v>
          </cell>
          <cell r="C120">
            <v>0</v>
          </cell>
          <cell r="D120">
            <v>0</v>
          </cell>
          <cell r="E120">
            <v>0</v>
          </cell>
          <cell r="F120">
            <v>0</v>
          </cell>
          <cell r="G120">
            <v>0</v>
          </cell>
          <cell r="H120">
            <v>0</v>
          </cell>
          <cell r="I120">
            <v>0</v>
          </cell>
          <cell r="J120">
            <v>0</v>
          </cell>
          <cell r="K120">
            <v>0</v>
          </cell>
        </row>
        <row r="121">
          <cell r="A121" t="str">
            <v>12FNNZN</v>
          </cell>
          <cell r="B121" t="str">
            <v xml:space="preserve">REFINANC.BCOS ESTADO </v>
          </cell>
          <cell r="C121">
            <v>0</v>
          </cell>
          <cell r="D121">
            <v>0</v>
          </cell>
          <cell r="E121">
            <v>0</v>
          </cell>
          <cell r="F121">
            <v>0</v>
          </cell>
          <cell r="G121">
            <v>0</v>
          </cell>
          <cell r="H121">
            <v>0</v>
          </cell>
          <cell r="I121">
            <v>0</v>
          </cell>
          <cell r="J121">
            <v>0</v>
          </cell>
          <cell r="K121">
            <v>0</v>
          </cell>
        </row>
        <row r="122">
          <cell r="A122" t="str">
            <v>-</v>
          </cell>
          <cell r="B122" t="str">
            <v>PRESTAMOS PARA IMPORTACIONES BCO.DEL ESTADO</v>
          </cell>
          <cell r="C122">
            <v>0</v>
          </cell>
          <cell r="D122">
            <v>0</v>
          </cell>
          <cell r="E122">
            <v>0</v>
          </cell>
          <cell r="F122">
            <v>0</v>
          </cell>
          <cell r="G122">
            <v>0</v>
          </cell>
          <cell r="H122">
            <v>0</v>
          </cell>
          <cell r="I122">
            <v>0</v>
          </cell>
          <cell r="J122">
            <v>0</v>
          </cell>
          <cell r="K122">
            <v>0</v>
          </cell>
        </row>
        <row r="123">
          <cell r="A123" t="str">
            <v>12MMNZN</v>
          </cell>
          <cell r="B123" t="str">
            <v xml:space="preserve">LINEA DE CREDITO DE LIQUIDEZ BECH </v>
          </cell>
          <cell r="C123">
            <v>39000</v>
          </cell>
          <cell r="D123">
            <v>0</v>
          </cell>
          <cell r="E123">
            <v>5000</v>
          </cell>
          <cell r="F123">
            <v>4000</v>
          </cell>
          <cell r="G123">
            <v>0</v>
          </cell>
          <cell r="H123">
            <v>39000</v>
          </cell>
          <cell r="I123">
            <v>0</v>
          </cell>
          <cell r="J123">
            <v>3500</v>
          </cell>
          <cell r="K123">
            <v>0</v>
          </cell>
        </row>
        <row r="124">
          <cell r="A124" t="str">
            <v>12FRNZN</v>
          </cell>
          <cell r="B124" t="str">
            <v>REFIN.CRED.XI REG.B.ESTADO</v>
          </cell>
          <cell r="C124">
            <v>0</v>
          </cell>
          <cell r="D124">
            <v>0</v>
          </cell>
          <cell r="E124">
            <v>0</v>
          </cell>
          <cell r="F124">
            <v>0</v>
          </cell>
          <cell r="G124">
            <v>0</v>
          </cell>
          <cell r="H124">
            <v>0</v>
          </cell>
          <cell r="I124">
            <v>0</v>
          </cell>
          <cell r="J124">
            <v>0</v>
          </cell>
          <cell r="K124">
            <v>0</v>
          </cell>
        </row>
        <row r="125">
          <cell r="A125" t="str">
            <v>12MANZN</v>
          </cell>
          <cell r="B125" t="str">
            <v>REAJ P/COBRAR S/REFIN REAJ BCO ESTADO</v>
          </cell>
          <cell r="C125">
            <v>0</v>
          </cell>
          <cell r="D125">
            <v>0</v>
          </cell>
          <cell r="E125">
            <v>0</v>
          </cell>
          <cell r="F125">
            <v>0</v>
          </cell>
          <cell r="G125">
            <v>0</v>
          </cell>
          <cell r="H125">
            <v>0</v>
          </cell>
          <cell r="I125">
            <v>0</v>
          </cell>
          <cell r="J125">
            <v>0</v>
          </cell>
          <cell r="K125">
            <v>0</v>
          </cell>
        </row>
        <row r="126">
          <cell r="A126" t="str">
            <v>12CFNZN</v>
          </cell>
          <cell r="B126" t="str">
            <v xml:space="preserve">LC.PROGRAM.ORG.INTERNACIONALES BCO. ESTADO </v>
          </cell>
          <cell r="C126">
            <v>0</v>
          </cell>
          <cell r="D126">
            <v>0</v>
          </cell>
          <cell r="E126">
            <v>0</v>
          </cell>
          <cell r="F126">
            <v>0</v>
          </cell>
          <cell r="G126">
            <v>0</v>
          </cell>
          <cell r="H126">
            <v>0</v>
          </cell>
          <cell r="I126">
            <v>0</v>
          </cell>
          <cell r="J126">
            <v>0</v>
          </cell>
          <cell r="K126">
            <v>0</v>
          </cell>
        </row>
        <row r="127">
          <cell r="A127" t="str">
            <v>13DKNZN</v>
          </cell>
          <cell r="B127" t="str">
            <v xml:space="preserve">REAJ.P.COBRAR S.LC.PROG.ORG.INTER.BCO. ESTADO   </v>
          </cell>
          <cell r="C127">
            <v>0</v>
          </cell>
          <cell r="D127">
            <v>0</v>
          </cell>
          <cell r="E127">
            <v>0</v>
          </cell>
          <cell r="F127">
            <v>0</v>
          </cell>
          <cell r="G127">
            <v>0</v>
          </cell>
          <cell r="H127">
            <v>0</v>
          </cell>
          <cell r="I127">
            <v>0</v>
          </cell>
          <cell r="J127">
            <v>0</v>
          </cell>
          <cell r="K127">
            <v>0</v>
          </cell>
        </row>
        <row r="128">
          <cell r="A128" t="str">
            <v>13CGNZN</v>
          </cell>
          <cell r="B128" t="str">
            <v>REAJ P/COBRAR S/L C XI REGION BCO ESTADO</v>
          </cell>
          <cell r="C128">
            <v>0</v>
          </cell>
          <cell r="D128">
            <v>0</v>
          </cell>
          <cell r="E128">
            <v>0</v>
          </cell>
          <cell r="F128">
            <v>0</v>
          </cell>
          <cell r="G128">
            <v>0</v>
          </cell>
          <cell r="H128">
            <v>0</v>
          </cell>
          <cell r="I128">
            <v>0</v>
          </cell>
          <cell r="J128">
            <v>0</v>
          </cell>
          <cell r="K128">
            <v>0</v>
          </cell>
        </row>
        <row r="129">
          <cell r="A129" t="str">
            <v>12FYNZN</v>
          </cell>
          <cell r="B129" t="str">
            <v xml:space="preserve">PRESTAMOS DE URGENCIA BCO.DEL ESTADO </v>
          </cell>
          <cell r="C129">
            <v>0</v>
          </cell>
          <cell r="D129">
            <v>0</v>
          </cell>
          <cell r="E129">
            <v>0</v>
          </cell>
          <cell r="F129">
            <v>0</v>
          </cell>
          <cell r="G129">
            <v>0</v>
          </cell>
          <cell r="H129">
            <v>0</v>
          </cell>
          <cell r="I129">
            <v>0</v>
          </cell>
          <cell r="J129">
            <v>0</v>
          </cell>
          <cell r="K129">
            <v>0</v>
          </cell>
        </row>
        <row r="130">
          <cell r="A130" t="str">
            <v>-</v>
          </cell>
          <cell r="B130" t="str">
            <v>ANTICIPO POR SALDO DE PREC.PAGARE ADQ.BCO.ESTAD</v>
          </cell>
          <cell r="C130">
            <v>0</v>
          </cell>
          <cell r="D130">
            <v>0</v>
          </cell>
          <cell r="E130">
            <v>0</v>
          </cell>
          <cell r="F130">
            <v>0</v>
          </cell>
          <cell r="G130">
            <v>0</v>
          </cell>
          <cell r="H130">
            <v>0</v>
          </cell>
          <cell r="I130">
            <v>0</v>
          </cell>
          <cell r="J130">
            <v>0</v>
          </cell>
          <cell r="K130">
            <v>0</v>
          </cell>
        </row>
        <row r="131">
          <cell r="A131" t="str">
            <v>12AINZN</v>
          </cell>
          <cell r="B131" t="str">
            <v xml:space="preserve">BONOS ADQUIRIDOS A BCO.DEL ESTADO </v>
          </cell>
          <cell r="C131">
            <v>0</v>
          </cell>
          <cell r="D131">
            <v>0</v>
          </cell>
          <cell r="E131">
            <v>0</v>
          </cell>
          <cell r="F131">
            <v>0</v>
          </cell>
          <cell r="G131">
            <v>0</v>
          </cell>
          <cell r="H131">
            <v>0</v>
          </cell>
          <cell r="I131">
            <v>0</v>
          </cell>
          <cell r="J131">
            <v>0</v>
          </cell>
          <cell r="K131">
            <v>0</v>
          </cell>
        </row>
        <row r="132">
          <cell r="A132" t="str">
            <v>12AUNZN</v>
          </cell>
          <cell r="B132" t="str">
            <v>REAJ.P.COBRAR S/BONOS BCO.DEL ESTADO</v>
          </cell>
          <cell r="C132">
            <v>0</v>
          </cell>
          <cell r="D132">
            <v>0</v>
          </cell>
          <cell r="E132">
            <v>0</v>
          </cell>
          <cell r="F132">
            <v>0</v>
          </cell>
          <cell r="G132">
            <v>0</v>
          </cell>
          <cell r="H132">
            <v>0</v>
          </cell>
          <cell r="I132">
            <v>0</v>
          </cell>
          <cell r="J132">
            <v>0</v>
          </cell>
          <cell r="K132">
            <v>0</v>
          </cell>
        </row>
        <row r="133">
          <cell r="A133" t="str">
            <v>12CNNZN</v>
          </cell>
          <cell r="B133" t="str">
            <v xml:space="preserve">LINEA CREDITO A BCO.ESTADO P.CPRA.CARTERA AL 70% M, </v>
          </cell>
          <cell r="C133">
            <v>0</v>
          </cell>
          <cell r="D133">
            <v>0</v>
          </cell>
          <cell r="E133">
            <v>0</v>
          </cell>
          <cell r="F133">
            <v>0</v>
          </cell>
          <cell r="G133">
            <v>0</v>
          </cell>
          <cell r="H133">
            <v>0</v>
          </cell>
          <cell r="I133">
            <v>0</v>
          </cell>
          <cell r="J133">
            <v>0</v>
          </cell>
          <cell r="K133">
            <v>0</v>
          </cell>
        </row>
        <row r="134">
          <cell r="A134" t="str">
            <v>12CHNZN</v>
          </cell>
          <cell r="B134" t="str">
            <v>DESCUENTOS INSTRUMENTOS FINANCIEROS BCO.DEL ESTADO</v>
          </cell>
          <cell r="C134">
            <v>0</v>
          </cell>
          <cell r="D134">
            <v>0</v>
          </cell>
          <cell r="E134">
            <v>0</v>
          </cell>
          <cell r="F134">
            <v>0</v>
          </cell>
          <cell r="G134">
            <v>0</v>
          </cell>
          <cell r="H134">
            <v>0</v>
          </cell>
          <cell r="I134">
            <v>0</v>
          </cell>
          <cell r="J134">
            <v>0</v>
          </cell>
          <cell r="K134">
            <v>0</v>
          </cell>
        </row>
        <row r="135">
          <cell r="A135" t="str">
            <v>12CUNZN</v>
          </cell>
          <cell r="B135" t="str">
            <v>DOCUMENTOS CRED.HIPOTEC.ADQ.BCO.ESTADO</v>
          </cell>
          <cell r="C135">
            <v>6</v>
          </cell>
          <cell r="D135">
            <v>6</v>
          </cell>
          <cell r="E135">
            <v>6</v>
          </cell>
          <cell r="F135">
            <v>5</v>
          </cell>
          <cell r="G135">
            <v>5</v>
          </cell>
          <cell r="H135">
            <v>5</v>
          </cell>
          <cell r="I135">
            <v>3</v>
          </cell>
          <cell r="J135">
            <v>3</v>
          </cell>
          <cell r="K135">
            <v>3</v>
          </cell>
        </row>
        <row r="136">
          <cell r="A136" t="str">
            <v>12MPNZN</v>
          </cell>
          <cell r="B136" t="str">
            <v xml:space="preserve">REAJ.P.COB.S.CPRA.DOC.CRED.HIPOT.ADQ.BCO.ESTADO </v>
          </cell>
          <cell r="C136">
            <v>48</v>
          </cell>
          <cell r="D136">
            <v>48</v>
          </cell>
          <cell r="E136">
            <v>48</v>
          </cell>
          <cell r="F136">
            <v>38</v>
          </cell>
          <cell r="G136">
            <v>38</v>
          </cell>
          <cell r="H136">
            <v>38</v>
          </cell>
          <cell r="I136">
            <v>22</v>
          </cell>
          <cell r="J136">
            <v>22</v>
          </cell>
          <cell r="K136">
            <v>22</v>
          </cell>
        </row>
        <row r="137">
          <cell r="A137" t="str">
            <v>12MSNZN</v>
          </cell>
          <cell r="B137" t="str">
            <v xml:space="preserve">REAJ.P.COB.S.LC.BCO.ESTADO P.CPRA.CARTERA 70 % </v>
          </cell>
          <cell r="C137">
            <v>0</v>
          </cell>
          <cell r="D137">
            <v>0</v>
          </cell>
          <cell r="E137">
            <v>0</v>
          </cell>
          <cell r="F137">
            <v>0</v>
          </cell>
          <cell r="G137">
            <v>0</v>
          </cell>
          <cell r="H137">
            <v>0</v>
          </cell>
          <cell r="I137">
            <v>0</v>
          </cell>
          <cell r="J137">
            <v>0</v>
          </cell>
          <cell r="K137">
            <v>0</v>
          </cell>
        </row>
        <row r="138">
          <cell r="A138" t="str">
            <v>12CPNZN</v>
          </cell>
          <cell r="B138" t="str">
            <v>ANTIC.DE CRED.AL SISTEMA FINANCIERO BECH</v>
          </cell>
          <cell r="C138">
            <v>0</v>
          </cell>
          <cell r="D138">
            <v>0</v>
          </cell>
          <cell r="E138">
            <v>0</v>
          </cell>
          <cell r="F138">
            <v>0</v>
          </cell>
          <cell r="G138">
            <v>0</v>
          </cell>
          <cell r="H138">
            <v>0</v>
          </cell>
          <cell r="I138">
            <v>0</v>
          </cell>
          <cell r="J138">
            <v>0</v>
          </cell>
          <cell r="K138">
            <v>0</v>
          </cell>
        </row>
        <row r="139">
          <cell r="A139" t="str">
            <v>12CVNZN</v>
          </cell>
          <cell r="B139" t="str">
            <v>L.CREDITO.P.REPROGRAMACION DEUDAS BCO.ESTADO</v>
          </cell>
          <cell r="C139">
            <v>0</v>
          </cell>
          <cell r="D139">
            <v>0</v>
          </cell>
          <cell r="E139">
            <v>0</v>
          </cell>
          <cell r="F139">
            <v>0</v>
          </cell>
          <cell r="G139">
            <v>0</v>
          </cell>
          <cell r="H139">
            <v>0</v>
          </cell>
          <cell r="I139">
            <v>0</v>
          </cell>
          <cell r="J139">
            <v>0</v>
          </cell>
          <cell r="K139">
            <v>0</v>
          </cell>
        </row>
        <row r="140">
          <cell r="A140" t="str">
            <v>12CWNZN</v>
          </cell>
          <cell r="B140" t="str">
            <v>REAJ.P.COB.S.LC.P.REPROGRAM.DEUDAS BCO.ESTADO</v>
          </cell>
          <cell r="C140">
            <v>0</v>
          </cell>
          <cell r="D140">
            <v>0</v>
          </cell>
          <cell r="E140">
            <v>0</v>
          </cell>
          <cell r="F140">
            <v>0</v>
          </cell>
          <cell r="G140">
            <v>0</v>
          </cell>
          <cell r="H140">
            <v>0</v>
          </cell>
          <cell r="I140">
            <v>0</v>
          </cell>
          <cell r="J140">
            <v>0</v>
          </cell>
          <cell r="K140">
            <v>0</v>
          </cell>
        </row>
        <row r="141">
          <cell r="A141" t="str">
            <v>12CSNZN</v>
          </cell>
          <cell r="B141" t="str">
            <v>REAJ.P..COB.S.DESC.INST.FINANC.BCO.DEL ESTADO</v>
          </cell>
          <cell r="C141">
            <v>0</v>
          </cell>
          <cell r="D141">
            <v>0</v>
          </cell>
          <cell r="E141">
            <v>0</v>
          </cell>
          <cell r="F141">
            <v>0</v>
          </cell>
          <cell r="G141">
            <v>0</v>
          </cell>
          <cell r="H141">
            <v>0</v>
          </cell>
          <cell r="I141">
            <v>0</v>
          </cell>
          <cell r="J141">
            <v>0</v>
          </cell>
          <cell r="K141">
            <v>0</v>
          </cell>
        </row>
        <row r="142">
          <cell r="A142" t="str">
            <v>12IXNZN</v>
          </cell>
          <cell r="B142" t="str">
            <v xml:space="preserve">LINEA DE CREDITO DE CORTO PLAZO A BANCO DEL ESTADO, </v>
          </cell>
          <cell r="C142">
            <v>0</v>
          </cell>
          <cell r="D142">
            <v>0</v>
          </cell>
          <cell r="E142">
            <v>0</v>
          </cell>
          <cell r="F142">
            <v>0</v>
          </cell>
          <cell r="G142">
            <v>0</v>
          </cell>
          <cell r="H142">
            <v>0</v>
          </cell>
          <cell r="I142">
            <v>0</v>
          </cell>
          <cell r="J142">
            <v>0</v>
          </cell>
          <cell r="K142">
            <v>0</v>
          </cell>
        </row>
        <row r="143">
          <cell r="A143" t="str">
            <v>-</v>
          </cell>
          <cell r="B143" t="str">
            <v>COBRAR S/L/C DE CORTO PLAZO BANCO DEL ESTADO</v>
          </cell>
          <cell r="C143">
            <v>0</v>
          </cell>
          <cell r="D143">
            <v>0</v>
          </cell>
          <cell r="E143">
            <v>0</v>
          </cell>
          <cell r="F143">
            <v>0</v>
          </cell>
          <cell r="G143">
            <v>0</v>
          </cell>
          <cell r="H143">
            <v>0</v>
          </cell>
          <cell r="I143">
            <v>0</v>
          </cell>
          <cell r="J143">
            <v>0</v>
          </cell>
          <cell r="K143">
            <v>0</v>
          </cell>
        </row>
        <row r="144">
          <cell r="A144" t="str">
            <v>12DHNZN</v>
          </cell>
          <cell r="B144" t="str">
            <v xml:space="preserve">LC.REPROGRAMACION DEUDAS HIPOTECARIAS BCO.ESTADO </v>
          </cell>
          <cell r="C144">
            <v>4366</v>
          </cell>
          <cell r="D144">
            <v>4232</v>
          </cell>
          <cell r="E144">
            <v>4119</v>
          </cell>
          <cell r="F144">
            <v>3990</v>
          </cell>
          <cell r="G144">
            <v>3901</v>
          </cell>
          <cell r="H144">
            <v>3730</v>
          </cell>
          <cell r="I144">
            <v>3628</v>
          </cell>
          <cell r="J144">
            <v>3543</v>
          </cell>
          <cell r="K144">
            <v>3468</v>
          </cell>
        </row>
        <row r="145">
          <cell r="A145" t="str">
            <v>12DINZN</v>
          </cell>
          <cell r="B145" t="str">
            <v xml:space="preserve">REAJ.P.COB.S/LC.P.REPROGRAM.DEUDAS HIP.BCO.ESTADO, </v>
          </cell>
          <cell r="C145">
            <v>81</v>
          </cell>
          <cell r="D145">
            <v>81</v>
          </cell>
          <cell r="E145">
            <v>89</v>
          </cell>
          <cell r="F145">
            <v>98</v>
          </cell>
          <cell r="G145">
            <v>102</v>
          </cell>
          <cell r="H145">
            <v>95</v>
          </cell>
          <cell r="I145">
            <v>93</v>
          </cell>
          <cell r="J145">
            <v>78</v>
          </cell>
          <cell r="K145">
            <v>39</v>
          </cell>
        </row>
        <row r="146">
          <cell r="A146" t="str">
            <v>12DNNZN</v>
          </cell>
          <cell r="B146" t="str">
            <v xml:space="preserve">LC.P.CONTRATO CON BCO.ESTADO POR CESION CARTERA, </v>
          </cell>
          <cell r="C146">
            <v>0</v>
          </cell>
          <cell r="D146">
            <v>0</v>
          </cell>
          <cell r="E146">
            <v>0</v>
          </cell>
          <cell r="F146">
            <v>0</v>
          </cell>
          <cell r="G146">
            <v>0</v>
          </cell>
          <cell r="H146">
            <v>0</v>
          </cell>
          <cell r="I146">
            <v>0</v>
          </cell>
          <cell r="J146">
            <v>0</v>
          </cell>
          <cell r="K146">
            <v>0</v>
          </cell>
        </row>
        <row r="147">
          <cell r="A147" t="str">
            <v>12DPNZN</v>
          </cell>
          <cell r="B147" t="str">
            <v xml:space="preserve">REAJ.P.COB.P.LC.CONTR.C.BCO.ESTADO P.CESION CARTER, </v>
          </cell>
          <cell r="C147">
            <v>0</v>
          </cell>
          <cell r="D147">
            <v>0</v>
          </cell>
          <cell r="E147">
            <v>0</v>
          </cell>
          <cell r="F147">
            <v>0</v>
          </cell>
          <cell r="G147">
            <v>0</v>
          </cell>
          <cell r="H147">
            <v>0</v>
          </cell>
          <cell r="I147">
            <v>0</v>
          </cell>
          <cell r="J147">
            <v>0</v>
          </cell>
          <cell r="K147">
            <v>0</v>
          </cell>
        </row>
        <row r="148">
          <cell r="A148" t="str">
            <v>12EUNZN</v>
          </cell>
          <cell r="B148" t="str">
            <v xml:space="preserve">LINEA DE CREDITO PARA CAPITAL DE TRABAJO BECH </v>
          </cell>
          <cell r="C148">
            <v>0</v>
          </cell>
          <cell r="D148">
            <v>0</v>
          </cell>
          <cell r="E148">
            <v>0</v>
          </cell>
          <cell r="F148">
            <v>0</v>
          </cell>
          <cell r="G148">
            <v>0</v>
          </cell>
          <cell r="H148">
            <v>0</v>
          </cell>
          <cell r="I148">
            <v>0</v>
          </cell>
          <cell r="J148">
            <v>0</v>
          </cell>
          <cell r="K148">
            <v>0</v>
          </cell>
        </row>
        <row r="149">
          <cell r="A149" t="str">
            <v>12EVNZN</v>
          </cell>
          <cell r="B149" t="str">
            <v>REAJ.P.COBRAR P.LC P.CAPITAL DE TRABAJO BECH</v>
          </cell>
          <cell r="C149">
            <v>0</v>
          </cell>
          <cell r="D149">
            <v>0</v>
          </cell>
          <cell r="E149">
            <v>0</v>
          </cell>
          <cell r="F149">
            <v>0</v>
          </cell>
          <cell r="G149">
            <v>0</v>
          </cell>
          <cell r="H149">
            <v>0</v>
          </cell>
          <cell r="I149">
            <v>0</v>
          </cell>
          <cell r="J149">
            <v>0</v>
          </cell>
          <cell r="K149">
            <v>0</v>
          </cell>
        </row>
        <row r="150">
          <cell r="A150" t="str">
            <v>-</v>
          </cell>
          <cell r="B150" t="str">
            <v>L.C PARA PAGO OBLIG.C.EXTERIOR DEL BUF Y BHC</v>
          </cell>
          <cell r="C150">
            <v>0</v>
          </cell>
          <cell r="D150">
            <v>0</v>
          </cell>
          <cell r="E150">
            <v>0</v>
          </cell>
          <cell r="F150">
            <v>0</v>
          </cell>
          <cell r="G150">
            <v>0</v>
          </cell>
          <cell r="H150">
            <v>0</v>
          </cell>
          <cell r="I150">
            <v>0</v>
          </cell>
          <cell r="J150">
            <v>0</v>
          </cell>
          <cell r="K150">
            <v>0</v>
          </cell>
        </row>
        <row r="151">
          <cell r="A151" t="str">
            <v>12CANZN</v>
          </cell>
          <cell r="B151" t="str">
            <v>REPROG.DEUDAS S.PRODUCTIVO (ACDO.1578) B.ESTADO</v>
          </cell>
          <cell r="C151">
            <v>0</v>
          </cell>
          <cell r="D151">
            <v>0</v>
          </cell>
          <cell r="E151">
            <v>0</v>
          </cell>
          <cell r="F151">
            <v>0</v>
          </cell>
          <cell r="G151">
            <v>0</v>
          </cell>
          <cell r="H151">
            <v>0</v>
          </cell>
          <cell r="I151">
            <v>0</v>
          </cell>
          <cell r="J151">
            <v>0</v>
          </cell>
          <cell r="K151">
            <v>0</v>
          </cell>
        </row>
        <row r="152">
          <cell r="A152" t="str">
            <v>12DANZN</v>
          </cell>
          <cell r="B152" t="str">
            <v xml:space="preserve">REAJ.P.COBRAR S.REPROG.DEUDAS SEC.PROD.(ACDO 1578), </v>
          </cell>
          <cell r="C152">
            <v>0</v>
          </cell>
          <cell r="D152">
            <v>0</v>
          </cell>
          <cell r="E152">
            <v>0</v>
          </cell>
          <cell r="F152">
            <v>0</v>
          </cell>
          <cell r="G152">
            <v>0</v>
          </cell>
          <cell r="H152">
            <v>0</v>
          </cell>
          <cell r="I152">
            <v>0</v>
          </cell>
          <cell r="J152">
            <v>0</v>
          </cell>
          <cell r="K152">
            <v>0</v>
          </cell>
        </row>
        <row r="153">
          <cell r="A153" t="str">
            <v>12BANZN</v>
          </cell>
          <cell r="B153" t="str">
            <v>LINEA DE CREDITO DE MEDIANO PLAZO</v>
          </cell>
          <cell r="C153">
            <v>0</v>
          </cell>
          <cell r="D153">
            <v>0</v>
          </cell>
          <cell r="E153">
            <v>0</v>
          </cell>
          <cell r="F153">
            <v>0</v>
          </cell>
          <cell r="G153">
            <v>0</v>
          </cell>
          <cell r="H153">
            <v>0</v>
          </cell>
          <cell r="I153">
            <v>0</v>
          </cell>
          <cell r="J153">
            <v>0</v>
          </cell>
          <cell r="K153">
            <v>0</v>
          </cell>
        </row>
        <row r="154">
          <cell r="A154" t="str">
            <v>12GANZN</v>
          </cell>
          <cell r="B154" t="str">
            <v xml:space="preserve">REAJ.P.COB.LC.MEDIANO PLAZO BECH </v>
          </cell>
          <cell r="C154">
            <v>0</v>
          </cell>
          <cell r="D154">
            <v>0</v>
          </cell>
          <cell r="E154">
            <v>0</v>
          </cell>
          <cell r="F154">
            <v>0</v>
          </cell>
          <cell r="G154">
            <v>0</v>
          </cell>
          <cell r="H154">
            <v>0</v>
          </cell>
          <cell r="I154">
            <v>0</v>
          </cell>
          <cell r="J154">
            <v>0</v>
          </cell>
          <cell r="K154">
            <v>0</v>
          </cell>
        </row>
        <row r="155">
          <cell r="A155" t="str">
            <v>12HHNZN</v>
          </cell>
          <cell r="B155" t="str">
            <v xml:space="preserve">LC.DEPOSITOS ACDO.1657 BANCO DEL ESTADO </v>
          </cell>
          <cell r="C155">
            <v>0</v>
          </cell>
          <cell r="D155">
            <v>0</v>
          </cell>
          <cell r="E155">
            <v>0</v>
          </cell>
          <cell r="F155">
            <v>0</v>
          </cell>
          <cell r="G155">
            <v>0</v>
          </cell>
          <cell r="H155">
            <v>0</v>
          </cell>
          <cell r="I155">
            <v>0</v>
          </cell>
          <cell r="J155">
            <v>0</v>
          </cell>
          <cell r="K155">
            <v>0</v>
          </cell>
        </row>
        <row r="156">
          <cell r="A156" t="str">
            <v>12HSNZN</v>
          </cell>
          <cell r="B156" t="str">
            <v xml:space="preserve">CRED.MODALIDAD UNO LIBOR AJUSTADA AC 1686 BECH </v>
          </cell>
          <cell r="C156">
            <v>0</v>
          </cell>
          <cell r="D156">
            <v>0</v>
          </cell>
          <cell r="E156">
            <v>0</v>
          </cell>
          <cell r="F156">
            <v>0</v>
          </cell>
          <cell r="G156">
            <v>0</v>
          </cell>
          <cell r="H156">
            <v>0</v>
          </cell>
          <cell r="I156">
            <v>0</v>
          </cell>
          <cell r="J156">
            <v>0</v>
          </cell>
          <cell r="K156">
            <v>0</v>
          </cell>
        </row>
        <row r="157">
          <cell r="A157" t="str">
            <v>12JGNZN</v>
          </cell>
          <cell r="B157" t="str">
            <v xml:space="preserve">CRED.MOD.UNO TIP 91-365 BCO.DEL ESTADO </v>
          </cell>
          <cell r="C157">
            <v>0</v>
          </cell>
          <cell r="D157">
            <v>0</v>
          </cell>
          <cell r="E157">
            <v>0</v>
          </cell>
          <cell r="F157">
            <v>0</v>
          </cell>
          <cell r="G157">
            <v>0</v>
          </cell>
          <cell r="H157">
            <v>0</v>
          </cell>
          <cell r="I157">
            <v>0</v>
          </cell>
          <cell r="J157">
            <v>0</v>
          </cell>
          <cell r="K157">
            <v>0</v>
          </cell>
        </row>
        <row r="158">
          <cell r="A158" t="str">
            <v>12HTNZN</v>
          </cell>
          <cell r="B158" t="str">
            <v xml:space="preserve">CRED.MODAL.DOS TIP 91-365 BCO.ESTADO </v>
          </cell>
          <cell r="C158">
            <v>0</v>
          </cell>
          <cell r="D158">
            <v>0</v>
          </cell>
          <cell r="E158">
            <v>0</v>
          </cell>
          <cell r="F158">
            <v>0</v>
          </cell>
          <cell r="G158">
            <v>0</v>
          </cell>
          <cell r="H158">
            <v>0</v>
          </cell>
          <cell r="I158">
            <v>0</v>
          </cell>
          <cell r="J158">
            <v>0</v>
          </cell>
          <cell r="K158">
            <v>0</v>
          </cell>
        </row>
        <row r="159">
          <cell r="A159" t="str">
            <v>-</v>
          </cell>
          <cell r="B159" t="str">
            <v>CRED MODALIDAD DOS TIP 30-89 DIAS BCO DEL ESTADO</v>
          </cell>
          <cell r="C159">
            <v>0</v>
          </cell>
          <cell r="D159">
            <v>0</v>
          </cell>
          <cell r="E159">
            <v>0</v>
          </cell>
          <cell r="F159">
            <v>0</v>
          </cell>
          <cell r="G159">
            <v>0</v>
          </cell>
          <cell r="H159">
            <v>0</v>
          </cell>
          <cell r="I159">
            <v>0</v>
          </cell>
          <cell r="J159">
            <v>0</v>
          </cell>
          <cell r="K159">
            <v>0</v>
          </cell>
        </row>
        <row r="160">
          <cell r="A160" t="str">
            <v>12JJNZN</v>
          </cell>
          <cell r="B160" t="str">
            <v xml:space="preserve">L/C PARA CONSTITUIR RESERVA TECNICA BANCO ESTADO </v>
          </cell>
          <cell r="C160">
            <v>0</v>
          </cell>
          <cell r="D160">
            <v>0</v>
          </cell>
          <cell r="E160">
            <v>0</v>
          </cell>
          <cell r="F160">
            <v>0</v>
          </cell>
          <cell r="G160">
            <v>0</v>
          </cell>
          <cell r="H160">
            <v>0</v>
          </cell>
          <cell r="I160">
            <v>0</v>
          </cell>
          <cell r="J160">
            <v>0</v>
          </cell>
          <cell r="K160">
            <v>0</v>
          </cell>
        </row>
        <row r="161">
          <cell r="A161" t="str">
            <v>12JNNZN</v>
          </cell>
          <cell r="B161" t="str">
            <v xml:space="preserve">REAJ.P/COBR S/L/C PARA CONSTITUIR RES.TEC.BECH </v>
          </cell>
          <cell r="C161">
            <v>0</v>
          </cell>
          <cell r="D161">
            <v>0</v>
          </cell>
          <cell r="E161">
            <v>0</v>
          </cell>
          <cell r="F161">
            <v>0</v>
          </cell>
          <cell r="G161">
            <v>0</v>
          </cell>
          <cell r="H161">
            <v>0</v>
          </cell>
          <cell r="I161">
            <v>0</v>
          </cell>
          <cell r="J161">
            <v>0</v>
          </cell>
          <cell r="K161">
            <v>0</v>
          </cell>
        </row>
        <row r="162">
          <cell r="A162" t="str">
            <v>12JSNZN</v>
          </cell>
          <cell r="B162" t="str">
            <v xml:space="preserve">L/C P.LICIT.CART.HIPOT.ANAP AC.1901 BCO.ESTADO </v>
          </cell>
          <cell r="C162">
            <v>3762</v>
          </cell>
          <cell r="D162">
            <v>3689</v>
          </cell>
          <cell r="E162">
            <v>3615</v>
          </cell>
          <cell r="F162">
            <v>3542</v>
          </cell>
          <cell r="G162">
            <v>3542</v>
          </cell>
          <cell r="H162">
            <v>3393</v>
          </cell>
          <cell r="I162">
            <v>3318</v>
          </cell>
          <cell r="J162">
            <v>3318</v>
          </cell>
          <cell r="K162">
            <v>3167</v>
          </cell>
        </row>
        <row r="163">
          <cell r="A163" t="str">
            <v>12JTNZN</v>
          </cell>
          <cell r="B163" t="str">
            <v>REAJ.P.L/C.LICIT.CART.HIP.ANAP.AC.1901 BECH</v>
          </cell>
          <cell r="C163">
            <v>9294</v>
          </cell>
          <cell r="D163">
            <v>9107</v>
          </cell>
          <cell r="E163">
            <v>9000</v>
          </cell>
          <cell r="F163">
            <v>8949</v>
          </cell>
          <cell r="G163">
            <v>8985</v>
          </cell>
          <cell r="H163">
            <v>8570</v>
          </cell>
          <cell r="I163">
            <v>8367</v>
          </cell>
          <cell r="J163">
            <v>8358</v>
          </cell>
          <cell r="K163">
            <v>7990</v>
          </cell>
        </row>
        <row r="164">
          <cell r="A164" t="str">
            <v>12KJNZN</v>
          </cell>
          <cell r="B164" t="str">
            <v xml:space="preserve">LTS.CREDITO POR CESION DE CARTERA HIP.BUF-BHC BECH, </v>
          </cell>
          <cell r="C164">
            <v>0</v>
          </cell>
          <cell r="D164">
            <v>0</v>
          </cell>
          <cell r="E164">
            <v>0</v>
          </cell>
          <cell r="F164">
            <v>0</v>
          </cell>
          <cell r="G164">
            <v>0</v>
          </cell>
          <cell r="H164">
            <v>0</v>
          </cell>
          <cell r="I164">
            <v>0</v>
          </cell>
          <cell r="J164">
            <v>0</v>
          </cell>
          <cell r="K164">
            <v>0</v>
          </cell>
        </row>
        <row r="165">
          <cell r="A165" t="str">
            <v>12KKNZN</v>
          </cell>
          <cell r="B165" t="str">
            <v>REAJ.P.COB.S.LTS.CRED.CS.CART.HIP.BUF-BHC BECH,</v>
          </cell>
          <cell r="C165">
            <v>0</v>
          </cell>
          <cell r="D165">
            <v>0</v>
          </cell>
          <cell r="E165">
            <v>0</v>
          </cell>
          <cell r="F165">
            <v>0</v>
          </cell>
          <cell r="G165">
            <v>0</v>
          </cell>
          <cell r="H165">
            <v>0</v>
          </cell>
          <cell r="I165">
            <v>0</v>
          </cell>
          <cell r="J165">
            <v>0</v>
          </cell>
          <cell r="K165">
            <v>0</v>
          </cell>
        </row>
        <row r="166">
          <cell r="A166" t="str">
            <v>(12KLNZN)</v>
          </cell>
          <cell r="B166" t="str">
            <v>PACTO RETROVENTA BCO.DEL ESTADO</v>
          </cell>
          <cell r="C166">
            <v>0</v>
          </cell>
          <cell r="D166">
            <v>0</v>
          </cell>
          <cell r="E166">
            <v>0</v>
          </cell>
          <cell r="F166">
            <v>0</v>
          </cell>
          <cell r="G166">
            <v>0</v>
          </cell>
          <cell r="H166">
            <v>0</v>
          </cell>
          <cell r="I166">
            <v>0</v>
          </cell>
          <cell r="J166">
            <v>0</v>
          </cell>
          <cell r="K166">
            <v>0</v>
          </cell>
        </row>
        <row r="167">
          <cell r="A167" t="str">
            <v>12FBNZN</v>
          </cell>
          <cell r="B167" t="str">
            <v>REFIN.REAJ.BCOS COMERC</v>
          </cell>
          <cell r="C167">
            <v>0</v>
          </cell>
          <cell r="D167">
            <v>0</v>
          </cell>
          <cell r="E167">
            <v>0</v>
          </cell>
          <cell r="F167">
            <v>0</v>
          </cell>
          <cell r="G167">
            <v>0</v>
          </cell>
          <cell r="H167">
            <v>0</v>
          </cell>
          <cell r="I167">
            <v>0</v>
          </cell>
          <cell r="J167">
            <v>0</v>
          </cell>
          <cell r="K167">
            <v>0</v>
          </cell>
        </row>
        <row r="168">
          <cell r="A168" t="str">
            <v>-</v>
          </cell>
          <cell r="B168" t="str">
            <v>PRESTAMOS PARA IMPORTACIONES BCOS.COMERC.Y FOMENTO</v>
          </cell>
          <cell r="C168">
            <v>0</v>
          </cell>
          <cell r="D168">
            <v>0</v>
          </cell>
          <cell r="E168">
            <v>0</v>
          </cell>
          <cell r="F168">
            <v>0</v>
          </cell>
          <cell r="G168">
            <v>0</v>
          </cell>
          <cell r="H168">
            <v>0</v>
          </cell>
          <cell r="I168">
            <v>0</v>
          </cell>
          <cell r="J168">
            <v>0</v>
          </cell>
          <cell r="K168">
            <v>0</v>
          </cell>
        </row>
        <row r="169">
          <cell r="A169" t="str">
            <v>12ATNZN</v>
          </cell>
          <cell r="B169" t="str">
            <v>DEUDORES EN CTA.CTE.BCOS.COMERCIALES</v>
          </cell>
          <cell r="C169">
            <v>0</v>
          </cell>
          <cell r="D169">
            <v>0</v>
          </cell>
          <cell r="E169">
            <v>0</v>
          </cell>
          <cell r="F169">
            <v>0</v>
          </cell>
          <cell r="G169">
            <v>0</v>
          </cell>
          <cell r="H169">
            <v>0</v>
          </cell>
          <cell r="I169">
            <v>0</v>
          </cell>
          <cell r="J169">
            <v>0</v>
          </cell>
          <cell r="K169">
            <v>0</v>
          </cell>
        </row>
        <row r="170">
          <cell r="A170" t="str">
            <v>12FCNZN</v>
          </cell>
          <cell r="B170" t="str">
            <v xml:space="preserve">REFINANC.BCOS COMERCIALES </v>
          </cell>
          <cell r="C170">
            <v>0</v>
          </cell>
          <cell r="D170">
            <v>0</v>
          </cell>
          <cell r="E170">
            <v>0</v>
          </cell>
          <cell r="F170">
            <v>0</v>
          </cell>
          <cell r="G170">
            <v>0</v>
          </cell>
          <cell r="H170">
            <v>0</v>
          </cell>
          <cell r="I170">
            <v>0</v>
          </cell>
          <cell r="J170">
            <v>0</v>
          </cell>
          <cell r="K170">
            <v>0</v>
          </cell>
        </row>
        <row r="171">
          <cell r="A171" t="str">
            <v>12FDNZN</v>
          </cell>
          <cell r="B171" t="str">
            <v xml:space="preserve">PTMO.P/IMPORT.AUTOS P/LISIADOS-BCOS.COMERCIALES </v>
          </cell>
          <cell r="C171">
            <v>0</v>
          </cell>
          <cell r="D171">
            <v>0</v>
          </cell>
          <cell r="E171">
            <v>0</v>
          </cell>
          <cell r="F171">
            <v>0</v>
          </cell>
          <cell r="G171">
            <v>0</v>
          </cell>
          <cell r="H171">
            <v>0</v>
          </cell>
          <cell r="I171">
            <v>0</v>
          </cell>
          <cell r="J171">
            <v>0</v>
          </cell>
          <cell r="K171">
            <v>0</v>
          </cell>
        </row>
        <row r="172">
          <cell r="A172" t="str">
            <v>12MGNZN</v>
          </cell>
          <cell r="B172" t="str">
            <v>LINEA DE CREDITO DE LIQUIDEZ A BANCOS COMERC.</v>
          </cell>
          <cell r="C172">
            <v>10100</v>
          </cell>
          <cell r="D172">
            <v>12000</v>
          </cell>
          <cell r="E172">
            <v>6000</v>
          </cell>
          <cell r="F172">
            <v>32477</v>
          </cell>
          <cell r="G172">
            <v>3000</v>
          </cell>
          <cell r="H172">
            <v>49982</v>
          </cell>
          <cell r="I172">
            <v>18150</v>
          </cell>
          <cell r="J172">
            <v>636</v>
          </cell>
          <cell r="K172">
            <v>5261</v>
          </cell>
        </row>
        <row r="173">
          <cell r="A173" t="str">
            <v>12FWNZN</v>
          </cell>
          <cell r="B173" t="str">
            <v xml:space="preserve">REAJ P/COBRAR S/REFLN REAJ BCO COMER, </v>
          </cell>
          <cell r="C173">
            <v>0</v>
          </cell>
          <cell r="D173">
            <v>0</v>
          </cell>
          <cell r="E173">
            <v>0</v>
          </cell>
          <cell r="F173">
            <v>0</v>
          </cell>
          <cell r="G173">
            <v>0</v>
          </cell>
          <cell r="H173">
            <v>0</v>
          </cell>
          <cell r="I173">
            <v>0</v>
          </cell>
          <cell r="J173">
            <v>0</v>
          </cell>
          <cell r="K173">
            <v>0</v>
          </cell>
        </row>
        <row r="174">
          <cell r="A174" t="str">
            <v>12BTNZN</v>
          </cell>
          <cell r="B174" t="str">
            <v xml:space="preserve">LC.PROGRAM.ORG.INTERNACIONALES BCOS.COMERCIALES </v>
          </cell>
          <cell r="C174">
            <v>0</v>
          </cell>
          <cell r="D174">
            <v>0</v>
          </cell>
          <cell r="E174">
            <v>0</v>
          </cell>
          <cell r="F174">
            <v>0</v>
          </cell>
          <cell r="G174">
            <v>0</v>
          </cell>
          <cell r="H174">
            <v>0</v>
          </cell>
          <cell r="I174">
            <v>0</v>
          </cell>
          <cell r="J174">
            <v>0</v>
          </cell>
          <cell r="K174">
            <v>0</v>
          </cell>
        </row>
        <row r="175">
          <cell r="A175" t="str">
            <v>13DJNZN</v>
          </cell>
          <cell r="B175" t="str">
            <v xml:space="preserve">REAJ.P.COBRAR S.LC.PROG.ORG.INTER.BCOS.COMERC. </v>
          </cell>
          <cell r="C175">
            <v>0</v>
          </cell>
          <cell r="D175">
            <v>0</v>
          </cell>
          <cell r="E175">
            <v>0</v>
          </cell>
          <cell r="F175">
            <v>0</v>
          </cell>
          <cell r="G175">
            <v>0</v>
          </cell>
          <cell r="H175">
            <v>0</v>
          </cell>
          <cell r="I175">
            <v>0</v>
          </cell>
          <cell r="J175">
            <v>0</v>
          </cell>
          <cell r="K175">
            <v>0</v>
          </cell>
        </row>
        <row r="176">
          <cell r="A176" t="str">
            <v>12FSNZN</v>
          </cell>
          <cell r="B176" t="str">
            <v>SOBREGIROS CTAS.CTES BANCOS NACIONALES</v>
          </cell>
          <cell r="C176">
            <v>0</v>
          </cell>
          <cell r="D176">
            <v>0</v>
          </cell>
          <cell r="E176">
            <v>0</v>
          </cell>
          <cell r="F176">
            <v>0</v>
          </cell>
          <cell r="G176">
            <v>0</v>
          </cell>
          <cell r="H176">
            <v>0</v>
          </cell>
          <cell r="I176">
            <v>0</v>
          </cell>
          <cell r="J176">
            <v>0</v>
          </cell>
          <cell r="K176">
            <v>0</v>
          </cell>
        </row>
        <row r="177">
          <cell r="A177" t="str">
            <v>12CKNZN</v>
          </cell>
          <cell r="B177" t="str">
            <v xml:space="preserve">PAG.ADQ.BCOS.COMERCIALES EN LIQ </v>
          </cell>
          <cell r="C177">
            <v>0</v>
          </cell>
          <cell r="D177">
            <v>0</v>
          </cell>
          <cell r="E177">
            <v>0</v>
          </cell>
          <cell r="F177">
            <v>0</v>
          </cell>
          <cell r="G177">
            <v>0</v>
          </cell>
          <cell r="H177">
            <v>0</v>
          </cell>
          <cell r="I177">
            <v>0</v>
          </cell>
          <cell r="J177">
            <v>0</v>
          </cell>
          <cell r="K177">
            <v>0</v>
          </cell>
        </row>
        <row r="178">
          <cell r="A178" t="str">
            <v>12ANNZN</v>
          </cell>
          <cell r="B178" t="str">
            <v xml:space="preserve">CONSOLIDAC. PREST.URGENCIA BCOS. COMERCIALES </v>
          </cell>
          <cell r="C178">
            <v>0</v>
          </cell>
          <cell r="D178">
            <v>0</v>
          </cell>
          <cell r="E178">
            <v>0</v>
          </cell>
          <cell r="F178">
            <v>0</v>
          </cell>
          <cell r="G178">
            <v>0</v>
          </cell>
          <cell r="H178">
            <v>0</v>
          </cell>
          <cell r="I178">
            <v>0</v>
          </cell>
          <cell r="J178">
            <v>0</v>
          </cell>
          <cell r="K178">
            <v>0</v>
          </cell>
        </row>
        <row r="179">
          <cell r="A179" t="str">
            <v>12AJNZN</v>
          </cell>
          <cell r="B179" t="str">
            <v>FONDOS LICITADOS A BANCOS COMERCIALES,</v>
          </cell>
          <cell r="C179">
            <v>0</v>
          </cell>
          <cell r="D179">
            <v>0</v>
          </cell>
          <cell r="E179">
            <v>0</v>
          </cell>
          <cell r="F179">
            <v>0</v>
          </cell>
          <cell r="G179">
            <v>0</v>
          </cell>
          <cell r="H179">
            <v>0</v>
          </cell>
          <cell r="I179">
            <v>0</v>
          </cell>
          <cell r="J179">
            <v>0</v>
          </cell>
          <cell r="K179">
            <v>0</v>
          </cell>
        </row>
        <row r="180">
          <cell r="A180" t="str">
            <v>12AVNZN</v>
          </cell>
          <cell r="B180" t="str">
            <v>REAJ.P.RECIBIR P.FDOS.LICITADOS A BCOS.COMERC.</v>
          </cell>
          <cell r="C180">
            <v>0</v>
          </cell>
          <cell r="D180">
            <v>0</v>
          </cell>
          <cell r="E180">
            <v>0</v>
          </cell>
          <cell r="F180">
            <v>0</v>
          </cell>
          <cell r="G180">
            <v>0</v>
          </cell>
          <cell r="H180">
            <v>0</v>
          </cell>
          <cell r="I180">
            <v>0</v>
          </cell>
          <cell r="J180">
            <v>0</v>
          </cell>
          <cell r="K180">
            <v>0</v>
          </cell>
        </row>
        <row r="181">
          <cell r="A181" t="str">
            <v>12AZNZN</v>
          </cell>
          <cell r="B181" t="str">
            <v>BONOS ADQUIRIDOS A BCOS.COMERCIALES</v>
          </cell>
          <cell r="C181">
            <v>0</v>
          </cell>
          <cell r="D181">
            <v>0</v>
          </cell>
          <cell r="E181">
            <v>0</v>
          </cell>
          <cell r="F181">
            <v>0</v>
          </cell>
          <cell r="G181">
            <v>0</v>
          </cell>
          <cell r="H181">
            <v>0</v>
          </cell>
          <cell r="I181">
            <v>0</v>
          </cell>
          <cell r="J181">
            <v>0</v>
          </cell>
          <cell r="K181">
            <v>0</v>
          </cell>
        </row>
        <row r="182">
          <cell r="A182" t="str">
            <v>12CCNZN</v>
          </cell>
          <cell r="B182" t="str">
            <v xml:space="preserve">REAJ.P.COBRAR S.BONOS BCOS.COMERCIALES </v>
          </cell>
          <cell r="C182">
            <v>0</v>
          </cell>
          <cell r="D182">
            <v>0</v>
          </cell>
          <cell r="E182">
            <v>0</v>
          </cell>
          <cell r="F182">
            <v>0</v>
          </cell>
          <cell r="G182">
            <v>0</v>
          </cell>
          <cell r="H182">
            <v>0</v>
          </cell>
          <cell r="I182">
            <v>0</v>
          </cell>
          <cell r="J182">
            <v>0</v>
          </cell>
          <cell r="K182">
            <v>0</v>
          </cell>
        </row>
        <row r="183">
          <cell r="A183" t="str">
            <v>12CINZN</v>
          </cell>
          <cell r="B183" t="str">
            <v xml:space="preserve">CARTERA ADQ.C.PACTO DE RETOVTA.BCOS.COM.(ACDO.1488, </v>
          </cell>
          <cell r="C183">
            <v>0</v>
          </cell>
          <cell r="D183">
            <v>0</v>
          </cell>
          <cell r="E183">
            <v>0</v>
          </cell>
          <cell r="F183">
            <v>0</v>
          </cell>
          <cell r="G183">
            <v>0</v>
          </cell>
          <cell r="H183">
            <v>0</v>
          </cell>
          <cell r="I183">
            <v>0</v>
          </cell>
          <cell r="J183">
            <v>0</v>
          </cell>
          <cell r="K183">
            <v>0</v>
          </cell>
        </row>
        <row r="184">
          <cell r="A184" t="str">
            <v>-</v>
          </cell>
          <cell r="B184" t="str">
            <v xml:space="preserve">PRESTAMOS PARA CUBRIR DEFICIT DE ENCAJE BCOS.COMER, </v>
          </cell>
          <cell r="C184">
            <v>0</v>
          </cell>
          <cell r="D184">
            <v>0</v>
          </cell>
          <cell r="E184">
            <v>0</v>
          </cell>
          <cell r="F184">
            <v>0</v>
          </cell>
          <cell r="G184">
            <v>0</v>
          </cell>
          <cell r="H184">
            <v>0</v>
          </cell>
          <cell r="I184">
            <v>0</v>
          </cell>
          <cell r="J184">
            <v>0</v>
          </cell>
          <cell r="K184">
            <v>0</v>
          </cell>
        </row>
        <row r="185">
          <cell r="A185" t="str">
            <v>12MTNZN</v>
          </cell>
          <cell r="B185" t="str">
            <v xml:space="preserve">DOCUMENTOS DE CDTO.HIPOTECARIO ADQ.BCOS.COMERC. </v>
          </cell>
          <cell r="C185">
            <v>627</v>
          </cell>
          <cell r="D185">
            <v>623</v>
          </cell>
          <cell r="E185">
            <v>612</v>
          </cell>
          <cell r="F185">
            <v>477</v>
          </cell>
          <cell r="G185">
            <v>474</v>
          </cell>
          <cell r="H185">
            <v>462</v>
          </cell>
          <cell r="I185">
            <v>331</v>
          </cell>
          <cell r="J185">
            <v>329</v>
          </cell>
          <cell r="K185">
            <v>316</v>
          </cell>
        </row>
        <row r="186">
          <cell r="A186" t="str">
            <v>12CQNZN</v>
          </cell>
          <cell r="B186" t="str">
            <v>REAJ.COBRAR S.CPRA.DOC.CDTO HIP ADQ.B.COM.</v>
          </cell>
          <cell r="C186">
            <v>4881</v>
          </cell>
          <cell r="D186">
            <v>4848</v>
          </cell>
          <cell r="E186">
            <v>4790</v>
          </cell>
          <cell r="F186">
            <v>3777</v>
          </cell>
          <cell r="G186">
            <v>3770</v>
          </cell>
          <cell r="H186">
            <v>3664</v>
          </cell>
          <cell r="I186">
            <v>2619</v>
          </cell>
          <cell r="J186">
            <v>2597</v>
          </cell>
          <cell r="K186">
            <v>2505</v>
          </cell>
        </row>
        <row r="187">
          <cell r="A187" t="str">
            <v>-</v>
          </cell>
          <cell r="B187" t="str">
            <v xml:space="preserve">ANTICIPOS DE CREDITOS AL SISTEMA FINANC.BCOS.COMER, </v>
          </cell>
          <cell r="C187">
            <v>0</v>
          </cell>
          <cell r="D187">
            <v>0</v>
          </cell>
          <cell r="E187">
            <v>0</v>
          </cell>
          <cell r="F187">
            <v>0</v>
          </cell>
          <cell r="G187">
            <v>0</v>
          </cell>
          <cell r="H187">
            <v>0</v>
          </cell>
          <cell r="I187">
            <v>0</v>
          </cell>
          <cell r="J187">
            <v>0</v>
          </cell>
          <cell r="K187">
            <v>0</v>
          </cell>
        </row>
        <row r="188">
          <cell r="A188" t="str">
            <v>12MUNZN</v>
          </cell>
          <cell r="B188" t="str">
            <v xml:space="preserve">CONSOLIDACION PRESTAMOS URGENCIA BCOS.COMERCIALES, </v>
          </cell>
          <cell r="C188">
            <v>0</v>
          </cell>
          <cell r="D188">
            <v>0</v>
          </cell>
          <cell r="E188">
            <v>0</v>
          </cell>
          <cell r="F188">
            <v>0</v>
          </cell>
          <cell r="G188">
            <v>0</v>
          </cell>
          <cell r="H188">
            <v>0</v>
          </cell>
          <cell r="I188">
            <v>0</v>
          </cell>
          <cell r="J188">
            <v>0</v>
          </cell>
          <cell r="K188">
            <v>0</v>
          </cell>
        </row>
        <row r="189">
          <cell r="A189" t="str">
            <v>12CRNZN</v>
          </cell>
          <cell r="B189" t="str">
            <v xml:space="preserve">L.CR.P.REPROGRAMACION DEUDAS BCOS.COMERCIALES </v>
          </cell>
          <cell r="C189">
            <v>0</v>
          </cell>
          <cell r="D189">
            <v>0</v>
          </cell>
          <cell r="E189">
            <v>0</v>
          </cell>
          <cell r="F189">
            <v>0</v>
          </cell>
          <cell r="G189">
            <v>0</v>
          </cell>
          <cell r="H189">
            <v>0</v>
          </cell>
          <cell r="I189">
            <v>0</v>
          </cell>
          <cell r="J189">
            <v>0</v>
          </cell>
          <cell r="K189">
            <v>0</v>
          </cell>
        </row>
        <row r="190">
          <cell r="A190" t="str">
            <v>12CTNZN</v>
          </cell>
          <cell r="B190" t="str">
            <v xml:space="preserve">REAJ.P.COB.S.LC.REPROG.DEUDAS BCOS.COMERCIALRS </v>
          </cell>
          <cell r="C190">
            <v>0</v>
          </cell>
          <cell r="D190">
            <v>0</v>
          </cell>
          <cell r="E190">
            <v>0</v>
          </cell>
          <cell r="F190">
            <v>0</v>
          </cell>
          <cell r="G190">
            <v>0</v>
          </cell>
          <cell r="H190">
            <v>0</v>
          </cell>
          <cell r="I190">
            <v>0</v>
          </cell>
          <cell r="J190">
            <v>0</v>
          </cell>
          <cell r="K190">
            <v>0</v>
          </cell>
        </row>
        <row r="191">
          <cell r="A191" t="str">
            <v>12HPNZN</v>
          </cell>
          <cell r="B191" t="str">
            <v xml:space="preserve">LINEA CREDITO CORTO PLAZO A BCOS.COMERCIALES </v>
          </cell>
          <cell r="C191">
            <v>0</v>
          </cell>
          <cell r="D191">
            <v>0</v>
          </cell>
          <cell r="E191">
            <v>0</v>
          </cell>
          <cell r="F191">
            <v>0</v>
          </cell>
          <cell r="G191">
            <v>0</v>
          </cell>
          <cell r="H191">
            <v>0</v>
          </cell>
          <cell r="I191">
            <v>0</v>
          </cell>
          <cell r="J191">
            <v>0</v>
          </cell>
          <cell r="K191">
            <v>0</v>
          </cell>
        </row>
        <row r="192">
          <cell r="A192" t="str">
            <v>12HKNZN</v>
          </cell>
          <cell r="B192" t="str">
            <v xml:space="preserve">REAJ.P.COBRAR S/L/C.CORTO PLAZO BANCOS COMERCIALES, </v>
          </cell>
          <cell r="C192">
            <v>0</v>
          </cell>
          <cell r="D192">
            <v>0</v>
          </cell>
          <cell r="E192">
            <v>0</v>
          </cell>
          <cell r="F192">
            <v>0</v>
          </cell>
          <cell r="G192">
            <v>0</v>
          </cell>
          <cell r="H192">
            <v>0</v>
          </cell>
          <cell r="I192">
            <v>0</v>
          </cell>
          <cell r="J192">
            <v>0</v>
          </cell>
          <cell r="K192">
            <v>0</v>
          </cell>
        </row>
        <row r="193">
          <cell r="A193" t="str">
            <v>12KINZN</v>
          </cell>
          <cell r="B193" t="str">
            <v xml:space="preserve">REAJUSTES POR COBRAR S.CONSOLID.PRES.URGENCIA </v>
          </cell>
          <cell r="C193">
            <v>0</v>
          </cell>
          <cell r="D193">
            <v>0</v>
          </cell>
          <cell r="E193">
            <v>0</v>
          </cell>
          <cell r="F193">
            <v>0</v>
          </cell>
          <cell r="G193">
            <v>0</v>
          </cell>
          <cell r="H193">
            <v>0</v>
          </cell>
          <cell r="I193">
            <v>0</v>
          </cell>
          <cell r="J193">
            <v>0</v>
          </cell>
          <cell r="K193">
            <v>0</v>
          </cell>
        </row>
        <row r="194">
          <cell r="A194" t="str">
            <v>12DQNZN</v>
          </cell>
          <cell r="B194" t="str">
            <v xml:space="preserve">LC.P.REPROGRAM.DEUDAS HIPOTECARIAS BCOS.COMERCIALE, </v>
          </cell>
          <cell r="C194">
            <v>27114</v>
          </cell>
          <cell r="D194">
            <v>26564</v>
          </cell>
          <cell r="E194">
            <v>26031</v>
          </cell>
          <cell r="F194">
            <v>25379</v>
          </cell>
          <cell r="G194">
            <v>24994</v>
          </cell>
          <cell r="H194">
            <v>24216</v>
          </cell>
          <cell r="I194">
            <v>23782</v>
          </cell>
          <cell r="J194">
            <v>23203</v>
          </cell>
          <cell r="K194">
            <v>22887</v>
          </cell>
        </row>
        <row r="195">
          <cell r="A195" t="str">
            <v>12DRNZN</v>
          </cell>
          <cell r="B195" t="str">
            <v xml:space="preserve">REAJ.P.COB.S.LC.REPROGRAM.DEUDAS HIPOT.BCOS.COMERC, </v>
          </cell>
          <cell r="C195">
            <v>288</v>
          </cell>
          <cell r="D195">
            <v>174</v>
          </cell>
          <cell r="E195">
            <v>282</v>
          </cell>
          <cell r="F195">
            <v>525</v>
          </cell>
          <cell r="G195">
            <v>570</v>
          </cell>
          <cell r="H195">
            <v>409</v>
          </cell>
          <cell r="I195">
            <v>370</v>
          </cell>
          <cell r="J195">
            <v>319</v>
          </cell>
          <cell r="K195">
            <v>333</v>
          </cell>
        </row>
        <row r="196">
          <cell r="A196" t="str">
            <v>12EWNZN</v>
          </cell>
          <cell r="B196" t="str">
            <v xml:space="preserve">CONTRATOS VTAS.CARTERA ADQ.A INST.FINANC.LIQ.B.COM, </v>
          </cell>
          <cell r="C196">
            <v>28</v>
          </cell>
          <cell r="D196">
            <v>28</v>
          </cell>
          <cell r="E196">
            <v>23</v>
          </cell>
          <cell r="F196">
            <v>23</v>
          </cell>
          <cell r="G196">
            <v>23</v>
          </cell>
          <cell r="H196">
            <v>18</v>
          </cell>
          <cell r="I196">
            <v>18</v>
          </cell>
          <cell r="J196">
            <v>18</v>
          </cell>
          <cell r="K196">
            <v>13</v>
          </cell>
        </row>
        <row r="197">
          <cell r="A197" t="str">
            <v>12DSNZN</v>
          </cell>
          <cell r="B197" t="str">
            <v>REAJ.P.COB S.CONTR.VTAS.CARTERA ADQ.INS.FIN.LIQ.B.</v>
          </cell>
          <cell r="C197">
            <v>143</v>
          </cell>
          <cell r="D197">
            <v>139</v>
          </cell>
          <cell r="E197">
            <v>119</v>
          </cell>
          <cell r="F197">
            <v>120</v>
          </cell>
          <cell r="G197">
            <v>117</v>
          </cell>
          <cell r="H197">
            <v>95</v>
          </cell>
          <cell r="I197">
            <v>94</v>
          </cell>
          <cell r="J197">
            <v>90</v>
          </cell>
          <cell r="K197">
            <v>68</v>
          </cell>
        </row>
        <row r="198">
          <cell r="A198" t="str">
            <v>12DTNZN</v>
          </cell>
          <cell r="B198" t="str">
            <v>LINEA CREDITO PARA CAPITAL DE TRABAJO BCOS.COM.,</v>
          </cell>
          <cell r="C198">
            <v>0</v>
          </cell>
          <cell r="D198">
            <v>0</v>
          </cell>
          <cell r="E198">
            <v>0</v>
          </cell>
          <cell r="F198">
            <v>0</v>
          </cell>
          <cell r="G198">
            <v>0</v>
          </cell>
          <cell r="H198">
            <v>0</v>
          </cell>
          <cell r="I198">
            <v>0</v>
          </cell>
          <cell r="J198">
            <v>0</v>
          </cell>
          <cell r="K198">
            <v>0</v>
          </cell>
        </row>
        <row r="199">
          <cell r="A199" t="str">
            <v>12DUNZN</v>
          </cell>
          <cell r="B199" t="str">
            <v xml:space="preserve">REAJ.P.COB.LC PARA CAPITAL DE TRABAJO BCOS.COM., </v>
          </cell>
          <cell r="C199">
            <v>0</v>
          </cell>
          <cell r="D199">
            <v>0</v>
          </cell>
          <cell r="E199">
            <v>0</v>
          </cell>
          <cell r="F199">
            <v>0</v>
          </cell>
          <cell r="G199">
            <v>0</v>
          </cell>
          <cell r="H199">
            <v>0</v>
          </cell>
          <cell r="I199">
            <v>0</v>
          </cell>
          <cell r="J199">
            <v>0</v>
          </cell>
          <cell r="K199">
            <v>0</v>
          </cell>
        </row>
        <row r="200">
          <cell r="A200" t="str">
            <v>12EYNZN</v>
          </cell>
          <cell r="B200" t="str">
            <v xml:space="preserve">PRESTAMO A BANCOS COMERCIALES </v>
          </cell>
          <cell r="C200">
            <v>0</v>
          </cell>
          <cell r="D200">
            <v>0</v>
          </cell>
          <cell r="E200">
            <v>0</v>
          </cell>
          <cell r="F200">
            <v>0</v>
          </cell>
          <cell r="G200">
            <v>0</v>
          </cell>
          <cell r="H200">
            <v>0</v>
          </cell>
          <cell r="I200">
            <v>0</v>
          </cell>
          <cell r="J200">
            <v>0</v>
          </cell>
          <cell r="K200">
            <v>0</v>
          </cell>
        </row>
        <row r="201">
          <cell r="A201" t="str">
            <v>12EZNZN</v>
          </cell>
          <cell r="B201" t="str">
            <v xml:space="preserve">REAJ.P.COB.POR PRESTAMOS A BANCOS COMERCIALES </v>
          </cell>
          <cell r="C201">
            <v>0</v>
          </cell>
          <cell r="D201">
            <v>0</v>
          </cell>
          <cell r="E201">
            <v>0</v>
          </cell>
          <cell r="F201">
            <v>0</v>
          </cell>
          <cell r="G201">
            <v>0</v>
          </cell>
          <cell r="H201">
            <v>0</v>
          </cell>
          <cell r="I201">
            <v>0</v>
          </cell>
          <cell r="J201">
            <v>0</v>
          </cell>
          <cell r="K201">
            <v>0</v>
          </cell>
        </row>
        <row r="202">
          <cell r="A202" t="str">
            <v>12GXNZN</v>
          </cell>
          <cell r="B202" t="str">
            <v xml:space="preserve">COMPRA CARTERA C/PACTO DE REVENTA P.CONTADO B.COM., </v>
          </cell>
          <cell r="C202">
            <v>0</v>
          </cell>
          <cell r="D202">
            <v>0</v>
          </cell>
          <cell r="E202">
            <v>0</v>
          </cell>
          <cell r="F202">
            <v>0</v>
          </cell>
          <cell r="G202">
            <v>0</v>
          </cell>
          <cell r="H202">
            <v>0</v>
          </cell>
          <cell r="I202">
            <v>0</v>
          </cell>
          <cell r="J202">
            <v>0</v>
          </cell>
          <cell r="K202">
            <v>0</v>
          </cell>
        </row>
        <row r="203">
          <cell r="A203" t="str">
            <v>12GYNZN</v>
          </cell>
          <cell r="B203" t="str">
            <v xml:space="preserve">REAJ.COMP.CART.C/PACTO DE REVENTA P.CONTADO B.COM., </v>
          </cell>
          <cell r="C203">
            <v>0</v>
          </cell>
          <cell r="D203">
            <v>0</v>
          </cell>
          <cell r="E203">
            <v>0</v>
          </cell>
          <cell r="F203">
            <v>0</v>
          </cell>
          <cell r="G203">
            <v>0</v>
          </cell>
          <cell r="H203">
            <v>0</v>
          </cell>
          <cell r="I203">
            <v>0</v>
          </cell>
          <cell r="J203">
            <v>0</v>
          </cell>
          <cell r="K203">
            <v>0</v>
          </cell>
        </row>
        <row r="204">
          <cell r="A204" t="str">
            <v>12CXNZN</v>
          </cell>
          <cell r="B204" t="str">
            <v xml:space="preserve">REPROG.CRED.DE CONSUMO BCOS.COMERCIALES </v>
          </cell>
          <cell r="C204">
            <v>0</v>
          </cell>
          <cell r="D204">
            <v>0</v>
          </cell>
          <cell r="E204">
            <v>0</v>
          </cell>
          <cell r="F204">
            <v>0</v>
          </cell>
          <cell r="G204">
            <v>0</v>
          </cell>
          <cell r="H204">
            <v>0</v>
          </cell>
          <cell r="I204">
            <v>0</v>
          </cell>
          <cell r="J204">
            <v>0</v>
          </cell>
          <cell r="K204">
            <v>0</v>
          </cell>
        </row>
        <row r="205">
          <cell r="A205" t="str">
            <v>12CYNZN</v>
          </cell>
          <cell r="B205" t="str">
            <v>REAJ.P.COBRAR S.REPROG.CRED.CONSUMO B.COMERC.</v>
          </cell>
          <cell r="C205">
            <v>0</v>
          </cell>
          <cell r="D205">
            <v>0</v>
          </cell>
          <cell r="E205">
            <v>0</v>
          </cell>
          <cell r="F205">
            <v>0</v>
          </cell>
          <cell r="G205">
            <v>0</v>
          </cell>
          <cell r="H205">
            <v>0</v>
          </cell>
          <cell r="I205">
            <v>0</v>
          </cell>
          <cell r="J205">
            <v>0</v>
          </cell>
          <cell r="K205">
            <v>0</v>
          </cell>
        </row>
        <row r="206">
          <cell r="A206" t="str">
            <v>12CZNZN</v>
          </cell>
          <cell r="B206" t="str">
            <v xml:space="preserve">REPROG.DEUDAS SECTOR PRODUC.(ACDO 1578) B.COMERC., </v>
          </cell>
          <cell r="C206">
            <v>0</v>
          </cell>
          <cell r="D206">
            <v>0</v>
          </cell>
          <cell r="E206">
            <v>0</v>
          </cell>
          <cell r="F206">
            <v>0</v>
          </cell>
          <cell r="G206">
            <v>0</v>
          </cell>
          <cell r="H206">
            <v>0</v>
          </cell>
          <cell r="I206">
            <v>0</v>
          </cell>
          <cell r="J206">
            <v>0</v>
          </cell>
          <cell r="K206">
            <v>0</v>
          </cell>
        </row>
        <row r="207">
          <cell r="A207" t="str">
            <v>12GZNZN</v>
          </cell>
          <cell r="B207" t="str">
            <v xml:space="preserve">REAJ.P.COBRAR S.REPROG.DEUDAS SECTOR PRODUC.B.COM., </v>
          </cell>
          <cell r="C207">
            <v>0</v>
          </cell>
          <cell r="D207">
            <v>0</v>
          </cell>
          <cell r="E207">
            <v>0</v>
          </cell>
          <cell r="F207">
            <v>0</v>
          </cell>
          <cell r="G207">
            <v>0</v>
          </cell>
          <cell r="H207">
            <v>0</v>
          </cell>
          <cell r="I207">
            <v>0</v>
          </cell>
          <cell r="J207">
            <v>0</v>
          </cell>
          <cell r="K207">
            <v>0</v>
          </cell>
        </row>
        <row r="208">
          <cell r="A208" t="str">
            <v>12NQNZN</v>
          </cell>
          <cell r="B208" t="str">
            <v xml:space="preserve">DESCUENTO DE INSTRUMENTOS FINANCIEROS B.COMERC.MN, </v>
          </cell>
          <cell r="C208">
            <v>0</v>
          </cell>
          <cell r="D208">
            <v>0</v>
          </cell>
          <cell r="E208">
            <v>0</v>
          </cell>
          <cell r="F208">
            <v>0</v>
          </cell>
          <cell r="G208">
            <v>0</v>
          </cell>
          <cell r="H208">
            <v>0</v>
          </cell>
          <cell r="I208">
            <v>0</v>
          </cell>
          <cell r="J208">
            <v>0</v>
          </cell>
          <cell r="K208">
            <v>0</v>
          </cell>
        </row>
        <row r="209">
          <cell r="A209" t="str">
            <v>12NRNZN</v>
          </cell>
          <cell r="B209" t="str">
            <v>REAJ.P.COBRAR S.DESC.INSTRUM.FINANC.B.COMERC.</v>
          </cell>
          <cell r="C209">
            <v>0</v>
          </cell>
          <cell r="D209">
            <v>0</v>
          </cell>
          <cell r="E209">
            <v>0</v>
          </cell>
          <cell r="F209">
            <v>0</v>
          </cell>
          <cell r="G209">
            <v>0</v>
          </cell>
          <cell r="H209">
            <v>0</v>
          </cell>
          <cell r="I209">
            <v>0</v>
          </cell>
          <cell r="J209">
            <v>0</v>
          </cell>
          <cell r="K209">
            <v>0</v>
          </cell>
        </row>
        <row r="210">
          <cell r="A210" t="str">
            <v>12NUNZN</v>
          </cell>
          <cell r="B210" t="str">
            <v>LINEA DE CREDITO DE MEDIANO PLAZO A BCOS.COMERC.</v>
          </cell>
          <cell r="C210">
            <v>0</v>
          </cell>
          <cell r="D210">
            <v>0</v>
          </cell>
          <cell r="E210">
            <v>0</v>
          </cell>
          <cell r="F210">
            <v>0</v>
          </cell>
          <cell r="G210">
            <v>0</v>
          </cell>
          <cell r="H210">
            <v>0</v>
          </cell>
          <cell r="I210">
            <v>0</v>
          </cell>
          <cell r="J210">
            <v>0</v>
          </cell>
          <cell r="K210">
            <v>0</v>
          </cell>
        </row>
        <row r="211">
          <cell r="A211" t="str">
            <v>12NVNZN</v>
          </cell>
          <cell r="B211" t="str">
            <v>REAJ.P.COB.S.LC.DE MEDIANO PLAZO A BCOS.COMERC.</v>
          </cell>
          <cell r="C211">
            <v>0</v>
          </cell>
          <cell r="D211">
            <v>0</v>
          </cell>
          <cell r="E211">
            <v>0</v>
          </cell>
          <cell r="F211">
            <v>0</v>
          </cell>
          <cell r="G211">
            <v>0</v>
          </cell>
          <cell r="H211">
            <v>0</v>
          </cell>
          <cell r="I211">
            <v>0</v>
          </cell>
          <cell r="J211">
            <v>0</v>
          </cell>
          <cell r="K211">
            <v>0</v>
          </cell>
        </row>
        <row r="212">
          <cell r="A212" t="str">
            <v>12HJNZN</v>
          </cell>
          <cell r="B212" t="str">
            <v>CONTRATO NOVACION CARTERA POR OBLIGACION SUBORDINA</v>
          </cell>
          <cell r="C212">
            <v>762145</v>
          </cell>
          <cell r="D212">
            <v>762145</v>
          </cell>
          <cell r="E212">
            <v>762145</v>
          </cell>
          <cell r="F212">
            <v>895586</v>
          </cell>
          <cell r="G212">
            <v>895586</v>
          </cell>
          <cell r="H212">
            <v>895586</v>
          </cell>
          <cell r="I212">
            <v>895586</v>
          </cell>
          <cell r="J212">
            <v>895586</v>
          </cell>
          <cell r="K212">
            <v>895586</v>
          </cell>
        </row>
        <row r="213">
          <cell r="A213" t="str">
            <v>12HONZN</v>
          </cell>
          <cell r="B213" t="str">
            <v xml:space="preserve">REAJUSTES P.COBRAR S.CONTRATO NOVACION CART.SUBOR., </v>
          </cell>
          <cell r="C213">
            <v>97685</v>
          </cell>
          <cell r="D213">
            <v>97268</v>
          </cell>
          <cell r="E213">
            <v>102419</v>
          </cell>
          <cell r="F213">
            <v>0</v>
          </cell>
          <cell r="G213">
            <v>2573</v>
          </cell>
          <cell r="H213">
            <v>-204</v>
          </cell>
          <cell r="I213">
            <v>-1280</v>
          </cell>
          <cell r="J213">
            <v>-1914</v>
          </cell>
          <cell r="K213">
            <v>-924</v>
          </cell>
        </row>
        <row r="214">
          <cell r="A214" t="str">
            <v>12HUNZN</v>
          </cell>
          <cell r="B214" t="str">
            <v xml:space="preserve">CRED.MODALIDAD UNO LIBOR AJUSTADA AC 1686 BCOM </v>
          </cell>
          <cell r="C214">
            <v>481</v>
          </cell>
          <cell r="D214">
            <v>442</v>
          </cell>
          <cell r="E214">
            <v>0</v>
          </cell>
          <cell r="F214">
            <v>0</v>
          </cell>
          <cell r="G214">
            <v>0</v>
          </cell>
          <cell r="H214">
            <v>0</v>
          </cell>
          <cell r="I214">
            <v>0</v>
          </cell>
          <cell r="J214">
            <v>0</v>
          </cell>
          <cell r="K214">
            <v>0</v>
          </cell>
        </row>
        <row r="215">
          <cell r="A215" t="str">
            <v>12HINZN</v>
          </cell>
          <cell r="B215" t="str">
            <v xml:space="preserve">CRED.MODALIDAD UNO TIP 91-365 BCOS.COMERCIALES </v>
          </cell>
          <cell r="C215">
            <v>0</v>
          </cell>
          <cell r="D215">
            <v>0</v>
          </cell>
          <cell r="E215">
            <v>0</v>
          </cell>
          <cell r="F215">
            <v>0</v>
          </cell>
          <cell r="G215">
            <v>0</v>
          </cell>
          <cell r="H215">
            <v>0</v>
          </cell>
          <cell r="I215">
            <v>0</v>
          </cell>
          <cell r="J215">
            <v>0</v>
          </cell>
          <cell r="K215">
            <v>0</v>
          </cell>
        </row>
        <row r="216">
          <cell r="A216" t="str">
            <v>12HVNZN</v>
          </cell>
          <cell r="B216" t="str">
            <v xml:space="preserve">CRED.MODALIDAD DOS LIBOR AJUSTADA AC 1686 BCOM </v>
          </cell>
          <cell r="C216">
            <v>548</v>
          </cell>
          <cell r="D216">
            <v>548</v>
          </cell>
          <cell r="E216">
            <v>551</v>
          </cell>
          <cell r="F216">
            <v>557</v>
          </cell>
          <cell r="G216">
            <v>559</v>
          </cell>
          <cell r="H216">
            <v>557</v>
          </cell>
          <cell r="I216">
            <v>446</v>
          </cell>
          <cell r="J216">
            <v>446</v>
          </cell>
          <cell r="K216">
            <v>446</v>
          </cell>
        </row>
        <row r="217">
          <cell r="A217" t="str">
            <v>12IYNZN</v>
          </cell>
          <cell r="B217" t="str">
            <v>CRED.MODALIDAD DOS TIP 91-365 BCOS.COMERCIALES</v>
          </cell>
          <cell r="C217">
            <v>0</v>
          </cell>
          <cell r="D217">
            <v>0</v>
          </cell>
          <cell r="E217">
            <v>0</v>
          </cell>
          <cell r="F217">
            <v>0</v>
          </cell>
          <cell r="G217">
            <v>0</v>
          </cell>
          <cell r="H217">
            <v>0</v>
          </cell>
          <cell r="I217">
            <v>0</v>
          </cell>
          <cell r="J217">
            <v>0</v>
          </cell>
          <cell r="K217">
            <v>0</v>
          </cell>
        </row>
        <row r="218">
          <cell r="A218" t="str">
            <v>12HWNZN</v>
          </cell>
          <cell r="B218" t="str">
            <v>CRED.MODALIDAD DOS TIP 30-89 DS BCOS.COMER.</v>
          </cell>
          <cell r="C218">
            <v>0</v>
          </cell>
          <cell r="D218">
            <v>0</v>
          </cell>
          <cell r="E218">
            <v>0</v>
          </cell>
          <cell r="F218">
            <v>0</v>
          </cell>
          <cell r="G218">
            <v>0</v>
          </cell>
          <cell r="H218">
            <v>0</v>
          </cell>
          <cell r="I218">
            <v>0</v>
          </cell>
          <cell r="J218">
            <v>0</v>
          </cell>
          <cell r="K218">
            <v>0</v>
          </cell>
        </row>
        <row r="219">
          <cell r="A219" t="str">
            <v>12HZNZN</v>
          </cell>
          <cell r="B219" t="str">
            <v xml:space="preserve">REPROGRAMAC.DEUDAS ACDO.1589 BCOS.COMERCIALES </v>
          </cell>
          <cell r="C219">
            <v>0</v>
          </cell>
          <cell r="D219">
            <v>0</v>
          </cell>
          <cell r="E219">
            <v>0</v>
          </cell>
          <cell r="F219">
            <v>0</v>
          </cell>
          <cell r="G219">
            <v>0</v>
          </cell>
          <cell r="H219">
            <v>0</v>
          </cell>
          <cell r="I219">
            <v>0</v>
          </cell>
          <cell r="J219">
            <v>0</v>
          </cell>
          <cell r="K219">
            <v>0</v>
          </cell>
        </row>
        <row r="220">
          <cell r="A220" t="str">
            <v>12HYNZN</v>
          </cell>
          <cell r="B220" t="str">
            <v>REAJ.P/COBR.S/REPROG.DEUDAS AC.1589 BCOS.COMERC.</v>
          </cell>
          <cell r="C220">
            <v>0</v>
          </cell>
          <cell r="D220">
            <v>0</v>
          </cell>
          <cell r="E220">
            <v>0</v>
          </cell>
          <cell r="F220">
            <v>0</v>
          </cell>
          <cell r="G220">
            <v>0</v>
          </cell>
          <cell r="H220">
            <v>0</v>
          </cell>
          <cell r="I220">
            <v>0</v>
          </cell>
          <cell r="J220">
            <v>0</v>
          </cell>
          <cell r="K220">
            <v>0</v>
          </cell>
        </row>
        <row r="221">
          <cell r="A221" t="str">
            <v>12IZNZN</v>
          </cell>
          <cell r="B221" t="str">
            <v>L/C P.CONSTITUIR RESERVA TECNICA BCOS.COMERC.</v>
          </cell>
          <cell r="C221">
            <v>0</v>
          </cell>
          <cell r="D221">
            <v>0</v>
          </cell>
          <cell r="E221">
            <v>0</v>
          </cell>
          <cell r="F221">
            <v>0</v>
          </cell>
          <cell r="G221">
            <v>0</v>
          </cell>
          <cell r="H221">
            <v>0</v>
          </cell>
          <cell r="I221">
            <v>0</v>
          </cell>
          <cell r="J221">
            <v>0</v>
          </cell>
          <cell r="K221">
            <v>0</v>
          </cell>
        </row>
        <row r="222">
          <cell r="A222" t="str">
            <v>12JENZN</v>
          </cell>
          <cell r="B222" t="str">
            <v>REAJ.P.COBRAR S/L/C P.CONSTITUIR RESERVA TEC.BCOM,</v>
          </cell>
          <cell r="C222">
            <v>0</v>
          </cell>
          <cell r="D222">
            <v>0</v>
          </cell>
          <cell r="E222">
            <v>0</v>
          </cell>
          <cell r="F222">
            <v>0</v>
          </cell>
          <cell r="G222">
            <v>0</v>
          </cell>
          <cell r="H222">
            <v>0</v>
          </cell>
          <cell r="I222">
            <v>0</v>
          </cell>
          <cell r="J222">
            <v>0</v>
          </cell>
          <cell r="K222">
            <v>0</v>
          </cell>
        </row>
        <row r="223">
          <cell r="A223" t="str">
            <v>-</v>
          </cell>
          <cell r="B223" t="str">
            <v>L/REDES.PARA FINANC.DE EXPORT.AC.1719 BCOS COMER.</v>
          </cell>
          <cell r="C223">
            <v>0</v>
          </cell>
          <cell r="D223">
            <v>0</v>
          </cell>
          <cell r="E223">
            <v>0</v>
          </cell>
          <cell r="F223">
            <v>0</v>
          </cell>
          <cell r="G223">
            <v>0</v>
          </cell>
          <cell r="H223">
            <v>0</v>
          </cell>
          <cell r="I223">
            <v>0</v>
          </cell>
          <cell r="J223">
            <v>0</v>
          </cell>
          <cell r="K223">
            <v>0</v>
          </cell>
        </row>
        <row r="224">
          <cell r="A224" t="str">
            <v>12JUNZN</v>
          </cell>
          <cell r="B224" t="str">
            <v>L/C P.LICIT.CART.HIPOT.ANAP.AC.1901 BCOS.COMER.</v>
          </cell>
          <cell r="C224">
            <v>6284</v>
          </cell>
          <cell r="D224">
            <v>6161</v>
          </cell>
          <cell r="E224">
            <v>6039</v>
          </cell>
          <cell r="F224">
            <v>5915</v>
          </cell>
          <cell r="G224">
            <v>5915</v>
          </cell>
          <cell r="H224">
            <v>5667</v>
          </cell>
          <cell r="I224">
            <v>5541</v>
          </cell>
          <cell r="J224">
            <v>5541</v>
          </cell>
          <cell r="K224">
            <v>5289</v>
          </cell>
        </row>
        <row r="225">
          <cell r="A225" t="str">
            <v>12JVNZN</v>
          </cell>
          <cell r="B225" t="str">
            <v>REAJ.P.L/C. LICIT.CART.HIP.ANAP AC.1901 B.COMER.</v>
          </cell>
          <cell r="C225">
            <v>15277</v>
          </cell>
          <cell r="D225">
            <v>14969</v>
          </cell>
          <cell r="E225">
            <v>14795</v>
          </cell>
          <cell r="F225">
            <v>14712</v>
          </cell>
          <cell r="G225">
            <v>14771</v>
          </cell>
          <cell r="H225">
            <v>14089</v>
          </cell>
          <cell r="I225">
            <v>13754</v>
          </cell>
          <cell r="J225">
            <v>13741</v>
          </cell>
          <cell r="K225">
            <v>13135</v>
          </cell>
        </row>
        <row r="226">
          <cell r="A226" t="str">
            <v>12JXNZN</v>
          </cell>
          <cell r="B226" t="str">
            <v>COMPRA PAGARES DEL BC C/PACTO RETROV. BCOM.</v>
          </cell>
          <cell r="C226">
            <v>63000</v>
          </cell>
          <cell r="D226">
            <v>0</v>
          </cell>
          <cell r="E226">
            <v>0</v>
          </cell>
          <cell r="F226">
            <v>0</v>
          </cell>
          <cell r="G226">
            <v>0</v>
          </cell>
          <cell r="H226">
            <v>0</v>
          </cell>
          <cell r="I226">
            <v>0</v>
          </cell>
          <cell r="J226">
            <v>0</v>
          </cell>
          <cell r="K226">
            <v>0</v>
          </cell>
        </row>
        <row r="227">
          <cell r="A227" t="str">
            <v>12MQNZN</v>
          </cell>
          <cell r="B227" t="str">
            <v>SALDOS DE PRECIO POR VENTA DE ACTIVO FIJO,</v>
          </cell>
          <cell r="C227">
            <v>0</v>
          </cell>
          <cell r="D227">
            <v>0</v>
          </cell>
          <cell r="E227">
            <v>0</v>
          </cell>
          <cell r="F227">
            <v>0</v>
          </cell>
          <cell r="G227">
            <v>0</v>
          </cell>
          <cell r="H227">
            <v>0</v>
          </cell>
          <cell r="I227">
            <v>0</v>
          </cell>
          <cell r="J227">
            <v>0</v>
          </cell>
          <cell r="K227">
            <v>0</v>
          </cell>
        </row>
        <row r="228">
          <cell r="A228" t="str">
            <v>13DZNZN</v>
          </cell>
          <cell r="B228" t="str">
            <v xml:space="preserve">VTAS.CBIO.PZO.C/FINANC.EN </v>
          </cell>
          <cell r="C228">
            <v>0</v>
          </cell>
          <cell r="D228">
            <v>0</v>
          </cell>
          <cell r="E228">
            <v>0</v>
          </cell>
          <cell r="F228">
            <v>0</v>
          </cell>
          <cell r="G228">
            <v>0</v>
          </cell>
          <cell r="H228">
            <v>0</v>
          </cell>
          <cell r="I228">
            <v>0</v>
          </cell>
          <cell r="J228">
            <v>0</v>
          </cell>
          <cell r="K228">
            <v>0</v>
          </cell>
        </row>
        <row r="229">
          <cell r="A229" t="str">
            <v>12EANZN</v>
          </cell>
          <cell r="B229" t="str">
            <v>REAJ.P.COBRAR.S.VTA.CBIO. C.FTO.EN ME O.INST</v>
          </cell>
          <cell r="C229">
            <v>0</v>
          </cell>
          <cell r="D229">
            <v>0</v>
          </cell>
          <cell r="E229">
            <v>0</v>
          </cell>
          <cell r="F229">
            <v>0</v>
          </cell>
          <cell r="G229">
            <v>0</v>
          </cell>
          <cell r="H229">
            <v>0</v>
          </cell>
          <cell r="I229">
            <v>0</v>
          </cell>
          <cell r="J229">
            <v>0</v>
          </cell>
          <cell r="K229">
            <v>0</v>
          </cell>
        </row>
        <row r="230">
          <cell r="A230" t="str">
            <v>13CANZN</v>
          </cell>
          <cell r="B230" t="str">
            <v xml:space="preserve">REF.REAJUSTABLES OTRAS INSTITUCIONES, </v>
          </cell>
          <cell r="C230">
            <v>0</v>
          </cell>
          <cell r="D230">
            <v>0</v>
          </cell>
          <cell r="E230">
            <v>0</v>
          </cell>
          <cell r="F230">
            <v>0</v>
          </cell>
          <cell r="G230">
            <v>0</v>
          </cell>
          <cell r="H230">
            <v>0</v>
          </cell>
          <cell r="I230">
            <v>0</v>
          </cell>
          <cell r="J230">
            <v>0</v>
          </cell>
          <cell r="K230">
            <v>0</v>
          </cell>
        </row>
        <row r="231">
          <cell r="A231" t="str">
            <v>12MRNZN</v>
          </cell>
          <cell r="B231" t="str">
            <v>PAGARES ADQUIRIDOS OTRAS INSTITUCIONES</v>
          </cell>
          <cell r="C231">
            <v>0</v>
          </cell>
          <cell r="D231">
            <v>0</v>
          </cell>
          <cell r="E231">
            <v>0</v>
          </cell>
          <cell r="F231">
            <v>0</v>
          </cell>
          <cell r="G231">
            <v>0</v>
          </cell>
          <cell r="H231">
            <v>0</v>
          </cell>
          <cell r="I231">
            <v>0</v>
          </cell>
          <cell r="J231">
            <v>0</v>
          </cell>
          <cell r="K231">
            <v>0</v>
          </cell>
        </row>
        <row r="232">
          <cell r="A232" t="str">
            <v>12MNNZN</v>
          </cell>
          <cell r="B232" t="str">
            <v>REDESCUENTOS A SOCIEDADES FINANCIERAS,</v>
          </cell>
          <cell r="C232">
            <v>0</v>
          </cell>
          <cell r="D232">
            <v>0</v>
          </cell>
          <cell r="E232">
            <v>0</v>
          </cell>
          <cell r="F232">
            <v>0</v>
          </cell>
          <cell r="G232">
            <v>0</v>
          </cell>
          <cell r="H232">
            <v>0</v>
          </cell>
          <cell r="I232">
            <v>0</v>
          </cell>
          <cell r="J232">
            <v>0</v>
          </cell>
          <cell r="K232">
            <v>0</v>
          </cell>
        </row>
        <row r="233">
          <cell r="A233" t="str">
            <v>12DENZN</v>
          </cell>
          <cell r="B233" t="str">
            <v xml:space="preserve">CONV.CRED.OPERAC.CAF </v>
          </cell>
          <cell r="C233">
            <v>0</v>
          </cell>
          <cell r="D233">
            <v>0</v>
          </cell>
          <cell r="E233">
            <v>0</v>
          </cell>
          <cell r="F233">
            <v>0</v>
          </cell>
          <cell r="G233">
            <v>0</v>
          </cell>
          <cell r="H233">
            <v>0</v>
          </cell>
          <cell r="I233">
            <v>0</v>
          </cell>
          <cell r="J233">
            <v>0</v>
          </cell>
          <cell r="K233">
            <v>0</v>
          </cell>
        </row>
        <row r="234">
          <cell r="A234" t="str">
            <v>12BWNZN</v>
          </cell>
          <cell r="B234" t="str">
            <v xml:space="preserve">CRED.AAP.NAC.DEL.2824 </v>
          </cell>
          <cell r="C234">
            <v>0</v>
          </cell>
          <cell r="D234">
            <v>0</v>
          </cell>
          <cell r="E234">
            <v>0</v>
          </cell>
          <cell r="F234">
            <v>0</v>
          </cell>
          <cell r="G234">
            <v>0</v>
          </cell>
          <cell r="H234">
            <v>0</v>
          </cell>
          <cell r="I234">
            <v>0</v>
          </cell>
          <cell r="J234">
            <v>0</v>
          </cell>
          <cell r="K234">
            <v>0</v>
          </cell>
        </row>
        <row r="235">
          <cell r="A235" t="str">
            <v>12BZNZN</v>
          </cell>
          <cell r="B235" t="str">
            <v xml:space="preserve">L/C AAP NAC.DL 2824 </v>
          </cell>
          <cell r="C235">
            <v>0</v>
          </cell>
          <cell r="D235">
            <v>0</v>
          </cell>
          <cell r="E235">
            <v>0</v>
          </cell>
          <cell r="F235">
            <v>0</v>
          </cell>
          <cell r="G235">
            <v>0</v>
          </cell>
          <cell r="H235">
            <v>0</v>
          </cell>
          <cell r="I235">
            <v>0</v>
          </cell>
          <cell r="J235">
            <v>0</v>
          </cell>
          <cell r="K235">
            <v>0</v>
          </cell>
        </row>
        <row r="236">
          <cell r="A236" t="str">
            <v>12EGNZN</v>
          </cell>
          <cell r="B236" t="str">
            <v xml:space="preserve">LC INSTIT.FINANCIERAS NO BANCARIAS </v>
          </cell>
          <cell r="C236">
            <v>0</v>
          </cell>
          <cell r="D236">
            <v>0</v>
          </cell>
          <cell r="E236">
            <v>0</v>
          </cell>
          <cell r="F236">
            <v>0</v>
          </cell>
          <cell r="G236">
            <v>0</v>
          </cell>
          <cell r="H236">
            <v>0</v>
          </cell>
          <cell r="I236">
            <v>0</v>
          </cell>
          <cell r="J236">
            <v>0</v>
          </cell>
          <cell r="K236">
            <v>0</v>
          </cell>
        </row>
        <row r="237">
          <cell r="A237" t="str">
            <v>12GKNZN</v>
          </cell>
          <cell r="B237" t="str">
            <v xml:space="preserve">LIN.REAJ.A BCOS. FOMENTO </v>
          </cell>
          <cell r="C237">
            <v>0</v>
          </cell>
          <cell r="D237">
            <v>0</v>
          </cell>
          <cell r="E237">
            <v>0</v>
          </cell>
          <cell r="F237">
            <v>0</v>
          </cell>
          <cell r="G237">
            <v>0</v>
          </cell>
          <cell r="H237">
            <v>0</v>
          </cell>
          <cell r="I237">
            <v>0</v>
          </cell>
          <cell r="J237">
            <v>0</v>
          </cell>
          <cell r="K237">
            <v>0</v>
          </cell>
        </row>
        <row r="238">
          <cell r="A238" t="str">
            <v>12CJNZN</v>
          </cell>
          <cell r="B238" t="str">
            <v xml:space="preserve">LC.PROGRAM.ORG.INTERNACIONALES OTRAS INSTITUC. </v>
          </cell>
          <cell r="C238">
            <v>209</v>
          </cell>
          <cell r="D238">
            <v>209</v>
          </cell>
          <cell r="E238">
            <v>209</v>
          </cell>
          <cell r="F238">
            <v>209</v>
          </cell>
          <cell r="G238">
            <v>209</v>
          </cell>
          <cell r="H238">
            <v>209</v>
          </cell>
          <cell r="I238">
            <v>209</v>
          </cell>
          <cell r="J238">
            <v>209</v>
          </cell>
          <cell r="K238">
            <v>209</v>
          </cell>
        </row>
        <row r="239">
          <cell r="A239" t="str">
            <v>12ELNZN</v>
          </cell>
          <cell r="B239" t="str">
            <v xml:space="preserve">REAJ P/COBRAR S/REFIN OTR INSTITUCIONES, </v>
          </cell>
          <cell r="C239">
            <v>0</v>
          </cell>
          <cell r="D239">
            <v>0</v>
          </cell>
          <cell r="E239">
            <v>0</v>
          </cell>
          <cell r="F239">
            <v>0</v>
          </cell>
          <cell r="G239">
            <v>0</v>
          </cell>
          <cell r="H239">
            <v>0</v>
          </cell>
          <cell r="I239">
            <v>0</v>
          </cell>
          <cell r="J239">
            <v>0</v>
          </cell>
          <cell r="K239">
            <v>0</v>
          </cell>
        </row>
        <row r="240">
          <cell r="A240" t="str">
            <v>13CLNZN</v>
          </cell>
          <cell r="B240" t="str">
            <v>REAJ.P/COB.LC.INST.FINAN.NO BANCARIAS,</v>
          </cell>
          <cell r="C240">
            <v>0</v>
          </cell>
          <cell r="D240">
            <v>0</v>
          </cell>
          <cell r="E240">
            <v>0</v>
          </cell>
          <cell r="F240">
            <v>0</v>
          </cell>
          <cell r="G240">
            <v>0</v>
          </cell>
          <cell r="H240">
            <v>0</v>
          </cell>
          <cell r="I240">
            <v>0</v>
          </cell>
          <cell r="J240">
            <v>0</v>
          </cell>
          <cell r="K240">
            <v>0</v>
          </cell>
        </row>
        <row r="241">
          <cell r="A241" t="str">
            <v>12NFNZN</v>
          </cell>
          <cell r="B241" t="str">
            <v xml:space="preserve">REAJ.P/COBRAR S/L.C.REAJUSTABLE BCOS. FOMENTO </v>
          </cell>
          <cell r="C241">
            <v>0</v>
          </cell>
          <cell r="D241">
            <v>0</v>
          </cell>
          <cell r="E241">
            <v>0</v>
          </cell>
          <cell r="F241">
            <v>0</v>
          </cell>
          <cell r="G241">
            <v>0</v>
          </cell>
          <cell r="H241">
            <v>0</v>
          </cell>
          <cell r="I241">
            <v>0</v>
          </cell>
          <cell r="J241">
            <v>0</v>
          </cell>
          <cell r="K241">
            <v>0</v>
          </cell>
        </row>
        <row r="242">
          <cell r="A242" t="str">
            <v>13BYNZN</v>
          </cell>
          <cell r="B242" t="str">
            <v>REAJ P/COBRAR S/L C AAP DL 2824,</v>
          </cell>
          <cell r="C242">
            <v>0</v>
          </cell>
          <cell r="D242">
            <v>0</v>
          </cell>
          <cell r="E242">
            <v>0</v>
          </cell>
          <cell r="F242">
            <v>0</v>
          </cell>
          <cell r="G242">
            <v>0</v>
          </cell>
          <cell r="H242">
            <v>0</v>
          </cell>
          <cell r="I242">
            <v>0</v>
          </cell>
          <cell r="J242">
            <v>0</v>
          </cell>
          <cell r="K242">
            <v>0</v>
          </cell>
        </row>
        <row r="243">
          <cell r="A243" t="str">
            <v>13DLNZN</v>
          </cell>
          <cell r="B243" t="str">
            <v>REAJ.P.COBRAR S.LC.PROG.ORG.INTER.OTRO.INSTITUC</v>
          </cell>
          <cell r="C243">
            <v>11167</v>
          </cell>
          <cell r="D243">
            <v>11167</v>
          </cell>
          <cell r="E243">
            <v>11167</v>
          </cell>
          <cell r="F243">
            <v>11167</v>
          </cell>
          <cell r="G243">
            <v>11167</v>
          </cell>
          <cell r="H243">
            <v>11167</v>
          </cell>
          <cell r="I243">
            <v>11167</v>
          </cell>
          <cell r="J243">
            <v>11167</v>
          </cell>
          <cell r="K243">
            <v>11167</v>
          </cell>
        </row>
        <row r="244">
          <cell r="A244" t="str">
            <v>13CPNZN</v>
          </cell>
          <cell r="B244" t="str">
            <v>REAJ.P/COB.VENTA BIENES RAICES</v>
          </cell>
          <cell r="C244">
            <v>0</v>
          </cell>
          <cell r="D244">
            <v>0</v>
          </cell>
          <cell r="E244">
            <v>0</v>
          </cell>
          <cell r="F244">
            <v>0</v>
          </cell>
          <cell r="G244">
            <v>0</v>
          </cell>
          <cell r="H244">
            <v>0</v>
          </cell>
          <cell r="I244">
            <v>0</v>
          </cell>
          <cell r="J244">
            <v>0</v>
          </cell>
          <cell r="K244">
            <v>0</v>
          </cell>
        </row>
        <row r="245">
          <cell r="A245" t="str">
            <v>12FXNZN</v>
          </cell>
          <cell r="B245" t="str">
            <v>PRESTAMOS DE URGENCIA OTRAS INSTITUCIONES</v>
          </cell>
          <cell r="C245">
            <v>0</v>
          </cell>
          <cell r="D245">
            <v>0</v>
          </cell>
          <cell r="E245">
            <v>0</v>
          </cell>
          <cell r="F245">
            <v>0</v>
          </cell>
          <cell r="G245">
            <v>0</v>
          </cell>
          <cell r="H245">
            <v>0</v>
          </cell>
          <cell r="I245">
            <v>0</v>
          </cell>
          <cell r="J245">
            <v>0</v>
          </cell>
          <cell r="K245">
            <v>0</v>
          </cell>
        </row>
        <row r="246">
          <cell r="A246" t="str">
            <v>12APNZN</v>
          </cell>
          <cell r="B246" t="str">
            <v>CONSOLIDAC. PREST.URGENCIA OTRAS INSTITUCIONES</v>
          </cell>
          <cell r="C246">
            <v>0</v>
          </cell>
          <cell r="D246">
            <v>0</v>
          </cell>
          <cell r="E246">
            <v>0</v>
          </cell>
          <cell r="F246">
            <v>0</v>
          </cell>
          <cell r="G246">
            <v>0</v>
          </cell>
          <cell r="H246">
            <v>0</v>
          </cell>
          <cell r="I246">
            <v>0</v>
          </cell>
          <cell r="J246">
            <v>0</v>
          </cell>
          <cell r="K246">
            <v>0</v>
          </cell>
        </row>
        <row r="247">
          <cell r="A247" t="str">
            <v>12AWNZN</v>
          </cell>
          <cell r="B247" t="str">
            <v>FONDOS LICITADOS A OTRAS INSTITUCIONES</v>
          </cell>
          <cell r="C247">
            <v>0</v>
          </cell>
          <cell r="D247">
            <v>0</v>
          </cell>
          <cell r="E247">
            <v>0</v>
          </cell>
          <cell r="F247">
            <v>0</v>
          </cell>
          <cell r="G247">
            <v>0</v>
          </cell>
          <cell r="H247">
            <v>0</v>
          </cell>
          <cell r="I247">
            <v>0</v>
          </cell>
          <cell r="J247">
            <v>0</v>
          </cell>
          <cell r="K247">
            <v>0</v>
          </cell>
        </row>
        <row r="248">
          <cell r="A248" t="str">
            <v>12AXNZN</v>
          </cell>
          <cell r="B248" t="str">
            <v>REAJ.P.RECIB.P.FDOS.LICITADOS A OTRAS INSTITUC.,</v>
          </cell>
          <cell r="C248">
            <v>0</v>
          </cell>
          <cell r="D248">
            <v>0</v>
          </cell>
          <cell r="E248">
            <v>0</v>
          </cell>
          <cell r="F248">
            <v>0</v>
          </cell>
          <cell r="G248">
            <v>0</v>
          </cell>
          <cell r="H248">
            <v>0</v>
          </cell>
          <cell r="I248">
            <v>0</v>
          </cell>
          <cell r="J248">
            <v>0</v>
          </cell>
          <cell r="K248">
            <v>0</v>
          </cell>
        </row>
        <row r="249">
          <cell r="A249" t="str">
            <v>12CENZN</v>
          </cell>
          <cell r="B249" t="str">
            <v>BONOS ADQUIRIDOS A OTRAS INSTITUCIONES</v>
          </cell>
          <cell r="C249">
            <v>0</v>
          </cell>
          <cell r="D249">
            <v>0</v>
          </cell>
          <cell r="E249">
            <v>0</v>
          </cell>
          <cell r="F249">
            <v>0</v>
          </cell>
          <cell r="G249">
            <v>0</v>
          </cell>
          <cell r="H249">
            <v>0</v>
          </cell>
          <cell r="I249">
            <v>0</v>
          </cell>
          <cell r="J249">
            <v>0</v>
          </cell>
          <cell r="K249">
            <v>0</v>
          </cell>
        </row>
        <row r="250">
          <cell r="A250" t="str">
            <v>12CLNZN</v>
          </cell>
          <cell r="B250" t="str">
            <v>REAJ.P.COBRAR S.BONOS DE OTRAS INSTITUCIONES</v>
          </cell>
          <cell r="C250">
            <v>0</v>
          </cell>
          <cell r="D250">
            <v>0</v>
          </cell>
          <cell r="E250">
            <v>0</v>
          </cell>
          <cell r="F250">
            <v>0</v>
          </cell>
          <cell r="G250">
            <v>0</v>
          </cell>
          <cell r="H250">
            <v>0</v>
          </cell>
          <cell r="I250">
            <v>0</v>
          </cell>
          <cell r="J250">
            <v>0</v>
          </cell>
          <cell r="K250">
            <v>0</v>
          </cell>
        </row>
        <row r="251">
          <cell r="A251" t="str">
            <v>12CMNZN</v>
          </cell>
          <cell r="B251" t="str">
            <v xml:space="preserve">CARTERA ADQ.C.PACTO RETROVTA.OT.INSTITUC.(ACDO 148, </v>
          </cell>
          <cell r="C251">
            <v>0</v>
          </cell>
          <cell r="D251">
            <v>0</v>
          </cell>
          <cell r="E251">
            <v>0</v>
          </cell>
          <cell r="F251">
            <v>0</v>
          </cell>
          <cell r="G251">
            <v>0</v>
          </cell>
          <cell r="H251">
            <v>0</v>
          </cell>
          <cell r="I251">
            <v>0</v>
          </cell>
          <cell r="J251">
            <v>0</v>
          </cell>
          <cell r="K251">
            <v>0</v>
          </cell>
        </row>
        <row r="252">
          <cell r="A252" t="str">
            <v>-</v>
          </cell>
          <cell r="B252" t="str">
            <v xml:space="preserve">PRESTAMOS PARA CUBRIR DEFICIT DE ENCAJE O.INSTITUC, </v>
          </cell>
          <cell r="C252">
            <v>0</v>
          </cell>
          <cell r="D252">
            <v>0</v>
          </cell>
          <cell r="E252">
            <v>0</v>
          </cell>
          <cell r="F252">
            <v>0</v>
          </cell>
          <cell r="G252">
            <v>0</v>
          </cell>
          <cell r="H252">
            <v>0</v>
          </cell>
          <cell r="I252">
            <v>0</v>
          </cell>
          <cell r="J252">
            <v>0</v>
          </cell>
          <cell r="K252">
            <v>0</v>
          </cell>
        </row>
        <row r="253">
          <cell r="A253" t="str">
            <v>12MVNZN</v>
          </cell>
          <cell r="B253" t="str">
            <v>DOCUMENTOS CDTO.HIPOTECARIO ADQ.OTRAS INSTITUC.</v>
          </cell>
          <cell r="C253">
            <v>0</v>
          </cell>
          <cell r="D253">
            <v>0</v>
          </cell>
          <cell r="E253">
            <v>0</v>
          </cell>
          <cell r="F253">
            <v>0</v>
          </cell>
          <cell r="G253">
            <v>0</v>
          </cell>
          <cell r="H253">
            <v>0</v>
          </cell>
          <cell r="I253">
            <v>0</v>
          </cell>
          <cell r="J253">
            <v>0</v>
          </cell>
          <cell r="K253">
            <v>0</v>
          </cell>
        </row>
        <row r="254">
          <cell r="A254" t="str">
            <v>12MWNZN</v>
          </cell>
          <cell r="B254" t="str">
            <v>REAJ.P.COB.S.CPRA.DOC.CRED.HIPOT.ADQ.OT.INSTIT</v>
          </cell>
          <cell r="C254">
            <v>0</v>
          </cell>
          <cell r="D254">
            <v>0</v>
          </cell>
          <cell r="E254">
            <v>0</v>
          </cell>
          <cell r="F254">
            <v>0</v>
          </cell>
          <cell r="G254">
            <v>0</v>
          </cell>
          <cell r="H254">
            <v>0</v>
          </cell>
          <cell r="I254">
            <v>0</v>
          </cell>
          <cell r="J254">
            <v>0</v>
          </cell>
          <cell r="K254">
            <v>0</v>
          </cell>
        </row>
        <row r="255">
          <cell r="A255" t="str">
            <v>-</v>
          </cell>
          <cell r="B255" t="str">
            <v xml:space="preserve">ANTICIPOS DE CREDITOS AL SISTEMA FINANC.OTRAS INST, </v>
          </cell>
          <cell r="C255">
            <v>0</v>
          </cell>
          <cell r="D255">
            <v>0</v>
          </cell>
          <cell r="E255">
            <v>0</v>
          </cell>
          <cell r="F255">
            <v>0</v>
          </cell>
          <cell r="G255">
            <v>0</v>
          </cell>
          <cell r="H255">
            <v>0</v>
          </cell>
          <cell r="I255">
            <v>0</v>
          </cell>
          <cell r="J255">
            <v>0</v>
          </cell>
          <cell r="K255">
            <v>0</v>
          </cell>
        </row>
        <row r="256">
          <cell r="A256" t="str">
            <v>12MYNZN</v>
          </cell>
          <cell r="B256" t="str">
            <v>CONSOLIDACION PRESTAMOS URGENCIA OT.INSTITUC.</v>
          </cell>
          <cell r="C256">
            <v>0</v>
          </cell>
          <cell r="D256">
            <v>0</v>
          </cell>
          <cell r="E256">
            <v>0</v>
          </cell>
          <cell r="F256">
            <v>0</v>
          </cell>
          <cell r="G256">
            <v>0</v>
          </cell>
          <cell r="H256">
            <v>0</v>
          </cell>
          <cell r="I256">
            <v>0</v>
          </cell>
          <cell r="J256">
            <v>0</v>
          </cell>
          <cell r="K256">
            <v>0</v>
          </cell>
        </row>
        <row r="257">
          <cell r="A257" t="str">
            <v>12DJNZN</v>
          </cell>
          <cell r="B257" t="str">
            <v>L.C. P.REPROGRAMACION DEUDAS OTRAS INSTITUC.</v>
          </cell>
          <cell r="C257">
            <v>0</v>
          </cell>
          <cell r="D257">
            <v>0</v>
          </cell>
          <cell r="E257">
            <v>0</v>
          </cell>
          <cell r="F257">
            <v>0</v>
          </cell>
          <cell r="G257">
            <v>0</v>
          </cell>
          <cell r="H257">
            <v>0</v>
          </cell>
          <cell r="I257">
            <v>0</v>
          </cell>
          <cell r="J257">
            <v>0</v>
          </cell>
          <cell r="K257">
            <v>0</v>
          </cell>
        </row>
        <row r="258">
          <cell r="A258" t="str">
            <v>12DKNZN</v>
          </cell>
          <cell r="B258" t="str">
            <v>REAJ.P.COB.S.LC.REPROG.DEUDAS OTRAS INSTITUC</v>
          </cell>
          <cell r="C258">
            <v>0</v>
          </cell>
          <cell r="D258">
            <v>0</v>
          </cell>
          <cell r="E258">
            <v>0</v>
          </cell>
          <cell r="F258">
            <v>0</v>
          </cell>
          <cell r="G258">
            <v>0</v>
          </cell>
          <cell r="H258">
            <v>0</v>
          </cell>
          <cell r="I258">
            <v>0</v>
          </cell>
          <cell r="J258">
            <v>0</v>
          </cell>
          <cell r="K258">
            <v>0</v>
          </cell>
        </row>
        <row r="259">
          <cell r="A259" t="str">
            <v>12DLNZN</v>
          </cell>
          <cell r="B259" t="str">
            <v xml:space="preserve">DCTOS.VCDOS P.CRED.C.REC.ORG.INT.A FAVOR FISCO </v>
          </cell>
          <cell r="C259">
            <v>0</v>
          </cell>
          <cell r="D259">
            <v>0</v>
          </cell>
          <cell r="E259">
            <v>0</v>
          </cell>
          <cell r="F259">
            <v>0</v>
          </cell>
          <cell r="G259">
            <v>0</v>
          </cell>
          <cell r="H259">
            <v>0</v>
          </cell>
          <cell r="I259">
            <v>0</v>
          </cell>
          <cell r="J259">
            <v>0</v>
          </cell>
          <cell r="K259">
            <v>0</v>
          </cell>
        </row>
        <row r="260">
          <cell r="A260" t="str">
            <v>-</v>
          </cell>
          <cell r="B260" t="str">
            <v>OPER.CRED.EMITIDAS P.BCOS.EN LIQ.Y PAG.A B.CENT.</v>
          </cell>
          <cell r="C260">
            <v>0</v>
          </cell>
          <cell r="D260">
            <v>0</v>
          </cell>
          <cell r="E260">
            <v>0</v>
          </cell>
          <cell r="F260">
            <v>0</v>
          </cell>
          <cell r="G260">
            <v>0</v>
          </cell>
          <cell r="H260">
            <v>0</v>
          </cell>
          <cell r="I260">
            <v>0</v>
          </cell>
          <cell r="J260">
            <v>0</v>
          </cell>
          <cell r="K260">
            <v>0</v>
          </cell>
        </row>
        <row r="261">
          <cell r="A261" t="str">
            <v>12HQNZN</v>
          </cell>
          <cell r="B261" t="str">
            <v>LINEA CREDITO CORTO PLAZO A SOCIEDADES FINANC.</v>
          </cell>
          <cell r="C261">
            <v>0</v>
          </cell>
          <cell r="D261">
            <v>0</v>
          </cell>
          <cell r="E261">
            <v>0</v>
          </cell>
          <cell r="F261">
            <v>0</v>
          </cell>
          <cell r="G261">
            <v>0</v>
          </cell>
          <cell r="H261">
            <v>0</v>
          </cell>
          <cell r="I261">
            <v>0</v>
          </cell>
          <cell r="J261">
            <v>0</v>
          </cell>
          <cell r="K261">
            <v>0</v>
          </cell>
        </row>
        <row r="262">
          <cell r="A262" t="str">
            <v>12HLNZN</v>
          </cell>
          <cell r="B262" t="str">
            <v xml:space="preserve">REAJ.P.COBRAR S/L/C.CORTO PLAZO OTRAS INSTITUCIONE, </v>
          </cell>
          <cell r="C262">
            <v>0</v>
          </cell>
          <cell r="D262">
            <v>0</v>
          </cell>
          <cell r="E262">
            <v>0</v>
          </cell>
          <cell r="F262">
            <v>0</v>
          </cell>
          <cell r="G262">
            <v>0</v>
          </cell>
          <cell r="H262">
            <v>0</v>
          </cell>
          <cell r="I262">
            <v>0</v>
          </cell>
          <cell r="J262">
            <v>0</v>
          </cell>
          <cell r="K262">
            <v>0</v>
          </cell>
        </row>
        <row r="263">
          <cell r="A263" t="str">
            <v>12DVNZN</v>
          </cell>
          <cell r="B263" t="str">
            <v xml:space="preserve">LC.P.REPROGRAM.DEUDAS HIPOTECARIAS OTRAS INSTITUC., </v>
          </cell>
          <cell r="C263">
            <v>0</v>
          </cell>
          <cell r="D263">
            <v>0</v>
          </cell>
          <cell r="E263">
            <v>0</v>
          </cell>
          <cell r="F263">
            <v>0</v>
          </cell>
          <cell r="G263">
            <v>0</v>
          </cell>
          <cell r="H263">
            <v>0</v>
          </cell>
          <cell r="I263">
            <v>0</v>
          </cell>
          <cell r="J263">
            <v>0</v>
          </cell>
          <cell r="K263">
            <v>0</v>
          </cell>
        </row>
        <row r="264">
          <cell r="A264" t="str">
            <v>12DWNZN</v>
          </cell>
          <cell r="B264" t="str">
            <v xml:space="preserve">REAJ.P.COB. S.LC.REPROGRAM.DEUD.HIPOTEC.OTRAS INST, </v>
          </cell>
          <cell r="C264">
            <v>0</v>
          </cell>
          <cell r="D264">
            <v>0</v>
          </cell>
          <cell r="E264">
            <v>0</v>
          </cell>
          <cell r="F264">
            <v>0</v>
          </cell>
          <cell r="G264">
            <v>0</v>
          </cell>
          <cell r="H264">
            <v>0</v>
          </cell>
          <cell r="I264">
            <v>0</v>
          </cell>
          <cell r="J264">
            <v>0</v>
          </cell>
          <cell r="K264">
            <v>0</v>
          </cell>
        </row>
        <row r="265">
          <cell r="A265" t="str">
            <v>12DXNZN</v>
          </cell>
          <cell r="B265" t="str">
            <v xml:space="preserve">CONTRATOS VTAS.CARTERAS ADQ.INST.FINANC.LIQ.OT.INS, </v>
          </cell>
          <cell r="C265">
            <v>0</v>
          </cell>
          <cell r="D265">
            <v>0</v>
          </cell>
          <cell r="E265">
            <v>0</v>
          </cell>
          <cell r="F265">
            <v>0</v>
          </cell>
          <cell r="G265">
            <v>0</v>
          </cell>
          <cell r="H265">
            <v>0</v>
          </cell>
          <cell r="I265">
            <v>0</v>
          </cell>
          <cell r="J265">
            <v>0</v>
          </cell>
          <cell r="K265">
            <v>0</v>
          </cell>
        </row>
        <row r="266">
          <cell r="A266" t="str">
            <v>12DYNZN</v>
          </cell>
          <cell r="B266" t="str">
            <v>REAJ.P.COB.S.CONTR.VTAS.CARTERA ADQ.INS.FIN.LIQ.O.</v>
          </cell>
          <cell r="C266">
            <v>0</v>
          </cell>
          <cell r="D266">
            <v>0</v>
          </cell>
          <cell r="E266">
            <v>0</v>
          </cell>
          <cell r="F266">
            <v>0</v>
          </cell>
          <cell r="G266">
            <v>0</v>
          </cell>
          <cell r="H266">
            <v>0</v>
          </cell>
          <cell r="I266">
            <v>0</v>
          </cell>
          <cell r="J266">
            <v>0</v>
          </cell>
          <cell r="K266">
            <v>0</v>
          </cell>
        </row>
        <row r="267">
          <cell r="A267" t="str">
            <v>12DZNZN</v>
          </cell>
          <cell r="B267" t="str">
            <v>LINEA CREDITO PARA CAPITAL DE TRABAJO OTR.INST.</v>
          </cell>
          <cell r="C267">
            <v>0</v>
          </cell>
          <cell r="D267">
            <v>0</v>
          </cell>
          <cell r="E267">
            <v>0</v>
          </cell>
          <cell r="F267">
            <v>0</v>
          </cell>
          <cell r="G267">
            <v>0</v>
          </cell>
          <cell r="H267">
            <v>0</v>
          </cell>
          <cell r="I267">
            <v>0</v>
          </cell>
          <cell r="J267">
            <v>0</v>
          </cell>
          <cell r="K267">
            <v>0</v>
          </cell>
        </row>
        <row r="268">
          <cell r="A268" t="str">
            <v>12EMNZN</v>
          </cell>
          <cell r="B268" t="str">
            <v>REAJ.P.COB.P.LC. P.CAPITAL DE TRABAJO OTR.INSTITUC</v>
          </cell>
          <cell r="C268">
            <v>0</v>
          </cell>
          <cell r="D268">
            <v>0</v>
          </cell>
          <cell r="E268">
            <v>0</v>
          </cell>
          <cell r="F268">
            <v>0</v>
          </cell>
          <cell r="G268">
            <v>0</v>
          </cell>
          <cell r="H268">
            <v>0</v>
          </cell>
          <cell r="I268">
            <v>0</v>
          </cell>
          <cell r="J268">
            <v>0</v>
          </cell>
          <cell r="K268">
            <v>0</v>
          </cell>
        </row>
        <row r="269">
          <cell r="A269" t="str">
            <v>12MDNZN</v>
          </cell>
          <cell r="B269" t="str">
            <v xml:space="preserve">REAJ.P.COBRAR S.PAGARES ADQUIRIDOS OTRAS INSTITUC., </v>
          </cell>
          <cell r="C269">
            <v>0</v>
          </cell>
          <cell r="D269">
            <v>0</v>
          </cell>
          <cell r="E269">
            <v>0</v>
          </cell>
          <cell r="F269">
            <v>0</v>
          </cell>
          <cell r="G269">
            <v>0</v>
          </cell>
          <cell r="H269">
            <v>0</v>
          </cell>
          <cell r="I269">
            <v>0</v>
          </cell>
          <cell r="J269">
            <v>0</v>
          </cell>
          <cell r="K269">
            <v>0</v>
          </cell>
        </row>
        <row r="270">
          <cell r="A270" t="str">
            <v>12HENZN</v>
          </cell>
          <cell r="B270" t="str">
            <v xml:space="preserve">COMPRA CARTERA C/PACTO DE REVTA.P.CONTADO OT.INST., </v>
          </cell>
          <cell r="C270">
            <v>0</v>
          </cell>
          <cell r="D270">
            <v>0</v>
          </cell>
          <cell r="E270">
            <v>0</v>
          </cell>
          <cell r="F270">
            <v>0</v>
          </cell>
          <cell r="G270">
            <v>0</v>
          </cell>
          <cell r="H270">
            <v>0</v>
          </cell>
          <cell r="I270">
            <v>0</v>
          </cell>
          <cell r="J270">
            <v>0</v>
          </cell>
          <cell r="K270">
            <v>0</v>
          </cell>
        </row>
        <row r="271">
          <cell r="A271" t="str">
            <v>12HFNZN</v>
          </cell>
          <cell r="B271" t="str">
            <v xml:space="preserve">REAJ.COMP.CART.C/PACTO DE REVTA.P.CONTADO OT.INST., </v>
          </cell>
          <cell r="C271">
            <v>0</v>
          </cell>
          <cell r="D271">
            <v>0</v>
          </cell>
          <cell r="E271">
            <v>0</v>
          </cell>
          <cell r="F271">
            <v>0</v>
          </cell>
          <cell r="G271">
            <v>0</v>
          </cell>
          <cell r="H271">
            <v>0</v>
          </cell>
          <cell r="I271">
            <v>0</v>
          </cell>
          <cell r="J271">
            <v>0</v>
          </cell>
          <cell r="K271">
            <v>0</v>
          </cell>
        </row>
        <row r="272">
          <cell r="A272" t="str">
            <v>12MXNZN</v>
          </cell>
          <cell r="B272" t="str">
            <v>REPROG.CRED.DE CONSUMO OTRAS INSTITUCIONES,</v>
          </cell>
          <cell r="C272">
            <v>0</v>
          </cell>
          <cell r="D272">
            <v>0</v>
          </cell>
          <cell r="E272">
            <v>0</v>
          </cell>
          <cell r="F272">
            <v>0</v>
          </cell>
          <cell r="G272">
            <v>0</v>
          </cell>
          <cell r="H272">
            <v>0</v>
          </cell>
          <cell r="I272">
            <v>0</v>
          </cell>
          <cell r="J272">
            <v>0</v>
          </cell>
          <cell r="K272">
            <v>0</v>
          </cell>
        </row>
        <row r="273">
          <cell r="A273" t="str">
            <v>12MZNZN</v>
          </cell>
          <cell r="B273" t="str">
            <v xml:space="preserve">REAJ.P.COBRAR S.REPROG.CRED.CONSUMO OT.INSTITUCION, </v>
          </cell>
          <cell r="C273">
            <v>0</v>
          </cell>
          <cell r="D273">
            <v>0</v>
          </cell>
          <cell r="E273">
            <v>0</v>
          </cell>
          <cell r="F273">
            <v>0</v>
          </cell>
          <cell r="G273">
            <v>0</v>
          </cell>
          <cell r="H273">
            <v>0</v>
          </cell>
          <cell r="I273">
            <v>0</v>
          </cell>
          <cell r="J273">
            <v>0</v>
          </cell>
          <cell r="K273">
            <v>0</v>
          </cell>
        </row>
        <row r="274">
          <cell r="A274" t="str">
            <v>12NGNZN</v>
          </cell>
          <cell r="B274" t="str">
            <v>REPROG.DEUDAS SECTOR PRODUC.(ACDO.1578)O.INSTIT</v>
          </cell>
          <cell r="C274">
            <v>0</v>
          </cell>
          <cell r="D274">
            <v>0</v>
          </cell>
          <cell r="E274">
            <v>0</v>
          </cell>
          <cell r="F274">
            <v>0</v>
          </cell>
          <cell r="G274">
            <v>0</v>
          </cell>
          <cell r="H274">
            <v>0</v>
          </cell>
          <cell r="I274">
            <v>0</v>
          </cell>
          <cell r="J274">
            <v>0</v>
          </cell>
          <cell r="K274">
            <v>0</v>
          </cell>
        </row>
        <row r="275">
          <cell r="A275" t="str">
            <v>12NPNZN</v>
          </cell>
          <cell r="B275" t="str">
            <v>REAJ.P.COBRAR S.REPROG.DEUDAS SEC.PROD.O.INSTIT</v>
          </cell>
          <cell r="C275">
            <v>0</v>
          </cell>
          <cell r="D275">
            <v>0</v>
          </cell>
          <cell r="E275">
            <v>0</v>
          </cell>
          <cell r="F275">
            <v>0</v>
          </cell>
          <cell r="G275">
            <v>0</v>
          </cell>
          <cell r="H275">
            <v>0</v>
          </cell>
          <cell r="I275">
            <v>0</v>
          </cell>
          <cell r="J275">
            <v>0</v>
          </cell>
          <cell r="K275">
            <v>0</v>
          </cell>
        </row>
        <row r="276">
          <cell r="A276" t="str">
            <v>12NSNZN</v>
          </cell>
          <cell r="B276" t="str">
            <v>DESCUENTO DE INSTRUMENTOS FINANCIEROS OT.INSTIT</v>
          </cell>
          <cell r="C276">
            <v>0</v>
          </cell>
          <cell r="D276">
            <v>0</v>
          </cell>
          <cell r="E276">
            <v>0</v>
          </cell>
          <cell r="F276">
            <v>0</v>
          </cell>
          <cell r="G276">
            <v>0</v>
          </cell>
          <cell r="H276">
            <v>0</v>
          </cell>
          <cell r="I276">
            <v>0</v>
          </cell>
          <cell r="J276">
            <v>0</v>
          </cell>
          <cell r="K276">
            <v>0</v>
          </cell>
        </row>
        <row r="277">
          <cell r="A277" t="str">
            <v>12NTNZN</v>
          </cell>
          <cell r="B277" t="str">
            <v>REAJ.P.COBRAR S.DESC.INSTRUM.FINANC.OT.INSTIT</v>
          </cell>
          <cell r="C277">
            <v>0</v>
          </cell>
          <cell r="D277">
            <v>0</v>
          </cell>
          <cell r="E277">
            <v>0</v>
          </cell>
          <cell r="F277">
            <v>0</v>
          </cell>
          <cell r="G277">
            <v>0</v>
          </cell>
          <cell r="H277">
            <v>0</v>
          </cell>
          <cell r="I277">
            <v>0</v>
          </cell>
          <cell r="J277">
            <v>0</v>
          </cell>
          <cell r="K277">
            <v>0</v>
          </cell>
        </row>
        <row r="278">
          <cell r="A278" t="str">
            <v>12NWNZN</v>
          </cell>
          <cell r="B278" t="str">
            <v>LINEA DE CREDITO DE MEDIANO PLAZO A OT.INSTITUC</v>
          </cell>
          <cell r="C278">
            <v>0</v>
          </cell>
          <cell r="D278">
            <v>0</v>
          </cell>
          <cell r="E278">
            <v>0</v>
          </cell>
          <cell r="F278">
            <v>0</v>
          </cell>
          <cell r="G278">
            <v>0</v>
          </cell>
          <cell r="H278">
            <v>0</v>
          </cell>
          <cell r="I278">
            <v>0</v>
          </cell>
          <cell r="J278">
            <v>0</v>
          </cell>
          <cell r="K278">
            <v>0</v>
          </cell>
        </row>
        <row r="279">
          <cell r="A279" t="str">
            <v>12NXNZN</v>
          </cell>
          <cell r="B279" t="str">
            <v>REAJ.P.COB.S.L/C DE MEDIANO PLAZO A OT.INSTITUC.</v>
          </cell>
          <cell r="C279">
            <v>0</v>
          </cell>
          <cell r="D279">
            <v>0</v>
          </cell>
          <cell r="E279">
            <v>0</v>
          </cell>
          <cell r="F279">
            <v>0</v>
          </cell>
          <cell r="G279">
            <v>0</v>
          </cell>
          <cell r="H279">
            <v>0</v>
          </cell>
          <cell r="I279">
            <v>0</v>
          </cell>
          <cell r="J279">
            <v>0</v>
          </cell>
          <cell r="K279">
            <v>0</v>
          </cell>
        </row>
        <row r="280">
          <cell r="A280" t="str">
            <v>12HMNZN</v>
          </cell>
          <cell r="B280" t="str">
            <v>CREDITOS P.DEPOS.AC.1657-09 OTRAS INSTITUCIONES,</v>
          </cell>
          <cell r="C280">
            <v>0</v>
          </cell>
          <cell r="D280">
            <v>0</v>
          </cell>
          <cell r="E280">
            <v>0</v>
          </cell>
          <cell r="F280">
            <v>0</v>
          </cell>
          <cell r="G280">
            <v>0</v>
          </cell>
          <cell r="H280">
            <v>0</v>
          </cell>
          <cell r="I280">
            <v>0</v>
          </cell>
          <cell r="J280">
            <v>0</v>
          </cell>
          <cell r="K280">
            <v>0</v>
          </cell>
        </row>
        <row r="281">
          <cell r="A281" t="str">
            <v>12HXNZN</v>
          </cell>
          <cell r="B281" t="str">
            <v xml:space="preserve">CRED.MODAL.UNO TIP 91-365 OTRAS INSTITUCIONES </v>
          </cell>
          <cell r="C281">
            <v>0</v>
          </cell>
          <cell r="D281">
            <v>0</v>
          </cell>
          <cell r="E281">
            <v>0</v>
          </cell>
          <cell r="F281">
            <v>0</v>
          </cell>
          <cell r="G281">
            <v>0</v>
          </cell>
          <cell r="H281">
            <v>0</v>
          </cell>
          <cell r="I281">
            <v>0</v>
          </cell>
          <cell r="J281">
            <v>0</v>
          </cell>
          <cell r="K281">
            <v>0</v>
          </cell>
        </row>
        <row r="282">
          <cell r="A282" t="str">
            <v>-</v>
          </cell>
          <cell r="B282" t="str">
            <v>CRED MODALIDAD DOS TIP 30-89 DIAS OTRAS INSTITUCIO,</v>
          </cell>
          <cell r="C282">
            <v>0</v>
          </cell>
          <cell r="D282">
            <v>0</v>
          </cell>
          <cell r="E282">
            <v>0</v>
          </cell>
          <cell r="F282">
            <v>0</v>
          </cell>
          <cell r="G282">
            <v>0</v>
          </cell>
          <cell r="H282">
            <v>0</v>
          </cell>
          <cell r="I282">
            <v>0</v>
          </cell>
          <cell r="J282">
            <v>0</v>
          </cell>
          <cell r="K282">
            <v>0</v>
          </cell>
        </row>
        <row r="283">
          <cell r="A283" t="str">
            <v>-</v>
          </cell>
          <cell r="B283" t="str">
            <v xml:space="preserve">C PARA CONSTITUIR RESERVA TECNICA OTRAS INSTITUCIO, </v>
          </cell>
          <cell r="C283">
            <v>0</v>
          </cell>
          <cell r="D283">
            <v>0</v>
          </cell>
          <cell r="E283">
            <v>0</v>
          </cell>
          <cell r="F283">
            <v>0</v>
          </cell>
          <cell r="G283">
            <v>0</v>
          </cell>
          <cell r="H283">
            <v>0</v>
          </cell>
          <cell r="I283">
            <v>0</v>
          </cell>
          <cell r="J283">
            <v>0</v>
          </cell>
          <cell r="K283">
            <v>0</v>
          </cell>
        </row>
        <row r="284">
          <cell r="A284" t="str">
            <v>-</v>
          </cell>
          <cell r="B284" t="str">
            <v xml:space="preserve">COBRAR S/L/C PARA CONSTITUIR RESERVA TECNICA OTS I, </v>
          </cell>
          <cell r="C284">
            <v>0</v>
          </cell>
          <cell r="D284">
            <v>0</v>
          </cell>
          <cell r="E284">
            <v>0</v>
          </cell>
          <cell r="F284">
            <v>0</v>
          </cell>
          <cell r="G284">
            <v>0</v>
          </cell>
          <cell r="H284">
            <v>0</v>
          </cell>
          <cell r="I284">
            <v>0</v>
          </cell>
          <cell r="J284">
            <v>0</v>
          </cell>
          <cell r="K284">
            <v>0</v>
          </cell>
        </row>
        <row r="285">
          <cell r="A285" t="str">
            <v>12JHNZN</v>
          </cell>
          <cell r="B285" t="str">
            <v xml:space="preserve">CREDITO INSA SA EN LIQUIDACION ACDO 1792, </v>
          </cell>
          <cell r="C285">
            <v>0</v>
          </cell>
          <cell r="D285">
            <v>0</v>
          </cell>
          <cell r="E285">
            <v>0</v>
          </cell>
          <cell r="F285">
            <v>0</v>
          </cell>
          <cell r="G285">
            <v>0</v>
          </cell>
          <cell r="H285">
            <v>0</v>
          </cell>
          <cell r="I285">
            <v>0</v>
          </cell>
          <cell r="J285">
            <v>0</v>
          </cell>
          <cell r="K285">
            <v>0</v>
          </cell>
        </row>
        <row r="286">
          <cell r="A286" t="str">
            <v>12JINZN</v>
          </cell>
          <cell r="B286" t="str">
            <v>REAJ.P.COBRAR S/CRED.INSA SA EN LIQUIDAC.ACDO.1792,</v>
          </cell>
          <cell r="C286">
            <v>0</v>
          </cell>
          <cell r="D286">
            <v>0</v>
          </cell>
          <cell r="E286">
            <v>0</v>
          </cell>
          <cell r="F286">
            <v>0</v>
          </cell>
          <cell r="G286">
            <v>0</v>
          </cell>
          <cell r="H286">
            <v>0</v>
          </cell>
          <cell r="I286">
            <v>0</v>
          </cell>
          <cell r="J286">
            <v>0</v>
          </cell>
          <cell r="K286">
            <v>0</v>
          </cell>
        </row>
        <row r="287">
          <cell r="A287" t="str">
            <v>12JQNZN</v>
          </cell>
          <cell r="B287" t="str">
            <v>L/C LIC.CARTERA HIPOT.ANAP ACDO.1901 O.INST</v>
          </cell>
          <cell r="C287">
            <v>0</v>
          </cell>
          <cell r="D287">
            <v>0</v>
          </cell>
          <cell r="E287">
            <v>0</v>
          </cell>
          <cell r="F287">
            <v>0</v>
          </cell>
          <cell r="G287">
            <v>0</v>
          </cell>
          <cell r="H287">
            <v>0</v>
          </cell>
          <cell r="I287">
            <v>0</v>
          </cell>
          <cell r="J287">
            <v>0</v>
          </cell>
          <cell r="K287">
            <v>0</v>
          </cell>
        </row>
        <row r="288">
          <cell r="A288" t="str">
            <v>12JRNZN</v>
          </cell>
          <cell r="B288" t="str">
            <v>REAJ.P/COB.L/C LIC.CARTERA HIP.ANAP AC.1901 O.INS,</v>
          </cell>
          <cell r="C288">
            <v>0</v>
          </cell>
          <cell r="D288">
            <v>0</v>
          </cell>
          <cell r="E288">
            <v>0</v>
          </cell>
          <cell r="F288">
            <v>0</v>
          </cell>
          <cell r="G288">
            <v>0</v>
          </cell>
          <cell r="H288">
            <v>0</v>
          </cell>
          <cell r="I288">
            <v>0</v>
          </cell>
          <cell r="J288">
            <v>0</v>
          </cell>
          <cell r="K288">
            <v>0</v>
          </cell>
        </row>
        <row r="289">
          <cell r="A289" t="str">
            <v>12JWNZN</v>
          </cell>
          <cell r="B289" t="str">
            <v xml:space="preserve">LIQUIDACION SINAP LEY 18900 </v>
          </cell>
          <cell r="C289">
            <v>365253</v>
          </cell>
          <cell r="D289">
            <v>366445</v>
          </cell>
          <cell r="E289">
            <v>370127</v>
          </cell>
          <cell r="F289">
            <v>375520</v>
          </cell>
          <cell r="G289">
            <v>378139</v>
          </cell>
          <cell r="H289">
            <v>378503</v>
          </cell>
          <cell r="I289">
            <v>379624</v>
          </cell>
          <cell r="J289">
            <v>380931</v>
          </cell>
          <cell r="K289">
            <v>382875</v>
          </cell>
        </row>
        <row r="290">
          <cell r="A290" t="str">
            <v>12JZNZN</v>
          </cell>
          <cell r="B290" t="str">
            <v>PACTO RETROVENTA OTRAS INSTITUC.,</v>
          </cell>
          <cell r="C290">
            <v>0</v>
          </cell>
          <cell r="D290">
            <v>0</v>
          </cell>
          <cell r="E290">
            <v>0</v>
          </cell>
          <cell r="F290">
            <v>0</v>
          </cell>
          <cell r="G290">
            <v>0</v>
          </cell>
          <cell r="H290">
            <v>0</v>
          </cell>
          <cell r="I290">
            <v>0</v>
          </cell>
          <cell r="J290">
            <v>0</v>
          </cell>
          <cell r="K290">
            <v>0</v>
          </cell>
        </row>
        <row r="291">
          <cell r="A291" t="str">
            <v>12JYNZN</v>
          </cell>
          <cell r="B291" t="str">
            <v>SALDO DE PRECIO LEY N| 19.396</v>
          </cell>
          <cell r="C291">
            <v>0</v>
          </cell>
          <cell r="D291">
            <v>0</v>
          </cell>
          <cell r="E291">
            <v>0</v>
          </cell>
          <cell r="F291">
            <v>0</v>
          </cell>
          <cell r="G291">
            <v>0</v>
          </cell>
          <cell r="H291">
            <v>0</v>
          </cell>
          <cell r="I291">
            <v>0</v>
          </cell>
          <cell r="J291">
            <v>0</v>
          </cell>
          <cell r="K291">
            <v>0</v>
          </cell>
        </row>
        <row r="292">
          <cell r="A292" t="str">
            <v>12BCXZN</v>
          </cell>
          <cell r="B292" t="str">
            <v xml:space="preserve">  .CRÉDITO INTERNO M/E</v>
          </cell>
          <cell r="C292">
            <v>13324</v>
          </cell>
          <cell r="D292">
            <v>13671</v>
          </cell>
          <cell r="E292">
            <v>13198</v>
          </cell>
          <cell r="F292">
            <v>12824</v>
          </cell>
          <cell r="G292">
            <v>12987</v>
          </cell>
          <cell r="H292">
            <v>12501</v>
          </cell>
          <cell r="I292">
            <v>12646</v>
          </cell>
          <cell r="J292">
            <v>12499</v>
          </cell>
          <cell r="K292">
            <v>11937</v>
          </cell>
        </row>
        <row r="293">
          <cell r="A293" t="str">
            <v>12KEEZN</v>
          </cell>
          <cell r="B293" t="str">
            <v xml:space="preserve">ACCIONES  BIRF  </v>
          </cell>
          <cell r="C293">
            <v>0</v>
          </cell>
          <cell r="D293">
            <v>0</v>
          </cell>
          <cell r="E293">
            <v>0</v>
          </cell>
          <cell r="F293">
            <v>0</v>
          </cell>
          <cell r="G293">
            <v>0</v>
          </cell>
          <cell r="H293">
            <v>0</v>
          </cell>
          <cell r="I293">
            <v>0</v>
          </cell>
          <cell r="J293">
            <v>0</v>
          </cell>
          <cell r="K293">
            <v>0</v>
          </cell>
        </row>
        <row r="294">
          <cell r="A294" t="str">
            <v>12KDEZN</v>
          </cell>
          <cell r="B294" t="str">
            <v xml:space="preserve">ACCIONES  CFI   </v>
          </cell>
          <cell r="C294">
            <v>0</v>
          </cell>
          <cell r="D294">
            <v>0</v>
          </cell>
          <cell r="E294">
            <v>0</v>
          </cell>
          <cell r="F294">
            <v>0</v>
          </cell>
          <cell r="G294">
            <v>0</v>
          </cell>
          <cell r="H294">
            <v>0</v>
          </cell>
          <cell r="I294">
            <v>0</v>
          </cell>
          <cell r="J294">
            <v>0</v>
          </cell>
          <cell r="K294">
            <v>0</v>
          </cell>
        </row>
        <row r="295">
          <cell r="A295" t="str">
            <v>-</v>
          </cell>
          <cell r="B295" t="str">
            <v xml:space="preserve">SUSCRIPCION ACCIONES AIF  </v>
          </cell>
          <cell r="C295">
            <v>0</v>
          </cell>
          <cell r="D295">
            <v>0</v>
          </cell>
          <cell r="E295">
            <v>0</v>
          </cell>
          <cell r="F295">
            <v>0</v>
          </cell>
          <cell r="G295">
            <v>0</v>
          </cell>
          <cell r="H295">
            <v>0</v>
          </cell>
          <cell r="I295">
            <v>0</v>
          </cell>
          <cell r="J295">
            <v>0</v>
          </cell>
          <cell r="K295">
            <v>0</v>
          </cell>
        </row>
        <row r="296">
          <cell r="A296" t="str">
            <v>-</v>
          </cell>
          <cell r="B296" t="str">
            <v xml:space="preserve">SUSCRIP.ACCIONES DL 2085 </v>
          </cell>
          <cell r="C296">
            <v>0</v>
          </cell>
          <cell r="D296">
            <v>0</v>
          </cell>
          <cell r="E296">
            <v>0</v>
          </cell>
          <cell r="F296">
            <v>0</v>
          </cell>
          <cell r="G296">
            <v>0</v>
          </cell>
          <cell r="H296">
            <v>0</v>
          </cell>
          <cell r="I296">
            <v>0</v>
          </cell>
          <cell r="J296">
            <v>0</v>
          </cell>
          <cell r="K296">
            <v>0</v>
          </cell>
        </row>
        <row r="297">
          <cell r="A297" t="str">
            <v>12ABEZN</v>
          </cell>
          <cell r="B297" t="str">
            <v>LIN.CRED.FISCO-PLANE TESOR.</v>
          </cell>
          <cell r="C297">
            <v>0</v>
          </cell>
          <cell r="D297">
            <v>0</v>
          </cell>
          <cell r="E297">
            <v>0</v>
          </cell>
          <cell r="F297">
            <v>0</v>
          </cell>
          <cell r="G297">
            <v>0</v>
          </cell>
          <cell r="H297">
            <v>0</v>
          </cell>
          <cell r="I297">
            <v>0</v>
          </cell>
          <cell r="J297">
            <v>0</v>
          </cell>
          <cell r="K297">
            <v>0</v>
          </cell>
        </row>
        <row r="298">
          <cell r="A298" t="str">
            <v>12ACEZN</v>
          </cell>
          <cell r="B298" t="str">
            <v>CONSOL.DEUDA FISCO.OTR.SP</v>
          </cell>
          <cell r="C298">
            <v>0</v>
          </cell>
          <cell r="D298">
            <v>0</v>
          </cell>
          <cell r="E298">
            <v>0</v>
          </cell>
          <cell r="F298">
            <v>0</v>
          </cell>
          <cell r="G298">
            <v>0</v>
          </cell>
          <cell r="H298">
            <v>0</v>
          </cell>
          <cell r="I298">
            <v>0</v>
          </cell>
          <cell r="J298">
            <v>0</v>
          </cell>
          <cell r="K298">
            <v>0</v>
          </cell>
        </row>
        <row r="299">
          <cell r="A299" t="str">
            <v>12ADEZN</v>
          </cell>
          <cell r="B299" t="str">
            <v>PRESTAMOS AL FISCO</v>
          </cell>
          <cell r="C299">
            <v>0</v>
          </cell>
          <cell r="D299">
            <v>0</v>
          </cell>
          <cell r="E299">
            <v>0</v>
          </cell>
          <cell r="F299">
            <v>0</v>
          </cell>
          <cell r="G299">
            <v>0</v>
          </cell>
          <cell r="H299">
            <v>0</v>
          </cell>
          <cell r="I299">
            <v>0</v>
          </cell>
          <cell r="J299">
            <v>0</v>
          </cell>
          <cell r="K299">
            <v>0</v>
          </cell>
        </row>
        <row r="300">
          <cell r="A300" t="str">
            <v>12AFEZN</v>
          </cell>
          <cell r="B300" t="str">
            <v>PAGO CTA-RENEG.DEUDA EXTER.</v>
          </cell>
          <cell r="C300">
            <v>0</v>
          </cell>
          <cell r="D300">
            <v>0</v>
          </cell>
          <cell r="E300">
            <v>0</v>
          </cell>
          <cell r="F300">
            <v>0</v>
          </cell>
          <cell r="G300">
            <v>0</v>
          </cell>
          <cell r="H300">
            <v>0</v>
          </cell>
          <cell r="I300">
            <v>0</v>
          </cell>
          <cell r="J300">
            <v>0</v>
          </cell>
          <cell r="K300">
            <v>0</v>
          </cell>
        </row>
        <row r="301">
          <cell r="A301" t="str">
            <v>12HREZN</v>
          </cell>
          <cell r="B301" t="str">
            <v xml:space="preserve">LETRAS DE CREDITO CON GARANTIA ESTATAL FINAN.DAVEN, </v>
          </cell>
          <cell r="C301">
            <v>0</v>
          </cell>
          <cell r="D301">
            <v>0</v>
          </cell>
          <cell r="E301">
            <v>0</v>
          </cell>
          <cell r="F301">
            <v>0</v>
          </cell>
          <cell r="G301">
            <v>0</v>
          </cell>
          <cell r="H301">
            <v>0</v>
          </cell>
          <cell r="I301">
            <v>0</v>
          </cell>
          <cell r="J301">
            <v>0</v>
          </cell>
          <cell r="K301">
            <v>0</v>
          </cell>
        </row>
        <row r="302">
          <cell r="A302" t="str">
            <v>-</v>
          </cell>
          <cell r="B302" t="str">
            <v xml:space="preserve">REAJ.P/COBRAR LTS.CRED.C.GAR.ESTATAL FINANC.DAVENS, </v>
          </cell>
          <cell r="C302">
            <v>0</v>
          </cell>
          <cell r="D302">
            <v>0</v>
          </cell>
          <cell r="E302">
            <v>0</v>
          </cell>
          <cell r="F302">
            <v>0</v>
          </cell>
          <cell r="G302">
            <v>0</v>
          </cell>
          <cell r="H302">
            <v>0</v>
          </cell>
          <cell r="I302">
            <v>0</v>
          </cell>
          <cell r="J302">
            <v>0</v>
          </cell>
          <cell r="K302">
            <v>0</v>
          </cell>
        </row>
        <row r="303">
          <cell r="A303" t="str">
            <v>-</v>
          </cell>
          <cell r="B303" t="str">
            <v>BONOS BANCARIOS AC.1475 CON GARANTIA ESTATAL</v>
          </cell>
          <cell r="C303">
            <v>0</v>
          </cell>
          <cell r="D303">
            <v>0</v>
          </cell>
          <cell r="E303">
            <v>0</v>
          </cell>
          <cell r="F303">
            <v>0</v>
          </cell>
          <cell r="G303">
            <v>0</v>
          </cell>
          <cell r="H303">
            <v>0</v>
          </cell>
          <cell r="I303">
            <v>0</v>
          </cell>
          <cell r="J303">
            <v>0</v>
          </cell>
          <cell r="K303">
            <v>0</v>
          </cell>
        </row>
        <row r="304">
          <cell r="A304" t="str">
            <v>-</v>
          </cell>
          <cell r="B304" t="str">
            <v>REAJ.P/COBRAR B.BANCARIOS AC.1475 CON,</v>
          </cell>
          <cell r="C304">
            <v>0</v>
          </cell>
          <cell r="D304">
            <v>0</v>
          </cell>
          <cell r="E304">
            <v>0</v>
          </cell>
          <cell r="F304">
            <v>0</v>
          </cell>
          <cell r="G304">
            <v>0</v>
          </cell>
          <cell r="H304">
            <v>0</v>
          </cell>
          <cell r="I304">
            <v>0</v>
          </cell>
          <cell r="J304">
            <v>0</v>
          </cell>
          <cell r="K304">
            <v>0</v>
          </cell>
        </row>
        <row r="305">
          <cell r="A305" t="str">
            <v>13CAEZN</v>
          </cell>
          <cell r="B305" t="str">
            <v>PTMOS.P/IMPORT.INST.SEMIFISC.</v>
          </cell>
          <cell r="C305">
            <v>1039</v>
          </cell>
          <cell r="D305">
            <v>1065</v>
          </cell>
          <cell r="E305">
            <v>1030</v>
          </cell>
          <cell r="F305">
            <v>1025</v>
          </cell>
          <cell r="G305">
            <v>1108</v>
          </cell>
          <cell r="H305">
            <v>837</v>
          </cell>
          <cell r="I305">
            <v>841</v>
          </cell>
          <cell r="J305">
            <v>799</v>
          </cell>
          <cell r="K305">
            <v>810</v>
          </cell>
        </row>
        <row r="306">
          <cell r="A306" t="str">
            <v>12BIEZN</v>
          </cell>
          <cell r="B306" t="str">
            <v>L/C CONVENIO BID INSTIT.SEMIFISCALES</v>
          </cell>
          <cell r="C306">
            <v>0</v>
          </cell>
          <cell r="D306">
            <v>0</v>
          </cell>
          <cell r="E306">
            <v>0</v>
          </cell>
          <cell r="F306">
            <v>0</v>
          </cell>
          <cell r="G306">
            <v>0</v>
          </cell>
          <cell r="H306">
            <v>0</v>
          </cell>
          <cell r="I306">
            <v>0</v>
          </cell>
          <cell r="J306">
            <v>0</v>
          </cell>
          <cell r="K306">
            <v>0</v>
          </cell>
        </row>
        <row r="307">
          <cell r="A307" t="str">
            <v>-</v>
          </cell>
          <cell r="B307" t="str">
            <v>CRED.CAJA.CTRL.DL.2824</v>
          </cell>
          <cell r="C307">
            <v>0</v>
          </cell>
          <cell r="D307">
            <v>0</v>
          </cell>
          <cell r="E307">
            <v>0</v>
          </cell>
          <cell r="F307">
            <v>0</v>
          </cell>
          <cell r="G307">
            <v>0</v>
          </cell>
          <cell r="H307">
            <v>0</v>
          </cell>
          <cell r="I307">
            <v>0</v>
          </cell>
          <cell r="J307">
            <v>0</v>
          </cell>
          <cell r="K307">
            <v>0</v>
          </cell>
        </row>
        <row r="308">
          <cell r="A308" t="str">
            <v>-</v>
          </cell>
          <cell r="B308" t="str">
            <v xml:space="preserve">L/C CAJA CENTRAL DL.2824 </v>
          </cell>
          <cell r="C308">
            <v>0</v>
          </cell>
          <cell r="D308">
            <v>0</v>
          </cell>
          <cell r="E308">
            <v>0</v>
          </cell>
          <cell r="F308">
            <v>0</v>
          </cell>
          <cell r="G308">
            <v>0</v>
          </cell>
          <cell r="H308">
            <v>0</v>
          </cell>
          <cell r="I308">
            <v>0</v>
          </cell>
          <cell r="J308">
            <v>0</v>
          </cell>
          <cell r="K308">
            <v>0</v>
          </cell>
        </row>
        <row r="309">
          <cell r="A309" t="str">
            <v>12DGEZN</v>
          </cell>
          <cell r="B309" t="str">
            <v xml:space="preserve">CRED.AREA SOC.ADM.DELEG. </v>
          </cell>
          <cell r="C309">
            <v>0</v>
          </cell>
          <cell r="D309">
            <v>0</v>
          </cell>
          <cell r="E309">
            <v>0</v>
          </cell>
          <cell r="F309">
            <v>0</v>
          </cell>
          <cell r="G309">
            <v>0</v>
          </cell>
          <cell r="H309">
            <v>0</v>
          </cell>
          <cell r="I309">
            <v>0</v>
          </cell>
          <cell r="J309">
            <v>0</v>
          </cell>
          <cell r="K309">
            <v>0</v>
          </cell>
        </row>
        <row r="310">
          <cell r="A310" t="str">
            <v>-</v>
          </cell>
          <cell r="B310" t="str">
            <v xml:space="preserve">DEUD.POR CJE.VHR-CAR SINAP </v>
          </cell>
          <cell r="C310">
            <v>0</v>
          </cell>
          <cell r="D310">
            <v>0</v>
          </cell>
          <cell r="E310">
            <v>0</v>
          </cell>
          <cell r="F310">
            <v>0</v>
          </cell>
          <cell r="G310">
            <v>0</v>
          </cell>
          <cell r="H310">
            <v>0</v>
          </cell>
          <cell r="I310">
            <v>0</v>
          </cell>
          <cell r="J310">
            <v>0</v>
          </cell>
          <cell r="K310">
            <v>0</v>
          </cell>
        </row>
        <row r="311">
          <cell r="A311" t="str">
            <v>-</v>
          </cell>
          <cell r="B311" t="str">
            <v>REAJ P/COBRAR S/CRED AREA SOCIAL EN ADM,</v>
          </cell>
          <cell r="C311">
            <v>0</v>
          </cell>
          <cell r="D311">
            <v>0</v>
          </cell>
          <cell r="E311">
            <v>0</v>
          </cell>
          <cell r="F311">
            <v>0</v>
          </cell>
          <cell r="G311">
            <v>0</v>
          </cell>
          <cell r="H311">
            <v>0</v>
          </cell>
          <cell r="I311">
            <v>0</v>
          </cell>
          <cell r="J311">
            <v>0</v>
          </cell>
          <cell r="K311">
            <v>0</v>
          </cell>
        </row>
        <row r="312">
          <cell r="A312" t="str">
            <v>-</v>
          </cell>
          <cell r="B312" t="str">
            <v>REAJ P/COBRAR S/L C CCAP DL 2824,</v>
          </cell>
          <cell r="C312">
            <v>0</v>
          </cell>
          <cell r="D312">
            <v>0</v>
          </cell>
          <cell r="E312">
            <v>0</v>
          </cell>
          <cell r="F312">
            <v>0</v>
          </cell>
          <cell r="G312">
            <v>0</v>
          </cell>
          <cell r="H312">
            <v>0</v>
          </cell>
          <cell r="I312">
            <v>0</v>
          </cell>
          <cell r="J312">
            <v>0</v>
          </cell>
          <cell r="K312">
            <v>0</v>
          </cell>
        </row>
        <row r="313">
          <cell r="A313" t="str">
            <v>-</v>
          </cell>
          <cell r="B313" t="str">
            <v xml:space="preserve">REAJ P/COBRAR S/DEUDORES CANJE VHR A CAR, </v>
          </cell>
          <cell r="C313">
            <v>0</v>
          </cell>
          <cell r="D313">
            <v>0</v>
          </cell>
          <cell r="E313">
            <v>0</v>
          </cell>
          <cell r="F313">
            <v>0</v>
          </cell>
          <cell r="G313">
            <v>0</v>
          </cell>
          <cell r="H313">
            <v>0</v>
          </cell>
          <cell r="I313">
            <v>0</v>
          </cell>
          <cell r="J313">
            <v>0</v>
          </cell>
          <cell r="K313">
            <v>0</v>
          </cell>
        </row>
        <row r="314">
          <cell r="A314" t="str">
            <v>-</v>
          </cell>
          <cell r="B314" t="str">
            <v xml:space="preserve">LC.PROGRAM.ORG.INTERN. INST.SEMIF.AUT.Y OTRAS  </v>
          </cell>
          <cell r="C314">
            <v>0</v>
          </cell>
          <cell r="D314">
            <v>0</v>
          </cell>
          <cell r="E314">
            <v>0</v>
          </cell>
          <cell r="F314">
            <v>0</v>
          </cell>
          <cell r="G314">
            <v>0</v>
          </cell>
          <cell r="H314">
            <v>0</v>
          </cell>
          <cell r="I314">
            <v>0</v>
          </cell>
          <cell r="J314">
            <v>0</v>
          </cell>
          <cell r="K314">
            <v>0</v>
          </cell>
        </row>
        <row r="315">
          <cell r="A315" t="str">
            <v>-</v>
          </cell>
          <cell r="B315" t="str">
            <v>REAJ.P.COBRAR S.LC.PROG.ORG.INT.INST.SEMIF.AUT.</v>
          </cell>
          <cell r="C315">
            <v>0</v>
          </cell>
          <cell r="D315">
            <v>0</v>
          </cell>
          <cell r="E315">
            <v>0</v>
          </cell>
          <cell r="F315">
            <v>0</v>
          </cell>
          <cell r="G315">
            <v>0</v>
          </cell>
          <cell r="H315">
            <v>0</v>
          </cell>
          <cell r="I315">
            <v>0</v>
          </cell>
          <cell r="J315">
            <v>0</v>
          </cell>
          <cell r="K315">
            <v>0</v>
          </cell>
        </row>
        <row r="316">
          <cell r="A316" t="str">
            <v>12EREZN</v>
          </cell>
          <cell r="B316" t="str">
            <v xml:space="preserve">REFINANCIAMIENTO CORFO  </v>
          </cell>
          <cell r="C316">
            <v>0</v>
          </cell>
          <cell r="D316">
            <v>0</v>
          </cell>
          <cell r="E316">
            <v>0</v>
          </cell>
          <cell r="F316">
            <v>0</v>
          </cell>
          <cell r="G316">
            <v>0</v>
          </cell>
          <cell r="H316">
            <v>0</v>
          </cell>
          <cell r="I316">
            <v>0</v>
          </cell>
          <cell r="J316">
            <v>0</v>
          </cell>
          <cell r="K316">
            <v>0</v>
          </cell>
        </row>
        <row r="317">
          <cell r="A317" t="str">
            <v>-</v>
          </cell>
          <cell r="B317" t="str">
            <v xml:space="preserve">REAJ.P.COBRAR S.REFINANC.A CORFO </v>
          </cell>
          <cell r="C317">
            <v>0</v>
          </cell>
          <cell r="D317">
            <v>0</v>
          </cell>
          <cell r="E317">
            <v>0</v>
          </cell>
          <cell r="F317">
            <v>0</v>
          </cell>
          <cell r="G317">
            <v>0</v>
          </cell>
          <cell r="H317">
            <v>0</v>
          </cell>
          <cell r="I317">
            <v>0</v>
          </cell>
          <cell r="J317">
            <v>0</v>
          </cell>
          <cell r="K317">
            <v>0</v>
          </cell>
        </row>
        <row r="318">
          <cell r="A318" t="str">
            <v>12BEEZN</v>
          </cell>
          <cell r="B318" t="str">
            <v xml:space="preserve">PAGARES CORFO ACDO.1045 </v>
          </cell>
          <cell r="C318">
            <v>0</v>
          </cell>
          <cell r="D318">
            <v>0</v>
          </cell>
          <cell r="E318">
            <v>0</v>
          </cell>
          <cell r="F318">
            <v>0</v>
          </cell>
          <cell r="G318">
            <v>0</v>
          </cell>
          <cell r="H318">
            <v>0</v>
          </cell>
          <cell r="I318">
            <v>0</v>
          </cell>
          <cell r="J318">
            <v>0</v>
          </cell>
          <cell r="K318">
            <v>0</v>
          </cell>
        </row>
        <row r="319">
          <cell r="A319" t="str">
            <v>-</v>
          </cell>
          <cell r="B319" t="str">
            <v>VALORES POR RECIBIR DE CORFO LEY 18401</v>
          </cell>
          <cell r="C319">
            <v>0</v>
          </cell>
          <cell r="D319">
            <v>0</v>
          </cell>
          <cell r="E319">
            <v>0</v>
          </cell>
          <cell r="F319">
            <v>0</v>
          </cell>
          <cell r="G319">
            <v>0</v>
          </cell>
          <cell r="H319">
            <v>0</v>
          </cell>
          <cell r="I319">
            <v>0</v>
          </cell>
          <cell r="J319">
            <v>0</v>
          </cell>
          <cell r="K319">
            <v>0</v>
          </cell>
        </row>
        <row r="320">
          <cell r="A320" t="str">
            <v>-</v>
          </cell>
          <cell r="B320" t="str">
            <v xml:space="preserve">DEUDORES POR CANJE DE VHR A CAR </v>
          </cell>
          <cell r="C320">
            <v>0</v>
          </cell>
          <cell r="D320">
            <v>0</v>
          </cell>
          <cell r="E320">
            <v>0</v>
          </cell>
          <cell r="F320">
            <v>0</v>
          </cell>
          <cell r="G320">
            <v>0</v>
          </cell>
          <cell r="H320">
            <v>0</v>
          </cell>
          <cell r="I320">
            <v>0</v>
          </cell>
          <cell r="J320">
            <v>0</v>
          </cell>
          <cell r="K320">
            <v>0</v>
          </cell>
        </row>
        <row r="321">
          <cell r="A321" t="str">
            <v>-</v>
          </cell>
          <cell r="B321" t="str">
            <v>GTOS.JUD.Y NOTARIALES L/C TRANSP.CORFO AC 1513</v>
          </cell>
          <cell r="C321">
            <v>0</v>
          </cell>
          <cell r="D321">
            <v>0</v>
          </cell>
          <cell r="E321">
            <v>0</v>
          </cell>
          <cell r="F321">
            <v>0</v>
          </cell>
          <cell r="G321">
            <v>0</v>
          </cell>
          <cell r="H321">
            <v>0</v>
          </cell>
          <cell r="I321">
            <v>0</v>
          </cell>
          <cell r="J321">
            <v>0</v>
          </cell>
          <cell r="K321">
            <v>0</v>
          </cell>
        </row>
        <row r="322">
          <cell r="A322" t="str">
            <v>-</v>
          </cell>
          <cell r="B322" t="str">
            <v>DEUDORES EN CTA.CTE. BCO.DEL ESTADO</v>
          </cell>
          <cell r="C322">
            <v>0</v>
          </cell>
          <cell r="D322">
            <v>0</v>
          </cell>
          <cell r="E322">
            <v>0</v>
          </cell>
          <cell r="F322">
            <v>0</v>
          </cell>
          <cell r="G322">
            <v>0</v>
          </cell>
          <cell r="H322">
            <v>0</v>
          </cell>
          <cell r="I322">
            <v>0</v>
          </cell>
          <cell r="J322">
            <v>0</v>
          </cell>
          <cell r="K322">
            <v>0</v>
          </cell>
        </row>
        <row r="323">
          <cell r="A323" t="str">
            <v>-</v>
          </cell>
          <cell r="B323" t="str">
            <v xml:space="preserve">PTMO.P/IMPORT.AUTOS P/LISIADOS-BCO.ESTADO </v>
          </cell>
          <cell r="C323">
            <v>0</v>
          </cell>
          <cell r="D323">
            <v>0</v>
          </cell>
          <cell r="E323">
            <v>0</v>
          </cell>
          <cell r="F323">
            <v>0</v>
          </cell>
          <cell r="G323">
            <v>0</v>
          </cell>
          <cell r="H323">
            <v>0</v>
          </cell>
          <cell r="I323">
            <v>0</v>
          </cell>
          <cell r="J323">
            <v>0</v>
          </cell>
          <cell r="K323">
            <v>0</v>
          </cell>
        </row>
        <row r="324">
          <cell r="A324" t="str">
            <v>-</v>
          </cell>
          <cell r="B324" t="str">
            <v>REFINANC.REAJUST.BCO.ESTADO</v>
          </cell>
          <cell r="C324">
            <v>0</v>
          </cell>
          <cell r="D324">
            <v>0</v>
          </cell>
          <cell r="E324">
            <v>0</v>
          </cell>
          <cell r="F324">
            <v>0</v>
          </cell>
          <cell r="G324">
            <v>0</v>
          </cell>
          <cell r="H324">
            <v>0</v>
          </cell>
          <cell r="I324">
            <v>0</v>
          </cell>
          <cell r="J324">
            <v>0</v>
          </cell>
          <cell r="K324">
            <v>0</v>
          </cell>
        </row>
        <row r="325">
          <cell r="A325" t="str">
            <v>12FHEZN</v>
          </cell>
          <cell r="B325" t="str">
            <v xml:space="preserve">REFINANC.BCOS ESTADO </v>
          </cell>
          <cell r="C325">
            <v>0</v>
          </cell>
          <cell r="D325">
            <v>0</v>
          </cell>
          <cell r="E325">
            <v>0</v>
          </cell>
          <cell r="F325">
            <v>0</v>
          </cell>
          <cell r="G325">
            <v>0</v>
          </cell>
          <cell r="H325">
            <v>0</v>
          </cell>
          <cell r="I325">
            <v>0</v>
          </cell>
          <cell r="J325">
            <v>0</v>
          </cell>
          <cell r="K325">
            <v>0</v>
          </cell>
        </row>
        <row r="326">
          <cell r="A326" t="str">
            <v>12FIEZN</v>
          </cell>
          <cell r="B326" t="str">
            <v>PRESTAMOS PARA IMPORTACIONES BCO.DEL ESTADO,</v>
          </cell>
          <cell r="C326">
            <v>0</v>
          </cell>
          <cell r="D326">
            <v>0</v>
          </cell>
          <cell r="E326">
            <v>0</v>
          </cell>
          <cell r="F326">
            <v>0</v>
          </cell>
          <cell r="G326">
            <v>0</v>
          </cell>
          <cell r="H326">
            <v>0</v>
          </cell>
          <cell r="I326">
            <v>0</v>
          </cell>
          <cell r="J326">
            <v>0</v>
          </cell>
          <cell r="K326">
            <v>0</v>
          </cell>
        </row>
        <row r="327">
          <cell r="A327" t="str">
            <v>12MMEZN</v>
          </cell>
          <cell r="B327" t="str">
            <v xml:space="preserve">LINEA DE CREDITO DE LIQUIDEZ BECH </v>
          </cell>
          <cell r="C327">
            <v>0</v>
          </cell>
          <cell r="D327">
            <v>0</v>
          </cell>
          <cell r="E327">
            <v>0</v>
          </cell>
          <cell r="F327">
            <v>0</v>
          </cell>
          <cell r="G327">
            <v>0</v>
          </cell>
          <cell r="H327">
            <v>0</v>
          </cell>
          <cell r="I327">
            <v>0</v>
          </cell>
          <cell r="J327">
            <v>0</v>
          </cell>
          <cell r="K327">
            <v>0</v>
          </cell>
        </row>
        <row r="328">
          <cell r="A328" t="str">
            <v>-</v>
          </cell>
          <cell r="B328" t="str">
            <v xml:space="preserve">REFIN.CRED.XI REG.B.ESTADO </v>
          </cell>
          <cell r="C328">
            <v>0</v>
          </cell>
          <cell r="D328">
            <v>0</v>
          </cell>
          <cell r="E328">
            <v>0</v>
          </cell>
          <cell r="F328">
            <v>0</v>
          </cell>
          <cell r="G328">
            <v>0</v>
          </cell>
          <cell r="H328">
            <v>0</v>
          </cell>
          <cell r="I328">
            <v>0</v>
          </cell>
          <cell r="J328">
            <v>0</v>
          </cell>
          <cell r="K328">
            <v>0</v>
          </cell>
        </row>
        <row r="329">
          <cell r="A329" t="str">
            <v>-</v>
          </cell>
          <cell r="B329" t="str">
            <v>REAJ P/COBRAR S/REFIN REAJ BCO ESTADO</v>
          </cell>
          <cell r="C329">
            <v>0</v>
          </cell>
          <cell r="D329">
            <v>0</v>
          </cell>
          <cell r="E329">
            <v>0</v>
          </cell>
          <cell r="F329">
            <v>0</v>
          </cell>
          <cell r="G329">
            <v>0</v>
          </cell>
          <cell r="H329">
            <v>0</v>
          </cell>
          <cell r="I329">
            <v>0</v>
          </cell>
          <cell r="J329">
            <v>0</v>
          </cell>
          <cell r="K329">
            <v>0</v>
          </cell>
        </row>
        <row r="330">
          <cell r="A330" t="str">
            <v>-</v>
          </cell>
          <cell r="B330" t="str">
            <v xml:space="preserve">LC.PROGRAM.ORG.INTERNACIONALES BCO. ESTADO  </v>
          </cell>
          <cell r="C330">
            <v>0</v>
          </cell>
          <cell r="D330">
            <v>0</v>
          </cell>
          <cell r="E330">
            <v>0</v>
          </cell>
          <cell r="F330">
            <v>0</v>
          </cell>
          <cell r="G330">
            <v>0</v>
          </cell>
          <cell r="H330">
            <v>0</v>
          </cell>
          <cell r="I330">
            <v>0</v>
          </cell>
          <cell r="J330">
            <v>0</v>
          </cell>
          <cell r="K330">
            <v>0</v>
          </cell>
        </row>
        <row r="331">
          <cell r="A331" t="str">
            <v>-</v>
          </cell>
          <cell r="B331" t="str">
            <v xml:space="preserve">REAJ.P.COBRAR S.LC.PROG.ORG.INTER.BCO. ESTADO </v>
          </cell>
          <cell r="C331">
            <v>0</v>
          </cell>
          <cell r="D331">
            <v>0</v>
          </cell>
          <cell r="E331">
            <v>0</v>
          </cell>
          <cell r="F331">
            <v>0</v>
          </cell>
          <cell r="G331">
            <v>0</v>
          </cell>
          <cell r="H331">
            <v>0</v>
          </cell>
          <cell r="I331">
            <v>0</v>
          </cell>
          <cell r="J331">
            <v>0</v>
          </cell>
          <cell r="K331">
            <v>0</v>
          </cell>
        </row>
        <row r="332">
          <cell r="A332" t="str">
            <v>-</v>
          </cell>
          <cell r="B332" t="str">
            <v>REAJ P/COBRAR S/L C XI REGION BCO ESTADO</v>
          </cell>
          <cell r="C332">
            <v>0</v>
          </cell>
          <cell r="D332">
            <v>0</v>
          </cell>
          <cell r="E332">
            <v>0</v>
          </cell>
          <cell r="F332">
            <v>0</v>
          </cell>
          <cell r="G332">
            <v>0</v>
          </cell>
          <cell r="H332">
            <v>0</v>
          </cell>
          <cell r="I332">
            <v>0</v>
          </cell>
          <cell r="J332">
            <v>0</v>
          </cell>
          <cell r="K332">
            <v>0</v>
          </cell>
        </row>
        <row r="333">
          <cell r="A333" t="str">
            <v>-</v>
          </cell>
          <cell r="B333" t="str">
            <v xml:space="preserve">PRESTAMOS DE URGENCIA BCO.DEL ESTADO </v>
          </cell>
          <cell r="C333">
            <v>0</v>
          </cell>
          <cell r="D333">
            <v>0</v>
          </cell>
          <cell r="E333">
            <v>0</v>
          </cell>
          <cell r="F333">
            <v>0</v>
          </cell>
          <cell r="G333">
            <v>0</v>
          </cell>
          <cell r="H333">
            <v>0</v>
          </cell>
          <cell r="I333">
            <v>0</v>
          </cell>
          <cell r="J333">
            <v>0</v>
          </cell>
          <cell r="K333">
            <v>0</v>
          </cell>
        </row>
        <row r="334">
          <cell r="A334" t="str">
            <v>12AMEZN</v>
          </cell>
          <cell r="B334" t="str">
            <v>ANTICIPO POR SALDO DE PREC.PAGARE ADQ.BCO.ESTAD.</v>
          </cell>
          <cell r="C334">
            <v>0</v>
          </cell>
          <cell r="D334">
            <v>0</v>
          </cell>
          <cell r="E334">
            <v>0</v>
          </cell>
          <cell r="F334">
            <v>0</v>
          </cell>
          <cell r="G334">
            <v>0</v>
          </cell>
          <cell r="H334">
            <v>0</v>
          </cell>
          <cell r="I334">
            <v>0</v>
          </cell>
          <cell r="J334">
            <v>0</v>
          </cell>
          <cell r="K334">
            <v>0</v>
          </cell>
        </row>
        <row r="335">
          <cell r="A335" t="str">
            <v>-</v>
          </cell>
          <cell r="B335" t="str">
            <v xml:space="preserve">BONOS ADQUIRIDOS A BCO.DEL ESTADO </v>
          </cell>
          <cell r="C335">
            <v>0</v>
          </cell>
          <cell r="D335">
            <v>0</v>
          </cell>
          <cell r="E335">
            <v>0</v>
          </cell>
          <cell r="F335">
            <v>0</v>
          </cell>
          <cell r="G335">
            <v>0</v>
          </cell>
          <cell r="H335">
            <v>0</v>
          </cell>
          <cell r="I335">
            <v>0</v>
          </cell>
          <cell r="J335">
            <v>0</v>
          </cell>
          <cell r="K335">
            <v>0</v>
          </cell>
        </row>
        <row r="336">
          <cell r="A336" t="str">
            <v>-</v>
          </cell>
          <cell r="B336" t="str">
            <v xml:space="preserve">REAJ.P.COBRAR S/BONOS BCO.DEL ESTADO </v>
          </cell>
          <cell r="C336">
            <v>0</v>
          </cell>
          <cell r="D336">
            <v>0</v>
          </cell>
          <cell r="E336">
            <v>0</v>
          </cell>
          <cell r="F336">
            <v>0</v>
          </cell>
          <cell r="G336">
            <v>0</v>
          </cell>
          <cell r="H336">
            <v>0</v>
          </cell>
          <cell r="I336">
            <v>0</v>
          </cell>
          <cell r="J336">
            <v>0</v>
          </cell>
          <cell r="K336">
            <v>0</v>
          </cell>
        </row>
        <row r="337">
          <cell r="A337" t="str">
            <v>12CNEZN</v>
          </cell>
          <cell r="B337" t="str">
            <v xml:space="preserve">LINEA CREDITO A BCO.ESTADO P.CPRA.CARTERA AL 70% </v>
          </cell>
          <cell r="C337">
            <v>0</v>
          </cell>
          <cell r="D337">
            <v>0</v>
          </cell>
          <cell r="E337">
            <v>0</v>
          </cell>
          <cell r="F337">
            <v>0</v>
          </cell>
          <cell r="G337">
            <v>0</v>
          </cell>
          <cell r="H337">
            <v>0</v>
          </cell>
          <cell r="I337">
            <v>0</v>
          </cell>
          <cell r="J337">
            <v>0</v>
          </cell>
          <cell r="K337">
            <v>0</v>
          </cell>
        </row>
        <row r="338">
          <cell r="A338" t="str">
            <v>-</v>
          </cell>
          <cell r="B338" t="str">
            <v xml:space="preserve">DESCUENTOS INSTRUMENTOS FINANCIEROS BCO.DEL ESTADO, </v>
          </cell>
          <cell r="C338">
            <v>0</v>
          </cell>
          <cell r="D338">
            <v>0</v>
          </cell>
          <cell r="E338">
            <v>0</v>
          </cell>
          <cell r="F338">
            <v>0</v>
          </cell>
          <cell r="G338">
            <v>0</v>
          </cell>
          <cell r="H338">
            <v>0</v>
          </cell>
          <cell r="I338">
            <v>0</v>
          </cell>
          <cell r="J338">
            <v>0</v>
          </cell>
          <cell r="K338">
            <v>0</v>
          </cell>
        </row>
        <row r="339">
          <cell r="A339" t="str">
            <v>-</v>
          </cell>
          <cell r="B339" t="str">
            <v xml:space="preserve">DOCUMENTOS CRED.HIPOTEC.ADQ.BCO.ESTADO </v>
          </cell>
          <cell r="C339">
            <v>0</v>
          </cell>
          <cell r="D339">
            <v>0</v>
          </cell>
          <cell r="E339">
            <v>0</v>
          </cell>
          <cell r="F339">
            <v>0</v>
          </cell>
          <cell r="G339">
            <v>0</v>
          </cell>
          <cell r="H339">
            <v>0</v>
          </cell>
          <cell r="I339">
            <v>0</v>
          </cell>
          <cell r="J339">
            <v>0</v>
          </cell>
          <cell r="K339">
            <v>0</v>
          </cell>
        </row>
        <row r="340">
          <cell r="A340" t="str">
            <v>-</v>
          </cell>
          <cell r="B340" t="str">
            <v>REAJ.P.COB.S.CPRA.DOC.CRED.HIPOT.ADQ.BCO.ESTADO</v>
          </cell>
          <cell r="C340">
            <v>0</v>
          </cell>
          <cell r="D340">
            <v>0</v>
          </cell>
          <cell r="E340">
            <v>0</v>
          </cell>
          <cell r="F340">
            <v>0</v>
          </cell>
          <cell r="G340">
            <v>0</v>
          </cell>
          <cell r="H340">
            <v>0</v>
          </cell>
          <cell r="I340">
            <v>0</v>
          </cell>
          <cell r="J340">
            <v>0</v>
          </cell>
          <cell r="K340">
            <v>0</v>
          </cell>
        </row>
        <row r="341">
          <cell r="A341" t="str">
            <v>-</v>
          </cell>
          <cell r="B341" t="str">
            <v xml:space="preserve">REAJ.P.COB.S.LC.BCO.ESTADO P.CPRA.CARTERA 70 %  </v>
          </cell>
          <cell r="C341">
            <v>0</v>
          </cell>
          <cell r="D341">
            <v>0</v>
          </cell>
          <cell r="E341">
            <v>0</v>
          </cell>
          <cell r="F341">
            <v>0</v>
          </cell>
          <cell r="G341">
            <v>0</v>
          </cell>
          <cell r="H341">
            <v>0</v>
          </cell>
          <cell r="I341">
            <v>0</v>
          </cell>
          <cell r="J341">
            <v>0</v>
          </cell>
          <cell r="K341">
            <v>0</v>
          </cell>
        </row>
        <row r="342">
          <cell r="A342" t="str">
            <v>12CPEZN</v>
          </cell>
          <cell r="B342" t="str">
            <v xml:space="preserve">ANTIC.DE CRED.AL SISTEMA FINANCIERO BECH </v>
          </cell>
          <cell r="C342">
            <v>0</v>
          </cell>
          <cell r="D342">
            <v>0</v>
          </cell>
          <cell r="E342">
            <v>0</v>
          </cell>
          <cell r="F342">
            <v>0</v>
          </cell>
          <cell r="G342">
            <v>0</v>
          </cell>
          <cell r="H342">
            <v>0</v>
          </cell>
          <cell r="I342">
            <v>0</v>
          </cell>
          <cell r="J342">
            <v>0</v>
          </cell>
          <cell r="K342">
            <v>0</v>
          </cell>
        </row>
        <row r="343">
          <cell r="A343" t="str">
            <v>12CVEZN</v>
          </cell>
          <cell r="B343" t="str">
            <v xml:space="preserve">L.CREDITO.P.REPROGRAMACION DEUDAS BCO.ESTADO </v>
          </cell>
          <cell r="C343">
            <v>0</v>
          </cell>
          <cell r="D343">
            <v>0</v>
          </cell>
          <cell r="E343">
            <v>0</v>
          </cell>
          <cell r="F343">
            <v>0</v>
          </cell>
          <cell r="G343">
            <v>0</v>
          </cell>
          <cell r="H343">
            <v>0</v>
          </cell>
          <cell r="I343">
            <v>0</v>
          </cell>
          <cell r="J343">
            <v>0</v>
          </cell>
          <cell r="K343">
            <v>0</v>
          </cell>
        </row>
        <row r="344">
          <cell r="A344" t="str">
            <v>-</v>
          </cell>
          <cell r="B344" t="str">
            <v xml:space="preserve">REAJ.P.COB.S.LC.P.REPROGRAM.DEUDAS BCO.ESTADO </v>
          </cell>
          <cell r="C344">
            <v>0</v>
          </cell>
          <cell r="D344">
            <v>0</v>
          </cell>
          <cell r="E344">
            <v>0</v>
          </cell>
          <cell r="F344">
            <v>0</v>
          </cell>
          <cell r="G344">
            <v>0</v>
          </cell>
          <cell r="H344">
            <v>0</v>
          </cell>
          <cell r="I344">
            <v>0</v>
          </cell>
          <cell r="J344">
            <v>0</v>
          </cell>
          <cell r="K344">
            <v>0</v>
          </cell>
        </row>
        <row r="345">
          <cell r="A345" t="str">
            <v>-</v>
          </cell>
          <cell r="B345" t="str">
            <v>REAJ.P..COB.S.DESC.INST.FINANC.BCO.DEL ESTADO</v>
          </cell>
          <cell r="C345">
            <v>0</v>
          </cell>
          <cell r="D345">
            <v>0</v>
          </cell>
          <cell r="E345">
            <v>0</v>
          </cell>
          <cell r="F345">
            <v>0</v>
          </cell>
          <cell r="G345">
            <v>0</v>
          </cell>
          <cell r="H345">
            <v>0</v>
          </cell>
          <cell r="I345">
            <v>0</v>
          </cell>
          <cell r="J345">
            <v>0</v>
          </cell>
          <cell r="K345">
            <v>0</v>
          </cell>
        </row>
        <row r="346">
          <cell r="A346" t="str">
            <v>-</v>
          </cell>
          <cell r="B346" t="str">
            <v xml:space="preserve">LINEA DE CREDITO DE CORTO PLAZO A BANCO DEL ESTADO, </v>
          </cell>
          <cell r="C346">
            <v>0</v>
          </cell>
          <cell r="D346">
            <v>0</v>
          </cell>
          <cell r="E346">
            <v>0</v>
          </cell>
          <cell r="F346">
            <v>0</v>
          </cell>
          <cell r="G346">
            <v>0</v>
          </cell>
          <cell r="H346">
            <v>0</v>
          </cell>
          <cell r="I346">
            <v>0</v>
          </cell>
          <cell r="J346">
            <v>0</v>
          </cell>
          <cell r="K346">
            <v>0</v>
          </cell>
        </row>
        <row r="347">
          <cell r="A347" t="str">
            <v>-</v>
          </cell>
          <cell r="B347" t="str">
            <v>COBRAR S/L/C DE CORTO PLAZO BANCO DEL ESTADO</v>
          </cell>
          <cell r="C347">
            <v>0</v>
          </cell>
          <cell r="D347">
            <v>0</v>
          </cell>
          <cell r="E347">
            <v>0</v>
          </cell>
          <cell r="F347">
            <v>0</v>
          </cell>
          <cell r="G347">
            <v>0</v>
          </cell>
          <cell r="H347">
            <v>0</v>
          </cell>
          <cell r="I347">
            <v>0</v>
          </cell>
          <cell r="J347">
            <v>0</v>
          </cell>
          <cell r="K347">
            <v>0</v>
          </cell>
        </row>
        <row r="348">
          <cell r="A348" t="str">
            <v>-</v>
          </cell>
          <cell r="B348" t="str">
            <v xml:space="preserve">LC.REPROGRAMACION DEUDAS HIPOTECARIAS BCO.ESTADO </v>
          </cell>
          <cell r="C348">
            <v>0</v>
          </cell>
          <cell r="D348">
            <v>0</v>
          </cell>
          <cell r="E348">
            <v>0</v>
          </cell>
          <cell r="F348">
            <v>0</v>
          </cell>
          <cell r="G348">
            <v>0</v>
          </cell>
          <cell r="H348">
            <v>0</v>
          </cell>
          <cell r="I348">
            <v>0</v>
          </cell>
          <cell r="J348">
            <v>0</v>
          </cell>
          <cell r="K348">
            <v>0</v>
          </cell>
        </row>
        <row r="349">
          <cell r="A349" t="str">
            <v>-</v>
          </cell>
          <cell r="B349" t="str">
            <v xml:space="preserve">REAJ.P.COB.S/LC.P.REPROGRAM.DEUDAS HIP.BCO.ESTADO, </v>
          </cell>
          <cell r="C349">
            <v>0</v>
          </cell>
          <cell r="D349">
            <v>0</v>
          </cell>
          <cell r="E349">
            <v>0</v>
          </cell>
          <cell r="F349">
            <v>0</v>
          </cell>
          <cell r="G349">
            <v>0</v>
          </cell>
          <cell r="H349">
            <v>0</v>
          </cell>
          <cell r="I349">
            <v>0</v>
          </cell>
          <cell r="J349">
            <v>0</v>
          </cell>
          <cell r="K349">
            <v>0</v>
          </cell>
        </row>
        <row r="350">
          <cell r="A350" t="str">
            <v>-</v>
          </cell>
          <cell r="B350" t="str">
            <v xml:space="preserve">LC.P.CONTRATO CON BCO.ESTADO POR CESION CARTERA, </v>
          </cell>
          <cell r="C350">
            <v>0</v>
          </cell>
          <cell r="D350">
            <v>0</v>
          </cell>
          <cell r="E350">
            <v>0</v>
          </cell>
          <cell r="F350">
            <v>0</v>
          </cell>
          <cell r="G350">
            <v>0</v>
          </cell>
          <cell r="H350">
            <v>0</v>
          </cell>
          <cell r="I350">
            <v>0</v>
          </cell>
          <cell r="J350">
            <v>0</v>
          </cell>
          <cell r="K350">
            <v>0</v>
          </cell>
        </row>
        <row r="351">
          <cell r="A351" t="str">
            <v>-</v>
          </cell>
          <cell r="B351" t="str">
            <v xml:space="preserve">REAJ.P.COB.P.LC.CONTR.C.BCO.ESTADO P.CESION CARTER, </v>
          </cell>
          <cell r="C351">
            <v>0</v>
          </cell>
          <cell r="D351">
            <v>0</v>
          </cell>
          <cell r="E351">
            <v>0</v>
          </cell>
          <cell r="F351">
            <v>0</v>
          </cell>
          <cell r="G351">
            <v>0</v>
          </cell>
          <cell r="H351">
            <v>0</v>
          </cell>
          <cell r="I351">
            <v>0</v>
          </cell>
          <cell r="J351">
            <v>0</v>
          </cell>
          <cell r="K351">
            <v>0</v>
          </cell>
        </row>
        <row r="352">
          <cell r="A352" t="str">
            <v>-</v>
          </cell>
          <cell r="B352" t="str">
            <v>LINEA DE CREDITO PARA CAPITAL DE TRABAJO BECH</v>
          </cell>
          <cell r="C352">
            <v>0</v>
          </cell>
          <cell r="D352">
            <v>0</v>
          </cell>
          <cell r="E352">
            <v>0</v>
          </cell>
          <cell r="F352">
            <v>0</v>
          </cell>
          <cell r="G352">
            <v>0</v>
          </cell>
          <cell r="H352">
            <v>0</v>
          </cell>
          <cell r="I352">
            <v>0</v>
          </cell>
          <cell r="J352">
            <v>0</v>
          </cell>
          <cell r="K352">
            <v>0</v>
          </cell>
        </row>
        <row r="353">
          <cell r="A353" t="str">
            <v>-</v>
          </cell>
          <cell r="B353" t="str">
            <v xml:space="preserve">REAJ.P.COBRAR P.LC P.CAPITAL DE TRABAJO BECH </v>
          </cell>
          <cell r="C353">
            <v>0</v>
          </cell>
          <cell r="D353">
            <v>0</v>
          </cell>
          <cell r="E353">
            <v>0</v>
          </cell>
          <cell r="F353">
            <v>0</v>
          </cell>
          <cell r="G353">
            <v>0</v>
          </cell>
          <cell r="H353">
            <v>0</v>
          </cell>
          <cell r="I353">
            <v>0</v>
          </cell>
          <cell r="J353">
            <v>0</v>
          </cell>
          <cell r="K353">
            <v>0</v>
          </cell>
        </row>
        <row r="354">
          <cell r="A354" t="str">
            <v>12EXEZN</v>
          </cell>
          <cell r="B354" t="str">
            <v xml:space="preserve">L.C PARA PAGO OBLIG.C.EXTERIOR DEL BUF Y BHC </v>
          </cell>
          <cell r="C354">
            <v>12285</v>
          </cell>
          <cell r="D354">
            <v>12606</v>
          </cell>
          <cell r="E354">
            <v>12168</v>
          </cell>
          <cell r="F354">
            <v>11799</v>
          </cell>
          <cell r="G354">
            <v>11879</v>
          </cell>
          <cell r="H354">
            <v>11664</v>
          </cell>
          <cell r="I354">
            <v>11805</v>
          </cell>
          <cell r="J354">
            <v>11700</v>
          </cell>
          <cell r="K354">
            <v>11127</v>
          </cell>
        </row>
        <row r="355">
          <cell r="A355" t="str">
            <v>12CAEZN</v>
          </cell>
          <cell r="B355" t="str">
            <v xml:space="preserve">REPROG.DEUDAS S.PRODUCTIVO (ACDO.1578) B.ESTADO </v>
          </cell>
          <cell r="C355">
            <v>0</v>
          </cell>
          <cell r="D355">
            <v>0</v>
          </cell>
          <cell r="E355">
            <v>0</v>
          </cell>
          <cell r="F355">
            <v>0</v>
          </cell>
          <cell r="G355">
            <v>0</v>
          </cell>
          <cell r="H355">
            <v>0</v>
          </cell>
          <cell r="I355">
            <v>0</v>
          </cell>
          <cell r="J355">
            <v>0</v>
          </cell>
          <cell r="K355">
            <v>0</v>
          </cell>
        </row>
        <row r="356">
          <cell r="A356" t="str">
            <v>-</v>
          </cell>
          <cell r="B356" t="str">
            <v xml:space="preserve">REAJ.P.COBRAR S.REPROG.DEUDAS SEC.PROD.(ACDO 1578), </v>
          </cell>
          <cell r="C356">
            <v>0</v>
          </cell>
          <cell r="D356">
            <v>0</v>
          </cell>
          <cell r="E356">
            <v>0</v>
          </cell>
          <cell r="F356">
            <v>0</v>
          </cell>
          <cell r="G356">
            <v>0</v>
          </cell>
          <cell r="H356">
            <v>0</v>
          </cell>
          <cell r="I356">
            <v>0</v>
          </cell>
          <cell r="J356">
            <v>0</v>
          </cell>
          <cell r="K356">
            <v>0</v>
          </cell>
        </row>
        <row r="357">
          <cell r="A357" t="str">
            <v>-</v>
          </cell>
          <cell r="B357" t="str">
            <v xml:space="preserve">LINEA DE CREDITO DE MEDIANO PLAZO </v>
          </cell>
          <cell r="C357">
            <v>0</v>
          </cell>
          <cell r="D357">
            <v>0</v>
          </cell>
          <cell r="E357">
            <v>0</v>
          </cell>
          <cell r="F357">
            <v>0</v>
          </cell>
          <cell r="G357">
            <v>0</v>
          </cell>
          <cell r="H357">
            <v>0</v>
          </cell>
          <cell r="I357">
            <v>0</v>
          </cell>
          <cell r="J357">
            <v>0</v>
          </cell>
          <cell r="K357">
            <v>0</v>
          </cell>
        </row>
        <row r="358">
          <cell r="A358" t="str">
            <v>-</v>
          </cell>
          <cell r="B358" t="str">
            <v xml:space="preserve">REAJ.P.COB.LC.MEDIANO PLAZO BECH </v>
          </cell>
          <cell r="C358">
            <v>0</v>
          </cell>
          <cell r="D358">
            <v>0</v>
          </cell>
          <cell r="E358">
            <v>0</v>
          </cell>
          <cell r="F358">
            <v>0</v>
          </cell>
          <cell r="G358">
            <v>0</v>
          </cell>
          <cell r="H358">
            <v>0</v>
          </cell>
          <cell r="I358">
            <v>0</v>
          </cell>
          <cell r="J358">
            <v>0</v>
          </cell>
          <cell r="K358">
            <v>0</v>
          </cell>
        </row>
        <row r="359">
          <cell r="A359" t="str">
            <v>-</v>
          </cell>
          <cell r="B359" t="str">
            <v xml:space="preserve">LC.DEPOSITOS ACDO.1657 BANCO DEL ESTADO </v>
          </cell>
          <cell r="C359">
            <v>0</v>
          </cell>
          <cell r="D359">
            <v>0</v>
          </cell>
          <cell r="E359">
            <v>0</v>
          </cell>
          <cell r="F359">
            <v>0</v>
          </cell>
          <cell r="G359">
            <v>0</v>
          </cell>
          <cell r="H359">
            <v>0</v>
          </cell>
          <cell r="I359">
            <v>0</v>
          </cell>
          <cell r="J359">
            <v>0</v>
          </cell>
          <cell r="K359">
            <v>0</v>
          </cell>
        </row>
        <row r="360">
          <cell r="A360" t="str">
            <v>-</v>
          </cell>
          <cell r="B360" t="str">
            <v xml:space="preserve">CRED.MODALIDAD UNO LIBOR AJUSTADA AC 1686 BECH </v>
          </cell>
          <cell r="C360">
            <v>0</v>
          </cell>
          <cell r="D360">
            <v>0</v>
          </cell>
          <cell r="E360">
            <v>0</v>
          </cell>
          <cell r="F360">
            <v>0</v>
          </cell>
          <cell r="G360">
            <v>0</v>
          </cell>
          <cell r="H360">
            <v>0</v>
          </cell>
          <cell r="I360">
            <v>0</v>
          </cell>
          <cell r="J360">
            <v>0</v>
          </cell>
          <cell r="K360">
            <v>0</v>
          </cell>
        </row>
        <row r="361">
          <cell r="A361" t="str">
            <v>-</v>
          </cell>
          <cell r="B361" t="str">
            <v xml:space="preserve">CRED.MOD.UNO TIP 91-365 BCO.DEL ESTADO </v>
          </cell>
          <cell r="C361">
            <v>0</v>
          </cell>
          <cell r="D361">
            <v>0</v>
          </cell>
          <cell r="E361">
            <v>0</v>
          </cell>
          <cell r="F361">
            <v>0</v>
          </cell>
          <cell r="G361">
            <v>0</v>
          </cell>
          <cell r="H361">
            <v>0</v>
          </cell>
          <cell r="I361">
            <v>0</v>
          </cell>
          <cell r="J361">
            <v>0</v>
          </cell>
          <cell r="K361">
            <v>0</v>
          </cell>
        </row>
        <row r="362">
          <cell r="A362" t="str">
            <v>-</v>
          </cell>
          <cell r="B362" t="str">
            <v xml:space="preserve">CRED.MODAL.DOS TIP 91-365 BCO.ESTADO </v>
          </cell>
          <cell r="C362">
            <v>0</v>
          </cell>
          <cell r="D362">
            <v>0</v>
          </cell>
          <cell r="E362">
            <v>0</v>
          </cell>
          <cell r="F362">
            <v>0</v>
          </cell>
          <cell r="G362">
            <v>0</v>
          </cell>
          <cell r="H362">
            <v>0</v>
          </cell>
          <cell r="I362">
            <v>0</v>
          </cell>
          <cell r="J362">
            <v>0</v>
          </cell>
          <cell r="K362">
            <v>0</v>
          </cell>
        </row>
        <row r="363">
          <cell r="A363" t="str">
            <v>-</v>
          </cell>
          <cell r="B363" t="str">
            <v xml:space="preserve">CRED MODALIDAD DOS TIP 30-89 DIAS BCO DEL ESTADO, </v>
          </cell>
          <cell r="C363">
            <v>0</v>
          </cell>
          <cell r="D363">
            <v>0</v>
          </cell>
          <cell r="E363">
            <v>0</v>
          </cell>
          <cell r="F363">
            <v>0</v>
          </cell>
          <cell r="G363">
            <v>0</v>
          </cell>
          <cell r="H363">
            <v>0</v>
          </cell>
          <cell r="I363">
            <v>0</v>
          </cell>
          <cell r="J363">
            <v>0</v>
          </cell>
          <cell r="K363">
            <v>0</v>
          </cell>
        </row>
        <row r="364">
          <cell r="A364" t="str">
            <v>-</v>
          </cell>
          <cell r="B364" t="str">
            <v xml:space="preserve">L/C PARA CONSTITUIR RESERVA TECNICA BANCO ESTADO </v>
          </cell>
          <cell r="C364">
            <v>0</v>
          </cell>
          <cell r="D364">
            <v>0</v>
          </cell>
          <cell r="E364">
            <v>0</v>
          </cell>
          <cell r="F364">
            <v>0</v>
          </cell>
          <cell r="G364">
            <v>0</v>
          </cell>
          <cell r="H364">
            <v>0</v>
          </cell>
          <cell r="I364">
            <v>0</v>
          </cell>
          <cell r="J364">
            <v>0</v>
          </cell>
          <cell r="K364">
            <v>0</v>
          </cell>
        </row>
        <row r="365">
          <cell r="A365" t="str">
            <v>-</v>
          </cell>
          <cell r="B365" t="str">
            <v xml:space="preserve">REAJ.P/COBR S/L/C PARA CONSTITUIR RES.TEC.BECH </v>
          </cell>
          <cell r="C365">
            <v>0</v>
          </cell>
          <cell r="D365">
            <v>0</v>
          </cell>
          <cell r="E365">
            <v>0</v>
          </cell>
          <cell r="F365">
            <v>0</v>
          </cell>
          <cell r="G365">
            <v>0</v>
          </cell>
          <cell r="H365">
            <v>0</v>
          </cell>
          <cell r="I365">
            <v>0</v>
          </cell>
          <cell r="J365">
            <v>0</v>
          </cell>
          <cell r="K365">
            <v>0</v>
          </cell>
        </row>
        <row r="366">
          <cell r="A366" t="str">
            <v>-</v>
          </cell>
          <cell r="B366" t="str">
            <v xml:space="preserve">L/C P.LICIT.CART.HIPOT.ANAP AC.1901 BCO.ESTADO </v>
          </cell>
          <cell r="C366">
            <v>0</v>
          </cell>
          <cell r="D366">
            <v>0</v>
          </cell>
          <cell r="E366">
            <v>0</v>
          </cell>
          <cell r="F366">
            <v>0</v>
          </cell>
          <cell r="G366">
            <v>0</v>
          </cell>
          <cell r="H366">
            <v>0</v>
          </cell>
          <cell r="I366">
            <v>0</v>
          </cell>
          <cell r="J366">
            <v>0</v>
          </cell>
          <cell r="K366">
            <v>0</v>
          </cell>
        </row>
        <row r="367">
          <cell r="A367" t="str">
            <v>-</v>
          </cell>
          <cell r="B367" t="str">
            <v xml:space="preserve">REAJ.P.L/C.LICIT.CART.HIP.ANAP.AC.1901 BECH </v>
          </cell>
          <cell r="C367">
            <v>0</v>
          </cell>
          <cell r="D367">
            <v>0</v>
          </cell>
          <cell r="E367">
            <v>0</v>
          </cell>
          <cell r="F367">
            <v>0</v>
          </cell>
          <cell r="G367">
            <v>0</v>
          </cell>
          <cell r="H367">
            <v>0</v>
          </cell>
          <cell r="I367">
            <v>0</v>
          </cell>
          <cell r="J367">
            <v>0</v>
          </cell>
          <cell r="K367">
            <v>0</v>
          </cell>
        </row>
        <row r="368">
          <cell r="A368" t="str">
            <v>-</v>
          </cell>
          <cell r="B368" t="str">
            <v>LTS.CREDITO POR CESION DE CARTERA HIP.BUF-BHC BECH, BBC, BCC</v>
          </cell>
          <cell r="C368">
            <v>0</v>
          </cell>
          <cell r="D368">
            <v>0</v>
          </cell>
          <cell r="E368">
            <v>0</v>
          </cell>
          <cell r="F368">
            <v>0</v>
          </cell>
          <cell r="G368">
            <v>0</v>
          </cell>
          <cell r="H368">
            <v>0</v>
          </cell>
          <cell r="I368">
            <v>0</v>
          </cell>
          <cell r="J368">
            <v>0</v>
          </cell>
          <cell r="K368">
            <v>0</v>
          </cell>
        </row>
        <row r="369">
          <cell r="A369" t="str">
            <v>-</v>
          </cell>
          <cell r="B369" t="str">
            <v xml:space="preserve">REAJ.P.COB.S.LTS.CRED.CS.CART.HIP.BUF-BHC BECH, </v>
          </cell>
          <cell r="C369">
            <v>0</v>
          </cell>
          <cell r="D369">
            <v>0</v>
          </cell>
          <cell r="E369">
            <v>0</v>
          </cell>
          <cell r="F369">
            <v>0</v>
          </cell>
          <cell r="G369">
            <v>0</v>
          </cell>
          <cell r="H369">
            <v>0</v>
          </cell>
          <cell r="I369">
            <v>0</v>
          </cell>
          <cell r="J369">
            <v>0</v>
          </cell>
          <cell r="K369">
            <v>0</v>
          </cell>
        </row>
        <row r="370">
          <cell r="A370" t="str">
            <v>-</v>
          </cell>
          <cell r="B370" t="str">
            <v>PACTO RETROVENTA BCO.DEL ESTADO,</v>
          </cell>
          <cell r="C370">
            <v>0</v>
          </cell>
          <cell r="D370">
            <v>0</v>
          </cell>
          <cell r="E370">
            <v>0</v>
          </cell>
          <cell r="F370">
            <v>0</v>
          </cell>
          <cell r="G370">
            <v>0</v>
          </cell>
          <cell r="H370">
            <v>0</v>
          </cell>
          <cell r="I370">
            <v>0</v>
          </cell>
          <cell r="J370">
            <v>0</v>
          </cell>
          <cell r="K370">
            <v>0</v>
          </cell>
        </row>
        <row r="371">
          <cell r="A371" t="str">
            <v>-</v>
          </cell>
          <cell r="B371" t="str">
            <v>REFIN.REAJ.BCOS COMERC</v>
          </cell>
          <cell r="C371">
            <v>0</v>
          </cell>
          <cell r="D371">
            <v>0</v>
          </cell>
          <cell r="E371">
            <v>0</v>
          </cell>
          <cell r="F371">
            <v>0</v>
          </cell>
          <cell r="G371">
            <v>0</v>
          </cell>
          <cell r="H371">
            <v>0</v>
          </cell>
          <cell r="I371">
            <v>0</v>
          </cell>
          <cell r="J371">
            <v>0</v>
          </cell>
          <cell r="K371">
            <v>0</v>
          </cell>
        </row>
        <row r="372">
          <cell r="A372" t="str">
            <v>12FBEZN</v>
          </cell>
          <cell r="B372" t="str">
            <v>PRESTAMOS PARA IMPORTACIONES BCOS.COMERC.Y FOMENTO</v>
          </cell>
          <cell r="C372">
            <v>0</v>
          </cell>
          <cell r="D372">
            <v>0</v>
          </cell>
          <cell r="E372">
            <v>0</v>
          </cell>
          <cell r="F372">
            <v>0</v>
          </cell>
          <cell r="G372">
            <v>0</v>
          </cell>
          <cell r="H372">
            <v>0</v>
          </cell>
          <cell r="I372">
            <v>0</v>
          </cell>
          <cell r="J372">
            <v>0</v>
          </cell>
          <cell r="K372">
            <v>0</v>
          </cell>
        </row>
        <row r="373">
          <cell r="A373" t="str">
            <v>-</v>
          </cell>
          <cell r="B373" t="str">
            <v>DEUDORES EN CTA.CTE.BCOS.COMERCIALES</v>
          </cell>
          <cell r="C373">
            <v>0</v>
          </cell>
          <cell r="D373">
            <v>0</v>
          </cell>
          <cell r="E373">
            <v>0</v>
          </cell>
          <cell r="F373">
            <v>0</v>
          </cell>
          <cell r="G373">
            <v>0</v>
          </cell>
          <cell r="H373">
            <v>0</v>
          </cell>
          <cell r="I373">
            <v>0</v>
          </cell>
          <cell r="J373">
            <v>0</v>
          </cell>
          <cell r="K373">
            <v>0</v>
          </cell>
        </row>
        <row r="374">
          <cell r="A374" t="str">
            <v>12FCEZN</v>
          </cell>
          <cell r="B374" t="str">
            <v xml:space="preserve">REFINANC.BCOS COMERCIALES </v>
          </cell>
          <cell r="C374">
            <v>0</v>
          </cell>
          <cell r="D374">
            <v>0</v>
          </cell>
          <cell r="E374">
            <v>0</v>
          </cell>
          <cell r="F374">
            <v>0</v>
          </cell>
          <cell r="G374">
            <v>0</v>
          </cell>
          <cell r="H374">
            <v>0</v>
          </cell>
          <cell r="I374">
            <v>0</v>
          </cell>
          <cell r="J374">
            <v>0</v>
          </cell>
          <cell r="K374">
            <v>0</v>
          </cell>
        </row>
        <row r="375">
          <cell r="A375" t="str">
            <v>-</v>
          </cell>
          <cell r="B375" t="str">
            <v xml:space="preserve">PTMO.P/IMPORT.AUTOS P/LISIADOS-BCOS.COMERCIALES </v>
          </cell>
          <cell r="C375">
            <v>0</v>
          </cell>
          <cell r="D375">
            <v>0</v>
          </cell>
          <cell r="E375">
            <v>0</v>
          </cell>
          <cell r="F375">
            <v>0</v>
          </cell>
          <cell r="G375">
            <v>0</v>
          </cell>
          <cell r="H375">
            <v>0</v>
          </cell>
          <cell r="I375">
            <v>0</v>
          </cell>
          <cell r="J375">
            <v>0</v>
          </cell>
          <cell r="K375">
            <v>0</v>
          </cell>
        </row>
        <row r="376">
          <cell r="A376" t="str">
            <v>12MGEZN</v>
          </cell>
          <cell r="B376" t="str">
            <v>LINEA DE CREDITO DE LIQUIDEZ A BANCOS COMERC.</v>
          </cell>
          <cell r="C376">
            <v>0</v>
          </cell>
          <cell r="D376">
            <v>0</v>
          </cell>
          <cell r="E376">
            <v>0</v>
          </cell>
          <cell r="F376">
            <v>0</v>
          </cell>
          <cell r="G376">
            <v>0</v>
          </cell>
          <cell r="H376">
            <v>0</v>
          </cell>
          <cell r="I376">
            <v>0</v>
          </cell>
          <cell r="J376">
            <v>0</v>
          </cell>
          <cell r="K376">
            <v>0</v>
          </cell>
        </row>
        <row r="377">
          <cell r="A377" t="str">
            <v>-</v>
          </cell>
          <cell r="B377" t="str">
            <v xml:space="preserve">REAJ P/COBRAR S/REFLN REAJ BCO COMER, </v>
          </cell>
          <cell r="C377">
            <v>0</v>
          </cell>
          <cell r="D377">
            <v>0</v>
          </cell>
          <cell r="E377">
            <v>0</v>
          </cell>
          <cell r="F377">
            <v>0</v>
          </cell>
          <cell r="G377">
            <v>0</v>
          </cell>
          <cell r="H377">
            <v>0</v>
          </cell>
          <cell r="I377">
            <v>0</v>
          </cell>
          <cell r="J377">
            <v>0</v>
          </cell>
          <cell r="K377">
            <v>0</v>
          </cell>
        </row>
        <row r="378">
          <cell r="A378" t="str">
            <v>12BTEZN</v>
          </cell>
          <cell r="B378" t="str">
            <v xml:space="preserve">LC.PROGRAM.ORG.INTERNACIONALES BCOS.COMERCIALES </v>
          </cell>
          <cell r="C378">
            <v>0</v>
          </cell>
          <cell r="D378">
            <v>0</v>
          </cell>
          <cell r="E378">
            <v>0</v>
          </cell>
          <cell r="F378">
            <v>0</v>
          </cell>
          <cell r="G378">
            <v>0</v>
          </cell>
          <cell r="H378">
            <v>0</v>
          </cell>
          <cell r="I378">
            <v>0</v>
          </cell>
          <cell r="J378">
            <v>0</v>
          </cell>
          <cell r="K378">
            <v>0</v>
          </cell>
        </row>
        <row r="379">
          <cell r="A379" t="str">
            <v>-</v>
          </cell>
          <cell r="B379" t="str">
            <v xml:space="preserve">REAJ.P.COBRAR S.LC.PROG.ORG.INTER.BCOS.COMERC. </v>
          </cell>
          <cell r="C379">
            <v>0</v>
          </cell>
          <cell r="D379">
            <v>0</v>
          </cell>
          <cell r="E379">
            <v>0</v>
          </cell>
          <cell r="F379">
            <v>0</v>
          </cell>
          <cell r="G379">
            <v>0</v>
          </cell>
          <cell r="H379">
            <v>0</v>
          </cell>
          <cell r="I379">
            <v>0</v>
          </cell>
          <cell r="J379">
            <v>0</v>
          </cell>
          <cell r="K379">
            <v>0</v>
          </cell>
        </row>
        <row r="380">
          <cell r="A380" t="str">
            <v>-</v>
          </cell>
          <cell r="B380" t="str">
            <v xml:space="preserve">SOBREGIROS CTAS.CTES BANCOS NACIONALES </v>
          </cell>
          <cell r="C380">
            <v>0</v>
          </cell>
          <cell r="D380">
            <v>0</v>
          </cell>
          <cell r="E380">
            <v>0</v>
          </cell>
          <cell r="F380">
            <v>0</v>
          </cell>
          <cell r="G380">
            <v>0</v>
          </cell>
          <cell r="H380">
            <v>0</v>
          </cell>
          <cell r="I380">
            <v>0</v>
          </cell>
          <cell r="J380">
            <v>0</v>
          </cell>
          <cell r="K380">
            <v>0</v>
          </cell>
        </row>
        <row r="381">
          <cell r="A381" t="str">
            <v>-</v>
          </cell>
          <cell r="B381" t="str">
            <v xml:space="preserve">PAG.ADQ.BCOS.COMERCIALES EN LIQ </v>
          </cell>
          <cell r="C381">
            <v>0</v>
          </cell>
          <cell r="D381">
            <v>0</v>
          </cell>
          <cell r="E381">
            <v>0</v>
          </cell>
          <cell r="F381">
            <v>0</v>
          </cell>
          <cell r="G381">
            <v>0</v>
          </cell>
          <cell r="H381">
            <v>0</v>
          </cell>
          <cell r="I381">
            <v>0</v>
          </cell>
          <cell r="J381">
            <v>0</v>
          </cell>
          <cell r="K381">
            <v>0</v>
          </cell>
        </row>
        <row r="382">
          <cell r="A382" t="str">
            <v>-</v>
          </cell>
          <cell r="B382" t="str">
            <v xml:space="preserve">CONSOLIDAC. PREST.URGENCIA BCOS. COMERCIALES </v>
          </cell>
          <cell r="C382">
            <v>0</v>
          </cell>
          <cell r="D382">
            <v>0</v>
          </cell>
          <cell r="E382">
            <v>0</v>
          </cell>
          <cell r="F382">
            <v>0</v>
          </cell>
          <cell r="G382">
            <v>0</v>
          </cell>
          <cell r="H382">
            <v>0</v>
          </cell>
          <cell r="I382">
            <v>0</v>
          </cell>
          <cell r="J382">
            <v>0</v>
          </cell>
          <cell r="K382">
            <v>0</v>
          </cell>
        </row>
        <row r="383">
          <cell r="A383" t="str">
            <v>-</v>
          </cell>
          <cell r="B383" t="str">
            <v>FONDOS LICITADOS A BANCOS COMERCIALES,</v>
          </cell>
          <cell r="C383">
            <v>0</v>
          </cell>
          <cell r="D383">
            <v>0</v>
          </cell>
          <cell r="E383">
            <v>0</v>
          </cell>
          <cell r="F383">
            <v>0</v>
          </cell>
          <cell r="G383">
            <v>0</v>
          </cell>
          <cell r="H383">
            <v>0</v>
          </cell>
          <cell r="I383">
            <v>0</v>
          </cell>
          <cell r="J383">
            <v>0</v>
          </cell>
          <cell r="K383">
            <v>0</v>
          </cell>
        </row>
        <row r="384">
          <cell r="A384" t="str">
            <v>-</v>
          </cell>
          <cell r="B384" t="str">
            <v>REAJ.P.RECIBIR P.FDOS.LICITADOS A BCOS.COMERC</v>
          </cell>
          <cell r="C384">
            <v>0</v>
          </cell>
          <cell r="D384">
            <v>0</v>
          </cell>
          <cell r="E384">
            <v>0</v>
          </cell>
          <cell r="F384">
            <v>0</v>
          </cell>
          <cell r="G384">
            <v>0</v>
          </cell>
          <cell r="H384">
            <v>0</v>
          </cell>
          <cell r="I384">
            <v>0</v>
          </cell>
          <cell r="J384">
            <v>0</v>
          </cell>
          <cell r="K384">
            <v>0</v>
          </cell>
        </row>
        <row r="385">
          <cell r="A385" t="str">
            <v>-</v>
          </cell>
          <cell r="B385" t="str">
            <v>BONOS ADQUIRIDOS A BCOS.COMERCIALES</v>
          </cell>
          <cell r="C385">
            <v>0</v>
          </cell>
          <cell r="D385">
            <v>0</v>
          </cell>
          <cell r="E385">
            <v>0</v>
          </cell>
          <cell r="F385">
            <v>0</v>
          </cell>
          <cell r="G385">
            <v>0</v>
          </cell>
          <cell r="H385">
            <v>0</v>
          </cell>
          <cell r="I385">
            <v>0</v>
          </cell>
          <cell r="J385">
            <v>0</v>
          </cell>
          <cell r="K385">
            <v>0</v>
          </cell>
        </row>
        <row r="386">
          <cell r="A386" t="str">
            <v>-</v>
          </cell>
          <cell r="B386" t="str">
            <v xml:space="preserve">REAJ.P.COBRAR S.BONOS BCOS.COMERCIALES </v>
          </cell>
          <cell r="C386">
            <v>0</v>
          </cell>
          <cell r="D386">
            <v>0</v>
          </cell>
          <cell r="E386">
            <v>0</v>
          </cell>
          <cell r="F386">
            <v>0</v>
          </cell>
          <cell r="G386">
            <v>0</v>
          </cell>
          <cell r="H386">
            <v>0</v>
          </cell>
          <cell r="I386">
            <v>0</v>
          </cell>
          <cell r="J386">
            <v>0</v>
          </cell>
          <cell r="K386">
            <v>0</v>
          </cell>
        </row>
        <row r="387">
          <cell r="A387" t="str">
            <v>-</v>
          </cell>
          <cell r="B387" t="str">
            <v xml:space="preserve">CARTERA ADQ.C.PACTO DE RETOVTA.BCOS.COM.(ACDO.1488, </v>
          </cell>
          <cell r="C387">
            <v>0</v>
          </cell>
          <cell r="D387">
            <v>0</v>
          </cell>
          <cell r="E387">
            <v>0</v>
          </cell>
          <cell r="F387">
            <v>0</v>
          </cell>
          <cell r="G387">
            <v>0</v>
          </cell>
          <cell r="H387">
            <v>0</v>
          </cell>
          <cell r="I387">
            <v>0</v>
          </cell>
          <cell r="J387">
            <v>0</v>
          </cell>
          <cell r="K387">
            <v>0</v>
          </cell>
        </row>
        <row r="388">
          <cell r="A388" t="str">
            <v>-</v>
          </cell>
          <cell r="B388" t="str">
            <v xml:space="preserve">PRESTAMOS PARA CUBRIR DEFICIT DE ENCAJE BCOS.COMER, </v>
          </cell>
          <cell r="C388">
            <v>0</v>
          </cell>
          <cell r="D388">
            <v>0</v>
          </cell>
          <cell r="E388">
            <v>0</v>
          </cell>
          <cell r="F388">
            <v>0</v>
          </cell>
          <cell r="G388">
            <v>0</v>
          </cell>
          <cell r="H388">
            <v>0</v>
          </cell>
          <cell r="I388">
            <v>0</v>
          </cell>
          <cell r="J388">
            <v>0</v>
          </cell>
          <cell r="K388">
            <v>0</v>
          </cell>
        </row>
        <row r="389">
          <cell r="A389" t="str">
            <v>-</v>
          </cell>
          <cell r="B389" t="str">
            <v xml:space="preserve">DOCUMENTOS DE CDTO.HIPOTECARIO ADQ.BCOS.COMERC. </v>
          </cell>
          <cell r="C389">
            <v>0</v>
          </cell>
          <cell r="D389">
            <v>0</v>
          </cell>
          <cell r="E389">
            <v>0</v>
          </cell>
          <cell r="F389">
            <v>0</v>
          </cell>
          <cell r="G389">
            <v>0</v>
          </cell>
          <cell r="H389">
            <v>0</v>
          </cell>
          <cell r="I389">
            <v>0</v>
          </cell>
          <cell r="J389">
            <v>0</v>
          </cell>
          <cell r="K389">
            <v>0</v>
          </cell>
        </row>
        <row r="390">
          <cell r="A390" t="str">
            <v>-</v>
          </cell>
          <cell r="B390" t="str">
            <v>REAJ.COBRAR S.CPRA.DOC.CDTO HIP ADQ.B.COM.</v>
          </cell>
          <cell r="C390">
            <v>0</v>
          </cell>
          <cell r="D390">
            <v>0</v>
          </cell>
          <cell r="E390">
            <v>0</v>
          </cell>
          <cell r="F390">
            <v>0</v>
          </cell>
          <cell r="G390">
            <v>0</v>
          </cell>
          <cell r="H390">
            <v>0</v>
          </cell>
          <cell r="I390">
            <v>0</v>
          </cell>
          <cell r="J390">
            <v>0</v>
          </cell>
          <cell r="K390">
            <v>0</v>
          </cell>
        </row>
        <row r="391">
          <cell r="A391" t="str">
            <v>-</v>
          </cell>
          <cell r="B391" t="str">
            <v xml:space="preserve">ANTICIPOS DE CREDITOS AL SISTEMA FINANC.BCOS.COMER, </v>
          </cell>
          <cell r="C391">
            <v>0</v>
          </cell>
          <cell r="D391">
            <v>0</v>
          </cell>
          <cell r="E391">
            <v>0</v>
          </cell>
          <cell r="F391">
            <v>0</v>
          </cell>
          <cell r="G391">
            <v>0</v>
          </cell>
          <cell r="H391">
            <v>0</v>
          </cell>
          <cell r="I391">
            <v>0</v>
          </cell>
          <cell r="J391">
            <v>0</v>
          </cell>
          <cell r="K391">
            <v>0</v>
          </cell>
        </row>
        <row r="392">
          <cell r="A392" t="str">
            <v>-</v>
          </cell>
          <cell r="B392" t="str">
            <v xml:space="preserve">CONSOLIDACION PRESTAMOS URGENCIA BCOS.COMERCIALES, </v>
          </cell>
          <cell r="C392">
            <v>0</v>
          </cell>
          <cell r="D392">
            <v>0</v>
          </cell>
          <cell r="E392">
            <v>0</v>
          </cell>
          <cell r="F392">
            <v>0</v>
          </cell>
          <cell r="G392">
            <v>0</v>
          </cell>
          <cell r="H392">
            <v>0</v>
          </cell>
          <cell r="I392">
            <v>0</v>
          </cell>
          <cell r="J392">
            <v>0</v>
          </cell>
          <cell r="K392">
            <v>0</v>
          </cell>
        </row>
        <row r="393">
          <cell r="A393" t="str">
            <v>12CREZN</v>
          </cell>
          <cell r="B393" t="str">
            <v>L.CR.P.REPROGRAMACION DEUDAS BCOS.COMERCIALES</v>
          </cell>
          <cell r="C393">
            <v>0</v>
          </cell>
          <cell r="D393">
            <v>0</v>
          </cell>
          <cell r="E393">
            <v>0</v>
          </cell>
          <cell r="F393">
            <v>0</v>
          </cell>
          <cell r="G393">
            <v>0</v>
          </cell>
          <cell r="H393">
            <v>0</v>
          </cell>
          <cell r="I393">
            <v>0</v>
          </cell>
          <cell r="J393">
            <v>0</v>
          </cell>
          <cell r="K393">
            <v>0</v>
          </cell>
        </row>
        <row r="394">
          <cell r="A394" t="str">
            <v>-</v>
          </cell>
          <cell r="B394" t="str">
            <v>REAJ.P.COB.S.LC.REPROG.DEUDAS BCOS.COMERCIALRS</v>
          </cell>
          <cell r="C394">
            <v>0</v>
          </cell>
          <cell r="D394">
            <v>0</v>
          </cell>
          <cell r="E394">
            <v>0</v>
          </cell>
          <cell r="F394">
            <v>0</v>
          </cell>
          <cell r="G394">
            <v>0</v>
          </cell>
          <cell r="H394">
            <v>0</v>
          </cell>
          <cell r="I394">
            <v>0</v>
          </cell>
          <cell r="J394">
            <v>0</v>
          </cell>
          <cell r="K394">
            <v>0</v>
          </cell>
        </row>
        <row r="395">
          <cell r="A395" t="str">
            <v>-</v>
          </cell>
          <cell r="B395" t="str">
            <v>LINEA CREDITO CORTO PLAZO A BCOS.COMERCIALES</v>
          </cell>
          <cell r="C395">
            <v>0</v>
          </cell>
          <cell r="D395">
            <v>0</v>
          </cell>
          <cell r="E395">
            <v>0</v>
          </cell>
          <cell r="F395">
            <v>0</v>
          </cell>
          <cell r="G395">
            <v>0</v>
          </cell>
          <cell r="H395">
            <v>0</v>
          </cell>
          <cell r="I395">
            <v>0</v>
          </cell>
          <cell r="J395">
            <v>0</v>
          </cell>
          <cell r="K395">
            <v>0</v>
          </cell>
        </row>
        <row r="396">
          <cell r="A396" t="str">
            <v>-</v>
          </cell>
          <cell r="B396" t="str">
            <v xml:space="preserve">REAJ.P.COBRAR S/L/C.CORTO PLAZO BANCOS COMERCIALES, </v>
          </cell>
          <cell r="C396">
            <v>0</v>
          </cell>
          <cell r="D396">
            <v>0</v>
          </cell>
          <cell r="E396">
            <v>0</v>
          </cell>
          <cell r="F396">
            <v>0</v>
          </cell>
          <cell r="G396">
            <v>0</v>
          </cell>
          <cell r="H396">
            <v>0</v>
          </cell>
          <cell r="I396">
            <v>0</v>
          </cell>
          <cell r="J396">
            <v>0</v>
          </cell>
          <cell r="K396">
            <v>0</v>
          </cell>
        </row>
        <row r="397">
          <cell r="A397" t="str">
            <v>-</v>
          </cell>
          <cell r="B397" t="str">
            <v xml:space="preserve">REAJUSTES POR COBRAR S.CONSOLID.PRES.URGENCIA </v>
          </cell>
          <cell r="C397">
            <v>0</v>
          </cell>
          <cell r="D397">
            <v>0</v>
          </cell>
          <cell r="E397">
            <v>0</v>
          </cell>
          <cell r="F397">
            <v>0</v>
          </cell>
          <cell r="G397">
            <v>0</v>
          </cell>
          <cell r="H397">
            <v>0</v>
          </cell>
          <cell r="I397">
            <v>0</v>
          </cell>
          <cell r="J397">
            <v>0</v>
          </cell>
          <cell r="K397">
            <v>0</v>
          </cell>
        </row>
        <row r="398">
          <cell r="A398" t="str">
            <v>-</v>
          </cell>
          <cell r="B398" t="str">
            <v xml:space="preserve">LC.P.REPROGRAM.DEUDAS HIPOTECARIAS BCOS.COMERCIALE, </v>
          </cell>
          <cell r="C398">
            <v>0</v>
          </cell>
          <cell r="D398">
            <v>0</v>
          </cell>
          <cell r="E398">
            <v>0</v>
          </cell>
          <cell r="F398">
            <v>0</v>
          </cell>
          <cell r="G398">
            <v>0</v>
          </cell>
          <cell r="H398">
            <v>0</v>
          </cell>
          <cell r="I398">
            <v>0</v>
          </cell>
          <cell r="J398">
            <v>0</v>
          </cell>
          <cell r="K398">
            <v>0</v>
          </cell>
        </row>
        <row r="399">
          <cell r="A399" t="str">
            <v>-</v>
          </cell>
          <cell r="B399" t="str">
            <v xml:space="preserve">REAJ.P.COB.S.LC.REPROGRAM.DEUDAS HIPOT.BCOS.COMERC, </v>
          </cell>
          <cell r="C399">
            <v>0</v>
          </cell>
          <cell r="D399">
            <v>0</v>
          </cell>
          <cell r="E399">
            <v>0</v>
          </cell>
          <cell r="F399">
            <v>0</v>
          </cell>
          <cell r="G399">
            <v>0</v>
          </cell>
          <cell r="H399">
            <v>0</v>
          </cell>
          <cell r="I399">
            <v>0</v>
          </cell>
          <cell r="J399">
            <v>0</v>
          </cell>
          <cell r="K399">
            <v>0</v>
          </cell>
        </row>
        <row r="400">
          <cell r="A400" t="str">
            <v>-</v>
          </cell>
          <cell r="B400" t="str">
            <v xml:space="preserve">CONTRATOS VTAS.CARTERA ADQ.A INST.FINANC.LIQ.B.COM, </v>
          </cell>
          <cell r="C400">
            <v>0</v>
          </cell>
          <cell r="D400">
            <v>0</v>
          </cell>
          <cell r="E400">
            <v>0</v>
          </cell>
          <cell r="F400">
            <v>0</v>
          </cell>
          <cell r="G400">
            <v>0</v>
          </cell>
          <cell r="H400">
            <v>0</v>
          </cell>
          <cell r="I400">
            <v>0</v>
          </cell>
          <cell r="J400">
            <v>0</v>
          </cell>
          <cell r="K400">
            <v>0</v>
          </cell>
        </row>
        <row r="401">
          <cell r="A401" t="str">
            <v>-</v>
          </cell>
          <cell r="B401" t="str">
            <v>REAJ.P.COB S.CONTR.VTAS.CARTERA ADQ.INS.FIN.LIQ.B.,</v>
          </cell>
          <cell r="C401">
            <v>0</v>
          </cell>
          <cell r="D401">
            <v>0</v>
          </cell>
          <cell r="E401">
            <v>0</v>
          </cell>
          <cell r="F401">
            <v>0</v>
          </cell>
          <cell r="G401">
            <v>0</v>
          </cell>
          <cell r="H401">
            <v>0</v>
          </cell>
          <cell r="I401">
            <v>0</v>
          </cell>
          <cell r="J401">
            <v>0</v>
          </cell>
          <cell r="K401">
            <v>0</v>
          </cell>
        </row>
        <row r="402">
          <cell r="A402" t="str">
            <v>-</v>
          </cell>
          <cell r="B402" t="str">
            <v>LINEA CREDITO PARA CAPITAL DE TRABAJO BCOS.COM.,</v>
          </cell>
          <cell r="C402">
            <v>0</v>
          </cell>
          <cell r="D402">
            <v>0</v>
          </cell>
          <cell r="E402">
            <v>0</v>
          </cell>
          <cell r="F402">
            <v>0</v>
          </cell>
          <cell r="G402">
            <v>0</v>
          </cell>
          <cell r="H402">
            <v>0</v>
          </cell>
          <cell r="I402">
            <v>0</v>
          </cell>
          <cell r="J402">
            <v>0</v>
          </cell>
          <cell r="K402">
            <v>0</v>
          </cell>
        </row>
        <row r="403">
          <cell r="A403" t="str">
            <v>-</v>
          </cell>
          <cell r="B403" t="str">
            <v>REAJ.P.COB.LC PARA CAPITAL DE TRABAJO BCOS.COM.,</v>
          </cell>
          <cell r="C403">
            <v>0</v>
          </cell>
          <cell r="D403">
            <v>0</v>
          </cell>
          <cell r="E403">
            <v>0</v>
          </cell>
          <cell r="F403">
            <v>0</v>
          </cell>
          <cell r="G403">
            <v>0</v>
          </cell>
          <cell r="H403">
            <v>0</v>
          </cell>
          <cell r="I403">
            <v>0</v>
          </cell>
          <cell r="J403">
            <v>0</v>
          </cell>
          <cell r="K403">
            <v>0</v>
          </cell>
        </row>
        <row r="404">
          <cell r="A404" t="str">
            <v>-</v>
          </cell>
          <cell r="B404" t="str">
            <v xml:space="preserve">PRESTAMO A BANCOS COMERCIALES </v>
          </cell>
          <cell r="C404">
            <v>0</v>
          </cell>
          <cell r="D404">
            <v>0</v>
          </cell>
          <cell r="E404">
            <v>0</v>
          </cell>
          <cell r="F404">
            <v>0</v>
          </cell>
          <cell r="G404">
            <v>0</v>
          </cell>
          <cell r="H404">
            <v>0</v>
          </cell>
          <cell r="I404">
            <v>0</v>
          </cell>
          <cell r="J404">
            <v>0</v>
          </cell>
          <cell r="K404">
            <v>0</v>
          </cell>
        </row>
        <row r="405">
          <cell r="A405" t="str">
            <v>-</v>
          </cell>
          <cell r="B405" t="str">
            <v xml:space="preserve">REAJ.P.COB.POR PRESTAMOS A BANCOS COMERCIALES </v>
          </cell>
          <cell r="C405">
            <v>0</v>
          </cell>
          <cell r="D405">
            <v>0</v>
          </cell>
          <cell r="E405">
            <v>0</v>
          </cell>
          <cell r="F405">
            <v>0</v>
          </cell>
          <cell r="G405">
            <v>0</v>
          </cell>
          <cell r="H405">
            <v>0</v>
          </cell>
          <cell r="I405">
            <v>0</v>
          </cell>
          <cell r="J405">
            <v>0</v>
          </cell>
          <cell r="K405">
            <v>0</v>
          </cell>
        </row>
        <row r="406">
          <cell r="A406" t="str">
            <v>-</v>
          </cell>
          <cell r="B406" t="str">
            <v xml:space="preserve">COMPRA CARTERA C/PACTO DE REVENTA P.CONTADO B.COM., </v>
          </cell>
          <cell r="C406">
            <v>0</v>
          </cell>
          <cell r="D406">
            <v>0</v>
          </cell>
          <cell r="E406">
            <v>0</v>
          </cell>
          <cell r="F406">
            <v>0</v>
          </cell>
          <cell r="G406">
            <v>0</v>
          </cell>
          <cell r="H406">
            <v>0</v>
          </cell>
          <cell r="I406">
            <v>0</v>
          </cell>
          <cell r="J406">
            <v>0</v>
          </cell>
          <cell r="K406">
            <v>0</v>
          </cell>
        </row>
        <row r="407">
          <cell r="A407" t="str">
            <v>-</v>
          </cell>
          <cell r="B407" t="str">
            <v xml:space="preserve">REAJ.COMP.CART.C/PACTO DE REVENTA P.CONTADO B.COM., </v>
          </cell>
          <cell r="C407">
            <v>0</v>
          </cell>
          <cell r="D407">
            <v>0</v>
          </cell>
          <cell r="E407">
            <v>0</v>
          </cell>
          <cell r="F407">
            <v>0</v>
          </cell>
          <cell r="G407">
            <v>0</v>
          </cell>
          <cell r="H407">
            <v>0</v>
          </cell>
          <cell r="I407">
            <v>0</v>
          </cell>
          <cell r="J407">
            <v>0</v>
          </cell>
          <cell r="K407">
            <v>0</v>
          </cell>
        </row>
        <row r="408">
          <cell r="A408" t="str">
            <v>12CXEZN</v>
          </cell>
          <cell r="B408" t="str">
            <v>REPROG.CRED.DE CONSUMO BCOS.COMERCIALES</v>
          </cell>
          <cell r="C408">
            <v>0</v>
          </cell>
          <cell r="D408">
            <v>0</v>
          </cell>
          <cell r="E408">
            <v>0</v>
          </cell>
          <cell r="F408">
            <v>0</v>
          </cell>
          <cell r="G408">
            <v>0</v>
          </cell>
          <cell r="H408">
            <v>0</v>
          </cell>
          <cell r="I408">
            <v>0</v>
          </cell>
          <cell r="J408">
            <v>0</v>
          </cell>
          <cell r="K408">
            <v>0</v>
          </cell>
        </row>
        <row r="409">
          <cell r="A409" t="str">
            <v>-</v>
          </cell>
          <cell r="B409" t="str">
            <v>REAJ.P.COBRAR S.REPROG.CRED.CONSUMO B.COMERC.</v>
          </cell>
          <cell r="C409">
            <v>0</v>
          </cell>
          <cell r="D409">
            <v>0</v>
          </cell>
          <cell r="E409">
            <v>0</v>
          </cell>
          <cell r="F409">
            <v>0</v>
          </cell>
          <cell r="G409">
            <v>0</v>
          </cell>
          <cell r="H409">
            <v>0</v>
          </cell>
          <cell r="I409">
            <v>0</v>
          </cell>
          <cell r="J409">
            <v>0</v>
          </cell>
          <cell r="K409">
            <v>0</v>
          </cell>
        </row>
        <row r="410">
          <cell r="A410" t="str">
            <v>12CZEZN</v>
          </cell>
          <cell r="B410" t="str">
            <v xml:space="preserve">REPROG.DEUDAS SECTOR PRODUC.(ACDO 1578) B.COMERC., </v>
          </cell>
          <cell r="C410">
            <v>0</v>
          </cell>
          <cell r="D410">
            <v>0</v>
          </cell>
          <cell r="E410">
            <v>0</v>
          </cell>
          <cell r="F410">
            <v>0</v>
          </cell>
          <cell r="G410">
            <v>0</v>
          </cell>
          <cell r="H410">
            <v>0</v>
          </cell>
          <cell r="I410">
            <v>0</v>
          </cell>
          <cell r="J410">
            <v>0</v>
          </cell>
          <cell r="K410">
            <v>0</v>
          </cell>
        </row>
        <row r="411">
          <cell r="A411" t="str">
            <v>12GZEZN</v>
          </cell>
          <cell r="B411" t="str">
            <v xml:space="preserve">REAJ.P.COBRAR S.REPROG.DEUDAS SECTOR PRODUC.B.COM., </v>
          </cell>
          <cell r="C411">
            <v>0</v>
          </cell>
          <cell r="D411">
            <v>0</v>
          </cell>
          <cell r="E411">
            <v>0</v>
          </cell>
          <cell r="F411">
            <v>0</v>
          </cell>
          <cell r="G411">
            <v>0</v>
          </cell>
          <cell r="H411">
            <v>0</v>
          </cell>
          <cell r="I411">
            <v>0</v>
          </cell>
          <cell r="J411">
            <v>0</v>
          </cell>
          <cell r="K411">
            <v>0</v>
          </cell>
        </row>
        <row r="412">
          <cell r="A412" t="str">
            <v>-</v>
          </cell>
          <cell r="B412" t="str">
            <v>DESCUENTO DE INSTRUMENTOS FINANCIEROS B.COMERC.</v>
          </cell>
          <cell r="C412">
            <v>0</v>
          </cell>
          <cell r="D412">
            <v>0</v>
          </cell>
          <cell r="E412">
            <v>0</v>
          </cell>
          <cell r="F412">
            <v>0</v>
          </cell>
          <cell r="G412">
            <v>0</v>
          </cell>
          <cell r="H412">
            <v>0</v>
          </cell>
          <cell r="I412">
            <v>0</v>
          </cell>
          <cell r="J412">
            <v>0</v>
          </cell>
          <cell r="K412">
            <v>0</v>
          </cell>
        </row>
        <row r="413">
          <cell r="A413" t="str">
            <v>-</v>
          </cell>
          <cell r="B413" t="str">
            <v xml:space="preserve">REAJ.P.COBRAR S.DESC.INSTRUM.FINANC.B.COMERC. </v>
          </cell>
          <cell r="C413">
            <v>0</v>
          </cell>
          <cell r="D413">
            <v>0</v>
          </cell>
          <cell r="E413">
            <v>0</v>
          </cell>
          <cell r="F413">
            <v>0</v>
          </cell>
          <cell r="G413">
            <v>0</v>
          </cell>
          <cell r="H413">
            <v>0</v>
          </cell>
          <cell r="I413">
            <v>0</v>
          </cell>
          <cell r="J413">
            <v>0</v>
          </cell>
          <cell r="K413">
            <v>0</v>
          </cell>
        </row>
        <row r="414">
          <cell r="A414" t="str">
            <v>-</v>
          </cell>
          <cell r="B414" t="str">
            <v>LINEA DE CREDITO DE MEDIANO PLAZO A BCOS.COMERC.</v>
          </cell>
          <cell r="C414">
            <v>0</v>
          </cell>
          <cell r="D414">
            <v>0</v>
          </cell>
          <cell r="E414">
            <v>0</v>
          </cell>
          <cell r="F414">
            <v>0</v>
          </cell>
          <cell r="G414">
            <v>0</v>
          </cell>
          <cell r="H414">
            <v>0</v>
          </cell>
          <cell r="I414">
            <v>0</v>
          </cell>
          <cell r="J414">
            <v>0</v>
          </cell>
          <cell r="K414">
            <v>0</v>
          </cell>
        </row>
        <row r="415">
          <cell r="A415" t="str">
            <v>-</v>
          </cell>
          <cell r="B415" t="str">
            <v>REAJ.P.COB.S.LC.DE MEDIANO PLAZO A BCOS.COMERC.</v>
          </cell>
          <cell r="C415">
            <v>0</v>
          </cell>
          <cell r="D415">
            <v>0</v>
          </cell>
          <cell r="E415">
            <v>0</v>
          </cell>
          <cell r="F415">
            <v>0</v>
          </cell>
          <cell r="G415">
            <v>0</v>
          </cell>
          <cell r="H415">
            <v>0</v>
          </cell>
          <cell r="I415">
            <v>0</v>
          </cell>
          <cell r="J415">
            <v>0</v>
          </cell>
          <cell r="K415">
            <v>0</v>
          </cell>
        </row>
        <row r="416">
          <cell r="A416" t="str">
            <v>-</v>
          </cell>
          <cell r="B416" t="str">
            <v xml:space="preserve">CONTRATO NOVACION CARTERA POR OBLIGACION SUBORDINA, </v>
          </cell>
          <cell r="C416">
            <v>0</v>
          </cell>
          <cell r="D416">
            <v>0</v>
          </cell>
          <cell r="E416">
            <v>0</v>
          </cell>
          <cell r="F416">
            <v>0</v>
          </cell>
          <cell r="G416">
            <v>0</v>
          </cell>
          <cell r="H416">
            <v>0</v>
          </cell>
          <cell r="I416">
            <v>0</v>
          </cell>
          <cell r="J416">
            <v>0</v>
          </cell>
          <cell r="K416">
            <v>0</v>
          </cell>
        </row>
        <row r="417">
          <cell r="A417" t="str">
            <v>-</v>
          </cell>
          <cell r="B417" t="str">
            <v xml:space="preserve">REAJUSTES P.COBRAR S.CONTRATO NOVACION CART.SUBOR., </v>
          </cell>
          <cell r="C417">
            <v>0</v>
          </cell>
          <cell r="D417">
            <v>0</v>
          </cell>
          <cell r="E417">
            <v>0</v>
          </cell>
          <cell r="F417">
            <v>0</v>
          </cell>
          <cell r="G417">
            <v>0</v>
          </cell>
          <cell r="H417">
            <v>0</v>
          </cell>
          <cell r="I417">
            <v>0</v>
          </cell>
          <cell r="J417">
            <v>0</v>
          </cell>
          <cell r="K417">
            <v>0</v>
          </cell>
        </row>
        <row r="418">
          <cell r="A418" t="str">
            <v>-</v>
          </cell>
          <cell r="B418" t="str">
            <v xml:space="preserve">CRED.MODALIDAD UNO LIBOR AJUSTADA AC 1686 BCOM </v>
          </cell>
          <cell r="C418">
            <v>0</v>
          </cell>
          <cell r="D418">
            <v>0</v>
          </cell>
          <cell r="E418">
            <v>0</v>
          </cell>
          <cell r="F418">
            <v>0</v>
          </cell>
          <cell r="G418">
            <v>0</v>
          </cell>
          <cell r="H418">
            <v>0</v>
          </cell>
          <cell r="I418">
            <v>0</v>
          </cell>
          <cell r="J418">
            <v>0</v>
          </cell>
          <cell r="K418">
            <v>0</v>
          </cell>
        </row>
        <row r="419">
          <cell r="A419" t="str">
            <v>-</v>
          </cell>
          <cell r="B419" t="str">
            <v xml:space="preserve">CRED.MODALIDAD UNO TIP 91-365 BCOS.COMERCIALES </v>
          </cell>
          <cell r="C419">
            <v>0</v>
          </cell>
          <cell r="D419">
            <v>0</v>
          </cell>
          <cell r="E419">
            <v>0</v>
          </cell>
          <cell r="F419">
            <v>0</v>
          </cell>
          <cell r="G419">
            <v>0</v>
          </cell>
          <cell r="H419">
            <v>0</v>
          </cell>
          <cell r="I419">
            <v>0</v>
          </cell>
          <cell r="J419">
            <v>0</v>
          </cell>
          <cell r="K419">
            <v>0</v>
          </cell>
        </row>
        <row r="420">
          <cell r="A420" t="str">
            <v>-</v>
          </cell>
          <cell r="B420" t="str">
            <v xml:space="preserve">CRED.MODALIDAD DOS LIBOR AJUSTADA AC 1686 BCOM </v>
          </cell>
          <cell r="C420">
            <v>0</v>
          </cell>
          <cell r="D420">
            <v>0</v>
          </cell>
          <cell r="E420">
            <v>0</v>
          </cell>
          <cell r="F420">
            <v>0</v>
          </cell>
          <cell r="G420">
            <v>0</v>
          </cell>
          <cell r="H420">
            <v>0</v>
          </cell>
          <cell r="I420">
            <v>0</v>
          </cell>
          <cell r="J420">
            <v>0</v>
          </cell>
          <cell r="K420">
            <v>0</v>
          </cell>
        </row>
        <row r="421">
          <cell r="A421" t="str">
            <v>-</v>
          </cell>
          <cell r="B421" t="str">
            <v xml:space="preserve">CRED.MODALIDAD DOS TIP 91-365 BCOS.COMERCIALES </v>
          </cell>
          <cell r="C421">
            <v>0</v>
          </cell>
          <cell r="D421">
            <v>0</v>
          </cell>
          <cell r="E421">
            <v>0</v>
          </cell>
          <cell r="F421">
            <v>0</v>
          </cell>
          <cell r="G421">
            <v>0</v>
          </cell>
          <cell r="H421">
            <v>0</v>
          </cell>
          <cell r="I421">
            <v>0</v>
          </cell>
          <cell r="J421">
            <v>0</v>
          </cell>
          <cell r="K421">
            <v>0</v>
          </cell>
        </row>
        <row r="422">
          <cell r="A422" t="str">
            <v>-</v>
          </cell>
          <cell r="B422" t="str">
            <v>CRED.MODALIDAD DOS TIP 30-89 DS BCOS.COMER.</v>
          </cell>
          <cell r="C422">
            <v>0</v>
          </cell>
          <cell r="D422">
            <v>0</v>
          </cell>
          <cell r="E422">
            <v>0</v>
          </cell>
          <cell r="F422">
            <v>0</v>
          </cell>
          <cell r="G422">
            <v>0</v>
          </cell>
          <cell r="H422">
            <v>0</v>
          </cell>
          <cell r="I422">
            <v>0</v>
          </cell>
          <cell r="J422">
            <v>0</v>
          </cell>
          <cell r="K422">
            <v>0</v>
          </cell>
        </row>
        <row r="423">
          <cell r="A423" t="str">
            <v>-</v>
          </cell>
          <cell r="B423" t="str">
            <v xml:space="preserve">REPROGRAMAC.DEUDAS ACDO.1589 BCOS.COMERCIALES </v>
          </cell>
          <cell r="C423">
            <v>0</v>
          </cell>
          <cell r="D423">
            <v>0</v>
          </cell>
          <cell r="E423">
            <v>0</v>
          </cell>
          <cell r="F423">
            <v>0</v>
          </cell>
          <cell r="G423">
            <v>0</v>
          </cell>
          <cell r="H423">
            <v>0</v>
          </cell>
          <cell r="I423">
            <v>0</v>
          </cell>
          <cell r="J423">
            <v>0</v>
          </cell>
          <cell r="K423">
            <v>0</v>
          </cell>
        </row>
        <row r="424">
          <cell r="A424" t="str">
            <v>-</v>
          </cell>
          <cell r="B424" t="str">
            <v>REAJ.P/COBR.S/REPROG.DEUDAS AC.1589 BCOS.COMERC.</v>
          </cell>
          <cell r="C424">
            <v>0</v>
          </cell>
          <cell r="D424">
            <v>0</v>
          </cell>
          <cell r="E424">
            <v>0</v>
          </cell>
          <cell r="F424">
            <v>0</v>
          </cell>
          <cell r="G424">
            <v>0</v>
          </cell>
          <cell r="H424">
            <v>0</v>
          </cell>
          <cell r="I424">
            <v>0</v>
          </cell>
          <cell r="J424">
            <v>0</v>
          </cell>
          <cell r="K424">
            <v>0</v>
          </cell>
        </row>
        <row r="425">
          <cell r="A425" t="str">
            <v>-</v>
          </cell>
          <cell r="B425" t="str">
            <v>L/C P.CONSTITUIR RESERVA TECNICA BCOS.COMERC.</v>
          </cell>
          <cell r="C425">
            <v>0</v>
          </cell>
          <cell r="D425">
            <v>0</v>
          </cell>
          <cell r="E425">
            <v>0</v>
          </cell>
          <cell r="F425">
            <v>0</v>
          </cell>
          <cell r="G425">
            <v>0</v>
          </cell>
          <cell r="H425">
            <v>0</v>
          </cell>
          <cell r="I425">
            <v>0</v>
          </cell>
          <cell r="J425">
            <v>0</v>
          </cell>
          <cell r="K425">
            <v>0</v>
          </cell>
        </row>
        <row r="426">
          <cell r="A426" t="str">
            <v>-</v>
          </cell>
          <cell r="B426" t="str">
            <v xml:space="preserve">REAJ.P.COBRAR S/L/C P.CONSTITUIR RESERVA TEC.BCOM, </v>
          </cell>
          <cell r="C426">
            <v>0</v>
          </cell>
          <cell r="D426">
            <v>0</v>
          </cell>
          <cell r="E426">
            <v>0</v>
          </cell>
          <cell r="F426">
            <v>0</v>
          </cell>
          <cell r="G426">
            <v>0</v>
          </cell>
          <cell r="H426">
            <v>0</v>
          </cell>
          <cell r="I426">
            <v>0</v>
          </cell>
          <cell r="J426">
            <v>0</v>
          </cell>
          <cell r="K426">
            <v>0</v>
          </cell>
        </row>
        <row r="427">
          <cell r="A427" t="str">
            <v>12JKEZN</v>
          </cell>
          <cell r="B427" t="str">
            <v>L/REDES.PARA FINANC.DE EXPORT.AC.1719 BCOS COMER.</v>
          </cell>
          <cell r="C427">
            <v>0</v>
          </cell>
          <cell r="D427">
            <v>0</v>
          </cell>
          <cell r="E427">
            <v>0</v>
          </cell>
          <cell r="F427">
            <v>0</v>
          </cell>
          <cell r="G427">
            <v>0</v>
          </cell>
          <cell r="H427">
            <v>0</v>
          </cell>
          <cell r="I427">
            <v>0</v>
          </cell>
          <cell r="J427">
            <v>0</v>
          </cell>
          <cell r="K427">
            <v>0</v>
          </cell>
        </row>
        <row r="428">
          <cell r="A428" t="str">
            <v>-</v>
          </cell>
          <cell r="B428" t="str">
            <v>L/C P.LICIT.CART.HIPOT.ANAP.AC.1901 BCOS.COMER.</v>
          </cell>
          <cell r="C428">
            <v>0</v>
          </cell>
          <cell r="D428">
            <v>0</v>
          </cell>
          <cell r="E428">
            <v>0</v>
          </cell>
          <cell r="F428">
            <v>0</v>
          </cell>
          <cell r="G428">
            <v>0</v>
          </cell>
          <cell r="H428">
            <v>0</v>
          </cell>
          <cell r="I428">
            <v>0</v>
          </cell>
          <cell r="J428">
            <v>0</v>
          </cell>
          <cell r="K428">
            <v>0</v>
          </cell>
        </row>
        <row r="429">
          <cell r="A429" t="str">
            <v>-</v>
          </cell>
          <cell r="B429" t="str">
            <v>REAJ.P.L/C. LICIT.CART.HIP.ANAP AC.1901 B.COMER.</v>
          </cell>
          <cell r="C429">
            <v>0</v>
          </cell>
          <cell r="D429">
            <v>0</v>
          </cell>
          <cell r="E429">
            <v>0</v>
          </cell>
          <cell r="F429">
            <v>0</v>
          </cell>
          <cell r="G429">
            <v>0</v>
          </cell>
          <cell r="H429">
            <v>0</v>
          </cell>
          <cell r="I429">
            <v>0</v>
          </cell>
          <cell r="J429">
            <v>0</v>
          </cell>
          <cell r="K429">
            <v>0</v>
          </cell>
        </row>
        <row r="430">
          <cell r="A430" t="str">
            <v>-</v>
          </cell>
          <cell r="B430" t="str">
            <v>COMPRA PAGARES DEL BC C/PACTO RETROV. BCOM.</v>
          </cell>
          <cell r="C430">
            <v>0</v>
          </cell>
          <cell r="D430">
            <v>0</v>
          </cell>
          <cell r="E430">
            <v>0</v>
          </cell>
          <cell r="F430">
            <v>0</v>
          </cell>
          <cell r="G430">
            <v>0</v>
          </cell>
          <cell r="H430">
            <v>0</v>
          </cell>
          <cell r="I430">
            <v>0</v>
          </cell>
          <cell r="J430">
            <v>0</v>
          </cell>
          <cell r="K430">
            <v>0</v>
          </cell>
        </row>
        <row r="431">
          <cell r="A431" t="str">
            <v>-</v>
          </cell>
          <cell r="B431" t="str">
            <v xml:space="preserve">SALDOS DE PRECIO POR VENTA DE ACTIVO FIJO, BBC, </v>
          </cell>
          <cell r="C431">
            <v>0</v>
          </cell>
          <cell r="D431">
            <v>0</v>
          </cell>
          <cell r="E431">
            <v>0</v>
          </cell>
          <cell r="F431">
            <v>0</v>
          </cell>
          <cell r="G431">
            <v>0</v>
          </cell>
          <cell r="H431">
            <v>0</v>
          </cell>
          <cell r="I431">
            <v>0</v>
          </cell>
          <cell r="J431">
            <v>0</v>
          </cell>
          <cell r="K431">
            <v>0</v>
          </cell>
        </row>
        <row r="432">
          <cell r="A432" t="str">
            <v>13DAEZN</v>
          </cell>
          <cell r="B432" t="str">
            <v xml:space="preserve">VTAS.CBIO.PZO.C/FINANC.EN </v>
          </cell>
          <cell r="C432">
            <v>0</v>
          </cell>
          <cell r="D432">
            <v>0</v>
          </cell>
          <cell r="E432">
            <v>0</v>
          </cell>
          <cell r="F432">
            <v>0</v>
          </cell>
          <cell r="G432">
            <v>0</v>
          </cell>
          <cell r="H432">
            <v>0</v>
          </cell>
          <cell r="I432">
            <v>0</v>
          </cell>
          <cell r="J432">
            <v>0</v>
          </cell>
          <cell r="K432">
            <v>0</v>
          </cell>
        </row>
        <row r="433">
          <cell r="A433" t="str">
            <v>-</v>
          </cell>
          <cell r="B433" t="str">
            <v>REAJ.P.COBRAR.S.VTA.CBIO. C.FTO.EN ME O.INST.</v>
          </cell>
          <cell r="C433">
            <v>0</v>
          </cell>
          <cell r="D433">
            <v>0</v>
          </cell>
          <cell r="E433">
            <v>0</v>
          </cell>
          <cell r="F433">
            <v>0</v>
          </cell>
          <cell r="G433">
            <v>0</v>
          </cell>
          <cell r="H433">
            <v>0</v>
          </cell>
          <cell r="I433">
            <v>0</v>
          </cell>
          <cell r="J433">
            <v>0</v>
          </cell>
          <cell r="K433">
            <v>0</v>
          </cell>
        </row>
        <row r="434">
          <cell r="A434" t="str">
            <v>-</v>
          </cell>
          <cell r="B434" t="str">
            <v>REF.REAJUSTABLES OTRAS INSTITUCIONES</v>
          </cell>
          <cell r="C434">
            <v>0</v>
          </cell>
          <cell r="D434">
            <v>0</v>
          </cell>
          <cell r="E434">
            <v>0</v>
          </cell>
          <cell r="F434">
            <v>0</v>
          </cell>
          <cell r="G434">
            <v>0</v>
          </cell>
          <cell r="H434">
            <v>0</v>
          </cell>
          <cell r="I434">
            <v>0</v>
          </cell>
          <cell r="J434">
            <v>0</v>
          </cell>
          <cell r="K434">
            <v>0</v>
          </cell>
        </row>
        <row r="435">
          <cell r="A435" t="str">
            <v>12MREZN</v>
          </cell>
          <cell r="B435" t="str">
            <v xml:space="preserve">PAGARES ADQUIRIDOS OTRAS INSTITUCIONES, </v>
          </cell>
          <cell r="C435">
            <v>0</v>
          </cell>
          <cell r="D435">
            <v>0</v>
          </cell>
          <cell r="E435">
            <v>0</v>
          </cell>
          <cell r="F435">
            <v>0</v>
          </cell>
          <cell r="G435">
            <v>0</v>
          </cell>
          <cell r="H435">
            <v>0</v>
          </cell>
          <cell r="I435">
            <v>0</v>
          </cell>
          <cell r="J435">
            <v>0</v>
          </cell>
          <cell r="K435">
            <v>0</v>
          </cell>
        </row>
        <row r="436">
          <cell r="A436" t="str">
            <v>-</v>
          </cell>
          <cell r="B436" t="str">
            <v>REDESCUENTOS A SOCIEDADES FINANCIERAS,</v>
          </cell>
          <cell r="C436">
            <v>0</v>
          </cell>
          <cell r="D436">
            <v>0</v>
          </cell>
          <cell r="E436">
            <v>0</v>
          </cell>
          <cell r="F436">
            <v>0</v>
          </cell>
          <cell r="G436">
            <v>0</v>
          </cell>
          <cell r="H436">
            <v>0</v>
          </cell>
          <cell r="I436">
            <v>0</v>
          </cell>
          <cell r="J436">
            <v>0</v>
          </cell>
          <cell r="K436">
            <v>0</v>
          </cell>
        </row>
        <row r="437">
          <cell r="A437" t="str">
            <v>12DEEZN</v>
          </cell>
          <cell r="B437" t="str">
            <v xml:space="preserve">CONV.CRED.OPERAC.CAF  </v>
          </cell>
          <cell r="C437">
            <v>0</v>
          </cell>
          <cell r="D437">
            <v>0</v>
          </cell>
          <cell r="E437">
            <v>0</v>
          </cell>
          <cell r="F437">
            <v>0</v>
          </cell>
          <cell r="G437">
            <v>0</v>
          </cell>
          <cell r="H437">
            <v>0</v>
          </cell>
          <cell r="I437">
            <v>0</v>
          </cell>
          <cell r="J437">
            <v>0</v>
          </cell>
          <cell r="K437">
            <v>0</v>
          </cell>
        </row>
        <row r="438">
          <cell r="A438" t="str">
            <v>-</v>
          </cell>
          <cell r="B438" t="str">
            <v xml:space="preserve">CRED.AAP.NAC.DEL.2824 </v>
          </cell>
          <cell r="C438">
            <v>0</v>
          </cell>
          <cell r="D438">
            <v>0</v>
          </cell>
          <cell r="E438">
            <v>0</v>
          </cell>
          <cell r="F438">
            <v>0</v>
          </cell>
          <cell r="G438">
            <v>0</v>
          </cell>
          <cell r="H438">
            <v>0</v>
          </cell>
          <cell r="I438">
            <v>0</v>
          </cell>
          <cell r="J438">
            <v>0</v>
          </cell>
          <cell r="K438">
            <v>0</v>
          </cell>
        </row>
        <row r="439">
          <cell r="A439" t="str">
            <v>-</v>
          </cell>
          <cell r="B439" t="str">
            <v xml:space="preserve">L/C AAP NAC.DL 2824 </v>
          </cell>
          <cell r="C439">
            <v>0</v>
          </cell>
          <cell r="D439">
            <v>0</v>
          </cell>
          <cell r="E439">
            <v>0</v>
          </cell>
          <cell r="F439">
            <v>0</v>
          </cell>
          <cell r="G439">
            <v>0</v>
          </cell>
          <cell r="H439">
            <v>0</v>
          </cell>
          <cell r="I439">
            <v>0</v>
          </cell>
          <cell r="J439">
            <v>0</v>
          </cell>
          <cell r="K439">
            <v>0</v>
          </cell>
        </row>
        <row r="440">
          <cell r="A440" t="str">
            <v>-</v>
          </cell>
          <cell r="B440" t="str">
            <v xml:space="preserve">LC INSTIT.FINANCIERAS NO BANCARIAS </v>
          </cell>
          <cell r="C440">
            <v>0</v>
          </cell>
          <cell r="D440">
            <v>0</v>
          </cell>
          <cell r="E440">
            <v>0</v>
          </cell>
          <cell r="F440">
            <v>0</v>
          </cell>
          <cell r="G440">
            <v>0</v>
          </cell>
          <cell r="H440">
            <v>0</v>
          </cell>
          <cell r="I440">
            <v>0</v>
          </cell>
          <cell r="J440">
            <v>0</v>
          </cell>
          <cell r="K440">
            <v>0</v>
          </cell>
        </row>
        <row r="441">
          <cell r="A441" t="str">
            <v>-</v>
          </cell>
          <cell r="B441" t="str">
            <v xml:space="preserve">LIN.REAJ.A BCOS. FOMENTO </v>
          </cell>
          <cell r="C441">
            <v>0</v>
          </cell>
          <cell r="D441">
            <v>0</v>
          </cell>
          <cell r="E441">
            <v>0</v>
          </cell>
          <cell r="F441">
            <v>0</v>
          </cell>
          <cell r="G441">
            <v>0</v>
          </cell>
          <cell r="H441">
            <v>0</v>
          </cell>
          <cell r="I441">
            <v>0</v>
          </cell>
          <cell r="J441">
            <v>0</v>
          </cell>
          <cell r="K441">
            <v>0</v>
          </cell>
        </row>
        <row r="442">
          <cell r="A442" t="str">
            <v>12CJEZN</v>
          </cell>
          <cell r="B442" t="str">
            <v>LC.PROGRAM.ORG.INTERNACIONALES OTRAS INSTITUC.</v>
          </cell>
          <cell r="C442">
            <v>0</v>
          </cell>
          <cell r="D442">
            <v>0</v>
          </cell>
          <cell r="E442">
            <v>0</v>
          </cell>
          <cell r="F442">
            <v>0</v>
          </cell>
          <cell r="G442">
            <v>0</v>
          </cell>
          <cell r="H442">
            <v>0</v>
          </cell>
          <cell r="I442">
            <v>0</v>
          </cell>
          <cell r="J442">
            <v>0</v>
          </cell>
          <cell r="K442">
            <v>0</v>
          </cell>
        </row>
        <row r="443">
          <cell r="A443" t="str">
            <v>-</v>
          </cell>
          <cell r="B443" t="str">
            <v>REAJ P/COBRAR S/REFIN OTR INSTITUCIONES</v>
          </cell>
          <cell r="C443">
            <v>0</v>
          </cell>
          <cell r="D443">
            <v>0</v>
          </cell>
          <cell r="E443">
            <v>0</v>
          </cell>
          <cell r="F443">
            <v>0</v>
          </cell>
          <cell r="G443">
            <v>0</v>
          </cell>
          <cell r="H443">
            <v>0</v>
          </cell>
          <cell r="I443">
            <v>0</v>
          </cell>
          <cell r="J443">
            <v>0</v>
          </cell>
          <cell r="K443">
            <v>0</v>
          </cell>
        </row>
        <row r="444">
          <cell r="A444" t="str">
            <v>-</v>
          </cell>
          <cell r="B444" t="str">
            <v>REAJ.P/COB.LC.INST.FINAN.NO BANCARIAS,</v>
          </cell>
          <cell r="C444">
            <v>0</v>
          </cell>
          <cell r="D444">
            <v>0</v>
          </cell>
          <cell r="E444">
            <v>0</v>
          </cell>
          <cell r="F444">
            <v>0</v>
          </cell>
          <cell r="G444">
            <v>0</v>
          </cell>
          <cell r="H444">
            <v>0</v>
          </cell>
          <cell r="I444">
            <v>0</v>
          </cell>
          <cell r="J444">
            <v>0</v>
          </cell>
          <cell r="K444">
            <v>0</v>
          </cell>
        </row>
        <row r="445">
          <cell r="A445" t="str">
            <v>-</v>
          </cell>
          <cell r="B445" t="str">
            <v xml:space="preserve">REAJ.P/COBRAR S/L.C.REAJUSTABLE BCOS. FOMENTO </v>
          </cell>
          <cell r="C445">
            <v>0</v>
          </cell>
          <cell r="D445">
            <v>0</v>
          </cell>
          <cell r="E445">
            <v>0</v>
          </cell>
          <cell r="F445">
            <v>0</v>
          </cell>
          <cell r="G445">
            <v>0</v>
          </cell>
          <cell r="H445">
            <v>0</v>
          </cell>
          <cell r="I445">
            <v>0</v>
          </cell>
          <cell r="J445">
            <v>0</v>
          </cell>
          <cell r="K445">
            <v>0</v>
          </cell>
        </row>
        <row r="446">
          <cell r="A446" t="str">
            <v>-</v>
          </cell>
          <cell r="B446" t="str">
            <v>REAJ P/COBRAR S/L C AAP DL 2824,</v>
          </cell>
          <cell r="C446">
            <v>0</v>
          </cell>
          <cell r="D446">
            <v>0</v>
          </cell>
          <cell r="E446">
            <v>0</v>
          </cell>
          <cell r="F446">
            <v>0</v>
          </cell>
          <cell r="G446">
            <v>0</v>
          </cell>
          <cell r="H446">
            <v>0</v>
          </cell>
          <cell r="I446">
            <v>0</v>
          </cell>
          <cell r="J446">
            <v>0</v>
          </cell>
          <cell r="K446">
            <v>0</v>
          </cell>
        </row>
        <row r="447">
          <cell r="A447" t="str">
            <v>-</v>
          </cell>
          <cell r="B447" t="str">
            <v>REAJ.P.COBRAR S.LC.PROG.ORG.INTER.OTRO.INSTITUC.</v>
          </cell>
          <cell r="C447">
            <v>0</v>
          </cell>
          <cell r="D447">
            <v>0</v>
          </cell>
          <cell r="E447">
            <v>0</v>
          </cell>
          <cell r="F447">
            <v>0</v>
          </cell>
          <cell r="G447">
            <v>0</v>
          </cell>
          <cell r="H447">
            <v>0</v>
          </cell>
          <cell r="I447">
            <v>0</v>
          </cell>
          <cell r="J447">
            <v>0</v>
          </cell>
          <cell r="K447">
            <v>0</v>
          </cell>
        </row>
        <row r="448">
          <cell r="A448" t="str">
            <v>-</v>
          </cell>
          <cell r="B448" t="str">
            <v xml:space="preserve">REAJ.P/COB.VENTA BIENES RAICES, </v>
          </cell>
          <cell r="C448">
            <v>0</v>
          </cell>
          <cell r="D448">
            <v>0</v>
          </cell>
          <cell r="E448">
            <v>0</v>
          </cell>
          <cell r="F448">
            <v>0</v>
          </cell>
          <cell r="G448">
            <v>0</v>
          </cell>
          <cell r="H448">
            <v>0</v>
          </cell>
          <cell r="I448">
            <v>0</v>
          </cell>
          <cell r="J448">
            <v>0</v>
          </cell>
          <cell r="K448">
            <v>0</v>
          </cell>
        </row>
        <row r="449">
          <cell r="A449" t="str">
            <v>-</v>
          </cell>
          <cell r="B449" t="str">
            <v xml:space="preserve">PRESTAMOS DE URGENCIA OTRAS INSTITUCIONES </v>
          </cell>
          <cell r="C449">
            <v>0</v>
          </cell>
          <cell r="D449">
            <v>0</v>
          </cell>
          <cell r="E449">
            <v>0</v>
          </cell>
          <cell r="F449">
            <v>0</v>
          </cell>
          <cell r="G449">
            <v>0</v>
          </cell>
          <cell r="H449">
            <v>0</v>
          </cell>
          <cell r="I449">
            <v>0</v>
          </cell>
          <cell r="J449">
            <v>0</v>
          </cell>
          <cell r="K449">
            <v>0</v>
          </cell>
        </row>
        <row r="450">
          <cell r="A450" t="str">
            <v>-</v>
          </cell>
          <cell r="B450" t="str">
            <v xml:space="preserve">CONSOLIDAC. PREST.URGENCIA OTRAS INSTITUCIONES </v>
          </cell>
          <cell r="C450">
            <v>0</v>
          </cell>
          <cell r="D450">
            <v>0</v>
          </cell>
          <cell r="E450">
            <v>0</v>
          </cell>
          <cell r="F450">
            <v>0</v>
          </cell>
          <cell r="G450">
            <v>0</v>
          </cell>
          <cell r="H450">
            <v>0</v>
          </cell>
          <cell r="I450">
            <v>0</v>
          </cell>
          <cell r="J450">
            <v>0</v>
          </cell>
          <cell r="K450">
            <v>0</v>
          </cell>
        </row>
        <row r="451">
          <cell r="A451" t="str">
            <v>-</v>
          </cell>
          <cell r="B451" t="str">
            <v>FONDOS LICITADOS A OTRAS INSTITUCIONES,</v>
          </cell>
          <cell r="C451">
            <v>0</v>
          </cell>
          <cell r="D451">
            <v>0</v>
          </cell>
          <cell r="E451">
            <v>0</v>
          </cell>
          <cell r="F451">
            <v>0</v>
          </cell>
          <cell r="G451">
            <v>0</v>
          </cell>
          <cell r="H451">
            <v>0</v>
          </cell>
          <cell r="I451">
            <v>0</v>
          </cell>
          <cell r="J451">
            <v>0</v>
          </cell>
          <cell r="K451">
            <v>0</v>
          </cell>
        </row>
        <row r="452">
          <cell r="A452" t="str">
            <v>-</v>
          </cell>
          <cell r="B452" t="str">
            <v>REAJ.P.RECIB.P.FDOS.LICITADOS A OTRAS INSTITUC.</v>
          </cell>
          <cell r="C452">
            <v>0</v>
          </cell>
          <cell r="D452">
            <v>0</v>
          </cell>
          <cell r="E452">
            <v>0</v>
          </cell>
          <cell r="F452">
            <v>0</v>
          </cell>
          <cell r="G452">
            <v>0</v>
          </cell>
          <cell r="H452">
            <v>0</v>
          </cell>
          <cell r="I452">
            <v>0</v>
          </cell>
          <cell r="J452">
            <v>0</v>
          </cell>
          <cell r="K452">
            <v>0</v>
          </cell>
        </row>
        <row r="453">
          <cell r="A453" t="str">
            <v>-</v>
          </cell>
          <cell r="B453" t="str">
            <v>BONOS ADQUIRIDOS A OTRAS INSTITUCIONES</v>
          </cell>
          <cell r="C453">
            <v>0</v>
          </cell>
          <cell r="D453">
            <v>0</v>
          </cell>
          <cell r="E453">
            <v>0</v>
          </cell>
          <cell r="F453">
            <v>0</v>
          </cell>
          <cell r="G453">
            <v>0</v>
          </cell>
          <cell r="H453">
            <v>0</v>
          </cell>
          <cell r="I453">
            <v>0</v>
          </cell>
          <cell r="J453">
            <v>0</v>
          </cell>
          <cell r="K453">
            <v>0</v>
          </cell>
        </row>
        <row r="454">
          <cell r="A454" t="str">
            <v>-</v>
          </cell>
          <cell r="B454" t="str">
            <v xml:space="preserve">REAJ.P.COBRAR S.BONOS DE OTRAS INSTITUCIONES </v>
          </cell>
          <cell r="C454">
            <v>0</v>
          </cell>
          <cell r="D454">
            <v>0</v>
          </cell>
          <cell r="E454">
            <v>0</v>
          </cell>
          <cell r="F454">
            <v>0</v>
          </cell>
          <cell r="G454">
            <v>0</v>
          </cell>
          <cell r="H454">
            <v>0</v>
          </cell>
          <cell r="I454">
            <v>0</v>
          </cell>
          <cell r="J454">
            <v>0</v>
          </cell>
          <cell r="K454">
            <v>0</v>
          </cell>
        </row>
        <row r="455">
          <cell r="A455" t="str">
            <v>-</v>
          </cell>
          <cell r="B455" t="str">
            <v xml:space="preserve">CARTERA ADQ.C.PACTO RETROVTA.OT.INSTITUC.(ACDO 148, </v>
          </cell>
          <cell r="C455">
            <v>0</v>
          </cell>
          <cell r="D455">
            <v>0</v>
          </cell>
          <cell r="E455">
            <v>0</v>
          </cell>
          <cell r="F455">
            <v>0</v>
          </cell>
          <cell r="G455">
            <v>0</v>
          </cell>
          <cell r="H455">
            <v>0</v>
          </cell>
          <cell r="I455">
            <v>0</v>
          </cell>
          <cell r="J455">
            <v>0</v>
          </cell>
          <cell r="K455">
            <v>0</v>
          </cell>
        </row>
        <row r="456">
          <cell r="A456" t="str">
            <v>-</v>
          </cell>
          <cell r="B456" t="str">
            <v xml:space="preserve">PRESTAMOS PARA CUBRIR DEFICIT DE ENCAJE O.INSTITUC, </v>
          </cell>
          <cell r="C456">
            <v>0</v>
          </cell>
          <cell r="D456">
            <v>0</v>
          </cell>
          <cell r="E456">
            <v>0</v>
          </cell>
          <cell r="F456">
            <v>0</v>
          </cell>
          <cell r="G456">
            <v>0</v>
          </cell>
          <cell r="H456">
            <v>0</v>
          </cell>
          <cell r="I456">
            <v>0</v>
          </cell>
          <cell r="J456">
            <v>0</v>
          </cell>
          <cell r="K456">
            <v>0</v>
          </cell>
        </row>
        <row r="457">
          <cell r="A457" t="str">
            <v>-</v>
          </cell>
          <cell r="B457" t="str">
            <v>DOCUMENTOS CDTO.HIPOTECARIO ADQ.OTRAS INSTITUC.</v>
          </cell>
          <cell r="C457">
            <v>0</v>
          </cell>
          <cell r="D457">
            <v>0</v>
          </cell>
          <cell r="E457">
            <v>0</v>
          </cell>
          <cell r="F457">
            <v>0</v>
          </cell>
          <cell r="G457">
            <v>0</v>
          </cell>
          <cell r="H457">
            <v>0</v>
          </cell>
          <cell r="I457">
            <v>0</v>
          </cell>
          <cell r="J457">
            <v>0</v>
          </cell>
          <cell r="K457">
            <v>0</v>
          </cell>
        </row>
        <row r="458">
          <cell r="A458" t="str">
            <v>-</v>
          </cell>
          <cell r="B458" t="str">
            <v xml:space="preserve">REAJ.P.COB.S.CPRA.DOC.CRED.HIPOT.ADQ.OT.INSTIT. </v>
          </cell>
          <cell r="C458">
            <v>0</v>
          </cell>
          <cell r="D458">
            <v>0</v>
          </cell>
          <cell r="E458">
            <v>0</v>
          </cell>
          <cell r="F458">
            <v>0</v>
          </cell>
          <cell r="G458">
            <v>0</v>
          </cell>
          <cell r="H458">
            <v>0</v>
          </cell>
          <cell r="I458">
            <v>0</v>
          </cell>
          <cell r="J458">
            <v>0</v>
          </cell>
          <cell r="K458">
            <v>0</v>
          </cell>
        </row>
        <row r="459">
          <cell r="A459" t="str">
            <v>-</v>
          </cell>
          <cell r="B459" t="str">
            <v xml:space="preserve">ANTICIPOS DE CREDITOS AL SISTEMA FINANC.OTRAS INST, </v>
          </cell>
          <cell r="C459">
            <v>0</v>
          </cell>
          <cell r="D459">
            <v>0</v>
          </cell>
          <cell r="E459">
            <v>0</v>
          </cell>
          <cell r="F459">
            <v>0</v>
          </cell>
          <cell r="G459">
            <v>0</v>
          </cell>
          <cell r="H459">
            <v>0</v>
          </cell>
          <cell r="I459">
            <v>0</v>
          </cell>
          <cell r="J459">
            <v>0</v>
          </cell>
          <cell r="K459">
            <v>0</v>
          </cell>
        </row>
        <row r="460">
          <cell r="A460" t="str">
            <v>-</v>
          </cell>
          <cell r="B460" t="str">
            <v>CONSOLIDACION PRESTAMOS URGENCIA OT.INSTITUC.</v>
          </cell>
          <cell r="C460">
            <v>0</v>
          </cell>
          <cell r="D460">
            <v>0</v>
          </cell>
          <cell r="E460">
            <v>0</v>
          </cell>
          <cell r="F460">
            <v>0</v>
          </cell>
          <cell r="G460">
            <v>0</v>
          </cell>
          <cell r="H460">
            <v>0</v>
          </cell>
          <cell r="I460">
            <v>0</v>
          </cell>
          <cell r="J460">
            <v>0</v>
          </cell>
          <cell r="K460">
            <v>0</v>
          </cell>
        </row>
        <row r="461">
          <cell r="A461" t="str">
            <v>12DJEZN</v>
          </cell>
          <cell r="B461" t="str">
            <v>L.C. P.REPROGRAMACION DEUDAS OTRAS INSTITUC</v>
          </cell>
          <cell r="C461">
            <v>0</v>
          </cell>
          <cell r="D461">
            <v>0</v>
          </cell>
          <cell r="E461">
            <v>0</v>
          </cell>
          <cell r="F461">
            <v>0</v>
          </cell>
          <cell r="G461">
            <v>0</v>
          </cell>
          <cell r="H461">
            <v>0</v>
          </cell>
          <cell r="I461">
            <v>0</v>
          </cell>
          <cell r="J461">
            <v>0</v>
          </cell>
          <cell r="K461">
            <v>0</v>
          </cell>
        </row>
        <row r="462">
          <cell r="A462" t="str">
            <v>-</v>
          </cell>
          <cell r="B462" t="str">
            <v>REAJ.P.COB.S.LC.REPROG.DEUDAS OTRAS INSTITUC.</v>
          </cell>
          <cell r="C462">
            <v>0</v>
          </cell>
          <cell r="D462">
            <v>0</v>
          </cell>
          <cell r="E462">
            <v>0</v>
          </cell>
          <cell r="F462">
            <v>0</v>
          </cell>
          <cell r="G462">
            <v>0</v>
          </cell>
          <cell r="H462">
            <v>0</v>
          </cell>
          <cell r="I462">
            <v>0</v>
          </cell>
          <cell r="J462">
            <v>0</v>
          </cell>
          <cell r="K462">
            <v>0</v>
          </cell>
        </row>
        <row r="463">
          <cell r="A463" t="str">
            <v>12DLEZN</v>
          </cell>
          <cell r="B463" t="str">
            <v xml:space="preserve">DCTOS.VCDOS P.CRED.C.REC.ORG.INT.A FAVOR FISCO </v>
          </cell>
          <cell r="C463">
            <v>0</v>
          </cell>
          <cell r="D463">
            <v>0</v>
          </cell>
          <cell r="E463">
            <v>0</v>
          </cell>
          <cell r="F463">
            <v>0</v>
          </cell>
          <cell r="G463">
            <v>0</v>
          </cell>
          <cell r="H463">
            <v>0</v>
          </cell>
          <cell r="I463">
            <v>0</v>
          </cell>
          <cell r="J463">
            <v>0</v>
          </cell>
          <cell r="K463">
            <v>0</v>
          </cell>
        </row>
        <row r="464">
          <cell r="A464" t="str">
            <v>12DMEZN</v>
          </cell>
          <cell r="B464" t="str">
            <v>OPER.CRED.EMITIDAS P.BCOS.EN LIQ.Y PAG.A B.CENT</v>
          </cell>
          <cell r="C464">
            <v>0</v>
          </cell>
          <cell r="D464">
            <v>0</v>
          </cell>
          <cell r="E464">
            <v>0</v>
          </cell>
          <cell r="F464">
            <v>0</v>
          </cell>
          <cell r="G464">
            <v>0</v>
          </cell>
          <cell r="H464">
            <v>0</v>
          </cell>
          <cell r="I464">
            <v>0</v>
          </cell>
          <cell r="J464">
            <v>0</v>
          </cell>
          <cell r="K464">
            <v>0</v>
          </cell>
        </row>
        <row r="465">
          <cell r="A465" t="str">
            <v>-</v>
          </cell>
          <cell r="B465" t="str">
            <v>LINEA CREDITO CORTO PLAZO A SOCIEDADES FINANC.</v>
          </cell>
          <cell r="C465">
            <v>0</v>
          </cell>
          <cell r="D465">
            <v>0</v>
          </cell>
          <cell r="E465">
            <v>0</v>
          </cell>
          <cell r="F465">
            <v>0</v>
          </cell>
          <cell r="G465">
            <v>0</v>
          </cell>
          <cell r="H465">
            <v>0</v>
          </cell>
          <cell r="I465">
            <v>0</v>
          </cell>
          <cell r="J465">
            <v>0</v>
          </cell>
          <cell r="K465">
            <v>0</v>
          </cell>
        </row>
        <row r="466">
          <cell r="A466" t="str">
            <v>-</v>
          </cell>
          <cell r="B466" t="str">
            <v xml:space="preserve">REAJ.P.COBRAR S/L/C.CORTO PLAZO OTRAS INSTITUCIONE, </v>
          </cell>
          <cell r="C466">
            <v>0</v>
          </cell>
          <cell r="D466">
            <v>0</v>
          </cell>
          <cell r="E466">
            <v>0</v>
          </cell>
          <cell r="F466">
            <v>0</v>
          </cell>
          <cell r="G466">
            <v>0</v>
          </cell>
          <cell r="H466">
            <v>0</v>
          </cell>
          <cell r="I466">
            <v>0</v>
          </cell>
          <cell r="J466">
            <v>0</v>
          </cell>
          <cell r="K466">
            <v>0</v>
          </cell>
        </row>
        <row r="467">
          <cell r="A467" t="str">
            <v>-</v>
          </cell>
          <cell r="B467" t="str">
            <v xml:space="preserve">LC.P.REPROGRAM.DEUDAS HIPOTECARIAS OTRAS INSTITUC., </v>
          </cell>
          <cell r="C467">
            <v>0</v>
          </cell>
          <cell r="D467">
            <v>0</v>
          </cell>
          <cell r="E467">
            <v>0</v>
          </cell>
          <cell r="F467">
            <v>0</v>
          </cell>
          <cell r="G467">
            <v>0</v>
          </cell>
          <cell r="H467">
            <v>0</v>
          </cell>
          <cell r="I467">
            <v>0</v>
          </cell>
          <cell r="J467">
            <v>0</v>
          </cell>
          <cell r="K467">
            <v>0</v>
          </cell>
        </row>
        <row r="468">
          <cell r="A468" t="str">
            <v>-</v>
          </cell>
          <cell r="B468" t="str">
            <v xml:space="preserve">REAJ.P.COB. S.LC.REPROGRAM.DEUD.HIPOTEC.OTRAS INST, </v>
          </cell>
          <cell r="C468">
            <v>0</v>
          </cell>
          <cell r="D468">
            <v>0</v>
          </cell>
          <cell r="E468">
            <v>0</v>
          </cell>
          <cell r="F468">
            <v>0</v>
          </cell>
          <cell r="G468">
            <v>0</v>
          </cell>
          <cell r="H468">
            <v>0</v>
          </cell>
          <cell r="I468">
            <v>0</v>
          </cell>
          <cell r="J468">
            <v>0</v>
          </cell>
          <cell r="K468">
            <v>0</v>
          </cell>
        </row>
        <row r="469">
          <cell r="A469" t="str">
            <v>-</v>
          </cell>
          <cell r="B469" t="str">
            <v xml:space="preserve">CONTRATOS VTAS.CARTERAS ADQ.INST.FINANC.LIQ.OT.INS, </v>
          </cell>
          <cell r="C469">
            <v>0</v>
          </cell>
          <cell r="D469">
            <v>0</v>
          </cell>
          <cell r="E469">
            <v>0</v>
          </cell>
          <cell r="F469">
            <v>0</v>
          </cell>
          <cell r="G469">
            <v>0</v>
          </cell>
          <cell r="H469">
            <v>0</v>
          </cell>
          <cell r="I469">
            <v>0</v>
          </cell>
          <cell r="J469">
            <v>0</v>
          </cell>
          <cell r="K469">
            <v>0</v>
          </cell>
        </row>
        <row r="470">
          <cell r="A470" t="str">
            <v>-</v>
          </cell>
          <cell r="B470" t="str">
            <v>REAJ.P.COB.S.CONTR.VTAS.CARTERA ADQ.INS.FIN.LIQ.O.,</v>
          </cell>
          <cell r="C470">
            <v>0</v>
          </cell>
          <cell r="D470">
            <v>0</v>
          </cell>
          <cell r="E470">
            <v>0</v>
          </cell>
          <cell r="F470">
            <v>0</v>
          </cell>
          <cell r="G470">
            <v>0</v>
          </cell>
          <cell r="H470">
            <v>0</v>
          </cell>
          <cell r="I470">
            <v>0</v>
          </cell>
          <cell r="J470">
            <v>0</v>
          </cell>
          <cell r="K470">
            <v>0</v>
          </cell>
        </row>
        <row r="471">
          <cell r="A471" t="str">
            <v>-</v>
          </cell>
          <cell r="B471" t="str">
            <v>LINEA CREDITO PARA CAPITAL DE TRABAJO OTR.INST.,</v>
          </cell>
          <cell r="C471">
            <v>0</v>
          </cell>
          <cell r="D471">
            <v>0</v>
          </cell>
          <cell r="E471">
            <v>0</v>
          </cell>
          <cell r="F471">
            <v>0</v>
          </cell>
          <cell r="G471">
            <v>0</v>
          </cell>
          <cell r="H471">
            <v>0</v>
          </cell>
          <cell r="I471">
            <v>0</v>
          </cell>
          <cell r="J471">
            <v>0</v>
          </cell>
          <cell r="K471">
            <v>0</v>
          </cell>
        </row>
        <row r="472">
          <cell r="A472" t="str">
            <v>-</v>
          </cell>
          <cell r="B472" t="str">
            <v>REAJ.P.COB.P.LC. P.CAPITAL DE TRABAJO OTR.INSTITUC,</v>
          </cell>
          <cell r="C472">
            <v>0</v>
          </cell>
          <cell r="D472">
            <v>0</v>
          </cell>
          <cell r="E472">
            <v>0</v>
          </cell>
          <cell r="F472">
            <v>0</v>
          </cell>
          <cell r="G472">
            <v>0</v>
          </cell>
          <cell r="H472">
            <v>0</v>
          </cell>
          <cell r="I472">
            <v>0</v>
          </cell>
          <cell r="J472">
            <v>0</v>
          </cell>
          <cell r="K472">
            <v>0</v>
          </cell>
        </row>
        <row r="473">
          <cell r="A473" t="str">
            <v>-</v>
          </cell>
          <cell r="B473" t="str">
            <v xml:space="preserve">REAJ.P.COBRAR S.PAGARES ADQUIRIDOS OTRAS INSTITUC., </v>
          </cell>
          <cell r="C473">
            <v>0</v>
          </cell>
          <cell r="D473">
            <v>0</v>
          </cell>
          <cell r="E473">
            <v>0</v>
          </cell>
          <cell r="F473">
            <v>0</v>
          </cell>
          <cell r="G473">
            <v>0</v>
          </cell>
          <cell r="H473">
            <v>0</v>
          </cell>
          <cell r="I473">
            <v>0</v>
          </cell>
          <cell r="J473">
            <v>0</v>
          </cell>
          <cell r="K473">
            <v>0</v>
          </cell>
        </row>
        <row r="474">
          <cell r="A474" t="str">
            <v>-</v>
          </cell>
          <cell r="B474" t="str">
            <v xml:space="preserve">COMPRA CARTERA C/PACTO DE REVTA.P.CONTADO OT.INST., </v>
          </cell>
          <cell r="C474">
            <v>0</v>
          </cell>
          <cell r="D474">
            <v>0</v>
          </cell>
          <cell r="E474">
            <v>0</v>
          </cell>
          <cell r="F474">
            <v>0</v>
          </cell>
          <cell r="G474">
            <v>0</v>
          </cell>
          <cell r="H474">
            <v>0</v>
          </cell>
          <cell r="I474">
            <v>0</v>
          </cell>
          <cell r="J474">
            <v>0</v>
          </cell>
          <cell r="K474">
            <v>0</v>
          </cell>
        </row>
        <row r="475">
          <cell r="A475" t="str">
            <v>-</v>
          </cell>
          <cell r="B475" t="str">
            <v xml:space="preserve">REAJ.COMP.CART.C/PACTO DE REVTA.P.CONTADO OT.INST., </v>
          </cell>
          <cell r="C475">
            <v>0</v>
          </cell>
          <cell r="D475">
            <v>0</v>
          </cell>
          <cell r="E475">
            <v>0</v>
          </cell>
          <cell r="F475">
            <v>0</v>
          </cell>
          <cell r="G475">
            <v>0</v>
          </cell>
          <cell r="H475">
            <v>0</v>
          </cell>
          <cell r="I475">
            <v>0</v>
          </cell>
          <cell r="J475">
            <v>0</v>
          </cell>
          <cell r="K475">
            <v>0</v>
          </cell>
        </row>
        <row r="476">
          <cell r="A476" t="str">
            <v>-</v>
          </cell>
          <cell r="B476" t="str">
            <v>REPROG.CRED.DE CONSUMO OTRAS INSTITUCIONES,</v>
          </cell>
          <cell r="C476">
            <v>0</v>
          </cell>
          <cell r="D476">
            <v>0</v>
          </cell>
          <cell r="E476">
            <v>0</v>
          </cell>
          <cell r="F476">
            <v>0</v>
          </cell>
          <cell r="G476">
            <v>0</v>
          </cell>
          <cell r="H476">
            <v>0</v>
          </cell>
          <cell r="I476">
            <v>0</v>
          </cell>
          <cell r="J476">
            <v>0</v>
          </cell>
          <cell r="K476">
            <v>0</v>
          </cell>
        </row>
        <row r="477">
          <cell r="A477" t="str">
            <v>-</v>
          </cell>
          <cell r="B477" t="str">
            <v xml:space="preserve">REAJ.P.COBRAR S.REPROG.CRED.CONSUMO OT.INSTITUCION, </v>
          </cell>
          <cell r="C477">
            <v>0</v>
          </cell>
          <cell r="D477">
            <v>0</v>
          </cell>
          <cell r="E477">
            <v>0</v>
          </cell>
          <cell r="F477">
            <v>0</v>
          </cell>
          <cell r="G477">
            <v>0</v>
          </cell>
          <cell r="H477">
            <v>0</v>
          </cell>
          <cell r="I477">
            <v>0</v>
          </cell>
          <cell r="J477">
            <v>0</v>
          </cell>
          <cell r="K477">
            <v>0</v>
          </cell>
        </row>
        <row r="478">
          <cell r="A478" t="str">
            <v>12NGEZN</v>
          </cell>
          <cell r="B478" t="str">
            <v>REPROG.DEUDAS SECTOR PRODUC.(ACDO.1578)O.INSTIT.</v>
          </cell>
          <cell r="C478">
            <v>0</v>
          </cell>
          <cell r="D478">
            <v>0</v>
          </cell>
          <cell r="E478">
            <v>0</v>
          </cell>
          <cell r="F478">
            <v>0</v>
          </cell>
          <cell r="G478">
            <v>0</v>
          </cell>
          <cell r="H478">
            <v>0</v>
          </cell>
          <cell r="I478">
            <v>0</v>
          </cell>
          <cell r="J478">
            <v>0</v>
          </cell>
          <cell r="K478">
            <v>0</v>
          </cell>
        </row>
        <row r="479">
          <cell r="A479" t="str">
            <v>12NPEZN</v>
          </cell>
          <cell r="B479" t="str">
            <v>REAJ.P.COBRAR S.REPROG.DEUDAS SEC.PROD.O.INSTIT.</v>
          </cell>
          <cell r="C479">
            <v>0</v>
          </cell>
          <cell r="D479">
            <v>0</v>
          </cell>
          <cell r="E479">
            <v>0</v>
          </cell>
          <cell r="F479">
            <v>0</v>
          </cell>
          <cell r="G479">
            <v>0</v>
          </cell>
          <cell r="H479">
            <v>0</v>
          </cell>
          <cell r="I479">
            <v>0</v>
          </cell>
          <cell r="J479">
            <v>0</v>
          </cell>
          <cell r="K479">
            <v>0</v>
          </cell>
        </row>
        <row r="480">
          <cell r="A480" t="str">
            <v>-</v>
          </cell>
          <cell r="B480" t="str">
            <v>DESCUENTO DE INSTRUMENTOS FINANCIEROS OT.INSTIT.</v>
          </cell>
          <cell r="C480">
            <v>0</v>
          </cell>
          <cell r="D480">
            <v>0</v>
          </cell>
          <cell r="E480">
            <v>0</v>
          </cell>
          <cell r="F480">
            <v>0</v>
          </cell>
          <cell r="G480">
            <v>0</v>
          </cell>
          <cell r="H480">
            <v>0</v>
          </cell>
          <cell r="I480">
            <v>0</v>
          </cell>
          <cell r="J480">
            <v>0</v>
          </cell>
          <cell r="K480">
            <v>0</v>
          </cell>
        </row>
        <row r="481">
          <cell r="A481" t="str">
            <v>-</v>
          </cell>
          <cell r="B481" t="str">
            <v>REAJ.P.COBRAR S.DESC.INSTRUM.FINANC.OT.INSTIT.</v>
          </cell>
          <cell r="C481">
            <v>0</v>
          </cell>
          <cell r="D481">
            <v>0</v>
          </cell>
          <cell r="E481">
            <v>0</v>
          </cell>
          <cell r="F481">
            <v>0</v>
          </cell>
          <cell r="G481">
            <v>0</v>
          </cell>
          <cell r="H481">
            <v>0</v>
          </cell>
          <cell r="I481">
            <v>0</v>
          </cell>
          <cell r="J481">
            <v>0</v>
          </cell>
          <cell r="K481">
            <v>0</v>
          </cell>
        </row>
        <row r="482">
          <cell r="A482" t="str">
            <v>-</v>
          </cell>
          <cell r="B482" t="str">
            <v>LINEA DE CREDITO DE MEDIANO PLAZO A OT.INSTITUC.</v>
          </cell>
          <cell r="C482">
            <v>0</v>
          </cell>
          <cell r="D482">
            <v>0</v>
          </cell>
          <cell r="E482">
            <v>0</v>
          </cell>
          <cell r="F482">
            <v>0</v>
          </cell>
          <cell r="G482">
            <v>0</v>
          </cell>
          <cell r="H482">
            <v>0</v>
          </cell>
          <cell r="I482">
            <v>0</v>
          </cell>
          <cell r="J482">
            <v>0</v>
          </cell>
          <cell r="K482">
            <v>0</v>
          </cell>
        </row>
        <row r="483">
          <cell r="A483" t="str">
            <v>-</v>
          </cell>
          <cell r="B483" t="str">
            <v>REAJ.P.COB.S.L/C DE MEDIANO PLAZO A OT.INSTITUC</v>
          </cell>
          <cell r="C483">
            <v>0</v>
          </cell>
          <cell r="D483">
            <v>0</v>
          </cell>
          <cell r="E483">
            <v>0</v>
          </cell>
          <cell r="F483">
            <v>0</v>
          </cell>
          <cell r="G483">
            <v>0</v>
          </cell>
          <cell r="H483">
            <v>0</v>
          </cell>
          <cell r="I483">
            <v>0</v>
          </cell>
          <cell r="J483">
            <v>0</v>
          </cell>
          <cell r="K483">
            <v>0</v>
          </cell>
        </row>
        <row r="484">
          <cell r="A484" t="str">
            <v>-</v>
          </cell>
          <cell r="B484" t="str">
            <v xml:space="preserve">CREDITOS P.DEPOS.AC.1657-09 OTRAS INSTITUCIONES, </v>
          </cell>
          <cell r="C484">
            <v>0</v>
          </cell>
          <cell r="D484">
            <v>0</v>
          </cell>
          <cell r="E484">
            <v>0</v>
          </cell>
          <cell r="F484">
            <v>0</v>
          </cell>
          <cell r="G484">
            <v>0</v>
          </cell>
          <cell r="H484">
            <v>0</v>
          </cell>
          <cell r="I484">
            <v>0</v>
          </cell>
          <cell r="J484">
            <v>0</v>
          </cell>
          <cell r="K484">
            <v>0</v>
          </cell>
        </row>
        <row r="485">
          <cell r="A485" t="str">
            <v>-</v>
          </cell>
          <cell r="B485" t="str">
            <v xml:space="preserve">CRED.MODAL.UNO TIP 91-365 OTRAS INSTITUCIONES </v>
          </cell>
          <cell r="C485">
            <v>0</v>
          </cell>
          <cell r="D485">
            <v>0</v>
          </cell>
          <cell r="E485">
            <v>0</v>
          </cell>
          <cell r="F485">
            <v>0</v>
          </cell>
          <cell r="G485">
            <v>0</v>
          </cell>
          <cell r="H485">
            <v>0</v>
          </cell>
          <cell r="I485">
            <v>0</v>
          </cell>
          <cell r="J485">
            <v>0</v>
          </cell>
          <cell r="K485">
            <v>0</v>
          </cell>
        </row>
        <row r="486">
          <cell r="A486" t="str">
            <v>-</v>
          </cell>
          <cell r="B486" t="str">
            <v xml:space="preserve">CRED MODALIDAD DOS TIP 30-89 DIAS OTRAS INSTITUCIO, </v>
          </cell>
          <cell r="C486">
            <v>0</v>
          </cell>
          <cell r="D486">
            <v>0</v>
          </cell>
          <cell r="E486">
            <v>0</v>
          </cell>
          <cell r="F486">
            <v>0</v>
          </cell>
          <cell r="G486">
            <v>0</v>
          </cell>
          <cell r="H486">
            <v>0</v>
          </cell>
          <cell r="I486">
            <v>0</v>
          </cell>
          <cell r="J486">
            <v>0</v>
          </cell>
          <cell r="K486">
            <v>0</v>
          </cell>
        </row>
        <row r="487">
          <cell r="A487" t="str">
            <v>-</v>
          </cell>
          <cell r="B487" t="str">
            <v xml:space="preserve">C PARA CONSTITUIR RESERVA TECNICA OTRAS INSTITUCIO, </v>
          </cell>
          <cell r="C487">
            <v>0</v>
          </cell>
          <cell r="D487">
            <v>0</v>
          </cell>
          <cell r="E487">
            <v>0</v>
          </cell>
          <cell r="F487">
            <v>0</v>
          </cell>
          <cell r="G487">
            <v>0</v>
          </cell>
          <cell r="H487">
            <v>0</v>
          </cell>
          <cell r="I487">
            <v>0</v>
          </cell>
          <cell r="J487">
            <v>0</v>
          </cell>
          <cell r="K487">
            <v>0</v>
          </cell>
        </row>
        <row r="488">
          <cell r="A488" t="str">
            <v>-</v>
          </cell>
          <cell r="B488" t="str">
            <v xml:space="preserve">COBRAR S/L/C PARA CONSTITUIR RESERVA TECNICA OTS I, </v>
          </cell>
          <cell r="C488">
            <v>0</v>
          </cell>
          <cell r="D488">
            <v>0</v>
          </cell>
          <cell r="E488">
            <v>0</v>
          </cell>
          <cell r="F488">
            <v>0</v>
          </cell>
          <cell r="G488">
            <v>0</v>
          </cell>
          <cell r="H488">
            <v>0</v>
          </cell>
          <cell r="I488">
            <v>0</v>
          </cell>
          <cell r="J488">
            <v>0</v>
          </cell>
          <cell r="K488">
            <v>0</v>
          </cell>
        </row>
        <row r="489">
          <cell r="A489" t="str">
            <v>-</v>
          </cell>
          <cell r="B489" t="str">
            <v>CREDITO INSA SA EN LIQUIDACION ACDO 1792,</v>
          </cell>
          <cell r="C489">
            <v>0</v>
          </cell>
          <cell r="D489">
            <v>0</v>
          </cell>
          <cell r="E489">
            <v>0</v>
          </cell>
          <cell r="F489">
            <v>0</v>
          </cell>
          <cell r="G489">
            <v>0</v>
          </cell>
          <cell r="H489">
            <v>0</v>
          </cell>
          <cell r="I489">
            <v>0</v>
          </cell>
          <cell r="J489">
            <v>0</v>
          </cell>
          <cell r="K489">
            <v>0</v>
          </cell>
        </row>
        <row r="490">
          <cell r="A490" t="str">
            <v>-</v>
          </cell>
          <cell r="B490" t="str">
            <v>REAJ.P.COBRAR S/CRED.INSA SA EN LIQUIDAC.ACDO.1792</v>
          </cell>
          <cell r="C490">
            <v>0</v>
          </cell>
          <cell r="D490">
            <v>0</v>
          </cell>
          <cell r="E490">
            <v>0</v>
          </cell>
          <cell r="F490">
            <v>0</v>
          </cell>
          <cell r="G490">
            <v>0</v>
          </cell>
          <cell r="H490">
            <v>0</v>
          </cell>
          <cell r="I490">
            <v>0</v>
          </cell>
          <cell r="J490">
            <v>0</v>
          </cell>
          <cell r="K490">
            <v>0</v>
          </cell>
        </row>
        <row r="491">
          <cell r="A491" t="str">
            <v>-</v>
          </cell>
          <cell r="B491" t="str">
            <v>L/C LIC.CARTERA HIPOT.ANAP ACDO.1901 O.INST.</v>
          </cell>
          <cell r="C491">
            <v>0</v>
          </cell>
          <cell r="D491">
            <v>0</v>
          </cell>
          <cell r="E491">
            <v>0</v>
          </cell>
          <cell r="F491">
            <v>0</v>
          </cell>
          <cell r="G491">
            <v>0</v>
          </cell>
          <cell r="H491">
            <v>0</v>
          </cell>
          <cell r="I491">
            <v>0</v>
          </cell>
          <cell r="J491">
            <v>0</v>
          </cell>
          <cell r="K491">
            <v>0</v>
          </cell>
        </row>
        <row r="492">
          <cell r="A492" t="str">
            <v>-</v>
          </cell>
          <cell r="B492" t="str">
            <v>REAJ.P/COB.L/C LIC.CARTERA HIP.ANAP AC.1901 O.INS,</v>
          </cell>
          <cell r="C492">
            <v>0</v>
          </cell>
          <cell r="D492">
            <v>0</v>
          </cell>
          <cell r="E492">
            <v>0</v>
          </cell>
          <cell r="F492">
            <v>0</v>
          </cell>
          <cell r="G492">
            <v>0</v>
          </cell>
          <cell r="H492">
            <v>0</v>
          </cell>
          <cell r="I492">
            <v>0</v>
          </cell>
          <cell r="J492">
            <v>0</v>
          </cell>
          <cell r="K492">
            <v>0</v>
          </cell>
        </row>
        <row r="493">
          <cell r="A493" t="str">
            <v>12JWEZN</v>
          </cell>
          <cell r="B493" t="str">
            <v xml:space="preserve">LIQUIDACION SINAP LEY 18900 </v>
          </cell>
          <cell r="C493">
            <v>0</v>
          </cell>
          <cell r="D493">
            <v>0</v>
          </cell>
          <cell r="E493">
            <v>0</v>
          </cell>
          <cell r="F493">
            <v>0</v>
          </cell>
          <cell r="G493">
            <v>0</v>
          </cell>
          <cell r="H493">
            <v>0</v>
          </cell>
          <cell r="I493">
            <v>0</v>
          </cell>
          <cell r="J493">
            <v>0</v>
          </cell>
          <cell r="K493">
            <v>0</v>
          </cell>
        </row>
        <row r="494">
          <cell r="A494" t="str">
            <v>-</v>
          </cell>
          <cell r="B494" t="str">
            <v>PACTO RETROVENTA OTRAS INSTITUC.</v>
          </cell>
          <cell r="C494">
            <v>0</v>
          </cell>
          <cell r="D494">
            <v>0</v>
          </cell>
          <cell r="E494">
            <v>0</v>
          </cell>
          <cell r="F494">
            <v>0</v>
          </cell>
          <cell r="G494">
            <v>0</v>
          </cell>
          <cell r="H494">
            <v>0</v>
          </cell>
          <cell r="I494">
            <v>0</v>
          </cell>
          <cell r="J494">
            <v>0</v>
          </cell>
          <cell r="K494">
            <v>0</v>
          </cell>
        </row>
        <row r="495">
          <cell r="A495" t="str">
            <v>12BDWZN</v>
          </cell>
          <cell r="B495" t="str">
            <v xml:space="preserve">  .INVERSIONES Y OTROS ACT.M/N</v>
          </cell>
          <cell r="C495">
            <v>53194</v>
          </cell>
          <cell r="D495">
            <v>56654</v>
          </cell>
          <cell r="E495">
            <v>60805</v>
          </cell>
          <cell r="F495">
            <v>20724</v>
          </cell>
          <cell r="G495">
            <v>24994</v>
          </cell>
          <cell r="H495">
            <v>28734</v>
          </cell>
          <cell r="I495">
            <v>32729</v>
          </cell>
          <cell r="J495">
            <v>36920</v>
          </cell>
          <cell r="K495">
            <v>40705</v>
          </cell>
        </row>
        <row r="496">
          <cell r="A496" t="str">
            <v>12IFNZN</v>
          </cell>
          <cell r="B496" t="str">
            <v>INT.P/REC.BCOS.COMERCIALES</v>
          </cell>
          <cell r="C496">
            <v>33464</v>
          </cell>
          <cell r="D496">
            <v>36774</v>
          </cell>
          <cell r="E496">
            <v>40759</v>
          </cell>
          <cell r="F496">
            <v>519</v>
          </cell>
          <cell r="G496">
            <v>4561</v>
          </cell>
          <cell r="H496">
            <v>8193</v>
          </cell>
          <cell r="I496">
            <v>12026</v>
          </cell>
          <cell r="J496">
            <v>16002</v>
          </cell>
          <cell r="K496">
            <v>19709</v>
          </cell>
        </row>
        <row r="497">
          <cell r="A497" t="str">
            <v>12IGNZN</v>
          </cell>
          <cell r="B497" t="str">
            <v xml:space="preserve">INT.P/REC.BCO.ESTADO </v>
          </cell>
          <cell r="C497">
            <v>77</v>
          </cell>
          <cell r="D497">
            <v>75</v>
          </cell>
          <cell r="E497">
            <v>78</v>
          </cell>
          <cell r="F497">
            <v>73</v>
          </cell>
          <cell r="G497">
            <v>138</v>
          </cell>
          <cell r="H497">
            <v>82</v>
          </cell>
          <cell r="I497">
            <v>82</v>
          </cell>
          <cell r="J497">
            <v>131</v>
          </cell>
          <cell r="K497">
            <v>44</v>
          </cell>
        </row>
        <row r="498">
          <cell r="A498" t="str">
            <v>12HBNZN</v>
          </cell>
          <cell r="B498" t="str">
            <v xml:space="preserve">INTERESES P/RECIB.FISCO  </v>
          </cell>
          <cell r="C498">
            <v>0</v>
          </cell>
          <cell r="D498">
            <v>0</v>
          </cell>
          <cell r="E498">
            <v>0</v>
          </cell>
          <cell r="F498">
            <v>0</v>
          </cell>
          <cell r="G498">
            <v>0</v>
          </cell>
          <cell r="H498">
            <v>0</v>
          </cell>
          <cell r="I498">
            <v>0</v>
          </cell>
          <cell r="J498">
            <v>0</v>
          </cell>
          <cell r="K498">
            <v>0</v>
          </cell>
        </row>
        <row r="499">
          <cell r="A499" t="str">
            <v>12ICNZN</v>
          </cell>
          <cell r="B499" t="str">
            <v xml:space="preserve">INT.P/REC.OTR.INSTITUC. </v>
          </cell>
          <cell r="C499">
            <v>0</v>
          </cell>
          <cell r="D499">
            <v>0</v>
          </cell>
          <cell r="E499">
            <v>0</v>
          </cell>
          <cell r="F499">
            <v>0</v>
          </cell>
          <cell r="G499">
            <v>0</v>
          </cell>
          <cell r="H499">
            <v>0</v>
          </cell>
          <cell r="I499">
            <v>0</v>
          </cell>
          <cell r="J499">
            <v>0</v>
          </cell>
          <cell r="K499">
            <v>0</v>
          </cell>
        </row>
        <row r="500">
          <cell r="A500" t="str">
            <v>12HDNZN</v>
          </cell>
          <cell r="B500" t="str">
            <v xml:space="preserve">INTER.P/REC.INST.SEMIFISC. </v>
          </cell>
          <cell r="C500">
            <v>0</v>
          </cell>
          <cell r="D500">
            <v>0</v>
          </cell>
          <cell r="E500">
            <v>0</v>
          </cell>
          <cell r="F500">
            <v>0</v>
          </cell>
          <cell r="G500">
            <v>0</v>
          </cell>
          <cell r="H500">
            <v>0</v>
          </cell>
          <cell r="I500">
            <v>0</v>
          </cell>
          <cell r="J500">
            <v>0</v>
          </cell>
          <cell r="K500">
            <v>0</v>
          </cell>
        </row>
        <row r="501">
          <cell r="A501" t="str">
            <v>13DHNZN</v>
          </cell>
          <cell r="B501" t="str">
            <v>INTS.P.REC.P.INVERS.Y VARIOS S/OP.INTERNAS</v>
          </cell>
          <cell r="C501">
            <v>0</v>
          </cell>
          <cell r="D501">
            <v>0</v>
          </cell>
          <cell r="E501">
            <v>0</v>
          </cell>
          <cell r="F501">
            <v>0</v>
          </cell>
          <cell r="G501">
            <v>0</v>
          </cell>
          <cell r="H501">
            <v>0</v>
          </cell>
          <cell r="I501">
            <v>0</v>
          </cell>
          <cell r="J501">
            <v>0</v>
          </cell>
          <cell r="K501">
            <v>0</v>
          </cell>
        </row>
        <row r="502">
          <cell r="A502" t="str">
            <v>13DENZN</v>
          </cell>
          <cell r="B502" t="str">
            <v xml:space="preserve">INT.P.REC.S.LC.PROG.ORG.INT.BANCOS COMERCIALES  </v>
          </cell>
          <cell r="C502">
            <v>0</v>
          </cell>
          <cell r="D502">
            <v>0</v>
          </cell>
          <cell r="E502">
            <v>0</v>
          </cell>
          <cell r="F502">
            <v>0</v>
          </cell>
          <cell r="G502">
            <v>0</v>
          </cell>
          <cell r="H502">
            <v>0</v>
          </cell>
          <cell r="I502">
            <v>0</v>
          </cell>
          <cell r="J502">
            <v>0</v>
          </cell>
          <cell r="K502">
            <v>0</v>
          </cell>
        </row>
        <row r="503">
          <cell r="A503" t="str">
            <v>13AYNZN</v>
          </cell>
          <cell r="B503" t="str">
            <v xml:space="preserve">INT.P.REC.S.LC.PROG.ORG.INT.BANC.ESTADO  </v>
          </cell>
          <cell r="C503">
            <v>0</v>
          </cell>
          <cell r="D503">
            <v>0</v>
          </cell>
          <cell r="E503">
            <v>0</v>
          </cell>
          <cell r="F503">
            <v>0</v>
          </cell>
          <cell r="G503">
            <v>0</v>
          </cell>
          <cell r="H503">
            <v>0</v>
          </cell>
          <cell r="I503">
            <v>0</v>
          </cell>
          <cell r="J503">
            <v>0</v>
          </cell>
          <cell r="K503">
            <v>0</v>
          </cell>
        </row>
        <row r="504">
          <cell r="A504" t="str">
            <v>13BGNZN</v>
          </cell>
          <cell r="B504" t="str">
            <v xml:space="preserve">INT.P.REC.S.LC.PROG.ORG.INT.OTRAS INSTITUCIONES </v>
          </cell>
          <cell r="C504">
            <v>19636</v>
          </cell>
          <cell r="D504">
            <v>19791</v>
          </cell>
          <cell r="E504">
            <v>19952</v>
          </cell>
          <cell r="F504">
            <v>20117</v>
          </cell>
          <cell r="G504">
            <v>20279</v>
          </cell>
          <cell r="H504">
            <v>20445</v>
          </cell>
          <cell r="I504">
            <v>20606</v>
          </cell>
          <cell r="J504">
            <v>20773</v>
          </cell>
          <cell r="K504">
            <v>20939</v>
          </cell>
        </row>
        <row r="505">
          <cell r="A505" t="str">
            <v>13DDNZN</v>
          </cell>
          <cell r="B505" t="str">
            <v>INT.P.REC.S.LC.PROG.ORG.INT.INST.SEMIF.AUT.Y OTR.</v>
          </cell>
          <cell r="C505">
            <v>17</v>
          </cell>
          <cell r="D505">
            <v>14</v>
          </cell>
          <cell r="E505">
            <v>16</v>
          </cell>
          <cell r="F505">
            <v>15</v>
          </cell>
          <cell r="G505">
            <v>16</v>
          </cell>
          <cell r="H505">
            <v>14</v>
          </cell>
          <cell r="I505">
            <v>15</v>
          </cell>
          <cell r="J505">
            <v>14</v>
          </cell>
          <cell r="K505">
            <v>13</v>
          </cell>
        </row>
        <row r="506">
          <cell r="A506" t="str">
            <v>12IRNZN</v>
          </cell>
          <cell r="B506" t="str">
            <v xml:space="preserve">COMISIONES POR RECIBIR SOBRE CUSTODIA AFP, </v>
          </cell>
          <cell r="C506">
            <v>0</v>
          </cell>
          <cell r="D506">
            <v>0</v>
          </cell>
          <cell r="E506">
            <v>0</v>
          </cell>
          <cell r="F506">
            <v>0</v>
          </cell>
          <cell r="G506">
            <v>0</v>
          </cell>
          <cell r="H506">
            <v>0</v>
          </cell>
          <cell r="I506">
            <v>0</v>
          </cell>
          <cell r="J506">
            <v>0</v>
          </cell>
          <cell r="K506">
            <v>0</v>
          </cell>
        </row>
        <row r="507">
          <cell r="A507" t="str">
            <v>13BRNZN</v>
          </cell>
          <cell r="B507" t="str">
            <v xml:space="preserve">COMISIONES POR RECIBIR  </v>
          </cell>
          <cell r="C507">
            <v>0</v>
          </cell>
          <cell r="D507">
            <v>0</v>
          </cell>
          <cell r="E507">
            <v>0</v>
          </cell>
          <cell r="F507">
            <v>0</v>
          </cell>
          <cell r="G507">
            <v>0</v>
          </cell>
          <cell r="H507">
            <v>0</v>
          </cell>
          <cell r="I507">
            <v>0</v>
          </cell>
          <cell r="J507">
            <v>0</v>
          </cell>
          <cell r="K507">
            <v>0</v>
          </cell>
        </row>
        <row r="508">
          <cell r="A508" t="str">
            <v>13DGNZN</v>
          </cell>
          <cell r="B508" t="str">
            <v xml:space="preserve">DIFERENCIAS DE PRECIO POR RECIBIR </v>
          </cell>
          <cell r="C508">
            <v>0</v>
          </cell>
          <cell r="D508">
            <v>0</v>
          </cell>
          <cell r="E508">
            <v>0</v>
          </cell>
          <cell r="F508">
            <v>0</v>
          </cell>
          <cell r="G508">
            <v>0</v>
          </cell>
          <cell r="H508">
            <v>0</v>
          </cell>
          <cell r="I508">
            <v>0</v>
          </cell>
          <cell r="J508">
            <v>0</v>
          </cell>
          <cell r="K508">
            <v>0</v>
          </cell>
        </row>
        <row r="509">
          <cell r="A509" t="str">
            <v>13EVNZN</v>
          </cell>
          <cell r="B509" t="str">
            <v xml:space="preserve">DIFERENCIAL CAMBIARIO POR RECIBIR </v>
          </cell>
          <cell r="C509">
            <v>0</v>
          </cell>
          <cell r="D509">
            <v>0</v>
          </cell>
          <cell r="E509">
            <v>0</v>
          </cell>
          <cell r="F509">
            <v>0</v>
          </cell>
          <cell r="G509">
            <v>0</v>
          </cell>
          <cell r="H509">
            <v>0</v>
          </cell>
          <cell r="I509">
            <v>0</v>
          </cell>
          <cell r="J509">
            <v>0</v>
          </cell>
          <cell r="K509">
            <v>0</v>
          </cell>
        </row>
        <row r="510">
          <cell r="A510" t="str">
            <v>12BDXZN</v>
          </cell>
          <cell r="B510" t="str">
            <v xml:space="preserve">  .INVERSIONES Y OTROS ACT.M/E</v>
          </cell>
          <cell r="C510">
            <v>3</v>
          </cell>
          <cell r="D510">
            <v>5</v>
          </cell>
          <cell r="E510">
            <v>8</v>
          </cell>
          <cell r="F510">
            <v>10</v>
          </cell>
          <cell r="G510">
            <v>14</v>
          </cell>
          <cell r="H510">
            <v>0</v>
          </cell>
          <cell r="I510">
            <v>2</v>
          </cell>
          <cell r="J510">
            <v>4</v>
          </cell>
          <cell r="K510">
            <v>6</v>
          </cell>
        </row>
        <row r="511">
          <cell r="A511" t="str">
            <v>12IDEZN</v>
          </cell>
          <cell r="B511" t="str">
            <v xml:space="preserve">INT.P/REC.BCOS.COMERCIALES </v>
          </cell>
          <cell r="C511">
            <v>0</v>
          </cell>
          <cell r="D511">
            <v>0</v>
          </cell>
          <cell r="E511">
            <v>0</v>
          </cell>
          <cell r="F511">
            <v>0</v>
          </cell>
          <cell r="G511">
            <v>0</v>
          </cell>
          <cell r="H511">
            <v>0</v>
          </cell>
          <cell r="I511">
            <v>0</v>
          </cell>
          <cell r="J511">
            <v>0</v>
          </cell>
          <cell r="K511">
            <v>0</v>
          </cell>
        </row>
        <row r="512">
          <cell r="A512" t="str">
            <v>12IEEZN</v>
          </cell>
          <cell r="B512" t="str">
            <v xml:space="preserve">INT.P/REC.BCO.ESTADO </v>
          </cell>
          <cell r="C512">
            <v>0</v>
          </cell>
          <cell r="D512">
            <v>0</v>
          </cell>
          <cell r="E512">
            <v>0</v>
          </cell>
          <cell r="F512">
            <v>0</v>
          </cell>
          <cell r="G512">
            <v>0</v>
          </cell>
          <cell r="H512">
            <v>0</v>
          </cell>
          <cell r="I512">
            <v>0</v>
          </cell>
          <cell r="J512">
            <v>0</v>
          </cell>
          <cell r="K512">
            <v>0</v>
          </cell>
        </row>
        <row r="513">
          <cell r="A513" t="str">
            <v>12HBEZN</v>
          </cell>
          <cell r="B513" t="str">
            <v xml:space="preserve">INTERESES P/RECIB.FISCO  </v>
          </cell>
          <cell r="C513">
            <v>0</v>
          </cell>
          <cell r="D513">
            <v>0</v>
          </cell>
          <cell r="E513">
            <v>0</v>
          </cell>
          <cell r="F513">
            <v>0</v>
          </cell>
          <cell r="G513">
            <v>0</v>
          </cell>
          <cell r="H513">
            <v>0</v>
          </cell>
          <cell r="I513">
            <v>0</v>
          </cell>
          <cell r="J513">
            <v>0</v>
          </cell>
          <cell r="K513">
            <v>0</v>
          </cell>
        </row>
        <row r="514">
          <cell r="A514" t="str">
            <v>12IBEZN</v>
          </cell>
          <cell r="B514" t="str">
            <v xml:space="preserve">INT.P/REC.OTR.INSTITUC. </v>
          </cell>
          <cell r="C514">
            <v>0</v>
          </cell>
          <cell r="D514">
            <v>0</v>
          </cell>
          <cell r="E514">
            <v>0</v>
          </cell>
          <cell r="F514">
            <v>0</v>
          </cell>
          <cell r="G514">
            <v>0</v>
          </cell>
          <cell r="H514">
            <v>0</v>
          </cell>
          <cell r="I514">
            <v>0</v>
          </cell>
          <cell r="J514">
            <v>0</v>
          </cell>
          <cell r="K514">
            <v>0</v>
          </cell>
        </row>
        <row r="515">
          <cell r="A515" t="str">
            <v>13LAEZN</v>
          </cell>
          <cell r="B515" t="str">
            <v xml:space="preserve">INTER.P/REC.INST.SEMIFISC. </v>
          </cell>
          <cell r="C515">
            <v>3</v>
          </cell>
          <cell r="D515">
            <v>5</v>
          </cell>
          <cell r="E515">
            <v>8</v>
          </cell>
          <cell r="F515">
            <v>10</v>
          </cell>
          <cell r="G515">
            <v>14</v>
          </cell>
          <cell r="H515">
            <v>0</v>
          </cell>
          <cell r="I515">
            <v>2</v>
          </cell>
          <cell r="J515">
            <v>4</v>
          </cell>
          <cell r="K515">
            <v>6</v>
          </cell>
        </row>
        <row r="516">
          <cell r="A516" t="str">
            <v>13DHEZN</v>
          </cell>
          <cell r="B516" t="str">
            <v xml:space="preserve">INTS.P.REC.P.INVERS.Y VARIOS S/OP.INTERNAS </v>
          </cell>
          <cell r="C516">
            <v>0</v>
          </cell>
          <cell r="D516">
            <v>0</v>
          </cell>
          <cell r="E516">
            <v>0</v>
          </cell>
          <cell r="F516">
            <v>0</v>
          </cell>
          <cell r="G516">
            <v>0</v>
          </cell>
          <cell r="H516">
            <v>0</v>
          </cell>
          <cell r="I516">
            <v>0</v>
          </cell>
          <cell r="J516">
            <v>0</v>
          </cell>
          <cell r="K516">
            <v>0</v>
          </cell>
        </row>
        <row r="517">
          <cell r="A517" t="str">
            <v>13DEEZN</v>
          </cell>
          <cell r="B517" t="str">
            <v xml:space="preserve">INT.P.REC.S.LC.PROG.ORG.INT.BANCOS COMERCIALES  </v>
          </cell>
          <cell r="C517">
            <v>0</v>
          </cell>
          <cell r="D517">
            <v>0</v>
          </cell>
          <cell r="E517">
            <v>0</v>
          </cell>
          <cell r="F517">
            <v>0</v>
          </cell>
          <cell r="G517">
            <v>0</v>
          </cell>
          <cell r="H517">
            <v>0</v>
          </cell>
          <cell r="I517">
            <v>0</v>
          </cell>
          <cell r="J517">
            <v>0</v>
          </cell>
          <cell r="K517">
            <v>0</v>
          </cell>
        </row>
        <row r="518">
          <cell r="A518" t="str">
            <v>-</v>
          </cell>
          <cell r="B518" t="str">
            <v xml:space="preserve">INT.P.REC.S.LC.PROG.ORG.INT.BANC.ESTADO  </v>
          </cell>
          <cell r="C518">
            <v>0</v>
          </cell>
          <cell r="D518">
            <v>0</v>
          </cell>
          <cell r="E518">
            <v>0</v>
          </cell>
          <cell r="F518">
            <v>0</v>
          </cell>
          <cell r="G518">
            <v>0</v>
          </cell>
          <cell r="H518">
            <v>0</v>
          </cell>
          <cell r="I518">
            <v>0</v>
          </cell>
          <cell r="J518">
            <v>0</v>
          </cell>
          <cell r="K518">
            <v>0</v>
          </cell>
        </row>
        <row r="519">
          <cell r="A519" t="str">
            <v>13BXEZN</v>
          </cell>
          <cell r="B519" t="str">
            <v xml:space="preserve">INT.P.REC.S.LC.PROG.ORG.INT.OTRAS INSTITUCIONES </v>
          </cell>
          <cell r="C519">
            <v>0</v>
          </cell>
          <cell r="D519">
            <v>0</v>
          </cell>
          <cell r="E519">
            <v>0</v>
          </cell>
          <cell r="F519">
            <v>0</v>
          </cell>
          <cell r="G519">
            <v>0</v>
          </cell>
          <cell r="H519">
            <v>0</v>
          </cell>
          <cell r="I519">
            <v>0</v>
          </cell>
          <cell r="J519">
            <v>0</v>
          </cell>
          <cell r="K519">
            <v>0</v>
          </cell>
        </row>
        <row r="520">
          <cell r="A520" t="str">
            <v>-</v>
          </cell>
          <cell r="B520" t="str">
            <v>INT.P.REC.S.LC.PROG.ORG.INT.INST.SEMIF.AUT.Y OTR.</v>
          </cell>
          <cell r="C520">
            <v>0</v>
          </cell>
          <cell r="D520">
            <v>0</v>
          </cell>
          <cell r="E520">
            <v>0</v>
          </cell>
          <cell r="F520">
            <v>0</v>
          </cell>
          <cell r="G520">
            <v>0</v>
          </cell>
          <cell r="H520">
            <v>0</v>
          </cell>
          <cell r="I520">
            <v>0</v>
          </cell>
          <cell r="J520">
            <v>0</v>
          </cell>
          <cell r="K520">
            <v>0</v>
          </cell>
        </row>
        <row r="521">
          <cell r="A521" t="str">
            <v>-</v>
          </cell>
          <cell r="B521" t="str">
            <v xml:space="preserve">COMISIONES POR RECIBIR SOBRE CUSTODIA AFP, </v>
          </cell>
          <cell r="C521">
            <v>0</v>
          </cell>
          <cell r="D521">
            <v>0</v>
          </cell>
          <cell r="E521">
            <v>0</v>
          </cell>
          <cell r="F521">
            <v>0</v>
          </cell>
          <cell r="G521">
            <v>0</v>
          </cell>
          <cell r="H521">
            <v>0</v>
          </cell>
          <cell r="I521">
            <v>0</v>
          </cell>
          <cell r="J521">
            <v>0</v>
          </cell>
          <cell r="K521">
            <v>0</v>
          </cell>
        </row>
        <row r="522">
          <cell r="A522" t="str">
            <v>-</v>
          </cell>
          <cell r="B522" t="str">
            <v xml:space="preserve">COMISIONES POR RECIBIR  </v>
          </cell>
          <cell r="C522">
            <v>0</v>
          </cell>
          <cell r="D522">
            <v>0</v>
          </cell>
          <cell r="E522">
            <v>0</v>
          </cell>
          <cell r="F522">
            <v>0</v>
          </cell>
          <cell r="G522">
            <v>0</v>
          </cell>
          <cell r="H522">
            <v>0</v>
          </cell>
          <cell r="I522">
            <v>0</v>
          </cell>
          <cell r="J522">
            <v>0</v>
          </cell>
          <cell r="K522">
            <v>0</v>
          </cell>
        </row>
        <row r="523">
          <cell r="A523" t="str">
            <v>-</v>
          </cell>
          <cell r="B523" t="str">
            <v xml:space="preserve">DIFERENCIAS DE PRECIO POR RECIBIR </v>
          </cell>
          <cell r="C523">
            <v>0</v>
          </cell>
          <cell r="D523">
            <v>0</v>
          </cell>
          <cell r="E523">
            <v>0</v>
          </cell>
          <cell r="F523">
            <v>0</v>
          </cell>
          <cell r="G523">
            <v>0</v>
          </cell>
          <cell r="H523">
            <v>0</v>
          </cell>
          <cell r="I523">
            <v>0</v>
          </cell>
          <cell r="J523">
            <v>0</v>
          </cell>
          <cell r="K523">
            <v>0</v>
          </cell>
        </row>
        <row r="524">
          <cell r="A524" t="str">
            <v>-</v>
          </cell>
          <cell r="B524" t="str">
            <v xml:space="preserve">DIFERENCIAL CAMBIARIO POR RECIBIR </v>
          </cell>
          <cell r="C524">
            <v>0</v>
          </cell>
          <cell r="D524">
            <v>0</v>
          </cell>
          <cell r="E524">
            <v>0</v>
          </cell>
          <cell r="F524">
            <v>0</v>
          </cell>
          <cell r="G524">
            <v>0</v>
          </cell>
          <cell r="H524">
            <v>0</v>
          </cell>
          <cell r="I524">
            <v>0</v>
          </cell>
          <cell r="J524">
            <v>0</v>
          </cell>
          <cell r="K524">
            <v>0</v>
          </cell>
        </row>
        <row r="525">
          <cell r="A525" t="str">
            <v>12BEWZN</v>
          </cell>
          <cell r="B525" t="str">
            <v xml:space="preserve">  .ACTIVO FIJO M/N</v>
          </cell>
          <cell r="C525">
            <v>25627</v>
          </cell>
          <cell r="D525">
            <v>25504</v>
          </cell>
          <cell r="E525">
            <v>25735</v>
          </cell>
          <cell r="F525">
            <v>26023</v>
          </cell>
          <cell r="G525">
            <v>25925</v>
          </cell>
          <cell r="H525">
            <v>25877</v>
          </cell>
          <cell r="I525">
            <v>26139</v>
          </cell>
          <cell r="J525">
            <v>25790</v>
          </cell>
          <cell r="K525">
            <v>25889</v>
          </cell>
        </row>
        <row r="526">
          <cell r="A526" t="str">
            <v>13AKNZN</v>
          </cell>
          <cell r="B526" t="str">
            <v>INVER.ACTIV.FIS.BS RAICES.</v>
          </cell>
          <cell r="C526">
            <v>15930</v>
          </cell>
          <cell r="D526">
            <v>15930</v>
          </cell>
          <cell r="E526">
            <v>15930</v>
          </cell>
          <cell r="F526">
            <v>15930</v>
          </cell>
          <cell r="G526">
            <v>15930</v>
          </cell>
          <cell r="H526">
            <v>15930</v>
          </cell>
          <cell r="I526">
            <v>15930</v>
          </cell>
          <cell r="J526">
            <v>15601</v>
          </cell>
          <cell r="K526">
            <v>15601</v>
          </cell>
        </row>
        <row r="527">
          <cell r="A527" t="str">
            <v>13CQNZN</v>
          </cell>
          <cell r="B527" t="str">
            <v xml:space="preserve">CORRECCION MONETARIA PROVIS BS RAICES, </v>
          </cell>
          <cell r="C527">
            <v>-64</v>
          </cell>
          <cell r="D527">
            <v>-48</v>
          </cell>
          <cell r="E527">
            <v>80</v>
          </cell>
          <cell r="F527">
            <v>255</v>
          </cell>
          <cell r="G527">
            <v>239</v>
          </cell>
          <cell r="H527">
            <v>175</v>
          </cell>
          <cell r="I527">
            <v>175</v>
          </cell>
          <cell r="J527">
            <v>172</v>
          </cell>
          <cell r="K527">
            <v>187</v>
          </cell>
        </row>
        <row r="528">
          <cell r="A528" t="str">
            <v>13CDNZN</v>
          </cell>
          <cell r="B528" t="str">
            <v xml:space="preserve">BIENES MUEBLES </v>
          </cell>
          <cell r="C528">
            <v>3235</v>
          </cell>
          <cell r="D528">
            <v>3168</v>
          </cell>
          <cell r="E528">
            <v>3194</v>
          </cell>
          <cell r="F528">
            <v>3227</v>
          </cell>
          <cell r="G528">
            <v>3185</v>
          </cell>
          <cell r="H528">
            <v>3211</v>
          </cell>
          <cell r="I528">
            <v>3473</v>
          </cell>
          <cell r="J528">
            <v>3420</v>
          </cell>
          <cell r="K528">
            <v>3503</v>
          </cell>
        </row>
        <row r="529">
          <cell r="A529" t="str">
            <v>13CRNZN</v>
          </cell>
          <cell r="B529" t="str">
            <v>CORRECCION MONETARIA PROVIS BS MUEBLES,</v>
          </cell>
          <cell r="C529">
            <v>-12</v>
          </cell>
          <cell r="D529">
            <v>-9</v>
          </cell>
          <cell r="E529">
            <v>16</v>
          </cell>
          <cell r="F529">
            <v>50</v>
          </cell>
          <cell r="G529">
            <v>46</v>
          </cell>
          <cell r="H529">
            <v>33</v>
          </cell>
          <cell r="I529">
            <v>33</v>
          </cell>
          <cell r="J529">
            <v>31</v>
          </cell>
          <cell r="K529">
            <v>35</v>
          </cell>
        </row>
        <row r="530">
          <cell r="A530" t="str">
            <v>13DCNZN</v>
          </cell>
          <cell r="B530" t="str">
            <v>CORREC.MONETARIA PROV.S/INSTALACIONES (DEBE),</v>
          </cell>
          <cell r="C530">
            <v>-18</v>
          </cell>
          <cell r="D530">
            <v>-14</v>
          </cell>
          <cell r="E530">
            <v>23</v>
          </cell>
          <cell r="F530">
            <v>72</v>
          </cell>
          <cell r="G530">
            <v>68</v>
          </cell>
          <cell r="H530">
            <v>50</v>
          </cell>
          <cell r="I530">
            <v>50</v>
          </cell>
          <cell r="J530">
            <v>49</v>
          </cell>
          <cell r="K530">
            <v>54</v>
          </cell>
        </row>
        <row r="531">
          <cell r="A531" t="str">
            <v>13BWNZN</v>
          </cell>
          <cell r="B531" t="str">
            <v xml:space="preserve">INSTALACIONES </v>
          </cell>
          <cell r="C531">
            <v>4506</v>
          </cell>
          <cell r="D531">
            <v>4506</v>
          </cell>
          <cell r="E531">
            <v>4506</v>
          </cell>
          <cell r="F531">
            <v>4506</v>
          </cell>
          <cell r="G531">
            <v>4631</v>
          </cell>
          <cell r="H531">
            <v>4631</v>
          </cell>
          <cell r="I531">
            <v>4631</v>
          </cell>
          <cell r="J531">
            <v>4631</v>
          </cell>
          <cell r="K531">
            <v>4631</v>
          </cell>
        </row>
        <row r="532">
          <cell r="A532" t="str">
            <v>13AMNZN</v>
          </cell>
          <cell r="B532" t="str">
            <v>VEHICULOS</v>
          </cell>
          <cell r="C532">
            <v>261</v>
          </cell>
          <cell r="D532">
            <v>188</v>
          </cell>
          <cell r="E532">
            <v>188</v>
          </cell>
          <cell r="F532">
            <v>163</v>
          </cell>
          <cell r="G532">
            <v>163</v>
          </cell>
          <cell r="H532">
            <v>163</v>
          </cell>
          <cell r="I532">
            <v>163</v>
          </cell>
          <cell r="J532">
            <v>202</v>
          </cell>
          <cell r="K532">
            <v>202</v>
          </cell>
        </row>
        <row r="533">
          <cell r="A533" t="str">
            <v>13CSNZN</v>
          </cell>
          <cell r="B533" t="str">
            <v xml:space="preserve">CORRECCION MONETARIA PROVIS. VEHICULOS, </v>
          </cell>
          <cell r="C533">
            <v>-1</v>
          </cell>
          <cell r="D533">
            <v>0</v>
          </cell>
          <cell r="E533">
            <v>1</v>
          </cell>
          <cell r="F533">
            <v>3</v>
          </cell>
          <cell r="G533">
            <v>3</v>
          </cell>
          <cell r="H533">
            <v>2</v>
          </cell>
          <cell r="I533">
            <v>2</v>
          </cell>
          <cell r="J533">
            <v>2</v>
          </cell>
          <cell r="K533">
            <v>2</v>
          </cell>
        </row>
        <row r="534">
          <cell r="A534" t="str">
            <v>13ANNZN</v>
          </cell>
          <cell r="B534" t="str">
            <v>INVER.ACT.FIS.-OBR.CONSTR.</v>
          </cell>
          <cell r="C534">
            <v>123</v>
          </cell>
          <cell r="D534">
            <v>123</v>
          </cell>
          <cell r="E534">
            <v>123</v>
          </cell>
          <cell r="F534">
            <v>124</v>
          </cell>
          <cell r="G534">
            <v>0</v>
          </cell>
          <cell r="H534">
            <v>0</v>
          </cell>
          <cell r="I534">
            <v>0</v>
          </cell>
          <cell r="J534">
            <v>0</v>
          </cell>
          <cell r="K534">
            <v>0</v>
          </cell>
        </row>
        <row r="535">
          <cell r="A535" t="str">
            <v>13AONZN</v>
          </cell>
          <cell r="B535" t="str">
            <v xml:space="preserve">CORRECCION MONETARIA PROVISIONAL DE OBRAS EN CONST, </v>
          </cell>
          <cell r="C535">
            <v>0</v>
          </cell>
          <cell r="D535">
            <v>0</v>
          </cell>
          <cell r="E535">
            <v>1</v>
          </cell>
          <cell r="F535">
            <v>2</v>
          </cell>
          <cell r="G535">
            <v>0</v>
          </cell>
          <cell r="H535">
            <v>0</v>
          </cell>
          <cell r="I535">
            <v>0</v>
          </cell>
          <cell r="J535">
            <v>0</v>
          </cell>
          <cell r="K535">
            <v>0</v>
          </cell>
        </row>
        <row r="536">
          <cell r="A536" t="str">
            <v>13EINZN</v>
          </cell>
          <cell r="B536" t="str">
            <v xml:space="preserve">COLECCION DE BILLETES Y MONEDAS, </v>
          </cell>
          <cell r="C536">
            <v>328</v>
          </cell>
          <cell r="D536">
            <v>328</v>
          </cell>
          <cell r="E536">
            <v>328</v>
          </cell>
          <cell r="F536">
            <v>328</v>
          </cell>
          <cell r="G536">
            <v>328</v>
          </cell>
          <cell r="H536">
            <v>328</v>
          </cell>
          <cell r="I536">
            <v>328</v>
          </cell>
          <cell r="J536">
            <v>328</v>
          </cell>
          <cell r="K536">
            <v>328</v>
          </cell>
        </row>
        <row r="537">
          <cell r="A537" t="str">
            <v>13DBNZN</v>
          </cell>
          <cell r="B537" t="str">
            <v xml:space="preserve">CORREC.MONETARIA PROV.COLECCION BILLETES Y MDAS </v>
          </cell>
          <cell r="C537">
            <v>8</v>
          </cell>
          <cell r="D537">
            <v>8</v>
          </cell>
          <cell r="E537">
            <v>11</v>
          </cell>
          <cell r="F537">
            <v>15</v>
          </cell>
          <cell r="G537">
            <v>-15</v>
          </cell>
          <cell r="H537">
            <v>13</v>
          </cell>
          <cell r="I537">
            <v>13</v>
          </cell>
          <cell r="J537">
            <v>13</v>
          </cell>
          <cell r="K537">
            <v>4</v>
          </cell>
        </row>
        <row r="538">
          <cell r="A538" t="str">
            <v>13APNZN</v>
          </cell>
          <cell r="B538" t="str">
            <v xml:space="preserve">INVER.ACT.FIS.-OBR.DE.ARTE </v>
          </cell>
          <cell r="C538">
            <v>1308</v>
          </cell>
          <cell r="D538">
            <v>1308</v>
          </cell>
          <cell r="E538">
            <v>1308</v>
          </cell>
          <cell r="F538">
            <v>1308</v>
          </cell>
          <cell r="G538">
            <v>1308</v>
          </cell>
          <cell r="H538">
            <v>1308</v>
          </cell>
          <cell r="I538">
            <v>1308</v>
          </cell>
          <cell r="J538">
            <v>1308</v>
          </cell>
          <cell r="K538">
            <v>1308</v>
          </cell>
        </row>
        <row r="539">
          <cell r="A539" t="str">
            <v>13CTNZN</v>
          </cell>
          <cell r="B539" t="str">
            <v xml:space="preserve">CORRECCION MONETARIA PROVIS. OBRAS DE ARTE, </v>
          </cell>
          <cell r="C539">
            <v>-5</v>
          </cell>
          <cell r="D539">
            <v>-4</v>
          </cell>
          <cell r="E539">
            <v>7</v>
          </cell>
          <cell r="F539">
            <v>21</v>
          </cell>
          <cell r="G539">
            <v>20</v>
          </cell>
          <cell r="H539">
            <v>14</v>
          </cell>
          <cell r="I539">
            <v>14</v>
          </cell>
          <cell r="J539">
            <v>14</v>
          </cell>
          <cell r="K539">
            <v>16</v>
          </cell>
        </row>
        <row r="540">
          <cell r="A540" t="str">
            <v>13ARNZN</v>
          </cell>
          <cell r="B540" t="str">
            <v>OTR.INV.-MEDALLAS CONMEMOR.</v>
          </cell>
          <cell r="C540">
            <v>0</v>
          </cell>
          <cell r="D540">
            <v>0</v>
          </cell>
          <cell r="E540">
            <v>0</v>
          </cell>
          <cell r="F540">
            <v>0</v>
          </cell>
          <cell r="G540">
            <v>0</v>
          </cell>
          <cell r="H540">
            <v>0</v>
          </cell>
          <cell r="I540">
            <v>0</v>
          </cell>
          <cell r="J540">
            <v>0</v>
          </cell>
          <cell r="K540">
            <v>0</v>
          </cell>
        </row>
        <row r="541">
          <cell r="A541" t="str">
            <v>13CUNZN</v>
          </cell>
          <cell r="B541" t="str">
            <v xml:space="preserve">CORRECCION MONETARIA PROVIS. MEDALLAS FRN Y OTROS, </v>
          </cell>
          <cell r="C541">
            <v>0</v>
          </cell>
          <cell r="D541">
            <v>0</v>
          </cell>
          <cell r="E541">
            <v>0</v>
          </cell>
          <cell r="F541">
            <v>0</v>
          </cell>
          <cell r="G541">
            <v>0</v>
          </cell>
          <cell r="H541">
            <v>0</v>
          </cell>
          <cell r="I541">
            <v>0</v>
          </cell>
          <cell r="J541">
            <v>0</v>
          </cell>
          <cell r="K541">
            <v>0</v>
          </cell>
        </row>
        <row r="542">
          <cell r="A542" t="str">
            <v>13CWNZN</v>
          </cell>
          <cell r="B542" t="str">
            <v>MEDALLAS CONMEMOR ANOS DE SERVICIOS,</v>
          </cell>
          <cell r="C542">
            <v>8</v>
          </cell>
          <cell r="D542">
            <v>0</v>
          </cell>
          <cell r="E542">
            <v>0</v>
          </cell>
          <cell r="F542">
            <v>0</v>
          </cell>
          <cell r="G542">
            <v>0</v>
          </cell>
          <cell r="H542">
            <v>0</v>
          </cell>
          <cell r="I542">
            <v>0</v>
          </cell>
          <cell r="J542">
            <v>0</v>
          </cell>
          <cell r="K542">
            <v>0</v>
          </cell>
        </row>
        <row r="543">
          <cell r="A543" t="str">
            <v>13BUNZN</v>
          </cell>
          <cell r="B543" t="str">
            <v xml:space="preserve">PAEL P/IMPRESION BILLETES </v>
          </cell>
          <cell r="C543">
            <v>7</v>
          </cell>
          <cell r="D543">
            <v>7</v>
          </cell>
          <cell r="E543">
            <v>7</v>
          </cell>
          <cell r="F543">
            <v>7</v>
          </cell>
          <cell r="G543">
            <v>7</v>
          </cell>
          <cell r="H543">
            <v>7</v>
          </cell>
          <cell r="I543">
            <v>7</v>
          </cell>
          <cell r="J543">
            <v>7</v>
          </cell>
          <cell r="K543">
            <v>7</v>
          </cell>
        </row>
        <row r="544">
          <cell r="A544" t="str">
            <v>13BVNZN</v>
          </cell>
          <cell r="B544" t="str">
            <v xml:space="preserve">METALES NO PREC.P/ACUNAC  </v>
          </cell>
          <cell r="C544">
            <v>0</v>
          </cell>
          <cell r="D544">
            <v>0</v>
          </cell>
          <cell r="E544">
            <v>0</v>
          </cell>
          <cell r="F544">
            <v>0</v>
          </cell>
          <cell r="G544">
            <v>0</v>
          </cell>
          <cell r="H544">
            <v>0</v>
          </cell>
          <cell r="I544">
            <v>0</v>
          </cell>
          <cell r="J544">
            <v>0</v>
          </cell>
          <cell r="K544">
            <v>0</v>
          </cell>
        </row>
        <row r="545">
          <cell r="A545" t="str">
            <v>13CZNZN</v>
          </cell>
          <cell r="B545" t="str">
            <v>CORRECCION MON PROV RE EXISTENCIAS</v>
          </cell>
          <cell r="C545">
            <v>1</v>
          </cell>
          <cell r="D545">
            <v>1</v>
          </cell>
          <cell r="E545">
            <v>0</v>
          </cell>
          <cell r="F545">
            <v>0</v>
          </cell>
          <cell r="G545">
            <v>0</v>
          </cell>
          <cell r="H545">
            <v>0</v>
          </cell>
          <cell r="I545">
            <v>0</v>
          </cell>
          <cell r="J545">
            <v>0</v>
          </cell>
          <cell r="K545">
            <v>-1</v>
          </cell>
        </row>
        <row r="546">
          <cell r="A546" t="str">
            <v>13CONZN</v>
          </cell>
          <cell r="B546" t="str">
            <v xml:space="preserve">PAPEL DE SEGURIDAD </v>
          </cell>
          <cell r="C546">
            <v>12</v>
          </cell>
          <cell r="D546">
            <v>12</v>
          </cell>
          <cell r="E546">
            <v>12</v>
          </cell>
          <cell r="F546">
            <v>12</v>
          </cell>
          <cell r="G546">
            <v>12</v>
          </cell>
          <cell r="H546">
            <v>12</v>
          </cell>
          <cell r="I546">
            <v>12</v>
          </cell>
          <cell r="J546">
            <v>12</v>
          </cell>
          <cell r="K546">
            <v>12</v>
          </cell>
        </row>
        <row r="547">
          <cell r="A547" t="str">
            <v>12BEXZN</v>
          </cell>
          <cell r="B547" t="str">
            <v xml:space="preserve">  .ACTIVO FIJO M/E</v>
          </cell>
          <cell r="C547">
            <v>859</v>
          </cell>
          <cell r="D547">
            <v>919</v>
          </cell>
          <cell r="E547">
            <v>922</v>
          </cell>
          <cell r="F547">
            <v>902</v>
          </cell>
          <cell r="G547">
            <v>884</v>
          </cell>
          <cell r="H547">
            <v>863</v>
          </cell>
          <cell r="I547">
            <v>887</v>
          </cell>
          <cell r="J547">
            <v>898</v>
          </cell>
          <cell r="K547">
            <v>857</v>
          </cell>
        </row>
        <row r="548">
          <cell r="A548" t="str">
            <v>-</v>
          </cell>
          <cell r="B548" t="str">
            <v>INVER.ACTIV.FIS.BS RAICES.</v>
          </cell>
          <cell r="C548">
            <v>0</v>
          </cell>
          <cell r="D548">
            <v>0</v>
          </cell>
          <cell r="E548">
            <v>0</v>
          </cell>
          <cell r="F548">
            <v>0</v>
          </cell>
          <cell r="G548">
            <v>0</v>
          </cell>
          <cell r="H548">
            <v>0</v>
          </cell>
          <cell r="I548">
            <v>0</v>
          </cell>
          <cell r="J548">
            <v>0</v>
          </cell>
          <cell r="K548">
            <v>0</v>
          </cell>
        </row>
        <row r="549">
          <cell r="A549" t="str">
            <v>-</v>
          </cell>
          <cell r="B549" t="str">
            <v>CORRECCION MONETARIA PROVIS BS RAICES,</v>
          </cell>
          <cell r="C549">
            <v>0</v>
          </cell>
          <cell r="D549">
            <v>0</v>
          </cell>
          <cell r="E549">
            <v>0</v>
          </cell>
          <cell r="F549">
            <v>0</v>
          </cell>
          <cell r="G549">
            <v>0</v>
          </cell>
          <cell r="H549">
            <v>0</v>
          </cell>
          <cell r="I549">
            <v>0</v>
          </cell>
          <cell r="J549">
            <v>0</v>
          </cell>
          <cell r="K549">
            <v>0</v>
          </cell>
        </row>
        <row r="550">
          <cell r="A550" t="str">
            <v>-</v>
          </cell>
          <cell r="B550" t="str">
            <v xml:space="preserve">BIENES MUEBLES </v>
          </cell>
          <cell r="C550">
            <v>0</v>
          </cell>
          <cell r="D550">
            <v>0</v>
          </cell>
          <cell r="E550">
            <v>0</v>
          </cell>
          <cell r="F550">
            <v>0</v>
          </cell>
          <cell r="G550">
            <v>0</v>
          </cell>
          <cell r="H550">
            <v>0</v>
          </cell>
          <cell r="I550">
            <v>0</v>
          </cell>
          <cell r="J550">
            <v>0</v>
          </cell>
          <cell r="K550">
            <v>0</v>
          </cell>
        </row>
        <row r="551">
          <cell r="A551" t="str">
            <v>-</v>
          </cell>
          <cell r="B551" t="str">
            <v>CORRECCION MONETARIA PROVIS BS MUEBLES,</v>
          </cell>
          <cell r="C551">
            <v>0</v>
          </cell>
          <cell r="D551">
            <v>0</v>
          </cell>
          <cell r="E551">
            <v>0</v>
          </cell>
          <cell r="F551">
            <v>0</v>
          </cell>
          <cell r="G551">
            <v>0</v>
          </cell>
          <cell r="H551">
            <v>0</v>
          </cell>
          <cell r="I551">
            <v>0</v>
          </cell>
          <cell r="J551">
            <v>0</v>
          </cell>
          <cell r="K551">
            <v>0</v>
          </cell>
        </row>
        <row r="552">
          <cell r="A552" t="str">
            <v>-</v>
          </cell>
          <cell r="B552" t="str">
            <v>CORREC.MONETARIA PROV.S/INSTALACIONES (DEBE),</v>
          </cell>
          <cell r="C552">
            <v>0</v>
          </cell>
          <cell r="D552">
            <v>0</v>
          </cell>
          <cell r="E552">
            <v>0</v>
          </cell>
          <cell r="F552">
            <v>0</v>
          </cell>
          <cell r="G552">
            <v>0</v>
          </cell>
          <cell r="H552">
            <v>0</v>
          </cell>
          <cell r="I552">
            <v>0</v>
          </cell>
          <cell r="J552">
            <v>0</v>
          </cell>
          <cell r="K552">
            <v>0</v>
          </cell>
        </row>
        <row r="553">
          <cell r="A553" t="str">
            <v>-</v>
          </cell>
          <cell r="B553" t="str">
            <v xml:space="preserve">INSTALACIONES </v>
          </cell>
          <cell r="C553">
            <v>0</v>
          </cell>
          <cell r="D553">
            <v>0</v>
          </cell>
          <cell r="E553">
            <v>0</v>
          </cell>
          <cell r="F553">
            <v>0</v>
          </cell>
          <cell r="G553">
            <v>0</v>
          </cell>
          <cell r="H553">
            <v>0</v>
          </cell>
          <cell r="I553">
            <v>0</v>
          </cell>
          <cell r="J553">
            <v>0</v>
          </cell>
          <cell r="K553">
            <v>0</v>
          </cell>
        </row>
        <row r="554">
          <cell r="A554" t="str">
            <v>-</v>
          </cell>
          <cell r="B554" t="str">
            <v xml:space="preserve">VEHICULOS, </v>
          </cell>
          <cell r="C554">
            <v>0</v>
          </cell>
          <cell r="D554">
            <v>0</v>
          </cell>
          <cell r="E554">
            <v>0</v>
          </cell>
          <cell r="F554">
            <v>0</v>
          </cell>
          <cell r="G554">
            <v>0</v>
          </cell>
          <cell r="H554">
            <v>0</v>
          </cell>
          <cell r="I554">
            <v>0</v>
          </cell>
          <cell r="J554">
            <v>0</v>
          </cell>
          <cell r="K554">
            <v>0</v>
          </cell>
        </row>
        <row r="555">
          <cell r="A555" t="str">
            <v>-</v>
          </cell>
          <cell r="B555" t="str">
            <v>CORRECCION MONETARIA PROVIS. VEHICULOS,</v>
          </cell>
          <cell r="C555">
            <v>0</v>
          </cell>
          <cell r="D555">
            <v>0</v>
          </cell>
          <cell r="E555">
            <v>0</v>
          </cell>
          <cell r="F555">
            <v>0</v>
          </cell>
          <cell r="G555">
            <v>0</v>
          </cell>
          <cell r="H555">
            <v>0</v>
          </cell>
          <cell r="I555">
            <v>0</v>
          </cell>
          <cell r="J555">
            <v>0</v>
          </cell>
          <cell r="K555">
            <v>0</v>
          </cell>
        </row>
        <row r="556">
          <cell r="A556" t="str">
            <v>-</v>
          </cell>
          <cell r="B556" t="str">
            <v>INVER.ACT.FIS.-OBR.CONSTR.</v>
          </cell>
          <cell r="C556">
            <v>0</v>
          </cell>
          <cell r="D556">
            <v>0</v>
          </cell>
          <cell r="E556">
            <v>0</v>
          </cell>
          <cell r="F556">
            <v>0</v>
          </cell>
          <cell r="G556">
            <v>0</v>
          </cell>
          <cell r="H556">
            <v>0</v>
          </cell>
          <cell r="I556">
            <v>0</v>
          </cell>
          <cell r="J556">
            <v>0</v>
          </cell>
          <cell r="K556">
            <v>0</v>
          </cell>
        </row>
        <row r="557">
          <cell r="A557" t="str">
            <v>-</v>
          </cell>
          <cell r="B557" t="str">
            <v xml:space="preserve">CORRECCION MONETARIA PROVISIONAL DE OBRAS EN CONST, </v>
          </cell>
          <cell r="C557">
            <v>0</v>
          </cell>
          <cell r="D557">
            <v>0</v>
          </cell>
          <cell r="E557">
            <v>0</v>
          </cell>
          <cell r="F557">
            <v>0</v>
          </cell>
          <cell r="G557">
            <v>0</v>
          </cell>
          <cell r="H557">
            <v>0</v>
          </cell>
          <cell r="I557">
            <v>0</v>
          </cell>
          <cell r="J557">
            <v>0</v>
          </cell>
          <cell r="K557">
            <v>0</v>
          </cell>
        </row>
        <row r="558">
          <cell r="A558" t="str">
            <v>13EIEZN</v>
          </cell>
          <cell r="B558" t="str">
            <v>COLECCION DE BILLETES Y MONEDAS</v>
          </cell>
          <cell r="C558">
            <v>859</v>
          </cell>
          <cell r="D558">
            <v>919</v>
          </cell>
          <cell r="E558">
            <v>922</v>
          </cell>
          <cell r="F558">
            <v>902</v>
          </cell>
          <cell r="G558">
            <v>884</v>
          </cell>
          <cell r="H558">
            <v>863</v>
          </cell>
          <cell r="I558">
            <v>887</v>
          </cell>
          <cell r="J558">
            <v>898</v>
          </cell>
          <cell r="K558">
            <v>857</v>
          </cell>
        </row>
        <row r="559">
          <cell r="A559" t="str">
            <v>-</v>
          </cell>
          <cell r="B559" t="str">
            <v xml:space="preserve">CORREC.MONETARIA PROV.COLECCION BILLETES Y MDAS </v>
          </cell>
          <cell r="C559">
            <v>0</v>
          </cell>
          <cell r="D559">
            <v>0</v>
          </cell>
          <cell r="E559">
            <v>0</v>
          </cell>
          <cell r="F559">
            <v>0</v>
          </cell>
          <cell r="G559">
            <v>0</v>
          </cell>
          <cell r="H559">
            <v>0</v>
          </cell>
          <cell r="I559">
            <v>0</v>
          </cell>
          <cell r="J559">
            <v>0</v>
          </cell>
          <cell r="K559">
            <v>0</v>
          </cell>
        </row>
        <row r="560">
          <cell r="A560" t="str">
            <v>-</v>
          </cell>
          <cell r="B560" t="str">
            <v xml:space="preserve">INVER.ACT.FIS.-OBR.DE.ARTE </v>
          </cell>
          <cell r="C560">
            <v>0</v>
          </cell>
          <cell r="D560">
            <v>0</v>
          </cell>
          <cell r="E560">
            <v>0</v>
          </cell>
          <cell r="F560">
            <v>0</v>
          </cell>
          <cell r="G560">
            <v>0</v>
          </cell>
          <cell r="H560">
            <v>0</v>
          </cell>
          <cell r="I560">
            <v>0</v>
          </cell>
          <cell r="J560">
            <v>0</v>
          </cell>
          <cell r="K560">
            <v>0</v>
          </cell>
        </row>
        <row r="561">
          <cell r="A561" t="str">
            <v>-</v>
          </cell>
          <cell r="B561" t="str">
            <v>CORRECCION MONETARIA PROVIS. OBRAS DE ARTE,</v>
          </cell>
          <cell r="C561">
            <v>0</v>
          </cell>
          <cell r="D561">
            <v>0</v>
          </cell>
          <cell r="E561">
            <v>0</v>
          </cell>
          <cell r="F561">
            <v>0</v>
          </cell>
          <cell r="G561">
            <v>0</v>
          </cell>
          <cell r="H561">
            <v>0</v>
          </cell>
          <cell r="I561">
            <v>0</v>
          </cell>
          <cell r="J561">
            <v>0</v>
          </cell>
          <cell r="K561">
            <v>0</v>
          </cell>
        </row>
        <row r="562">
          <cell r="A562" t="str">
            <v>-</v>
          </cell>
          <cell r="B562" t="str">
            <v>OTR.INV.-MEDALLAS CONMEMOR.</v>
          </cell>
          <cell r="C562">
            <v>0</v>
          </cell>
          <cell r="D562">
            <v>0</v>
          </cell>
          <cell r="E562">
            <v>0</v>
          </cell>
          <cell r="F562">
            <v>0</v>
          </cell>
          <cell r="G562">
            <v>0</v>
          </cell>
          <cell r="H562">
            <v>0</v>
          </cell>
          <cell r="I562">
            <v>0</v>
          </cell>
          <cell r="J562">
            <v>0</v>
          </cell>
          <cell r="K562">
            <v>0</v>
          </cell>
        </row>
        <row r="563">
          <cell r="A563" t="str">
            <v>-</v>
          </cell>
          <cell r="B563" t="str">
            <v xml:space="preserve">CORRECCION MONETARIA PROVIS. MEDALLAS FRN Y OTROS, </v>
          </cell>
          <cell r="C563">
            <v>0</v>
          </cell>
          <cell r="D563">
            <v>0</v>
          </cell>
          <cell r="E563">
            <v>0</v>
          </cell>
          <cell r="F563">
            <v>0</v>
          </cell>
          <cell r="G563">
            <v>0</v>
          </cell>
          <cell r="H563">
            <v>0</v>
          </cell>
          <cell r="I563">
            <v>0</v>
          </cell>
          <cell r="J563">
            <v>0</v>
          </cell>
          <cell r="K563">
            <v>0</v>
          </cell>
        </row>
        <row r="564">
          <cell r="A564" t="str">
            <v>-</v>
          </cell>
          <cell r="B564" t="str">
            <v>MEDALLAS CONMEMOR ANOS DE SERVICIOS,</v>
          </cell>
          <cell r="C564">
            <v>0</v>
          </cell>
          <cell r="D564">
            <v>0</v>
          </cell>
          <cell r="E564">
            <v>0</v>
          </cell>
          <cell r="F564">
            <v>0</v>
          </cell>
          <cell r="G564">
            <v>0</v>
          </cell>
          <cell r="H564">
            <v>0</v>
          </cell>
          <cell r="I564">
            <v>0</v>
          </cell>
          <cell r="J564">
            <v>0</v>
          </cell>
          <cell r="K564">
            <v>0</v>
          </cell>
        </row>
        <row r="565">
          <cell r="A565" t="str">
            <v>13BUEZN</v>
          </cell>
          <cell r="B565" t="str">
            <v xml:space="preserve">PAEL P/IMPRESION BILLETES </v>
          </cell>
          <cell r="C565">
            <v>0</v>
          </cell>
          <cell r="D565">
            <v>0</v>
          </cell>
          <cell r="E565">
            <v>0</v>
          </cell>
          <cell r="F565">
            <v>0</v>
          </cell>
          <cell r="G565">
            <v>0</v>
          </cell>
          <cell r="H565">
            <v>0</v>
          </cell>
          <cell r="I565">
            <v>0</v>
          </cell>
          <cell r="J565">
            <v>0</v>
          </cell>
          <cell r="K565">
            <v>0</v>
          </cell>
        </row>
        <row r="566">
          <cell r="A566" t="str">
            <v>-</v>
          </cell>
          <cell r="B566" t="str">
            <v xml:space="preserve">METALES NO PREC.P/ACUNAC  </v>
          </cell>
          <cell r="C566">
            <v>0</v>
          </cell>
          <cell r="D566">
            <v>0</v>
          </cell>
          <cell r="E566">
            <v>0</v>
          </cell>
          <cell r="F566">
            <v>0</v>
          </cell>
          <cell r="G566">
            <v>0</v>
          </cell>
          <cell r="H566">
            <v>0</v>
          </cell>
          <cell r="I566">
            <v>0</v>
          </cell>
          <cell r="J566">
            <v>0</v>
          </cell>
          <cell r="K566">
            <v>0</v>
          </cell>
        </row>
        <row r="567">
          <cell r="A567" t="str">
            <v>-</v>
          </cell>
          <cell r="B567" t="str">
            <v xml:space="preserve">CORRECCION MON PROV RE EXISTENCIAS </v>
          </cell>
          <cell r="C567">
            <v>0</v>
          </cell>
          <cell r="D567">
            <v>0</v>
          </cell>
          <cell r="E567">
            <v>0</v>
          </cell>
          <cell r="F567">
            <v>0</v>
          </cell>
          <cell r="G567">
            <v>0</v>
          </cell>
          <cell r="H567">
            <v>0</v>
          </cell>
          <cell r="I567">
            <v>0</v>
          </cell>
          <cell r="J567">
            <v>0</v>
          </cell>
          <cell r="K567">
            <v>0</v>
          </cell>
        </row>
        <row r="568">
          <cell r="A568" t="str">
            <v>-</v>
          </cell>
          <cell r="B568" t="str">
            <v xml:space="preserve">PAPEL DE SEGURIDAD </v>
          </cell>
          <cell r="C568">
            <v>0</v>
          </cell>
          <cell r="D568">
            <v>0</v>
          </cell>
          <cell r="E568">
            <v>0</v>
          </cell>
          <cell r="F568">
            <v>0</v>
          </cell>
          <cell r="G568">
            <v>0</v>
          </cell>
          <cell r="H568">
            <v>0</v>
          </cell>
          <cell r="I568">
            <v>0</v>
          </cell>
          <cell r="J568">
            <v>0</v>
          </cell>
          <cell r="K568">
            <v>0</v>
          </cell>
        </row>
        <row r="569">
          <cell r="A569" t="str">
            <v>12BFWZN</v>
          </cell>
          <cell r="B569" t="str">
            <v xml:space="preserve">  .CUENTAS DIVERSAS M/N</v>
          </cell>
          <cell r="C569">
            <v>18034725</v>
          </cell>
          <cell r="D569">
            <v>18380936</v>
          </cell>
          <cell r="E569">
            <v>17743984</v>
          </cell>
          <cell r="F569">
            <v>17662759</v>
          </cell>
          <cell r="G569">
            <v>17833845</v>
          </cell>
          <cell r="H569">
            <v>17370216</v>
          </cell>
          <cell r="I569">
            <v>17419921</v>
          </cell>
          <cell r="J569">
            <v>17133335</v>
          </cell>
          <cell r="K569">
            <v>16501717</v>
          </cell>
        </row>
        <row r="570">
          <cell r="A570" t="str">
            <v>13AUNZN</v>
          </cell>
          <cell r="B570" t="str">
            <v>OFICINAS</v>
          </cell>
          <cell r="C570">
            <v>0</v>
          </cell>
          <cell r="D570">
            <v>0</v>
          </cell>
          <cell r="E570">
            <v>0</v>
          </cell>
          <cell r="F570">
            <v>0</v>
          </cell>
          <cell r="G570">
            <v>0</v>
          </cell>
          <cell r="H570">
            <v>0</v>
          </cell>
          <cell r="I570">
            <v>0</v>
          </cell>
          <cell r="J570">
            <v>0</v>
          </cell>
          <cell r="K570">
            <v>0</v>
          </cell>
        </row>
        <row r="571">
          <cell r="A571" t="str">
            <v>13ATNZN</v>
          </cell>
          <cell r="B571" t="str">
            <v xml:space="preserve">OPERACIONES PENDIENTES </v>
          </cell>
          <cell r="C571">
            <v>247</v>
          </cell>
          <cell r="D571">
            <v>247</v>
          </cell>
          <cell r="E571">
            <v>252</v>
          </cell>
          <cell r="F571">
            <v>241</v>
          </cell>
          <cell r="G571">
            <v>280</v>
          </cell>
          <cell r="H571">
            <v>281</v>
          </cell>
          <cell r="I571">
            <v>249</v>
          </cell>
          <cell r="J571">
            <v>277</v>
          </cell>
          <cell r="K571">
            <v>287</v>
          </cell>
        </row>
        <row r="572">
          <cell r="A572" t="str">
            <v>13BLNZN</v>
          </cell>
          <cell r="B572" t="str">
            <v xml:space="preserve">GASTOS ANTICIPADOS </v>
          </cell>
          <cell r="C572">
            <v>92</v>
          </cell>
          <cell r="D572">
            <v>82</v>
          </cell>
          <cell r="E572">
            <v>73</v>
          </cell>
          <cell r="F572">
            <v>63</v>
          </cell>
          <cell r="G572">
            <v>54</v>
          </cell>
          <cell r="H572">
            <v>45</v>
          </cell>
          <cell r="I572">
            <v>36</v>
          </cell>
          <cell r="J572">
            <v>27</v>
          </cell>
          <cell r="K572">
            <v>36</v>
          </cell>
        </row>
        <row r="573">
          <cell r="A573" t="str">
            <v>12MLNZN</v>
          </cell>
          <cell r="B573" t="str">
            <v xml:space="preserve">INTS.PAG.ANTIC.P/VTAS.PDBC </v>
          </cell>
          <cell r="C573">
            <v>40046</v>
          </cell>
          <cell r="D573">
            <v>37085</v>
          </cell>
          <cell r="E573">
            <v>32919</v>
          </cell>
          <cell r="F573">
            <v>30917</v>
          </cell>
          <cell r="G573">
            <v>27523</v>
          </cell>
          <cell r="H573">
            <v>24763</v>
          </cell>
          <cell r="I573">
            <v>22578</v>
          </cell>
          <cell r="J573">
            <v>20364</v>
          </cell>
          <cell r="K573">
            <v>18261</v>
          </cell>
        </row>
        <row r="574">
          <cell r="A574" t="str">
            <v>12AQNZN</v>
          </cell>
          <cell r="B574" t="str">
            <v xml:space="preserve">INTERES PAG.ANTICIP.POR VTAS DE PDBC </v>
          </cell>
          <cell r="C574">
            <v>115</v>
          </cell>
          <cell r="D574">
            <v>40</v>
          </cell>
          <cell r="E574">
            <v>7</v>
          </cell>
          <cell r="F574">
            <v>0</v>
          </cell>
          <cell r="G574">
            <v>27</v>
          </cell>
          <cell r="H574">
            <v>17</v>
          </cell>
          <cell r="I574">
            <v>7</v>
          </cell>
          <cell r="J574">
            <v>0</v>
          </cell>
          <cell r="K574">
            <v>0</v>
          </cell>
        </row>
        <row r="575">
          <cell r="A575" t="str">
            <v>13DNNZN</v>
          </cell>
          <cell r="B575" t="str">
            <v>INTERESES Y DESC.PAGADOS ANTICIPADAMENTE</v>
          </cell>
          <cell r="C575">
            <v>344745</v>
          </cell>
          <cell r="D575">
            <v>334783</v>
          </cell>
          <cell r="E575">
            <v>327170</v>
          </cell>
          <cell r="F575">
            <v>320576</v>
          </cell>
          <cell r="G575">
            <v>309547</v>
          </cell>
          <cell r="H575">
            <v>301220</v>
          </cell>
          <cell r="I575">
            <v>294380</v>
          </cell>
          <cell r="J575">
            <v>286522</v>
          </cell>
          <cell r="K575">
            <v>276834</v>
          </cell>
        </row>
        <row r="576">
          <cell r="A576" t="str">
            <v>-</v>
          </cell>
          <cell r="B576" t="str">
            <v xml:space="preserve">EGRESOS SUJETOS A LIQUID.FINAL S.CONT.EURODOLARES, </v>
          </cell>
          <cell r="C576">
            <v>0</v>
          </cell>
          <cell r="D576">
            <v>0</v>
          </cell>
          <cell r="E576">
            <v>0</v>
          </cell>
          <cell r="F576">
            <v>0</v>
          </cell>
          <cell r="G576">
            <v>0</v>
          </cell>
          <cell r="H576">
            <v>0</v>
          </cell>
          <cell r="I576">
            <v>0</v>
          </cell>
          <cell r="J576">
            <v>0</v>
          </cell>
          <cell r="K576">
            <v>0</v>
          </cell>
        </row>
        <row r="577">
          <cell r="A577" t="str">
            <v>-</v>
          </cell>
          <cell r="B577" t="str">
            <v xml:space="preserve">COMISIONES PAGADAS Y NO DEVENGADAS POR CRED.EXT </v>
          </cell>
          <cell r="C577">
            <v>0</v>
          </cell>
          <cell r="D577">
            <v>0</v>
          </cell>
          <cell r="E577">
            <v>0</v>
          </cell>
          <cell r="F577">
            <v>0</v>
          </cell>
          <cell r="G577">
            <v>0</v>
          </cell>
          <cell r="H577">
            <v>0</v>
          </cell>
          <cell r="I577">
            <v>0</v>
          </cell>
          <cell r="J577">
            <v>0</v>
          </cell>
          <cell r="K577">
            <v>0</v>
          </cell>
        </row>
        <row r="578">
          <cell r="A578" t="str">
            <v>13EYNZN</v>
          </cell>
          <cell r="B578" t="str">
            <v xml:space="preserve">CARGO DIFERIDO POR INDEMNIZACION ANOS DE SERVICIO, </v>
          </cell>
          <cell r="C578">
            <v>0</v>
          </cell>
          <cell r="D578">
            <v>0</v>
          </cell>
          <cell r="E578">
            <v>0</v>
          </cell>
          <cell r="F578">
            <v>0</v>
          </cell>
          <cell r="G578">
            <v>0</v>
          </cell>
          <cell r="H578">
            <v>0</v>
          </cell>
          <cell r="I578">
            <v>0</v>
          </cell>
          <cell r="J578">
            <v>0</v>
          </cell>
          <cell r="K578">
            <v>0</v>
          </cell>
        </row>
        <row r="579">
          <cell r="A579" t="str">
            <v>13FBNZN</v>
          </cell>
          <cell r="B579" t="str">
            <v xml:space="preserve">FONDOS POR RENDIR </v>
          </cell>
          <cell r="C579">
            <v>0</v>
          </cell>
          <cell r="D579">
            <v>7</v>
          </cell>
          <cell r="E579">
            <v>6</v>
          </cell>
          <cell r="F579">
            <v>11</v>
          </cell>
          <cell r="G579">
            <v>8</v>
          </cell>
          <cell r="H579">
            <v>6</v>
          </cell>
          <cell r="I579">
            <v>9</v>
          </cell>
          <cell r="J579">
            <v>5</v>
          </cell>
          <cell r="K579">
            <v>2</v>
          </cell>
        </row>
        <row r="580">
          <cell r="A580" t="str">
            <v>13FCNZN</v>
          </cell>
          <cell r="B580" t="str">
            <v>ANTICIPOS</v>
          </cell>
          <cell r="C580">
            <v>204</v>
          </cell>
          <cell r="D580">
            <v>250</v>
          </cell>
          <cell r="E580">
            <v>258</v>
          </cell>
          <cell r="F580">
            <v>213</v>
          </cell>
          <cell r="G580">
            <v>186</v>
          </cell>
          <cell r="H580">
            <v>215</v>
          </cell>
          <cell r="I580">
            <v>199</v>
          </cell>
          <cell r="J580">
            <v>215</v>
          </cell>
          <cell r="K580">
            <v>238</v>
          </cell>
        </row>
        <row r="581">
          <cell r="A581" t="str">
            <v>-</v>
          </cell>
          <cell r="B581" t="str">
            <v>DESCUENTOS POR PAGARES FISCO LEY 18768</v>
          </cell>
          <cell r="C581">
            <v>0</v>
          </cell>
          <cell r="D581">
            <v>0</v>
          </cell>
          <cell r="E581">
            <v>0</v>
          </cell>
          <cell r="F581">
            <v>0</v>
          </cell>
          <cell r="G581">
            <v>0</v>
          </cell>
          <cell r="H581">
            <v>0</v>
          </cell>
          <cell r="I581">
            <v>0</v>
          </cell>
          <cell r="J581">
            <v>0</v>
          </cell>
          <cell r="K581">
            <v>0</v>
          </cell>
        </row>
        <row r="582">
          <cell r="A582" t="str">
            <v>13FENZN</v>
          </cell>
          <cell r="B582" t="str">
            <v xml:space="preserve">DESCUENTOS POR EFECTUAR EN VENTA DE PAGARES A AFP, </v>
          </cell>
          <cell r="C582">
            <v>0</v>
          </cell>
          <cell r="D582">
            <v>0</v>
          </cell>
          <cell r="E582">
            <v>0</v>
          </cell>
          <cell r="F582">
            <v>0</v>
          </cell>
          <cell r="G582">
            <v>0</v>
          </cell>
          <cell r="H582">
            <v>0</v>
          </cell>
          <cell r="I582">
            <v>0</v>
          </cell>
          <cell r="J582">
            <v>0</v>
          </cell>
          <cell r="K582">
            <v>0</v>
          </cell>
        </row>
        <row r="583">
          <cell r="A583" t="str">
            <v>-</v>
          </cell>
          <cell r="B583" t="str">
            <v>TITULOS RECONOCIMIENTO DEUDA CAP XIX DEL CNCI POR,</v>
          </cell>
          <cell r="C583">
            <v>0</v>
          </cell>
          <cell r="D583">
            <v>0</v>
          </cell>
          <cell r="E583">
            <v>0</v>
          </cell>
          <cell r="F583">
            <v>0</v>
          </cell>
          <cell r="G583">
            <v>0</v>
          </cell>
          <cell r="H583">
            <v>0</v>
          </cell>
          <cell r="I583">
            <v>0</v>
          </cell>
          <cell r="J583">
            <v>0</v>
          </cell>
          <cell r="K583">
            <v>0</v>
          </cell>
        </row>
        <row r="584">
          <cell r="A584" t="str">
            <v>-</v>
          </cell>
          <cell r="B584" t="str">
            <v xml:space="preserve">DOLARES P.REC.DE BCOS.P.COMP.MESA DE DINERO </v>
          </cell>
          <cell r="C584">
            <v>0</v>
          </cell>
          <cell r="D584">
            <v>0</v>
          </cell>
          <cell r="E584">
            <v>0</v>
          </cell>
          <cell r="F584">
            <v>0</v>
          </cell>
          <cell r="G584">
            <v>0</v>
          </cell>
          <cell r="H584">
            <v>0</v>
          </cell>
          <cell r="I584">
            <v>0</v>
          </cell>
          <cell r="J584">
            <v>0</v>
          </cell>
          <cell r="K584">
            <v>0</v>
          </cell>
        </row>
        <row r="585">
          <cell r="A585" t="str">
            <v>13FGNZN</v>
          </cell>
          <cell r="B585" t="str">
            <v>PESOS P.REC.DE BCOS.P.VTA.DOLARES MESA DE DINERO</v>
          </cell>
          <cell r="C585">
            <v>0</v>
          </cell>
          <cell r="D585">
            <v>0</v>
          </cell>
          <cell r="E585">
            <v>0</v>
          </cell>
          <cell r="F585">
            <v>0</v>
          </cell>
          <cell r="G585">
            <v>0</v>
          </cell>
          <cell r="H585">
            <v>0</v>
          </cell>
          <cell r="I585">
            <v>0</v>
          </cell>
          <cell r="J585">
            <v>0</v>
          </cell>
          <cell r="K585">
            <v>0</v>
          </cell>
        </row>
        <row r="586">
          <cell r="A586" t="str">
            <v>12MKNZN</v>
          </cell>
          <cell r="B586" t="str">
            <v>CPRA.PDBC C/PACTO RETROVTA.</v>
          </cell>
          <cell r="C586">
            <v>0</v>
          </cell>
          <cell r="D586">
            <v>0</v>
          </cell>
          <cell r="E586">
            <v>0</v>
          </cell>
          <cell r="F586">
            <v>0</v>
          </cell>
          <cell r="G586">
            <v>0</v>
          </cell>
          <cell r="H586">
            <v>0</v>
          </cell>
          <cell r="I586">
            <v>0</v>
          </cell>
          <cell r="J586">
            <v>0</v>
          </cell>
          <cell r="K586">
            <v>0</v>
          </cell>
        </row>
        <row r="587">
          <cell r="A587" t="str">
            <v>12ARNZN</v>
          </cell>
          <cell r="B587" t="str">
            <v xml:space="preserve">COMPRA DE PDBC CON PACTO DE RETROVENTA </v>
          </cell>
          <cell r="C587">
            <v>0</v>
          </cell>
          <cell r="D587">
            <v>0</v>
          </cell>
          <cell r="E587">
            <v>0</v>
          </cell>
          <cell r="F587">
            <v>0</v>
          </cell>
          <cell r="G587">
            <v>0</v>
          </cell>
          <cell r="H587">
            <v>0</v>
          </cell>
          <cell r="I587">
            <v>0</v>
          </cell>
          <cell r="J587">
            <v>0</v>
          </cell>
          <cell r="K587">
            <v>0</v>
          </cell>
        </row>
        <row r="588">
          <cell r="A588" t="str">
            <v>12ASNZN</v>
          </cell>
          <cell r="B588" t="str">
            <v>REAJ.P/RECIBIR POR PDBC COMPRADOS CON PACTO RETR.</v>
          </cell>
          <cell r="C588">
            <v>0</v>
          </cell>
          <cell r="D588">
            <v>0</v>
          </cell>
          <cell r="E588">
            <v>0</v>
          </cell>
          <cell r="F588">
            <v>0</v>
          </cell>
          <cell r="G588">
            <v>0</v>
          </cell>
          <cell r="H588">
            <v>0</v>
          </cell>
          <cell r="I588">
            <v>0</v>
          </cell>
          <cell r="J588">
            <v>0</v>
          </cell>
          <cell r="K588">
            <v>0</v>
          </cell>
        </row>
        <row r="589">
          <cell r="A589" t="str">
            <v>13ASNZN</v>
          </cell>
          <cell r="B589" t="str">
            <v>CANJE</v>
          </cell>
          <cell r="C589">
            <v>17</v>
          </cell>
          <cell r="D589">
            <v>10</v>
          </cell>
          <cell r="E589">
            <v>4</v>
          </cell>
          <cell r="F589">
            <v>9177</v>
          </cell>
          <cell r="G589">
            <v>13</v>
          </cell>
          <cell r="H589">
            <v>12</v>
          </cell>
          <cell r="I589">
            <v>5</v>
          </cell>
          <cell r="J589">
            <v>14</v>
          </cell>
          <cell r="K589">
            <v>10</v>
          </cell>
        </row>
        <row r="590">
          <cell r="A590" t="str">
            <v>-</v>
          </cell>
          <cell r="B590" t="str">
            <v xml:space="preserve">DEUDORES P/ARBITRAJES A FUTURO </v>
          </cell>
          <cell r="C590">
            <v>0</v>
          </cell>
          <cell r="D590">
            <v>0</v>
          </cell>
          <cell r="E590">
            <v>0</v>
          </cell>
          <cell r="F590">
            <v>0</v>
          </cell>
          <cell r="G590">
            <v>0</v>
          </cell>
          <cell r="H590">
            <v>0</v>
          </cell>
          <cell r="I590">
            <v>0</v>
          </cell>
          <cell r="J590">
            <v>0</v>
          </cell>
          <cell r="K590">
            <v>0</v>
          </cell>
        </row>
        <row r="591">
          <cell r="A591" t="str">
            <v>13AGNZN</v>
          </cell>
          <cell r="B591" t="str">
            <v xml:space="preserve">DOCUMENTOS VENCIDOS  </v>
          </cell>
          <cell r="C591">
            <v>55</v>
          </cell>
          <cell r="D591">
            <v>55</v>
          </cell>
          <cell r="E591">
            <v>14</v>
          </cell>
          <cell r="F591">
            <v>9</v>
          </cell>
          <cell r="G591">
            <v>9</v>
          </cell>
          <cell r="H591">
            <v>9</v>
          </cell>
          <cell r="I591">
            <v>9</v>
          </cell>
          <cell r="J591">
            <v>9</v>
          </cell>
          <cell r="K591">
            <v>9</v>
          </cell>
        </row>
        <row r="592">
          <cell r="A592" t="str">
            <v>13AHNZN</v>
          </cell>
          <cell r="B592" t="str">
            <v xml:space="preserve">DOCUM.EN COBRO JUDICIAL </v>
          </cell>
          <cell r="C592">
            <v>0</v>
          </cell>
          <cell r="D592">
            <v>0</v>
          </cell>
          <cell r="E592">
            <v>0</v>
          </cell>
          <cell r="F592">
            <v>0</v>
          </cell>
          <cell r="G592">
            <v>0</v>
          </cell>
          <cell r="H592">
            <v>0</v>
          </cell>
          <cell r="I592">
            <v>0</v>
          </cell>
          <cell r="J592">
            <v>0</v>
          </cell>
          <cell r="K592">
            <v>0</v>
          </cell>
        </row>
        <row r="593">
          <cell r="A593" t="str">
            <v>13BMNZN</v>
          </cell>
          <cell r="B593" t="str">
            <v xml:space="preserve">DOCUMENTOS CASTIGADOS </v>
          </cell>
          <cell r="C593">
            <v>0</v>
          </cell>
          <cell r="D593">
            <v>0</v>
          </cell>
          <cell r="E593">
            <v>0</v>
          </cell>
          <cell r="F593">
            <v>0</v>
          </cell>
          <cell r="G593">
            <v>0</v>
          </cell>
          <cell r="H593">
            <v>0</v>
          </cell>
          <cell r="I593">
            <v>0</v>
          </cell>
          <cell r="J593">
            <v>0</v>
          </cell>
          <cell r="K593">
            <v>0</v>
          </cell>
        </row>
        <row r="594">
          <cell r="A594" t="str">
            <v>14AENZN</v>
          </cell>
          <cell r="B594" t="str">
            <v>CAJA ME  CUENTAS DIVERSAS,</v>
          </cell>
          <cell r="C594">
            <v>1945332</v>
          </cell>
          <cell r="D594">
            <v>1887051</v>
          </cell>
          <cell r="E594">
            <v>1793110</v>
          </cell>
          <cell r="F594">
            <v>2085568</v>
          </cell>
          <cell r="G594">
            <v>1995378</v>
          </cell>
          <cell r="H594">
            <v>2121063</v>
          </cell>
          <cell r="I594">
            <v>2077592</v>
          </cell>
          <cell r="J594">
            <v>2019148</v>
          </cell>
          <cell r="K594">
            <v>1947257</v>
          </cell>
        </row>
        <row r="595">
          <cell r="A595" t="str">
            <v>13CVNZN</v>
          </cell>
          <cell r="B595" t="str">
            <v xml:space="preserve">BILLETES INUTILIZADOS Y NO DESTRUIDOS </v>
          </cell>
          <cell r="C595">
            <v>0</v>
          </cell>
          <cell r="D595">
            <v>0</v>
          </cell>
          <cell r="E595">
            <v>0</v>
          </cell>
          <cell r="F595">
            <v>0</v>
          </cell>
          <cell r="G595">
            <v>0</v>
          </cell>
          <cell r="H595">
            <v>0</v>
          </cell>
          <cell r="I595">
            <v>0</v>
          </cell>
          <cell r="J595">
            <v>0</v>
          </cell>
          <cell r="K595">
            <v>0</v>
          </cell>
        </row>
        <row r="596">
          <cell r="A596" t="str">
            <v>13BQNZN</v>
          </cell>
          <cell r="B596" t="str">
            <v>CUENTA CON ESTADIO</v>
          </cell>
          <cell r="C596">
            <v>0</v>
          </cell>
          <cell r="D596">
            <v>0</v>
          </cell>
          <cell r="E596">
            <v>0</v>
          </cell>
          <cell r="F596">
            <v>0</v>
          </cell>
          <cell r="G596">
            <v>0</v>
          </cell>
          <cell r="H596">
            <v>0</v>
          </cell>
          <cell r="I596">
            <v>0</v>
          </cell>
          <cell r="J596">
            <v>0</v>
          </cell>
          <cell r="K596">
            <v>0</v>
          </cell>
        </row>
        <row r="597">
          <cell r="A597" t="str">
            <v>12FKNZN</v>
          </cell>
          <cell r="B597" t="str">
            <v xml:space="preserve">CORRESP.EN PAIS-BCO.ESTADO </v>
          </cell>
          <cell r="C597">
            <v>0</v>
          </cell>
          <cell r="D597">
            <v>0</v>
          </cell>
          <cell r="E597">
            <v>0</v>
          </cell>
          <cell r="F597">
            <v>0</v>
          </cell>
          <cell r="G597">
            <v>0</v>
          </cell>
          <cell r="H597">
            <v>0</v>
          </cell>
          <cell r="I597">
            <v>0</v>
          </cell>
          <cell r="J597">
            <v>0</v>
          </cell>
          <cell r="K597">
            <v>0</v>
          </cell>
        </row>
        <row r="598">
          <cell r="A598" t="str">
            <v>14AFNZN</v>
          </cell>
          <cell r="B598" t="str">
            <v xml:space="preserve">REMESAS EN TRANSITO </v>
          </cell>
          <cell r="C598">
            <v>-9000</v>
          </cell>
          <cell r="D598">
            <v>0</v>
          </cell>
          <cell r="E598">
            <v>20</v>
          </cell>
          <cell r="F598">
            <v>0</v>
          </cell>
          <cell r="G598">
            <v>0</v>
          </cell>
          <cell r="H598">
            <v>0</v>
          </cell>
          <cell r="I598">
            <v>0</v>
          </cell>
          <cell r="J598">
            <v>0</v>
          </cell>
          <cell r="K598">
            <v>0</v>
          </cell>
        </row>
        <row r="599">
          <cell r="A599" t="str">
            <v>13BPNZN</v>
          </cell>
          <cell r="B599" t="str">
            <v>CUENTA CON BALNEARIO</v>
          </cell>
          <cell r="C599">
            <v>0</v>
          </cell>
          <cell r="D599">
            <v>0</v>
          </cell>
          <cell r="E599">
            <v>0</v>
          </cell>
          <cell r="F599">
            <v>0</v>
          </cell>
          <cell r="G599">
            <v>0</v>
          </cell>
          <cell r="H599">
            <v>0</v>
          </cell>
          <cell r="I599">
            <v>0</v>
          </cell>
          <cell r="J599">
            <v>0</v>
          </cell>
          <cell r="K599">
            <v>0</v>
          </cell>
        </row>
        <row r="600">
          <cell r="A600" t="str">
            <v>-</v>
          </cell>
          <cell r="B600" t="str">
            <v xml:space="preserve">INTS.P/REC.SUJ.ANALISIS </v>
          </cell>
          <cell r="C600">
            <v>0</v>
          </cell>
          <cell r="D600">
            <v>0</v>
          </cell>
          <cell r="E600">
            <v>0</v>
          </cell>
          <cell r="F600">
            <v>0</v>
          </cell>
          <cell r="G600">
            <v>0</v>
          </cell>
          <cell r="H600">
            <v>0</v>
          </cell>
          <cell r="I600">
            <v>0</v>
          </cell>
          <cell r="J600">
            <v>0</v>
          </cell>
          <cell r="K600">
            <v>0</v>
          </cell>
        </row>
        <row r="601">
          <cell r="A601" t="str">
            <v>13AQNZN</v>
          </cell>
          <cell r="B601" t="str">
            <v xml:space="preserve">ANTICIPO CRED AGRIC BID IC-CH </v>
          </cell>
          <cell r="C601">
            <v>0</v>
          </cell>
          <cell r="D601">
            <v>0</v>
          </cell>
          <cell r="E601">
            <v>0</v>
          </cell>
          <cell r="F601">
            <v>0</v>
          </cell>
          <cell r="G601">
            <v>0</v>
          </cell>
          <cell r="H601">
            <v>0</v>
          </cell>
          <cell r="I601">
            <v>0</v>
          </cell>
          <cell r="J601">
            <v>0</v>
          </cell>
          <cell r="K601">
            <v>0</v>
          </cell>
        </row>
        <row r="602">
          <cell r="A602" t="str">
            <v>13AWNZN</v>
          </cell>
          <cell r="B602" t="str">
            <v>ANTICIPOS PARA BENEFICIO DEL PERSONAL</v>
          </cell>
          <cell r="C602">
            <v>14</v>
          </cell>
          <cell r="D602">
            <v>13</v>
          </cell>
          <cell r="E602">
            <v>12</v>
          </cell>
          <cell r="F602">
            <v>25</v>
          </cell>
          <cell r="G602">
            <v>39</v>
          </cell>
          <cell r="H602">
            <v>38</v>
          </cell>
          <cell r="I602">
            <v>31</v>
          </cell>
          <cell r="J602">
            <v>25</v>
          </cell>
          <cell r="K602">
            <v>20</v>
          </cell>
        </row>
        <row r="603">
          <cell r="A603" t="str">
            <v>12AFNZN</v>
          </cell>
          <cell r="B603" t="str">
            <v xml:space="preserve">IMPTOS.VTAS.SERV.IVA-CRE.FISC, </v>
          </cell>
          <cell r="C603">
            <v>2501</v>
          </cell>
          <cell r="D603">
            <v>2497</v>
          </cell>
          <cell r="E603">
            <v>2499</v>
          </cell>
          <cell r="F603">
            <v>2524</v>
          </cell>
          <cell r="G603">
            <v>2553</v>
          </cell>
          <cell r="H603">
            <v>2559</v>
          </cell>
          <cell r="I603">
            <v>2555</v>
          </cell>
          <cell r="J603">
            <v>2557</v>
          </cell>
          <cell r="K603">
            <v>2554</v>
          </cell>
        </row>
        <row r="604">
          <cell r="A604" t="str">
            <v>13ACNZN</v>
          </cell>
          <cell r="B604" t="str">
            <v xml:space="preserve">IMPORT.DEL BCO.EN TRAMITE </v>
          </cell>
          <cell r="C604">
            <v>3</v>
          </cell>
          <cell r="D604">
            <v>3</v>
          </cell>
          <cell r="E604">
            <v>3</v>
          </cell>
          <cell r="F604">
            <v>3</v>
          </cell>
          <cell r="G604">
            <v>0</v>
          </cell>
          <cell r="H604">
            <v>0</v>
          </cell>
          <cell r="I604">
            <v>0</v>
          </cell>
          <cell r="J604">
            <v>0</v>
          </cell>
          <cell r="K604">
            <v>0</v>
          </cell>
        </row>
        <row r="605">
          <cell r="A605" t="str">
            <v>13AENZN</v>
          </cell>
          <cell r="B605" t="str">
            <v xml:space="preserve">CUENTAS DIVERSAS  </v>
          </cell>
          <cell r="C605">
            <v>149</v>
          </cell>
          <cell r="D605">
            <v>149</v>
          </cell>
          <cell r="E605">
            <v>149</v>
          </cell>
          <cell r="F605">
            <v>149</v>
          </cell>
          <cell r="G605">
            <v>150</v>
          </cell>
          <cell r="H605">
            <v>150</v>
          </cell>
          <cell r="I605">
            <v>150</v>
          </cell>
          <cell r="J605">
            <v>150</v>
          </cell>
          <cell r="K605">
            <v>141</v>
          </cell>
        </row>
        <row r="606">
          <cell r="A606" t="str">
            <v>13AFNZN</v>
          </cell>
          <cell r="B606" t="str">
            <v xml:space="preserve">VARIOS DEUDORES  </v>
          </cell>
          <cell r="C606">
            <v>0</v>
          </cell>
          <cell r="D606">
            <v>1</v>
          </cell>
          <cell r="E606">
            <v>0</v>
          </cell>
          <cell r="F606">
            <v>0</v>
          </cell>
          <cell r="G606">
            <v>3</v>
          </cell>
          <cell r="H606">
            <v>0</v>
          </cell>
          <cell r="I606">
            <v>0</v>
          </cell>
          <cell r="J606">
            <v>227</v>
          </cell>
          <cell r="K606">
            <v>0</v>
          </cell>
        </row>
        <row r="607">
          <cell r="A607" t="str">
            <v>13DMNZN</v>
          </cell>
          <cell r="B607" t="str">
            <v xml:space="preserve">APORTE A ISAPRE </v>
          </cell>
          <cell r="C607">
            <v>0</v>
          </cell>
          <cell r="D607">
            <v>0</v>
          </cell>
          <cell r="E607">
            <v>0</v>
          </cell>
          <cell r="F607">
            <v>0</v>
          </cell>
          <cell r="G607">
            <v>0</v>
          </cell>
          <cell r="H607">
            <v>0</v>
          </cell>
          <cell r="I607">
            <v>0</v>
          </cell>
          <cell r="J607">
            <v>0</v>
          </cell>
          <cell r="K607">
            <v>0</v>
          </cell>
        </row>
        <row r="608">
          <cell r="A608" t="str">
            <v>-</v>
          </cell>
          <cell r="B608" t="str">
            <v>DIVISAS ARBITRADAS A FUTURO</v>
          </cell>
          <cell r="C608">
            <v>0</v>
          </cell>
          <cell r="D608">
            <v>0</v>
          </cell>
          <cell r="E608">
            <v>0</v>
          </cell>
          <cell r="F608">
            <v>0</v>
          </cell>
          <cell r="G608">
            <v>0</v>
          </cell>
          <cell r="H608">
            <v>0</v>
          </cell>
          <cell r="I608">
            <v>0</v>
          </cell>
          <cell r="J608">
            <v>0</v>
          </cell>
          <cell r="K608">
            <v>0</v>
          </cell>
        </row>
        <row r="609">
          <cell r="A609" t="str">
            <v>13DSNZN</v>
          </cell>
          <cell r="B609" t="str">
            <v>PAGARES FISCO POR TRANSFERENCIAS</v>
          </cell>
          <cell r="C609">
            <v>335102</v>
          </cell>
          <cell r="D609">
            <v>335102</v>
          </cell>
          <cell r="E609">
            <v>335102</v>
          </cell>
          <cell r="F609">
            <v>335102</v>
          </cell>
          <cell r="G609">
            <v>335102</v>
          </cell>
          <cell r="H609">
            <v>313149</v>
          </cell>
          <cell r="I609">
            <v>313149</v>
          </cell>
          <cell r="J609">
            <v>313149</v>
          </cell>
          <cell r="K609">
            <v>313149</v>
          </cell>
        </row>
        <row r="610">
          <cell r="A610" t="str">
            <v>13DTNZN</v>
          </cell>
          <cell r="B610" t="str">
            <v>REAJ.P.RECIB.S.PAGARES FISCO LEY 18267 ART.39,</v>
          </cell>
          <cell r="C610">
            <v>-1222</v>
          </cell>
          <cell r="D610">
            <v>-1384</v>
          </cell>
          <cell r="E610">
            <v>617</v>
          </cell>
          <cell r="F610">
            <v>4216</v>
          </cell>
          <cell r="G610">
            <v>5191</v>
          </cell>
          <cell r="H610">
            <v>-627</v>
          </cell>
          <cell r="I610">
            <v>-1002</v>
          </cell>
          <cell r="J610">
            <v>-1224</v>
          </cell>
          <cell r="K610">
            <v>-878</v>
          </cell>
        </row>
        <row r="611">
          <cell r="A611" t="str">
            <v>13DUNZN</v>
          </cell>
          <cell r="B611" t="str">
            <v>INTERESES POR RECIBIR SOBRE PAGARES FISCO</v>
          </cell>
          <cell r="C611">
            <v>425</v>
          </cell>
          <cell r="D611">
            <v>702</v>
          </cell>
          <cell r="E611">
            <v>985</v>
          </cell>
          <cell r="F611">
            <v>1278</v>
          </cell>
          <cell r="G611">
            <v>1565</v>
          </cell>
          <cell r="H611">
            <v>138</v>
          </cell>
          <cell r="I611">
            <v>397</v>
          </cell>
          <cell r="J611">
            <v>656</v>
          </cell>
          <cell r="K611">
            <v>916</v>
          </cell>
        </row>
        <row r="612">
          <cell r="A612" t="str">
            <v>-</v>
          </cell>
          <cell r="B612" t="str">
            <v xml:space="preserve">MONEDA CORRIENTE CONTRA FONDOS DE RESERVA, </v>
          </cell>
          <cell r="C612">
            <v>0</v>
          </cell>
          <cell r="D612">
            <v>0</v>
          </cell>
          <cell r="E612">
            <v>0</v>
          </cell>
          <cell r="F612">
            <v>0</v>
          </cell>
          <cell r="G612">
            <v>0</v>
          </cell>
          <cell r="H612">
            <v>0</v>
          </cell>
          <cell r="I612">
            <v>0</v>
          </cell>
          <cell r="J612">
            <v>0</v>
          </cell>
          <cell r="K612">
            <v>0</v>
          </cell>
        </row>
        <row r="613">
          <cell r="A613" t="str">
            <v>-</v>
          </cell>
          <cell r="B613" t="str">
            <v>EQUIVALENTE POR COMPRA DE CAMBIO FMI,</v>
          </cell>
          <cell r="C613">
            <v>0</v>
          </cell>
          <cell r="D613">
            <v>0</v>
          </cell>
          <cell r="E613">
            <v>0</v>
          </cell>
          <cell r="F613">
            <v>0</v>
          </cell>
          <cell r="G613">
            <v>0</v>
          </cell>
          <cell r="H613">
            <v>0</v>
          </cell>
          <cell r="I613">
            <v>0</v>
          </cell>
          <cell r="J613">
            <v>0</v>
          </cell>
          <cell r="K613">
            <v>0</v>
          </cell>
        </row>
        <row r="614">
          <cell r="A614" t="str">
            <v>-</v>
          </cell>
          <cell r="B614" t="str">
            <v xml:space="preserve">CAMBIO PROVISIONAL COMPRA DE DOLARES USA CON PACTO, </v>
          </cell>
          <cell r="C614">
            <v>0</v>
          </cell>
          <cell r="D614">
            <v>0</v>
          </cell>
          <cell r="E614">
            <v>0</v>
          </cell>
          <cell r="F614">
            <v>0</v>
          </cell>
          <cell r="G614">
            <v>0</v>
          </cell>
          <cell r="H614">
            <v>0</v>
          </cell>
          <cell r="I614">
            <v>0</v>
          </cell>
          <cell r="J614">
            <v>0</v>
          </cell>
          <cell r="K614">
            <v>0</v>
          </cell>
        </row>
        <row r="615">
          <cell r="A615" t="str">
            <v>-</v>
          </cell>
          <cell r="B615" t="str">
            <v>CAMBIO PROVISIONA</v>
          </cell>
          <cell r="C615">
            <v>534110</v>
          </cell>
          <cell r="D615">
            <v>894644</v>
          </cell>
          <cell r="E615">
            <v>340554</v>
          </cell>
          <cell r="F615">
            <v>-52603</v>
          </cell>
          <cell r="G615">
            <v>216687</v>
          </cell>
          <cell r="H615">
            <v>-139598</v>
          </cell>
          <cell r="I615">
            <v>2017</v>
          </cell>
          <cell r="J615">
            <v>-217554</v>
          </cell>
          <cell r="K615">
            <v>-720194</v>
          </cell>
        </row>
        <row r="616">
          <cell r="A616" t="str">
            <v>-</v>
          </cell>
          <cell r="B616" t="str">
            <v>CAMBIO DE US$</v>
          </cell>
          <cell r="C616">
            <v>11697185</v>
          </cell>
          <cell r="D616">
            <v>11751068</v>
          </cell>
          <cell r="E616">
            <v>11836487</v>
          </cell>
          <cell r="F616">
            <v>11963590</v>
          </cell>
          <cell r="G616">
            <v>12086421</v>
          </cell>
          <cell r="H616">
            <v>11949700</v>
          </cell>
          <cell r="I616">
            <v>11867504</v>
          </cell>
          <cell r="J616">
            <v>11852492</v>
          </cell>
          <cell r="K616">
            <v>11812422</v>
          </cell>
        </row>
        <row r="617">
          <cell r="A617" t="str">
            <v>-</v>
          </cell>
          <cell r="B617" t="str">
            <v>CAMBIO DE $ AUST</v>
          </cell>
          <cell r="C617">
            <v>114481</v>
          </cell>
          <cell r="D617">
            <v>66867</v>
          </cell>
          <cell r="E617">
            <v>-1195</v>
          </cell>
          <cell r="F617">
            <v>-1184</v>
          </cell>
          <cell r="G617">
            <v>-1184</v>
          </cell>
          <cell r="H617">
            <v>-1184</v>
          </cell>
          <cell r="I617">
            <v>-1184</v>
          </cell>
          <cell r="J617">
            <v>-1184</v>
          </cell>
          <cell r="K617">
            <v>66421</v>
          </cell>
        </row>
        <row r="618">
          <cell r="A618" t="str">
            <v>-</v>
          </cell>
          <cell r="B618" t="str">
            <v xml:space="preserve">CAMBIOS DE $ CAN, </v>
          </cell>
          <cell r="C618">
            <v>28527</v>
          </cell>
          <cell r="D618">
            <v>12918</v>
          </cell>
          <cell r="E618">
            <v>-1286</v>
          </cell>
          <cell r="F618">
            <v>-210</v>
          </cell>
          <cell r="G618">
            <v>-210</v>
          </cell>
          <cell r="H618">
            <v>-210</v>
          </cell>
          <cell r="I618">
            <v>-210</v>
          </cell>
          <cell r="J618">
            <v>-210</v>
          </cell>
          <cell r="K618">
            <v>-210</v>
          </cell>
        </row>
        <row r="619">
          <cell r="A619" t="str">
            <v>-</v>
          </cell>
          <cell r="B619" t="str">
            <v>CAMBIO DE CRD</v>
          </cell>
          <cell r="C619">
            <v>82997</v>
          </cell>
          <cell r="D619">
            <v>83534</v>
          </cell>
          <cell r="E619">
            <v>83534</v>
          </cell>
          <cell r="F619">
            <v>69318</v>
          </cell>
          <cell r="G619">
            <v>69318</v>
          </cell>
          <cell r="H619">
            <v>55183</v>
          </cell>
          <cell r="I619">
            <v>55183</v>
          </cell>
          <cell r="J619">
            <v>46544</v>
          </cell>
          <cell r="K619">
            <v>46544</v>
          </cell>
        </row>
        <row r="620">
          <cell r="A620" t="str">
            <v>-</v>
          </cell>
          <cell r="B620" t="str">
            <v>CAMBIO DE CR.N</v>
          </cell>
          <cell r="C620">
            <v>24976</v>
          </cell>
          <cell r="D620">
            <v>24976</v>
          </cell>
          <cell r="E620">
            <v>24976</v>
          </cell>
          <cell r="F620">
            <v>39929</v>
          </cell>
          <cell r="G620">
            <v>39929</v>
          </cell>
          <cell r="H620">
            <v>55355</v>
          </cell>
          <cell r="I620">
            <v>42767</v>
          </cell>
          <cell r="J620">
            <v>52106</v>
          </cell>
          <cell r="K620">
            <v>52106</v>
          </cell>
        </row>
        <row r="621">
          <cell r="A621" t="str">
            <v>-</v>
          </cell>
          <cell r="B621" t="str">
            <v>CAMBIOS DE CR.S</v>
          </cell>
          <cell r="C621">
            <v>9107</v>
          </cell>
          <cell r="D621">
            <v>1721</v>
          </cell>
          <cell r="E621">
            <v>-252</v>
          </cell>
          <cell r="F621">
            <v>-243</v>
          </cell>
          <cell r="G621">
            <v>652</v>
          </cell>
          <cell r="H621">
            <v>632</v>
          </cell>
          <cell r="I621">
            <v>1473</v>
          </cell>
          <cell r="J621">
            <v>1473</v>
          </cell>
          <cell r="K621">
            <v>1473</v>
          </cell>
        </row>
        <row r="622">
          <cell r="A622" t="str">
            <v>-</v>
          </cell>
          <cell r="B622" t="str">
            <v>CAMBIO DE PESOS ANDINOS</v>
          </cell>
          <cell r="C622">
            <v>0</v>
          </cell>
          <cell r="D622">
            <v>0</v>
          </cell>
          <cell r="E622">
            <v>0</v>
          </cell>
          <cell r="F622">
            <v>0</v>
          </cell>
          <cell r="G622">
            <v>0</v>
          </cell>
          <cell r="H622">
            <v>0</v>
          </cell>
          <cell r="I622">
            <v>0</v>
          </cell>
          <cell r="J622">
            <v>0</v>
          </cell>
          <cell r="K622">
            <v>0</v>
          </cell>
        </row>
        <row r="623">
          <cell r="A623" t="str">
            <v>-</v>
          </cell>
          <cell r="B623" t="str">
            <v>CAMBIO DE FL H</v>
          </cell>
          <cell r="C623">
            <v>0</v>
          </cell>
          <cell r="D623">
            <v>0</v>
          </cell>
          <cell r="E623">
            <v>0</v>
          </cell>
          <cell r="F623">
            <v>0</v>
          </cell>
          <cell r="G623">
            <v>0</v>
          </cell>
          <cell r="H623">
            <v>0</v>
          </cell>
          <cell r="I623">
            <v>0</v>
          </cell>
          <cell r="J623">
            <v>0</v>
          </cell>
          <cell r="K623">
            <v>0</v>
          </cell>
        </row>
        <row r="624">
          <cell r="A624" t="str">
            <v>-</v>
          </cell>
          <cell r="B624" t="str">
            <v>CAMBIO DE FR.B</v>
          </cell>
          <cell r="C624">
            <v>0</v>
          </cell>
          <cell r="D624">
            <v>0</v>
          </cell>
          <cell r="E624">
            <v>0</v>
          </cell>
          <cell r="F624">
            <v>0</v>
          </cell>
          <cell r="G624">
            <v>0</v>
          </cell>
          <cell r="H624">
            <v>0</v>
          </cell>
          <cell r="I624">
            <v>0</v>
          </cell>
          <cell r="J624">
            <v>0</v>
          </cell>
          <cell r="K624">
            <v>0</v>
          </cell>
        </row>
        <row r="625">
          <cell r="A625" t="str">
            <v>-</v>
          </cell>
          <cell r="B625" t="str">
            <v>CAMBIO DE FR.F</v>
          </cell>
          <cell r="C625">
            <v>0</v>
          </cell>
          <cell r="D625">
            <v>0</v>
          </cell>
          <cell r="E625">
            <v>0</v>
          </cell>
          <cell r="F625">
            <v>0</v>
          </cell>
          <cell r="G625">
            <v>0</v>
          </cell>
          <cell r="H625">
            <v>0</v>
          </cell>
          <cell r="I625">
            <v>0</v>
          </cell>
          <cell r="J625">
            <v>0</v>
          </cell>
          <cell r="K625">
            <v>0</v>
          </cell>
        </row>
        <row r="626">
          <cell r="A626" t="str">
            <v>-</v>
          </cell>
          <cell r="B626" t="str">
            <v>CAMBIO DE FR.S</v>
          </cell>
          <cell r="C626">
            <v>41</v>
          </cell>
          <cell r="D626">
            <v>45</v>
          </cell>
          <cell r="E626">
            <v>45</v>
          </cell>
          <cell r="F626">
            <v>43</v>
          </cell>
          <cell r="G626">
            <v>43</v>
          </cell>
          <cell r="H626">
            <v>44</v>
          </cell>
          <cell r="I626">
            <v>44</v>
          </cell>
          <cell r="J626">
            <v>44</v>
          </cell>
          <cell r="K626">
            <v>39</v>
          </cell>
        </row>
        <row r="627">
          <cell r="A627" t="str">
            <v>-</v>
          </cell>
          <cell r="B627" t="str">
            <v>CAMBIO DE L.E</v>
          </cell>
          <cell r="C627">
            <v>591938</v>
          </cell>
          <cell r="D627">
            <v>596790</v>
          </cell>
          <cell r="E627">
            <v>596902</v>
          </cell>
          <cell r="F627">
            <v>576152</v>
          </cell>
          <cell r="G627">
            <v>543184</v>
          </cell>
          <cell r="H627">
            <v>542826</v>
          </cell>
          <cell r="I627">
            <v>627397</v>
          </cell>
          <cell r="J627">
            <v>627141</v>
          </cell>
          <cell r="K627">
            <v>627908</v>
          </cell>
        </row>
        <row r="628">
          <cell r="A628" t="str">
            <v>-</v>
          </cell>
          <cell r="B628" t="str">
            <v>CAMBIO LIT</v>
          </cell>
          <cell r="C628">
            <v>0</v>
          </cell>
          <cell r="D628">
            <v>0</v>
          </cell>
          <cell r="E628">
            <v>0</v>
          </cell>
          <cell r="F628">
            <v>0</v>
          </cell>
          <cell r="G628">
            <v>0</v>
          </cell>
          <cell r="H628">
            <v>0</v>
          </cell>
          <cell r="I628">
            <v>0</v>
          </cell>
          <cell r="J628">
            <v>0</v>
          </cell>
          <cell r="K628">
            <v>0</v>
          </cell>
        </row>
        <row r="629">
          <cell r="A629" t="str">
            <v>-</v>
          </cell>
          <cell r="B629" t="str">
            <v>CAMBIO D.M</v>
          </cell>
          <cell r="C629">
            <v>0</v>
          </cell>
          <cell r="D629">
            <v>0</v>
          </cell>
          <cell r="E629">
            <v>0</v>
          </cell>
          <cell r="F629">
            <v>0</v>
          </cell>
          <cell r="G629">
            <v>0</v>
          </cell>
          <cell r="H629">
            <v>0</v>
          </cell>
          <cell r="I629">
            <v>0</v>
          </cell>
          <cell r="J629">
            <v>0</v>
          </cell>
          <cell r="K629">
            <v>0</v>
          </cell>
        </row>
        <row r="630">
          <cell r="A630" t="str">
            <v>-</v>
          </cell>
          <cell r="B630" t="str">
            <v>CAMBIO DE PESETAS</v>
          </cell>
          <cell r="C630">
            <v>0</v>
          </cell>
          <cell r="D630">
            <v>0</v>
          </cell>
          <cell r="E630">
            <v>0</v>
          </cell>
          <cell r="F630">
            <v>0</v>
          </cell>
          <cell r="G630">
            <v>0</v>
          </cell>
          <cell r="H630">
            <v>0</v>
          </cell>
          <cell r="I630">
            <v>0</v>
          </cell>
          <cell r="J630">
            <v>0</v>
          </cell>
          <cell r="K630">
            <v>0</v>
          </cell>
        </row>
        <row r="631">
          <cell r="A631" t="str">
            <v>-</v>
          </cell>
          <cell r="B631" t="str">
            <v>CAMBIO DE US$ MESA DE DINERO</v>
          </cell>
          <cell r="C631">
            <v>-572201</v>
          </cell>
          <cell r="D631">
            <v>-572201</v>
          </cell>
          <cell r="E631">
            <v>-572778</v>
          </cell>
          <cell r="F631">
            <v>-572778</v>
          </cell>
          <cell r="G631">
            <v>-572778</v>
          </cell>
          <cell r="H631">
            <v>-572778</v>
          </cell>
          <cell r="I631">
            <v>-572778</v>
          </cell>
          <cell r="J631">
            <v>-572778</v>
          </cell>
          <cell r="K631">
            <v>-572778</v>
          </cell>
        </row>
        <row r="632">
          <cell r="A632" t="str">
            <v>-</v>
          </cell>
          <cell r="B632" t="str">
            <v>CAMBIO DE SCH.AUST</v>
          </cell>
          <cell r="C632">
            <v>0</v>
          </cell>
          <cell r="D632">
            <v>0</v>
          </cell>
          <cell r="E632">
            <v>0</v>
          </cell>
          <cell r="F632">
            <v>0</v>
          </cell>
          <cell r="G632">
            <v>0</v>
          </cell>
          <cell r="H632">
            <v>0</v>
          </cell>
          <cell r="I632">
            <v>0</v>
          </cell>
          <cell r="J632">
            <v>0</v>
          </cell>
          <cell r="K632">
            <v>0</v>
          </cell>
        </row>
        <row r="633">
          <cell r="A633" t="str">
            <v>-</v>
          </cell>
          <cell r="B633" t="str">
            <v>CAMBIO UNIDAD DE CUENTA BID</v>
          </cell>
          <cell r="C633">
            <v>0</v>
          </cell>
          <cell r="D633">
            <v>0</v>
          </cell>
          <cell r="E633">
            <v>0</v>
          </cell>
          <cell r="F633">
            <v>0</v>
          </cell>
          <cell r="G633">
            <v>0</v>
          </cell>
          <cell r="H633">
            <v>0</v>
          </cell>
          <cell r="I633">
            <v>0</v>
          </cell>
          <cell r="J633">
            <v>0</v>
          </cell>
          <cell r="K633">
            <v>0</v>
          </cell>
        </row>
        <row r="634">
          <cell r="A634" t="str">
            <v>-</v>
          </cell>
          <cell r="B634" t="str">
            <v>CAMBIO DE YENS</v>
          </cell>
          <cell r="C634">
            <v>146061</v>
          </cell>
          <cell r="D634">
            <v>203345</v>
          </cell>
          <cell r="E634">
            <v>307681</v>
          </cell>
          <cell r="F634">
            <v>298178</v>
          </cell>
          <cell r="G634">
            <v>282359</v>
          </cell>
          <cell r="H634">
            <v>281217</v>
          </cell>
          <cell r="I634">
            <v>278596</v>
          </cell>
          <cell r="J634">
            <v>278327</v>
          </cell>
          <cell r="K634">
            <v>202944</v>
          </cell>
        </row>
        <row r="635">
          <cell r="A635" t="str">
            <v>-</v>
          </cell>
          <cell r="B635" t="str">
            <v xml:space="preserve">CAMBIO DE MARKKA, </v>
          </cell>
          <cell r="C635">
            <v>0</v>
          </cell>
          <cell r="D635">
            <v>0</v>
          </cell>
          <cell r="E635">
            <v>0</v>
          </cell>
          <cell r="F635">
            <v>0</v>
          </cell>
          <cell r="G635">
            <v>0</v>
          </cell>
          <cell r="H635">
            <v>0</v>
          </cell>
          <cell r="I635">
            <v>0</v>
          </cell>
          <cell r="J635">
            <v>0</v>
          </cell>
          <cell r="K635">
            <v>0</v>
          </cell>
        </row>
        <row r="636">
          <cell r="A636" t="str">
            <v>-</v>
          </cell>
          <cell r="B636" t="str">
            <v>CAMBIO DE DEG</v>
          </cell>
          <cell r="C636">
            <v>97655</v>
          </cell>
          <cell r="D636">
            <v>97655</v>
          </cell>
          <cell r="E636">
            <v>97655</v>
          </cell>
          <cell r="F636">
            <v>97655</v>
          </cell>
          <cell r="G636">
            <v>97655</v>
          </cell>
          <cell r="H636">
            <v>97655</v>
          </cell>
          <cell r="I636">
            <v>97655</v>
          </cell>
          <cell r="J636">
            <v>97655</v>
          </cell>
          <cell r="K636">
            <v>136907</v>
          </cell>
        </row>
        <row r="637">
          <cell r="A637" t="str">
            <v>-</v>
          </cell>
          <cell r="B637" t="str">
            <v>CAMBIO DE $ ORO</v>
          </cell>
          <cell r="C637">
            <v>2219</v>
          </cell>
          <cell r="D637">
            <v>2219</v>
          </cell>
          <cell r="E637">
            <v>2219</v>
          </cell>
          <cell r="F637">
            <v>2219</v>
          </cell>
          <cell r="G637">
            <v>2219</v>
          </cell>
          <cell r="H637">
            <v>2219</v>
          </cell>
          <cell r="I637">
            <v>2219</v>
          </cell>
          <cell r="J637">
            <v>2219</v>
          </cell>
          <cell r="K637">
            <v>2219</v>
          </cell>
        </row>
        <row r="638">
          <cell r="A638" t="str">
            <v>-</v>
          </cell>
          <cell r="B638" t="str">
            <v xml:space="preserve">DEUDORES POR ARBITRAJES A FUTURO </v>
          </cell>
          <cell r="C638">
            <v>0</v>
          </cell>
          <cell r="D638">
            <v>0</v>
          </cell>
          <cell r="E638">
            <v>0</v>
          </cell>
          <cell r="F638">
            <v>0</v>
          </cell>
          <cell r="G638">
            <v>0</v>
          </cell>
          <cell r="H638">
            <v>0</v>
          </cell>
          <cell r="I638">
            <v>0</v>
          </cell>
          <cell r="J638">
            <v>0</v>
          </cell>
          <cell r="K638">
            <v>0</v>
          </cell>
        </row>
        <row r="639">
          <cell r="A639" t="str">
            <v>-</v>
          </cell>
          <cell r="B639" t="str">
            <v>REPROG.DEUDA TRANSPORTE ACDO 1513</v>
          </cell>
          <cell r="C639">
            <v>0</v>
          </cell>
          <cell r="D639">
            <v>0</v>
          </cell>
          <cell r="E639">
            <v>0</v>
          </cell>
          <cell r="F639">
            <v>0</v>
          </cell>
          <cell r="G639">
            <v>0</v>
          </cell>
          <cell r="H639">
            <v>0</v>
          </cell>
          <cell r="I639">
            <v>0</v>
          </cell>
          <cell r="J639">
            <v>0</v>
          </cell>
          <cell r="K639">
            <v>0</v>
          </cell>
        </row>
        <row r="640">
          <cell r="A640" t="str">
            <v>-</v>
          </cell>
          <cell r="B640" t="str">
            <v>CAMBIO ESPECIAL DIFERENCIAL CAMBIARIO</v>
          </cell>
          <cell r="C640">
            <v>0</v>
          </cell>
          <cell r="D640">
            <v>0</v>
          </cell>
          <cell r="E640">
            <v>0</v>
          </cell>
          <cell r="F640">
            <v>0</v>
          </cell>
          <cell r="G640">
            <v>0</v>
          </cell>
          <cell r="H640">
            <v>0</v>
          </cell>
          <cell r="I640">
            <v>0</v>
          </cell>
          <cell r="J640">
            <v>0</v>
          </cell>
          <cell r="K640">
            <v>0</v>
          </cell>
        </row>
        <row r="641">
          <cell r="A641" t="str">
            <v>-</v>
          </cell>
          <cell r="B641" t="str">
            <v>CAMBIO ESPECIAL ACDO 1470</v>
          </cell>
          <cell r="C641">
            <v>0</v>
          </cell>
          <cell r="D641">
            <v>0</v>
          </cell>
          <cell r="E641">
            <v>0</v>
          </cell>
          <cell r="F641">
            <v>0</v>
          </cell>
          <cell r="G641">
            <v>0</v>
          </cell>
          <cell r="H641">
            <v>0</v>
          </cell>
          <cell r="I641">
            <v>0</v>
          </cell>
          <cell r="J641">
            <v>0</v>
          </cell>
          <cell r="K641">
            <v>0</v>
          </cell>
        </row>
        <row r="642">
          <cell r="A642" t="str">
            <v>-</v>
          </cell>
          <cell r="B642" t="str">
            <v>COMPRA DE DOLARES CON PACTO DE RETROVENTA</v>
          </cell>
          <cell r="C642">
            <v>0</v>
          </cell>
          <cell r="D642">
            <v>0</v>
          </cell>
          <cell r="E642">
            <v>0</v>
          </cell>
          <cell r="F642">
            <v>0</v>
          </cell>
          <cell r="G642">
            <v>0</v>
          </cell>
          <cell r="H642">
            <v>0</v>
          </cell>
          <cell r="I642">
            <v>0</v>
          </cell>
          <cell r="J642">
            <v>0</v>
          </cell>
          <cell r="K642">
            <v>0</v>
          </cell>
        </row>
        <row r="643">
          <cell r="A643" t="str">
            <v>-</v>
          </cell>
          <cell r="B643" t="str">
            <v>CAMBIO OPERACIONES EXPRESADAS EN DOLARES</v>
          </cell>
          <cell r="C643">
            <v>0</v>
          </cell>
          <cell r="D643">
            <v>0</v>
          </cell>
          <cell r="E643">
            <v>0</v>
          </cell>
          <cell r="F643">
            <v>0</v>
          </cell>
          <cell r="G643">
            <v>0</v>
          </cell>
          <cell r="H643">
            <v>0</v>
          </cell>
          <cell r="I643">
            <v>0</v>
          </cell>
          <cell r="J643">
            <v>0</v>
          </cell>
          <cell r="K643">
            <v>0</v>
          </cell>
        </row>
        <row r="644">
          <cell r="A644" t="str">
            <v>-</v>
          </cell>
          <cell r="B644" t="str">
            <v xml:space="preserve">CAMBIO COMPRA DOLARES CON PACTO RETROVENTA CAP IV, </v>
          </cell>
          <cell r="C644">
            <v>0</v>
          </cell>
          <cell r="D644">
            <v>0</v>
          </cell>
          <cell r="E644">
            <v>0</v>
          </cell>
          <cell r="F644">
            <v>0</v>
          </cell>
          <cell r="G644">
            <v>0</v>
          </cell>
          <cell r="H644">
            <v>0</v>
          </cell>
          <cell r="I644">
            <v>0</v>
          </cell>
          <cell r="J644">
            <v>0</v>
          </cell>
          <cell r="K644">
            <v>0</v>
          </cell>
        </row>
        <row r="645">
          <cell r="A645" t="str">
            <v>13DPNZN</v>
          </cell>
          <cell r="B645" t="str">
            <v>PRESTAMOS HIPOTECARIOS ESPECIALES</v>
          </cell>
          <cell r="C645">
            <v>47</v>
          </cell>
          <cell r="D645">
            <v>46</v>
          </cell>
          <cell r="E645">
            <v>45</v>
          </cell>
          <cell r="F645">
            <v>47</v>
          </cell>
          <cell r="G645">
            <v>48</v>
          </cell>
          <cell r="H645">
            <v>47</v>
          </cell>
          <cell r="I645">
            <v>55</v>
          </cell>
          <cell r="J645">
            <v>51</v>
          </cell>
          <cell r="K645">
            <v>53</v>
          </cell>
        </row>
        <row r="646">
          <cell r="A646" t="str">
            <v>13DQNZN</v>
          </cell>
          <cell r="B646" t="str">
            <v xml:space="preserve">REAJ.P.RECIBIR S.PRESTAMOS HIPOTECARIOS ESPECIALES, </v>
          </cell>
          <cell r="C646">
            <v>0</v>
          </cell>
          <cell r="D646">
            <v>0</v>
          </cell>
          <cell r="E646">
            <v>0</v>
          </cell>
          <cell r="F646">
            <v>0</v>
          </cell>
          <cell r="G646">
            <v>0</v>
          </cell>
          <cell r="H646">
            <v>0</v>
          </cell>
          <cell r="I646">
            <v>0</v>
          </cell>
          <cell r="J646">
            <v>0</v>
          </cell>
          <cell r="K646">
            <v>0</v>
          </cell>
        </row>
        <row r="647">
          <cell r="A647" t="str">
            <v>-</v>
          </cell>
          <cell r="B647" t="str">
            <v>CAMBIO DE ECU</v>
          </cell>
          <cell r="C647">
            <v>0</v>
          </cell>
          <cell r="D647">
            <v>0</v>
          </cell>
          <cell r="E647">
            <v>0</v>
          </cell>
          <cell r="F647">
            <v>0</v>
          </cell>
          <cell r="G647">
            <v>0</v>
          </cell>
          <cell r="H647">
            <v>0</v>
          </cell>
          <cell r="I647">
            <v>0</v>
          </cell>
          <cell r="J647">
            <v>0</v>
          </cell>
          <cell r="K647">
            <v>0</v>
          </cell>
        </row>
        <row r="648">
          <cell r="A648" t="str">
            <v>-</v>
          </cell>
          <cell r="B648" t="str">
            <v>CAMBIO REPROGRAMACION DEUDAS EXPRESADAS EN US$ ACD</v>
          </cell>
          <cell r="C648">
            <v>0</v>
          </cell>
          <cell r="D648">
            <v>0</v>
          </cell>
          <cell r="E648">
            <v>0</v>
          </cell>
          <cell r="F648">
            <v>0</v>
          </cell>
          <cell r="G648">
            <v>0</v>
          </cell>
          <cell r="H648">
            <v>0</v>
          </cell>
          <cell r="I648">
            <v>0</v>
          </cell>
          <cell r="J648">
            <v>0</v>
          </cell>
          <cell r="K648">
            <v>0</v>
          </cell>
        </row>
        <row r="649">
          <cell r="A649" t="str">
            <v>-</v>
          </cell>
          <cell r="B649" t="str">
            <v>PACTO RETROVENTA CON T/C EN U.F</v>
          </cell>
          <cell r="C649">
            <v>0</v>
          </cell>
          <cell r="D649">
            <v>0</v>
          </cell>
          <cell r="E649">
            <v>0</v>
          </cell>
          <cell r="F649">
            <v>0</v>
          </cell>
          <cell r="G649">
            <v>0</v>
          </cell>
          <cell r="H649">
            <v>0</v>
          </cell>
          <cell r="I649">
            <v>0</v>
          </cell>
          <cell r="J649">
            <v>0</v>
          </cell>
          <cell r="K649">
            <v>0</v>
          </cell>
        </row>
        <row r="650">
          <cell r="A650" t="str">
            <v>-</v>
          </cell>
          <cell r="B650" t="str">
            <v>CAMBIO DE DOLAR NEOZELANDEZ</v>
          </cell>
          <cell r="C650">
            <v>54594</v>
          </cell>
          <cell r="D650">
            <v>45411</v>
          </cell>
          <cell r="E650">
            <v>14400</v>
          </cell>
          <cell r="F650">
            <v>14400</v>
          </cell>
          <cell r="G650">
            <v>14400</v>
          </cell>
          <cell r="H650">
            <v>14400</v>
          </cell>
          <cell r="I650">
            <v>14400</v>
          </cell>
          <cell r="J650">
            <v>14400</v>
          </cell>
          <cell r="K650">
            <v>14400</v>
          </cell>
        </row>
        <row r="651">
          <cell r="A651" t="str">
            <v>13DYNZN</v>
          </cell>
          <cell r="B651" t="str">
            <v xml:space="preserve">BINES RECIBIDOS EN PAGO O ADJUDICADOS </v>
          </cell>
          <cell r="C651">
            <v>0</v>
          </cell>
          <cell r="D651">
            <v>0</v>
          </cell>
          <cell r="E651">
            <v>0</v>
          </cell>
          <cell r="F651">
            <v>0</v>
          </cell>
          <cell r="G651">
            <v>0</v>
          </cell>
          <cell r="H651">
            <v>0</v>
          </cell>
          <cell r="I651">
            <v>0</v>
          </cell>
          <cell r="J651">
            <v>0</v>
          </cell>
          <cell r="K651">
            <v>0</v>
          </cell>
        </row>
        <row r="652">
          <cell r="A652" t="str">
            <v>-</v>
          </cell>
          <cell r="B652" t="str">
            <v>CAMBIO ACUERDO 1578 (DESDOLARIZACION)</v>
          </cell>
          <cell r="C652">
            <v>0</v>
          </cell>
          <cell r="D652">
            <v>0</v>
          </cell>
          <cell r="E652">
            <v>0</v>
          </cell>
          <cell r="F652">
            <v>0</v>
          </cell>
          <cell r="G652">
            <v>0</v>
          </cell>
          <cell r="H652">
            <v>0</v>
          </cell>
          <cell r="I652">
            <v>0</v>
          </cell>
          <cell r="J652">
            <v>0</v>
          </cell>
          <cell r="K652">
            <v>0</v>
          </cell>
        </row>
        <row r="653">
          <cell r="A653" t="str">
            <v>13EENZN</v>
          </cell>
          <cell r="B653" t="str">
            <v>CUENTA CORRIENTE CON CORFO LEY N 18401</v>
          </cell>
          <cell r="C653">
            <v>0</v>
          </cell>
          <cell r="D653">
            <v>0</v>
          </cell>
          <cell r="E653">
            <v>0</v>
          </cell>
          <cell r="F653">
            <v>0</v>
          </cell>
          <cell r="G653">
            <v>0</v>
          </cell>
          <cell r="H653">
            <v>0</v>
          </cell>
          <cell r="I653">
            <v>0</v>
          </cell>
          <cell r="J653">
            <v>0</v>
          </cell>
          <cell r="K653">
            <v>0</v>
          </cell>
        </row>
        <row r="654">
          <cell r="A654" t="str">
            <v>13EDNZN</v>
          </cell>
          <cell r="B654" t="str">
            <v xml:space="preserve">TRANSFERENCIA FISCAL ARTICULO 13 LEY 18401 </v>
          </cell>
          <cell r="C654">
            <v>74864</v>
          </cell>
          <cell r="D654">
            <v>74864</v>
          </cell>
          <cell r="E654">
            <v>74864</v>
          </cell>
          <cell r="F654">
            <v>74864</v>
          </cell>
          <cell r="G654">
            <v>74864</v>
          </cell>
          <cell r="H654">
            <v>74864</v>
          </cell>
          <cell r="I654">
            <v>74864</v>
          </cell>
          <cell r="J654">
            <v>74864</v>
          </cell>
          <cell r="K654">
            <v>74864</v>
          </cell>
        </row>
        <row r="655">
          <cell r="A655" t="str">
            <v>13DINZN</v>
          </cell>
          <cell r="B655" t="str">
            <v>REAJ.P/REC.DE TRANSF.FISCAL ART 13 LEY N 18401</v>
          </cell>
          <cell r="C655">
            <v>115341</v>
          </cell>
          <cell r="D655">
            <v>115249</v>
          </cell>
          <cell r="E655">
            <v>116388</v>
          </cell>
          <cell r="F655">
            <v>118439</v>
          </cell>
          <cell r="G655">
            <v>118994</v>
          </cell>
          <cell r="H655">
            <v>118395</v>
          </cell>
          <cell r="I655">
            <v>118162</v>
          </cell>
          <cell r="J655">
            <v>118026</v>
          </cell>
          <cell r="K655">
            <v>118239</v>
          </cell>
        </row>
        <row r="656">
          <cell r="A656" t="str">
            <v>-</v>
          </cell>
          <cell r="B656" t="str">
            <v>PACTO RETROVENTA CAP IV E 3 CNF</v>
          </cell>
          <cell r="C656">
            <v>0</v>
          </cell>
          <cell r="D656">
            <v>0</v>
          </cell>
          <cell r="E656">
            <v>0</v>
          </cell>
          <cell r="F656">
            <v>0</v>
          </cell>
          <cell r="G656">
            <v>0</v>
          </cell>
          <cell r="H656">
            <v>0</v>
          </cell>
          <cell r="I656">
            <v>0</v>
          </cell>
          <cell r="J656">
            <v>0</v>
          </cell>
          <cell r="K656">
            <v>0</v>
          </cell>
        </row>
        <row r="657">
          <cell r="A657" t="str">
            <v>-</v>
          </cell>
          <cell r="B657" t="str">
            <v xml:space="preserve">CAMBIO SALDO PRECIO PAGARE ADQUIRIDO AL BECH EXPR, </v>
          </cell>
          <cell r="C657">
            <v>0</v>
          </cell>
          <cell r="D657">
            <v>0</v>
          </cell>
          <cell r="E657">
            <v>0</v>
          </cell>
          <cell r="F657">
            <v>0</v>
          </cell>
          <cell r="G657">
            <v>0</v>
          </cell>
          <cell r="H657">
            <v>0</v>
          </cell>
          <cell r="I657">
            <v>0</v>
          </cell>
          <cell r="J657">
            <v>0</v>
          </cell>
          <cell r="K657">
            <v>0</v>
          </cell>
        </row>
        <row r="658">
          <cell r="A658" t="str">
            <v>13ECNZN</v>
          </cell>
          <cell r="B658" t="str">
            <v>CTA CTE ADMINISTRACION BCO.CONTINENTAL L.18430</v>
          </cell>
          <cell r="C658">
            <v>0</v>
          </cell>
          <cell r="D658">
            <v>0</v>
          </cell>
          <cell r="E658">
            <v>0</v>
          </cell>
          <cell r="F658">
            <v>0</v>
          </cell>
          <cell r="G658">
            <v>0</v>
          </cell>
          <cell r="H658">
            <v>0</v>
          </cell>
          <cell r="I658">
            <v>0</v>
          </cell>
          <cell r="J658">
            <v>0</v>
          </cell>
          <cell r="K658">
            <v>0</v>
          </cell>
        </row>
        <row r="659">
          <cell r="A659" t="str">
            <v>-</v>
          </cell>
          <cell r="B659" t="str">
            <v>CAMBIO DE REMMIMBY</v>
          </cell>
          <cell r="C659">
            <v>0</v>
          </cell>
          <cell r="D659">
            <v>0</v>
          </cell>
          <cell r="E659">
            <v>0</v>
          </cell>
          <cell r="F659">
            <v>0</v>
          </cell>
          <cell r="G659">
            <v>0</v>
          </cell>
          <cell r="H659">
            <v>0</v>
          </cell>
          <cell r="I659">
            <v>0</v>
          </cell>
          <cell r="J659">
            <v>0</v>
          </cell>
          <cell r="K659">
            <v>0</v>
          </cell>
        </row>
        <row r="660">
          <cell r="A660" t="str">
            <v>-</v>
          </cell>
          <cell r="B660" t="str">
            <v xml:space="preserve">CAMBIO CERTIFICADOS DE DEPOSITOS EXPR EN US$ ACDO, </v>
          </cell>
          <cell r="C660">
            <v>-3611</v>
          </cell>
          <cell r="D660">
            <v>-3611</v>
          </cell>
          <cell r="E660">
            <v>-3611</v>
          </cell>
          <cell r="F660">
            <v>-3611</v>
          </cell>
          <cell r="G660">
            <v>-3611</v>
          </cell>
          <cell r="H660">
            <v>-3611</v>
          </cell>
          <cell r="I660">
            <v>-2889</v>
          </cell>
          <cell r="J660">
            <v>-2889</v>
          </cell>
          <cell r="K660">
            <v>-2889</v>
          </cell>
        </row>
        <row r="661">
          <cell r="A661" t="str">
            <v>13EGNZN</v>
          </cell>
          <cell r="B661" t="str">
            <v>CUENTA CORRIENTE ADMINISTRACION BCNV LEY 18412</v>
          </cell>
          <cell r="C661">
            <v>0</v>
          </cell>
          <cell r="D661">
            <v>0</v>
          </cell>
          <cell r="E661">
            <v>0</v>
          </cell>
          <cell r="F661">
            <v>0</v>
          </cell>
          <cell r="G661">
            <v>0</v>
          </cell>
          <cell r="H661">
            <v>0</v>
          </cell>
          <cell r="I661">
            <v>0</v>
          </cell>
          <cell r="J661">
            <v>0</v>
          </cell>
          <cell r="K661">
            <v>0</v>
          </cell>
        </row>
        <row r="662">
          <cell r="A662" t="str">
            <v>13EFNZN</v>
          </cell>
          <cell r="B662" t="str">
            <v xml:space="preserve">CREDITO FISCAL COTIZACION ADICIONAL DE SALUD </v>
          </cell>
          <cell r="C662">
            <v>0</v>
          </cell>
          <cell r="D662">
            <v>0</v>
          </cell>
          <cell r="E662">
            <v>0</v>
          </cell>
          <cell r="F662">
            <v>0</v>
          </cell>
          <cell r="G662">
            <v>0</v>
          </cell>
          <cell r="H662">
            <v>0</v>
          </cell>
          <cell r="I662">
            <v>0</v>
          </cell>
          <cell r="J662">
            <v>0</v>
          </cell>
          <cell r="K662">
            <v>0</v>
          </cell>
        </row>
        <row r="663">
          <cell r="A663" t="str">
            <v>13FHNZN</v>
          </cell>
          <cell r="B663" t="str">
            <v xml:space="preserve">MATERIALES EN EXISTENCIA </v>
          </cell>
          <cell r="C663">
            <v>31</v>
          </cell>
          <cell r="D663">
            <v>30</v>
          </cell>
          <cell r="E663">
            <v>30</v>
          </cell>
          <cell r="F663">
            <v>30</v>
          </cell>
          <cell r="G663">
            <v>30</v>
          </cell>
          <cell r="H663">
            <v>29</v>
          </cell>
          <cell r="I663">
            <v>30</v>
          </cell>
          <cell r="J663">
            <v>30</v>
          </cell>
          <cell r="K663">
            <v>30</v>
          </cell>
        </row>
        <row r="664">
          <cell r="A664" t="str">
            <v>12AGNZN</v>
          </cell>
          <cell r="B664" t="str">
            <v xml:space="preserve">CARTERA ADQUIRIDA A INST.FINANCIERAS </v>
          </cell>
          <cell r="C664">
            <v>0</v>
          </cell>
          <cell r="D664">
            <v>0</v>
          </cell>
          <cell r="E664">
            <v>0</v>
          </cell>
          <cell r="F664">
            <v>0</v>
          </cell>
          <cell r="G664">
            <v>0</v>
          </cell>
          <cell r="H664">
            <v>0</v>
          </cell>
          <cell r="I664">
            <v>0</v>
          </cell>
          <cell r="J664">
            <v>0</v>
          </cell>
          <cell r="K664">
            <v>0</v>
          </cell>
        </row>
        <row r="665">
          <cell r="A665" t="str">
            <v>12FZNZN</v>
          </cell>
          <cell r="B665" t="str">
            <v>REAJ.P.REC.S.CARTERA ADQUIRIDA A INST.FINANC.</v>
          </cell>
          <cell r="C665">
            <v>0</v>
          </cell>
          <cell r="D665">
            <v>0</v>
          </cell>
          <cell r="E665">
            <v>0</v>
          </cell>
          <cell r="F665">
            <v>0</v>
          </cell>
          <cell r="G665">
            <v>0</v>
          </cell>
          <cell r="H665">
            <v>0</v>
          </cell>
          <cell r="I665">
            <v>0</v>
          </cell>
          <cell r="J665">
            <v>0</v>
          </cell>
          <cell r="K665">
            <v>0</v>
          </cell>
        </row>
        <row r="666">
          <cell r="A666" t="str">
            <v>13DVNZN</v>
          </cell>
          <cell r="B666" t="str">
            <v xml:space="preserve">COMPRA CARTERA C/PACTO REVENTA PAG.LETRAS AC.1555, </v>
          </cell>
          <cell r="C666">
            <v>0</v>
          </cell>
          <cell r="D666">
            <v>0</v>
          </cell>
          <cell r="E666">
            <v>0</v>
          </cell>
          <cell r="F666">
            <v>0</v>
          </cell>
          <cell r="G666">
            <v>0</v>
          </cell>
          <cell r="H666">
            <v>0</v>
          </cell>
          <cell r="I666">
            <v>0</v>
          </cell>
          <cell r="J666">
            <v>0</v>
          </cell>
          <cell r="K666">
            <v>0</v>
          </cell>
        </row>
        <row r="667">
          <cell r="A667" t="str">
            <v>13DWNZN</v>
          </cell>
          <cell r="B667" t="str">
            <v xml:space="preserve">REAJ.COMP.CART.C/PACTO REVTA.PAG.C.LETRAS AC.1555, </v>
          </cell>
          <cell r="C667">
            <v>0</v>
          </cell>
          <cell r="D667">
            <v>0</v>
          </cell>
          <cell r="E667">
            <v>0</v>
          </cell>
          <cell r="F667">
            <v>0</v>
          </cell>
          <cell r="G667">
            <v>0</v>
          </cell>
          <cell r="H667">
            <v>0</v>
          </cell>
          <cell r="I667">
            <v>0</v>
          </cell>
          <cell r="J667">
            <v>0</v>
          </cell>
          <cell r="K667">
            <v>0</v>
          </cell>
        </row>
        <row r="668">
          <cell r="A668" t="str">
            <v>13EONZN</v>
          </cell>
          <cell r="B668" t="str">
            <v>ARTICULO 19 LEY N° 19396</v>
          </cell>
          <cell r="C668">
            <v>377981</v>
          </cell>
          <cell r="D668">
            <v>378360</v>
          </cell>
          <cell r="E668">
            <v>381396</v>
          </cell>
          <cell r="F668">
            <v>385571</v>
          </cell>
          <cell r="G668">
            <v>385191</v>
          </cell>
          <cell r="H668">
            <v>383673</v>
          </cell>
          <cell r="I668">
            <v>383673</v>
          </cell>
          <cell r="J668">
            <v>383673</v>
          </cell>
          <cell r="K668">
            <v>384053</v>
          </cell>
        </row>
        <row r="669">
          <cell r="A669" t="str">
            <v>13AINZN</v>
          </cell>
          <cell r="B669" t="str">
            <v xml:space="preserve">CUENTAS DE CAMBIOS </v>
          </cell>
          <cell r="C669">
            <v>0</v>
          </cell>
          <cell r="D669">
            <v>0</v>
          </cell>
          <cell r="E669">
            <v>0</v>
          </cell>
          <cell r="F669">
            <v>0</v>
          </cell>
          <cell r="G669">
            <v>0</v>
          </cell>
          <cell r="H669">
            <v>0</v>
          </cell>
          <cell r="I669">
            <v>0</v>
          </cell>
          <cell r="J669">
            <v>0</v>
          </cell>
          <cell r="K669">
            <v>0</v>
          </cell>
        </row>
        <row r="670">
          <cell r="A670" t="str">
            <v>13FINZN</v>
          </cell>
          <cell r="B670" t="str">
            <v>GASTOS ESTADIO EN ESPERA LIQUIDACION SEGURO</v>
          </cell>
          <cell r="C670">
            <v>0</v>
          </cell>
          <cell r="D670">
            <v>0</v>
          </cell>
          <cell r="E670">
            <v>0</v>
          </cell>
          <cell r="F670">
            <v>0</v>
          </cell>
          <cell r="G670">
            <v>0</v>
          </cell>
          <cell r="H670">
            <v>0</v>
          </cell>
          <cell r="I670">
            <v>0</v>
          </cell>
          <cell r="J670">
            <v>0</v>
          </cell>
          <cell r="K670">
            <v>0</v>
          </cell>
        </row>
        <row r="671">
          <cell r="A671" t="str">
            <v>13FJNZN</v>
          </cell>
          <cell r="B671" t="str">
            <v>VALORES P/REC EN REC.VTA. ACCIONES DACION PAGO</v>
          </cell>
          <cell r="C671">
            <v>0</v>
          </cell>
          <cell r="D671">
            <v>0</v>
          </cell>
          <cell r="E671">
            <v>0</v>
          </cell>
          <cell r="F671">
            <v>0</v>
          </cell>
          <cell r="G671">
            <v>0</v>
          </cell>
          <cell r="H671">
            <v>0</v>
          </cell>
          <cell r="I671">
            <v>0</v>
          </cell>
          <cell r="J671">
            <v>0</v>
          </cell>
          <cell r="K671">
            <v>0</v>
          </cell>
        </row>
        <row r="672">
          <cell r="A672" t="str">
            <v>-</v>
          </cell>
          <cell r="B672" t="str">
            <v>CAMBIO DE DOLAR SINGAPUR</v>
          </cell>
          <cell r="C672">
            <v>5</v>
          </cell>
          <cell r="D672">
            <v>5</v>
          </cell>
          <cell r="E672">
            <v>5</v>
          </cell>
          <cell r="F672">
            <v>5</v>
          </cell>
          <cell r="G672">
            <v>5</v>
          </cell>
          <cell r="H672">
            <v>5</v>
          </cell>
          <cell r="I672">
            <v>5</v>
          </cell>
          <cell r="J672">
            <v>5</v>
          </cell>
          <cell r="K672">
            <v>5</v>
          </cell>
        </row>
        <row r="673">
          <cell r="A673" t="str">
            <v>13FKNZN</v>
          </cell>
          <cell r="B673" t="str">
            <v>CUENTA CORRIENTE CON ESTADIO</v>
          </cell>
          <cell r="C673">
            <v>454</v>
          </cell>
          <cell r="D673">
            <v>464</v>
          </cell>
          <cell r="E673">
            <v>466</v>
          </cell>
          <cell r="F673">
            <v>472</v>
          </cell>
          <cell r="G673">
            <v>495</v>
          </cell>
          <cell r="H673">
            <v>502</v>
          </cell>
          <cell r="I673">
            <v>502</v>
          </cell>
          <cell r="J673">
            <v>505</v>
          </cell>
          <cell r="K673">
            <v>500</v>
          </cell>
        </row>
        <row r="674">
          <cell r="A674" t="str">
            <v>13FLNZN</v>
          </cell>
          <cell r="B674" t="str">
            <v>CUENTA CORRIENTE CON BALNEARIO</v>
          </cell>
          <cell r="C674">
            <v>22</v>
          </cell>
          <cell r="D674">
            <v>26</v>
          </cell>
          <cell r="E674">
            <v>29</v>
          </cell>
          <cell r="F674">
            <v>31</v>
          </cell>
          <cell r="G674">
            <v>31</v>
          </cell>
          <cell r="H674">
            <v>17</v>
          </cell>
          <cell r="I674">
            <v>11</v>
          </cell>
          <cell r="J674">
            <v>13</v>
          </cell>
          <cell r="K674">
            <v>16</v>
          </cell>
        </row>
        <row r="675">
          <cell r="A675" t="str">
            <v>-</v>
          </cell>
          <cell r="B675" t="str">
            <v>CAMBIO DE EURO</v>
          </cell>
          <cell r="C675">
            <v>1998343</v>
          </cell>
          <cell r="D675">
            <v>2009079</v>
          </cell>
          <cell r="E675">
            <v>1951530</v>
          </cell>
          <cell r="F675">
            <v>1861707</v>
          </cell>
          <cell r="G675">
            <v>1800781</v>
          </cell>
          <cell r="H675">
            <v>1747127</v>
          </cell>
          <cell r="I675">
            <v>1719418</v>
          </cell>
          <cell r="J675">
            <v>1735616</v>
          </cell>
          <cell r="K675">
            <v>1697206</v>
          </cell>
        </row>
        <row r="676">
          <cell r="A676" t="str">
            <v>22813FMNZN...</v>
          </cell>
          <cell r="B676" t="str">
            <v>INT. Y DESC. PAG ANTICIP. POR BONOS DEL BCENTRAL</v>
          </cell>
          <cell r="C676">
            <v>733</v>
          </cell>
          <cell r="D676">
            <v>739</v>
          </cell>
          <cell r="E676">
            <v>700</v>
          </cell>
          <cell r="F676">
            <v>666</v>
          </cell>
          <cell r="G676">
            <v>694</v>
          </cell>
          <cell r="H676">
            <v>669</v>
          </cell>
          <cell r="I676">
            <v>663</v>
          </cell>
          <cell r="J676">
            <v>645</v>
          </cell>
          <cell r="K676">
            <v>603</v>
          </cell>
        </row>
        <row r="677">
          <cell r="A677" t="str">
            <v>12BFXZN</v>
          </cell>
          <cell r="B677" t="str">
            <v xml:space="preserve">  .CUENTAS DIVERSAS M/E</v>
          </cell>
          <cell r="C677">
            <v>4304768</v>
          </cell>
          <cell r="D677">
            <v>4424383</v>
          </cell>
          <cell r="E677">
            <v>4277484</v>
          </cell>
          <cell r="F677">
            <v>4154481</v>
          </cell>
          <cell r="G677">
            <v>4189445</v>
          </cell>
          <cell r="H677">
            <v>3910045</v>
          </cell>
          <cell r="I677">
            <v>3962349</v>
          </cell>
          <cell r="J677">
            <v>3932349</v>
          </cell>
          <cell r="K677">
            <v>3744578</v>
          </cell>
        </row>
        <row r="678">
          <cell r="A678" t="str">
            <v>13AJEZN</v>
          </cell>
          <cell r="B678" t="str">
            <v xml:space="preserve">OFICINAS </v>
          </cell>
          <cell r="C678">
            <v>0</v>
          </cell>
          <cell r="D678">
            <v>0</v>
          </cell>
          <cell r="E678">
            <v>0</v>
          </cell>
          <cell r="F678">
            <v>0</v>
          </cell>
          <cell r="G678">
            <v>0</v>
          </cell>
          <cell r="H678">
            <v>0</v>
          </cell>
          <cell r="I678">
            <v>0</v>
          </cell>
          <cell r="J678">
            <v>0</v>
          </cell>
          <cell r="K678">
            <v>0</v>
          </cell>
        </row>
        <row r="679">
          <cell r="A679" t="str">
            <v>13AHEZN</v>
          </cell>
          <cell r="B679" t="str">
            <v>OPERACIONES PENDIENTES</v>
          </cell>
          <cell r="C679">
            <v>2</v>
          </cell>
          <cell r="D679">
            <v>2</v>
          </cell>
          <cell r="E679">
            <v>2</v>
          </cell>
          <cell r="F679">
            <v>2</v>
          </cell>
          <cell r="G679">
            <v>16</v>
          </cell>
          <cell r="H679">
            <v>0</v>
          </cell>
          <cell r="I679">
            <v>0</v>
          </cell>
          <cell r="J679">
            <v>1</v>
          </cell>
          <cell r="K679">
            <v>2</v>
          </cell>
        </row>
        <row r="680">
          <cell r="A680" t="str">
            <v>13AXEZN</v>
          </cell>
          <cell r="B680" t="str">
            <v xml:space="preserve">GASTOS ANTICIPADOS </v>
          </cell>
          <cell r="C680">
            <v>43</v>
          </cell>
          <cell r="D680">
            <v>45</v>
          </cell>
          <cell r="E680">
            <v>43</v>
          </cell>
          <cell r="F680">
            <v>42</v>
          </cell>
          <cell r="G680">
            <v>52</v>
          </cell>
          <cell r="H680">
            <v>41</v>
          </cell>
          <cell r="I680">
            <v>42</v>
          </cell>
          <cell r="J680">
            <v>40</v>
          </cell>
          <cell r="K680">
            <v>40</v>
          </cell>
        </row>
        <row r="681">
          <cell r="A681" t="str">
            <v>-</v>
          </cell>
          <cell r="B681" t="str">
            <v>INTS.PAG.ANTIC.P/VTAS.PDBC</v>
          </cell>
          <cell r="C681">
            <v>0</v>
          </cell>
          <cell r="D681">
            <v>0</v>
          </cell>
          <cell r="E681">
            <v>0</v>
          </cell>
          <cell r="F681">
            <v>0</v>
          </cell>
          <cell r="G681">
            <v>0</v>
          </cell>
          <cell r="H681">
            <v>0</v>
          </cell>
          <cell r="I681">
            <v>0</v>
          </cell>
          <cell r="J681">
            <v>0</v>
          </cell>
          <cell r="K681">
            <v>0</v>
          </cell>
        </row>
        <row r="682">
          <cell r="A682" t="str">
            <v>-</v>
          </cell>
          <cell r="B682" t="str">
            <v>INTERES PAG.ANTICIP.POR VTAS DE PDBC</v>
          </cell>
          <cell r="C682">
            <v>0</v>
          </cell>
          <cell r="D682">
            <v>0</v>
          </cell>
          <cell r="E682">
            <v>0</v>
          </cell>
          <cell r="F682">
            <v>0</v>
          </cell>
          <cell r="G682">
            <v>0</v>
          </cell>
          <cell r="H682">
            <v>0</v>
          </cell>
          <cell r="I682">
            <v>0</v>
          </cell>
          <cell r="J682">
            <v>0</v>
          </cell>
          <cell r="K682">
            <v>0</v>
          </cell>
        </row>
        <row r="683">
          <cell r="A683" t="str">
            <v>13DNEZN</v>
          </cell>
          <cell r="B683" t="str">
            <v>INTERESES Y DESC.PAGADOS ANTICIPADAMENTE</v>
          </cell>
          <cell r="C683">
            <v>0</v>
          </cell>
          <cell r="D683">
            <v>0</v>
          </cell>
          <cell r="E683">
            <v>0</v>
          </cell>
          <cell r="F683">
            <v>0</v>
          </cell>
          <cell r="G683">
            <v>0</v>
          </cell>
          <cell r="H683">
            <v>0</v>
          </cell>
          <cell r="I683">
            <v>0</v>
          </cell>
          <cell r="J683">
            <v>0</v>
          </cell>
          <cell r="K683">
            <v>0</v>
          </cell>
        </row>
        <row r="684">
          <cell r="A684" t="str">
            <v>13DVEZN</v>
          </cell>
          <cell r="B684" t="str">
            <v xml:space="preserve">EGRESOS SUJETOS A LIQUID.FINAL S.CONT.EURODOLARES, </v>
          </cell>
          <cell r="C684">
            <v>0</v>
          </cell>
          <cell r="D684">
            <v>0</v>
          </cell>
          <cell r="E684">
            <v>0</v>
          </cell>
          <cell r="F684">
            <v>0</v>
          </cell>
          <cell r="G684">
            <v>0</v>
          </cell>
          <cell r="H684">
            <v>0</v>
          </cell>
          <cell r="I684">
            <v>0</v>
          </cell>
          <cell r="J684">
            <v>0</v>
          </cell>
          <cell r="K684">
            <v>0</v>
          </cell>
        </row>
        <row r="685">
          <cell r="A685" t="str">
            <v>13DOEZN</v>
          </cell>
          <cell r="B685" t="str">
            <v xml:space="preserve">COMISIONES PAGADAS Y NO DEVENGADAS POR CRED.EXT </v>
          </cell>
          <cell r="C685">
            <v>0</v>
          </cell>
          <cell r="D685">
            <v>0</v>
          </cell>
          <cell r="E685">
            <v>0</v>
          </cell>
          <cell r="F685">
            <v>0</v>
          </cell>
          <cell r="G685">
            <v>0</v>
          </cell>
          <cell r="H685">
            <v>0</v>
          </cell>
          <cell r="I685">
            <v>0</v>
          </cell>
          <cell r="J685">
            <v>0</v>
          </cell>
          <cell r="K685">
            <v>0</v>
          </cell>
        </row>
        <row r="686">
          <cell r="A686" t="str">
            <v>-</v>
          </cell>
          <cell r="B686" t="str">
            <v xml:space="preserve">CARGO DIFERIDO POR INDEMNIZACION ANOS DE SERVICIO, </v>
          </cell>
          <cell r="C686">
            <v>0</v>
          </cell>
          <cell r="D686">
            <v>0</v>
          </cell>
          <cell r="E686">
            <v>0</v>
          </cell>
          <cell r="F686">
            <v>0</v>
          </cell>
          <cell r="G686">
            <v>0</v>
          </cell>
          <cell r="H686">
            <v>0</v>
          </cell>
          <cell r="I686">
            <v>0</v>
          </cell>
          <cell r="J686">
            <v>0</v>
          </cell>
          <cell r="K686">
            <v>0</v>
          </cell>
        </row>
        <row r="687">
          <cell r="A687" t="str">
            <v>13FBEZN</v>
          </cell>
          <cell r="B687" t="str">
            <v xml:space="preserve">FONDOS POR RENDIR </v>
          </cell>
          <cell r="C687">
            <v>0</v>
          </cell>
          <cell r="D687">
            <v>0</v>
          </cell>
          <cell r="E687">
            <v>0</v>
          </cell>
          <cell r="F687">
            <v>0</v>
          </cell>
          <cell r="G687">
            <v>0</v>
          </cell>
          <cell r="H687">
            <v>0</v>
          </cell>
          <cell r="I687">
            <v>0</v>
          </cell>
          <cell r="J687">
            <v>0</v>
          </cell>
          <cell r="K687">
            <v>0</v>
          </cell>
        </row>
        <row r="688">
          <cell r="A688" t="str">
            <v>-</v>
          </cell>
          <cell r="B688" t="str">
            <v>ANTICIPOS</v>
          </cell>
          <cell r="C688">
            <v>0</v>
          </cell>
          <cell r="D688">
            <v>0</v>
          </cell>
          <cell r="E688">
            <v>0</v>
          </cell>
          <cell r="F688">
            <v>0</v>
          </cell>
          <cell r="G688">
            <v>0</v>
          </cell>
          <cell r="H688">
            <v>0</v>
          </cell>
          <cell r="I688">
            <v>0</v>
          </cell>
          <cell r="J688">
            <v>0</v>
          </cell>
          <cell r="K688">
            <v>0</v>
          </cell>
        </row>
        <row r="689">
          <cell r="A689" t="str">
            <v>13FDEZN</v>
          </cell>
          <cell r="B689" t="str">
            <v xml:space="preserve">DESCUENTOS POR PAGARES FISCO LEY 18768 </v>
          </cell>
          <cell r="C689">
            <v>0</v>
          </cell>
          <cell r="D689">
            <v>0</v>
          </cell>
          <cell r="E689">
            <v>0</v>
          </cell>
          <cell r="F689">
            <v>0</v>
          </cell>
          <cell r="G689">
            <v>0</v>
          </cell>
          <cell r="H689">
            <v>0</v>
          </cell>
          <cell r="I689">
            <v>0</v>
          </cell>
          <cell r="J689">
            <v>0</v>
          </cell>
          <cell r="K689">
            <v>0</v>
          </cell>
        </row>
        <row r="690">
          <cell r="A690" t="str">
            <v>-</v>
          </cell>
          <cell r="B690" t="str">
            <v xml:space="preserve">DESCUENTOS POR EFECTUAR EN VENTA DE PAGARES A AFP, </v>
          </cell>
          <cell r="C690">
            <v>0</v>
          </cell>
          <cell r="D690">
            <v>0</v>
          </cell>
          <cell r="E690">
            <v>0</v>
          </cell>
          <cell r="F690">
            <v>0</v>
          </cell>
          <cell r="G690">
            <v>0</v>
          </cell>
          <cell r="H690">
            <v>0</v>
          </cell>
          <cell r="I690">
            <v>0</v>
          </cell>
          <cell r="J690">
            <v>0</v>
          </cell>
          <cell r="K690">
            <v>0</v>
          </cell>
        </row>
        <row r="691">
          <cell r="A691" t="str">
            <v>-</v>
          </cell>
          <cell r="B691" t="str">
            <v xml:space="preserve">TITULOS RECONOCIMIENTO DEUDA CAP XIX DEL CNCI POR, </v>
          </cell>
          <cell r="C691">
            <v>0</v>
          </cell>
          <cell r="D691">
            <v>0</v>
          </cell>
          <cell r="E691">
            <v>0</v>
          </cell>
          <cell r="F691">
            <v>0</v>
          </cell>
          <cell r="G691">
            <v>0</v>
          </cell>
          <cell r="H691">
            <v>0</v>
          </cell>
          <cell r="I691">
            <v>0</v>
          </cell>
          <cell r="J691">
            <v>0</v>
          </cell>
          <cell r="K691">
            <v>0</v>
          </cell>
        </row>
        <row r="692">
          <cell r="A692" t="str">
            <v>13FFEZN</v>
          </cell>
          <cell r="B692" t="str">
            <v xml:space="preserve">DOLARES P.REC.DE BCOS.P.COMP.MESA DE DINERO </v>
          </cell>
          <cell r="C692">
            <v>0</v>
          </cell>
          <cell r="D692">
            <v>0</v>
          </cell>
          <cell r="E692">
            <v>0</v>
          </cell>
          <cell r="F692">
            <v>0</v>
          </cell>
          <cell r="G692">
            <v>0</v>
          </cell>
          <cell r="H692">
            <v>0</v>
          </cell>
          <cell r="I692">
            <v>0</v>
          </cell>
          <cell r="J692">
            <v>0</v>
          </cell>
          <cell r="K692">
            <v>0</v>
          </cell>
        </row>
        <row r="693">
          <cell r="A693" t="str">
            <v>-</v>
          </cell>
          <cell r="B693" t="str">
            <v xml:space="preserve">PESOS P.REC.DE BCOS.P.VTA.DOLARES MESA DE DINERO </v>
          </cell>
          <cell r="C693">
            <v>0</v>
          </cell>
          <cell r="D693">
            <v>0</v>
          </cell>
          <cell r="E693">
            <v>0</v>
          </cell>
          <cell r="F693">
            <v>0</v>
          </cell>
          <cell r="G693">
            <v>0</v>
          </cell>
          <cell r="H693">
            <v>0</v>
          </cell>
          <cell r="I693">
            <v>0</v>
          </cell>
          <cell r="J693">
            <v>0</v>
          </cell>
          <cell r="K693">
            <v>0</v>
          </cell>
        </row>
        <row r="694">
          <cell r="A694" t="str">
            <v>-</v>
          </cell>
          <cell r="B694" t="str">
            <v>CPRA.PDBC C/PACTO RETROVTA.</v>
          </cell>
          <cell r="C694">
            <v>0</v>
          </cell>
          <cell r="D694">
            <v>0</v>
          </cell>
          <cell r="E694">
            <v>0</v>
          </cell>
          <cell r="F694">
            <v>0</v>
          </cell>
          <cell r="G694">
            <v>0</v>
          </cell>
          <cell r="H694">
            <v>0</v>
          </cell>
          <cell r="I694">
            <v>0</v>
          </cell>
          <cell r="J694">
            <v>0</v>
          </cell>
          <cell r="K694">
            <v>0</v>
          </cell>
        </row>
        <row r="695">
          <cell r="A695" t="str">
            <v>-</v>
          </cell>
          <cell r="B695" t="str">
            <v xml:space="preserve">COMPRA DE PDBC CON PACTO DE RETROVENTA </v>
          </cell>
          <cell r="C695">
            <v>0</v>
          </cell>
          <cell r="D695">
            <v>0</v>
          </cell>
          <cell r="E695">
            <v>0</v>
          </cell>
          <cell r="F695">
            <v>0</v>
          </cell>
          <cell r="G695">
            <v>0</v>
          </cell>
          <cell r="H695">
            <v>0</v>
          </cell>
          <cell r="I695">
            <v>0</v>
          </cell>
          <cell r="J695">
            <v>0</v>
          </cell>
          <cell r="K695">
            <v>0</v>
          </cell>
        </row>
        <row r="696">
          <cell r="A696" t="str">
            <v>-</v>
          </cell>
          <cell r="B696" t="str">
            <v xml:space="preserve">REAJ.P/RECIBIR POR PDBC COMPRADOS CON PACTO RETR.M, </v>
          </cell>
          <cell r="C696">
            <v>0</v>
          </cell>
          <cell r="D696">
            <v>0</v>
          </cell>
          <cell r="E696">
            <v>0</v>
          </cell>
          <cell r="F696">
            <v>0</v>
          </cell>
          <cell r="G696">
            <v>0</v>
          </cell>
          <cell r="H696">
            <v>0</v>
          </cell>
          <cell r="I696">
            <v>0</v>
          </cell>
          <cell r="J696">
            <v>0</v>
          </cell>
          <cell r="K696">
            <v>0</v>
          </cell>
        </row>
        <row r="697">
          <cell r="A697" t="str">
            <v>-</v>
          </cell>
          <cell r="B697" t="str">
            <v xml:space="preserve">CANJE </v>
          </cell>
          <cell r="C697">
            <v>0</v>
          </cell>
          <cell r="D697">
            <v>0</v>
          </cell>
          <cell r="E697">
            <v>0</v>
          </cell>
          <cell r="F697">
            <v>0</v>
          </cell>
          <cell r="G697">
            <v>0</v>
          </cell>
          <cell r="H697">
            <v>0</v>
          </cell>
          <cell r="I697">
            <v>0</v>
          </cell>
          <cell r="J697">
            <v>0</v>
          </cell>
          <cell r="K697">
            <v>0</v>
          </cell>
        </row>
        <row r="698">
          <cell r="A698" t="str">
            <v>13AIEZN</v>
          </cell>
          <cell r="B698" t="str">
            <v>DEUDORES P/ARBITRAJES A FUTURO</v>
          </cell>
          <cell r="C698">
            <v>0</v>
          </cell>
          <cell r="D698">
            <v>0</v>
          </cell>
          <cell r="E698">
            <v>0</v>
          </cell>
          <cell r="F698">
            <v>0</v>
          </cell>
          <cell r="G698">
            <v>0</v>
          </cell>
          <cell r="H698">
            <v>0</v>
          </cell>
          <cell r="I698">
            <v>0</v>
          </cell>
          <cell r="J698">
            <v>0</v>
          </cell>
          <cell r="K698">
            <v>0</v>
          </cell>
        </row>
        <row r="699">
          <cell r="A699" t="str">
            <v>13ADEZN</v>
          </cell>
          <cell r="B699" t="str">
            <v xml:space="preserve">DOCUMENTOS VENCIDOS  </v>
          </cell>
          <cell r="C699">
            <v>0</v>
          </cell>
          <cell r="D699">
            <v>0</v>
          </cell>
          <cell r="E699">
            <v>0</v>
          </cell>
          <cell r="F699">
            <v>0</v>
          </cell>
          <cell r="G699">
            <v>0</v>
          </cell>
          <cell r="H699">
            <v>0</v>
          </cell>
          <cell r="I699">
            <v>0</v>
          </cell>
          <cell r="J699">
            <v>0</v>
          </cell>
          <cell r="K699">
            <v>0</v>
          </cell>
        </row>
        <row r="700">
          <cell r="A700" t="str">
            <v>-</v>
          </cell>
          <cell r="B700" t="str">
            <v xml:space="preserve">DOCUM.EN COBRO JUDICIAL </v>
          </cell>
          <cell r="C700">
            <v>0</v>
          </cell>
          <cell r="D700">
            <v>0</v>
          </cell>
          <cell r="E700">
            <v>0</v>
          </cell>
          <cell r="F700">
            <v>0</v>
          </cell>
          <cell r="G700">
            <v>0</v>
          </cell>
          <cell r="H700">
            <v>0</v>
          </cell>
          <cell r="I700">
            <v>0</v>
          </cell>
          <cell r="J700">
            <v>0</v>
          </cell>
          <cell r="K700">
            <v>0</v>
          </cell>
        </row>
        <row r="701">
          <cell r="A701" t="str">
            <v>-</v>
          </cell>
          <cell r="B701" t="str">
            <v xml:space="preserve">DOCUMENTOS CASTIGADOS  </v>
          </cell>
          <cell r="C701">
            <v>0</v>
          </cell>
          <cell r="D701">
            <v>0</v>
          </cell>
          <cell r="E701">
            <v>0</v>
          </cell>
          <cell r="F701">
            <v>0</v>
          </cell>
          <cell r="G701">
            <v>0</v>
          </cell>
          <cell r="H701">
            <v>0</v>
          </cell>
          <cell r="I701">
            <v>0</v>
          </cell>
          <cell r="J701">
            <v>0</v>
          </cell>
          <cell r="K701">
            <v>0</v>
          </cell>
        </row>
        <row r="702">
          <cell r="A702" t="str">
            <v>14AEEZN</v>
          </cell>
          <cell r="B702" t="str">
            <v xml:space="preserve">CAJA </v>
          </cell>
          <cell r="C702">
            <v>0</v>
          </cell>
          <cell r="D702">
            <v>0</v>
          </cell>
          <cell r="E702">
            <v>0</v>
          </cell>
          <cell r="F702">
            <v>0</v>
          </cell>
          <cell r="G702">
            <v>0</v>
          </cell>
          <cell r="H702">
            <v>0</v>
          </cell>
          <cell r="I702">
            <v>0</v>
          </cell>
          <cell r="J702">
            <v>0</v>
          </cell>
          <cell r="K702">
            <v>0</v>
          </cell>
        </row>
        <row r="703">
          <cell r="A703" t="str">
            <v>-</v>
          </cell>
          <cell r="B703" t="str">
            <v xml:space="preserve">BILLETES INUTILIZADOS Y NO DESTRUIDOS </v>
          </cell>
          <cell r="C703">
            <v>0</v>
          </cell>
          <cell r="D703">
            <v>0</v>
          </cell>
          <cell r="E703">
            <v>0</v>
          </cell>
          <cell r="F703">
            <v>0</v>
          </cell>
          <cell r="G703">
            <v>0</v>
          </cell>
          <cell r="H703">
            <v>0</v>
          </cell>
          <cell r="I703">
            <v>0</v>
          </cell>
          <cell r="J703">
            <v>0</v>
          </cell>
          <cell r="K703">
            <v>0</v>
          </cell>
        </row>
        <row r="704">
          <cell r="A704" t="str">
            <v>-</v>
          </cell>
          <cell r="B704" t="str">
            <v xml:space="preserve">CUENTA CON ESTADIO    </v>
          </cell>
          <cell r="C704">
            <v>0</v>
          </cell>
          <cell r="D704">
            <v>0</v>
          </cell>
          <cell r="E704">
            <v>0</v>
          </cell>
          <cell r="F704">
            <v>0</v>
          </cell>
          <cell r="G704">
            <v>0</v>
          </cell>
          <cell r="H704">
            <v>0</v>
          </cell>
          <cell r="I704">
            <v>0</v>
          </cell>
          <cell r="J704">
            <v>0</v>
          </cell>
          <cell r="K704">
            <v>0</v>
          </cell>
        </row>
        <row r="705">
          <cell r="A705" t="str">
            <v>-</v>
          </cell>
          <cell r="B705" t="str">
            <v xml:space="preserve">CORRESP.EN PAIS-BCO.ESTADO </v>
          </cell>
          <cell r="C705">
            <v>0</v>
          </cell>
          <cell r="D705">
            <v>0</v>
          </cell>
          <cell r="E705">
            <v>0</v>
          </cell>
          <cell r="F705">
            <v>0</v>
          </cell>
          <cell r="G705">
            <v>0</v>
          </cell>
          <cell r="H705">
            <v>0</v>
          </cell>
          <cell r="I705">
            <v>0</v>
          </cell>
          <cell r="J705">
            <v>0</v>
          </cell>
          <cell r="K705">
            <v>0</v>
          </cell>
        </row>
        <row r="706">
          <cell r="A706" t="str">
            <v>-</v>
          </cell>
          <cell r="B706" t="str">
            <v xml:space="preserve">REMESAS EN TRANSITO </v>
          </cell>
          <cell r="C706">
            <v>0</v>
          </cell>
          <cell r="D706">
            <v>0</v>
          </cell>
          <cell r="E706">
            <v>0</v>
          </cell>
          <cell r="F706">
            <v>0</v>
          </cell>
          <cell r="G706">
            <v>0</v>
          </cell>
          <cell r="H706">
            <v>0</v>
          </cell>
          <cell r="I706">
            <v>0</v>
          </cell>
          <cell r="J706">
            <v>0</v>
          </cell>
          <cell r="K706">
            <v>0</v>
          </cell>
        </row>
        <row r="707">
          <cell r="A707" t="str">
            <v>12AEEZN</v>
          </cell>
          <cell r="B707" t="str">
            <v xml:space="preserve">CUENTA CON BALNEARIO </v>
          </cell>
          <cell r="C707">
            <v>0</v>
          </cell>
          <cell r="D707">
            <v>0</v>
          </cell>
          <cell r="E707">
            <v>0</v>
          </cell>
          <cell r="F707">
            <v>0</v>
          </cell>
          <cell r="G707">
            <v>0</v>
          </cell>
          <cell r="H707">
            <v>0</v>
          </cell>
          <cell r="I707">
            <v>0</v>
          </cell>
          <cell r="J707">
            <v>0</v>
          </cell>
          <cell r="K707">
            <v>0</v>
          </cell>
        </row>
        <row r="708">
          <cell r="A708" t="str">
            <v>13APEZN</v>
          </cell>
          <cell r="B708" t="str">
            <v xml:space="preserve">INTS.P/REC.SUJ.ANALISIS </v>
          </cell>
          <cell r="C708">
            <v>0</v>
          </cell>
          <cell r="D708">
            <v>0</v>
          </cell>
          <cell r="E708">
            <v>0</v>
          </cell>
          <cell r="F708">
            <v>0</v>
          </cell>
          <cell r="G708">
            <v>0</v>
          </cell>
          <cell r="H708">
            <v>0</v>
          </cell>
          <cell r="I708">
            <v>0</v>
          </cell>
          <cell r="J708">
            <v>0</v>
          </cell>
          <cell r="K708">
            <v>9</v>
          </cell>
        </row>
        <row r="709">
          <cell r="A709" t="str">
            <v>13AQEZN</v>
          </cell>
          <cell r="B709" t="str">
            <v xml:space="preserve">ANTICIPO CRED AGRIC BID IC-CH ME, </v>
          </cell>
          <cell r="C709">
            <v>0</v>
          </cell>
          <cell r="D709">
            <v>0</v>
          </cell>
          <cell r="E709">
            <v>0</v>
          </cell>
          <cell r="F709">
            <v>0</v>
          </cell>
          <cell r="G709">
            <v>0</v>
          </cell>
          <cell r="H709">
            <v>0</v>
          </cell>
          <cell r="I709">
            <v>0</v>
          </cell>
          <cell r="J709">
            <v>0</v>
          </cell>
          <cell r="K709">
            <v>0</v>
          </cell>
        </row>
        <row r="710">
          <cell r="A710" t="str">
            <v>-</v>
          </cell>
          <cell r="B710" t="str">
            <v xml:space="preserve">ANTICIPOS PARA BENEFICIO DEL PERSONAL </v>
          </cell>
          <cell r="C710">
            <v>0</v>
          </cell>
          <cell r="D710">
            <v>0</v>
          </cell>
          <cell r="E710">
            <v>0</v>
          </cell>
          <cell r="F710">
            <v>0</v>
          </cell>
          <cell r="G710">
            <v>0</v>
          </cell>
          <cell r="H710">
            <v>0</v>
          </cell>
          <cell r="I710">
            <v>0</v>
          </cell>
          <cell r="J710">
            <v>0</v>
          </cell>
          <cell r="K710">
            <v>0</v>
          </cell>
        </row>
        <row r="711">
          <cell r="A711" t="str">
            <v>-</v>
          </cell>
          <cell r="B711" t="str">
            <v xml:space="preserve">IMPTOS.VTAS.SERV.IVA-CRE.FISC, </v>
          </cell>
          <cell r="C711">
            <v>0</v>
          </cell>
          <cell r="D711">
            <v>0</v>
          </cell>
          <cell r="E711">
            <v>0</v>
          </cell>
          <cell r="F711">
            <v>0</v>
          </cell>
          <cell r="G711">
            <v>0</v>
          </cell>
          <cell r="H711">
            <v>0</v>
          </cell>
          <cell r="I711">
            <v>0</v>
          </cell>
          <cell r="J711">
            <v>0</v>
          </cell>
          <cell r="K711">
            <v>0</v>
          </cell>
        </row>
        <row r="712">
          <cell r="A712" t="str">
            <v>13ABEZN</v>
          </cell>
          <cell r="B712" t="str">
            <v xml:space="preserve">IMPORT.DEL BCO.EN TRAMITE </v>
          </cell>
          <cell r="C712">
            <v>0</v>
          </cell>
          <cell r="D712">
            <v>0</v>
          </cell>
          <cell r="E712">
            <v>0</v>
          </cell>
          <cell r="F712">
            <v>0</v>
          </cell>
          <cell r="G712">
            <v>13</v>
          </cell>
          <cell r="H712">
            <v>13</v>
          </cell>
          <cell r="I712">
            <v>13</v>
          </cell>
          <cell r="J712">
            <v>13</v>
          </cell>
          <cell r="K712">
            <v>12</v>
          </cell>
        </row>
        <row r="713">
          <cell r="A713" t="str">
            <v>13AEEZN</v>
          </cell>
          <cell r="B713" t="str">
            <v xml:space="preserve">CUENTAS DIVERSAS </v>
          </cell>
          <cell r="C713">
            <v>0</v>
          </cell>
          <cell r="D713">
            <v>0</v>
          </cell>
          <cell r="E713">
            <v>0</v>
          </cell>
          <cell r="F713">
            <v>0</v>
          </cell>
          <cell r="G713">
            <v>0</v>
          </cell>
          <cell r="H713">
            <v>0</v>
          </cell>
          <cell r="I713">
            <v>0</v>
          </cell>
          <cell r="J713">
            <v>0</v>
          </cell>
          <cell r="K713">
            <v>0</v>
          </cell>
        </row>
        <row r="714">
          <cell r="A714" t="str">
            <v>13ACEZN</v>
          </cell>
          <cell r="B714" t="str">
            <v xml:space="preserve">VARIOS DEUDORES </v>
          </cell>
          <cell r="C714">
            <v>0</v>
          </cell>
          <cell r="D714">
            <v>0</v>
          </cell>
          <cell r="E714">
            <v>0</v>
          </cell>
          <cell r="F714">
            <v>0</v>
          </cell>
          <cell r="G714">
            <v>0</v>
          </cell>
          <cell r="H714">
            <v>0</v>
          </cell>
          <cell r="I714">
            <v>0</v>
          </cell>
          <cell r="J714">
            <v>0</v>
          </cell>
          <cell r="K714">
            <v>0</v>
          </cell>
        </row>
        <row r="715">
          <cell r="A715" t="str">
            <v>-</v>
          </cell>
          <cell r="B715" t="str">
            <v>APORTE A ISAPRE SPB,</v>
          </cell>
          <cell r="C715">
            <v>0</v>
          </cell>
          <cell r="D715">
            <v>0</v>
          </cell>
          <cell r="E715">
            <v>0</v>
          </cell>
          <cell r="F715">
            <v>0</v>
          </cell>
          <cell r="G715">
            <v>0</v>
          </cell>
          <cell r="H715">
            <v>0</v>
          </cell>
          <cell r="I715">
            <v>0</v>
          </cell>
          <cell r="J715">
            <v>0</v>
          </cell>
          <cell r="K715">
            <v>0</v>
          </cell>
        </row>
        <row r="716">
          <cell r="A716" t="str">
            <v>13AVEZN</v>
          </cell>
          <cell r="B716" t="str">
            <v>DIVISAS ARBITRADAS A FUTURO,</v>
          </cell>
          <cell r="C716">
            <v>0</v>
          </cell>
          <cell r="D716">
            <v>0</v>
          </cell>
          <cell r="E716">
            <v>0</v>
          </cell>
          <cell r="F716">
            <v>0</v>
          </cell>
          <cell r="G716">
            <v>0</v>
          </cell>
          <cell r="H716">
            <v>0</v>
          </cell>
          <cell r="I716">
            <v>0</v>
          </cell>
          <cell r="J716">
            <v>0</v>
          </cell>
          <cell r="K716">
            <v>0</v>
          </cell>
        </row>
        <row r="717">
          <cell r="A717" t="str">
            <v>13DSEZN</v>
          </cell>
          <cell r="B717" t="str">
            <v>PAGARES FISCO POR TRANSFERENCIAS</v>
          </cell>
          <cell r="C717">
            <v>4294171</v>
          </cell>
          <cell r="D717">
            <v>4406446</v>
          </cell>
          <cell r="E717">
            <v>4253354</v>
          </cell>
          <cell r="F717">
            <v>4124472</v>
          </cell>
          <cell r="G717">
            <v>4152540</v>
          </cell>
          <cell r="H717">
            <v>3907282</v>
          </cell>
          <cell r="I717">
            <v>3954412</v>
          </cell>
          <cell r="J717">
            <v>3919387</v>
          </cell>
          <cell r="K717">
            <v>3727394</v>
          </cell>
        </row>
        <row r="718">
          <cell r="A718" t="str">
            <v>-</v>
          </cell>
          <cell r="B718" t="str">
            <v>REAJ.P.RECIB.S.PAGARES FISCO LEY 18267 ART.39</v>
          </cell>
          <cell r="C718">
            <v>0</v>
          </cell>
          <cell r="D718">
            <v>0</v>
          </cell>
          <cell r="E718">
            <v>0</v>
          </cell>
          <cell r="F718">
            <v>0</v>
          </cell>
          <cell r="G718">
            <v>0</v>
          </cell>
          <cell r="H718">
            <v>0</v>
          </cell>
          <cell r="I718">
            <v>0</v>
          </cell>
          <cell r="J718">
            <v>0</v>
          </cell>
          <cell r="K718">
            <v>0</v>
          </cell>
        </row>
        <row r="719">
          <cell r="A719" t="str">
            <v>13DUEZN</v>
          </cell>
          <cell r="B719" t="str">
            <v xml:space="preserve">INTERESES POR RECIBIR SOBRE PAGARES FISCO </v>
          </cell>
          <cell r="C719">
            <v>10552</v>
          </cell>
          <cell r="D719">
            <v>17890</v>
          </cell>
          <cell r="E719">
            <v>24085</v>
          </cell>
          <cell r="F719">
            <v>29965</v>
          </cell>
          <cell r="G719">
            <v>36824</v>
          </cell>
          <cell r="H719">
            <v>2709</v>
          </cell>
          <cell r="I719">
            <v>7882</v>
          </cell>
          <cell r="J719">
            <v>12908</v>
          </cell>
          <cell r="K719">
            <v>17121</v>
          </cell>
        </row>
        <row r="720">
          <cell r="A720" t="str">
            <v>-</v>
          </cell>
          <cell r="B720" t="str">
            <v>MONEDA CORRIENTE CONTRA FONDOS DE RESERVA</v>
          </cell>
          <cell r="C720">
            <v>0</v>
          </cell>
          <cell r="D720">
            <v>0</v>
          </cell>
          <cell r="E720">
            <v>0</v>
          </cell>
          <cell r="F720">
            <v>0</v>
          </cell>
          <cell r="G720">
            <v>0</v>
          </cell>
          <cell r="H720">
            <v>0</v>
          </cell>
          <cell r="I720">
            <v>0</v>
          </cell>
          <cell r="J720">
            <v>0</v>
          </cell>
          <cell r="K720">
            <v>0</v>
          </cell>
        </row>
        <row r="721">
          <cell r="A721" t="str">
            <v>-</v>
          </cell>
          <cell r="B721" t="str">
            <v>EQUIVALENTE POR COMPRA DE CAMBIO FMI,</v>
          </cell>
          <cell r="C721">
            <v>0</v>
          </cell>
          <cell r="D721">
            <v>0</v>
          </cell>
          <cell r="E721">
            <v>0</v>
          </cell>
          <cell r="F721">
            <v>0</v>
          </cell>
          <cell r="G721">
            <v>0</v>
          </cell>
          <cell r="H721">
            <v>0</v>
          </cell>
          <cell r="I721">
            <v>0</v>
          </cell>
          <cell r="J721">
            <v>0</v>
          </cell>
          <cell r="K721">
            <v>0</v>
          </cell>
        </row>
        <row r="722">
          <cell r="A722" t="str">
            <v>-</v>
          </cell>
          <cell r="B722" t="str">
            <v xml:space="preserve">CAMBIO PROVISIONAL COMPRA DE DOLARES USA CON PACTO, </v>
          </cell>
          <cell r="C722">
            <v>0</v>
          </cell>
          <cell r="D722">
            <v>0</v>
          </cell>
          <cell r="E722">
            <v>0</v>
          </cell>
          <cell r="F722">
            <v>0</v>
          </cell>
          <cell r="G722">
            <v>0</v>
          </cell>
          <cell r="H722">
            <v>0</v>
          </cell>
          <cell r="I722">
            <v>0</v>
          </cell>
          <cell r="J722">
            <v>0</v>
          </cell>
          <cell r="K722">
            <v>0</v>
          </cell>
        </row>
        <row r="723">
          <cell r="A723" t="str">
            <v>-</v>
          </cell>
          <cell r="B723" t="str">
            <v>CAMBIO PROVISIONAL</v>
          </cell>
          <cell r="C723">
            <v>0</v>
          </cell>
          <cell r="D723">
            <v>0</v>
          </cell>
          <cell r="E723">
            <v>0</v>
          </cell>
          <cell r="F723">
            <v>0</v>
          </cell>
          <cell r="G723">
            <v>0</v>
          </cell>
          <cell r="H723">
            <v>0</v>
          </cell>
          <cell r="I723">
            <v>0</v>
          </cell>
          <cell r="J723">
            <v>0</v>
          </cell>
          <cell r="K723">
            <v>0</v>
          </cell>
        </row>
        <row r="724">
          <cell r="A724" t="str">
            <v>-</v>
          </cell>
          <cell r="B724" t="str">
            <v>CAMBIO DE US$,</v>
          </cell>
          <cell r="C724">
            <v>0</v>
          </cell>
          <cell r="D724">
            <v>0</v>
          </cell>
          <cell r="E724">
            <v>0</v>
          </cell>
          <cell r="F724">
            <v>0</v>
          </cell>
          <cell r="G724">
            <v>0</v>
          </cell>
          <cell r="H724">
            <v>0</v>
          </cell>
          <cell r="I724">
            <v>0</v>
          </cell>
          <cell r="J724">
            <v>0</v>
          </cell>
          <cell r="K724">
            <v>0</v>
          </cell>
        </row>
        <row r="725">
          <cell r="A725" t="str">
            <v>-</v>
          </cell>
          <cell r="B725" t="str">
            <v>CAMBIO DE $ AUST</v>
          </cell>
          <cell r="C725">
            <v>0</v>
          </cell>
          <cell r="D725">
            <v>0</v>
          </cell>
          <cell r="E725">
            <v>0</v>
          </cell>
          <cell r="F725">
            <v>0</v>
          </cell>
          <cell r="G725">
            <v>0</v>
          </cell>
          <cell r="H725">
            <v>0</v>
          </cell>
          <cell r="I725">
            <v>0</v>
          </cell>
          <cell r="J725">
            <v>0</v>
          </cell>
          <cell r="K725">
            <v>0</v>
          </cell>
        </row>
        <row r="726">
          <cell r="A726" t="str">
            <v>-</v>
          </cell>
          <cell r="B726" t="str">
            <v>CAMBIOS DE $ CAN</v>
          </cell>
          <cell r="C726">
            <v>0</v>
          </cell>
          <cell r="D726">
            <v>0</v>
          </cell>
          <cell r="E726">
            <v>0</v>
          </cell>
          <cell r="F726">
            <v>0</v>
          </cell>
          <cell r="G726">
            <v>0</v>
          </cell>
          <cell r="H726">
            <v>0</v>
          </cell>
          <cell r="I726">
            <v>0</v>
          </cell>
          <cell r="J726">
            <v>0</v>
          </cell>
          <cell r="K726">
            <v>0</v>
          </cell>
        </row>
        <row r="727">
          <cell r="A727" t="str">
            <v>-</v>
          </cell>
          <cell r="B727" t="str">
            <v>CAMBIO DE CRD</v>
          </cell>
          <cell r="C727">
            <v>0</v>
          </cell>
          <cell r="D727">
            <v>0</v>
          </cell>
          <cell r="E727">
            <v>0</v>
          </cell>
          <cell r="F727">
            <v>0</v>
          </cell>
          <cell r="G727">
            <v>0</v>
          </cell>
          <cell r="H727">
            <v>0</v>
          </cell>
          <cell r="I727">
            <v>0</v>
          </cell>
          <cell r="J727">
            <v>0</v>
          </cell>
          <cell r="K727">
            <v>0</v>
          </cell>
        </row>
        <row r="728">
          <cell r="A728" t="str">
            <v>-</v>
          </cell>
          <cell r="B728" t="str">
            <v>CAMBIO DE CR.N,</v>
          </cell>
          <cell r="C728">
            <v>0</v>
          </cell>
          <cell r="D728">
            <v>0</v>
          </cell>
          <cell r="E728">
            <v>0</v>
          </cell>
          <cell r="F728">
            <v>0</v>
          </cell>
          <cell r="G728">
            <v>0</v>
          </cell>
          <cell r="H728">
            <v>0</v>
          </cell>
          <cell r="I728">
            <v>0</v>
          </cell>
          <cell r="J728">
            <v>0</v>
          </cell>
          <cell r="K728">
            <v>0</v>
          </cell>
        </row>
        <row r="729">
          <cell r="A729" t="str">
            <v>-</v>
          </cell>
          <cell r="B729" t="str">
            <v>CAMBIOS DE CR.S.</v>
          </cell>
          <cell r="C729">
            <v>0</v>
          </cell>
          <cell r="D729">
            <v>0</v>
          </cell>
          <cell r="E729">
            <v>0</v>
          </cell>
          <cell r="F729">
            <v>0</v>
          </cell>
          <cell r="G729">
            <v>0</v>
          </cell>
          <cell r="H729">
            <v>0</v>
          </cell>
          <cell r="I729">
            <v>0</v>
          </cell>
          <cell r="J729">
            <v>0</v>
          </cell>
          <cell r="K729">
            <v>0</v>
          </cell>
        </row>
        <row r="730">
          <cell r="A730" t="str">
            <v>-</v>
          </cell>
          <cell r="B730" t="str">
            <v>CAMBIO DE PESOS ANDINOS,</v>
          </cell>
          <cell r="C730">
            <v>0</v>
          </cell>
          <cell r="D730">
            <v>0</v>
          </cell>
          <cell r="E730">
            <v>0</v>
          </cell>
          <cell r="F730">
            <v>0</v>
          </cell>
          <cell r="G730">
            <v>0</v>
          </cell>
          <cell r="H730">
            <v>0</v>
          </cell>
          <cell r="I730">
            <v>0</v>
          </cell>
          <cell r="J730">
            <v>0</v>
          </cell>
          <cell r="K730">
            <v>0</v>
          </cell>
        </row>
        <row r="731">
          <cell r="A731" t="str">
            <v>-</v>
          </cell>
          <cell r="B731" t="str">
            <v>CAMBIO DE FL H</v>
          </cell>
          <cell r="C731">
            <v>0</v>
          </cell>
          <cell r="D731">
            <v>0</v>
          </cell>
          <cell r="E731">
            <v>0</v>
          </cell>
          <cell r="F731">
            <v>0</v>
          </cell>
          <cell r="G731">
            <v>0</v>
          </cell>
          <cell r="H731">
            <v>0</v>
          </cell>
          <cell r="I731">
            <v>0</v>
          </cell>
          <cell r="J731">
            <v>0</v>
          </cell>
          <cell r="K731">
            <v>0</v>
          </cell>
        </row>
        <row r="732">
          <cell r="A732" t="str">
            <v>-</v>
          </cell>
          <cell r="B732" t="str">
            <v>CAMBIO DE FR.B</v>
          </cell>
          <cell r="C732">
            <v>0</v>
          </cell>
          <cell r="D732">
            <v>0</v>
          </cell>
          <cell r="E732">
            <v>0</v>
          </cell>
          <cell r="F732">
            <v>0</v>
          </cell>
          <cell r="G732">
            <v>0</v>
          </cell>
          <cell r="H732">
            <v>0</v>
          </cell>
          <cell r="I732">
            <v>0</v>
          </cell>
          <cell r="J732">
            <v>0</v>
          </cell>
          <cell r="K732">
            <v>0</v>
          </cell>
        </row>
        <row r="733">
          <cell r="A733" t="str">
            <v>-</v>
          </cell>
          <cell r="B733" t="str">
            <v>CAMBIO DE FR.F</v>
          </cell>
          <cell r="C733">
            <v>0</v>
          </cell>
          <cell r="D733">
            <v>0</v>
          </cell>
          <cell r="E733">
            <v>0</v>
          </cell>
          <cell r="F733">
            <v>0</v>
          </cell>
          <cell r="G733">
            <v>0</v>
          </cell>
          <cell r="H733">
            <v>0</v>
          </cell>
          <cell r="I733">
            <v>0</v>
          </cell>
          <cell r="J733">
            <v>0</v>
          </cell>
          <cell r="K733">
            <v>0</v>
          </cell>
        </row>
        <row r="734">
          <cell r="A734" t="str">
            <v>-</v>
          </cell>
          <cell r="B734" t="str">
            <v>CAMBIO DE FR.S</v>
          </cell>
          <cell r="C734">
            <v>0</v>
          </cell>
          <cell r="D734">
            <v>0</v>
          </cell>
          <cell r="E734">
            <v>0</v>
          </cell>
          <cell r="F734">
            <v>0</v>
          </cell>
          <cell r="G734">
            <v>0</v>
          </cell>
          <cell r="H734">
            <v>0</v>
          </cell>
          <cell r="I734">
            <v>0</v>
          </cell>
          <cell r="J734">
            <v>0</v>
          </cell>
          <cell r="K734">
            <v>0</v>
          </cell>
        </row>
        <row r="735">
          <cell r="A735" t="str">
            <v>-</v>
          </cell>
          <cell r="B735" t="str">
            <v>CAMBIO DE L.E</v>
          </cell>
          <cell r="C735">
            <v>0</v>
          </cell>
          <cell r="D735">
            <v>0</v>
          </cell>
          <cell r="E735">
            <v>0</v>
          </cell>
          <cell r="F735">
            <v>0</v>
          </cell>
          <cell r="G735">
            <v>0</v>
          </cell>
          <cell r="H735">
            <v>0</v>
          </cell>
          <cell r="I735">
            <v>0</v>
          </cell>
          <cell r="J735">
            <v>0</v>
          </cell>
          <cell r="K735">
            <v>0</v>
          </cell>
        </row>
        <row r="736">
          <cell r="A736" t="str">
            <v>-</v>
          </cell>
          <cell r="B736" t="str">
            <v>CAMBIO LIT</v>
          </cell>
          <cell r="C736">
            <v>0</v>
          </cell>
          <cell r="D736">
            <v>0</v>
          </cell>
          <cell r="E736">
            <v>0</v>
          </cell>
          <cell r="F736">
            <v>0</v>
          </cell>
          <cell r="G736">
            <v>0</v>
          </cell>
          <cell r="H736">
            <v>0</v>
          </cell>
          <cell r="I736">
            <v>0</v>
          </cell>
          <cell r="J736">
            <v>0</v>
          </cell>
          <cell r="K736">
            <v>0</v>
          </cell>
        </row>
        <row r="737">
          <cell r="A737" t="str">
            <v>-</v>
          </cell>
          <cell r="B737" t="str">
            <v>CAMBIO D.M</v>
          </cell>
          <cell r="C737">
            <v>0</v>
          </cell>
          <cell r="D737">
            <v>0</v>
          </cell>
          <cell r="E737">
            <v>0</v>
          </cell>
          <cell r="F737">
            <v>0</v>
          </cell>
          <cell r="G737">
            <v>0</v>
          </cell>
          <cell r="H737">
            <v>0</v>
          </cell>
          <cell r="I737">
            <v>0</v>
          </cell>
          <cell r="J737">
            <v>0</v>
          </cell>
          <cell r="K737">
            <v>0</v>
          </cell>
        </row>
        <row r="738">
          <cell r="A738" t="str">
            <v>-</v>
          </cell>
          <cell r="B738" t="str">
            <v>CAMBIO DE PESETAS</v>
          </cell>
          <cell r="C738">
            <v>0</v>
          </cell>
          <cell r="D738">
            <v>0</v>
          </cell>
          <cell r="E738">
            <v>0</v>
          </cell>
          <cell r="F738">
            <v>0</v>
          </cell>
          <cell r="G738">
            <v>0</v>
          </cell>
          <cell r="H738">
            <v>0</v>
          </cell>
          <cell r="I738">
            <v>0</v>
          </cell>
          <cell r="J738">
            <v>0</v>
          </cell>
          <cell r="K738">
            <v>0</v>
          </cell>
        </row>
        <row r="739">
          <cell r="A739" t="str">
            <v>-</v>
          </cell>
          <cell r="B739" t="str">
            <v>CAMBIO DE US$ MESA DE DINERO</v>
          </cell>
          <cell r="C739">
            <v>0</v>
          </cell>
          <cell r="D739">
            <v>0</v>
          </cell>
          <cell r="E739">
            <v>0</v>
          </cell>
          <cell r="F739">
            <v>0</v>
          </cell>
          <cell r="G739">
            <v>0</v>
          </cell>
          <cell r="H739">
            <v>0</v>
          </cell>
          <cell r="I739">
            <v>0</v>
          </cell>
          <cell r="J739">
            <v>0</v>
          </cell>
          <cell r="K739">
            <v>0</v>
          </cell>
        </row>
        <row r="740">
          <cell r="A740" t="str">
            <v>-</v>
          </cell>
          <cell r="B740" t="str">
            <v>CAMBIO DE SCH.AUST</v>
          </cell>
          <cell r="C740">
            <v>0</v>
          </cell>
          <cell r="D740">
            <v>0</v>
          </cell>
          <cell r="E740">
            <v>0</v>
          </cell>
          <cell r="F740">
            <v>0</v>
          </cell>
          <cell r="G740">
            <v>0</v>
          </cell>
          <cell r="H740">
            <v>0</v>
          </cell>
          <cell r="I740">
            <v>0</v>
          </cell>
          <cell r="J740">
            <v>0</v>
          </cell>
          <cell r="K740">
            <v>0</v>
          </cell>
        </row>
        <row r="741">
          <cell r="A741" t="str">
            <v>-</v>
          </cell>
          <cell r="B741" t="str">
            <v>CAMBIO UNIDAD DE CUENTA BID</v>
          </cell>
          <cell r="C741">
            <v>0</v>
          </cell>
          <cell r="D741">
            <v>0</v>
          </cell>
          <cell r="E741">
            <v>0</v>
          </cell>
          <cell r="F741">
            <v>0</v>
          </cell>
          <cell r="G741">
            <v>0</v>
          </cell>
          <cell r="H741">
            <v>0</v>
          </cell>
          <cell r="I741">
            <v>0</v>
          </cell>
          <cell r="J741">
            <v>0</v>
          </cell>
          <cell r="K741">
            <v>0</v>
          </cell>
        </row>
        <row r="742">
          <cell r="A742" t="str">
            <v>-</v>
          </cell>
          <cell r="B742" t="str">
            <v>CAMBIO DE YENS</v>
          </cell>
          <cell r="C742">
            <v>0</v>
          </cell>
          <cell r="D742">
            <v>0</v>
          </cell>
          <cell r="E742">
            <v>0</v>
          </cell>
          <cell r="F742">
            <v>0</v>
          </cell>
          <cell r="G742">
            <v>0</v>
          </cell>
          <cell r="H742">
            <v>0</v>
          </cell>
          <cell r="I742">
            <v>0</v>
          </cell>
          <cell r="J742">
            <v>0</v>
          </cell>
          <cell r="K742">
            <v>0</v>
          </cell>
        </row>
        <row r="743">
          <cell r="A743" t="str">
            <v>-</v>
          </cell>
          <cell r="B743" t="str">
            <v>CAMBIO DE MARKKA,</v>
          </cell>
          <cell r="C743">
            <v>0</v>
          </cell>
          <cell r="D743">
            <v>0</v>
          </cell>
          <cell r="E743">
            <v>0</v>
          </cell>
          <cell r="F743">
            <v>0</v>
          </cell>
          <cell r="G743">
            <v>0</v>
          </cell>
          <cell r="H743">
            <v>0</v>
          </cell>
          <cell r="I743">
            <v>0</v>
          </cell>
          <cell r="J743">
            <v>0</v>
          </cell>
          <cell r="K743">
            <v>0</v>
          </cell>
        </row>
        <row r="744">
          <cell r="A744" t="str">
            <v>-</v>
          </cell>
          <cell r="B744" t="str">
            <v>CAMBIO DE DEG</v>
          </cell>
          <cell r="C744">
            <v>0</v>
          </cell>
          <cell r="D744">
            <v>0</v>
          </cell>
          <cell r="E744">
            <v>0</v>
          </cell>
          <cell r="F744">
            <v>0</v>
          </cell>
          <cell r="G744">
            <v>0</v>
          </cell>
          <cell r="H744">
            <v>0</v>
          </cell>
          <cell r="I744">
            <v>0</v>
          </cell>
          <cell r="J744">
            <v>0</v>
          </cell>
          <cell r="K744">
            <v>0</v>
          </cell>
        </row>
        <row r="745">
          <cell r="A745" t="str">
            <v>-</v>
          </cell>
          <cell r="B745" t="str">
            <v>CAMBIO DE $ ORO</v>
          </cell>
          <cell r="C745">
            <v>0</v>
          </cell>
          <cell r="D745">
            <v>0</v>
          </cell>
          <cell r="E745">
            <v>0</v>
          </cell>
          <cell r="F745">
            <v>0</v>
          </cell>
          <cell r="G745">
            <v>0</v>
          </cell>
          <cell r="H745">
            <v>0</v>
          </cell>
          <cell r="I745">
            <v>0</v>
          </cell>
          <cell r="J745">
            <v>0</v>
          </cell>
          <cell r="K745">
            <v>0</v>
          </cell>
        </row>
        <row r="746">
          <cell r="A746" t="str">
            <v>13EWEZN</v>
          </cell>
          <cell r="B746" t="str">
            <v>DEUDORES POR ARBITRAJES A FUTURO</v>
          </cell>
          <cell r="C746">
            <v>0</v>
          </cell>
          <cell r="D746">
            <v>0</v>
          </cell>
          <cell r="E746">
            <v>0</v>
          </cell>
          <cell r="F746">
            <v>0</v>
          </cell>
          <cell r="G746">
            <v>0</v>
          </cell>
          <cell r="H746">
            <v>0</v>
          </cell>
          <cell r="I746">
            <v>0</v>
          </cell>
          <cell r="J746">
            <v>0</v>
          </cell>
          <cell r="K746">
            <v>0</v>
          </cell>
        </row>
        <row r="747">
          <cell r="A747" t="str">
            <v>-</v>
          </cell>
          <cell r="B747" t="str">
            <v>REPROG.DEUDA TRANSPORTE ACDO 1513</v>
          </cell>
          <cell r="C747">
            <v>0</v>
          </cell>
          <cell r="D747">
            <v>0</v>
          </cell>
          <cell r="E747">
            <v>0</v>
          </cell>
          <cell r="F747">
            <v>0</v>
          </cell>
          <cell r="G747">
            <v>0</v>
          </cell>
          <cell r="H747">
            <v>0</v>
          </cell>
          <cell r="I747">
            <v>0</v>
          </cell>
          <cell r="J747">
            <v>0</v>
          </cell>
          <cell r="K747">
            <v>0</v>
          </cell>
        </row>
        <row r="748">
          <cell r="A748" t="str">
            <v>-</v>
          </cell>
          <cell r="B748" t="str">
            <v>CAMBIO ESPECIAL DIFERENCIAL CAMBIARIO</v>
          </cell>
          <cell r="C748">
            <v>0</v>
          </cell>
          <cell r="D748">
            <v>0</v>
          </cell>
          <cell r="E748">
            <v>0</v>
          </cell>
          <cell r="F748">
            <v>0</v>
          </cell>
          <cell r="G748">
            <v>0</v>
          </cell>
          <cell r="H748">
            <v>0</v>
          </cell>
          <cell r="I748">
            <v>0</v>
          </cell>
          <cell r="J748">
            <v>0</v>
          </cell>
          <cell r="K748">
            <v>0</v>
          </cell>
        </row>
        <row r="749">
          <cell r="A749" t="str">
            <v>-</v>
          </cell>
          <cell r="B749" t="str">
            <v>CAMBIO ESPECIAL ACDO 1470,</v>
          </cell>
          <cell r="C749">
            <v>0</v>
          </cell>
          <cell r="D749">
            <v>0</v>
          </cell>
          <cell r="E749">
            <v>0</v>
          </cell>
          <cell r="F749">
            <v>0</v>
          </cell>
          <cell r="G749">
            <v>0</v>
          </cell>
          <cell r="H749">
            <v>0</v>
          </cell>
          <cell r="I749">
            <v>0</v>
          </cell>
          <cell r="J749">
            <v>0</v>
          </cell>
          <cell r="K749">
            <v>0</v>
          </cell>
        </row>
        <row r="750">
          <cell r="A750" t="str">
            <v>12AYEZN</v>
          </cell>
          <cell r="B750" t="str">
            <v>COMPRA DE DOLARES CON PACTO DE RETROVENTA,</v>
          </cell>
          <cell r="C750">
            <v>0</v>
          </cell>
          <cell r="D750">
            <v>0</v>
          </cell>
          <cell r="E750">
            <v>0</v>
          </cell>
          <cell r="F750">
            <v>0</v>
          </cell>
          <cell r="G750">
            <v>0</v>
          </cell>
          <cell r="H750">
            <v>0</v>
          </cell>
          <cell r="I750">
            <v>0</v>
          </cell>
          <cell r="J750">
            <v>0</v>
          </cell>
          <cell r="K750">
            <v>0</v>
          </cell>
        </row>
        <row r="751">
          <cell r="A751" t="str">
            <v>-</v>
          </cell>
          <cell r="B751" t="str">
            <v>CAMBIO OPERACIONES EXPRESADAS EN DOLARES</v>
          </cell>
          <cell r="C751">
            <v>0</v>
          </cell>
          <cell r="D751">
            <v>0</v>
          </cell>
          <cell r="E751">
            <v>0</v>
          </cell>
          <cell r="F751">
            <v>0</v>
          </cell>
          <cell r="G751">
            <v>0</v>
          </cell>
          <cell r="H751">
            <v>0</v>
          </cell>
          <cell r="I751">
            <v>0</v>
          </cell>
          <cell r="J751">
            <v>0</v>
          </cell>
          <cell r="K751">
            <v>0</v>
          </cell>
        </row>
        <row r="752">
          <cell r="A752" t="str">
            <v>-</v>
          </cell>
          <cell r="B752" t="str">
            <v xml:space="preserve">CAMBIO COMPRA DOLARES CON PACTO RETROVENTA CAP IV, </v>
          </cell>
          <cell r="C752">
            <v>0</v>
          </cell>
          <cell r="D752">
            <v>0</v>
          </cell>
          <cell r="E752">
            <v>0</v>
          </cell>
          <cell r="F752">
            <v>0</v>
          </cell>
          <cell r="G752">
            <v>0</v>
          </cell>
          <cell r="H752">
            <v>0</v>
          </cell>
          <cell r="I752">
            <v>0</v>
          </cell>
          <cell r="J752">
            <v>0</v>
          </cell>
          <cell r="K752">
            <v>0</v>
          </cell>
        </row>
        <row r="753">
          <cell r="A753" t="str">
            <v>-</v>
          </cell>
          <cell r="B753" t="str">
            <v xml:space="preserve">PRESTAMOS HIPOTECARIOS ESPECIALES </v>
          </cell>
          <cell r="C753">
            <v>0</v>
          </cell>
          <cell r="D753">
            <v>0</v>
          </cell>
          <cell r="E753">
            <v>0</v>
          </cell>
          <cell r="F753">
            <v>0</v>
          </cell>
          <cell r="G753">
            <v>0</v>
          </cell>
          <cell r="H753">
            <v>0</v>
          </cell>
          <cell r="I753">
            <v>0</v>
          </cell>
          <cell r="J753">
            <v>0</v>
          </cell>
          <cell r="K753">
            <v>0</v>
          </cell>
        </row>
        <row r="754">
          <cell r="A754" t="str">
            <v>-</v>
          </cell>
          <cell r="B754" t="str">
            <v xml:space="preserve">REAJ.P.RECIBIR S.PRESTAMOS HIPOTECARIOS ESPECIALES, </v>
          </cell>
          <cell r="C754">
            <v>0</v>
          </cell>
          <cell r="D754">
            <v>0</v>
          </cell>
          <cell r="E754">
            <v>0</v>
          </cell>
          <cell r="F754">
            <v>0</v>
          </cell>
          <cell r="G754">
            <v>0</v>
          </cell>
          <cell r="H754">
            <v>0</v>
          </cell>
          <cell r="I754">
            <v>0</v>
          </cell>
          <cell r="J754">
            <v>0</v>
          </cell>
          <cell r="K754">
            <v>0</v>
          </cell>
        </row>
        <row r="755">
          <cell r="A755" t="str">
            <v>-</v>
          </cell>
          <cell r="B755" t="str">
            <v>CAMBIO DE ECU</v>
          </cell>
          <cell r="C755">
            <v>0</v>
          </cell>
          <cell r="D755">
            <v>0</v>
          </cell>
          <cell r="E755">
            <v>0</v>
          </cell>
          <cell r="F755">
            <v>0</v>
          </cell>
          <cell r="G755">
            <v>0</v>
          </cell>
          <cell r="H755">
            <v>0</v>
          </cell>
          <cell r="I755">
            <v>0</v>
          </cell>
          <cell r="J755">
            <v>0</v>
          </cell>
          <cell r="K755">
            <v>0</v>
          </cell>
        </row>
        <row r="756">
          <cell r="A756" t="str">
            <v>-</v>
          </cell>
          <cell r="B756" t="str">
            <v>CAMBIO REPROGRAMACION DEUDAS EXPRESADAS EN US$ ACD</v>
          </cell>
          <cell r="C756">
            <v>0</v>
          </cell>
          <cell r="D756">
            <v>0</v>
          </cell>
          <cell r="E756">
            <v>0</v>
          </cell>
          <cell r="F756">
            <v>0</v>
          </cell>
          <cell r="G756">
            <v>0</v>
          </cell>
          <cell r="H756">
            <v>0</v>
          </cell>
          <cell r="I756">
            <v>0</v>
          </cell>
          <cell r="J756">
            <v>0</v>
          </cell>
          <cell r="K756">
            <v>0</v>
          </cell>
        </row>
        <row r="757">
          <cell r="A757" t="str">
            <v>-</v>
          </cell>
          <cell r="B757" t="str">
            <v>PACTO RETROVENTA CON T/C EN U.F.</v>
          </cell>
          <cell r="C757">
            <v>0</v>
          </cell>
          <cell r="D757">
            <v>0</v>
          </cell>
          <cell r="E757">
            <v>0</v>
          </cell>
          <cell r="F757">
            <v>0</v>
          </cell>
          <cell r="G757">
            <v>0</v>
          </cell>
          <cell r="H757">
            <v>0</v>
          </cell>
          <cell r="I757">
            <v>0</v>
          </cell>
          <cell r="J757">
            <v>0</v>
          </cell>
          <cell r="K757">
            <v>0</v>
          </cell>
        </row>
        <row r="758">
          <cell r="A758" t="str">
            <v>-</v>
          </cell>
          <cell r="B758" t="str">
            <v>C REPROG DEUDAS SECTOR PROD EXPR EN US$ AC1578,</v>
          </cell>
          <cell r="C758">
            <v>0</v>
          </cell>
          <cell r="D758">
            <v>0</v>
          </cell>
          <cell r="E758">
            <v>0</v>
          </cell>
          <cell r="F758">
            <v>0</v>
          </cell>
          <cell r="G758">
            <v>0</v>
          </cell>
          <cell r="H758">
            <v>0</v>
          </cell>
          <cell r="I758">
            <v>0</v>
          </cell>
          <cell r="J758">
            <v>0</v>
          </cell>
          <cell r="K758">
            <v>0</v>
          </cell>
        </row>
        <row r="759">
          <cell r="A759" t="str">
            <v>-</v>
          </cell>
          <cell r="B759" t="str">
            <v xml:space="preserve">BINES RECIBIDOS EN PAGO O ADJUDICADOS </v>
          </cell>
          <cell r="C759">
            <v>0</v>
          </cell>
          <cell r="D759">
            <v>0</v>
          </cell>
          <cell r="E759">
            <v>0</v>
          </cell>
          <cell r="F759">
            <v>0</v>
          </cell>
          <cell r="G759">
            <v>0</v>
          </cell>
          <cell r="H759">
            <v>0</v>
          </cell>
          <cell r="I759">
            <v>0</v>
          </cell>
          <cell r="J759">
            <v>0</v>
          </cell>
          <cell r="K759">
            <v>0</v>
          </cell>
        </row>
        <row r="760">
          <cell r="A760" t="str">
            <v>-</v>
          </cell>
          <cell r="B760" t="str">
            <v>CAMBIO ACUERDO 1578 (DESDOLARIZACION)</v>
          </cell>
          <cell r="C760">
            <v>0</v>
          </cell>
          <cell r="D760">
            <v>0</v>
          </cell>
          <cell r="E760">
            <v>0</v>
          </cell>
          <cell r="F760">
            <v>0</v>
          </cell>
          <cell r="G760">
            <v>0</v>
          </cell>
          <cell r="H760">
            <v>0</v>
          </cell>
          <cell r="I760">
            <v>0</v>
          </cell>
          <cell r="J760">
            <v>0</v>
          </cell>
          <cell r="K760">
            <v>0</v>
          </cell>
        </row>
        <row r="761">
          <cell r="A761" t="str">
            <v>-</v>
          </cell>
          <cell r="B761" t="str">
            <v>CUENTA CORRIENTE CON CORFO LEY N 18401</v>
          </cell>
          <cell r="C761">
            <v>0</v>
          </cell>
          <cell r="D761">
            <v>0</v>
          </cell>
          <cell r="E761">
            <v>0</v>
          </cell>
          <cell r="F761">
            <v>0</v>
          </cell>
          <cell r="G761">
            <v>0</v>
          </cell>
          <cell r="H761">
            <v>0</v>
          </cell>
          <cell r="I761">
            <v>0</v>
          </cell>
          <cell r="J761">
            <v>0</v>
          </cell>
          <cell r="K761">
            <v>0</v>
          </cell>
        </row>
        <row r="762">
          <cell r="A762" t="str">
            <v>-</v>
          </cell>
          <cell r="B762" t="str">
            <v>TRANSFERENCIA FISCAL ARTICULO 13 LEY 18401</v>
          </cell>
          <cell r="C762">
            <v>0</v>
          </cell>
          <cell r="D762">
            <v>0</v>
          </cell>
          <cell r="E762">
            <v>0</v>
          </cell>
          <cell r="F762">
            <v>0</v>
          </cell>
          <cell r="G762">
            <v>0</v>
          </cell>
          <cell r="H762">
            <v>0</v>
          </cell>
          <cell r="I762">
            <v>0</v>
          </cell>
          <cell r="J762">
            <v>0</v>
          </cell>
          <cell r="K762">
            <v>0</v>
          </cell>
        </row>
        <row r="763">
          <cell r="A763" t="str">
            <v>-</v>
          </cell>
          <cell r="B763" t="str">
            <v xml:space="preserve">REAJ.P/REC.DE TRANSF.FISCAL ART 13 LEY N 18401 </v>
          </cell>
          <cell r="C763">
            <v>0</v>
          </cell>
          <cell r="D763">
            <v>0</v>
          </cell>
          <cell r="E763">
            <v>0</v>
          </cell>
          <cell r="F763">
            <v>0</v>
          </cell>
          <cell r="G763">
            <v>0</v>
          </cell>
          <cell r="H763">
            <v>0</v>
          </cell>
          <cell r="I763">
            <v>0</v>
          </cell>
          <cell r="J763">
            <v>0</v>
          </cell>
          <cell r="K763">
            <v>0</v>
          </cell>
        </row>
        <row r="764">
          <cell r="A764" t="str">
            <v>-</v>
          </cell>
          <cell r="B764" t="str">
            <v>PACTO RETROVENTA CAP IV E 3 CNF</v>
          </cell>
          <cell r="C764">
            <v>0</v>
          </cell>
          <cell r="D764">
            <v>0</v>
          </cell>
          <cell r="E764">
            <v>0</v>
          </cell>
          <cell r="F764">
            <v>0</v>
          </cell>
          <cell r="G764">
            <v>0</v>
          </cell>
          <cell r="H764">
            <v>0</v>
          </cell>
          <cell r="I764">
            <v>0</v>
          </cell>
          <cell r="J764">
            <v>0</v>
          </cell>
          <cell r="K764">
            <v>0</v>
          </cell>
        </row>
        <row r="765">
          <cell r="A765" t="str">
            <v>-</v>
          </cell>
          <cell r="B765" t="str">
            <v xml:space="preserve">CAMBIO SALDO PRECIO PAGARE ADQUIRIDO AL BECH EXPR, </v>
          </cell>
          <cell r="C765">
            <v>0</v>
          </cell>
          <cell r="D765">
            <v>0</v>
          </cell>
          <cell r="E765">
            <v>0</v>
          </cell>
          <cell r="F765">
            <v>0</v>
          </cell>
          <cell r="G765">
            <v>0</v>
          </cell>
          <cell r="H765">
            <v>0</v>
          </cell>
          <cell r="I765">
            <v>0</v>
          </cell>
          <cell r="J765">
            <v>0</v>
          </cell>
          <cell r="K765">
            <v>0</v>
          </cell>
        </row>
        <row r="766">
          <cell r="A766" t="str">
            <v>13ECEZN</v>
          </cell>
          <cell r="B766" t="str">
            <v xml:space="preserve">CTA CTE ADMINISTRACION BCO.CONTINENTAL L.18430 </v>
          </cell>
          <cell r="C766">
            <v>0</v>
          </cell>
          <cell r="D766">
            <v>0</v>
          </cell>
          <cell r="E766">
            <v>0</v>
          </cell>
          <cell r="F766">
            <v>0</v>
          </cell>
          <cell r="G766">
            <v>0</v>
          </cell>
          <cell r="H766">
            <v>0</v>
          </cell>
          <cell r="I766">
            <v>0</v>
          </cell>
          <cell r="J766">
            <v>0</v>
          </cell>
          <cell r="K766">
            <v>0</v>
          </cell>
        </row>
        <row r="767">
          <cell r="A767" t="str">
            <v>-</v>
          </cell>
          <cell r="B767" t="str">
            <v>CAMBIO DE REMMIMBY</v>
          </cell>
          <cell r="C767">
            <v>0</v>
          </cell>
          <cell r="D767">
            <v>0</v>
          </cell>
          <cell r="E767">
            <v>0</v>
          </cell>
          <cell r="F767">
            <v>0</v>
          </cell>
          <cell r="G767">
            <v>0</v>
          </cell>
          <cell r="H767">
            <v>0</v>
          </cell>
          <cell r="I767">
            <v>0</v>
          </cell>
          <cell r="J767">
            <v>0</v>
          </cell>
          <cell r="K767">
            <v>0</v>
          </cell>
        </row>
        <row r="768">
          <cell r="A768" t="str">
            <v>-</v>
          </cell>
          <cell r="B768" t="str">
            <v xml:space="preserve">CAMBIO CERTIFICADOS DE DEPOSITOS EXPR EN US$ ACDO, </v>
          </cell>
          <cell r="C768">
            <v>0</v>
          </cell>
          <cell r="D768">
            <v>0</v>
          </cell>
          <cell r="E768">
            <v>0</v>
          </cell>
          <cell r="F768">
            <v>0</v>
          </cell>
          <cell r="G768">
            <v>0</v>
          </cell>
          <cell r="H768">
            <v>0</v>
          </cell>
          <cell r="I768">
            <v>0</v>
          </cell>
          <cell r="J768">
            <v>0</v>
          </cell>
          <cell r="K768">
            <v>0</v>
          </cell>
        </row>
        <row r="769">
          <cell r="A769" t="str">
            <v>-</v>
          </cell>
          <cell r="B769" t="str">
            <v xml:space="preserve">CUENTA CORRIENTE ADMINISTRACION BCNV LEY 18412 </v>
          </cell>
          <cell r="C769">
            <v>0</v>
          </cell>
          <cell r="D769">
            <v>0</v>
          </cell>
          <cell r="E769">
            <v>0</v>
          </cell>
          <cell r="F769">
            <v>0</v>
          </cell>
          <cell r="G769">
            <v>0</v>
          </cell>
          <cell r="H769">
            <v>0</v>
          </cell>
          <cell r="I769">
            <v>0</v>
          </cell>
          <cell r="J769">
            <v>0</v>
          </cell>
          <cell r="K769">
            <v>0</v>
          </cell>
        </row>
        <row r="770">
          <cell r="A770" t="str">
            <v>-</v>
          </cell>
          <cell r="B770" t="str">
            <v>CREDITO FISCAL COTIZACION ADICIONAL DE SALUD</v>
          </cell>
          <cell r="C770">
            <v>0</v>
          </cell>
          <cell r="D770">
            <v>0</v>
          </cell>
          <cell r="E770">
            <v>0</v>
          </cell>
          <cell r="F770">
            <v>0</v>
          </cell>
          <cell r="G770">
            <v>0</v>
          </cell>
          <cell r="H770">
            <v>0</v>
          </cell>
          <cell r="I770">
            <v>0</v>
          </cell>
          <cell r="J770">
            <v>0</v>
          </cell>
          <cell r="K770">
            <v>0</v>
          </cell>
        </row>
        <row r="771">
          <cell r="A771" t="str">
            <v>-</v>
          </cell>
          <cell r="B771" t="str">
            <v xml:space="preserve">MATERIALES EN EXISTENCIA </v>
          </cell>
          <cell r="C771">
            <v>0</v>
          </cell>
          <cell r="D771">
            <v>0</v>
          </cell>
          <cell r="E771">
            <v>0</v>
          </cell>
          <cell r="F771">
            <v>0</v>
          </cell>
          <cell r="G771">
            <v>0</v>
          </cell>
          <cell r="H771">
            <v>0</v>
          </cell>
          <cell r="I771">
            <v>0</v>
          </cell>
          <cell r="J771">
            <v>0</v>
          </cell>
          <cell r="K771">
            <v>0</v>
          </cell>
        </row>
        <row r="772">
          <cell r="A772" t="str">
            <v>13DREZN</v>
          </cell>
          <cell r="B772" t="str">
            <v xml:space="preserve">CARTERA ADQUIRIDA A INST.FINANCIERAS </v>
          </cell>
          <cell r="C772">
            <v>0</v>
          </cell>
          <cell r="D772">
            <v>0</v>
          </cell>
          <cell r="E772">
            <v>0</v>
          </cell>
          <cell r="F772">
            <v>0</v>
          </cell>
          <cell r="G772">
            <v>0</v>
          </cell>
          <cell r="H772">
            <v>0</v>
          </cell>
          <cell r="I772">
            <v>0</v>
          </cell>
          <cell r="J772">
            <v>0</v>
          </cell>
          <cell r="K772">
            <v>0</v>
          </cell>
        </row>
        <row r="773">
          <cell r="A773" t="str">
            <v>-</v>
          </cell>
          <cell r="B773" t="str">
            <v>REAJ.P.REC.S.CARTERA ADQUIRIDA A INST.FINANC.</v>
          </cell>
          <cell r="C773">
            <v>0</v>
          </cell>
          <cell r="D773">
            <v>0</v>
          </cell>
          <cell r="E773">
            <v>0</v>
          </cell>
          <cell r="F773">
            <v>0</v>
          </cell>
          <cell r="G773">
            <v>0</v>
          </cell>
          <cell r="H773">
            <v>0</v>
          </cell>
          <cell r="I773">
            <v>0</v>
          </cell>
          <cell r="J773">
            <v>0</v>
          </cell>
          <cell r="K773">
            <v>0</v>
          </cell>
        </row>
        <row r="774">
          <cell r="A774" t="str">
            <v>-</v>
          </cell>
          <cell r="B774" t="str">
            <v xml:space="preserve">COMPRA CARTERA C/PACTO REVENTA PAG.LETRAS AC.1555, </v>
          </cell>
          <cell r="C774">
            <v>0</v>
          </cell>
          <cell r="D774">
            <v>0</v>
          </cell>
          <cell r="E774">
            <v>0</v>
          </cell>
          <cell r="F774">
            <v>0</v>
          </cell>
          <cell r="G774">
            <v>0</v>
          </cell>
          <cell r="H774">
            <v>0</v>
          </cell>
          <cell r="I774">
            <v>0</v>
          </cell>
          <cell r="J774">
            <v>0</v>
          </cell>
          <cell r="K774">
            <v>0</v>
          </cell>
        </row>
        <row r="775">
          <cell r="A775" t="str">
            <v>-</v>
          </cell>
          <cell r="B775" t="str">
            <v>REAJ.COMP.CART.C/PACTO REVTA.PAG.C.LETRAS AC.1555</v>
          </cell>
          <cell r="C775">
            <v>0</v>
          </cell>
          <cell r="D775">
            <v>0</v>
          </cell>
          <cell r="E775">
            <v>0</v>
          </cell>
          <cell r="F775">
            <v>0</v>
          </cell>
          <cell r="G775">
            <v>0</v>
          </cell>
          <cell r="H775">
            <v>0</v>
          </cell>
          <cell r="I775">
            <v>0</v>
          </cell>
          <cell r="J775">
            <v>0</v>
          </cell>
          <cell r="K775">
            <v>0</v>
          </cell>
        </row>
        <row r="776">
          <cell r="A776" t="str">
            <v>12BHWZN</v>
          </cell>
          <cell r="B776" t="str">
            <v xml:space="preserve">  .PERDIDAS MONETARIAS MN</v>
          </cell>
          <cell r="C776">
            <v>132492</v>
          </cell>
          <cell r="D776">
            <v>266435</v>
          </cell>
          <cell r="E776">
            <v>130419</v>
          </cell>
          <cell r="F776">
            <v>204500</v>
          </cell>
          <cell r="G776">
            <v>155015</v>
          </cell>
          <cell r="H776">
            <v>279386</v>
          </cell>
          <cell r="I776">
            <v>178327</v>
          </cell>
          <cell r="J776">
            <v>257036</v>
          </cell>
          <cell r="K776">
            <v>601702</v>
          </cell>
        </row>
        <row r="777">
          <cell r="A777" t="str">
            <v>13PANZN</v>
          </cell>
          <cell r="B777" t="str">
            <v>REAJUSTES PAGADOS</v>
          </cell>
          <cell r="C777">
            <v>0</v>
          </cell>
          <cell r="D777">
            <v>0</v>
          </cell>
          <cell r="E777">
            <v>0</v>
          </cell>
          <cell r="F777">
            <v>0</v>
          </cell>
          <cell r="G777">
            <v>0</v>
          </cell>
          <cell r="H777">
            <v>0</v>
          </cell>
          <cell r="I777">
            <v>0</v>
          </cell>
          <cell r="J777">
            <v>0</v>
          </cell>
          <cell r="K777">
            <v>0</v>
          </cell>
        </row>
        <row r="778">
          <cell r="A778" t="str">
            <v>13PBNZN</v>
          </cell>
          <cell r="B778" t="str">
            <v xml:space="preserve">REAJUSTES PAGADOS S/OBL.FIS.P.ADM.LC.PROG OI BC </v>
          </cell>
          <cell r="C778">
            <v>0</v>
          </cell>
          <cell r="D778">
            <v>0</v>
          </cell>
          <cell r="E778">
            <v>0</v>
          </cell>
          <cell r="F778">
            <v>0</v>
          </cell>
          <cell r="G778">
            <v>0</v>
          </cell>
          <cell r="H778">
            <v>0</v>
          </cell>
          <cell r="I778">
            <v>0</v>
          </cell>
          <cell r="J778">
            <v>0</v>
          </cell>
          <cell r="K778">
            <v>0</v>
          </cell>
        </row>
        <row r="779">
          <cell r="A779" t="str">
            <v>13PCNZN</v>
          </cell>
          <cell r="B779" t="str">
            <v>REAJUSTES PAGADOS S/OBL.FIS.P.ADM.LC.PROG OI BECH, BBC, BCC,</v>
          </cell>
          <cell r="C779">
            <v>0</v>
          </cell>
          <cell r="D779">
            <v>0</v>
          </cell>
          <cell r="E779">
            <v>0</v>
          </cell>
          <cell r="F779">
            <v>0</v>
          </cell>
          <cell r="G779">
            <v>0</v>
          </cell>
          <cell r="H779">
            <v>0</v>
          </cell>
          <cell r="I779">
            <v>0</v>
          </cell>
          <cell r="J779">
            <v>0</v>
          </cell>
          <cell r="K779">
            <v>0</v>
          </cell>
        </row>
        <row r="780">
          <cell r="A780" t="str">
            <v>13PDNZN</v>
          </cell>
          <cell r="B780" t="str">
            <v>REAJUSTES PAGADOS S/OBL.FIS.P.ADM.LC.PROG OI O.INS</v>
          </cell>
          <cell r="C780">
            <v>0</v>
          </cell>
          <cell r="D780">
            <v>0</v>
          </cell>
          <cell r="E780">
            <v>0</v>
          </cell>
          <cell r="F780">
            <v>0</v>
          </cell>
          <cell r="G780">
            <v>0</v>
          </cell>
          <cell r="H780">
            <v>0</v>
          </cell>
          <cell r="I780">
            <v>0</v>
          </cell>
          <cell r="J780">
            <v>0</v>
          </cell>
          <cell r="K780">
            <v>0</v>
          </cell>
        </row>
        <row r="781">
          <cell r="A781" t="str">
            <v>13PENZN</v>
          </cell>
          <cell r="B781" t="str">
            <v>REAJUSTES PAGADOS S/OBL.FIS.P.ADM.LC.PROG OI INS.S,</v>
          </cell>
          <cell r="C781">
            <v>0</v>
          </cell>
          <cell r="D781">
            <v>0</v>
          </cell>
          <cell r="E781">
            <v>0</v>
          </cell>
          <cell r="F781">
            <v>0</v>
          </cell>
          <cell r="G781">
            <v>0</v>
          </cell>
          <cell r="H781">
            <v>0</v>
          </cell>
          <cell r="I781">
            <v>0</v>
          </cell>
          <cell r="J781">
            <v>0</v>
          </cell>
          <cell r="K781">
            <v>0</v>
          </cell>
        </row>
        <row r="782">
          <cell r="A782" t="str">
            <v>13PFNZN</v>
          </cell>
          <cell r="B782" t="str">
            <v>REAJUSTES PAGADOS POR PRBC SOC.FIN.</v>
          </cell>
          <cell r="C782">
            <v>-180</v>
          </cell>
          <cell r="D782">
            <v>-208</v>
          </cell>
          <cell r="E782">
            <v>-118</v>
          </cell>
          <cell r="F782">
            <v>-79</v>
          </cell>
          <cell r="G782">
            <v>-79</v>
          </cell>
          <cell r="H782">
            <v>-84</v>
          </cell>
          <cell r="I782">
            <v>-86</v>
          </cell>
          <cell r="J782">
            <v>-87</v>
          </cell>
          <cell r="K782">
            <v>-87</v>
          </cell>
        </row>
        <row r="783">
          <cell r="A783" t="str">
            <v>13PGNZN</v>
          </cell>
          <cell r="B783" t="str">
            <v xml:space="preserve">REAJUSTES PAGADOS POR PRBC-INTS.S.ENCAJE </v>
          </cell>
          <cell r="C783">
            <v>33060</v>
          </cell>
          <cell r="D783">
            <v>66689</v>
          </cell>
          <cell r="E783">
            <v>21486</v>
          </cell>
          <cell r="F783">
            <v>-19673</v>
          </cell>
          <cell r="G783">
            <v>-4562</v>
          </cell>
          <cell r="H783">
            <v>-40369</v>
          </cell>
          <cell r="I783">
            <v>-18566</v>
          </cell>
          <cell r="J783">
            <v>-36227</v>
          </cell>
          <cell r="K783">
            <v>-135783</v>
          </cell>
        </row>
        <row r="784">
          <cell r="A784" t="str">
            <v>13PHNZN</v>
          </cell>
          <cell r="B784" t="str">
            <v>REAJUSTES PAGADOS S/DEPOSITOS TESGRAL</v>
          </cell>
          <cell r="C784">
            <v>0</v>
          </cell>
          <cell r="D784">
            <v>0</v>
          </cell>
          <cell r="E784">
            <v>0</v>
          </cell>
          <cell r="F784">
            <v>0</v>
          </cell>
          <cell r="G784">
            <v>0</v>
          </cell>
          <cell r="H784">
            <v>0</v>
          </cell>
          <cell r="I784">
            <v>0</v>
          </cell>
          <cell r="J784">
            <v>0</v>
          </cell>
          <cell r="K784">
            <v>0</v>
          </cell>
        </row>
        <row r="785">
          <cell r="A785" t="str">
            <v>13PINZN</v>
          </cell>
          <cell r="B785" t="str">
            <v xml:space="preserve">REAJUSTES PAGADOS S/PAGARES DIF.CAMBIARIO </v>
          </cell>
          <cell r="C785">
            <v>0</v>
          </cell>
          <cell r="D785">
            <v>0</v>
          </cell>
          <cell r="E785">
            <v>0</v>
          </cell>
          <cell r="F785">
            <v>0</v>
          </cell>
          <cell r="G785">
            <v>0</v>
          </cell>
          <cell r="H785">
            <v>0</v>
          </cell>
          <cell r="I785">
            <v>0</v>
          </cell>
          <cell r="J785">
            <v>0</v>
          </cell>
          <cell r="K785">
            <v>0</v>
          </cell>
        </row>
        <row r="786">
          <cell r="A786" t="str">
            <v>13PJNZN</v>
          </cell>
          <cell r="B786" t="str">
            <v xml:space="preserve">REAJUSTES PAGADOS S/PAGARES BC.LETRAS DE CREDITO </v>
          </cell>
          <cell r="C786">
            <v>0</v>
          </cell>
          <cell r="D786">
            <v>0</v>
          </cell>
          <cell r="E786">
            <v>0</v>
          </cell>
          <cell r="F786">
            <v>0</v>
          </cell>
          <cell r="G786">
            <v>0</v>
          </cell>
          <cell r="H786">
            <v>0</v>
          </cell>
          <cell r="I786">
            <v>0</v>
          </cell>
          <cell r="J786">
            <v>0</v>
          </cell>
          <cell r="K786">
            <v>0</v>
          </cell>
        </row>
        <row r="787">
          <cell r="A787" t="str">
            <v>13PKNZN</v>
          </cell>
          <cell r="B787" t="str">
            <v>REAJUSTES PAGADOS S/PAGARES BC.REPROGRAMAC.DEUDAS</v>
          </cell>
          <cell r="C787">
            <v>0</v>
          </cell>
          <cell r="D787">
            <v>0</v>
          </cell>
          <cell r="E787">
            <v>0</v>
          </cell>
          <cell r="F787">
            <v>0</v>
          </cell>
          <cell r="G787">
            <v>0</v>
          </cell>
          <cell r="H787">
            <v>0</v>
          </cell>
          <cell r="I787">
            <v>0</v>
          </cell>
          <cell r="J787">
            <v>0</v>
          </cell>
          <cell r="K787">
            <v>0</v>
          </cell>
        </row>
        <row r="788">
          <cell r="A788" t="str">
            <v>13PLNZN</v>
          </cell>
          <cell r="B788" t="str">
            <v>REAJUSTES PAGADOS S/PAGARES BC.ADQ.BONOS BANCARIOS</v>
          </cell>
          <cell r="C788">
            <v>0</v>
          </cell>
          <cell r="D788">
            <v>0</v>
          </cell>
          <cell r="E788">
            <v>0</v>
          </cell>
          <cell r="F788">
            <v>0</v>
          </cell>
          <cell r="G788">
            <v>0</v>
          </cell>
          <cell r="H788">
            <v>0</v>
          </cell>
          <cell r="I788">
            <v>0</v>
          </cell>
          <cell r="J788">
            <v>0</v>
          </cell>
          <cell r="K788">
            <v>0</v>
          </cell>
        </row>
        <row r="789">
          <cell r="A789" t="str">
            <v>13PMNZN</v>
          </cell>
          <cell r="B789" t="str">
            <v xml:space="preserve">REAJUSTES PAGADOS S/OBLIGAC.C.BANCO ESTADO </v>
          </cell>
          <cell r="C789">
            <v>0</v>
          </cell>
          <cell r="D789">
            <v>0</v>
          </cell>
          <cell r="E789">
            <v>0</v>
          </cell>
          <cell r="F789">
            <v>0</v>
          </cell>
          <cell r="G789">
            <v>0</v>
          </cell>
          <cell r="H789">
            <v>0</v>
          </cell>
          <cell r="I789">
            <v>0</v>
          </cell>
          <cell r="J789">
            <v>0</v>
          </cell>
          <cell r="K789">
            <v>0</v>
          </cell>
        </row>
        <row r="790">
          <cell r="A790" t="str">
            <v>13PNNZN</v>
          </cell>
          <cell r="B790" t="str">
            <v>REAJUSTES PAGADOS S/PAGARES REPROG.DEUDAS HIPOT.</v>
          </cell>
          <cell r="C790">
            <v>0</v>
          </cell>
          <cell r="D790">
            <v>0</v>
          </cell>
          <cell r="E790">
            <v>0</v>
          </cell>
          <cell r="F790">
            <v>0</v>
          </cell>
          <cell r="G790">
            <v>0</v>
          </cell>
          <cell r="H790">
            <v>0</v>
          </cell>
          <cell r="I790">
            <v>0</v>
          </cell>
          <cell r="J790">
            <v>0</v>
          </cell>
          <cell r="K790">
            <v>0</v>
          </cell>
        </row>
        <row r="791">
          <cell r="A791" t="str">
            <v>13PPNZN</v>
          </cell>
          <cell r="B791" t="str">
            <v xml:space="preserve">REAJUSTES PAGADOS S/LETRAS EM.CPRA.CART.ACDO 1555, </v>
          </cell>
          <cell r="C791">
            <v>0</v>
          </cell>
          <cell r="D791">
            <v>0</v>
          </cell>
          <cell r="E791">
            <v>0</v>
          </cell>
          <cell r="F791">
            <v>0</v>
          </cell>
          <cell r="G791">
            <v>0</v>
          </cell>
          <cell r="H791">
            <v>0</v>
          </cell>
          <cell r="I791">
            <v>0</v>
          </cell>
          <cell r="J791">
            <v>0</v>
          </cell>
          <cell r="K791">
            <v>0</v>
          </cell>
        </row>
        <row r="792">
          <cell r="A792" t="str">
            <v>13PQNZN</v>
          </cell>
          <cell r="B792" t="str">
            <v xml:space="preserve">REAJUSTES PAGADOS S/PAGARES CPRA.CART.ACDO.1555, </v>
          </cell>
          <cell r="C792">
            <v>0</v>
          </cell>
          <cell r="D792">
            <v>0</v>
          </cell>
          <cell r="E792">
            <v>0</v>
          </cell>
          <cell r="F792">
            <v>0</v>
          </cell>
          <cell r="G792">
            <v>0</v>
          </cell>
          <cell r="H792">
            <v>0</v>
          </cell>
          <cell r="I792">
            <v>0</v>
          </cell>
          <cell r="J792">
            <v>0</v>
          </cell>
          <cell r="K792">
            <v>0</v>
          </cell>
        </row>
        <row r="793">
          <cell r="A793" t="str">
            <v>13PRNZN</v>
          </cell>
          <cell r="B793" t="str">
            <v>REAJUSTES PAGADOS S/PAGARES BC REPROG.CREDITO CONS</v>
          </cell>
          <cell r="C793">
            <v>0</v>
          </cell>
          <cell r="D793">
            <v>0</v>
          </cell>
          <cell r="E793">
            <v>0</v>
          </cell>
          <cell r="F793">
            <v>0</v>
          </cell>
          <cell r="G793">
            <v>0</v>
          </cell>
          <cell r="H793">
            <v>0</v>
          </cell>
          <cell r="I793">
            <v>0</v>
          </cell>
          <cell r="J793">
            <v>0</v>
          </cell>
          <cell r="K793">
            <v>0</v>
          </cell>
        </row>
        <row r="794">
          <cell r="A794" t="str">
            <v>13PSNZN</v>
          </cell>
          <cell r="B794" t="str">
            <v xml:space="preserve">REAJUSTES PAGADOS S/DEPOS.REPROG.DEUDAS SEC.PROD., </v>
          </cell>
          <cell r="C794">
            <v>0</v>
          </cell>
          <cell r="D794">
            <v>0</v>
          </cell>
          <cell r="E794">
            <v>0</v>
          </cell>
          <cell r="F794">
            <v>0</v>
          </cell>
          <cell r="G794">
            <v>0</v>
          </cell>
          <cell r="H794">
            <v>0</v>
          </cell>
          <cell r="I794">
            <v>0</v>
          </cell>
          <cell r="J794">
            <v>0</v>
          </cell>
          <cell r="K794">
            <v>0</v>
          </cell>
        </row>
        <row r="795">
          <cell r="A795" t="str">
            <v>13PTNZN</v>
          </cell>
          <cell r="B795" t="str">
            <v xml:space="preserve">REAJUSTES PAGADOS S/PAGARES BC REPR.DEV.SEC.PROD., </v>
          </cell>
          <cell r="C795">
            <v>0</v>
          </cell>
          <cell r="D795">
            <v>0</v>
          </cell>
          <cell r="E795">
            <v>0</v>
          </cell>
          <cell r="F795">
            <v>0</v>
          </cell>
          <cell r="G795">
            <v>0</v>
          </cell>
          <cell r="H795">
            <v>0</v>
          </cell>
          <cell r="I795">
            <v>0</v>
          </cell>
          <cell r="J795">
            <v>0</v>
          </cell>
          <cell r="K795">
            <v>0</v>
          </cell>
        </row>
        <row r="796">
          <cell r="A796" t="str">
            <v>13PXNZN</v>
          </cell>
          <cell r="B796" t="str">
            <v>REVAL.CRED.CITIBANK-CHILE AC.1634</v>
          </cell>
          <cell r="C796">
            <v>0</v>
          </cell>
          <cell r="D796">
            <v>0</v>
          </cell>
          <cell r="E796">
            <v>0</v>
          </cell>
          <cell r="F796">
            <v>0</v>
          </cell>
          <cell r="G796">
            <v>0</v>
          </cell>
          <cell r="H796">
            <v>0</v>
          </cell>
          <cell r="I796">
            <v>0</v>
          </cell>
          <cell r="J796">
            <v>0</v>
          </cell>
          <cell r="K796">
            <v>0</v>
          </cell>
        </row>
        <row r="797">
          <cell r="A797" t="str">
            <v>13PYNZN</v>
          </cell>
          <cell r="B797" t="str">
            <v xml:space="preserve">REAJ.PAG.P.CERTIFICADO DE DEPOSITO AC 1695 </v>
          </cell>
          <cell r="C797">
            <v>0</v>
          </cell>
          <cell r="D797">
            <v>0</v>
          </cell>
          <cell r="E797">
            <v>0</v>
          </cell>
          <cell r="F797">
            <v>0</v>
          </cell>
          <cell r="G797">
            <v>0</v>
          </cell>
          <cell r="H797">
            <v>0</v>
          </cell>
          <cell r="I797">
            <v>0</v>
          </cell>
          <cell r="J797">
            <v>0</v>
          </cell>
          <cell r="K797">
            <v>0</v>
          </cell>
        </row>
        <row r="798">
          <cell r="A798" t="str">
            <v>13EHNZN</v>
          </cell>
          <cell r="B798" t="str">
            <v>REVALORIZ.TIT.RECON.DEUDA CAP.19 C.CAMB.INTERN.</v>
          </cell>
          <cell r="C798">
            <v>0</v>
          </cell>
          <cell r="D798">
            <v>0</v>
          </cell>
          <cell r="E798">
            <v>0</v>
          </cell>
          <cell r="F798">
            <v>0</v>
          </cell>
          <cell r="G798">
            <v>0</v>
          </cell>
          <cell r="H798">
            <v>0</v>
          </cell>
          <cell r="I798">
            <v>0</v>
          </cell>
          <cell r="J798">
            <v>0</v>
          </cell>
          <cell r="K798">
            <v>0</v>
          </cell>
        </row>
        <row r="799">
          <cell r="A799" t="str">
            <v>13EJNZN</v>
          </cell>
          <cell r="B799" t="str">
            <v>REAJ.PAG.P/CERTIF.EXPRESADOS EN UF ACDO.1691</v>
          </cell>
          <cell r="C799">
            <v>0</v>
          </cell>
          <cell r="D799">
            <v>0</v>
          </cell>
          <cell r="E799">
            <v>0</v>
          </cell>
          <cell r="F799">
            <v>0</v>
          </cell>
          <cell r="G799">
            <v>0</v>
          </cell>
          <cell r="H799">
            <v>0</v>
          </cell>
          <cell r="I799">
            <v>0</v>
          </cell>
          <cell r="J799">
            <v>0</v>
          </cell>
          <cell r="K799">
            <v>0</v>
          </cell>
        </row>
        <row r="800">
          <cell r="A800" t="str">
            <v>13EKNZN</v>
          </cell>
          <cell r="B800" t="str">
            <v xml:space="preserve">REAJ.PAG.S/OBLIG.P/CONV.DE CRED.REDEN.AC.1674 </v>
          </cell>
          <cell r="C800">
            <v>0</v>
          </cell>
          <cell r="D800">
            <v>0</v>
          </cell>
          <cell r="E800">
            <v>0</v>
          </cell>
          <cell r="F800">
            <v>0</v>
          </cell>
          <cell r="G800">
            <v>0</v>
          </cell>
          <cell r="H800">
            <v>0</v>
          </cell>
          <cell r="I800">
            <v>0</v>
          </cell>
          <cell r="J800">
            <v>0</v>
          </cell>
          <cell r="K800">
            <v>0</v>
          </cell>
        </row>
        <row r="801">
          <cell r="A801" t="str">
            <v>13ELNZN</v>
          </cell>
          <cell r="B801" t="str">
            <v>REAJ.PAG.S/PAGARES BC REPROG.DEUD.INST.FIN.LIQ.158,</v>
          </cell>
          <cell r="C801">
            <v>0</v>
          </cell>
          <cell r="D801">
            <v>0</v>
          </cell>
          <cell r="E801">
            <v>0</v>
          </cell>
          <cell r="F801">
            <v>0</v>
          </cell>
          <cell r="G801">
            <v>0</v>
          </cell>
          <cell r="H801">
            <v>0</v>
          </cell>
          <cell r="I801">
            <v>0</v>
          </cell>
          <cell r="J801">
            <v>0</v>
          </cell>
          <cell r="K801">
            <v>0</v>
          </cell>
        </row>
        <row r="802">
          <cell r="A802" t="str">
            <v>13EMNZN</v>
          </cell>
          <cell r="B802" t="str">
            <v xml:space="preserve">REAJ.PAG.POR DEPOSITOS PARA RESERVA TECNICA, </v>
          </cell>
          <cell r="C802">
            <v>0</v>
          </cell>
          <cell r="D802">
            <v>0</v>
          </cell>
          <cell r="E802">
            <v>0</v>
          </cell>
          <cell r="F802">
            <v>0</v>
          </cell>
          <cell r="G802">
            <v>0</v>
          </cell>
          <cell r="H802">
            <v>0</v>
          </cell>
          <cell r="I802">
            <v>0</v>
          </cell>
          <cell r="J802">
            <v>0</v>
          </cell>
          <cell r="K802">
            <v>0</v>
          </cell>
        </row>
        <row r="803">
          <cell r="A803" t="str">
            <v>13ENNZN</v>
          </cell>
          <cell r="B803" t="str">
            <v xml:space="preserve">REAJ.PAG.P/EFECTOS DE COMERCIO REDENOM.TIT.DEU.EXT, </v>
          </cell>
          <cell r="C803">
            <v>-350</v>
          </cell>
          <cell r="D803">
            <v>-405</v>
          </cell>
          <cell r="E803">
            <v>264</v>
          </cell>
          <cell r="F803">
            <v>1455</v>
          </cell>
          <cell r="G803">
            <v>1776</v>
          </cell>
          <cell r="H803">
            <v>1433</v>
          </cell>
          <cell r="I803">
            <v>1301</v>
          </cell>
          <cell r="J803">
            <v>1224</v>
          </cell>
          <cell r="K803">
            <v>1344</v>
          </cell>
        </row>
        <row r="804">
          <cell r="A804" t="str">
            <v>13EPNZN</v>
          </cell>
          <cell r="B804" t="str">
            <v xml:space="preserve">REAJ.PAG.P.PAGARES REAJ.TASA DE INTERES FLOTANTE </v>
          </cell>
          <cell r="C804">
            <v>-2</v>
          </cell>
          <cell r="D804">
            <v>-3</v>
          </cell>
          <cell r="E804">
            <v>2</v>
          </cell>
          <cell r="F804">
            <v>8</v>
          </cell>
          <cell r="G804">
            <v>9</v>
          </cell>
          <cell r="H804">
            <v>8</v>
          </cell>
          <cell r="I804">
            <v>8</v>
          </cell>
          <cell r="J804">
            <v>8</v>
          </cell>
          <cell r="K804">
            <v>8</v>
          </cell>
        </row>
        <row r="805">
          <cell r="A805" t="str">
            <v>13EQNZN</v>
          </cell>
          <cell r="B805" t="str">
            <v>REAJ.PAG.DE C/DEL BANCO POR SALDOS EN CTAS.ESP</v>
          </cell>
          <cell r="C805">
            <v>-335</v>
          </cell>
          <cell r="D805">
            <v>-387</v>
          </cell>
          <cell r="E805">
            <v>253</v>
          </cell>
          <cell r="F805">
            <v>1404</v>
          </cell>
          <cell r="G805">
            <v>1743</v>
          </cell>
          <cell r="H805">
            <v>1743</v>
          </cell>
          <cell r="I805">
            <v>1743</v>
          </cell>
          <cell r="J805">
            <v>1743</v>
          </cell>
          <cell r="K805">
            <v>1743</v>
          </cell>
        </row>
        <row r="806">
          <cell r="A806" t="str">
            <v>13ERNZN</v>
          </cell>
          <cell r="B806" t="str">
            <v>REAJ.PAG.POR PAGARES EN UF ACDO.1836</v>
          </cell>
          <cell r="C806">
            <v>-523</v>
          </cell>
          <cell r="D806">
            <v>-602</v>
          </cell>
          <cell r="E806">
            <v>375</v>
          </cell>
          <cell r="F806">
            <v>418</v>
          </cell>
          <cell r="G806">
            <v>418</v>
          </cell>
          <cell r="H806">
            <v>418</v>
          </cell>
          <cell r="I806">
            <v>418</v>
          </cell>
          <cell r="J806">
            <v>418</v>
          </cell>
          <cell r="K806">
            <v>418</v>
          </cell>
        </row>
        <row r="807">
          <cell r="A807" t="str">
            <v>13ETNZN</v>
          </cell>
          <cell r="B807" t="str">
            <v>REAJ.PAG.P/DEP.A PLAZO EN UF BECH AC.1868</v>
          </cell>
          <cell r="C807">
            <v>0</v>
          </cell>
          <cell r="D807">
            <v>0</v>
          </cell>
          <cell r="E807">
            <v>0</v>
          </cell>
          <cell r="F807">
            <v>0</v>
          </cell>
          <cell r="G807">
            <v>0</v>
          </cell>
          <cell r="H807">
            <v>0</v>
          </cell>
          <cell r="I807">
            <v>0</v>
          </cell>
          <cell r="J807">
            <v>0</v>
          </cell>
          <cell r="K807">
            <v>0</v>
          </cell>
        </row>
        <row r="808">
          <cell r="A808" t="str">
            <v>13EUNZN</v>
          </cell>
          <cell r="B808" t="str">
            <v xml:space="preserve">REAJ.PAG.S/PAGARES REAJUSTABLES C.PAGO CUPONES PRC, </v>
          </cell>
          <cell r="C808">
            <v>80179</v>
          </cell>
          <cell r="D808">
            <v>162508</v>
          </cell>
          <cell r="E808">
            <v>79647</v>
          </cell>
          <cell r="F808">
            <v>45278</v>
          </cell>
          <cell r="G808">
            <v>77314</v>
          </cell>
          <cell r="H808">
            <v>13437</v>
          </cell>
          <cell r="I808">
            <v>38375</v>
          </cell>
          <cell r="J808">
            <v>11804</v>
          </cell>
          <cell r="K808">
            <v>-103730</v>
          </cell>
        </row>
        <row r="809">
          <cell r="A809" t="str">
            <v>13EZNZN</v>
          </cell>
          <cell r="B809" t="str">
            <v xml:space="preserve">REAJ.POR PAGAR S/PAGARES UF BECH.DEUD.ASUM.DE BUF, </v>
          </cell>
          <cell r="C809">
            <v>0</v>
          </cell>
          <cell r="D809">
            <v>0</v>
          </cell>
          <cell r="E809">
            <v>0</v>
          </cell>
          <cell r="F809">
            <v>0</v>
          </cell>
          <cell r="G809">
            <v>0</v>
          </cell>
          <cell r="H809">
            <v>0</v>
          </cell>
          <cell r="I809">
            <v>0</v>
          </cell>
          <cell r="J809">
            <v>0</v>
          </cell>
          <cell r="K809">
            <v>0</v>
          </cell>
        </row>
        <row r="810">
          <cell r="A810" t="str">
            <v>13PZNZN</v>
          </cell>
          <cell r="B810" t="str">
            <v xml:space="preserve">REAJ.PAGADOS POR SALDO PRECIO EXPRESADO EN US$ 162, </v>
          </cell>
          <cell r="C810">
            <v>0</v>
          </cell>
          <cell r="D810">
            <v>0</v>
          </cell>
          <cell r="E810">
            <v>0</v>
          </cell>
          <cell r="F810">
            <v>0</v>
          </cell>
          <cell r="G810">
            <v>0</v>
          </cell>
          <cell r="H810">
            <v>0</v>
          </cell>
          <cell r="I810">
            <v>0</v>
          </cell>
          <cell r="J810">
            <v>0</v>
          </cell>
          <cell r="K810">
            <v>0</v>
          </cell>
        </row>
        <row r="811">
          <cell r="A811" t="str">
            <v>13QBNZN</v>
          </cell>
          <cell r="B811" t="str">
            <v xml:space="preserve">REAJ.PAG.ACUERDO MARCO SOBRE MEDIO AMBIENTE, BBC, </v>
          </cell>
          <cell r="C811">
            <v>736</v>
          </cell>
          <cell r="D811">
            <v>969</v>
          </cell>
          <cell r="E811">
            <v>651</v>
          </cell>
          <cell r="F811">
            <v>752</v>
          </cell>
          <cell r="G811">
            <v>752</v>
          </cell>
          <cell r="H811">
            <v>752</v>
          </cell>
          <cell r="I811">
            <v>752</v>
          </cell>
          <cell r="J811">
            <v>752</v>
          </cell>
          <cell r="K811">
            <v>752</v>
          </cell>
        </row>
        <row r="812">
          <cell r="A812" t="str">
            <v>13PUNZN</v>
          </cell>
          <cell r="B812" t="str">
            <v>PERDIDAS CAMBIO MONETARIAS</v>
          </cell>
          <cell r="C812">
            <v>17750</v>
          </cell>
          <cell r="D812">
            <v>33270</v>
          </cell>
          <cell r="E812">
            <v>17693</v>
          </cell>
          <cell r="F812">
            <v>152519</v>
          </cell>
          <cell r="G812">
            <v>55394</v>
          </cell>
          <cell r="H812">
            <v>280524</v>
          </cell>
          <cell r="I812">
            <v>133159</v>
          </cell>
          <cell r="J812">
            <v>253983</v>
          </cell>
          <cell r="K812">
            <v>808816</v>
          </cell>
        </row>
        <row r="813">
          <cell r="A813" t="str">
            <v>13PVNZN</v>
          </cell>
          <cell r="B813" t="str">
            <v>PROD.REVAL.CTAS.C.ORG.INTER.</v>
          </cell>
          <cell r="C813">
            <v>0</v>
          </cell>
          <cell r="D813">
            <v>0</v>
          </cell>
          <cell r="E813">
            <v>0</v>
          </cell>
          <cell r="F813">
            <v>0</v>
          </cell>
          <cell r="G813">
            <v>0</v>
          </cell>
          <cell r="H813">
            <v>1246</v>
          </cell>
          <cell r="I813">
            <v>0</v>
          </cell>
          <cell r="J813">
            <v>1701</v>
          </cell>
          <cell r="K813">
            <v>3890</v>
          </cell>
        </row>
        <row r="814">
          <cell r="A814" t="str">
            <v>13PWNZN</v>
          </cell>
          <cell r="B814" t="str">
            <v>CORRECCION MONETARIA DEBE</v>
          </cell>
          <cell r="C814">
            <v>2157</v>
          </cell>
          <cell r="D814">
            <v>4604</v>
          </cell>
          <cell r="E814">
            <v>10166</v>
          </cell>
          <cell r="F814">
            <v>22418</v>
          </cell>
          <cell r="G814">
            <v>22250</v>
          </cell>
          <cell r="H814">
            <v>20278</v>
          </cell>
          <cell r="I814">
            <v>21223</v>
          </cell>
          <cell r="J814">
            <v>21717</v>
          </cell>
          <cell r="K814">
            <v>24331</v>
          </cell>
        </row>
        <row r="815">
          <cell r="A815" t="str">
            <v>13ESNZN</v>
          </cell>
          <cell r="B815" t="str">
            <v>PERDIDAS</v>
          </cell>
          <cell r="C815">
            <v>0</v>
          </cell>
          <cell r="D815">
            <v>0</v>
          </cell>
          <cell r="E815">
            <v>0</v>
          </cell>
          <cell r="F815">
            <v>0</v>
          </cell>
          <cell r="G815">
            <v>0</v>
          </cell>
          <cell r="H815">
            <v>0</v>
          </cell>
          <cell r="I815">
            <v>0</v>
          </cell>
          <cell r="J815">
            <v>0</v>
          </cell>
          <cell r="K815">
            <v>0</v>
          </cell>
        </row>
        <row r="816">
          <cell r="A816" t="str">
            <v>12BIWZN</v>
          </cell>
          <cell r="B816" t="str">
            <v xml:space="preserve">  .OTROS ACTIVOS M/N</v>
          </cell>
          <cell r="C816">
            <v>88777</v>
          </cell>
          <cell r="D816">
            <v>161789</v>
          </cell>
          <cell r="E816">
            <v>236559</v>
          </cell>
          <cell r="F816">
            <v>310794</v>
          </cell>
          <cell r="G816">
            <v>389934</v>
          </cell>
          <cell r="H816">
            <v>457116</v>
          </cell>
          <cell r="I816">
            <v>532048</v>
          </cell>
          <cell r="J816">
            <v>601989</v>
          </cell>
          <cell r="K816">
            <v>742202</v>
          </cell>
        </row>
        <row r="817">
          <cell r="A817" t="str">
            <v>12BJWZN</v>
          </cell>
          <cell r="B817" t="str">
            <v xml:space="preserve"> . .GASTOS DE OPERACIÓN M/N</v>
          </cell>
          <cell r="C817">
            <v>87285</v>
          </cell>
          <cell r="D817">
            <v>159286</v>
          </cell>
          <cell r="E817">
            <v>232090</v>
          </cell>
          <cell r="F817">
            <v>303975</v>
          </cell>
          <cell r="G817">
            <v>381511</v>
          </cell>
          <cell r="H817">
            <v>447278</v>
          </cell>
          <cell r="I817">
            <v>519937</v>
          </cell>
          <cell r="J817">
            <v>587900</v>
          </cell>
          <cell r="K817">
            <v>726283</v>
          </cell>
        </row>
        <row r="818">
          <cell r="A818" t="str">
            <v>12BKWZN</v>
          </cell>
          <cell r="B818" t="str">
            <v xml:space="preserve"> .. GASTOS APOYO OPERACIONAL M/N</v>
          </cell>
          <cell r="C818">
            <v>1492</v>
          </cell>
          <cell r="D818">
            <v>2503</v>
          </cell>
          <cell r="E818">
            <v>4469</v>
          </cell>
          <cell r="F818">
            <v>6819</v>
          </cell>
          <cell r="G818">
            <v>8423</v>
          </cell>
          <cell r="H818">
            <v>9838</v>
          </cell>
          <cell r="I818">
            <v>12111</v>
          </cell>
          <cell r="J818">
            <v>14089</v>
          </cell>
          <cell r="K818">
            <v>15919</v>
          </cell>
        </row>
        <row r="819">
          <cell r="A819" t="str">
            <v>12BIXZN</v>
          </cell>
          <cell r="B819" t="str">
            <v xml:space="preserve">  .OTROS ACTIVOS M/E</v>
          </cell>
          <cell r="C819">
            <v>5110</v>
          </cell>
          <cell r="D819">
            <v>4985</v>
          </cell>
          <cell r="E819">
            <v>12423</v>
          </cell>
          <cell r="F819">
            <v>17537</v>
          </cell>
          <cell r="G819">
            <v>16267</v>
          </cell>
          <cell r="H819">
            <v>24431</v>
          </cell>
          <cell r="I819">
            <v>62768</v>
          </cell>
          <cell r="J819">
            <v>67567</v>
          </cell>
          <cell r="K819">
            <v>48849</v>
          </cell>
        </row>
        <row r="820">
          <cell r="A820" t="str">
            <v>12BJXZN</v>
          </cell>
          <cell r="B820" t="str">
            <v xml:space="preserve">  .  .GASTOS DE OPERACIÓN M/E</v>
          </cell>
          <cell r="C820">
            <v>4942</v>
          </cell>
          <cell r="D820">
            <v>4697</v>
          </cell>
          <cell r="E820">
            <v>12203</v>
          </cell>
          <cell r="F820">
            <v>17033</v>
          </cell>
          <cell r="G820">
            <v>15811</v>
          </cell>
          <cell r="H820">
            <v>23538</v>
          </cell>
          <cell r="I820">
            <v>60053</v>
          </cell>
          <cell r="J820">
            <v>64864</v>
          </cell>
          <cell r="K820">
            <v>47582</v>
          </cell>
        </row>
        <row r="821">
          <cell r="A821" t="str">
            <v>12BKXZN</v>
          </cell>
          <cell r="B821" t="str">
            <v xml:space="preserve">  .  .GASTOS APOYO OPERACIONAL M/E</v>
          </cell>
          <cell r="C821">
            <v>168</v>
          </cell>
          <cell r="D821">
            <v>288</v>
          </cell>
          <cell r="E821">
            <v>220</v>
          </cell>
          <cell r="F821">
            <v>504</v>
          </cell>
          <cell r="G821">
            <v>456</v>
          </cell>
          <cell r="H821">
            <v>893</v>
          </cell>
          <cell r="I821">
            <v>2715</v>
          </cell>
          <cell r="J821">
            <v>2703</v>
          </cell>
          <cell r="K821">
            <v>1267</v>
          </cell>
        </row>
        <row r="822">
          <cell r="A822" t="str">
            <v>17S .ZN</v>
          </cell>
          <cell r="B822" t="str">
            <v>P A S I V O S</v>
          </cell>
          <cell r="C822">
            <v>37125901</v>
          </cell>
          <cell r="D822">
            <v>38047866</v>
          </cell>
          <cell r="E822">
            <v>36798617</v>
          </cell>
          <cell r="F822">
            <v>35621949</v>
          </cell>
          <cell r="G822">
            <v>35910882</v>
          </cell>
          <cell r="H822">
            <v>35001873</v>
          </cell>
          <cell r="I822">
            <v>35119459</v>
          </cell>
          <cell r="J822">
            <v>34767781</v>
          </cell>
          <cell r="K822">
            <v>34077292</v>
          </cell>
        </row>
        <row r="823">
          <cell r="A823" t="str">
            <v>14BAWZN</v>
          </cell>
          <cell r="B823" t="str">
            <v xml:space="preserve">  .PASIVOS C/EXTERIOR MN</v>
          </cell>
          <cell r="C823">
            <v>820322</v>
          </cell>
          <cell r="D823">
            <v>838287</v>
          </cell>
          <cell r="E823">
            <v>810904</v>
          </cell>
          <cell r="F823">
            <v>462730</v>
          </cell>
          <cell r="G823">
            <v>488737</v>
          </cell>
          <cell r="H823">
            <v>501250</v>
          </cell>
          <cell r="I823">
            <v>455005</v>
          </cell>
          <cell r="J823">
            <v>446217</v>
          </cell>
          <cell r="K823">
            <v>402426</v>
          </cell>
        </row>
        <row r="824">
          <cell r="A824" t="str">
            <v>17CCEZN</v>
          </cell>
          <cell r="B824" t="str">
            <v xml:space="preserve">FONDO MONETARIO INTERNACIONAL (CREDITOS) </v>
          </cell>
          <cell r="C824">
            <v>0</v>
          </cell>
          <cell r="D824">
            <v>0</v>
          </cell>
          <cell r="E824">
            <v>0</v>
          </cell>
          <cell r="F824">
            <v>0</v>
          </cell>
          <cell r="G824">
            <v>0</v>
          </cell>
          <cell r="H824">
            <v>0</v>
          </cell>
          <cell r="I824">
            <v>0</v>
          </cell>
          <cell r="J824">
            <v>0</v>
          </cell>
          <cell r="K824">
            <v>0</v>
          </cell>
        </row>
        <row r="825">
          <cell r="A825" t="str">
            <v>-</v>
          </cell>
          <cell r="B825" t="str">
            <v xml:space="preserve">FONDO MONETARIO INTERNACIONAL (CREDITOS) </v>
          </cell>
          <cell r="C825">
            <v>0</v>
          </cell>
          <cell r="D825">
            <v>0</v>
          </cell>
          <cell r="E825">
            <v>0</v>
          </cell>
          <cell r="F825">
            <v>0</v>
          </cell>
          <cell r="G825">
            <v>0</v>
          </cell>
          <cell r="H825">
            <v>0</v>
          </cell>
          <cell r="I825">
            <v>0</v>
          </cell>
          <cell r="J825">
            <v>0</v>
          </cell>
          <cell r="K825">
            <v>0</v>
          </cell>
        </row>
        <row r="826">
          <cell r="A826" t="str">
            <v>-</v>
          </cell>
          <cell r="B826" t="str">
            <v>DEPOSITOS A PLAZO DE BCOS DEL EXTERIOR,</v>
          </cell>
          <cell r="C826">
            <v>0</v>
          </cell>
          <cell r="D826">
            <v>0</v>
          </cell>
          <cell r="E826">
            <v>0</v>
          </cell>
          <cell r="F826">
            <v>0</v>
          </cell>
          <cell r="G826">
            <v>0</v>
          </cell>
          <cell r="H826">
            <v>0</v>
          </cell>
          <cell r="I826">
            <v>0</v>
          </cell>
          <cell r="J826">
            <v>0</v>
          </cell>
          <cell r="K826">
            <v>0</v>
          </cell>
        </row>
        <row r="827">
          <cell r="A827" t="str">
            <v>-</v>
          </cell>
          <cell r="B827" t="str">
            <v>DESC.BONOS GOB-INST-EXT</v>
          </cell>
          <cell r="C827">
            <v>0</v>
          </cell>
          <cell r="D827">
            <v>0</v>
          </cell>
          <cell r="E827">
            <v>0</v>
          </cell>
          <cell r="F827">
            <v>0</v>
          </cell>
          <cell r="G827">
            <v>0</v>
          </cell>
          <cell r="H827">
            <v>0</v>
          </cell>
          <cell r="I827">
            <v>0</v>
          </cell>
          <cell r="J827">
            <v>0</v>
          </cell>
          <cell r="K827">
            <v>0</v>
          </cell>
        </row>
        <row r="828">
          <cell r="A828" t="str">
            <v>-</v>
          </cell>
          <cell r="B828" t="str">
            <v>DESCTO.S/CERT.DEP.BC.EXTRJ.</v>
          </cell>
          <cell r="C828">
            <v>0</v>
          </cell>
          <cell r="D828">
            <v>0</v>
          </cell>
          <cell r="E828">
            <v>0</v>
          </cell>
          <cell r="F828">
            <v>0</v>
          </cell>
          <cell r="G828">
            <v>0</v>
          </cell>
          <cell r="H828">
            <v>0</v>
          </cell>
          <cell r="I828">
            <v>0</v>
          </cell>
          <cell r="J828">
            <v>0</v>
          </cell>
          <cell r="K828">
            <v>0</v>
          </cell>
        </row>
        <row r="829">
          <cell r="A829" t="str">
            <v>-</v>
          </cell>
          <cell r="B829" t="str">
            <v>DESC.S/CERTIF.SCHULDSCHEIND.</v>
          </cell>
          <cell r="C829">
            <v>0</v>
          </cell>
          <cell r="D829">
            <v>0</v>
          </cell>
          <cell r="E829">
            <v>0</v>
          </cell>
          <cell r="F829">
            <v>0</v>
          </cell>
          <cell r="G829">
            <v>0</v>
          </cell>
          <cell r="H829">
            <v>0</v>
          </cell>
          <cell r="I829">
            <v>0</v>
          </cell>
          <cell r="J829">
            <v>0</v>
          </cell>
          <cell r="K829">
            <v>0</v>
          </cell>
        </row>
        <row r="830">
          <cell r="A830" t="str">
            <v>-</v>
          </cell>
          <cell r="B830" t="str">
            <v>DESCUENTO SOBRE PAGARES Y LETRAS</v>
          </cell>
          <cell r="C830">
            <v>0</v>
          </cell>
          <cell r="D830">
            <v>0</v>
          </cell>
          <cell r="E830">
            <v>0</v>
          </cell>
          <cell r="F830">
            <v>0</v>
          </cell>
          <cell r="G830">
            <v>0</v>
          </cell>
          <cell r="H830">
            <v>0</v>
          </cell>
          <cell r="I830">
            <v>0</v>
          </cell>
          <cell r="J830">
            <v>0</v>
          </cell>
          <cell r="K830">
            <v>0</v>
          </cell>
        </row>
        <row r="831">
          <cell r="A831" t="str">
            <v>-</v>
          </cell>
          <cell r="B831" t="str">
            <v xml:space="preserve">DESC. S/LET.DEL TESORO DE GOB. EXTRANJEROS </v>
          </cell>
          <cell r="C831">
            <v>0</v>
          </cell>
          <cell r="D831">
            <v>0</v>
          </cell>
          <cell r="E831">
            <v>0</v>
          </cell>
          <cell r="F831">
            <v>0</v>
          </cell>
          <cell r="G831">
            <v>0</v>
          </cell>
          <cell r="H831">
            <v>0</v>
          </cell>
          <cell r="I831">
            <v>0</v>
          </cell>
          <cell r="J831">
            <v>0</v>
          </cell>
          <cell r="K831">
            <v>0</v>
          </cell>
        </row>
        <row r="832">
          <cell r="A832" t="str">
            <v>-</v>
          </cell>
          <cell r="B832" t="str">
            <v xml:space="preserve">DESCUENTOS SOBRE CERTIFICADOS DE DEPOSITOS </v>
          </cell>
          <cell r="C832">
            <v>0</v>
          </cell>
          <cell r="D832">
            <v>0</v>
          </cell>
          <cell r="E832">
            <v>0</v>
          </cell>
          <cell r="F832">
            <v>0</v>
          </cell>
          <cell r="G832">
            <v>0</v>
          </cell>
          <cell r="H832">
            <v>0</v>
          </cell>
          <cell r="I832">
            <v>0</v>
          </cell>
          <cell r="J832">
            <v>0</v>
          </cell>
          <cell r="K832">
            <v>0</v>
          </cell>
        </row>
        <row r="833">
          <cell r="A833" t="str">
            <v>-</v>
          </cell>
          <cell r="B833" t="str">
            <v xml:space="preserve">AJUSTE A VALOR MERCADO DE INVERSIONES EN EL EXTERI, </v>
          </cell>
          <cell r="C833">
            <v>0</v>
          </cell>
          <cell r="D833">
            <v>0</v>
          </cell>
          <cell r="E833">
            <v>0</v>
          </cell>
          <cell r="F833">
            <v>0</v>
          </cell>
          <cell r="G833">
            <v>0</v>
          </cell>
          <cell r="H833">
            <v>0</v>
          </cell>
          <cell r="I833">
            <v>0</v>
          </cell>
          <cell r="J833">
            <v>0</v>
          </cell>
          <cell r="K833">
            <v>0</v>
          </cell>
        </row>
        <row r="834">
          <cell r="A834" t="str">
            <v>17BWNZN</v>
          </cell>
          <cell r="B834" t="str">
            <v>CORREC MONETARIA PROV TENENCIAS PLATA HABER,</v>
          </cell>
          <cell r="C834">
            <v>0</v>
          </cell>
          <cell r="D834">
            <v>0</v>
          </cell>
          <cell r="E834">
            <v>0</v>
          </cell>
          <cell r="F834">
            <v>0</v>
          </cell>
          <cell r="G834">
            <v>0</v>
          </cell>
          <cell r="H834">
            <v>0</v>
          </cell>
          <cell r="I834">
            <v>0</v>
          </cell>
          <cell r="J834">
            <v>0</v>
          </cell>
          <cell r="K834">
            <v>0</v>
          </cell>
        </row>
        <row r="835">
          <cell r="A835" t="str">
            <v>17CBEZN</v>
          </cell>
          <cell r="B835" t="str">
            <v>FONDO MONETARIO INTERNACIONAL (DEPOSITOS)</v>
          </cell>
          <cell r="C835">
            <v>820322</v>
          </cell>
          <cell r="D835">
            <v>838287</v>
          </cell>
          <cell r="E835">
            <v>810904</v>
          </cell>
          <cell r="F835">
            <v>462730</v>
          </cell>
          <cell r="G835">
            <v>488737</v>
          </cell>
          <cell r="H835">
            <v>501250</v>
          </cell>
          <cell r="I835">
            <v>455005</v>
          </cell>
          <cell r="J835">
            <v>446217</v>
          </cell>
          <cell r="K835">
            <v>402426</v>
          </cell>
        </row>
        <row r="836">
          <cell r="A836" t="str">
            <v>14BAXZN</v>
          </cell>
          <cell r="B836" t="str">
            <v xml:space="preserve">  .PASIVOS C/EXTERIOR ME</v>
          </cell>
          <cell r="C836">
            <v>22721</v>
          </cell>
          <cell r="D836">
            <v>20051</v>
          </cell>
          <cell r="E836">
            <v>23173</v>
          </cell>
          <cell r="F836">
            <v>25549</v>
          </cell>
          <cell r="G836">
            <v>16208</v>
          </cell>
          <cell r="H836">
            <v>20769</v>
          </cell>
          <cell r="I836">
            <v>60200</v>
          </cell>
          <cell r="J836">
            <v>51914</v>
          </cell>
          <cell r="K836">
            <v>23938</v>
          </cell>
        </row>
        <row r="837">
          <cell r="A837" t="str">
            <v>-</v>
          </cell>
          <cell r="B837" t="str">
            <v xml:space="preserve">FONDO MONETARIO INTERNACIONAL (CREDITOS) </v>
          </cell>
          <cell r="C837">
            <v>0</v>
          </cell>
          <cell r="D837">
            <v>0</v>
          </cell>
          <cell r="E837">
            <v>0</v>
          </cell>
          <cell r="F837">
            <v>0</v>
          </cell>
          <cell r="G837">
            <v>0</v>
          </cell>
          <cell r="H837">
            <v>0</v>
          </cell>
          <cell r="I837">
            <v>0</v>
          </cell>
          <cell r="J837">
            <v>0</v>
          </cell>
          <cell r="K837">
            <v>0</v>
          </cell>
        </row>
        <row r="838">
          <cell r="A838" t="str">
            <v>16ANEZN</v>
          </cell>
          <cell r="B838" t="str">
            <v>CONV.RECIPROCOS CREDIT</v>
          </cell>
          <cell r="C838">
            <v>3282</v>
          </cell>
          <cell r="D838">
            <v>3813</v>
          </cell>
          <cell r="E838">
            <v>4710</v>
          </cell>
          <cell r="F838">
            <v>6628</v>
          </cell>
          <cell r="G838">
            <v>1613</v>
          </cell>
          <cell r="H838">
            <v>2663</v>
          </cell>
          <cell r="I838">
            <v>3932</v>
          </cell>
          <cell r="J838">
            <v>6932</v>
          </cell>
          <cell r="K838">
            <v>1297</v>
          </cell>
        </row>
        <row r="839">
          <cell r="A839" t="str">
            <v>15HIEZN</v>
          </cell>
          <cell r="B839" t="str">
            <v>DEPOSITOS A PLAZO DE BCOS DEL EXTERIOR</v>
          </cell>
          <cell r="C839">
            <v>0</v>
          </cell>
          <cell r="D839">
            <v>0</v>
          </cell>
          <cell r="E839">
            <v>0</v>
          </cell>
          <cell r="F839">
            <v>0</v>
          </cell>
          <cell r="G839">
            <v>0</v>
          </cell>
          <cell r="H839">
            <v>0</v>
          </cell>
          <cell r="I839">
            <v>0</v>
          </cell>
          <cell r="J839">
            <v>0</v>
          </cell>
          <cell r="K839">
            <v>0</v>
          </cell>
        </row>
        <row r="840">
          <cell r="A840" t="str">
            <v>17BPEZN</v>
          </cell>
          <cell r="B840" t="str">
            <v>DESC.BONOS GOB-INST-EXT</v>
          </cell>
          <cell r="C840">
            <v>16304</v>
          </cell>
          <cell r="D840">
            <v>15750</v>
          </cell>
          <cell r="E840">
            <v>15153</v>
          </cell>
          <cell r="F840">
            <v>14254</v>
          </cell>
          <cell r="G840">
            <v>14073</v>
          </cell>
          <cell r="H840">
            <v>12248</v>
          </cell>
          <cell r="I840">
            <v>19888</v>
          </cell>
          <cell r="J840">
            <v>17322</v>
          </cell>
          <cell r="K840">
            <v>16456</v>
          </cell>
        </row>
        <row r="841">
          <cell r="A841" t="str">
            <v>17BREZN</v>
          </cell>
          <cell r="B841" t="str">
            <v>DESCTO.S/CERT.DEP.BC.EXTRJ.</v>
          </cell>
          <cell r="C841">
            <v>0</v>
          </cell>
          <cell r="D841">
            <v>0</v>
          </cell>
          <cell r="E841">
            <v>0</v>
          </cell>
          <cell r="F841">
            <v>0</v>
          </cell>
          <cell r="G841">
            <v>0</v>
          </cell>
          <cell r="H841">
            <v>0</v>
          </cell>
          <cell r="I841">
            <v>0</v>
          </cell>
          <cell r="J841">
            <v>0</v>
          </cell>
          <cell r="K841">
            <v>0</v>
          </cell>
        </row>
        <row r="842">
          <cell r="A842" t="str">
            <v>17BSEZN</v>
          </cell>
          <cell r="B842" t="str">
            <v>DESC.S/CERTIF.SCHULDSCHEIND.</v>
          </cell>
          <cell r="C842">
            <v>0</v>
          </cell>
          <cell r="D842">
            <v>0</v>
          </cell>
          <cell r="E842">
            <v>0</v>
          </cell>
          <cell r="F842">
            <v>0</v>
          </cell>
          <cell r="G842">
            <v>0</v>
          </cell>
          <cell r="H842">
            <v>0</v>
          </cell>
          <cell r="I842">
            <v>0</v>
          </cell>
          <cell r="J842">
            <v>0</v>
          </cell>
          <cell r="K842">
            <v>0</v>
          </cell>
        </row>
        <row r="843">
          <cell r="A843" t="str">
            <v>16LDEZN</v>
          </cell>
          <cell r="B843" t="str">
            <v xml:space="preserve">DESCUENTO SOBRE PAGARES Y LETRAS </v>
          </cell>
          <cell r="C843">
            <v>0</v>
          </cell>
          <cell r="D843">
            <v>0</v>
          </cell>
          <cell r="E843">
            <v>0</v>
          </cell>
          <cell r="F843">
            <v>0</v>
          </cell>
          <cell r="G843">
            <v>0</v>
          </cell>
          <cell r="H843">
            <v>0</v>
          </cell>
          <cell r="I843">
            <v>0</v>
          </cell>
          <cell r="J843">
            <v>0</v>
          </cell>
          <cell r="K843">
            <v>0</v>
          </cell>
        </row>
        <row r="844">
          <cell r="A844" t="str">
            <v>17BUEZN</v>
          </cell>
          <cell r="B844" t="str">
            <v xml:space="preserve">DESC. S/LET.DEL TESORO DE GOB. EXTRANJEROS </v>
          </cell>
          <cell r="C844">
            <v>0</v>
          </cell>
          <cell r="D844">
            <v>0</v>
          </cell>
          <cell r="E844">
            <v>0</v>
          </cell>
          <cell r="F844">
            <v>0</v>
          </cell>
          <cell r="G844">
            <v>0</v>
          </cell>
          <cell r="H844">
            <v>0</v>
          </cell>
          <cell r="I844">
            <v>0</v>
          </cell>
          <cell r="J844">
            <v>0</v>
          </cell>
          <cell r="K844">
            <v>0</v>
          </cell>
        </row>
        <row r="845">
          <cell r="A845" t="str">
            <v>16AREZN</v>
          </cell>
          <cell r="B845" t="str">
            <v xml:space="preserve">DESCUENTOS SOBRE CERTIFICADOS DE DEPOSITOS </v>
          </cell>
          <cell r="C845">
            <v>0</v>
          </cell>
          <cell r="D845">
            <v>0</v>
          </cell>
          <cell r="E845">
            <v>0</v>
          </cell>
          <cell r="F845">
            <v>0</v>
          </cell>
          <cell r="G845">
            <v>0</v>
          </cell>
          <cell r="H845">
            <v>0</v>
          </cell>
          <cell r="I845">
            <v>0</v>
          </cell>
          <cell r="J845">
            <v>0</v>
          </cell>
          <cell r="K845">
            <v>0</v>
          </cell>
        </row>
        <row r="846">
          <cell r="A846" t="str">
            <v>16EREZN</v>
          </cell>
          <cell r="B846" t="str">
            <v xml:space="preserve">AJUSTE A VALOR MERCADO DE INVERSIONES EN EL EXTERI, </v>
          </cell>
          <cell r="C846">
            <v>2526</v>
          </cell>
          <cell r="D846">
            <v>77</v>
          </cell>
          <cell r="E846">
            <v>2546</v>
          </cell>
          <cell r="F846">
            <v>3466</v>
          </cell>
          <cell r="G846">
            <v>58</v>
          </cell>
          <cell r="H846">
            <v>5076</v>
          </cell>
          <cell r="I846">
            <v>28231</v>
          </cell>
          <cell r="J846">
            <v>20771</v>
          </cell>
          <cell r="K846">
            <v>4759</v>
          </cell>
        </row>
        <row r="847">
          <cell r="A847" t="str">
            <v>-</v>
          </cell>
          <cell r="B847" t="str">
            <v>CORREC MONETARIA PROV TENENCIAS PLATA HABER,</v>
          </cell>
          <cell r="C847">
            <v>0</v>
          </cell>
          <cell r="D847">
            <v>0</v>
          </cell>
          <cell r="E847">
            <v>0</v>
          </cell>
          <cell r="F847">
            <v>0</v>
          </cell>
          <cell r="G847">
            <v>0</v>
          </cell>
          <cell r="H847">
            <v>0</v>
          </cell>
          <cell r="I847">
            <v>0</v>
          </cell>
          <cell r="J847">
            <v>0</v>
          </cell>
          <cell r="K847">
            <v>0</v>
          </cell>
        </row>
        <row r="848">
          <cell r="A848" t="str">
            <v>-</v>
          </cell>
          <cell r="B848" t="str">
            <v xml:space="preserve">FONDO MONETARIO INTERNACIONAL (DEPOSITOS) </v>
          </cell>
          <cell r="C848">
            <v>0</v>
          </cell>
          <cell r="D848">
            <v>0</v>
          </cell>
          <cell r="E848">
            <v>0</v>
          </cell>
          <cell r="F848">
            <v>0</v>
          </cell>
          <cell r="G848">
            <v>0</v>
          </cell>
          <cell r="H848">
            <v>0</v>
          </cell>
          <cell r="I848">
            <v>0</v>
          </cell>
          <cell r="J848">
            <v>0</v>
          </cell>
          <cell r="K848">
            <v>0</v>
          </cell>
        </row>
        <row r="849">
          <cell r="A849" t="str">
            <v>16AUEZN</v>
          </cell>
          <cell r="B849" t="str">
            <v>DSCTO.S/INSTR.DE INVERS.J.P.MORGAN INV.</v>
          </cell>
          <cell r="C849">
            <v>158</v>
          </cell>
          <cell r="D849">
            <v>158</v>
          </cell>
          <cell r="E849">
            <v>177</v>
          </cell>
          <cell r="F849">
            <v>171</v>
          </cell>
          <cell r="G849">
            <v>104</v>
          </cell>
          <cell r="H849">
            <v>100</v>
          </cell>
          <cell r="I849">
            <v>136</v>
          </cell>
          <cell r="J849">
            <v>261</v>
          </cell>
          <cell r="K849">
            <v>294</v>
          </cell>
        </row>
        <row r="850">
          <cell r="A850" t="str">
            <v>16AVEZN</v>
          </cell>
          <cell r="B850" t="str">
            <v>DSCTO.S/INSTR.DE INVERS.J.P.MORGAN GRENFELL ASSETS.</v>
          </cell>
          <cell r="C850">
            <v>0</v>
          </cell>
          <cell r="D850">
            <v>0</v>
          </cell>
          <cell r="E850">
            <v>0</v>
          </cell>
          <cell r="F850">
            <v>0</v>
          </cell>
          <cell r="G850">
            <v>0</v>
          </cell>
          <cell r="H850">
            <v>0</v>
          </cell>
          <cell r="I850">
            <v>0</v>
          </cell>
          <cell r="J850">
            <v>0</v>
          </cell>
          <cell r="K850">
            <v>0</v>
          </cell>
        </row>
        <row r="851">
          <cell r="A851" t="str">
            <v>16AWEZN</v>
          </cell>
          <cell r="B851" t="str">
            <v>AJUSTE A VALOR MODO DE INV. J.P.MORGAN INV.</v>
          </cell>
          <cell r="C851">
            <v>0</v>
          </cell>
          <cell r="D851">
            <v>0</v>
          </cell>
          <cell r="E851">
            <v>282</v>
          </cell>
          <cell r="F851">
            <v>319</v>
          </cell>
          <cell r="G851">
            <v>10</v>
          </cell>
          <cell r="H851">
            <v>173</v>
          </cell>
          <cell r="I851">
            <v>2945</v>
          </cell>
          <cell r="J851">
            <v>2441</v>
          </cell>
          <cell r="K851">
            <v>357</v>
          </cell>
        </row>
        <row r="852">
          <cell r="A852" t="str">
            <v>16AXEZN</v>
          </cell>
          <cell r="B852" t="str">
            <v>DESC.S.INSTRUMENTOS DE INV. DRESDNER BANK</v>
          </cell>
          <cell r="C852">
            <v>259</v>
          </cell>
          <cell r="D852">
            <v>239</v>
          </cell>
          <cell r="E852">
            <v>116</v>
          </cell>
          <cell r="F852">
            <v>328</v>
          </cell>
          <cell r="G852">
            <v>330</v>
          </cell>
          <cell r="H852">
            <v>320</v>
          </cell>
          <cell r="I852">
            <v>221</v>
          </cell>
          <cell r="J852">
            <v>242</v>
          </cell>
          <cell r="K852">
            <v>126</v>
          </cell>
        </row>
        <row r="853">
          <cell r="A853" t="str">
            <v>16AYEZN</v>
          </cell>
          <cell r="B853" t="str">
            <v>AJUSTE A VALOR MODO DE INV. MORGAN GRENFELL</v>
          </cell>
          <cell r="C853">
            <v>0</v>
          </cell>
          <cell r="D853">
            <v>0</v>
          </cell>
          <cell r="E853">
            <v>0</v>
          </cell>
          <cell r="F853">
            <v>0</v>
          </cell>
          <cell r="G853">
            <v>0</v>
          </cell>
          <cell r="H853">
            <v>0</v>
          </cell>
          <cell r="I853">
            <v>0</v>
          </cell>
          <cell r="J853">
            <v>0</v>
          </cell>
          <cell r="K853">
            <v>0</v>
          </cell>
        </row>
        <row r="854">
          <cell r="A854" t="str">
            <v>16AZEZN</v>
          </cell>
          <cell r="B854" t="str">
            <v>AJUSTE A VALOR MODO DE INV. DRESDNER BANK</v>
          </cell>
          <cell r="C854">
            <v>192</v>
          </cell>
          <cell r="D854">
            <v>14</v>
          </cell>
          <cell r="E854">
            <v>189</v>
          </cell>
          <cell r="F854">
            <v>238</v>
          </cell>
          <cell r="G854">
            <v>13</v>
          </cell>
          <cell r="H854">
            <v>108</v>
          </cell>
          <cell r="I854">
            <v>3102</v>
          </cell>
          <cell r="J854">
            <v>2198</v>
          </cell>
          <cell r="K854">
            <v>223</v>
          </cell>
        </row>
        <row r="855">
          <cell r="A855" t="str">
            <v>22817BWEZN...</v>
          </cell>
          <cell r="B855" t="str">
            <v>DESCUENTOS S/INSTRUMENTOS DE INVERSION SSGA</v>
          </cell>
          <cell r="C855">
            <v>0</v>
          </cell>
          <cell r="D855">
            <v>0</v>
          </cell>
          <cell r="E855">
            <v>0</v>
          </cell>
          <cell r="F855">
            <v>0</v>
          </cell>
          <cell r="G855">
            <v>0</v>
          </cell>
          <cell r="H855">
            <v>0</v>
          </cell>
          <cell r="I855">
            <v>0</v>
          </cell>
          <cell r="J855">
            <v>181</v>
          </cell>
          <cell r="K855">
            <v>334</v>
          </cell>
        </row>
        <row r="856">
          <cell r="A856" t="str">
            <v>22816AOEZN...</v>
          </cell>
          <cell r="B856" t="str">
            <v>AJUSTE A VALOR DE MCDO DE INV EN EL EXTER</v>
          </cell>
          <cell r="C856">
            <v>0</v>
          </cell>
          <cell r="D856">
            <v>0</v>
          </cell>
          <cell r="E856">
            <v>0</v>
          </cell>
          <cell r="F856">
            <v>145</v>
          </cell>
          <cell r="G856">
            <v>7</v>
          </cell>
          <cell r="H856">
            <v>81</v>
          </cell>
          <cell r="I856">
            <v>1745</v>
          </cell>
          <cell r="J856">
            <v>1566</v>
          </cell>
          <cell r="K856">
            <v>92</v>
          </cell>
        </row>
        <row r="857">
          <cell r="A857" t="str">
            <v>14BBWZN</v>
          </cell>
          <cell r="B857" t="str">
            <v xml:space="preserve">  .PASIVOS EXTERNOS M/L PZO.MN</v>
          </cell>
          <cell r="C857">
            <v>148352</v>
          </cell>
          <cell r="D857">
            <v>83789</v>
          </cell>
          <cell r="E857">
            <v>81926</v>
          </cell>
          <cell r="F857">
            <v>80138</v>
          </cell>
          <cell r="G857">
            <v>80550</v>
          </cell>
          <cell r="H857">
            <v>68681</v>
          </cell>
          <cell r="I857">
            <v>69155</v>
          </cell>
          <cell r="J857">
            <v>68606</v>
          </cell>
          <cell r="K857">
            <v>66643</v>
          </cell>
        </row>
        <row r="858">
          <cell r="A858" t="str">
            <v>-</v>
          </cell>
          <cell r="B858" t="str">
            <v>PTMO.CONV.KREDITANSTALT ME, BBC, BCC, NAC</v>
          </cell>
          <cell r="C858">
            <v>0</v>
          </cell>
          <cell r="D858">
            <v>0</v>
          </cell>
          <cell r="E858">
            <v>0</v>
          </cell>
          <cell r="F858">
            <v>0</v>
          </cell>
          <cell r="G858">
            <v>0</v>
          </cell>
          <cell r="H858">
            <v>0</v>
          </cell>
          <cell r="I858">
            <v>0</v>
          </cell>
          <cell r="J858">
            <v>0</v>
          </cell>
          <cell r="K858">
            <v>0</v>
          </cell>
        </row>
        <row r="859">
          <cell r="A859" t="str">
            <v>-</v>
          </cell>
          <cell r="B859" t="str">
            <v>CREDIT.BANK OF NOVA SCOTIA ME, BBC, BCC, NAC</v>
          </cell>
          <cell r="C859">
            <v>0</v>
          </cell>
          <cell r="D859">
            <v>0</v>
          </cell>
          <cell r="E859">
            <v>0</v>
          </cell>
          <cell r="F859">
            <v>0</v>
          </cell>
          <cell r="G859">
            <v>0</v>
          </cell>
          <cell r="H859">
            <v>0</v>
          </cell>
          <cell r="I859">
            <v>0</v>
          </cell>
          <cell r="J859">
            <v>0</v>
          </cell>
          <cell r="K859">
            <v>0</v>
          </cell>
        </row>
        <row r="860">
          <cell r="A860" t="str">
            <v>-</v>
          </cell>
          <cell r="B860" t="str">
            <v>CRED.NATIONALE PARIS ME, BBC, BCC, NAC</v>
          </cell>
          <cell r="C860">
            <v>0</v>
          </cell>
          <cell r="D860">
            <v>0</v>
          </cell>
          <cell r="E860">
            <v>0</v>
          </cell>
          <cell r="F860">
            <v>0</v>
          </cell>
          <cell r="G860">
            <v>0</v>
          </cell>
          <cell r="H860">
            <v>0</v>
          </cell>
          <cell r="I860">
            <v>0</v>
          </cell>
          <cell r="J860">
            <v>0</v>
          </cell>
          <cell r="K860">
            <v>0</v>
          </cell>
        </row>
        <row r="861">
          <cell r="A861" t="str">
            <v>-</v>
          </cell>
          <cell r="B861" t="str">
            <v>CREDITO BID  ME, BBC, BCC, NAC</v>
          </cell>
          <cell r="C861">
            <v>0</v>
          </cell>
          <cell r="D861">
            <v>0</v>
          </cell>
          <cell r="E861">
            <v>0</v>
          </cell>
          <cell r="F861">
            <v>0</v>
          </cell>
          <cell r="G861">
            <v>0</v>
          </cell>
          <cell r="H861">
            <v>0</v>
          </cell>
          <cell r="I861">
            <v>0</v>
          </cell>
          <cell r="J861">
            <v>0</v>
          </cell>
          <cell r="K861">
            <v>0</v>
          </cell>
        </row>
        <row r="862">
          <cell r="A862" t="str">
            <v>-</v>
          </cell>
          <cell r="B862" t="str">
            <v>CRED.CONSOR.BCOS.SUIZOS. ME, BBC, BCC, NAC</v>
          </cell>
          <cell r="C862">
            <v>0</v>
          </cell>
          <cell r="D862">
            <v>0</v>
          </cell>
          <cell r="E862">
            <v>0</v>
          </cell>
          <cell r="F862">
            <v>0</v>
          </cell>
          <cell r="G862">
            <v>0</v>
          </cell>
          <cell r="H862">
            <v>0</v>
          </cell>
          <cell r="I862">
            <v>0</v>
          </cell>
          <cell r="J862">
            <v>0</v>
          </cell>
          <cell r="K862">
            <v>0</v>
          </cell>
        </row>
        <row r="863">
          <cell r="A863" t="str">
            <v>-</v>
          </cell>
          <cell r="B863" t="str">
            <v>SERCOBE-ESPANA   ME, BBC, BCC, NAC</v>
          </cell>
          <cell r="C863">
            <v>0</v>
          </cell>
          <cell r="D863">
            <v>0</v>
          </cell>
          <cell r="E863">
            <v>0</v>
          </cell>
          <cell r="F863">
            <v>0</v>
          </cell>
          <cell r="G863">
            <v>0</v>
          </cell>
          <cell r="H863">
            <v>0</v>
          </cell>
          <cell r="I863">
            <v>0</v>
          </cell>
          <cell r="J863">
            <v>0</v>
          </cell>
          <cell r="K863">
            <v>0</v>
          </cell>
        </row>
        <row r="864">
          <cell r="A864" t="str">
            <v>-</v>
          </cell>
          <cell r="B864" t="str">
            <v>CRED.CONSOR.BCOS.BELGAS ME, BBC, BCC, NAC</v>
          </cell>
          <cell r="C864">
            <v>0</v>
          </cell>
          <cell r="D864">
            <v>0</v>
          </cell>
          <cell r="E864">
            <v>0</v>
          </cell>
          <cell r="F864">
            <v>0</v>
          </cell>
          <cell r="G864">
            <v>0</v>
          </cell>
          <cell r="H864">
            <v>0</v>
          </cell>
          <cell r="I864">
            <v>0</v>
          </cell>
          <cell r="J864">
            <v>0</v>
          </cell>
          <cell r="K864">
            <v>0</v>
          </cell>
        </row>
        <row r="865">
          <cell r="A865" t="str">
            <v>-</v>
          </cell>
          <cell r="B865" t="str">
            <v>CREDITO CHECOSLOVAQUIA  ME, BBC, BCC, NAC</v>
          </cell>
          <cell r="C865">
            <v>0</v>
          </cell>
          <cell r="D865">
            <v>0</v>
          </cell>
          <cell r="E865">
            <v>0</v>
          </cell>
          <cell r="F865">
            <v>0</v>
          </cell>
          <cell r="G865">
            <v>0</v>
          </cell>
          <cell r="H865">
            <v>0</v>
          </cell>
          <cell r="I865">
            <v>0</v>
          </cell>
          <cell r="J865">
            <v>0</v>
          </cell>
          <cell r="K865">
            <v>0</v>
          </cell>
        </row>
        <row r="866">
          <cell r="A866" t="str">
            <v>-</v>
          </cell>
          <cell r="B866" t="str">
            <v>CREDITO AID  ME, BBC, BCC, NAC</v>
          </cell>
          <cell r="C866">
            <v>0</v>
          </cell>
          <cell r="D866">
            <v>0</v>
          </cell>
          <cell r="E866">
            <v>0</v>
          </cell>
          <cell r="F866">
            <v>0</v>
          </cell>
          <cell r="G866">
            <v>0</v>
          </cell>
          <cell r="H866">
            <v>0</v>
          </cell>
          <cell r="I866">
            <v>0</v>
          </cell>
          <cell r="J866">
            <v>0</v>
          </cell>
          <cell r="K866">
            <v>0</v>
          </cell>
        </row>
        <row r="867">
          <cell r="A867" t="str">
            <v>-</v>
          </cell>
          <cell r="B867" t="str">
            <v>BANK OF TOKYO  ME, BBC, BCC, NAC</v>
          </cell>
          <cell r="C867">
            <v>0</v>
          </cell>
          <cell r="D867">
            <v>0</v>
          </cell>
          <cell r="E867">
            <v>0</v>
          </cell>
          <cell r="F867">
            <v>0</v>
          </cell>
          <cell r="G867">
            <v>0</v>
          </cell>
          <cell r="H867">
            <v>0</v>
          </cell>
          <cell r="I867">
            <v>0</v>
          </cell>
          <cell r="J867">
            <v>0</v>
          </cell>
          <cell r="K867">
            <v>0</v>
          </cell>
        </row>
        <row r="868">
          <cell r="A868" t="str">
            <v>-</v>
          </cell>
          <cell r="B868" t="str">
            <v>BANCO DO BRASIL ME, BBC, BCC, NAC</v>
          </cell>
          <cell r="C868">
            <v>0</v>
          </cell>
          <cell r="D868">
            <v>0</v>
          </cell>
          <cell r="E868">
            <v>0</v>
          </cell>
          <cell r="F868">
            <v>0</v>
          </cell>
          <cell r="G868">
            <v>0</v>
          </cell>
          <cell r="H868">
            <v>0</v>
          </cell>
          <cell r="I868">
            <v>0</v>
          </cell>
          <cell r="J868">
            <v>0</v>
          </cell>
          <cell r="K868">
            <v>0</v>
          </cell>
        </row>
        <row r="869">
          <cell r="A869" t="str">
            <v>-</v>
          </cell>
          <cell r="B869" t="str">
            <v>CONSOR.BCOS.AGTE.W.FARGO ME, BBC, BCC, NAC</v>
          </cell>
          <cell r="C869">
            <v>0</v>
          </cell>
          <cell r="D869">
            <v>0</v>
          </cell>
          <cell r="E869">
            <v>0</v>
          </cell>
          <cell r="F869">
            <v>0</v>
          </cell>
          <cell r="G869">
            <v>0</v>
          </cell>
          <cell r="H869">
            <v>0</v>
          </cell>
          <cell r="I869">
            <v>0</v>
          </cell>
          <cell r="J869">
            <v>0</v>
          </cell>
          <cell r="K869">
            <v>0</v>
          </cell>
        </row>
        <row r="870">
          <cell r="A870" t="str">
            <v>-</v>
          </cell>
          <cell r="B870" t="str">
            <v>CREDI.BANCO EXT.ESPANA  ME, BBC, BCC, NAC</v>
          </cell>
          <cell r="C870">
            <v>0</v>
          </cell>
          <cell r="D870">
            <v>0</v>
          </cell>
          <cell r="E870">
            <v>0</v>
          </cell>
          <cell r="F870">
            <v>0</v>
          </cell>
          <cell r="G870">
            <v>0</v>
          </cell>
          <cell r="H870">
            <v>0</v>
          </cell>
          <cell r="I870">
            <v>0</v>
          </cell>
          <cell r="J870">
            <v>0</v>
          </cell>
          <cell r="K870">
            <v>0</v>
          </cell>
        </row>
        <row r="871">
          <cell r="A871" t="str">
            <v>-</v>
          </cell>
          <cell r="B871" t="str">
            <v>CREDITO BULGARIA ME, BBC, BCC, NAC</v>
          </cell>
          <cell r="C871">
            <v>0</v>
          </cell>
          <cell r="D871">
            <v>0</v>
          </cell>
          <cell r="E871">
            <v>0</v>
          </cell>
          <cell r="F871">
            <v>0</v>
          </cell>
          <cell r="G871">
            <v>0</v>
          </cell>
          <cell r="H871">
            <v>0</v>
          </cell>
          <cell r="I871">
            <v>0</v>
          </cell>
          <cell r="J871">
            <v>0</v>
          </cell>
          <cell r="K871">
            <v>0</v>
          </cell>
        </row>
        <row r="872">
          <cell r="A872" t="str">
            <v>-</v>
          </cell>
          <cell r="B872" t="str">
            <v>BCO.NAC.COM.EXTER-MEXICO ME, BBC, BCC, NAC</v>
          </cell>
          <cell r="C872">
            <v>0</v>
          </cell>
          <cell r="D872">
            <v>0</v>
          </cell>
          <cell r="E872">
            <v>0</v>
          </cell>
          <cell r="F872">
            <v>0</v>
          </cell>
          <cell r="G872">
            <v>0</v>
          </cell>
          <cell r="H872">
            <v>0</v>
          </cell>
          <cell r="I872">
            <v>0</v>
          </cell>
          <cell r="J872">
            <v>0</v>
          </cell>
          <cell r="K872">
            <v>0</v>
          </cell>
        </row>
        <row r="873">
          <cell r="A873" t="str">
            <v>-</v>
          </cell>
          <cell r="B873" t="str">
            <v>CREDI.REP.DEMOCR.ALEMANIA  ME, BBC, BCC, NAC</v>
          </cell>
          <cell r="C873">
            <v>0</v>
          </cell>
          <cell r="D873">
            <v>0</v>
          </cell>
          <cell r="E873">
            <v>0</v>
          </cell>
          <cell r="F873">
            <v>0</v>
          </cell>
          <cell r="G873">
            <v>0</v>
          </cell>
          <cell r="H873">
            <v>0</v>
          </cell>
          <cell r="I873">
            <v>0</v>
          </cell>
          <cell r="J873">
            <v>0</v>
          </cell>
          <cell r="K873">
            <v>0</v>
          </cell>
        </row>
        <row r="874">
          <cell r="A874" t="str">
            <v>-</v>
          </cell>
          <cell r="B874" t="str">
            <v>CRED.ARGENTINO  ME, BBC, BCC, NAC</v>
          </cell>
          <cell r="C874">
            <v>0</v>
          </cell>
          <cell r="D874">
            <v>0</v>
          </cell>
          <cell r="E874">
            <v>0</v>
          </cell>
          <cell r="F874">
            <v>0</v>
          </cell>
          <cell r="G874">
            <v>0</v>
          </cell>
          <cell r="H874">
            <v>0</v>
          </cell>
          <cell r="I874">
            <v>0</v>
          </cell>
          <cell r="J874">
            <v>0</v>
          </cell>
          <cell r="K874">
            <v>0</v>
          </cell>
        </row>
        <row r="875">
          <cell r="A875" t="str">
            <v>-</v>
          </cell>
          <cell r="B875" t="str">
            <v>CREDITO MANUFACTURERS HANOVER TRUST CO NEW YORK, BBC, BCC, N</v>
          </cell>
          <cell r="C875">
            <v>0</v>
          </cell>
          <cell r="D875">
            <v>0</v>
          </cell>
          <cell r="E875">
            <v>0</v>
          </cell>
          <cell r="F875">
            <v>0</v>
          </cell>
          <cell r="G875">
            <v>0</v>
          </cell>
          <cell r="H875">
            <v>0</v>
          </cell>
          <cell r="I875">
            <v>0</v>
          </cell>
          <cell r="J875">
            <v>0</v>
          </cell>
          <cell r="K875">
            <v>0</v>
          </cell>
        </row>
        <row r="876">
          <cell r="A876" t="str">
            <v>-</v>
          </cell>
          <cell r="B876" t="str">
            <v>CRED.WESTDEUTSCHG LANDESBANK, BBC, BCC, NAC</v>
          </cell>
          <cell r="C876">
            <v>0</v>
          </cell>
          <cell r="D876">
            <v>0</v>
          </cell>
          <cell r="E876">
            <v>0</v>
          </cell>
          <cell r="F876">
            <v>0</v>
          </cell>
          <cell r="G876">
            <v>0</v>
          </cell>
          <cell r="H876">
            <v>0</v>
          </cell>
          <cell r="I876">
            <v>0</v>
          </cell>
          <cell r="J876">
            <v>0</v>
          </cell>
          <cell r="K876">
            <v>0</v>
          </cell>
        </row>
        <row r="877">
          <cell r="A877" t="str">
            <v>-</v>
          </cell>
          <cell r="B877" t="str">
            <v>CRED.LLOYDS BANK INTERNATIONAL ME, BBC, BCC, NAC</v>
          </cell>
          <cell r="C877">
            <v>0</v>
          </cell>
          <cell r="D877">
            <v>0</v>
          </cell>
          <cell r="E877">
            <v>0</v>
          </cell>
          <cell r="F877">
            <v>0</v>
          </cell>
          <cell r="G877">
            <v>0</v>
          </cell>
          <cell r="H877">
            <v>0</v>
          </cell>
          <cell r="I877">
            <v>0</v>
          </cell>
          <cell r="J877">
            <v>0</v>
          </cell>
          <cell r="K877">
            <v>0</v>
          </cell>
        </row>
        <row r="878">
          <cell r="A878" t="str">
            <v>-</v>
          </cell>
          <cell r="B878" t="str">
            <v>CREDITO AUSTRIA, BBC, BCC, NAC</v>
          </cell>
          <cell r="C878">
            <v>0</v>
          </cell>
          <cell r="D878">
            <v>0</v>
          </cell>
          <cell r="E878">
            <v>0</v>
          </cell>
          <cell r="F878">
            <v>0</v>
          </cell>
          <cell r="G878">
            <v>0</v>
          </cell>
          <cell r="H878">
            <v>0</v>
          </cell>
          <cell r="I878">
            <v>0</v>
          </cell>
          <cell r="J878">
            <v>0</v>
          </cell>
          <cell r="K878">
            <v>0</v>
          </cell>
        </row>
        <row r="879">
          <cell r="A879" t="str">
            <v>-</v>
          </cell>
          <cell r="B879" t="str">
            <v>CREDITO  PERU  ME, BBC, BCC, NAC</v>
          </cell>
          <cell r="C879">
            <v>0</v>
          </cell>
          <cell r="D879">
            <v>0</v>
          </cell>
          <cell r="E879">
            <v>0</v>
          </cell>
          <cell r="F879">
            <v>0</v>
          </cell>
          <cell r="G879">
            <v>0</v>
          </cell>
          <cell r="H879">
            <v>0</v>
          </cell>
          <cell r="I879">
            <v>0</v>
          </cell>
          <cell r="J879">
            <v>0</v>
          </cell>
          <cell r="K879">
            <v>0</v>
          </cell>
        </row>
        <row r="880">
          <cell r="A880" t="str">
            <v>-</v>
          </cell>
          <cell r="B880" t="str">
            <v>CREDITO THE MITSUI BANK LIMITED, BBC, BCC, NAC</v>
          </cell>
          <cell r="C880">
            <v>0</v>
          </cell>
          <cell r="D880">
            <v>0</v>
          </cell>
          <cell r="E880">
            <v>0</v>
          </cell>
          <cell r="F880">
            <v>0</v>
          </cell>
          <cell r="G880">
            <v>0</v>
          </cell>
          <cell r="H880">
            <v>0</v>
          </cell>
          <cell r="I880">
            <v>0</v>
          </cell>
          <cell r="J880">
            <v>0</v>
          </cell>
          <cell r="K880">
            <v>0</v>
          </cell>
        </row>
        <row r="881">
          <cell r="A881" t="str">
            <v>-</v>
          </cell>
          <cell r="B881" t="str">
            <v>CANADIAN IMPERIAL BANK OF COMMERCE LONDON UK ME, BBC, BCC, N</v>
          </cell>
          <cell r="C881">
            <v>0</v>
          </cell>
          <cell r="D881">
            <v>0</v>
          </cell>
          <cell r="E881">
            <v>0</v>
          </cell>
          <cell r="F881">
            <v>0</v>
          </cell>
          <cell r="G881">
            <v>0</v>
          </cell>
          <cell r="H881">
            <v>0</v>
          </cell>
          <cell r="I881">
            <v>0</v>
          </cell>
          <cell r="J881">
            <v>0</v>
          </cell>
          <cell r="K881">
            <v>0</v>
          </cell>
        </row>
        <row r="882">
          <cell r="A882" t="str">
            <v>-</v>
          </cell>
          <cell r="B882" t="str">
            <v>CRED. THE FIRST NATIONAL BANK OF CHICAGO LTD.ME, BBC, BCC, N</v>
          </cell>
          <cell r="C882">
            <v>0</v>
          </cell>
          <cell r="D882">
            <v>0</v>
          </cell>
          <cell r="E882">
            <v>0</v>
          </cell>
          <cell r="F882">
            <v>0</v>
          </cell>
          <cell r="G882">
            <v>0</v>
          </cell>
          <cell r="H882">
            <v>0</v>
          </cell>
          <cell r="I882">
            <v>0</v>
          </cell>
          <cell r="J882">
            <v>0</v>
          </cell>
          <cell r="K882">
            <v>0</v>
          </cell>
        </row>
        <row r="883">
          <cell r="A883" t="str">
            <v>-</v>
          </cell>
          <cell r="B883" t="str">
            <v>RENEG.83-84 (MANUFA HANOVER) US$ 1.300 MILL.ME, BBC, BCC, NA</v>
          </cell>
          <cell r="C883">
            <v>0</v>
          </cell>
          <cell r="D883">
            <v>0</v>
          </cell>
          <cell r="E883">
            <v>0</v>
          </cell>
          <cell r="F883">
            <v>0</v>
          </cell>
          <cell r="G883">
            <v>0</v>
          </cell>
          <cell r="H883">
            <v>0</v>
          </cell>
          <cell r="I883">
            <v>0</v>
          </cell>
          <cell r="J883">
            <v>0</v>
          </cell>
          <cell r="K883">
            <v>0</v>
          </cell>
        </row>
        <row r="884">
          <cell r="A884" t="str">
            <v>-</v>
          </cell>
          <cell r="B884" t="str">
            <v>CONVENIO DE REESTRUCTURACION DE LA DEUDA EXTERNA M, BBC, BCC</v>
          </cell>
          <cell r="C884">
            <v>0</v>
          </cell>
          <cell r="D884">
            <v>0</v>
          </cell>
          <cell r="E884">
            <v>0</v>
          </cell>
          <cell r="F884">
            <v>0</v>
          </cell>
          <cell r="G884">
            <v>0</v>
          </cell>
          <cell r="H884">
            <v>0</v>
          </cell>
          <cell r="I884">
            <v>0</v>
          </cell>
          <cell r="J884">
            <v>0</v>
          </cell>
          <cell r="K884">
            <v>0</v>
          </cell>
        </row>
        <row r="885">
          <cell r="A885" t="str">
            <v>-</v>
          </cell>
          <cell r="B885" t="str">
            <v>CRED.RENEG.83-84 (MANUFACT.HANOVER) US$ 780 MILL.M, BBC, BCC</v>
          </cell>
          <cell r="C885">
            <v>0</v>
          </cell>
          <cell r="D885">
            <v>0</v>
          </cell>
          <cell r="E885">
            <v>0</v>
          </cell>
          <cell r="F885">
            <v>0</v>
          </cell>
          <cell r="G885">
            <v>0</v>
          </cell>
          <cell r="H885">
            <v>0</v>
          </cell>
          <cell r="I885">
            <v>0</v>
          </cell>
          <cell r="J885">
            <v>0</v>
          </cell>
          <cell r="K885">
            <v>0</v>
          </cell>
        </row>
        <row r="886">
          <cell r="A886" t="str">
            <v>-</v>
          </cell>
          <cell r="B886" t="str">
            <v>CREDITO CREDIT SUISSE PANAMA ME, BBC, BCC, NAC</v>
          </cell>
          <cell r="C886">
            <v>0</v>
          </cell>
          <cell r="D886">
            <v>0</v>
          </cell>
          <cell r="E886">
            <v>0</v>
          </cell>
          <cell r="F886">
            <v>0</v>
          </cell>
          <cell r="G886">
            <v>0</v>
          </cell>
          <cell r="H886">
            <v>0</v>
          </cell>
          <cell r="I886">
            <v>0</v>
          </cell>
          <cell r="J886">
            <v>0</v>
          </cell>
          <cell r="K886">
            <v>0</v>
          </cell>
        </row>
        <row r="887">
          <cell r="A887" t="str">
            <v>-</v>
          </cell>
          <cell r="B887" t="str">
            <v>CONVENIO CRED.US$785 MILL.AG.MANUFACTURERS HANOVER, BBC, BCC</v>
          </cell>
          <cell r="C887">
            <v>0</v>
          </cell>
          <cell r="D887">
            <v>0</v>
          </cell>
          <cell r="E887">
            <v>0</v>
          </cell>
          <cell r="F887">
            <v>0</v>
          </cell>
          <cell r="G887">
            <v>0</v>
          </cell>
          <cell r="H887">
            <v>0</v>
          </cell>
          <cell r="I887">
            <v>0</v>
          </cell>
          <cell r="J887">
            <v>0</v>
          </cell>
          <cell r="K887">
            <v>0</v>
          </cell>
        </row>
        <row r="888">
          <cell r="A888" t="str">
            <v>-</v>
          </cell>
          <cell r="B888" t="str">
            <v>PASIVOS CON EL EXTERIOR DEL BCO.CONTIN.ASUM POR BC, BBC, BCC</v>
          </cell>
          <cell r="C888">
            <v>0</v>
          </cell>
          <cell r="D888">
            <v>0</v>
          </cell>
          <cell r="E888">
            <v>0</v>
          </cell>
          <cell r="F888">
            <v>0</v>
          </cell>
          <cell r="G888">
            <v>0</v>
          </cell>
          <cell r="H888">
            <v>0</v>
          </cell>
          <cell r="I888">
            <v>0</v>
          </cell>
          <cell r="J888">
            <v>0</v>
          </cell>
          <cell r="K888">
            <v>0</v>
          </cell>
        </row>
        <row r="889">
          <cell r="A889" t="str">
            <v>-</v>
          </cell>
          <cell r="B889" t="str">
            <v>REESTRUCTURACION DEUDA EXTERNA (1985/1987) ME, BBC, BCC, NAC</v>
          </cell>
          <cell r="C889">
            <v>0</v>
          </cell>
          <cell r="D889">
            <v>0</v>
          </cell>
          <cell r="E889">
            <v>0</v>
          </cell>
          <cell r="F889">
            <v>0</v>
          </cell>
          <cell r="G889">
            <v>0</v>
          </cell>
          <cell r="H889">
            <v>0</v>
          </cell>
          <cell r="I889">
            <v>0</v>
          </cell>
          <cell r="J889">
            <v>0</v>
          </cell>
          <cell r="K889">
            <v>0</v>
          </cell>
        </row>
        <row r="890">
          <cell r="A890" t="str">
            <v>-</v>
          </cell>
          <cell r="B890" t="str">
            <v>REESTRUCTURACION DEUDA EXTERNA 1988-1991 ME, BBC, BCC, NAC</v>
          </cell>
          <cell r="C890">
            <v>0</v>
          </cell>
          <cell r="D890">
            <v>0</v>
          </cell>
          <cell r="E890">
            <v>0</v>
          </cell>
          <cell r="F890">
            <v>0</v>
          </cell>
          <cell r="G890">
            <v>0</v>
          </cell>
          <cell r="H890">
            <v>0</v>
          </cell>
          <cell r="I890">
            <v>0</v>
          </cell>
          <cell r="J890">
            <v>0</v>
          </cell>
          <cell r="K890">
            <v>0</v>
          </cell>
        </row>
        <row r="891">
          <cell r="A891" t="str">
            <v>-</v>
          </cell>
          <cell r="B891" t="str">
            <v>LINEA CREDITO CONTRATO EURODOLARES ME, BBC, BCC, NAC</v>
          </cell>
          <cell r="C891">
            <v>0</v>
          </cell>
          <cell r="D891">
            <v>0</v>
          </cell>
          <cell r="E891">
            <v>0</v>
          </cell>
          <cell r="F891">
            <v>0</v>
          </cell>
          <cell r="G891">
            <v>0</v>
          </cell>
          <cell r="H891">
            <v>0</v>
          </cell>
          <cell r="I891">
            <v>0</v>
          </cell>
          <cell r="J891">
            <v>0</v>
          </cell>
          <cell r="K891">
            <v>0</v>
          </cell>
        </row>
        <row r="892">
          <cell r="A892" t="str">
            <v>-</v>
          </cell>
          <cell r="B892" t="str">
            <v>CREDITO RECIB.C.GAR.DE INST.FINANC.(REPOS), BBC, BCC, NAC</v>
          </cell>
          <cell r="C892">
            <v>0</v>
          </cell>
          <cell r="D892">
            <v>0</v>
          </cell>
          <cell r="E892">
            <v>0</v>
          </cell>
          <cell r="F892">
            <v>0</v>
          </cell>
          <cell r="G892">
            <v>0</v>
          </cell>
          <cell r="H892">
            <v>0</v>
          </cell>
          <cell r="I892">
            <v>0</v>
          </cell>
          <cell r="J892">
            <v>0</v>
          </cell>
          <cell r="K892">
            <v>0</v>
          </cell>
        </row>
        <row r="893">
          <cell r="A893" t="str">
            <v>-</v>
          </cell>
          <cell r="B893" t="str">
            <v>V.A. PAISES SOCIAL. SUJ.RENEG., BBC, BCC, NAC</v>
          </cell>
          <cell r="C893">
            <v>0</v>
          </cell>
          <cell r="D893">
            <v>0</v>
          </cell>
          <cell r="E893">
            <v>0</v>
          </cell>
          <cell r="F893">
            <v>0</v>
          </cell>
          <cell r="G893">
            <v>0</v>
          </cell>
          <cell r="H893">
            <v>0</v>
          </cell>
          <cell r="I893">
            <v>0</v>
          </cell>
          <cell r="J893">
            <v>0</v>
          </cell>
          <cell r="K893">
            <v>0</v>
          </cell>
        </row>
        <row r="894">
          <cell r="A894" t="str">
            <v>-</v>
          </cell>
          <cell r="B894" t="str">
            <v>RENEG.DEUDA EXTERNA ME, BBC, BCC, NAC</v>
          </cell>
          <cell r="C894">
            <v>0</v>
          </cell>
          <cell r="D894">
            <v>0</v>
          </cell>
          <cell r="E894">
            <v>0</v>
          </cell>
          <cell r="F894">
            <v>0</v>
          </cell>
          <cell r="G894">
            <v>0</v>
          </cell>
          <cell r="H894">
            <v>0</v>
          </cell>
          <cell r="I894">
            <v>0</v>
          </cell>
          <cell r="J894">
            <v>0</v>
          </cell>
          <cell r="K894">
            <v>0</v>
          </cell>
        </row>
        <row r="895">
          <cell r="A895" t="str">
            <v>-</v>
          </cell>
          <cell r="B895" t="str">
            <v>DEPOSITOS A PLAZO BCOS. DEL EXTERIOR ME, BBC, BCC, NAC</v>
          </cell>
          <cell r="C895">
            <v>0</v>
          </cell>
          <cell r="D895">
            <v>0</v>
          </cell>
          <cell r="E895">
            <v>0</v>
          </cell>
          <cell r="F895">
            <v>0</v>
          </cell>
          <cell r="G895">
            <v>0</v>
          </cell>
          <cell r="H895">
            <v>0</v>
          </cell>
          <cell r="I895">
            <v>0</v>
          </cell>
          <cell r="J895">
            <v>0</v>
          </cell>
          <cell r="K895">
            <v>0</v>
          </cell>
        </row>
        <row r="896">
          <cell r="A896" t="str">
            <v>-</v>
          </cell>
          <cell r="B896" t="str">
            <v>PAGARE PLAN FINANCIERO 1983-1984 ACDO'1496  ME, BBC, BCC, NA</v>
          </cell>
          <cell r="C896">
            <v>0</v>
          </cell>
          <cell r="D896">
            <v>0</v>
          </cell>
          <cell r="E896">
            <v>0</v>
          </cell>
          <cell r="F896">
            <v>0</v>
          </cell>
          <cell r="G896">
            <v>0</v>
          </cell>
          <cell r="H896">
            <v>0</v>
          </cell>
          <cell r="I896">
            <v>0</v>
          </cell>
          <cell r="J896">
            <v>0</v>
          </cell>
          <cell r="K896">
            <v>0</v>
          </cell>
        </row>
        <row r="897">
          <cell r="A897" t="str">
            <v>-</v>
          </cell>
          <cell r="B897" t="str">
            <v xml:space="preserve">DEPS.AMORTIZAC.DIFERIDOS DE CDTOS.EXT.AC.1506 ME, BBC, BCC, </v>
          </cell>
          <cell r="C897">
            <v>0</v>
          </cell>
          <cell r="D897">
            <v>0</v>
          </cell>
          <cell r="E897">
            <v>0</v>
          </cell>
          <cell r="F897">
            <v>0</v>
          </cell>
          <cell r="G897">
            <v>0</v>
          </cell>
          <cell r="H897">
            <v>0</v>
          </cell>
          <cell r="I897">
            <v>0</v>
          </cell>
          <cell r="J897">
            <v>0</v>
          </cell>
          <cell r="K897">
            <v>0</v>
          </cell>
        </row>
        <row r="898">
          <cell r="A898" t="str">
            <v>-</v>
          </cell>
          <cell r="B898" t="str">
            <v>DEPOSITOS DE BANCOS DEL EXTERIOR P.PLAN FINANC.ME, BBC, BCC,</v>
          </cell>
          <cell r="C898">
            <v>0</v>
          </cell>
          <cell r="D898">
            <v>0</v>
          </cell>
          <cell r="E898">
            <v>0</v>
          </cell>
          <cell r="F898">
            <v>0</v>
          </cell>
          <cell r="G898">
            <v>0</v>
          </cell>
          <cell r="H898">
            <v>0</v>
          </cell>
          <cell r="I898">
            <v>0</v>
          </cell>
          <cell r="J898">
            <v>0</v>
          </cell>
          <cell r="K898">
            <v>0</v>
          </cell>
        </row>
        <row r="899">
          <cell r="A899" t="str">
            <v>-</v>
          </cell>
          <cell r="B899" t="str">
            <v>DEPOSITOS A CTA.PROGRAMA REESTRUCT.DEUDA EXTERNA M, BBC, BCC</v>
          </cell>
          <cell r="C899">
            <v>0</v>
          </cell>
          <cell r="D899">
            <v>0</v>
          </cell>
          <cell r="E899">
            <v>0</v>
          </cell>
          <cell r="F899">
            <v>0</v>
          </cell>
          <cell r="G899">
            <v>0</v>
          </cell>
          <cell r="H899">
            <v>0</v>
          </cell>
          <cell r="I899">
            <v>0</v>
          </cell>
          <cell r="J899">
            <v>0</v>
          </cell>
          <cell r="K899">
            <v>0</v>
          </cell>
        </row>
        <row r="900">
          <cell r="A900" t="str">
            <v>-</v>
          </cell>
          <cell r="B900" t="str">
            <v>DEPOS.AMORTIZACION DIFERIDAS DE CRED.EXT.AC.1619 M, BBC, BCC</v>
          </cell>
          <cell r="C900">
            <v>0</v>
          </cell>
          <cell r="D900">
            <v>0</v>
          </cell>
          <cell r="E900">
            <v>0</v>
          </cell>
          <cell r="F900">
            <v>0</v>
          </cell>
          <cell r="G900">
            <v>0</v>
          </cell>
          <cell r="H900">
            <v>0</v>
          </cell>
          <cell r="I900">
            <v>0</v>
          </cell>
          <cell r="J900">
            <v>0</v>
          </cell>
          <cell r="K900">
            <v>0</v>
          </cell>
        </row>
        <row r="901">
          <cell r="A901" t="str">
            <v>16DXNZN</v>
          </cell>
          <cell r="B901" t="str">
            <v>DEPOSITOS BANCO EXTERIOR DE ESPANA SA ACDO 1872</v>
          </cell>
          <cell r="C901">
            <v>0</v>
          </cell>
          <cell r="D901">
            <v>0</v>
          </cell>
          <cell r="E901">
            <v>0</v>
          </cell>
          <cell r="F901">
            <v>0</v>
          </cell>
          <cell r="G901">
            <v>0</v>
          </cell>
          <cell r="H901">
            <v>0</v>
          </cell>
          <cell r="I901">
            <v>0</v>
          </cell>
          <cell r="J901">
            <v>0</v>
          </cell>
          <cell r="K901">
            <v>0</v>
          </cell>
        </row>
        <row r="902">
          <cell r="A902" t="str">
            <v>-</v>
          </cell>
          <cell r="B902" t="str">
            <v xml:space="preserve">CTA.CTE CORREDORES OPERACIONES A FUTURO HABER </v>
          </cell>
          <cell r="C902">
            <v>0</v>
          </cell>
          <cell r="D902">
            <v>0</v>
          </cell>
          <cell r="E902">
            <v>0</v>
          </cell>
          <cell r="F902">
            <v>0</v>
          </cell>
          <cell r="G902">
            <v>0</v>
          </cell>
          <cell r="H902">
            <v>0</v>
          </cell>
          <cell r="I902">
            <v>0</v>
          </cell>
          <cell r="J902">
            <v>0</v>
          </cell>
          <cell r="K902">
            <v>0</v>
          </cell>
        </row>
        <row r="903">
          <cell r="A903" t="str">
            <v>17DBEZN</v>
          </cell>
          <cell r="B903" t="str">
            <v xml:space="preserve">CTA. CON BIRF </v>
          </cell>
          <cell r="C903">
            <v>23074</v>
          </cell>
          <cell r="D903">
            <v>23074</v>
          </cell>
          <cell r="E903">
            <v>23074</v>
          </cell>
          <cell r="F903">
            <v>23074</v>
          </cell>
          <cell r="G903">
            <v>23074</v>
          </cell>
          <cell r="H903">
            <v>23061</v>
          </cell>
          <cell r="I903">
            <v>23061</v>
          </cell>
          <cell r="J903">
            <v>23061</v>
          </cell>
          <cell r="K903">
            <v>23058</v>
          </cell>
        </row>
        <row r="904">
          <cell r="A904" t="str">
            <v>17DCEZN</v>
          </cell>
          <cell r="B904" t="str">
            <v xml:space="preserve">CTA.CON BID  </v>
          </cell>
          <cell r="C904">
            <v>58259</v>
          </cell>
          <cell r="D904">
            <v>59781</v>
          </cell>
          <cell r="E904">
            <v>57918</v>
          </cell>
          <cell r="F904">
            <v>56130</v>
          </cell>
          <cell r="G904">
            <v>56542</v>
          </cell>
          <cell r="H904">
            <v>44686</v>
          </cell>
          <cell r="I904">
            <v>45160</v>
          </cell>
          <cell r="J904">
            <v>44611</v>
          </cell>
          <cell r="K904">
            <v>42651</v>
          </cell>
        </row>
        <row r="905">
          <cell r="A905" t="str">
            <v>17DDEZN</v>
          </cell>
          <cell r="B905" t="str">
            <v xml:space="preserve">CTA. CON AIF </v>
          </cell>
          <cell r="C905">
            <v>901</v>
          </cell>
          <cell r="D905">
            <v>901</v>
          </cell>
          <cell r="E905">
            <v>901</v>
          </cell>
          <cell r="F905">
            <v>901</v>
          </cell>
          <cell r="G905">
            <v>901</v>
          </cell>
          <cell r="H905">
            <v>901</v>
          </cell>
          <cell r="I905">
            <v>901</v>
          </cell>
          <cell r="J905">
            <v>901</v>
          </cell>
          <cell r="K905">
            <v>901</v>
          </cell>
        </row>
        <row r="906">
          <cell r="A906" t="str">
            <v>17DEEZN</v>
          </cell>
          <cell r="B906" t="str">
            <v>BID-OBLIG.AUM.CAP.ORDIN.</v>
          </cell>
          <cell r="C906">
            <v>66085</v>
          </cell>
          <cell r="D906">
            <v>0</v>
          </cell>
          <cell r="E906">
            <v>0</v>
          </cell>
          <cell r="F906">
            <v>0</v>
          </cell>
          <cell r="G906">
            <v>0</v>
          </cell>
          <cell r="H906">
            <v>0</v>
          </cell>
          <cell r="I906">
            <v>0</v>
          </cell>
          <cell r="J906">
            <v>0</v>
          </cell>
          <cell r="K906">
            <v>0</v>
          </cell>
        </row>
        <row r="907">
          <cell r="A907" t="str">
            <v>17DIEZN</v>
          </cell>
          <cell r="B907" t="str">
            <v>CTA.CON AIF.CTA.F</v>
          </cell>
          <cell r="C907">
            <v>0</v>
          </cell>
          <cell r="D907">
            <v>0</v>
          </cell>
          <cell r="E907">
            <v>0</v>
          </cell>
          <cell r="F907">
            <v>0</v>
          </cell>
          <cell r="G907">
            <v>0</v>
          </cell>
          <cell r="H907">
            <v>0</v>
          </cell>
          <cell r="I907">
            <v>0</v>
          </cell>
          <cell r="J907">
            <v>0</v>
          </cell>
          <cell r="K907">
            <v>0</v>
          </cell>
        </row>
        <row r="908">
          <cell r="A908" t="str">
            <v>-</v>
          </cell>
          <cell r="B908" t="str">
            <v xml:space="preserve">DIR.VIAL.MOP.FDO.ROT.2DO.PROY.PTMO.BIRF 2297 </v>
          </cell>
          <cell r="C908">
            <v>0</v>
          </cell>
          <cell r="D908">
            <v>0</v>
          </cell>
          <cell r="E908">
            <v>0</v>
          </cell>
          <cell r="F908">
            <v>0</v>
          </cell>
          <cell r="G908">
            <v>0</v>
          </cell>
          <cell r="H908">
            <v>0</v>
          </cell>
          <cell r="I908">
            <v>0</v>
          </cell>
          <cell r="J908">
            <v>0</v>
          </cell>
          <cell r="K908">
            <v>0</v>
          </cell>
        </row>
        <row r="909">
          <cell r="A909" t="str">
            <v>17EUNZN</v>
          </cell>
          <cell r="B909" t="str">
            <v xml:space="preserve">ORGANISMO MULTILATERAL DE GARANTIA DE INVERSIONES, </v>
          </cell>
          <cell r="C909">
            <v>33</v>
          </cell>
          <cell r="D909">
            <v>33</v>
          </cell>
          <cell r="E909">
            <v>33</v>
          </cell>
          <cell r="F909">
            <v>33</v>
          </cell>
          <cell r="G909">
            <v>33</v>
          </cell>
          <cell r="H909">
            <v>33</v>
          </cell>
          <cell r="I909">
            <v>33</v>
          </cell>
          <cell r="J909">
            <v>33</v>
          </cell>
          <cell r="K909">
            <v>33</v>
          </cell>
        </row>
        <row r="910">
          <cell r="A910" t="str">
            <v>-</v>
          </cell>
          <cell r="B910" t="str">
            <v xml:space="preserve">CUENTA ESPECIAL FONDOS ROTATORIOS PARA CRED.EXIMB., </v>
          </cell>
          <cell r="C910">
            <v>0</v>
          </cell>
          <cell r="D910">
            <v>0</v>
          </cell>
          <cell r="E910">
            <v>0</v>
          </cell>
          <cell r="F910">
            <v>0</v>
          </cell>
          <cell r="G910">
            <v>0</v>
          </cell>
          <cell r="H910">
            <v>0</v>
          </cell>
          <cell r="I910">
            <v>0</v>
          </cell>
          <cell r="J910">
            <v>0</v>
          </cell>
          <cell r="K910">
            <v>0</v>
          </cell>
        </row>
        <row r="911">
          <cell r="A911" t="str">
            <v>14BBXZN</v>
          </cell>
          <cell r="B911" t="str">
            <v xml:space="preserve">  .PASIVOS EXTERNOS M/L PZO.ME</v>
          </cell>
          <cell r="C911">
            <v>945</v>
          </cell>
          <cell r="D911">
            <v>68782</v>
          </cell>
          <cell r="E911">
            <v>66392</v>
          </cell>
          <cell r="F911">
            <v>64381</v>
          </cell>
          <cell r="G911">
            <v>64819</v>
          </cell>
          <cell r="H911">
            <v>63643</v>
          </cell>
          <cell r="I911">
            <v>64297</v>
          </cell>
          <cell r="J911">
            <v>63727</v>
          </cell>
          <cell r="K911">
            <v>60605</v>
          </cell>
        </row>
        <row r="912">
          <cell r="A912" t="str">
            <v>16CBEZN</v>
          </cell>
          <cell r="B912" t="str">
            <v>PTMO.CONV.KREDITANSTALT ME, BBC, BCC, EXT</v>
          </cell>
          <cell r="C912">
            <v>0</v>
          </cell>
          <cell r="D912">
            <v>0</v>
          </cell>
          <cell r="E912">
            <v>0</v>
          </cell>
          <cell r="F912">
            <v>0</v>
          </cell>
          <cell r="G912">
            <v>0</v>
          </cell>
          <cell r="H912">
            <v>0</v>
          </cell>
          <cell r="I912">
            <v>0</v>
          </cell>
          <cell r="J912">
            <v>0</v>
          </cell>
          <cell r="K912">
            <v>0</v>
          </cell>
        </row>
        <row r="913">
          <cell r="A913" t="str">
            <v>16DHEZN</v>
          </cell>
          <cell r="B913" t="str">
            <v>CREDIT.BANK OF NOVA SCOTIA ME, BBC, BCC, EXT</v>
          </cell>
          <cell r="C913">
            <v>0</v>
          </cell>
          <cell r="D913">
            <v>0</v>
          </cell>
          <cell r="E913">
            <v>0</v>
          </cell>
          <cell r="F913">
            <v>0</v>
          </cell>
          <cell r="G913">
            <v>0</v>
          </cell>
          <cell r="H913">
            <v>0</v>
          </cell>
          <cell r="I913">
            <v>0</v>
          </cell>
          <cell r="J913">
            <v>0</v>
          </cell>
          <cell r="K913">
            <v>0</v>
          </cell>
        </row>
        <row r="914">
          <cell r="A914" t="str">
            <v>16CEEZN</v>
          </cell>
          <cell r="B914" t="str">
            <v>CRED.NATIONALE PARIS ME, BBC, BCC, EXT</v>
          </cell>
          <cell r="C914">
            <v>0</v>
          </cell>
          <cell r="D914">
            <v>0</v>
          </cell>
          <cell r="E914">
            <v>0</v>
          </cell>
          <cell r="F914">
            <v>0</v>
          </cell>
          <cell r="G914">
            <v>0</v>
          </cell>
          <cell r="H914">
            <v>0</v>
          </cell>
          <cell r="I914">
            <v>0</v>
          </cell>
          <cell r="J914">
            <v>0</v>
          </cell>
          <cell r="K914">
            <v>0</v>
          </cell>
        </row>
        <row r="915">
          <cell r="A915" t="str">
            <v>16CFEZN</v>
          </cell>
          <cell r="B915" t="str">
            <v>CREDITO BID  ME, BBC, BCC, EXT</v>
          </cell>
          <cell r="C915">
            <v>0</v>
          </cell>
          <cell r="D915">
            <v>0</v>
          </cell>
          <cell r="E915">
            <v>0</v>
          </cell>
          <cell r="F915">
            <v>0</v>
          </cell>
          <cell r="G915">
            <v>0</v>
          </cell>
          <cell r="H915">
            <v>0</v>
          </cell>
          <cell r="I915">
            <v>0</v>
          </cell>
          <cell r="J915">
            <v>0</v>
          </cell>
          <cell r="K915">
            <v>0</v>
          </cell>
        </row>
        <row r="916">
          <cell r="A916" t="str">
            <v>16DFEZN</v>
          </cell>
          <cell r="B916" t="str">
            <v>CRED.CONSOR.BCOS.SUIZOS. ME, BBC, BCC, EXT</v>
          </cell>
          <cell r="C916">
            <v>0</v>
          </cell>
          <cell r="D916">
            <v>0</v>
          </cell>
          <cell r="E916">
            <v>0</v>
          </cell>
          <cell r="F916">
            <v>0</v>
          </cell>
          <cell r="G916">
            <v>0</v>
          </cell>
          <cell r="H916">
            <v>0</v>
          </cell>
          <cell r="I916">
            <v>0</v>
          </cell>
          <cell r="J916">
            <v>0</v>
          </cell>
          <cell r="K916">
            <v>0</v>
          </cell>
        </row>
        <row r="917">
          <cell r="A917" t="str">
            <v>16CGEZN</v>
          </cell>
          <cell r="B917" t="str">
            <v>SERCOBE-ESPANA   ME, BBC, BCC, EXT</v>
          </cell>
          <cell r="C917">
            <v>0</v>
          </cell>
          <cell r="D917">
            <v>0</v>
          </cell>
          <cell r="E917">
            <v>0</v>
          </cell>
          <cell r="F917">
            <v>0</v>
          </cell>
          <cell r="G917">
            <v>0</v>
          </cell>
          <cell r="H917">
            <v>0</v>
          </cell>
          <cell r="I917">
            <v>0</v>
          </cell>
          <cell r="J917">
            <v>0</v>
          </cell>
          <cell r="K917">
            <v>0</v>
          </cell>
        </row>
        <row r="918">
          <cell r="A918" t="str">
            <v>16CHEZN</v>
          </cell>
          <cell r="B918" t="str">
            <v>CRED.CONSOR.BCOS.BELGAS ME, BBC, BCC, EXT</v>
          </cell>
          <cell r="C918">
            <v>0</v>
          </cell>
          <cell r="D918">
            <v>0</v>
          </cell>
          <cell r="E918">
            <v>0</v>
          </cell>
          <cell r="F918">
            <v>0</v>
          </cell>
          <cell r="G918">
            <v>0</v>
          </cell>
          <cell r="H918">
            <v>0</v>
          </cell>
          <cell r="I918">
            <v>0</v>
          </cell>
          <cell r="J918">
            <v>0</v>
          </cell>
          <cell r="K918">
            <v>0</v>
          </cell>
        </row>
        <row r="919">
          <cell r="A919" t="str">
            <v>16CIEZN</v>
          </cell>
          <cell r="B919" t="str">
            <v>CREDITO CHECOSLOVAQUIA  ME, BBC, BCC, EXT</v>
          </cell>
          <cell r="C919">
            <v>0</v>
          </cell>
          <cell r="D919">
            <v>0</v>
          </cell>
          <cell r="E919">
            <v>0</v>
          </cell>
          <cell r="F919">
            <v>0</v>
          </cell>
          <cell r="G919">
            <v>0</v>
          </cell>
          <cell r="H919">
            <v>0</v>
          </cell>
          <cell r="I919">
            <v>0</v>
          </cell>
          <cell r="J919">
            <v>0</v>
          </cell>
          <cell r="K919">
            <v>0</v>
          </cell>
        </row>
        <row r="920">
          <cell r="A920" t="str">
            <v>16CJEZN</v>
          </cell>
          <cell r="B920" t="str">
            <v>CREDITO AID  ME, BBC, BCC, EXT</v>
          </cell>
          <cell r="C920">
            <v>945</v>
          </cell>
          <cell r="D920">
            <v>970</v>
          </cell>
          <cell r="E920">
            <v>936</v>
          </cell>
          <cell r="F920">
            <v>908</v>
          </cell>
          <cell r="G920">
            <v>914</v>
          </cell>
          <cell r="H920">
            <v>898</v>
          </cell>
          <cell r="I920">
            <v>795</v>
          </cell>
          <cell r="J920">
            <v>788</v>
          </cell>
          <cell r="K920">
            <v>749</v>
          </cell>
        </row>
        <row r="921">
          <cell r="A921" t="str">
            <v>16CPEZN</v>
          </cell>
          <cell r="B921" t="str">
            <v>BANK OF TOKYO  ME, BBC, BCC, EXT</v>
          </cell>
          <cell r="C921">
            <v>0</v>
          </cell>
          <cell r="D921">
            <v>0</v>
          </cell>
          <cell r="E921">
            <v>0</v>
          </cell>
          <cell r="F921">
            <v>0</v>
          </cell>
          <cell r="G921">
            <v>0</v>
          </cell>
          <cell r="H921">
            <v>0</v>
          </cell>
          <cell r="I921">
            <v>0</v>
          </cell>
          <cell r="J921">
            <v>0</v>
          </cell>
          <cell r="K921">
            <v>0</v>
          </cell>
        </row>
        <row r="922">
          <cell r="A922" t="str">
            <v>16CQEZN</v>
          </cell>
          <cell r="B922" t="str">
            <v>BANCO DO BRASIL ME, BBC, BCC, EXT</v>
          </cell>
          <cell r="C922">
            <v>0</v>
          </cell>
          <cell r="D922">
            <v>0</v>
          </cell>
          <cell r="E922">
            <v>0</v>
          </cell>
          <cell r="F922">
            <v>0</v>
          </cell>
          <cell r="G922">
            <v>0</v>
          </cell>
          <cell r="H922">
            <v>0</v>
          </cell>
          <cell r="I922">
            <v>0</v>
          </cell>
          <cell r="J922">
            <v>0</v>
          </cell>
          <cell r="K922">
            <v>0</v>
          </cell>
        </row>
        <row r="923">
          <cell r="A923" t="str">
            <v>16CCEZN</v>
          </cell>
          <cell r="B923" t="str">
            <v>CONSOR.BCOS.AGTE.W.FARGO ME, BBC, BCC, EXT</v>
          </cell>
          <cell r="C923">
            <v>0</v>
          </cell>
          <cell r="D923">
            <v>0</v>
          </cell>
          <cell r="E923">
            <v>0</v>
          </cell>
          <cell r="F923">
            <v>0</v>
          </cell>
          <cell r="G923">
            <v>0</v>
          </cell>
          <cell r="H923">
            <v>0</v>
          </cell>
          <cell r="I923">
            <v>0</v>
          </cell>
          <cell r="J923">
            <v>0</v>
          </cell>
          <cell r="K923">
            <v>0</v>
          </cell>
        </row>
        <row r="924">
          <cell r="A924" t="str">
            <v>16DIEZN</v>
          </cell>
          <cell r="B924" t="str">
            <v>CREDI.BANCO EXT.ESPANA  ME, BBC, BCC, EXT</v>
          </cell>
          <cell r="C924">
            <v>0</v>
          </cell>
          <cell r="D924">
            <v>0</v>
          </cell>
          <cell r="E924">
            <v>0</v>
          </cell>
          <cell r="F924">
            <v>0</v>
          </cell>
          <cell r="G924">
            <v>0</v>
          </cell>
          <cell r="H924">
            <v>0</v>
          </cell>
          <cell r="I924">
            <v>0</v>
          </cell>
          <cell r="J924">
            <v>0</v>
          </cell>
          <cell r="K924">
            <v>0</v>
          </cell>
        </row>
        <row r="925">
          <cell r="A925" t="str">
            <v>16CUEZN</v>
          </cell>
          <cell r="B925" t="str">
            <v>CREDITO BULGARIA ME, BBC, BCC, EXT</v>
          </cell>
          <cell r="C925">
            <v>0</v>
          </cell>
          <cell r="D925">
            <v>0</v>
          </cell>
          <cell r="E925">
            <v>0</v>
          </cell>
          <cell r="F925">
            <v>0</v>
          </cell>
          <cell r="G925">
            <v>0</v>
          </cell>
          <cell r="H925">
            <v>0</v>
          </cell>
          <cell r="I925">
            <v>0</v>
          </cell>
          <cell r="J925">
            <v>0</v>
          </cell>
          <cell r="K925">
            <v>0</v>
          </cell>
        </row>
        <row r="926">
          <cell r="A926" t="str">
            <v>16CVEZN</v>
          </cell>
          <cell r="B926" t="str">
            <v>BCO.NAC.COM.EXTER-MEXICO ME, BBC, BCC, EXT</v>
          </cell>
          <cell r="C926">
            <v>0</v>
          </cell>
          <cell r="D926">
            <v>0</v>
          </cell>
          <cell r="E926">
            <v>0</v>
          </cell>
          <cell r="F926">
            <v>0</v>
          </cell>
          <cell r="G926">
            <v>0</v>
          </cell>
          <cell r="H926">
            <v>0</v>
          </cell>
          <cell r="I926">
            <v>0</v>
          </cell>
          <cell r="J926">
            <v>0</v>
          </cell>
          <cell r="K926">
            <v>0</v>
          </cell>
        </row>
        <row r="927">
          <cell r="A927" t="str">
            <v>16CWEZN</v>
          </cell>
          <cell r="B927" t="str">
            <v>CREDI.REP.DEMOCR.ALEMANIA  ME, BBC, BCC, EXT</v>
          </cell>
          <cell r="C927">
            <v>0</v>
          </cell>
          <cell r="D927">
            <v>0</v>
          </cell>
          <cell r="E927">
            <v>0</v>
          </cell>
          <cell r="F927">
            <v>0</v>
          </cell>
          <cell r="G927">
            <v>0</v>
          </cell>
          <cell r="H927">
            <v>0</v>
          </cell>
          <cell r="I927">
            <v>0</v>
          </cell>
          <cell r="J927">
            <v>0</v>
          </cell>
          <cell r="K927">
            <v>0</v>
          </cell>
        </row>
        <row r="928">
          <cell r="A928" t="str">
            <v>16DAEZN</v>
          </cell>
          <cell r="B928" t="str">
            <v>CRED.ARGENTINO  ME, BBC, BCC, EXT</v>
          </cell>
          <cell r="C928">
            <v>0</v>
          </cell>
          <cell r="D928">
            <v>0</v>
          </cell>
          <cell r="E928">
            <v>0</v>
          </cell>
          <cell r="F928">
            <v>0</v>
          </cell>
          <cell r="G928">
            <v>0</v>
          </cell>
          <cell r="H928">
            <v>0</v>
          </cell>
          <cell r="I928">
            <v>0</v>
          </cell>
          <cell r="J928">
            <v>0</v>
          </cell>
          <cell r="K928">
            <v>0</v>
          </cell>
        </row>
        <row r="929">
          <cell r="A929" t="str">
            <v>16DPEZN</v>
          </cell>
          <cell r="B929" t="str">
            <v>CREDITO MANUFACTURERS HANOVER TRUST CO NEW YORK, BBC, BCC, E</v>
          </cell>
          <cell r="C929">
            <v>0</v>
          </cell>
          <cell r="D929">
            <v>0</v>
          </cell>
          <cell r="E929">
            <v>0</v>
          </cell>
          <cell r="F929">
            <v>0</v>
          </cell>
          <cell r="G929">
            <v>0</v>
          </cell>
          <cell r="H929">
            <v>0</v>
          </cell>
          <cell r="I929">
            <v>0</v>
          </cell>
          <cell r="J929">
            <v>0</v>
          </cell>
          <cell r="K929">
            <v>0</v>
          </cell>
        </row>
        <row r="930">
          <cell r="A930" t="str">
            <v>16DLEZN</v>
          </cell>
          <cell r="B930" t="str">
            <v>CRED.WESTDEUTSCHG LANDESBANK, BBC, BCC, EXT</v>
          </cell>
          <cell r="C930">
            <v>0</v>
          </cell>
          <cell r="D930">
            <v>0</v>
          </cell>
          <cell r="E930">
            <v>0</v>
          </cell>
          <cell r="F930">
            <v>0</v>
          </cell>
          <cell r="G930">
            <v>0</v>
          </cell>
          <cell r="H930">
            <v>0</v>
          </cell>
          <cell r="I930">
            <v>0</v>
          </cell>
          <cell r="J930">
            <v>0</v>
          </cell>
          <cell r="K930">
            <v>0</v>
          </cell>
        </row>
        <row r="931">
          <cell r="A931" t="str">
            <v>16DMEZN</v>
          </cell>
          <cell r="B931" t="str">
            <v>CRED.LLOYDS BANK INTERNATIONAL ME, BBC, BCC, EXT</v>
          </cell>
          <cell r="C931">
            <v>0</v>
          </cell>
          <cell r="D931">
            <v>0</v>
          </cell>
          <cell r="E931">
            <v>0</v>
          </cell>
          <cell r="F931">
            <v>0</v>
          </cell>
          <cell r="G931">
            <v>0</v>
          </cell>
          <cell r="H931">
            <v>0</v>
          </cell>
          <cell r="I931">
            <v>0</v>
          </cell>
          <cell r="J931">
            <v>0</v>
          </cell>
          <cell r="K931">
            <v>0</v>
          </cell>
        </row>
        <row r="932">
          <cell r="A932" t="str">
            <v>16DNEZN</v>
          </cell>
          <cell r="B932" t="str">
            <v>CREDITO AUSTRIA, BBC, BCC, EXT</v>
          </cell>
          <cell r="C932">
            <v>0</v>
          </cell>
          <cell r="D932">
            <v>0</v>
          </cell>
          <cell r="E932">
            <v>0</v>
          </cell>
          <cell r="F932">
            <v>0</v>
          </cell>
          <cell r="G932">
            <v>0</v>
          </cell>
          <cell r="H932">
            <v>0</v>
          </cell>
          <cell r="I932">
            <v>0</v>
          </cell>
          <cell r="J932">
            <v>0</v>
          </cell>
          <cell r="K932">
            <v>0</v>
          </cell>
        </row>
        <row r="933">
          <cell r="A933" t="str">
            <v>16DKEZN</v>
          </cell>
          <cell r="B933" t="str">
            <v>CREDITO  PERU  ME, BBC, BCC, EXT</v>
          </cell>
          <cell r="C933">
            <v>0</v>
          </cell>
          <cell r="D933">
            <v>0</v>
          </cell>
          <cell r="E933">
            <v>0</v>
          </cell>
          <cell r="F933">
            <v>0</v>
          </cell>
          <cell r="G933">
            <v>0</v>
          </cell>
          <cell r="H933">
            <v>0</v>
          </cell>
          <cell r="I933">
            <v>0</v>
          </cell>
          <cell r="J933">
            <v>0</v>
          </cell>
          <cell r="K933">
            <v>0</v>
          </cell>
        </row>
        <row r="934">
          <cell r="A934" t="str">
            <v>16DQEZN</v>
          </cell>
          <cell r="B934" t="str">
            <v>CREDITO THE MITSUI BANK LIMITED, BBC, BCC, EXT</v>
          </cell>
          <cell r="C934">
            <v>0</v>
          </cell>
          <cell r="D934">
            <v>0</v>
          </cell>
          <cell r="E934">
            <v>0</v>
          </cell>
          <cell r="F934">
            <v>0</v>
          </cell>
          <cell r="G934">
            <v>0</v>
          </cell>
          <cell r="H934">
            <v>0</v>
          </cell>
          <cell r="I934">
            <v>0</v>
          </cell>
          <cell r="J934">
            <v>0</v>
          </cell>
          <cell r="K934">
            <v>0</v>
          </cell>
        </row>
        <row r="935">
          <cell r="A935" t="str">
            <v>16CYEZN</v>
          </cell>
          <cell r="B935" t="str">
            <v>CANADIAN IMPERIAL BANK OF COMMERCE LONDON UK ME, BBC, BCC, E</v>
          </cell>
          <cell r="C935">
            <v>0</v>
          </cell>
          <cell r="D935">
            <v>0</v>
          </cell>
          <cell r="E935">
            <v>0</v>
          </cell>
          <cell r="F935">
            <v>0</v>
          </cell>
          <cell r="G935">
            <v>0</v>
          </cell>
          <cell r="H935">
            <v>0</v>
          </cell>
          <cell r="I935">
            <v>0</v>
          </cell>
          <cell r="J935">
            <v>0</v>
          </cell>
          <cell r="K935">
            <v>0</v>
          </cell>
        </row>
        <row r="936">
          <cell r="A936" t="str">
            <v>16CZEZN</v>
          </cell>
          <cell r="B936" t="str">
            <v>CRED. THE FIRST NATIONAL BANK OF CHICAGO LTD.ME, BBC, BCC, E</v>
          </cell>
          <cell r="C936">
            <v>0</v>
          </cell>
          <cell r="D936">
            <v>0</v>
          </cell>
          <cell r="E936">
            <v>0</v>
          </cell>
          <cell r="F936">
            <v>0</v>
          </cell>
          <cell r="G936">
            <v>0</v>
          </cell>
          <cell r="H936">
            <v>0</v>
          </cell>
          <cell r="I936">
            <v>0</v>
          </cell>
          <cell r="J936">
            <v>0</v>
          </cell>
          <cell r="K936">
            <v>0</v>
          </cell>
        </row>
        <row r="937">
          <cell r="A937" t="str">
            <v>16DREZN</v>
          </cell>
          <cell r="B937" t="str">
            <v>RENEG.83-84 (MANUFA HANOVER) US$ 1.300 MILL.ME, BBC, BCC, EX</v>
          </cell>
          <cell r="C937">
            <v>0</v>
          </cell>
          <cell r="D937">
            <v>0</v>
          </cell>
          <cell r="E937">
            <v>0</v>
          </cell>
          <cell r="F937">
            <v>0</v>
          </cell>
          <cell r="G937">
            <v>0</v>
          </cell>
          <cell r="H937">
            <v>0</v>
          </cell>
          <cell r="I937">
            <v>0</v>
          </cell>
          <cell r="J937">
            <v>0</v>
          </cell>
          <cell r="K937">
            <v>0</v>
          </cell>
        </row>
        <row r="938">
          <cell r="A938" t="str">
            <v>16DTEZN</v>
          </cell>
          <cell r="B938" t="str">
            <v>CONVENIO DE REESTRUCTURACION DE LA DEUDA EXTERNA M, BBC, BCC</v>
          </cell>
          <cell r="C938">
            <v>0</v>
          </cell>
          <cell r="D938">
            <v>0</v>
          </cell>
          <cell r="E938">
            <v>0</v>
          </cell>
          <cell r="F938">
            <v>0</v>
          </cell>
          <cell r="G938">
            <v>0</v>
          </cell>
          <cell r="H938">
            <v>0</v>
          </cell>
          <cell r="I938">
            <v>0</v>
          </cell>
          <cell r="J938">
            <v>0</v>
          </cell>
          <cell r="K938">
            <v>0</v>
          </cell>
        </row>
        <row r="939">
          <cell r="A939" t="str">
            <v>16DUEZN</v>
          </cell>
          <cell r="B939" t="str">
            <v>CRED.RENEG.83-84 (MANUFACT.HANOVER) US$ 780 MILL.M, BBC, BCC</v>
          </cell>
          <cell r="C939">
            <v>0</v>
          </cell>
          <cell r="D939">
            <v>0</v>
          </cell>
          <cell r="E939">
            <v>0</v>
          </cell>
          <cell r="F939">
            <v>0</v>
          </cell>
          <cell r="G939">
            <v>0</v>
          </cell>
          <cell r="H939">
            <v>0</v>
          </cell>
          <cell r="I939">
            <v>0</v>
          </cell>
          <cell r="J939">
            <v>0</v>
          </cell>
          <cell r="K939">
            <v>0</v>
          </cell>
        </row>
        <row r="940">
          <cell r="A940" t="str">
            <v>16DVEZN</v>
          </cell>
          <cell r="B940" t="str">
            <v>CREDITO CREDIT SUISSE PANAMA ME, BBC, BCC, EXT</v>
          </cell>
          <cell r="C940">
            <v>0</v>
          </cell>
          <cell r="D940">
            <v>0</v>
          </cell>
          <cell r="E940">
            <v>0</v>
          </cell>
          <cell r="F940">
            <v>0</v>
          </cell>
          <cell r="G940">
            <v>0</v>
          </cell>
          <cell r="H940">
            <v>0</v>
          </cell>
          <cell r="I940">
            <v>0</v>
          </cell>
          <cell r="J940">
            <v>0</v>
          </cell>
          <cell r="K940">
            <v>0</v>
          </cell>
        </row>
        <row r="941">
          <cell r="A941" t="str">
            <v>16DYEZN</v>
          </cell>
          <cell r="B941" t="str">
            <v>CONVENIO CRED.US$785 MILL.AG.MANUFACTURERS HANOVER, BBC, BCC</v>
          </cell>
          <cell r="C941">
            <v>0</v>
          </cell>
          <cell r="D941">
            <v>0</v>
          </cell>
          <cell r="E941">
            <v>0</v>
          </cell>
          <cell r="F941">
            <v>0</v>
          </cell>
          <cell r="G941">
            <v>0</v>
          </cell>
          <cell r="H941">
            <v>0</v>
          </cell>
          <cell r="I941">
            <v>0</v>
          </cell>
          <cell r="J941">
            <v>0</v>
          </cell>
          <cell r="K941">
            <v>0</v>
          </cell>
        </row>
        <row r="942">
          <cell r="A942" t="str">
            <v>16ASEZN</v>
          </cell>
          <cell r="B942" t="str">
            <v>PASIVOS CON EL EXTERIOR DEL BCO.CONTIN.ASUM POR BC, BBC, BCC</v>
          </cell>
          <cell r="C942">
            <v>0</v>
          </cell>
          <cell r="D942">
            <v>0</v>
          </cell>
          <cell r="E942">
            <v>0</v>
          </cell>
          <cell r="F942">
            <v>0</v>
          </cell>
          <cell r="G942">
            <v>0</v>
          </cell>
          <cell r="H942">
            <v>0</v>
          </cell>
          <cell r="I942">
            <v>0</v>
          </cell>
          <cell r="J942">
            <v>0</v>
          </cell>
          <cell r="K942">
            <v>0</v>
          </cell>
        </row>
        <row r="943">
          <cell r="A943" t="str">
            <v>16DZEZN</v>
          </cell>
          <cell r="B943" t="str">
            <v>REESTRUCTURACION DEUDA EXTERNA (1985/1987) ME, BBC, BCC, EXT</v>
          </cell>
          <cell r="C943">
            <v>0</v>
          </cell>
          <cell r="D943">
            <v>0</v>
          </cell>
          <cell r="E943">
            <v>0</v>
          </cell>
          <cell r="F943">
            <v>0</v>
          </cell>
          <cell r="G943">
            <v>0</v>
          </cell>
          <cell r="H943">
            <v>0</v>
          </cell>
          <cell r="I943">
            <v>0</v>
          </cell>
          <cell r="J943">
            <v>0</v>
          </cell>
          <cell r="K943">
            <v>0</v>
          </cell>
        </row>
        <row r="944">
          <cell r="A944" t="str">
            <v>16ATEZN</v>
          </cell>
          <cell r="B944" t="str">
            <v>REESTRUCTURACION DEUDA EXTERNA 1988-1991 ME, BBC, BCC, EXT</v>
          </cell>
          <cell r="C944">
            <v>0</v>
          </cell>
          <cell r="D944">
            <v>0</v>
          </cell>
          <cell r="E944">
            <v>0</v>
          </cell>
          <cell r="F944">
            <v>0</v>
          </cell>
          <cell r="G944">
            <v>0</v>
          </cell>
          <cell r="H944">
            <v>0</v>
          </cell>
          <cell r="I944">
            <v>0</v>
          </cell>
          <cell r="J944">
            <v>0</v>
          </cell>
          <cell r="K944">
            <v>0</v>
          </cell>
        </row>
        <row r="945">
          <cell r="A945" t="str">
            <v>16COEZN</v>
          </cell>
          <cell r="B945" t="str">
            <v>LINEA CREDITO CONTRATO EURODOLARES ME, BBC, BCC, EXT</v>
          </cell>
          <cell r="C945">
            <v>0</v>
          </cell>
          <cell r="D945">
            <v>0</v>
          </cell>
          <cell r="E945">
            <v>0</v>
          </cell>
          <cell r="F945">
            <v>0</v>
          </cell>
          <cell r="G945">
            <v>0</v>
          </cell>
          <cell r="H945">
            <v>0</v>
          </cell>
          <cell r="I945">
            <v>0</v>
          </cell>
          <cell r="J945">
            <v>0</v>
          </cell>
          <cell r="K945">
            <v>0</v>
          </cell>
        </row>
        <row r="946">
          <cell r="A946" t="str">
            <v>16EBEZN</v>
          </cell>
          <cell r="B946" t="str">
            <v>CREDITO RECIB.C.GAR.DE INST.FINANC.(REPOS), BBC, BCC, EXT</v>
          </cell>
          <cell r="C946">
            <v>0</v>
          </cell>
          <cell r="D946">
            <v>0</v>
          </cell>
          <cell r="E946">
            <v>0</v>
          </cell>
          <cell r="F946">
            <v>0</v>
          </cell>
          <cell r="G946">
            <v>0</v>
          </cell>
          <cell r="H946">
            <v>0</v>
          </cell>
          <cell r="I946">
            <v>0</v>
          </cell>
          <cell r="J946">
            <v>0</v>
          </cell>
          <cell r="K946">
            <v>0</v>
          </cell>
        </row>
        <row r="947">
          <cell r="A947" t="str">
            <v>16BQEZN</v>
          </cell>
          <cell r="B947" t="str">
            <v>V.A. PAISES SOCIAL. SUJ.RENEG., BBC, BCC, EXT</v>
          </cell>
          <cell r="C947">
            <v>0</v>
          </cell>
          <cell r="D947">
            <v>0</v>
          </cell>
          <cell r="E947">
            <v>0</v>
          </cell>
          <cell r="F947">
            <v>0</v>
          </cell>
          <cell r="G947">
            <v>0</v>
          </cell>
          <cell r="H947">
            <v>0</v>
          </cell>
          <cell r="I947">
            <v>0</v>
          </cell>
          <cell r="J947">
            <v>0</v>
          </cell>
          <cell r="K947">
            <v>0</v>
          </cell>
        </row>
        <row r="948">
          <cell r="A948" t="str">
            <v>16CNEZN</v>
          </cell>
          <cell r="B948" t="str">
            <v>RENEG.DEUDA EXTERNA ME, BBC, BCC, EXT</v>
          </cell>
          <cell r="C948">
            <v>0</v>
          </cell>
          <cell r="D948">
            <v>0</v>
          </cell>
          <cell r="E948">
            <v>0</v>
          </cell>
          <cell r="F948">
            <v>0</v>
          </cell>
          <cell r="G948">
            <v>0</v>
          </cell>
          <cell r="H948">
            <v>0</v>
          </cell>
          <cell r="I948">
            <v>0</v>
          </cell>
          <cell r="J948">
            <v>0</v>
          </cell>
          <cell r="K948">
            <v>0</v>
          </cell>
        </row>
        <row r="949">
          <cell r="A949" t="str">
            <v>16LEEZN</v>
          </cell>
          <cell r="B949" t="str">
            <v>DEPOSITOS A PLAZO BCOS. DEL EXTERIOR ME, BBC, BCC, EXT</v>
          </cell>
          <cell r="C949">
            <v>0</v>
          </cell>
          <cell r="D949">
            <v>0</v>
          </cell>
          <cell r="E949">
            <v>0</v>
          </cell>
          <cell r="F949">
            <v>0</v>
          </cell>
          <cell r="G949">
            <v>0</v>
          </cell>
          <cell r="H949">
            <v>0</v>
          </cell>
          <cell r="I949">
            <v>0</v>
          </cell>
          <cell r="J949">
            <v>0</v>
          </cell>
          <cell r="K949">
            <v>0</v>
          </cell>
        </row>
        <row r="950">
          <cell r="A950" t="str">
            <v>16DDEZN</v>
          </cell>
          <cell r="B950" t="str">
            <v>PAGARE PLAN FINANCIERO 1983-1984 ACDO'1496  ME, BBC, BCC, EX</v>
          </cell>
          <cell r="C950">
            <v>0</v>
          </cell>
          <cell r="D950">
            <v>0</v>
          </cell>
          <cell r="E950">
            <v>0</v>
          </cell>
          <cell r="F950">
            <v>0</v>
          </cell>
          <cell r="G950">
            <v>0</v>
          </cell>
          <cell r="H950">
            <v>0</v>
          </cell>
          <cell r="I950">
            <v>0</v>
          </cell>
          <cell r="J950">
            <v>0</v>
          </cell>
          <cell r="K950">
            <v>0</v>
          </cell>
        </row>
        <row r="951">
          <cell r="A951" t="str">
            <v>16CXEZN</v>
          </cell>
          <cell r="B951" t="str">
            <v xml:space="preserve">DEPS.AMORTIZAC.DIFERIDOS DE CDTOS.EXT.AC.1506 ME, BBC, BCC, </v>
          </cell>
          <cell r="C951">
            <v>0</v>
          </cell>
          <cell r="D951">
            <v>0</v>
          </cell>
          <cell r="E951">
            <v>0</v>
          </cell>
          <cell r="F951">
            <v>0</v>
          </cell>
          <cell r="G951">
            <v>0</v>
          </cell>
          <cell r="H951">
            <v>0</v>
          </cell>
          <cell r="I951">
            <v>0</v>
          </cell>
          <cell r="J951">
            <v>0</v>
          </cell>
          <cell r="K951">
            <v>0</v>
          </cell>
        </row>
        <row r="952">
          <cell r="A952" t="str">
            <v>16AMEZN</v>
          </cell>
          <cell r="B952" t="str">
            <v>DEPOSITOS DE BANCOS DEL EXTERIOR P.PLAN FINANC.ME, BBC, BCC,</v>
          </cell>
          <cell r="C952">
            <v>0</v>
          </cell>
          <cell r="D952">
            <v>0</v>
          </cell>
          <cell r="E952">
            <v>0</v>
          </cell>
          <cell r="F952">
            <v>0</v>
          </cell>
          <cell r="G952">
            <v>0</v>
          </cell>
          <cell r="H952">
            <v>0</v>
          </cell>
          <cell r="I952">
            <v>0</v>
          </cell>
          <cell r="J952">
            <v>0</v>
          </cell>
          <cell r="K952">
            <v>0</v>
          </cell>
        </row>
        <row r="953">
          <cell r="A953" t="str">
            <v>16DSEZN</v>
          </cell>
          <cell r="B953" t="str">
            <v>DEPOSITOS A CTA.PROGRAMA REESTRUCT.DEUDA EXTERNA M, BBC, BCC</v>
          </cell>
          <cell r="C953">
            <v>0</v>
          </cell>
          <cell r="D953">
            <v>0</v>
          </cell>
          <cell r="E953">
            <v>0</v>
          </cell>
          <cell r="F953">
            <v>0</v>
          </cell>
          <cell r="G953">
            <v>0</v>
          </cell>
          <cell r="H953">
            <v>0</v>
          </cell>
          <cell r="I953">
            <v>0</v>
          </cell>
          <cell r="J953">
            <v>0</v>
          </cell>
          <cell r="K953">
            <v>0</v>
          </cell>
        </row>
        <row r="954">
          <cell r="A954" t="str">
            <v>16DWEZN</v>
          </cell>
          <cell r="B954" t="str">
            <v>DEPOS.AMORTIZACION DIFERIDAS DE CRED.EXT.AC.1619 M, BBC, BCC</v>
          </cell>
          <cell r="C954">
            <v>0</v>
          </cell>
          <cell r="D954">
            <v>0</v>
          </cell>
          <cell r="E954">
            <v>0</v>
          </cell>
          <cell r="F954">
            <v>0</v>
          </cell>
          <cell r="G954">
            <v>0</v>
          </cell>
          <cell r="H954">
            <v>0</v>
          </cell>
          <cell r="I954">
            <v>0</v>
          </cell>
          <cell r="J954">
            <v>0</v>
          </cell>
          <cell r="K954">
            <v>0</v>
          </cell>
        </row>
        <row r="955">
          <cell r="A955" t="str">
            <v>16DXEZN</v>
          </cell>
          <cell r="B955" t="str">
            <v>DEPOSITOS BANCO EXTERIOR DE ESPANA SA ACDO 1872 MN, BBC, BCC</v>
          </cell>
          <cell r="C955">
            <v>0</v>
          </cell>
          <cell r="D955">
            <v>0</v>
          </cell>
          <cell r="E955">
            <v>0</v>
          </cell>
          <cell r="F955">
            <v>0</v>
          </cell>
          <cell r="G955">
            <v>0</v>
          </cell>
          <cell r="H955">
            <v>0</v>
          </cell>
          <cell r="I955">
            <v>0</v>
          </cell>
          <cell r="J955">
            <v>0</v>
          </cell>
          <cell r="K955">
            <v>0</v>
          </cell>
        </row>
        <row r="956">
          <cell r="A956" t="str">
            <v>16EAEZN</v>
          </cell>
          <cell r="B956" t="str">
            <v xml:space="preserve">CTA.CTE CORREDORES OPERACIONES A FUTURO HABER ME, BBC, BCC, </v>
          </cell>
          <cell r="C956">
            <v>0</v>
          </cell>
          <cell r="D956">
            <v>0</v>
          </cell>
          <cell r="E956">
            <v>0</v>
          </cell>
          <cell r="F956">
            <v>0</v>
          </cell>
          <cell r="G956">
            <v>0</v>
          </cell>
          <cell r="H956">
            <v>0</v>
          </cell>
          <cell r="I956">
            <v>0</v>
          </cell>
          <cell r="J956">
            <v>0</v>
          </cell>
          <cell r="K956">
            <v>0</v>
          </cell>
        </row>
        <row r="957">
          <cell r="A957" t="str">
            <v>-</v>
          </cell>
          <cell r="B957" t="str">
            <v>CTA. CON BIRF MN, BBC, BCC, EXT</v>
          </cell>
          <cell r="C957">
            <v>0</v>
          </cell>
          <cell r="D957">
            <v>0</v>
          </cell>
          <cell r="E957">
            <v>0</v>
          </cell>
          <cell r="F957">
            <v>0</v>
          </cell>
          <cell r="G957">
            <v>0</v>
          </cell>
          <cell r="H957">
            <v>0</v>
          </cell>
          <cell r="I957">
            <v>0</v>
          </cell>
          <cell r="J957">
            <v>0</v>
          </cell>
          <cell r="K957">
            <v>0</v>
          </cell>
        </row>
        <row r="958">
          <cell r="A958" t="str">
            <v>-</v>
          </cell>
          <cell r="B958" t="str">
            <v>CTA.CON BID  MN, BBC, BCC, EXT</v>
          </cell>
          <cell r="C958">
            <v>0</v>
          </cell>
          <cell r="D958">
            <v>0</v>
          </cell>
          <cell r="E958">
            <v>0</v>
          </cell>
          <cell r="F958">
            <v>0</v>
          </cell>
          <cell r="G958">
            <v>0</v>
          </cell>
          <cell r="H958">
            <v>0</v>
          </cell>
          <cell r="I958">
            <v>0</v>
          </cell>
          <cell r="J958">
            <v>0</v>
          </cell>
          <cell r="K958">
            <v>0</v>
          </cell>
        </row>
        <row r="959">
          <cell r="A959" t="str">
            <v>-</v>
          </cell>
          <cell r="B959" t="str">
            <v>CTA. CON AIF MN, BBC, BCC, EXT</v>
          </cell>
          <cell r="C959">
            <v>0</v>
          </cell>
          <cell r="D959">
            <v>0</v>
          </cell>
          <cell r="E959">
            <v>0</v>
          </cell>
          <cell r="F959">
            <v>0</v>
          </cell>
          <cell r="G959">
            <v>0</v>
          </cell>
          <cell r="H959">
            <v>0</v>
          </cell>
          <cell r="I959">
            <v>0</v>
          </cell>
          <cell r="J959">
            <v>0</v>
          </cell>
          <cell r="K959">
            <v>0</v>
          </cell>
        </row>
        <row r="960">
          <cell r="A960" t="str">
            <v>17EBEZN</v>
          </cell>
          <cell r="B960" t="str">
            <v>BID-OBLIG.AUM.CAP.ORDIN. ME, BBC, BCC, EXT</v>
          </cell>
          <cell r="C960">
            <v>0</v>
          </cell>
          <cell r="D960">
            <v>67812</v>
          </cell>
          <cell r="E960">
            <v>65456</v>
          </cell>
          <cell r="F960">
            <v>63473</v>
          </cell>
          <cell r="G960">
            <v>63905</v>
          </cell>
          <cell r="H960">
            <v>62745</v>
          </cell>
          <cell r="I960">
            <v>63502</v>
          </cell>
          <cell r="J960">
            <v>62939</v>
          </cell>
          <cell r="K960">
            <v>59856</v>
          </cell>
        </row>
        <row r="961">
          <cell r="A961" t="str">
            <v>-</v>
          </cell>
          <cell r="B961" t="str">
            <v>CTA.CON AIF.CTA.F MN, BBC, BCC, EXT</v>
          </cell>
          <cell r="C961">
            <v>0</v>
          </cell>
          <cell r="D961">
            <v>0</v>
          </cell>
          <cell r="E961">
            <v>0</v>
          </cell>
          <cell r="F961">
            <v>0</v>
          </cell>
          <cell r="G961">
            <v>0</v>
          </cell>
          <cell r="H961">
            <v>0</v>
          </cell>
          <cell r="I961">
            <v>0</v>
          </cell>
          <cell r="J961">
            <v>0</v>
          </cell>
          <cell r="K961">
            <v>0</v>
          </cell>
        </row>
        <row r="962">
          <cell r="A962" t="str">
            <v>17DUEZN</v>
          </cell>
          <cell r="B962" t="str">
            <v>DIR.VIAL.MOP.FDO.ROT.2DO.PROY.PTMO.BIRF 2297 ME, BBC, BCC, E</v>
          </cell>
          <cell r="C962">
            <v>0</v>
          </cell>
          <cell r="D962">
            <v>0</v>
          </cell>
          <cell r="E962">
            <v>0</v>
          </cell>
          <cell r="F962">
            <v>0</v>
          </cell>
          <cell r="G962">
            <v>0</v>
          </cell>
          <cell r="H962">
            <v>0</v>
          </cell>
          <cell r="I962">
            <v>0</v>
          </cell>
          <cell r="J962">
            <v>0</v>
          </cell>
          <cell r="K962">
            <v>0</v>
          </cell>
        </row>
        <row r="963">
          <cell r="A963" t="str">
            <v>-</v>
          </cell>
          <cell r="B963" t="str">
            <v>ORGANISMO MULTILATERAL DE GARANTIA DE INVERSIONES, BBC, BCC,</v>
          </cell>
          <cell r="C963">
            <v>0</v>
          </cell>
          <cell r="D963">
            <v>0</v>
          </cell>
          <cell r="E963">
            <v>0</v>
          </cell>
          <cell r="F963">
            <v>0</v>
          </cell>
          <cell r="G963">
            <v>0</v>
          </cell>
          <cell r="H963">
            <v>0</v>
          </cell>
          <cell r="I963">
            <v>0</v>
          </cell>
          <cell r="J963">
            <v>0</v>
          </cell>
          <cell r="K963">
            <v>0</v>
          </cell>
        </row>
        <row r="964">
          <cell r="A964" t="str">
            <v>17EZEZN</v>
          </cell>
          <cell r="B964" t="str">
            <v>CUENTA ESPECIAL FONDOS ROTATORIOS PARA CRED.EXIMB., BBC, BCC</v>
          </cell>
          <cell r="C964">
            <v>0</v>
          </cell>
          <cell r="D964">
            <v>0</v>
          </cell>
          <cell r="E964">
            <v>0</v>
          </cell>
          <cell r="F964">
            <v>0</v>
          </cell>
          <cell r="G964">
            <v>0</v>
          </cell>
          <cell r="H964">
            <v>0</v>
          </cell>
          <cell r="I964">
            <v>0</v>
          </cell>
          <cell r="J964">
            <v>0</v>
          </cell>
          <cell r="K964">
            <v>0</v>
          </cell>
        </row>
        <row r="965">
          <cell r="A965" t="str">
            <v>14BCWZN</v>
          </cell>
          <cell r="B965" t="str">
            <v xml:space="preserve">  .OTROS PASIVOS C/EXTERIOR MN</v>
          </cell>
          <cell r="C965">
            <v>0</v>
          </cell>
          <cell r="D965">
            <v>0</v>
          </cell>
          <cell r="E965">
            <v>0</v>
          </cell>
          <cell r="F965">
            <v>0</v>
          </cell>
          <cell r="G965">
            <v>0</v>
          </cell>
          <cell r="H965">
            <v>0</v>
          </cell>
          <cell r="I965">
            <v>0</v>
          </cell>
          <cell r="J965">
            <v>0</v>
          </cell>
          <cell r="K965">
            <v>0</v>
          </cell>
        </row>
        <row r="966">
          <cell r="A966" t="str">
            <v>-</v>
          </cell>
          <cell r="B966" t="str">
            <v>INTERESES POR PAGAR ME, BBC, BCC, NAC</v>
          </cell>
          <cell r="C966">
            <v>0</v>
          </cell>
          <cell r="D966">
            <v>0</v>
          </cell>
          <cell r="E966">
            <v>0</v>
          </cell>
          <cell r="F966">
            <v>0</v>
          </cell>
          <cell r="G966">
            <v>0</v>
          </cell>
          <cell r="H966">
            <v>0</v>
          </cell>
          <cell r="I966">
            <v>0</v>
          </cell>
          <cell r="J966">
            <v>0</v>
          </cell>
          <cell r="K966">
            <v>0</v>
          </cell>
        </row>
        <row r="967">
          <cell r="A967" t="str">
            <v>14GLNZN</v>
          </cell>
          <cell r="B967" t="str">
            <v>COMISIONES POR PAGAR ME, BBC, BCC, NAC</v>
          </cell>
          <cell r="C967">
            <v>0</v>
          </cell>
          <cell r="D967">
            <v>0</v>
          </cell>
          <cell r="E967">
            <v>0</v>
          </cell>
          <cell r="F967">
            <v>0</v>
          </cell>
          <cell r="G967">
            <v>0</v>
          </cell>
          <cell r="H967">
            <v>0</v>
          </cell>
          <cell r="I967">
            <v>0</v>
          </cell>
          <cell r="J967">
            <v>0</v>
          </cell>
          <cell r="K967">
            <v>0</v>
          </cell>
        </row>
        <row r="968">
          <cell r="A968" t="str">
            <v>-</v>
          </cell>
          <cell r="B968" t="str">
            <v>PERDIDAS POR PAGAR SOBRE CONTRATOS COBERT.FUTURO M, BBC, BCC</v>
          </cell>
          <cell r="C968">
            <v>0</v>
          </cell>
          <cell r="D968">
            <v>0</v>
          </cell>
          <cell r="E968">
            <v>0</v>
          </cell>
          <cell r="F968">
            <v>0</v>
          </cell>
          <cell r="G968">
            <v>0</v>
          </cell>
          <cell r="H968">
            <v>0</v>
          </cell>
          <cell r="I968">
            <v>0</v>
          </cell>
          <cell r="J968">
            <v>0</v>
          </cell>
          <cell r="K968">
            <v>0</v>
          </cell>
        </row>
        <row r="969">
          <cell r="A969" t="str">
            <v>-</v>
          </cell>
          <cell r="B969" t="str">
            <v>VARIOS ACREEDORES INTS.POR CANC.CON ORIGEN C.18-19, BBC, BCC</v>
          </cell>
          <cell r="C969">
            <v>0</v>
          </cell>
          <cell r="D969">
            <v>0</v>
          </cell>
          <cell r="E969">
            <v>0</v>
          </cell>
          <cell r="F969">
            <v>0</v>
          </cell>
          <cell r="G969">
            <v>0</v>
          </cell>
          <cell r="H969">
            <v>0</v>
          </cell>
          <cell r="I969">
            <v>0</v>
          </cell>
          <cell r="J969">
            <v>0</v>
          </cell>
          <cell r="K969">
            <v>0</v>
          </cell>
        </row>
        <row r="970">
          <cell r="A970" t="str">
            <v>-</v>
          </cell>
          <cell r="B970" t="str">
            <v>DIFERENCIA DE PRECIO POR PAGAR POR SWAP ORO, BBC, BCC, NAC</v>
          </cell>
          <cell r="C970">
            <v>0</v>
          </cell>
          <cell r="D970">
            <v>0</v>
          </cell>
          <cell r="E970">
            <v>0</v>
          </cell>
          <cell r="F970">
            <v>0</v>
          </cell>
          <cell r="G970">
            <v>0</v>
          </cell>
          <cell r="H970">
            <v>0</v>
          </cell>
          <cell r="I970">
            <v>0</v>
          </cell>
          <cell r="J970">
            <v>0</v>
          </cell>
          <cell r="K970">
            <v>0</v>
          </cell>
        </row>
        <row r="971">
          <cell r="A971" t="str">
            <v>-</v>
          </cell>
          <cell r="B971" t="str">
            <v>ASIGNACIONES DEG, BBC, BCC, NAC</v>
          </cell>
          <cell r="C971">
            <v>0</v>
          </cell>
          <cell r="D971">
            <v>0</v>
          </cell>
          <cell r="E971">
            <v>0</v>
          </cell>
          <cell r="F971">
            <v>0</v>
          </cell>
          <cell r="G971">
            <v>0</v>
          </cell>
          <cell r="H971">
            <v>0</v>
          </cell>
          <cell r="I971">
            <v>0</v>
          </cell>
          <cell r="J971">
            <v>0</v>
          </cell>
          <cell r="K971">
            <v>0</v>
          </cell>
        </row>
        <row r="972">
          <cell r="A972" t="str">
            <v>-</v>
          </cell>
          <cell r="B972" t="str">
            <v>OBLIGACION DE RECOMPRA ORO VENDIDO ME, BBC, BCC, NAC</v>
          </cell>
          <cell r="C972">
            <v>0</v>
          </cell>
          <cell r="D972">
            <v>0</v>
          </cell>
          <cell r="E972">
            <v>0</v>
          </cell>
          <cell r="F972">
            <v>0</v>
          </cell>
          <cell r="G972">
            <v>0</v>
          </cell>
          <cell r="H972">
            <v>0</v>
          </cell>
          <cell r="I972">
            <v>0</v>
          </cell>
          <cell r="J972">
            <v>0</v>
          </cell>
          <cell r="K972">
            <v>0</v>
          </cell>
        </row>
        <row r="973">
          <cell r="A973" t="str">
            <v>14BCXZN</v>
          </cell>
          <cell r="B973" t="str">
            <v xml:space="preserve">  .OTROS PASIVOS C/EXTERIOR ME</v>
          </cell>
          <cell r="C973">
            <v>124252</v>
          </cell>
          <cell r="D973">
            <v>126539</v>
          </cell>
          <cell r="E973">
            <v>122594</v>
          </cell>
          <cell r="F973">
            <v>119935</v>
          </cell>
          <cell r="G973">
            <v>123510</v>
          </cell>
          <cell r="H973">
            <v>119802</v>
          </cell>
          <cell r="I973">
            <v>120626</v>
          </cell>
          <cell r="J973">
            <v>117997</v>
          </cell>
          <cell r="K973">
            <v>116610</v>
          </cell>
        </row>
        <row r="974">
          <cell r="A974" t="str">
            <v>17BGEZN</v>
          </cell>
          <cell r="B974" t="str">
            <v>INTERESES POR PAGAR ME, BBC, BCC, EXT</v>
          </cell>
          <cell r="C974">
            <v>612</v>
          </cell>
          <cell r="D974">
            <v>190</v>
          </cell>
          <cell r="E974">
            <v>374</v>
          </cell>
          <cell r="F974">
            <v>548</v>
          </cell>
          <cell r="G974">
            <v>11</v>
          </cell>
          <cell r="H974">
            <v>343</v>
          </cell>
          <cell r="I974">
            <v>494</v>
          </cell>
          <cell r="J974">
            <v>180</v>
          </cell>
          <cell r="K974">
            <v>304</v>
          </cell>
        </row>
        <row r="975">
          <cell r="A975" t="str">
            <v>14GLEZN</v>
          </cell>
          <cell r="B975" t="str">
            <v>COMISIONES POR PAGAR ME, BBC, BCC, EXT</v>
          </cell>
          <cell r="C975">
            <v>0</v>
          </cell>
          <cell r="D975">
            <v>0</v>
          </cell>
          <cell r="E975">
            <v>0</v>
          </cell>
          <cell r="F975">
            <v>0</v>
          </cell>
          <cell r="G975">
            <v>0</v>
          </cell>
          <cell r="H975">
            <v>0</v>
          </cell>
          <cell r="I975">
            <v>0</v>
          </cell>
          <cell r="J975">
            <v>0</v>
          </cell>
          <cell r="K975">
            <v>0</v>
          </cell>
        </row>
        <row r="976">
          <cell r="A976" t="str">
            <v>14GIEZN</v>
          </cell>
          <cell r="B976" t="str">
            <v>PERDIDAS POR PAGAR SOBRE CONTRATOS COBERT.FUTURO M, BBC, BCC</v>
          </cell>
          <cell r="C976">
            <v>0</v>
          </cell>
          <cell r="D976">
            <v>0</v>
          </cell>
          <cell r="E976">
            <v>0</v>
          </cell>
          <cell r="F976">
            <v>0</v>
          </cell>
          <cell r="G976">
            <v>0</v>
          </cell>
          <cell r="H976">
            <v>0</v>
          </cell>
          <cell r="I976">
            <v>0</v>
          </cell>
          <cell r="J976">
            <v>0</v>
          </cell>
          <cell r="K976">
            <v>0</v>
          </cell>
        </row>
        <row r="977">
          <cell r="A977" t="str">
            <v>17EIEZN</v>
          </cell>
          <cell r="B977" t="str">
            <v>VARIOS ACREEDORES INTS.POR CANC.CON ORIGEN C.18-19, BBC, BCC</v>
          </cell>
          <cell r="C977">
            <v>393</v>
          </cell>
          <cell r="D977">
            <v>403</v>
          </cell>
          <cell r="E977">
            <v>389</v>
          </cell>
          <cell r="F977">
            <v>377</v>
          </cell>
          <cell r="G977">
            <v>380</v>
          </cell>
          <cell r="H977">
            <v>373</v>
          </cell>
          <cell r="I977">
            <v>377</v>
          </cell>
          <cell r="J977">
            <v>374</v>
          </cell>
          <cell r="K977">
            <v>356</v>
          </cell>
        </row>
        <row r="978">
          <cell r="A978" t="str">
            <v>14GOEZN</v>
          </cell>
          <cell r="B978" t="str">
            <v>DIFERENCIA DE PRECIO POR PAGAR POR SWAP ORO, BBC, BCC, EXT</v>
          </cell>
          <cell r="C978">
            <v>0</v>
          </cell>
          <cell r="D978">
            <v>0</v>
          </cell>
          <cell r="E978">
            <v>0</v>
          </cell>
          <cell r="F978">
            <v>0</v>
          </cell>
          <cell r="G978">
            <v>0</v>
          </cell>
          <cell r="H978">
            <v>0</v>
          </cell>
          <cell r="I978">
            <v>0</v>
          </cell>
          <cell r="J978">
            <v>0</v>
          </cell>
          <cell r="K978">
            <v>0</v>
          </cell>
        </row>
        <row r="979">
          <cell r="A979" t="str">
            <v xml:space="preserve"> .1BDEZN</v>
          </cell>
          <cell r="B979" t="str">
            <v>ASIGNACIONES DEG, BBC, BCC, EXT</v>
          </cell>
          <cell r="C979">
            <v>123247</v>
          </cell>
          <cell r="D979">
            <v>125946</v>
          </cell>
          <cell r="E979">
            <v>121831</v>
          </cell>
          <cell r="F979">
            <v>119010</v>
          </cell>
          <cell r="G979">
            <v>123119</v>
          </cell>
          <cell r="H979">
            <v>119086</v>
          </cell>
          <cell r="I979">
            <v>119755</v>
          </cell>
          <cell r="J979">
            <v>117443</v>
          </cell>
          <cell r="K979">
            <v>115950</v>
          </cell>
        </row>
        <row r="980">
          <cell r="A980" t="str">
            <v>17BOEZN</v>
          </cell>
          <cell r="B980" t="str">
            <v>OBLIGACION DE RECOMPRA ORO VENDIDO ME, BBC, BCC, EXT</v>
          </cell>
          <cell r="C980">
            <v>0</v>
          </cell>
          <cell r="D980">
            <v>0</v>
          </cell>
          <cell r="E980">
            <v>0</v>
          </cell>
          <cell r="F980">
            <v>0</v>
          </cell>
          <cell r="G980">
            <v>0</v>
          </cell>
          <cell r="H980">
            <v>0</v>
          </cell>
          <cell r="I980">
            <v>0</v>
          </cell>
          <cell r="J980">
            <v>0</v>
          </cell>
          <cell r="K980">
            <v>0</v>
          </cell>
        </row>
        <row r="981">
          <cell r="A981" t="str">
            <v>17FNEZN</v>
          </cell>
          <cell r="B981" t="str">
            <v>AJUSTE A VALOR DE MERCADO POR, BBC, BCC, NAC</v>
          </cell>
          <cell r="C981">
            <v>0</v>
          </cell>
          <cell r="D981">
            <v>0</v>
          </cell>
          <cell r="E981">
            <v>0</v>
          </cell>
          <cell r="F981">
            <v>0</v>
          </cell>
          <cell r="G981">
            <v>0</v>
          </cell>
          <cell r="H981">
            <v>0</v>
          </cell>
          <cell r="I981">
            <v>0</v>
          </cell>
          <cell r="J981">
            <v>0</v>
          </cell>
          <cell r="K981">
            <v>0</v>
          </cell>
        </row>
        <row r="982">
          <cell r="A982" t="str">
            <v>14BDWZN</v>
          </cell>
          <cell r="B982" t="str">
            <v xml:space="preserve">  .BILLETES Y MONEDAS EN CIRC.</v>
          </cell>
          <cell r="C982">
            <v>3640919</v>
          </cell>
          <cell r="D982">
            <v>3606886</v>
          </cell>
          <cell r="E982">
            <v>3501935</v>
          </cell>
          <cell r="F982">
            <v>3800155</v>
          </cell>
          <cell r="G982">
            <v>3742105</v>
          </cell>
          <cell r="H982">
            <v>3821842</v>
          </cell>
          <cell r="I982">
            <v>3750427</v>
          </cell>
          <cell r="J982">
            <v>3695592</v>
          </cell>
          <cell r="K982">
            <v>3630794</v>
          </cell>
        </row>
        <row r="983">
          <cell r="A983" t="str">
            <v>14ABNZN</v>
          </cell>
          <cell r="B983" t="str">
            <v>BILLETES DEL BANCO, BBC, BCC, NAC</v>
          </cell>
          <cell r="C983">
            <v>3526314</v>
          </cell>
          <cell r="D983">
            <v>3487492</v>
          </cell>
          <cell r="E983">
            <v>3387199</v>
          </cell>
          <cell r="F983">
            <v>3683576</v>
          </cell>
          <cell r="G983">
            <v>3622883</v>
          </cell>
          <cell r="H983">
            <v>3701572</v>
          </cell>
          <cell r="I983">
            <v>3628367</v>
          </cell>
          <cell r="J983">
            <v>3571125</v>
          </cell>
          <cell r="K983">
            <v>3503894</v>
          </cell>
        </row>
        <row r="984">
          <cell r="A984" t="str">
            <v>14ADNZN</v>
          </cell>
          <cell r="B984" t="str">
            <v>MONEDA DIVISIONARIA MN, BBC, BCC, NAC</v>
          </cell>
          <cell r="C984">
            <v>112411</v>
          </cell>
          <cell r="D984">
            <v>112496</v>
          </cell>
          <cell r="E984">
            <v>114676</v>
          </cell>
          <cell r="F984">
            <v>116504</v>
          </cell>
          <cell r="G984">
            <v>118333</v>
          </cell>
          <cell r="H984">
            <v>120161</v>
          </cell>
          <cell r="I984">
            <v>121990</v>
          </cell>
          <cell r="J984">
            <v>124232</v>
          </cell>
          <cell r="K984">
            <v>126069</v>
          </cell>
        </row>
        <row r="985">
          <cell r="A985" t="str">
            <v>14DBNZN</v>
          </cell>
          <cell r="B985" t="str">
            <v>CUENTAS CORRIENTES ADMINISTRATIVAS DEL BANCO, BBC, BCC, NAC</v>
          </cell>
          <cell r="C985">
            <v>2158</v>
          </cell>
          <cell r="D985">
            <v>6882</v>
          </cell>
          <cell r="E985">
            <v>28</v>
          </cell>
          <cell r="F985">
            <v>35</v>
          </cell>
          <cell r="G985">
            <v>829</v>
          </cell>
          <cell r="H985">
            <v>78</v>
          </cell>
          <cell r="I985">
            <v>62</v>
          </cell>
          <cell r="J985">
            <v>208</v>
          </cell>
          <cell r="K985">
            <v>802</v>
          </cell>
        </row>
        <row r="986">
          <cell r="A986" t="str">
            <v>14DCNZN</v>
          </cell>
          <cell r="B986" t="str">
            <v>CHEQUES DE LA GERENCIA MN, BBC, BCC, NAC</v>
          </cell>
          <cell r="C986">
            <v>36</v>
          </cell>
          <cell r="D986">
            <v>16</v>
          </cell>
          <cell r="E986">
            <v>32</v>
          </cell>
          <cell r="F986">
            <v>40</v>
          </cell>
          <cell r="G986">
            <v>60</v>
          </cell>
          <cell r="H986">
            <v>31</v>
          </cell>
          <cell r="I986">
            <v>8</v>
          </cell>
          <cell r="J986">
            <v>27</v>
          </cell>
          <cell r="K986">
            <v>29</v>
          </cell>
        </row>
        <row r="987">
          <cell r="A987" t="str">
            <v>14AKNZN</v>
          </cell>
          <cell r="B987" t="str">
            <v>CTAS.CTES.SECTOR NO FINANCIERO MN, BBC, BCC, NAC</v>
          </cell>
          <cell r="C987">
            <v>0</v>
          </cell>
          <cell r="D987">
            <v>0</v>
          </cell>
          <cell r="E987">
            <v>0</v>
          </cell>
          <cell r="F987">
            <v>0</v>
          </cell>
          <cell r="G987">
            <v>0</v>
          </cell>
          <cell r="H987">
            <v>0</v>
          </cell>
          <cell r="I987">
            <v>0</v>
          </cell>
          <cell r="J987">
            <v>0</v>
          </cell>
          <cell r="K987">
            <v>0</v>
          </cell>
        </row>
        <row r="988">
          <cell r="A988" t="str">
            <v>14BEWZN</v>
          </cell>
          <cell r="B988" t="str">
            <v xml:space="preserve">  .DEPOSITOS DE INST.FINANC.MN</v>
          </cell>
          <cell r="C988">
            <v>117952</v>
          </cell>
          <cell r="D988">
            <v>261020</v>
          </cell>
          <cell r="E988">
            <v>164882</v>
          </cell>
          <cell r="F988">
            <v>98029</v>
          </cell>
          <cell r="G988">
            <v>218355</v>
          </cell>
          <cell r="H988">
            <v>156257</v>
          </cell>
          <cell r="I988">
            <v>225488</v>
          </cell>
          <cell r="J988">
            <v>118351</v>
          </cell>
          <cell r="K988">
            <v>156812</v>
          </cell>
        </row>
        <row r="989">
          <cell r="A989" t="str">
            <v>14FCNZN</v>
          </cell>
          <cell r="B989" t="str">
            <v>CTAS.CTES.BCO.ESTADO MN, BBC, BCC, NAC</v>
          </cell>
          <cell r="C989">
            <v>26537</v>
          </cell>
          <cell r="D989">
            <v>59330</v>
          </cell>
          <cell r="E989">
            <v>4317</v>
          </cell>
          <cell r="F989">
            <v>3777</v>
          </cell>
          <cell r="G989">
            <v>47044</v>
          </cell>
          <cell r="H989">
            <v>11895</v>
          </cell>
          <cell r="I989">
            <v>12688</v>
          </cell>
          <cell r="J989">
            <v>3450</v>
          </cell>
          <cell r="K989">
            <v>22357</v>
          </cell>
        </row>
        <row r="990">
          <cell r="A990" t="str">
            <v>14FENZN</v>
          </cell>
          <cell r="B990" t="str">
            <v>DEPOSITOS PARA RESERVA TECNICA BANCO DEL ESTADO  M, BBC, BCC</v>
          </cell>
          <cell r="C990">
            <v>0</v>
          </cell>
          <cell r="D990">
            <v>0</v>
          </cell>
          <cell r="E990">
            <v>0</v>
          </cell>
          <cell r="F990">
            <v>0</v>
          </cell>
          <cell r="G990">
            <v>0</v>
          </cell>
          <cell r="H990">
            <v>0</v>
          </cell>
          <cell r="I990">
            <v>0</v>
          </cell>
          <cell r="J990">
            <v>0</v>
          </cell>
          <cell r="K990">
            <v>0</v>
          </cell>
        </row>
        <row r="991">
          <cell r="A991" t="str">
            <v>14FFNZN</v>
          </cell>
          <cell r="B991" t="str">
            <v>REAJ P/PAG DEP.RES.TECNICA BECH MN, BBC, BCC, NAC</v>
          </cell>
          <cell r="C991">
            <v>0</v>
          </cell>
          <cell r="D991">
            <v>0</v>
          </cell>
          <cell r="E991">
            <v>0</v>
          </cell>
          <cell r="F991">
            <v>0</v>
          </cell>
          <cell r="G991">
            <v>0</v>
          </cell>
          <cell r="H991">
            <v>0</v>
          </cell>
          <cell r="I991">
            <v>0</v>
          </cell>
          <cell r="J991">
            <v>0</v>
          </cell>
          <cell r="K991">
            <v>0</v>
          </cell>
        </row>
        <row r="992">
          <cell r="A992" t="str">
            <v>14FBNZN</v>
          </cell>
          <cell r="B992" t="str">
            <v>CTAS.CTES.INSTITUCIONES FINANCIERAS PRIVADAS MN, BBC, BCC, N</v>
          </cell>
          <cell r="C992">
            <v>88263</v>
          </cell>
          <cell r="D992">
            <v>198538</v>
          </cell>
          <cell r="E992">
            <v>157408</v>
          </cell>
          <cell r="F992">
            <v>93232</v>
          </cell>
          <cell r="G992">
            <v>170291</v>
          </cell>
          <cell r="H992">
            <v>143342</v>
          </cell>
          <cell r="I992">
            <v>211779</v>
          </cell>
          <cell r="J992">
            <v>113881</v>
          </cell>
          <cell r="K992">
            <v>133428</v>
          </cell>
        </row>
        <row r="993">
          <cell r="A993" t="str">
            <v>14FDNZN</v>
          </cell>
          <cell r="B993" t="str">
            <v>RETENCIONES JUDICIALES EN CTAS.CTES MN, BBC, BCC, NAC</v>
          </cell>
          <cell r="C993">
            <v>3152</v>
          </cell>
          <cell r="D993">
            <v>3152</v>
          </cell>
          <cell r="E993">
            <v>3157</v>
          </cell>
          <cell r="F993">
            <v>1020</v>
          </cell>
          <cell r="G993">
            <v>1020</v>
          </cell>
          <cell r="H993">
            <v>1020</v>
          </cell>
          <cell r="I993">
            <v>1021</v>
          </cell>
          <cell r="J993">
            <v>1020</v>
          </cell>
          <cell r="K993">
            <v>1027</v>
          </cell>
        </row>
        <row r="994">
          <cell r="A994" t="str">
            <v>14DDNZN</v>
          </cell>
          <cell r="B994" t="str">
            <v>DEPOSITO PARA RESERVA TECNICA INSTITUC.FINANCIERAS, BBC, BCC</v>
          </cell>
          <cell r="C994">
            <v>0</v>
          </cell>
          <cell r="D994">
            <v>0</v>
          </cell>
          <cell r="E994">
            <v>0</v>
          </cell>
          <cell r="F994">
            <v>0</v>
          </cell>
          <cell r="G994">
            <v>0</v>
          </cell>
          <cell r="H994">
            <v>0</v>
          </cell>
          <cell r="I994">
            <v>0</v>
          </cell>
          <cell r="J994">
            <v>0</v>
          </cell>
          <cell r="K994">
            <v>0</v>
          </cell>
        </row>
        <row r="995">
          <cell r="A995" t="str">
            <v>14DENZN</v>
          </cell>
          <cell r="B995" t="str">
            <v>REAJ.P.PGAR P.DEPOSITOS P.RESERVA TEC.INST.FINANC., BBC, BCC</v>
          </cell>
          <cell r="C995">
            <v>0</v>
          </cell>
          <cell r="D995">
            <v>0</v>
          </cell>
          <cell r="E995">
            <v>0</v>
          </cell>
          <cell r="F995">
            <v>0</v>
          </cell>
          <cell r="G995">
            <v>0</v>
          </cell>
          <cell r="H995">
            <v>0</v>
          </cell>
          <cell r="I995">
            <v>0</v>
          </cell>
          <cell r="J995">
            <v>0</v>
          </cell>
          <cell r="K995">
            <v>0</v>
          </cell>
        </row>
        <row r="996">
          <cell r="A996" t="str">
            <v>14BEXZN</v>
          </cell>
          <cell r="B996" t="str">
            <v xml:space="preserve">  .DEPOSITOS DE INST.FINANC.ME</v>
          </cell>
          <cell r="C996">
            <v>0</v>
          </cell>
          <cell r="D996">
            <v>0</v>
          </cell>
          <cell r="E996">
            <v>0</v>
          </cell>
          <cell r="F996">
            <v>0</v>
          </cell>
          <cell r="G996">
            <v>0</v>
          </cell>
          <cell r="H996">
            <v>0</v>
          </cell>
          <cell r="I996">
            <v>0</v>
          </cell>
          <cell r="J996">
            <v>0</v>
          </cell>
          <cell r="K996">
            <v>0</v>
          </cell>
        </row>
        <row r="997">
          <cell r="A997" t="str">
            <v>-</v>
          </cell>
          <cell r="B997" t="str">
            <v>CTAS.CTES.BCO.ESTADO MN, BBC, BCC, EXT</v>
          </cell>
          <cell r="C997">
            <v>0</v>
          </cell>
          <cell r="D997">
            <v>0</v>
          </cell>
          <cell r="E997">
            <v>0</v>
          </cell>
          <cell r="F997">
            <v>0</v>
          </cell>
          <cell r="G997">
            <v>0</v>
          </cell>
          <cell r="H997">
            <v>0</v>
          </cell>
          <cell r="I997">
            <v>0</v>
          </cell>
          <cell r="J997">
            <v>0</v>
          </cell>
          <cell r="K997">
            <v>0</v>
          </cell>
        </row>
        <row r="998">
          <cell r="A998" t="str">
            <v>-</v>
          </cell>
          <cell r="B998" t="str">
            <v>DEPOSITOS PARA RESERVA TECNICA BANCO DEL ESTADO  M, BBC, BCC</v>
          </cell>
          <cell r="C998">
            <v>0</v>
          </cell>
          <cell r="D998">
            <v>0</v>
          </cell>
          <cell r="E998">
            <v>0</v>
          </cell>
          <cell r="F998">
            <v>0</v>
          </cell>
          <cell r="G998">
            <v>0</v>
          </cell>
          <cell r="H998">
            <v>0</v>
          </cell>
          <cell r="I998">
            <v>0</v>
          </cell>
          <cell r="J998">
            <v>0</v>
          </cell>
          <cell r="K998">
            <v>0</v>
          </cell>
        </row>
        <row r="999">
          <cell r="A999" t="str">
            <v>-</v>
          </cell>
          <cell r="B999" t="str">
            <v>REAJ P/PAG DEP.RES.TECNICA BECH MN, BBC, BCC, EXT</v>
          </cell>
          <cell r="C999">
            <v>0</v>
          </cell>
          <cell r="D999">
            <v>0</v>
          </cell>
          <cell r="E999">
            <v>0</v>
          </cell>
          <cell r="F999">
            <v>0</v>
          </cell>
          <cell r="G999">
            <v>0</v>
          </cell>
          <cell r="H999">
            <v>0</v>
          </cell>
          <cell r="I999">
            <v>0</v>
          </cell>
          <cell r="J999">
            <v>0</v>
          </cell>
          <cell r="K999">
            <v>0</v>
          </cell>
        </row>
        <row r="1000">
          <cell r="A1000" t="str">
            <v>-</v>
          </cell>
          <cell r="B1000" t="str">
            <v>CTAS.CTES.INSTITUCIONES FINANCIERAS PRIVADAS MN, BBC, BCC, E</v>
          </cell>
          <cell r="C1000">
            <v>0</v>
          </cell>
          <cell r="D1000">
            <v>0</v>
          </cell>
          <cell r="E1000">
            <v>0</v>
          </cell>
          <cell r="F1000">
            <v>0</v>
          </cell>
          <cell r="G1000">
            <v>0</v>
          </cell>
          <cell r="H1000">
            <v>0</v>
          </cell>
          <cell r="I1000">
            <v>0</v>
          </cell>
          <cell r="J1000">
            <v>0</v>
          </cell>
          <cell r="K1000">
            <v>0</v>
          </cell>
        </row>
        <row r="1001">
          <cell r="A1001" t="str">
            <v>14FDEZN</v>
          </cell>
          <cell r="B1001" t="str">
            <v>RETENCIONES JUDICIALES EN CTAS.CTES MN, BBC, BCC, EXT</v>
          </cell>
          <cell r="C1001">
            <v>0</v>
          </cell>
          <cell r="D1001">
            <v>0</v>
          </cell>
          <cell r="E1001">
            <v>0</v>
          </cell>
          <cell r="F1001">
            <v>0</v>
          </cell>
          <cell r="G1001">
            <v>0</v>
          </cell>
          <cell r="H1001">
            <v>0</v>
          </cell>
          <cell r="I1001">
            <v>0</v>
          </cell>
          <cell r="J1001">
            <v>0</v>
          </cell>
          <cell r="K1001">
            <v>0</v>
          </cell>
        </row>
        <row r="1002">
          <cell r="A1002" t="str">
            <v>-</v>
          </cell>
          <cell r="B1002" t="str">
            <v>DEPOSITO PARA RESERVA TECNICA INSTITUC.FINANCIERAS, BBC, BCC</v>
          </cell>
          <cell r="C1002">
            <v>0</v>
          </cell>
          <cell r="D1002">
            <v>0</v>
          </cell>
          <cell r="E1002">
            <v>0</v>
          </cell>
          <cell r="F1002">
            <v>0</v>
          </cell>
          <cell r="G1002">
            <v>0</v>
          </cell>
          <cell r="H1002">
            <v>0</v>
          </cell>
          <cell r="I1002">
            <v>0</v>
          </cell>
          <cell r="J1002">
            <v>0</v>
          </cell>
          <cell r="K1002">
            <v>0</v>
          </cell>
        </row>
        <row r="1003">
          <cell r="A1003" t="str">
            <v>-</v>
          </cell>
          <cell r="B1003" t="str">
            <v>REAJ.P.PGAR P.DEPOSITOS P.RESERVA TEC.INST.FINANC., BBC, BCC</v>
          </cell>
          <cell r="C1003">
            <v>0</v>
          </cell>
          <cell r="D1003">
            <v>0</v>
          </cell>
          <cell r="E1003">
            <v>0</v>
          </cell>
          <cell r="F1003">
            <v>0</v>
          </cell>
          <cell r="G1003">
            <v>0</v>
          </cell>
          <cell r="H1003">
            <v>0</v>
          </cell>
          <cell r="I1003">
            <v>0</v>
          </cell>
          <cell r="J1003">
            <v>0</v>
          </cell>
          <cell r="K1003">
            <v>0</v>
          </cell>
        </row>
        <row r="1004">
          <cell r="A1004" t="str">
            <v>-</v>
          </cell>
          <cell r="B1004" t="str">
            <v>CTAS.CTES.SINAP Y OTR.INST.MN, BBC, BCC, EXT</v>
          </cell>
          <cell r="C1004">
            <v>0</v>
          </cell>
          <cell r="D1004">
            <v>0</v>
          </cell>
          <cell r="E1004">
            <v>0</v>
          </cell>
          <cell r="F1004">
            <v>0</v>
          </cell>
          <cell r="G1004">
            <v>0</v>
          </cell>
          <cell r="H1004">
            <v>0</v>
          </cell>
          <cell r="I1004">
            <v>0</v>
          </cell>
          <cell r="J1004">
            <v>0</v>
          </cell>
          <cell r="K1004">
            <v>0</v>
          </cell>
        </row>
        <row r="1005">
          <cell r="A1005" t="str">
            <v>14BFWZN</v>
          </cell>
          <cell r="B1005" t="str">
            <v xml:space="preserve">  .DEPOS.Y OBLIG.FISCO MN</v>
          </cell>
          <cell r="C1005">
            <v>148139</v>
          </cell>
          <cell r="D1005">
            <v>139883</v>
          </cell>
          <cell r="E1005">
            <v>161360</v>
          </cell>
          <cell r="F1005">
            <v>137653</v>
          </cell>
          <cell r="G1005">
            <v>31134</v>
          </cell>
          <cell r="H1005">
            <v>16476</v>
          </cell>
          <cell r="I1005">
            <v>16528</v>
          </cell>
          <cell r="J1005">
            <v>17393</v>
          </cell>
          <cell r="K1005">
            <v>19627</v>
          </cell>
        </row>
        <row r="1006">
          <cell r="A1006" t="str">
            <v>17EANZN</v>
          </cell>
          <cell r="B1006" t="str">
            <v>CTAS.CTES.FISCO ME, BBC, BCC, NAC</v>
          </cell>
          <cell r="C1006">
            <v>123470</v>
          </cell>
          <cell r="D1006">
            <v>115136</v>
          </cell>
          <cell r="E1006">
            <v>137074</v>
          </cell>
          <cell r="F1006">
            <v>122289</v>
          </cell>
          <cell r="G1006">
            <v>15877</v>
          </cell>
          <cell r="H1006">
            <v>1323</v>
          </cell>
          <cell r="I1006">
            <v>1456</v>
          </cell>
          <cell r="J1006">
            <v>2451</v>
          </cell>
          <cell r="K1006">
            <v>4791</v>
          </cell>
        </row>
        <row r="1007">
          <cell r="A1007" t="str">
            <v>-</v>
          </cell>
          <cell r="B1007" t="str">
            <v>CUENTA ESPECIAL TESORERIA GENERAL DE LA REPUBLICA, BBC, BCC,</v>
          </cell>
          <cell r="C1007">
            <v>0</v>
          </cell>
          <cell r="D1007">
            <v>0</v>
          </cell>
          <cell r="E1007">
            <v>0</v>
          </cell>
          <cell r="F1007">
            <v>0</v>
          </cell>
          <cell r="G1007">
            <v>0</v>
          </cell>
          <cell r="H1007">
            <v>0</v>
          </cell>
          <cell r="I1007">
            <v>0</v>
          </cell>
          <cell r="J1007">
            <v>0</v>
          </cell>
          <cell r="K1007">
            <v>0</v>
          </cell>
        </row>
        <row r="1008">
          <cell r="A1008" t="str">
            <v>-</v>
          </cell>
          <cell r="B1008" t="str">
            <v>OBLIG.FISCO S/CRE.EXT.CANC.ME, BBC, BCC, NAC</v>
          </cell>
          <cell r="C1008">
            <v>0</v>
          </cell>
          <cell r="D1008">
            <v>0</v>
          </cell>
          <cell r="E1008">
            <v>0</v>
          </cell>
          <cell r="F1008">
            <v>0</v>
          </cell>
          <cell r="G1008">
            <v>0</v>
          </cell>
          <cell r="H1008">
            <v>0</v>
          </cell>
          <cell r="I1008">
            <v>0</v>
          </cell>
          <cell r="J1008">
            <v>0</v>
          </cell>
          <cell r="K1008">
            <v>0</v>
          </cell>
        </row>
        <row r="1009">
          <cell r="A1009" t="str">
            <v>-</v>
          </cell>
          <cell r="B1009" t="str">
            <v>OBLIG.C.FISCO P.ADM LC.PROGR.ORGAN.INTERNAC.(P/C)M, BBC, BCC</v>
          </cell>
          <cell r="C1009">
            <v>0</v>
          </cell>
          <cell r="D1009">
            <v>0</v>
          </cell>
          <cell r="E1009">
            <v>0</v>
          </cell>
          <cell r="F1009">
            <v>0</v>
          </cell>
          <cell r="G1009">
            <v>0</v>
          </cell>
          <cell r="H1009">
            <v>0</v>
          </cell>
          <cell r="I1009">
            <v>0</v>
          </cell>
          <cell r="J1009">
            <v>0</v>
          </cell>
          <cell r="K1009">
            <v>0</v>
          </cell>
        </row>
        <row r="1010">
          <cell r="A1010" t="str">
            <v>17CLNZN</v>
          </cell>
          <cell r="B1010" t="str">
            <v>OBLIG.C.FISCO P.ADM LC.PROGR.ORGAN.INTERNAC.(COL), BBC, BCC,</v>
          </cell>
          <cell r="C1010">
            <v>307</v>
          </cell>
          <cell r="D1010">
            <v>305</v>
          </cell>
          <cell r="E1010">
            <v>303</v>
          </cell>
          <cell r="F1010">
            <v>301</v>
          </cell>
          <cell r="G1010">
            <v>298</v>
          </cell>
          <cell r="H1010">
            <v>296</v>
          </cell>
          <cell r="I1010">
            <v>294</v>
          </cell>
          <cell r="J1010">
            <v>292</v>
          </cell>
          <cell r="K1010">
            <v>290</v>
          </cell>
        </row>
        <row r="1011">
          <cell r="A1011" t="str">
            <v>17CMNZN</v>
          </cell>
          <cell r="B1011" t="str">
            <v>REAJ.P.PAGAR S.OBLIG.C.FISCO P.ADM.LC PR.ORG.INT.M, BBC, BCC</v>
          </cell>
          <cell r="C1011">
            <v>15373</v>
          </cell>
          <cell r="D1011">
            <v>15270</v>
          </cell>
          <cell r="E1011">
            <v>15166</v>
          </cell>
          <cell r="F1011">
            <v>15063</v>
          </cell>
          <cell r="G1011">
            <v>14959</v>
          </cell>
          <cell r="H1011">
            <v>14856</v>
          </cell>
          <cell r="I1011">
            <v>14753</v>
          </cell>
          <cell r="J1011">
            <v>14649</v>
          </cell>
          <cell r="K1011">
            <v>14546</v>
          </cell>
        </row>
        <row r="1012">
          <cell r="A1012" t="str">
            <v>17AFNZN</v>
          </cell>
          <cell r="B1012" t="str">
            <v>DEPOSITOS TESGRAL MN, BBC, BCC, NAC</v>
          </cell>
          <cell r="C1012">
            <v>0</v>
          </cell>
          <cell r="D1012">
            <v>0</v>
          </cell>
          <cell r="E1012">
            <v>0</v>
          </cell>
          <cell r="F1012">
            <v>0</v>
          </cell>
          <cell r="G1012">
            <v>0</v>
          </cell>
          <cell r="H1012">
            <v>0</v>
          </cell>
          <cell r="I1012">
            <v>0</v>
          </cell>
          <cell r="J1012">
            <v>0</v>
          </cell>
          <cell r="K1012">
            <v>0</v>
          </cell>
        </row>
        <row r="1013">
          <cell r="A1013" t="str">
            <v>17AKNZN</v>
          </cell>
          <cell r="B1013" t="str">
            <v>REAJUSTES POR PAGAR SOBRE DEPOSITOS TESGRAL MN, BBC, BCC, NA</v>
          </cell>
          <cell r="C1013">
            <v>0</v>
          </cell>
          <cell r="D1013">
            <v>0</v>
          </cell>
          <cell r="E1013">
            <v>0</v>
          </cell>
          <cell r="F1013">
            <v>0</v>
          </cell>
          <cell r="G1013">
            <v>0</v>
          </cell>
          <cell r="H1013">
            <v>0</v>
          </cell>
          <cell r="I1013">
            <v>0</v>
          </cell>
          <cell r="J1013">
            <v>0</v>
          </cell>
          <cell r="K1013">
            <v>0</v>
          </cell>
        </row>
        <row r="1014">
          <cell r="A1014" t="str">
            <v>17AMNZN</v>
          </cell>
          <cell r="B1014" t="str">
            <v>OBLIGAC.C.FISCO P.ADM.L.CDTO.PROG.ORG.INT. ME, BBC, BCC, NAC</v>
          </cell>
          <cell r="C1014">
            <v>0</v>
          </cell>
          <cell r="D1014">
            <v>0</v>
          </cell>
          <cell r="E1014">
            <v>0</v>
          </cell>
          <cell r="F1014">
            <v>0</v>
          </cell>
          <cell r="G1014">
            <v>0</v>
          </cell>
          <cell r="H1014">
            <v>0</v>
          </cell>
          <cell r="I1014">
            <v>0</v>
          </cell>
          <cell r="J1014">
            <v>0</v>
          </cell>
          <cell r="K1014">
            <v>0</v>
          </cell>
        </row>
        <row r="1015">
          <cell r="A1015" t="str">
            <v>-</v>
          </cell>
          <cell r="B1015" t="str">
            <v>OBLIGACIONES C.FISCO S.CREDITO EXTERNO, BBC, BCC, NAC</v>
          </cell>
          <cell r="C1015">
            <v>0</v>
          </cell>
          <cell r="D1015">
            <v>0</v>
          </cell>
          <cell r="E1015">
            <v>0</v>
          </cell>
          <cell r="F1015">
            <v>0</v>
          </cell>
          <cell r="G1015">
            <v>0</v>
          </cell>
          <cell r="H1015">
            <v>0</v>
          </cell>
          <cell r="I1015">
            <v>0</v>
          </cell>
          <cell r="J1015">
            <v>0</v>
          </cell>
          <cell r="K1015">
            <v>0</v>
          </cell>
        </row>
        <row r="1016">
          <cell r="A1016" t="str">
            <v>-</v>
          </cell>
          <cell r="B1016" t="str">
            <v>CREDITO US$300 MILL. COFINANCIAMIENTO BCO.MUNDIAL, BBC, BCC,</v>
          </cell>
          <cell r="C1016">
            <v>0</v>
          </cell>
          <cell r="D1016">
            <v>0</v>
          </cell>
          <cell r="E1016">
            <v>0</v>
          </cell>
          <cell r="F1016">
            <v>0</v>
          </cell>
          <cell r="G1016">
            <v>0</v>
          </cell>
          <cell r="H1016">
            <v>0</v>
          </cell>
          <cell r="I1016">
            <v>0</v>
          </cell>
          <cell r="J1016">
            <v>0</v>
          </cell>
          <cell r="K1016">
            <v>0</v>
          </cell>
        </row>
        <row r="1017">
          <cell r="A1017" t="str">
            <v>-</v>
          </cell>
          <cell r="B1017" t="str">
            <v>AC.RENEG.BILATERAL C/GBNOS EXTRANJEROS ME, BBC, BCC, NAC</v>
          </cell>
          <cell r="C1017">
            <v>0</v>
          </cell>
          <cell r="D1017">
            <v>0</v>
          </cell>
          <cell r="E1017">
            <v>0</v>
          </cell>
          <cell r="F1017">
            <v>0</v>
          </cell>
          <cell r="G1017">
            <v>0</v>
          </cell>
          <cell r="H1017">
            <v>0</v>
          </cell>
          <cell r="I1017">
            <v>0</v>
          </cell>
          <cell r="J1017">
            <v>0</v>
          </cell>
          <cell r="K1017">
            <v>0</v>
          </cell>
        </row>
        <row r="1018">
          <cell r="A1018" t="str">
            <v>-</v>
          </cell>
          <cell r="B1018" t="str">
            <v>AC.RENEG.BILAT.GOBIERNOS EXTRANJ 1987-88 ME, BBC, BCC, NAC</v>
          </cell>
          <cell r="C1018">
            <v>0</v>
          </cell>
          <cell r="D1018">
            <v>0</v>
          </cell>
          <cell r="E1018">
            <v>0</v>
          </cell>
          <cell r="F1018">
            <v>0</v>
          </cell>
          <cell r="G1018">
            <v>0</v>
          </cell>
          <cell r="H1018">
            <v>0</v>
          </cell>
          <cell r="I1018">
            <v>0</v>
          </cell>
          <cell r="J1018">
            <v>0</v>
          </cell>
          <cell r="K1018">
            <v>0</v>
          </cell>
        </row>
        <row r="1019">
          <cell r="A1019" t="str">
            <v>-</v>
          </cell>
          <cell r="B1019" t="str">
            <v xml:space="preserve">FONDO DE COMPENSACION PARA LOS INGRESOS COBRE ME, BBC, BCC, </v>
          </cell>
          <cell r="C1019">
            <v>0</v>
          </cell>
          <cell r="D1019">
            <v>0</v>
          </cell>
          <cell r="E1019">
            <v>0</v>
          </cell>
          <cell r="F1019">
            <v>0</v>
          </cell>
          <cell r="G1019">
            <v>0</v>
          </cell>
          <cell r="H1019">
            <v>0</v>
          </cell>
          <cell r="I1019">
            <v>0</v>
          </cell>
          <cell r="J1019">
            <v>0</v>
          </cell>
          <cell r="K1019">
            <v>0</v>
          </cell>
        </row>
        <row r="1020">
          <cell r="A1020" t="str">
            <v>-</v>
          </cell>
          <cell r="B1020" t="str">
            <v xml:space="preserve">TESGRAL-FONDO DE ESTABILIZACION DE PREC.PETROLEO, BBC, BCC, </v>
          </cell>
          <cell r="C1020">
            <v>0</v>
          </cell>
          <cell r="D1020">
            <v>0</v>
          </cell>
          <cell r="E1020">
            <v>0</v>
          </cell>
          <cell r="F1020">
            <v>0</v>
          </cell>
          <cell r="G1020">
            <v>0</v>
          </cell>
          <cell r="H1020">
            <v>0</v>
          </cell>
          <cell r="I1020">
            <v>0</v>
          </cell>
          <cell r="J1020">
            <v>0</v>
          </cell>
          <cell r="K1020">
            <v>0</v>
          </cell>
        </row>
        <row r="1021">
          <cell r="A1021" t="str">
            <v>-</v>
          </cell>
          <cell r="B1021" t="str">
            <v>CONVENIO DONACION AID, BBC, BCC, NAC</v>
          </cell>
          <cell r="C1021">
            <v>0</v>
          </cell>
          <cell r="D1021">
            <v>0</v>
          </cell>
          <cell r="E1021">
            <v>0</v>
          </cell>
          <cell r="F1021">
            <v>0</v>
          </cell>
          <cell r="G1021">
            <v>0</v>
          </cell>
          <cell r="H1021">
            <v>0</v>
          </cell>
          <cell r="I1021">
            <v>0</v>
          </cell>
          <cell r="J1021">
            <v>0</v>
          </cell>
          <cell r="K1021">
            <v>0</v>
          </cell>
        </row>
        <row r="1022">
          <cell r="A1022" t="str">
            <v>-</v>
          </cell>
          <cell r="B1022" t="str">
            <v>CUENTA ESPECIAL TESGRAL BONOS DECR.HAC.935, BBC, BCC, NAC</v>
          </cell>
          <cell r="C1022">
            <v>0</v>
          </cell>
          <cell r="D1022">
            <v>0</v>
          </cell>
          <cell r="E1022">
            <v>0</v>
          </cell>
          <cell r="F1022">
            <v>0</v>
          </cell>
          <cell r="G1022">
            <v>0</v>
          </cell>
          <cell r="H1022">
            <v>0</v>
          </cell>
          <cell r="I1022">
            <v>0</v>
          </cell>
          <cell r="J1022">
            <v>0</v>
          </cell>
          <cell r="K1022">
            <v>0</v>
          </cell>
        </row>
        <row r="1023">
          <cell r="A1023" t="str">
            <v>-</v>
          </cell>
          <cell r="B1023" t="str">
            <v>CUENTA ESPECIAL TESGRAL (DONACIONES), BBC, BCC, NAC</v>
          </cell>
          <cell r="C1023">
            <v>0</v>
          </cell>
          <cell r="D1023">
            <v>0</v>
          </cell>
          <cell r="E1023">
            <v>0</v>
          </cell>
          <cell r="F1023">
            <v>0</v>
          </cell>
          <cell r="G1023">
            <v>0</v>
          </cell>
          <cell r="H1023">
            <v>0</v>
          </cell>
          <cell r="I1023">
            <v>0</v>
          </cell>
          <cell r="J1023">
            <v>0</v>
          </cell>
          <cell r="K1023">
            <v>0</v>
          </cell>
        </row>
        <row r="1024">
          <cell r="A1024" t="str">
            <v>17FFNZN</v>
          </cell>
          <cell r="B1024" t="str">
            <v>ACUERDO MARCO SOBRE MEDIO AMBIENTE MN, BBC, BCC, NAC</v>
          </cell>
          <cell r="C1024">
            <v>0</v>
          </cell>
          <cell r="D1024">
            <v>0</v>
          </cell>
          <cell r="E1024">
            <v>0</v>
          </cell>
          <cell r="F1024">
            <v>0</v>
          </cell>
          <cell r="G1024">
            <v>0</v>
          </cell>
          <cell r="H1024">
            <v>0</v>
          </cell>
          <cell r="I1024">
            <v>0</v>
          </cell>
          <cell r="J1024">
            <v>0</v>
          </cell>
          <cell r="K1024">
            <v>0</v>
          </cell>
        </row>
        <row r="1025">
          <cell r="A1025" t="str">
            <v>17FINZN</v>
          </cell>
          <cell r="B1025" t="str">
            <v>CUENTA ESPECIAL TESGRAL DEPOSITOS A PLAZO AC.235-0, BBC, BCC</v>
          </cell>
          <cell r="C1025">
            <v>8917</v>
          </cell>
          <cell r="D1025">
            <v>8917</v>
          </cell>
          <cell r="E1025">
            <v>8917</v>
          </cell>
          <cell r="F1025">
            <v>0</v>
          </cell>
          <cell r="G1025">
            <v>0</v>
          </cell>
          <cell r="H1025">
            <v>0</v>
          </cell>
          <cell r="I1025">
            <v>0</v>
          </cell>
          <cell r="J1025">
            <v>0</v>
          </cell>
          <cell r="K1025">
            <v>0</v>
          </cell>
        </row>
        <row r="1026">
          <cell r="A1026" t="str">
            <v>17FJNZN</v>
          </cell>
          <cell r="B1026" t="str">
            <v>CUENTA ESPECIAL (INICIATIVA PARA LAS AMERICAS), BBC, BCC, NA</v>
          </cell>
          <cell r="C1026">
            <v>88</v>
          </cell>
          <cell r="D1026">
            <v>38</v>
          </cell>
          <cell r="E1026">
            <v>0</v>
          </cell>
          <cell r="F1026">
            <v>0</v>
          </cell>
          <cell r="G1026">
            <v>0</v>
          </cell>
          <cell r="H1026">
            <v>1</v>
          </cell>
          <cell r="I1026">
            <v>25</v>
          </cell>
          <cell r="J1026">
            <v>1</v>
          </cell>
          <cell r="K1026">
            <v>0</v>
          </cell>
        </row>
        <row r="1027">
          <cell r="A1027" t="str">
            <v>17FKNZN</v>
          </cell>
          <cell r="B1027" t="str">
            <v>REAJ.P.PAGAR CTA.ESP.TESGRAL (INICIATIVA PARA ..), BBC, BCC,</v>
          </cell>
          <cell r="C1027">
            <v>-16</v>
          </cell>
          <cell r="D1027">
            <v>217</v>
          </cell>
          <cell r="E1027">
            <v>-100</v>
          </cell>
          <cell r="F1027">
            <v>0</v>
          </cell>
          <cell r="G1027">
            <v>0</v>
          </cell>
          <cell r="H1027">
            <v>0</v>
          </cell>
          <cell r="I1027">
            <v>0</v>
          </cell>
          <cell r="J1027">
            <v>0</v>
          </cell>
          <cell r="K1027">
            <v>0</v>
          </cell>
        </row>
        <row r="1028">
          <cell r="A1028" t="str">
            <v>-</v>
          </cell>
          <cell r="B1028" t="str">
            <v>DONACION PROGRAMA PAIS ME, BBC, BCC, NAC</v>
          </cell>
          <cell r="C1028">
            <v>0</v>
          </cell>
          <cell r="D1028">
            <v>0</v>
          </cell>
          <cell r="E1028">
            <v>0</v>
          </cell>
          <cell r="F1028">
            <v>0</v>
          </cell>
          <cell r="G1028">
            <v>0</v>
          </cell>
          <cell r="H1028">
            <v>0</v>
          </cell>
          <cell r="I1028">
            <v>0</v>
          </cell>
          <cell r="J1028">
            <v>0</v>
          </cell>
          <cell r="K1028">
            <v>0</v>
          </cell>
        </row>
        <row r="1029">
          <cell r="A1029" t="str">
            <v>17FMNZN</v>
          </cell>
          <cell r="B1029" t="str">
            <v>CUENTA ESPECIAL TESGRAL (CONTR, BBC, BCC, NAC</v>
          </cell>
          <cell r="C1029">
            <v>0</v>
          </cell>
          <cell r="D1029">
            <v>0</v>
          </cell>
          <cell r="E1029">
            <v>0</v>
          </cell>
          <cell r="F1029">
            <v>0</v>
          </cell>
          <cell r="G1029">
            <v>0</v>
          </cell>
          <cell r="H1029">
            <v>0</v>
          </cell>
          <cell r="I1029">
            <v>0</v>
          </cell>
          <cell r="J1029">
            <v>0</v>
          </cell>
          <cell r="K1029">
            <v>0</v>
          </cell>
        </row>
        <row r="1030">
          <cell r="A1030" t="str">
            <v>14BFXZN</v>
          </cell>
          <cell r="B1030" t="str">
            <v xml:space="preserve">  .DEPOS.Y OBLIG.FISCO ME</v>
          </cell>
          <cell r="C1030">
            <v>993924</v>
          </cell>
          <cell r="D1030">
            <v>941187</v>
          </cell>
          <cell r="E1030">
            <v>882288</v>
          </cell>
          <cell r="F1030">
            <v>345407</v>
          </cell>
          <cell r="G1030">
            <v>267257</v>
          </cell>
          <cell r="H1030">
            <v>141013</v>
          </cell>
          <cell r="I1030">
            <v>100477</v>
          </cell>
          <cell r="J1030">
            <v>121567</v>
          </cell>
          <cell r="K1030">
            <v>136353</v>
          </cell>
        </row>
        <row r="1031">
          <cell r="A1031" t="str">
            <v>15ABEZN</v>
          </cell>
          <cell r="B1031" t="str">
            <v>CTAS.CTES.FISCO ME, BBC, BCC, EXT</v>
          </cell>
          <cell r="C1031">
            <v>70185</v>
          </cell>
          <cell r="D1031">
            <v>73315</v>
          </cell>
          <cell r="E1031">
            <v>57949</v>
          </cell>
          <cell r="F1031">
            <v>54765</v>
          </cell>
          <cell r="G1031">
            <v>62930</v>
          </cell>
          <cell r="H1031">
            <v>36789</v>
          </cell>
          <cell r="I1031">
            <v>25173</v>
          </cell>
          <cell r="J1031">
            <v>50786</v>
          </cell>
          <cell r="K1031">
            <v>51538</v>
          </cell>
        </row>
        <row r="1032">
          <cell r="A1032" t="str">
            <v>15AGEZN</v>
          </cell>
          <cell r="B1032" t="str">
            <v>CUENTA ESPECIAL TESORERIA GENERAL DE LA REPUBLICA, BBC, BCC,</v>
          </cell>
          <cell r="C1032">
            <v>0</v>
          </cell>
          <cell r="D1032">
            <v>0</v>
          </cell>
          <cell r="E1032">
            <v>0</v>
          </cell>
          <cell r="F1032">
            <v>0</v>
          </cell>
          <cell r="G1032">
            <v>0</v>
          </cell>
          <cell r="H1032">
            <v>0</v>
          </cell>
          <cell r="I1032">
            <v>0</v>
          </cell>
          <cell r="J1032">
            <v>0</v>
          </cell>
          <cell r="K1032">
            <v>0</v>
          </cell>
        </row>
        <row r="1033">
          <cell r="A1033" t="str">
            <v>16BLEZN</v>
          </cell>
          <cell r="B1033" t="str">
            <v>OBLIG.FISCO S/CRE.EXT.CANC.ME, BBC, BCC, EXT</v>
          </cell>
          <cell r="C1033">
            <v>1036</v>
          </cell>
          <cell r="D1033">
            <v>1062</v>
          </cell>
          <cell r="E1033">
            <v>1027</v>
          </cell>
          <cell r="F1033">
            <v>1022</v>
          </cell>
          <cell r="G1033">
            <v>1105</v>
          </cell>
          <cell r="H1033">
            <v>833</v>
          </cell>
          <cell r="I1033">
            <v>838</v>
          </cell>
          <cell r="J1033">
            <v>795</v>
          </cell>
          <cell r="K1033">
            <v>807</v>
          </cell>
        </row>
        <row r="1034">
          <cell r="A1034" t="str">
            <v>17CKEZN</v>
          </cell>
          <cell r="B1034" t="str">
            <v>OBLIG.C.FISCO P.ADM LC.PROGR.ORGAN.INTERNAC.(P/C)M, BBC, BCC</v>
          </cell>
          <cell r="C1034">
            <v>0</v>
          </cell>
          <cell r="D1034">
            <v>188</v>
          </cell>
          <cell r="E1034">
            <v>358</v>
          </cell>
          <cell r="F1034">
            <v>521</v>
          </cell>
          <cell r="G1034">
            <v>0</v>
          </cell>
          <cell r="H1034">
            <v>171</v>
          </cell>
          <cell r="I1034">
            <v>0</v>
          </cell>
          <cell r="J1034">
            <v>167</v>
          </cell>
          <cell r="K1034">
            <v>317</v>
          </cell>
        </row>
        <row r="1035">
          <cell r="A1035" t="str">
            <v>17CLEZN</v>
          </cell>
          <cell r="B1035" t="str">
            <v>OBLIG.C.FISCO P.ADM LC.PROGR.ORGAN.INTERNAC.(COL), BBC, BCC,</v>
          </cell>
          <cell r="C1035">
            <v>0</v>
          </cell>
          <cell r="D1035">
            <v>0</v>
          </cell>
          <cell r="E1035">
            <v>0</v>
          </cell>
          <cell r="F1035">
            <v>0</v>
          </cell>
          <cell r="G1035">
            <v>0</v>
          </cell>
          <cell r="H1035">
            <v>0</v>
          </cell>
          <cell r="I1035">
            <v>0</v>
          </cell>
          <cell r="J1035">
            <v>0</v>
          </cell>
          <cell r="K1035">
            <v>0</v>
          </cell>
        </row>
        <row r="1036">
          <cell r="A1036" t="str">
            <v>-</v>
          </cell>
          <cell r="B1036" t="str">
            <v>REAJ.P.PAGAR S.OBLIG.C.FISCO P.ADM.LC PR.ORG.INT.M, BBC, BCC</v>
          </cell>
          <cell r="C1036">
            <v>0</v>
          </cell>
          <cell r="D1036">
            <v>0</v>
          </cell>
          <cell r="E1036">
            <v>0</v>
          </cell>
          <cell r="F1036">
            <v>0</v>
          </cell>
          <cell r="G1036">
            <v>0</v>
          </cell>
          <cell r="H1036">
            <v>0</v>
          </cell>
          <cell r="I1036">
            <v>0</v>
          </cell>
          <cell r="J1036">
            <v>0</v>
          </cell>
          <cell r="K1036">
            <v>0</v>
          </cell>
        </row>
        <row r="1037">
          <cell r="A1037" t="str">
            <v>-</v>
          </cell>
          <cell r="B1037" t="str">
            <v>DEPOSITOS TESGRAL MN, BBC, BCC, EXT</v>
          </cell>
          <cell r="C1037">
            <v>0</v>
          </cell>
          <cell r="D1037">
            <v>0</v>
          </cell>
          <cell r="E1037">
            <v>0</v>
          </cell>
          <cell r="F1037">
            <v>0</v>
          </cell>
          <cell r="G1037">
            <v>0</v>
          </cell>
          <cell r="H1037">
            <v>0</v>
          </cell>
          <cell r="I1037">
            <v>0</v>
          </cell>
          <cell r="J1037">
            <v>0</v>
          </cell>
          <cell r="K1037">
            <v>0</v>
          </cell>
        </row>
        <row r="1038">
          <cell r="A1038" t="str">
            <v>-</v>
          </cell>
          <cell r="B1038" t="str">
            <v>REAJUSTES POR PAGAR SOBRE DEPOSITOS TESGRAL MN, BBC, BCC, EX</v>
          </cell>
          <cell r="C1038">
            <v>0</v>
          </cell>
          <cell r="D1038">
            <v>0</v>
          </cell>
          <cell r="E1038">
            <v>0</v>
          </cell>
          <cell r="F1038">
            <v>0</v>
          </cell>
          <cell r="G1038">
            <v>0</v>
          </cell>
          <cell r="H1038">
            <v>0</v>
          </cell>
          <cell r="I1038">
            <v>0</v>
          </cell>
          <cell r="J1038">
            <v>0</v>
          </cell>
          <cell r="K1038">
            <v>0</v>
          </cell>
        </row>
        <row r="1039">
          <cell r="A1039" t="str">
            <v>17AMEZN</v>
          </cell>
          <cell r="B1039" t="str">
            <v>OBLIGAC.C.FISCO P.ADM.L.CDTO.PROG.ORG.INT. ME, BBC, BCC, EXT</v>
          </cell>
          <cell r="C1039">
            <v>0</v>
          </cell>
          <cell r="D1039">
            <v>0</v>
          </cell>
          <cell r="E1039">
            <v>0</v>
          </cell>
          <cell r="F1039">
            <v>0</v>
          </cell>
          <cell r="G1039">
            <v>0</v>
          </cell>
          <cell r="H1039">
            <v>0</v>
          </cell>
          <cell r="I1039">
            <v>0</v>
          </cell>
          <cell r="J1039">
            <v>0</v>
          </cell>
          <cell r="K1039">
            <v>0</v>
          </cell>
        </row>
        <row r="1040">
          <cell r="A1040" t="str">
            <v>17APEZN</v>
          </cell>
          <cell r="B1040" t="str">
            <v>OBLIGACIONES C.FISCO S.CREDITO EXTERNO, BBC, BCC, EXT</v>
          </cell>
          <cell r="C1040">
            <v>42</v>
          </cell>
          <cell r="D1040">
            <v>553</v>
          </cell>
          <cell r="E1040">
            <v>376</v>
          </cell>
          <cell r="F1040">
            <v>554</v>
          </cell>
          <cell r="G1040">
            <v>0</v>
          </cell>
          <cell r="H1040">
            <v>108</v>
          </cell>
          <cell r="I1040">
            <v>0</v>
          </cell>
          <cell r="J1040">
            <v>308</v>
          </cell>
          <cell r="K1040">
            <v>163</v>
          </cell>
        </row>
        <row r="1041">
          <cell r="A1041" t="str">
            <v>17AQEZN</v>
          </cell>
          <cell r="B1041" t="str">
            <v>CREDITO US$300 MILL. COFINANCIAMIENTO BCO.MUNDIAL, BBC, BCC,</v>
          </cell>
          <cell r="C1041">
            <v>0</v>
          </cell>
          <cell r="D1041">
            <v>0</v>
          </cell>
          <cell r="E1041">
            <v>0</v>
          </cell>
          <cell r="F1041">
            <v>0</v>
          </cell>
          <cell r="G1041">
            <v>0</v>
          </cell>
          <cell r="H1041">
            <v>0</v>
          </cell>
          <cell r="I1041">
            <v>0</v>
          </cell>
          <cell r="J1041">
            <v>0</v>
          </cell>
          <cell r="K1041">
            <v>0</v>
          </cell>
        </row>
        <row r="1042">
          <cell r="A1042" t="str">
            <v>17AREZN</v>
          </cell>
          <cell r="B1042" t="str">
            <v>AC.RENEG.BILATERAL C/GBNOS EXTRANJEROS ME, BBC, BCC, EXT</v>
          </cell>
          <cell r="C1042">
            <v>0</v>
          </cell>
          <cell r="D1042">
            <v>0</v>
          </cell>
          <cell r="E1042">
            <v>0</v>
          </cell>
          <cell r="F1042">
            <v>0</v>
          </cell>
          <cell r="G1042">
            <v>0</v>
          </cell>
          <cell r="H1042">
            <v>0</v>
          </cell>
          <cell r="I1042">
            <v>0</v>
          </cell>
          <cell r="J1042">
            <v>0</v>
          </cell>
          <cell r="K1042">
            <v>0</v>
          </cell>
        </row>
        <row r="1043">
          <cell r="A1043" t="str">
            <v>17AWEZN</v>
          </cell>
          <cell r="B1043" t="str">
            <v>AC.RENEG.BILAT.GOBIERNOS EXTRANJ 1987-88 ME, BBC, BCC, EXT</v>
          </cell>
          <cell r="C1043">
            <v>0</v>
          </cell>
          <cell r="D1043">
            <v>0</v>
          </cell>
          <cell r="E1043">
            <v>0</v>
          </cell>
          <cell r="F1043">
            <v>0</v>
          </cell>
          <cell r="G1043">
            <v>0</v>
          </cell>
          <cell r="H1043">
            <v>0</v>
          </cell>
          <cell r="I1043">
            <v>0</v>
          </cell>
          <cell r="J1043">
            <v>0</v>
          </cell>
          <cell r="K1043">
            <v>0</v>
          </cell>
        </row>
        <row r="1044">
          <cell r="A1044" t="str">
            <v>17ANEZN</v>
          </cell>
          <cell r="B1044" t="str">
            <v xml:space="preserve">FONDO DE COMPENSACION PARA LOS INGRESOS COBRE ME, BBC, BCC, </v>
          </cell>
          <cell r="C1044">
            <v>137360</v>
          </cell>
          <cell r="D1044">
            <v>140951</v>
          </cell>
          <cell r="E1044">
            <v>126267</v>
          </cell>
          <cell r="F1044">
            <v>122441</v>
          </cell>
          <cell r="G1044">
            <v>95839</v>
          </cell>
          <cell r="H1044">
            <v>94099</v>
          </cell>
          <cell r="I1044">
            <v>67008</v>
          </cell>
          <cell r="J1044">
            <v>62716</v>
          </cell>
          <cell r="K1044">
            <v>59644</v>
          </cell>
        </row>
        <row r="1045">
          <cell r="A1045" t="str">
            <v>17AOEZN</v>
          </cell>
          <cell r="B1045" t="str">
            <v xml:space="preserve">TESGRAL-FONDO DE ESTABILIZACION DE PREC.PETROLEO, BBC, BCC, </v>
          </cell>
          <cell r="C1045">
            <v>18254</v>
          </cell>
          <cell r="D1045">
            <v>13238</v>
          </cell>
          <cell r="E1045">
            <v>9223</v>
          </cell>
          <cell r="F1045">
            <v>7776</v>
          </cell>
          <cell r="G1045">
            <v>7292</v>
          </cell>
          <cell r="H1045">
            <v>7101</v>
          </cell>
          <cell r="I1045">
            <v>6631</v>
          </cell>
          <cell r="J1045">
            <v>5984</v>
          </cell>
          <cell r="K1045">
            <v>5154</v>
          </cell>
        </row>
        <row r="1046">
          <cell r="A1046" t="str">
            <v>-</v>
          </cell>
          <cell r="B1046" t="str">
            <v>CONVENIO DONACION AID, BBC, BCC, EXT</v>
          </cell>
          <cell r="C1046">
            <v>0</v>
          </cell>
          <cell r="D1046">
            <v>0</v>
          </cell>
          <cell r="E1046">
            <v>0</v>
          </cell>
          <cell r="F1046">
            <v>0</v>
          </cell>
          <cell r="G1046">
            <v>0</v>
          </cell>
          <cell r="H1046">
            <v>0</v>
          </cell>
          <cell r="I1046">
            <v>0</v>
          </cell>
          <cell r="J1046">
            <v>0</v>
          </cell>
          <cell r="K1046">
            <v>0</v>
          </cell>
        </row>
        <row r="1047">
          <cell r="A1047" t="str">
            <v>17FBEZN</v>
          </cell>
          <cell r="B1047" t="str">
            <v>CUENTA ESPECIAL TESGRAL BONOS DECR.HAC.935, BBC, BCC, EXT</v>
          </cell>
          <cell r="C1047">
            <v>0</v>
          </cell>
          <cell r="D1047">
            <v>0</v>
          </cell>
          <cell r="E1047">
            <v>0</v>
          </cell>
          <cell r="F1047">
            <v>0</v>
          </cell>
          <cell r="G1047">
            <v>0</v>
          </cell>
          <cell r="H1047">
            <v>0</v>
          </cell>
          <cell r="I1047">
            <v>0</v>
          </cell>
          <cell r="J1047">
            <v>0</v>
          </cell>
          <cell r="K1047">
            <v>0</v>
          </cell>
        </row>
        <row r="1048">
          <cell r="A1048" t="str">
            <v>17FCEZN</v>
          </cell>
          <cell r="B1048" t="str">
            <v>CUENTA ESPECIAL TESGRAL (DONACIONES), BBC, BCC, EXT</v>
          </cell>
          <cell r="C1048">
            <v>764</v>
          </cell>
          <cell r="D1048">
            <v>845</v>
          </cell>
          <cell r="E1048">
            <v>757</v>
          </cell>
          <cell r="F1048">
            <v>734</v>
          </cell>
          <cell r="G1048">
            <v>766</v>
          </cell>
          <cell r="H1048">
            <v>726</v>
          </cell>
          <cell r="I1048">
            <v>735</v>
          </cell>
          <cell r="J1048">
            <v>754</v>
          </cell>
          <cell r="K1048">
            <v>717</v>
          </cell>
        </row>
        <row r="1049">
          <cell r="A1049" t="str">
            <v>-</v>
          </cell>
          <cell r="B1049" t="str">
            <v>ACUERDO MARCO SOBRE MEDIO AMBIENTE MN, BBC, BCC, EXT</v>
          </cell>
          <cell r="C1049">
            <v>0</v>
          </cell>
          <cell r="D1049">
            <v>0</v>
          </cell>
          <cell r="E1049">
            <v>0</v>
          </cell>
          <cell r="F1049">
            <v>0</v>
          </cell>
          <cell r="G1049">
            <v>0</v>
          </cell>
          <cell r="H1049">
            <v>0</v>
          </cell>
          <cell r="I1049">
            <v>0</v>
          </cell>
          <cell r="J1049">
            <v>0</v>
          </cell>
          <cell r="K1049">
            <v>0</v>
          </cell>
        </row>
        <row r="1050">
          <cell r="A1050" t="str">
            <v>17FIEZN</v>
          </cell>
          <cell r="B1050" t="str">
            <v>CUENTA ESPECIAL TESGRAL DEPOSITOS A PLAZO AC.235-0, BBC, BCC</v>
          </cell>
          <cell r="C1050">
            <v>762362</v>
          </cell>
          <cell r="D1050">
            <v>706941</v>
          </cell>
          <cell r="E1050">
            <v>682380</v>
          </cell>
          <cell r="F1050">
            <v>153760</v>
          </cell>
          <cell r="G1050">
            <v>98116</v>
          </cell>
          <cell r="H1050">
            <v>0</v>
          </cell>
          <cell r="I1050">
            <v>0</v>
          </cell>
          <cell r="J1050">
            <v>0</v>
          </cell>
          <cell r="K1050">
            <v>17959</v>
          </cell>
        </row>
        <row r="1051">
          <cell r="A1051" t="str">
            <v>-</v>
          </cell>
          <cell r="B1051" t="str">
            <v>CUENTA ESPECIAL (INICIATIVA PARA LAS AMERICAS), BBC, BCC, EX</v>
          </cell>
          <cell r="C1051">
            <v>0</v>
          </cell>
          <cell r="D1051">
            <v>0</v>
          </cell>
          <cell r="E1051">
            <v>0</v>
          </cell>
          <cell r="F1051">
            <v>0</v>
          </cell>
          <cell r="G1051">
            <v>0</v>
          </cell>
          <cell r="H1051">
            <v>0</v>
          </cell>
          <cell r="I1051">
            <v>0</v>
          </cell>
          <cell r="J1051">
            <v>0</v>
          </cell>
          <cell r="K1051">
            <v>0</v>
          </cell>
        </row>
        <row r="1052">
          <cell r="A1052" t="str">
            <v>-</v>
          </cell>
          <cell r="B1052" t="str">
            <v>REAJ.P.PAGAR CTA.ESP.TESGRAL (INICIATIVA PARA ..), BBC, BCC,</v>
          </cell>
          <cell r="C1052">
            <v>0</v>
          </cell>
          <cell r="D1052">
            <v>0</v>
          </cell>
          <cell r="E1052">
            <v>0</v>
          </cell>
          <cell r="F1052">
            <v>0</v>
          </cell>
          <cell r="G1052">
            <v>0</v>
          </cell>
          <cell r="H1052">
            <v>0</v>
          </cell>
          <cell r="I1052">
            <v>0</v>
          </cell>
          <cell r="J1052">
            <v>0</v>
          </cell>
          <cell r="K1052">
            <v>0</v>
          </cell>
        </row>
        <row r="1053">
          <cell r="A1053" t="str">
            <v>17FLEZN</v>
          </cell>
          <cell r="B1053" t="str">
            <v>DONACION PROGRAMA PAIS ME, BBC, BCC, EXT</v>
          </cell>
          <cell r="C1053">
            <v>28</v>
          </cell>
          <cell r="D1053">
            <v>99</v>
          </cell>
          <cell r="E1053">
            <v>95</v>
          </cell>
          <cell r="F1053">
            <v>92</v>
          </cell>
          <cell r="G1053">
            <v>93</v>
          </cell>
          <cell r="H1053">
            <v>91</v>
          </cell>
          <cell r="I1053">
            <v>92</v>
          </cell>
          <cell r="J1053">
            <v>57</v>
          </cell>
          <cell r="K1053">
            <v>54</v>
          </cell>
        </row>
        <row r="1054">
          <cell r="A1054" t="str">
            <v>17FMEZN</v>
          </cell>
          <cell r="B1054" t="str">
            <v>CUENTA ESPECIAL TESGRAL (CONTR, BBC, BCC, EXT</v>
          </cell>
          <cell r="C1054">
            <v>2714</v>
          </cell>
          <cell r="D1054">
            <v>2785</v>
          </cell>
          <cell r="E1054">
            <v>2688</v>
          </cell>
          <cell r="F1054">
            <v>2607</v>
          </cell>
          <cell r="G1054">
            <v>0</v>
          </cell>
          <cell r="H1054">
            <v>0</v>
          </cell>
          <cell r="I1054">
            <v>0</v>
          </cell>
          <cell r="J1054">
            <v>0</v>
          </cell>
          <cell r="K1054">
            <v>0</v>
          </cell>
        </row>
        <row r="1055">
          <cell r="A1055" t="str">
            <v>17FOEZN</v>
          </cell>
          <cell r="B1055" t="str">
            <v>OBLIGAC. CON FISCO S/CREDITO EXTERNO-FIDA</v>
          </cell>
          <cell r="C1055">
            <v>28</v>
          </cell>
          <cell r="D1055">
            <v>29</v>
          </cell>
          <cell r="E1055">
            <v>28</v>
          </cell>
          <cell r="F1055">
            <v>27</v>
          </cell>
          <cell r="G1055">
            <v>0</v>
          </cell>
          <cell r="H1055">
            <v>0</v>
          </cell>
          <cell r="I1055">
            <v>0</v>
          </cell>
          <cell r="J1055">
            <v>0</v>
          </cell>
          <cell r="K1055">
            <v>0</v>
          </cell>
        </row>
        <row r="1056">
          <cell r="A1056" t="str">
            <v>17FQEZN</v>
          </cell>
          <cell r="B1056" t="str">
            <v>CUENTA ESPECIAL TEGRAL, FONDO DE INFRAEST.</v>
          </cell>
          <cell r="C1056">
            <v>1151</v>
          </cell>
          <cell r="D1056">
            <v>1181</v>
          </cell>
          <cell r="E1056">
            <v>1140</v>
          </cell>
          <cell r="F1056">
            <v>1108</v>
          </cell>
          <cell r="G1056">
            <v>1116</v>
          </cell>
          <cell r="H1056">
            <v>1095</v>
          </cell>
          <cell r="I1056">
            <v>0</v>
          </cell>
          <cell r="J1056">
            <v>0</v>
          </cell>
          <cell r="K1056">
            <v>0</v>
          </cell>
        </row>
        <row r="1057">
          <cell r="A1057" t="str">
            <v>14BGWZN</v>
          </cell>
          <cell r="B1057" t="str">
            <v xml:space="preserve">  .OTRAS OBLIGACIONES MN</v>
          </cell>
          <cell r="C1057">
            <v>10869</v>
          </cell>
          <cell r="D1057">
            <v>7354</v>
          </cell>
          <cell r="E1057">
            <v>12882</v>
          </cell>
          <cell r="F1057">
            <v>2147</v>
          </cell>
          <cell r="G1057">
            <v>2989</v>
          </cell>
          <cell r="H1057">
            <v>2510</v>
          </cell>
          <cell r="I1057">
            <v>3439</v>
          </cell>
          <cell r="J1057">
            <v>2485</v>
          </cell>
          <cell r="K1057">
            <v>61868</v>
          </cell>
        </row>
        <row r="1058">
          <cell r="A1058" t="str">
            <v>14BBNZN</v>
          </cell>
          <cell r="B1058" t="str">
            <v>CUENTAS CORRIENTES AAP NACIONAL MN, BBC, BCC, NAC</v>
          </cell>
          <cell r="C1058">
            <v>0</v>
          </cell>
          <cell r="D1058">
            <v>0</v>
          </cell>
          <cell r="E1058">
            <v>0</v>
          </cell>
          <cell r="F1058">
            <v>0</v>
          </cell>
          <cell r="G1058">
            <v>0</v>
          </cell>
          <cell r="H1058">
            <v>0</v>
          </cell>
          <cell r="I1058">
            <v>0</v>
          </cell>
          <cell r="J1058">
            <v>0</v>
          </cell>
          <cell r="K1058">
            <v>0</v>
          </cell>
        </row>
        <row r="1059">
          <cell r="A1059" t="str">
            <v>-</v>
          </cell>
          <cell r="B1059" t="str">
            <v xml:space="preserve">CUENTAS CORRIENTES SINAP Y OROS ORG. FINANCIEROS, BBC, BCC, </v>
          </cell>
          <cell r="C1059">
            <v>0</v>
          </cell>
          <cell r="D1059">
            <v>0</v>
          </cell>
          <cell r="E1059">
            <v>0</v>
          </cell>
          <cell r="F1059">
            <v>0</v>
          </cell>
          <cell r="G1059">
            <v>0</v>
          </cell>
          <cell r="H1059">
            <v>0</v>
          </cell>
          <cell r="I1059">
            <v>0</v>
          </cell>
          <cell r="J1059">
            <v>0</v>
          </cell>
          <cell r="K1059">
            <v>0</v>
          </cell>
        </row>
        <row r="1060">
          <cell r="A1060" t="str">
            <v>15DBNZN</v>
          </cell>
          <cell r="B1060" t="str">
            <v>CTAS.CTES.BCOS.COMERC.ME, BBC, BCC, NAC</v>
          </cell>
          <cell r="C1060">
            <v>0</v>
          </cell>
          <cell r="D1060">
            <v>0</v>
          </cell>
          <cell r="E1060">
            <v>0</v>
          </cell>
          <cell r="F1060">
            <v>0</v>
          </cell>
          <cell r="G1060">
            <v>0</v>
          </cell>
          <cell r="H1060">
            <v>0</v>
          </cell>
          <cell r="I1060">
            <v>0</v>
          </cell>
          <cell r="J1060">
            <v>0</v>
          </cell>
          <cell r="K1060">
            <v>0</v>
          </cell>
        </row>
        <row r="1061">
          <cell r="A1061" t="str">
            <v>-</v>
          </cell>
          <cell r="B1061" t="str">
            <v>CTAS.CTES.BCO.ESTADO  ME, BBC, BCC, NAC</v>
          </cell>
          <cell r="C1061">
            <v>0</v>
          </cell>
          <cell r="D1061">
            <v>0</v>
          </cell>
          <cell r="E1061">
            <v>0</v>
          </cell>
          <cell r="F1061">
            <v>0</v>
          </cell>
          <cell r="G1061">
            <v>0</v>
          </cell>
          <cell r="H1061">
            <v>0</v>
          </cell>
          <cell r="I1061">
            <v>0</v>
          </cell>
          <cell r="J1061">
            <v>0</v>
          </cell>
          <cell r="K1061">
            <v>0</v>
          </cell>
        </row>
        <row r="1062">
          <cell r="A1062" t="str">
            <v>15ADNZN</v>
          </cell>
          <cell r="B1062" t="str">
            <v>CTAS. CTES. INSTITUCIONES SEMIFISCALES ME, BBC, BCC, NAC</v>
          </cell>
          <cell r="C1062">
            <v>0</v>
          </cell>
          <cell r="D1062">
            <v>0</v>
          </cell>
          <cell r="E1062">
            <v>0</v>
          </cell>
          <cell r="F1062">
            <v>0</v>
          </cell>
          <cell r="G1062">
            <v>0</v>
          </cell>
          <cell r="H1062">
            <v>0</v>
          </cell>
          <cell r="I1062">
            <v>0</v>
          </cell>
          <cell r="J1062">
            <v>0</v>
          </cell>
          <cell r="K1062">
            <v>0</v>
          </cell>
        </row>
        <row r="1063">
          <cell r="A1063" t="str">
            <v>14CBNZN</v>
          </cell>
          <cell r="B1063" t="str">
            <v>CTAS.CTES.CODELCO-CHILE  ME, BBC, BCC, NAC</v>
          </cell>
          <cell r="C1063">
            <v>0</v>
          </cell>
          <cell r="D1063">
            <v>0</v>
          </cell>
          <cell r="E1063">
            <v>0</v>
          </cell>
          <cell r="F1063">
            <v>1</v>
          </cell>
          <cell r="G1063">
            <v>1</v>
          </cell>
          <cell r="H1063">
            <v>1</v>
          </cell>
          <cell r="I1063">
            <v>1</v>
          </cell>
          <cell r="J1063">
            <v>1</v>
          </cell>
          <cell r="K1063">
            <v>1</v>
          </cell>
        </row>
        <row r="1064">
          <cell r="A1064" t="str">
            <v>17DGEZN</v>
          </cell>
          <cell r="B1064" t="str">
            <v>CUENTAS CTES.ORG.INTERNAC. ME, BBC, BCC, NAC</v>
          </cell>
          <cell r="C1064">
            <v>0</v>
          </cell>
          <cell r="D1064">
            <v>0</v>
          </cell>
          <cell r="E1064">
            <v>0</v>
          </cell>
          <cell r="F1064">
            <v>0</v>
          </cell>
          <cell r="G1064">
            <v>0</v>
          </cell>
          <cell r="H1064">
            <v>0</v>
          </cell>
          <cell r="I1064">
            <v>0</v>
          </cell>
          <cell r="J1064">
            <v>0</v>
          </cell>
          <cell r="K1064">
            <v>0</v>
          </cell>
        </row>
        <row r="1065">
          <cell r="A1065" t="str">
            <v>-</v>
          </cell>
          <cell r="B1065" t="str">
            <v>CTAS.CTES. SECTOR NO FINANCIERO  ME, BBC, BCC, NAC</v>
          </cell>
          <cell r="C1065">
            <v>0</v>
          </cell>
          <cell r="D1065">
            <v>0</v>
          </cell>
          <cell r="E1065">
            <v>0</v>
          </cell>
          <cell r="F1065">
            <v>0</v>
          </cell>
          <cell r="G1065">
            <v>0</v>
          </cell>
          <cell r="H1065">
            <v>0</v>
          </cell>
          <cell r="I1065">
            <v>0</v>
          </cell>
          <cell r="J1065">
            <v>0</v>
          </cell>
          <cell r="K1065">
            <v>0</v>
          </cell>
        </row>
        <row r="1066">
          <cell r="A1066" t="str">
            <v>17DHNZN</v>
          </cell>
          <cell r="B1066" t="str">
            <v>RETENCIONES JUDICIALES EN CTAS.CTES.MN, BBC, BCC, NAC</v>
          </cell>
          <cell r="C1066">
            <v>0</v>
          </cell>
          <cell r="D1066">
            <v>0</v>
          </cell>
          <cell r="E1066">
            <v>0</v>
          </cell>
          <cell r="F1066">
            <v>0</v>
          </cell>
          <cell r="G1066">
            <v>0</v>
          </cell>
          <cell r="H1066">
            <v>0</v>
          </cell>
          <cell r="I1066">
            <v>0</v>
          </cell>
          <cell r="J1066">
            <v>0</v>
          </cell>
          <cell r="K1066">
            <v>0</v>
          </cell>
        </row>
        <row r="1067">
          <cell r="A1067" t="str">
            <v>-</v>
          </cell>
          <cell r="B1067" t="str">
            <v>DEPOSITOS TERCEROS BLANQUEO DIVISAS DL 110, BBC, BCC, NAC</v>
          </cell>
          <cell r="C1067">
            <v>0</v>
          </cell>
          <cell r="D1067">
            <v>0</v>
          </cell>
          <cell r="E1067">
            <v>0</v>
          </cell>
          <cell r="F1067">
            <v>0</v>
          </cell>
          <cell r="G1067">
            <v>0</v>
          </cell>
          <cell r="H1067">
            <v>0</v>
          </cell>
          <cell r="I1067">
            <v>0</v>
          </cell>
          <cell r="J1067">
            <v>0</v>
          </cell>
          <cell r="K1067">
            <v>0</v>
          </cell>
        </row>
        <row r="1068">
          <cell r="A1068" t="str">
            <v>-</v>
          </cell>
          <cell r="B1068" t="str">
            <v>DEP.CHEQUES ME RECIB.COBR.ME, BBC, BCC, NAC</v>
          </cell>
          <cell r="C1068">
            <v>0</v>
          </cell>
          <cell r="D1068">
            <v>0</v>
          </cell>
          <cell r="E1068">
            <v>0</v>
          </cell>
          <cell r="F1068">
            <v>0</v>
          </cell>
          <cell r="G1068">
            <v>0</v>
          </cell>
          <cell r="H1068">
            <v>0</v>
          </cell>
          <cell r="I1068">
            <v>0</v>
          </cell>
          <cell r="J1068">
            <v>0</v>
          </cell>
          <cell r="K1068">
            <v>0</v>
          </cell>
        </row>
        <row r="1069">
          <cell r="A1069" t="str">
            <v>14IBNZN</v>
          </cell>
          <cell r="B1069" t="str">
            <v>VARIOS ACREEDORES MN, BBC, BCC, NAC</v>
          </cell>
          <cell r="C1069">
            <v>7</v>
          </cell>
          <cell r="D1069">
            <v>8</v>
          </cell>
          <cell r="E1069">
            <v>13</v>
          </cell>
          <cell r="F1069">
            <v>13</v>
          </cell>
          <cell r="G1069">
            <v>11</v>
          </cell>
          <cell r="H1069">
            <v>10</v>
          </cell>
          <cell r="I1069">
            <v>11</v>
          </cell>
          <cell r="J1069">
            <v>7</v>
          </cell>
          <cell r="K1069">
            <v>6</v>
          </cell>
        </row>
        <row r="1070">
          <cell r="A1070" t="str">
            <v>-</v>
          </cell>
          <cell r="B1070" t="str">
            <v>CHEQUES DE LA GERENCIA ME, BBC, BCC, NAC</v>
          </cell>
          <cell r="C1070">
            <v>0</v>
          </cell>
          <cell r="D1070">
            <v>0</v>
          </cell>
          <cell r="E1070">
            <v>0</v>
          </cell>
          <cell r="F1070">
            <v>0</v>
          </cell>
          <cell r="G1070">
            <v>0</v>
          </cell>
          <cell r="H1070">
            <v>0</v>
          </cell>
          <cell r="I1070">
            <v>0</v>
          </cell>
          <cell r="J1070">
            <v>0</v>
          </cell>
          <cell r="K1070">
            <v>0</v>
          </cell>
        </row>
        <row r="1071">
          <cell r="A1071" t="str">
            <v>-</v>
          </cell>
          <cell r="B1071" t="str">
            <v>V.A.TESGRAL  ME, BBC, BCC, NAC</v>
          </cell>
          <cell r="C1071">
            <v>0</v>
          </cell>
          <cell r="D1071">
            <v>0</v>
          </cell>
          <cell r="E1071">
            <v>0</v>
          </cell>
          <cell r="F1071">
            <v>0</v>
          </cell>
          <cell r="G1071">
            <v>0</v>
          </cell>
          <cell r="H1071">
            <v>0</v>
          </cell>
          <cell r="I1071">
            <v>0</v>
          </cell>
          <cell r="J1071">
            <v>0</v>
          </cell>
          <cell r="K1071">
            <v>0</v>
          </cell>
        </row>
        <row r="1072">
          <cell r="A1072" t="str">
            <v>-</v>
          </cell>
          <cell r="B1072" t="str">
            <v>TRANSF.BCOS.POR EFECTUAR  ME, BBC, BCC, NAC</v>
          </cell>
          <cell r="C1072">
            <v>0</v>
          </cell>
          <cell r="D1072">
            <v>0</v>
          </cell>
          <cell r="E1072">
            <v>0</v>
          </cell>
          <cell r="F1072">
            <v>0</v>
          </cell>
          <cell r="G1072">
            <v>0</v>
          </cell>
          <cell r="H1072">
            <v>0</v>
          </cell>
          <cell r="I1072">
            <v>0</v>
          </cell>
          <cell r="J1072">
            <v>0</v>
          </cell>
          <cell r="K1072">
            <v>0</v>
          </cell>
        </row>
        <row r="1073">
          <cell r="A1073" t="str">
            <v>17BDNZN</v>
          </cell>
          <cell r="B1073" t="str">
            <v>VRIOS.ACREED.PART.SUJ.PRESC.ME, BBC, BCC, NAC</v>
          </cell>
          <cell r="C1073">
            <v>0</v>
          </cell>
          <cell r="D1073">
            <v>0</v>
          </cell>
          <cell r="E1073">
            <v>0</v>
          </cell>
          <cell r="F1073">
            <v>0</v>
          </cell>
          <cell r="G1073">
            <v>0</v>
          </cell>
          <cell r="H1073">
            <v>0</v>
          </cell>
          <cell r="I1073">
            <v>0</v>
          </cell>
          <cell r="J1073">
            <v>0</v>
          </cell>
          <cell r="K1073">
            <v>0</v>
          </cell>
        </row>
        <row r="1074">
          <cell r="A1074" t="str">
            <v>-</v>
          </cell>
          <cell r="B1074" t="str">
            <v>VRIOS.ACREED.CHEQ.GIR.NO COBR., BBC, BCC, NAC</v>
          </cell>
          <cell r="C1074">
            <v>0</v>
          </cell>
          <cell r="D1074">
            <v>0</v>
          </cell>
          <cell r="E1074">
            <v>0</v>
          </cell>
          <cell r="F1074">
            <v>0</v>
          </cell>
          <cell r="G1074">
            <v>0</v>
          </cell>
          <cell r="H1074">
            <v>0</v>
          </cell>
          <cell r="I1074">
            <v>0</v>
          </cell>
          <cell r="J1074">
            <v>0</v>
          </cell>
          <cell r="K1074">
            <v>0</v>
          </cell>
        </row>
        <row r="1075">
          <cell r="A1075" t="str">
            <v>-</v>
          </cell>
          <cell r="B1075" t="str">
            <v>VRIOS.ACREED.FISCO DL 1444 ME, BBC, BCC, NAC</v>
          </cell>
          <cell r="C1075">
            <v>0</v>
          </cell>
          <cell r="D1075">
            <v>0</v>
          </cell>
          <cell r="E1075">
            <v>0</v>
          </cell>
          <cell r="F1075">
            <v>0</v>
          </cell>
          <cell r="G1075">
            <v>0</v>
          </cell>
          <cell r="H1075">
            <v>0</v>
          </cell>
          <cell r="I1075">
            <v>0</v>
          </cell>
          <cell r="J1075">
            <v>0</v>
          </cell>
          <cell r="K1075">
            <v>0</v>
          </cell>
        </row>
        <row r="1076">
          <cell r="A1076" t="str">
            <v>14IINZN</v>
          </cell>
          <cell r="B1076" t="str">
            <v>SALD. INMOVILIZ. DL 2099 ME, BBC, BCC, NAC</v>
          </cell>
          <cell r="C1076">
            <v>49</v>
          </cell>
          <cell r="D1076">
            <v>49</v>
          </cell>
          <cell r="E1076">
            <v>49</v>
          </cell>
          <cell r="F1076">
            <v>49</v>
          </cell>
          <cell r="G1076">
            <v>48</v>
          </cell>
          <cell r="H1076">
            <v>56</v>
          </cell>
          <cell r="I1076">
            <v>56</v>
          </cell>
          <cell r="J1076">
            <v>55</v>
          </cell>
          <cell r="K1076">
            <v>55</v>
          </cell>
        </row>
        <row r="1077">
          <cell r="A1077" t="str">
            <v>15HGNZN</v>
          </cell>
          <cell r="B1077" t="str">
            <v>DEP. OBLIGATORIOS POR CREDITOS DEL EXTERIOR, BBC, BCC, NAC</v>
          </cell>
          <cell r="C1077">
            <v>0</v>
          </cell>
          <cell r="D1077">
            <v>0</v>
          </cell>
          <cell r="E1077">
            <v>0</v>
          </cell>
          <cell r="F1077">
            <v>0</v>
          </cell>
          <cell r="G1077">
            <v>0</v>
          </cell>
          <cell r="H1077">
            <v>0</v>
          </cell>
          <cell r="I1077">
            <v>0</v>
          </cell>
          <cell r="J1077">
            <v>0</v>
          </cell>
          <cell r="K1077">
            <v>0</v>
          </cell>
        </row>
        <row r="1078">
          <cell r="A1078" t="str">
            <v>17BXNZN</v>
          </cell>
          <cell r="B1078" t="str">
            <v>ACREENCIAS VARIAS PARA SECCION PREVISION MN, BBC, BCC, NAC</v>
          </cell>
          <cell r="C1078">
            <v>1</v>
          </cell>
          <cell r="D1078">
            <v>1</v>
          </cell>
          <cell r="E1078">
            <v>1</v>
          </cell>
          <cell r="F1078">
            <v>1</v>
          </cell>
          <cell r="G1078">
            <v>1</v>
          </cell>
          <cell r="H1078">
            <v>1</v>
          </cell>
          <cell r="I1078">
            <v>1</v>
          </cell>
          <cell r="J1078">
            <v>1</v>
          </cell>
          <cell r="K1078">
            <v>1</v>
          </cell>
        </row>
        <row r="1079">
          <cell r="A1079" t="str">
            <v>14ICNZN</v>
          </cell>
          <cell r="B1079" t="str">
            <v>RETENC.IMPTOS.SEC.PRIV. MN, BBC, BCC, NAC</v>
          </cell>
          <cell r="C1079">
            <v>100</v>
          </cell>
          <cell r="D1079">
            <v>123</v>
          </cell>
          <cell r="E1079">
            <v>91</v>
          </cell>
          <cell r="F1079">
            <v>140</v>
          </cell>
          <cell r="G1079">
            <v>92</v>
          </cell>
          <cell r="H1079">
            <v>77</v>
          </cell>
          <cell r="I1079">
            <v>97</v>
          </cell>
          <cell r="J1079">
            <v>103</v>
          </cell>
          <cell r="K1079">
            <v>111</v>
          </cell>
        </row>
        <row r="1080">
          <cell r="A1080" t="str">
            <v>17BCNZN</v>
          </cell>
          <cell r="B1080" t="str">
            <v>FDO.RECONSTR.ECON.NACIONAL MN, BBC, BCC, NAC</v>
          </cell>
          <cell r="C1080">
            <v>0</v>
          </cell>
          <cell r="D1080">
            <v>0</v>
          </cell>
          <cell r="E1080">
            <v>0</v>
          </cell>
          <cell r="F1080">
            <v>0</v>
          </cell>
          <cell r="G1080">
            <v>0</v>
          </cell>
          <cell r="H1080">
            <v>0</v>
          </cell>
          <cell r="I1080">
            <v>0</v>
          </cell>
          <cell r="J1080">
            <v>0</v>
          </cell>
          <cell r="K1080">
            <v>0</v>
          </cell>
        </row>
        <row r="1081">
          <cell r="A1081" t="str">
            <v>14GDNZN</v>
          </cell>
          <cell r="B1081" t="str">
            <v>SUPINT.DE BCOS.E INST.FINANCIERAS DEP.GTIA.ART36 M, BBC, BCC</v>
          </cell>
          <cell r="C1081">
            <v>0</v>
          </cell>
          <cell r="D1081">
            <v>0</v>
          </cell>
          <cell r="E1081">
            <v>0</v>
          </cell>
          <cell r="F1081">
            <v>0</v>
          </cell>
          <cell r="G1081">
            <v>0</v>
          </cell>
          <cell r="H1081">
            <v>0</v>
          </cell>
          <cell r="I1081">
            <v>0</v>
          </cell>
          <cell r="J1081">
            <v>0</v>
          </cell>
          <cell r="K1081">
            <v>0</v>
          </cell>
        </row>
        <row r="1082">
          <cell r="A1082" t="str">
            <v>17BINZN</v>
          </cell>
          <cell r="B1082" t="str">
            <v>CUENTAS Y DOCTOS.POR PAGAR MN, BBC, BCC, NAC</v>
          </cell>
          <cell r="C1082">
            <v>10372</v>
          </cell>
          <cell r="D1082">
            <v>6815</v>
          </cell>
          <cell r="E1082">
            <v>1384</v>
          </cell>
          <cell r="F1082">
            <v>1608</v>
          </cell>
          <cell r="G1082">
            <v>2499</v>
          </cell>
          <cell r="H1082">
            <v>2030</v>
          </cell>
          <cell r="I1082">
            <v>2951</v>
          </cell>
          <cell r="J1082">
            <v>1993</v>
          </cell>
          <cell r="K1082">
            <v>61361</v>
          </cell>
        </row>
        <row r="1083">
          <cell r="A1083" t="str">
            <v>16BDNZN</v>
          </cell>
          <cell r="B1083" t="str">
            <v>IMPTO.VTAS.SERV.IVA-DEB.FISC., BBC, BCC, NAC</v>
          </cell>
          <cell r="C1083">
            <v>3</v>
          </cell>
          <cell r="D1083">
            <v>3</v>
          </cell>
          <cell r="E1083">
            <v>3</v>
          </cell>
          <cell r="F1083">
            <v>3</v>
          </cell>
          <cell r="G1083">
            <v>3</v>
          </cell>
          <cell r="H1083">
            <v>3</v>
          </cell>
          <cell r="I1083">
            <v>3</v>
          </cell>
          <cell r="J1083">
            <v>2</v>
          </cell>
          <cell r="K1083">
            <v>3</v>
          </cell>
        </row>
        <row r="1084">
          <cell r="A1084" t="str">
            <v>16BENZN</v>
          </cell>
          <cell r="B1084" t="str">
            <v>MULTAS POR ENTERAR TESOR. MN, BBC, BCC, NAC</v>
          </cell>
          <cell r="C1084">
            <v>0</v>
          </cell>
          <cell r="D1084">
            <v>0</v>
          </cell>
          <cell r="E1084">
            <v>0</v>
          </cell>
          <cell r="F1084">
            <v>0</v>
          </cell>
          <cell r="G1084">
            <v>0</v>
          </cell>
          <cell r="H1084">
            <v>0</v>
          </cell>
          <cell r="I1084">
            <v>0</v>
          </cell>
          <cell r="J1084">
            <v>0</v>
          </cell>
          <cell r="K1084">
            <v>0</v>
          </cell>
        </row>
        <row r="1085">
          <cell r="A1085" t="str">
            <v>14GENZN</v>
          </cell>
          <cell r="B1085" t="str">
            <v>DEP.CONST.ENCAJE-CORFO MN, BBC, BCC, NAC</v>
          </cell>
          <cell r="C1085">
            <v>0</v>
          </cell>
          <cell r="D1085">
            <v>0</v>
          </cell>
          <cell r="E1085">
            <v>0</v>
          </cell>
          <cell r="F1085">
            <v>0</v>
          </cell>
          <cell r="G1085">
            <v>0</v>
          </cell>
          <cell r="H1085">
            <v>0</v>
          </cell>
          <cell r="I1085">
            <v>0</v>
          </cell>
          <cell r="J1085">
            <v>0</v>
          </cell>
          <cell r="K1085">
            <v>0</v>
          </cell>
        </row>
        <row r="1086">
          <cell r="A1086" t="str">
            <v>14IHNZN</v>
          </cell>
          <cell r="B1086" t="str">
            <v>ACREEDORES POR VENCIM. DE CAR EX VHR, BBC, BCC, NAC</v>
          </cell>
          <cell r="C1086">
            <v>152</v>
          </cell>
          <cell r="D1086">
            <v>150</v>
          </cell>
          <cell r="E1086">
            <v>154</v>
          </cell>
          <cell r="F1086">
            <v>151</v>
          </cell>
          <cell r="G1086">
            <v>154</v>
          </cell>
          <cell r="H1086">
            <v>154</v>
          </cell>
          <cell r="I1086">
            <v>151</v>
          </cell>
          <cell r="J1086">
            <v>151</v>
          </cell>
          <cell r="K1086">
            <v>162</v>
          </cell>
        </row>
        <row r="1087">
          <cell r="A1087" t="str">
            <v>17BZNZN</v>
          </cell>
          <cell r="B1087" t="str">
            <v xml:space="preserve">COTIZ.AL FDO.INDEMNIZACION VOLUNTARIA P.DEVOLVER, BBC, BCC, </v>
          </cell>
          <cell r="C1087">
            <v>0</v>
          </cell>
          <cell r="D1087">
            <v>0</v>
          </cell>
          <cell r="E1087">
            <v>0</v>
          </cell>
          <cell r="F1087">
            <v>0</v>
          </cell>
          <cell r="G1087">
            <v>0</v>
          </cell>
          <cell r="H1087">
            <v>0</v>
          </cell>
          <cell r="I1087">
            <v>0</v>
          </cell>
          <cell r="J1087">
            <v>0</v>
          </cell>
          <cell r="K1087">
            <v>0</v>
          </cell>
        </row>
        <row r="1088">
          <cell r="A1088" t="str">
            <v>17AJNZN</v>
          </cell>
          <cell r="B1088" t="str">
            <v>CORREC.MONET.PROV.S/COTIZ.AL FDO DE IND.VOLUN.P/DE, BBC, BCC</v>
          </cell>
          <cell r="C1088">
            <v>0</v>
          </cell>
          <cell r="D1088">
            <v>0</v>
          </cell>
          <cell r="E1088">
            <v>0</v>
          </cell>
          <cell r="F1088">
            <v>0</v>
          </cell>
          <cell r="G1088">
            <v>0</v>
          </cell>
          <cell r="H1088">
            <v>0</v>
          </cell>
          <cell r="I1088">
            <v>0</v>
          </cell>
          <cell r="J1088">
            <v>0</v>
          </cell>
          <cell r="K1088">
            <v>0</v>
          </cell>
        </row>
        <row r="1089">
          <cell r="A1089" t="str">
            <v>-</v>
          </cell>
          <cell r="B1089" t="str">
            <v>DEP.OBLIG.P.CREDITOS DEL SISTEMA BANCARIO, BBC, BCC, NAC</v>
          </cell>
          <cell r="C1089">
            <v>0</v>
          </cell>
          <cell r="D1089">
            <v>0</v>
          </cell>
          <cell r="E1089">
            <v>0</v>
          </cell>
          <cell r="F1089">
            <v>0</v>
          </cell>
          <cell r="G1089">
            <v>0</v>
          </cell>
          <cell r="H1089">
            <v>0</v>
          </cell>
          <cell r="I1089">
            <v>0</v>
          </cell>
          <cell r="J1089">
            <v>0</v>
          </cell>
          <cell r="K1089">
            <v>0</v>
          </cell>
        </row>
        <row r="1090">
          <cell r="A1090" t="str">
            <v>14GMNZN</v>
          </cell>
          <cell r="B1090" t="str">
            <v>SALDO PRECIO POR PAGARES ADQ.AL BCO.DEL ESTADO ME, BBC, BCC,</v>
          </cell>
          <cell r="C1090">
            <v>0</v>
          </cell>
          <cell r="D1090">
            <v>0</v>
          </cell>
          <cell r="E1090">
            <v>0</v>
          </cell>
          <cell r="F1090">
            <v>0</v>
          </cell>
          <cell r="G1090">
            <v>0</v>
          </cell>
          <cell r="H1090">
            <v>0</v>
          </cell>
          <cell r="I1090">
            <v>0</v>
          </cell>
          <cell r="J1090">
            <v>0</v>
          </cell>
          <cell r="K1090">
            <v>0</v>
          </cell>
        </row>
        <row r="1091">
          <cell r="A1091" t="str">
            <v>15FDNZN</v>
          </cell>
          <cell r="B1091" t="str">
            <v>DEP.A PLAZO BCOS.NACIONALES Y SECTOR PUBLICO, BBC, BCC, NAC</v>
          </cell>
          <cell r="C1091">
            <v>0</v>
          </cell>
          <cell r="D1091">
            <v>0</v>
          </cell>
          <cell r="E1091">
            <v>0</v>
          </cell>
          <cell r="F1091">
            <v>0</v>
          </cell>
          <cell r="G1091">
            <v>0</v>
          </cell>
          <cell r="H1091">
            <v>0</v>
          </cell>
          <cell r="I1091">
            <v>0</v>
          </cell>
          <cell r="J1091">
            <v>0</v>
          </cell>
          <cell r="K1091">
            <v>0</v>
          </cell>
        </row>
        <row r="1092">
          <cell r="A1092" t="str">
            <v>-</v>
          </cell>
          <cell r="B1092" t="str">
            <v>DEPOS.OBLIG.P.CRED.DEL EXTERIOR ENTREGADOS EN GAR., BBC, BCC</v>
          </cell>
          <cell r="C1092">
            <v>0</v>
          </cell>
          <cell r="D1092">
            <v>0</v>
          </cell>
          <cell r="E1092">
            <v>0</v>
          </cell>
          <cell r="F1092">
            <v>0</v>
          </cell>
          <cell r="G1092">
            <v>0</v>
          </cell>
          <cell r="H1092">
            <v>0</v>
          </cell>
          <cell r="I1092">
            <v>0</v>
          </cell>
          <cell r="J1092">
            <v>0</v>
          </cell>
          <cell r="K1092">
            <v>0</v>
          </cell>
        </row>
        <row r="1093">
          <cell r="A1093" t="str">
            <v>17ECNZN</v>
          </cell>
          <cell r="B1093" t="str">
            <v>OBLIG. C. EL BCO. DEL ESTADO  MN, BBC, BCC, NAC</v>
          </cell>
          <cell r="C1093">
            <v>0</v>
          </cell>
          <cell r="D1093">
            <v>0</v>
          </cell>
          <cell r="E1093">
            <v>0</v>
          </cell>
          <cell r="F1093">
            <v>0</v>
          </cell>
          <cell r="G1093">
            <v>0</v>
          </cell>
          <cell r="H1093">
            <v>0</v>
          </cell>
          <cell r="I1093">
            <v>0</v>
          </cell>
          <cell r="J1093">
            <v>0</v>
          </cell>
          <cell r="K1093">
            <v>0</v>
          </cell>
        </row>
        <row r="1094">
          <cell r="A1094" t="str">
            <v>-</v>
          </cell>
          <cell r="B1094" t="str">
            <v>5%  DEPOSITOS OPERACIONES DE IMPORTACION ME, BBC, BCC, NAC</v>
          </cell>
          <cell r="C1094">
            <v>0</v>
          </cell>
          <cell r="D1094">
            <v>0</v>
          </cell>
          <cell r="E1094">
            <v>0</v>
          </cell>
          <cell r="F1094">
            <v>0</v>
          </cell>
          <cell r="G1094">
            <v>0</v>
          </cell>
          <cell r="H1094">
            <v>0</v>
          </cell>
          <cell r="I1094">
            <v>0</v>
          </cell>
          <cell r="J1094">
            <v>0</v>
          </cell>
          <cell r="K1094">
            <v>0</v>
          </cell>
        </row>
        <row r="1095">
          <cell r="A1095" t="str">
            <v>-</v>
          </cell>
          <cell r="B1095" t="str">
            <v>DEPOSITOS ACDO 1470, BBC, BCC, NAC</v>
          </cell>
          <cell r="C1095">
            <v>0</v>
          </cell>
          <cell r="D1095">
            <v>0</v>
          </cell>
          <cell r="E1095">
            <v>0</v>
          </cell>
          <cell r="F1095">
            <v>0</v>
          </cell>
          <cell r="G1095">
            <v>0</v>
          </cell>
          <cell r="H1095">
            <v>0</v>
          </cell>
          <cell r="I1095">
            <v>0</v>
          </cell>
          <cell r="J1095">
            <v>0</v>
          </cell>
          <cell r="K1095">
            <v>0</v>
          </cell>
        </row>
        <row r="1096">
          <cell r="A1096" t="str">
            <v>15FFNZN</v>
          </cell>
          <cell r="B1096" t="str">
            <v>REAJ.P.PAGAR S.DEP.A PLAZO BCOS.NAC.Y SEC.PUBLICO, BBC, BCC,</v>
          </cell>
          <cell r="C1096">
            <v>0</v>
          </cell>
          <cell r="D1096">
            <v>0</v>
          </cell>
          <cell r="E1096">
            <v>0</v>
          </cell>
          <cell r="F1096">
            <v>0</v>
          </cell>
          <cell r="G1096">
            <v>0</v>
          </cell>
          <cell r="H1096">
            <v>0</v>
          </cell>
          <cell r="I1096">
            <v>0</v>
          </cell>
          <cell r="J1096">
            <v>0</v>
          </cell>
          <cell r="K1096">
            <v>0</v>
          </cell>
        </row>
        <row r="1097">
          <cell r="A1097" t="str">
            <v>-</v>
          </cell>
          <cell r="B1097" t="str">
            <v>DEP.BCO.ESTADO PARA LINEA REFINANCIAMIENTO, BBC, BCC, NAC</v>
          </cell>
          <cell r="C1097">
            <v>0</v>
          </cell>
          <cell r="D1097">
            <v>0</v>
          </cell>
          <cell r="E1097">
            <v>0</v>
          </cell>
          <cell r="F1097">
            <v>0</v>
          </cell>
          <cell r="G1097">
            <v>0</v>
          </cell>
          <cell r="H1097">
            <v>0</v>
          </cell>
          <cell r="I1097">
            <v>0</v>
          </cell>
          <cell r="J1097">
            <v>0</v>
          </cell>
          <cell r="K1097">
            <v>0</v>
          </cell>
        </row>
        <row r="1098">
          <cell r="A1098" t="str">
            <v>15AENZN</v>
          </cell>
          <cell r="B1098" t="str">
            <v>RETENCIONES P.ENTERAR EN INST.DE PREVISION, BBC, BCC, NAC</v>
          </cell>
          <cell r="C1098">
            <v>157</v>
          </cell>
          <cell r="D1098">
            <v>157</v>
          </cell>
          <cell r="E1098">
            <v>153</v>
          </cell>
          <cell r="F1098">
            <v>168</v>
          </cell>
          <cell r="G1098">
            <v>159</v>
          </cell>
          <cell r="H1098">
            <v>158</v>
          </cell>
          <cell r="I1098">
            <v>167</v>
          </cell>
          <cell r="J1098">
            <v>169</v>
          </cell>
          <cell r="K1098">
            <v>166</v>
          </cell>
        </row>
        <row r="1099">
          <cell r="A1099" t="str">
            <v>-</v>
          </cell>
          <cell r="B1099" t="str">
            <v>DEP.A PLAZO EMPRESAS PUBLICAS EXPRESADAS EN US$, BBC, BCC, N</v>
          </cell>
          <cell r="C1099">
            <v>0</v>
          </cell>
          <cell r="D1099">
            <v>0</v>
          </cell>
          <cell r="E1099">
            <v>0</v>
          </cell>
          <cell r="F1099">
            <v>0</v>
          </cell>
          <cell r="G1099">
            <v>0</v>
          </cell>
          <cell r="H1099">
            <v>0</v>
          </cell>
          <cell r="I1099">
            <v>0</v>
          </cell>
          <cell r="J1099">
            <v>0</v>
          </cell>
          <cell r="K1099">
            <v>0</v>
          </cell>
        </row>
        <row r="1100">
          <cell r="A1100" t="str">
            <v>14AGNZN</v>
          </cell>
          <cell r="B1100" t="str">
            <v>DEP.TRANSITORIO P/SUSCRIP.B.C.P/INST.SEC.PUBLICO M, BBC, BCC</v>
          </cell>
          <cell r="C1100">
            <v>0</v>
          </cell>
          <cell r="D1100">
            <v>0</v>
          </cell>
          <cell r="E1100">
            <v>0</v>
          </cell>
          <cell r="F1100">
            <v>0</v>
          </cell>
          <cell r="G1100">
            <v>0</v>
          </cell>
          <cell r="H1100">
            <v>0</v>
          </cell>
          <cell r="I1100">
            <v>0</v>
          </cell>
          <cell r="J1100">
            <v>0</v>
          </cell>
          <cell r="K1100">
            <v>0</v>
          </cell>
        </row>
        <row r="1101">
          <cell r="A1101" t="str">
            <v>-</v>
          </cell>
          <cell r="B1101" t="str">
            <v>DEP.A PLAZO BANCO DEL ESTADO DE CHILE  ME, BBC, BCC, NAC</v>
          </cell>
          <cell r="C1101">
            <v>0</v>
          </cell>
          <cell r="D1101">
            <v>0</v>
          </cell>
          <cell r="E1101">
            <v>0</v>
          </cell>
          <cell r="F1101">
            <v>0</v>
          </cell>
          <cell r="G1101">
            <v>0</v>
          </cell>
          <cell r="H1101">
            <v>0</v>
          </cell>
          <cell r="I1101">
            <v>0</v>
          </cell>
          <cell r="J1101">
            <v>0</v>
          </cell>
          <cell r="K1101">
            <v>0</v>
          </cell>
        </row>
        <row r="1102">
          <cell r="A1102" t="str">
            <v>14AINZN</v>
          </cell>
          <cell r="B1102" t="str">
            <v>DIFERENCIAL CAMBIARIO ACDO.1484 POR PAGAR MN, BBC, BCC, NAC</v>
          </cell>
          <cell r="C1102">
            <v>0</v>
          </cell>
          <cell r="D1102">
            <v>0</v>
          </cell>
          <cell r="E1102">
            <v>0</v>
          </cell>
          <cell r="F1102">
            <v>0</v>
          </cell>
          <cell r="G1102">
            <v>0</v>
          </cell>
          <cell r="H1102">
            <v>0</v>
          </cell>
          <cell r="I1102">
            <v>0</v>
          </cell>
          <cell r="J1102">
            <v>0</v>
          </cell>
          <cell r="K1102">
            <v>0</v>
          </cell>
        </row>
        <row r="1103">
          <cell r="A1103" t="str">
            <v>-</v>
          </cell>
          <cell r="B1103" t="str">
            <v>DEPOS.S.OPERAC.IMPORTACION P.VTA ANTIC.DIVISAS  ME, BBC, BCC</v>
          </cell>
          <cell r="C1103">
            <v>0</v>
          </cell>
          <cell r="D1103">
            <v>0</v>
          </cell>
          <cell r="E1103">
            <v>0</v>
          </cell>
          <cell r="F1103">
            <v>0</v>
          </cell>
          <cell r="G1103">
            <v>0</v>
          </cell>
          <cell r="H1103">
            <v>0</v>
          </cell>
          <cell r="I1103">
            <v>0</v>
          </cell>
          <cell r="J1103">
            <v>0</v>
          </cell>
          <cell r="K1103">
            <v>0</v>
          </cell>
        </row>
        <row r="1104">
          <cell r="A1104" t="str">
            <v>14GQNZN</v>
          </cell>
          <cell r="B1104" t="str">
            <v>PAGARE POR EMITIR P.REPROGRAMACION DE DEUDAS, BBC, BCC, NAC</v>
          </cell>
          <cell r="C1104">
            <v>0</v>
          </cell>
          <cell r="D1104">
            <v>0</v>
          </cell>
          <cell r="E1104">
            <v>0</v>
          </cell>
          <cell r="F1104">
            <v>0</v>
          </cell>
          <cell r="G1104">
            <v>0</v>
          </cell>
          <cell r="H1104">
            <v>0</v>
          </cell>
          <cell r="I1104">
            <v>0</v>
          </cell>
          <cell r="J1104">
            <v>0</v>
          </cell>
          <cell r="K1104">
            <v>0</v>
          </cell>
        </row>
        <row r="1105">
          <cell r="A1105" t="str">
            <v>14GTNZN</v>
          </cell>
          <cell r="B1105" t="str">
            <v>REAJ.POR PAGAR S.OBLIF.C.BCO.ESTADO MN, BBC, BCC, NAC</v>
          </cell>
          <cell r="C1105">
            <v>0</v>
          </cell>
          <cell r="D1105">
            <v>0</v>
          </cell>
          <cell r="E1105">
            <v>0</v>
          </cell>
          <cell r="F1105">
            <v>0</v>
          </cell>
          <cell r="G1105">
            <v>0</v>
          </cell>
          <cell r="H1105">
            <v>0</v>
          </cell>
          <cell r="I1105">
            <v>0</v>
          </cell>
          <cell r="J1105">
            <v>0</v>
          </cell>
          <cell r="K1105">
            <v>0</v>
          </cell>
        </row>
        <row r="1106">
          <cell r="A1106" t="str">
            <v>-</v>
          </cell>
          <cell r="B1106" t="str">
            <v>DEP.BECH P.FINANC.C.GTIA CREDITICIA DEL C.C.C., BBC, BCC, NA</v>
          </cell>
          <cell r="C1106">
            <v>0</v>
          </cell>
          <cell r="D1106">
            <v>0</v>
          </cell>
          <cell r="E1106">
            <v>0</v>
          </cell>
          <cell r="F1106">
            <v>0</v>
          </cell>
          <cell r="G1106">
            <v>0</v>
          </cell>
          <cell r="H1106">
            <v>0</v>
          </cell>
          <cell r="I1106">
            <v>0</v>
          </cell>
          <cell r="J1106">
            <v>0</v>
          </cell>
          <cell r="K1106">
            <v>0</v>
          </cell>
        </row>
        <row r="1107">
          <cell r="A1107" t="str">
            <v>14GUNZN</v>
          </cell>
          <cell r="B1107" t="str">
            <v>DEP.P.REPROG.DEUDAS SECTOR PRODUCTIVO ACDO.1578 ME, BBC, BCC</v>
          </cell>
          <cell r="C1107">
            <v>0</v>
          </cell>
          <cell r="D1107">
            <v>0</v>
          </cell>
          <cell r="E1107">
            <v>0</v>
          </cell>
          <cell r="F1107">
            <v>0</v>
          </cell>
          <cell r="G1107">
            <v>0</v>
          </cell>
          <cell r="H1107">
            <v>0</v>
          </cell>
          <cell r="I1107">
            <v>0</v>
          </cell>
          <cell r="J1107">
            <v>0</v>
          </cell>
          <cell r="K1107">
            <v>0</v>
          </cell>
        </row>
        <row r="1108">
          <cell r="A1108" t="str">
            <v>14GVNZN</v>
          </cell>
          <cell r="B1108" t="str">
            <v>REAJ.P.PAGAR S.DEPOS.P.REPROD.DEUDAS SEC.PRODUC.ME, BBC, BCC</v>
          </cell>
          <cell r="C1108">
            <v>0</v>
          </cell>
          <cell r="D1108">
            <v>0</v>
          </cell>
          <cell r="E1108">
            <v>0</v>
          </cell>
          <cell r="F1108">
            <v>0</v>
          </cell>
          <cell r="G1108">
            <v>0</v>
          </cell>
          <cell r="H1108">
            <v>0</v>
          </cell>
          <cell r="I1108">
            <v>0</v>
          </cell>
          <cell r="J1108">
            <v>0</v>
          </cell>
          <cell r="K1108">
            <v>0</v>
          </cell>
        </row>
        <row r="1109">
          <cell r="A1109" t="str">
            <v>-</v>
          </cell>
          <cell r="B1109" t="str">
            <v>CAPTACIONES CORTO PLAZO EMPRESAS BANCARIAS ME., BBC, BCC, NA</v>
          </cell>
          <cell r="C1109">
            <v>0</v>
          </cell>
          <cell r="D1109">
            <v>0</v>
          </cell>
          <cell r="E1109">
            <v>0</v>
          </cell>
          <cell r="F1109">
            <v>0</v>
          </cell>
          <cell r="G1109">
            <v>0</v>
          </cell>
          <cell r="H1109">
            <v>0</v>
          </cell>
          <cell r="I1109">
            <v>0</v>
          </cell>
          <cell r="J1109">
            <v>0</v>
          </cell>
          <cell r="K1109">
            <v>0</v>
          </cell>
        </row>
        <row r="1110">
          <cell r="A1110" t="str">
            <v>14GXNZN</v>
          </cell>
          <cell r="B1110" t="str">
            <v>CREDITO CITIBANK CHILE (ACUERDO 1634)MN, BBC, BCC, NAC</v>
          </cell>
          <cell r="C1110">
            <v>0</v>
          </cell>
          <cell r="D1110">
            <v>0</v>
          </cell>
          <cell r="E1110">
            <v>0</v>
          </cell>
          <cell r="F1110">
            <v>0</v>
          </cell>
          <cell r="G1110">
            <v>0</v>
          </cell>
          <cell r="H1110">
            <v>0</v>
          </cell>
          <cell r="I1110">
            <v>0</v>
          </cell>
          <cell r="J1110">
            <v>0</v>
          </cell>
          <cell r="K1110">
            <v>0</v>
          </cell>
        </row>
        <row r="1111">
          <cell r="A1111" t="str">
            <v>-</v>
          </cell>
          <cell r="B1111" t="str">
            <v>CERT.DEP.INTRANSF.EXP EN US$ POR EMITIR AC.1649 ME, BBC, BCC</v>
          </cell>
          <cell r="C1111">
            <v>0</v>
          </cell>
          <cell r="D1111">
            <v>0</v>
          </cell>
          <cell r="E1111">
            <v>0</v>
          </cell>
          <cell r="F1111">
            <v>0</v>
          </cell>
          <cell r="G1111">
            <v>0</v>
          </cell>
          <cell r="H1111">
            <v>0</v>
          </cell>
          <cell r="I1111">
            <v>0</v>
          </cell>
          <cell r="J1111">
            <v>0</v>
          </cell>
          <cell r="K1111">
            <v>0</v>
          </cell>
        </row>
        <row r="1112">
          <cell r="A1112" t="str">
            <v>-</v>
          </cell>
          <cell r="B1112" t="str">
            <v>DEPOSITOS ME TRANSITORIOS ACDO 1657-09 ME, BBC, BCC, NAC</v>
          </cell>
          <cell r="C1112">
            <v>0</v>
          </cell>
          <cell r="D1112">
            <v>0</v>
          </cell>
          <cell r="E1112">
            <v>0</v>
          </cell>
          <cell r="F1112">
            <v>0</v>
          </cell>
          <cell r="G1112">
            <v>0</v>
          </cell>
          <cell r="H1112">
            <v>0</v>
          </cell>
          <cell r="I1112">
            <v>0</v>
          </cell>
          <cell r="J1112">
            <v>0</v>
          </cell>
          <cell r="K1112">
            <v>0</v>
          </cell>
        </row>
        <row r="1113">
          <cell r="A1113" t="str">
            <v>-</v>
          </cell>
          <cell r="B1113" t="str">
            <v>DEPOSITOS ME C/LINEA ACDO.1657-09-A  ME, BBC, BCC, NAC</v>
          </cell>
          <cell r="C1113">
            <v>0</v>
          </cell>
          <cell r="D1113">
            <v>0</v>
          </cell>
          <cell r="E1113">
            <v>0</v>
          </cell>
          <cell r="F1113">
            <v>0</v>
          </cell>
          <cell r="G1113">
            <v>0</v>
          </cell>
          <cell r="H1113">
            <v>0</v>
          </cell>
          <cell r="I1113">
            <v>0</v>
          </cell>
          <cell r="J1113">
            <v>0</v>
          </cell>
          <cell r="K1113">
            <v>0</v>
          </cell>
        </row>
        <row r="1114">
          <cell r="A1114" t="str">
            <v>-</v>
          </cell>
          <cell r="B1114" t="str">
            <v>DEPOSITOS ME SIN LINEA ACDO.1657-10, BBC, BCC, NAC</v>
          </cell>
          <cell r="C1114">
            <v>0</v>
          </cell>
          <cell r="D1114">
            <v>0</v>
          </cell>
          <cell r="E1114">
            <v>0</v>
          </cell>
          <cell r="F1114">
            <v>0</v>
          </cell>
          <cell r="G1114">
            <v>0</v>
          </cell>
          <cell r="H1114">
            <v>0</v>
          </cell>
          <cell r="I1114">
            <v>0</v>
          </cell>
          <cell r="J1114">
            <v>0</v>
          </cell>
          <cell r="K1114">
            <v>0</v>
          </cell>
        </row>
        <row r="1115">
          <cell r="A1115" t="str">
            <v>-</v>
          </cell>
          <cell r="B1115" t="str">
            <v>CUENTA ESPECIAL ACUERDO 1657-11, BBC, BCC, NAC</v>
          </cell>
          <cell r="C1115">
            <v>0</v>
          </cell>
          <cell r="D1115">
            <v>0</v>
          </cell>
          <cell r="E1115">
            <v>0</v>
          </cell>
          <cell r="F1115">
            <v>0</v>
          </cell>
          <cell r="G1115">
            <v>0</v>
          </cell>
          <cell r="H1115">
            <v>0</v>
          </cell>
          <cell r="I1115">
            <v>0</v>
          </cell>
          <cell r="J1115">
            <v>0</v>
          </cell>
          <cell r="K1115">
            <v>0</v>
          </cell>
        </row>
        <row r="1116">
          <cell r="A1116" t="str">
            <v>-</v>
          </cell>
          <cell r="B1116" t="str">
            <v>DEPOSITOS ME TRANSITORIOS ACDO 1686, BBC, BCC, NAC</v>
          </cell>
          <cell r="C1116">
            <v>0</v>
          </cell>
          <cell r="D1116">
            <v>0</v>
          </cell>
          <cell r="E1116">
            <v>0</v>
          </cell>
          <cell r="F1116">
            <v>0</v>
          </cell>
          <cell r="G1116">
            <v>0</v>
          </cell>
          <cell r="H1116">
            <v>0</v>
          </cell>
          <cell r="I1116">
            <v>0</v>
          </cell>
          <cell r="J1116">
            <v>0</v>
          </cell>
          <cell r="K1116">
            <v>0</v>
          </cell>
        </row>
        <row r="1117">
          <cell r="A1117" t="str">
            <v>-</v>
          </cell>
          <cell r="B1117" t="str">
            <v>DEPOSITOS ME CON CREDITO ACDO 1686, BBC, BCC, NAC</v>
          </cell>
          <cell r="C1117">
            <v>0</v>
          </cell>
          <cell r="D1117">
            <v>0</v>
          </cell>
          <cell r="E1117">
            <v>0</v>
          </cell>
          <cell r="F1117">
            <v>0</v>
          </cell>
          <cell r="G1117">
            <v>0</v>
          </cell>
          <cell r="H1117">
            <v>0</v>
          </cell>
          <cell r="I1117">
            <v>0</v>
          </cell>
          <cell r="J1117">
            <v>0</v>
          </cell>
          <cell r="K1117">
            <v>0</v>
          </cell>
        </row>
        <row r="1118">
          <cell r="A1118" t="str">
            <v>17AUNZN</v>
          </cell>
          <cell r="B1118" t="str">
            <v>PASIVOS INTERNOS B.CONTINENTAL ASUMIDOS BC.AC.1674, BBC, BCC</v>
          </cell>
          <cell r="C1118">
            <v>0</v>
          </cell>
          <cell r="D1118">
            <v>0</v>
          </cell>
          <cell r="E1118">
            <v>0</v>
          </cell>
          <cell r="F1118">
            <v>0</v>
          </cell>
          <cell r="G1118">
            <v>0</v>
          </cell>
          <cell r="H1118">
            <v>0</v>
          </cell>
          <cell r="I1118">
            <v>0</v>
          </cell>
          <cell r="J1118">
            <v>0</v>
          </cell>
          <cell r="K1118">
            <v>0</v>
          </cell>
        </row>
        <row r="1119">
          <cell r="A1119" t="str">
            <v>17AVNZN</v>
          </cell>
          <cell r="B1119" t="str">
            <v>CUENTA ESPECIAL ENCAJE ACUERDO 143-01-91D705, BBC, BCC, NAC</v>
          </cell>
          <cell r="C1119">
            <v>0</v>
          </cell>
          <cell r="D1119">
            <v>0</v>
          </cell>
          <cell r="E1119">
            <v>0</v>
          </cell>
          <cell r="F1119">
            <v>0</v>
          </cell>
          <cell r="G1119">
            <v>0</v>
          </cell>
          <cell r="H1119">
            <v>0</v>
          </cell>
          <cell r="I1119">
            <v>0</v>
          </cell>
          <cell r="J1119">
            <v>0</v>
          </cell>
          <cell r="K1119">
            <v>0</v>
          </cell>
        </row>
        <row r="1120">
          <cell r="A1120" t="str">
            <v>-</v>
          </cell>
          <cell r="B1120" t="str">
            <v>DEPOSITOS CUENTA N 2 ACUERDO 1686 ME, BBC, BCC, NAC</v>
          </cell>
          <cell r="C1120">
            <v>0</v>
          </cell>
          <cell r="D1120">
            <v>0</v>
          </cell>
          <cell r="E1120">
            <v>0</v>
          </cell>
          <cell r="F1120">
            <v>0</v>
          </cell>
          <cell r="G1120">
            <v>0</v>
          </cell>
          <cell r="H1120">
            <v>0</v>
          </cell>
          <cell r="I1120">
            <v>0</v>
          </cell>
          <cell r="J1120">
            <v>0</v>
          </cell>
          <cell r="K1120">
            <v>0</v>
          </cell>
        </row>
        <row r="1121">
          <cell r="A1121" t="str">
            <v>14HPNZN</v>
          </cell>
          <cell r="B1121" t="str">
            <v>COMISIONES A BENEFICIO FISCAL P.GAR.DEL ESTADO MN, BBC, BCC,</v>
          </cell>
          <cell r="C1121">
            <v>0</v>
          </cell>
          <cell r="D1121">
            <v>0</v>
          </cell>
          <cell r="E1121">
            <v>0</v>
          </cell>
          <cell r="F1121">
            <v>0</v>
          </cell>
          <cell r="G1121">
            <v>0</v>
          </cell>
          <cell r="H1121">
            <v>0</v>
          </cell>
          <cell r="I1121">
            <v>0</v>
          </cell>
          <cell r="J1121">
            <v>0</v>
          </cell>
          <cell r="K1121">
            <v>0</v>
          </cell>
        </row>
        <row r="1122">
          <cell r="A1122" t="str">
            <v>-</v>
          </cell>
          <cell r="B1122" t="str">
            <v>DEPOSITO A LA VISTA "DIVISAS DE POSICION" ME, BBC, BCC, NAC</v>
          </cell>
          <cell r="C1122">
            <v>0</v>
          </cell>
          <cell r="D1122">
            <v>0</v>
          </cell>
          <cell r="E1122">
            <v>0</v>
          </cell>
          <cell r="F1122">
            <v>0</v>
          </cell>
          <cell r="G1122">
            <v>0</v>
          </cell>
          <cell r="H1122">
            <v>0</v>
          </cell>
          <cell r="I1122">
            <v>0</v>
          </cell>
          <cell r="J1122">
            <v>0</v>
          </cell>
          <cell r="K1122">
            <v>0</v>
          </cell>
        </row>
        <row r="1123">
          <cell r="A1123" t="str">
            <v>14HQNZN</v>
          </cell>
          <cell r="B1123" t="str">
            <v>CUPONES NO COBRADOS P.REDENOM.TITULOS DEUDA EXT.MN, BBC, BCC</v>
          </cell>
          <cell r="C1123">
            <v>0</v>
          </cell>
          <cell r="D1123">
            <v>0</v>
          </cell>
          <cell r="E1123">
            <v>0</v>
          </cell>
          <cell r="F1123">
            <v>0</v>
          </cell>
          <cell r="G1123">
            <v>0</v>
          </cell>
          <cell r="H1123">
            <v>0</v>
          </cell>
          <cell r="I1123">
            <v>0</v>
          </cell>
          <cell r="J1123">
            <v>0</v>
          </cell>
          <cell r="K1123">
            <v>0</v>
          </cell>
        </row>
        <row r="1124">
          <cell r="A1124" t="str">
            <v>14HVNZN</v>
          </cell>
          <cell r="B1124" t="str">
            <v>CUPONES VENCIDOS POR PAGAR PTF MN., BBC, BCC, NAC</v>
          </cell>
          <cell r="C1124">
            <v>0</v>
          </cell>
          <cell r="D1124">
            <v>0</v>
          </cell>
          <cell r="E1124">
            <v>0</v>
          </cell>
          <cell r="F1124">
            <v>0</v>
          </cell>
          <cell r="G1124">
            <v>0</v>
          </cell>
          <cell r="H1124">
            <v>0</v>
          </cell>
          <cell r="I1124">
            <v>0</v>
          </cell>
          <cell r="J1124">
            <v>0</v>
          </cell>
          <cell r="K1124">
            <v>0</v>
          </cell>
        </row>
        <row r="1125">
          <cell r="A1125" t="str">
            <v>14IWNZN</v>
          </cell>
          <cell r="B1125" t="str">
            <v>DEPOSITOS A PLAZO EN UF BECH ACDO 1868 MN, BBC, BCC, NAC</v>
          </cell>
          <cell r="C1125">
            <v>0</v>
          </cell>
          <cell r="D1125">
            <v>0</v>
          </cell>
          <cell r="E1125">
            <v>0</v>
          </cell>
          <cell r="F1125">
            <v>0</v>
          </cell>
          <cell r="G1125">
            <v>0</v>
          </cell>
          <cell r="H1125">
            <v>0</v>
          </cell>
          <cell r="I1125">
            <v>0</v>
          </cell>
          <cell r="J1125">
            <v>0</v>
          </cell>
          <cell r="K1125">
            <v>0</v>
          </cell>
        </row>
        <row r="1126">
          <cell r="A1126" t="str">
            <v>14IXNZN</v>
          </cell>
          <cell r="B1126" t="str">
            <v>REAJ PGAR DEPOSITOS A PLAZO UF BECH AC.1868 MN, BBC, BCC, NA</v>
          </cell>
          <cell r="C1126">
            <v>0</v>
          </cell>
          <cell r="D1126">
            <v>0</v>
          </cell>
          <cell r="E1126">
            <v>0</v>
          </cell>
          <cell r="F1126">
            <v>0</v>
          </cell>
          <cell r="G1126">
            <v>0</v>
          </cell>
          <cell r="H1126">
            <v>0</v>
          </cell>
          <cell r="I1126">
            <v>0</v>
          </cell>
          <cell r="J1126">
            <v>0</v>
          </cell>
          <cell r="K1126">
            <v>0</v>
          </cell>
        </row>
        <row r="1127">
          <cell r="A1127" t="str">
            <v>-</v>
          </cell>
          <cell r="B1127" t="str">
            <v xml:space="preserve">PRBC COMPRADOS CON PACTO DE RETROVENTA POR PAGAR, BBC, BCC, </v>
          </cell>
          <cell r="C1127">
            <v>0</v>
          </cell>
          <cell r="D1127">
            <v>0</v>
          </cell>
          <cell r="E1127">
            <v>0</v>
          </cell>
          <cell r="F1127">
            <v>0</v>
          </cell>
          <cell r="G1127">
            <v>0</v>
          </cell>
          <cell r="H1127">
            <v>0</v>
          </cell>
          <cell r="I1127">
            <v>0</v>
          </cell>
          <cell r="J1127">
            <v>0</v>
          </cell>
          <cell r="K1127">
            <v>0</v>
          </cell>
        </row>
        <row r="1128">
          <cell r="A1128" t="str">
            <v>-</v>
          </cell>
          <cell r="B1128" t="str">
            <v xml:space="preserve">CUENTA ESP.ENAP CAP HORN METHANOL LTD.AC.1695 ME, BBC, BCC, </v>
          </cell>
          <cell r="C1128">
            <v>0</v>
          </cell>
          <cell r="D1128">
            <v>0</v>
          </cell>
          <cell r="E1128">
            <v>0</v>
          </cell>
          <cell r="F1128">
            <v>0</v>
          </cell>
          <cell r="G1128">
            <v>0</v>
          </cell>
          <cell r="H1128">
            <v>0</v>
          </cell>
          <cell r="I1128">
            <v>0</v>
          </cell>
          <cell r="J1128">
            <v>0</v>
          </cell>
          <cell r="K1128">
            <v>0</v>
          </cell>
        </row>
        <row r="1129">
          <cell r="A1129" t="str">
            <v>-</v>
          </cell>
          <cell r="B1129" t="str">
            <v>DEPOSITOS BANCO DEL ESTADO DE CHILE ACDO. 1917, BBC, BCC, NA</v>
          </cell>
          <cell r="C1129">
            <v>0</v>
          </cell>
          <cell r="D1129">
            <v>0</v>
          </cell>
          <cell r="E1129">
            <v>0</v>
          </cell>
          <cell r="F1129">
            <v>0</v>
          </cell>
          <cell r="G1129">
            <v>0</v>
          </cell>
          <cell r="H1129">
            <v>0</v>
          </cell>
          <cell r="I1129">
            <v>0</v>
          </cell>
          <cell r="J1129">
            <v>0</v>
          </cell>
          <cell r="K1129">
            <v>0</v>
          </cell>
        </row>
        <row r="1130">
          <cell r="A1130" t="str">
            <v>14IZNZN</v>
          </cell>
          <cell r="B1130" t="str">
            <v>CUPONES VENCIDOS POR PAGAR MN, BBC, BCC, NAC</v>
          </cell>
          <cell r="C1130">
            <v>28</v>
          </cell>
          <cell r="D1130">
            <v>48</v>
          </cell>
          <cell r="E1130">
            <v>34</v>
          </cell>
          <cell r="F1130">
            <v>13</v>
          </cell>
          <cell r="G1130">
            <v>21</v>
          </cell>
          <cell r="H1130">
            <v>20</v>
          </cell>
          <cell r="I1130">
            <v>1</v>
          </cell>
          <cell r="J1130">
            <v>3</v>
          </cell>
          <cell r="K1130">
            <v>2</v>
          </cell>
        </row>
        <row r="1131">
          <cell r="A1131" t="str">
            <v>14JENZN</v>
          </cell>
          <cell r="B1131" t="str">
            <v>DEPOSITO DE LIQUIDEZ INSTITUCI, BBC, BCC, NAC</v>
          </cell>
          <cell r="C1131">
            <v>0</v>
          </cell>
          <cell r="D1131">
            <v>0</v>
          </cell>
          <cell r="E1131">
            <v>11000</v>
          </cell>
          <cell r="F1131">
            <v>0</v>
          </cell>
          <cell r="G1131">
            <v>0</v>
          </cell>
          <cell r="H1131">
            <v>0</v>
          </cell>
          <cell r="I1131">
            <v>0</v>
          </cell>
          <cell r="J1131">
            <v>0</v>
          </cell>
          <cell r="K1131">
            <v>0</v>
          </cell>
        </row>
        <row r="1132">
          <cell r="A1132" t="str">
            <v>14BGXZN</v>
          </cell>
          <cell r="B1132" t="str">
            <v xml:space="preserve">  .OTRAS OBLIGACIONES ME</v>
          </cell>
          <cell r="C1132">
            <v>249889</v>
          </cell>
          <cell r="D1132">
            <v>339021</v>
          </cell>
          <cell r="E1132">
            <v>333864</v>
          </cell>
          <cell r="F1132">
            <v>307436</v>
          </cell>
          <cell r="G1132">
            <v>149647</v>
          </cell>
          <cell r="H1132">
            <v>89042</v>
          </cell>
          <cell r="I1132">
            <v>109187</v>
          </cell>
          <cell r="J1132">
            <v>96066</v>
          </cell>
          <cell r="K1132">
            <v>104896</v>
          </cell>
        </row>
        <row r="1133">
          <cell r="A1133" t="str">
            <v>-</v>
          </cell>
          <cell r="B1133" t="str">
            <v>CUENTAS CORRIENTES AAP NACIONAL MN, BBC, BCC, EXT</v>
          </cell>
          <cell r="C1133">
            <v>0</v>
          </cell>
          <cell r="D1133">
            <v>0</v>
          </cell>
          <cell r="E1133">
            <v>0</v>
          </cell>
          <cell r="F1133">
            <v>0</v>
          </cell>
          <cell r="G1133">
            <v>0</v>
          </cell>
          <cell r="H1133">
            <v>0</v>
          </cell>
          <cell r="I1133">
            <v>0</v>
          </cell>
          <cell r="J1133">
            <v>0</v>
          </cell>
          <cell r="K1133">
            <v>0</v>
          </cell>
        </row>
        <row r="1134">
          <cell r="A1134" t="str">
            <v>15EBEZN</v>
          </cell>
          <cell r="B1134" t="str">
            <v xml:space="preserve">CUENTAS CORRIENTES SINAP Y OROS ORG. FINANCIEROS, BBC, BCC, </v>
          </cell>
          <cell r="C1134">
            <v>0</v>
          </cell>
          <cell r="D1134">
            <v>0</v>
          </cell>
          <cell r="E1134">
            <v>0</v>
          </cell>
          <cell r="F1134">
            <v>0</v>
          </cell>
          <cell r="G1134">
            <v>0</v>
          </cell>
          <cell r="H1134">
            <v>0</v>
          </cell>
          <cell r="I1134">
            <v>0</v>
          </cell>
          <cell r="J1134">
            <v>0</v>
          </cell>
          <cell r="K1134">
            <v>0</v>
          </cell>
        </row>
        <row r="1135">
          <cell r="A1135" t="str">
            <v>15DBEZN</v>
          </cell>
          <cell r="B1135" t="str">
            <v>CTAS.CTES.BCOS.COMERC.ME, BBC, BCC, EXT</v>
          </cell>
          <cell r="C1135">
            <v>244528</v>
          </cell>
          <cell r="D1135">
            <v>334884</v>
          </cell>
          <cell r="E1135">
            <v>332403</v>
          </cell>
          <cell r="F1135">
            <v>298176</v>
          </cell>
          <cell r="G1135">
            <v>71949</v>
          </cell>
          <cell r="H1135">
            <v>79025</v>
          </cell>
          <cell r="I1135">
            <v>97930</v>
          </cell>
          <cell r="J1135">
            <v>87309</v>
          </cell>
          <cell r="K1135">
            <v>96161</v>
          </cell>
        </row>
        <row r="1136">
          <cell r="A1136" t="str">
            <v>15DCEZN</v>
          </cell>
          <cell r="B1136" t="str">
            <v>CTAS.CTES.BCO.ESTADO  ME, BBC, BCC, EXT</v>
          </cell>
          <cell r="C1136">
            <v>82</v>
          </cell>
          <cell r="D1136">
            <v>279</v>
          </cell>
          <cell r="E1136">
            <v>315</v>
          </cell>
          <cell r="F1136">
            <v>4630</v>
          </cell>
          <cell r="G1136">
            <v>4464</v>
          </cell>
          <cell r="H1136">
            <v>7678</v>
          </cell>
          <cell r="I1136">
            <v>3842</v>
          </cell>
          <cell r="J1136">
            <v>7497</v>
          </cell>
          <cell r="K1136">
            <v>7557</v>
          </cell>
        </row>
        <row r="1137">
          <cell r="A1137" t="str">
            <v>15ACEZN</v>
          </cell>
          <cell r="B1137" t="str">
            <v>CTAS. CTES. INSTITUCIONES SEMIFISCALES ME, BBC, BCC, EXT</v>
          </cell>
          <cell r="C1137">
            <v>0</v>
          </cell>
          <cell r="D1137">
            <v>0</v>
          </cell>
          <cell r="E1137">
            <v>0</v>
          </cell>
          <cell r="F1137">
            <v>0</v>
          </cell>
          <cell r="G1137">
            <v>0</v>
          </cell>
          <cell r="H1137">
            <v>0</v>
          </cell>
          <cell r="I1137">
            <v>0</v>
          </cell>
          <cell r="J1137">
            <v>0</v>
          </cell>
          <cell r="K1137">
            <v>0</v>
          </cell>
        </row>
        <row r="1138">
          <cell r="A1138" t="str">
            <v>15BBEZN</v>
          </cell>
          <cell r="B1138" t="str">
            <v>CTAS.CTES.CODELCO-CHILE  ME, BBC, BCC, EXT</v>
          </cell>
          <cell r="C1138">
            <v>33</v>
          </cell>
          <cell r="D1138">
            <v>112</v>
          </cell>
          <cell r="E1138">
            <v>112</v>
          </cell>
          <cell r="F1138">
            <v>308</v>
          </cell>
          <cell r="G1138">
            <v>45</v>
          </cell>
          <cell r="H1138">
            <v>51</v>
          </cell>
          <cell r="I1138">
            <v>16</v>
          </cell>
          <cell r="J1138">
            <v>233</v>
          </cell>
          <cell r="K1138">
            <v>45</v>
          </cell>
        </row>
        <row r="1139">
          <cell r="A1139" t="str">
            <v>17EDEZN</v>
          </cell>
          <cell r="B1139" t="str">
            <v>CUENTAS CTES.ORG.INTERNAC. ME, BBC, BCC, EXT</v>
          </cell>
          <cell r="C1139">
            <v>0</v>
          </cell>
          <cell r="D1139">
            <v>0</v>
          </cell>
          <cell r="E1139">
            <v>0</v>
          </cell>
          <cell r="F1139">
            <v>0</v>
          </cell>
          <cell r="G1139">
            <v>0</v>
          </cell>
          <cell r="H1139">
            <v>0</v>
          </cell>
          <cell r="I1139">
            <v>0</v>
          </cell>
          <cell r="J1139">
            <v>0</v>
          </cell>
          <cell r="K1139">
            <v>0</v>
          </cell>
        </row>
        <row r="1140">
          <cell r="A1140" t="str">
            <v>17DTEZN</v>
          </cell>
          <cell r="B1140" t="str">
            <v>CTAS.CTES. SECTOR NO FINANCIERO  ME, BBC, BCC, EXT</v>
          </cell>
          <cell r="C1140">
            <v>0</v>
          </cell>
          <cell r="D1140">
            <v>0</v>
          </cell>
          <cell r="E1140">
            <v>0</v>
          </cell>
          <cell r="F1140">
            <v>0</v>
          </cell>
          <cell r="G1140">
            <v>0</v>
          </cell>
          <cell r="H1140">
            <v>0</v>
          </cell>
          <cell r="I1140">
            <v>0</v>
          </cell>
          <cell r="J1140">
            <v>0</v>
          </cell>
          <cell r="K1140">
            <v>0</v>
          </cell>
        </row>
        <row r="1141">
          <cell r="A1141" t="str">
            <v>17DHEZN</v>
          </cell>
          <cell r="B1141" t="str">
            <v>RETENCIONES JUDICIALES EN CTAS.CTES.MN, BBC, BCC, EXT</v>
          </cell>
          <cell r="C1141">
            <v>0</v>
          </cell>
          <cell r="D1141">
            <v>0</v>
          </cell>
          <cell r="E1141">
            <v>0</v>
          </cell>
          <cell r="F1141">
            <v>0</v>
          </cell>
          <cell r="G1141">
            <v>0</v>
          </cell>
          <cell r="H1141">
            <v>0</v>
          </cell>
          <cell r="I1141">
            <v>0</v>
          </cell>
          <cell r="J1141">
            <v>0</v>
          </cell>
          <cell r="K1141">
            <v>0</v>
          </cell>
        </row>
        <row r="1142">
          <cell r="A1142" t="str">
            <v>15IDEZN</v>
          </cell>
          <cell r="B1142" t="str">
            <v>DEPOSITOS TERCEROS BLANQUEO DIVISAS DL 110, BBC, BCC, EXT</v>
          </cell>
          <cell r="C1142">
            <v>0</v>
          </cell>
          <cell r="D1142">
            <v>0</v>
          </cell>
          <cell r="E1142">
            <v>0</v>
          </cell>
          <cell r="F1142">
            <v>0</v>
          </cell>
          <cell r="G1142">
            <v>0</v>
          </cell>
          <cell r="H1142">
            <v>0</v>
          </cell>
          <cell r="I1142">
            <v>0</v>
          </cell>
          <cell r="J1142">
            <v>0</v>
          </cell>
          <cell r="K1142">
            <v>0</v>
          </cell>
        </row>
        <row r="1143">
          <cell r="A1143" t="str">
            <v>15HBEZN</v>
          </cell>
          <cell r="B1143" t="str">
            <v>DEP.CHEQUES ME RECIB.COBR.ME, BBC, BCC, EXT</v>
          </cell>
          <cell r="C1143">
            <v>0</v>
          </cell>
          <cell r="D1143">
            <v>0</v>
          </cell>
          <cell r="E1143">
            <v>0</v>
          </cell>
          <cell r="F1143">
            <v>0</v>
          </cell>
          <cell r="G1143">
            <v>0</v>
          </cell>
          <cell r="H1143">
            <v>0</v>
          </cell>
          <cell r="I1143">
            <v>0</v>
          </cell>
          <cell r="J1143">
            <v>0</v>
          </cell>
          <cell r="K1143">
            <v>0</v>
          </cell>
        </row>
        <row r="1144">
          <cell r="A1144" t="str">
            <v>15IFEZN</v>
          </cell>
          <cell r="B1144" t="str">
            <v>VARIOS ACREEDORES MN, BBC, BCC, EXT</v>
          </cell>
          <cell r="C1144">
            <v>0</v>
          </cell>
          <cell r="D1144">
            <v>0</v>
          </cell>
          <cell r="E1144">
            <v>0</v>
          </cell>
          <cell r="F1144">
            <v>0</v>
          </cell>
          <cell r="G1144">
            <v>0</v>
          </cell>
          <cell r="H1144">
            <v>0</v>
          </cell>
          <cell r="I1144">
            <v>0</v>
          </cell>
          <cell r="J1144">
            <v>0</v>
          </cell>
          <cell r="K1144">
            <v>0</v>
          </cell>
        </row>
        <row r="1145">
          <cell r="A1145" t="str">
            <v>15CBEZN</v>
          </cell>
          <cell r="B1145" t="str">
            <v>CHEQUES DE LA GERENCIA ME, BBC, BCC, EXT</v>
          </cell>
          <cell r="C1145">
            <v>0</v>
          </cell>
          <cell r="D1145">
            <v>0</v>
          </cell>
          <cell r="E1145">
            <v>0</v>
          </cell>
          <cell r="F1145">
            <v>0</v>
          </cell>
          <cell r="G1145">
            <v>0</v>
          </cell>
          <cell r="H1145">
            <v>0</v>
          </cell>
          <cell r="I1145">
            <v>0</v>
          </cell>
          <cell r="J1145">
            <v>0</v>
          </cell>
          <cell r="K1145">
            <v>0</v>
          </cell>
        </row>
        <row r="1146">
          <cell r="A1146" t="str">
            <v>16LAEZN</v>
          </cell>
          <cell r="B1146" t="str">
            <v>V.A.TESGRAL  ME, BBC, BCC, EXT</v>
          </cell>
          <cell r="C1146">
            <v>0</v>
          </cell>
          <cell r="D1146">
            <v>0</v>
          </cell>
          <cell r="E1146">
            <v>0</v>
          </cell>
          <cell r="F1146">
            <v>0</v>
          </cell>
          <cell r="G1146">
            <v>0</v>
          </cell>
          <cell r="H1146">
            <v>0</v>
          </cell>
          <cell r="I1146">
            <v>0</v>
          </cell>
          <cell r="J1146">
            <v>0</v>
          </cell>
          <cell r="K1146">
            <v>0</v>
          </cell>
        </row>
        <row r="1147">
          <cell r="A1147" t="str">
            <v>15HCEZN</v>
          </cell>
          <cell r="B1147" t="str">
            <v>TRANSF.BCOS.POR EFECTUAR  ME, BBC, BCC, EXT</v>
          </cell>
          <cell r="C1147">
            <v>1469</v>
          </cell>
          <cell r="D1147">
            <v>0</v>
          </cell>
          <cell r="E1147">
            <v>0</v>
          </cell>
          <cell r="F1147">
            <v>528</v>
          </cell>
          <cell r="G1147">
            <v>355</v>
          </cell>
          <cell r="H1147">
            <v>0</v>
          </cell>
          <cell r="I1147">
            <v>6351</v>
          </cell>
          <cell r="J1147">
            <v>0</v>
          </cell>
          <cell r="K1147">
            <v>333</v>
          </cell>
        </row>
        <row r="1148">
          <cell r="A1148" t="str">
            <v>17BDEZN</v>
          </cell>
          <cell r="B1148" t="str">
            <v>VRIOS.ACREED.PART.SUJ.PRESC.ME, BBC, BCC, EXT</v>
          </cell>
          <cell r="C1148">
            <v>0</v>
          </cell>
          <cell r="D1148">
            <v>0</v>
          </cell>
          <cell r="E1148">
            <v>0</v>
          </cell>
          <cell r="F1148">
            <v>0</v>
          </cell>
          <cell r="G1148">
            <v>0</v>
          </cell>
          <cell r="H1148">
            <v>0</v>
          </cell>
          <cell r="I1148">
            <v>0</v>
          </cell>
          <cell r="J1148">
            <v>0</v>
          </cell>
          <cell r="K1148">
            <v>0</v>
          </cell>
        </row>
        <row r="1149">
          <cell r="A1149" t="str">
            <v>17BEEZN</v>
          </cell>
          <cell r="B1149" t="str">
            <v>VRIOS.ACREED.CHEQ.GIR.NO COBR., BBC, BCC, EXT</v>
          </cell>
          <cell r="C1149">
            <v>1</v>
          </cell>
          <cell r="D1149">
            <v>1</v>
          </cell>
          <cell r="E1149">
            <v>1</v>
          </cell>
          <cell r="F1149">
            <v>1</v>
          </cell>
          <cell r="G1149">
            <v>0</v>
          </cell>
          <cell r="H1149">
            <v>0</v>
          </cell>
          <cell r="I1149">
            <v>0</v>
          </cell>
          <cell r="J1149">
            <v>0</v>
          </cell>
          <cell r="K1149">
            <v>0</v>
          </cell>
        </row>
        <row r="1150">
          <cell r="A1150" t="str">
            <v>16BHEZN</v>
          </cell>
          <cell r="B1150" t="str">
            <v>VRIOS.ACREED.FISCO DL 1444 ME, BBC, BCC, EXT</v>
          </cell>
          <cell r="C1150">
            <v>0</v>
          </cell>
          <cell r="D1150">
            <v>0</v>
          </cell>
          <cell r="E1150">
            <v>0</v>
          </cell>
          <cell r="F1150">
            <v>0</v>
          </cell>
          <cell r="G1150">
            <v>0</v>
          </cell>
          <cell r="H1150">
            <v>0</v>
          </cell>
          <cell r="I1150">
            <v>0</v>
          </cell>
          <cell r="J1150">
            <v>0</v>
          </cell>
          <cell r="K1150">
            <v>0</v>
          </cell>
        </row>
        <row r="1151">
          <cell r="A1151" t="str">
            <v>15INEZN</v>
          </cell>
          <cell r="B1151" t="str">
            <v>SALD. INMOVILIZ. DL 2099 ME, BBC, BCC, EXT</v>
          </cell>
          <cell r="C1151">
            <v>98</v>
          </cell>
          <cell r="D1151">
            <v>101</v>
          </cell>
          <cell r="E1151">
            <v>98</v>
          </cell>
          <cell r="F1151">
            <v>95</v>
          </cell>
          <cell r="G1151">
            <v>93</v>
          </cell>
          <cell r="H1151">
            <v>88</v>
          </cell>
          <cell r="I1151">
            <v>89</v>
          </cell>
          <cell r="J1151">
            <v>87</v>
          </cell>
          <cell r="K1151">
            <v>83</v>
          </cell>
        </row>
        <row r="1152">
          <cell r="A1152" t="str">
            <v>15HGEZN</v>
          </cell>
          <cell r="B1152" t="str">
            <v>DEP. OBLIGATORIOS POR CREDITOS DEL EXTERIOR, BBC, BCC, EXT</v>
          </cell>
          <cell r="C1152">
            <v>0</v>
          </cell>
          <cell r="D1152">
            <v>0</v>
          </cell>
          <cell r="E1152">
            <v>0</v>
          </cell>
          <cell r="F1152">
            <v>0</v>
          </cell>
          <cell r="G1152">
            <v>0</v>
          </cell>
          <cell r="H1152">
            <v>0</v>
          </cell>
          <cell r="I1152">
            <v>0</v>
          </cell>
          <cell r="J1152">
            <v>0</v>
          </cell>
          <cell r="K1152">
            <v>0</v>
          </cell>
        </row>
        <row r="1153">
          <cell r="A1153" t="str">
            <v>17BXEZN</v>
          </cell>
          <cell r="B1153" t="str">
            <v>ACREENCIAS VARIAS PARA SECCION PREVISION MN, BBC, BCC, EXT</v>
          </cell>
          <cell r="C1153">
            <v>0</v>
          </cell>
          <cell r="D1153">
            <v>0</v>
          </cell>
          <cell r="E1153">
            <v>0</v>
          </cell>
          <cell r="F1153">
            <v>0</v>
          </cell>
          <cell r="G1153">
            <v>0</v>
          </cell>
          <cell r="H1153">
            <v>0</v>
          </cell>
          <cell r="I1153">
            <v>0</v>
          </cell>
          <cell r="J1153">
            <v>0</v>
          </cell>
          <cell r="K1153">
            <v>0</v>
          </cell>
        </row>
        <row r="1154">
          <cell r="A1154" t="str">
            <v>14ICEZN</v>
          </cell>
          <cell r="B1154" t="str">
            <v>RETENC.IMPTOS.SEC.PRIV. MN, BBC, BCC, EXT</v>
          </cell>
          <cell r="C1154">
            <v>12</v>
          </cell>
          <cell r="D1154">
            <v>3</v>
          </cell>
          <cell r="E1154">
            <v>11</v>
          </cell>
          <cell r="F1154">
            <v>134</v>
          </cell>
          <cell r="G1154">
            <v>11</v>
          </cell>
          <cell r="H1154">
            <v>68</v>
          </cell>
          <cell r="I1154">
            <v>4</v>
          </cell>
          <cell r="J1154">
            <v>30</v>
          </cell>
          <cell r="K1154">
            <v>6</v>
          </cell>
        </row>
        <row r="1155">
          <cell r="A1155" t="str">
            <v>-</v>
          </cell>
          <cell r="B1155" t="str">
            <v>FDO.RECONSTR.ECON.NACIONAL MN, BBC, BCC, EXT</v>
          </cell>
          <cell r="C1155">
            <v>0</v>
          </cell>
          <cell r="D1155">
            <v>0</v>
          </cell>
          <cell r="E1155">
            <v>0</v>
          </cell>
          <cell r="F1155">
            <v>0</v>
          </cell>
          <cell r="G1155">
            <v>0</v>
          </cell>
          <cell r="H1155">
            <v>0</v>
          </cell>
          <cell r="I1155">
            <v>0</v>
          </cell>
          <cell r="J1155">
            <v>0</v>
          </cell>
          <cell r="K1155">
            <v>0</v>
          </cell>
        </row>
        <row r="1156">
          <cell r="A1156" t="str">
            <v>-</v>
          </cell>
          <cell r="B1156" t="str">
            <v>SUPINT.DE BCOS.E INST.FINANCIERAS DEP.GTIA.ART36 M, BBC, BCC</v>
          </cell>
          <cell r="C1156">
            <v>0</v>
          </cell>
          <cell r="D1156">
            <v>0</v>
          </cell>
          <cell r="E1156">
            <v>0</v>
          </cell>
          <cell r="F1156">
            <v>0</v>
          </cell>
          <cell r="G1156">
            <v>0</v>
          </cell>
          <cell r="H1156">
            <v>0</v>
          </cell>
          <cell r="I1156">
            <v>0</v>
          </cell>
          <cell r="J1156">
            <v>0</v>
          </cell>
          <cell r="K1156">
            <v>0</v>
          </cell>
        </row>
        <row r="1157">
          <cell r="A1157" t="str">
            <v>14AJEZN</v>
          </cell>
          <cell r="B1157" t="str">
            <v>CUENTAS Y DOCTOS.POR PAGAR MN, BBC, BCC, EXT</v>
          </cell>
          <cell r="C1157">
            <v>2536</v>
          </cell>
          <cell r="D1157">
            <v>2541</v>
          </cell>
          <cell r="E1157">
            <v>459</v>
          </cell>
          <cell r="F1157">
            <v>997</v>
          </cell>
          <cell r="G1157">
            <v>1264</v>
          </cell>
          <cell r="H1157">
            <v>1687</v>
          </cell>
          <cell r="I1157">
            <v>582</v>
          </cell>
          <cell r="J1157">
            <v>540</v>
          </cell>
          <cell r="K1157">
            <v>360</v>
          </cell>
        </row>
        <row r="1158">
          <cell r="A1158" t="str">
            <v>-</v>
          </cell>
          <cell r="B1158" t="str">
            <v>IMPTO.VTAS.SERV.IVA-DEB.FISC., BBC, BCC, EXT</v>
          </cell>
          <cell r="C1158">
            <v>0</v>
          </cell>
          <cell r="D1158">
            <v>0</v>
          </cell>
          <cell r="E1158">
            <v>0</v>
          </cell>
          <cell r="F1158">
            <v>0</v>
          </cell>
          <cell r="G1158">
            <v>0</v>
          </cell>
          <cell r="H1158">
            <v>0</v>
          </cell>
          <cell r="I1158">
            <v>0</v>
          </cell>
          <cell r="J1158">
            <v>0</v>
          </cell>
          <cell r="K1158">
            <v>0</v>
          </cell>
        </row>
        <row r="1159">
          <cell r="A1159" t="str">
            <v>16BOEZN</v>
          </cell>
          <cell r="B1159" t="str">
            <v>MULTAS POR ENTERAR TESOR. MN, BBC, BCC, EXT</v>
          </cell>
          <cell r="C1159">
            <v>0</v>
          </cell>
          <cell r="D1159">
            <v>0</v>
          </cell>
          <cell r="E1159">
            <v>0</v>
          </cell>
          <cell r="F1159">
            <v>0</v>
          </cell>
          <cell r="G1159">
            <v>0</v>
          </cell>
          <cell r="H1159">
            <v>0</v>
          </cell>
          <cell r="I1159">
            <v>0</v>
          </cell>
          <cell r="J1159">
            <v>0</v>
          </cell>
          <cell r="K1159">
            <v>0</v>
          </cell>
        </row>
        <row r="1160">
          <cell r="A1160" t="str">
            <v>14GEEZN</v>
          </cell>
          <cell r="B1160" t="str">
            <v>DEP.CONST.ENCAJE-CORFO MN, BBC, BCC, EXT</v>
          </cell>
          <cell r="C1160">
            <v>58</v>
          </cell>
          <cell r="D1160">
            <v>60</v>
          </cell>
          <cell r="E1160">
            <v>58</v>
          </cell>
          <cell r="F1160">
            <v>56</v>
          </cell>
          <cell r="G1160">
            <v>56</v>
          </cell>
          <cell r="H1160">
            <v>55</v>
          </cell>
          <cell r="I1160">
            <v>56</v>
          </cell>
          <cell r="J1160">
            <v>56</v>
          </cell>
          <cell r="K1160">
            <v>52</v>
          </cell>
        </row>
        <row r="1161">
          <cell r="A1161" t="str">
            <v>-</v>
          </cell>
          <cell r="B1161" t="str">
            <v>ACREEDORES POR VENCIM. DE CAR EX VHR, BBC, BCC, EXT</v>
          </cell>
          <cell r="C1161">
            <v>0</v>
          </cell>
          <cell r="D1161">
            <v>0</v>
          </cell>
          <cell r="E1161">
            <v>0</v>
          </cell>
          <cell r="F1161">
            <v>0</v>
          </cell>
          <cell r="G1161">
            <v>0</v>
          </cell>
          <cell r="H1161">
            <v>0</v>
          </cell>
          <cell r="I1161">
            <v>0</v>
          </cell>
          <cell r="J1161">
            <v>0</v>
          </cell>
          <cell r="K1161">
            <v>0</v>
          </cell>
        </row>
        <row r="1162">
          <cell r="A1162" t="str">
            <v>-</v>
          </cell>
          <cell r="B1162" t="str">
            <v xml:space="preserve">COTIZ.AL FDO.INDEMNIZACION VOLUNTARIA P.DEVOLVER, BBC, BCC, </v>
          </cell>
          <cell r="C1162">
            <v>0</v>
          </cell>
          <cell r="D1162">
            <v>0</v>
          </cell>
          <cell r="E1162">
            <v>0</v>
          </cell>
          <cell r="F1162">
            <v>0</v>
          </cell>
          <cell r="G1162">
            <v>0</v>
          </cell>
          <cell r="H1162">
            <v>0</v>
          </cell>
          <cell r="I1162">
            <v>0</v>
          </cell>
          <cell r="J1162">
            <v>0</v>
          </cell>
          <cell r="K1162">
            <v>0</v>
          </cell>
        </row>
        <row r="1163">
          <cell r="A1163" t="str">
            <v>-</v>
          </cell>
          <cell r="B1163" t="str">
            <v>CORREC.MONET.PROV.S/COTIZ.AL FDO DE IND.VOLUN.P/DE, BBC, BCC</v>
          </cell>
          <cell r="C1163">
            <v>0</v>
          </cell>
          <cell r="D1163">
            <v>0</v>
          </cell>
          <cell r="E1163">
            <v>0</v>
          </cell>
          <cell r="F1163">
            <v>0</v>
          </cell>
          <cell r="G1163">
            <v>0</v>
          </cell>
          <cell r="H1163">
            <v>0</v>
          </cell>
          <cell r="I1163">
            <v>0</v>
          </cell>
          <cell r="J1163">
            <v>0</v>
          </cell>
          <cell r="K1163">
            <v>0</v>
          </cell>
        </row>
        <row r="1164">
          <cell r="A1164" t="str">
            <v>15HJEZN</v>
          </cell>
          <cell r="B1164" t="str">
            <v>DEP.OBLIG.P.CREDITOS DEL SISTEMA BANCARIO, BBC, BCC, EXT</v>
          </cell>
          <cell r="C1164">
            <v>0</v>
          </cell>
          <cell r="D1164">
            <v>0</v>
          </cell>
          <cell r="E1164">
            <v>0</v>
          </cell>
          <cell r="F1164">
            <v>0</v>
          </cell>
          <cell r="G1164">
            <v>0</v>
          </cell>
          <cell r="H1164">
            <v>0</v>
          </cell>
          <cell r="I1164">
            <v>0</v>
          </cell>
          <cell r="J1164">
            <v>0</v>
          </cell>
          <cell r="K1164">
            <v>0</v>
          </cell>
        </row>
        <row r="1165">
          <cell r="A1165" t="str">
            <v>14GMEZN</v>
          </cell>
          <cell r="B1165" t="str">
            <v>SALDO PRECIO POR PAGARES ADQ.AL BCO.DEL ESTADO ME, BBC, BCC,</v>
          </cell>
          <cell r="C1165">
            <v>0</v>
          </cell>
          <cell r="D1165">
            <v>0</v>
          </cell>
          <cell r="E1165">
            <v>0</v>
          </cell>
          <cell r="F1165">
            <v>0</v>
          </cell>
          <cell r="G1165">
            <v>0</v>
          </cell>
          <cell r="H1165">
            <v>0</v>
          </cell>
          <cell r="I1165">
            <v>0</v>
          </cell>
          <cell r="J1165">
            <v>0</v>
          </cell>
          <cell r="K1165">
            <v>0</v>
          </cell>
        </row>
        <row r="1166">
          <cell r="A1166" t="str">
            <v>17EEEZN</v>
          </cell>
          <cell r="B1166" t="str">
            <v>DEP.A PLAZO BCOS.NACIONALES Y SECTOR PUBLICO, BBC, BCC, EXT</v>
          </cell>
          <cell r="C1166">
            <v>0</v>
          </cell>
          <cell r="D1166">
            <v>0</v>
          </cell>
          <cell r="E1166">
            <v>0</v>
          </cell>
          <cell r="F1166">
            <v>0</v>
          </cell>
          <cell r="G1166">
            <v>0</v>
          </cell>
          <cell r="H1166">
            <v>0</v>
          </cell>
          <cell r="I1166">
            <v>0</v>
          </cell>
          <cell r="J1166">
            <v>0</v>
          </cell>
          <cell r="K1166">
            <v>0</v>
          </cell>
        </row>
        <row r="1167">
          <cell r="A1167" t="str">
            <v>15IQEZN</v>
          </cell>
          <cell r="B1167" t="str">
            <v>DEPOS.OBLIG.P.CRED.DEL EXTERIOR ENTREGADOS EN GAR., BBC, BCC</v>
          </cell>
          <cell r="C1167">
            <v>0</v>
          </cell>
          <cell r="D1167">
            <v>0</v>
          </cell>
          <cell r="E1167">
            <v>0</v>
          </cell>
          <cell r="F1167">
            <v>0</v>
          </cell>
          <cell r="G1167">
            <v>0</v>
          </cell>
          <cell r="H1167">
            <v>0</v>
          </cell>
          <cell r="I1167">
            <v>0</v>
          </cell>
          <cell r="J1167">
            <v>0</v>
          </cell>
          <cell r="K1167">
            <v>0</v>
          </cell>
        </row>
        <row r="1168">
          <cell r="A1168" t="str">
            <v>17ECEZN</v>
          </cell>
          <cell r="B1168" t="str">
            <v>OBLIG. C. EL BCO. DEL ESTADO  MN, BBC, BCC, EXT</v>
          </cell>
          <cell r="C1168">
            <v>0</v>
          </cell>
          <cell r="D1168">
            <v>0</v>
          </cell>
          <cell r="E1168">
            <v>0</v>
          </cell>
          <cell r="F1168">
            <v>0</v>
          </cell>
          <cell r="G1168">
            <v>0</v>
          </cell>
          <cell r="H1168">
            <v>0</v>
          </cell>
          <cell r="I1168">
            <v>0</v>
          </cell>
          <cell r="J1168">
            <v>0</v>
          </cell>
          <cell r="K1168">
            <v>0</v>
          </cell>
        </row>
        <row r="1169">
          <cell r="A1169" t="str">
            <v>15IREZN</v>
          </cell>
          <cell r="B1169" t="str">
            <v>5%  DEPOSITOS OPERACIONES DE IMPORTACION ME, BBC, BCC, EXT</v>
          </cell>
          <cell r="C1169">
            <v>0</v>
          </cell>
          <cell r="D1169">
            <v>0</v>
          </cell>
          <cell r="E1169">
            <v>0</v>
          </cell>
          <cell r="F1169">
            <v>0</v>
          </cell>
          <cell r="G1169">
            <v>0</v>
          </cell>
          <cell r="H1169">
            <v>0</v>
          </cell>
          <cell r="I1169">
            <v>0</v>
          </cell>
          <cell r="J1169">
            <v>0</v>
          </cell>
          <cell r="K1169">
            <v>0</v>
          </cell>
        </row>
        <row r="1170">
          <cell r="A1170" t="str">
            <v>15FEEZN</v>
          </cell>
          <cell r="B1170" t="str">
            <v>DEPOSITOS ACDO 1470, BBC, BCC, EXT</v>
          </cell>
          <cell r="C1170">
            <v>0</v>
          </cell>
          <cell r="D1170">
            <v>0</v>
          </cell>
          <cell r="E1170">
            <v>0</v>
          </cell>
          <cell r="F1170">
            <v>0</v>
          </cell>
          <cell r="G1170">
            <v>0</v>
          </cell>
          <cell r="H1170">
            <v>0</v>
          </cell>
          <cell r="I1170">
            <v>0</v>
          </cell>
          <cell r="J1170">
            <v>0</v>
          </cell>
          <cell r="K1170">
            <v>0</v>
          </cell>
        </row>
        <row r="1171">
          <cell r="A1171" t="str">
            <v>-</v>
          </cell>
          <cell r="B1171" t="str">
            <v>REAJ.P.PAGAR S.DEP.A PLAZO BCOS.NAC.Y SEC.PUBLICO, BBC, BCC,</v>
          </cell>
          <cell r="C1171">
            <v>0</v>
          </cell>
          <cell r="D1171">
            <v>0</v>
          </cell>
          <cell r="E1171">
            <v>0</v>
          </cell>
          <cell r="F1171">
            <v>0</v>
          </cell>
          <cell r="G1171">
            <v>0</v>
          </cell>
          <cell r="H1171">
            <v>0</v>
          </cell>
          <cell r="I1171">
            <v>0</v>
          </cell>
          <cell r="J1171">
            <v>0</v>
          </cell>
          <cell r="K1171">
            <v>0</v>
          </cell>
        </row>
        <row r="1172">
          <cell r="A1172" t="str">
            <v>15FJEZN</v>
          </cell>
          <cell r="B1172" t="str">
            <v>DEP.BCO.ESTADO PARA LINEA REFINANCIAMIENTO, BBC, BCC, EXT</v>
          </cell>
          <cell r="C1172">
            <v>0</v>
          </cell>
          <cell r="D1172">
            <v>0</v>
          </cell>
          <cell r="E1172">
            <v>0</v>
          </cell>
          <cell r="F1172">
            <v>0</v>
          </cell>
          <cell r="G1172">
            <v>0</v>
          </cell>
          <cell r="H1172">
            <v>0</v>
          </cell>
          <cell r="I1172">
            <v>0</v>
          </cell>
          <cell r="J1172">
            <v>0</v>
          </cell>
          <cell r="K1172">
            <v>0</v>
          </cell>
        </row>
        <row r="1173">
          <cell r="A1173" t="str">
            <v>-</v>
          </cell>
          <cell r="B1173" t="str">
            <v>RETENCIONES P.ENTERAR EN INST.DE PREVISION, BBC, BCC, EXT</v>
          </cell>
          <cell r="C1173">
            <v>0</v>
          </cell>
          <cell r="D1173">
            <v>0</v>
          </cell>
          <cell r="E1173">
            <v>0</v>
          </cell>
          <cell r="F1173">
            <v>0</v>
          </cell>
          <cell r="G1173">
            <v>0</v>
          </cell>
          <cell r="H1173">
            <v>0</v>
          </cell>
          <cell r="I1173">
            <v>0</v>
          </cell>
          <cell r="J1173">
            <v>0</v>
          </cell>
          <cell r="K1173">
            <v>0</v>
          </cell>
        </row>
        <row r="1174">
          <cell r="A1174" t="str">
            <v>15AFEZN</v>
          </cell>
          <cell r="B1174" t="str">
            <v>DEP.A PLAZO EMPRESAS PUBLICAS EXPRESADAS EN US$, BBC, BCC, E</v>
          </cell>
          <cell r="C1174">
            <v>0</v>
          </cell>
          <cell r="D1174">
            <v>0</v>
          </cell>
          <cell r="E1174">
            <v>0</v>
          </cell>
          <cell r="F1174">
            <v>0</v>
          </cell>
          <cell r="G1174">
            <v>0</v>
          </cell>
          <cell r="H1174">
            <v>0</v>
          </cell>
          <cell r="I1174">
            <v>0</v>
          </cell>
          <cell r="J1174">
            <v>0</v>
          </cell>
          <cell r="K1174">
            <v>0</v>
          </cell>
        </row>
        <row r="1175">
          <cell r="A1175" t="str">
            <v>-</v>
          </cell>
          <cell r="B1175" t="str">
            <v>DEP.TRANSITORIO P/SUSCRIP.B.C.P/INST.SEC.PUBLICO M, BBC, BCC</v>
          </cell>
          <cell r="C1175">
            <v>0</v>
          </cell>
          <cell r="D1175">
            <v>0</v>
          </cell>
          <cell r="E1175">
            <v>0</v>
          </cell>
          <cell r="F1175">
            <v>0</v>
          </cell>
          <cell r="G1175">
            <v>0</v>
          </cell>
          <cell r="H1175">
            <v>0</v>
          </cell>
          <cell r="I1175">
            <v>0</v>
          </cell>
          <cell r="J1175">
            <v>0</v>
          </cell>
          <cell r="K1175">
            <v>0</v>
          </cell>
        </row>
        <row r="1176">
          <cell r="A1176" t="str">
            <v>14AHEZN</v>
          </cell>
          <cell r="B1176" t="str">
            <v>DEP.A PLAZO BANCO DEL ESTADO DE CHILE  ME, BBC, BCC, EXT</v>
          </cell>
          <cell r="C1176">
            <v>0</v>
          </cell>
          <cell r="D1176">
            <v>0</v>
          </cell>
          <cell r="E1176">
            <v>0</v>
          </cell>
          <cell r="F1176">
            <v>0</v>
          </cell>
          <cell r="G1176">
            <v>0</v>
          </cell>
          <cell r="H1176">
            <v>0</v>
          </cell>
          <cell r="I1176">
            <v>0</v>
          </cell>
          <cell r="J1176">
            <v>0</v>
          </cell>
          <cell r="K1176">
            <v>0</v>
          </cell>
        </row>
        <row r="1177">
          <cell r="A1177" t="str">
            <v>-</v>
          </cell>
          <cell r="B1177" t="str">
            <v>DIFERENCIAL CAMBIARIO ACDO.1484 POR PAGAR MN, BBC, BCC, EXT</v>
          </cell>
          <cell r="C1177">
            <v>0</v>
          </cell>
          <cell r="D1177">
            <v>0</v>
          </cell>
          <cell r="E1177">
            <v>0</v>
          </cell>
          <cell r="F1177">
            <v>0</v>
          </cell>
          <cell r="G1177">
            <v>0</v>
          </cell>
          <cell r="H1177">
            <v>0</v>
          </cell>
          <cell r="I1177">
            <v>0</v>
          </cell>
          <cell r="J1177">
            <v>0</v>
          </cell>
          <cell r="K1177">
            <v>0</v>
          </cell>
        </row>
        <row r="1178">
          <cell r="A1178" t="str">
            <v>14AMEZN</v>
          </cell>
          <cell r="B1178" t="str">
            <v>DEPOS.S.OPERAC.IMPORTACION P.VTA ANTIC.DIVISAS  ME, BBC, BCC</v>
          </cell>
          <cell r="C1178">
            <v>0</v>
          </cell>
          <cell r="D1178">
            <v>0</v>
          </cell>
          <cell r="E1178">
            <v>0</v>
          </cell>
          <cell r="F1178">
            <v>0</v>
          </cell>
          <cell r="G1178">
            <v>0</v>
          </cell>
          <cell r="H1178">
            <v>0</v>
          </cell>
          <cell r="I1178">
            <v>0</v>
          </cell>
          <cell r="J1178">
            <v>0</v>
          </cell>
          <cell r="K1178">
            <v>0</v>
          </cell>
        </row>
        <row r="1179">
          <cell r="A1179" t="str">
            <v>14GQEZN</v>
          </cell>
          <cell r="B1179" t="str">
            <v>PAGARE POR EMITIR P.REPROGRAMACION DE DEUDAS, BBC, BCC, EXT</v>
          </cell>
          <cell r="C1179">
            <v>0</v>
          </cell>
          <cell r="D1179">
            <v>0</v>
          </cell>
          <cell r="E1179">
            <v>0</v>
          </cell>
          <cell r="F1179">
            <v>0</v>
          </cell>
          <cell r="G1179">
            <v>0</v>
          </cell>
          <cell r="H1179">
            <v>0</v>
          </cell>
          <cell r="I1179">
            <v>0</v>
          </cell>
          <cell r="J1179">
            <v>0</v>
          </cell>
          <cell r="K1179">
            <v>0</v>
          </cell>
        </row>
        <row r="1180">
          <cell r="A1180" t="str">
            <v>-</v>
          </cell>
          <cell r="B1180" t="str">
            <v>REAJ.POR PAGAR S.OBLIF.C.BCO.ESTADO MN, BBC, BCC, EXT</v>
          </cell>
          <cell r="C1180">
            <v>0</v>
          </cell>
          <cell r="D1180">
            <v>0</v>
          </cell>
          <cell r="E1180">
            <v>0</v>
          </cell>
          <cell r="F1180">
            <v>0</v>
          </cell>
          <cell r="G1180">
            <v>0</v>
          </cell>
          <cell r="H1180">
            <v>0</v>
          </cell>
          <cell r="I1180">
            <v>0</v>
          </cell>
          <cell r="J1180">
            <v>0</v>
          </cell>
          <cell r="K1180">
            <v>0</v>
          </cell>
        </row>
        <row r="1181">
          <cell r="A1181" t="str">
            <v>14GSEZN</v>
          </cell>
          <cell r="B1181" t="str">
            <v>DEP.BECH P.FINANC.C.GTIA CREDITICIA DEL C.C.C., BBC, BCC, EX</v>
          </cell>
          <cell r="C1181">
            <v>0</v>
          </cell>
          <cell r="D1181">
            <v>0</v>
          </cell>
          <cell r="E1181">
            <v>0</v>
          </cell>
          <cell r="F1181">
            <v>0</v>
          </cell>
          <cell r="G1181">
            <v>0</v>
          </cell>
          <cell r="H1181">
            <v>0</v>
          </cell>
          <cell r="I1181">
            <v>0</v>
          </cell>
          <cell r="J1181">
            <v>0</v>
          </cell>
          <cell r="K1181">
            <v>0</v>
          </cell>
        </row>
        <row r="1182">
          <cell r="A1182" t="str">
            <v>14GUEZN</v>
          </cell>
          <cell r="B1182" t="str">
            <v>DEP.P.REPROG.DEUDAS SECTOR PRODUCTIVO ACDO.1578 ME, BBC, BCC</v>
          </cell>
          <cell r="C1182">
            <v>0</v>
          </cell>
          <cell r="D1182">
            <v>0</v>
          </cell>
          <cell r="E1182">
            <v>0</v>
          </cell>
          <cell r="F1182">
            <v>0</v>
          </cell>
          <cell r="G1182">
            <v>0</v>
          </cell>
          <cell r="H1182">
            <v>0</v>
          </cell>
          <cell r="I1182">
            <v>0</v>
          </cell>
          <cell r="J1182">
            <v>0</v>
          </cell>
          <cell r="K1182">
            <v>0</v>
          </cell>
        </row>
        <row r="1183">
          <cell r="A1183" t="str">
            <v>14GVEZN</v>
          </cell>
          <cell r="B1183" t="str">
            <v>REAJ.P.PAGAR S.DEPOS.P.REPROD.DEUDAS SEC.PRODUC.ME, BBC, BCC</v>
          </cell>
          <cell r="C1183">
            <v>0</v>
          </cell>
          <cell r="D1183">
            <v>0</v>
          </cell>
          <cell r="E1183">
            <v>0</v>
          </cell>
          <cell r="F1183">
            <v>0</v>
          </cell>
          <cell r="G1183">
            <v>0</v>
          </cell>
          <cell r="H1183">
            <v>0</v>
          </cell>
          <cell r="I1183">
            <v>0</v>
          </cell>
          <cell r="J1183">
            <v>0</v>
          </cell>
          <cell r="K1183">
            <v>0</v>
          </cell>
        </row>
        <row r="1184">
          <cell r="A1184" t="str">
            <v>14GWEZN</v>
          </cell>
          <cell r="B1184" t="str">
            <v>CAPTACIONES CORTO PLAZO EMPRESAS BANCARIAS ME., BBC, BCC, EX</v>
          </cell>
          <cell r="C1184">
            <v>0</v>
          </cell>
          <cell r="D1184">
            <v>0</v>
          </cell>
          <cell r="E1184">
            <v>0</v>
          </cell>
          <cell r="F1184">
            <v>2116</v>
          </cell>
          <cell r="G1184">
            <v>71012</v>
          </cell>
          <cell r="H1184">
            <v>0</v>
          </cell>
          <cell r="I1184">
            <v>0</v>
          </cell>
          <cell r="J1184">
            <v>0</v>
          </cell>
          <cell r="K1184">
            <v>0</v>
          </cell>
        </row>
        <row r="1185">
          <cell r="A1185" t="str">
            <v>-</v>
          </cell>
          <cell r="B1185" t="str">
            <v>CREDITO CITIBANK CHILE (ACUERDO 1634)MN, BBC, BCC, EXT</v>
          </cell>
          <cell r="C1185">
            <v>0</v>
          </cell>
          <cell r="D1185">
            <v>0</v>
          </cell>
          <cell r="E1185">
            <v>0</v>
          </cell>
          <cell r="F1185">
            <v>0</v>
          </cell>
          <cell r="G1185">
            <v>0</v>
          </cell>
          <cell r="H1185">
            <v>0</v>
          </cell>
          <cell r="I1185">
            <v>0</v>
          </cell>
          <cell r="J1185">
            <v>0</v>
          </cell>
          <cell r="K1185">
            <v>0</v>
          </cell>
        </row>
        <row r="1186">
          <cell r="A1186" t="str">
            <v>14GYEZN</v>
          </cell>
          <cell r="B1186" t="str">
            <v>CERT.DEP.INTRANSF.EXP EN US$ POR EMITIR AC.1649 ME, BBC, BCC</v>
          </cell>
          <cell r="C1186">
            <v>0</v>
          </cell>
          <cell r="D1186">
            <v>0</v>
          </cell>
          <cell r="E1186">
            <v>0</v>
          </cell>
          <cell r="F1186">
            <v>0</v>
          </cell>
          <cell r="G1186">
            <v>0</v>
          </cell>
          <cell r="H1186">
            <v>0</v>
          </cell>
          <cell r="I1186">
            <v>0</v>
          </cell>
          <cell r="J1186">
            <v>0</v>
          </cell>
          <cell r="K1186">
            <v>0</v>
          </cell>
        </row>
        <row r="1187">
          <cell r="A1187" t="str">
            <v>14GZEZN</v>
          </cell>
          <cell r="B1187" t="str">
            <v>DEPOSITOS ME TRANSITORIOS ACDO 1657-09 ME, BBC, BCC, EXT</v>
          </cell>
          <cell r="C1187">
            <v>0</v>
          </cell>
          <cell r="D1187">
            <v>0</v>
          </cell>
          <cell r="E1187">
            <v>0</v>
          </cell>
          <cell r="F1187">
            <v>0</v>
          </cell>
          <cell r="G1187">
            <v>0</v>
          </cell>
          <cell r="H1187">
            <v>0</v>
          </cell>
          <cell r="I1187">
            <v>0</v>
          </cell>
          <cell r="J1187">
            <v>0</v>
          </cell>
          <cell r="K1187">
            <v>0</v>
          </cell>
        </row>
        <row r="1188">
          <cell r="A1188" t="str">
            <v>14HJEZN</v>
          </cell>
          <cell r="B1188" t="str">
            <v>DEPOSITOS ME C/LINEA ACDO.1657-09-A  ME, BBC, BCC, EXT</v>
          </cell>
          <cell r="C1188">
            <v>0</v>
          </cell>
          <cell r="D1188">
            <v>0</v>
          </cell>
          <cell r="E1188">
            <v>0</v>
          </cell>
          <cell r="F1188">
            <v>0</v>
          </cell>
          <cell r="G1188">
            <v>0</v>
          </cell>
          <cell r="H1188">
            <v>0</v>
          </cell>
          <cell r="I1188">
            <v>0</v>
          </cell>
          <cell r="J1188">
            <v>0</v>
          </cell>
          <cell r="K1188">
            <v>0</v>
          </cell>
        </row>
        <row r="1189">
          <cell r="A1189" t="str">
            <v>14HKEZN</v>
          </cell>
          <cell r="B1189" t="str">
            <v>DEPOSITOS ME SIN LINEA ACDO.1657-10, BBC, BCC, EXT</v>
          </cell>
          <cell r="C1189">
            <v>0</v>
          </cell>
          <cell r="D1189">
            <v>0</v>
          </cell>
          <cell r="E1189">
            <v>0</v>
          </cell>
          <cell r="F1189">
            <v>0</v>
          </cell>
          <cell r="G1189">
            <v>0</v>
          </cell>
          <cell r="H1189">
            <v>0</v>
          </cell>
          <cell r="I1189">
            <v>0</v>
          </cell>
          <cell r="J1189">
            <v>0</v>
          </cell>
          <cell r="K1189">
            <v>0</v>
          </cell>
        </row>
        <row r="1190">
          <cell r="A1190" t="str">
            <v>14HLEZN</v>
          </cell>
          <cell r="B1190" t="str">
            <v>CUENTA ESPECIAL ACUERDO 1657-11, BBC, BCC, EXT</v>
          </cell>
          <cell r="C1190">
            <v>0</v>
          </cell>
          <cell r="D1190">
            <v>0</v>
          </cell>
          <cell r="E1190">
            <v>0</v>
          </cell>
          <cell r="F1190">
            <v>0</v>
          </cell>
          <cell r="G1190">
            <v>0</v>
          </cell>
          <cell r="H1190">
            <v>0</v>
          </cell>
          <cell r="I1190">
            <v>0</v>
          </cell>
          <cell r="J1190">
            <v>0</v>
          </cell>
          <cell r="K1190">
            <v>0</v>
          </cell>
        </row>
        <row r="1191">
          <cell r="A1191" t="str">
            <v>17ASEZN</v>
          </cell>
          <cell r="B1191" t="str">
            <v>DEPOSITOS ME TRANSITORIOS ACDO 1686, BBC, BCC, EXT</v>
          </cell>
          <cell r="C1191">
            <v>0</v>
          </cell>
          <cell r="D1191">
            <v>0</v>
          </cell>
          <cell r="E1191">
            <v>0</v>
          </cell>
          <cell r="F1191">
            <v>0</v>
          </cell>
          <cell r="G1191">
            <v>0</v>
          </cell>
          <cell r="H1191">
            <v>0</v>
          </cell>
          <cell r="I1191">
            <v>0</v>
          </cell>
          <cell r="J1191">
            <v>0</v>
          </cell>
          <cell r="K1191">
            <v>0</v>
          </cell>
        </row>
        <row r="1192">
          <cell r="A1192" t="str">
            <v>17ATEZN</v>
          </cell>
          <cell r="B1192" t="str">
            <v>DEPOSITOS ME CON CREDITO ACDO 1686, BBC, BCC, EXT</v>
          </cell>
          <cell r="C1192">
            <v>1072</v>
          </cell>
          <cell r="D1192">
            <v>1040</v>
          </cell>
          <cell r="E1192">
            <v>407</v>
          </cell>
          <cell r="F1192">
            <v>395</v>
          </cell>
          <cell r="G1192">
            <v>398</v>
          </cell>
          <cell r="H1192">
            <v>390</v>
          </cell>
          <cell r="I1192">
            <v>317</v>
          </cell>
          <cell r="J1192">
            <v>314</v>
          </cell>
          <cell r="K1192">
            <v>299</v>
          </cell>
        </row>
        <row r="1193">
          <cell r="A1193" t="str">
            <v>-</v>
          </cell>
          <cell r="B1193" t="str">
            <v>PASIVOS INTERNOS B.CONTINENTAL ASUMIDOS BC.AC.1674, BBC, BCC</v>
          </cell>
          <cell r="C1193">
            <v>0</v>
          </cell>
          <cell r="D1193">
            <v>0</v>
          </cell>
          <cell r="E1193">
            <v>0</v>
          </cell>
          <cell r="F1193">
            <v>0</v>
          </cell>
          <cell r="G1193">
            <v>0</v>
          </cell>
          <cell r="H1193">
            <v>0</v>
          </cell>
          <cell r="I1193">
            <v>0</v>
          </cell>
          <cell r="J1193">
            <v>0</v>
          </cell>
          <cell r="K1193">
            <v>0</v>
          </cell>
        </row>
        <row r="1194">
          <cell r="A1194" t="str">
            <v>14HOEZN</v>
          </cell>
          <cell r="B1194" t="str">
            <v>CUENTA ESPECIAL ENCAJE ACUERDO 143-01-91D705, BBC, BCC, EXT</v>
          </cell>
          <cell r="C1194">
            <v>0</v>
          </cell>
          <cell r="D1194">
            <v>0</v>
          </cell>
          <cell r="E1194">
            <v>0</v>
          </cell>
          <cell r="F1194">
            <v>0</v>
          </cell>
          <cell r="G1194">
            <v>0</v>
          </cell>
          <cell r="H1194">
            <v>0</v>
          </cell>
          <cell r="I1194">
            <v>0</v>
          </cell>
          <cell r="J1194">
            <v>0</v>
          </cell>
          <cell r="K1194">
            <v>0</v>
          </cell>
        </row>
        <row r="1195">
          <cell r="A1195" t="str">
            <v>14HREZN</v>
          </cell>
          <cell r="B1195" t="str">
            <v>DEPOSITOS CUENTA N 2 ACUERDO 1686 ME, BBC, BCC, EXT</v>
          </cell>
          <cell r="C1195">
            <v>0</v>
          </cell>
          <cell r="D1195">
            <v>0</v>
          </cell>
          <cell r="E1195">
            <v>0</v>
          </cell>
          <cell r="F1195">
            <v>0</v>
          </cell>
          <cell r="G1195">
            <v>0</v>
          </cell>
          <cell r="H1195">
            <v>0</v>
          </cell>
          <cell r="I1195">
            <v>0</v>
          </cell>
          <cell r="J1195">
            <v>0</v>
          </cell>
          <cell r="K1195">
            <v>0</v>
          </cell>
        </row>
        <row r="1196">
          <cell r="A1196" t="str">
            <v>-</v>
          </cell>
          <cell r="B1196" t="str">
            <v>COMISIONES A BENEFICIO FISCAL P.GAR.DEL ESTADO MN, BBC, BCC,</v>
          </cell>
          <cell r="C1196">
            <v>0</v>
          </cell>
          <cell r="D1196">
            <v>0</v>
          </cell>
          <cell r="E1196">
            <v>0</v>
          </cell>
          <cell r="F1196">
            <v>0</v>
          </cell>
          <cell r="G1196">
            <v>0</v>
          </cell>
          <cell r="H1196">
            <v>0</v>
          </cell>
          <cell r="I1196">
            <v>0</v>
          </cell>
          <cell r="J1196">
            <v>0</v>
          </cell>
          <cell r="K1196">
            <v>0</v>
          </cell>
        </row>
        <row r="1197">
          <cell r="A1197" t="str">
            <v>14HNEZN</v>
          </cell>
          <cell r="B1197" t="str">
            <v>DEPOSITO A LA VISTA "DIVISAS DE POSICION" ME, BBC, BCC, EXT</v>
          </cell>
          <cell r="C1197">
            <v>0</v>
          </cell>
          <cell r="D1197">
            <v>0</v>
          </cell>
          <cell r="E1197">
            <v>0</v>
          </cell>
          <cell r="F1197">
            <v>0</v>
          </cell>
          <cell r="G1197">
            <v>0</v>
          </cell>
          <cell r="H1197">
            <v>0</v>
          </cell>
          <cell r="I1197">
            <v>0</v>
          </cell>
          <cell r="J1197">
            <v>0</v>
          </cell>
          <cell r="K1197">
            <v>0</v>
          </cell>
        </row>
        <row r="1198">
          <cell r="A1198" t="str">
            <v>-</v>
          </cell>
          <cell r="B1198" t="str">
            <v>CUPONES NO COBRADOS P.REDENOM.TITULOS DEUDA EXT.MN, BBC, BCC</v>
          </cell>
          <cell r="C1198">
            <v>0</v>
          </cell>
          <cell r="D1198">
            <v>0</v>
          </cell>
          <cell r="E1198">
            <v>0</v>
          </cell>
          <cell r="F1198">
            <v>0</v>
          </cell>
          <cell r="G1198">
            <v>0</v>
          </cell>
          <cell r="H1198">
            <v>0</v>
          </cell>
          <cell r="I1198">
            <v>0</v>
          </cell>
          <cell r="J1198">
            <v>0</v>
          </cell>
          <cell r="K1198">
            <v>0</v>
          </cell>
        </row>
        <row r="1199">
          <cell r="A1199" t="str">
            <v>-</v>
          </cell>
          <cell r="B1199" t="str">
            <v>CUPONES VENCIDOS POR PAGAR PTF MN., BBC, BCC, EXT</v>
          </cell>
          <cell r="C1199">
            <v>0</v>
          </cell>
          <cell r="D1199">
            <v>0</v>
          </cell>
          <cell r="E1199">
            <v>0</v>
          </cell>
          <cell r="F1199">
            <v>0</v>
          </cell>
          <cell r="G1199">
            <v>0</v>
          </cell>
          <cell r="H1199">
            <v>0</v>
          </cell>
          <cell r="I1199">
            <v>0</v>
          </cell>
          <cell r="J1199">
            <v>0</v>
          </cell>
          <cell r="K1199">
            <v>0</v>
          </cell>
        </row>
        <row r="1200">
          <cell r="A1200" t="str">
            <v>-</v>
          </cell>
          <cell r="B1200" t="str">
            <v>DEPOSITOS A PLAZO EN UF BECH ACDO 1868 MN, BBC, BCC, EXT</v>
          </cell>
          <cell r="C1200">
            <v>0</v>
          </cell>
          <cell r="D1200">
            <v>0</v>
          </cell>
          <cell r="E1200">
            <v>0</v>
          </cell>
          <cell r="F1200">
            <v>0</v>
          </cell>
          <cell r="G1200">
            <v>0</v>
          </cell>
          <cell r="H1200">
            <v>0</v>
          </cell>
          <cell r="I1200">
            <v>0</v>
          </cell>
          <cell r="J1200">
            <v>0</v>
          </cell>
          <cell r="K1200">
            <v>0</v>
          </cell>
        </row>
        <row r="1201">
          <cell r="A1201" t="str">
            <v>-</v>
          </cell>
          <cell r="B1201" t="str">
            <v>REAJ PGAR DEPOSITOS A PLAZO UF BECH AC.1868 MN, BBC, BCC, EX</v>
          </cell>
          <cell r="C1201">
            <v>0</v>
          </cell>
          <cell r="D1201">
            <v>0</v>
          </cell>
          <cell r="E1201">
            <v>0</v>
          </cell>
          <cell r="F1201">
            <v>0</v>
          </cell>
          <cell r="G1201">
            <v>0</v>
          </cell>
          <cell r="H1201">
            <v>0</v>
          </cell>
          <cell r="I1201">
            <v>0</v>
          </cell>
          <cell r="J1201">
            <v>0</v>
          </cell>
          <cell r="K1201">
            <v>0</v>
          </cell>
        </row>
        <row r="1202">
          <cell r="A1202" t="str">
            <v>-</v>
          </cell>
          <cell r="B1202" t="str">
            <v xml:space="preserve">PRBC COMPRADOS CON PACTO DE RETROVENTA POR PAGAR, BBC, BCC, </v>
          </cell>
          <cell r="C1202">
            <v>0</v>
          </cell>
          <cell r="D1202">
            <v>0</v>
          </cell>
          <cell r="E1202">
            <v>0</v>
          </cell>
          <cell r="F1202">
            <v>0</v>
          </cell>
          <cell r="G1202">
            <v>0</v>
          </cell>
          <cell r="H1202">
            <v>0</v>
          </cell>
          <cell r="I1202">
            <v>0</v>
          </cell>
          <cell r="J1202">
            <v>0</v>
          </cell>
          <cell r="K1202">
            <v>0</v>
          </cell>
        </row>
        <row r="1203">
          <cell r="A1203" t="str">
            <v>14IYEZN</v>
          </cell>
          <cell r="B1203" t="str">
            <v xml:space="preserve">CUENTA ESP.ENAP CAP HORN METHANOL LTD.AC.1695 ME, BBC, BCC, </v>
          </cell>
          <cell r="C1203">
            <v>0</v>
          </cell>
          <cell r="D1203">
            <v>0</v>
          </cell>
          <cell r="E1203">
            <v>0</v>
          </cell>
          <cell r="F1203">
            <v>0</v>
          </cell>
          <cell r="G1203">
            <v>0</v>
          </cell>
          <cell r="H1203">
            <v>0</v>
          </cell>
          <cell r="I1203">
            <v>0</v>
          </cell>
          <cell r="J1203">
            <v>0</v>
          </cell>
          <cell r="K1203">
            <v>0</v>
          </cell>
        </row>
        <row r="1204">
          <cell r="A1204" t="str">
            <v>-</v>
          </cell>
          <cell r="B1204" t="str">
            <v>DEPOSITOS BANCO DEL ESTADO DE CHILE ACDO. 1917, BBC, BCC, EX</v>
          </cell>
          <cell r="C1204">
            <v>0</v>
          </cell>
          <cell r="D1204">
            <v>0</v>
          </cell>
          <cell r="E1204">
            <v>0</v>
          </cell>
          <cell r="F1204">
            <v>0</v>
          </cell>
          <cell r="G1204">
            <v>0</v>
          </cell>
          <cell r="H1204">
            <v>0</v>
          </cell>
          <cell r="I1204">
            <v>0</v>
          </cell>
          <cell r="J1204">
            <v>0</v>
          </cell>
          <cell r="K1204">
            <v>0</v>
          </cell>
        </row>
        <row r="1205">
          <cell r="A1205" t="str">
            <v>-</v>
          </cell>
          <cell r="B1205" t="str">
            <v>CUPONES VENCIDOS POR PAGAR MN, BBC, BCC, EXT</v>
          </cell>
          <cell r="C1205">
            <v>0</v>
          </cell>
          <cell r="D1205">
            <v>0</v>
          </cell>
          <cell r="E1205">
            <v>0</v>
          </cell>
          <cell r="F1205">
            <v>0</v>
          </cell>
          <cell r="G1205">
            <v>0</v>
          </cell>
          <cell r="H1205">
            <v>0</v>
          </cell>
          <cell r="I1205">
            <v>0</v>
          </cell>
          <cell r="J1205">
            <v>0</v>
          </cell>
          <cell r="K1205">
            <v>0</v>
          </cell>
        </row>
        <row r="1206">
          <cell r="A1206" t="str">
            <v>-</v>
          </cell>
          <cell r="B1206" t="str">
            <v>DEPOSITO DE LIQUIDEZ INSTITUCI, BBC, BCC, EXT</v>
          </cell>
          <cell r="C1206">
            <v>0</v>
          </cell>
          <cell r="D1206">
            <v>0</v>
          </cell>
          <cell r="E1206">
            <v>0</v>
          </cell>
          <cell r="F1206">
            <v>0</v>
          </cell>
          <cell r="G1206">
            <v>0</v>
          </cell>
          <cell r="H1206">
            <v>0</v>
          </cell>
          <cell r="I1206">
            <v>0</v>
          </cell>
          <cell r="J1206">
            <v>0</v>
          </cell>
          <cell r="K1206">
            <v>0</v>
          </cell>
        </row>
        <row r="1207">
          <cell r="A1207" t="str">
            <v>14BHWZN</v>
          </cell>
          <cell r="B1207" t="str">
            <v xml:space="preserve">  .DOCUM.EMIT.P.B.CENTRAL MN</v>
          </cell>
          <cell r="C1207">
            <v>14129895</v>
          </cell>
          <cell r="D1207">
            <v>14019315</v>
          </cell>
          <cell r="E1207">
            <v>14051669</v>
          </cell>
          <cell r="F1207">
            <v>14119554</v>
          </cell>
          <cell r="G1207">
            <v>14103726</v>
          </cell>
          <cell r="H1207">
            <v>14010513</v>
          </cell>
          <cell r="I1207">
            <v>13973850</v>
          </cell>
          <cell r="J1207">
            <v>14055517</v>
          </cell>
          <cell r="K1207">
            <v>13871975</v>
          </cell>
        </row>
        <row r="1208">
          <cell r="A1208" t="str">
            <v>14IDNZN</v>
          </cell>
          <cell r="B1208" t="str">
            <v>CAR-L.16282 ART.26-50 MN, BBC, BCC, NAC</v>
          </cell>
          <cell r="C1208">
            <v>0</v>
          </cell>
          <cell r="D1208">
            <v>0</v>
          </cell>
          <cell r="E1208">
            <v>0</v>
          </cell>
          <cell r="F1208">
            <v>0</v>
          </cell>
          <cell r="G1208">
            <v>0</v>
          </cell>
          <cell r="H1208">
            <v>0</v>
          </cell>
          <cell r="I1208">
            <v>0</v>
          </cell>
          <cell r="J1208">
            <v>0</v>
          </cell>
          <cell r="K1208">
            <v>0</v>
          </cell>
        </row>
        <row r="1209">
          <cell r="A1209" t="str">
            <v>14IENZN</v>
          </cell>
          <cell r="B1209" t="str">
            <v>CAR-ART.22-DL1078-SER-E  MN, BBC, BCC, NAC</v>
          </cell>
          <cell r="C1209">
            <v>0</v>
          </cell>
          <cell r="D1209">
            <v>0</v>
          </cell>
          <cell r="E1209">
            <v>0</v>
          </cell>
          <cell r="F1209">
            <v>0</v>
          </cell>
          <cell r="G1209">
            <v>0</v>
          </cell>
          <cell r="H1209">
            <v>0</v>
          </cell>
          <cell r="I1209">
            <v>0</v>
          </cell>
          <cell r="J1209">
            <v>0</v>
          </cell>
          <cell r="K1209">
            <v>0</v>
          </cell>
        </row>
        <row r="1210">
          <cell r="A1210" t="str">
            <v>14IJNZN</v>
          </cell>
          <cell r="B1210" t="str">
            <v>CAR SERIE F  MN, BBC, BCC, NAC</v>
          </cell>
          <cell r="C1210">
            <v>0</v>
          </cell>
          <cell r="D1210">
            <v>0</v>
          </cell>
          <cell r="E1210">
            <v>0</v>
          </cell>
          <cell r="F1210">
            <v>0</v>
          </cell>
          <cell r="G1210">
            <v>0</v>
          </cell>
          <cell r="H1210">
            <v>0</v>
          </cell>
          <cell r="I1210">
            <v>0</v>
          </cell>
          <cell r="J1210">
            <v>0</v>
          </cell>
          <cell r="K1210">
            <v>0</v>
          </cell>
        </row>
        <row r="1211">
          <cell r="A1211" t="str">
            <v>14IPNZN</v>
          </cell>
          <cell r="B1211" t="str">
            <v>REAJ.POR PAGAR SOBRE CAR, BBC, BCC, NAC</v>
          </cell>
          <cell r="C1211">
            <v>0</v>
          </cell>
          <cell r="D1211">
            <v>0</v>
          </cell>
          <cell r="E1211">
            <v>0</v>
          </cell>
          <cell r="F1211">
            <v>0</v>
          </cell>
          <cell r="G1211">
            <v>0</v>
          </cell>
          <cell r="H1211">
            <v>0</v>
          </cell>
          <cell r="I1211">
            <v>0</v>
          </cell>
          <cell r="J1211">
            <v>0</v>
          </cell>
          <cell r="K1211">
            <v>0</v>
          </cell>
        </row>
        <row r="1212">
          <cell r="A1212" t="str">
            <v>14GFNZN</v>
          </cell>
          <cell r="B1212" t="str">
            <v>PREV.SOCIAL-PAG.BCO.CTRAL.MN, BBC, BCC, NAC</v>
          </cell>
          <cell r="C1212">
            <v>0</v>
          </cell>
          <cell r="D1212">
            <v>0</v>
          </cell>
          <cell r="E1212">
            <v>0</v>
          </cell>
          <cell r="F1212">
            <v>0</v>
          </cell>
          <cell r="G1212">
            <v>0</v>
          </cell>
          <cell r="H1212">
            <v>0</v>
          </cell>
          <cell r="I1212">
            <v>0</v>
          </cell>
          <cell r="J1212">
            <v>0</v>
          </cell>
          <cell r="K1212">
            <v>0</v>
          </cell>
        </row>
        <row r="1213">
          <cell r="A1213" t="str">
            <v>14GHNZN</v>
          </cell>
          <cell r="B1213" t="str">
            <v>REAJ.P/PAGAR PAGARES PREVISION SOCIAL, BBC, BCC, NAC</v>
          </cell>
          <cell r="C1213">
            <v>0</v>
          </cell>
          <cell r="D1213">
            <v>0</v>
          </cell>
          <cell r="E1213">
            <v>0</v>
          </cell>
          <cell r="F1213">
            <v>0</v>
          </cell>
          <cell r="G1213">
            <v>0</v>
          </cell>
          <cell r="H1213">
            <v>0</v>
          </cell>
          <cell r="I1213">
            <v>0</v>
          </cell>
          <cell r="J1213">
            <v>0</v>
          </cell>
          <cell r="K1213">
            <v>0</v>
          </cell>
        </row>
        <row r="1214">
          <cell r="A1214" t="str">
            <v>-</v>
          </cell>
          <cell r="B1214" t="str">
            <v>CERT.P/COBERT.EXIT.CEPAC. ME, BBC, BCC, NAC</v>
          </cell>
          <cell r="C1214">
            <v>0</v>
          </cell>
          <cell r="D1214">
            <v>0</v>
          </cell>
          <cell r="E1214">
            <v>0</v>
          </cell>
          <cell r="F1214">
            <v>0</v>
          </cell>
          <cell r="G1214">
            <v>0</v>
          </cell>
          <cell r="H1214">
            <v>0</v>
          </cell>
          <cell r="I1214">
            <v>0</v>
          </cell>
          <cell r="J1214">
            <v>0</v>
          </cell>
          <cell r="K1214">
            <v>0</v>
          </cell>
        </row>
        <row r="1215">
          <cell r="A1215" t="str">
            <v>14HFNZN</v>
          </cell>
          <cell r="B1215" t="str">
            <v>PAGARES DESCONTABLES BCO. CENT., BBC, BCC, NAC</v>
          </cell>
          <cell r="C1215">
            <v>3070000</v>
          </cell>
          <cell r="D1215">
            <v>2709000</v>
          </cell>
          <cell r="E1215">
            <v>2796000</v>
          </cell>
          <cell r="F1215">
            <v>3020000</v>
          </cell>
          <cell r="G1215">
            <v>2847000</v>
          </cell>
          <cell r="H1215">
            <v>2741000</v>
          </cell>
          <cell r="I1215">
            <v>2526000</v>
          </cell>
          <cell r="J1215">
            <v>2471350</v>
          </cell>
          <cell r="K1215">
            <v>2432500</v>
          </cell>
        </row>
        <row r="1216">
          <cell r="A1216" t="str">
            <v>17CWNZN</v>
          </cell>
          <cell r="B1216" t="str">
            <v>PAGARES REAJUSTABLES DEL BANCO CENTRAL, BBC, BCC, NAC</v>
          </cell>
          <cell r="C1216">
            <v>42187</v>
          </cell>
          <cell r="D1216">
            <v>25979</v>
          </cell>
          <cell r="E1216">
            <v>8110</v>
          </cell>
          <cell r="F1216">
            <v>0</v>
          </cell>
          <cell r="G1216">
            <v>1702</v>
          </cell>
          <cell r="H1216">
            <v>1702</v>
          </cell>
          <cell r="I1216">
            <v>1702</v>
          </cell>
          <cell r="J1216">
            <v>0</v>
          </cell>
          <cell r="K1216">
            <v>0</v>
          </cell>
        </row>
        <row r="1217">
          <cell r="A1217" t="str">
            <v>17CVNZN</v>
          </cell>
          <cell r="B1217" t="str">
            <v>REAJUSTES P/PAGAR SOBRE PDBC MN, BBC, BCC, NAC</v>
          </cell>
          <cell r="C1217">
            <v>1212</v>
          </cell>
          <cell r="D1217">
            <v>714</v>
          </cell>
          <cell r="E1217">
            <v>282</v>
          </cell>
          <cell r="F1217">
            <v>0</v>
          </cell>
          <cell r="G1217">
            <v>0</v>
          </cell>
          <cell r="H1217">
            <v>-6</v>
          </cell>
          <cell r="I1217">
            <v>-8</v>
          </cell>
          <cell r="J1217">
            <v>0</v>
          </cell>
          <cell r="K1217">
            <v>0</v>
          </cell>
        </row>
        <row r="1218">
          <cell r="A1218" t="str">
            <v>17CYNZN</v>
          </cell>
          <cell r="B1218" t="str">
            <v>PAGARES REAJ.POR INTS.SOBRE ENCAJE MN, BBC, BCC, NAC</v>
          </cell>
          <cell r="C1218">
            <v>0</v>
          </cell>
          <cell r="D1218">
            <v>0</v>
          </cell>
          <cell r="E1218">
            <v>0</v>
          </cell>
          <cell r="F1218">
            <v>0</v>
          </cell>
          <cell r="G1218">
            <v>0</v>
          </cell>
          <cell r="H1218">
            <v>0</v>
          </cell>
          <cell r="I1218">
            <v>0</v>
          </cell>
          <cell r="J1218">
            <v>0</v>
          </cell>
          <cell r="K1218">
            <v>0</v>
          </cell>
        </row>
        <row r="1219">
          <cell r="A1219" t="str">
            <v>17CXNZN</v>
          </cell>
          <cell r="B1219" t="str">
            <v>REAJ.P/PAGAR S/PAGARES REAJ.P/INTS.S/ENCAJE MN, BBC, BCC, NA</v>
          </cell>
          <cell r="C1219">
            <v>0</v>
          </cell>
          <cell r="D1219">
            <v>0</v>
          </cell>
          <cell r="E1219">
            <v>0</v>
          </cell>
          <cell r="F1219">
            <v>0</v>
          </cell>
          <cell r="G1219">
            <v>0</v>
          </cell>
          <cell r="H1219">
            <v>0</v>
          </cell>
          <cell r="I1219">
            <v>0</v>
          </cell>
          <cell r="J1219">
            <v>0</v>
          </cell>
          <cell r="K1219">
            <v>0</v>
          </cell>
        </row>
        <row r="1220">
          <cell r="A1220" t="str">
            <v>-</v>
          </cell>
          <cell r="B1220" t="str">
            <v>PAGARES BCO.CENTRAL P.COMPROMISOS ME, BBC, BCC, NAC</v>
          </cell>
          <cell r="C1220">
            <v>0</v>
          </cell>
          <cell r="D1220">
            <v>0</v>
          </cell>
          <cell r="E1220">
            <v>0</v>
          </cell>
          <cell r="F1220">
            <v>0</v>
          </cell>
          <cell r="G1220">
            <v>0</v>
          </cell>
          <cell r="H1220">
            <v>0</v>
          </cell>
          <cell r="I1220">
            <v>0</v>
          </cell>
          <cell r="J1220">
            <v>0</v>
          </cell>
          <cell r="K1220">
            <v>0</v>
          </cell>
        </row>
        <row r="1221">
          <cell r="A1221" t="str">
            <v>-</v>
          </cell>
          <cell r="B1221" t="str">
            <v>PAGARES EN DOLARES USA BANCO CENTRAL DE CHILE, BBC, BCC, NAC</v>
          </cell>
          <cell r="C1221">
            <v>0</v>
          </cell>
          <cell r="D1221">
            <v>0</v>
          </cell>
          <cell r="E1221">
            <v>0</v>
          </cell>
          <cell r="F1221">
            <v>0</v>
          </cell>
          <cell r="G1221">
            <v>0</v>
          </cell>
          <cell r="H1221">
            <v>0</v>
          </cell>
          <cell r="I1221">
            <v>0</v>
          </cell>
          <cell r="J1221">
            <v>0</v>
          </cell>
          <cell r="K1221">
            <v>0</v>
          </cell>
        </row>
        <row r="1222">
          <cell r="A1222" t="str">
            <v>-</v>
          </cell>
          <cell r="B1222" t="str">
            <v>PAGARES EXPRESADOS EN DOLARES USA (ACDO.1470), BBC, BCC, NAC</v>
          </cell>
          <cell r="C1222">
            <v>0</v>
          </cell>
          <cell r="D1222">
            <v>0</v>
          </cell>
          <cell r="E1222">
            <v>0</v>
          </cell>
          <cell r="F1222">
            <v>0</v>
          </cell>
          <cell r="G1222">
            <v>0</v>
          </cell>
          <cell r="H1222">
            <v>0</v>
          </cell>
          <cell r="I1222">
            <v>0</v>
          </cell>
          <cell r="J1222">
            <v>0</v>
          </cell>
          <cell r="K1222">
            <v>0</v>
          </cell>
        </row>
        <row r="1223">
          <cell r="A1223" t="str">
            <v>14GRNZN</v>
          </cell>
          <cell r="B1223" t="str">
            <v>PAGARES BC.P.INST.SEC.PUB.P.DOLAR PREFERENCIAL MN, BBC, BCC,</v>
          </cell>
          <cell r="C1223">
            <v>0</v>
          </cell>
          <cell r="D1223">
            <v>0</v>
          </cell>
          <cell r="E1223">
            <v>0</v>
          </cell>
          <cell r="F1223">
            <v>0</v>
          </cell>
          <cell r="G1223">
            <v>0</v>
          </cell>
          <cell r="H1223">
            <v>0</v>
          </cell>
          <cell r="I1223">
            <v>0</v>
          </cell>
          <cell r="J1223">
            <v>0</v>
          </cell>
          <cell r="K1223">
            <v>0</v>
          </cell>
        </row>
        <row r="1224">
          <cell r="A1224" t="str">
            <v>14ANNZN</v>
          </cell>
          <cell r="B1224" t="str">
            <v>REAJ.P.PAGAR S.PAGARES BC.P.INST.SEC.PUB.P.DOLAR P, BBC, BCC</v>
          </cell>
          <cell r="C1224">
            <v>0</v>
          </cell>
          <cell r="D1224">
            <v>0</v>
          </cell>
          <cell r="E1224">
            <v>0</v>
          </cell>
          <cell r="F1224">
            <v>0</v>
          </cell>
          <cell r="G1224">
            <v>0</v>
          </cell>
          <cell r="H1224">
            <v>0</v>
          </cell>
          <cell r="I1224">
            <v>0</v>
          </cell>
          <cell r="J1224">
            <v>0</v>
          </cell>
          <cell r="K1224">
            <v>0</v>
          </cell>
        </row>
        <row r="1225">
          <cell r="A1225" t="str">
            <v>14APNZN</v>
          </cell>
          <cell r="B1225" t="str">
            <v>PAGARES POR DIFERENCIAL CAMBIARIO ACDO 1484, BBC, BCC, NAC</v>
          </cell>
          <cell r="C1225">
            <v>0</v>
          </cell>
          <cell r="D1225">
            <v>0</v>
          </cell>
          <cell r="E1225">
            <v>0</v>
          </cell>
          <cell r="F1225">
            <v>0</v>
          </cell>
          <cell r="G1225">
            <v>0</v>
          </cell>
          <cell r="H1225">
            <v>0</v>
          </cell>
          <cell r="I1225">
            <v>0</v>
          </cell>
          <cell r="J1225">
            <v>0</v>
          </cell>
          <cell r="K1225">
            <v>0</v>
          </cell>
        </row>
        <row r="1226">
          <cell r="A1226" t="str">
            <v>14AQNZN</v>
          </cell>
          <cell r="B1226" t="str">
            <v>REAJ.P.PAGAR S.PAGARES DIFERENCIAL CAMB.ACDO 1484, BBC, BCC,</v>
          </cell>
          <cell r="C1226">
            <v>0</v>
          </cell>
          <cell r="D1226">
            <v>0</v>
          </cell>
          <cell r="E1226">
            <v>0</v>
          </cell>
          <cell r="F1226">
            <v>0</v>
          </cell>
          <cell r="G1226">
            <v>0</v>
          </cell>
          <cell r="H1226">
            <v>0</v>
          </cell>
          <cell r="I1226">
            <v>0</v>
          </cell>
          <cell r="J1226">
            <v>0</v>
          </cell>
          <cell r="K1226">
            <v>0</v>
          </cell>
        </row>
        <row r="1227">
          <cell r="A1227" t="str">
            <v>14BRNZN</v>
          </cell>
          <cell r="B1227" t="str">
            <v>PAGARES POR DIFERENCIAL CAMBIARIO VENC.REAJUSTADOS, BBC, BCC</v>
          </cell>
          <cell r="C1227">
            <v>18</v>
          </cell>
          <cell r="D1227">
            <v>18</v>
          </cell>
          <cell r="E1227">
            <v>18</v>
          </cell>
          <cell r="F1227">
            <v>18</v>
          </cell>
          <cell r="G1227">
            <v>18</v>
          </cell>
          <cell r="H1227">
            <v>18</v>
          </cell>
          <cell r="I1227">
            <v>18</v>
          </cell>
          <cell r="J1227">
            <v>18</v>
          </cell>
          <cell r="K1227">
            <v>18</v>
          </cell>
        </row>
        <row r="1228">
          <cell r="A1228" t="str">
            <v>14ASNZN</v>
          </cell>
          <cell r="B1228" t="str">
            <v xml:space="preserve">PAGARE BCO.CENTRAL P.ADQ.DE LETRAS DE CREDITO ME, BBC, BCC, </v>
          </cell>
          <cell r="C1228">
            <v>0</v>
          </cell>
          <cell r="D1228">
            <v>0</v>
          </cell>
          <cell r="E1228">
            <v>0</v>
          </cell>
          <cell r="F1228">
            <v>0</v>
          </cell>
          <cell r="G1228">
            <v>0</v>
          </cell>
          <cell r="H1228">
            <v>0</v>
          </cell>
          <cell r="I1228">
            <v>0</v>
          </cell>
          <cell r="J1228">
            <v>0</v>
          </cell>
          <cell r="K1228">
            <v>0</v>
          </cell>
        </row>
        <row r="1229">
          <cell r="A1229" t="str">
            <v>14AWNZN</v>
          </cell>
          <cell r="B1229" t="str">
            <v>REAJ.P.PAGAR S.PAGARE B.C.LETRAS DE CREDITO, BBC, BCC, NAC</v>
          </cell>
          <cell r="C1229">
            <v>0</v>
          </cell>
          <cell r="D1229">
            <v>0</v>
          </cell>
          <cell r="E1229">
            <v>0</v>
          </cell>
          <cell r="F1229">
            <v>0</v>
          </cell>
          <cell r="G1229">
            <v>0</v>
          </cell>
          <cell r="H1229">
            <v>0</v>
          </cell>
          <cell r="I1229">
            <v>0</v>
          </cell>
          <cell r="J1229">
            <v>0</v>
          </cell>
          <cell r="K1229">
            <v>0</v>
          </cell>
        </row>
        <row r="1230">
          <cell r="A1230" t="str">
            <v>14ARNZN</v>
          </cell>
          <cell r="B1230" t="str">
            <v>PAGARES BC.P.REPROGRAMACION DE DEUDAS ME, BBC, BCC, NAC</v>
          </cell>
          <cell r="C1230">
            <v>0</v>
          </cell>
          <cell r="D1230">
            <v>0</v>
          </cell>
          <cell r="E1230">
            <v>0</v>
          </cell>
          <cell r="F1230">
            <v>0</v>
          </cell>
          <cell r="G1230">
            <v>0</v>
          </cell>
          <cell r="H1230">
            <v>0</v>
          </cell>
          <cell r="I1230">
            <v>0</v>
          </cell>
          <cell r="J1230">
            <v>0</v>
          </cell>
          <cell r="K1230">
            <v>0</v>
          </cell>
        </row>
        <row r="1231">
          <cell r="A1231" t="str">
            <v>14ATNZN</v>
          </cell>
          <cell r="B1231" t="str">
            <v>REAJUSTES P.PAGAR S.PAG.BC.POR REPROG.DE DEUDAS MN, BBC, BCC</v>
          </cell>
          <cell r="C1231">
            <v>0</v>
          </cell>
          <cell r="D1231">
            <v>0</v>
          </cell>
          <cell r="E1231">
            <v>0</v>
          </cell>
          <cell r="F1231">
            <v>0</v>
          </cell>
          <cell r="G1231">
            <v>0</v>
          </cell>
          <cell r="H1231">
            <v>0</v>
          </cell>
          <cell r="I1231">
            <v>0</v>
          </cell>
          <cell r="J1231">
            <v>0</v>
          </cell>
          <cell r="K1231">
            <v>0</v>
          </cell>
        </row>
        <row r="1232">
          <cell r="A1232" t="str">
            <v>14AUNZN</v>
          </cell>
          <cell r="B1232" t="str">
            <v>PAGARES BCO.CENTRAL P.ADQUISICION BONOS BANCARIOS, BBC, BCC,</v>
          </cell>
          <cell r="C1232">
            <v>0</v>
          </cell>
          <cell r="D1232">
            <v>0</v>
          </cell>
          <cell r="E1232">
            <v>0</v>
          </cell>
          <cell r="F1232">
            <v>0</v>
          </cell>
          <cell r="G1232">
            <v>0</v>
          </cell>
          <cell r="H1232">
            <v>0</v>
          </cell>
          <cell r="I1232">
            <v>0</v>
          </cell>
          <cell r="J1232">
            <v>0</v>
          </cell>
          <cell r="K1232">
            <v>0</v>
          </cell>
        </row>
        <row r="1233">
          <cell r="A1233" t="str">
            <v>14AXNZN</v>
          </cell>
          <cell r="B1233" t="str">
            <v>PAGARES REAJUSTABLES CON PAGO EN CUPONES(P.R.C), BBC, BCC, N</v>
          </cell>
          <cell r="C1233">
            <v>3631177</v>
          </cell>
          <cell r="D1233">
            <v>3580186</v>
          </cell>
          <cell r="E1233">
            <v>3530674</v>
          </cell>
          <cell r="F1233">
            <v>3481589</v>
          </cell>
          <cell r="G1233">
            <v>3431965</v>
          </cell>
          <cell r="H1233">
            <v>3384491</v>
          </cell>
          <cell r="I1233">
            <v>3329690</v>
          </cell>
          <cell r="J1233">
            <v>3271668</v>
          </cell>
          <cell r="K1233">
            <v>3212483</v>
          </cell>
        </row>
        <row r="1234">
          <cell r="A1234" t="str">
            <v>14AVNZN</v>
          </cell>
          <cell r="B1234" t="str">
            <v xml:space="preserve">REAJ.P.PAGAR S/PAGARES REAJ.C.PAGO CUPONES (PRC), BBC, BCC, </v>
          </cell>
          <cell r="C1234">
            <v>1289686</v>
          </cell>
          <cell r="D1234">
            <v>1350621</v>
          </cell>
          <cell r="E1234">
            <v>1239518</v>
          </cell>
          <cell r="F1234">
            <v>1168368</v>
          </cell>
          <cell r="G1234">
            <v>1173912</v>
          </cell>
          <cell r="H1234">
            <v>1090690</v>
          </cell>
          <cell r="I1234">
            <v>1096897</v>
          </cell>
          <cell r="J1234">
            <v>1051248</v>
          </cell>
          <cell r="K1234">
            <v>908339</v>
          </cell>
        </row>
        <row r="1235">
          <cell r="A1235" t="str">
            <v>14AYNZN</v>
          </cell>
          <cell r="B1235" t="str">
            <v>PAGARES B.CEN.P.REPROGRAMACION DEUDAS HIPOTECARIAS, BBC, BCC</v>
          </cell>
          <cell r="C1235">
            <v>0</v>
          </cell>
          <cell r="D1235">
            <v>0</v>
          </cell>
          <cell r="E1235">
            <v>0</v>
          </cell>
          <cell r="F1235">
            <v>0</v>
          </cell>
          <cell r="G1235">
            <v>0</v>
          </cell>
          <cell r="H1235">
            <v>0</v>
          </cell>
          <cell r="I1235">
            <v>0</v>
          </cell>
          <cell r="J1235">
            <v>0</v>
          </cell>
          <cell r="K1235">
            <v>0</v>
          </cell>
        </row>
        <row r="1236">
          <cell r="A1236" t="str">
            <v>14AZNZN</v>
          </cell>
          <cell r="B1236" t="str">
            <v>REAJ.P.PAGAR.S.PAGARES P.REPROGRAM.DEUDAS HIPOTEC., BBC, BCC</v>
          </cell>
          <cell r="C1236">
            <v>0</v>
          </cell>
          <cell r="D1236">
            <v>0</v>
          </cell>
          <cell r="E1236">
            <v>0</v>
          </cell>
          <cell r="F1236">
            <v>0</v>
          </cell>
          <cell r="G1236">
            <v>0</v>
          </cell>
          <cell r="H1236">
            <v>0</v>
          </cell>
          <cell r="I1236">
            <v>0</v>
          </cell>
          <cell r="J1236">
            <v>0</v>
          </cell>
          <cell r="K1236">
            <v>0</v>
          </cell>
        </row>
        <row r="1237">
          <cell r="A1237" t="str">
            <v>14BCNZN</v>
          </cell>
          <cell r="B1237" t="str">
            <v>PAGARES BCO.CENTRAL P.DOCTOS DE CRED.HIPOT.ADQ.MN, BBC, BCC,</v>
          </cell>
          <cell r="C1237">
            <v>0</v>
          </cell>
          <cell r="D1237">
            <v>0</v>
          </cell>
          <cell r="E1237">
            <v>0</v>
          </cell>
          <cell r="F1237">
            <v>0</v>
          </cell>
          <cell r="G1237">
            <v>0</v>
          </cell>
          <cell r="H1237">
            <v>0</v>
          </cell>
          <cell r="I1237">
            <v>0</v>
          </cell>
          <cell r="J1237">
            <v>0</v>
          </cell>
          <cell r="K1237">
            <v>0</v>
          </cell>
        </row>
        <row r="1238">
          <cell r="A1238" t="str">
            <v>14BENZN</v>
          </cell>
          <cell r="B1238" t="str">
            <v>PAGARES POR COMPRA DE CARTERA ACDO.1555 MN, BBC, BCC, NAC</v>
          </cell>
          <cell r="C1238">
            <v>0</v>
          </cell>
          <cell r="D1238">
            <v>0</v>
          </cell>
          <cell r="E1238">
            <v>0</v>
          </cell>
          <cell r="F1238">
            <v>0</v>
          </cell>
          <cell r="G1238">
            <v>0</v>
          </cell>
          <cell r="H1238">
            <v>0</v>
          </cell>
          <cell r="I1238">
            <v>0</v>
          </cell>
          <cell r="J1238">
            <v>0</v>
          </cell>
          <cell r="K1238">
            <v>0</v>
          </cell>
        </row>
        <row r="1239">
          <cell r="A1239" t="str">
            <v>14BFNZN</v>
          </cell>
          <cell r="B1239" t="str">
            <v>REAJ.P.PAGAR S.PAGARES P.CPRA. CARTERA ACDO.1555 M, BBC, BCC</v>
          </cell>
          <cell r="C1239">
            <v>0</v>
          </cell>
          <cell r="D1239">
            <v>0</v>
          </cell>
          <cell r="E1239">
            <v>0</v>
          </cell>
          <cell r="F1239">
            <v>0</v>
          </cell>
          <cell r="G1239">
            <v>0</v>
          </cell>
          <cell r="H1239">
            <v>0</v>
          </cell>
          <cell r="I1239">
            <v>0</v>
          </cell>
          <cell r="J1239">
            <v>0</v>
          </cell>
          <cell r="K1239">
            <v>0</v>
          </cell>
        </row>
        <row r="1240">
          <cell r="A1240" t="str">
            <v>14BGNZN</v>
          </cell>
          <cell r="B1240" t="str">
            <v>PAGARES BCO.CENTRAL P.REPROG.CREDITOS DE CONSUMO M, BBC, BCC</v>
          </cell>
          <cell r="C1240">
            <v>0</v>
          </cell>
          <cell r="D1240">
            <v>0</v>
          </cell>
          <cell r="E1240">
            <v>0</v>
          </cell>
          <cell r="F1240">
            <v>0</v>
          </cell>
          <cell r="G1240">
            <v>0</v>
          </cell>
          <cell r="H1240">
            <v>0</v>
          </cell>
          <cell r="I1240">
            <v>0</v>
          </cell>
          <cell r="J1240">
            <v>0</v>
          </cell>
          <cell r="K1240">
            <v>0</v>
          </cell>
        </row>
        <row r="1241">
          <cell r="A1241" t="str">
            <v>14BHNZN</v>
          </cell>
          <cell r="B1241" t="str">
            <v>REAJ.PAGARES B.CENT.P.REPROG.CREDITOS DE CONSUMO M, BBC, BCC</v>
          </cell>
          <cell r="C1241">
            <v>0</v>
          </cell>
          <cell r="D1241">
            <v>0</v>
          </cell>
          <cell r="E1241">
            <v>0</v>
          </cell>
          <cell r="F1241">
            <v>0</v>
          </cell>
          <cell r="G1241">
            <v>0</v>
          </cell>
          <cell r="H1241">
            <v>0</v>
          </cell>
          <cell r="I1241">
            <v>0</v>
          </cell>
          <cell r="J1241">
            <v>0</v>
          </cell>
          <cell r="K1241">
            <v>0</v>
          </cell>
        </row>
        <row r="1242">
          <cell r="A1242" t="str">
            <v>-</v>
          </cell>
          <cell r="B1242" t="str">
            <v>PAGARES B.CENT.EXPR.EN DOLARES C.DESCTO.ACDO 1578M, BBC, BCC</v>
          </cell>
          <cell r="C1242">
            <v>0</v>
          </cell>
          <cell r="D1242">
            <v>0</v>
          </cell>
          <cell r="E1242">
            <v>0</v>
          </cell>
          <cell r="F1242">
            <v>0</v>
          </cell>
          <cell r="G1242">
            <v>0</v>
          </cell>
          <cell r="H1242">
            <v>0</v>
          </cell>
          <cell r="I1242">
            <v>0</v>
          </cell>
          <cell r="J1242">
            <v>0</v>
          </cell>
          <cell r="K1242">
            <v>0</v>
          </cell>
        </row>
        <row r="1243">
          <cell r="A1243" t="str">
            <v>14BLNZN</v>
          </cell>
          <cell r="B1243" t="str">
            <v>PAGARES BC.REPROGRAM.DEUDAS S.PRODUCT.ACDO 1578  M, BBC, BCC</v>
          </cell>
          <cell r="C1243">
            <v>0</v>
          </cell>
          <cell r="D1243">
            <v>0</v>
          </cell>
          <cell r="E1243">
            <v>0</v>
          </cell>
          <cell r="F1243">
            <v>0</v>
          </cell>
          <cell r="G1243">
            <v>0</v>
          </cell>
          <cell r="H1243">
            <v>0</v>
          </cell>
          <cell r="I1243">
            <v>0</v>
          </cell>
          <cell r="J1243">
            <v>0</v>
          </cell>
          <cell r="K1243">
            <v>0</v>
          </cell>
        </row>
        <row r="1244">
          <cell r="A1244" t="str">
            <v>14BMNZN</v>
          </cell>
          <cell r="B1244" t="str">
            <v>REAJ.P.PAGAR P.PAGARES BC.P.REPROG.DEV.SEC.PROD. M, BBC, BCC</v>
          </cell>
          <cell r="C1244">
            <v>0</v>
          </cell>
          <cell r="D1244">
            <v>0</v>
          </cell>
          <cell r="E1244">
            <v>0</v>
          </cell>
          <cell r="F1244">
            <v>0</v>
          </cell>
          <cell r="G1244">
            <v>0</v>
          </cell>
          <cell r="H1244">
            <v>0</v>
          </cell>
          <cell r="I1244">
            <v>0</v>
          </cell>
          <cell r="J1244">
            <v>0</v>
          </cell>
          <cell r="K1244">
            <v>0</v>
          </cell>
        </row>
        <row r="1245">
          <cell r="A1245" t="str">
            <v>-</v>
          </cell>
          <cell r="B1245" t="str">
            <v>PAGARES B.C.P/SALDO PRECIO BCO.DEL ESTADO ME., BBC, BCC, NAC</v>
          </cell>
          <cell r="C1245">
            <v>0</v>
          </cell>
          <cell r="D1245">
            <v>0</v>
          </cell>
          <cell r="E1245">
            <v>0</v>
          </cell>
          <cell r="F1245">
            <v>0</v>
          </cell>
          <cell r="G1245">
            <v>0</v>
          </cell>
          <cell r="H1245">
            <v>0</v>
          </cell>
          <cell r="I1245">
            <v>0</v>
          </cell>
          <cell r="J1245">
            <v>0</v>
          </cell>
          <cell r="K1245">
            <v>0</v>
          </cell>
        </row>
        <row r="1246">
          <cell r="A1246" t="str">
            <v>-</v>
          </cell>
          <cell r="B1246" t="str">
            <v>CERT.DEPOSITOS INTRANSF.EXPRESADOS EN US$ AC.1649, BBC, BCC,</v>
          </cell>
          <cell r="C1246">
            <v>0</v>
          </cell>
          <cell r="D1246">
            <v>0</v>
          </cell>
          <cell r="E1246">
            <v>0</v>
          </cell>
          <cell r="F1246">
            <v>0</v>
          </cell>
          <cell r="G1246">
            <v>0</v>
          </cell>
          <cell r="H1246">
            <v>0</v>
          </cell>
          <cell r="I1246">
            <v>0</v>
          </cell>
          <cell r="J1246">
            <v>0</v>
          </cell>
          <cell r="K1246">
            <v>0</v>
          </cell>
        </row>
        <row r="1247">
          <cell r="A1247" t="str">
            <v>14BTNZN</v>
          </cell>
          <cell r="B1247" t="str">
            <v>CERTIFICADO DE DEPOSITOS ACDO.1695 MN, BBC, BCC, NAC</v>
          </cell>
          <cell r="C1247">
            <v>0</v>
          </cell>
          <cell r="D1247">
            <v>0</v>
          </cell>
          <cell r="E1247">
            <v>0</v>
          </cell>
          <cell r="F1247">
            <v>0</v>
          </cell>
          <cell r="G1247">
            <v>0</v>
          </cell>
          <cell r="H1247">
            <v>0</v>
          </cell>
          <cell r="I1247">
            <v>0</v>
          </cell>
          <cell r="J1247">
            <v>0</v>
          </cell>
          <cell r="K1247">
            <v>0</v>
          </cell>
        </row>
        <row r="1248">
          <cell r="A1248" t="str">
            <v>14BUNZN</v>
          </cell>
          <cell r="B1248" t="str">
            <v>REAJ.P.PAGAR POR CERTIFICADO DE DEPOSITOS AC.1695, BBC, BCC,</v>
          </cell>
          <cell r="C1248">
            <v>0</v>
          </cell>
          <cell r="D1248">
            <v>0</v>
          </cell>
          <cell r="E1248">
            <v>0</v>
          </cell>
          <cell r="F1248">
            <v>0</v>
          </cell>
          <cell r="G1248">
            <v>0</v>
          </cell>
          <cell r="H1248">
            <v>0</v>
          </cell>
          <cell r="I1248">
            <v>0</v>
          </cell>
          <cell r="J1248">
            <v>0</v>
          </cell>
          <cell r="K1248">
            <v>0</v>
          </cell>
        </row>
        <row r="1249">
          <cell r="A1249" t="str">
            <v>14BWNZN</v>
          </cell>
          <cell r="B1249" t="str">
            <v>TIT.RECON.DEU CAP.19 COMPEN.DE NORMAS CAMB.INTERN., BBC, BCC</v>
          </cell>
          <cell r="C1249">
            <v>0</v>
          </cell>
          <cell r="D1249">
            <v>0</v>
          </cell>
          <cell r="E1249">
            <v>0</v>
          </cell>
          <cell r="F1249">
            <v>0</v>
          </cell>
          <cell r="G1249">
            <v>0</v>
          </cell>
          <cell r="H1249">
            <v>0</v>
          </cell>
          <cell r="I1249">
            <v>0</v>
          </cell>
          <cell r="J1249">
            <v>0</v>
          </cell>
          <cell r="K1249">
            <v>0</v>
          </cell>
        </row>
        <row r="1250">
          <cell r="A1250" t="str">
            <v>14HZNZN</v>
          </cell>
          <cell r="B1250" t="str">
            <v>CERTIFICADOS EXPRESADOS EN UF ACDO 1691, BBC, BCC, NAC</v>
          </cell>
          <cell r="C1250">
            <v>0</v>
          </cell>
          <cell r="D1250">
            <v>0</v>
          </cell>
          <cell r="E1250">
            <v>0</v>
          </cell>
          <cell r="F1250">
            <v>0</v>
          </cell>
          <cell r="G1250">
            <v>0</v>
          </cell>
          <cell r="H1250">
            <v>0</v>
          </cell>
          <cell r="I1250">
            <v>0</v>
          </cell>
          <cell r="J1250">
            <v>0</v>
          </cell>
          <cell r="K1250">
            <v>0</v>
          </cell>
        </row>
        <row r="1251">
          <cell r="A1251" t="str">
            <v>14IRNZN</v>
          </cell>
          <cell r="B1251" t="str">
            <v>REAJ.P/PAGAR POR CERTIFICADOS"EXPRESADOS UF"AC.169, BBC, BCC</v>
          </cell>
          <cell r="C1251">
            <v>0</v>
          </cell>
          <cell r="D1251">
            <v>0</v>
          </cell>
          <cell r="E1251">
            <v>0</v>
          </cell>
          <cell r="F1251">
            <v>0</v>
          </cell>
          <cell r="G1251">
            <v>0</v>
          </cell>
          <cell r="H1251">
            <v>0</v>
          </cell>
          <cell r="I1251">
            <v>0</v>
          </cell>
          <cell r="J1251">
            <v>0</v>
          </cell>
          <cell r="K1251">
            <v>0</v>
          </cell>
        </row>
        <row r="1252">
          <cell r="A1252" t="str">
            <v>14BINZN</v>
          </cell>
          <cell r="B1252" t="str">
            <v>PAGARES BC P/REPROG.DEUDAS INS.FIN.LIQ.ACDO 1589 M, BBC, BCC</v>
          </cell>
          <cell r="C1252">
            <v>0</v>
          </cell>
          <cell r="D1252">
            <v>0</v>
          </cell>
          <cell r="E1252">
            <v>0</v>
          </cell>
          <cell r="F1252">
            <v>0</v>
          </cell>
          <cell r="G1252">
            <v>0</v>
          </cell>
          <cell r="H1252">
            <v>0</v>
          </cell>
          <cell r="I1252">
            <v>0</v>
          </cell>
          <cell r="J1252">
            <v>0</v>
          </cell>
          <cell r="K1252">
            <v>0</v>
          </cell>
        </row>
        <row r="1253">
          <cell r="A1253" t="str">
            <v>14BVNZN</v>
          </cell>
          <cell r="B1253" t="str">
            <v>REAJ.P/PGAR S/PAG.BC REPR.DEUD.I.FIN.LIQ.AC 1589 M, BBC, BCC</v>
          </cell>
          <cell r="C1253">
            <v>0</v>
          </cell>
          <cell r="D1253">
            <v>0</v>
          </cell>
          <cell r="E1253">
            <v>0</v>
          </cell>
          <cell r="F1253">
            <v>0</v>
          </cell>
          <cell r="G1253">
            <v>0</v>
          </cell>
          <cell r="H1253">
            <v>0</v>
          </cell>
          <cell r="I1253">
            <v>0</v>
          </cell>
          <cell r="J1253">
            <v>0</v>
          </cell>
          <cell r="K1253">
            <v>0</v>
          </cell>
        </row>
        <row r="1254">
          <cell r="A1254" t="str">
            <v>14GGNZN</v>
          </cell>
          <cell r="B1254" t="str">
            <v>EFECTOS DE COMERCIO POR REDENOM.TITULOS, BBC, BCC, NAC</v>
          </cell>
          <cell r="C1254">
            <v>45407</v>
          </cell>
          <cell r="D1254">
            <v>45407</v>
          </cell>
          <cell r="E1254">
            <v>45407</v>
          </cell>
          <cell r="F1254">
            <v>44967</v>
          </cell>
          <cell r="G1254">
            <v>44967</v>
          </cell>
          <cell r="H1254">
            <v>44570</v>
          </cell>
          <cell r="I1254">
            <v>44197</v>
          </cell>
          <cell r="J1254">
            <v>44197</v>
          </cell>
          <cell r="K1254">
            <v>44197</v>
          </cell>
        </row>
        <row r="1255">
          <cell r="A1255" t="str">
            <v>14GKNZN</v>
          </cell>
          <cell r="B1255" t="str">
            <v>REAJ.P.PGAR.S/EFECTOS DE COM.P.REDENOM. TITULOS MN, BBC, BCC</v>
          </cell>
          <cell r="C1255">
            <v>66177</v>
          </cell>
          <cell r="D1255">
            <v>66123</v>
          </cell>
          <cell r="E1255">
            <v>66792</v>
          </cell>
          <cell r="F1255">
            <v>66628</v>
          </cell>
          <cell r="G1255">
            <v>66949</v>
          </cell>
          <cell r="H1255">
            <v>65412</v>
          </cell>
          <cell r="I1255">
            <v>64173</v>
          </cell>
          <cell r="J1255">
            <v>64096</v>
          </cell>
          <cell r="K1255">
            <v>64216</v>
          </cell>
        </row>
        <row r="1256">
          <cell r="A1256" t="str">
            <v>14HSNZN</v>
          </cell>
          <cell r="B1256" t="str">
            <v>PAGARES REAJ.TASA DE INTERES FLOTANTE (PTF)  MN, BBC, BCC, N</v>
          </cell>
          <cell r="C1256">
            <v>185</v>
          </cell>
          <cell r="D1256">
            <v>185</v>
          </cell>
          <cell r="E1256">
            <v>185</v>
          </cell>
          <cell r="F1256">
            <v>141</v>
          </cell>
          <cell r="G1256">
            <v>89</v>
          </cell>
          <cell r="H1256">
            <v>87</v>
          </cell>
          <cell r="I1256">
            <v>0</v>
          </cell>
          <cell r="J1256">
            <v>0</v>
          </cell>
          <cell r="K1256">
            <v>0</v>
          </cell>
        </row>
        <row r="1257">
          <cell r="A1257" t="str">
            <v>14HTNZN</v>
          </cell>
          <cell r="B1257" t="str">
            <v>REAJ.P/PGAR S/PAGARES REAJ.TASA DE INTS.FLOTANTE M, BBC, BCC</v>
          </cell>
          <cell r="C1257">
            <v>550</v>
          </cell>
          <cell r="D1257">
            <v>549</v>
          </cell>
          <cell r="E1257">
            <v>554</v>
          </cell>
          <cell r="F1257">
            <v>427</v>
          </cell>
          <cell r="G1257">
            <v>268</v>
          </cell>
          <cell r="H1257">
            <v>261</v>
          </cell>
          <cell r="I1257">
            <v>0</v>
          </cell>
          <cell r="J1257">
            <v>0</v>
          </cell>
          <cell r="K1257">
            <v>0</v>
          </cell>
        </row>
        <row r="1258">
          <cell r="A1258" t="str">
            <v>14HUNZN</v>
          </cell>
          <cell r="B1258" t="str">
            <v>PAGARES BCO.CENTRAL CAP.18 COMP.NOR.CAMB.INTERN. M, BBC, BCC</v>
          </cell>
          <cell r="C1258">
            <v>0</v>
          </cell>
          <cell r="D1258">
            <v>0</v>
          </cell>
          <cell r="E1258">
            <v>0</v>
          </cell>
          <cell r="F1258">
            <v>0</v>
          </cell>
          <cell r="G1258">
            <v>0</v>
          </cell>
          <cell r="H1258">
            <v>0</v>
          </cell>
          <cell r="I1258">
            <v>0</v>
          </cell>
          <cell r="J1258">
            <v>0</v>
          </cell>
          <cell r="K1258">
            <v>0</v>
          </cell>
        </row>
        <row r="1259">
          <cell r="A1259" t="str">
            <v>14HWNZN</v>
          </cell>
          <cell r="B1259" t="str">
            <v>PAGARES EN UF.AC 1836 PROV.DE CERTIF.EN US$, BBC, BCC, NAC</v>
          </cell>
          <cell r="C1259">
            <v>159923</v>
          </cell>
          <cell r="D1259">
            <v>159923</v>
          </cell>
          <cell r="E1259">
            <v>159923</v>
          </cell>
          <cell r="F1259">
            <v>0</v>
          </cell>
          <cell r="G1259">
            <v>0</v>
          </cell>
          <cell r="H1259">
            <v>0</v>
          </cell>
          <cell r="I1259">
            <v>0</v>
          </cell>
          <cell r="J1259">
            <v>0</v>
          </cell>
          <cell r="K1259">
            <v>0</v>
          </cell>
        </row>
        <row r="1260">
          <cell r="A1260" t="str">
            <v>14HXNZN</v>
          </cell>
          <cell r="B1260" t="str">
            <v>REAJ.P.PAGAR POR PAGARES EN UF ACDO.1836, BBC, BCC, NAC</v>
          </cell>
          <cell r="C1260">
            <v>3285</v>
          </cell>
          <cell r="D1260">
            <v>3206</v>
          </cell>
          <cell r="E1260">
            <v>4184</v>
          </cell>
          <cell r="F1260">
            <v>0</v>
          </cell>
          <cell r="G1260">
            <v>0</v>
          </cell>
          <cell r="H1260">
            <v>0</v>
          </cell>
          <cell r="I1260">
            <v>0</v>
          </cell>
          <cell r="J1260">
            <v>0</v>
          </cell>
          <cell r="K1260">
            <v>0</v>
          </cell>
        </row>
        <row r="1261">
          <cell r="A1261" t="str">
            <v>14IUNZN</v>
          </cell>
          <cell r="B1261" t="str">
            <v>PAGARES BC POR REPAC.SALDOS DE PRECIO C/BECH MN, BBC, BCC, N</v>
          </cell>
          <cell r="C1261">
            <v>0</v>
          </cell>
          <cell r="D1261">
            <v>0</v>
          </cell>
          <cell r="E1261">
            <v>0</v>
          </cell>
          <cell r="F1261">
            <v>0</v>
          </cell>
          <cell r="G1261">
            <v>0</v>
          </cell>
          <cell r="H1261">
            <v>0</v>
          </cell>
          <cell r="I1261">
            <v>0</v>
          </cell>
          <cell r="J1261">
            <v>0</v>
          </cell>
          <cell r="K1261">
            <v>0</v>
          </cell>
        </row>
        <row r="1262">
          <cell r="A1262" t="str">
            <v>14IVNZN</v>
          </cell>
          <cell r="B1262" t="str">
            <v>REAJ.P.PAGAR POR SALDOS DE PRECIO C/BCO.ESTADO MN, BBC, BCC,</v>
          </cell>
          <cell r="C1262">
            <v>0</v>
          </cell>
          <cell r="D1262">
            <v>0</v>
          </cell>
          <cell r="E1262">
            <v>0</v>
          </cell>
          <cell r="F1262">
            <v>0</v>
          </cell>
          <cell r="G1262">
            <v>0</v>
          </cell>
          <cell r="H1262">
            <v>0</v>
          </cell>
          <cell r="I1262">
            <v>0</v>
          </cell>
          <cell r="J1262">
            <v>0</v>
          </cell>
          <cell r="K1262">
            <v>0</v>
          </cell>
        </row>
        <row r="1263">
          <cell r="A1263" t="str">
            <v>14JCNZN</v>
          </cell>
          <cell r="B1263" t="str">
            <v>PAGARES UF BECH P.DEUDAS ASUMIDAS BUF-BHC AC.91, BBC, BCC, N</v>
          </cell>
          <cell r="C1263">
            <v>0</v>
          </cell>
          <cell r="D1263">
            <v>0</v>
          </cell>
          <cell r="E1263">
            <v>0</v>
          </cell>
          <cell r="F1263">
            <v>0</v>
          </cell>
          <cell r="G1263">
            <v>0</v>
          </cell>
          <cell r="H1263">
            <v>0</v>
          </cell>
          <cell r="I1263">
            <v>0</v>
          </cell>
          <cell r="J1263">
            <v>0</v>
          </cell>
          <cell r="K1263">
            <v>0</v>
          </cell>
        </row>
        <row r="1264">
          <cell r="A1264" t="str">
            <v>14JDNZN</v>
          </cell>
          <cell r="B1264" t="str">
            <v>PAGARES UF BECH P.DEUDAS ASUMIDAS BUF-BHC AC.91, BBC, BCC, N</v>
          </cell>
          <cell r="C1264">
            <v>0</v>
          </cell>
          <cell r="D1264">
            <v>0</v>
          </cell>
          <cell r="E1264">
            <v>0</v>
          </cell>
          <cell r="F1264">
            <v>0</v>
          </cell>
          <cell r="G1264">
            <v>0</v>
          </cell>
          <cell r="H1264">
            <v>0</v>
          </cell>
          <cell r="I1264">
            <v>0</v>
          </cell>
          <cell r="J1264">
            <v>0</v>
          </cell>
          <cell r="K1264">
            <v>0</v>
          </cell>
        </row>
        <row r="1265">
          <cell r="A1265" t="str">
            <v>14JFNZN</v>
          </cell>
          <cell r="B1265" t="str">
            <v>PAGARE CAPITULO XIV C.N.C.I., BBC, BCC, NAC</v>
          </cell>
          <cell r="C1265">
            <v>0</v>
          </cell>
          <cell r="D1265">
            <v>0</v>
          </cell>
          <cell r="E1265">
            <v>0</v>
          </cell>
          <cell r="F1265">
            <v>0</v>
          </cell>
          <cell r="G1265">
            <v>0</v>
          </cell>
          <cell r="H1265">
            <v>0</v>
          </cell>
          <cell r="I1265">
            <v>0</v>
          </cell>
          <cell r="J1265">
            <v>0</v>
          </cell>
          <cell r="K1265">
            <v>0</v>
          </cell>
        </row>
        <row r="1266">
          <cell r="A1266" t="str">
            <v>14JGNZN</v>
          </cell>
          <cell r="B1266" t="str">
            <v>PAGARES REAJUSTABLES EN DOLARES (PRD)</v>
          </cell>
          <cell r="C1266">
            <v>2419471</v>
          </cell>
          <cell r="D1266">
            <v>2419471</v>
          </cell>
          <cell r="E1266">
            <v>2376312</v>
          </cell>
          <cell r="F1266">
            <v>2183676</v>
          </cell>
          <cell r="G1266">
            <v>2036544</v>
          </cell>
          <cell r="H1266">
            <v>1947023</v>
          </cell>
          <cell r="I1266">
            <v>1943798</v>
          </cell>
          <cell r="J1266">
            <v>1943798</v>
          </cell>
          <cell r="K1266">
            <v>1865686</v>
          </cell>
        </row>
        <row r="1267">
          <cell r="A1267" t="str">
            <v>14JHNZN</v>
          </cell>
          <cell r="B1267" t="str">
            <v>CUPONES DE EMISION REAJ. OPC.(CERO) EN US$</v>
          </cell>
          <cell r="C1267">
            <v>538377</v>
          </cell>
          <cell r="D1267">
            <v>536323</v>
          </cell>
          <cell r="E1267">
            <v>533518</v>
          </cell>
          <cell r="F1267">
            <v>526767</v>
          </cell>
          <cell r="G1267">
            <v>523147</v>
          </cell>
          <cell r="H1267">
            <v>521449</v>
          </cell>
          <cell r="I1267">
            <v>516566</v>
          </cell>
          <cell r="J1267">
            <v>514513</v>
          </cell>
          <cell r="K1267">
            <v>484704</v>
          </cell>
        </row>
        <row r="1268">
          <cell r="A1268" t="str">
            <v>14JINZN</v>
          </cell>
          <cell r="B1268" t="str">
            <v>CUPONES DE EMISION REAJ. OPC.(CERO) EN UF</v>
          </cell>
          <cell r="C1268">
            <v>894902</v>
          </cell>
          <cell r="D1268">
            <v>868721</v>
          </cell>
          <cell r="E1268">
            <v>858174</v>
          </cell>
          <cell r="F1268">
            <v>841673</v>
          </cell>
          <cell r="G1268">
            <v>806386</v>
          </cell>
          <cell r="H1268">
            <v>795614</v>
          </cell>
          <cell r="I1268">
            <v>783442</v>
          </cell>
          <cell r="J1268">
            <v>770372</v>
          </cell>
          <cell r="K1268">
            <v>752995</v>
          </cell>
        </row>
        <row r="1269">
          <cell r="A1269" t="str">
            <v>22814JJNZN...</v>
          </cell>
          <cell r="B1269" t="str">
            <v>BONOS DEL BANCO CENTRAL DE CHILE</v>
          </cell>
          <cell r="C1269">
            <v>1948071</v>
          </cell>
          <cell r="D1269">
            <v>2198185</v>
          </cell>
          <cell r="E1269">
            <v>2421395</v>
          </cell>
          <cell r="F1269">
            <v>2818668</v>
          </cell>
          <cell r="G1269">
            <v>3197461</v>
          </cell>
          <cell r="H1269">
            <v>3479467</v>
          </cell>
          <cell r="I1269">
            <v>3705401</v>
          </cell>
          <cell r="J1269">
            <v>3979954</v>
          </cell>
          <cell r="K1269">
            <v>4267301</v>
          </cell>
        </row>
        <row r="1270">
          <cell r="A1270" t="str">
            <v>22814JKNZN...</v>
          </cell>
          <cell r="B1270" t="str">
            <v>REAJUSTES POR PAGAR S/BONOS DEL BCO.CENTRAL</v>
          </cell>
          <cell r="C1270">
            <v>19267</v>
          </cell>
          <cell r="D1270">
            <v>54704</v>
          </cell>
          <cell r="E1270">
            <v>10623</v>
          </cell>
          <cell r="F1270">
            <v>-33368</v>
          </cell>
          <cell r="G1270">
            <v>-26682</v>
          </cell>
          <cell r="H1270">
            <v>-61265</v>
          </cell>
          <cell r="I1270">
            <v>-38026</v>
          </cell>
          <cell r="J1270">
            <v>-55697</v>
          </cell>
          <cell r="K1270">
            <v>-160464</v>
          </cell>
        </row>
        <row r="1271">
          <cell r="A1271" t="str">
            <v>14BHXZN</v>
          </cell>
          <cell r="B1271" t="str">
            <v xml:space="preserve">  .DOCUM.EMIT.P.B.CENTRAL ME</v>
          </cell>
          <cell r="C1271">
            <v>3722</v>
          </cell>
          <cell r="D1271">
            <v>3820</v>
          </cell>
          <cell r="E1271">
            <v>3687</v>
          </cell>
          <cell r="F1271">
            <v>3575</v>
          </cell>
          <cell r="G1271">
            <v>3599</v>
          </cell>
          <cell r="H1271">
            <v>3534</v>
          </cell>
          <cell r="I1271">
            <v>2861</v>
          </cell>
          <cell r="J1271">
            <v>2836</v>
          </cell>
          <cell r="K1271">
            <v>2697</v>
          </cell>
        </row>
        <row r="1272">
          <cell r="A1272" t="str">
            <v>-</v>
          </cell>
          <cell r="B1272" t="str">
            <v>CAR-L.16282 ART.26-50 MN, BBC, BCC, EXT</v>
          </cell>
          <cell r="C1272">
            <v>0</v>
          </cell>
          <cell r="D1272">
            <v>0</v>
          </cell>
          <cell r="E1272">
            <v>0</v>
          </cell>
          <cell r="F1272">
            <v>0</v>
          </cell>
          <cell r="G1272">
            <v>0</v>
          </cell>
          <cell r="H1272">
            <v>0</v>
          </cell>
          <cell r="I1272">
            <v>0</v>
          </cell>
          <cell r="J1272">
            <v>0</v>
          </cell>
          <cell r="K1272">
            <v>0</v>
          </cell>
        </row>
        <row r="1273">
          <cell r="A1273" t="str">
            <v>-</v>
          </cell>
          <cell r="B1273" t="str">
            <v>CAR-ART.22-DL1078-SER-E  MN, BBC, BCC, EXT</v>
          </cell>
          <cell r="C1273">
            <v>0</v>
          </cell>
          <cell r="D1273">
            <v>0</v>
          </cell>
          <cell r="E1273">
            <v>0</v>
          </cell>
          <cell r="F1273">
            <v>0</v>
          </cell>
          <cell r="G1273">
            <v>0</v>
          </cell>
          <cell r="H1273">
            <v>0</v>
          </cell>
          <cell r="I1273">
            <v>0</v>
          </cell>
          <cell r="J1273">
            <v>0</v>
          </cell>
          <cell r="K1273">
            <v>0</v>
          </cell>
        </row>
        <row r="1274">
          <cell r="A1274" t="str">
            <v>-</v>
          </cell>
          <cell r="B1274" t="str">
            <v>CAR SERIE F  MN, BBC, BCC, EXT</v>
          </cell>
          <cell r="C1274">
            <v>0</v>
          </cell>
          <cell r="D1274">
            <v>0</v>
          </cell>
          <cell r="E1274">
            <v>0</v>
          </cell>
          <cell r="F1274">
            <v>0</v>
          </cell>
          <cell r="G1274">
            <v>0</v>
          </cell>
          <cell r="H1274">
            <v>0</v>
          </cell>
          <cell r="I1274">
            <v>0</v>
          </cell>
          <cell r="J1274">
            <v>0</v>
          </cell>
          <cell r="K1274">
            <v>0</v>
          </cell>
        </row>
        <row r="1275">
          <cell r="A1275" t="str">
            <v>-</v>
          </cell>
          <cell r="B1275" t="str">
            <v>REAJ.POR PAGAR SOBRE CAR, BBC, BCC, EXT</v>
          </cell>
          <cell r="C1275">
            <v>0</v>
          </cell>
          <cell r="D1275">
            <v>0</v>
          </cell>
          <cell r="E1275">
            <v>0</v>
          </cell>
          <cell r="F1275">
            <v>0</v>
          </cell>
          <cell r="G1275">
            <v>0</v>
          </cell>
          <cell r="H1275">
            <v>0</v>
          </cell>
          <cell r="I1275">
            <v>0</v>
          </cell>
          <cell r="J1275">
            <v>0</v>
          </cell>
          <cell r="K1275">
            <v>0</v>
          </cell>
        </row>
        <row r="1276">
          <cell r="A1276" t="str">
            <v>-</v>
          </cell>
          <cell r="B1276" t="str">
            <v>PREV.SOCIAL-PAG.BCO.CTRAL.MN, BBC, BCC, EXT</v>
          </cell>
          <cell r="C1276">
            <v>0</v>
          </cell>
          <cell r="D1276">
            <v>0</v>
          </cell>
          <cell r="E1276">
            <v>0</v>
          </cell>
          <cell r="F1276">
            <v>0</v>
          </cell>
          <cell r="G1276">
            <v>0</v>
          </cell>
          <cell r="H1276">
            <v>0</v>
          </cell>
          <cell r="I1276">
            <v>0</v>
          </cell>
          <cell r="J1276">
            <v>0</v>
          </cell>
          <cell r="K1276">
            <v>0</v>
          </cell>
        </row>
        <row r="1277">
          <cell r="A1277" t="str">
            <v>-</v>
          </cell>
          <cell r="B1277" t="str">
            <v>REAJ.P/PAGAR PAGARES PREVISION SOCIAL, BBC, BCC, EXT</v>
          </cell>
          <cell r="C1277">
            <v>0</v>
          </cell>
          <cell r="D1277">
            <v>0</v>
          </cell>
          <cell r="E1277">
            <v>0</v>
          </cell>
          <cell r="F1277">
            <v>0</v>
          </cell>
          <cell r="G1277">
            <v>0</v>
          </cell>
          <cell r="H1277">
            <v>0</v>
          </cell>
          <cell r="I1277">
            <v>0</v>
          </cell>
          <cell r="J1277">
            <v>0</v>
          </cell>
          <cell r="K1277">
            <v>0</v>
          </cell>
        </row>
        <row r="1278">
          <cell r="A1278" t="str">
            <v>15IKEZN</v>
          </cell>
          <cell r="B1278" t="str">
            <v>CERT.P/COBERT.EXIT.CEPAC. ME, BBC, BCC, EXT</v>
          </cell>
          <cell r="C1278">
            <v>0</v>
          </cell>
          <cell r="D1278">
            <v>0</v>
          </cell>
          <cell r="E1278">
            <v>0</v>
          </cell>
          <cell r="F1278">
            <v>0</v>
          </cell>
          <cell r="G1278">
            <v>0</v>
          </cell>
          <cell r="H1278">
            <v>0</v>
          </cell>
          <cell r="I1278">
            <v>0</v>
          </cell>
          <cell r="J1278">
            <v>0</v>
          </cell>
          <cell r="K1278">
            <v>0</v>
          </cell>
        </row>
        <row r="1279">
          <cell r="A1279" t="str">
            <v>-</v>
          </cell>
          <cell r="B1279" t="str">
            <v>PAGARES DESCONTABLES BCO. CENT., BBC, BCC, EXT</v>
          </cell>
          <cell r="C1279">
            <v>0</v>
          </cell>
          <cell r="D1279">
            <v>0</v>
          </cell>
          <cell r="E1279">
            <v>0</v>
          </cell>
          <cell r="F1279">
            <v>0</v>
          </cell>
          <cell r="G1279">
            <v>0</v>
          </cell>
          <cell r="H1279">
            <v>0</v>
          </cell>
          <cell r="I1279">
            <v>0</v>
          </cell>
          <cell r="J1279">
            <v>0</v>
          </cell>
          <cell r="K1279">
            <v>0</v>
          </cell>
        </row>
        <row r="1280">
          <cell r="A1280" t="str">
            <v>-</v>
          </cell>
          <cell r="B1280" t="str">
            <v>PAGARES REAJUSTABLES DEL BANCO CENTRAL, BBC, BCC, EXT</v>
          </cell>
          <cell r="C1280">
            <v>0</v>
          </cell>
          <cell r="D1280">
            <v>0</v>
          </cell>
          <cell r="E1280">
            <v>0</v>
          </cell>
          <cell r="F1280">
            <v>0</v>
          </cell>
          <cell r="G1280">
            <v>0</v>
          </cell>
          <cell r="H1280">
            <v>0</v>
          </cell>
          <cell r="I1280">
            <v>0</v>
          </cell>
          <cell r="J1280">
            <v>0</v>
          </cell>
          <cell r="K1280">
            <v>0</v>
          </cell>
        </row>
        <row r="1281">
          <cell r="A1281" t="str">
            <v>-</v>
          </cell>
          <cell r="B1281" t="str">
            <v>REAJUSTES P/PAGAR SOBRE PDBC MN, BBC, BCC, EXT</v>
          </cell>
          <cell r="C1281">
            <v>0</v>
          </cell>
          <cell r="D1281">
            <v>0</v>
          </cell>
          <cell r="E1281">
            <v>0</v>
          </cell>
          <cell r="F1281">
            <v>0</v>
          </cell>
          <cell r="G1281">
            <v>0</v>
          </cell>
          <cell r="H1281">
            <v>0</v>
          </cell>
          <cell r="I1281">
            <v>0</v>
          </cell>
          <cell r="J1281">
            <v>0</v>
          </cell>
          <cell r="K1281">
            <v>0</v>
          </cell>
        </row>
        <row r="1282">
          <cell r="A1282" t="str">
            <v>-</v>
          </cell>
          <cell r="B1282" t="str">
            <v>PAGARES REAJ.POR INTS.SOBRE ENCAJE MN, BBC, BCC, EXT</v>
          </cell>
          <cell r="C1282">
            <v>0</v>
          </cell>
          <cell r="D1282">
            <v>0</v>
          </cell>
          <cell r="E1282">
            <v>0</v>
          </cell>
          <cell r="F1282">
            <v>0</v>
          </cell>
          <cell r="G1282">
            <v>0</v>
          </cell>
          <cell r="H1282">
            <v>0</v>
          </cell>
          <cell r="I1282">
            <v>0</v>
          </cell>
          <cell r="J1282">
            <v>0</v>
          </cell>
          <cell r="K1282">
            <v>0</v>
          </cell>
        </row>
        <row r="1283">
          <cell r="A1283" t="str">
            <v>-</v>
          </cell>
          <cell r="B1283" t="str">
            <v>REAJ.P/PAGAR S/PAGARES REAJ.P/INTS.S/ENCAJE MN, BBC, BCC, EX</v>
          </cell>
          <cell r="C1283">
            <v>0</v>
          </cell>
          <cell r="D1283">
            <v>0</v>
          </cell>
          <cell r="E1283">
            <v>0</v>
          </cell>
          <cell r="F1283">
            <v>0</v>
          </cell>
          <cell r="G1283">
            <v>0</v>
          </cell>
          <cell r="H1283">
            <v>0</v>
          </cell>
          <cell r="I1283">
            <v>0</v>
          </cell>
          <cell r="J1283">
            <v>0</v>
          </cell>
          <cell r="K1283">
            <v>0</v>
          </cell>
        </row>
        <row r="1284">
          <cell r="A1284" t="str">
            <v>14GNEZN</v>
          </cell>
          <cell r="B1284" t="str">
            <v>PAGARES BCO.CENTRAL P.COMPROMISOS ME, BBC, BCC, EXT</v>
          </cell>
          <cell r="C1284">
            <v>0</v>
          </cell>
          <cell r="D1284">
            <v>0</v>
          </cell>
          <cell r="E1284">
            <v>0</v>
          </cell>
          <cell r="F1284">
            <v>0</v>
          </cell>
          <cell r="G1284">
            <v>0</v>
          </cell>
          <cell r="H1284">
            <v>0</v>
          </cell>
          <cell r="I1284">
            <v>0</v>
          </cell>
          <cell r="J1284">
            <v>0</v>
          </cell>
          <cell r="K1284">
            <v>0</v>
          </cell>
        </row>
        <row r="1285">
          <cell r="A1285" t="str">
            <v>15FCEZN</v>
          </cell>
          <cell r="B1285" t="str">
            <v>PAGARES EN DOLARES USA BANCO CENTRAL DE CHILE, BBC, BCC, EXT</v>
          </cell>
          <cell r="C1285">
            <v>0</v>
          </cell>
          <cell r="D1285">
            <v>0</v>
          </cell>
          <cell r="E1285">
            <v>0</v>
          </cell>
          <cell r="F1285">
            <v>0</v>
          </cell>
          <cell r="G1285">
            <v>0</v>
          </cell>
          <cell r="H1285">
            <v>0</v>
          </cell>
          <cell r="I1285">
            <v>0</v>
          </cell>
          <cell r="J1285">
            <v>0</v>
          </cell>
          <cell r="K1285">
            <v>0</v>
          </cell>
        </row>
        <row r="1286">
          <cell r="A1286" t="str">
            <v>14GPEZN</v>
          </cell>
          <cell r="B1286" t="str">
            <v>PAGARES EXPRESADOS EN DOLARES USA (ACDO.1470), BBC, BCC, EXT</v>
          </cell>
          <cell r="C1286">
            <v>0</v>
          </cell>
          <cell r="D1286">
            <v>0</v>
          </cell>
          <cell r="E1286">
            <v>0</v>
          </cell>
          <cell r="F1286">
            <v>0</v>
          </cell>
          <cell r="G1286">
            <v>0</v>
          </cell>
          <cell r="H1286">
            <v>0</v>
          </cell>
          <cell r="I1286">
            <v>0</v>
          </cell>
          <cell r="J1286">
            <v>0</v>
          </cell>
          <cell r="K1286">
            <v>0</v>
          </cell>
        </row>
        <row r="1287">
          <cell r="A1287" t="str">
            <v>-</v>
          </cell>
          <cell r="B1287" t="str">
            <v>PAGARES BC.P.INST.SEC.PUB.P.DOLAR PREFERENCIAL MN, BBC, BCC,</v>
          </cell>
          <cell r="C1287">
            <v>0</v>
          </cell>
          <cell r="D1287">
            <v>0</v>
          </cell>
          <cell r="E1287">
            <v>0</v>
          </cell>
          <cell r="F1287">
            <v>0</v>
          </cell>
          <cell r="G1287">
            <v>0</v>
          </cell>
          <cell r="H1287">
            <v>0</v>
          </cell>
          <cell r="I1287">
            <v>0</v>
          </cell>
          <cell r="J1287">
            <v>0</v>
          </cell>
          <cell r="K1287">
            <v>0</v>
          </cell>
        </row>
        <row r="1288">
          <cell r="A1288" t="str">
            <v>-</v>
          </cell>
          <cell r="B1288" t="str">
            <v>REAJ.P.PAGAR S.PAGARES BC.P.INST.SEC.PUB.P.DOLAR P, BBC, BCC</v>
          </cell>
          <cell r="C1288">
            <v>0</v>
          </cell>
          <cell r="D1288">
            <v>0</v>
          </cell>
          <cell r="E1288">
            <v>0</v>
          </cell>
          <cell r="F1288">
            <v>0</v>
          </cell>
          <cell r="G1288">
            <v>0</v>
          </cell>
          <cell r="H1288">
            <v>0</v>
          </cell>
          <cell r="I1288">
            <v>0</v>
          </cell>
          <cell r="J1288">
            <v>0</v>
          </cell>
          <cell r="K1288">
            <v>0</v>
          </cell>
        </row>
        <row r="1289">
          <cell r="A1289" t="str">
            <v>-</v>
          </cell>
          <cell r="B1289" t="str">
            <v>PAGARES POR DIFERENCIAL CAMBIARIO ACDO 1484, BBC, BCC, EXT</v>
          </cell>
          <cell r="C1289">
            <v>0</v>
          </cell>
          <cell r="D1289">
            <v>0</v>
          </cell>
          <cell r="E1289">
            <v>0</v>
          </cell>
          <cell r="F1289">
            <v>0</v>
          </cell>
          <cell r="G1289">
            <v>0</v>
          </cell>
          <cell r="H1289">
            <v>0</v>
          </cell>
          <cell r="I1289">
            <v>0</v>
          </cell>
          <cell r="J1289">
            <v>0</v>
          </cell>
          <cell r="K1289">
            <v>0</v>
          </cell>
        </row>
        <row r="1290">
          <cell r="A1290" t="str">
            <v>-</v>
          </cell>
          <cell r="B1290" t="str">
            <v>REAJ.P.PAGAR S.PAGARES DIFERENCIAL CAMB.ACDO 1484, BBC, BCC,</v>
          </cell>
          <cell r="C1290">
            <v>0</v>
          </cell>
          <cell r="D1290">
            <v>0</v>
          </cell>
          <cell r="E1290">
            <v>0</v>
          </cell>
          <cell r="F1290">
            <v>0</v>
          </cell>
          <cell r="G1290">
            <v>0</v>
          </cell>
          <cell r="H1290">
            <v>0</v>
          </cell>
          <cell r="I1290">
            <v>0</v>
          </cell>
          <cell r="J1290">
            <v>0</v>
          </cell>
          <cell r="K1290">
            <v>0</v>
          </cell>
        </row>
        <row r="1291">
          <cell r="A1291" t="str">
            <v>-</v>
          </cell>
          <cell r="B1291" t="str">
            <v>PAGARES POR DIFERENCIAL CAMBIARIO VENC.REAJUSTADOS, BBC, BCC</v>
          </cell>
          <cell r="C1291">
            <v>0</v>
          </cell>
          <cell r="D1291">
            <v>0</v>
          </cell>
          <cell r="E1291">
            <v>0</v>
          </cell>
          <cell r="F1291">
            <v>0</v>
          </cell>
          <cell r="G1291">
            <v>0</v>
          </cell>
          <cell r="H1291">
            <v>0</v>
          </cell>
          <cell r="I1291">
            <v>0</v>
          </cell>
          <cell r="J1291">
            <v>0</v>
          </cell>
          <cell r="K1291">
            <v>0</v>
          </cell>
        </row>
        <row r="1292">
          <cell r="A1292" t="str">
            <v>-</v>
          </cell>
          <cell r="B1292" t="str">
            <v xml:space="preserve">PAGARE BCO.CENTRAL P.ADQ.DE LETRAS DE CREDITO ME, BBC, BCC, </v>
          </cell>
          <cell r="C1292">
            <v>0</v>
          </cell>
          <cell r="D1292">
            <v>0</v>
          </cell>
          <cell r="E1292">
            <v>0</v>
          </cell>
          <cell r="F1292">
            <v>0</v>
          </cell>
          <cell r="G1292">
            <v>0</v>
          </cell>
          <cell r="H1292">
            <v>0</v>
          </cell>
          <cell r="I1292">
            <v>0</v>
          </cell>
          <cell r="J1292">
            <v>0</v>
          </cell>
          <cell r="K1292">
            <v>0</v>
          </cell>
        </row>
        <row r="1293">
          <cell r="A1293" t="str">
            <v>-</v>
          </cell>
          <cell r="B1293" t="str">
            <v>REAJ.P.PAGAR S.PAGARE B.C.LETRAS DE CREDITO, BBC, BCC, EXT</v>
          </cell>
          <cell r="C1293">
            <v>0</v>
          </cell>
          <cell r="D1293">
            <v>0</v>
          </cell>
          <cell r="E1293">
            <v>0</v>
          </cell>
          <cell r="F1293">
            <v>0</v>
          </cell>
          <cell r="G1293">
            <v>0</v>
          </cell>
          <cell r="H1293">
            <v>0</v>
          </cell>
          <cell r="I1293">
            <v>0</v>
          </cell>
          <cell r="J1293">
            <v>0</v>
          </cell>
          <cell r="K1293">
            <v>0</v>
          </cell>
        </row>
        <row r="1294">
          <cell r="A1294" t="str">
            <v>14AREZN</v>
          </cell>
          <cell r="B1294" t="str">
            <v>PAGARES BC.P.REPROGRAMACION DE DEUDAS ME, BBC, BCC, EXT</v>
          </cell>
          <cell r="C1294">
            <v>0</v>
          </cell>
          <cell r="D1294">
            <v>0</v>
          </cell>
          <cell r="E1294">
            <v>0</v>
          </cell>
          <cell r="F1294">
            <v>0</v>
          </cell>
          <cell r="G1294">
            <v>0</v>
          </cell>
          <cell r="H1294">
            <v>0</v>
          </cell>
          <cell r="I1294">
            <v>0</v>
          </cell>
          <cell r="J1294">
            <v>0</v>
          </cell>
          <cell r="K1294">
            <v>0</v>
          </cell>
        </row>
        <row r="1295">
          <cell r="A1295" t="str">
            <v>-</v>
          </cell>
          <cell r="B1295" t="str">
            <v>REAJUSTES P.PAGAR S.PAG.BC.POR REPROG.DE DEUDAS MN, BBC, BCC</v>
          </cell>
          <cell r="C1295">
            <v>0</v>
          </cell>
          <cell r="D1295">
            <v>0</v>
          </cell>
          <cell r="E1295">
            <v>0</v>
          </cell>
          <cell r="F1295">
            <v>0</v>
          </cell>
          <cell r="G1295">
            <v>0</v>
          </cell>
          <cell r="H1295">
            <v>0</v>
          </cell>
          <cell r="I1295">
            <v>0</v>
          </cell>
          <cell r="J1295">
            <v>0</v>
          </cell>
          <cell r="K1295">
            <v>0</v>
          </cell>
        </row>
        <row r="1296">
          <cell r="A1296" t="str">
            <v>-</v>
          </cell>
          <cell r="B1296" t="str">
            <v>PAGARES BCO.CENTRAL P.ADQUISICION BONOS BANCARIOS, BBC, BCC,</v>
          </cell>
          <cell r="C1296">
            <v>0</v>
          </cell>
          <cell r="D1296">
            <v>0</v>
          </cell>
          <cell r="E1296">
            <v>0</v>
          </cell>
          <cell r="F1296">
            <v>0</v>
          </cell>
          <cell r="G1296">
            <v>0</v>
          </cell>
          <cell r="H1296">
            <v>0</v>
          </cell>
          <cell r="I1296">
            <v>0</v>
          </cell>
          <cell r="J1296">
            <v>0</v>
          </cell>
          <cell r="K1296">
            <v>0</v>
          </cell>
        </row>
        <row r="1297">
          <cell r="A1297" t="str">
            <v>-</v>
          </cell>
          <cell r="B1297" t="str">
            <v>PAGARES REAJUSTABLES CON PAGO EN CUPONES(P.R.C), BBC, BCC, E</v>
          </cell>
          <cell r="C1297">
            <v>0</v>
          </cell>
          <cell r="D1297">
            <v>0</v>
          </cell>
          <cell r="E1297">
            <v>0</v>
          </cell>
          <cell r="F1297">
            <v>0</v>
          </cell>
          <cell r="G1297">
            <v>0</v>
          </cell>
          <cell r="H1297">
            <v>0</v>
          </cell>
          <cell r="I1297">
            <v>0</v>
          </cell>
          <cell r="J1297">
            <v>0</v>
          </cell>
          <cell r="K1297">
            <v>0</v>
          </cell>
        </row>
        <row r="1298">
          <cell r="A1298" t="str">
            <v>-</v>
          </cell>
          <cell r="B1298" t="str">
            <v xml:space="preserve">REAJ.P.PAGAR S/PAGARES REAJ.C.PAGO CUPONES (PRC), BBC, BCC, </v>
          </cell>
          <cell r="C1298">
            <v>0</v>
          </cell>
          <cell r="D1298">
            <v>0</v>
          </cell>
          <cell r="E1298">
            <v>0</v>
          </cell>
          <cell r="F1298">
            <v>0</v>
          </cell>
          <cell r="G1298">
            <v>0</v>
          </cell>
          <cell r="H1298">
            <v>0</v>
          </cell>
          <cell r="I1298">
            <v>0</v>
          </cell>
          <cell r="J1298">
            <v>0</v>
          </cell>
          <cell r="K1298">
            <v>0</v>
          </cell>
        </row>
        <row r="1299">
          <cell r="A1299" t="str">
            <v>-</v>
          </cell>
          <cell r="B1299" t="str">
            <v>PAGARES B.CEN.P.REPROGRAMACION DEUDAS HIPOTECARIAS, BBC, BCC</v>
          </cell>
          <cell r="C1299">
            <v>0</v>
          </cell>
          <cell r="D1299">
            <v>0</v>
          </cell>
          <cell r="E1299">
            <v>0</v>
          </cell>
          <cell r="F1299">
            <v>0</v>
          </cell>
          <cell r="G1299">
            <v>0</v>
          </cell>
          <cell r="H1299">
            <v>0</v>
          </cell>
          <cell r="I1299">
            <v>0</v>
          </cell>
          <cell r="J1299">
            <v>0</v>
          </cell>
          <cell r="K1299">
            <v>0</v>
          </cell>
        </row>
        <row r="1300">
          <cell r="A1300" t="str">
            <v>-</v>
          </cell>
          <cell r="B1300" t="str">
            <v>REAJ.P.PAGAR.S.PAGARES P.REPROGRAM.DEUDAS HIPOTEC., BBC, BCC</v>
          </cell>
          <cell r="C1300">
            <v>0</v>
          </cell>
          <cell r="D1300">
            <v>0</v>
          </cell>
          <cell r="E1300">
            <v>0</v>
          </cell>
          <cell r="F1300">
            <v>0</v>
          </cell>
          <cell r="G1300">
            <v>0</v>
          </cell>
          <cell r="H1300">
            <v>0</v>
          </cell>
          <cell r="I1300">
            <v>0</v>
          </cell>
          <cell r="J1300">
            <v>0</v>
          </cell>
          <cell r="K1300">
            <v>0</v>
          </cell>
        </row>
        <row r="1301">
          <cell r="A1301" t="str">
            <v>-</v>
          </cell>
          <cell r="B1301" t="str">
            <v>PAGARES BCO.CENTRAL P.DOCTOS DE CRED.HIPOT.ADQ.MN, BBC, BCC,</v>
          </cell>
          <cell r="C1301">
            <v>0</v>
          </cell>
          <cell r="D1301">
            <v>0</v>
          </cell>
          <cell r="E1301">
            <v>0</v>
          </cell>
          <cell r="F1301">
            <v>0</v>
          </cell>
          <cell r="G1301">
            <v>0</v>
          </cell>
          <cell r="H1301">
            <v>0</v>
          </cell>
          <cell r="I1301">
            <v>0</v>
          </cell>
          <cell r="J1301">
            <v>0</v>
          </cell>
          <cell r="K1301">
            <v>0</v>
          </cell>
        </row>
        <row r="1302">
          <cell r="A1302" t="str">
            <v>-</v>
          </cell>
          <cell r="B1302" t="str">
            <v>PAGARES POR COMPRA DE CARTERA ACDO.1555 MN, BBC, BCC, EXT</v>
          </cell>
          <cell r="C1302">
            <v>0</v>
          </cell>
          <cell r="D1302">
            <v>0</v>
          </cell>
          <cell r="E1302">
            <v>0</v>
          </cell>
          <cell r="F1302">
            <v>0</v>
          </cell>
          <cell r="G1302">
            <v>0</v>
          </cell>
          <cell r="H1302">
            <v>0</v>
          </cell>
          <cell r="I1302">
            <v>0</v>
          </cell>
          <cell r="J1302">
            <v>0</v>
          </cell>
          <cell r="K1302">
            <v>0</v>
          </cell>
        </row>
        <row r="1303">
          <cell r="A1303" t="str">
            <v>-</v>
          </cell>
          <cell r="B1303" t="str">
            <v>REAJ.P.PAGAR S.PAGARES P.CPRA. CARTERA ACDO.1555 M, BBC, BCC</v>
          </cell>
          <cell r="C1303">
            <v>0</v>
          </cell>
          <cell r="D1303">
            <v>0</v>
          </cell>
          <cell r="E1303">
            <v>0</v>
          </cell>
          <cell r="F1303">
            <v>0</v>
          </cell>
          <cell r="G1303">
            <v>0</v>
          </cell>
          <cell r="H1303">
            <v>0</v>
          </cell>
          <cell r="I1303">
            <v>0</v>
          </cell>
          <cell r="J1303">
            <v>0</v>
          </cell>
          <cell r="K1303">
            <v>0</v>
          </cell>
        </row>
        <row r="1304">
          <cell r="A1304" t="str">
            <v>14BGEZN</v>
          </cell>
          <cell r="B1304" t="str">
            <v>PAGARES BCO.CENTRAL P.REPROG.CREDITOS DE CONSUMO M, BBC, BCC</v>
          </cell>
          <cell r="C1304">
            <v>0</v>
          </cell>
          <cell r="D1304">
            <v>0</v>
          </cell>
          <cell r="E1304">
            <v>0</v>
          </cell>
          <cell r="F1304">
            <v>0</v>
          </cell>
          <cell r="G1304">
            <v>0</v>
          </cell>
          <cell r="H1304">
            <v>0</v>
          </cell>
          <cell r="I1304">
            <v>0</v>
          </cell>
          <cell r="J1304">
            <v>0</v>
          </cell>
          <cell r="K1304">
            <v>0</v>
          </cell>
        </row>
        <row r="1305">
          <cell r="A1305" t="str">
            <v>-</v>
          </cell>
          <cell r="B1305" t="str">
            <v>REAJ.PAGARES B.CENT.P.REPROG.CREDITOS DE CONSUMO M, BBC, BCC</v>
          </cell>
          <cell r="C1305">
            <v>0</v>
          </cell>
          <cell r="D1305">
            <v>0</v>
          </cell>
          <cell r="E1305">
            <v>0</v>
          </cell>
          <cell r="F1305">
            <v>0</v>
          </cell>
          <cell r="G1305">
            <v>0</v>
          </cell>
          <cell r="H1305">
            <v>0</v>
          </cell>
          <cell r="I1305">
            <v>0</v>
          </cell>
          <cell r="J1305">
            <v>0</v>
          </cell>
          <cell r="K1305">
            <v>0</v>
          </cell>
        </row>
        <row r="1306">
          <cell r="A1306" t="str">
            <v>14BJEZN</v>
          </cell>
          <cell r="B1306" t="str">
            <v>PAGARES B.CENT.EXPR.EN DOLARES C.DESCTO.ACDO 1578M, BBC, BCC</v>
          </cell>
          <cell r="C1306">
            <v>0</v>
          </cell>
          <cell r="D1306">
            <v>0</v>
          </cell>
          <cell r="E1306">
            <v>0</v>
          </cell>
          <cell r="F1306">
            <v>0</v>
          </cell>
          <cell r="G1306">
            <v>0</v>
          </cell>
          <cell r="H1306">
            <v>0</v>
          </cell>
          <cell r="I1306">
            <v>0</v>
          </cell>
          <cell r="J1306">
            <v>0</v>
          </cell>
          <cell r="K1306">
            <v>0</v>
          </cell>
        </row>
        <row r="1307">
          <cell r="A1307" t="str">
            <v>14BLEZN</v>
          </cell>
          <cell r="B1307" t="str">
            <v>PAGARES BC.REPROGRAM.DEUDAS S.PRODUCT.ACDO 1578  M, BBC, BCC</v>
          </cell>
          <cell r="C1307">
            <v>0</v>
          </cell>
          <cell r="D1307">
            <v>0</v>
          </cell>
          <cell r="E1307">
            <v>0</v>
          </cell>
          <cell r="F1307">
            <v>0</v>
          </cell>
          <cell r="G1307">
            <v>0</v>
          </cell>
          <cell r="H1307">
            <v>0</v>
          </cell>
          <cell r="I1307">
            <v>0</v>
          </cell>
          <cell r="J1307">
            <v>0</v>
          </cell>
          <cell r="K1307">
            <v>0</v>
          </cell>
        </row>
        <row r="1308">
          <cell r="A1308" t="str">
            <v>-</v>
          </cell>
          <cell r="B1308" t="str">
            <v>REAJ.P.PAGAR P.PAGARES BC.P.REPROG.DEV.SEC.PROD. M, BBC, BCC</v>
          </cell>
          <cell r="C1308">
            <v>0</v>
          </cell>
          <cell r="D1308">
            <v>0</v>
          </cell>
          <cell r="E1308">
            <v>0</v>
          </cell>
          <cell r="F1308">
            <v>0</v>
          </cell>
          <cell r="G1308">
            <v>0</v>
          </cell>
          <cell r="H1308">
            <v>0</v>
          </cell>
          <cell r="I1308">
            <v>0</v>
          </cell>
          <cell r="J1308">
            <v>0</v>
          </cell>
          <cell r="K1308">
            <v>0</v>
          </cell>
        </row>
        <row r="1309">
          <cell r="A1309" t="str">
            <v>14BKEZN</v>
          </cell>
          <cell r="B1309" t="str">
            <v>PAGARES B.C.P/SALDO PRECIO BCO.DEL ESTADO ME., BBC, BCC, EXT</v>
          </cell>
          <cell r="C1309">
            <v>0</v>
          </cell>
          <cell r="D1309">
            <v>0</v>
          </cell>
          <cell r="E1309">
            <v>0</v>
          </cell>
          <cell r="F1309">
            <v>0</v>
          </cell>
          <cell r="G1309">
            <v>0</v>
          </cell>
          <cell r="H1309">
            <v>0</v>
          </cell>
          <cell r="I1309">
            <v>0</v>
          </cell>
          <cell r="J1309">
            <v>0</v>
          </cell>
          <cell r="K1309">
            <v>0</v>
          </cell>
        </row>
        <row r="1310">
          <cell r="A1310" t="str">
            <v>14BSEZN</v>
          </cell>
          <cell r="B1310" t="str">
            <v>CERT.DEPOSITOS INTRANSF.EXPRESADOS EN US$ AC.1649, BBC, BCC,</v>
          </cell>
          <cell r="C1310">
            <v>3722</v>
          </cell>
          <cell r="D1310">
            <v>3820</v>
          </cell>
          <cell r="E1310">
            <v>3687</v>
          </cell>
          <cell r="F1310">
            <v>3575</v>
          </cell>
          <cell r="G1310">
            <v>3599</v>
          </cell>
          <cell r="H1310">
            <v>3534</v>
          </cell>
          <cell r="I1310">
            <v>2861</v>
          </cell>
          <cell r="J1310">
            <v>2836</v>
          </cell>
          <cell r="K1310">
            <v>2697</v>
          </cell>
        </row>
        <row r="1311">
          <cell r="A1311" t="str">
            <v>-</v>
          </cell>
          <cell r="B1311" t="str">
            <v>CERTIFICADO DE DEPOSITOS ACDO.1695 MN, BBC, BCC, EXT</v>
          </cell>
          <cell r="C1311">
            <v>0</v>
          </cell>
          <cell r="D1311">
            <v>0</v>
          </cell>
          <cell r="E1311">
            <v>0</v>
          </cell>
          <cell r="F1311">
            <v>0</v>
          </cell>
          <cell r="G1311">
            <v>0</v>
          </cell>
          <cell r="H1311">
            <v>0</v>
          </cell>
          <cell r="I1311">
            <v>0</v>
          </cell>
          <cell r="J1311">
            <v>0</v>
          </cell>
          <cell r="K1311">
            <v>0</v>
          </cell>
        </row>
        <row r="1312">
          <cell r="A1312" t="str">
            <v>-</v>
          </cell>
          <cell r="B1312" t="str">
            <v>REAJ.P.PAGAR POR CERTIFICADO DE DEPOSITOS AC.1695, BBC, BCC,</v>
          </cell>
          <cell r="C1312">
            <v>0</v>
          </cell>
          <cell r="D1312">
            <v>0</v>
          </cell>
          <cell r="E1312">
            <v>0</v>
          </cell>
          <cell r="F1312">
            <v>0</v>
          </cell>
          <cell r="G1312">
            <v>0</v>
          </cell>
          <cell r="H1312">
            <v>0</v>
          </cell>
          <cell r="I1312">
            <v>0</v>
          </cell>
          <cell r="J1312">
            <v>0</v>
          </cell>
          <cell r="K1312">
            <v>0</v>
          </cell>
        </row>
        <row r="1313">
          <cell r="A1313" t="str">
            <v>-</v>
          </cell>
          <cell r="B1313" t="str">
            <v>TIT.RECON.DEU CAP.19 COMPEN.DE NORMAS CAMB.INTERN., BBC, BCC</v>
          </cell>
          <cell r="C1313">
            <v>0</v>
          </cell>
          <cell r="D1313">
            <v>0</v>
          </cell>
          <cell r="E1313">
            <v>0</v>
          </cell>
          <cell r="F1313">
            <v>0</v>
          </cell>
          <cell r="G1313">
            <v>0</v>
          </cell>
          <cell r="H1313">
            <v>0</v>
          </cell>
          <cell r="I1313">
            <v>0</v>
          </cell>
          <cell r="J1313">
            <v>0</v>
          </cell>
          <cell r="K1313">
            <v>0</v>
          </cell>
        </row>
        <row r="1314">
          <cell r="A1314" t="str">
            <v>-</v>
          </cell>
          <cell r="B1314" t="str">
            <v>CERTIFICADOS EXPRESADOS EN UF ACDO 1691, BBC, BCC, EXT</v>
          </cell>
          <cell r="C1314">
            <v>0</v>
          </cell>
          <cell r="D1314">
            <v>0</v>
          </cell>
          <cell r="E1314">
            <v>0</v>
          </cell>
          <cell r="F1314">
            <v>0</v>
          </cell>
          <cell r="G1314">
            <v>0</v>
          </cell>
          <cell r="H1314">
            <v>0</v>
          </cell>
          <cell r="I1314">
            <v>0</v>
          </cell>
          <cell r="J1314">
            <v>0</v>
          </cell>
          <cell r="K1314">
            <v>0</v>
          </cell>
        </row>
        <row r="1315">
          <cell r="A1315" t="str">
            <v>-</v>
          </cell>
          <cell r="B1315" t="str">
            <v>REAJ.P/PAGAR POR CERTIFICADOS"EXPRESADOS UF"AC.169, BBC, BCC</v>
          </cell>
          <cell r="C1315">
            <v>0</v>
          </cell>
          <cell r="D1315">
            <v>0</v>
          </cell>
          <cell r="E1315">
            <v>0</v>
          </cell>
          <cell r="F1315">
            <v>0</v>
          </cell>
          <cell r="G1315">
            <v>0</v>
          </cell>
          <cell r="H1315">
            <v>0</v>
          </cell>
          <cell r="I1315">
            <v>0</v>
          </cell>
          <cell r="J1315">
            <v>0</v>
          </cell>
          <cell r="K1315">
            <v>0</v>
          </cell>
        </row>
        <row r="1316">
          <cell r="A1316" t="str">
            <v>-</v>
          </cell>
          <cell r="B1316" t="str">
            <v>PAGARES BC P/REPROG.DEUDAS INS.FIN.LIQ.ACDO 1589 M, BBC, BCC</v>
          </cell>
          <cell r="C1316">
            <v>0</v>
          </cell>
          <cell r="D1316">
            <v>0</v>
          </cell>
          <cell r="E1316">
            <v>0</v>
          </cell>
          <cell r="F1316">
            <v>0</v>
          </cell>
          <cell r="G1316">
            <v>0</v>
          </cell>
          <cell r="H1316">
            <v>0</v>
          </cell>
          <cell r="I1316">
            <v>0</v>
          </cell>
          <cell r="J1316">
            <v>0</v>
          </cell>
          <cell r="K1316">
            <v>0</v>
          </cell>
        </row>
        <row r="1317">
          <cell r="A1317" t="str">
            <v>-</v>
          </cell>
          <cell r="B1317" t="str">
            <v>REAJ.P/PGAR S/PAG.BC REPR.DEUD.I.FIN.LIQ.AC 1589 M, BBC, BCC</v>
          </cell>
          <cell r="C1317">
            <v>0</v>
          </cell>
          <cell r="D1317">
            <v>0</v>
          </cell>
          <cell r="E1317">
            <v>0</v>
          </cell>
          <cell r="F1317">
            <v>0</v>
          </cell>
          <cell r="G1317">
            <v>0</v>
          </cell>
          <cell r="H1317">
            <v>0</v>
          </cell>
          <cell r="I1317">
            <v>0</v>
          </cell>
          <cell r="J1317">
            <v>0</v>
          </cell>
          <cell r="K1317">
            <v>0</v>
          </cell>
        </row>
        <row r="1318">
          <cell r="A1318" t="str">
            <v>-</v>
          </cell>
          <cell r="B1318" t="str">
            <v>EFECTOS DE COMERCIO POR REDENOM.TITULOS, BBC, BCC, EXT</v>
          </cell>
          <cell r="C1318">
            <v>0</v>
          </cell>
          <cell r="D1318">
            <v>0</v>
          </cell>
          <cell r="E1318">
            <v>0</v>
          </cell>
          <cell r="F1318">
            <v>0</v>
          </cell>
          <cell r="G1318">
            <v>0</v>
          </cell>
          <cell r="H1318">
            <v>0</v>
          </cell>
          <cell r="I1318">
            <v>0</v>
          </cell>
          <cell r="J1318">
            <v>0</v>
          </cell>
          <cell r="K1318">
            <v>0</v>
          </cell>
        </row>
        <row r="1319">
          <cell r="A1319" t="str">
            <v>-</v>
          </cell>
          <cell r="B1319" t="str">
            <v>REAJ.P.PGAR.S/EFECTOS DE COM.P.REDENOM. TITULOS MN, BBC, BCC</v>
          </cell>
          <cell r="C1319">
            <v>0</v>
          </cell>
          <cell r="D1319">
            <v>0</v>
          </cell>
          <cell r="E1319">
            <v>0</v>
          </cell>
          <cell r="F1319">
            <v>0</v>
          </cell>
          <cell r="G1319">
            <v>0</v>
          </cell>
          <cell r="H1319">
            <v>0</v>
          </cell>
          <cell r="I1319">
            <v>0</v>
          </cell>
          <cell r="J1319">
            <v>0</v>
          </cell>
          <cell r="K1319">
            <v>0</v>
          </cell>
        </row>
        <row r="1320">
          <cell r="A1320" t="str">
            <v>-</v>
          </cell>
          <cell r="B1320" t="str">
            <v>PAGARES REAJ.TASA DE INTERES FLOTANTE (PTF)  MN, BBC, BCC, E</v>
          </cell>
          <cell r="C1320">
            <v>0</v>
          </cell>
          <cell r="D1320">
            <v>0</v>
          </cell>
          <cell r="E1320">
            <v>0</v>
          </cell>
          <cell r="F1320">
            <v>0</v>
          </cell>
          <cell r="G1320">
            <v>0</v>
          </cell>
          <cell r="H1320">
            <v>0</v>
          </cell>
          <cell r="I1320">
            <v>0</v>
          </cell>
          <cell r="J1320">
            <v>0</v>
          </cell>
          <cell r="K1320">
            <v>0</v>
          </cell>
        </row>
        <row r="1321">
          <cell r="A1321" t="str">
            <v>-</v>
          </cell>
          <cell r="B1321" t="str">
            <v>REAJ.P/PGAR S/PAGARES REAJ.TASA DE INTS.FLOTANTE M, BBC, BCC</v>
          </cell>
          <cell r="C1321">
            <v>0</v>
          </cell>
          <cell r="D1321">
            <v>0</v>
          </cell>
          <cell r="E1321">
            <v>0</v>
          </cell>
          <cell r="F1321">
            <v>0</v>
          </cell>
          <cell r="G1321">
            <v>0</v>
          </cell>
          <cell r="H1321">
            <v>0</v>
          </cell>
          <cell r="I1321">
            <v>0</v>
          </cell>
          <cell r="J1321">
            <v>0</v>
          </cell>
          <cell r="K1321">
            <v>0</v>
          </cell>
        </row>
        <row r="1322">
          <cell r="A1322" t="str">
            <v>-</v>
          </cell>
          <cell r="B1322" t="str">
            <v>PAGARES BCO.CENTRAL CAP.18 COMP.NOR.CAMB.INTERN. M, BBC, BCC</v>
          </cell>
          <cell r="C1322">
            <v>0</v>
          </cell>
          <cell r="D1322">
            <v>0</v>
          </cell>
          <cell r="E1322">
            <v>0</v>
          </cell>
          <cell r="F1322">
            <v>0</v>
          </cell>
          <cell r="G1322">
            <v>0</v>
          </cell>
          <cell r="H1322">
            <v>0</v>
          </cell>
          <cell r="I1322">
            <v>0</v>
          </cell>
          <cell r="J1322">
            <v>0</v>
          </cell>
          <cell r="K1322">
            <v>0</v>
          </cell>
        </row>
        <row r="1323">
          <cell r="A1323" t="str">
            <v>-</v>
          </cell>
          <cell r="B1323" t="str">
            <v>PAGARES EN UF.AC 1836 PROV.DE CERTIF.EN US$, BBC, BCC, EXT</v>
          </cell>
          <cell r="C1323">
            <v>0</v>
          </cell>
          <cell r="D1323">
            <v>0</v>
          </cell>
          <cell r="E1323">
            <v>0</v>
          </cell>
          <cell r="F1323">
            <v>0</v>
          </cell>
          <cell r="G1323">
            <v>0</v>
          </cell>
          <cell r="H1323">
            <v>0</v>
          </cell>
          <cell r="I1323">
            <v>0</v>
          </cell>
          <cell r="J1323">
            <v>0</v>
          </cell>
          <cell r="K1323">
            <v>0</v>
          </cell>
        </row>
        <row r="1324">
          <cell r="A1324" t="str">
            <v>-</v>
          </cell>
          <cell r="B1324" t="str">
            <v>REAJ.P.PAGAR POR PAGARES EN UF ACDO.1836, BBC, BCC, EXT</v>
          </cell>
          <cell r="C1324">
            <v>0</v>
          </cell>
          <cell r="D1324">
            <v>0</v>
          </cell>
          <cell r="E1324">
            <v>0</v>
          </cell>
          <cell r="F1324">
            <v>0</v>
          </cell>
          <cell r="G1324">
            <v>0</v>
          </cell>
          <cell r="H1324">
            <v>0</v>
          </cell>
          <cell r="I1324">
            <v>0</v>
          </cell>
          <cell r="J1324">
            <v>0</v>
          </cell>
          <cell r="K1324">
            <v>0</v>
          </cell>
        </row>
        <row r="1325">
          <cell r="A1325" t="str">
            <v>-</v>
          </cell>
          <cell r="B1325" t="str">
            <v>PAGARES BC POR REPAC.SALDOS DE PRECIO C/BECH MN, BBC, BCC, E</v>
          </cell>
          <cell r="C1325">
            <v>0</v>
          </cell>
          <cell r="D1325">
            <v>0</v>
          </cell>
          <cell r="E1325">
            <v>0</v>
          </cell>
          <cell r="F1325">
            <v>0</v>
          </cell>
          <cell r="G1325">
            <v>0</v>
          </cell>
          <cell r="H1325">
            <v>0</v>
          </cell>
          <cell r="I1325">
            <v>0</v>
          </cell>
          <cell r="J1325">
            <v>0</v>
          </cell>
          <cell r="K1325">
            <v>0</v>
          </cell>
        </row>
        <row r="1326">
          <cell r="A1326" t="str">
            <v>-</v>
          </cell>
          <cell r="B1326" t="str">
            <v>REAJ.P.PAGAR POR SALDOS DE PRECIO C/BCO.ESTADO MN, BBC, BCC,</v>
          </cell>
          <cell r="C1326">
            <v>0</v>
          </cell>
          <cell r="D1326">
            <v>0</v>
          </cell>
          <cell r="E1326">
            <v>0</v>
          </cell>
          <cell r="F1326">
            <v>0</v>
          </cell>
          <cell r="G1326">
            <v>0</v>
          </cell>
          <cell r="H1326">
            <v>0</v>
          </cell>
          <cell r="I1326">
            <v>0</v>
          </cell>
          <cell r="J1326">
            <v>0</v>
          </cell>
          <cell r="K1326">
            <v>0</v>
          </cell>
        </row>
        <row r="1327">
          <cell r="A1327" t="str">
            <v>-</v>
          </cell>
          <cell r="B1327" t="str">
            <v>PAGARES UF BECH P.DEUDAS ASUMIDAS BUF-BHC AC.91, BBC, BCC, E</v>
          </cell>
          <cell r="C1327">
            <v>0</v>
          </cell>
          <cell r="D1327">
            <v>0</v>
          </cell>
          <cell r="E1327">
            <v>0</v>
          </cell>
          <cell r="F1327">
            <v>0</v>
          </cell>
          <cell r="G1327">
            <v>0</v>
          </cell>
          <cell r="H1327">
            <v>0</v>
          </cell>
          <cell r="I1327">
            <v>0</v>
          </cell>
          <cell r="J1327">
            <v>0</v>
          </cell>
          <cell r="K1327">
            <v>0</v>
          </cell>
        </row>
        <row r="1328">
          <cell r="A1328" t="str">
            <v>-</v>
          </cell>
          <cell r="B1328" t="str">
            <v>REAJ.PAG.UF BECH P.DEUDAS ASUMID. BUF-BHC AC.91, BBC, BCC, E</v>
          </cell>
          <cell r="C1328">
            <v>0</v>
          </cell>
          <cell r="D1328">
            <v>0</v>
          </cell>
          <cell r="E1328">
            <v>0</v>
          </cell>
          <cell r="F1328">
            <v>0</v>
          </cell>
          <cell r="G1328">
            <v>0</v>
          </cell>
          <cell r="H1328">
            <v>0</v>
          </cell>
          <cell r="I1328">
            <v>0</v>
          </cell>
          <cell r="J1328">
            <v>0</v>
          </cell>
          <cell r="K1328">
            <v>0</v>
          </cell>
        </row>
        <row r="1329">
          <cell r="A1329" t="str">
            <v>-</v>
          </cell>
          <cell r="B1329" t="str">
            <v>PAGARE CAPITULO XIV C.N.C.I., BBC, BCC, EXT</v>
          </cell>
          <cell r="C1329">
            <v>0</v>
          </cell>
          <cell r="D1329">
            <v>0</v>
          </cell>
          <cell r="E1329">
            <v>0</v>
          </cell>
          <cell r="F1329">
            <v>0</v>
          </cell>
          <cell r="G1329">
            <v>0</v>
          </cell>
          <cell r="H1329">
            <v>0</v>
          </cell>
          <cell r="I1329">
            <v>0</v>
          </cell>
          <cell r="J1329">
            <v>0</v>
          </cell>
          <cell r="K1329">
            <v>0</v>
          </cell>
        </row>
        <row r="1330">
          <cell r="A1330" t="str">
            <v>14BIWZN</v>
          </cell>
          <cell r="B1330" t="str">
            <v xml:space="preserve">  .OTROS PASIVOS INTERNOS MN</v>
          </cell>
          <cell r="C1330">
            <v>188715</v>
          </cell>
          <cell r="D1330">
            <v>201109</v>
          </cell>
          <cell r="E1330">
            <v>178115</v>
          </cell>
          <cell r="F1330">
            <v>183074</v>
          </cell>
          <cell r="G1330">
            <v>194527</v>
          </cell>
          <cell r="H1330">
            <v>192028</v>
          </cell>
          <cell r="I1330">
            <v>205026</v>
          </cell>
          <cell r="J1330">
            <v>210827</v>
          </cell>
          <cell r="K1330">
            <v>177764</v>
          </cell>
        </row>
        <row r="1331">
          <cell r="A1331" t="str">
            <v>14GJNZN</v>
          </cell>
          <cell r="B1331" t="str">
            <v>INTS.P..PAGAR S/OPERAC. INTERNAS ME, BBC, BCC, NAC</v>
          </cell>
          <cell r="C1331">
            <v>168279</v>
          </cell>
          <cell r="D1331">
            <v>180217</v>
          </cell>
          <cell r="E1331">
            <v>156731</v>
          </cell>
          <cell r="F1331">
            <v>161630</v>
          </cell>
          <cell r="G1331">
            <v>173890</v>
          </cell>
          <cell r="H1331">
            <v>171150</v>
          </cell>
          <cell r="I1331">
            <v>184222</v>
          </cell>
          <cell r="J1331">
            <v>189814</v>
          </cell>
          <cell r="K1331">
            <v>156557</v>
          </cell>
        </row>
        <row r="1332">
          <cell r="A1332" t="str">
            <v>17CENZN</v>
          </cell>
          <cell r="B1332" t="str">
            <v>INT.P.PAGAR S.OBLIG.FISCO P.ADM.LC PR.ORG.INTERN.M, BBC, BCC</v>
          </cell>
          <cell r="C1332">
            <v>0</v>
          </cell>
          <cell r="D1332">
            <v>0</v>
          </cell>
          <cell r="E1332">
            <v>0</v>
          </cell>
          <cell r="F1332">
            <v>0</v>
          </cell>
          <cell r="G1332">
            <v>0</v>
          </cell>
          <cell r="H1332">
            <v>0</v>
          </cell>
          <cell r="I1332">
            <v>0</v>
          </cell>
          <cell r="J1332">
            <v>0</v>
          </cell>
          <cell r="K1332">
            <v>0</v>
          </cell>
        </row>
        <row r="1333">
          <cell r="A1333" t="str">
            <v>17CNNZN</v>
          </cell>
          <cell r="B1333" t="str">
            <v xml:space="preserve">INTS.P/PAGAR S/OBLIG.FISCO ORG.INT.BCO.ESTADO MN, BBC, BCC, </v>
          </cell>
          <cell r="C1333">
            <v>0</v>
          </cell>
          <cell r="D1333">
            <v>0</v>
          </cell>
          <cell r="E1333">
            <v>0</v>
          </cell>
          <cell r="F1333">
            <v>0</v>
          </cell>
          <cell r="G1333">
            <v>0</v>
          </cell>
          <cell r="H1333">
            <v>0</v>
          </cell>
          <cell r="I1333">
            <v>0</v>
          </cell>
          <cell r="J1333">
            <v>0</v>
          </cell>
          <cell r="K1333">
            <v>0</v>
          </cell>
        </row>
        <row r="1334">
          <cell r="A1334" t="str">
            <v>17CPNZN</v>
          </cell>
          <cell r="B1334" t="str">
            <v xml:space="preserve">INTS.P/PAGAR S/OBLIG.FISCO ORG.INT.OTRAS INST.ME, BBC, BCC, </v>
          </cell>
          <cell r="C1334">
            <v>19636</v>
          </cell>
          <cell r="D1334">
            <v>19791</v>
          </cell>
          <cell r="E1334">
            <v>19952</v>
          </cell>
          <cell r="F1334">
            <v>20117</v>
          </cell>
          <cell r="G1334">
            <v>20279</v>
          </cell>
          <cell r="H1334">
            <v>20445</v>
          </cell>
          <cell r="I1334">
            <v>20606</v>
          </cell>
          <cell r="J1334">
            <v>20773</v>
          </cell>
          <cell r="K1334">
            <v>20939</v>
          </cell>
        </row>
        <row r="1335">
          <cell r="A1335" t="str">
            <v>17CRNZN</v>
          </cell>
          <cell r="B1335" t="str">
            <v xml:space="preserve">INTS.P/PAGAR S/OBLIG.FISCO ORG.INT.INS.SEMIF. MN, BBC, BCC, </v>
          </cell>
          <cell r="C1335">
            <v>17</v>
          </cell>
          <cell r="D1335">
            <v>14</v>
          </cell>
          <cell r="E1335">
            <v>16</v>
          </cell>
          <cell r="F1335">
            <v>15</v>
          </cell>
          <cell r="G1335">
            <v>16</v>
          </cell>
          <cell r="H1335">
            <v>14</v>
          </cell>
          <cell r="I1335">
            <v>15</v>
          </cell>
          <cell r="J1335">
            <v>14</v>
          </cell>
          <cell r="K1335">
            <v>0</v>
          </cell>
        </row>
        <row r="1336">
          <cell r="A1336" t="str">
            <v>17CTNZN</v>
          </cell>
          <cell r="B1336" t="str">
            <v>INTS.P/PAGAR S/PAGARES REAJ.P/INTS.S/ENCAJE MN, BBC, BCC, NA</v>
          </cell>
          <cell r="C1336">
            <v>0</v>
          </cell>
          <cell r="D1336">
            <v>0</v>
          </cell>
          <cell r="E1336">
            <v>0</v>
          </cell>
          <cell r="F1336">
            <v>0</v>
          </cell>
          <cell r="G1336">
            <v>0</v>
          </cell>
          <cell r="H1336">
            <v>0</v>
          </cell>
          <cell r="I1336">
            <v>0</v>
          </cell>
          <cell r="J1336">
            <v>0</v>
          </cell>
          <cell r="K1336">
            <v>0</v>
          </cell>
        </row>
        <row r="1337">
          <cell r="A1337" t="str">
            <v>17CQNZN</v>
          </cell>
          <cell r="B1337" t="str">
            <v>INT.P.PAGAR P.PAGARES EN DOLARES BCO.CENTRAL CHILE, BBC, BCC</v>
          </cell>
          <cell r="C1337">
            <v>0</v>
          </cell>
          <cell r="D1337">
            <v>0</v>
          </cell>
          <cell r="E1337">
            <v>0</v>
          </cell>
          <cell r="F1337">
            <v>0</v>
          </cell>
          <cell r="G1337">
            <v>0</v>
          </cell>
          <cell r="H1337">
            <v>0</v>
          </cell>
          <cell r="I1337">
            <v>0</v>
          </cell>
          <cell r="J1337">
            <v>0</v>
          </cell>
          <cell r="K1337">
            <v>0</v>
          </cell>
        </row>
        <row r="1338">
          <cell r="A1338" t="str">
            <v>17CZNZN</v>
          </cell>
          <cell r="B1338" t="str">
            <v>INTERESES P.PAGAR S.PAGARES P.DIF.CAMBIARIO AC 148, BBC, BCC</v>
          </cell>
          <cell r="C1338">
            <v>3</v>
          </cell>
          <cell r="D1338">
            <v>3</v>
          </cell>
          <cell r="E1338">
            <v>3</v>
          </cell>
          <cell r="F1338">
            <v>3</v>
          </cell>
          <cell r="G1338">
            <v>3</v>
          </cell>
          <cell r="H1338">
            <v>3</v>
          </cell>
          <cell r="I1338">
            <v>3</v>
          </cell>
          <cell r="J1338">
            <v>3</v>
          </cell>
          <cell r="K1338">
            <v>3</v>
          </cell>
        </row>
        <row r="1339">
          <cell r="A1339" t="str">
            <v>17EFNZN</v>
          </cell>
          <cell r="B1339" t="str">
            <v>COMISIONES POR PAGAR POR OPS.INTERNAS MN, BBC, BCC, NAC</v>
          </cell>
          <cell r="C1339">
            <v>0</v>
          </cell>
          <cell r="D1339">
            <v>0</v>
          </cell>
          <cell r="E1339">
            <v>0</v>
          </cell>
          <cell r="F1339">
            <v>0</v>
          </cell>
          <cell r="G1339">
            <v>0</v>
          </cell>
          <cell r="H1339">
            <v>0</v>
          </cell>
          <cell r="I1339">
            <v>0</v>
          </cell>
          <cell r="J1339">
            <v>0</v>
          </cell>
          <cell r="K1339">
            <v>0</v>
          </cell>
        </row>
        <row r="1340">
          <cell r="A1340" t="str">
            <v>17EGNZN</v>
          </cell>
          <cell r="B1340" t="str">
            <v>INTS.P.PAGAR P.CERTIF.DEP.INTRANS.EXP.EN US$ ME, BBC, BCC, N</v>
          </cell>
          <cell r="C1340">
            <v>4</v>
          </cell>
          <cell r="D1340">
            <v>9</v>
          </cell>
          <cell r="E1340">
            <v>13</v>
          </cell>
          <cell r="F1340">
            <v>17</v>
          </cell>
          <cell r="G1340">
            <v>21</v>
          </cell>
          <cell r="H1340">
            <v>25</v>
          </cell>
          <cell r="I1340">
            <v>3</v>
          </cell>
          <cell r="J1340">
            <v>5</v>
          </cell>
          <cell r="K1340">
            <v>8</v>
          </cell>
        </row>
        <row r="1341">
          <cell r="A1341" t="str">
            <v>17EHNZN</v>
          </cell>
          <cell r="B1341" t="str">
            <v>DIFERENCIAS DE PRECIOS POR PAGAR MN, BBC, BCC, NAC</v>
          </cell>
          <cell r="C1341">
            <v>0</v>
          </cell>
          <cell r="D1341">
            <v>0</v>
          </cell>
          <cell r="E1341">
            <v>0</v>
          </cell>
          <cell r="F1341">
            <v>0</v>
          </cell>
          <cell r="G1341">
            <v>0</v>
          </cell>
          <cell r="H1341">
            <v>0</v>
          </cell>
          <cell r="I1341">
            <v>0</v>
          </cell>
          <cell r="J1341">
            <v>0</v>
          </cell>
          <cell r="K1341">
            <v>0</v>
          </cell>
        </row>
        <row r="1342">
          <cell r="A1342" t="str">
            <v>17EJNZN</v>
          </cell>
          <cell r="B1342" t="str">
            <v>INTS.P.PAGAR S.CERTIFICADOS DE DEPOSITOS AC.1695 M, BBC, BCC</v>
          </cell>
          <cell r="C1342">
            <v>0</v>
          </cell>
          <cell r="D1342">
            <v>0</v>
          </cell>
          <cell r="E1342">
            <v>0</v>
          </cell>
          <cell r="F1342">
            <v>0</v>
          </cell>
          <cell r="G1342">
            <v>0</v>
          </cell>
          <cell r="H1342">
            <v>0</v>
          </cell>
          <cell r="I1342">
            <v>0</v>
          </cell>
          <cell r="J1342">
            <v>0</v>
          </cell>
          <cell r="K1342">
            <v>0</v>
          </cell>
        </row>
        <row r="1343">
          <cell r="A1343" t="str">
            <v>17EKNZN</v>
          </cell>
          <cell r="B1343" t="str">
            <v>INT.P/PAGAR POR CERTIFICADOS EXPRESADOS UF AC.1691, BBC, BCC</v>
          </cell>
          <cell r="C1343">
            <v>0</v>
          </cell>
          <cell r="D1343">
            <v>0</v>
          </cell>
          <cell r="E1343">
            <v>0</v>
          </cell>
          <cell r="F1343">
            <v>0</v>
          </cell>
          <cell r="G1343">
            <v>0</v>
          </cell>
          <cell r="H1343">
            <v>0</v>
          </cell>
          <cell r="I1343">
            <v>0</v>
          </cell>
          <cell r="J1343">
            <v>0</v>
          </cell>
          <cell r="K1343">
            <v>0</v>
          </cell>
        </row>
        <row r="1344">
          <cell r="A1344" t="str">
            <v>17EMNZN</v>
          </cell>
          <cell r="B1344" t="str">
            <v>INTS.P/PAGAR POR DEPOSITOS DE RESERVA TECNICA, BBC, BCC, NAC</v>
          </cell>
          <cell r="C1344">
            <v>0</v>
          </cell>
          <cell r="D1344">
            <v>0</v>
          </cell>
          <cell r="E1344">
            <v>0</v>
          </cell>
          <cell r="F1344">
            <v>0</v>
          </cell>
          <cell r="G1344">
            <v>0</v>
          </cell>
          <cell r="H1344">
            <v>0</v>
          </cell>
          <cell r="I1344">
            <v>0</v>
          </cell>
          <cell r="J1344">
            <v>0</v>
          </cell>
          <cell r="K1344">
            <v>0</v>
          </cell>
        </row>
        <row r="1345">
          <cell r="A1345" t="str">
            <v>17EPNZN</v>
          </cell>
          <cell r="B1345" t="str">
            <v>INTS.P.PAGAR SOBRE SALDOS EN CUENTAS ESPECIALES ME, BBC, BCC</v>
          </cell>
          <cell r="C1345">
            <v>776</v>
          </cell>
          <cell r="D1345">
            <v>1075</v>
          </cell>
          <cell r="E1345">
            <v>1400</v>
          </cell>
          <cell r="F1345">
            <v>1292</v>
          </cell>
          <cell r="G1345">
            <v>318</v>
          </cell>
          <cell r="H1345">
            <v>391</v>
          </cell>
          <cell r="I1345">
            <v>177</v>
          </cell>
          <cell r="J1345">
            <v>218</v>
          </cell>
          <cell r="K1345">
            <v>257</v>
          </cell>
        </row>
        <row r="1346">
          <cell r="A1346" t="str">
            <v>17ETNZN</v>
          </cell>
          <cell r="B1346" t="str">
            <v>INTS.P.PAGAR POR PAGARES EN UF ACDO.1836, BBC, BCC, NAC</v>
          </cell>
          <cell r="C1346">
            <v>0</v>
          </cell>
          <cell r="D1346">
            <v>0</v>
          </cell>
          <cell r="E1346">
            <v>0</v>
          </cell>
          <cell r="F1346">
            <v>0</v>
          </cell>
          <cell r="G1346">
            <v>0</v>
          </cell>
          <cell r="H1346">
            <v>0</v>
          </cell>
          <cell r="I1346">
            <v>0</v>
          </cell>
          <cell r="J1346">
            <v>0</v>
          </cell>
          <cell r="K1346">
            <v>0</v>
          </cell>
        </row>
        <row r="1347">
          <cell r="A1347" t="str">
            <v>17EONZN</v>
          </cell>
          <cell r="B1347" t="str">
            <v>INTS.P.PAG.S.PAG.UF BECH DEU.ASUM.BUF-BHC AC.91, BBC, BCC, N</v>
          </cell>
          <cell r="C1347">
            <v>0</v>
          </cell>
          <cell r="D1347">
            <v>0</v>
          </cell>
          <cell r="E1347">
            <v>0</v>
          </cell>
          <cell r="F1347">
            <v>0</v>
          </cell>
          <cell r="G1347">
            <v>0</v>
          </cell>
          <cell r="H1347">
            <v>0</v>
          </cell>
          <cell r="I1347">
            <v>0</v>
          </cell>
          <cell r="J1347">
            <v>0</v>
          </cell>
          <cell r="K1347">
            <v>0</v>
          </cell>
        </row>
        <row r="1348">
          <cell r="A1348" t="str">
            <v>14BIXZN</v>
          </cell>
          <cell r="B1348" t="str">
            <v xml:space="preserve">  .OTROS PASIVOS INTERNOS ME</v>
          </cell>
          <cell r="C1348">
            <v>707</v>
          </cell>
          <cell r="D1348">
            <v>1168</v>
          </cell>
          <cell r="E1348">
            <v>1772</v>
          </cell>
          <cell r="F1348">
            <v>243</v>
          </cell>
          <cell r="G1348">
            <v>30</v>
          </cell>
          <cell r="H1348">
            <v>4</v>
          </cell>
          <cell r="I1348">
            <v>3</v>
          </cell>
          <cell r="J1348">
            <v>4</v>
          </cell>
          <cell r="K1348">
            <v>6</v>
          </cell>
        </row>
        <row r="1349">
          <cell r="A1349" t="str">
            <v>14GJEZN</v>
          </cell>
          <cell r="B1349" t="str">
            <v>INTS.P..PAGAR S/OPERAC. INTERNAS ME, BBC, BCC, EXT</v>
          </cell>
          <cell r="C1349">
            <v>233</v>
          </cell>
          <cell r="D1349">
            <v>209</v>
          </cell>
          <cell r="E1349">
            <v>242</v>
          </cell>
          <cell r="F1349">
            <v>238</v>
          </cell>
          <cell r="G1349">
            <v>14</v>
          </cell>
          <cell r="H1349">
            <v>2</v>
          </cell>
          <cell r="I1349">
            <v>3</v>
          </cell>
          <cell r="J1349">
            <v>4</v>
          </cell>
          <cell r="K1349">
            <v>6</v>
          </cell>
        </row>
        <row r="1350">
          <cell r="A1350" t="str">
            <v>17CEEZN</v>
          </cell>
          <cell r="B1350" t="str">
            <v>INT.P.PAGAR S.OBLIG.FISCO P.ADM.LC PR.ORG.INTERN.M, BBC, BCC</v>
          </cell>
          <cell r="C1350">
            <v>0</v>
          </cell>
          <cell r="D1350">
            <v>0</v>
          </cell>
          <cell r="E1350">
            <v>0</v>
          </cell>
          <cell r="F1350">
            <v>0</v>
          </cell>
          <cell r="G1350">
            <v>0</v>
          </cell>
          <cell r="H1350">
            <v>0</v>
          </cell>
          <cell r="I1350">
            <v>0</v>
          </cell>
          <cell r="J1350">
            <v>0</v>
          </cell>
          <cell r="K1350">
            <v>0</v>
          </cell>
        </row>
        <row r="1351">
          <cell r="A1351" t="str">
            <v>-</v>
          </cell>
          <cell r="B1351" t="str">
            <v xml:space="preserve">INTS.P/PAGAR S/OBLIG.FISCO ORG.INT.BCO.ESTADO MN, BBC, BCC, </v>
          </cell>
          <cell r="C1351">
            <v>0</v>
          </cell>
          <cell r="D1351">
            <v>0</v>
          </cell>
          <cell r="E1351">
            <v>0</v>
          </cell>
          <cell r="F1351">
            <v>0</v>
          </cell>
          <cell r="G1351">
            <v>0</v>
          </cell>
          <cell r="H1351">
            <v>0</v>
          </cell>
          <cell r="I1351">
            <v>0</v>
          </cell>
          <cell r="J1351">
            <v>0</v>
          </cell>
          <cell r="K1351">
            <v>0</v>
          </cell>
        </row>
        <row r="1352">
          <cell r="A1352" t="str">
            <v>17CPEZN</v>
          </cell>
          <cell r="B1352" t="str">
            <v xml:space="preserve">INTS.P/PAGAR S/OBLIG.FISCO ORG.INT.OTRAS INST.ME, BBC, BCC, </v>
          </cell>
          <cell r="C1352">
            <v>0</v>
          </cell>
          <cell r="D1352">
            <v>0</v>
          </cell>
          <cell r="E1352">
            <v>0</v>
          </cell>
          <cell r="F1352">
            <v>0</v>
          </cell>
          <cell r="G1352">
            <v>0</v>
          </cell>
          <cell r="H1352">
            <v>0</v>
          </cell>
          <cell r="I1352">
            <v>0</v>
          </cell>
          <cell r="J1352">
            <v>0</v>
          </cell>
          <cell r="K1352">
            <v>0</v>
          </cell>
        </row>
        <row r="1353">
          <cell r="A1353" t="str">
            <v>-</v>
          </cell>
          <cell r="B1353" t="str">
            <v xml:space="preserve">INTS.P/PAGAR S/OBLIG.FISCO ORG.INT.INS.SEMIF. MN, BBC, BCC, </v>
          </cell>
          <cell r="C1353">
            <v>0</v>
          </cell>
          <cell r="D1353">
            <v>0</v>
          </cell>
          <cell r="E1353">
            <v>0</v>
          </cell>
          <cell r="F1353">
            <v>0</v>
          </cell>
          <cell r="G1353">
            <v>0</v>
          </cell>
          <cell r="H1353">
            <v>0</v>
          </cell>
          <cell r="I1353">
            <v>0</v>
          </cell>
          <cell r="J1353">
            <v>0</v>
          </cell>
          <cell r="K1353">
            <v>0</v>
          </cell>
        </row>
        <row r="1354">
          <cell r="A1354" t="str">
            <v>-</v>
          </cell>
          <cell r="B1354" t="str">
            <v>INTS.P/PAGAR S/PAGARES REAJ.P/INTS.S/ENCAJE MN, BBC, BCC, EX</v>
          </cell>
          <cell r="C1354">
            <v>0</v>
          </cell>
          <cell r="D1354">
            <v>0</v>
          </cell>
          <cell r="E1354">
            <v>0</v>
          </cell>
          <cell r="F1354">
            <v>0</v>
          </cell>
          <cell r="G1354">
            <v>0</v>
          </cell>
          <cell r="H1354">
            <v>0</v>
          </cell>
          <cell r="I1354">
            <v>0</v>
          </cell>
          <cell r="J1354">
            <v>0</v>
          </cell>
          <cell r="K1354">
            <v>0</v>
          </cell>
        </row>
        <row r="1355">
          <cell r="A1355" t="str">
            <v>17CQEZN</v>
          </cell>
          <cell r="B1355" t="str">
            <v>INT.P.PAGAR P.PAGARES EN DOLARES BCO.CENTRAL CHILE, BBC, BCC</v>
          </cell>
          <cell r="C1355">
            <v>0</v>
          </cell>
          <cell r="D1355">
            <v>0</v>
          </cell>
          <cell r="E1355">
            <v>0</v>
          </cell>
          <cell r="F1355">
            <v>0</v>
          </cell>
          <cell r="G1355">
            <v>0</v>
          </cell>
          <cell r="H1355">
            <v>0</v>
          </cell>
          <cell r="I1355">
            <v>0</v>
          </cell>
          <cell r="J1355">
            <v>0</v>
          </cell>
          <cell r="K1355">
            <v>0</v>
          </cell>
        </row>
        <row r="1356">
          <cell r="A1356" t="str">
            <v>-</v>
          </cell>
          <cell r="B1356" t="str">
            <v>INTERESES P.PAGAR S.PAGARES P.DIF.CAMBIARIO AC 148, BBC, BCC</v>
          </cell>
          <cell r="C1356">
            <v>0</v>
          </cell>
          <cell r="D1356">
            <v>0</v>
          </cell>
          <cell r="E1356">
            <v>0</v>
          </cell>
          <cell r="F1356">
            <v>0</v>
          </cell>
          <cell r="G1356">
            <v>0</v>
          </cell>
          <cell r="H1356">
            <v>0</v>
          </cell>
          <cell r="I1356">
            <v>0</v>
          </cell>
          <cell r="J1356">
            <v>0</v>
          </cell>
          <cell r="K1356">
            <v>0</v>
          </cell>
        </row>
        <row r="1357">
          <cell r="A1357" t="str">
            <v>-</v>
          </cell>
          <cell r="B1357" t="str">
            <v>COMISIONES POR PAGAR POR OPS.INTERNAS MN, BBC, BCC, EXT</v>
          </cell>
          <cell r="C1357">
            <v>0</v>
          </cell>
          <cell r="D1357">
            <v>0</v>
          </cell>
          <cell r="E1357">
            <v>0</v>
          </cell>
          <cell r="F1357">
            <v>0</v>
          </cell>
          <cell r="G1357">
            <v>0</v>
          </cell>
          <cell r="H1357">
            <v>0</v>
          </cell>
          <cell r="I1357">
            <v>0</v>
          </cell>
          <cell r="J1357">
            <v>0</v>
          </cell>
          <cell r="K1357">
            <v>0</v>
          </cell>
        </row>
        <row r="1358">
          <cell r="A1358" t="str">
            <v>17EGEZN</v>
          </cell>
          <cell r="B1358" t="str">
            <v>INTS.P.PAGAR P.CERTIF.DEP.INTRANS.EXP.EN US$ ME, BBC, BCC, E</v>
          </cell>
          <cell r="C1358">
            <v>0</v>
          </cell>
          <cell r="D1358">
            <v>0</v>
          </cell>
          <cell r="E1358">
            <v>0</v>
          </cell>
          <cell r="F1358">
            <v>0</v>
          </cell>
          <cell r="G1358">
            <v>0</v>
          </cell>
          <cell r="H1358">
            <v>0</v>
          </cell>
          <cell r="I1358">
            <v>0</v>
          </cell>
          <cell r="J1358">
            <v>0</v>
          </cell>
          <cell r="K1358">
            <v>0</v>
          </cell>
        </row>
        <row r="1359">
          <cell r="A1359" t="str">
            <v>-</v>
          </cell>
          <cell r="B1359" t="str">
            <v>DIFERENCIAS DE PRECIOS POR PAGAR MN, BBC, BCC, EXT</v>
          </cell>
          <cell r="C1359">
            <v>0</v>
          </cell>
          <cell r="D1359">
            <v>0</v>
          </cell>
          <cell r="E1359">
            <v>0</v>
          </cell>
          <cell r="F1359">
            <v>0</v>
          </cell>
          <cell r="G1359">
            <v>0</v>
          </cell>
          <cell r="H1359">
            <v>0</v>
          </cell>
          <cell r="I1359">
            <v>0</v>
          </cell>
          <cell r="J1359">
            <v>0</v>
          </cell>
          <cell r="K1359">
            <v>0</v>
          </cell>
        </row>
        <row r="1360">
          <cell r="A1360" t="str">
            <v>-</v>
          </cell>
          <cell r="B1360" t="str">
            <v>INTS.P.PAGAR S.CERTIFICADOS DE DEPOSITOS AC.1695 M, BBC, BCC</v>
          </cell>
          <cell r="C1360">
            <v>0</v>
          </cell>
          <cell r="D1360">
            <v>0</v>
          </cell>
          <cell r="E1360">
            <v>0</v>
          </cell>
          <cell r="F1360">
            <v>0</v>
          </cell>
          <cell r="G1360">
            <v>0</v>
          </cell>
          <cell r="H1360">
            <v>0</v>
          </cell>
          <cell r="I1360">
            <v>0</v>
          </cell>
          <cell r="J1360">
            <v>0</v>
          </cell>
          <cell r="K1360">
            <v>0</v>
          </cell>
        </row>
        <row r="1361">
          <cell r="A1361" t="str">
            <v>-</v>
          </cell>
          <cell r="B1361" t="str">
            <v>INT.P/PAGAR POR CERTIFICADOS EXPRESADOS UF AC.1691, BBC, BCC</v>
          </cell>
          <cell r="C1361">
            <v>0</v>
          </cell>
          <cell r="D1361">
            <v>0</v>
          </cell>
          <cell r="E1361">
            <v>0</v>
          </cell>
          <cell r="F1361">
            <v>0</v>
          </cell>
          <cell r="G1361">
            <v>0</v>
          </cell>
          <cell r="H1361">
            <v>0</v>
          </cell>
          <cell r="I1361">
            <v>0</v>
          </cell>
          <cell r="J1361">
            <v>0</v>
          </cell>
          <cell r="K1361">
            <v>0</v>
          </cell>
        </row>
        <row r="1362">
          <cell r="A1362" t="str">
            <v>-</v>
          </cell>
          <cell r="B1362" t="str">
            <v>INTS.P/PAGAR POR DEPOSITOS DE RESERVA TECNICA, BBC, BCC, EXT</v>
          </cell>
          <cell r="C1362">
            <v>0</v>
          </cell>
          <cell r="D1362">
            <v>0</v>
          </cell>
          <cell r="E1362">
            <v>0</v>
          </cell>
          <cell r="F1362">
            <v>0</v>
          </cell>
          <cell r="G1362">
            <v>0</v>
          </cell>
          <cell r="H1362">
            <v>0</v>
          </cell>
          <cell r="I1362">
            <v>0</v>
          </cell>
          <cell r="J1362">
            <v>0</v>
          </cell>
          <cell r="K1362">
            <v>0</v>
          </cell>
        </row>
        <row r="1363">
          <cell r="A1363" t="str">
            <v>17EPEZN</v>
          </cell>
          <cell r="B1363" t="str">
            <v>INTS.P.PAGAR SOBRE SALDOS EN CUENTAS ESPECIALES ME, BBC, BCC</v>
          </cell>
          <cell r="C1363">
            <v>474</v>
          </cell>
          <cell r="D1363">
            <v>959</v>
          </cell>
          <cell r="E1363">
            <v>1530</v>
          </cell>
          <cell r="F1363">
            <v>5</v>
          </cell>
          <cell r="G1363">
            <v>16</v>
          </cell>
          <cell r="H1363">
            <v>2</v>
          </cell>
          <cell r="I1363">
            <v>0</v>
          </cell>
          <cell r="J1363">
            <v>0</v>
          </cell>
          <cell r="K1363">
            <v>0</v>
          </cell>
        </row>
        <row r="1364">
          <cell r="A1364" t="str">
            <v>-</v>
          </cell>
          <cell r="B1364" t="str">
            <v>INTS.P.PAGAR POR PAGARES EN UF ACDO.1836, BBC, BCC, EXT</v>
          </cell>
          <cell r="C1364">
            <v>0</v>
          </cell>
          <cell r="D1364">
            <v>0</v>
          </cell>
          <cell r="E1364">
            <v>0</v>
          </cell>
          <cell r="F1364">
            <v>0</v>
          </cell>
          <cell r="G1364">
            <v>0</v>
          </cell>
          <cell r="H1364">
            <v>0</v>
          </cell>
          <cell r="I1364">
            <v>0</v>
          </cell>
          <cell r="J1364">
            <v>0</v>
          </cell>
          <cell r="K1364">
            <v>0</v>
          </cell>
        </row>
        <row r="1365">
          <cell r="A1365" t="str">
            <v>-</v>
          </cell>
          <cell r="B1365" t="str">
            <v>INTS.P.PAG.S.PAG.UF BECH DEU.ASUM.BUF-BHC AC.91, BBC, BCC, E</v>
          </cell>
          <cell r="C1365">
            <v>0</v>
          </cell>
          <cell r="D1365">
            <v>0</v>
          </cell>
          <cell r="E1365">
            <v>0</v>
          </cell>
          <cell r="F1365">
            <v>0</v>
          </cell>
          <cell r="G1365">
            <v>0</v>
          </cell>
          <cell r="H1365">
            <v>0</v>
          </cell>
          <cell r="I1365">
            <v>0</v>
          </cell>
          <cell r="J1365">
            <v>0</v>
          </cell>
          <cell r="K1365">
            <v>0</v>
          </cell>
        </row>
        <row r="1366">
          <cell r="A1366" t="str">
            <v>14BJWZN</v>
          </cell>
          <cell r="B1366" t="str">
            <v xml:space="preserve">  .CUENTAS DIVERSAS MN</v>
          </cell>
          <cell r="C1366">
            <v>191544</v>
          </cell>
          <cell r="D1366">
            <v>200784</v>
          </cell>
          <cell r="E1366">
            <v>207234</v>
          </cell>
          <cell r="F1366">
            <v>219121</v>
          </cell>
          <cell r="G1366">
            <v>229238</v>
          </cell>
          <cell r="H1366">
            <v>235539</v>
          </cell>
          <cell r="I1366">
            <v>240955</v>
          </cell>
          <cell r="J1366">
            <v>245285</v>
          </cell>
          <cell r="K1366">
            <v>246257</v>
          </cell>
        </row>
        <row r="1367">
          <cell r="A1367" t="str">
            <v>17BBNZN</v>
          </cell>
          <cell r="B1367" t="str">
            <v>OPERAC. PENDIENTES  ME, BBC, BCC, NAC</v>
          </cell>
          <cell r="C1367">
            <v>197</v>
          </cell>
          <cell r="D1367">
            <v>198</v>
          </cell>
          <cell r="E1367">
            <v>202</v>
          </cell>
          <cell r="F1367">
            <v>206</v>
          </cell>
          <cell r="G1367">
            <v>211</v>
          </cell>
          <cell r="H1367">
            <v>220</v>
          </cell>
          <cell r="I1367">
            <v>220</v>
          </cell>
          <cell r="J1367">
            <v>174</v>
          </cell>
          <cell r="K1367">
            <v>177</v>
          </cell>
        </row>
        <row r="1368">
          <cell r="A1368" t="str">
            <v>17BENZN</v>
          </cell>
          <cell r="B1368" t="str">
            <v>OP.PEND.PART.SUJ.PRESCR.LEG.MN, BBC, BCC, NAC</v>
          </cell>
          <cell r="C1368">
            <v>0</v>
          </cell>
          <cell r="D1368">
            <v>0</v>
          </cell>
          <cell r="E1368">
            <v>0</v>
          </cell>
          <cell r="F1368">
            <v>0</v>
          </cell>
          <cell r="G1368">
            <v>0</v>
          </cell>
          <cell r="H1368">
            <v>0</v>
          </cell>
          <cell r="I1368">
            <v>0</v>
          </cell>
          <cell r="J1368">
            <v>0</v>
          </cell>
          <cell r="K1368">
            <v>0</v>
          </cell>
        </row>
        <row r="1369">
          <cell r="A1369" t="str">
            <v>14IQNZN</v>
          </cell>
          <cell r="B1369" t="str">
            <v>INTER.PERCIB.Y NO DEVENG.ME, BBC, BCC, NAC</v>
          </cell>
          <cell r="C1369">
            <v>0</v>
          </cell>
          <cell r="D1369">
            <v>0</v>
          </cell>
          <cell r="E1369">
            <v>0</v>
          </cell>
          <cell r="F1369">
            <v>0</v>
          </cell>
          <cell r="G1369">
            <v>0</v>
          </cell>
          <cell r="H1369">
            <v>0</v>
          </cell>
          <cell r="I1369">
            <v>0</v>
          </cell>
          <cell r="J1369">
            <v>0</v>
          </cell>
          <cell r="K1369">
            <v>0</v>
          </cell>
        </row>
        <row r="1370">
          <cell r="A1370" t="str">
            <v>17BLNZN</v>
          </cell>
          <cell r="B1370" t="str">
            <v>INGRESOS PERCIB.NO DEVENG.ME, BBC, BCC, NAC</v>
          </cell>
          <cell r="C1370">
            <v>0</v>
          </cell>
          <cell r="D1370">
            <v>0</v>
          </cell>
          <cell r="E1370">
            <v>0</v>
          </cell>
          <cell r="F1370">
            <v>0</v>
          </cell>
          <cell r="G1370">
            <v>0</v>
          </cell>
          <cell r="H1370">
            <v>0</v>
          </cell>
          <cell r="I1370">
            <v>0</v>
          </cell>
          <cell r="J1370">
            <v>0</v>
          </cell>
          <cell r="K1370">
            <v>0</v>
          </cell>
        </row>
        <row r="1371">
          <cell r="A1371" t="str">
            <v>14HHNZN</v>
          </cell>
          <cell r="B1371" t="str">
            <v>INST.PERCIB.ANTICIP.CPRA.PDBC, BBC, BCC, NAC</v>
          </cell>
          <cell r="C1371">
            <v>0</v>
          </cell>
          <cell r="D1371">
            <v>0</v>
          </cell>
          <cell r="E1371">
            <v>0</v>
          </cell>
          <cell r="F1371">
            <v>0</v>
          </cell>
          <cell r="G1371">
            <v>0</v>
          </cell>
          <cell r="H1371">
            <v>0</v>
          </cell>
          <cell r="I1371">
            <v>0</v>
          </cell>
          <cell r="J1371">
            <v>0</v>
          </cell>
          <cell r="K1371">
            <v>0</v>
          </cell>
        </row>
        <row r="1372">
          <cell r="A1372" t="str">
            <v>17CSNZN</v>
          </cell>
          <cell r="B1372" t="str">
            <v>INGRESOS EXTRAORD. RECIBIDOS DEL SINAP MN, BBC, BCC, NAC</v>
          </cell>
          <cell r="C1372">
            <v>95576</v>
          </cell>
          <cell r="D1372">
            <v>93252</v>
          </cell>
          <cell r="E1372">
            <v>89968</v>
          </cell>
          <cell r="F1372">
            <v>86572</v>
          </cell>
          <cell r="G1372">
            <v>83619</v>
          </cell>
          <cell r="H1372">
            <v>80585</v>
          </cell>
          <cell r="I1372">
            <v>78022</v>
          </cell>
          <cell r="J1372">
            <v>74817</v>
          </cell>
          <cell r="K1372">
            <v>71386</v>
          </cell>
        </row>
        <row r="1373">
          <cell r="A1373" t="str">
            <v>17CUNZN</v>
          </cell>
          <cell r="B1373" t="str">
            <v>INTS.PERC.ANTICIP.POR COMPRAS DE PDBC MN, BBC, BCC, NAC</v>
          </cell>
          <cell r="C1373">
            <v>0</v>
          </cell>
          <cell r="D1373">
            <v>0</v>
          </cell>
          <cell r="E1373">
            <v>0</v>
          </cell>
          <cell r="F1373">
            <v>0</v>
          </cell>
          <cell r="G1373">
            <v>0</v>
          </cell>
          <cell r="H1373">
            <v>0</v>
          </cell>
          <cell r="I1373">
            <v>0</v>
          </cell>
          <cell r="J1373">
            <v>0</v>
          </cell>
          <cell r="K1373">
            <v>0</v>
          </cell>
        </row>
        <row r="1374">
          <cell r="A1374" t="str">
            <v>17CINZN</v>
          </cell>
          <cell r="B1374" t="str">
            <v xml:space="preserve">REPARTOS RECIBIDOS DE INSTIT.FINANC.EN LIQUID.MN, BBC, BCC, </v>
          </cell>
          <cell r="C1374">
            <v>0</v>
          </cell>
          <cell r="D1374">
            <v>0</v>
          </cell>
          <cell r="E1374">
            <v>0</v>
          </cell>
          <cell r="F1374">
            <v>0</v>
          </cell>
          <cell r="G1374">
            <v>0</v>
          </cell>
          <cell r="H1374">
            <v>0</v>
          </cell>
          <cell r="I1374">
            <v>0</v>
          </cell>
          <cell r="J1374">
            <v>0</v>
          </cell>
          <cell r="K1374">
            <v>0</v>
          </cell>
        </row>
        <row r="1375">
          <cell r="A1375" t="str">
            <v>-</v>
          </cell>
          <cell r="B1375" t="str">
            <v>INGRESOS SUJETOS A LIQUIDACION FINAL S/CONT.EUROD., BBC, BCC</v>
          </cell>
          <cell r="C1375">
            <v>0</v>
          </cell>
          <cell r="D1375">
            <v>0</v>
          </cell>
          <cell r="E1375">
            <v>0</v>
          </cell>
          <cell r="F1375">
            <v>0</v>
          </cell>
          <cell r="G1375">
            <v>0</v>
          </cell>
          <cell r="H1375">
            <v>0</v>
          </cell>
          <cell r="I1375">
            <v>0</v>
          </cell>
          <cell r="J1375">
            <v>0</v>
          </cell>
          <cell r="K1375">
            <v>0</v>
          </cell>
        </row>
        <row r="1376">
          <cell r="A1376" t="str">
            <v>-</v>
          </cell>
          <cell r="B1376" t="str">
            <v>OPERACIONES CON BUF-BHC PENDIENTES DE REEMBOLSO ME, BBC, BCC</v>
          </cell>
          <cell r="C1376">
            <v>0</v>
          </cell>
          <cell r="D1376">
            <v>0</v>
          </cell>
          <cell r="E1376">
            <v>0</v>
          </cell>
          <cell r="F1376">
            <v>0</v>
          </cell>
          <cell r="G1376">
            <v>0</v>
          </cell>
          <cell r="H1376">
            <v>0</v>
          </cell>
          <cell r="I1376">
            <v>0</v>
          </cell>
          <cell r="J1376">
            <v>0</v>
          </cell>
          <cell r="K1376">
            <v>0</v>
          </cell>
        </row>
        <row r="1377">
          <cell r="A1377" t="str">
            <v>-</v>
          </cell>
          <cell r="B1377" t="str">
            <v>TITULOS RECONOCIMIENTO DEUDA CAP XIX DEL CNCI POR, BBC, BCC,</v>
          </cell>
          <cell r="C1377">
            <v>0</v>
          </cell>
          <cell r="D1377">
            <v>0</v>
          </cell>
          <cell r="E1377">
            <v>0</v>
          </cell>
          <cell r="F1377">
            <v>0</v>
          </cell>
          <cell r="G1377">
            <v>0</v>
          </cell>
          <cell r="H1377">
            <v>0</v>
          </cell>
          <cell r="I1377">
            <v>0</v>
          </cell>
          <cell r="J1377">
            <v>0</v>
          </cell>
          <cell r="K1377">
            <v>0</v>
          </cell>
        </row>
        <row r="1378">
          <cell r="A1378" t="str">
            <v>-</v>
          </cell>
          <cell r="B1378" t="str">
            <v>DOLARES POR ENTREGAR A BANCOS P.VTAS.MESA DINERO M, BBC, BCC</v>
          </cell>
          <cell r="C1378">
            <v>0</v>
          </cell>
          <cell r="D1378">
            <v>0</v>
          </cell>
          <cell r="E1378">
            <v>0</v>
          </cell>
          <cell r="F1378">
            <v>0</v>
          </cell>
          <cell r="G1378">
            <v>0</v>
          </cell>
          <cell r="H1378">
            <v>0</v>
          </cell>
          <cell r="I1378">
            <v>0</v>
          </cell>
          <cell r="J1378">
            <v>0</v>
          </cell>
          <cell r="K1378">
            <v>0</v>
          </cell>
        </row>
        <row r="1379">
          <cell r="A1379" t="str">
            <v>17FHNZN</v>
          </cell>
          <cell r="B1379" t="str">
            <v>PESOS POR ENTREGAR A BCOS.P.COMP.DOL.MESA DINERO M, BBC, BCC</v>
          </cell>
          <cell r="C1379">
            <v>0</v>
          </cell>
          <cell r="D1379">
            <v>0</v>
          </cell>
          <cell r="E1379">
            <v>0</v>
          </cell>
          <cell r="F1379">
            <v>0</v>
          </cell>
          <cell r="G1379">
            <v>0</v>
          </cell>
          <cell r="H1379">
            <v>0</v>
          </cell>
          <cell r="I1379">
            <v>0</v>
          </cell>
          <cell r="J1379">
            <v>0</v>
          </cell>
          <cell r="K1379">
            <v>0</v>
          </cell>
        </row>
        <row r="1380">
          <cell r="A1380" t="str">
            <v>17AENZN</v>
          </cell>
          <cell r="B1380" t="str">
            <v>PROVISIONES   ME, BBC, BCC, NAC</v>
          </cell>
          <cell r="C1380">
            <v>0</v>
          </cell>
          <cell r="D1380">
            <v>0</v>
          </cell>
          <cell r="E1380">
            <v>0</v>
          </cell>
          <cell r="F1380">
            <v>0</v>
          </cell>
          <cell r="G1380">
            <v>0</v>
          </cell>
          <cell r="H1380">
            <v>0</v>
          </cell>
          <cell r="I1380">
            <v>0</v>
          </cell>
          <cell r="J1380">
            <v>0</v>
          </cell>
          <cell r="K1380">
            <v>0</v>
          </cell>
        </row>
        <row r="1381">
          <cell r="A1381" t="str">
            <v>17EQNZN</v>
          </cell>
          <cell r="B1381" t="str">
            <v>PROVISIONES SOBRE COLOCACIONES ME, BBC, BCC, NAC</v>
          </cell>
          <cell r="C1381">
            <v>2</v>
          </cell>
          <cell r="D1381">
            <v>2</v>
          </cell>
          <cell r="E1381">
            <v>2</v>
          </cell>
          <cell r="F1381">
            <v>2</v>
          </cell>
          <cell r="G1381">
            <v>2</v>
          </cell>
          <cell r="H1381">
            <v>2</v>
          </cell>
          <cell r="I1381">
            <v>2</v>
          </cell>
          <cell r="J1381">
            <v>2</v>
          </cell>
          <cell r="K1381">
            <v>2</v>
          </cell>
        </row>
        <row r="1382">
          <cell r="A1382" t="str">
            <v>17ERNZN</v>
          </cell>
          <cell r="B1382" t="str">
            <v>PROVISIONES SOBRE INVERSIONES ME, BBC, BCC, NAC</v>
          </cell>
          <cell r="C1382">
            <v>0</v>
          </cell>
          <cell r="D1382">
            <v>0</v>
          </cell>
          <cell r="E1382">
            <v>0</v>
          </cell>
          <cell r="F1382">
            <v>0</v>
          </cell>
          <cell r="G1382">
            <v>0</v>
          </cell>
          <cell r="H1382">
            <v>0</v>
          </cell>
          <cell r="I1382">
            <v>0</v>
          </cell>
          <cell r="J1382">
            <v>0</v>
          </cell>
          <cell r="K1382">
            <v>0</v>
          </cell>
        </row>
        <row r="1383">
          <cell r="A1383" t="str">
            <v>17ESNZN</v>
          </cell>
          <cell r="B1383" t="str">
            <v>OTRAS PROVISIONES MN, BBC, BCC, NAC</v>
          </cell>
          <cell r="C1383">
            <v>7965</v>
          </cell>
          <cell r="D1383">
            <v>7752</v>
          </cell>
          <cell r="E1383">
            <v>7770</v>
          </cell>
          <cell r="F1383">
            <v>7751</v>
          </cell>
          <cell r="G1383">
            <v>7807</v>
          </cell>
          <cell r="H1383">
            <v>7826</v>
          </cell>
          <cell r="I1383">
            <v>7851</v>
          </cell>
          <cell r="J1383">
            <v>7898</v>
          </cell>
          <cell r="K1383">
            <v>7840</v>
          </cell>
        </row>
        <row r="1384">
          <cell r="A1384" t="str">
            <v>17BNNZN</v>
          </cell>
          <cell r="B1384" t="str">
            <v>REVAL.PROVIS.CAPITAL PROP.MN, BBC, BCC, NAC</v>
          </cell>
          <cell r="C1384">
            <v>0</v>
          </cell>
          <cell r="D1384">
            <v>0</v>
          </cell>
          <cell r="E1384">
            <v>0</v>
          </cell>
          <cell r="F1384">
            <v>0</v>
          </cell>
          <cell r="G1384">
            <v>0</v>
          </cell>
          <cell r="H1384">
            <v>0</v>
          </cell>
          <cell r="I1384">
            <v>0</v>
          </cell>
          <cell r="J1384">
            <v>0</v>
          </cell>
          <cell r="K1384">
            <v>0</v>
          </cell>
        </row>
        <row r="1385">
          <cell r="A1385" t="str">
            <v>-</v>
          </cell>
          <cell r="B1385" t="str">
            <v>FDO.ASIST.TEC.CRED.VIVIENA.ME, BBC, BCC, NAC</v>
          </cell>
          <cell r="C1385">
            <v>0</v>
          </cell>
          <cell r="D1385">
            <v>0</v>
          </cell>
          <cell r="E1385">
            <v>0</v>
          </cell>
          <cell r="F1385">
            <v>0</v>
          </cell>
          <cell r="G1385">
            <v>0</v>
          </cell>
          <cell r="H1385">
            <v>0</v>
          </cell>
          <cell r="I1385">
            <v>0</v>
          </cell>
          <cell r="J1385">
            <v>0</v>
          </cell>
          <cell r="K1385">
            <v>0</v>
          </cell>
        </row>
        <row r="1386">
          <cell r="A1386" t="str">
            <v>-</v>
          </cell>
          <cell r="B1386" t="str">
            <v>FDOS.P/REEMB.CONV.CR.RECPR.ME, BBC, BCC, NAC</v>
          </cell>
          <cell r="C1386">
            <v>0</v>
          </cell>
          <cell r="D1386">
            <v>0</v>
          </cell>
          <cell r="E1386">
            <v>0</v>
          </cell>
          <cell r="F1386">
            <v>0</v>
          </cell>
          <cell r="G1386">
            <v>0</v>
          </cell>
          <cell r="H1386">
            <v>0</v>
          </cell>
          <cell r="I1386">
            <v>0</v>
          </cell>
          <cell r="J1386">
            <v>0</v>
          </cell>
          <cell r="K1386">
            <v>0</v>
          </cell>
        </row>
        <row r="1387">
          <cell r="A1387" t="str">
            <v>-</v>
          </cell>
          <cell r="B1387" t="str">
            <v>CRED.DOCUMENTARIOS  ME, BBC, BCC, NAC</v>
          </cell>
          <cell r="C1387">
            <v>0</v>
          </cell>
          <cell r="D1387">
            <v>0</v>
          </cell>
          <cell r="E1387">
            <v>0</v>
          </cell>
          <cell r="F1387">
            <v>0</v>
          </cell>
          <cell r="G1387">
            <v>0</v>
          </cell>
          <cell r="H1387">
            <v>0</v>
          </cell>
          <cell r="I1387">
            <v>0</v>
          </cell>
          <cell r="J1387">
            <v>0</v>
          </cell>
          <cell r="K1387">
            <v>0</v>
          </cell>
        </row>
        <row r="1388">
          <cell r="A1388" t="str">
            <v>-</v>
          </cell>
          <cell r="B1388" t="str">
            <v>OBLIG.P/VTAS.FUT.PAGADAS  ME, BBC, BCC, NAC</v>
          </cell>
          <cell r="C1388">
            <v>0</v>
          </cell>
          <cell r="D1388">
            <v>0</v>
          </cell>
          <cell r="E1388">
            <v>0</v>
          </cell>
          <cell r="F1388">
            <v>0</v>
          </cell>
          <cell r="G1388">
            <v>0</v>
          </cell>
          <cell r="H1388">
            <v>0</v>
          </cell>
          <cell r="I1388">
            <v>0</v>
          </cell>
          <cell r="J1388">
            <v>0</v>
          </cell>
          <cell r="K1388">
            <v>0</v>
          </cell>
        </row>
        <row r="1389">
          <cell r="A1389" t="str">
            <v>-</v>
          </cell>
          <cell r="B1389" t="str">
            <v>OTR.OBLIG.A FAVOR TERCEROS ME, BBC, BCC, NAC</v>
          </cell>
          <cell r="C1389">
            <v>0</v>
          </cell>
          <cell r="D1389">
            <v>0</v>
          </cell>
          <cell r="E1389">
            <v>0</v>
          </cell>
          <cell r="F1389">
            <v>0</v>
          </cell>
          <cell r="G1389">
            <v>0</v>
          </cell>
          <cell r="H1389">
            <v>0</v>
          </cell>
          <cell r="I1389">
            <v>0</v>
          </cell>
          <cell r="J1389">
            <v>0</v>
          </cell>
          <cell r="K1389">
            <v>0</v>
          </cell>
        </row>
        <row r="1390">
          <cell r="A1390" t="str">
            <v>-</v>
          </cell>
          <cell r="B1390" t="str">
            <v>VENTA CONDICIONAL DIVISAS ME, BBC, BCC, NAC</v>
          </cell>
          <cell r="C1390">
            <v>0</v>
          </cell>
          <cell r="D1390">
            <v>0</v>
          </cell>
          <cell r="E1390">
            <v>0</v>
          </cell>
          <cell r="F1390">
            <v>0</v>
          </cell>
          <cell r="G1390">
            <v>0</v>
          </cell>
          <cell r="H1390">
            <v>0</v>
          </cell>
          <cell r="I1390">
            <v>0</v>
          </cell>
          <cell r="J1390">
            <v>0</v>
          </cell>
          <cell r="K1390">
            <v>0</v>
          </cell>
        </row>
        <row r="1391">
          <cell r="A1391" t="str">
            <v>17CONZN</v>
          </cell>
          <cell r="B1391" t="str">
            <v>DIVISAS ARBITRADAS A FUTURO  HABER, BBC, BCC, NAC</v>
          </cell>
          <cell r="C1391">
            <v>0</v>
          </cell>
          <cell r="D1391">
            <v>0</v>
          </cell>
          <cell r="E1391">
            <v>0</v>
          </cell>
          <cell r="F1391">
            <v>0</v>
          </cell>
          <cell r="G1391">
            <v>0</v>
          </cell>
          <cell r="H1391">
            <v>0</v>
          </cell>
          <cell r="I1391">
            <v>0</v>
          </cell>
          <cell r="J1391">
            <v>0</v>
          </cell>
          <cell r="K1391">
            <v>0</v>
          </cell>
        </row>
        <row r="1392">
          <cell r="A1392" t="str">
            <v>-</v>
          </cell>
          <cell r="B1392" t="str">
            <v>FONDO DE RESERVA ME, BBC, BCC, NAC</v>
          </cell>
          <cell r="C1392">
            <v>0</v>
          </cell>
          <cell r="D1392">
            <v>0</v>
          </cell>
          <cell r="E1392">
            <v>0</v>
          </cell>
          <cell r="F1392">
            <v>0</v>
          </cell>
          <cell r="G1392">
            <v>0</v>
          </cell>
          <cell r="H1392">
            <v>0</v>
          </cell>
          <cell r="I1392">
            <v>0</v>
          </cell>
          <cell r="J1392">
            <v>0</v>
          </cell>
          <cell r="K1392">
            <v>0</v>
          </cell>
        </row>
        <row r="1393">
          <cell r="A1393" t="str">
            <v>-</v>
          </cell>
          <cell r="B1393" t="str">
            <v>EQUIV.P.COMPRA CAMBIO FMI, BBC, BCC, NAC</v>
          </cell>
          <cell r="C1393">
            <v>0</v>
          </cell>
          <cell r="D1393">
            <v>0</v>
          </cell>
          <cell r="E1393">
            <v>0</v>
          </cell>
          <cell r="F1393">
            <v>0</v>
          </cell>
          <cell r="G1393">
            <v>0</v>
          </cell>
          <cell r="H1393">
            <v>0</v>
          </cell>
          <cell r="I1393">
            <v>0</v>
          </cell>
          <cell r="J1393">
            <v>0</v>
          </cell>
          <cell r="K1393">
            <v>0</v>
          </cell>
        </row>
        <row r="1394">
          <cell r="A1394" t="str">
            <v>-</v>
          </cell>
          <cell r="B1394" t="str">
            <v>CONVERSION ME, BBC, BCC, NAC</v>
          </cell>
          <cell r="C1394">
            <v>0</v>
          </cell>
          <cell r="D1394">
            <v>0</v>
          </cell>
          <cell r="E1394">
            <v>0</v>
          </cell>
          <cell r="F1394">
            <v>0</v>
          </cell>
          <cell r="G1394">
            <v>0</v>
          </cell>
          <cell r="H1394">
            <v>0</v>
          </cell>
          <cell r="I1394">
            <v>0</v>
          </cell>
          <cell r="J1394">
            <v>0</v>
          </cell>
          <cell r="K1394">
            <v>0</v>
          </cell>
        </row>
        <row r="1395">
          <cell r="A1395" t="str">
            <v>-</v>
          </cell>
          <cell r="B1395" t="str">
            <v>CONVERSION NUM.15 CEPAC ME, BBC, BCC, NAC</v>
          </cell>
          <cell r="C1395">
            <v>0</v>
          </cell>
          <cell r="D1395">
            <v>0</v>
          </cell>
          <cell r="E1395">
            <v>0</v>
          </cell>
          <cell r="F1395">
            <v>0</v>
          </cell>
          <cell r="G1395">
            <v>0</v>
          </cell>
          <cell r="H1395">
            <v>0</v>
          </cell>
          <cell r="I1395">
            <v>0</v>
          </cell>
          <cell r="J1395">
            <v>0</v>
          </cell>
          <cell r="K1395">
            <v>0</v>
          </cell>
        </row>
        <row r="1396">
          <cell r="A1396" t="str">
            <v>-</v>
          </cell>
          <cell r="B1396" t="str">
            <v>ADEUDADO AL EXTERIOR P/ARBITRAJES A FUTURO ME, BBC, BCC, NAC</v>
          </cell>
          <cell r="C1396">
            <v>0</v>
          </cell>
          <cell r="D1396">
            <v>0</v>
          </cell>
          <cell r="E1396">
            <v>0</v>
          </cell>
          <cell r="F1396">
            <v>0</v>
          </cell>
          <cell r="G1396">
            <v>0</v>
          </cell>
          <cell r="H1396">
            <v>0</v>
          </cell>
          <cell r="I1396">
            <v>0</v>
          </cell>
          <cell r="J1396">
            <v>0</v>
          </cell>
          <cell r="K1396">
            <v>0</v>
          </cell>
        </row>
        <row r="1397">
          <cell r="A1397" t="str">
            <v>-</v>
          </cell>
          <cell r="B1397" t="str">
            <v>CONVERSION DE DOLARES P.PAGARES BCO.CENTRAL, BBC, BCC, NAC</v>
          </cell>
          <cell r="C1397">
            <v>0</v>
          </cell>
          <cell r="D1397">
            <v>0</v>
          </cell>
          <cell r="E1397">
            <v>0</v>
          </cell>
          <cell r="F1397">
            <v>0</v>
          </cell>
          <cell r="G1397">
            <v>0</v>
          </cell>
          <cell r="H1397">
            <v>0</v>
          </cell>
          <cell r="I1397">
            <v>0</v>
          </cell>
          <cell r="J1397">
            <v>0</v>
          </cell>
          <cell r="K1397">
            <v>0</v>
          </cell>
        </row>
        <row r="1398">
          <cell r="A1398" t="str">
            <v>-</v>
          </cell>
          <cell r="B1398" t="str">
            <v>CONVERSION ESPECIAL DIFERENCIAL CAMBIARIO, BBC, BCC, NAC</v>
          </cell>
          <cell r="C1398">
            <v>0</v>
          </cell>
          <cell r="D1398">
            <v>0</v>
          </cell>
          <cell r="E1398">
            <v>0</v>
          </cell>
          <cell r="F1398">
            <v>0</v>
          </cell>
          <cell r="G1398">
            <v>0</v>
          </cell>
          <cell r="H1398">
            <v>0</v>
          </cell>
          <cell r="I1398">
            <v>0</v>
          </cell>
          <cell r="J1398">
            <v>0</v>
          </cell>
          <cell r="K1398">
            <v>0</v>
          </cell>
        </row>
        <row r="1399">
          <cell r="A1399" t="str">
            <v>-</v>
          </cell>
          <cell r="B1399" t="str">
            <v>CONVERSION ESPECIAL ACDO.1470, BBC, BCC, NAC</v>
          </cell>
          <cell r="C1399">
            <v>0</v>
          </cell>
          <cell r="D1399">
            <v>0</v>
          </cell>
          <cell r="E1399">
            <v>0</v>
          </cell>
          <cell r="F1399">
            <v>0</v>
          </cell>
          <cell r="G1399">
            <v>0</v>
          </cell>
          <cell r="H1399">
            <v>0</v>
          </cell>
          <cell r="I1399">
            <v>0</v>
          </cell>
          <cell r="J1399">
            <v>0</v>
          </cell>
          <cell r="K1399">
            <v>0</v>
          </cell>
        </row>
        <row r="1400">
          <cell r="A1400" t="str">
            <v>-</v>
          </cell>
          <cell r="B1400" t="str">
            <v>DIVISAS POR VENDER POR COMPRA DOLARES, BBC, BCC, NAC</v>
          </cell>
          <cell r="C1400">
            <v>0</v>
          </cell>
          <cell r="D1400">
            <v>0</v>
          </cell>
          <cell r="E1400">
            <v>0</v>
          </cell>
          <cell r="F1400">
            <v>0</v>
          </cell>
          <cell r="G1400">
            <v>0</v>
          </cell>
          <cell r="H1400">
            <v>0</v>
          </cell>
          <cell r="I1400">
            <v>0</v>
          </cell>
          <cell r="J1400">
            <v>0</v>
          </cell>
          <cell r="K1400">
            <v>0</v>
          </cell>
        </row>
        <row r="1401">
          <cell r="A1401" t="str">
            <v>-</v>
          </cell>
          <cell r="B1401" t="str">
            <v>CONVERSION OPERACIONES EXPRESADAS EN M/E, BBC, BCC, NAC</v>
          </cell>
          <cell r="C1401">
            <v>0</v>
          </cell>
          <cell r="D1401">
            <v>0</v>
          </cell>
          <cell r="E1401">
            <v>0</v>
          </cell>
          <cell r="F1401">
            <v>0</v>
          </cell>
          <cell r="G1401">
            <v>0</v>
          </cell>
          <cell r="H1401">
            <v>0</v>
          </cell>
          <cell r="I1401">
            <v>0</v>
          </cell>
          <cell r="J1401">
            <v>0</v>
          </cell>
          <cell r="K1401">
            <v>0</v>
          </cell>
        </row>
        <row r="1402">
          <cell r="A1402" t="str">
            <v>-</v>
          </cell>
          <cell r="B1402" t="str">
            <v>INTERESES P.SOBREGIRO SUJETOS A ANALISIS HABER ME, BBC, BCC,</v>
          </cell>
          <cell r="C1402">
            <v>0</v>
          </cell>
          <cell r="D1402">
            <v>0</v>
          </cell>
          <cell r="E1402">
            <v>0</v>
          </cell>
          <cell r="F1402">
            <v>0</v>
          </cell>
          <cell r="G1402">
            <v>0</v>
          </cell>
          <cell r="H1402">
            <v>0</v>
          </cell>
          <cell r="I1402">
            <v>0</v>
          </cell>
          <cell r="J1402">
            <v>0</v>
          </cell>
          <cell r="K1402">
            <v>0</v>
          </cell>
        </row>
        <row r="1403">
          <cell r="A1403" t="str">
            <v>-</v>
          </cell>
          <cell r="B1403" t="str">
            <v xml:space="preserve">CONVERSION COMPRA DOLARES C.PACTO RETROVENTA  ME, BBC, BCC, </v>
          </cell>
          <cell r="C1403">
            <v>0</v>
          </cell>
          <cell r="D1403">
            <v>0</v>
          </cell>
          <cell r="E1403">
            <v>0</v>
          </cell>
          <cell r="F1403">
            <v>0</v>
          </cell>
          <cell r="G1403">
            <v>0</v>
          </cell>
          <cell r="H1403">
            <v>0</v>
          </cell>
          <cell r="I1403">
            <v>0</v>
          </cell>
          <cell r="J1403">
            <v>0</v>
          </cell>
          <cell r="K1403">
            <v>0</v>
          </cell>
        </row>
        <row r="1404">
          <cell r="A1404" t="str">
            <v>-</v>
          </cell>
          <cell r="B1404" t="str">
            <v>CONVERSION VENTA DOLARES C.PACTO RETROCOMPRA ME, BBC, BCC, N</v>
          </cell>
          <cell r="C1404">
            <v>0</v>
          </cell>
          <cell r="D1404">
            <v>0</v>
          </cell>
          <cell r="E1404">
            <v>0</v>
          </cell>
          <cell r="F1404">
            <v>0</v>
          </cell>
          <cell r="G1404">
            <v>0</v>
          </cell>
          <cell r="H1404">
            <v>0</v>
          </cell>
          <cell r="I1404">
            <v>0</v>
          </cell>
          <cell r="J1404">
            <v>0</v>
          </cell>
          <cell r="K1404">
            <v>0</v>
          </cell>
        </row>
        <row r="1405">
          <cell r="A1405" t="str">
            <v>17DRNZN</v>
          </cell>
          <cell r="B1405" t="str">
            <v>RECLAMACIONES TRIBUTARIAS PENDIENTES DE RESOLUCION, BBC, BCC</v>
          </cell>
          <cell r="C1405">
            <v>0</v>
          </cell>
          <cell r="D1405">
            <v>0</v>
          </cell>
          <cell r="E1405">
            <v>0</v>
          </cell>
          <cell r="F1405">
            <v>0</v>
          </cell>
          <cell r="G1405">
            <v>0</v>
          </cell>
          <cell r="H1405">
            <v>0</v>
          </cell>
          <cell r="I1405">
            <v>0</v>
          </cell>
          <cell r="J1405">
            <v>0</v>
          </cell>
          <cell r="K1405">
            <v>0</v>
          </cell>
        </row>
        <row r="1406">
          <cell r="A1406" t="str">
            <v>-</v>
          </cell>
          <cell r="B1406" t="str">
            <v>CONVERSION DE US$ C.PACTO RETROVENTA CON T.C EN UF, BBC, BCC</v>
          </cell>
          <cell r="C1406">
            <v>0</v>
          </cell>
          <cell r="D1406">
            <v>0</v>
          </cell>
          <cell r="E1406">
            <v>0</v>
          </cell>
          <cell r="F1406">
            <v>0</v>
          </cell>
          <cell r="G1406">
            <v>0</v>
          </cell>
          <cell r="H1406">
            <v>0</v>
          </cell>
          <cell r="I1406">
            <v>0</v>
          </cell>
          <cell r="J1406">
            <v>0</v>
          </cell>
          <cell r="K1406">
            <v>0</v>
          </cell>
        </row>
        <row r="1407">
          <cell r="A1407" t="str">
            <v>-</v>
          </cell>
          <cell r="B1407" t="str">
            <v>CONVERSION P.RENEGOCIACION DEUDA TRANSP.ACDO.1513, BBC, BCC,</v>
          </cell>
          <cell r="C1407">
            <v>0</v>
          </cell>
          <cell r="D1407">
            <v>0</v>
          </cell>
          <cell r="E1407">
            <v>0</v>
          </cell>
          <cell r="F1407">
            <v>0</v>
          </cell>
          <cell r="G1407">
            <v>0</v>
          </cell>
          <cell r="H1407">
            <v>0</v>
          </cell>
          <cell r="I1407">
            <v>0</v>
          </cell>
          <cell r="J1407">
            <v>0</v>
          </cell>
          <cell r="K1407">
            <v>0</v>
          </cell>
        </row>
        <row r="1408">
          <cell r="A1408" t="str">
            <v>-</v>
          </cell>
          <cell r="B1408" t="str">
            <v>CONVERSION ACUERDO 1578 (DESDOLARIZACION) ME, BBC, BCC, NAC</v>
          </cell>
          <cell r="C1408">
            <v>0</v>
          </cell>
          <cell r="D1408">
            <v>0</v>
          </cell>
          <cell r="E1408">
            <v>0</v>
          </cell>
          <cell r="F1408">
            <v>0</v>
          </cell>
          <cell r="G1408">
            <v>0</v>
          </cell>
          <cell r="H1408">
            <v>0</v>
          </cell>
          <cell r="I1408">
            <v>0</v>
          </cell>
          <cell r="J1408">
            <v>0</v>
          </cell>
          <cell r="K1408">
            <v>0</v>
          </cell>
        </row>
        <row r="1409">
          <cell r="A1409" t="str">
            <v>-</v>
          </cell>
          <cell r="B1409" t="str">
            <v>CONVERSION COMPRA DOLARES C/PACTO RETROVENTA CAP I, BBC, BCC</v>
          </cell>
          <cell r="C1409">
            <v>0</v>
          </cell>
          <cell r="D1409">
            <v>0</v>
          </cell>
          <cell r="E1409">
            <v>0</v>
          </cell>
          <cell r="F1409">
            <v>0</v>
          </cell>
          <cell r="G1409">
            <v>0</v>
          </cell>
          <cell r="H1409">
            <v>0</v>
          </cell>
          <cell r="I1409">
            <v>0</v>
          </cell>
          <cell r="J1409">
            <v>0</v>
          </cell>
          <cell r="K1409">
            <v>0</v>
          </cell>
        </row>
        <row r="1410">
          <cell r="A1410" t="str">
            <v>17ELNZN</v>
          </cell>
          <cell r="B1410" t="str">
            <v>PASIVOS ASUMIDOS DEL BANCO CONTINENTAL L.18430 MN, BBC, BCC,</v>
          </cell>
          <cell r="C1410">
            <v>4</v>
          </cell>
          <cell r="D1410">
            <v>4</v>
          </cell>
          <cell r="E1410">
            <v>4</v>
          </cell>
          <cell r="F1410">
            <v>4</v>
          </cell>
          <cell r="G1410">
            <v>4</v>
          </cell>
          <cell r="H1410">
            <v>4</v>
          </cell>
          <cell r="I1410">
            <v>4</v>
          </cell>
          <cell r="J1410">
            <v>4</v>
          </cell>
          <cell r="K1410">
            <v>4</v>
          </cell>
        </row>
        <row r="1411">
          <cell r="A1411" t="str">
            <v>17DZNZN</v>
          </cell>
          <cell r="B1411" t="str">
            <v>PASIVOS ASUMIDOS DEL BCNV LEY 18412 ME, BBC, BCC, NAC</v>
          </cell>
          <cell r="C1411">
            <v>0</v>
          </cell>
          <cell r="D1411">
            <v>0</v>
          </cell>
          <cell r="E1411">
            <v>0</v>
          </cell>
          <cell r="F1411">
            <v>0</v>
          </cell>
          <cell r="G1411">
            <v>0</v>
          </cell>
          <cell r="H1411">
            <v>0</v>
          </cell>
          <cell r="I1411">
            <v>0</v>
          </cell>
          <cell r="J1411">
            <v>0</v>
          </cell>
          <cell r="K1411">
            <v>0</v>
          </cell>
        </row>
        <row r="1412">
          <cell r="A1412" t="str">
            <v>-</v>
          </cell>
          <cell r="B1412" t="str">
            <v>CONV.P.REPR.DEUD.TRANSPORTE AC 1845 ME, BBC, BCC, NAC</v>
          </cell>
          <cell r="C1412">
            <v>0</v>
          </cell>
          <cell r="D1412">
            <v>0</v>
          </cell>
          <cell r="E1412">
            <v>0</v>
          </cell>
          <cell r="F1412">
            <v>0</v>
          </cell>
          <cell r="G1412">
            <v>0</v>
          </cell>
          <cell r="H1412">
            <v>0</v>
          </cell>
          <cell r="I1412">
            <v>0</v>
          </cell>
          <cell r="J1412">
            <v>0</v>
          </cell>
          <cell r="K1412">
            <v>0</v>
          </cell>
        </row>
        <row r="1413">
          <cell r="A1413" t="str">
            <v>-</v>
          </cell>
          <cell r="B1413" t="str">
            <v>CONVERSION SALDO PRECIO PAGARE ADQ.AL BECH EXP.DOL, BBC, BCC</v>
          </cell>
          <cell r="C1413">
            <v>0</v>
          </cell>
          <cell r="D1413">
            <v>0</v>
          </cell>
          <cell r="E1413">
            <v>0</v>
          </cell>
          <cell r="F1413">
            <v>0</v>
          </cell>
          <cell r="G1413">
            <v>0</v>
          </cell>
          <cell r="H1413">
            <v>0</v>
          </cell>
          <cell r="I1413">
            <v>0</v>
          </cell>
          <cell r="J1413">
            <v>0</v>
          </cell>
          <cell r="K1413">
            <v>0</v>
          </cell>
        </row>
        <row r="1414">
          <cell r="A1414" t="str">
            <v>-</v>
          </cell>
          <cell r="B1414" t="str">
            <v>CONVERSION CERTIF.DEPOSITOS EXPR.EN US$ AC.1649, BBC, BCC, E</v>
          </cell>
          <cell r="C1414">
            <v>0</v>
          </cell>
          <cell r="D1414">
            <v>0</v>
          </cell>
          <cell r="E1414">
            <v>0</v>
          </cell>
          <cell r="F1414">
            <v>0</v>
          </cell>
          <cell r="G1414">
            <v>0</v>
          </cell>
          <cell r="H1414">
            <v>0</v>
          </cell>
          <cell r="I1414">
            <v>0</v>
          </cell>
          <cell r="J1414">
            <v>0</v>
          </cell>
          <cell r="K1414">
            <v>0</v>
          </cell>
        </row>
        <row r="1415">
          <cell r="A1415" t="str">
            <v>17BPNZN</v>
          </cell>
          <cell r="B1415" t="str">
            <v>DEPRECIACION ACUMULADA BIENES RAICES, BBC, BCC, NAC</v>
          </cell>
          <cell r="C1415">
            <v>6731</v>
          </cell>
          <cell r="D1415">
            <v>6765</v>
          </cell>
          <cell r="E1415">
            <v>6846</v>
          </cell>
          <cell r="F1415">
            <v>6948</v>
          </cell>
          <cell r="G1415">
            <v>6968</v>
          </cell>
          <cell r="H1415">
            <v>6967</v>
          </cell>
          <cell r="I1415">
            <v>6994</v>
          </cell>
          <cell r="J1415">
            <v>6818</v>
          </cell>
          <cell r="K1415">
            <v>6851</v>
          </cell>
        </row>
        <row r="1416">
          <cell r="A1416" t="str">
            <v>17BSNZN</v>
          </cell>
          <cell r="B1416" t="str">
            <v>COR.MONETARIA S/DEP.ACUM. BS RS, BBC, BCC, NAC</v>
          </cell>
          <cell r="C1416">
            <v>0</v>
          </cell>
          <cell r="D1416">
            <v>0</v>
          </cell>
          <cell r="E1416">
            <v>0</v>
          </cell>
          <cell r="F1416">
            <v>0</v>
          </cell>
          <cell r="G1416">
            <v>0</v>
          </cell>
          <cell r="H1416">
            <v>0</v>
          </cell>
          <cell r="I1416">
            <v>0</v>
          </cell>
          <cell r="J1416">
            <v>0</v>
          </cell>
          <cell r="K1416">
            <v>0</v>
          </cell>
        </row>
        <row r="1417">
          <cell r="A1417" t="str">
            <v>17BQNZN</v>
          </cell>
          <cell r="B1417" t="str">
            <v>DEPRECIACION ACUMULADA BIENES MUEBLES, BBC, BCC, NAC</v>
          </cell>
          <cell r="C1417">
            <v>681</v>
          </cell>
          <cell r="D1417">
            <v>669</v>
          </cell>
          <cell r="E1417">
            <v>686</v>
          </cell>
          <cell r="F1417">
            <v>706</v>
          </cell>
          <cell r="G1417">
            <v>703</v>
          </cell>
          <cell r="H1417">
            <v>711</v>
          </cell>
          <cell r="I1417">
            <v>714</v>
          </cell>
          <cell r="J1417">
            <v>722</v>
          </cell>
          <cell r="K1417">
            <v>724</v>
          </cell>
        </row>
        <row r="1418">
          <cell r="A1418" t="str">
            <v>17BTNZN</v>
          </cell>
          <cell r="B1418" t="str">
            <v>COR.MONETARIA S/DEP.ACUM. BS MUEBLES, BBC, BCC, NAC</v>
          </cell>
          <cell r="C1418">
            <v>0</v>
          </cell>
          <cell r="D1418">
            <v>0</v>
          </cell>
          <cell r="E1418">
            <v>0</v>
          </cell>
          <cell r="F1418">
            <v>0</v>
          </cell>
          <cell r="G1418">
            <v>0</v>
          </cell>
          <cell r="H1418">
            <v>0</v>
          </cell>
          <cell r="I1418">
            <v>0</v>
          </cell>
          <cell r="J1418">
            <v>0</v>
          </cell>
          <cell r="K1418">
            <v>0</v>
          </cell>
        </row>
        <row r="1419">
          <cell r="A1419" t="str">
            <v>17BYNZN</v>
          </cell>
          <cell r="B1419" t="str">
            <v>DEPREC.ACUMUL. S/INSTALACIONES MN, BBC, BCC, NAC</v>
          </cell>
          <cell r="C1419">
            <v>1906</v>
          </cell>
          <cell r="D1419">
            <v>1930</v>
          </cell>
          <cell r="E1419">
            <v>1967</v>
          </cell>
          <cell r="F1419">
            <v>2011</v>
          </cell>
          <cell r="G1419">
            <v>2031</v>
          </cell>
          <cell r="H1419">
            <v>2046</v>
          </cell>
          <cell r="I1419">
            <v>2069</v>
          </cell>
          <cell r="J1419">
            <v>2092</v>
          </cell>
          <cell r="K1419">
            <v>2117</v>
          </cell>
        </row>
        <row r="1420">
          <cell r="A1420" t="str">
            <v>17BRNZN</v>
          </cell>
          <cell r="B1420" t="str">
            <v>DEPRECIACION ACUMULADA VEHICULOS, BBC, BCC, NAC</v>
          </cell>
          <cell r="C1420">
            <v>141</v>
          </cell>
          <cell r="D1420">
            <v>76</v>
          </cell>
          <cell r="E1420">
            <v>81</v>
          </cell>
          <cell r="F1420">
            <v>62</v>
          </cell>
          <cell r="G1420">
            <v>67</v>
          </cell>
          <cell r="H1420">
            <v>71</v>
          </cell>
          <cell r="I1420">
            <v>76</v>
          </cell>
          <cell r="J1420">
            <v>80</v>
          </cell>
          <cell r="K1420">
            <v>86</v>
          </cell>
        </row>
        <row r="1421">
          <cell r="A1421" t="str">
            <v>17BVNZN</v>
          </cell>
          <cell r="B1421" t="str">
            <v>COR.MONETARIA S/DEP.ACUM. VEHICULOS, BBC, BCC, NAC</v>
          </cell>
          <cell r="C1421">
            <v>916</v>
          </cell>
          <cell r="D1421">
            <v>939</v>
          </cell>
          <cell r="E1421">
            <v>962</v>
          </cell>
          <cell r="F1421">
            <v>913</v>
          </cell>
          <cell r="G1421">
            <v>898</v>
          </cell>
          <cell r="H1421">
            <v>923</v>
          </cell>
          <cell r="I1421">
            <v>950</v>
          </cell>
          <cell r="J1421">
            <v>899</v>
          </cell>
          <cell r="K1421">
            <v>921</v>
          </cell>
        </row>
        <row r="1422">
          <cell r="A1422" t="str">
            <v>17BUNZN</v>
          </cell>
          <cell r="B1422" t="str">
            <v>CORREC MONETARIA PROV S/MEDALLAS FRN Y OTRAS, BBC, BCC, NAC</v>
          </cell>
          <cell r="C1422">
            <v>0</v>
          </cell>
          <cell r="D1422">
            <v>0</v>
          </cell>
          <cell r="E1422">
            <v>0</v>
          </cell>
          <cell r="F1422">
            <v>0</v>
          </cell>
          <cell r="G1422">
            <v>0</v>
          </cell>
          <cell r="H1422">
            <v>0</v>
          </cell>
          <cell r="I1422">
            <v>0</v>
          </cell>
          <cell r="J1422">
            <v>0</v>
          </cell>
          <cell r="K1422">
            <v>0</v>
          </cell>
        </row>
        <row r="1423">
          <cell r="A1423" t="str">
            <v>17ALNZN</v>
          </cell>
          <cell r="B1423" t="str">
            <v>LETRAS POR ADQ.DE CARTERA A INST.FINANCIERAS ME, BBC, BCC, N</v>
          </cell>
          <cell r="C1423">
            <v>0</v>
          </cell>
          <cell r="D1423">
            <v>0</v>
          </cell>
          <cell r="E1423">
            <v>0</v>
          </cell>
          <cell r="F1423">
            <v>0</v>
          </cell>
          <cell r="G1423">
            <v>0</v>
          </cell>
          <cell r="H1423">
            <v>0</v>
          </cell>
          <cell r="I1423">
            <v>0</v>
          </cell>
          <cell r="J1423">
            <v>0</v>
          </cell>
          <cell r="K1423">
            <v>0</v>
          </cell>
        </row>
        <row r="1424">
          <cell r="A1424" t="str">
            <v>17DPNZN</v>
          </cell>
          <cell r="B1424" t="str">
            <v>REAJ.P.PAGAR S.LTS.P.ADQ.DE CARTERA A INST.FINAN.M, BBC, BCC</v>
          </cell>
          <cell r="C1424">
            <v>0</v>
          </cell>
          <cell r="D1424">
            <v>0</v>
          </cell>
          <cell r="E1424">
            <v>0</v>
          </cell>
          <cell r="F1424">
            <v>0</v>
          </cell>
          <cell r="G1424">
            <v>0</v>
          </cell>
          <cell r="H1424">
            <v>0</v>
          </cell>
          <cell r="I1424">
            <v>0</v>
          </cell>
          <cell r="J1424">
            <v>0</v>
          </cell>
          <cell r="K1424">
            <v>0</v>
          </cell>
        </row>
        <row r="1425">
          <cell r="A1425" t="str">
            <v>17DWNZN</v>
          </cell>
          <cell r="B1425" t="str">
            <v>LETRAS EMITIDAS P.CPRA.DE CARTERA ACDO.1555, BBC, BCC, NAC</v>
          </cell>
          <cell r="C1425">
            <v>0</v>
          </cell>
          <cell r="D1425">
            <v>0</v>
          </cell>
          <cell r="E1425">
            <v>0</v>
          </cell>
          <cell r="F1425">
            <v>0</v>
          </cell>
          <cell r="G1425">
            <v>0</v>
          </cell>
          <cell r="H1425">
            <v>0</v>
          </cell>
          <cell r="I1425">
            <v>0</v>
          </cell>
          <cell r="J1425">
            <v>0</v>
          </cell>
          <cell r="K1425">
            <v>0</v>
          </cell>
        </row>
        <row r="1426">
          <cell r="A1426" t="str">
            <v>17DXNZN</v>
          </cell>
          <cell r="B1426" t="str">
            <v>REAJ.P.PAGAR S.LTS.EMITIDAS P.CPRA.CARTERA AC.1555, BBC, BCC</v>
          </cell>
          <cell r="C1426">
            <v>0</v>
          </cell>
          <cell r="D1426">
            <v>0</v>
          </cell>
          <cell r="E1426">
            <v>0</v>
          </cell>
          <cell r="F1426">
            <v>0</v>
          </cell>
          <cell r="G1426">
            <v>0</v>
          </cell>
          <cell r="H1426">
            <v>0</v>
          </cell>
          <cell r="I1426">
            <v>0</v>
          </cell>
          <cell r="J1426">
            <v>0</v>
          </cell>
          <cell r="K1426">
            <v>0</v>
          </cell>
        </row>
        <row r="1427">
          <cell r="A1427" t="str">
            <v>17FPNZN</v>
          </cell>
          <cell r="B1427" t="str">
            <v>DIFERENCIA PRECIO PERC.Y NO DEVENGADO U$D</v>
          </cell>
          <cell r="C1427">
            <v>0</v>
          </cell>
          <cell r="D1427">
            <v>0</v>
          </cell>
          <cell r="E1427">
            <v>0</v>
          </cell>
          <cell r="F1427">
            <v>0</v>
          </cell>
          <cell r="G1427">
            <v>0</v>
          </cell>
          <cell r="H1427">
            <v>0</v>
          </cell>
          <cell r="I1427">
            <v>0</v>
          </cell>
          <cell r="J1427">
            <v>0</v>
          </cell>
          <cell r="K1427">
            <v>0</v>
          </cell>
        </row>
        <row r="1428">
          <cell r="A1428" t="str">
            <v>22814JLNZN...</v>
          </cell>
          <cell r="B1428" t="str">
            <v>INTERESES RECIB.ANTICIP P/BONOS DEL BCO</v>
          </cell>
          <cell r="C1428">
            <v>77425</v>
          </cell>
          <cell r="D1428">
            <v>89197</v>
          </cell>
          <cell r="E1428">
            <v>98746</v>
          </cell>
          <cell r="F1428">
            <v>113946</v>
          </cell>
          <cell r="G1428">
            <v>126928</v>
          </cell>
          <cell r="H1428">
            <v>136184</v>
          </cell>
          <cell r="I1428">
            <v>144053</v>
          </cell>
          <cell r="J1428">
            <v>151779</v>
          </cell>
          <cell r="K1428">
            <v>156149</v>
          </cell>
        </row>
        <row r="1429">
          <cell r="A1429" t="str">
            <v>14BJXZN</v>
          </cell>
          <cell r="B1429" t="str">
            <v xml:space="preserve">  .CUENTAS DIVERSAS ME</v>
          </cell>
          <cell r="C1429">
            <v>14818713</v>
          </cell>
          <cell r="D1429">
            <v>15228172</v>
          </cell>
          <cell r="E1429">
            <v>14689034</v>
          </cell>
          <cell r="F1429">
            <v>14304365</v>
          </cell>
          <cell r="G1429">
            <v>14587751</v>
          </cell>
          <cell r="H1429">
            <v>14040434</v>
          </cell>
          <cell r="I1429">
            <v>14143695</v>
          </cell>
          <cell r="J1429">
            <v>13925107</v>
          </cell>
          <cell r="K1429">
            <v>13376083</v>
          </cell>
        </row>
        <row r="1430">
          <cell r="A1430" t="str">
            <v>17BBEZN</v>
          </cell>
          <cell r="B1430" t="str">
            <v>OPERAC. PENDIENTES  ME, BBC, BCC, EXT</v>
          </cell>
          <cell r="C1430">
            <v>0</v>
          </cell>
          <cell r="D1430">
            <v>0</v>
          </cell>
          <cell r="E1430">
            <v>0</v>
          </cell>
          <cell r="F1430">
            <v>0</v>
          </cell>
          <cell r="G1430">
            <v>0</v>
          </cell>
          <cell r="H1430">
            <v>2</v>
          </cell>
          <cell r="I1430">
            <v>272</v>
          </cell>
          <cell r="J1430">
            <v>0</v>
          </cell>
          <cell r="K1430">
            <v>320</v>
          </cell>
        </row>
        <row r="1431">
          <cell r="A1431" t="str">
            <v>-</v>
          </cell>
          <cell r="B1431" t="str">
            <v>OP.PEND.PART.SUJ.PRESCR.LEG.MN, BBC, BCC, EXT</v>
          </cell>
          <cell r="C1431">
            <v>0</v>
          </cell>
          <cell r="D1431">
            <v>0</v>
          </cell>
          <cell r="E1431">
            <v>0</v>
          </cell>
          <cell r="F1431">
            <v>0</v>
          </cell>
          <cell r="G1431">
            <v>0</v>
          </cell>
          <cell r="H1431">
            <v>0</v>
          </cell>
          <cell r="I1431">
            <v>0</v>
          </cell>
          <cell r="J1431">
            <v>0</v>
          </cell>
          <cell r="K1431">
            <v>0</v>
          </cell>
        </row>
        <row r="1432">
          <cell r="A1432" t="str">
            <v>17BFEZN</v>
          </cell>
          <cell r="B1432" t="str">
            <v>INTER.PERCIB.Y NO DEVENG.ME, BBC, BCC, EXT</v>
          </cell>
          <cell r="C1432">
            <v>0</v>
          </cell>
          <cell r="D1432">
            <v>0</v>
          </cell>
          <cell r="E1432">
            <v>0</v>
          </cell>
          <cell r="F1432">
            <v>0</v>
          </cell>
          <cell r="G1432">
            <v>0</v>
          </cell>
          <cell r="H1432">
            <v>0</v>
          </cell>
          <cell r="I1432">
            <v>0</v>
          </cell>
          <cell r="J1432">
            <v>0</v>
          </cell>
          <cell r="K1432">
            <v>0</v>
          </cell>
        </row>
        <row r="1433">
          <cell r="A1433" t="str">
            <v>17BVEZN</v>
          </cell>
          <cell r="B1433" t="str">
            <v>INGRESOS PERCIB.NO DEVENG.ME, BBC, BCC, EXT</v>
          </cell>
          <cell r="C1433">
            <v>0</v>
          </cell>
          <cell r="D1433">
            <v>0</v>
          </cell>
          <cell r="E1433">
            <v>0</v>
          </cell>
          <cell r="F1433">
            <v>0</v>
          </cell>
          <cell r="G1433">
            <v>0</v>
          </cell>
          <cell r="H1433">
            <v>0</v>
          </cell>
          <cell r="I1433">
            <v>0</v>
          </cell>
          <cell r="J1433">
            <v>0</v>
          </cell>
          <cell r="K1433">
            <v>0</v>
          </cell>
        </row>
        <row r="1434">
          <cell r="A1434" t="str">
            <v>-</v>
          </cell>
          <cell r="B1434" t="str">
            <v>INST.PERCIB.ANTICIP.CPRA.PDBC, BBC, BCC, EXT</v>
          </cell>
          <cell r="C1434">
            <v>0</v>
          </cell>
          <cell r="D1434">
            <v>0</v>
          </cell>
          <cell r="E1434">
            <v>0</v>
          </cell>
          <cell r="F1434">
            <v>0</v>
          </cell>
          <cell r="G1434">
            <v>0</v>
          </cell>
          <cell r="H1434">
            <v>0</v>
          </cell>
          <cell r="I1434">
            <v>0</v>
          </cell>
          <cell r="J1434">
            <v>0</v>
          </cell>
          <cell r="K1434">
            <v>0</v>
          </cell>
        </row>
        <row r="1435">
          <cell r="A1435" t="str">
            <v>-</v>
          </cell>
          <cell r="B1435" t="str">
            <v>INGRESOS EXTRAORD. RECIBIDOS DEL SINAP MN, BBC, BCC, EXT</v>
          </cell>
          <cell r="C1435">
            <v>0</v>
          </cell>
          <cell r="D1435">
            <v>0</v>
          </cell>
          <cell r="E1435">
            <v>0</v>
          </cell>
          <cell r="F1435">
            <v>0</v>
          </cell>
          <cell r="G1435">
            <v>0</v>
          </cell>
          <cell r="H1435">
            <v>0</v>
          </cell>
          <cell r="I1435">
            <v>0</v>
          </cell>
          <cell r="J1435">
            <v>0</v>
          </cell>
          <cell r="K1435">
            <v>0</v>
          </cell>
        </row>
        <row r="1436">
          <cell r="A1436" t="str">
            <v>-</v>
          </cell>
          <cell r="B1436" t="str">
            <v>INTS.PERC.ANTICIP.POR COMPRAS DE PDBC MN, BBC, BCC, EXT</v>
          </cell>
          <cell r="C1436">
            <v>0</v>
          </cell>
          <cell r="D1436">
            <v>0</v>
          </cell>
          <cell r="E1436">
            <v>0</v>
          </cell>
          <cell r="F1436">
            <v>0</v>
          </cell>
          <cell r="G1436">
            <v>0</v>
          </cell>
          <cell r="H1436">
            <v>0</v>
          </cell>
          <cell r="I1436">
            <v>0</v>
          </cell>
          <cell r="J1436">
            <v>0</v>
          </cell>
          <cell r="K1436">
            <v>0</v>
          </cell>
        </row>
        <row r="1437">
          <cell r="A1437" t="str">
            <v>17CIEZN</v>
          </cell>
          <cell r="B1437" t="str">
            <v xml:space="preserve">REPARTOS RECIBIDOS DE INSTIT.FINANC.EN LIQUID.MN, BBC, BCC, </v>
          </cell>
          <cell r="C1437">
            <v>0</v>
          </cell>
          <cell r="D1437">
            <v>0</v>
          </cell>
          <cell r="E1437">
            <v>0</v>
          </cell>
          <cell r="F1437">
            <v>0</v>
          </cell>
          <cell r="G1437">
            <v>0</v>
          </cell>
          <cell r="H1437">
            <v>0</v>
          </cell>
          <cell r="I1437">
            <v>0</v>
          </cell>
          <cell r="J1437">
            <v>0</v>
          </cell>
          <cell r="K1437">
            <v>0</v>
          </cell>
        </row>
        <row r="1438">
          <cell r="A1438" t="str">
            <v>17EXEZN</v>
          </cell>
          <cell r="B1438" t="str">
            <v>INGRESOS SUJETOS A LIQUIDACION FINAL S/CONT.EUROD., BBC, BCC</v>
          </cell>
          <cell r="C1438">
            <v>0</v>
          </cell>
          <cell r="D1438">
            <v>0</v>
          </cell>
          <cell r="E1438">
            <v>0</v>
          </cell>
          <cell r="F1438">
            <v>0</v>
          </cell>
          <cell r="G1438">
            <v>0</v>
          </cell>
          <cell r="H1438">
            <v>0</v>
          </cell>
          <cell r="I1438">
            <v>0</v>
          </cell>
          <cell r="J1438">
            <v>0</v>
          </cell>
          <cell r="K1438">
            <v>0</v>
          </cell>
        </row>
        <row r="1439">
          <cell r="A1439" t="str">
            <v>17EYEZN</v>
          </cell>
          <cell r="B1439" t="str">
            <v>OPERACIONES CON BUF-BHC PENDIENTES DE REEMBOLSO ME, BBC, BCC</v>
          </cell>
          <cell r="C1439">
            <v>0</v>
          </cell>
          <cell r="D1439">
            <v>0</v>
          </cell>
          <cell r="E1439">
            <v>0</v>
          </cell>
          <cell r="F1439">
            <v>0</v>
          </cell>
          <cell r="G1439">
            <v>0</v>
          </cell>
          <cell r="H1439">
            <v>0</v>
          </cell>
          <cell r="I1439">
            <v>0</v>
          </cell>
          <cell r="J1439">
            <v>0</v>
          </cell>
          <cell r="K1439">
            <v>0</v>
          </cell>
        </row>
        <row r="1440">
          <cell r="A1440" t="str">
            <v>-</v>
          </cell>
          <cell r="B1440" t="str">
            <v>TITULOS RECONOCIMIENTO DEUDA CAP XIX DEL CNCI POR, BBC, BCC,</v>
          </cell>
          <cell r="C1440">
            <v>0</v>
          </cell>
          <cell r="D1440">
            <v>0</v>
          </cell>
          <cell r="E1440">
            <v>0</v>
          </cell>
          <cell r="F1440">
            <v>0</v>
          </cell>
          <cell r="G1440">
            <v>0</v>
          </cell>
          <cell r="H1440">
            <v>0</v>
          </cell>
          <cell r="I1440">
            <v>0</v>
          </cell>
          <cell r="J1440">
            <v>0</v>
          </cell>
          <cell r="K1440">
            <v>0</v>
          </cell>
        </row>
        <row r="1441">
          <cell r="A1441" t="str">
            <v>17FGEZN</v>
          </cell>
          <cell r="B1441" t="str">
            <v>DOLARES POR ENTREGAR A BANCOS P.VTAS.MESA DINERO M, BBC, BCC</v>
          </cell>
          <cell r="C1441">
            <v>0</v>
          </cell>
          <cell r="D1441">
            <v>0</v>
          </cell>
          <cell r="E1441">
            <v>0</v>
          </cell>
          <cell r="F1441">
            <v>0</v>
          </cell>
          <cell r="G1441">
            <v>0</v>
          </cell>
          <cell r="H1441">
            <v>0</v>
          </cell>
          <cell r="I1441">
            <v>0</v>
          </cell>
          <cell r="J1441">
            <v>0</v>
          </cell>
          <cell r="K1441">
            <v>0</v>
          </cell>
        </row>
        <row r="1442">
          <cell r="A1442" t="str">
            <v>-</v>
          </cell>
          <cell r="B1442" t="str">
            <v>PESOS POR ENTREGAR A BCOS.P.COMP.DOL.MESA DINERO M, BBC, BCC</v>
          </cell>
          <cell r="C1442">
            <v>0</v>
          </cell>
          <cell r="D1442">
            <v>0</v>
          </cell>
          <cell r="E1442">
            <v>0</v>
          </cell>
          <cell r="F1442">
            <v>0</v>
          </cell>
          <cell r="G1442">
            <v>0</v>
          </cell>
          <cell r="H1442">
            <v>0</v>
          </cell>
          <cell r="I1442">
            <v>0</v>
          </cell>
          <cell r="J1442">
            <v>0</v>
          </cell>
          <cell r="K1442">
            <v>0</v>
          </cell>
        </row>
        <row r="1443">
          <cell r="A1443" t="str">
            <v>17ABEZN</v>
          </cell>
          <cell r="B1443" t="str">
            <v>PROVISIONES   ME, BBC, BCC, EXT</v>
          </cell>
          <cell r="C1443">
            <v>0</v>
          </cell>
          <cell r="D1443">
            <v>0</v>
          </cell>
          <cell r="E1443">
            <v>0</v>
          </cell>
          <cell r="F1443">
            <v>0</v>
          </cell>
          <cell r="G1443">
            <v>0</v>
          </cell>
          <cell r="H1443">
            <v>0</v>
          </cell>
          <cell r="I1443">
            <v>0</v>
          </cell>
          <cell r="J1443">
            <v>0</v>
          </cell>
          <cell r="K1443">
            <v>0</v>
          </cell>
        </row>
        <row r="1444">
          <cell r="A1444" t="str">
            <v>17EQEZN</v>
          </cell>
          <cell r="B1444" t="str">
            <v>PROVISIONES SOBRE COLOCACIONES ME, BBC, BCC, EXT</v>
          </cell>
          <cell r="C1444">
            <v>12285</v>
          </cell>
          <cell r="D1444">
            <v>12606</v>
          </cell>
          <cell r="E1444">
            <v>12168</v>
          </cell>
          <cell r="F1444">
            <v>11799</v>
          </cell>
          <cell r="G1444">
            <v>11879</v>
          </cell>
          <cell r="H1444">
            <v>11664</v>
          </cell>
          <cell r="I1444">
            <v>11805</v>
          </cell>
          <cell r="J1444">
            <v>11700</v>
          </cell>
          <cell r="K1444">
            <v>11127</v>
          </cell>
        </row>
        <row r="1445">
          <cell r="A1445" t="str">
            <v>17EREZN</v>
          </cell>
          <cell r="B1445" t="str">
            <v>PROVISIONES SOBRE INVERSIONES ME, BBC, BCC, EXT</v>
          </cell>
          <cell r="C1445">
            <v>0</v>
          </cell>
          <cell r="D1445">
            <v>0</v>
          </cell>
          <cell r="E1445">
            <v>0</v>
          </cell>
          <cell r="F1445">
            <v>0</v>
          </cell>
          <cell r="G1445">
            <v>0</v>
          </cell>
          <cell r="H1445">
            <v>0</v>
          </cell>
          <cell r="I1445">
            <v>0</v>
          </cell>
          <cell r="J1445">
            <v>0</v>
          </cell>
          <cell r="K1445">
            <v>0</v>
          </cell>
        </row>
        <row r="1446">
          <cell r="A1446" t="str">
            <v>-</v>
          </cell>
          <cell r="B1446" t="str">
            <v>OTRAS PROVISIONES MN, BBC, BCC, EXT</v>
          </cell>
          <cell r="C1446">
            <v>0</v>
          </cell>
          <cell r="D1446">
            <v>0</v>
          </cell>
          <cell r="E1446">
            <v>0</v>
          </cell>
          <cell r="F1446">
            <v>0</v>
          </cell>
          <cell r="G1446">
            <v>0</v>
          </cell>
          <cell r="H1446">
            <v>0</v>
          </cell>
          <cell r="I1446">
            <v>0</v>
          </cell>
          <cell r="J1446">
            <v>0</v>
          </cell>
          <cell r="K1446">
            <v>0</v>
          </cell>
        </row>
        <row r="1447">
          <cell r="A1447" t="str">
            <v>-</v>
          </cell>
          <cell r="B1447" t="str">
            <v>REVAL.PROVIS.CAPITAL PROP.MN, BBC, BCC, EXT</v>
          </cell>
          <cell r="C1447">
            <v>0</v>
          </cell>
          <cell r="D1447">
            <v>0</v>
          </cell>
          <cell r="E1447">
            <v>0</v>
          </cell>
          <cell r="F1447">
            <v>0</v>
          </cell>
          <cell r="G1447">
            <v>0</v>
          </cell>
          <cell r="H1447">
            <v>0</v>
          </cell>
          <cell r="I1447">
            <v>0</v>
          </cell>
          <cell r="J1447">
            <v>0</v>
          </cell>
          <cell r="K1447">
            <v>0</v>
          </cell>
        </row>
        <row r="1448">
          <cell r="A1448" t="str">
            <v>15FBEZN</v>
          </cell>
          <cell r="B1448" t="str">
            <v>FDO.ASIST.TEC.CRED.VIVIENA.ME, BBC, BCC, EXT</v>
          </cell>
          <cell r="C1448">
            <v>0</v>
          </cell>
          <cell r="D1448">
            <v>0</v>
          </cell>
          <cell r="E1448">
            <v>0</v>
          </cell>
          <cell r="F1448">
            <v>0</v>
          </cell>
          <cell r="G1448">
            <v>0</v>
          </cell>
          <cell r="H1448">
            <v>0</v>
          </cell>
          <cell r="I1448">
            <v>0</v>
          </cell>
          <cell r="J1448">
            <v>0</v>
          </cell>
          <cell r="K1448">
            <v>0</v>
          </cell>
        </row>
        <row r="1449">
          <cell r="A1449" t="str">
            <v>17BQEZN</v>
          </cell>
          <cell r="B1449" t="str">
            <v>FDOS.P/REEMB.CONV.CR.RECPR.ME, BBC, BCC, EXT</v>
          </cell>
          <cell r="C1449">
            <v>1</v>
          </cell>
          <cell r="D1449">
            <v>0</v>
          </cell>
          <cell r="E1449">
            <v>0</v>
          </cell>
          <cell r="F1449">
            <v>0</v>
          </cell>
          <cell r="G1449">
            <v>0</v>
          </cell>
          <cell r="H1449">
            <v>1</v>
          </cell>
          <cell r="I1449">
            <v>0</v>
          </cell>
          <cell r="J1449">
            <v>1</v>
          </cell>
          <cell r="K1449">
            <v>0</v>
          </cell>
        </row>
        <row r="1450">
          <cell r="A1450" t="str">
            <v>16DCEZN</v>
          </cell>
          <cell r="B1450" t="str">
            <v>CRED.DOCUMENTARIOS  ME, BBC, BCC, EXT</v>
          </cell>
          <cell r="C1450">
            <v>0</v>
          </cell>
          <cell r="D1450">
            <v>0</v>
          </cell>
          <cell r="E1450">
            <v>0</v>
          </cell>
          <cell r="F1450">
            <v>0</v>
          </cell>
          <cell r="G1450">
            <v>0</v>
          </cell>
          <cell r="H1450">
            <v>0</v>
          </cell>
          <cell r="I1450">
            <v>0</v>
          </cell>
          <cell r="J1450">
            <v>0</v>
          </cell>
          <cell r="K1450">
            <v>0</v>
          </cell>
        </row>
        <row r="1451">
          <cell r="A1451" t="str">
            <v>15IIEZN</v>
          </cell>
          <cell r="B1451" t="str">
            <v>OBLIG.P/VTAS.FUT.PAGADAS  ME, BBC, BCC, EXT</v>
          </cell>
          <cell r="C1451">
            <v>0</v>
          </cell>
          <cell r="D1451">
            <v>0</v>
          </cell>
          <cell r="E1451">
            <v>0</v>
          </cell>
          <cell r="F1451">
            <v>0</v>
          </cell>
          <cell r="G1451">
            <v>0</v>
          </cell>
          <cell r="H1451">
            <v>0</v>
          </cell>
          <cell r="I1451">
            <v>0</v>
          </cell>
          <cell r="J1451">
            <v>0</v>
          </cell>
          <cell r="K1451">
            <v>0</v>
          </cell>
        </row>
        <row r="1452">
          <cell r="A1452" t="str">
            <v>17BJEZN</v>
          </cell>
          <cell r="B1452" t="str">
            <v>OTR.OBLIG.A FAVOR TERCEROS ME, BBC, BCC, EXT</v>
          </cell>
          <cell r="C1452">
            <v>0</v>
          </cell>
          <cell r="D1452">
            <v>0</v>
          </cell>
          <cell r="E1452">
            <v>0</v>
          </cell>
          <cell r="F1452">
            <v>0</v>
          </cell>
          <cell r="G1452">
            <v>0</v>
          </cell>
          <cell r="H1452">
            <v>0</v>
          </cell>
          <cell r="I1452">
            <v>0</v>
          </cell>
          <cell r="J1452">
            <v>0</v>
          </cell>
          <cell r="K1452">
            <v>0</v>
          </cell>
        </row>
        <row r="1453">
          <cell r="A1453" t="str">
            <v>17BKEZN</v>
          </cell>
          <cell r="B1453" t="str">
            <v>VENTA CONDICIONAL DIVISAS ME, BBC, BCC, EXT</v>
          </cell>
          <cell r="C1453">
            <v>0</v>
          </cell>
          <cell r="D1453">
            <v>0</v>
          </cell>
          <cell r="E1453">
            <v>0</v>
          </cell>
          <cell r="F1453">
            <v>0</v>
          </cell>
          <cell r="G1453">
            <v>0</v>
          </cell>
          <cell r="H1453">
            <v>0</v>
          </cell>
          <cell r="I1453">
            <v>0</v>
          </cell>
          <cell r="J1453">
            <v>0</v>
          </cell>
          <cell r="K1453">
            <v>0</v>
          </cell>
        </row>
        <row r="1454">
          <cell r="A1454" t="str">
            <v>17BTEZN</v>
          </cell>
          <cell r="B1454" t="str">
            <v>DIVISAS ARBITRADAS A FUTURO  HABER, BBC, BCC, EXT</v>
          </cell>
          <cell r="C1454">
            <v>0</v>
          </cell>
          <cell r="D1454">
            <v>0</v>
          </cell>
          <cell r="E1454">
            <v>0</v>
          </cell>
          <cell r="F1454">
            <v>0</v>
          </cell>
          <cell r="G1454">
            <v>0</v>
          </cell>
          <cell r="H1454">
            <v>0</v>
          </cell>
          <cell r="I1454">
            <v>0</v>
          </cell>
          <cell r="J1454">
            <v>0</v>
          </cell>
          <cell r="K1454">
            <v>0</v>
          </cell>
        </row>
        <row r="1455">
          <cell r="A1455" t="str">
            <v>17CGEZN</v>
          </cell>
          <cell r="B1455" t="str">
            <v>FONDO DE RESERVA ME, BBC, BCC, EXT</v>
          </cell>
          <cell r="C1455">
            <v>0</v>
          </cell>
          <cell r="D1455">
            <v>0</v>
          </cell>
          <cell r="E1455">
            <v>0</v>
          </cell>
          <cell r="F1455">
            <v>0</v>
          </cell>
          <cell r="G1455">
            <v>0</v>
          </cell>
          <cell r="H1455">
            <v>0</v>
          </cell>
          <cell r="I1455">
            <v>0</v>
          </cell>
          <cell r="J1455">
            <v>0</v>
          </cell>
          <cell r="K1455">
            <v>0</v>
          </cell>
        </row>
        <row r="1456">
          <cell r="A1456" t="str">
            <v>17CFEZN</v>
          </cell>
          <cell r="B1456" t="str">
            <v>EQUIV.P.COMPRA CAMBIO FMI, BBC, BCC, EXT</v>
          </cell>
          <cell r="C1456">
            <v>0</v>
          </cell>
          <cell r="D1456">
            <v>0</v>
          </cell>
          <cell r="E1456">
            <v>0</v>
          </cell>
          <cell r="F1456">
            <v>0</v>
          </cell>
          <cell r="G1456">
            <v>0</v>
          </cell>
          <cell r="H1456">
            <v>0</v>
          </cell>
          <cell r="I1456">
            <v>0</v>
          </cell>
          <cell r="J1456">
            <v>0</v>
          </cell>
          <cell r="K1456">
            <v>0</v>
          </cell>
        </row>
        <row r="1457">
          <cell r="A1457" t="str">
            <v>17CHEZN</v>
          </cell>
          <cell r="B1457" t="str">
            <v>CONVERSION ME, BBC, BCC, EXT</v>
          </cell>
          <cell r="C1457">
            <v>15399989</v>
          </cell>
          <cell r="D1457">
            <v>15824648</v>
          </cell>
          <cell r="E1457">
            <v>15264782</v>
          </cell>
          <cell r="F1457">
            <v>14862667</v>
          </cell>
          <cell r="G1457">
            <v>15149852</v>
          </cell>
          <cell r="H1457">
            <v>14592329</v>
          </cell>
          <cell r="I1457">
            <v>14701262</v>
          </cell>
          <cell r="J1457">
            <v>14478005</v>
          </cell>
          <cell r="K1457">
            <v>13901578</v>
          </cell>
        </row>
        <row r="1458">
          <cell r="A1458" t="str">
            <v>17CJEZN</v>
          </cell>
          <cell r="B1458" t="str">
            <v>CONVERSION NUM.15 CEPAC ME, BBC, BCC, EXT</v>
          </cell>
          <cell r="C1458">
            <v>-589840</v>
          </cell>
          <cell r="D1458">
            <v>-605262</v>
          </cell>
          <cell r="E1458">
            <v>-584229</v>
          </cell>
          <cell r="F1458">
            <v>-566526</v>
          </cell>
          <cell r="G1458">
            <v>-570381</v>
          </cell>
          <cell r="H1458">
            <v>-560028</v>
          </cell>
          <cell r="I1458">
            <v>-566783</v>
          </cell>
          <cell r="J1458">
            <v>-561763</v>
          </cell>
          <cell r="K1458">
            <v>-534245</v>
          </cell>
        </row>
        <row r="1459">
          <cell r="A1459" t="str">
            <v>17BIEZN</v>
          </cell>
          <cell r="B1459" t="str">
            <v>ADEUDADO AL EXTERIOR P/ARBITRAJES A FUTURO ME, BBC, BCC, EXT</v>
          </cell>
          <cell r="C1459">
            <v>0</v>
          </cell>
          <cell r="D1459">
            <v>0</v>
          </cell>
          <cell r="E1459">
            <v>0</v>
          </cell>
          <cell r="F1459">
            <v>0</v>
          </cell>
          <cell r="G1459">
            <v>0</v>
          </cell>
          <cell r="H1459">
            <v>0</v>
          </cell>
          <cell r="I1459">
            <v>0</v>
          </cell>
          <cell r="J1459">
            <v>0</v>
          </cell>
          <cell r="K1459">
            <v>0</v>
          </cell>
        </row>
        <row r="1460">
          <cell r="A1460" t="str">
            <v>17DKEZN</v>
          </cell>
          <cell r="B1460" t="str">
            <v>CONVERSION DE DOLARES P.PAGARES BCO.CENTRAL, BBC, BCC, EXT</v>
          </cell>
          <cell r="C1460">
            <v>0</v>
          </cell>
          <cell r="D1460">
            <v>0</v>
          </cell>
          <cell r="E1460">
            <v>0</v>
          </cell>
          <cell r="F1460">
            <v>0</v>
          </cell>
          <cell r="G1460">
            <v>0</v>
          </cell>
          <cell r="H1460">
            <v>0</v>
          </cell>
          <cell r="I1460">
            <v>0</v>
          </cell>
          <cell r="J1460">
            <v>0</v>
          </cell>
          <cell r="K1460">
            <v>0</v>
          </cell>
        </row>
        <row r="1461">
          <cell r="A1461" t="str">
            <v>-</v>
          </cell>
          <cell r="B1461" t="str">
            <v>CONVERSION ESPECIAL DIFERENCIAL CAMBIARIO, BBC, BCC, EXT</v>
          </cell>
          <cell r="C1461">
            <v>0</v>
          </cell>
          <cell r="D1461">
            <v>0</v>
          </cell>
          <cell r="E1461">
            <v>0</v>
          </cell>
          <cell r="F1461">
            <v>0</v>
          </cell>
          <cell r="G1461">
            <v>0</v>
          </cell>
          <cell r="H1461">
            <v>0</v>
          </cell>
          <cell r="I1461">
            <v>0</v>
          </cell>
          <cell r="J1461">
            <v>0</v>
          </cell>
          <cell r="K1461">
            <v>0</v>
          </cell>
        </row>
        <row r="1462">
          <cell r="A1462" t="str">
            <v>17DLEZN</v>
          </cell>
          <cell r="B1462" t="str">
            <v>CONVERSION ESPECIAL ACDO.1470, BBC, BCC, EXT</v>
          </cell>
          <cell r="C1462">
            <v>0</v>
          </cell>
          <cell r="D1462">
            <v>0</v>
          </cell>
          <cell r="E1462">
            <v>0</v>
          </cell>
          <cell r="F1462">
            <v>0</v>
          </cell>
          <cell r="G1462">
            <v>0</v>
          </cell>
          <cell r="H1462">
            <v>0</v>
          </cell>
          <cell r="I1462">
            <v>0</v>
          </cell>
          <cell r="J1462">
            <v>0</v>
          </cell>
          <cell r="K1462">
            <v>0</v>
          </cell>
        </row>
        <row r="1463">
          <cell r="A1463" t="str">
            <v>17DJEZN</v>
          </cell>
          <cell r="B1463" t="str">
            <v>DIVISAS POR VENDER POR COMPRA DOLARES, BBC, BCC, EXT</v>
          </cell>
          <cell r="C1463">
            <v>0</v>
          </cell>
          <cell r="D1463">
            <v>0</v>
          </cell>
          <cell r="E1463">
            <v>0</v>
          </cell>
          <cell r="F1463">
            <v>0</v>
          </cell>
          <cell r="G1463">
            <v>0</v>
          </cell>
          <cell r="H1463">
            <v>0</v>
          </cell>
          <cell r="I1463">
            <v>0</v>
          </cell>
          <cell r="J1463">
            <v>0</v>
          </cell>
          <cell r="K1463">
            <v>0</v>
          </cell>
        </row>
        <row r="1464">
          <cell r="A1464" t="str">
            <v>17DMEZN</v>
          </cell>
          <cell r="B1464" t="str">
            <v>CONVERSION OPERACIONES EXPRESADAS EN M/E, BBC, BCC, EXT</v>
          </cell>
          <cell r="C1464">
            <v>0</v>
          </cell>
          <cell r="D1464">
            <v>0</v>
          </cell>
          <cell r="E1464">
            <v>0</v>
          </cell>
          <cell r="F1464">
            <v>0</v>
          </cell>
          <cell r="G1464">
            <v>0</v>
          </cell>
          <cell r="H1464">
            <v>0</v>
          </cell>
          <cell r="I1464">
            <v>0</v>
          </cell>
          <cell r="J1464">
            <v>0</v>
          </cell>
          <cell r="K1464">
            <v>0</v>
          </cell>
        </row>
        <row r="1465">
          <cell r="A1465" t="str">
            <v>17DNEZN</v>
          </cell>
          <cell r="B1465" t="str">
            <v>INTERESES P.SOBREGIRO SUJETOS A ANALISIS HABER ME, BBC, BCC,</v>
          </cell>
          <cell r="C1465">
            <v>0</v>
          </cell>
          <cell r="D1465">
            <v>0</v>
          </cell>
          <cell r="E1465">
            <v>0</v>
          </cell>
          <cell r="F1465">
            <v>0</v>
          </cell>
          <cell r="G1465">
            <v>0</v>
          </cell>
          <cell r="H1465">
            <v>0</v>
          </cell>
          <cell r="I1465">
            <v>0</v>
          </cell>
          <cell r="J1465">
            <v>0</v>
          </cell>
          <cell r="K1465">
            <v>0</v>
          </cell>
        </row>
        <row r="1466">
          <cell r="A1466" t="str">
            <v>17DQEZN</v>
          </cell>
          <cell r="B1466" t="str">
            <v xml:space="preserve">CONVERSION COMPRA DOLARES C.PACTO RETROVENTA  ME, BBC, BCC, </v>
          </cell>
          <cell r="C1466">
            <v>0</v>
          </cell>
          <cell r="D1466">
            <v>0</v>
          </cell>
          <cell r="E1466">
            <v>0</v>
          </cell>
          <cell r="F1466">
            <v>0</v>
          </cell>
          <cell r="G1466">
            <v>0</v>
          </cell>
          <cell r="H1466">
            <v>0</v>
          </cell>
          <cell r="I1466">
            <v>0</v>
          </cell>
          <cell r="J1466">
            <v>0</v>
          </cell>
          <cell r="K1466">
            <v>0</v>
          </cell>
        </row>
        <row r="1467">
          <cell r="A1467" t="str">
            <v>17EVEZN</v>
          </cell>
          <cell r="B1467" t="str">
            <v>CONVERSION VENTA DOLARES C.PACTO RETROCOMPRA ME, BBC, BCC, E</v>
          </cell>
          <cell r="C1467">
            <v>0</v>
          </cell>
          <cell r="D1467">
            <v>0</v>
          </cell>
          <cell r="E1467">
            <v>0</v>
          </cell>
          <cell r="F1467">
            <v>0</v>
          </cell>
          <cell r="G1467">
            <v>0</v>
          </cell>
          <cell r="H1467">
            <v>0</v>
          </cell>
          <cell r="I1467">
            <v>0</v>
          </cell>
          <cell r="J1467">
            <v>0</v>
          </cell>
          <cell r="K1467">
            <v>0</v>
          </cell>
        </row>
        <row r="1468">
          <cell r="A1468" t="str">
            <v>17DREZN</v>
          </cell>
          <cell r="B1468" t="str">
            <v>RECLAMACIONES TRIBUTARIAS PENDIENTES DE RESOLUCION, BBC, BCC</v>
          </cell>
          <cell r="C1468">
            <v>0</v>
          </cell>
          <cell r="D1468">
            <v>0</v>
          </cell>
          <cell r="E1468">
            <v>0</v>
          </cell>
          <cell r="F1468">
            <v>0</v>
          </cell>
          <cell r="G1468">
            <v>0</v>
          </cell>
          <cell r="H1468">
            <v>0</v>
          </cell>
          <cell r="I1468">
            <v>0</v>
          </cell>
          <cell r="J1468">
            <v>0</v>
          </cell>
          <cell r="K1468">
            <v>0</v>
          </cell>
        </row>
        <row r="1469">
          <cell r="A1469" t="str">
            <v>17DSEZN</v>
          </cell>
          <cell r="B1469" t="str">
            <v>CONVERSION DE US$ C.PACTO RETROVENTA CON T.C EN UF, BBC, BCC</v>
          </cell>
          <cell r="C1469">
            <v>0</v>
          </cell>
          <cell r="D1469">
            <v>0</v>
          </cell>
          <cell r="E1469">
            <v>0</v>
          </cell>
          <cell r="F1469">
            <v>0</v>
          </cell>
          <cell r="G1469">
            <v>0</v>
          </cell>
          <cell r="H1469">
            <v>0</v>
          </cell>
          <cell r="I1469">
            <v>0</v>
          </cell>
          <cell r="J1469">
            <v>0</v>
          </cell>
          <cell r="K1469">
            <v>0</v>
          </cell>
        </row>
        <row r="1470">
          <cell r="A1470" t="str">
            <v>17DVEZN</v>
          </cell>
          <cell r="B1470" t="str">
            <v>CONVERSION P.RENEGOCIACION DEUDA TRANSP.ACDO.1513, BBC, BCC,</v>
          </cell>
          <cell r="C1470">
            <v>0</v>
          </cell>
          <cell r="D1470">
            <v>0</v>
          </cell>
          <cell r="E1470">
            <v>0</v>
          </cell>
          <cell r="F1470">
            <v>0</v>
          </cell>
          <cell r="G1470">
            <v>0</v>
          </cell>
          <cell r="H1470">
            <v>0</v>
          </cell>
          <cell r="I1470">
            <v>0</v>
          </cell>
          <cell r="J1470">
            <v>0</v>
          </cell>
          <cell r="K1470">
            <v>0</v>
          </cell>
        </row>
        <row r="1471">
          <cell r="A1471" t="str">
            <v>17DYEZN</v>
          </cell>
          <cell r="B1471" t="str">
            <v>CONVERSION ACUERDO 1578 (DESDOLARIZACION) ME, BBC, BCC, EXT</v>
          </cell>
          <cell r="C1471">
            <v>0</v>
          </cell>
          <cell r="D1471">
            <v>0</v>
          </cell>
          <cell r="E1471">
            <v>0</v>
          </cell>
          <cell r="F1471">
            <v>0</v>
          </cell>
          <cell r="G1471">
            <v>0</v>
          </cell>
          <cell r="H1471">
            <v>0</v>
          </cell>
          <cell r="I1471">
            <v>0</v>
          </cell>
          <cell r="J1471">
            <v>0</v>
          </cell>
          <cell r="K1471">
            <v>0</v>
          </cell>
        </row>
        <row r="1472">
          <cell r="A1472" t="str">
            <v>17ENEZN</v>
          </cell>
          <cell r="B1472" t="str">
            <v>CONVERSION COMPRA DOLARES C/PACTO RETROVENTA CAP I, BBC, BCC</v>
          </cell>
          <cell r="C1472">
            <v>0</v>
          </cell>
          <cell r="D1472">
            <v>0</v>
          </cell>
          <cell r="E1472">
            <v>0</v>
          </cell>
          <cell r="F1472">
            <v>0</v>
          </cell>
          <cell r="G1472">
            <v>0</v>
          </cell>
          <cell r="H1472">
            <v>0</v>
          </cell>
          <cell r="I1472">
            <v>0</v>
          </cell>
          <cell r="J1472">
            <v>0</v>
          </cell>
          <cell r="K1472">
            <v>0</v>
          </cell>
        </row>
        <row r="1473">
          <cell r="A1473" t="str">
            <v>17ELEZN</v>
          </cell>
          <cell r="B1473" t="str">
            <v>PASIVOS ASUMIDOS DEL BANCO CONTINENTAL L.18430 MN, BBC, BCC,</v>
          </cell>
          <cell r="C1473">
            <v>0</v>
          </cell>
          <cell r="D1473">
            <v>0</v>
          </cell>
          <cell r="E1473">
            <v>0</v>
          </cell>
          <cell r="F1473">
            <v>0</v>
          </cell>
          <cell r="G1473">
            <v>0</v>
          </cell>
          <cell r="H1473">
            <v>0</v>
          </cell>
          <cell r="I1473">
            <v>0</v>
          </cell>
          <cell r="J1473">
            <v>0</v>
          </cell>
          <cell r="K1473">
            <v>0</v>
          </cell>
        </row>
        <row r="1474">
          <cell r="A1474" t="str">
            <v>17DZEZN</v>
          </cell>
          <cell r="B1474" t="str">
            <v>PASIVOS ASUMIDOS DEL BCNV LEY 18412 ME, BBC, BCC, EXT</v>
          </cell>
          <cell r="C1474">
            <v>0</v>
          </cell>
          <cell r="D1474">
            <v>0</v>
          </cell>
          <cell r="E1474">
            <v>0</v>
          </cell>
          <cell r="F1474">
            <v>0</v>
          </cell>
          <cell r="G1474">
            <v>0</v>
          </cell>
          <cell r="H1474">
            <v>0</v>
          </cell>
          <cell r="I1474">
            <v>0</v>
          </cell>
          <cell r="J1474">
            <v>0</v>
          </cell>
          <cell r="K1474">
            <v>0</v>
          </cell>
        </row>
        <row r="1475">
          <cell r="A1475" t="str">
            <v>17EWEZN</v>
          </cell>
          <cell r="B1475" t="str">
            <v>CONV.P.REPR.DEUD.TRANSPORTE AC 1845 ME, BBC, BCC, EXT</v>
          </cell>
          <cell r="C1475">
            <v>0</v>
          </cell>
          <cell r="D1475">
            <v>0</v>
          </cell>
          <cell r="E1475">
            <v>0</v>
          </cell>
          <cell r="F1475">
            <v>0</v>
          </cell>
          <cell r="G1475">
            <v>0</v>
          </cell>
          <cell r="H1475">
            <v>0</v>
          </cell>
          <cell r="I1475">
            <v>0</v>
          </cell>
          <cell r="J1475">
            <v>0</v>
          </cell>
          <cell r="K1475">
            <v>0</v>
          </cell>
        </row>
        <row r="1476">
          <cell r="A1476" t="str">
            <v>17FEEZN</v>
          </cell>
          <cell r="B1476" t="str">
            <v>CONVERSION SALDO PRECIO PAGARE ADQ.AL BECH EXP.DOL, BBC, BCC</v>
          </cell>
          <cell r="C1476">
            <v>0</v>
          </cell>
          <cell r="D1476">
            <v>0</v>
          </cell>
          <cell r="E1476">
            <v>0</v>
          </cell>
          <cell r="F1476">
            <v>0</v>
          </cell>
          <cell r="G1476">
            <v>0</v>
          </cell>
          <cell r="H1476">
            <v>0</v>
          </cell>
          <cell r="I1476">
            <v>0</v>
          </cell>
          <cell r="J1476">
            <v>0</v>
          </cell>
          <cell r="K1476">
            <v>0</v>
          </cell>
        </row>
        <row r="1477">
          <cell r="A1477" t="str">
            <v>17FDEZN</v>
          </cell>
          <cell r="B1477" t="str">
            <v>CONVERSION CERTIF.DEPOSITOS EXPR.EN US$ AC.1649, BBC, BCC, E</v>
          </cell>
          <cell r="C1477">
            <v>-3722</v>
          </cell>
          <cell r="D1477">
            <v>-3820</v>
          </cell>
          <cell r="E1477">
            <v>-3687</v>
          </cell>
          <cell r="F1477">
            <v>-3575</v>
          </cell>
          <cell r="G1477">
            <v>-3599</v>
          </cell>
          <cell r="H1477">
            <v>-3534</v>
          </cell>
          <cell r="I1477">
            <v>-2861</v>
          </cell>
          <cell r="J1477">
            <v>-2836</v>
          </cell>
          <cell r="K1477">
            <v>-2697</v>
          </cell>
        </row>
        <row r="1478">
          <cell r="A1478" t="str">
            <v>-</v>
          </cell>
          <cell r="B1478" t="str">
            <v>DEPRECIACION ACUMULADA BIENES RAICES, BBC, BCC, EXT</v>
          </cell>
          <cell r="C1478">
            <v>0</v>
          </cell>
          <cell r="D1478">
            <v>0</v>
          </cell>
          <cell r="E1478">
            <v>0</v>
          </cell>
          <cell r="F1478">
            <v>0</v>
          </cell>
          <cell r="G1478">
            <v>0</v>
          </cell>
          <cell r="H1478">
            <v>0</v>
          </cell>
          <cell r="I1478">
            <v>0</v>
          </cell>
          <cell r="J1478">
            <v>0</v>
          </cell>
          <cell r="K1478">
            <v>0</v>
          </cell>
        </row>
        <row r="1479">
          <cell r="A1479" t="str">
            <v>-</v>
          </cell>
          <cell r="B1479" t="str">
            <v>COR.MONETARIA S/DEP.ACUM. BS RS, BBC, BCC, EXT</v>
          </cell>
          <cell r="C1479">
            <v>0</v>
          </cell>
          <cell r="D1479">
            <v>0</v>
          </cell>
          <cell r="E1479">
            <v>0</v>
          </cell>
          <cell r="F1479">
            <v>0</v>
          </cell>
          <cell r="G1479">
            <v>0</v>
          </cell>
          <cell r="H1479">
            <v>0</v>
          </cell>
          <cell r="I1479">
            <v>0</v>
          </cell>
          <cell r="J1479">
            <v>0</v>
          </cell>
          <cell r="K1479">
            <v>0</v>
          </cell>
        </row>
        <row r="1480">
          <cell r="A1480" t="str">
            <v>-</v>
          </cell>
          <cell r="B1480" t="str">
            <v>DEPRECIACION ACUMULADA BIENES MUEBLES, BBC, BCC, EXT</v>
          </cell>
          <cell r="C1480">
            <v>0</v>
          </cell>
          <cell r="D1480">
            <v>0</v>
          </cell>
          <cell r="E1480">
            <v>0</v>
          </cell>
          <cell r="F1480">
            <v>0</v>
          </cell>
          <cell r="G1480">
            <v>0</v>
          </cell>
          <cell r="H1480">
            <v>0</v>
          </cell>
          <cell r="I1480">
            <v>0</v>
          </cell>
          <cell r="J1480">
            <v>0</v>
          </cell>
          <cell r="K1480">
            <v>0</v>
          </cell>
        </row>
        <row r="1481">
          <cell r="A1481" t="str">
            <v>-</v>
          </cell>
          <cell r="B1481" t="str">
            <v>COR.MONETARIA S/DEP.ACUM. BS MUEBLES, BBC, BCC, EXT</v>
          </cell>
          <cell r="C1481">
            <v>0</v>
          </cell>
          <cell r="D1481">
            <v>0</v>
          </cell>
          <cell r="E1481">
            <v>0</v>
          </cell>
          <cell r="F1481">
            <v>0</v>
          </cell>
          <cell r="G1481">
            <v>0</v>
          </cell>
          <cell r="H1481">
            <v>0</v>
          </cell>
          <cell r="I1481">
            <v>0</v>
          </cell>
          <cell r="J1481">
            <v>0</v>
          </cell>
          <cell r="K1481">
            <v>0</v>
          </cell>
        </row>
        <row r="1482">
          <cell r="A1482" t="str">
            <v>-</v>
          </cell>
          <cell r="B1482" t="str">
            <v>DEPREC.ACUMUL. S/INSTALACIONES MN, BBC, BCC, EXT</v>
          </cell>
          <cell r="C1482">
            <v>0</v>
          </cell>
          <cell r="D1482">
            <v>0</v>
          </cell>
          <cell r="E1482">
            <v>0</v>
          </cell>
          <cell r="F1482">
            <v>0</v>
          </cell>
          <cell r="G1482">
            <v>0</v>
          </cell>
          <cell r="H1482">
            <v>0</v>
          </cell>
          <cell r="I1482">
            <v>0</v>
          </cell>
          <cell r="J1482">
            <v>0</v>
          </cell>
          <cell r="K1482">
            <v>0</v>
          </cell>
        </row>
        <row r="1483">
          <cell r="A1483" t="str">
            <v>-</v>
          </cell>
          <cell r="B1483" t="str">
            <v>DEPRECIACION ACUMULADA VEHICULOS, BBC, BCC, EXT</v>
          </cell>
          <cell r="C1483">
            <v>0</v>
          </cell>
          <cell r="D1483">
            <v>0</v>
          </cell>
          <cell r="E1483">
            <v>0</v>
          </cell>
          <cell r="F1483">
            <v>0</v>
          </cell>
          <cell r="G1483">
            <v>0</v>
          </cell>
          <cell r="H1483">
            <v>0</v>
          </cell>
          <cell r="I1483">
            <v>0</v>
          </cell>
          <cell r="J1483">
            <v>0</v>
          </cell>
          <cell r="K1483">
            <v>0</v>
          </cell>
        </row>
        <row r="1484">
          <cell r="A1484" t="str">
            <v>-</v>
          </cell>
          <cell r="B1484" t="str">
            <v>COR.MONETARIA S/DEP.ACUM. VEHICULOS, BBC, BCC, EXT</v>
          </cell>
          <cell r="C1484">
            <v>0</v>
          </cell>
          <cell r="D1484">
            <v>0</v>
          </cell>
          <cell r="E1484">
            <v>0</v>
          </cell>
          <cell r="F1484">
            <v>0</v>
          </cell>
          <cell r="G1484">
            <v>0</v>
          </cell>
          <cell r="H1484">
            <v>0</v>
          </cell>
          <cell r="I1484">
            <v>0</v>
          </cell>
          <cell r="J1484">
            <v>0</v>
          </cell>
          <cell r="K1484">
            <v>0</v>
          </cell>
        </row>
        <row r="1485">
          <cell r="A1485" t="str">
            <v>-</v>
          </cell>
          <cell r="B1485" t="str">
            <v>CORREC MONETARIA PROV S/MEDALLAS FRN Y OTRAS, BBC, BCC, EXT</v>
          </cell>
          <cell r="C1485">
            <v>0</v>
          </cell>
          <cell r="D1485">
            <v>0</v>
          </cell>
          <cell r="E1485">
            <v>0</v>
          </cell>
          <cell r="F1485">
            <v>0</v>
          </cell>
          <cell r="G1485">
            <v>0</v>
          </cell>
          <cell r="H1485">
            <v>0</v>
          </cell>
          <cell r="I1485">
            <v>0</v>
          </cell>
          <cell r="J1485">
            <v>0</v>
          </cell>
          <cell r="K1485">
            <v>0</v>
          </cell>
        </row>
        <row r="1486">
          <cell r="A1486" t="str">
            <v>17ALEZN</v>
          </cell>
          <cell r="B1486" t="str">
            <v>LETRAS POR ADQ.DE CARTERA A INST.FINANCIERAS ME, BBC, BCC, E</v>
          </cell>
          <cell r="C1486">
            <v>0</v>
          </cell>
          <cell r="D1486">
            <v>0</v>
          </cell>
          <cell r="E1486">
            <v>0</v>
          </cell>
          <cell r="F1486">
            <v>0</v>
          </cell>
          <cell r="G1486">
            <v>0</v>
          </cell>
          <cell r="H1486">
            <v>0</v>
          </cell>
          <cell r="I1486">
            <v>0</v>
          </cell>
          <cell r="J1486">
            <v>0</v>
          </cell>
          <cell r="K1486">
            <v>0</v>
          </cell>
        </row>
        <row r="1487">
          <cell r="A1487" t="str">
            <v>-</v>
          </cell>
          <cell r="B1487" t="str">
            <v>REAJ.P.PAGAR S.LTS.P.ADQ.DE CARTERA A INST.FINAN.M, BBC, BCC</v>
          </cell>
          <cell r="C1487">
            <v>0</v>
          </cell>
          <cell r="D1487">
            <v>0</v>
          </cell>
          <cell r="E1487">
            <v>0</v>
          </cell>
          <cell r="F1487">
            <v>0</v>
          </cell>
          <cell r="G1487">
            <v>0</v>
          </cell>
          <cell r="H1487">
            <v>0</v>
          </cell>
          <cell r="I1487">
            <v>0</v>
          </cell>
          <cell r="J1487">
            <v>0</v>
          </cell>
          <cell r="K1487">
            <v>0</v>
          </cell>
        </row>
        <row r="1488">
          <cell r="A1488" t="str">
            <v>-</v>
          </cell>
          <cell r="B1488" t="str">
            <v>LETRAS EMITIDAS P.CPRA.DE CARTERA ACDO.1555, BBC, BCC, EXT</v>
          </cell>
          <cell r="C1488">
            <v>0</v>
          </cell>
          <cell r="D1488">
            <v>0</v>
          </cell>
          <cell r="E1488">
            <v>0</v>
          </cell>
          <cell r="F1488">
            <v>0</v>
          </cell>
          <cell r="G1488">
            <v>0</v>
          </cell>
          <cell r="H1488">
            <v>0</v>
          </cell>
          <cell r="I1488">
            <v>0</v>
          </cell>
          <cell r="J1488">
            <v>0</v>
          </cell>
          <cell r="K1488">
            <v>0</v>
          </cell>
        </row>
        <row r="1489">
          <cell r="A1489" t="str">
            <v>-</v>
          </cell>
          <cell r="B1489" t="str">
            <v>REAJ.P.PAGAR S.LTS.EMITIDAS P.CPRA.CARTERA AC.1555, BBC, BCC</v>
          </cell>
          <cell r="C1489">
            <v>0</v>
          </cell>
          <cell r="D1489">
            <v>0</v>
          </cell>
          <cell r="E1489">
            <v>0</v>
          </cell>
          <cell r="F1489">
            <v>0</v>
          </cell>
          <cell r="G1489">
            <v>0</v>
          </cell>
          <cell r="H1489">
            <v>0</v>
          </cell>
          <cell r="I1489">
            <v>0</v>
          </cell>
          <cell r="J1489">
            <v>0</v>
          </cell>
          <cell r="K1489">
            <v>0</v>
          </cell>
        </row>
        <row r="1490">
          <cell r="A1490" t="str">
            <v>14BKWZN</v>
          </cell>
          <cell r="B1490" t="str">
            <v xml:space="preserve">  .CAPITAL Y RESERVAS</v>
          </cell>
          <cell r="C1490">
            <v>873508</v>
          </cell>
          <cell r="D1490">
            <v>874385</v>
          </cell>
          <cell r="E1490">
            <v>881401</v>
          </cell>
          <cell r="F1490">
            <v>891048</v>
          </cell>
          <cell r="G1490">
            <v>890171</v>
          </cell>
          <cell r="H1490">
            <v>886663</v>
          </cell>
          <cell r="I1490">
            <v>886663</v>
          </cell>
          <cell r="J1490">
            <v>886663</v>
          </cell>
          <cell r="K1490">
            <v>887540</v>
          </cell>
        </row>
        <row r="1491">
          <cell r="A1491" t="str">
            <v>17ABNZN</v>
          </cell>
          <cell r="B1491" t="str">
            <v>CAPITAL  MN, BBC, BCC, NAC</v>
          </cell>
          <cell r="C1491">
            <v>877016</v>
          </cell>
          <cell r="D1491">
            <v>877016</v>
          </cell>
          <cell r="E1491">
            <v>877016</v>
          </cell>
          <cell r="F1491">
            <v>877016</v>
          </cell>
          <cell r="G1491">
            <v>877016</v>
          </cell>
          <cell r="H1491">
            <v>877016</v>
          </cell>
          <cell r="I1491">
            <v>877016</v>
          </cell>
          <cell r="J1491">
            <v>877016</v>
          </cell>
          <cell r="K1491">
            <v>877016</v>
          </cell>
        </row>
        <row r="1492">
          <cell r="A1492" t="str">
            <v>-</v>
          </cell>
          <cell r="B1492" t="str">
            <v>RESERVA LEGAL, BBC, BCC, NAC</v>
          </cell>
          <cell r="C1492">
            <v>0</v>
          </cell>
          <cell r="D1492">
            <v>0</v>
          </cell>
          <cell r="E1492">
            <v>0</v>
          </cell>
          <cell r="F1492">
            <v>0</v>
          </cell>
          <cell r="G1492">
            <v>0</v>
          </cell>
          <cell r="H1492">
            <v>0</v>
          </cell>
          <cell r="I1492">
            <v>0</v>
          </cell>
          <cell r="J1492">
            <v>0</v>
          </cell>
          <cell r="K1492">
            <v>0</v>
          </cell>
        </row>
        <row r="1493">
          <cell r="A1493" t="str">
            <v>17ADNZN</v>
          </cell>
          <cell r="B1493" t="str">
            <v>FONDO DE FLUCTUACIONES MN, BBC, BCC, NAC</v>
          </cell>
          <cell r="C1493">
            <v>0</v>
          </cell>
          <cell r="D1493">
            <v>0</v>
          </cell>
          <cell r="E1493">
            <v>0</v>
          </cell>
          <cell r="F1493">
            <v>0</v>
          </cell>
          <cell r="G1493">
            <v>0</v>
          </cell>
          <cell r="H1493">
            <v>0</v>
          </cell>
          <cell r="I1493">
            <v>0</v>
          </cell>
          <cell r="J1493">
            <v>0</v>
          </cell>
          <cell r="K1493">
            <v>0</v>
          </cell>
        </row>
        <row r="1494">
          <cell r="A1494" t="str">
            <v>17ACNZN</v>
          </cell>
          <cell r="B1494" t="str">
            <v>FONDO EVENTUALIDADES MN, BBC, BCC, NAC</v>
          </cell>
          <cell r="C1494">
            <v>0</v>
          </cell>
          <cell r="D1494">
            <v>0</v>
          </cell>
          <cell r="E1494">
            <v>0</v>
          </cell>
          <cell r="F1494">
            <v>0</v>
          </cell>
          <cell r="G1494">
            <v>0</v>
          </cell>
          <cell r="H1494">
            <v>0</v>
          </cell>
          <cell r="I1494">
            <v>0</v>
          </cell>
          <cell r="J1494">
            <v>0</v>
          </cell>
          <cell r="K1494">
            <v>0</v>
          </cell>
        </row>
        <row r="1495">
          <cell r="A1495" t="str">
            <v>17AGNZN</v>
          </cell>
          <cell r="B1495" t="str">
            <v>REVALORIZACION CAP.PROPIO MN, BBC, BCC, NAC</v>
          </cell>
          <cell r="C1495">
            <v>0</v>
          </cell>
          <cell r="D1495">
            <v>0</v>
          </cell>
          <cell r="E1495">
            <v>0</v>
          </cell>
          <cell r="F1495">
            <v>0</v>
          </cell>
          <cell r="G1495">
            <v>0</v>
          </cell>
          <cell r="H1495">
            <v>0</v>
          </cell>
          <cell r="I1495">
            <v>0</v>
          </cell>
          <cell r="J1495">
            <v>0</v>
          </cell>
          <cell r="K1495">
            <v>0</v>
          </cell>
        </row>
        <row r="1496">
          <cell r="A1496" t="str">
            <v>17AXNZN</v>
          </cell>
          <cell r="B1496" t="str">
            <v>REVALORIZACION PROVISIONAL CAPITAL PROPIO MN, BBC, BCC, NAC</v>
          </cell>
          <cell r="C1496">
            <v>-3508</v>
          </cell>
          <cell r="D1496">
            <v>-2631</v>
          </cell>
          <cell r="E1496">
            <v>4385</v>
          </cell>
          <cell r="F1496">
            <v>14032</v>
          </cell>
          <cell r="G1496">
            <v>13155</v>
          </cell>
          <cell r="H1496">
            <v>9647</v>
          </cell>
          <cell r="I1496">
            <v>9647</v>
          </cell>
          <cell r="J1496">
            <v>9647</v>
          </cell>
          <cell r="K1496">
            <v>10524</v>
          </cell>
        </row>
        <row r="1497">
          <cell r="A1497" t="str">
            <v>14BMWZN</v>
          </cell>
          <cell r="B1497" t="str">
            <v xml:space="preserve">  .UTILIDADES MONETARIAS MN</v>
          </cell>
          <cell r="C1497">
            <v>558232</v>
          </cell>
          <cell r="D1497">
            <v>939199</v>
          </cell>
          <cell r="E1497">
            <v>376107</v>
          </cell>
          <cell r="F1497">
            <v>140097</v>
          </cell>
          <cell r="G1497">
            <v>323549</v>
          </cell>
          <cell r="H1497">
            <v>180417</v>
          </cell>
          <cell r="I1497">
            <v>175319</v>
          </cell>
          <cell r="J1497">
            <v>73912</v>
          </cell>
          <cell r="K1497">
            <v>131071</v>
          </cell>
        </row>
        <row r="1498">
          <cell r="A1498" t="str">
            <v>17JBNZN</v>
          </cell>
          <cell r="B1498" t="str">
            <v>REAJ.GANAD.S/CRED.OTORG.A CAJA CENTRAL AA Y PP MN, BBC, BCC,</v>
          </cell>
          <cell r="C1498">
            <v>-128</v>
          </cell>
          <cell r="D1498">
            <v>-148</v>
          </cell>
          <cell r="E1498">
            <v>96</v>
          </cell>
          <cell r="F1498">
            <v>536</v>
          </cell>
          <cell r="G1498">
            <v>655</v>
          </cell>
          <cell r="H1498">
            <v>526</v>
          </cell>
          <cell r="I1498">
            <v>477</v>
          </cell>
          <cell r="J1498">
            <v>447</v>
          </cell>
          <cell r="K1498">
            <v>493</v>
          </cell>
        </row>
        <row r="1499">
          <cell r="A1499" t="str">
            <v>17JCNZN</v>
          </cell>
          <cell r="B1499" t="str">
            <v>REAJ.GANAD.S/LC PROG.ORG.INT.INST.SEMIF.AUT Y OTRA, BBC, BCC</v>
          </cell>
          <cell r="C1499">
            <v>0</v>
          </cell>
          <cell r="D1499">
            <v>0</v>
          </cell>
          <cell r="E1499">
            <v>0</v>
          </cell>
          <cell r="F1499">
            <v>0</v>
          </cell>
          <cell r="G1499">
            <v>0</v>
          </cell>
          <cell r="H1499">
            <v>0</v>
          </cell>
          <cell r="I1499">
            <v>0</v>
          </cell>
          <cell r="J1499">
            <v>0</v>
          </cell>
          <cell r="K1499">
            <v>0</v>
          </cell>
        </row>
        <row r="1500">
          <cell r="A1500" t="str">
            <v>17JDNZN</v>
          </cell>
          <cell r="B1500" t="str">
            <v>REAJ.GANAD.S/REF.REAJ.BANCO DEL ESTADO MN, BBC, BCC, NAC</v>
          </cell>
          <cell r="C1500">
            <v>0</v>
          </cell>
          <cell r="D1500">
            <v>0</v>
          </cell>
          <cell r="E1500">
            <v>0</v>
          </cell>
          <cell r="F1500">
            <v>0</v>
          </cell>
          <cell r="G1500">
            <v>0</v>
          </cell>
          <cell r="H1500">
            <v>0</v>
          </cell>
          <cell r="I1500">
            <v>0</v>
          </cell>
          <cell r="J1500">
            <v>0</v>
          </cell>
          <cell r="K1500">
            <v>0</v>
          </cell>
        </row>
        <row r="1501">
          <cell r="A1501" t="str">
            <v>17JENZN</v>
          </cell>
          <cell r="B1501" t="str">
            <v>REAJ.GANAD.S/LC PROG.ORG.INTER.BANCO DEL ESTADO MN, BBC, BCC</v>
          </cell>
          <cell r="C1501">
            <v>0</v>
          </cell>
          <cell r="D1501">
            <v>0</v>
          </cell>
          <cell r="E1501">
            <v>0</v>
          </cell>
          <cell r="F1501">
            <v>0</v>
          </cell>
          <cell r="G1501">
            <v>0</v>
          </cell>
          <cell r="H1501">
            <v>0</v>
          </cell>
          <cell r="I1501">
            <v>0</v>
          </cell>
          <cell r="J1501">
            <v>0</v>
          </cell>
          <cell r="K1501">
            <v>0</v>
          </cell>
        </row>
        <row r="1502">
          <cell r="A1502" t="str">
            <v>17JFNZN</v>
          </cell>
          <cell r="B1502" t="str">
            <v xml:space="preserve">REAJ.GANAD.S/REFIN.REAJUST.BANCOS COMERCIALES MN, BBC, BCC, </v>
          </cell>
          <cell r="C1502">
            <v>0</v>
          </cell>
          <cell r="D1502">
            <v>0</v>
          </cell>
          <cell r="E1502">
            <v>0</v>
          </cell>
          <cell r="F1502">
            <v>0</v>
          </cell>
          <cell r="G1502">
            <v>0</v>
          </cell>
          <cell r="H1502">
            <v>0</v>
          </cell>
          <cell r="I1502">
            <v>0</v>
          </cell>
          <cell r="J1502">
            <v>0</v>
          </cell>
          <cell r="K1502">
            <v>0</v>
          </cell>
        </row>
        <row r="1503">
          <cell r="A1503" t="str">
            <v>17JGNZN</v>
          </cell>
          <cell r="B1503" t="str">
            <v>REAJ.GANAD.S/LC PROG.ORG.INTER.BANCOS COMERCIALES, BBC, BCC,</v>
          </cell>
          <cell r="C1503">
            <v>0</v>
          </cell>
          <cell r="D1503">
            <v>0</v>
          </cell>
          <cell r="E1503">
            <v>0</v>
          </cell>
          <cell r="F1503">
            <v>0</v>
          </cell>
          <cell r="G1503">
            <v>0</v>
          </cell>
          <cell r="H1503">
            <v>0</v>
          </cell>
          <cell r="I1503">
            <v>0</v>
          </cell>
          <cell r="J1503">
            <v>0</v>
          </cell>
          <cell r="K1503">
            <v>0</v>
          </cell>
        </row>
        <row r="1504">
          <cell r="A1504" t="str">
            <v>17JHNZN</v>
          </cell>
          <cell r="B1504" t="str">
            <v>REAJ.GANAD.S/REFIN.REAJUST.OTRAS INSTITUCIONES MN, BBC, BCC,</v>
          </cell>
          <cell r="C1504">
            <v>0</v>
          </cell>
          <cell r="D1504">
            <v>0</v>
          </cell>
          <cell r="E1504">
            <v>0</v>
          </cell>
          <cell r="F1504">
            <v>0</v>
          </cell>
          <cell r="G1504">
            <v>0</v>
          </cell>
          <cell r="H1504">
            <v>0</v>
          </cell>
          <cell r="I1504">
            <v>0</v>
          </cell>
          <cell r="J1504">
            <v>0</v>
          </cell>
          <cell r="K1504">
            <v>0</v>
          </cell>
        </row>
        <row r="1505">
          <cell r="A1505" t="str">
            <v>17JJNZN</v>
          </cell>
          <cell r="B1505" t="str">
            <v>REAJ.GANAD.S/CRED.OTORGADOS A AAP NACIONAL MN, BBC, BCC, NAC</v>
          </cell>
          <cell r="C1505">
            <v>-468</v>
          </cell>
          <cell r="D1505">
            <v>-540</v>
          </cell>
          <cell r="E1505">
            <v>352</v>
          </cell>
          <cell r="F1505">
            <v>1959</v>
          </cell>
          <cell r="G1505">
            <v>2394</v>
          </cell>
          <cell r="H1505">
            <v>1925</v>
          </cell>
          <cell r="I1505">
            <v>1743</v>
          </cell>
          <cell r="J1505">
            <v>1635</v>
          </cell>
          <cell r="K1505">
            <v>1803</v>
          </cell>
        </row>
        <row r="1506">
          <cell r="A1506" t="str">
            <v>17JKNZN</v>
          </cell>
          <cell r="B1506" t="str">
            <v>REAJ.GANAD.S/LC PROG.ORG.INTERN OTRAS INSTITUC.MN, BBC, BCC,</v>
          </cell>
          <cell r="C1506">
            <v>0</v>
          </cell>
          <cell r="D1506">
            <v>0</v>
          </cell>
          <cell r="E1506">
            <v>0</v>
          </cell>
          <cell r="F1506">
            <v>0</v>
          </cell>
          <cell r="G1506">
            <v>0</v>
          </cell>
          <cell r="H1506">
            <v>0</v>
          </cell>
          <cell r="I1506">
            <v>0</v>
          </cell>
          <cell r="J1506">
            <v>0</v>
          </cell>
          <cell r="K1506">
            <v>0</v>
          </cell>
        </row>
        <row r="1507">
          <cell r="A1507" t="str">
            <v>17JONZN</v>
          </cell>
          <cell r="B1507" t="str">
            <v>REAJUSTES GAN.CONSOLIDACION PRES.URGNCIA B.COM.MN, BBC, BCC,</v>
          </cell>
          <cell r="C1507">
            <v>0</v>
          </cell>
          <cell r="D1507">
            <v>0</v>
          </cell>
          <cell r="E1507">
            <v>0</v>
          </cell>
          <cell r="F1507">
            <v>0</v>
          </cell>
          <cell r="G1507">
            <v>0</v>
          </cell>
          <cell r="H1507">
            <v>0</v>
          </cell>
          <cell r="I1507">
            <v>0</v>
          </cell>
          <cell r="J1507">
            <v>0</v>
          </cell>
          <cell r="K1507">
            <v>0</v>
          </cell>
        </row>
        <row r="1508">
          <cell r="A1508" t="str">
            <v>17JLNZN</v>
          </cell>
          <cell r="B1508" t="str">
            <v>REAJ.GANAD.S/VTA.DE ACTIVOS FIJOS MN, BBC, BCC, NAC</v>
          </cell>
          <cell r="C1508">
            <v>0</v>
          </cell>
          <cell r="D1508">
            <v>0</v>
          </cell>
          <cell r="E1508">
            <v>0</v>
          </cell>
          <cell r="F1508">
            <v>0</v>
          </cell>
          <cell r="G1508">
            <v>0</v>
          </cell>
          <cell r="H1508">
            <v>0</v>
          </cell>
          <cell r="I1508">
            <v>0</v>
          </cell>
          <cell r="J1508">
            <v>0</v>
          </cell>
          <cell r="K1508">
            <v>0</v>
          </cell>
        </row>
        <row r="1509">
          <cell r="A1509" t="str">
            <v>17JMNZN</v>
          </cell>
          <cell r="B1509" t="str">
            <v>REAJ.GANAD.P/COMPRAS DE PRBC C.PACTO DE RETROVENTA, BBC, BCC</v>
          </cell>
          <cell r="C1509">
            <v>0</v>
          </cell>
          <cell r="D1509">
            <v>0</v>
          </cell>
          <cell r="E1509">
            <v>0</v>
          </cell>
          <cell r="F1509">
            <v>0</v>
          </cell>
          <cell r="G1509">
            <v>0</v>
          </cell>
          <cell r="H1509">
            <v>0</v>
          </cell>
          <cell r="I1509">
            <v>0</v>
          </cell>
          <cell r="J1509">
            <v>0</v>
          </cell>
          <cell r="K1509">
            <v>0</v>
          </cell>
        </row>
        <row r="1510">
          <cell r="A1510" t="str">
            <v>17JNNZN</v>
          </cell>
          <cell r="B1510" t="str">
            <v>REAJ.GANAD.CONSOLID.PAGARES BCOS.COMERCIALES MN, BBC, BCC, N</v>
          </cell>
          <cell r="C1510">
            <v>0</v>
          </cell>
          <cell r="D1510">
            <v>0</v>
          </cell>
          <cell r="E1510">
            <v>0</v>
          </cell>
          <cell r="F1510">
            <v>0</v>
          </cell>
          <cell r="G1510">
            <v>0</v>
          </cell>
          <cell r="H1510">
            <v>0</v>
          </cell>
          <cell r="I1510">
            <v>0</v>
          </cell>
          <cell r="J1510">
            <v>0</v>
          </cell>
          <cell r="K1510">
            <v>0</v>
          </cell>
        </row>
        <row r="1511">
          <cell r="A1511" t="str">
            <v>17JPNZN</v>
          </cell>
          <cell r="B1511" t="str">
            <v>REAJ.GANAD.CONSOLID.PAGARES OTRAS INSTITUCIONES MN, BBC, BCC</v>
          </cell>
          <cell r="C1511">
            <v>0</v>
          </cell>
          <cell r="D1511">
            <v>0</v>
          </cell>
          <cell r="E1511">
            <v>0</v>
          </cell>
          <cell r="F1511">
            <v>0</v>
          </cell>
          <cell r="G1511">
            <v>0</v>
          </cell>
          <cell r="H1511">
            <v>0</v>
          </cell>
          <cell r="I1511">
            <v>0</v>
          </cell>
          <cell r="J1511">
            <v>0</v>
          </cell>
          <cell r="K1511">
            <v>0</v>
          </cell>
        </row>
        <row r="1512">
          <cell r="A1512" t="str">
            <v>17NGNZN</v>
          </cell>
          <cell r="B1512" t="str">
            <v>REAJ.GAN.L/C LICIT.CART.HIPOT.ANAP AC 1901 BECH MN, BBC, BCC</v>
          </cell>
          <cell r="C1512">
            <v>-42</v>
          </cell>
          <cell r="D1512">
            <v>-48</v>
          </cell>
          <cell r="E1512">
            <v>29</v>
          </cell>
          <cell r="F1512">
            <v>164</v>
          </cell>
          <cell r="G1512">
            <v>200</v>
          </cell>
          <cell r="H1512">
            <v>162</v>
          </cell>
          <cell r="I1512">
            <v>147</v>
          </cell>
          <cell r="J1512">
            <v>139</v>
          </cell>
          <cell r="K1512">
            <v>152</v>
          </cell>
        </row>
        <row r="1513">
          <cell r="A1513" t="str">
            <v>17NHNZN</v>
          </cell>
          <cell r="B1513" t="str">
            <v>REAJ.GAN.L/C LICIT.CART.HIPOT.ANAP AC 1901 B.COM M, BBC, BCC</v>
          </cell>
          <cell r="C1513">
            <v>-69</v>
          </cell>
          <cell r="D1513">
            <v>-80</v>
          </cell>
          <cell r="E1513">
            <v>47</v>
          </cell>
          <cell r="F1513">
            <v>270</v>
          </cell>
          <cell r="G1513">
            <v>330</v>
          </cell>
          <cell r="H1513">
            <v>267</v>
          </cell>
          <cell r="I1513">
            <v>243</v>
          </cell>
          <cell r="J1513">
            <v>230</v>
          </cell>
          <cell r="K1513">
            <v>251</v>
          </cell>
        </row>
        <row r="1514">
          <cell r="A1514" t="str">
            <v>17JQNZN</v>
          </cell>
          <cell r="B1514" t="str">
            <v>REAJ.GANAD.P/FONDOS LICITADOS A BANCO DEL ESTADO M, BBC, BCC</v>
          </cell>
          <cell r="C1514">
            <v>0</v>
          </cell>
          <cell r="D1514">
            <v>0</v>
          </cell>
          <cell r="E1514">
            <v>0</v>
          </cell>
          <cell r="F1514">
            <v>0</v>
          </cell>
          <cell r="G1514">
            <v>0</v>
          </cell>
          <cell r="H1514">
            <v>0</v>
          </cell>
          <cell r="I1514">
            <v>0</v>
          </cell>
          <cell r="J1514">
            <v>0</v>
          </cell>
          <cell r="K1514">
            <v>0</v>
          </cell>
        </row>
        <row r="1515">
          <cell r="A1515" t="str">
            <v>17JRNZN</v>
          </cell>
          <cell r="B1515" t="str">
            <v>REAJ.GANAD.P/FONDOS LICITADOS A BANCOS COMERCIALES, BBC, BCC</v>
          </cell>
          <cell r="C1515">
            <v>0</v>
          </cell>
          <cell r="D1515">
            <v>0</v>
          </cell>
          <cell r="E1515">
            <v>0</v>
          </cell>
          <cell r="F1515">
            <v>0</v>
          </cell>
          <cell r="G1515">
            <v>0</v>
          </cell>
          <cell r="H1515">
            <v>0</v>
          </cell>
          <cell r="I1515">
            <v>0</v>
          </cell>
          <cell r="J1515">
            <v>0</v>
          </cell>
          <cell r="K1515">
            <v>0</v>
          </cell>
        </row>
        <row r="1516">
          <cell r="A1516" t="str">
            <v>17JSNZN</v>
          </cell>
          <cell r="B1516" t="str">
            <v>REAJ.GANAD.P/FONDOS LICITADOS A OTRAS INSTITUCIONE, BBC, BCC</v>
          </cell>
          <cell r="C1516">
            <v>0</v>
          </cell>
          <cell r="D1516">
            <v>0</v>
          </cell>
          <cell r="E1516">
            <v>0</v>
          </cell>
          <cell r="F1516">
            <v>0</v>
          </cell>
          <cell r="G1516">
            <v>0</v>
          </cell>
          <cell r="H1516">
            <v>0</v>
          </cell>
          <cell r="I1516">
            <v>0</v>
          </cell>
          <cell r="J1516">
            <v>0</v>
          </cell>
          <cell r="K1516">
            <v>0</v>
          </cell>
        </row>
        <row r="1517">
          <cell r="A1517" t="str">
            <v>17JTNZN</v>
          </cell>
          <cell r="B1517" t="str">
            <v>REAJ.GANAD.S/CARTERA ADQUIRIDA A INTS.FINANCIERAS, BBC, BCC,</v>
          </cell>
          <cell r="C1517">
            <v>0</v>
          </cell>
          <cell r="D1517">
            <v>0</v>
          </cell>
          <cell r="E1517">
            <v>0</v>
          </cell>
          <cell r="F1517">
            <v>0</v>
          </cell>
          <cell r="G1517">
            <v>0</v>
          </cell>
          <cell r="H1517">
            <v>0</v>
          </cell>
          <cell r="I1517">
            <v>0</v>
          </cell>
          <cell r="J1517">
            <v>0</v>
          </cell>
          <cell r="K1517">
            <v>0</v>
          </cell>
        </row>
        <row r="1518">
          <cell r="A1518" t="str">
            <v>17JUNZN</v>
          </cell>
          <cell r="B1518" t="str">
            <v>REAJ.GANAD.S/BONOS Y PAGARES ADQ.ACDO.1475 B.COMER, BBC, BCC</v>
          </cell>
          <cell r="C1518">
            <v>0</v>
          </cell>
          <cell r="D1518">
            <v>0</v>
          </cell>
          <cell r="E1518">
            <v>0</v>
          </cell>
          <cell r="F1518">
            <v>0</v>
          </cell>
          <cell r="G1518">
            <v>0</v>
          </cell>
          <cell r="H1518">
            <v>0</v>
          </cell>
          <cell r="I1518">
            <v>0</v>
          </cell>
          <cell r="J1518">
            <v>0</v>
          </cell>
          <cell r="K1518">
            <v>0</v>
          </cell>
        </row>
        <row r="1519">
          <cell r="A1519" t="str">
            <v>17JVNZN</v>
          </cell>
          <cell r="B1519" t="str">
            <v>REAJ.GANAD.S/BONOS Y PAGARES ADQ.ACDO.1475 B.ESTAD, BBC, BCC</v>
          </cell>
          <cell r="C1519">
            <v>0</v>
          </cell>
          <cell r="D1519">
            <v>0</v>
          </cell>
          <cell r="E1519">
            <v>0</v>
          </cell>
          <cell r="F1519">
            <v>0</v>
          </cell>
          <cell r="G1519">
            <v>0</v>
          </cell>
          <cell r="H1519">
            <v>0</v>
          </cell>
          <cell r="I1519">
            <v>0</v>
          </cell>
          <cell r="J1519">
            <v>0</v>
          </cell>
          <cell r="K1519">
            <v>0</v>
          </cell>
        </row>
        <row r="1520">
          <cell r="A1520" t="str">
            <v>17JWNZN</v>
          </cell>
          <cell r="B1520" t="str">
            <v>REAJ.GANAD.S/BONOS Y PAGARES ADQ.ACDO.1475 OT.INST, BBC, BCC</v>
          </cell>
          <cell r="C1520">
            <v>0</v>
          </cell>
          <cell r="D1520">
            <v>0</v>
          </cell>
          <cell r="E1520">
            <v>0</v>
          </cell>
          <cell r="F1520">
            <v>0</v>
          </cell>
          <cell r="G1520">
            <v>0</v>
          </cell>
          <cell r="H1520">
            <v>0</v>
          </cell>
          <cell r="I1520">
            <v>0</v>
          </cell>
          <cell r="J1520">
            <v>0</v>
          </cell>
          <cell r="K1520">
            <v>0</v>
          </cell>
        </row>
        <row r="1521">
          <cell r="A1521" t="str">
            <v>17JXNZN</v>
          </cell>
          <cell r="B1521" t="str">
            <v>REAJ.GANAD.S/LC A BCO.ESTADO P/CPRA.CARTERA 70%  M, BBC, BCC</v>
          </cell>
          <cell r="C1521">
            <v>0</v>
          </cell>
          <cell r="D1521">
            <v>0</v>
          </cell>
          <cell r="E1521">
            <v>0</v>
          </cell>
          <cell r="F1521">
            <v>0</v>
          </cell>
          <cell r="G1521">
            <v>0</v>
          </cell>
          <cell r="H1521">
            <v>0</v>
          </cell>
          <cell r="I1521">
            <v>0</v>
          </cell>
          <cell r="J1521">
            <v>0</v>
          </cell>
          <cell r="K1521">
            <v>0</v>
          </cell>
        </row>
        <row r="1522">
          <cell r="A1522" t="str">
            <v>17JYNZN</v>
          </cell>
          <cell r="B1522" t="str">
            <v>REAJ.GANAD.S/CPRA.DCTOS.DE CRED.ADQ.BCOS COMERC. M, BBC, BCC</v>
          </cell>
          <cell r="C1522">
            <v>-17</v>
          </cell>
          <cell r="D1522">
            <v>-20</v>
          </cell>
          <cell r="E1522">
            <v>12</v>
          </cell>
          <cell r="F1522">
            <v>57</v>
          </cell>
          <cell r="G1522">
            <v>70</v>
          </cell>
          <cell r="H1522">
            <v>57</v>
          </cell>
          <cell r="I1522">
            <v>53</v>
          </cell>
          <cell r="J1522">
            <v>51</v>
          </cell>
          <cell r="K1522">
            <v>54</v>
          </cell>
        </row>
        <row r="1523">
          <cell r="A1523" t="str">
            <v>17JZNZN</v>
          </cell>
          <cell r="B1523" t="str">
            <v>REAJ.GANAD.S/CPRA.DCTOS.CRED.ADQ.BCO.ESTADO MN, BBC, BCC, NA</v>
          </cell>
          <cell r="C1523">
            <v>0</v>
          </cell>
          <cell r="D1523">
            <v>0</v>
          </cell>
          <cell r="E1523">
            <v>0</v>
          </cell>
          <cell r="F1523">
            <v>1</v>
          </cell>
          <cell r="G1523">
            <v>1</v>
          </cell>
          <cell r="H1523">
            <v>1</v>
          </cell>
          <cell r="I1523">
            <v>1</v>
          </cell>
          <cell r="J1523">
            <v>1</v>
          </cell>
          <cell r="K1523">
            <v>1</v>
          </cell>
        </row>
        <row r="1524">
          <cell r="A1524" t="str">
            <v>17KANZN</v>
          </cell>
          <cell r="B1524" t="str">
            <v>REAJ.GANAD.S/CPRA.DCTOS.CRED.ADQ.OTRAS INSTITUC.MN, BBC, BCC</v>
          </cell>
          <cell r="C1524">
            <v>0</v>
          </cell>
          <cell r="D1524">
            <v>0</v>
          </cell>
          <cell r="E1524">
            <v>0</v>
          </cell>
          <cell r="F1524">
            <v>0</v>
          </cell>
          <cell r="G1524">
            <v>0</v>
          </cell>
          <cell r="H1524">
            <v>0</v>
          </cell>
          <cell r="I1524">
            <v>0</v>
          </cell>
          <cell r="J1524">
            <v>0</v>
          </cell>
          <cell r="K1524">
            <v>0</v>
          </cell>
        </row>
        <row r="1525">
          <cell r="A1525" t="str">
            <v>17KBNZN</v>
          </cell>
          <cell r="B1525" t="str">
            <v>REAJ.GANAD.S/LC POR REPROGRAMAC.DEUDAS BCO.ESTADO, BBC, BCC,</v>
          </cell>
          <cell r="C1525">
            <v>0</v>
          </cell>
          <cell r="D1525">
            <v>0</v>
          </cell>
          <cell r="E1525">
            <v>0</v>
          </cell>
          <cell r="F1525">
            <v>0</v>
          </cell>
          <cell r="G1525">
            <v>0</v>
          </cell>
          <cell r="H1525">
            <v>0</v>
          </cell>
          <cell r="I1525">
            <v>0</v>
          </cell>
          <cell r="J1525">
            <v>0</v>
          </cell>
          <cell r="K1525">
            <v>0</v>
          </cell>
        </row>
        <row r="1526">
          <cell r="A1526" t="str">
            <v>17KCNZN</v>
          </cell>
          <cell r="B1526" t="str">
            <v>REAJ.GANAD.S/LC POR REPROGRAMAC.DEUDAS BCOS.COMER., BBC, BCC</v>
          </cell>
          <cell r="C1526">
            <v>0</v>
          </cell>
          <cell r="D1526">
            <v>0</v>
          </cell>
          <cell r="E1526">
            <v>0</v>
          </cell>
          <cell r="F1526">
            <v>0</v>
          </cell>
          <cell r="G1526">
            <v>0</v>
          </cell>
          <cell r="H1526">
            <v>0</v>
          </cell>
          <cell r="I1526">
            <v>0</v>
          </cell>
          <cell r="J1526">
            <v>0</v>
          </cell>
          <cell r="K1526">
            <v>0</v>
          </cell>
        </row>
        <row r="1527">
          <cell r="A1527" t="str">
            <v>17KDNZN</v>
          </cell>
          <cell r="B1527" t="str">
            <v>REAJ.GANAD.S/LC POR REPROGRAMAC.DEUDAS OT.INSTITUC, BBC, BCC</v>
          </cell>
          <cell r="C1527">
            <v>0</v>
          </cell>
          <cell r="D1527">
            <v>0</v>
          </cell>
          <cell r="E1527">
            <v>0</v>
          </cell>
          <cell r="F1527">
            <v>0</v>
          </cell>
          <cell r="G1527">
            <v>0</v>
          </cell>
          <cell r="H1527">
            <v>0</v>
          </cell>
          <cell r="I1527">
            <v>0</v>
          </cell>
          <cell r="J1527">
            <v>0</v>
          </cell>
          <cell r="K1527">
            <v>0</v>
          </cell>
        </row>
        <row r="1528">
          <cell r="A1528" t="str">
            <v>17KENZN</v>
          </cell>
          <cell r="B1528" t="str">
            <v>REAJ.GANAD.S/DESC.INSTRUM.FINANC.BCO.DEL ESTADO MN, BBC, BCC</v>
          </cell>
          <cell r="C1528">
            <v>0</v>
          </cell>
          <cell r="D1528">
            <v>0</v>
          </cell>
          <cell r="E1528">
            <v>0</v>
          </cell>
          <cell r="F1528">
            <v>0</v>
          </cell>
          <cell r="G1528">
            <v>0</v>
          </cell>
          <cell r="H1528">
            <v>0</v>
          </cell>
          <cell r="I1528">
            <v>0</v>
          </cell>
          <cell r="J1528">
            <v>0</v>
          </cell>
          <cell r="K1528">
            <v>0</v>
          </cell>
        </row>
        <row r="1529">
          <cell r="A1529" t="str">
            <v>17KFNZN</v>
          </cell>
          <cell r="B1529" t="str">
            <v>REAJ.GANAD.S/LC REPROGRAM.DEUDAS HIPOTEC.B.ESTADO, BBC, BCC,</v>
          </cell>
          <cell r="C1529">
            <v>8</v>
          </cell>
          <cell r="D1529">
            <v>16</v>
          </cell>
          <cell r="E1529">
            <v>34</v>
          </cell>
          <cell r="F1529">
            <v>57</v>
          </cell>
          <cell r="G1529">
            <v>69</v>
          </cell>
          <cell r="H1529">
            <v>72</v>
          </cell>
          <cell r="I1529">
            <v>77</v>
          </cell>
          <cell r="J1529">
            <v>83</v>
          </cell>
          <cell r="K1529">
            <v>89</v>
          </cell>
        </row>
        <row r="1530">
          <cell r="A1530" t="str">
            <v>17KGNZN</v>
          </cell>
          <cell r="B1530" t="str">
            <v>REAJ.GANAD.S/LC REPROGRAM.DEUDAS HIPOTEC.B.COMERC., BBC, BCC</v>
          </cell>
          <cell r="C1530">
            <v>-77</v>
          </cell>
          <cell r="D1530">
            <v>-86</v>
          </cell>
          <cell r="E1530">
            <v>67</v>
          </cell>
          <cell r="F1530">
            <v>335</v>
          </cell>
          <cell r="G1530">
            <v>409</v>
          </cell>
          <cell r="H1530">
            <v>338</v>
          </cell>
          <cell r="I1530">
            <v>313</v>
          </cell>
          <cell r="J1530">
            <v>300</v>
          </cell>
          <cell r="K1530">
            <v>326</v>
          </cell>
        </row>
        <row r="1531">
          <cell r="A1531" t="str">
            <v>17KHNZN</v>
          </cell>
          <cell r="B1531" t="str">
            <v>REAJ.GANAD.S/LC REPROGRAM.DEUDAS HIPOTEC.OT.INSTIT, BBC, BCC</v>
          </cell>
          <cell r="C1531">
            <v>0</v>
          </cell>
          <cell r="D1531">
            <v>0</v>
          </cell>
          <cell r="E1531">
            <v>0</v>
          </cell>
          <cell r="F1531">
            <v>0</v>
          </cell>
          <cell r="G1531">
            <v>0</v>
          </cell>
          <cell r="H1531">
            <v>0</v>
          </cell>
          <cell r="I1531">
            <v>0</v>
          </cell>
          <cell r="J1531">
            <v>0</v>
          </cell>
          <cell r="K1531">
            <v>0</v>
          </cell>
        </row>
        <row r="1532">
          <cell r="A1532" t="str">
            <v>17KINZN</v>
          </cell>
          <cell r="B1532" t="str">
            <v>REAJ.GANAD.S/CONT.VTA.CART.ADQ.INST.FINAN.LIQ BCOM, BBC, BCC</v>
          </cell>
          <cell r="C1532">
            <v>-1</v>
          </cell>
          <cell r="D1532">
            <v>-1</v>
          </cell>
          <cell r="E1532">
            <v>0</v>
          </cell>
          <cell r="F1532">
            <v>2</v>
          </cell>
          <cell r="G1532">
            <v>2</v>
          </cell>
          <cell r="H1532">
            <v>2</v>
          </cell>
          <cell r="I1532">
            <v>2</v>
          </cell>
          <cell r="J1532">
            <v>2</v>
          </cell>
          <cell r="K1532">
            <v>2</v>
          </cell>
        </row>
        <row r="1533">
          <cell r="A1533" t="str">
            <v>17KJNZN</v>
          </cell>
          <cell r="B1533" t="str">
            <v>REAJ.GANAD.S/CONT.VTA.CART.ADQ.INST.FINAN.LIQ O.IN, BBC, BCC</v>
          </cell>
          <cell r="C1533">
            <v>0</v>
          </cell>
          <cell r="D1533">
            <v>0</v>
          </cell>
          <cell r="E1533">
            <v>0</v>
          </cell>
          <cell r="F1533">
            <v>0</v>
          </cell>
          <cell r="G1533">
            <v>0</v>
          </cell>
          <cell r="H1533">
            <v>0</v>
          </cell>
          <cell r="I1533">
            <v>0</v>
          </cell>
          <cell r="J1533">
            <v>0</v>
          </cell>
          <cell r="K1533">
            <v>0</v>
          </cell>
        </row>
        <row r="1534">
          <cell r="A1534" t="str">
            <v>17KKNZN</v>
          </cell>
          <cell r="B1534" t="str">
            <v>REAJ.GANAD.S/LC CONTRATO C.BECH P.CESION CARTERA M, BBC, BCC</v>
          </cell>
          <cell r="C1534">
            <v>0</v>
          </cell>
          <cell r="D1534">
            <v>0</v>
          </cell>
          <cell r="E1534">
            <v>0</v>
          </cell>
          <cell r="F1534">
            <v>0</v>
          </cell>
          <cell r="G1534">
            <v>0</v>
          </cell>
          <cell r="H1534">
            <v>0</v>
          </cell>
          <cell r="I1534">
            <v>0</v>
          </cell>
          <cell r="J1534">
            <v>0</v>
          </cell>
          <cell r="K1534">
            <v>0</v>
          </cell>
        </row>
        <row r="1535">
          <cell r="A1535" t="str">
            <v>17KLNZN</v>
          </cell>
          <cell r="B1535" t="str">
            <v>REAJ.GANAD.S/LC P.CAPITAL DE TRABAJO BCOS.COMERC., BBC, BCC,</v>
          </cell>
          <cell r="C1535">
            <v>0</v>
          </cell>
          <cell r="D1535">
            <v>0</v>
          </cell>
          <cell r="E1535">
            <v>0</v>
          </cell>
          <cell r="F1535">
            <v>0</v>
          </cell>
          <cell r="G1535">
            <v>0</v>
          </cell>
          <cell r="H1535">
            <v>0</v>
          </cell>
          <cell r="I1535">
            <v>0</v>
          </cell>
          <cell r="J1535">
            <v>0</v>
          </cell>
          <cell r="K1535">
            <v>0</v>
          </cell>
        </row>
        <row r="1536">
          <cell r="A1536" t="str">
            <v>17KMNZN</v>
          </cell>
          <cell r="B1536" t="str">
            <v>REAJ.GANAD.S/LC P.CAPITAL DE TRABAJO OTRAS INSTIT., BBC, BCC</v>
          </cell>
          <cell r="C1536">
            <v>0</v>
          </cell>
          <cell r="D1536">
            <v>0</v>
          </cell>
          <cell r="E1536">
            <v>0</v>
          </cell>
          <cell r="F1536">
            <v>0</v>
          </cell>
          <cell r="G1536">
            <v>0</v>
          </cell>
          <cell r="H1536">
            <v>0</v>
          </cell>
          <cell r="I1536">
            <v>0</v>
          </cell>
          <cell r="J1536">
            <v>0</v>
          </cell>
          <cell r="K1536">
            <v>0</v>
          </cell>
        </row>
        <row r="1537">
          <cell r="A1537" t="str">
            <v>17KNNZN</v>
          </cell>
          <cell r="B1537" t="str">
            <v>REAJ.GANAD.S/LC P.CAPITAL DE TRABAJO BANCO ESTADO, BBC, BCC,</v>
          </cell>
          <cell r="C1537">
            <v>0</v>
          </cell>
          <cell r="D1537">
            <v>0</v>
          </cell>
          <cell r="E1537">
            <v>0</v>
          </cell>
          <cell r="F1537">
            <v>0</v>
          </cell>
          <cell r="G1537">
            <v>0</v>
          </cell>
          <cell r="H1537">
            <v>0</v>
          </cell>
          <cell r="I1537">
            <v>0</v>
          </cell>
          <cell r="J1537">
            <v>0</v>
          </cell>
          <cell r="K1537">
            <v>0</v>
          </cell>
        </row>
        <row r="1538">
          <cell r="A1538" t="str">
            <v>17KPNZN</v>
          </cell>
          <cell r="B1538" t="str">
            <v>REAJ.GANAD.S/PRESTAMOS ESPECIALES, BBC, BCC, NAC</v>
          </cell>
          <cell r="C1538">
            <v>0</v>
          </cell>
          <cell r="D1538">
            <v>0</v>
          </cell>
          <cell r="E1538">
            <v>0</v>
          </cell>
          <cell r="F1538">
            <v>0</v>
          </cell>
          <cell r="G1538">
            <v>0</v>
          </cell>
          <cell r="H1538">
            <v>0</v>
          </cell>
          <cell r="I1538">
            <v>0</v>
          </cell>
          <cell r="J1538">
            <v>0</v>
          </cell>
          <cell r="K1538">
            <v>0</v>
          </cell>
        </row>
        <row r="1539">
          <cell r="A1539" t="str">
            <v>17KQNZN</v>
          </cell>
          <cell r="B1539" t="str">
            <v>REAJ.GANAD.S/REFINANCIAMIENTOS A CORFO MN, BBC, BCC, NAC</v>
          </cell>
          <cell r="C1539">
            <v>0</v>
          </cell>
          <cell r="D1539">
            <v>0</v>
          </cell>
          <cell r="E1539">
            <v>0</v>
          </cell>
          <cell r="F1539">
            <v>0</v>
          </cell>
          <cell r="G1539">
            <v>0</v>
          </cell>
          <cell r="H1539">
            <v>0</v>
          </cell>
          <cell r="I1539">
            <v>0</v>
          </cell>
          <cell r="J1539">
            <v>0</v>
          </cell>
          <cell r="K1539">
            <v>0</v>
          </cell>
        </row>
        <row r="1540">
          <cell r="A1540" t="str">
            <v>17KRNZN</v>
          </cell>
          <cell r="B1540" t="str">
            <v>REAJ.GANAD.S/PRESTAMOS A BANCOS COMERCIALES MN, BBC, BCC, NA</v>
          </cell>
          <cell r="C1540">
            <v>0</v>
          </cell>
          <cell r="D1540">
            <v>0</v>
          </cell>
          <cell r="E1540">
            <v>0</v>
          </cell>
          <cell r="F1540">
            <v>0</v>
          </cell>
          <cell r="G1540">
            <v>0</v>
          </cell>
          <cell r="H1540">
            <v>0</v>
          </cell>
          <cell r="I1540">
            <v>0</v>
          </cell>
          <cell r="J1540">
            <v>0</v>
          </cell>
          <cell r="K1540">
            <v>0</v>
          </cell>
        </row>
        <row r="1541">
          <cell r="A1541" t="str">
            <v>17KSNZN</v>
          </cell>
          <cell r="B1541" t="str">
            <v>REAJ.GANAD.S/PAGARES ADQUIRIDOS A OTRAS INSTITUC., BBC, BCC,</v>
          </cell>
          <cell r="C1541">
            <v>0</v>
          </cell>
          <cell r="D1541">
            <v>0</v>
          </cell>
          <cell r="E1541">
            <v>0</v>
          </cell>
          <cell r="F1541">
            <v>0</v>
          </cell>
          <cell r="G1541">
            <v>0</v>
          </cell>
          <cell r="H1541">
            <v>0</v>
          </cell>
          <cell r="I1541">
            <v>0</v>
          </cell>
          <cell r="J1541">
            <v>0</v>
          </cell>
          <cell r="K1541">
            <v>0</v>
          </cell>
        </row>
        <row r="1542">
          <cell r="A1542" t="str">
            <v>17KTNZN</v>
          </cell>
          <cell r="B1542" t="str">
            <v xml:space="preserve">REAJ.GANAD.S/PAGARES FISCO POR TRANSFERENCIAS MN, BBC, BCC, </v>
          </cell>
          <cell r="C1542">
            <v>-1049</v>
          </cell>
          <cell r="D1542">
            <v>-1211</v>
          </cell>
          <cell r="E1542">
            <v>790</v>
          </cell>
          <cell r="F1542">
            <v>4389</v>
          </cell>
          <cell r="G1542">
            <v>5364</v>
          </cell>
          <cell r="H1542">
            <v>4373</v>
          </cell>
          <cell r="I1542">
            <v>3997</v>
          </cell>
          <cell r="J1542">
            <v>3776</v>
          </cell>
          <cell r="K1542">
            <v>4121</v>
          </cell>
        </row>
        <row r="1543">
          <cell r="A1543" t="str">
            <v>17KUNZN</v>
          </cell>
          <cell r="B1543" t="str">
            <v>REAJ.GANAD.S/CPRA.CARTERA C.PACTO REVTA.PCDO.BCOM., BBC, BCC</v>
          </cell>
          <cell r="C1543">
            <v>0</v>
          </cell>
          <cell r="D1543">
            <v>0</v>
          </cell>
          <cell r="E1543">
            <v>0</v>
          </cell>
          <cell r="F1543">
            <v>0</v>
          </cell>
          <cell r="G1543">
            <v>0</v>
          </cell>
          <cell r="H1543">
            <v>0</v>
          </cell>
          <cell r="I1543">
            <v>0</v>
          </cell>
          <cell r="J1543">
            <v>0</v>
          </cell>
          <cell r="K1543">
            <v>0</v>
          </cell>
        </row>
        <row r="1544">
          <cell r="A1544" t="str">
            <v>17KVNZN</v>
          </cell>
          <cell r="B1544" t="str">
            <v>REAJ.GANAD.S/CPRA.CARTERA C.PACTO REVTA.PCDO.O.INS, BBC, BCC</v>
          </cell>
          <cell r="C1544">
            <v>0</v>
          </cell>
          <cell r="D1544">
            <v>0</v>
          </cell>
          <cell r="E1544">
            <v>0</v>
          </cell>
          <cell r="F1544">
            <v>0</v>
          </cell>
          <cell r="G1544">
            <v>0</v>
          </cell>
          <cell r="H1544">
            <v>0</v>
          </cell>
          <cell r="I1544">
            <v>0</v>
          </cell>
          <cell r="J1544">
            <v>0</v>
          </cell>
          <cell r="K1544">
            <v>0</v>
          </cell>
        </row>
        <row r="1545">
          <cell r="A1545" t="str">
            <v>17KWNZN</v>
          </cell>
          <cell r="B1545" t="str">
            <v>REAJ.GANAD.S/CPRA.CARTERA C.PACTO REVTA PLTS.AC155, BBC, BCC</v>
          </cell>
          <cell r="C1545">
            <v>0</v>
          </cell>
          <cell r="D1545">
            <v>0</v>
          </cell>
          <cell r="E1545">
            <v>0</v>
          </cell>
          <cell r="F1545">
            <v>0</v>
          </cell>
          <cell r="G1545">
            <v>0</v>
          </cell>
          <cell r="H1545">
            <v>0</v>
          </cell>
          <cell r="I1545">
            <v>0</v>
          </cell>
          <cell r="J1545">
            <v>0</v>
          </cell>
          <cell r="K1545">
            <v>0</v>
          </cell>
        </row>
        <row r="1546">
          <cell r="A1546" t="str">
            <v>17KXNZN</v>
          </cell>
          <cell r="B1546" t="str">
            <v>REAJ.GANAD.S/DEUDORES P/CANJE DE VHR A CAR MN, BBC, BCC, NAC</v>
          </cell>
          <cell r="C1546">
            <v>0</v>
          </cell>
          <cell r="D1546">
            <v>0</v>
          </cell>
          <cell r="E1546">
            <v>0</v>
          </cell>
          <cell r="F1546">
            <v>0</v>
          </cell>
          <cell r="G1546">
            <v>0</v>
          </cell>
          <cell r="H1546">
            <v>0</v>
          </cell>
          <cell r="I1546">
            <v>0</v>
          </cell>
          <cell r="J1546">
            <v>0</v>
          </cell>
          <cell r="K1546">
            <v>0</v>
          </cell>
        </row>
        <row r="1547">
          <cell r="A1547" t="str">
            <v>17KYNZN</v>
          </cell>
          <cell r="B1547" t="str">
            <v>REAJ.GANAD.S/REPROG.CRED.DE CONSUMO BCOMER.MN, BBC, BCC, NAC</v>
          </cell>
          <cell r="C1547">
            <v>0</v>
          </cell>
          <cell r="D1547">
            <v>0</v>
          </cell>
          <cell r="E1547">
            <v>0</v>
          </cell>
          <cell r="F1547">
            <v>0</v>
          </cell>
          <cell r="G1547">
            <v>0</v>
          </cell>
          <cell r="H1547">
            <v>0</v>
          </cell>
          <cell r="I1547">
            <v>0</v>
          </cell>
          <cell r="J1547">
            <v>0</v>
          </cell>
          <cell r="K1547">
            <v>0</v>
          </cell>
        </row>
        <row r="1548">
          <cell r="A1548" t="str">
            <v>17KZNZN</v>
          </cell>
          <cell r="B1548" t="str">
            <v>REAJ.GANAD.S/REPROG.CRED.CONSUMO BCO.ESTADO MN, BBC, BCC, NA</v>
          </cell>
          <cell r="C1548">
            <v>-2700</v>
          </cell>
          <cell r="D1548">
            <v>-3118</v>
          </cell>
          <cell r="E1548">
            <v>2034</v>
          </cell>
          <cell r="F1548">
            <v>11302</v>
          </cell>
          <cell r="G1548">
            <v>13875</v>
          </cell>
          <cell r="H1548">
            <v>11099</v>
          </cell>
          <cell r="I1548">
            <v>10023</v>
          </cell>
          <cell r="J1548">
            <v>9388</v>
          </cell>
          <cell r="K1548">
            <v>10378</v>
          </cell>
        </row>
        <row r="1549">
          <cell r="A1549" t="str">
            <v>17MANZN</v>
          </cell>
          <cell r="B1549" t="str">
            <v>REAJ.GANAD.S/REPROG.CRED.CONSUMO OTRAS INSTITUC.MN, BBC, BCC</v>
          </cell>
          <cell r="C1549">
            <v>0</v>
          </cell>
          <cell r="D1549">
            <v>0</v>
          </cell>
          <cell r="E1549">
            <v>0</v>
          </cell>
          <cell r="F1549">
            <v>0</v>
          </cell>
          <cell r="G1549">
            <v>0</v>
          </cell>
          <cell r="H1549">
            <v>0</v>
          </cell>
          <cell r="I1549">
            <v>0</v>
          </cell>
          <cell r="J1549">
            <v>0</v>
          </cell>
          <cell r="K1549">
            <v>0</v>
          </cell>
        </row>
        <row r="1550">
          <cell r="A1550" t="str">
            <v>17MBNZN</v>
          </cell>
          <cell r="B1550" t="str">
            <v xml:space="preserve">REAJ.GANAD.S/REPROG.DEUDAS SEC.PROD.AC.1578 BECH, BBC, BCC, </v>
          </cell>
          <cell r="C1550">
            <v>0</v>
          </cell>
          <cell r="D1550">
            <v>0</v>
          </cell>
          <cell r="E1550">
            <v>0</v>
          </cell>
          <cell r="F1550">
            <v>0</v>
          </cell>
          <cell r="G1550">
            <v>0</v>
          </cell>
          <cell r="H1550">
            <v>0</v>
          </cell>
          <cell r="I1550">
            <v>0</v>
          </cell>
          <cell r="J1550">
            <v>0</v>
          </cell>
          <cell r="K1550">
            <v>0</v>
          </cell>
        </row>
        <row r="1551">
          <cell r="A1551" t="str">
            <v>17MCNZN</v>
          </cell>
          <cell r="B1551" t="str">
            <v>REAJ.GANAD.S/REPROG.DEUDAS SEC.PROD.AC.1578 BCOM., BBC, BCC,</v>
          </cell>
          <cell r="C1551">
            <v>0</v>
          </cell>
          <cell r="D1551">
            <v>0</v>
          </cell>
          <cell r="E1551">
            <v>0</v>
          </cell>
          <cell r="F1551">
            <v>0</v>
          </cell>
          <cell r="G1551">
            <v>0</v>
          </cell>
          <cell r="H1551">
            <v>0</v>
          </cell>
          <cell r="I1551">
            <v>0</v>
          </cell>
          <cell r="J1551">
            <v>0</v>
          </cell>
          <cell r="K1551">
            <v>0</v>
          </cell>
        </row>
        <row r="1552">
          <cell r="A1552" t="str">
            <v>17MDNZN</v>
          </cell>
          <cell r="B1552" t="str">
            <v>REAJ.GANAD.S/REPROG.DEUDAS SEC.PROD.AC.1578 O.INST, BBC, BCC</v>
          </cell>
          <cell r="C1552">
            <v>0</v>
          </cell>
          <cell r="D1552">
            <v>0</v>
          </cell>
          <cell r="E1552">
            <v>0</v>
          </cell>
          <cell r="F1552">
            <v>0</v>
          </cell>
          <cell r="G1552">
            <v>0</v>
          </cell>
          <cell r="H1552">
            <v>0</v>
          </cell>
          <cell r="I1552">
            <v>0</v>
          </cell>
          <cell r="J1552">
            <v>0</v>
          </cell>
          <cell r="K1552">
            <v>0</v>
          </cell>
        </row>
        <row r="1553">
          <cell r="A1553" t="str">
            <v>17MENZN</v>
          </cell>
          <cell r="B1553" t="str">
            <v>REAJ.GANAD.S/DESCTO.INSTR.FINANCIEROS B.COMERCIALE, BBC, BCC</v>
          </cell>
          <cell r="C1553">
            <v>0</v>
          </cell>
          <cell r="D1553">
            <v>0</v>
          </cell>
          <cell r="E1553">
            <v>0</v>
          </cell>
          <cell r="F1553">
            <v>0</v>
          </cell>
          <cell r="G1553">
            <v>0</v>
          </cell>
          <cell r="H1553">
            <v>0</v>
          </cell>
          <cell r="I1553">
            <v>0</v>
          </cell>
          <cell r="J1553">
            <v>0</v>
          </cell>
          <cell r="K1553">
            <v>0</v>
          </cell>
        </row>
        <row r="1554">
          <cell r="A1554" t="str">
            <v>17MFNZN</v>
          </cell>
          <cell r="B1554" t="str">
            <v>REAJ.GANAD.S/DESCTO.INSTR.FINANCIEROS OTRAS INSTIT, BBC, BCC</v>
          </cell>
          <cell r="C1554">
            <v>0</v>
          </cell>
          <cell r="D1554">
            <v>0</v>
          </cell>
          <cell r="E1554">
            <v>0</v>
          </cell>
          <cell r="F1554">
            <v>0</v>
          </cell>
          <cell r="G1554">
            <v>0</v>
          </cell>
          <cell r="H1554">
            <v>0</v>
          </cell>
          <cell r="I1554">
            <v>0</v>
          </cell>
          <cell r="J1554">
            <v>0</v>
          </cell>
          <cell r="K1554">
            <v>0</v>
          </cell>
        </row>
        <row r="1555">
          <cell r="A1555" t="str">
            <v>17MGNZN</v>
          </cell>
          <cell r="B1555" t="str">
            <v>REAJ.GANAD.S/VTA.DE CBIO A PLAZO C/FTO M/E O.INST., BBC, BCC</v>
          </cell>
          <cell r="C1555">
            <v>0</v>
          </cell>
          <cell r="D1555">
            <v>0</v>
          </cell>
          <cell r="E1555">
            <v>0</v>
          </cell>
          <cell r="F1555">
            <v>0</v>
          </cell>
          <cell r="G1555">
            <v>0</v>
          </cell>
          <cell r="H1555">
            <v>0</v>
          </cell>
          <cell r="I1555">
            <v>0</v>
          </cell>
          <cell r="J1555">
            <v>0</v>
          </cell>
          <cell r="K1555">
            <v>0</v>
          </cell>
        </row>
        <row r="1556">
          <cell r="A1556" t="str">
            <v>17MHNZN</v>
          </cell>
          <cell r="B1556" t="str">
            <v>REAJ.GANAD.S/LC MEDIANO PLAZO BANCOS COMERCIALES M, BBC, BCC</v>
          </cell>
          <cell r="C1556">
            <v>0</v>
          </cell>
          <cell r="D1556">
            <v>0</v>
          </cell>
          <cell r="E1556">
            <v>0</v>
          </cell>
          <cell r="F1556">
            <v>0</v>
          </cell>
          <cell r="G1556">
            <v>0</v>
          </cell>
          <cell r="H1556">
            <v>0</v>
          </cell>
          <cell r="I1556">
            <v>0</v>
          </cell>
          <cell r="J1556">
            <v>0</v>
          </cell>
          <cell r="K1556">
            <v>0</v>
          </cell>
        </row>
        <row r="1557">
          <cell r="A1557" t="str">
            <v>17MINZN</v>
          </cell>
          <cell r="B1557" t="str">
            <v>REAJ.GANAD.S/LC MEDIANO PLAZO OTRAS INSTITUCIONES, BBC, BCC,</v>
          </cell>
          <cell r="C1557">
            <v>0</v>
          </cell>
          <cell r="D1557">
            <v>0</v>
          </cell>
          <cell r="E1557">
            <v>0</v>
          </cell>
          <cell r="F1557">
            <v>0</v>
          </cell>
          <cell r="G1557">
            <v>0</v>
          </cell>
          <cell r="H1557">
            <v>0</v>
          </cell>
          <cell r="I1557">
            <v>0</v>
          </cell>
          <cell r="J1557">
            <v>0</v>
          </cell>
          <cell r="K1557">
            <v>0</v>
          </cell>
        </row>
        <row r="1558">
          <cell r="A1558" t="str">
            <v>17MJNZN</v>
          </cell>
          <cell r="B1558" t="str">
            <v>REAJ.GANAD.S/LC MEDIANO PLAZO BANCO DEL ESTADO MN, BBC, BCC,</v>
          </cell>
          <cell r="C1558">
            <v>0</v>
          </cell>
          <cell r="D1558">
            <v>0</v>
          </cell>
          <cell r="E1558">
            <v>0</v>
          </cell>
          <cell r="F1558">
            <v>0</v>
          </cell>
          <cell r="G1558">
            <v>0</v>
          </cell>
          <cell r="H1558">
            <v>0</v>
          </cell>
          <cell r="I1558">
            <v>0</v>
          </cell>
          <cell r="J1558">
            <v>0</v>
          </cell>
          <cell r="K1558">
            <v>0</v>
          </cell>
        </row>
        <row r="1559">
          <cell r="A1559" t="str">
            <v>17MPNZN</v>
          </cell>
          <cell r="B1559" t="str">
            <v>REAJ.GAN S/CREDITO P/DEP ACDO 1657-09 OTRAS INST., BBC, BCC,</v>
          </cell>
          <cell r="C1559">
            <v>0</v>
          </cell>
          <cell r="D1559">
            <v>0</v>
          </cell>
          <cell r="E1559">
            <v>0</v>
          </cell>
          <cell r="F1559">
            <v>0</v>
          </cell>
          <cell r="G1559">
            <v>0</v>
          </cell>
          <cell r="H1559">
            <v>0</v>
          </cell>
          <cell r="I1559">
            <v>0</v>
          </cell>
          <cell r="J1559">
            <v>0</v>
          </cell>
          <cell r="K1559">
            <v>0</v>
          </cell>
        </row>
        <row r="1560">
          <cell r="A1560" t="str">
            <v>17MQNZN</v>
          </cell>
          <cell r="B1560" t="str">
            <v>REAJ.GAN.S/L/C.P.DEPOSITOS ACDO.1657-09 BECH MN, BBC, BCC, N</v>
          </cell>
          <cell r="C1560">
            <v>0</v>
          </cell>
          <cell r="D1560">
            <v>0</v>
          </cell>
          <cell r="E1560">
            <v>0</v>
          </cell>
          <cell r="F1560">
            <v>0</v>
          </cell>
          <cell r="G1560">
            <v>0</v>
          </cell>
          <cell r="H1560">
            <v>0</v>
          </cell>
          <cell r="I1560">
            <v>0</v>
          </cell>
          <cell r="J1560">
            <v>0</v>
          </cell>
          <cell r="K1560">
            <v>0</v>
          </cell>
        </row>
        <row r="1561">
          <cell r="A1561" t="str">
            <v>17MRNZN</v>
          </cell>
          <cell r="B1561" t="str">
            <v>REAJ.GAN POR VALORES P.RECIBIR CORFO LEY 18401, BBC, BCC, NA</v>
          </cell>
          <cell r="C1561">
            <v>-5</v>
          </cell>
          <cell r="D1561">
            <v>-6</v>
          </cell>
          <cell r="E1561">
            <v>4</v>
          </cell>
          <cell r="F1561">
            <v>21</v>
          </cell>
          <cell r="G1561">
            <v>25</v>
          </cell>
          <cell r="H1561">
            <v>21</v>
          </cell>
          <cell r="I1561">
            <v>19</v>
          </cell>
          <cell r="J1561">
            <v>18</v>
          </cell>
          <cell r="K1561">
            <v>19</v>
          </cell>
        </row>
        <row r="1562">
          <cell r="A1562" t="str">
            <v>17MYNZN</v>
          </cell>
          <cell r="B1562" t="str">
            <v>REAJ.GAN.P.TRANS.FISCAL ART.13 LEY 18401 MN, BBC, BCC, NAC</v>
          </cell>
          <cell r="C1562">
            <v>-597</v>
          </cell>
          <cell r="D1562">
            <v>-690</v>
          </cell>
          <cell r="E1562">
            <v>450</v>
          </cell>
          <cell r="F1562">
            <v>2500</v>
          </cell>
          <cell r="G1562">
            <v>3056</v>
          </cell>
          <cell r="H1562">
            <v>2456</v>
          </cell>
          <cell r="I1562">
            <v>2224</v>
          </cell>
          <cell r="J1562">
            <v>2087</v>
          </cell>
          <cell r="K1562">
            <v>2301</v>
          </cell>
        </row>
        <row r="1563">
          <cell r="A1563" t="str">
            <v>17MSNZN</v>
          </cell>
          <cell r="B1563" t="str">
            <v>REAJ GAN.S/CRED.MOD.UNO LIBOR AJUSTADO AC.1686 BCO, BBC, BCC</v>
          </cell>
          <cell r="C1563">
            <v>-2</v>
          </cell>
          <cell r="D1563">
            <v>-2</v>
          </cell>
          <cell r="E1563">
            <v>1</v>
          </cell>
          <cell r="F1563">
            <v>1</v>
          </cell>
          <cell r="G1563">
            <v>1</v>
          </cell>
          <cell r="H1563">
            <v>1</v>
          </cell>
          <cell r="I1563">
            <v>1</v>
          </cell>
          <cell r="J1563">
            <v>1</v>
          </cell>
          <cell r="K1563">
            <v>1</v>
          </cell>
        </row>
        <row r="1564">
          <cell r="A1564" t="str">
            <v>17MTNZN</v>
          </cell>
          <cell r="B1564" t="str">
            <v>REAJ.GAN S/CRED MOD UNO LIBOR AJUSTADO AC1686 BECH, BBC, BCC</v>
          </cell>
          <cell r="C1564">
            <v>0</v>
          </cell>
          <cell r="D1564">
            <v>0</v>
          </cell>
          <cell r="E1564">
            <v>0</v>
          </cell>
          <cell r="F1564">
            <v>0</v>
          </cell>
          <cell r="G1564">
            <v>0</v>
          </cell>
          <cell r="H1564">
            <v>0</v>
          </cell>
          <cell r="I1564">
            <v>0</v>
          </cell>
          <cell r="J1564">
            <v>0</v>
          </cell>
          <cell r="K1564">
            <v>0</v>
          </cell>
        </row>
        <row r="1565">
          <cell r="A1565" t="str">
            <v>17NBNZN</v>
          </cell>
          <cell r="B1565" t="str">
            <v>REAJ.GAN S/CRED.MOD UNO TIP 91-365 BCOS COMERC., BBC, BCC, N</v>
          </cell>
          <cell r="C1565">
            <v>0</v>
          </cell>
          <cell r="D1565">
            <v>0</v>
          </cell>
          <cell r="E1565">
            <v>0</v>
          </cell>
          <cell r="F1565">
            <v>0</v>
          </cell>
          <cell r="G1565">
            <v>0</v>
          </cell>
          <cell r="H1565">
            <v>0</v>
          </cell>
          <cell r="I1565">
            <v>0</v>
          </cell>
          <cell r="J1565">
            <v>0</v>
          </cell>
          <cell r="K1565">
            <v>0</v>
          </cell>
        </row>
        <row r="1566">
          <cell r="A1566" t="str">
            <v>17NFNZN</v>
          </cell>
          <cell r="B1566" t="str">
            <v>REAJ.GAN.S.CRED.MOD.UNO.TIP 91-365 BCO.DEL ESTADO, BBC, BCC,</v>
          </cell>
          <cell r="C1566">
            <v>0</v>
          </cell>
          <cell r="D1566">
            <v>0</v>
          </cell>
          <cell r="E1566">
            <v>0</v>
          </cell>
          <cell r="F1566">
            <v>0</v>
          </cell>
          <cell r="G1566">
            <v>0</v>
          </cell>
          <cell r="H1566">
            <v>0</v>
          </cell>
          <cell r="I1566">
            <v>0</v>
          </cell>
          <cell r="J1566">
            <v>0</v>
          </cell>
          <cell r="K1566">
            <v>0</v>
          </cell>
        </row>
        <row r="1567">
          <cell r="A1567" t="str">
            <v>17MVNZN</v>
          </cell>
          <cell r="B1567" t="str">
            <v>REAJ.GAN S/CRED MOD DOS LIBOR AJUST.AC.1686 B.COM, BBC, BCC,</v>
          </cell>
          <cell r="C1567">
            <v>-2</v>
          </cell>
          <cell r="D1567">
            <v>-2</v>
          </cell>
          <cell r="E1567">
            <v>1</v>
          </cell>
          <cell r="F1567">
            <v>7</v>
          </cell>
          <cell r="G1567">
            <v>9</v>
          </cell>
          <cell r="H1567">
            <v>7</v>
          </cell>
          <cell r="I1567">
            <v>6</v>
          </cell>
          <cell r="J1567">
            <v>6</v>
          </cell>
          <cell r="K1567">
            <v>6</v>
          </cell>
        </row>
        <row r="1568">
          <cell r="A1568" t="str">
            <v>17MZNZN</v>
          </cell>
          <cell r="B1568" t="str">
            <v>REAJ.GAN.S.CRED MOD.DOS LIB.AJUS.AC1686 OT.INST.MN, BBC, BCC</v>
          </cell>
          <cell r="C1568">
            <v>0</v>
          </cell>
          <cell r="D1568">
            <v>0</v>
          </cell>
          <cell r="E1568">
            <v>0</v>
          </cell>
          <cell r="F1568">
            <v>0</v>
          </cell>
          <cell r="G1568">
            <v>0</v>
          </cell>
          <cell r="H1568">
            <v>0</v>
          </cell>
          <cell r="I1568">
            <v>0</v>
          </cell>
          <cell r="J1568">
            <v>0</v>
          </cell>
          <cell r="K1568">
            <v>0</v>
          </cell>
        </row>
        <row r="1569">
          <cell r="A1569" t="str">
            <v>17AYNZN</v>
          </cell>
          <cell r="B1569" t="str">
            <v>REAJ.GAN.S.CRED.MOD.DOS TIP 91-365 BCOS.COMERC.MN, BBC, BCC,</v>
          </cell>
          <cell r="C1569">
            <v>0</v>
          </cell>
          <cell r="D1569">
            <v>0</v>
          </cell>
          <cell r="E1569">
            <v>0</v>
          </cell>
          <cell r="F1569">
            <v>0</v>
          </cell>
          <cell r="G1569">
            <v>0</v>
          </cell>
          <cell r="H1569">
            <v>0</v>
          </cell>
          <cell r="I1569">
            <v>0</v>
          </cell>
          <cell r="J1569">
            <v>0</v>
          </cell>
          <cell r="K1569">
            <v>0</v>
          </cell>
        </row>
        <row r="1570">
          <cell r="A1570" t="str">
            <v>17MWNZN</v>
          </cell>
          <cell r="B1570" t="str">
            <v>REAJ GAN S/CRED MOD DOS TIP 91-365 BECH, BBC, BCC, NAC</v>
          </cell>
          <cell r="C1570">
            <v>0</v>
          </cell>
          <cell r="D1570">
            <v>0</v>
          </cell>
          <cell r="E1570">
            <v>0</v>
          </cell>
          <cell r="F1570">
            <v>0</v>
          </cell>
          <cell r="G1570">
            <v>0</v>
          </cell>
          <cell r="H1570">
            <v>0</v>
          </cell>
          <cell r="I1570">
            <v>0</v>
          </cell>
          <cell r="J1570">
            <v>0</v>
          </cell>
          <cell r="K1570">
            <v>0</v>
          </cell>
        </row>
        <row r="1571">
          <cell r="A1571" t="str">
            <v>17MXNZN</v>
          </cell>
          <cell r="B1571" t="str">
            <v>REAJ.GAN P/VALORES REC.POR VENTA ACCIONES MN, BBC, BCC, NAC</v>
          </cell>
          <cell r="C1571">
            <v>0</v>
          </cell>
          <cell r="D1571">
            <v>0</v>
          </cell>
          <cell r="E1571">
            <v>0</v>
          </cell>
          <cell r="F1571">
            <v>0</v>
          </cell>
          <cell r="G1571">
            <v>0</v>
          </cell>
          <cell r="H1571">
            <v>0</v>
          </cell>
          <cell r="I1571">
            <v>0</v>
          </cell>
          <cell r="J1571">
            <v>0</v>
          </cell>
          <cell r="K1571">
            <v>0</v>
          </cell>
        </row>
        <row r="1572">
          <cell r="A1572" t="str">
            <v>17NANZN</v>
          </cell>
          <cell r="B1572" t="str">
            <v>REAJ.GAN POR REPROGRAMACION OPERACIONES CAF, BBC, BCC, NAC</v>
          </cell>
          <cell r="C1572">
            <v>0</v>
          </cell>
          <cell r="D1572">
            <v>0</v>
          </cell>
          <cell r="E1572">
            <v>0</v>
          </cell>
          <cell r="F1572">
            <v>0</v>
          </cell>
          <cell r="G1572">
            <v>0</v>
          </cell>
          <cell r="H1572">
            <v>0</v>
          </cell>
          <cell r="I1572">
            <v>0</v>
          </cell>
          <cell r="J1572">
            <v>0</v>
          </cell>
          <cell r="K1572">
            <v>0</v>
          </cell>
        </row>
        <row r="1573">
          <cell r="A1573" t="str">
            <v>17NCNZN</v>
          </cell>
          <cell r="B1573" t="str">
            <v>REAJ.GAN.S/REPROGRAMACION DEUDAS AC.1589 BCOS.COM., BBC, BCC</v>
          </cell>
          <cell r="C1573">
            <v>0</v>
          </cell>
          <cell r="D1573">
            <v>0</v>
          </cell>
          <cell r="E1573">
            <v>0</v>
          </cell>
          <cell r="F1573">
            <v>0</v>
          </cell>
          <cell r="G1573">
            <v>0</v>
          </cell>
          <cell r="H1573">
            <v>0</v>
          </cell>
          <cell r="I1573">
            <v>0</v>
          </cell>
          <cell r="J1573">
            <v>0</v>
          </cell>
          <cell r="K1573">
            <v>0</v>
          </cell>
        </row>
        <row r="1574">
          <cell r="A1574" t="str">
            <v>17AZNZN</v>
          </cell>
          <cell r="B1574" t="str">
            <v>REAJ.GAN.S.L.C PARA CONSTITUIR RESERVA TECNICA BC, BBC, BCC,</v>
          </cell>
          <cell r="C1574">
            <v>0</v>
          </cell>
          <cell r="D1574">
            <v>0</v>
          </cell>
          <cell r="E1574">
            <v>0</v>
          </cell>
          <cell r="F1574">
            <v>0</v>
          </cell>
          <cell r="G1574">
            <v>0</v>
          </cell>
          <cell r="H1574">
            <v>0</v>
          </cell>
          <cell r="I1574">
            <v>0</v>
          </cell>
          <cell r="J1574">
            <v>0</v>
          </cell>
          <cell r="K1574">
            <v>0</v>
          </cell>
        </row>
        <row r="1575">
          <cell r="A1575" t="str">
            <v>17NJNZN</v>
          </cell>
          <cell r="B1575" t="str">
            <v>REAJ.GAN.S/L/C CONST.RESERVA TECNICA OTS.INST., BBC, BCC, NA</v>
          </cell>
          <cell r="C1575">
            <v>0</v>
          </cell>
          <cell r="D1575">
            <v>0</v>
          </cell>
          <cell r="E1575">
            <v>0</v>
          </cell>
          <cell r="F1575">
            <v>0</v>
          </cell>
          <cell r="G1575">
            <v>0</v>
          </cell>
          <cell r="H1575">
            <v>0</v>
          </cell>
          <cell r="I1575">
            <v>0</v>
          </cell>
          <cell r="J1575">
            <v>0</v>
          </cell>
          <cell r="K1575">
            <v>0</v>
          </cell>
        </row>
        <row r="1576">
          <cell r="A1576" t="str">
            <v>17NDNZN</v>
          </cell>
          <cell r="B1576" t="str">
            <v>REAJ.GAN S/L/C PARA CONSTITUIR RESERVA TEC.BECH MN, BBC, BCC</v>
          </cell>
          <cell r="C1576">
            <v>0</v>
          </cell>
          <cell r="D1576">
            <v>0</v>
          </cell>
          <cell r="E1576">
            <v>0</v>
          </cell>
          <cell r="F1576">
            <v>0</v>
          </cell>
          <cell r="G1576">
            <v>0</v>
          </cell>
          <cell r="H1576">
            <v>0</v>
          </cell>
          <cell r="I1576">
            <v>0</v>
          </cell>
          <cell r="J1576">
            <v>0</v>
          </cell>
          <cell r="K1576">
            <v>0</v>
          </cell>
        </row>
        <row r="1577">
          <cell r="A1577" t="str">
            <v>17NENZN</v>
          </cell>
          <cell r="B1577" t="str">
            <v>REAJ.GAN S/CRED INSA SA. EN LIQUIDAC.ACDO.1792, BBC, BCC, NA</v>
          </cell>
          <cell r="C1577">
            <v>0</v>
          </cell>
          <cell r="D1577">
            <v>0</v>
          </cell>
          <cell r="E1577">
            <v>0</v>
          </cell>
          <cell r="F1577">
            <v>0</v>
          </cell>
          <cell r="G1577">
            <v>0</v>
          </cell>
          <cell r="H1577">
            <v>0</v>
          </cell>
          <cell r="I1577">
            <v>0</v>
          </cell>
          <cell r="J1577">
            <v>0</v>
          </cell>
          <cell r="K1577">
            <v>0</v>
          </cell>
        </row>
        <row r="1578">
          <cell r="A1578" t="str">
            <v>17NINZN</v>
          </cell>
          <cell r="B1578" t="str">
            <v>REAJ.GAN.L/C C/GTIA.ESTATAL FINANCIERA DAVENS, BBC, BCC, NAC</v>
          </cell>
          <cell r="C1578">
            <v>0</v>
          </cell>
          <cell r="D1578">
            <v>0</v>
          </cell>
          <cell r="E1578">
            <v>0</v>
          </cell>
          <cell r="F1578">
            <v>0</v>
          </cell>
          <cell r="G1578">
            <v>0</v>
          </cell>
          <cell r="H1578">
            <v>0</v>
          </cell>
          <cell r="I1578">
            <v>0</v>
          </cell>
          <cell r="J1578">
            <v>0</v>
          </cell>
          <cell r="K1578">
            <v>0</v>
          </cell>
        </row>
        <row r="1579">
          <cell r="A1579" t="str">
            <v>17NKNZN</v>
          </cell>
          <cell r="B1579" t="str">
            <v>REAJ.GAN.BONOS BANCARIOS AC.1475 C.GTIA.ESTATAL MN, BBC, BCC</v>
          </cell>
          <cell r="C1579">
            <v>0</v>
          </cell>
          <cell r="D1579">
            <v>0</v>
          </cell>
          <cell r="E1579">
            <v>7</v>
          </cell>
          <cell r="F1579">
            <v>7</v>
          </cell>
          <cell r="G1579">
            <v>7</v>
          </cell>
          <cell r="H1579">
            <v>7</v>
          </cell>
          <cell r="I1579">
            <v>7</v>
          </cell>
          <cell r="J1579">
            <v>7</v>
          </cell>
          <cell r="K1579">
            <v>7</v>
          </cell>
        </row>
        <row r="1580">
          <cell r="A1580" t="str">
            <v>17MKNZN</v>
          </cell>
          <cell r="B1580" t="str">
            <v>UTILIDADES DE CAMBIO MONETARIA, BBC, BCC, NAC</v>
          </cell>
          <cell r="C1580">
            <v>551860</v>
          </cell>
          <cell r="D1580">
            <v>927914</v>
          </cell>
          <cell r="E1580">
            <v>358247</v>
          </cell>
          <cell r="F1580">
            <v>99916</v>
          </cell>
          <cell r="G1580">
            <v>272081</v>
          </cell>
          <cell r="H1580">
            <v>140926</v>
          </cell>
          <cell r="I1580">
            <v>135175</v>
          </cell>
          <cell r="J1580">
            <v>36429</v>
          </cell>
          <cell r="K1580">
            <v>88621</v>
          </cell>
        </row>
        <row r="1581">
          <cell r="A1581" t="str">
            <v>17MLNZN</v>
          </cell>
          <cell r="B1581" t="str">
            <v>PROD.DE REV.CTAS CON ORGANISMOS INTERNAC.HABER MN, BBC, BCC,</v>
          </cell>
          <cell r="C1581">
            <v>7585</v>
          </cell>
          <cell r="D1581">
            <v>11245</v>
          </cell>
          <cell r="E1581">
            <v>5126</v>
          </cell>
          <cell r="F1581">
            <v>812</v>
          </cell>
          <cell r="G1581">
            <v>6540</v>
          </cell>
          <cell r="H1581">
            <v>0</v>
          </cell>
          <cell r="I1581">
            <v>2040</v>
          </cell>
          <cell r="J1581">
            <v>0</v>
          </cell>
          <cell r="K1581">
            <v>0</v>
          </cell>
        </row>
        <row r="1582">
          <cell r="A1582" t="str">
            <v>17MMNZN</v>
          </cell>
          <cell r="B1582" t="str">
            <v>CORRECCION MONETARIA DEL HABER MN, BBC, BCC, NAC</v>
          </cell>
          <cell r="C1582">
            <v>3936</v>
          </cell>
          <cell r="D1582">
            <v>5976</v>
          </cell>
          <cell r="E1582">
            <v>8687</v>
          </cell>
          <cell r="F1582">
            <v>17638</v>
          </cell>
          <cell r="G1582">
            <v>18338</v>
          </cell>
          <cell r="H1582">
            <v>18054</v>
          </cell>
          <cell r="I1582">
            <v>18648</v>
          </cell>
          <cell r="J1582">
            <v>19189</v>
          </cell>
          <cell r="K1582">
            <v>22323</v>
          </cell>
        </row>
        <row r="1583">
          <cell r="A1583" t="str">
            <v>17AINZN</v>
          </cell>
          <cell r="B1583" t="str">
            <v>PERDIDAS Y GANANCIAS</v>
          </cell>
          <cell r="C1583">
            <v>0</v>
          </cell>
          <cell r="D1583">
            <v>0</v>
          </cell>
          <cell r="E1583">
            <v>0</v>
          </cell>
          <cell r="F1583">
            <v>0</v>
          </cell>
          <cell r="G1583">
            <v>0</v>
          </cell>
          <cell r="H1583">
            <v>0</v>
          </cell>
          <cell r="I1583">
            <v>0</v>
          </cell>
          <cell r="J1583">
            <v>0</v>
          </cell>
          <cell r="K1583">
            <v>0</v>
          </cell>
        </row>
        <row r="1584">
          <cell r="A1584" t="str">
            <v>22817MONZN...</v>
          </cell>
          <cell r="B1584" t="str">
            <v xml:space="preserve">UTILIDADES POR COMPRA/VENTA A FUTURO </v>
          </cell>
          <cell r="C1584">
            <v>0</v>
          </cell>
          <cell r="D1584">
            <v>0</v>
          </cell>
          <cell r="E1584">
            <v>123</v>
          </cell>
          <cell r="F1584">
            <v>123</v>
          </cell>
          <cell r="G1584">
            <v>123</v>
          </cell>
          <cell r="H1584">
            <v>123</v>
          </cell>
          <cell r="I1584">
            <v>123</v>
          </cell>
          <cell r="J1584">
            <v>123</v>
          </cell>
          <cell r="K1584">
            <v>123</v>
          </cell>
        </row>
        <row r="1585">
          <cell r="A1585" t="str">
            <v>14BNWZN</v>
          </cell>
          <cell r="B1585" t="str">
            <v xml:space="preserve">  .OTROS PASIVOS MN</v>
          </cell>
          <cell r="C1585">
            <v>29878</v>
          </cell>
          <cell r="D1585">
            <v>55075</v>
          </cell>
          <cell r="E1585">
            <v>99188</v>
          </cell>
          <cell r="F1585">
            <v>128312</v>
          </cell>
          <cell r="G1585">
            <v>154430</v>
          </cell>
          <cell r="H1585">
            <v>178777</v>
          </cell>
          <cell r="I1585">
            <v>207065</v>
          </cell>
          <cell r="J1585">
            <v>227203</v>
          </cell>
          <cell r="K1585">
            <v>246353</v>
          </cell>
        </row>
        <row r="1586">
          <cell r="A1586" t="str">
            <v>14BPWZN</v>
          </cell>
          <cell r="B1586" t="str">
            <v xml:space="preserve">  .  .INGRESOS DE OPERACION M/N</v>
          </cell>
          <cell r="C1586">
            <v>29836</v>
          </cell>
          <cell r="D1586">
            <v>55016</v>
          </cell>
          <cell r="E1586">
            <v>99084</v>
          </cell>
          <cell r="F1586">
            <v>128188</v>
          </cell>
          <cell r="G1586">
            <v>154283</v>
          </cell>
          <cell r="H1586">
            <v>178605</v>
          </cell>
          <cell r="I1586">
            <v>206864</v>
          </cell>
          <cell r="J1586">
            <v>226708</v>
          </cell>
          <cell r="K1586">
            <v>245837</v>
          </cell>
        </row>
        <row r="1587">
          <cell r="A1587" t="str">
            <v>14BQWZN</v>
          </cell>
          <cell r="B1587" t="str">
            <v xml:space="preserve">  .  .OTROS INGRESOS M/N</v>
          </cell>
          <cell r="C1587">
            <v>42</v>
          </cell>
          <cell r="D1587">
            <v>59</v>
          </cell>
          <cell r="E1587">
            <v>104</v>
          </cell>
          <cell r="F1587">
            <v>124</v>
          </cell>
          <cell r="G1587">
            <v>147</v>
          </cell>
          <cell r="H1587">
            <v>172</v>
          </cell>
          <cell r="I1587">
            <v>201</v>
          </cell>
          <cell r="J1587">
            <v>495</v>
          </cell>
          <cell r="K1587">
            <v>516</v>
          </cell>
        </row>
        <row r="1588">
          <cell r="A1588" t="str">
            <v>14BNXZN</v>
          </cell>
          <cell r="B1588" t="str">
            <v xml:space="preserve">  .OTROS PASIVOS ME</v>
          </cell>
          <cell r="C1588">
            <v>52703</v>
          </cell>
          <cell r="D1588">
            <v>92040</v>
          </cell>
          <cell r="E1588">
            <v>148210</v>
          </cell>
          <cell r="F1588">
            <v>189000</v>
          </cell>
          <cell r="G1588">
            <v>238550</v>
          </cell>
          <cell r="H1588">
            <v>272679</v>
          </cell>
          <cell r="I1588">
            <v>309193</v>
          </cell>
          <cell r="J1588">
            <v>340512</v>
          </cell>
          <cell r="K1588">
            <v>356974</v>
          </cell>
        </row>
        <row r="1589">
          <cell r="A1589" t="str">
            <v>14BPXZN</v>
          </cell>
          <cell r="B1589" t="str">
            <v xml:space="preserve">  .  .INGRESOS DE OPERACIÓN M/E</v>
          </cell>
          <cell r="C1589">
            <v>52702</v>
          </cell>
          <cell r="D1589">
            <v>92039</v>
          </cell>
          <cell r="E1589">
            <v>148207</v>
          </cell>
          <cell r="F1589">
            <v>188998</v>
          </cell>
          <cell r="G1589">
            <v>238547</v>
          </cell>
          <cell r="H1589">
            <v>272675</v>
          </cell>
          <cell r="I1589">
            <v>309189</v>
          </cell>
          <cell r="J1589">
            <v>340508</v>
          </cell>
          <cell r="K1589">
            <v>356969</v>
          </cell>
        </row>
        <row r="1590">
          <cell r="A1590" t="str">
            <v>14BQXZN</v>
          </cell>
          <cell r="B1590" t="str">
            <v xml:space="preserve">  .  .OTROS INGRESOS M/E</v>
          </cell>
          <cell r="C1590">
            <v>1</v>
          </cell>
          <cell r="D1590">
            <v>1</v>
          </cell>
          <cell r="E1590">
            <v>3</v>
          </cell>
          <cell r="F1590">
            <v>2</v>
          </cell>
          <cell r="G1590">
            <v>3</v>
          </cell>
          <cell r="H1590">
            <v>4</v>
          </cell>
          <cell r="I1590">
            <v>4</v>
          </cell>
          <cell r="J1590">
            <v>4</v>
          </cell>
          <cell r="K1590">
            <v>5</v>
          </cell>
        </row>
        <row r="1595">
          <cell r="A1595" t="str">
            <v>Código</v>
          </cell>
          <cell r="B1595" t="str">
            <v xml:space="preserve"> DATOS EXOGENOS</v>
          </cell>
          <cell r="C1595" t="str">
            <v>2003/1</v>
          </cell>
          <cell r="D1595" t="str">
            <v>2003/02</v>
          </cell>
          <cell r="E1595" t="str">
            <v>2003/3</v>
          </cell>
          <cell r="F1595" t="str">
            <v>2003/4</v>
          </cell>
          <cell r="G1595" t="str">
            <v>2003/5</v>
          </cell>
          <cell r="H1595" t="str">
            <v>2003/6</v>
          </cell>
          <cell r="I1595" t="str">
            <v>2003/7</v>
          </cell>
          <cell r="J1595" t="str">
            <v>2003/8</v>
          </cell>
          <cell r="K1595" t="str">
            <v>2003/9</v>
          </cell>
          <cell r="L1595" t="str">
            <v>2003/10</v>
          </cell>
          <cell r="M1595" t="str">
            <v>2003/11</v>
          </cell>
          <cell r="N1595" t="str">
            <v>2003/12</v>
          </cell>
        </row>
        <row r="1597">
          <cell r="A1597" t="str">
            <v xml:space="preserve">           </v>
          </cell>
          <cell r="B1597" t="str">
            <v>INTERESES POR RECIBIR O.INS.</v>
          </cell>
          <cell r="C1597">
            <v>0</v>
          </cell>
          <cell r="D1597">
            <v>0</v>
          </cell>
          <cell r="E1597">
            <v>0</v>
          </cell>
          <cell r="F1597">
            <v>0</v>
          </cell>
          <cell r="G1597">
            <v>0</v>
          </cell>
          <cell r="H1597">
            <v>0</v>
          </cell>
          <cell r="I1597">
            <v>0</v>
          </cell>
          <cell r="J1597">
            <v>0</v>
          </cell>
          <cell r="K1597">
            <v>0</v>
          </cell>
          <cell r="L1597">
            <v>0</v>
          </cell>
          <cell r="M1597">
            <v>0</v>
          </cell>
          <cell r="N1597">
            <v>0</v>
          </cell>
        </row>
        <row r="1598">
          <cell r="A1598" t="str">
            <v>12IUNZN</v>
          </cell>
          <cell r="B1598" t="str">
            <v xml:space="preserve">  .INTS.P.RECIBIR SINAP MN, EXO,</v>
          </cell>
          <cell r="C1598">
            <v>0</v>
          </cell>
          <cell r="D1598">
            <v>0</v>
          </cell>
          <cell r="E1598">
            <v>0</v>
          </cell>
          <cell r="F1598">
            <v>0</v>
          </cell>
          <cell r="G1598">
            <v>0</v>
          </cell>
          <cell r="H1598">
            <v>0</v>
          </cell>
          <cell r="I1598">
            <v>0</v>
          </cell>
          <cell r="J1598">
            <v>0</v>
          </cell>
          <cell r="K1598">
            <v>0</v>
          </cell>
          <cell r="L1598">
            <v>0</v>
          </cell>
          <cell r="M1598">
            <v>0</v>
          </cell>
          <cell r="N1598">
            <v>0</v>
          </cell>
        </row>
        <row r="1599">
          <cell r="A1599" t="str">
            <v>12IVNZN</v>
          </cell>
          <cell r="B1599" t="str">
            <v xml:space="preserve">  .INTS.P.RECIBIR FINANCIERAS MN,</v>
          </cell>
          <cell r="C1599">
            <v>0</v>
          </cell>
          <cell r="D1599">
            <v>0</v>
          </cell>
          <cell r="E1599">
            <v>0</v>
          </cell>
          <cell r="F1599">
            <v>0</v>
          </cell>
          <cell r="G1599">
            <v>0</v>
          </cell>
          <cell r="H1599">
            <v>0</v>
          </cell>
          <cell r="I1599">
            <v>0</v>
          </cell>
          <cell r="J1599">
            <v>0</v>
          </cell>
          <cell r="K1599">
            <v>0</v>
          </cell>
          <cell r="L1599">
            <v>0</v>
          </cell>
          <cell r="M1599">
            <v>0</v>
          </cell>
          <cell r="N1599">
            <v>0</v>
          </cell>
        </row>
        <row r="1600">
          <cell r="A1600" t="str">
            <v>12IWNZN</v>
          </cell>
          <cell r="B1600" t="str">
            <v xml:space="preserve">  .INTS.P.RECIBIR SECTOR PRIVADO</v>
          </cell>
          <cell r="C1600">
            <v>0</v>
          </cell>
          <cell r="D1600">
            <v>0</v>
          </cell>
          <cell r="E1600">
            <v>0</v>
          </cell>
          <cell r="F1600">
            <v>0</v>
          </cell>
          <cell r="G1600">
            <v>0</v>
          </cell>
          <cell r="H1600">
            <v>0</v>
          </cell>
          <cell r="I1600">
            <v>0</v>
          </cell>
          <cell r="J1600">
            <v>0</v>
          </cell>
          <cell r="K1600">
            <v>0</v>
          </cell>
          <cell r="L1600">
            <v>0</v>
          </cell>
          <cell r="M1600">
            <v>0</v>
          </cell>
          <cell r="N1600">
            <v>0</v>
          </cell>
        </row>
        <row r="1601">
          <cell r="A1601" t="str">
            <v xml:space="preserve">           </v>
          </cell>
          <cell r="B1601" t="str">
            <v>INTERESES POR PAGAR OP.IN.</v>
          </cell>
          <cell r="C1601">
            <v>168512</v>
          </cell>
          <cell r="D1601">
            <v>180426</v>
          </cell>
          <cell r="E1601">
            <v>156973</v>
          </cell>
          <cell r="F1601">
            <v>161868</v>
          </cell>
          <cell r="G1601">
            <v>173904</v>
          </cell>
          <cell r="H1601">
            <v>171152</v>
          </cell>
          <cell r="I1601">
            <v>184225</v>
          </cell>
          <cell r="J1601">
            <v>189818</v>
          </cell>
          <cell r="K1601">
            <v>156563</v>
          </cell>
          <cell r="L1601">
            <v>0</v>
          </cell>
          <cell r="M1601">
            <v>0</v>
          </cell>
          <cell r="N1601">
            <v>0</v>
          </cell>
        </row>
        <row r="1602">
          <cell r="A1602" t="str">
            <v>14HKNZN</v>
          </cell>
          <cell r="B1602" t="str">
            <v xml:space="preserve">  .INTS.POR PAGAR SOBRE OPERACION</v>
          </cell>
          <cell r="C1602">
            <v>0</v>
          </cell>
          <cell r="D1602">
            <v>0</v>
          </cell>
          <cell r="E1602">
            <v>0</v>
          </cell>
          <cell r="F1602">
            <v>0</v>
          </cell>
          <cell r="G1602">
            <v>0</v>
          </cell>
          <cell r="H1602">
            <v>0</v>
          </cell>
          <cell r="I1602">
            <v>0</v>
          </cell>
          <cell r="J1602">
            <v>0</v>
          </cell>
          <cell r="K1602">
            <v>0</v>
          </cell>
          <cell r="L1602">
            <v>0</v>
          </cell>
          <cell r="M1602">
            <v>0</v>
          </cell>
          <cell r="N1602">
            <v>0</v>
          </cell>
        </row>
        <row r="1603">
          <cell r="A1603" t="str">
            <v>14HMNZN</v>
          </cell>
          <cell r="B1603" t="str">
            <v xml:space="preserve">  .OTROS INTS.POR PAGAR OPERACION</v>
          </cell>
          <cell r="C1603">
            <v>168279</v>
          </cell>
          <cell r="D1603">
            <v>180217</v>
          </cell>
          <cell r="E1603">
            <v>156731</v>
          </cell>
          <cell r="F1603">
            <v>161630</v>
          </cell>
          <cell r="G1603">
            <v>173890</v>
          </cell>
          <cell r="H1603">
            <v>171150</v>
          </cell>
          <cell r="I1603">
            <v>184222</v>
          </cell>
          <cell r="J1603">
            <v>189814</v>
          </cell>
          <cell r="K1603">
            <v>156557</v>
          </cell>
          <cell r="L1603">
            <v>0</v>
          </cell>
          <cell r="M1603">
            <v>0</v>
          </cell>
          <cell r="N1603">
            <v>0</v>
          </cell>
        </row>
        <row r="1604">
          <cell r="A1604" t="str">
            <v>14HEEZN</v>
          </cell>
          <cell r="B1604" t="str">
            <v xml:space="preserve">  .OTROS INTS.POR PAGAR OP.INT.ME</v>
          </cell>
          <cell r="C1604">
            <v>233</v>
          </cell>
          <cell r="D1604">
            <v>209</v>
          </cell>
          <cell r="E1604">
            <v>242</v>
          </cell>
          <cell r="F1604">
            <v>238</v>
          </cell>
          <cell r="G1604">
            <v>14</v>
          </cell>
          <cell r="H1604">
            <v>2</v>
          </cell>
          <cell r="I1604">
            <v>3</v>
          </cell>
          <cell r="J1604">
            <v>4</v>
          </cell>
          <cell r="K1604">
            <v>6</v>
          </cell>
          <cell r="L1604">
            <v>0</v>
          </cell>
          <cell r="M1604">
            <v>0</v>
          </cell>
          <cell r="N1604">
            <v>0</v>
          </cell>
        </row>
        <row r="1605">
          <cell r="A1605" t="str">
            <v xml:space="preserve">           </v>
          </cell>
          <cell r="B1605" t="str">
            <v>CANJE BECH</v>
          </cell>
          <cell r="C1605">
            <v>75483.789999999994</v>
          </cell>
          <cell r="D1605">
            <v>58264.55</v>
          </cell>
          <cell r="E1605">
            <v>139347.63</v>
          </cell>
          <cell r="F1605">
            <v>101721</v>
          </cell>
          <cell r="G1605">
            <v>76401</v>
          </cell>
          <cell r="H1605">
            <v>155874</v>
          </cell>
          <cell r="I1605">
            <v>166466</v>
          </cell>
          <cell r="J1605">
            <v>101506</v>
          </cell>
          <cell r="K1605">
            <v>88395</v>
          </cell>
          <cell r="L1605">
            <v>0</v>
          </cell>
          <cell r="M1605">
            <v>0</v>
          </cell>
          <cell r="N1605">
            <v>0</v>
          </cell>
        </row>
        <row r="1606">
          <cell r="A1606" t="str">
            <v>22CHFZB</v>
          </cell>
          <cell r="B1606" t="str">
            <v xml:space="preserve">  .CANJE CUENTA UNICA FISCAL MN,</v>
          </cell>
          <cell r="C1606">
            <v>0</v>
          </cell>
          <cell r="D1606">
            <v>0</v>
          </cell>
          <cell r="E1606">
            <v>0</v>
          </cell>
          <cell r="F1606">
            <v>0</v>
          </cell>
          <cell r="G1606">
            <v>0</v>
          </cell>
          <cell r="H1606">
            <v>0</v>
          </cell>
          <cell r="I1606">
            <v>0</v>
          </cell>
          <cell r="J1606">
            <v>0</v>
          </cell>
          <cell r="K1606">
            <v>0</v>
          </cell>
          <cell r="L1606">
            <v>0</v>
          </cell>
          <cell r="M1606">
            <v>0</v>
          </cell>
          <cell r="N1606">
            <v>0</v>
          </cell>
        </row>
        <row r="1607">
          <cell r="A1607" t="str">
            <v>23FHAZB</v>
          </cell>
          <cell r="B1607" t="str">
            <v xml:space="preserve">  .CANJE PRIVADO EN EL BCO. DEL E</v>
          </cell>
          <cell r="C1607">
            <v>75483.789999999994</v>
          </cell>
          <cell r="D1607">
            <v>58264.55</v>
          </cell>
          <cell r="E1607">
            <v>139347.63</v>
          </cell>
          <cell r="F1607">
            <v>101721</v>
          </cell>
          <cell r="G1607">
            <v>76401</v>
          </cell>
          <cell r="H1607">
            <v>155874</v>
          </cell>
          <cell r="I1607">
            <v>166466</v>
          </cell>
          <cell r="J1607">
            <v>101506</v>
          </cell>
          <cell r="K1607">
            <v>88395</v>
          </cell>
        </row>
        <row r="1608">
          <cell r="A1608" t="str">
            <v xml:space="preserve">           </v>
          </cell>
          <cell r="B1608" t="str">
            <v>CUF</v>
          </cell>
          <cell r="C1608">
            <v>540459</v>
          </cell>
          <cell r="D1608">
            <v>514597</v>
          </cell>
          <cell r="E1608">
            <v>544863</v>
          </cell>
          <cell r="F1608">
            <v>722581</v>
          </cell>
          <cell r="G1608">
            <v>831221</v>
          </cell>
          <cell r="H1608">
            <v>612192</v>
          </cell>
          <cell r="I1608">
            <v>617898</v>
          </cell>
          <cell r="J1608">
            <v>574996</v>
          </cell>
          <cell r="K1608">
            <v>18324</v>
          </cell>
          <cell r="L1608">
            <v>0</v>
          </cell>
          <cell r="M1608">
            <v>0</v>
          </cell>
          <cell r="N1608">
            <v>0</v>
          </cell>
        </row>
        <row r="1609">
          <cell r="A1609" t="str">
            <v>24BHEZB</v>
          </cell>
          <cell r="B1609" t="str">
            <v xml:space="preserve">  .CUENTA UNICA FISCAL PRINCIPAL</v>
          </cell>
          <cell r="C1609">
            <v>12041</v>
          </cell>
          <cell r="D1609">
            <v>8550</v>
          </cell>
          <cell r="E1609">
            <v>16280</v>
          </cell>
          <cell r="F1609">
            <v>47443</v>
          </cell>
          <cell r="G1609">
            <v>30239</v>
          </cell>
          <cell r="H1609">
            <v>19189</v>
          </cell>
          <cell r="I1609">
            <v>14717</v>
          </cell>
          <cell r="J1609">
            <v>6273</v>
          </cell>
          <cell r="K1609">
            <v>18324</v>
          </cell>
        </row>
        <row r="1610">
          <cell r="A1610" t="str">
            <v>24CHEZB</v>
          </cell>
          <cell r="B1610" t="str">
            <v xml:space="preserve">  .DEPOSITOS DEL FISCO EN EL BCO.</v>
          </cell>
          <cell r="C1610">
            <v>528418</v>
          </cell>
          <cell r="D1610">
            <v>506047</v>
          </cell>
          <cell r="E1610">
            <v>528583</v>
          </cell>
          <cell r="F1610">
            <v>675138</v>
          </cell>
          <cell r="G1610">
            <v>800982</v>
          </cell>
          <cell r="H1610">
            <v>593003</v>
          </cell>
          <cell r="I1610">
            <v>603181</v>
          </cell>
          <cell r="J1610">
            <v>568723</v>
          </cell>
        </row>
        <row r="1611">
          <cell r="A1611" t="str">
            <v xml:space="preserve">           </v>
          </cell>
          <cell r="B1611" t="str">
            <v>CAMBIO Y COVERSION</v>
          </cell>
        </row>
        <row r="1612">
          <cell r="A1612" t="str">
            <v>13AINZN</v>
          </cell>
          <cell r="B1612" t="str">
            <v xml:space="preserve">  .CUENTAS DE CAMBIO</v>
          </cell>
          <cell r="C1612">
            <v>14806427</v>
          </cell>
          <cell r="D1612">
            <v>15214465</v>
          </cell>
          <cell r="E1612">
            <v>14676866</v>
          </cell>
          <cell r="F1612">
            <v>14292567</v>
          </cell>
          <cell r="G1612">
            <v>14575870</v>
          </cell>
          <cell r="H1612">
            <v>14028982</v>
          </cell>
          <cell r="I1612">
            <v>14131617</v>
          </cell>
          <cell r="J1612">
            <v>13913407</v>
          </cell>
          <cell r="K1612">
            <v>13364523</v>
          </cell>
          <cell r="L1612">
            <v>0</v>
          </cell>
          <cell r="M1612">
            <v>0</v>
          </cell>
          <cell r="N1612">
            <v>0</v>
          </cell>
        </row>
        <row r="1613">
          <cell r="A1613" t="str">
            <v>17BLEZN</v>
          </cell>
          <cell r="B1613" t="str">
            <v xml:space="preserve">  .CUENTAS DE CONVERSIÒN</v>
          </cell>
          <cell r="C1613">
            <v>14806427</v>
          </cell>
          <cell r="D1613">
            <v>15215566</v>
          </cell>
          <cell r="E1613">
            <v>14676866</v>
          </cell>
          <cell r="F1613">
            <v>14292566</v>
          </cell>
          <cell r="G1613">
            <v>14575872</v>
          </cell>
          <cell r="H1613">
            <v>14028767</v>
          </cell>
          <cell r="I1613">
            <v>14131618</v>
          </cell>
          <cell r="J1613">
            <v>13913406</v>
          </cell>
          <cell r="K1613">
            <v>13364636</v>
          </cell>
          <cell r="L1613">
            <v>0</v>
          </cell>
          <cell r="M1613">
            <v>0</v>
          </cell>
          <cell r="N1613">
            <v>0</v>
          </cell>
        </row>
        <row r="1614">
          <cell r="A1614" t="str">
            <v xml:space="preserve">           </v>
          </cell>
          <cell r="B1614" t="str">
            <v>OTROS</v>
          </cell>
          <cell r="C1614">
            <v>176468</v>
          </cell>
          <cell r="D1614">
            <v>313889</v>
          </cell>
          <cell r="E1614">
            <v>496380</v>
          </cell>
          <cell r="F1614">
            <v>645643</v>
          </cell>
          <cell r="G1614">
            <v>799181</v>
          </cell>
          <cell r="H1614">
            <v>933003</v>
          </cell>
          <cell r="I1614">
            <v>1111074</v>
          </cell>
          <cell r="J1614">
            <v>1237271</v>
          </cell>
          <cell r="K1614">
            <v>1394378</v>
          </cell>
          <cell r="L1614">
            <v>0</v>
          </cell>
          <cell r="M1614">
            <v>0</v>
          </cell>
          <cell r="N1614">
            <v>0</v>
          </cell>
        </row>
        <row r="1615">
          <cell r="A1615" t="str">
            <v>12BJWZN</v>
          </cell>
          <cell r="B1615" t="str">
            <v xml:space="preserve">  .GASTOS OPERACIÒN MN</v>
          </cell>
          <cell r="C1615">
            <v>87285</v>
          </cell>
          <cell r="D1615">
            <v>159286</v>
          </cell>
          <cell r="E1615">
            <v>232090</v>
          </cell>
          <cell r="F1615">
            <v>303975</v>
          </cell>
          <cell r="G1615">
            <v>381511</v>
          </cell>
          <cell r="H1615">
            <v>447278</v>
          </cell>
          <cell r="I1615">
            <v>519937</v>
          </cell>
          <cell r="J1615">
            <v>587900</v>
          </cell>
          <cell r="K1615">
            <v>726283</v>
          </cell>
          <cell r="L1615">
            <v>0</v>
          </cell>
          <cell r="M1615">
            <v>0</v>
          </cell>
          <cell r="N1615">
            <v>0</v>
          </cell>
        </row>
        <row r="1616">
          <cell r="A1616" t="str">
            <v>12BJXZN</v>
          </cell>
          <cell r="B1616" t="str">
            <v xml:space="preserve">  .GASTOS OPERACIÒN ME</v>
          </cell>
          <cell r="C1616">
            <v>4942</v>
          </cell>
          <cell r="D1616">
            <v>4697</v>
          </cell>
          <cell r="E1616">
            <v>12203</v>
          </cell>
          <cell r="F1616">
            <v>17033</v>
          </cell>
          <cell r="G1616">
            <v>15811</v>
          </cell>
          <cell r="H1616">
            <v>23538</v>
          </cell>
          <cell r="I1616">
            <v>60053</v>
          </cell>
          <cell r="J1616">
            <v>64864</v>
          </cell>
          <cell r="K1616">
            <v>47582</v>
          </cell>
          <cell r="L1616">
            <v>0</v>
          </cell>
          <cell r="M1616">
            <v>0</v>
          </cell>
          <cell r="N1616">
            <v>0</v>
          </cell>
        </row>
        <row r="1617">
          <cell r="A1617" t="str">
            <v>12BKWZN</v>
          </cell>
          <cell r="B1617" t="str">
            <v xml:space="preserve">  .GASTOS FIJOS MN</v>
          </cell>
          <cell r="C1617">
            <v>1492</v>
          </cell>
          <cell r="D1617">
            <v>2503</v>
          </cell>
          <cell r="E1617">
            <v>4469</v>
          </cell>
          <cell r="F1617">
            <v>6819</v>
          </cell>
          <cell r="G1617">
            <v>8423</v>
          </cell>
          <cell r="H1617">
            <v>9838</v>
          </cell>
          <cell r="I1617">
            <v>12111</v>
          </cell>
          <cell r="J1617">
            <v>14089</v>
          </cell>
          <cell r="K1617">
            <v>15919</v>
          </cell>
          <cell r="L1617">
            <v>0</v>
          </cell>
          <cell r="M1617">
            <v>0</v>
          </cell>
          <cell r="N1617">
            <v>0</v>
          </cell>
        </row>
        <row r="1618">
          <cell r="A1618" t="str">
            <v>12BKXZN</v>
          </cell>
          <cell r="B1618" t="str">
            <v xml:space="preserve">  .GASTOS FIJOS ME</v>
          </cell>
          <cell r="C1618">
            <v>168</v>
          </cell>
          <cell r="D1618">
            <v>288</v>
          </cell>
          <cell r="E1618">
            <v>220</v>
          </cell>
          <cell r="F1618">
            <v>504</v>
          </cell>
          <cell r="G1618">
            <v>456</v>
          </cell>
          <cell r="H1618">
            <v>893</v>
          </cell>
          <cell r="I1618">
            <v>2715</v>
          </cell>
          <cell r="J1618">
            <v>2703</v>
          </cell>
          <cell r="K1618">
            <v>1267</v>
          </cell>
          <cell r="L1618">
            <v>0</v>
          </cell>
          <cell r="M1618">
            <v>0</v>
          </cell>
          <cell r="N1618">
            <v>0</v>
          </cell>
        </row>
        <row r="1619">
          <cell r="A1619" t="str">
            <v>14BPWZN</v>
          </cell>
          <cell r="B1619" t="str">
            <v xml:space="preserve">  .INGRESOS OPERACIÒN MN</v>
          </cell>
          <cell r="C1619">
            <v>29836</v>
          </cell>
          <cell r="D1619">
            <v>55016</v>
          </cell>
          <cell r="E1619">
            <v>99084</v>
          </cell>
          <cell r="F1619">
            <v>128188</v>
          </cell>
          <cell r="G1619">
            <v>154283</v>
          </cell>
          <cell r="H1619">
            <v>178605</v>
          </cell>
          <cell r="I1619">
            <v>206864</v>
          </cell>
          <cell r="J1619">
            <v>226708</v>
          </cell>
          <cell r="K1619">
            <v>245837</v>
          </cell>
          <cell r="L1619">
            <v>0</v>
          </cell>
          <cell r="M1619">
            <v>0</v>
          </cell>
          <cell r="N1619">
            <v>0</v>
          </cell>
        </row>
        <row r="1620">
          <cell r="A1620" t="str">
            <v>14BPXZN</v>
          </cell>
          <cell r="B1620" t="str">
            <v xml:space="preserve">  .INGRESOS OPERACIÒN ME</v>
          </cell>
          <cell r="C1620">
            <v>52702</v>
          </cell>
          <cell r="D1620">
            <v>92039</v>
          </cell>
          <cell r="E1620">
            <v>148207</v>
          </cell>
          <cell r="F1620">
            <v>188998</v>
          </cell>
          <cell r="G1620">
            <v>238547</v>
          </cell>
          <cell r="H1620">
            <v>272675</v>
          </cell>
          <cell r="I1620">
            <v>309189</v>
          </cell>
          <cell r="J1620">
            <v>340508</v>
          </cell>
          <cell r="K1620">
            <v>356969</v>
          </cell>
          <cell r="L1620">
            <v>0</v>
          </cell>
          <cell r="M1620">
            <v>0</v>
          </cell>
          <cell r="N1620">
            <v>0</v>
          </cell>
        </row>
        <row r="1621">
          <cell r="A1621" t="str">
            <v>14BQWZN</v>
          </cell>
          <cell r="B1621" t="str">
            <v xml:space="preserve">  .OTROS INGRESOS MN</v>
          </cell>
          <cell r="C1621">
            <v>42</v>
          </cell>
          <cell r="D1621">
            <v>59</v>
          </cell>
          <cell r="E1621">
            <v>104</v>
          </cell>
          <cell r="F1621">
            <v>124</v>
          </cell>
          <cell r="G1621">
            <v>147</v>
          </cell>
          <cell r="H1621">
            <v>172</v>
          </cell>
          <cell r="I1621">
            <v>201</v>
          </cell>
          <cell r="J1621">
            <v>495</v>
          </cell>
          <cell r="K1621">
            <v>516</v>
          </cell>
          <cell r="L1621">
            <v>0</v>
          </cell>
          <cell r="M1621">
            <v>0</v>
          </cell>
          <cell r="N1621">
            <v>0</v>
          </cell>
        </row>
        <row r="1622">
          <cell r="A1622" t="str">
            <v>14BQXZN</v>
          </cell>
          <cell r="B1622" t="str">
            <v xml:space="preserve">  .OTROS INGRESOS ME</v>
          </cell>
          <cell r="C1622">
            <v>1</v>
          </cell>
          <cell r="D1622">
            <v>1</v>
          </cell>
          <cell r="E1622">
            <v>3</v>
          </cell>
          <cell r="F1622">
            <v>2</v>
          </cell>
          <cell r="G1622">
            <v>3</v>
          </cell>
          <cell r="H1622">
            <v>4</v>
          </cell>
          <cell r="I1622">
            <v>4</v>
          </cell>
          <cell r="J1622">
            <v>4</v>
          </cell>
          <cell r="K1622">
            <v>5</v>
          </cell>
          <cell r="L1622">
            <v>0</v>
          </cell>
          <cell r="M1622">
            <v>0</v>
          </cell>
          <cell r="N1622">
            <v>0</v>
          </cell>
        </row>
        <row r="1623">
          <cell r="A1623" t="str">
            <v xml:space="preserve">           </v>
          </cell>
          <cell r="B1623" t="str">
            <v>PARIDADES</v>
          </cell>
        </row>
        <row r="1624">
          <cell r="A1624" t="str">
            <v>663010EXCZN</v>
          </cell>
          <cell r="B1624" t="str">
            <v xml:space="preserve">  .WHD-EXCHANGE RATE, EXO, EXO, N</v>
          </cell>
          <cell r="C1624">
            <v>734.34</v>
          </cell>
          <cell r="D1624">
            <v>753.54</v>
          </cell>
          <cell r="E1624">
            <v>727.36</v>
          </cell>
          <cell r="F1624">
            <v>705.32</v>
          </cell>
          <cell r="G1624">
            <v>710.12</v>
          </cell>
          <cell r="H1624">
            <v>697.23</v>
          </cell>
          <cell r="I1624">
            <v>705.64</v>
          </cell>
          <cell r="J1624">
            <v>699.39</v>
          </cell>
          <cell r="K1624">
            <v>665.13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50.vml"/><Relationship Id="rId2" Type="http://schemas.openxmlformats.org/officeDocument/2006/relationships/drawing" Target="../drawings/drawing1.xml"/><Relationship Id="rId1" Type="http://schemas.openxmlformats.org/officeDocument/2006/relationships/printerSettings" Target="../printerSettings/printerSettings53.bin"/><Relationship Id="rId4" Type="http://schemas.openxmlformats.org/officeDocument/2006/relationships/comments" Target="../comments50.xml"/></Relationships>
</file>

<file path=xl/worksheets/_rels/sheet54.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4"/>
  <sheetViews>
    <sheetView tabSelected="1" zoomScaleNormal="100" workbookViewId="0">
      <selection activeCell="A17" sqref="A17"/>
    </sheetView>
  </sheetViews>
  <sheetFormatPr defaultColWidth="8.7109375" defaultRowHeight="12.75" x14ac:dyDescent="0.2"/>
  <cols>
    <col min="1" max="1" width="108.28515625" style="18" customWidth="1"/>
    <col min="2" max="2" width="16" style="424" customWidth="1"/>
    <col min="3" max="3" width="13.42578125" style="424" customWidth="1"/>
    <col min="4" max="4" width="11.85546875" style="425" customWidth="1"/>
    <col min="5" max="5" width="12" style="363" customWidth="1"/>
    <col min="6" max="7" width="11" style="363" customWidth="1"/>
    <col min="8" max="8" width="11.28515625" style="363" bestFit="1" customWidth="1"/>
    <col min="9" max="9" width="11" style="363" customWidth="1"/>
    <col min="10" max="16384" width="8.7109375" style="18"/>
  </cols>
  <sheetData>
    <row r="1" spans="1:13" x14ac:dyDescent="0.2">
      <c r="A1" s="346" t="s">
        <v>1333</v>
      </c>
      <c r="B1" s="347"/>
      <c r="C1" s="347"/>
      <c r="D1" s="348"/>
      <c r="E1" s="349"/>
      <c r="F1" s="349"/>
      <c r="G1" s="349"/>
      <c r="H1" s="349"/>
      <c r="I1" s="349"/>
    </row>
    <row r="2" spans="1:13" x14ac:dyDescent="0.2">
      <c r="A2" s="350" t="s">
        <v>1334</v>
      </c>
      <c r="B2" s="351"/>
      <c r="C2" s="351"/>
      <c r="D2" s="352"/>
      <c r="E2" s="353"/>
      <c r="F2" s="353"/>
      <c r="G2" s="353"/>
      <c r="H2" s="353"/>
      <c r="I2" s="353"/>
    </row>
    <row r="3" spans="1:13" x14ac:dyDescent="0.2">
      <c r="A3" s="1147" t="s">
        <v>1335</v>
      </c>
      <c r="B3" s="1150" t="s">
        <v>1336</v>
      </c>
      <c r="C3" s="1153" t="s">
        <v>1337</v>
      </c>
      <c r="D3" s="1156" t="s">
        <v>1338</v>
      </c>
      <c r="E3" s="1157"/>
      <c r="F3" s="1157"/>
      <c r="G3" s="1157"/>
      <c r="H3" s="1157"/>
      <c r="I3" s="1158"/>
    </row>
    <row r="4" spans="1:13" ht="45.75" customHeight="1" x14ac:dyDescent="0.2">
      <c r="A4" s="1148"/>
      <c r="B4" s="1151"/>
      <c r="C4" s="1154"/>
      <c r="D4" s="1159" t="s">
        <v>1061</v>
      </c>
      <c r="E4" s="1161" t="s">
        <v>1339</v>
      </c>
      <c r="F4" s="1162"/>
      <c r="G4" s="1162"/>
      <c r="H4" s="1162"/>
      <c r="I4" s="1163"/>
    </row>
    <row r="5" spans="1:13" ht="39" customHeight="1" x14ac:dyDescent="0.2">
      <c r="A5" s="1149"/>
      <c r="B5" s="1152"/>
      <c r="C5" s="1155"/>
      <c r="D5" s="1160"/>
      <c r="E5" s="465" t="s">
        <v>1340</v>
      </c>
      <c r="F5" s="466" t="s">
        <v>1341</v>
      </c>
      <c r="G5" s="466" t="s">
        <v>1342</v>
      </c>
      <c r="H5" s="466" t="s">
        <v>1343</v>
      </c>
      <c r="I5" s="467" t="s">
        <v>1344</v>
      </c>
    </row>
    <row r="6" spans="1:13" s="398" customFormat="1" x14ac:dyDescent="0.2">
      <c r="A6" s="380" t="s">
        <v>1345</v>
      </c>
      <c r="B6" s="358" t="s">
        <v>1346</v>
      </c>
      <c r="C6" s="359"/>
      <c r="D6" s="372" t="s">
        <v>1347</v>
      </c>
      <c r="E6" s="373" t="s">
        <v>1348</v>
      </c>
      <c r="F6" s="373" t="s">
        <v>1348</v>
      </c>
      <c r="G6" s="373" t="s">
        <v>1347</v>
      </c>
      <c r="H6" s="373" t="s">
        <v>1348</v>
      </c>
      <c r="I6" s="381" t="s">
        <v>1348</v>
      </c>
      <c r="J6" s="17"/>
      <c r="K6" s="17"/>
      <c r="L6" s="17"/>
      <c r="M6" s="17"/>
    </row>
    <row r="7" spans="1:13" x14ac:dyDescent="0.2">
      <c r="A7" s="364" t="s">
        <v>1273</v>
      </c>
      <c r="B7" s="358" t="s">
        <v>4</v>
      </c>
      <c r="C7" s="359"/>
      <c r="D7" s="360"/>
      <c r="E7" s="365"/>
      <c r="F7" s="365"/>
      <c r="G7" s="361"/>
      <c r="H7" s="365"/>
      <c r="I7" s="366"/>
      <c r="J7" s="363"/>
      <c r="K7" s="363"/>
      <c r="L7" s="363"/>
      <c r="M7" s="363"/>
    </row>
    <row r="8" spans="1:13" x14ac:dyDescent="0.2">
      <c r="A8" s="357" t="s">
        <v>8</v>
      </c>
      <c r="B8" s="358" t="s">
        <v>4</v>
      </c>
      <c r="C8" s="359">
        <v>1</v>
      </c>
      <c r="D8" s="360" t="s">
        <v>1347</v>
      </c>
      <c r="E8" s="367"/>
      <c r="F8" s="367"/>
      <c r="G8" s="361" t="s">
        <v>1347</v>
      </c>
      <c r="H8" s="367"/>
      <c r="I8" s="368"/>
      <c r="J8" s="363"/>
      <c r="K8" s="363"/>
      <c r="L8" s="363"/>
      <c r="M8" s="363"/>
    </row>
    <row r="9" spans="1:13" s="363" customFormat="1" x14ac:dyDescent="0.2">
      <c r="A9" s="369" t="s">
        <v>1445</v>
      </c>
      <c r="B9" s="358" t="s">
        <v>4</v>
      </c>
      <c r="C9" s="359">
        <v>2</v>
      </c>
      <c r="D9" s="360" t="s">
        <v>1348</v>
      </c>
      <c r="E9" s="361" t="s">
        <v>1348</v>
      </c>
      <c r="F9" s="361" t="s">
        <v>1348</v>
      </c>
      <c r="G9" s="361" t="s">
        <v>1348</v>
      </c>
      <c r="H9" s="361" t="s">
        <v>1348</v>
      </c>
      <c r="I9" s="362" t="s">
        <v>1348</v>
      </c>
    </row>
    <row r="10" spans="1:13" s="17" customFormat="1" x14ac:dyDescent="0.2">
      <c r="A10" s="380" t="s">
        <v>1323</v>
      </c>
      <c r="B10" s="358" t="s">
        <v>4</v>
      </c>
      <c r="C10" s="359">
        <v>3</v>
      </c>
      <c r="D10" s="372" t="s">
        <v>770</v>
      </c>
      <c r="E10" s="373" t="s">
        <v>770</v>
      </c>
      <c r="F10" s="373" t="s">
        <v>770</v>
      </c>
      <c r="G10" s="373" t="s">
        <v>770</v>
      </c>
      <c r="H10" s="560"/>
      <c r="I10" s="561"/>
    </row>
    <row r="11" spans="1:13" s="370" customFormat="1" x14ac:dyDescent="0.2">
      <c r="A11" s="364" t="s">
        <v>99</v>
      </c>
      <c r="B11" s="358" t="s">
        <v>6</v>
      </c>
      <c r="C11" s="359"/>
      <c r="D11" s="360"/>
      <c r="E11" s="365"/>
      <c r="F11" s="365"/>
      <c r="G11" s="361"/>
      <c r="H11" s="361"/>
      <c r="I11" s="362"/>
    </row>
    <row r="12" spans="1:13" x14ac:dyDescent="0.2">
      <c r="A12" s="371" t="s">
        <v>12</v>
      </c>
      <c r="B12" s="358" t="s">
        <v>6</v>
      </c>
      <c r="C12" s="359">
        <v>1</v>
      </c>
      <c r="D12" s="372" t="s">
        <v>1348</v>
      </c>
      <c r="E12" s="373" t="s">
        <v>1348</v>
      </c>
      <c r="F12" s="373" t="s">
        <v>1348</v>
      </c>
      <c r="G12" s="373" t="s">
        <v>1348</v>
      </c>
      <c r="H12" s="373" t="s">
        <v>1348</v>
      </c>
      <c r="I12" s="362" t="s">
        <v>1348</v>
      </c>
      <c r="J12" s="363"/>
      <c r="K12" s="363"/>
      <c r="L12" s="363"/>
      <c r="M12" s="363"/>
    </row>
    <row r="13" spans="1:13" ht="26.25" customHeight="1" x14ac:dyDescent="0.2">
      <c r="A13" s="357" t="s">
        <v>1349</v>
      </c>
      <c r="B13" s="358" t="s">
        <v>6</v>
      </c>
      <c r="C13" s="359" t="s">
        <v>1350</v>
      </c>
      <c r="D13" s="372" t="s">
        <v>1347</v>
      </c>
      <c r="E13" s="367"/>
      <c r="F13" s="367"/>
      <c r="G13" s="373" t="s">
        <v>1347</v>
      </c>
      <c r="H13" s="367"/>
      <c r="I13" s="368"/>
      <c r="J13" s="363"/>
      <c r="K13" s="363"/>
      <c r="L13" s="363"/>
      <c r="M13" s="363"/>
    </row>
    <row r="14" spans="1:13" x14ac:dyDescent="0.2">
      <c r="A14" s="357" t="s">
        <v>15</v>
      </c>
      <c r="B14" s="358" t="s">
        <v>6</v>
      </c>
      <c r="C14" s="359" t="s">
        <v>1351</v>
      </c>
      <c r="D14" s="360" t="s">
        <v>1348</v>
      </c>
      <c r="E14" s="367"/>
      <c r="F14" s="367"/>
      <c r="G14" s="361" t="s">
        <v>1348</v>
      </c>
      <c r="H14" s="367"/>
      <c r="I14" s="368"/>
      <c r="J14" s="363"/>
      <c r="K14" s="363"/>
      <c r="L14" s="363"/>
      <c r="M14" s="363"/>
    </row>
    <row r="15" spans="1:13" x14ac:dyDescent="0.2">
      <c r="A15" s="357" t="s">
        <v>17</v>
      </c>
      <c r="B15" s="358" t="s">
        <v>6</v>
      </c>
      <c r="C15" s="359" t="s">
        <v>1352</v>
      </c>
      <c r="D15" s="360" t="s">
        <v>1347</v>
      </c>
      <c r="E15" s="367"/>
      <c r="F15" s="367"/>
      <c r="G15" s="367"/>
      <c r="H15" s="367"/>
      <c r="I15" s="368"/>
      <c r="J15" s="363"/>
      <c r="K15" s="363"/>
      <c r="L15" s="363"/>
      <c r="M15" s="363"/>
    </row>
    <row r="16" spans="1:13" x14ac:dyDescent="0.2">
      <c r="A16" s="357" t="s">
        <v>19</v>
      </c>
      <c r="B16" s="358" t="s">
        <v>6</v>
      </c>
      <c r="C16" s="359" t="s">
        <v>1353</v>
      </c>
      <c r="D16" s="360" t="s">
        <v>1347</v>
      </c>
      <c r="E16" s="367"/>
      <c r="F16" s="367"/>
      <c r="G16" s="367"/>
      <c r="H16" s="367"/>
      <c r="I16" s="368"/>
      <c r="J16" s="363"/>
      <c r="K16" s="363"/>
      <c r="L16" s="363"/>
      <c r="M16" s="363"/>
    </row>
    <row r="17" spans="1:13" x14ac:dyDescent="0.2">
      <c r="A17" s="357" t="s">
        <v>21</v>
      </c>
      <c r="B17" s="358" t="s">
        <v>6</v>
      </c>
      <c r="C17" s="359">
        <v>4</v>
      </c>
      <c r="D17" s="360" t="s">
        <v>1347</v>
      </c>
      <c r="E17" s="361" t="s">
        <v>1348</v>
      </c>
      <c r="F17" s="361" t="s">
        <v>1348</v>
      </c>
      <c r="G17" s="361" t="s">
        <v>1347</v>
      </c>
      <c r="H17" s="361" t="s">
        <v>770</v>
      </c>
      <c r="I17" s="362" t="s">
        <v>770</v>
      </c>
      <c r="J17" s="363"/>
      <c r="K17" s="363"/>
      <c r="L17" s="363"/>
      <c r="M17" s="363"/>
    </row>
    <row r="18" spans="1:13" x14ac:dyDescent="0.2">
      <c r="A18" s="357"/>
      <c r="B18" s="358"/>
      <c r="C18" s="359"/>
      <c r="D18" s="360"/>
      <c r="E18" s="361"/>
      <c r="F18" s="361"/>
      <c r="G18" s="361"/>
      <c r="H18" s="361"/>
      <c r="I18" s="362"/>
      <c r="J18" s="363"/>
      <c r="K18" s="363"/>
      <c r="L18" s="363"/>
      <c r="M18" s="363"/>
    </row>
    <row r="19" spans="1:13" x14ac:dyDescent="0.2">
      <c r="A19" s="357" t="s">
        <v>23</v>
      </c>
      <c r="B19" s="358" t="s">
        <v>1354</v>
      </c>
      <c r="C19" s="359">
        <v>1</v>
      </c>
      <c r="D19" s="360" t="s">
        <v>1347</v>
      </c>
      <c r="E19" s="361" t="s">
        <v>1348</v>
      </c>
      <c r="F19" s="361" t="s">
        <v>1348</v>
      </c>
      <c r="G19" s="361" t="s">
        <v>1347</v>
      </c>
      <c r="H19" s="361" t="s">
        <v>1348</v>
      </c>
      <c r="I19" s="362" t="s">
        <v>1348</v>
      </c>
      <c r="J19" s="363"/>
      <c r="K19" s="363"/>
      <c r="L19" s="363"/>
      <c r="M19" s="363"/>
    </row>
    <row r="20" spans="1:13" s="363" customFormat="1" x14ac:dyDescent="0.2">
      <c r="A20" s="357" t="s">
        <v>455</v>
      </c>
      <c r="B20" s="358" t="s">
        <v>1354</v>
      </c>
      <c r="C20" s="359" t="s">
        <v>1350</v>
      </c>
      <c r="D20" s="360" t="s">
        <v>1347</v>
      </c>
      <c r="E20" s="361" t="s">
        <v>1348</v>
      </c>
      <c r="F20" s="361" t="s">
        <v>1348</v>
      </c>
      <c r="G20" s="361" t="s">
        <v>1347</v>
      </c>
      <c r="H20" s="361" t="s">
        <v>1348</v>
      </c>
      <c r="I20" s="362" t="s">
        <v>1348</v>
      </c>
    </row>
    <row r="21" spans="1:13" s="363" customFormat="1" x14ac:dyDescent="0.2">
      <c r="A21" s="357" t="s">
        <v>455</v>
      </c>
      <c r="B21" s="358" t="s">
        <v>1354</v>
      </c>
      <c r="C21" s="359" t="s">
        <v>1351</v>
      </c>
      <c r="D21" s="360" t="s">
        <v>1348</v>
      </c>
      <c r="E21" s="361" t="s">
        <v>1348</v>
      </c>
      <c r="F21" s="361" t="s">
        <v>1348</v>
      </c>
      <c r="G21" s="374"/>
      <c r="H21" s="374"/>
      <c r="I21" s="375"/>
    </row>
    <row r="22" spans="1:13" s="363" customFormat="1" x14ac:dyDescent="0.2">
      <c r="A22" s="357" t="s">
        <v>29</v>
      </c>
      <c r="B22" s="358" t="s">
        <v>1354</v>
      </c>
      <c r="C22" s="359">
        <v>3</v>
      </c>
      <c r="D22" s="360" t="s">
        <v>1355</v>
      </c>
      <c r="E22" s="361" t="s">
        <v>1355</v>
      </c>
      <c r="F22" s="361" t="s">
        <v>1355</v>
      </c>
      <c r="G22" s="361" t="s">
        <v>1355</v>
      </c>
      <c r="H22" s="361" t="s">
        <v>770</v>
      </c>
      <c r="I22" s="362" t="s">
        <v>770</v>
      </c>
    </row>
    <row r="23" spans="1:13" s="363" customFormat="1" x14ac:dyDescent="0.2">
      <c r="A23" s="376" t="s">
        <v>31</v>
      </c>
      <c r="B23" s="358" t="s">
        <v>1354</v>
      </c>
      <c r="C23" s="359" t="s">
        <v>1356</v>
      </c>
      <c r="D23" s="360" t="s">
        <v>1347</v>
      </c>
      <c r="E23" s="367"/>
      <c r="F23" s="367"/>
      <c r="G23" s="361" t="s">
        <v>1347</v>
      </c>
      <c r="H23" s="367"/>
      <c r="I23" s="368"/>
    </row>
    <row r="24" spans="1:13" x14ac:dyDescent="0.2">
      <c r="A24" s="376" t="s">
        <v>1357</v>
      </c>
      <c r="B24" s="358" t="s">
        <v>1354</v>
      </c>
      <c r="C24" s="359" t="s">
        <v>1358</v>
      </c>
      <c r="D24" s="360" t="s">
        <v>1348</v>
      </c>
      <c r="E24" s="367"/>
      <c r="F24" s="367"/>
      <c r="G24" s="367"/>
      <c r="H24" s="367"/>
      <c r="I24" s="368"/>
      <c r="J24" s="363"/>
      <c r="K24" s="363"/>
      <c r="L24" s="363"/>
      <c r="M24" s="363"/>
    </row>
    <row r="25" spans="1:13" x14ac:dyDescent="0.2">
      <c r="A25" s="377" t="s">
        <v>35</v>
      </c>
      <c r="B25" s="358" t="s">
        <v>1354</v>
      </c>
      <c r="C25" s="359" t="s">
        <v>1359</v>
      </c>
      <c r="D25" s="378"/>
      <c r="E25" s="373" t="s">
        <v>1348</v>
      </c>
      <c r="F25" s="373" t="s">
        <v>1348</v>
      </c>
      <c r="G25" s="367"/>
      <c r="H25" s="367"/>
      <c r="I25" s="368"/>
      <c r="J25" s="363"/>
      <c r="K25" s="363"/>
      <c r="L25" s="363"/>
      <c r="M25" s="363"/>
    </row>
    <row r="26" spans="1:13" x14ac:dyDescent="0.2">
      <c r="A26" s="357" t="s">
        <v>37</v>
      </c>
      <c r="B26" s="358" t="s">
        <v>1354</v>
      </c>
      <c r="C26" s="379">
        <v>5</v>
      </c>
      <c r="D26" s="360" t="s">
        <v>1348</v>
      </c>
      <c r="E26" s="361" t="s">
        <v>1355</v>
      </c>
      <c r="F26" s="361" t="s">
        <v>1355</v>
      </c>
      <c r="G26" s="361" t="s">
        <v>1348</v>
      </c>
      <c r="H26" s="361" t="s">
        <v>770</v>
      </c>
      <c r="I26" s="362" t="s">
        <v>770</v>
      </c>
      <c r="J26" s="363"/>
      <c r="K26" s="363"/>
      <c r="L26" s="363"/>
      <c r="M26" s="363"/>
    </row>
    <row r="27" spans="1:13" x14ac:dyDescent="0.2">
      <c r="A27" s="380" t="s">
        <v>39</v>
      </c>
      <c r="B27" s="358" t="s">
        <v>1354</v>
      </c>
      <c r="C27" s="359">
        <v>6</v>
      </c>
      <c r="D27" s="372" t="s">
        <v>1355</v>
      </c>
      <c r="E27" s="373" t="s">
        <v>1355</v>
      </c>
      <c r="F27" s="373" t="s">
        <v>1355</v>
      </c>
      <c r="G27" s="373" t="s">
        <v>1355</v>
      </c>
      <c r="H27" s="373" t="s">
        <v>770</v>
      </c>
      <c r="I27" s="381" t="s">
        <v>770</v>
      </c>
      <c r="J27" s="363"/>
      <c r="K27" s="363"/>
      <c r="L27" s="363"/>
      <c r="M27" s="363"/>
    </row>
    <row r="28" spans="1:13" x14ac:dyDescent="0.2">
      <c r="A28" s="377" t="s">
        <v>41</v>
      </c>
      <c r="B28" s="358" t="s">
        <v>1354</v>
      </c>
      <c r="C28" s="359">
        <v>7</v>
      </c>
      <c r="D28" s="372" t="s">
        <v>770</v>
      </c>
      <c r="E28" s="373" t="s">
        <v>770</v>
      </c>
      <c r="F28" s="373" t="s">
        <v>770</v>
      </c>
      <c r="G28" s="373" t="s">
        <v>770</v>
      </c>
      <c r="H28" s="373" t="s">
        <v>770</v>
      </c>
      <c r="I28" s="381" t="s">
        <v>770</v>
      </c>
      <c r="J28" s="363"/>
      <c r="K28" s="363"/>
      <c r="L28" s="363"/>
      <c r="M28" s="363"/>
    </row>
    <row r="29" spans="1:13" x14ac:dyDescent="0.2">
      <c r="A29" s="357"/>
      <c r="B29" s="358"/>
      <c r="C29" s="359"/>
      <c r="D29" s="360"/>
      <c r="E29" s="365"/>
      <c r="F29" s="365"/>
      <c r="G29" s="361"/>
      <c r="H29" s="361"/>
      <c r="I29" s="362"/>
      <c r="J29" s="363"/>
      <c r="K29" s="363"/>
      <c r="L29" s="363"/>
      <c r="M29" s="363"/>
    </row>
    <row r="30" spans="1:13" x14ac:dyDescent="0.2">
      <c r="A30" s="357" t="s">
        <v>43</v>
      </c>
      <c r="B30" s="358" t="s">
        <v>1360</v>
      </c>
      <c r="C30" s="359">
        <v>1</v>
      </c>
      <c r="D30" s="360" t="s">
        <v>1347</v>
      </c>
      <c r="E30" s="361" t="s">
        <v>1348</v>
      </c>
      <c r="F30" s="361" t="s">
        <v>1348</v>
      </c>
      <c r="G30" s="361" t="s">
        <v>1347</v>
      </c>
      <c r="H30" s="361" t="s">
        <v>1348</v>
      </c>
      <c r="I30" s="362" t="s">
        <v>1348</v>
      </c>
      <c r="J30" s="363"/>
      <c r="K30" s="363"/>
      <c r="L30" s="363"/>
      <c r="M30" s="363"/>
    </row>
    <row r="31" spans="1:13" x14ac:dyDescent="0.2">
      <c r="A31" s="382" t="s">
        <v>45</v>
      </c>
      <c r="B31" s="358" t="s">
        <v>1360</v>
      </c>
      <c r="C31" s="359">
        <v>2</v>
      </c>
      <c r="D31" s="360" t="s">
        <v>1347</v>
      </c>
      <c r="E31" s="361" t="s">
        <v>1348</v>
      </c>
      <c r="F31" s="361" t="s">
        <v>1348</v>
      </c>
      <c r="G31" s="361" t="s">
        <v>1347</v>
      </c>
      <c r="H31" s="367"/>
      <c r="I31" s="368"/>
      <c r="J31" s="363"/>
      <c r="K31" s="363"/>
      <c r="L31" s="363"/>
      <c r="M31" s="363"/>
    </row>
    <row r="32" spans="1:13" x14ac:dyDescent="0.2">
      <c r="A32" s="382" t="s">
        <v>47</v>
      </c>
      <c r="B32" s="358" t="s">
        <v>1360</v>
      </c>
      <c r="C32" s="359">
        <v>3</v>
      </c>
      <c r="D32" s="360" t="s">
        <v>1355</v>
      </c>
      <c r="E32" s="361" t="s">
        <v>1355</v>
      </c>
      <c r="F32" s="361" t="s">
        <v>1355</v>
      </c>
      <c r="G32" s="361" t="s">
        <v>1355</v>
      </c>
      <c r="H32" s="361" t="s">
        <v>1355</v>
      </c>
      <c r="I32" s="362" t="s">
        <v>1355</v>
      </c>
      <c r="J32" s="363"/>
      <c r="K32" s="363"/>
      <c r="L32" s="363"/>
      <c r="M32" s="363"/>
    </row>
    <row r="33" spans="1:13" x14ac:dyDescent="0.2">
      <c r="A33" s="382" t="s">
        <v>49</v>
      </c>
      <c r="B33" s="358" t="s">
        <v>1360</v>
      </c>
      <c r="C33" s="359">
        <v>4</v>
      </c>
      <c r="D33" s="360" t="s">
        <v>1347</v>
      </c>
      <c r="E33" s="367"/>
      <c r="F33" s="361" t="s">
        <v>1348</v>
      </c>
      <c r="G33" s="361" t="s">
        <v>1347</v>
      </c>
      <c r="H33" s="367"/>
      <c r="I33" s="368"/>
      <c r="J33" s="363"/>
      <c r="K33" s="363"/>
      <c r="L33" s="363"/>
      <c r="M33" s="363"/>
    </row>
    <row r="34" spans="1:13" x14ac:dyDescent="0.2">
      <c r="A34" s="382" t="s">
        <v>51</v>
      </c>
      <c r="B34" s="358" t="s">
        <v>1360</v>
      </c>
      <c r="C34" s="359">
        <v>5</v>
      </c>
      <c r="D34" s="360" t="s">
        <v>1348</v>
      </c>
      <c r="E34" s="367"/>
      <c r="F34" s="361" t="s">
        <v>1348</v>
      </c>
      <c r="G34" s="361" t="s">
        <v>1348</v>
      </c>
      <c r="H34" s="367"/>
      <c r="I34" s="368"/>
      <c r="J34" s="363"/>
      <c r="K34" s="363"/>
      <c r="L34" s="363"/>
      <c r="M34" s="363"/>
    </row>
    <row r="35" spans="1:13" s="398" customFormat="1" x14ac:dyDescent="0.2">
      <c r="A35" s="441" t="s">
        <v>1361</v>
      </c>
      <c r="B35" s="358" t="s">
        <v>1360</v>
      </c>
      <c r="C35" s="359" t="s">
        <v>1362</v>
      </c>
      <c r="D35" s="372" t="s">
        <v>1348</v>
      </c>
      <c r="E35" s="367"/>
      <c r="F35" s="373" t="s">
        <v>1348</v>
      </c>
      <c r="G35" s="373" t="s">
        <v>1348</v>
      </c>
      <c r="H35" s="367"/>
      <c r="I35" s="367"/>
      <c r="J35" s="17"/>
      <c r="K35" s="17"/>
      <c r="L35" s="17"/>
      <c r="M35" s="17"/>
    </row>
    <row r="36" spans="1:13" s="398" customFormat="1" x14ac:dyDescent="0.2">
      <c r="A36" s="441" t="s">
        <v>1363</v>
      </c>
      <c r="B36" s="358" t="s">
        <v>1360</v>
      </c>
      <c r="C36" s="359" t="s">
        <v>1364</v>
      </c>
      <c r="D36" s="372" t="s">
        <v>1348</v>
      </c>
      <c r="E36" s="367"/>
      <c r="F36" s="373" t="s">
        <v>1348</v>
      </c>
      <c r="G36" s="373" t="s">
        <v>1348</v>
      </c>
      <c r="H36" s="367"/>
      <c r="I36" s="367"/>
      <c r="J36" s="17"/>
      <c r="K36" s="17"/>
      <c r="L36" s="17"/>
      <c r="M36" s="17"/>
    </row>
    <row r="37" spans="1:13" x14ac:dyDescent="0.2">
      <c r="A37" s="382"/>
      <c r="B37" s="358"/>
      <c r="C37" s="359"/>
      <c r="D37" s="360"/>
      <c r="E37" s="361"/>
      <c r="F37" s="361"/>
      <c r="G37" s="361"/>
      <c r="H37" s="361"/>
      <c r="I37" s="362"/>
      <c r="J37" s="363"/>
      <c r="K37" s="363"/>
      <c r="L37" s="363"/>
      <c r="M37" s="363"/>
    </row>
    <row r="38" spans="1:13" x14ac:dyDescent="0.2">
      <c r="A38" s="383" t="s">
        <v>1509</v>
      </c>
      <c r="B38" s="358" t="s">
        <v>52</v>
      </c>
      <c r="C38" s="384"/>
      <c r="D38" s="385" t="s">
        <v>1348</v>
      </c>
      <c r="E38" s="386" t="s">
        <v>1348</v>
      </c>
      <c r="F38" s="386" t="s">
        <v>1348</v>
      </c>
      <c r="G38" s="386" t="s">
        <v>1348</v>
      </c>
      <c r="H38" s="386" t="s">
        <v>1348</v>
      </c>
      <c r="I38" s="387" t="s">
        <v>1348</v>
      </c>
      <c r="J38" s="363"/>
      <c r="K38" s="363"/>
      <c r="L38" s="363"/>
      <c r="M38" s="363"/>
    </row>
    <row r="39" spans="1:13" ht="13.15" customHeight="1" x14ac:dyDescent="0.2">
      <c r="A39" s="369" t="s">
        <v>1510</v>
      </c>
      <c r="B39" s="358" t="s">
        <v>1365</v>
      </c>
      <c r="C39" s="396" t="s">
        <v>1366</v>
      </c>
      <c r="D39" s="388" t="s">
        <v>1347</v>
      </c>
      <c r="E39" s="386" t="s">
        <v>1348</v>
      </c>
      <c r="F39" s="386" t="s">
        <v>1348</v>
      </c>
      <c r="G39" s="390" t="s">
        <v>1347</v>
      </c>
      <c r="H39" s="367"/>
      <c r="I39" s="368"/>
      <c r="J39" s="363"/>
      <c r="K39" s="363"/>
      <c r="L39" s="363"/>
      <c r="M39" s="363"/>
    </row>
    <row r="40" spans="1:13" x14ac:dyDescent="0.2">
      <c r="A40" s="357" t="s">
        <v>1511</v>
      </c>
      <c r="B40" s="358" t="s">
        <v>1365</v>
      </c>
      <c r="C40" s="396" t="s">
        <v>1366</v>
      </c>
      <c r="D40" s="388" t="s">
        <v>1347</v>
      </c>
      <c r="E40" s="367"/>
      <c r="F40" s="367"/>
      <c r="G40" s="390" t="s">
        <v>1347</v>
      </c>
      <c r="H40" s="367"/>
      <c r="I40" s="368"/>
      <c r="J40" s="363"/>
      <c r="K40" s="363"/>
      <c r="L40" s="363"/>
      <c r="M40" s="363"/>
    </row>
    <row r="41" spans="1:13" x14ac:dyDescent="0.2">
      <c r="A41" s="357" t="s">
        <v>1512</v>
      </c>
      <c r="B41" s="358" t="s">
        <v>1365</v>
      </c>
      <c r="C41" s="396" t="s">
        <v>1366</v>
      </c>
      <c r="D41" s="388" t="s">
        <v>1347</v>
      </c>
      <c r="E41" s="367"/>
      <c r="F41" s="367"/>
      <c r="G41" s="388" t="s">
        <v>1347</v>
      </c>
      <c r="H41" s="367"/>
      <c r="I41" s="368"/>
      <c r="J41" s="363"/>
      <c r="K41" s="363"/>
      <c r="L41" s="363"/>
      <c r="M41" s="363"/>
    </row>
    <row r="42" spans="1:13" x14ac:dyDescent="0.2">
      <c r="A42" s="357" t="s">
        <v>1513</v>
      </c>
      <c r="B42" s="358" t="s">
        <v>1365</v>
      </c>
      <c r="C42" s="396" t="s">
        <v>1451</v>
      </c>
      <c r="D42" s="388" t="s">
        <v>1348</v>
      </c>
      <c r="E42" s="367"/>
      <c r="F42" s="367"/>
      <c r="G42" s="390" t="s">
        <v>1348</v>
      </c>
      <c r="H42" s="367"/>
      <c r="I42" s="368"/>
      <c r="J42" s="363"/>
      <c r="K42" s="363"/>
      <c r="L42" s="363"/>
      <c r="M42" s="363"/>
    </row>
    <row r="43" spans="1:13" x14ac:dyDescent="0.2">
      <c r="A43" s="357" t="s">
        <v>1514</v>
      </c>
      <c r="B43" s="358" t="s">
        <v>1365</v>
      </c>
      <c r="C43" s="396" t="s">
        <v>1451</v>
      </c>
      <c r="D43" s="388" t="s">
        <v>1348</v>
      </c>
      <c r="E43" s="367"/>
      <c r="F43" s="367"/>
      <c r="G43" s="390" t="s">
        <v>1348</v>
      </c>
      <c r="H43" s="367"/>
      <c r="I43" s="368"/>
      <c r="J43" s="363"/>
      <c r="K43" s="363"/>
      <c r="L43" s="363"/>
      <c r="M43" s="363"/>
    </row>
    <row r="44" spans="1:13" x14ac:dyDescent="0.2">
      <c r="A44" s="357" t="s">
        <v>1515</v>
      </c>
      <c r="B44" s="358" t="s">
        <v>1365</v>
      </c>
      <c r="C44" s="396" t="s">
        <v>1451</v>
      </c>
      <c r="D44" s="388" t="s">
        <v>1348</v>
      </c>
      <c r="E44" s="367"/>
      <c r="F44" s="367"/>
      <c r="G44" s="390" t="s">
        <v>1348</v>
      </c>
      <c r="H44" s="367"/>
      <c r="I44" s="368"/>
      <c r="J44" s="363"/>
      <c r="K44" s="363"/>
      <c r="L44" s="363"/>
      <c r="M44" s="363"/>
    </row>
    <row r="45" spans="1:13" x14ac:dyDescent="0.2">
      <c r="A45" s="357" t="s">
        <v>1516</v>
      </c>
      <c r="B45" s="358" t="s">
        <v>1365</v>
      </c>
      <c r="C45" s="396" t="s">
        <v>1451</v>
      </c>
      <c r="D45" s="388" t="s">
        <v>1347</v>
      </c>
      <c r="E45" s="367"/>
      <c r="F45" s="367"/>
      <c r="G45" s="388" t="s">
        <v>1347</v>
      </c>
      <c r="H45" s="367"/>
      <c r="I45" s="368"/>
      <c r="J45" s="363"/>
      <c r="K45" s="363"/>
      <c r="L45" s="363"/>
      <c r="M45" s="363"/>
    </row>
    <row r="46" spans="1:13" x14ac:dyDescent="0.2">
      <c r="A46" s="391" t="s">
        <v>1367</v>
      </c>
      <c r="B46" s="358" t="s">
        <v>1368</v>
      </c>
      <c r="C46" s="359" t="s">
        <v>1369</v>
      </c>
      <c r="D46" s="388" t="s">
        <v>1347</v>
      </c>
      <c r="E46" s="390" t="s">
        <v>1348</v>
      </c>
      <c r="F46" s="390" t="s">
        <v>1348</v>
      </c>
      <c r="G46" s="390" t="s">
        <v>1347</v>
      </c>
      <c r="H46" s="390" t="s">
        <v>1348</v>
      </c>
      <c r="I46" s="392" t="s">
        <v>1348</v>
      </c>
      <c r="J46" s="363"/>
      <c r="K46" s="363"/>
      <c r="L46" s="363"/>
      <c r="M46" s="363"/>
    </row>
    <row r="47" spans="1:13" s="17" customFormat="1" ht="15" customHeight="1" x14ac:dyDescent="0.2">
      <c r="A47" s="391" t="s">
        <v>59</v>
      </c>
      <c r="B47" s="358" t="s">
        <v>1368</v>
      </c>
      <c r="C47" s="359" t="s">
        <v>1370</v>
      </c>
      <c r="D47" s="388" t="s">
        <v>1347</v>
      </c>
      <c r="E47" s="367"/>
      <c r="F47" s="367"/>
      <c r="G47" s="390" t="s">
        <v>1347</v>
      </c>
      <c r="H47" s="367"/>
      <c r="I47" s="368"/>
    </row>
    <row r="48" spans="1:13" s="17" customFormat="1" ht="15" customHeight="1" x14ac:dyDescent="0.2">
      <c r="A48" s="391" t="s">
        <v>1371</v>
      </c>
      <c r="B48" s="358" t="s">
        <v>1368</v>
      </c>
      <c r="C48" s="359" t="s">
        <v>1372</v>
      </c>
      <c r="D48" s="388" t="s">
        <v>1347</v>
      </c>
      <c r="E48" s="367"/>
      <c r="F48" s="367"/>
      <c r="G48" s="390" t="s">
        <v>1347</v>
      </c>
      <c r="H48" s="367"/>
      <c r="I48" s="368"/>
    </row>
    <row r="49" spans="1:13" s="17" customFormat="1" ht="15" customHeight="1" x14ac:dyDescent="0.2">
      <c r="A49" s="380" t="s">
        <v>63</v>
      </c>
      <c r="B49" s="358" t="s">
        <v>1368</v>
      </c>
      <c r="C49" s="359" t="s">
        <v>1373</v>
      </c>
      <c r="D49" s="388" t="s">
        <v>1347</v>
      </c>
      <c r="E49" s="390" t="s">
        <v>1348</v>
      </c>
      <c r="F49" s="390" t="s">
        <v>1348</v>
      </c>
      <c r="G49" s="390" t="s">
        <v>1347</v>
      </c>
      <c r="H49" s="390" t="s">
        <v>1348</v>
      </c>
      <c r="I49" s="392" t="s">
        <v>1348</v>
      </c>
    </row>
    <row r="50" spans="1:13" s="17" customFormat="1" x14ac:dyDescent="0.2">
      <c r="A50" s="383" t="s">
        <v>65</v>
      </c>
      <c r="B50" s="393" t="s">
        <v>1368</v>
      </c>
      <c r="C50" s="394" t="s">
        <v>1374</v>
      </c>
      <c r="D50" s="388" t="s">
        <v>770</v>
      </c>
      <c r="E50" s="367"/>
      <c r="F50" s="367"/>
      <c r="G50" s="390" t="s">
        <v>770</v>
      </c>
      <c r="H50" s="367"/>
      <c r="I50" s="368"/>
    </row>
    <row r="51" spans="1:13" s="397" customFormat="1" ht="25.5" customHeight="1" x14ac:dyDescent="0.2">
      <c r="A51" s="395"/>
      <c r="B51" s="358"/>
      <c r="C51" s="396"/>
      <c r="D51" s="388"/>
      <c r="E51" s="390"/>
      <c r="F51" s="390"/>
      <c r="G51" s="390"/>
      <c r="H51" s="390"/>
      <c r="I51" s="392"/>
    </row>
    <row r="52" spans="1:13" s="398" customFormat="1" x14ac:dyDescent="0.2">
      <c r="A52" s="357" t="s">
        <v>1517</v>
      </c>
      <c r="B52" s="358" t="s">
        <v>1375</v>
      </c>
      <c r="C52" s="396" t="s">
        <v>1376</v>
      </c>
      <c r="D52" s="388" t="s">
        <v>1347</v>
      </c>
      <c r="E52" s="367"/>
      <c r="F52" s="367"/>
      <c r="G52" s="390" t="s">
        <v>1347</v>
      </c>
      <c r="H52" s="367"/>
      <c r="I52" s="368"/>
      <c r="J52" s="17"/>
      <c r="K52" s="17"/>
      <c r="L52" s="17"/>
      <c r="M52" s="17"/>
    </row>
    <row r="53" spans="1:13" x14ac:dyDescent="0.2">
      <c r="A53" s="357" t="s">
        <v>1518</v>
      </c>
      <c r="B53" s="358" t="s">
        <v>1375</v>
      </c>
      <c r="C53" s="396" t="s">
        <v>1376</v>
      </c>
      <c r="D53" s="388" t="s">
        <v>1347</v>
      </c>
      <c r="E53" s="367"/>
      <c r="F53" s="367"/>
      <c r="G53" s="390" t="s">
        <v>1347</v>
      </c>
      <c r="H53" s="367"/>
      <c r="I53" s="368"/>
      <c r="J53" s="363"/>
      <c r="K53" s="363"/>
      <c r="L53" s="363"/>
      <c r="M53" s="363"/>
    </row>
    <row r="54" spans="1:13" x14ac:dyDescent="0.2">
      <c r="A54" s="357" t="s">
        <v>1519</v>
      </c>
      <c r="B54" s="358" t="s">
        <v>1375</v>
      </c>
      <c r="C54" s="396" t="s">
        <v>1376</v>
      </c>
      <c r="D54" s="388" t="s">
        <v>1347</v>
      </c>
      <c r="E54" s="367"/>
      <c r="F54" s="367"/>
      <c r="G54" s="388" t="s">
        <v>1347</v>
      </c>
      <c r="H54" s="367"/>
      <c r="I54" s="368"/>
      <c r="J54" s="363"/>
      <c r="K54" s="363"/>
      <c r="L54" s="363"/>
      <c r="M54" s="363"/>
    </row>
    <row r="55" spans="1:13" x14ac:dyDescent="0.2">
      <c r="A55" s="357" t="s">
        <v>1520</v>
      </c>
      <c r="B55" s="358" t="s">
        <v>1375</v>
      </c>
      <c r="C55" s="396" t="s">
        <v>1376</v>
      </c>
      <c r="D55" s="388" t="s">
        <v>1348</v>
      </c>
      <c r="E55" s="367"/>
      <c r="F55" s="367"/>
      <c r="G55" s="390" t="s">
        <v>1348</v>
      </c>
      <c r="H55" s="367"/>
      <c r="I55" s="368"/>
      <c r="J55" s="363"/>
      <c r="K55" s="363"/>
      <c r="L55" s="363"/>
      <c r="M55" s="363"/>
    </row>
    <row r="56" spans="1:13" x14ac:dyDescent="0.2">
      <c r="A56" s="357" t="s">
        <v>1521</v>
      </c>
      <c r="B56" s="358" t="s">
        <v>1375</v>
      </c>
      <c r="C56" s="396" t="s">
        <v>1376</v>
      </c>
      <c r="D56" s="388" t="s">
        <v>1348</v>
      </c>
      <c r="E56" s="367"/>
      <c r="F56" s="367"/>
      <c r="G56" s="390" t="s">
        <v>1348</v>
      </c>
      <c r="H56" s="367"/>
      <c r="I56" s="368"/>
      <c r="J56" s="363"/>
      <c r="K56" s="363"/>
      <c r="L56" s="363"/>
      <c r="M56" s="363"/>
    </row>
    <row r="57" spans="1:13" x14ac:dyDescent="0.2">
      <c r="A57" s="357" t="s">
        <v>1522</v>
      </c>
      <c r="B57" s="358" t="s">
        <v>1375</v>
      </c>
      <c r="C57" s="396" t="s">
        <v>1376</v>
      </c>
      <c r="D57" s="388" t="s">
        <v>1348</v>
      </c>
      <c r="E57" s="367"/>
      <c r="F57" s="367"/>
      <c r="G57" s="390" t="s">
        <v>1348</v>
      </c>
      <c r="H57" s="367"/>
      <c r="I57" s="368"/>
      <c r="J57" s="363"/>
      <c r="K57" s="363"/>
      <c r="L57" s="363"/>
      <c r="M57" s="363"/>
    </row>
    <row r="58" spans="1:13" x14ac:dyDescent="0.2">
      <c r="A58" s="357" t="s">
        <v>1523</v>
      </c>
      <c r="B58" s="358" t="s">
        <v>1375</v>
      </c>
      <c r="C58" s="396" t="s">
        <v>1376</v>
      </c>
      <c r="D58" s="388" t="s">
        <v>1347</v>
      </c>
      <c r="E58" s="367"/>
      <c r="F58" s="367"/>
      <c r="G58" s="388" t="s">
        <v>1347</v>
      </c>
      <c r="H58" s="367"/>
      <c r="I58" s="368"/>
      <c r="J58" s="363"/>
      <c r="K58" s="363"/>
      <c r="L58" s="363"/>
      <c r="M58" s="363"/>
    </row>
    <row r="59" spans="1:13" x14ac:dyDescent="0.2">
      <c r="A59" s="380" t="s">
        <v>69</v>
      </c>
      <c r="B59" s="358" t="s">
        <v>68</v>
      </c>
      <c r="C59" s="384"/>
      <c r="D59" s="385" t="s">
        <v>1347</v>
      </c>
      <c r="E59" s="367"/>
      <c r="F59" s="367"/>
      <c r="G59" s="386" t="s">
        <v>1347</v>
      </c>
      <c r="H59" s="367"/>
      <c r="I59" s="368"/>
      <c r="J59" s="363"/>
      <c r="K59" s="363"/>
      <c r="L59" s="363"/>
      <c r="M59" s="363"/>
    </row>
    <row r="60" spans="1:13" x14ac:dyDescent="0.2">
      <c r="A60" s="399"/>
      <c r="B60" s="358"/>
      <c r="C60" s="396"/>
      <c r="D60" s="388"/>
      <c r="E60" s="390"/>
      <c r="F60" s="390"/>
      <c r="G60" s="390"/>
      <c r="H60" s="390"/>
      <c r="I60" s="392"/>
      <c r="J60" s="363"/>
      <c r="K60" s="363"/>
      <c r="L60" s="363"/>
      <c r="M60" s="363"/>
    </row>
    <row r="61" spans="1:13" x14ac:dyDescent="0.2">
      <c r="A61" s="357" t="s">
        <v>71</v>
      </c>
      <c r="B61" s="358" t="s">
        <v>1377</v>
      </c>
      <c r="C61" s="396">
        <v>1</v>
      </c>
      <c r="D61" s="388" t="s">
        <v>770</v>
      </c>
      <c r="E61" s="390" t="s">
        <v>770</v>
      </c>
      <c r="F61" s="390" t="s">
        <v>770</v>
      </c>
      <c r="G61" s="390" t="s">
        <v>770</v>
      </c>
      <c r="H61" s="367"/>
      <c r="I61" s="368"/>
      <c r="J61" s="363"/>
      <c r="K61" s="363"/>
      <c r="L61" s="363"/>
      <c r="M61" s="363"/>
    </row>
    <row r="62" spans="1:13" x14ac:dyDescent="0.2">
      <c r="A62" s="357"/>
      <c r="B62" s="358"/>
      <c r="C62" s="396"/>
      <c r="D62" s="388"/>
      <c r="E62" s="390"/>
      <c r="F62" s="390"/>
      <c r="G62" s="390"/>
      <c r="H62" s="390"/>
      <c r="I62" s="392"/>
      <c r="J62" s="363"/>
      <c r="K62" s="363"/>
      <c r="L62" s="363"/>
      <c r="M62" s="363"/>
    </row>
    <row r="63" spans="1:13" x14ac:dyDescent="0.2">
      <c r="A63" s="382" t="s">
        <v>73</v>
      </c>
      <c r="B63" s="358" t="s">
        <v>1377</v>
      </c>
      <c r="C63" s="396">
        <v>2</v>
      </c>
      <c r="D63" s="360" t="s">
        <v>1355</v>
      </c>
      <c r="E63" s="367"/>
      <c r="F63" s="367"/>
      <c r="G63" s="361" t="s">
        <v>1355</v>
      </c>
      <c r="H63" s="367"/>
      <c r="I63" s="368"/>
      <c r="J63" s="363"/>
      <c r="K63" s="363"/>
      <c r="L63" s="363"/>
      <c r="M63" s="363"/>
    </row>
    <row r="64" spans="1:13" x14ac:dyDescent="0.2">
      <c r="A64" s="382"/>
      <c r="B64" s="358"/>
      <c r="C64" s="359"/>
      <c r="D64" s="360"/>
      <c r="E64" s="361"/>
      <c r="F64" s="361"/>
      <c r="G64" s="361"/>
      <c r="H64" s="361"/>
      <c r="I64" s="362"/>
      <c r="J64" s="363"/>
      <c r="K64" s="363"/>
      <c r="L64" s="363"/>
      <c r="M64" s="363"/>
    </row>
    <row r="65" spans="1:13" x14ac:dyDescent="0.2">
      <c r="A65" s="357" t="s">
        <v>75</v>
      </c>
      <c r="B65" s="358" t="s">
        <v>1377</v>
      </c>
      <c r="C65" s="396">
        <v>3</v>
      </c>
      <c r="D65" s="360" t="s">
        <v>1348</v>
      </c>
      <c r="E65" s="361" t="s">
        <v>1348</v>
      </c>
      <c r="F65" s="361" t="s">
        <v>1348</v>
      </c>
      <c r="G65" s="361" t="s">
        <v>1348</v>
      </c>
      <c r="H65" s="361" t="s">
        <v>1348</v>
      </c>
      <c r="I65" s="362" t="s">
        <v>1348</v>
      </c>
      <c r="J65" s="363"/>
      <c r="K65" s="363"/>
      <c r="L65" s="363"/>
      <c r="M65" s="363"/>
    </row>
    <row r="66" spans="1:13" x14ac:dyDescent="0.2">
      <c r="A66" s="357"/>
      <c r="B66" s="358"/>
      <c r="C66" s="359"/>
      <c r="D66" s="360"/>
      <c r="E66" s="365"/>
      <c r="F66" s="361"/>
      <c r="G66" s="361"/>
      <c r="H66" s="361"/>
      <c r="I66" s="362"/>
      <c r="J66" s="363"/>
      <c r="K66" s="363"/>
      <c r="L66" s="363"/>
      <c r="M66" s="363"/>
    </row>
    <row r="67" spans="1:13" x14ac:dyDescent="0.2">
      <c r="A67" s="364" t="s">
        <v>100</v>
      </c>
      <c r="B67" s="358"/>
      <c r="C67" s="359"/>
      <c r="D67" s="360"/>
      <c r="E67" s="365"/>
      <c r="F67" s="361"/>
      <c r="G67" s="361"/>
      <c r="H67" s="361"/>
      <c r="I67" s="362"/>
      <c r="J67" s="363"/>
      <c r="K67" s="363"/>
      <c r="L67" s="363"/>
      <c r="M67" s="363"/>
    </row>
    <row r="68" spans="1:13" x14ac:dyDescent="0.2">
      <c r="A68" s="357" t="s">
        <v>1524</v>
      </c>
      <c r="B68" s="358" t="s">
        <v>1378</v>
      </c>
      <c r="C68" s="396">
        <v>1</v>
      </c>
      <c r="D68" s="360" t="s">
        <v>1348</v>
      </c>
      <c r="E68" s="361" t="s">
        <v>1348</v>
      </c>
      <c r="F68" s="361" t="s">
        <v>1348</v>
      </c>
      <c r="G68" s="361" t="s">
        <v>1348</v>
      </c>
      <c r="H68" s="361" t="s">
        <v>1348</v>
      </c>
      <c r="I68" s="362" t="s">
        <v>1348</v>
      </c>
      <c r="J68" s="363"/>
      <c r="K68" s="363"/>
      <c r="L68" s="363"/>
      <c r="M68" s="363"/>
    </row>
    <row r="69" spans="1:13" s="363" customFormat="1" x14ac:dyDescent="0.2">
      <c r="A69" s="357" t="s">
        <v>78</v>
      </c>
      <c r="B69" s="358" t="s">
        <v>1378</v>
      </c>
      <c r="C69" s="396">
        <v>2</v>
      </c>
      <c r="D69" s="360" t="s">
        <v>1348</v>
      </c>
      <c r="E69" s="361" t="s">
        <v>1348</v>
      </c>
      <c r="F69" s="361" t="s">
        <v>1348</v>
      </c>
      <c r="G69" s="361" t="s">
        <v>1348</v>
      </c>
      <c r="H69" s="361" t="s">
        <v>1348</v>
      </c>
      <c r="I69" s="362" t="s">
        <v>1348</v>
      </c>
    </row>
    <row r="70" spans="1:13" s="363" customFormat="1" x14ac:dyDescent="0.2">
      <c r="A70" s="357" t="s">
        <v>1470</v>
      </c>
      <c r="B70" s="358" t="s">
        <v>1378</v>
      </c>
      <c r="C70" s="396">
        <v>3</v>
      </c>
      <c r="D70" s="360" t="s">
        <v>1348</v>
      </c>
      <c r="E70" s="361" t="s">
        <v>1348</v>
      </c>
      <c r="F70" s="361" t="s">
        <v>1348</v>
      </c>
      <c r="G70" s="361" t="s">
        <v>1348</v>
      </c>
      <c r="H70" s="361" t="s">
        <v>1348</v>
      </c>
      <c r="I70" s="362" t="s">
        <v>1348</v>
      </c>
    </row>
    <row r="71" spans="1:13" x14ac:dyDescent="0.2">
      <c r="A71" s="357"/>
      <c r="B71" s="358"/>
      <c r="C71" s="359"/>
      <c r="D71" s="360"/>
      <c r="E71" s="361"/>
      <c r="F71" s="361"/>
      <c r="G71" s="361"/>
      <c r="H71" s="361"/>
      <c r="I71" s="362"/>
      <c r="J71" s="363"/>
      <c r="K71" s="363"/>
      <c r="L71" s="363"/>
      <c r="M71" s="363"/>
    </row>
    <row r="72" spans="1:13" x14ac:dyDescent="0.2">
      <c r="A72" s="364" t="s">
        <v>1379</v>
      </c>
      <c r="B72" s="358"/>
      <c r="C72" s="359"/>
      <c r="D72" s="360"/>
      <c r="E72" s="361"/>
      <c r="F72" s="361"/>
      <c r="G72" s="361"/>
      <c r="H72" s="361"/>
      <c r="I72" s="362"/>
      <c r="J72" s="363"/>
      <c r="K72" s="363"/>
      <c r="L72" s="363"/>
      <c r="M72" s="363"/>
    </row>
    <row r="73" spans="1:13" x14ac:dyDescent="0.2">
      <c r="A73" s="357" t="s">
        <v>81</v>
      </c>
      <c r="B73" s="358" t="s">
        <v>1380</v>
      </c>
      <c r="C73" s="359">
        <v>1</v>
      </c>
      <c r="D73" s="360" t="s">
        <v>1348</v>
      </c>
      <c r="E73" s="361" t="s">
        <v>770</v>
      </c>
      <c r="F73" s="361" t="s">
        <v>770</v>
      </c>
      <c r="G73" s="361" t="s">
        <v>1348</v>
      </c>
      <c r="H73" s="361" t="s">
        <v>1348</v>
      </c>
      <c r="I73" s="362" t="s">
        <v>1348</v>
      </c>
      <c r="J73" s="363"/>
      <c r="K73" s="363"/>
      <c r="L73" s="363"/>
      <c r="M73" s="363"/>
    </row>
    <row r="74" spans="1:13" x14ac:dyDescent="0.2">
      <c r="A74" s="382" t="s">
        <v>83</v>
      </c>
      <c r="B74" s="358" t="s">
        <v>1380</v>
      </c>
      <c r="C74" s="359">
        <v>2</v>
      </c>
      <c r="D74" s="360" t="s">
        <v>1348</v>
      </c>
      <c r="E74" s="361" t="s">
        <v>770</v>
      </c>
      <c r="F74" s="361" t="s">
        <v>770</v>
      </c>
      <c r="G74" s="361" t="s">
        <v>1348</v>
      </c>
      <c r="H74" s="361" t="s">
        <v>1348</v>
      </c>
      <c r="I74" s="362" t="s">
        <v>1348</v>
      </c>
      <c r="J74" s="363"/>
      <c r="K74" s="363"/>
      <c r="L74" s="363"/>
      <c r="M74" s="363"/>
    </row>
    <row r="75" spans="1:13" x14ac:dyDescent="0.2">
      <c r="A75" s="400"/>
      <c r="B75" s="358"/>
      <c r="C75" s="359"/>
      <c r="D75" s="360"/>
      <c r="E75" s="361"/>
      <c r="F75" s="361"/>
      <c r="G75" s="361"/>
      <c r="H75" s="361"/>
      <c r="I75" s="362"/>
      <c r="J75" s="363"/>
      <c r="K75" s="363"/>
      <c r="L75" s="363"/>
      <c r="M75" s="363"/>
    </row>
    <row r="76" spans="1:13" ht="12" customHeight="1" x14ac:dyDescent="0.2">
      <c r="A76" s="382" t="s">
        <v>1381</v>
      </c>
      <c r="B76" s="358" t="s">
        <v>1355</v>
      </c>
      <c r="C76" s="359"/>
      <c r="D76" s="360" t="s">
        <v>1348</v>
      </c>
      <c r="E76" s="367"/>
      <c r="F76" s="367"/>
      <c r="G76" s="361" t="s">
        <v>1348</v>
      </c>
      <c r="H76" s="367"/>
      <c r="I76" s="368"/>
      <c r="J76" s="363"/>
      <c r="K76" s="363"/>
      <c r="L76" s="363"/>
      <c r="M76" s="363"/>
    </row>
    <row r="77" spans="1:13" ht="12" customHeight="1" x14ac:dyDescent="0.2">
      <c r="A77" s="382"/>
      <c r="B77" s="358"/>
      <c r="C77" s="359"/>
      <c r="D77" s="360"/>
      <c r="E77" s="361"/>
      <c r="F77" s="361"/>
      <c r="G77" s="361"/>
      <c r="H77" s="361"/>
      <c r="I77" s="362"/>
      <c r="J77" s="363"/>
      <c r="K77" s="363"/>
      <c r="L77" s="363"/>
      <c r="M77" s="363"/>
    </row>
    <row r="78" spans="1:13" ht="12" customHeight="1" x14ac:dyDescent="0.2">
      <c r="A78" s="401" t="s">
        <v>1382</v>
      </c>
      <c r="B78" s="358"/>
      <c r="C78" s="359"/>
      <c r="D78" s="372"/>
      <c r="E78" s="373"/>
      <c r="F78" s="373"/>
      <c r="G78" s="373"/>
      <c r="H78" s="361"/>
      <c r="I78" s="362"/>
      <c r="J78" s="363"/>
      <c r="K78" s="363"/>
      <c r="L78" s="363"/>
      <c r="M78" s="363"/>
    </row>
    <row r="79" spans="1:13" x14ac:dyDescent="0.2">
      <c r="A79" s="402" t="s">
        <v>1383</v>
      </c>
      <c r="B79" s="358" t="s">
        <v>599</v>
      </c>
      <c r="C79" s="359" t="s">
        <v>1384</v>
      </c>
      <c r="D79" s="372" t="s">
        <v>1347</v>
      </c>
      <c r="E79" s="367"/>
      <c r="F79" s="367"/>
      <c r="G79" s="373" t="s">
        <v>1347</v>
      </c>
      <c r="H79" s="367"/>
      <c r="I79" s="368"/>
      <c r="J79" s="363"/>
      <c r="K79" s="363"/>
      <c r="L79" s="363"/>
      <c r="M79" s="363"/>
    </row>
    <row r="80" spans="1:13" x14ac:dyDescent="0.2">
      <c r="A80" s="402" t="s">
        <v>1385</v>
      </c>
      <c r="B80" s="358" t="s">
        <v>599</v>
      </c>
      <c r="C80" s="359" t="s">
        <v>1386</v>
      </c>
      <c r="D80" s="372" t="s">
        <v>1347</v>
      </c>
      <c r="E80" s="367"/>
      <c r="F80" s="367"/>
      <c r="G80" s="373" t="s">
        <v>1347</v>
      </c>
      <c r="H80" s="367"/>
      <c r="I80" s="368"/>
      <c r="J80" s="363"/>
      <c r="K80" s="363"/>
      <c r="L80" s="363"/>
      <c r="M80" s="363"/>
    </row>
    <row r="81" spans="1:13" x14ac:dyDescent="0.2">
      <c r="A81" s="376"/>
      <c r="B81" s="358"/>
      <c r="C81" s="359"/>
      <c r="D81" s="360"/>
      <c r="E81" s="361"/>
      <c r="F81" s="361"/>
      <c r="G81" s="361"/>
      <c r="H81" s="361"/>
      <c r="I81" s="362"/>
      <c r="J81" s="363"/>
      <c r="K81" s="363"/>
      <c r="L81" s="363"/>
      <c r="M81" s="363"/>
    </row>
    <row r="82" spans="1:13" x14ac:dyDescent="0.2">
      <c r="A82" s="382" t="s">
        <v>87</v>
      </c>
      <c r="B82" s="358" t="s">
        <v>1387</v>
      </c>
      <c r="C82" s="359"/>
      <c r="D82" s="360" t="s">
        <v>1355</v>
      </c>
      <c r="E82" s="361" t="s">
        <v>1355</v>
      </c>
      <c r="F82" s="361" t="s">
        <v>1355</v>
      </c>
      <c r="G82" s="361" t="s">
        <v>1355</v>
      </c>
      <c r="H82" s="367"/>
      <c r="I82" s="368"/>
      <c r="J82" s="363"/>
      <c r="K82" s="363"/>
      <c r="L82" s="363"/>
      <c r="M82" s="363"/>
    </row>
    <row r="83" spans="1:13" x14ac:dyDescent="0.2">
      <c r="A83" s="403"/>
      <c r="B83" s="404"/>
      <c r="C83" s="405"/>
      <c r="D83" s="406"/>
      <c r="E83" s="407"/>
      <c r="F83" s="407"/>
      <c r="G83" s="407"/>
      <c r="H83" s="407"/>
      <c r="I83" s="362"/>
      <c r="J83" s="17"/>
      <c r="K83" s="363"/>
      <c r="L83" s="363"/>
      <c r="M83" s="363"/>
    </row>
    <row r="84" spans="1:13" x14ac:dyDescent="0.2">
      <c r="A84" s="408" t="s">
        <v>95</v>
      </c>
      <c r="B84" s="409" t="s">
        <v>1347</v>
      </c>
      <c r="C84" s="410"/>
      <c r="D84" s="411" t="s">
        <v>1347</v>
      </c>
      <c r="E84" s="470" t="s">
        <v>1348</v>
      </c>
      <c r="F84" s="470" t="s">
        <v>1348</v>
      </c>
      <c r="G84" s="470" t="s">
        <v>1347</v>
      </c>
      <c r="H84" s="470" t="s">
        <v>1348</v>
      </c>
      <c r="I84" s="436" t="s">
        <v>1348</v>
      </c>
      <c r="J84" s="17"/>
      <c r="K84" s="363"/>
      <c r="L84" s="363"/>
      <c r="M84" s="363"/>
    </row>
    <row r="85" spans="1:13" x14ac:dyDescent="0.2">
      <c r="A85" s="322"/>
      <c r="B85" s="413"/>
      <c r="C85" s="413"/>
      <c r="D85" s="413"/>
      <c r="E85" s="413"/>
      <c r="F85" s="413"/>
      <c r="G85" s="413"/>
      <c r="H85" s="413"/>
      <c r="I85" s="413"/>
    </row>
    <row r="86" spans="1:13" x14ac:dyDescent="0.2">
      <c r="A86" s="414" t="s">
        <v>1388</v>
      </c>
      <c r="B86" s="415"/>
      <c r="C86" s="416"/>
      <c r="D86" s="416"/>
      <c r="E86" s="416"/>
      <c r="F86" s="416"/>
      <c r="G86" s="416"/>
      <c r="H86" s="416"/>
      <c r="I86" s="416"/>
      <c r="J86" s="17"/>
      <c r="K86" s="363"/>
      <c r="L86" s="363"/>
      <c r="M86" s="363"/>
    </row>
    <row r="87" spans="1:13" s="420" customFormat="1" x14ac:dyDescent="0.2">
      <c r="A87" s="417"/>
      <c r="B87" s="413"/>
      <c r="C87" s="418"/>
      <c r="D87" s="413"/>
      <c r="E87" s="413"/>
      <c r="F87" s="413"/>
      <c r="G87" s="413"/>
      <c r="H87" s="413"/>
      <c r="I87" s="413"/>
      <c r="J87" s="419"/>
      <c r="K87" s="419"/>
      <c r="L87" s="419"/>
      <c r="M87" s="419"/>
    </row>
    <row r="88" spans="1:13" s="420" customFormat="1" x14ac:dyDescent="0.2">
      <c r="A88" s="416" t="s">
        <v>1389</v>
      </c>
      <c r="B88" s="413"/>
      <c r="C88" s="418"/>
      <c r="D88" s="413"/>
      <c r="E88" s="413"/>
      <c r="F88" s="413"/>
      <c r="G88" s="413"/>
      <c r="H88" s="413"/>
      <c r="I88" s="413"/>
      <c r="J88" s="419"/>
      <c r="K88" s="419"/>
      <c r="L88" s="419"/>
      <c r="M88" s="419"/>
    </row>
    <row r="89" spans="1:13" s="420" customFormat="1" x14ac:dyDescent="0.2">
      <c r="A89" s="416" t="s">
        <v>1390</v>
      </c>
      <c r="B89" s="413"/>
      <c r="C89" s="421"/>
      <c r="D89" s="415"/>
      <c r="E89" s="416"/>
      <c r="F89" s="416"/>
      <c r="G89" s="416"/>
      <c r="H89" s="416"/>
      <c r="I89" s="416"/>
      <c r="J89" s="419"/>
      <c r="K89" s="419"/>
      <c r="L89" s="419"/>
      <c r="M89" s="419"/>
    </row>
    <row r="90" spans="1:13" s="420" customFormat="1" x14ac:dyDescent="0.2">
      <c r="A90" s="422" t="s">
        <v>1391</v>
      </c>
      <c r="B90" s="413"/>
      <c r="C90" s="421"/>
      <c r="D90" s="415"/>
      <c r="E90" s="416"/>
      <c r="F90" s="416"/>
      <c r="G90" s="416"/>
      <c r="H90" s="416"/>
      <c r="I90" s="416"/>
      <c r="J90" s="419"/>
      <c r="K90" s="419"/>
      <c r="L90" s="419"/>
      <c r="M90" s="419"/>
    </row>
    <row r="91" spans="1:13" s="420" customFormat="1" x14ac:dyDescent="0.2">
      <c r="A91" s="416" t="s">
        <v>1392</v>
      </c>
      <c r="B91" s="413"/>
      <c r="C91" s="421"/>
      <c r="D91" s="415"/>
      <c r="E91" s="416"/>
      <c r="F91" s="416"/>
      <c r="G91" s="416"/>
      <c r="H91" s="416"/>
      <c r="I91" s="416"/>
      <c r="J91" s="419"/>
      <c r="K91" s="419"/>
      <c r="L91" s="419"/>
      <c r="M91" s="419"/>
    </row>
    <row r="92" spans="1:13" s="420" customFormat="1" x14ac:dyDescent="0.2">
      <c r="A92" s="416"/>
      <c r="B92" s="413"/>
      <c r="C92" s="415"/>
      <c r="D92" s="415"/>
      <c r="E92" s="416"/>
      <c r="F92" s="416"/>
      <c r="G92" s="416"/>
      <c r="H92" s="416"/>
      <c r="I92" s="416"/>
      <c r="J92" s="419"/>
      <c r="K92" s="419"/>
      <c r="L92" s="419"/>
      <c r="M92" s="419"/>
    </row>
    <row r="93" spans="1:13" s="420" customFormat="1" ht="27.75" x14ac:dyDescent="0.2">
      <c r="A93" s="423" t="s">
        <v>1393</v>
      </c>
      <c r="B93" s="415"/>
      <c r="C93" s="415"/>
      <c r="D93" s="415"/>
      <c r="E93" s="416"/>
      <c r="F93" s="416"/>
      <c r="G93" s="416"/>
      <c r="H93" s="416"/>
      <c r="I93" s="416"/>
      <c r="J93" s="419"/>
      <c r="K93" s="419"/>
      <c r="L93" s="419"/>
      <c r="M93" s="419"/>
    </row>
    <row r="94" spans="1:13" s="420" customFormat="1" ht="62.25" customHeight="1" x14ac:dyDescent="0.2">
      <c r="A94" s="423" t="s">
        <v>1525</v>
      </c>
      <c r="B94" s="415"/>
      <c r="C94" s="415"/>
      <c r="D94" s="415"/>
      <c r="E94" s="416"/>
      <c r="F94" s="416"/>
      <c r="G94" s="416"/>
      <c r="H94" s="416"/>
      <c r="I94" s="416"/>
      <c r="J94" s="419"/>
      <c r="K94" s="419"/>
      <c r="L94" s="419"/>
      <c r="M94" s="419"/>
    </row>
  </sheetData>
  <mergeCells count="6">
    <mergeCell ref="A3:A5"/>
    <mergeCell ref="B3:B5"/>
    <mergeCell ref="C3:C5"/>
    <mergeCell ref="D3:I3"/>
    <mergeCell ref="D4:D5"/>
    <mergeCell ref="E4:I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view="pageBreakPreview" zoomScale="115" zoomScaleNormal="100" zoomScaleSheetLayoutView="115" workbookViewId="0">
      <selection activeCell="D37" sqref="D37"/>
    </sheetView>
  </sheetViews>
  <sheetFormatPr defaultColWidth="8.7109375" defaultRowHeight="11.25" x14ac:dyDescent="0.2"/>
  <cols>
    <col min="1" max="1" width="58.5703125" style="322" customWidth="1"/>
    <col min="2" max="3" width="10.42578125" style="437" customWidth="1"/>
    <col min="4" max="4" width="10.42578125" style="438" customWidth="1"/>
    <col min="5" max="5" width="12.42578125" style="322" bestFit="1" customWidth="1"/>
    <col min="6" max="6" width="10.28515625" style="322" bestFit="1" customWidth="1"/>
    <col min="7" max="7" width="10.7109375" style="322" bestFit="1" customWidth="1"/>
    <col min="8" max="8" width="11.140625" style="322" bestFit="1" customWidth="1"/>
    <col min="9" max="9" width="9.5703125" style="322" bestFit="1" customWidth="1"/>
    <col min="10" max="10" width="12.7109375" style="322" customWidth="1"/>
    <col min="11" max="16384" width="8.7109375" style="322"/>
  </cols>
  <sheetData>
    <row r="1" spans="1:11" s="426" customFormat="1" ht="12.75" x14ac:dyDescent="0.2">
      <c r="A1" s="346" t="s">
        <v>1333</v>
      </c>
      <c r="B1" s="347"/>
      <c r="C1" s="347"/>
      <c r="D1" s="348"/>
      <c r="E1" s="349"/>
      <c r="F1" s="349"/>
      <c r="G1" s="349"/>
      <c r="H1" s="349"/>
      <c r="I1" s="349"/>
    </row>
    <row r="2" spans="1:11" s="426" customFormat="1" ht="12.75" x14ac:dyDescent="0.2">
      <c r="A2" s="427" t="s">
        <v>1394</v>
      </c>
      <c r="B2" s="347"/>
      <c r="C2" s="347"/>
      <c r="D2" s="348"/>
      <c r="E2" s="349"/>
      <c r="F2" s="349"/>
      <c r="G2" s="349"/>
      <c r="H2" s="349"/>
      <c r="I2" s="349"/>
    </row>
    <row r="3" spans="1:11" x14ac:dyDescent="0.2">
      <c r="A3" s="1164" t="s">
        <v>1335</v>
      </c>
      <c r="B3" s="1165" t="s">
        <v>1336</v>
      </c>
      <c r="C3" s="1166" t="s">
        <v>1337</v>
      </c>
      <c r="D3" s="1167" t="s">
        <v>1338</v>
      </c>
      <c r="E3" s="1167"/>
      <c r="F3" s="1167"/>
      <c r="G3" s="1167"/>
      <c r="H3" s="1167"/>
      <c r="I3" s="1167"/>
      <c r="J3" s="1167"/>
    </row>
    <row r="4" spans="1:11" ht="45.75" customHeight="1" x14ac:dyDescent="0.2">
      <c r="A4" s="1164"/>
      <c r="B4" s="1165"/>
      <c r="C4" s="1166"/>
      <c r="D4" s="1168" t="s">
        <v>1395</v>
      </c>
      <c r="E4" s="1170" t="s">
        <v>1339</v>
      </c>
      <c r="F4" s="1171"/>
      <c r="G4" s="1171"/>
      <c r="H4" s="1171"/>
      <c r="I4" s="1172"/>
      <c r="J4" s="1150" t="s">
        <v>1396</v>
      </c>
    </row>
    <row r="5" spans="1:11" ht="39" customHeight="1" x14ac:dyDescent="0.2">
      <c r="A5" s="1164"/>
      <c r="B5" s="1165"/>
      <c r="C5" s="1166"/>
      <c r="D5" s="1169"/>
      <c r="E5" s="354" t="s">
        <v>1397</v>
      </c>
      <c r="F5" s="355" t="s">
        <v>1398</v>
      </c>
      <c r="G5" s="355" t="s">
        <v>1399</v>
      </c>
      <c r="H5" s="355" t="s">
        <v>1343</v>
      </c>
      <c r="I5" s="356" t="s">
        <v>1400</v>
      </c>
      <c r="J5" s="1152"/>
    </row>
    <row r="6" spans="1:11" x14ac:dyDescent="0.2">
      <c r="A6" s="357" t="s">
        <v>89</v>
      </c>
      <c r="B6" s="358" t="s">
        <v>1401</v>
      </c>
      <c r="C6" s="428"/>
      <c r="D6" s="429" t="s">
        <v>1348</v>
      </c>
      <c r="E6" s="367"/>
      <c r="F6" s="367"/>
      <c r="G6" s="389" t="s">
        <v>1348</v>
      </c>
      <c r="H6" s="367"/>
      <c r="I6" s="367"/>
      <c r="J6" s="381" t="s">
        <v>1348</v>
      </c>
    </row>
    <row r="7" spans="1:11" x14ac:dyDescent="0.2">
      <c r="A7" s="357" t="s">
        <v>91</v>
      </c>
      <c r="B7" s="358" t="s">
        <v>1402</v>
      </c>
      <c r="C7" s="430">
        <v>1</v>
      </c>
      <c r="D7" s="431"/>
      <c r="E7" s="361" t="s">
        <v>1348</v>
      </c>
      <c r="F7" s="367"/>
      <c r="G7" s="367"/>
      <c r="H7" s="367"/>
      <c r="I7" s="367"/>
      <c r="J7" s="381" t="s">
        <v>1348</v>
      </c>
    </row>
    <row r="8" spans="1:11" x14ac:dyDescent="0.2">
      <c r="A8" s="408" t="s">
        <v>93</v>
      </c>
      <c r="B8" s="409" t="s">
        <v>1402</v>
      </c>
      <c r="C8" s="432">
        <v>2</v>
      </c>
      <c r="D8" s="433"/>
      <c r="E8" s="434"/>
      <c r="F8" s="412" t="s">
        <v>1347</v>
      </c>
      <c r="G8" s="412" t="s">
        <v>1347</v>
      </c>
      <c r="H8" s="434"/>
      <c r="I8" s="435"/>
      <c r="J8" s="436" t="s">
        <v>1347</v>
      </c>
    </row>
    <row r="9" spans="1:11" s="416" customFormat="1" x14ac:dyDescent="0.2">
      <c r="A9" s="417"/>
      <c r="B9" s="413"/>
      <c r="C9" s="418"/>
      <c r="D9" s="413"/>
      <c r="E9" s="413"/>
      <c r="F9" s="413"/>
      <c r="G9" s="413"/>
      <c r="H9" s="413"/>
      <c r="I9" s="413"/>
    </row>
    <row r="10" spans="1:11" s="416" customFormat="1" x14ac:dyDescent="0.2">
      <c r="B10" s="413"/>
      <c r="C10" s="421"/>
      <c r="D10" s="415"/>
    </row>
    <row r="11" spans="1:11" x14ac:dyDescent="0.2">
      <c r="A11" s="422"/>
      <c r="D11" s="437"/>
      <c r="E11" s="422"/>
      <c r="F11" s="422"/>
      <c r="G11" s="422"/>
      <c r="H11" s="422"/>
      <c r="I11" s="422"/>
      <c r="J11" s="422"/>
      <c r="K11" s="422"/>
    </row>
    <row r="12" spans="1:11" x14ac:dyDescent="0.2">
      <c r="A12" s="422"/>
      <c r="D12" s="437"/>
      <c r="E12" s="422"/>
      <c r="F12" s="422"/>
      <c r="G12" s="422"/>
      <c r="H12" s="422"/>
      <c r="I12" s="422"/>
      <c r="J12" s="422"/>
      <c r="K12" s="422"/>
    </row>
    <row r="13" spans="1:11" x14ac:dyDescent="0.2">
      <c r="A13" s="422"/>
      <c r="D13" s="437"/>
      <c r="E13" s="422"/>
      <c r="F13" s="422"/>
      <c r="G13" s="422"/>
      <c r="H13" s="422"/>
      <c r="I13" s="422"/>
      <c r="J13" s="422"/>
      <c r="K13" s="422"/>
    </row>
  </sheetData>
  <mergeCells count="7">
    <mergeCell ref="A3:A5"/>
    <mergeCell ref="B3:B5"/>
    <mergeCell ref="C3:C5"/>
    <mergeCell ref="D3:J3"/>
    <mergeCell ref="D4:D5"/>
    <mergeCell ref="E4:I4"/>
    <mergeCell ref="J4:J5"/>
  </mergeCells>
  <pageMargins left="0.7" right="0.7" top="0.75" bottom="0.75" header="0.3" footer="0.3"/>
  <pageSetup paperSize="9" scale="44"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topLeftCell="A22" workbookViewId="0">
      <selection activeCell="C69" sqref="C69"/>
    </sheetView>
  </sheetViews>
  <sheetFormatPr defaultColWidth="8.7109375" defaultRowHeight="11.25" x14ac:dyDescent="0.2"/>
  <cols>
    <col min="1" max="1" width="87.28515625" style="322" customWidth="1"/>
    <col min="2" max="3" width="13.42578125" style="437" customWidth="1"/>
    <col min="4" max="4" width="12.85546875" style="438" customWidth="1"/>
    <col min="5" max="5" width="12.7109375" style="322" customWidth="1"/>
    <col min="6" max="6" width="17.28515625" style="322" customWidth="1"/>
    <col min="7" max="16384" width="8.7109375" style="322"/>
  </cols>
  <sheetData>
    <row r="1" spans="1:6" s="426" customFormat="1" x14ac:dyDescent="0.2">
      <c r="A1" s="417" t="s">
        <v>1536</v>
      </c>
      <c r="B1" s="347"/>
      <c r="C1" s="347"/>
      <c r="D1" s="348"/>
      <c r="E1" s="349"/>
      <c r="F1" s="349"/>
    </row>
    <row r="2" spans="1:6" s="426" customFormat="1" x14ac:dyDescent="0.2">
      <c r="A2" s="527" t="s">
        <v>1334</v>
      </c>
      <c r="B2" s="347"/>
      <c r="C2" s="347"/>
      <c r="D2" s="348"/>
      <c r="E2" s="349"/>
      <c r="F2" s="349"/>
    </row>
    <row r="3" spans="1:6" x14ac:dyDescent="0.2">
      <c r="A3" s="1173" t="s">
        <v>1335</v>
      </c>
      <c r="B3" s="1175" t="s">
        <v>1336</v>
      </c>
      <c r="C3" s="1175" t="s">
        <v>1337</v>
      </c>
      <c r="D3" s="1177" t="s">
        <v>1338</v>
      </c>
      <c r="E3" s="1178"/>
      <c r="F3" s="1179"/>
    </row>
    <row r="4" spans="1:6" ht="72.75" customHeight="1" x14ac:dyDescent="0.2">
      <c r="A4" s="1174"/>
      <c r="B4" s="1176"/>
      <c r="C4" s="1176"/>
      <c r="D4" s="528" t="s">
        <v>1328</v>
      </c>
      <c r="E4" s="355" t="s">
        <v>1537</v>
      </c>
      <c r="F4" s="529" t="s">
        <v>1330</v>
      </c>
    </row>
    <row r="5" spans="1:6" s="422" customFormat="1" ht="6" customHeight="1" x14ac:dyDescent="0.2">
      <c r="A5" s="530"/>
      <c r="B5" s="531"/>
      <c r="C5" s="531"/>
      <c r="D5" s="532"/>
      <c r="E5" s="532"/>
      <c r="F5" s="533"/>
    </row>
    <row r="6" spans="1:6" s="537" customFormat="1" ht="9.9499999999999993" customHeight="1" x14ac:dyDescent="0.2">
      <c r="A6" s="534" t="s">
        <v>1345</v>
      </c>
      <c r="B6" s="535" t="s">
        <v>1346</v>
      </c>
      <c r="C6" s="535"/>
      <c r="D6" s="535" t="s">
        <v>1347</v>
      </c>
      <c r="E6" s="535" t="s">
        <v>1347</v>
      </c>
      <c r="F6" s="536" t="s">
        <v>1347</v>
      </c>
    </row>
    <row r="7" spans="1:6" s="537" customFormat="1" ht="9.9499999999999993" customHeight="1" x14ac:dyDescent="0.2">
      <c r="A7" s="538" t="s">
        <v>1273</v>
      </c>
      <c r="B7" s="386" t="s">
        <v>4</v>
      </c>
      <c r="C7" s="386"/>
      <c r="D7" s="390"/>
      <c r="E7" s="539"/>
      <c r="F7" s="540"/>
    </row>
    <row r="8" spans="1:6" s="537" customFormat="1" ht="9.9499999999999993" customHeight="1" x14ac:dyDescent="0.2">
      <c r="A8" s="541" t="s">
        <v>8</v>
      </c>
      <c r="B8" s="386" t="s">
        <v>4</v>
      </c>
      <c r="C8" s="386">
        <v>1</v>
      </c>
      <c r="D8" s="390" t="s">
        <v>1347</v>
      </c>
      <c r="E8" s="390" t="s">
        <v>1347</v>
      </c>
      <c r="F8" s="392" t="s">
        <v>1347</v>
      </c>
    </row>
    <row r="9" spans="1:6" s="537" customFormat="1" ht="22.5" x14ac:dyDescent="0.2">
      <c r="A9" s="542" t="s">
        <v>1538</v>
      </c>
      <c r="B9" s="386" t="s">
        <v>4</v>
      </c>
      <c r="C9" s="386">
        <v>2</v>
      </c>
      <c r="D9" s="390" t="s">
        <v>1348</v>
      </c>
      <c r="E9" s="390" t="s">
        <v>1348</v>
      </c>
      <c r="F9" s="392" t="s">
        <v>1348</v>
      </c>
    </row>
    <row r="10" spans="1:6" s="543" customFormat="1" ht="9.9499999999999993" customHeight="1" x14ac:dyDescent="0.2">
      <c r="A10" s="541" t="s">
        <v>1323</v>
      </c>
      <c r="B10" s="386" t="s">
        <v>4</v>
      </c>
      <c r="C10" s="386">
        <v>3</v>
      </c>
      <c r="D10" s="390" t="s">
        <v>770</v>
      </c>
      <c r="E10" s="390" t="s">
        <v>770</v>
      </c>
      <c r="F10" s="392" t="s">
        <v>770</v>
      </c>
    </row>
    <row r="11" spans="1:6" s="537" customFormat="1" ht="9.9499999999999993" customHeight="1" x14ac:dyDescent="0.2">
      <c r="A11" s="538" t="s">
        <v>99</v>
      </c>
      <c r="B11" s="386" t="s">
        <v>6</v>
      </c>
      <c r="C11" s="386"/>
      <c r="D11" s="390"/>
      <c r="E11" s="539"/>
      <c r="F11" s="540"/>
    </row>
    <row r="12" spans="1:6" s="537" customFormat="1" ht="22.5" x14ac:dyDescent="0.2">
      <c r="A12" s="542" t="s">
        <v>12</v>
      </c>
      <c r="B12" s="386" t="s">
        <v>6</v>
      </c>
      <c r="C12" s="386">
        <v>1</v>
      </c>
      <c r="D12" s="386" t="s">
        <v>1348</v>
      </c>
      <c r="E12" s="386" t="s">
        <v>1348</v>
      </c>
      <c r="F12" s="387" t="s">
        <v>1348</v>
      </c>
    </row>
    <row r="13" spans="1:6" s="537" customFormat="1" ht="9.9499999999999993" customHeight="1" x14ac:dyDescent="0.2">
      <c r="A13" s="541" t="s">
        <v>1349</v>
      </c>
      <c r="B13" s="386" t="s">
        <v>6</v>
      </c>
      <c r="C13" s="386" t="s">
        <v>1350</v>
      </c>
      <c r="D13" s="390" t="s">
        <v>1347</v>
      </c>
      <c r="E13" s="390" t="s">
        <v>1347</v>
      </c>
      <c r="F13" s="392" t="s">
        <v>1347</v>
      </c>
    </row>
    <row r="14" spans="1:6" s="537" customFormat="1" ht="9.9499999999999993" customHeight="1" x14ac:dyDescent="0.2">
      <c r="A14" s="541" t="s">
        <v>15</v>
      </c>
      <c r="B14" s="386" t="s">
        <v>6</v>
      </c>
      <c r="C14" s="386" t="s">
        <v>1351</v>
      </c>
      <c r="D14" s="386" t="s">
        <v>1348</v>
      </c>
      <c r="E14" s="386" t="s">
        <v>1348</v>
      </c>
      <c r="F14" s="387" t="s">
        <v>1348</v>
      </c>
    </row>
    <row r="15" spans="1:6" s="537" customFormat="1" ht="9.9499999999999993" customHeight="1" x14ac:dyDescent="0.2">
      <c r="A15" s="541" t="s">
        <v>1539</v>
      </c>
      <c r="B15" s="386" t="s">
        <v>6</v>
      </c>
      <c r="C15" s="386" t="s">
        <v>1352</v>
      </c>
      <c r="D15" s="390" t="s">
        <v>1347</v>
      </c>
      <c r="E15" s="367"/>
      <c r="F15" s="368"/>
    </row>
    <row r="16" spans="1:6" s="537" customFormat="1" ht="9.9499999999999993" customHeight="1" x14ac:dyDescent="0.2">
      <c r="A16" s="541" t="s">
        <v>1540</v>
      </c>
      <c r="B16" s="386" t="s">
        <v>6</v>
      </c>
      <c r="C16" s="386" t="s">
        <v>1353</v>
      </c>
      <c r="D16" s="367"/>
      <c r="E16" s="390" t="s">
        <v>1347</v>
      </c>
      <c r="F16" s="368"/>
    </row>
    <row r="17" spans="1:6" s="537" customFormat="1" ht="9.9499999999999993" customHeight="1" x14ac:dyDescent="0.2">
      <c r="A17" s="541" t="s">
        <v>21</v>
      </c>
      <c r="B17" s="386" t="s">
        <v>6</v>
      </c>
      <c r="C17" s="386">
        <v>4</v>
      </c>
      <c r="D17" s="390" t="s">
        <v>1347</v>
      </c>
      <c r="E17" s="390" t="s">
        <v>1347</v>
      </c>
      <c r="F17" s="392" t="s">
        <v>1347</v>
      </c>
    </row>
    <row r="18" spans="1:6" s="537" customFormat="1" ht="9.9499999999999993" customHeight="1" x14ac:dyDescent="0.2">
      <c r="A18" s="541"/>
      <c r="B18" s="386"/>
      <c r="C18" s="386"/>
      <c r="D18" s="390"/>
      <c r="E18" s="390"/>
      <c r="F18" s="392"/>
    </row>
    <row r="19" spans="1:6" s="537" customFormat="1" ht="9.9499999999999993" customHeight="1" x14ac:dyDescent="0.2">
      <c r="A19" s="541" t="s">
        <v>23</v>
      </c>
      <c r="B19" s="386" t="s">
        <v>1354</v>
      </c>
      <c r="C19" s="386">
        <v>1</v>
      </c>
      <c r="D19" s="390" t="s">
        <v>1347</v>
      </c>
      <c r="E19" s="390" t="s">
        <v>1347</v>
      </c>
      <c r="F19" s="392" t="s">
        <v>1347</v>
      </c>
    </row>
    <row r="20" spans="1:6" s="537" customFormat="1" ht="9.9499999999999993" customHeight="1" x14ac:dyDescent="0.2">
      <c r="A20" s="541" t="s">
        <v>455</v>
      </c>
      <c r="B20" s="386" t="s">
        <v>1354</v>
      </c>
      <c r="C20" s="386" t="s">
        <v>1350</v>
      </c>
      <c r="D20" s="390" t="s">
        <v>1347</v>
      </c>
      <c r="E20" s="390" t="s">
        <v>1347</v>
      </c>
      <c r="F20" s="392" t="s">
        <v>1347</v>
      </c>
    </row>
    <row r="21" spans="1:6" s="537" customFormat="1" ht="9.9499999999999993" customHeight="1" x14ac:dyDescent="0.2">
      <c r="A21" s="541" t="s">
        <v>455</v>
      </c>
      <c r="B21" s="386" t="s">
        <v>1354</v>
      </c>
      <c r="C21" s="386" t="s">
        <v>1351</v>
      </c>
      <c r="D21" s="390" t="s">
        <v>1348</v>
      </c>
      <c r="E21" s="390" t="s">
        <v>1348</v>
      </c>
      <c r="F21" s="392" t="s">
        <v>1348</v>
      </c>
    </row>
    <row r="22" spans="1:6" s="537" customFormat="1" ht="9.9499999999999993" customHeight="1" x14ac:dyDescent="0.2">
      <c r="A22" s="541" t="s">
        <v>29</v>
      </c>
      <c r="B22" s="386" t="s">
        <v>1354</v>
      </c>
      <c r="C22" s="386">
        <v>3</v>
      </c>
      <c r="D22" s="390" t="s">
        <v>1355</v>
      </c>
      <c r="E22" s="390" t="s">
        <v>1355</v>
      </c>
      <c r="F22" s="392" t="s">
        <v>1355</v>
      </c>
    </row>
    <row r="23" spans="1:6" s="537" customFormat="1" ht="9.9499999999999993" customHeight="1" x14ac:dyDescent="0.2">
      <c r="A23" s="544" t="s">
        <v>31</v>
      </c>
      <c r="B23" s="386" t="s">
        <v>1354</v>
      </c>
      <c r="C23" s="386" t="s">
        <v>1356</v>
      </c>
      <c r="D23" s="390" t="s">
        <v>1347</v>
      </c>
      <c r="E23" s="390" t="s">
        <v>1347</v>
      </c>
      <c r="F23" s="392" t="s">
        <v>1347</v>
      </c>
    </row>
    <row r="24" spans="1:6" s="537" customFormat="1" ht="9.9499999999999993" customHeight="1" x14ac:dyDescent="0.2">
      <c r="A24" s="544" t="s">
        <v>1357</v>
      </c>
      <c r="B24" s="386" t="s">
        <v>1354</v>
      </c>
      <c r="C24" s="386" t="s">
        <v>1358</v>
      </c>
      <c r="D24" s="390" t="s">
        <v>1348</v>
      </c>
      <c r="E24" s="390" t="s">
        <v>1348</v>
      </c>
      <c r="F24" s="368"/>
    </row>
    <row r="25" spans="1:6" s="537" customFormat="1" ht="9.9499999999999993" customHeight="1" x14ac:dyDescent="0.2">
      <c r="A25" s="541" t="s">
        <v>37</v>
      </c>
      <c r="B25" s="386" t="s">
        <v>1354</v>
      </c>
      <c r="C25" s="545">
        <v>5</v>
      </c>
      <c r="D25" s="390" t="s">
        <v>1348</v>
      </c>
      <c r="E25" s="390" t="s">
        <v>1348</v>
      </c>
      <c r="F25" s="392" t="s">
        <v>1348</v>
      </c>
    </row>
    <row r="26" spans="1:6" s="537" customFormat="1" ht="9.9499999999999993" customHeight="1" x14ac:dyDescent="0.2">
      <c r="A26" s="546" t="s">
        <v>39</v>
      </c>
      <c r="B26" s="386" t="s">
        <v>1354</v>
      </c>
      <c r="C26" s="386">
        <v>6</v>
      </c>
      <c r="D26" s="386" t="s">
        <v>1355</v>
      </c>
      <c r="E26" s="386" t="s">
        <v>1355</v>
      </c>
      <c r="F26" s="387" t="s">
        <v>1355</v>
      </c>
    </row>
    <row r="27" spans="1:6" s="537" customFormat="1" ht="9.9499999999999993" customHeight="1" x14ac:dyDescent="0.2">
      <c r="A27" s="547" t="s">
        <v>41</v>
      </c>
      <c r="B27" s="386" t="s">
        <v>1354</v>
      </c>
      <c r="C27" s="386">
        <v>7</v>
      </c>
      <c r="D27" s="386" t="s">
        <v>770</v>
      </c>
      <c r="E27" s="386" t="s">
        <v>770</v>
      </c>
      <c r="F27" s="387" t="s">
        <v>770</v>
      </c>
    </row>
    <row r="28" spans="1:6" s="537" customFormat="1" ht="9.9499999999999993" customHeight="1" x14ac:dyDescent="0.2">
      <c r="A28" s="541"/>
      <c r="B28" s="386"/>
      <c r="C28" s="386"/>
      <c r="D28" s="390"/>
      <c r="E28" s="539"/>
      <c r="F28" s="540"/>
    </row>
    <row r="29" spans="1:6" s="537" customFormat="1" ht="9.9499999999999993" customHeight="1" x14ac:dyDescent="0.2">
      <c r="A29" s="541" t="s">
        <v>43</v>
      </c>
      <c r="B29" s="386" t="s">
        <v>1360</v>
      </c>
      <c r="C29" s="386">
        <v>1</v>
      </c>
      <c r="D29" s="390" t="s">
        <v>1347</v>
      </c>
      <c r="E29" s="390" t="s">
        <v>1347</v>
      </c>
      <c r="F29" s="392" t="s">
        <v>1347</v>
      </c>
    </row>
    <row r="30" spans="1:6" s="537" customFormat="1" ht="9.9499999999999993" customHeight="1" x14ac:dyDescent="0.2">
      <c r="A30" s="541" t="s">
        <v>45</v>
      </c>
      <c r="B30" s="386" t="s">
        <v>1360</v>
      </c>
      <c r="C30" s="386">
        <v>2</v>
      </c>
      <c r="D30" s="390" t="s">
        <v>1347</v>
      </c>
      <c r="E30" s="390" t="s">
        <v>1347</v>
      </c>
      <c r="F30" s="392" t="s">
        <v>1347</v>
      </c>
    </row>
    <row r="31" spans="1:6" s="537" customFormat="1" ht="9.9499999999999993" customHeight="1" x14ac:dyDescent="0.2">
      <c r="A31" s="541" t="s">
        <v>47</v>
      </c>
      <c r="B31" s="386" t="s">
        <v>1360</v>
      </c>
      <c r="C31" s="386">
        <v>3</v>
      </c>
      <c r="D31" s="390" t="s">
        <v>1355</v>
      </c>
      <c r="E31" s="390" t="s">
        <v>1355</v>
      </c>
      <c r="F31" s="392" t="s">
        <v>1355</v>
      </c>
    </row>
    <row r="32" spans="1:6" s="537" customFormat="1" ht="9.9499999999999993" customHeight="1" x14ac:dyDescent="0.2">
      <c r="A32" s="541" t="s">
        <v>49</v>
      </c>
      <c r="B32" s="386" t="s">
        <v>1360</v>
      </c>
      <c r="C32" s="386">
        <v>4</v>
      </c>
      <c r="D32" s="390" t="s">
        <v>1347</v>
      </c>
      <c r="E32" s="390" t="s">
        <v>1347</v>
      </c>
      <c r="F32" s="392" t="s">
        <v>1347</v>
      </c>
    </row>
    <row r="33" spans="1:6" s="537" customFormat="1" ht="9.9499999999999993" customHeight="1" x14ac:dyDescent="0.2">
      <c r="A33" s="541" t="s">
        <v>51</v>
      </c>
      <c r="B33" s="386" t="s">
        <v>1360</v>
      </c>
      <c r="C33" s="386">
        <v>5</v>
      </c>
      <c r="D33" s="390" t="s">
        <v>1348</v>
      </c>
      <c r="E33" s="390" t="s">
        <v>1348</v>
      </c>
      <c r="F33" s="392" t="s">
        <v>1348</v>
      </c>
    </row>
    <row r="34" spans="1:6" s="537" customFormat="1" ht="9.9499999999999993" customHeight="1" x14ac:dyDescent="0.2">
      <c r="A34" s="541" t="s">
        <v>1541</v>
      </c>
      <c r="B34" s="386" t="s">
        <v>1360</v>
      </c>
      <c r="C34" s="386">
        <v>6</v>
      </c>
      <c r="D34" s="390" t="s">
        <v>1348</v>
      </c>
      <c r="E34" s="390" t="s">
        <v>1348</v>
      </c>
      <c r="F34" s="392" t="s">
        <v>1348</v>
      </c>
    </row>
    <row r="35" spans="1:6" s="537" customFormat="1" ht="9.9499999999999993" customHeight="1" x14ac:dyDescent="0.2">
      <c r="A35" s="541"/>
      <c r="B35" s="386"/>
      <c r="C35" s="386"/>
      <c r="D35" s="390"/>
      <c r="E35" s="390"/>
      <c r="F35" s="392"/>
    </row>
    <row r="36" spans="1:6" s="537" customFormat="1" ht="9.9499999999999993" customHeight="1" x14ac:dyDescent="0.2">
      <c r="A36" s="548" t="s">
        <v>1542</v>
      </c>
      <c r="B36" s="386" t="s">
        <v>52</v>
      </c>
      <c r="C36" s="367"/>
      <c r="D36" s="386" t="s">
        <v>1348</v>
      </c>
      <c r="E36" s="386" t="s">
        <v>1348</v>
      </c>
      <c r="F36" s="387" t="s">
        <v>1348</v>
      </c>
    </row>
    <row r="37" spans="1:6" s="537" customFormat="1" ht="9.9499999999999993" customHeight="1" x14ac:dyDescent="0.2">
      <c r="A37" s="542" t="s">
        <v>1543</v>
      </c>
      <c r="B37" s="386" t="s">
        <v>1365</v>
      </c>
      <c r="C37" s="396" t="s">
        <v>1366</v>
      </c>
      <c r="D37" s="390" t="s">
        <v>1347</v>
      </c>
      <c r="E37" s="390" t="s">
        <v>1347</v>
      </c>
      <c r="F37" s="392" t="s">
        <v>1347</v>
      </c>
    </row>
    <row r="38" spans="1:6" s="537" customFormat="1" ht="9.9499999999999993" customHeight="1" x14ac:dyDescent="0.2">
      <c r="A38" s="541" t="s">
        <v>1544</v>
      </c>
      <c r="B38" s="386" t="s">
        <v>1365</v>
      </c>
      <c r="C38" s="396" t="s">
        <v>1366</v>
      </c>
      <c r="D38" s="390" t="s">
        <v>1347</v>
      </c>
      <c r="E38" s="390" t="s">
        <v>1347</v>
      </c>
      <c r="F38" s="392" t="s">
        <v>1347</v>
      </c>
    </row>
    <row r="39" spans="1:6" s="537" customFormat="1" ht="9.9499999999999993" customHeight="1" x14ac:dyDescent="0.2">
      <c r="A39" s="541" t="s">
        <v>1545</v>
      </c>
      <c r="B39" s="386" t="s">
        <v>1365</v>
      </c>
      <c r="C39" s="396" t="s">
        <v>1366</v>
      </c>
      <c r="D39" s="390" t="s">
        <v>1347</v>
      </c>
      <c r="E39" s="390" t="s">
        <v>1347</v>
      </c>
      <c r="F39" s="392" t="s">
        <v>1347</v>
      </c>
    </row>
    <row r="40" spans="1:6" s="537" customFormat="1" ht="9.9499999999999993" customHeight="1" x14ac:dyDescent="0.2">
      <c r="A40" s="541" t="s">
        <v>1546</v>
      </c>
      <c r="B40" s="386" t="s">
        <v>1365</v>
      </c>
      <c r="C40" s="396" t="s">
        <v>1451</v>
      </c>
      <c r="D40" s="390" t="s">
        <v>1348</v>
      </c>
      <c r="E40" s="390" t="s">
        <v>1348</v>
      </c>
      <c r="F40" s="392" t="s">
        <v>1348</v>
      </c>
    </row>
    <row r="41" spans="1:6" s="537" customFormat="1" ht="9.9499999999999993" customHeight="1" x14ac:dyDescent="0.2">
      <c r="A41" s="541" t="s">
        <v>1547</v>
      </c>
      <c r="B41" s="386" t="s">
        <v>1365</v>
      </c>
      <c r="C41" s="396" t="s">
        <v>1451</v>
      </c>
      <c r="D41" s="390" t="s">
        <v>1348</v>
      </c>
      <c r="E41" s="390" t="s">
        <v>1348</v>
      </c>
      <c r="F41" s="392" t="s">
        <v>1348</v>
      </c>
    </row>
    <row r="42" spans="1:6" s="537" customFormat="1" ht="9.9499999999999993" customHeight="1" x14ac:dyDescent="0.2">
      <c r="A42" s="541" t="s">
        <v>1548</v>
      </c>
      <c r="B42" s="386" t="s">
        <v>1365</v>
      </c>
      <c r="C42" s="396" t="s">
        <v>1451</v>
      </c>
      <c r="D42" s="390" t="s">
        <v>1348</v>
      </c>
      <c r="E42" s="390" t="s">
        <v>1348</v>
      </c>
      <c r="F42" s="392" t="s">
        <v>1348</v>
      </c>
    </row>
    <row r="43" spans="1:6" s="537" customFormat="1" ht="9.9499999999999993" customHeight="1" x14ac:dyDescent="0.2">
      <c r="A43" s="541" t="s">
        <v>1549</v>
      </c>
      <c r="B43" s="386" t="s">
        <v>1365</v>
      </c>
      <c r="C43" s="396" t="s">
        <v>1451</v>
      </c>
      <c r="D43" s="390" t="s">
        <v>1347</v>
      </c>
      <c r="E43" s="390" t="s">
        <v>1347</v>
      </c>
      <c r="F43" s="392" t="s">
        <v>1347</v>
      </c>
    </row>
    <row r="44" spans="1:6" s="549" customFormat="1" ht="9.9499999999999993" customHeight="1" x14ac:dyDescent="0.2">
      <c r="A44" s="548" t="s">
        <v>1367</v>
      </c>
      <c r="B44" s="386" t="s">
        <v>1368</v>
      </c>
      <c r="C44" s="359" t="s">
        <v>1369</v>
      </c>
      <c r="D44" s="390" t="s">
        <v>1347</v>
      </c>
      <c r="E44" s="390" t="s">
        <v>1347</v>
      </c>
      <c r="F44" s="392" t="s">
        <v>1347</v>
      </c>
    </row>
    <row r="45" spans="1:6" s="549" customFormat="1" ht="9.9499999999999993" customHeight="1" x14ac:dyDescent="0.2">
      <c r="A45" s="548" t="s">
        <v>59</v>
      </c>
      <c r="B45" s="386" t="s">
        <v>1368</v>
      </c>
      <c r="C45" s="359" t="s">
        <v>1370</v>
      </c>
      <c r="D45" s="390" t="s">
        <v>1347</v>
      </c>
      <c r="E45" s="390" t="s">
        <v>1347</v>
      </c>
      <c r="F45" s="392" t="s">
        <v>1347</v>
      </c>
    </row>
    <row r="46" spans="1:6" s="549" customFormat="1" ht="9.9499999999999993" customHeight="1" x14ac:dyDescent="0.2">
      <c r="A46" s="548" t="s">
        <v>1371</v>
      </c>
      <c r="B46" s="386" t="s">
        <v>1368</v>
      </c>
      <c r="C46" s="359" t="s">
        <v>1372</v>
      </c>
      <c r="D46" s="390" t="s">
        <v>1347</v>
      </c>
      <c r="E46" s="390" t="s">
        <v>1347</v>
      </c>
      <c r="F46" s="392" t="s">
        <v>1347</v>
      </c>
    </row>
    <row r="47" spans="1:6" s="549" customFormat="1" ht="9.9499999999999993" customHeight="1" x14ac:dyDescent="0.2">
      <c r="A47" s="546" t="s">
        <v>63</v>
      </c>
      <c r="B47" s="386" t="s">
        <v>1368</v>
      </c>
      <c r="C47" s="359" t="s">
        <v>1373</v>
      </c>
      <c r="D47" s="390" t="s">
        <v>1347</v>
      </c>
      <c r="E47" s="390" t="s">
        <v>1347</v>
      </c>
      <c r="F47" s="392" t="s">
        <v>1347</v>
      </c>
    </row>
    <row r="48" spans="1:6" s="551" customFormat="1" ht="9.9499999999999993" customHeight="1" x14ac:dyDescent="0.2">
      <c r="A48" s="548" t="s">
        <v>65</v>
      </c>
      <c r="B48" s="550" t="s">
        <v>1368</v>
      </c>
      <c r="C48" s="394" t="s">
        <v>1374</v>
      </c>
      <c r="D48" s="386" t="s">
        <v>770</v>
      </c>
      <c r="E48" s="389" t="s">
        <v>770</v>
      </c>
      <c r="F48" s="389" t="s">
        <v>770</v>
      </c>
    </row>
    <row r="49" spans="1:6" s="549" customFormat="1" ht="9.9499999999999993" customHeight="1" x14ac:dyDescent="0.2">
      <c r="A49" s="552"/>
      <c r="B49" s="386"/>
      <c r="C49" s="386"/>
      <c r="D49" s="390"/>
      <c r="E49" s="390"/>
      <c r="F49" s="392"/>
    </row>
    <row r="50" spans="1:6" s="537" customFormat="1" ht="9.9499999999999993" customHeight="1" x14ac:dyDescent="0.2">
      <c r="A50" s="541" t="s">
        <v>1550</v>
      </c>
      <c r="B50" s="386" t="s">
        <v>1375</v>
      </c>
      <c r="C50" s="396" t="s">
        <v>1376</v>
      </c>
      <c r="D50" s="390" t="s">
        <v>1347</v>
      </c>
      <c r="E50" s="390" t="s">
        <v>1347</v>
      </c>
      <c r="F50" s="392" t="s">
        <v>1347</v>
      </c>
    </row>
    <row r="51" spans="1:6" s="537" customFormat="1" ht="9.9499999999999993" customHeight="1" x14ac:dyDescent="0.2">
      <c r="A51" s="541" t="s">
        <v>1551</v>
      </c>
      <c r="B51" s="386" t="s">
        <v>1375</v>
      </c>
      <c r="C51" s="396" t="s">
        <v>1376</v>
      </c>
      <c r="D51" s="390" t="s">
        <v>1347</v>
      </c>
      <c r="E51" s="390" t="s">
        <v>1347</v>
      </c>
      <c r="F51" s="392" t="s">
        <v>1347</v>
      </c>
    </row>
    <row r="52" spans="1:6" s="537" customFormat="1" ht="9.9499999999999993" customHeight="1" x14ac:dyDescent="0.2">
      <c r="A52" s="541" t="s">
        <v>1552</v>
      </c>
      <c r="B52" s="386" t="s">
        <v>1375</v>
      </c>
      <c r="C52" s="396" t="s">
        <v>1376</v>
      </c>
      <c r="D52" s="390" t="s">
        <v>1347</v>
      </c>
      <c r="E52" s="390" t="s">
        <v>1347</v>
      </c>
      <c r="F52" s="392" t="s">
        <v>1347</v>
      </c>
    </row>
    <row r="53" spans="1:6" s="537" customFormat="1" ht="9.9499999999999993" customHeight="1" x14ac:dyDescent="0.2">
      <c r="A53" s="541" t="s">
        <v>1553</v>
      </c>
      <c r="B53" s="386" t="s">
        <v>1375</v>
      </c>
      <c r="C53" s="396" t="s">
        <v>1376</v>
      </c>
      <c r="D53" s="390" t="s">
        <v>1348</v>
      </c>
      <c r="E53" s="390" t="s">
        <v>1348</v>
      </c>
      <c r="F53" s="392" t="s">
        <v>1348</v>
      </c>
    </row>
    <row r="54" spans="1:6" s="537" customFormat="1" ht="9.9499999999999993" customHeight="1" x14ac:dyDescent="0.2">
      <c r="A54" s="541" t="s">
        <v>1554</v>
      </c>
      <c r="B54" s="386" t="s">
        <v>1375</v>
      </c>
      <c r="C54" s="396" t="s">
        <v>1376</v>
      </c>
      <c r="D54" s="390" t="s">
        <v>1348</v>
      </c>
      <c r="E54" s="390" t="s">
        <v>1348</v>
      </c>
      <c r="F54" s="392" t="s">
        <v>1348</v>
      </c>
    </row>
    <row r="55" spans="1:6" s="537" customFormat="1" ht="9.9499999999999993" customHeight="1" x14ac:dyDescent="0.2">
      <c r="A55" s="541" t="s">
        <v>1555</v>
      </c>
      <c r="B55" s="386" t="s">
        <v>1375</v>
      </c>
      <c r="C55" s="396" t="s">
        <v>1376</v>
      </c>
      <c r="D55" s="390" t="s">
        <v>1348</v>
      </c>
      <c r="E55" s="390" t="s">
        <v>1348</v>
      </c>
      <c r="F55" s="392" t="s">
        <v>1348</v>
      </c>
    </row>
    <row r="56" spans="1:6" s="537" customFormat="1" ht="9.9499999999999993" customHeight="1" x14ac:dyDescent="0.2">
      <c r="A56" s="541" t="s">
        <v>1556</v>
      </c>
      <c r="B56" s="386" t="s">
        <v>1375</v>
      </c>
      <c r="C56" s="396" t="s">
        <v>1376</v>
      </c>
      <c r="D56" s="390" t="s">
        <v>1347</v>
      </c>
      <c r="E56" s="390" t="s">
        <v>1347</v>
      </c>
      <c r="F56" s="392" t="s">
        <v>1347</v>
      </c>
    </row>
    <row r="57" spans="1:6" s="537" customFormat="1" ht="9.9499999999999993" customHeight="1" x14ac:dyDescent="0.2">
      <c r="A57" s="546" t="s">
        <v>69</v>
      </c>
      <c r="B57" s="386" t="s">
        <v>68</v>
      </c>
      <c r="C57" s="367"/>
      <c r="D57" s="386" t="s">
        <v>1347</v>
      </c>
      <c r="E57" s="386" t="s">
        <v>1347</v>
      </c>
      <c r="F57" s="387" t="s">
        <v>1347</v>
      </c>
    </row>
    <row r="58" spans="1:6" s="537" customFormat="1" ht="9.9499999999999993" customHeight="1" x14ac:dyDescent="0.2">
      <c r="A58" s="553"/>
      <c r="B58" s="386"/>
      <c r="C58" s="386"/>
      <c r="D58" s="390"/>
      <c r="E58" s="390"/>
      <c r="F58" s="392"/>
    </row>
    <row r="59" spans="1:6" s="537" customFormat="1" ht="9.9499999999999993" customHeight="1" x14ac:dyDescent="0.2">
      <c r="A59" s="541" t="s">
        <v>71</v>
      </c>
      <c r="B59" s="386" t="s">
        <v>1377</v>
      </c>
      <c r="C59" s="386">
        <v>1</v>
      </c>
      <c r="D59" s="390" t="s">
        <v>770</v>
      </c>
      <c r="E59" s="390" t="s">
        <v>770</v>
      </c>
      <c r="F59" s="392" t="s">
        <v>770</v>
      </c>
    </row>
    <row r="60" spans="1:6" s="537" customFormat="1" ht="9.9499999999999993" customHeight="1" x14ac:dyDescent="0.2">
      <c r="A60" s="541"/>
      <c r="B60" s="386"/>
      <c r="C60" s="386"/>
      <c r="D60" s="390"/>
      <c r="E60" s="390"/>
      <c r="F60" s="392"/>
    </row>
    <row r="61" spans="1:6" s="537" customFormat="1" ht="9.9499999999999993" customHeight="1" x14ac:dyDescent="0.2">
      <c r="A61" s="541" t="s">
        <v>73</v>
      </c>
      <c r="B61" s="386" t="s">
        <v>1377</v>
      </c>
      <c r="C61" s="386">
        <v>2</v>
      </c>
      <c r="D61" s="390" t="s">
        <v>1355</v>
      </c>
      <c r="E61" s="390" t="s">
        <v>1355</v>
      </c>
      <c r="F61" s="392" t="s">
        <v>1355</v>
      </c>
    </row>
    <row r="62" spans="1:6" s="537" customFormat="1" ht="9.9499999999999993" customHeight="1" x14ac:dyDescent="0.2">
      <c r="A62" s="541"/>
      <c r="B62" s="386"/>
      <c r="C62" s="386"/>
      <c r="D62" s="390"/>
      <c r="E62" s="390"/>
      <c r="F62" s="392"/>
    </row>
    <row r="63" spans="1:6" s="537" customFormat="1" ht="9.9499999999999993" customHeight="1" x14ac:dyDescent="0.2">
      <c r="A63" s="541" t="s">
        <v>75</v>
      </c>
      <c r="B63" s="386" t="s">
        <v>1377</v>
      </c>
      <c r="C63" s="386">
        <v>3</v>
      </c>
      <c r="D63" s="390" t="s">
        <v>1348</v>
      </c>
      <c r="E63" s="390" t="s">
        <v>1348</v>
      </c>
      <c r="F63" s="392" t="s">
        <v>1348</v>
      </c>
    </row>
    <row r="64" spans="1:6" s="537" customFormat="1" ht="9.9499999999999993" customHeight="1" x14ac:dyDescent="0.2">
      <c r="A64" s="541"/>
      <c r="B64" s="386"/>
      <c r="C64" s="386"/>
      <c r="D64" s="390"/>
      <c r="E64" s="539"/>
      <c r="F64" s="392"/>
    </row>
    <row r="65" spans="1:6" s="537" customFormat="1" ht="9.9499999999999993" customHeight="1" x14ac:dyDescent="0.2">
      <c r="A65" s="538" t="s">
        <v>100</v>
      </c>
      <c r="B65" s="386"/>
      <c r="C65" s="386"/>
      <c r="D65" s="390"/>
      <c r="E65" s="539"/>
      <c r="F65" s="392"/>
    </row>
    <row r="66" spans="1:6" s="537" customFormat="1" ht="9.9499999999999993" customHeight="1" x14ac:dyDescent="0.2">
      <c r="A66" s="541" t="s">
        <v>1557</v>
      </c>
      <c r="B66" s="386" t="s">
        <v>1378</v>
      </c>
      <c r="C66" s="386">
        <v>1</v>
      </c>
      <c r="D66" s="390" t="s">
        <v>1348</v>
      </c>
      <c r="E66" s="390" t="s">
        <v>1348</v>
      </c>
      <c r="F66" s="392" t="s">
        <v>1348</v>
      </c>
    </row>
    <row r="67" spans="1:6" s="537" customFormat="1" ht="9.9499999999999993" customHeight="1" x14ac:dyDescent="0.2">
      <c r="A67" s="541" t="s">
        <v>78</v>
      </c>
      <c r="B67" s="386" t="s">
        <v>1378</v>
      </c>
      <c r="C67" s="386">
        <v>2</v>
      </c>
      <c r="D67" s="390" t="s">
        <v>1348</v>
      </c>
      <c r="E67" s="390" t="s">
        <v>1348</v>
      </c>
      <c r="F67" s="392" t="s">
        <v>1348</v>
      </c>
    </row>
    <row r="68" spans="1:6" s="537" customFormat="1" ht="9.9499999999999993" customHeight="1" x14ac:dyDescent="0.2">
      <c r="A68" s="541" t="s">
        <v>1558</v>
      </c>
      <c r="B68" s="386" t="s">
        <v>1378</v>
      </c>
      <c r="C68" s="386">
        <v>3</v>
      </c>
      <c r="D68" s="390" t="s">
        <v>1348</v>
      </c>
      <c r="E68" s="390" t="s">
        <v>1348</v>
      </c>
      <c r="F68" s="392" t="s">
        <v>1348</v>
      </c>
    </row>
    <row r="69" spans="1:6" s="537" customFormat="1" ht="9.9499999999999993" customHeight="1" x14ac:dyDescent="0.2">
      <c r="A69" s="541"/>
      <c r="B69" s="386"/>
      <c r="C69" s="386"/>
      <c r="D69" s="390"/>
      <c r="E69" s="390"/>
      <c r="F69" s="392"/>
    </row>
    <row r="70" spans="1:6" s="537" customFormat="1" ht="9.9499999999999993" customHeight="1" x14ac:dyDescent="0.2">
      <c r="A70" s="538" t="s">
        <v>1379</v>
      </c>
      <c r="B70" s="386"/>
      <c r="C70" s="386"/>
      <c r="D70" s="390"/>
      <c r="E70" s="390"/>
      <c r="F70" s="392"/>
    </row>
    <row r="71" spans="1:6" s="537" customFormat="1" ht="9.9499999999999993" customHeight="1" x14ac:dyDescent="0.2">
      <c r="A71" s="541" t="s">
        <v>81</v>
      </c>
      <c r="B71" s="386" t="s">
        <v>1380</v>
      </c>
      <c r="C71" s="386">
        <v>1</v>
      </c>
      <c r="D71" s="390" t="s">
        <v>1348</v>
      </c>
      <c r="E71" s="390" t="s">
        <v>1348</v>
      </c>
      <c r="F71" s="392" t="s">
        <v>1348</v>
      </c>
    </row>
    <row r="72" spans="1:6" s="537" customFormat="1" ht="9.9499999999999993" customHeight="1" x14ac:dyDescent="0.2">
      <c r="A72" s="541" t="s">
        <v>83</v>
      </c>
      <c r="B72" s="386" t="s">
        <v>1380</v>
      </c>
      <c r="C72" s="386">
        <v>2</v>
      </c>
      <c r="D72" s="390" t="s">
        <v>1348</v>
      </c>
      <c r="E72" s="390" t="s">
        <v>1348</v>
      </c>
      <c r="F72" s="392" t="s">
        <v>1348</v>
      </c>
    </row>
    <row r="73" spans="1:6" s="537" customFormat="1" ht="9.9499999999999993" customHeight="1" x14ac:dyDescent="0.2">
      <c r="A73" s="553"/>
      <c r="B73" s="386"/>
      <c r="C73" s="386"/>
      <c r="D73" s="390"/>
      <c r="E73" s="390"/>
      <c r="F73" s="392"/>
    </row>
    <row r="74" spans="1:6" s="537" customFormat="1" ht="9.9499999999999993" customHeight="1" x14ac:dyDescent="0.2">
      <c r="A74" s="541" t="s">
        <v>1381</v>
      </c>
      <c r="B74" s="386" t="s">
        <v>1355</v>
      </c>
      <c r="C74" s="386"/>
      <c r="D74" s="390" t="s">
        <v>1348</v>
      </c>
      <c r="E74" s="390" t="s">
        <v>1348</v>
      </c>
      <c r="F74" s="392" t="s">
        <v>1348</v>
      </c>
    </row>
    <row r="75" spans="1:6" s="537" customFormat="1" ht="9.9499999999999993" customHeight="1" x14ac:dyDescent="0.2">
      <c r="A75" s="541"/>
      <c r="B75" s="386"/>
      <c r="C75" s="386"/>
      <c r="D75" s="390"/>
      <c r="E75" s="390"/>
      <c r="F75" s="392"/>
    </row>
    <row r="76" spans="1:6" s="537" customFormat="1" ht="9.9499999999999993" customHeight="1" x14ac:dyDescent="0.2">
      <c r="A76" s="554" t="s">
        <v>1382</v>
      </c>
      <c r="B76" s="386"/>
      <c r="C76" s="386"/>
      <c r="D76" s="386"/>
      <c r="E76" s="386"/>
      <c r="F76" s="387"/>
    </row>
    <row r="77" spans="1:6" s="537" customFormat="1" ht="22.5" x14ac:dyDescent="0.2">
      <c r="A77" s="555" t="s">
        <v>1383</v>
      </c>
      <c r="B77" s="386" t="s">
        <v>599</v>
      </c>
      <c r="C77" s="386" t="s">
        <v>1384</v>
      </c>
      <c r="D77" s="386" t="s">
        <v>1347</v>
      </c>
      <c r="E77" s="386" t="s">
        <v>1347</v>
      </c>
      <c r="F77" s="387" t="s">
        <v>1347</v>
      </c>
    </row>
    <row r="78" spans="1:6" s="537" customFormat="1" x14ac:dyDescent="0.2">
      <c r="A78" s="555" t="s">
        <v>1385</v>
      </c>
      <c r="B78" s="386" t="s">
        <v>599</v>
      </c>
      <c r="C78" s="386" t="s">
        <v>1386</v>
      </c>
      <c r="D78" s="386" t="s">
        <v>1347</v>
      </c>
      <c r="E78" s="386" t="s">
        <v>1347</v>
      </c>
      <c r="F78" s="387" t="s">
        <v>1347</v>
      </c>
    </row>
    <row r="79" spans="1:6" s="537" customFormat="1" ht="9.9499999999999993" customHeight="1" x14ac:dyDescent="0.2">
      <c r="A79" s="544"/>
      <c r="B79" s="386"/>
      <c r="C79" s="386"/>
      <c r="D79" s="390"/>
      <c r="E79" s="390"/>
      <c r="F79" s="392"/>
    </row>
    <row r="80" spans="1:6" s="537" customFormat="1" ht="9.9499999999999993" customHeight="1" x14ac:dyDescent="0.2">
      <c r="A80" s="541" t="s">
        <v>87</v>
      </c>
      <c r="B80" s="386" t="s">
        <v>1387</v>
      </c>
      <c r="C80" s="386"/>
      <c r="D80" s="390" t="s">
        <v>1355</v>
      </c>
      <c r="E80" s="390" t="s">
        <v>1355</v>
      </c>
      <c r="F80" s="392" t="s">
        <v>1355</v>
      </c>
    </row>
    <row r="81" spans="1:7" s="537" customFormat="1" ht="9.9499999999999993" customHeight="1" x14ac:dyDescent="0.2">
      <c r="A81" s="541"/>
      <c r="B81" s="386"/>
      <c r="C81" s="386"/>
      <c r="D81" s="390"/>
      <c r="E81" s="390"/>
      <c r="F81" s="392"/>
    </row>
    <row r="82" spans="1:7" s="537" customFormat="1" ht="9.9499999999999993" customHeight="1" x14ac:dyDescent="0.2">
      <c r="A82" s="541" t="s">
        <v>95</v>
      </c>
      <c r="B82" s="386" t="s">
        <v>1401</v>
      </c>
      <c r="C82" s="386"/>
      <c r="D82" s="390" t="s">
        <v>1347</v>
      </c>
      <c r="E82" s="390" t="s">
        <v>1347</v>
      </c>
      <c r="F82" s="392" t="s">
        <v>1347</v>
      </c>
      <c r="G82" s="549"/>
    </row>
    <row r="83" spans="1:7" s="537" customFormat="1" ht="9.9499999999999993" customHeight="1" x14ac:dyDescent="0.2">
      <c r="A83" s="556"/>
      <c r="B83" s="465"/>
      <c r="C83" s="557"/>
      <c r="D83" s="558"/>
      <c r="E83" s="558"/>
      <c r="F83" s="559"/>
      <c r="G83" s="549"/>
    </row>
    <row r="84" spans="1:7" ht="10.5" customHeight="1" x14ac:dyDescent="0.2">
      <c r="B84" s="413"/>
      <c r="C84" s="413"/>
      <c r="D84" s="413"/>
      <c r="E84" s="413"/>
      <c r="F84" s="413"/>
    </row>
    <row r="85" spans="1:7" s="416" customFormat="1" ht="10.5" customHeight="1" x14ac:dyDescent="0.2">
      <c r="A85" s="416" t="s">
        <v>1389</v>
      </c>
      <c r="B85" s="413"/>
      <c r="C85" s="418"/>
      <c r="D85" s="413"/>
      <c r="E85" s="413"/>
      <c r="F85" s="413"/>
    </row>
    <row r="86" spans="1:7" s="416" customFormat="1" ht="10.5" customHeight="1" x14ac:dyDescent="0.2">
      <c r="A86" s="416" t="s">
        <v>1390</v>
      </c>
      <c r="B86" s="413"/>
      <c r="C86" s="421"/>
      <c r="D86" s="415"/>
    </row>
    <row r="87" spans="1:7" s="416" customFormat="1" ht="10.5" customHeight="1" x14ac:dyDescent="0.2">
      <c r="A87" s="422" t="s">
        <v>1391</v>
      </c>
      <c r="B87" s="413"/>
      <c r="C87" s="421"/>
      <c r="D87" s="415"/>
    </row>
    <row r="88" spans="1:7" s="416" customFormat="1" ht="10.5" customHeight="1" x14ac:dyDescent="0.2">
      <c r="A88" s="416" t="s">
        <v>1392</v>
      </c>
      <c r="B88" s="413"/>
      <c r="C88" s="421"/>
      <c r="D88" s="415"/>
    </row>
    <row r="89" spans="1:7" s="416" customFormat="1" ht="10.5" customHeight="1" x14ac:dyDescent="0.2">
      <c r="B89" s="413"/>
      <c r="C89" s="421"/>
      <c r="D89" s="415"/>
    </row>
  </sheetData>
  <mergeCells count="4">
    <mergeCell ref="A3:A4"/>
    <mergeCell ref="B3:B4"/>
    <mergeCell ref="C3:C4"/>
    <mergeCell ref="D3:F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R78"/>
  <sheetViews>
    <sheetView showGridLines="0" view="pageBreakPreview" topLeftCell="A34" zoomScaleNormal="100" zoomScaleSheetLayoutView="100" workbookViewId="0">
      <selection activeCell="H44" sqref="H44"/>
    </sheetView>
  </sheetViews>
  <sheetFormatPr defaultColWidth="9.140625" defaultRowHeight="12.75" x14ac:dyDescent="0.2"/>
  <cols>
    <col min="1" max="1" width="16.5703125" style="18" customWidth="1"/>
    <col min="2" max="2" width="67.28515625" style="18" customWidth="1"/>
    <col min="3" max="3" width="37.140625" style="18" customWidth="1"/>
    <col min="4" max="15" width="9.140625" style="18"/>
    <col min="16" max="18" width="9.140625" style="18" hidden="1" customWidth="1"/>
    <col min="19" max="21" width="9.140625" style="18" customWidth="1"/>
    <col min="22" max="16384" width="9.140625" style="18"/>
  </cols>
  <sheetData>
    <row r="1" spans="1:17" x14ac:dyDescent="0.2">
      <c r="A1" s="47" t="s">
        <v>1332</v>
      </c>
      <c r="B1" s="19"/>
      <c r="C1" s="20"/>
    </row>
    <row r="2" spans="1:17" x14ac:dyDescent="0.2">
      <c r="A2" s="47"/>
      <c r="B2" s="19"/>
      <c r="C2" s="20"/>
    </row>
    <row r="3" spans="1:17" ht="13.5" thickBot="1" x14ac:dyDescent="0.25">
      <c r="A3" s="22"/>
      <c r="B3" s="23"/>
      <c r="C3" s="24"/>
    </row>
    <row r="4" spans="1:17" ht="13.5" thickTop="1" x14ac:dyDescent="0.2">
      <c r="A4" s="1180" t="s">
        <v>96</v>
      </c>
      <c r="B4" s="1180"/>
      <c r="C4" s="568"/>
      <c r="D4" s="326"/>
    </row>
    <row r="5" spans="1:17" ht="13.5" customHeight="1" x14ac:dyDescent="0.2">
      <c r="A5" s="1181" t="s">
        <v>1452</v>
      </c>
      <c r="B5" s="1181"/>
      <c r="C5" s="569"/>
      <c r="D5" s="326"/>
    </row>
    <row r="6" spans="1:17" ht="12.75" customHeight="1" x14ac:dyDescent="0.2">
      <c r="A6" s="1181" t="s">
        <v>97</v>
      </c>
      <c r="B6" s="1181"/>
      <c r="C6" s="1181"/>
    </row>
    <row r="7" spans="1:17" x14ac:dyDescent="0.2">
      <c r="A7" s="245" t="s">
        <v>98</v>
      </c>
      <c r="B7" s="246" t="s">
        <v>1</v>
      </c>
      <c r="C7" s="247"/>
      <c r="Q7" s="18" t="s">
        <v>1324</v>
      </c>
    </row>
    <row r="8" spans="1:17" x14ac:dyDescent="0.2">
      <c r="A8" s="1182" t="s">
        <v>1273</v>
      </c>
      <c r="B8" s="1182"/>
      <c r="C8" s="247"/>
      <c r="Q8" s="18" t="s">
        <v>1325</v>
      </c>
    </row>
    <row r="9" spans="1:17" x14ac:dyDescent="0.2">
      <c r="A9" s="48" t="s">
        <v>4</v>
      </c>
      <c r="B9" s="49" t="s">
        <v>5</v>
      </c>
      <c r="C9" s="570"/>
      <c r="Q9" s="18" t="s">
        <v>1327</v>
      </c>
    </row>
    <row r="10" spans="1:17" x14ac:dyDescent="0.2">
      <c r="A10" s="48" t="s">
        <v>6</v>
      </c>
      <c r="B10" s="49" t="s">
        <v>7</v>
      </c>
      <c r="C10" s="571"/>
      <c r="Q10" s="18" t="s">
        <v>1326</v>
      </c>
    </row>
    <row r="11" spans="1:17" ht="24" x14ac:dyDescent="0.2">
      <c r="A11" s="48" t="s">
        <v>9</v>
      </c>
      <c r="B11" s="49" t="s">
        <v>1445</v>
      </c>
      <c r="C11" s="570"/>
      <c r="Q11" s="18" t="s">
        <v>1688</v>
      </c>
    </row>
    <row r="12" spans="1:17" x14ac:dyDescent="0.2">
      <c r="A12" s="48" t="s">
        <v>10</v>
      </c>
      <c r="B12" s="49" t="s">
        <v>1323</v>
      </c>
      <c r="C12" s="570"/>
      <c r="Q12" s="18" t="s">
        <v>1061</v>
      </c>
    </row>
    <row r="13" spans="1:17" x14ac:dyDescent="0.2">
      <c r="A13" s="1183" t="s">
        <v>99</v>
      </c>
      <c r="B13" s="1184"/>
      <c r="C13" s="50"/>
      <c r="Q13" s="18" t="s">
        <v>1526</v>
      </c>
    </row>
    <row r="14" spans="1:17" ht="24" x14ac:dyDescent="0.2">
      <c r="A14" s="48" t="s">
        <v>11</v>
      </c>
      <c r="B14" s="244" t="s">
        <v>12</v>
      </c>
      <c r="C14" s="570"/>
      <c r="Q14" s="18" t="s">
        <v>1527</v>
      </c>
    </row>
    <row r="15" spans="1:17" x14ac:dyDescent="0.2">
      <c r="A15" s="48" t="s">
        <v>13</v>
      </c>
      <c r="B15" s="442" t="s">
        <v>1349</v>
      </c>
      <c r="C15" s="570"/>
      <c r="Q15" s="338" t="s">
        <v>1328</v>
      </c>
    </row>
    <row r="16" spans="1:17" x14ac:dyDescent="0.2">
      <c r="A16" s="48" t="s">
        <v>14</v>
      </c>
      <c r="B16" s="244" t="s">
        <v>15</v>
      </c>
      <c r="C16" s="570"/>
      <c r="Q16" s="338" t="s">
        <v>1329</v>
      </c>
    </row>
    <row r="17" spans="1:17" x14ac:dyDescent="0.2">
      <c r="A17" s="48" t="s">
        <v>16</v>
      </c>
      <c r="B17" s="244" t="s">
        <v>17</v>
      </c>
      <c r="C17" s="570"/>
      <c r="Q17" s="338" t="s">
        <v>1330</v>
      </c>
    </row>
    <row r="18" spans="1:17" ht="24" x14ac:dyDescent="0.2">
      <c r="A18" s="48" t="s">
        <v>18</v>
      </c>
      <c r="B18" s="244" t="s">
        <v>19</v>
      </c>
      <c r="C18" s="570"/>
    </row>
    <row r="19" spans="1:17" x14ac:dyDescent="0.2">
      <c r="A19" s="48" t="s">
        <v>20</v>
      </c>
      <c r="B19" s="244" t="s">
        <v>21</v>
      </c>
      <c r="C19" s="570"/>
    </row>
    <row r="20" spans="1:17" x14ac:dyDescent="0.2">
      <c r="A20" s="286"/>
      <c r="B20" s="51"/>
      <c r="C20" s="50"/>
    </row>
    <row r="21" spans="1:17" x14ac:dyDescent="0.2">
      <c r="A21" s="48" t="s">
        <v>22</v>
      </c>
      <c r="B21" s="49" t="s">
        <v>23</v>
      </c>
      <c r="C21" s="570"/>
    </row>
    <row r="22" spans="1:17" x14ac:dyDescent="0.2">
      <c r="A22" s="48" t="s">
        <v>24</v>
      </c>
      <c r="B22" s="49" t="s">
        <v>25</v>
      </c>
      <c r="C22" s="570"/>
    </row>
    <row r="23" spans="1:17" x14ac:dyDescent="0.2">
      <c r="A23" s="48" t="s">
        <v>26</v>
      </c>
      <c r="B23" s="49" t="s">
        <v>27</v>
      </c>
      <c r="C23" s="570"/>
    </row>
    <row r="24" spans="1:17" x14ac:dyDescent="0.2">
      <c r="A24" s="48" t="s">
        <v>28</v>
      </c>
      <c r="B24" s="49" t="s">
        <v>29</v>
      </c>
      <c r="C24" s="570"/>
    </row>
    <row r="25" spans="1:17" x14ac:dyDescent="0.2">
      <c r="A25" s="48" t="s">
        <v>30</v>
      </c>
      <c r="B25" s="49" t="s">
        <v>31</v>
      </c>
      <c r="C25" s="570"/>
    </row>
    <row r="26" spans="1:17" x14ac:dyDescent="0.2">
      <c r="A26" s="48" t="s">
        <v>32</v>
      </c>
      <c r="B26" s="49" t="s">
        <v>33</v>
      </c>
      <c r="C26" s="570"/>
    </row>
    <row r="27" spans="1:17" ht="24" x14ac:dyDescent="0.2">
      <c r="A27" s="48" t="s">
        <v>34</v>
      </c>
      <c r="B27" s="49" t="s">
        <v>35</v>
      </c>
      <c r="C27" s="570"/>
    </row>
    <row r="28" spans="1:17" x14ac:dyDescent="0.2">
      <c r="A28" s="48" t="s">
        <v>36</v>
      </c>
      <c r="B28" s="49" t="s">
        <v>37</v>
      </c>
      <c r="C28" s="570"/>
    </row>
    <row r="29" spans="1:17" x14ac:dyDescent="0.2">
      <c r="A29" s="48" t="s">
        <v>38</v>
      </c>
      <c r="B29" s="49" t="s">
        <v>39</v>
      </c>
      <c r="C29" s="570"/>
    </row>
    <row r="30" spans="1:17" x14ac:dyDescent="0.2">
      <c r="A30" s="48" t="s">
        <v>40</v>
      </c>
      <c r="B30" s="49" t="s">
        <v>41</v>
      </c>
      <c r="C30" s="570"/>
    </row>
    <row r="31" spans="1:17" x14ac:dyDescent="0.2">
      <c r="A31" s="286"/>
      <c r="B31" s="51"/>
      <c r="C31" s="50"/>
    </row>
    <row r="32" spans="1:17" ht="24" x14ac:dyDescent="0.2">
      <c r="A32" s="48" t="s">
        <v>42</v>
      </c>
      <c r="B32" s="49" t="s">
        <v>43</v>
      </c>
      <c r="C32" s="570"/>
    </row>
    <row r="33" spans="1:3" x14ac:dyDescent="0.2">
      <c r="A33" s="48" t="s">
        <v>44</v>
      </c>
      <c r="B33" s="49" t="s">
        <v>45</v>
      </c>
      <c r="C33" s="570"/>
    </row>
    <row r="34" spans="1:3" x14ac:dyDescent="0.2">
      <c r="A34" s="48" t="s">
        <v>46</v>
      </c>
      <c r="B34" s="49" t="s">
        <v>47</v>
      </c>
      <c r="C34" s="570"/>
    </row>
    <row r="35" spans="1:3" x14ac:dyDescent="0.2">
      <c r="A35" s="48" t="s">
        <v>48</v>
      </c>
      <c r="B35" s="49" t="s">
        <v>49</v>
      </c>
      <c r="C35" s="570"/>
    </row>
    <row r="36" spans="1:3" x14ac:dyDescent="0.2">
      <c r="A36" s="48" t="s">
        <v>50</v>
      </c>
      <c r="B36" s="49" t="s">
        <v>51</v>
      </c>
      <c r="C36" s="570"/>
    </row>
    <row r="37" spans="1:3" x14ac:dyDescent="0.2">
      <c r="A37" s="48" t="s">
        <v>1403</v>
      </c>
      <c r="B37" s="445" t="s">
        <v>1361</v>
      </c>
      <c r="C37" s="570"/>
    </row>
    <row r="38" spans="1:3" x14ac:dyDescent="0.2">
      <c r="A38" s="48" t="s">
        <v>1404</v>
      </c>
      <c r="B38" s="445" t="s">
        <v>1363</v>
      </c>
      <c r="C38" s="570"/>
    </row>
    <row r="39" spans="1:3" x14ac:dyDescent="0.2">
      <c r="A39" s="286"/>
      <c r="B39" s="51"/>
      <c r="C39" s="50"/>
    </row>
    <row r="40" spans="1:3" ht="24" x14ac:dyDescent="0.2">
      <c r="A40" s="48" t="s">
        <v>52</v>
      </c>
      <c r="B40" s="49" t="s">
        <v>1463</v>
      </c>
      <c r="C40" s="570"/>
    </row>
    <row r="41" spans="1:3" ht="24" x14ac:dyDescent="0.2">
      <c r="A41" s="48" t="s">
        <v>53</v>
      </c>
      <c r="B41" s="49" t="s">
        <v>1464</v>
      </c>
      <c r="C41" s="570"/>
    </row>
    <row r="42" spans="1:3" ht="24" x14ac:dyDescent="0.2">
      <c r="A42" s="48" t="s">
        <v>54</v>
      </c>
      <c r="B42" s="49" t="s">
        <v>1465</v>
      </c>
      <c r="C42" s="570"/>
    </row>
    <row r="43" spans="1:3" ht="24" x14ac:dyDescent="0.2">
      <c r="A43" s="48" t="s">
        <v>55</v>
      </c>
      <c r="B43" s="49" t="s">
        <v>1466</v>
      </c>
      <c r="C43" s="570"/>
    </row>
    <row r="44" spans="1:3" x14ac:dyDescent="0.2">
      <c r="A44" s="286"/>
      <c r="B44" s="51"/>
      <c r="C44" s="50"/>
    </row>
    <row r="45" spans="1:3" x14ac:dyDescent="0.2">
      <c r="A45" s="48" t="s">
        <v>56</v>
      </c>
      <c r="B45" s="49" t="s">
        <v>57</v>
      </c>
      <c r="C45" s="570"/>
    </row>
    <row r="46" spans="1:3" x14ac:dyDescent="0.2">
      <c r="A46" s="48" t="s">
        <v>58</v>
      </c>
      <c r="B46" s="49" t="s">
        <v>59</v>
      </c>
      <c r="C46" s="570"/>
    </row>
    <row r="47" spans="1:3" x14ac:dyDescent="0.2">
      <c r="A47" s="48" t="s">
        <v>60</v>
      </c>
      <c r="B47" s="49" t="s">
        <v>61</v>
      </c>
      <c r="C47" s="570"/>
    </row>
    <row r="48" spans="1:3" x14ac:dyDescent="0.2">
      <c r="A48" s="48" t="s">
        <v>62</v>
      </c>
      <c r="B48" s="49" t="s">
        <v>63</v>
      </c>
      <c r="C48" s="570"/>
    </row>
    <row r="49" spans="1:3" x14ac:dyDescent="0.2">
      <c r="A49" s="48" t="s">
        <v>64</v>
      </c>
      <c r="B49" s="49" t="s">
        <v>65</v>
      </c>
      <c r="C49" s="570"/>
    </row>
    <row r="50" spans="1:3" x14ac:dyDescent="0.2">
      <c r="A50" s="286"/>
      <c r="B50" s="51"/>
      <c r="C50" s="50"/>
    </row>
    <row r="51" spans="1:3" ht="24" x14ac:dyDescent="0.2">
      <c r="A51" s="48" t="s">
        <v>66</v>
      </c>
      <c r="B51" s="49" t="s">
        <v>1467</v>
      </c>
      <c r="C51" s="570"/>
    </row>
    <row r="52" spans="1:3" ht="24" x14ac:dyDescent="0.2">
      <c r="A52" s="48" t="s">
        <v>67</v>
      </c>
      <c r="B52" s="49" t="s">
        <v>1468</v>
      </c>
      <c r="C52" s="570"/>
    </row>
    <row r="53" spans="1:3" x14ac:dyDescent="0.2">
      <c r="A53" s="48" t="s">
        <v>68</v>
      </c>
      <c r="B53" s="49" t="s">
        <v>69</v>
      </c>
      <c r="C53" s="570"/>
    </row>
    <row r="54" spans="1:3" x14ac:dyDescent="0.2">
      <c r="A54" s="286"/>
      <c r="B54" s="51"/>
      <c r="C54" s="50"/>
    </row>
    <row r="55" spans="1:3" x14ac:dyDescent="0.2">
      <c r="A55" s="48" t="s">
        <v>70</v>
      </c>
      <c r="B55" s="49" t="s">
        <v>71</v>
      </c>
      <c r="C55" s="570"/>
    </row>
    <row r="56" spans="1:3" ht="24" x14ac:dyDescent="0.2">
      <c r="A56" s="48" t="s">
        <v>72</v>
      </c>
      <c r="B56" s="49" t="s">
        <v>73</v>
      </c>
      <c r="C56" s="570"/>
    </row>
    <row r="57" spans="1:3" x14ac:dyDescent="0.2">
      <c r="A57" s="48" t="s">
        <v>74</v>
      </c>
      <c r="B57" s="49" t="s">
        <v>75</v>
      </c>
      <c r="C57" s="570"/>
    </row>
    <row r="58" spans="1:3" x14ac:dyDescent="0.2">
      <c r="A58" s="1185" t="s">
        <v>100</v>
      </c>
      <c r="B58" s="1186"/>
      <c r="C58" s="50"/>
    </row>
    <row r="59" spans="1:3" x14ac:dyDescent="0.2">
      <c r="A59" s="48" t="s">
        <v>76</v>
      </c>
      <c r="B59" s="442" t="s">
        <v>1469</v>
      </c>
      <c r="C59" s="570"/>
    </row>
    <row r="60" spans="1:3" x14ac:dyDescent="0.2">
      <c r="A60" s="48" t="s">
        <v>77</v>
      </c>
      <c r="B60" s="442" t="s">
        <v>78</v>
      </c>
      <c r="C60" s="570"/>
    </row>
    <row r="61" spans="1:3" x14ac:dyDescent="0.2">
      <c r="A61" s="52" t="s">
        <v>79</v>
      </c>
      <c r="B61" s="443" t="s">
        <v>1470</v>
      </c>
      <c r="C61" s="570"/>
    </row>
    <row r="62" spans="1:3" x14ac:dyDescent="0.2">
      <c r="A62" s="286"/>
      <c r="B62" s="444"/>
      <c r="C62" s="50"/>
    </row>
    <row r="63" spans="1:3" x14ac:dyDescent="0.2">
      <c r="A63" s="48" t="s">
        <v>80</v>
      </c>
      <c r="B63" s="445" t="s">
        <v>81</v>
      </c>
      <c r="C63" s="570"/>
    </row>
    <row r="64" spans="1:3" x14ac:dyDescent="0.2">
      <c r="A64" s="48" t="s">
        <v>82</v>
      </c>
      <c r="B64" s="445" t="s">
        <v>83</v>
      </c>
      <c r="C64" s="570"/>
    </row>
    <row r="65" spans="1:3" x14ac:dyDescent="0.2">
      <c r="A65" s="53"/>
      <c r="B65" s="446"/>
      <c r="C65" s="53"/>
    </row>
    <row r="66" spans="1:3" ht="24" x14ac:dyDescent="0.2">
      <c r="A66" s="48" t="s">
        <v>101</v>
      </c>
      <c r="B66" s="445" t="s">
        <v>1381</v>
      </c>
      <c r="C66" s="570"/>
    </row>
    <row r="67" spans="1:3" x14ac:dyDescent="0.2">
      <c r="A67" s="53"/>
      <c r="B67" s="446"/>
      <c r="C67" s="53"/>
    </row>
    <row r="68" spans="1:3" ht="24" x14ac:dyDescent="0.2">
      <c r="A68" s="48" t="s">
        <v>84</v>
      </c>
      <c r="B68" s="445" t="s">
        <v>1383</v>
      </c>
      <c r="C68" s="570"/>
    </row>
    <row r="69" spans="1:3" ht="24" x14ac:dyDescent="0.2">
      <c r="A69" s="54" t="s">
        <v>85</v>
      </c>
      <c r="B69" s="445" t="s">
        <v>1385</v>
      </c>
      <c r="C69" s="570"/>
    </row>
    <row r="70" spans="1:3" x14ac:dyDescent="0.2">
      <c r="A70" s="286"/>
      <c r="B70" s="51"/>
      <c r="C70" s="50"/>
    </row>
    <row r="71" spans="1:3" x14ac:dyDescent="0.2">
      <c r="A71" s="48" t="s">
        <v>86</v>
      </c>
      <c r="B71" s="49" t="s">
        <v>87</v>
      </c>
      <c r="C71" s="570"/>
    </row>
    <row r="72" spans="1:3" x14ac:dyDescent="0.2">
      <c r="A72" s="286"/>
      <c r="B72" s="51"/>
      <c r="C72" s="50"/>
    </row>
    <row r="73" spans="1:3" x14ac:dyDescent="0.2">
      <c r="A73" s="48" t="s">
        <v>88</v>
      </c>
      <c r="B73" s="49" t="s">
        <v>89</v>
      </c>
      <c r="C73" s="570"/>
    </row>
    <row r="74" spans="1:3" x14ac:dyDescent="0.2">
      <c r="A74" s="286"/>
      <c r="B74" s="51"/>
      <c r="C74" s="50"/>
    </row>
    <row r="75" spans="1:3" x14ac:dyDescent="0.2">
      <c r="A75" s="48" t="s">
        <v>90</v>
      </c>
      <c r="B75" s="49" t="s">
        <v>91</v>
      </c>
      <c r="C75" s="570"/>
    </row>
    <row r="76" spans="1:3" x14ac:dyDescent="0.2">
      <c r="A76" s="48" t="s">
        <v>92</v>
      </c>
      <c r="B76" s="49" t="s">
        <v>93</v>
      </c>
      <c r="C76" s="570"/>
    </row>
    <row r="77" spans="1:3" ht="15" customHeight="1" x14ac:dyDescent="0.2">
      <c r="A77" s="286"/>
      <c r="B77" s="51"/>
      <c r="C77" s="50"/>
    </row>
    <row r="78" spans="1:3" x14ac:dyDescent="0.2">
      <c r="A78" s="48" t="s">
        <v>94</v>
      </c>
      <c r="B78" s="49" t="s">
        <v>95</v>
      </c>
      <c r="C78" s="570"/>
    </row>
  </sheetData>
  <mergeCells count="6">
    <mergeCell ref="A4:B4"/>
    <mergeCell ref="A6:C6"/>
    <mergeCell ref="A8:B8"/>
    <mergeCell ref="A13:B13"/>
    <mergeCell ref="A58:B58"/>
    <mergeCell ref="A5:B5"/>
  </mergeCells>
  <dataValidations count="1">
    <dataValidation type="list" allowBlank="1" showInputMessage="1" showErrorMessage="1" sqref="C4" xr:uid="{00000000-0002-0000-0300-000000000000}">
      <formula1>$Q$7:$Q$17</formula1>
    </dataValidation>
  </dataValidations>
  <pageMargins left="0.7" right="0.7" top="0.75" bottom="0.75" header="0.3" footer="0.3"/>
  <pageSetup paperSize="9" scale="63"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H30"/>
  <sheetViews>
    <sheetView showGridLines="0" zoomScaleNormal="100" zoomScaleSheetLayoutView="100" workbookViewId="0">
      <selection activeCell="C8" sqref="C8:C30"/>
    </sheetView>
  </sheetViews>
  <sheetFormatPr defaultColWidth="9.28515625" defaultRowHeight="11.25" x14ac:dyDescent="0.2"/>
  <cols>
    <col min="1" max="1" width="3.85546875" style="26" customWidth="1"/>
    <col min="2" max="2" width="48.28515625" style="25" bestFit="1" customWidth="1"/>
    <col min="3" max="3" width="21.85546875" style="25" bestFit="1" customWidth="1"/>
    <col min="4" max="4" width="5" style="25" customWidth="1"/>
    <col min="5" max="8" width="9.28515625" style="25"/>
    <col min="9" max="9" width="7.28515625" style="25" customWidth="1"/>
    <col min="10" max="16384" width="9.28515625" style="25"/>
  </cols>
  <sheetData>
    <row r="1" spans="1:7" s="21" customFormat="1" ht="10.15" customHeight="1" x14ac:dyDescent="0.2">
      <c r="A1" s="255" t="s">
        <v>102</v>
      </c>
      <c r="B1" s="255"/>
      <c r="C1" s="260"/>
    </row>
    <row r="2" spans="1:7" s="21" customFormat="1" ht="10.15" hidden="1" customHeight="1" x14ac:dyDescent="0.2">
      <c r="A2" s="255"/>
      <c r="B2" s="255"/>
      <c r="C2" s="260"/>
    </row>
    <row r="3" spans="1:7" s="21" customFormat="1" ht="10.15" hidden="1" customHeight="1" x14ac:dyDescent="0.2">
      <c r="A3" s="255"/>
      <c r="B3" s="255"/>
      <c r="C3" s="260"/>
    </row>
    <row r="4" spans="1:7" s="21" customFormat="1" ht="8.25" hidden="1" customHeight="1" x14ac:dyDescent="0.2">
      <c r="A4" s="255"/>
      <c r="B4" s="255"/>
      <c r="C4" s="260"/>
    </row>
    <row r="5" spans="1:7" ht="12.95" customHeight="1" x14ac:dyDescent="0.2">
      <c r="A5" s="261"/>
      <c r="B5" s="257"/>
      <c r="C5" s="274" t="s">
        <v>103</v>
      </c>
      <c r="E5" s="26"/>
      <c r="F5" s="26"/>
    </row>
    <row r="6" spans="1:7" x14ac:dyDescent="0.2">
      <c r="A6" s="263" t="s">
        <v>104</v>
      </c>
      <c r="B6" s="262"/>
      <c r="C6" s="262"/>
      <c r="D6" s="31"/>
      <c r="E6" s="32"/>
      <c r="G6" s="33"/>
    </row>
    <row r="7" spans="1:7" x14ac:dyDescent="0.2">
      <c r="A7" s="261"/>
      <c r="B7" s="262"/>
      <c r="C7" s="262"/>
      <c r="G7" s="34"/>
    </row>
    <row r="8" spans="1:7" ht="12" x14ac:dyDescent="0.2">
      <c r="A8" s="264">
        <v>1</v>
      </c>
      <c r="B8" s="259" t="s">
        <v>105</v>
      </c>
      <c r="C8" s="590"/>
      <c r="D8" s="37"/>
      <c r="G8" s="33"/>
    </row>
    <row r="9" spans="1:7" ht="12" x14ac:dyDescent="0.2">
      <c r="A9" s="264">
        <v>2</v>
      </c>
      <c r="B9" s="259" t="s">
        <v>106</v>
      </c>
      <c r="C9" s="590"/>
      <c r="D9" s="38"/>
      <c r="G9" s="33"/>
    </row>
    <row r="10" spans="1:7" ht="12" x14ac:dyDescent="0.2">
      <c r="A10" s="264">
        <v>3</v>
      </c>
      <c r="B10" s="259" t="s">
        <v>107</v>
      </c>
      <c r="C10" s="590"/>
      <c r="D10" s="38"/>
      <c r="G10" s="33"/>
    </row>
    <row r="11" spans="1:7" ht="12" x14ac:dyDescent="0.2">
      <c r="A11" s="264">
        <v>4</v>
      </c>
      <c r="B11" s="259" t="s">
        <v>108</v>
      </c>
      <c r="C11" s="590"/>
      <c r="D11" s="38"/>
      <c r="G11" s="33"/>
    </row>
    <row r="12" spans="1:7" ht="12" x14ac:dyDescent="0.2">
      <c r="A12" s="264">
        <v>5</v>
      </c>
      <c r="B12" s="259" t="s">
        <v>109</v>
      </c>
      <c r="C12" s="590"/>
      <c r="D12" s="38"/>
      <c r="G12" s="39"/>
    </row>
    <row r="13" spans="1:7" ht="12" x14ac:dyDescent="0.2">
      <c r="A13" s="264">
        <v>6</v>
      </c>
      <c r="B13" s="259" t="s">
        <v>110</v>
      </c>
      <c r="C13" s="590"/>
      <c r="D13" s="38"/>
      <c r="G13" s="39"/>
    </row>
    <row r="14" spans="1:7" s="40" customFormat="1" ht="12.6" customHeight="1" x14ac:dyDescent="0.2">
      <c r="A14" s="264">
        <v>7</v>
      </c>
      <c r="B14" s="259" t="s">
        <v>111</v>
      </c>
      <c r="C14" s="590"/>
      <c r="G14" s="25"/>
    </row>
    <row r="15" spans="1:7" s="40" customFormat="1" ht="12" x14ac:dyDescent="0.2">
      <c r="A15" s="264">
        <v>8</v>
      </c>
      <c r="B15" s="259" t="s">
        <v>112</v>
      </c>
      <c r="C15" s="590"/>
      <c r="G15" s="25"/>
    </row>
    <row r="16" spans="1:7" ht="12" x14ac:dyDescent="0.2">
      <c r="A16" s="264">
        <v>9</v>
      </c>
      <c r="B16" s="259" t="s">
        <v>113</v>
      </c>
      <c r="C16" s="590"/>
    </row>
    <row r="17" spans="1:8" ht="12" x14ac:dyDescent="0.2">
      <c r="A17" s="264">
        <v>10</v>
      </c>
      <c r="B17" s="259" t="s">
        <v>114</v>
      </c>
      <c r="C17" s="590"/>
    </row>
    <row r="18" spans="1:8" ht="12" x14ac:dyDescent="0.2">
      <c r="A18" s="264">
        <v>11</v>
      </c>
      <c r="B18" s="259" t="s">
        <v>115</v>
      </c>
      <c r="C18" s="590"/>
    </row>
    <row r="19" spans="1:8" ht="12" x14ac:dyDescent="0.2">
      <c r="A19" s="265">
        <v>12</v>
      </c>
      <c r="B19" s="266" t="s">
        <v>116</v>
      </c>
      <c r="C19" s="591">
        <f>SUM(C20:C27)</f>
        <v>0</v>
      </c>
      <c r="D19" s="38"/>
      <c r="H19" s="39"/>
    </row>
    <row r="20" spans="1:8" ht="12" x14ac:dyDescent="0.2">
      <c r="A20" s="264" t="s">
        <v>117</v>
      </c>
      <c r="B20" s="267" t="s">
        <v>118</v>
      </c>
      <c r="C20" s="590"/>
      <c r="D20" s="38"/>
      <c r="G20" s="33"/>
    </row>
    <row r="21" spans="1:8" ht="12" x14ac:dyDescent="0.2">
      <c r="A21" s="264" t="s">
        <v>119</v>
      </c>
      <c r="B21" s="267" t="s">
        <v>120</v>
      </c>
      <c r="C21" s="590"/>
      <c r="D21" s="38"/>
      <c r="G21" s="33"/>
    </row>
    <row r="22" spans="1:8" ht="12" x14ac:dyDescent="0.2">
      <c r="A22" s="264" t="s">
        <v>121</v>
      </c>
      <c r="B22" s="267" t="s">
        <v>122</v>
      </c>
      <c r="C22" s="590"/>
      <c r="G22" s="33"/>
    </row>
    <row r="23" spans="1:8" ht="12" x14ac:dyDescent="0.2">
      <c r="A23" s="264" t="s">
        <v>123</v>
      </c>
      <c r="B23" s="267" t="s">
        <v>124</v>
      </c>
      <c r="C23" s="590"/>
      <c r="G23" s="33"/>
    </row>
    <row r="24" spans="1:8" ht="12" x14ac:dyDescent="0.2">
      <c r="A24" s="264" t="s">
        <v>125</v>
      </c>
      <c r="B24" s="267" t="s">
        <v>126</v>
      </c>
      <c r="C24" s="590"/>
      <c r="G24" s="33"/>
    </row>
    <row r="25" spans="1:8" ht="12" x14ac:dyDescent="0.2">
      <c r="A25" s="264" t="s">
        <v>127</v>
      </c>
      <c r="B25" s="267" t="s">
        <v>128</v>
      </c>
      <c r="C25" s="590"/>
      <c r="G25" s="33"/>
    </row>
    <row r="26" spans="1:8" ht="12" x14ac:dyDescent="0.2">
      <c r="A26" s="264" t="s">
        <v>129</v>
      </c>
      <c r="B26" s="268" t="s">
        <v>130</v>
      </c>
      <c r="C26" s="590"/>
      <c r="D26" s="38"/>
      <c r="G26" s="33"/>
    </row>
    <row r="27" spans="1:8" s="43" customFormat="1" ht="12" x14ac:dyDescent="0.2">
      <c r="A27" s="264" t="s">
        <v>131</v>
      </c>
      <c r="B27" s="267" t="s">
        <v>132</v>
      </c>
      <c r="C27" s="590"/>
      <c r="D27" s="42"/>
      <c r="G27" s="44"/>
    </row>
    <row r="28" spans="1:8" ht="12" x14ac:dyDescent="0.2">
      <c r="A28" s="264">
        <v>13</v>
      </c>
      <c r="B28" s="269" t="s">
        <v>133</v>
      </c>
      <c r="C28" s="590"/>
      <c r="D28" s="38"/>
    </row>
    <row r="29" spans="1:8" ht="12" x14ac:dyDescent="0.2">
      <c r="A29" s="265"/>
      <c r="B29" s="270" t="s">
        <v>134</v>
      </c>
      <c r="C29" s="591">
        <f>SUM(C8:C18)+C19+C28</f>
        <v>0</v>
      </c>
      <c r="D29" s="38"/>
    </row>
    <row r="30" spans="1:8" ht="10.9" customHeight="1" x14ac:dyDescent="0.2">
      <c r="B30" s="46"/>
      <c r="C30" s="592"/>
    </row>
  </sheetData>
  <sheetProtection selectLockedCells="1" selectUnlockedCells="1"/>
  <printOptions horizontalCentered="1"/>
  <pageMargins left="0.19685039370078741" right="0.19685039370078741" top="0.59055118110236227" bottom="0.19685039370078741" header="0" footer="0"/>
  <pageSetup paperSize="9" scale="90"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C3" sqref="C3:C6"/>
    </sheetView>
  </sheetViews>
  <sheetFormatPr defaultRowHeight="12.75" x14ac:dyDescent="0.2"/>
  <cols>
    <col min="3" max="3" width="21.85546875" bestFit="1" customWidth="1"/>
  </cols>
  <sheetData>
    <row r="1" spans="1:3" x14ac:dyDescent="0.2">
      <c r="A1" s="1187" t="s">
        <v>1684</v>
      </c>
      <c r="B1" s="1188"/>
      <c r="C1" s="1189"/>
    </row>
    <row r="2" spans="1:3" x14ac:dyDescent="0.2">
      <c r="A2" s="1190" t="s">
        <v>103</v>
      </c>
      <c r="B2" s="1191"/>
      <c r="C2" s="1192"/>
    </row>
    <row r="3" spans="1:3" x14ac:dyDescent="0.2">
      <c r="A3" s="586"/>
      <c r="B3" s="587" t="s">
        <v>162</v>
      </c>
      <c r="C3" s="593">
        <f>C4+C5+C6</f>
        <v>0</v>
      </c>
    </row>
    <row r="4" spans="1:3" x14ac:dyDescent="0.2">
      <c r="A4" s="588" t="s">
        <v>117</v>
      </c>
      <c r="B4" s="589" t="s">
        <v>1685</v>
      </c>
      <c r="C4" s="594"/>
    </row>
    <row r="5" spans="1:3" x14ac:dyDescent="0.2">
      <c r="A5" s="588" t="s">
        <v>119</v>
      </c>
      <c r="B5" s="589" t="s">
        <v>1686</v>
      </c>
      <c r="C5" s="594"/>
    </row>
    <row r="6" spans="1:3" x14ac:dyDescent="0.2">
      <c r="A6" s="588" t="s">
        <v>121</v>
      </c>
      <c r="B6" s="589" t="s">
        <v>1687</v>
      </c>
      <c r="C6" s="594"/>
    </row>
  </sheetData>
  <mergeCells count="2">
    <mergeCell ref="A1:C1"/>
    <mergeCell ref="A2:C2"/>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N41"/>
  <sheetViews>
    <sheetView showGridLines="0" view="pageBreakPreview" zoomScaleNormal="100" zoomScaleSheetLayoutView="100" workbookViewId="0">
      <selection activeCell="B24" sqref="B24"/>
    </sheetView>
  </sheetViews>
  <sheetFormatPr defaultColWidth="9.28515625" defaultRowHeight="11.25" x14ac:dyDescent="0.2"/>
  <cols>
    <col min="1" max="1" width="4" style="26" customWidth="1"/>
    <col min="2" max="2" width="48.140625" style="25" customWidth="1"/>
    <col min="3" max="3" width="16.28515625" style="25" customWidth="1"/>
    <col min="4" max="4" width="5.5703125" style="25" customWidth="1"/>
    <col min="5" max="5" width="2.7109375" style="25" customWidth="1"/>
    <col min="6" max="6" width="15.28515625" style="25" customWidth="1"/>
    <col min="7" max="16384" width="9.28515625" style="25"/>
  </cols>
  <sheetData>
    <row r="1" spans="1:6" s="21" customFormat="1" x14ac:dyDescent="0.2">
      <c r="A1" s="248" t="s">
        <v>102</v>
      </c>
      <c r="B1" s="248"/>
      <c r="C1" s="249"/>
    </row>
    <row r="2" spans="1:6" s="21" customFormat="1" hidden="1" x14ac:dyDescent="0.2">
      <c r="A2" s="248"/>
      <c r="B2" s="248"/>
      <c r="C2" s="249"/>
    </row>
    <row r="3" spans="1:6" s="21" customFormat="1" hidden="1" x14ac:dyDescent="0.2">
      <c r="A3" s="248"/>
      <c r="B3" s="248"/>
      <c r="C3" s="249"/>
    </row>
    <row r="4" spans="1:6" s="21" customFormat="1" hidden="1" x14ac:dyDescent="0.2">
      <c r="A4" s="248"/>
      <c r="B4" s="248"/>
      <c r="C4" s="249"/>
    </row>
    <row r="5" spans="1:6" x14ac:dyDescent="0.2">
      <c r="A5" s="250"/>
      <c r="B5" s="251"/>
      <c r="C5" s="337" t="s">
        <v>103</v>
      </c>
      <c r="E5" s="26"/>
    </row>
    <row r="6" spans="1:6" x14ac:dyDescent="0.2">
      <c r="A6" s="252" t="s">
        <v>135</v>
      </c>
      <c r="B6" s="253"/>
      <c r="C6" s="253"/>
      <c r="D6" s="31"/>
    </row>
    <row r="7" spans="1:6" x14ac:dyDescent="0.2">
      <c r="A7" s="252"/>
      <c r="B7" s="253"/>
      <c r="C7" s="254"/>
    </row>
    <row r="8" spans="1:6" ht="12" x14ac:dyDescent="0.2">
      <c r="A8" s="57">
        <v>14</v>
      </c>
      <c r="B8" s="35" t="s">
        <v>136</v>
      </c>
      <c r="C8" s="595"/>
      <c r="F8" s="33"/>
    </row>
    <row r="9" spans="1:6" ht="12" x14ac:dyDescent="0.2">
      <c r="A9" s="57">
        <v>15</v>
      </c>
      <c r="B9" s="35" t="s">
        <v>137</v>
      </c>
      <c r="C9" s="596"/>
      <c r="F9" s="33"/>
    </row>
    <row r="10" spans="1:6" ht="12" x14ac:dyDescent="0.2">
      <c r="A10" s="57">
        <v>16</v>
      </c>
      <c r="B10" s="35" t="s">
        <v>138</v>
      </c>
      <c r="C10" s="596"/>
      <c r="F10" s="33"/>
    </row>
    <row r="11" spans="1:6" ht="12" x14ac:dyDescent="0.2">
      <c r="A11" s="57">
        <v>17</v>
      </c>
      <c r="B11" s="35" t="s">
        <v>139</v>
      </c>
      <c r="C11" s="596"/>
      <c r="F11" s="33"/>
    </row>
    <row r="12" spans="1:6" ht="12" x14ac:dyDescent="0.2">
      <c r="A12" s="57">
        <v>18</v>
      </c>
      <c r="B12" s="35" t="s">
        <v>140</v>
      </c>
      <c r="C12" s="596"/>
      <c r="F12" s="33"/>
    </row>
    <row r="13" spans="1:6" ht="12" x14ac:dyDescent="0.2">
      <c r="A13" s="59">
        <v>19</v>
      </c>
      <c r="B13" s="45" t="s">
        <v>109</v>
      </c>
      <c r="C13" s="597">
        <f>SUM(C14:C16)</f>
        <v>0</v>
      </c>
      <c r="F13" s="33"/>
    </row>
    <row r="14" spans="1:6" ht="12" x14ac:dyDescent="0.2">
      <c r="A14" s="57" t="s">
        <v>117</v>
      </c>
      <c r="B14" s="60" t="s">
        <v>141</v>
      </c>
      <c r="C14" s="596"/>
      <c r="F14" s="33"/>
    </row>
    <row r="15" spans="1:6" ht="12" x14ac:dyDescent="0.2">
      <c r="A15" s="57" t="s">
        <v>142</v>
      </c>
      <c r="B15" s="60" t="s">
        <v>143</v>
      </c>
      <c r="C15" s="596"/>
      <c r="F15" s="33"/>
    </row>
    <row r="16" spans="1:6" ht="12" x14ac:dyDescent="0.2">
      <c r="A16" s="57" t="s">
        <v>121</v>
      </c>
      <c r="B16" s="60" t="s">
        <v>132</v>
      </c>
      <c r="C16" s="596"/>
      <c r="F16" s="33"/>
    </row>
    <row r="17" spans="1:6" ht="12" x14ac:dyDescent="0.2">
      <c r="A17" s="57">
        <v>20</v>
      </c>
      <c r="B17" s="35" t="s">
        <v>144</v>
      </c>
      <c r="C17" s="596"/>
      <c r="F17" s="61"/>
    </row>
    <row r="18" spans="1:6" ht="12" x14ac:dyDescent="0.2">
      <c r="A18" s="59">
        <v>21</v>
      </c>
      <c r="B18" s="45" t="s">
        <v>145</v>
      </c>
      <c r="C18" s="597">
        <f>SUM(C19:C25)</f>
        <v>0</v>
      </c>
      <c r="F18" s="62"/>
    </row>
    <row r="19" spans="1:6" ht="12" x14ac:dyDescent="0.2">
      <c r="A19" s="57" t="s">
        <v>117</v>
      </c>
      <c r="B19" s="60" t="s">
        <v>146</v>
      </c>
      <c r="C19" s="596"/>
      <c r="F19" s="63"/>
    </row>
    <row r="20" spans="1:6" ht="12" x14ac:dyDescent="0.2">
      <c r="A20" s="57" t="s">
        <v>119</v>
      </c>
      <c r="B20" s="60" t="s">
        <v>147</v>
      </c>
      <c r="C20" s="596"/>
      <c r="F20" s="64"/>
    </row>
    <row r="21" spans="1:6" ht="12" x14ac:dyDescent="0.2">
      <c r="A21" s="57" t="s">
        <v>121</v>
      </c>
      <c r="B21" s="60" t="s">
        <v>148</v>
      </c>
      <c r="C21" s="596"/>
      <c r="F21" s="64"/>
    </row>
    <row r="22" spans="1:6" ht="12" x14ac:dyDescent="0.2">
      <c r="A22" s="57" t="s">
        <v>123</v>
      </c>
      <c r="B22" s="60" t="s">
        <v>149</v>
      </c>
      <c r="C22" s="596"/>
    </row>
    <row r="23" spans="1:6" ht="12" x14ac:dyDescent="0.2">
      <c r="A23" s="57" t="s">
        <v>125</v>
      </c>
      <c r="B23" s="60" t="s">
        <v>150</v>
      </c>
      <c r="C23" s="596"/>
    </row>
    <row r="24" spans="1:6" ht="19.5" customHeight="1" x14ac:dyDescent="0.2">
      <c r="A24" s="57" t="s">
        <v>127</v>
      </c>
      <c r="B24" s="60" t="s">
        <v>1689</v>
      </c>
      <c r="C24" s="596"/>
    </row>
    <row r="25" spans="1:6" ht="12" x14ac:dyDescent="0.2">
      <c r="A25" s="57" t="s">
        <v>129</v>
      </c>
      <c r="B25" s="60" t="s">
        <v>132</v>
      </c>
      <c r="C25" s="596"/>
      <c r="F25" s="76"/>
    </row>
    <row r="26" spans="1:6" ht="18" customHeight="1" x14ac:dyDescent="0.2">
      <c r="A26" s="57">
        <v>22</v>
      </c>
      <c r="B26" s="35" t="s">
        <v>151</v>
      </c>
      <c r="C26" s="596"/>
      <c r="F26" s="33"/>
    </row>
    <row r="27" spans="1:6" ht="12" x14ac:dyDescent="0.2">
      <c r="A27" s="45"/>
      <c r="B27" s="45" t="s">
        <v>152</v>
      </c>
      <c r="C27" s="597">
        <f>SUM(C8:C12)+C13+C17+C18+C26</f>
        <v>0</v>
      </c>
      <c r="F27" s="33"/>
    </row>
    <row r="28" spans="1:6" ht="12" x14ac:dyDescent="0.2">
      <c r="A28" s="57" t="s">
        <v>153</v>
      </c>
      <c r="B28" s="35"/>
      <c r="C28" s="598"/>
      <c r="D28" s="33"/>
      <c r="F28" s="76"/>
    </row>
    <row r="29" spans="1:6" ht="12" x14ac:dyDescent="0.2">
      <c r="A29" s="57">
        <v>23</v>
      </c>
      <c r="B29" s="35" t="s">
        <v>154</v>
      </c>
      <c r="C29" s="596"/>
      <c r="F29" s="65"/>
    </row>
    <row r="30" spans="1:6" ht="12" x14ac:dyDescent="0.2">
      <c r="A30" s="57"/>
      <c r="B30" s="35" t="s">
        <v>155</v>
      </c>
      <c r="C30" s="596"/>
    </row>
    <row r="31" spans="1:6" ht="12" x14ac:dyDescent="0.2">
      <c r="A31" s="57">
        <v>24</v>
      </c>
      <c r="B31" s="35" t="s">
        <v>156</v>
      </c>
      <c r="C31" s="596"/>
    </row>
    <row r="32" spans="1:6" ht="12" x14ac:dyDescent="0.2">
      <c r="A32" s="59">
        <v>25</v>
      </c>
      <c r="B32" s="45" t="s">
        <v>157</v>
      </c>
      <c r="C32" s="597">
        <f>SUM(C33:C34)</f>
        <v>0</v>
      </c>
    </row>
    <row r="33" spans="1:14" ht="12" x14ac:dyDescent="0.2">
      <c r="A33" s="57" t="s">
        <v>117</v>
      </c>
      <c r="B33" s="35" t="s">
        <v>158</v>
      </c>
      <c r="C33" s="596"/>
    </row>
    <row r="34" spans="1:14" ht="12" x14ac:dyDescent="0.2">
      <c r="A34" s="57" t="s">
        <v>119</v>
      </c>
      <c r="B34" s="35" t="s">
        <v>159</v>
      </c>
      <c r="C34" s="596"/>
    </row>
    <row r="35" spans="1:14" ht="12" x14ac:dyDescent="0.2">
      <c r="A35" s="57">
        <v>26</v>
      </c>
      <c r="B35" s="35" t="s">
        <v>160</v>
      </c>
      <c r="C35" s="596"/>
      <c r="E35" s="43"/>
      <c r="F35" s="43"/>
      <c r="G35" s="43"/>
      <c r="H35" s="43"/>
      <c r="I35" s="43"/>
      <c r="J35" s="43"/>
      <c r="K35" s="43"/>
      <c r="L35" s="43"/>
      <c r="M35" s="43"/>
      <c r="N35" s="43"/>
    </row>
    <row r="36" spans="1:14" ht="12" x14ac:dyDescent="0.2">
      <c r="A36" s="45"/>
      <c r="B36" s="45" t="s">
        <v>161</v>
      </c>
      <c r="C36" s="597">
        <f>SUM(C29+C31+C32+C35)</f>
        <v>0</v>
      </c>
    </row>
    <row r="37" spans="1:14" x14ac:dyDescent="0.2">
      <c r="B37" s="66"/>
    </row>
    <row r="38" spans="1:14" s="67" customFormat="1" ht="27" customHeight="1" x14ac:dyDescent="0.2"/>
    <row r="39" spans="1:14" s="67" customFormat="1" ht="27.75" customHeight="1" x14ac:dyDescent="0.2"/>
    <row r="40" spans="1:14" s="67" customFormat="1" ht="14.25" x14ac:dyDescent="0.2"/>
    <row r="41" spans="1:14" x14ac:dyDescent="0.2">
      <c r="A41" s="25"/>
    </row>
  </sheetData>
  <sheetProtection selectLockedCells="1" selectUnlockedCells="1"/>
  <printOptions horizontalCentered="1"/>
  <pageMargins left="0.19685039370078741" right="0.19685039370078741" top="0.59055118110236227" bottom="0.19685039370078741" header="0" footer="0"/>
  <pageSetup paperSize="9" scale="90" orientation="portrait" r:id="rId1"/>
  <colBreaks count="1" manualBreakCount="1">
    <brk id="3"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9"/>
  <dimension ref="A1:J60"/>
  <sheetViews>
    <sheetView showGridLines="0" view="pageBreakPreview" zoomScaleNormal="100" zoomScaleSheetLayoutView="100" workbookViewId="0">
      <pane ySplit="7" topLeftCell="A30" activePane="bottomLeft" state="frozen"/>
      <selection activeCell="C37" sqref="C37"/>
      <selection pane="bottomLeft" activeCell="C8" sqref="C8:J60"/>
    </sheetView>
  </sheetViews>
  <sheetFormatPr defaultColWidth="9.28515625" defaultRowHeight="11.25" x14ac:dyDescent="0.2"/>
  <cols>
    <col min="1" max="1" width="6.28515625" style="25" customWidth="1"/>
    <col min="2" max="2" width="64.85546875" style="25" bestFit="1" customWidth="1"/>
    <col min="3" max="3" width="12.7109375" style="25" customWidth="1"/>
    <col min="4" max="4" width="18" style="25" customWidth="1"/>
    <col min="5" max="5" width="22.28515625" style="25" customWidth="1"/>
    <col min="6" max="6" width="16.28515625" style="25" customWidth="1"/>
    <col min="7" max="8" width="14.85546875" style="25" customWidth="1"/>
    <col min="9" max="9" width="17.85546875" style="25" customWidth="1"/>
    <col min="10" max="10" width="18.28515625" style="25" customWidth="1"/>
    <col min="11" max="16384" width="9.28515625" style="25"/>
  </cols>
  <sheetData>
    <row r="1" spans="1:10" s="21" customFormat="1" x14ac:dyDescent="0.2">
      <c r="A1" s="255" t="s">
        <v>1445</v>
      </c>
      <c r="B1" s="256"/>
      <c r="C1" s="256"/>
      <c r="D1" s="271"/>
      <c r="E1" s="271"/>
      <c r="F1" s="271"/>
      <c r="G1" s="271"/>
      <c r="H1" s="271"/>
      <c r="I1" s="272"/>
      <c r="J1" s="273"/>
    </row>
    <row r="2" spans="1:10" s="21" customFormat="1" x14ac:dyDescent="0.2">
      <c r="A2" s="255"/>
      <c r="B2" s="255"/>
      <c r="C2" s="255"/>
      <c r="D2" s="255"/>
      <c r="E2" s="255"/>
      <c r="F2" s="255"/>
      <c r="G2" s="255"/>
      <c r="H2" s="255"/>
      <c r="I2" s="260"/>
      <c r="J2" s="273"/>
    </row>
    <row r="3" spans="1:10" s="21" customFormat="1" x14ac:dyDescent="0.2">
      <c r="A3" s="257"/>
      <c r="B3" s="257"/>
      <c r="C3" s="257"/>
      <c r="D3" s="257"/>
      <c r="E3" s="257"/>
      <c r="F3" s="257"/>
      <c r="G3" s="257"/>
      <c r="H3" s="257"/>
      <c r="I3" s="257"/>
      <c r="J3" s="464" t="s">
        <v>103</v>
      </c>
    </row>
    <row r="4" spans="1:10" s="21" customFormat="1" x14ac:dyDescent="0.2">
      <c r="A4" s="257"/>
      <c r="B4" s="257"/>
      <c r="C4" s="257"/>
      <c r="D4" s="257"/>
      <c r="E4" s="257"/>
      <c r="F4" s="257"/>
      <c r="G4" s="257"/>
      <c r="H4" s="257"/>
      <c r="I4" s="257"/>
      <c r="J4" s="257"/>
    </row>
    <row r="5" spans="1:10" s="21" customFormat="1" x14ac:dyDescent="0.2">
      <c r="A5" s="257"/>
      <c r="B5" s="257"/>
      <c r="C5" s="257"/>
      <c r="D5" s="257"/>
      <c r="E5" s="257"/>
      <c r="F5" s="257"/>
      <c r="G5" s="257"/>
      <c r="H5" s="257"/>
      <c r="I5" s="257"/>
      <c r="J5" s="257"/>
    </row>
    <row r="6" spans="1:10" ht="12" x14ac:dyDescent="0.2">
      <c r="A6" s="274" t="s">
        <v>163</v>
      </c>
      <c r="B6" s="275"/>
      <c r="C6" s="275"/>
      <c r="D6" s="275"/>
      <c r="E6" s="275"/>
      <c r="F6" s="275"/>
      <c r="G6" s="275"/>
      <c r="H6" s="275"/>
      <c r="I6" s="275"/>
      <c r="J6" s="275"/>
    </row>
    <row r="7" spans="1:10" ht="42.75" customHeight="1" x14ac:dyDescent="0.2">
      <c r="A7" s="276"/>
      <c r="B7" s="276"/>
      <c r="C7" s="277" t="s">
        <v>164</v>
      </c>
      <c r="D7" s="277" t="s">
        <v>165</v>
      </c>
      <c r="E7" s="277" t="s">
        <v>166</v>
      </c>
      <c r="F7" s="277" t="s">
        <v>167</v>
      </c>
      <c r="G7" s="277" t="s">
        <v>168</v>
      </c>
      <c r="H7" s="277" t="s">
        <v>169</v>
      </c>
      <c r="I7" s="277" t="s">
        <v>170</v>
      </c>
      <c r="J7" s="277" t="s">
        <v>171</v>
      </c>
    </row>
    <row r="8" spans="1:10" ht="12" x14ac:dyDescent="0.2">
      <c r="A8" s="258">
        <v>1</v>
      </c>
      <c r="B8" s="259" t="s">
        <v>172</v>
      </c>
      <c r="C8" s="599"/>
      <c r="D8" s="600">
        <f>SUM(D18:D19)</f>
        <v>0</v>
      </c>
      <c r="E8" s="600">
        <f>SUM(E23:E27)</f>
        <v>0</v>
      </c>
      <c r="F8" s="601"/>
      <c r="G8" s="600">
        <f>SUM(G30:G36)</f>
        <v>0</v>
      </c>
      <c r="H8" s="600">
        <f>SUM(H39:H41)</f>
        <v>0</v>
      </c>
      <c r="I8" s="601"/>
      <c r="J8" s="600">
        <f>SUM(J44:J46)</f>
        <v>0</v>
      </c>
    </row>
    <row r="9" spans="1:10" ht="12" x14ac:dyDescent="0.2">
      <c r="A9" s="258">
        <v>2</v>
      </c>
      <c r="B9" s="259" t="s">
        <v>173</v>
      </c>
      <c r="C9" s="602"/>
      <c r="D9" s="601"/>
      <c r="E9" s="601"/>
      <c r="F9" s="601"/>
      <c r="G9" s="601"/>
      <c r="H9" s="599"/>
      <c r="I9" s="601"/>
      <c r="J9" s="601"/>
    </row>
    <row r="10" spans="1:10" ht="12" x14ac:dyDescent="0.2">
      <c r="A10" s="258">
        <v>3</v>
      </c>
      <c r="B10" s="259" t="s">
        <v>174</v>
      </c>
      <c r="C10" s="602"/>
      <c r="D10" s="601"/>
      <c r="E10" s="601"/>
      <c r="F10" s="601"/>
      <c r="G10" s="601"/>
      <c r="H10" s="601"/>
      <c r="I10" s="601"/>
      <c r="J10" s="601"/>
    </row>
    <row r="11" spans="1:10" ht="12" x14ac:dyDescent="0.2">
      <c r="A11" s="258">
        <v>4</v>
      </c>
      <c r="B11" s="259" t="s">
        <v>175</v>
      </c>
      <c r="C11" s="602"/>
      <c r="D11" s="601"/>
      <c r="E11" s="601"/>
      <c r="F11" s="601"/>
      <c r="G11" s="601"/>
      <c r="H11" s="601"/>
      <c r="I11" s="601"/>
      <c r="J11" s="601"/>
    </row>
    <row r="12" spans="1:10" ht="12" x14ac:dyDescent="0.2">
      <c r="A12" s="258">
        <v>5</v>
      </c>
      <c r="B12" s="259" t="s">
        <v>176</v>
      </c>
      <c r="C12" s="602"/>
      <c r="D12" s="601"/>
      <c r="E12" s="601"/>
      <c r="F12" s="601"/>
      <c r="G12" s="601"/>
      <c r="H12" s="601"/>
      <c r="I12" s="601"/>
      <c r="J12" s="601"/>
    </row>
    <row r="13" spans="1:10" ht="12" x14ac:dyDescent="0.2">
      <c r="A13" s="258">
        <v>6</v>
      </c>
      <c r="B13" s="259" t="s">
        <v>177</v>
      </c>
      <c r="C13" s="602"/>
      <c r="D13" s="601"/>
      <c r="E13" s="601"/>
      <c r="F13" s="601"/>
      <c r="G13" s="601"/>
      <c r="H13" s="601"/>
      <c r="I13" s="601"/>
      <c r="J13" s="601"/>
    </row>
    <row r="14" spans="1:10" ht="12" x14ac:dyDescent="0.2">
      <c r="A14" s="257"/>
      <c r="B14" s="257"/>
      <c r="C14" s="599"/>
      <c r="D14" s="600">
        <f>D8+D9-D10-D11-D12-D13</f>
        <v>0</v>
      </c>
      <c r="E14" s="600">
        <f t="shared" ref="E14:J14" si="0">E8+E9-E10-E11-E12-E13</f>
        <v>0</v>
      </c>
      <c r="F14" s="600">
        <f>F8+F9-F10-F11-F12-F13</f>
        <v>0</v>
      </c>
      <c r="G14" s="600">
        <f t="shared" si="0"/>
        <v>0</v>
      </c>
      <c r="H14" s="600">
        <f>H8-H10-H11-H12-H13</f>
        <v>0</v>
      </c>
      <c r="I14" s="600">
        <f t="shared" si="0"/>
        <v>0</v>
      </c>
      <c r="J14" s="600">
        <f t="shared" si="0"/>
        <v>0</v>
      </c>
    </row>
    <row r="15" spans="1:10" ht="12" x14ac:dyDescent="0.2">
      <c r="A15" s="278" t="s">
        <v>178</v>
      </c>
      <c r="B15" s="275"/>
      <c r="C15" s="599"/>
      <c r="D15" s="599"/>
      <c r="E15" s="599"/>
      <c r="F15" s="599"/>
      <c r="G15" s="599"/>
      <c r="H15" s="599"/>
      <c r="I15" s="599"/>
      <c r="J15" s="599"/>
    </row>
    <row r="16" spans="1:10" x14ac:dyDescent="0.2">
      <c r="A16" s="257"/>
      <c r="B16" s="257"/>
      <c r="C16" s="599"/>
      <c r="D16" s="599"/>
      <c r="E16" s="599"/>
      <c r="F16" s="599"/>
      <c r="G16" s="599"/>
      <c r="H16" s="599"/>
      <c r="I16" s="599"/>
      <c r="J16" s="599"/>
    </row>
    <row r="17" spans="1:10" ht="12" x14ac:dyDescent="0.2">
      <c r="A17" s="258"/>
      <c r="B17" s="259" t="s">
        <v>179</v>
      </c>
      <c r="C17" s="599"/>
      <c r="D17" s="599"/>
      <c r="E17" s="599"/>
      <c r="F17" s="599"/>
      <c r="G17" s="599"/>
      <c r="H17" s="599"/>
      <c r="I17" s="599"/>
      <c r="J17" s="599"/>
    </row>
    <row r="18" spans="1:10" ht="12" x14ac:dyDescent="0.2">
      <c r="A18" s="258">
        <v>1</v>
      </c>
      <c r="B18" s="259" t="s">
        <v>162</v>
      </c>
      <c r="C18" s="599"/>
      <c r="D18" s="603"/>
      <c r="E18" s="599"/>
      <c r="F18" s="599"/>
      <c r="G18" s="599"/>
      <c r="H18" s="599"/>
      <c r="I18" s="599"/>
      <c r="J18" s="599"/>
    </row>
    <row r="19" spans="1:10" ht="12" x14ac:dyDescent="0.2">
      <c r="A19" s="258">
        <v>2</v>
      </c>
      <c r="B19" s="259" t="s">
        <v>180</v>
      </c>
      <c r="C19" s="599"/>
      <c r="D19" s="603"/>
      <c r="E19" s="599"/>
      <c r="F19" s="599"/>
      <c r="G19" s="599"/>
      <c r="H19" s="599"/>
      <c r="I19" s="599"/>
      <c r="J19" s="599"/>
    </row>
    <row r="20" spans="1:10" ht="12" x14ac:dyDescent="0.2">
      <c r="A20" s="258" t="s">
        <v>117</v>
      </c>
      <c r="B20" s="259" t="s">
        <v>181</v>
      </c>
      <c r="C20" s="599"/>
      <c r="D20" s="603"/>
      <c r="E20" s="599"/>
      <c r="F20" s="599"/>
      <c r="G20" s="599"/>
      <c r="H20" s="599"/>
      <c r="I20" s="599"/>
      <c r="J20" s="599"/>
    </row>
    <row r="21" spans="1:10" x14ac:dyDescent="0.2">
      <c r="A21" s="257"/>
      <c r="B21" s="257"/>
      <c r="C21" s="599"/>
      <c r="D21" s="599"/>
      <c r="E21" s="599"/>
      <c r="F21" s="599"/>
      <c r="G21" s="599"/>
      <c r="H21" s="599"/>
      <c r="I21" s="599"/>
      <c r="J21" s="599"/>
    </row>
    <row r="22" spans="1:10" s="76" customFormat="1" ht="12" x14ac:dyDescent="0.2">
      <c r="A22" s="258"/>
      <c r="B22" s="259" t="s">
        <v>182</v>
      </c>
      <c r="C22" s="599"/>
      <c r="D22" s="599"/>
      <c r="E22" s="599"/>
      <c r="F22" s="599"/>
      <c r="G22" s="599"/>
      <c r="H22" s="599"/>
      <c r="I22" s="599"/>
      <c r="J22" s="599"/>
    </row>
    <row r="23" spans="1:10" s="76" customFormat="1" ht="12" x14ac:dyDescent="0.2">
      <c r="A23" s="258">
        <v>1</v>
      </c>
      <c r="B23" s="259" t="s">
        <v>108</v>
      </c>
      <c r="C23" s="599"/>
      <c r="D23" s="599"/>
      <c r="E23" s="603"/>
      <c r="F23" s="599"/>
      <c r="G23" s="599"/>
      <c r="H23" s="599"/>
      <c r="I23" s="599"/>
      <c r="J23" s="599"/>
    </row>
    <row r="24" spans="1:10" s="76" customFormat="1" ht="12" x14ac:dyDescent="0.2">
      <c r="A24" s="258">
        <v>2</v>
      </c>
      <c r="B24" s="259" t="s">
        <v>109</v>
      </c>
      <c r="C24" s="599"/>
      <c r="D24" s="599"/>
      <c r="E24" s="603"/>
      <c r="F24" s="599"/>
      <c r="G24" s="599"/>
      <c r="H24" s="599"/>
      <c r="I24" s="599"/>
      <c r="J24" s="599"/>
    </row>
    <row r="25" spans="1:10" s="76" customFormat="1" ht="12" x14ac:dyDescent="0.2">
      <c r="A25" s="258">
        <v>3</v>
      </c>
      <c r="B25" s="259" t="s">
        <v>110</v>
      </c>
      <c r="C25" s="599"/>
      <c r="D25" s="599"/>
      <c r="E25" s="603"/>
      <c r="F25" s="599"/>
      <c r="G25" s="599"/>
      <c r="H25" s="599"/>
      <c r="I25" s="599"/>
      <c r="J25" s="599"/>
    </row>
    <row r="26" spans="1:10" s="76" customFormat="1" ht="12" x14ac:dyDescent="0.2">
      <c r="A26" s="258">
        <v>4</v>
      </c>
      <c r="B26" s="259" t="s">
        <v>111</v>
      </c>
      <c r="C26" s="599"/>
      <c r="D26" s="599"/>
      <c r="E26" s="603"/>
      <c r="F26" s="599"/>
      <c r="G26" s="599"/>
      <c r="H26" s="599"/>
      <c r="I26" s="599"/>
      <c r="J26" s="599"/>
    </row>
    <row r="27" spans="1:10" s="76" customFormat="1" ht="12" x14ac:dyDescent="0.2">
      <c r="A27" s="258">
        <v>5</v>
      </c>
      <c r="B27" s="259" t="s">
        <v>183</v>
      </c>
      <c r="C27" s="599"/>
      <c r="D27" s="599"/>
      <c r="E27" s="603"/>
      <c r="F27" s="599"/>
      <c r="G27" s="599"/>
      <c r="H27" s="599"/>
      <c r="I27" s="599"/>
      <c r="J27" s="599"/>
    </row>
    <row r="28" spans="1:10" s="76" customFormat="1" ht="12" x14ac:dyDescent="0.2">
      <c r="A28" s="258"/>
      <c r="B28" s="259"/>
      <c r="C28" s="599"/>
      <c r="D28" s="599"/>
      <c r="E28" s="599"/>
      <c r="F28" s="599"/>
      <c r="G28" s="599"/>
      <c r="H28" s="599"/>
      <c r="I28" s="599"/>
      <c r="J28" s="599"/>
    </row>
    <row r="29" spans="1:10" ht="12" x14ac:dyDescent="0.2">
      <c r="A29" s="258"/>
      <c r="B29" s="259" t="s">
        <v>184</v>
      </c>
      <c r="C29" s="599"/>
      <c r="D29" s="599"/>
      <c r="E29" s="599"/>
      <c r="F29" s="599"/>
      <c r="G29" s="599"/>
      <c r="H29" s="599"/>
      <c r="I29" s="599"/>
      <c r="J29" s="599"/>
    </row>
    <row r="30" spans="1:10" ht="12" x14ac:dyDescent="0.2">
      <c r="A30" s="258">
        <v>1</v>
      </c>
      <c r="B30" s="259" t="s">
        <v>185</v>
      </c>
      <c r="C30" s="599"/>
      <c r="D30" s="599"/>
      <c r="E30" s="599"/>
      <c r="F30" s="599"/>
      <c r="G30" s="603"/>
      <c r="H30" s="599"/>
      <c r="I30" s="599"/>
      <c r="J30" s="599"/>
    </row>
    <row r="31" spans="1:10" ht="12" x14ac:dyDescent="0.2">
      <c r="A31" s="258">
        <v>2</v>
      </c>
      <c r="B31" s="259" t="s">
        <v>186</v>
      </c>
      <c r="C31" s="599"/>
      <c r="D31" s="599"/>
      <c r="E31" s="599"/>
      <c r="F31" s="599"/>
      <c r="G31" s="603"/>
      <c r="H31" s="599"/>
      <c r="I31" s="599"/>
      <c r="J31" s="599"/>
    </row>
    <row r="32" spans="1:10" ht="12" x14ac:dyDescent="0.2">
      <c r="A32" s="258">
        <v>3</v>
      </c>
      <c r="B32" s="259" t="s">
        <v>187</v>
      </c>
      <c r="C32" s="599"/>
      <c r="D32" s="599"/>
      <c r="E32" s="599"/>
      <c r="F32" s="599"/>
      <c r="G32" s="603"/>
      <c r="H32" s="599"/>
      <c r="I32" s="599"/>
      <c r="J32" s="599"/>
    </row>
    <row r="33" spans="1:10" ht="12" x14ac:dyDescent="0.2">
      <c r="A33" s="258">
        <v>4</v>
      </c>
      <c r="B33" s="259" t="s">
        <v>1559</v>
      </c>
      <c r="C33" s="599"/>
      <c r="D33" s="599"/>
      <c r="E33" s="599"/>
      <c r="F33" s="599"/>
      <c r="G33" s="603"/>
      <c r="H33" s="599"/>
      <c r="I33" s="599"/>
      <c r="J33" s="599"/>
    </row>
    <row r="34" spans="1:10" ht="12" x14ac:dyDescent="0.2">
      <c r="A34" s="258">
        <v>5</v>
      </c>
      <c r="B34" s="259" t="s">
        <v>188</v>
      </c>
      <c r="C34" s="599"/>
      <c r="D34" s="599"/>
      <c r="E34" s="599"/>
      <c r="F34" s="599"/>
      <c r="G34" s="603"/>
      <c r="H34" s="599"/>
      <c r="I34" s="599"/>
      <c r="J34" s="599"/>
    </row>
    <row r="35" spans="1:10" ht="23.65" customHeight="1" x14ac:dyDescent="0.2">
      <c r="A35" s="258">
        <v>6</v>
      </c>
      <c r="B35" s="259" t="s">
        <v>189</v>
      </c>
      <c r="C35" s="599"/>
      <c r="D35" s="599"/>
      <c r="E35" s="599"/>
      <c r="F35" s="599"/>
      <c r="G35" s="603"/>
      <c r="H35" s="599"/>
      <c r="I35" s="599"/>
      <c r="J35" s="599"/>
    </row>
    <row r="36" spans="1:10" ht="12" x14ac:dyDescent="0.2">
      <c r="A36" s="258">
        <v>7</v>
      </c>
      <c r="B36" s="259" t="s">
        <v>190</v>
      </c>
      <c r="C36" s="599"/>
      <c r="D36" s="599"/>
      <c r="E36" s="599"/>
      <c r="F36" s="599"/>
      <c r="G36" s="603"/>
      <c r="H36" s="599"/>
      <c r="I36" s="599"/>
      <c r="J36" s="599"/>
    </row>
    <row r="37" spans="1:10" s="76" customFormat="1" ht="12" x14ac:dyDescent="0.2">
      <c r="A37" s="258"/>
      <c r="B37" s="259"/>
      <c r="C37" s="599"/>
      <c r="D37" s="599"/>
      <c r="E37" s="599"/>
      <c r="F37" s="599"/>
      <c r="G37" s="599"/>
      <c r="H37" s="599"/>
      <c r="I37" s="599"/>
      <c r="J37" s="599"/>
    </row>
    <row r="38" spans="1:10" ht="12" x14ac:dyDescent="0.2">
      <c r="A38" s="258"/>
      <c r="B38" s="259" t="s">
        <v>191</v>
      </c>
      <c r="C38" s="599"/>
      <c r="D38" s="599"/>
      <c r="E38" s="599"/>
      <c r="F38" s="599"/>
      <c r="G38" s="599"/>
      <c r="H38" s="599"/>
      <c r="I38" s="599"/>
      <c r="J38" s="599"/>
    </row>
    <row r="39" spans="1:10" ht="12" x14ac:dyDescent="0.2">
      <c r="A39" s="258">
        <v>1</v>
      </c>
      <c r="B39" s="259" t="s">
        <v>192</v>
      </c>
      <c r="C39" s="599"/>
      <c r="D39" s="599"/>
      <c r="E39" s="599"/>
      <c r="F39" s="599"/>
      <c r="G39" s="599"/>
      <c r="H39" s="603"/>
      <c r="I39" s="599"/>
      <c r="J39" s="599"/>
    </row>
    <row r="40" spans="1:10" ht="12" x14ac:dyDescent="0.2">
      <c r="A40" s="258">
        <v>2</v>
      </c>
      <c r="B40" s="259" t="s">
        <v>193</v>
      </c>
      <c r="C40" s="599"/>
      <c r="D40" s="599"/>
      <c r="E40" s="599"/>
      <c r="F40" s="599"/>
      <c r="G40" s="599"/>
      <c r="H40" s="603"/>
      <c r="I40" s="599"/>
      <c r="J40" s="599"/>
    </row>
    <row r="41" spans="1:10" ht="12" x14ac:dyDescent="0.2">
      <c r="A41" s="258">
        <v>3</v>
      </c>
      <c r="B41" s="259" t="s">
        <v>183</v>
      </c>
      <c r="C41" s="599"/>
      <c r="D41" s="599"/>
      <c r="E41" s="599"/>
      <c r="F41" s="599"/>
      <c r="G41" s="599"/>
      <c r="H41" s="603"/>
      <c r="I41" s="599"/>
      <c r="J41" s="599"/>
    </row>
    <row r="42" spans="1:10" ht="12" x14ac:dyDescent="0.2">
      <c r="A42" s="258"/>
      <c r="B42" s="259"/>
      <c r="C42" s="599"/>
      <c r="D42" s="599"/>
      <c r="E42" s="599"/>
      <c r="F42" s="599"/>
      <c r="G42" s="599"/>
      <c r="H42" s="599"/>
      <c r="I42" s="599"/>
      <c r="J42" s="599"/>
    </row>
    <row r="43" spans="1:10" ht="12" x14ac:dyDescent="0.2">
      <c r="A43" s="258"/>
      <c r="B43" s="259" t="s">
        <v>194</v>
      </c>
      <c r="C43" s="599"/>
      <c r="D43" s="599"/>
      <c r="E43" s="599"/>
      <c r="F43" s="599"/>
      <c r="G43" s="599"/>
      <c r="H43" s="599"/>
      <c r="I43" s="599"/>
      <c r="J43" s="599"/>
    </row>
    <row r="44" spans="1:10" ht="12" x14ac:dyDescent="0.2">
      <c r="A44" s="258">
        <v>1</v>
      </c>
      <c r="B44" s="259" t="s">
        <v>195</v>
      </c>
      <c r="C44" s="599"/>
      <c r="D44" s="599"/>
      <c r="E44" s="599"/>
      <c r="F44" s="599"/>
      <c r="G44" s="599"/>
      <c r="H44" s="599"/>
      <c r="I44" s="599"/>
      <c r="J44" s="603"/>
    </row>
    <row r="45" spans="1:10" ht="12" x14ac:dyDescent="0.2">
      <c r="A45" s="258">
        <v>2</v>
      </c>
      <c r="B45" s="259" t="s">
        <v>196</v>
      </c>
      <c r="C45" s="599"/>
      <c r="D45" s="599"/>
      <c r="E45" s="599"/>
      <c r="F45" s="599"/>
      <c r="G45" s="599"/>
      <c r="H45" s="599"/>
      <c r="I45" s="599"/>
      <c r="J45" s="603"/>
    </row>
    <row r="46" spans="1:10" ht="12" x14ac:dyDescent="0.2">
      <c r="A46" s="258">
        <v>3</v>
      </c>
      <c r="B46" s="259" t="s">
        <v>197</v>
      </c>
      <c r="C46" s="599"/>
      <c r="D46" s="599"/>
      <c r="E46" s="599"/>
      <c r="F46" s="599"/>
      <c r="G46" s="599"/>
      <c r="H46" s="599"/>
      <c r="I46" s="599"/>
      <c r="J46" s="603"/>
    </row>
    <row r="47" spans="1:10" x14ac:dyDescent="0.2">
      <c r="A47" s="257"/>
      <c r="B47" s="257"/>
      <c r="C47" s="599"/>
      <c r="D47" s="599"/>
      <c r="E47" s="599"/>
      <c r="F47" s="599"/>
      <c r="G47" s="599"/>
      <c r="H47" s="599"/>
      <c r="I47" s="599"/>
      <c r="J47" s="599"/>
    </row>
    <row r="48" spans="1:10" x14ac:dyDescent="0.2">
      <c r="A48" s="257"/>
      <c r="B48" s="257"/>
      <c r="C48" s="599"/>
      <c r="D48" s="599"/>
      <c r="E48" s="599"/>
      <c r="F48" s="599"/>
      <c r="G48" s="599"/>
      <c r="H48" s="599"/>
      <c r="I48" s="599"/>
      <c r="J48" s="599"/>
    </row>
    <row r="49" spans="1:10" ht="12" x14ac:dyDescent="0.2">
      <c r="A49" s="278" t="s">
        <v>198</v>
      </c>
      <c r="B49" s="275"/>
      <c r="C49" s="599"/>
      <c r="D49" s="599"/>
      <c r="E49" s="599"/>
      <c r="F49" s="599"/>
      <c r="G49" s="599"/>
      <c r="H49" s="599"/>
      <c r="I49" s="599"/>
      <c r="J49" s="599"/>
    </row>
    <row r="50" spans="1:10" x14ac:dyDescent="0.2">
      <c r="A50" s="257"/>
      <c r="B50" s="257"/>
      <c r="C50" s="599"/>
      <c r="D50" s="599"/>
      <c r="E50" s="599"/>
      <c r="F50" s="599"/>
      <c r="G50" s="599"/>
      <c r="H50" s="599"/>
      <c r="I50" s="599"/>
      <c r="J50" s="599"/>
    </row>
    <row r="51" spans="1:10" ht="12" x14ac:dyDescent="0.2">
      <c r="A51" s="258"/>
      <c r="B51" s="259" t="s">
        <v>182</v>
      </c>
      <c r="C51" s="599"/>
      <c r="D51" s="599"/>
      <c r="E51" s="599"/>
      <c r="F51" s="599"/>
      <c r="G51" s="599"/>
      <c r="H51" s="599"/>
      <c r="I51" s="599"/>
      <c r="J51" s="599"/>
    </row>
    <row r="52" spans="1:10" ht="12" x14ac:dyDescent="0.2">
      <c r="A52" s="258">
        <v>1</v>
      </c>
      <c r="B52" s="259" t="s">
        <v>199</v>
      </c>
      <c r="C52" s="599"/>
      <c r="D52" s="599"/>
      <c r="E52" s="603"/>
      <c r="F52" s="599"/>
      <c r="G52" s="599"/>
      <c r="H52" s="599"/>
      <c r="I52" s="599"/>
      <c r="J52" s="599"/>
    </row>
    <row r="53" spans="1:10" ht="12" x14ac:dyDescent="0.2">
      <c r="A53" s="258">
        <v>2</v>
      </c>
      <c r="B53" s="259" t="s">
        <v>200</v>
      </c>
      <c r="C53" s="599"/>
      <c r="D53" s="599"/>
      <c r="E53" s="603"/>
      <c r="F53" s="599"/>
      <c r="G53" s="599"/>
      <c r="H53" s="599"/>
      <c r="I53" s="599"/>
      <c r="J53" s="599"/>
    </row>
    <row r="54" spans="1:10" ht="26.65" customHeight="1" x14ac:dyDescent="0.2">
      <c r="A54" s="258">
        <v>3</v>
      </c>
      <c r="B54" s="259" t="s">
        <v>201</v>
      </c>
      <c r="C54" s="599"/>
      <c r="D54" s="599"/>
      <c r="E54" s="603"/>
      <c r="F54" s="599"/>
      <c r="G54" s="599"/>
      <c r="H54" s="599"/>
      <c r="I54" s="599"/>
      <c r="J54" s="599"/>
    </row>
    <row r="55" spans="1:10" x14ac:dyDescent="0.2">
      <c r="A55" s="257"/>
      <c r="B55" s="257"/>
      <c r="C55" s="599"/>
      <c r="D55" s="599"/>
      <c r="E55" s="599"/>
      <c r="F55" s="599"/>
      <c r="G55" s="599"/>
      <c r="H55" s="599"/>
      <c r="I55" s="599"/>
      <c r="J55" s="599"/>
    </row>
    <row r="56" spans="1:10" ht="12" x14ac:dyDescent="0.2">
      <c r="A56" s="278" t="s">
        <v>202</v>
      </c>
      <c r="B56" s="275"/>
      <c r="C56" s="599"/>
      <c r="D56" s="599"/>
      <c r="E56" s="599"/>
      <c r="F56" s="599"/>
      <c r="G56" s="599"/>
      <c r="H56" s="599"/>
      <c r="I56" s="599"/>
      <c r="J56" s="599"/>
    </row>
    <row r="57" spans="1:10" x14ac:dyDescent="0.2">
      <c r="A57" s="257"/>
      <c r="B57" s="257"/>
      <c r="C57" s="599"/>
      <c r="D57" s="599"/>
      <c r="E57" s="599"/>
      <c r="F57" s="599"/>
      <c r="G57" s="599"/>
      <c r="H57" s="599"/>
      <c r="I57" s="599"/>
      <c r="J57" s="599"/>
    </row>
    <row r="58" spans="1:10" ht="12" x14ac:dyDescent="0.2">
      <c r="A58" s="258">
        <v>1</v>
      </c>
      <c r="B58" s="259" t="s">
        <v>203</v>
      </c>
      <c r="C58" s="599"/>
      <c r="D58" s="599"/>
      <c r="E58" s="599"/>
      <c r="F58" s="599"/>
      <c r="G58" s="599"/>
      <c r="H58" s="599"/>
      <c r="I58" s="603"/>
      <c r="J58" s="599"/>
    </row>
    <row r="59" spans="1:10" ht="12" x14ac:dyDescent="0.2">
      <c r="A59" s="258" t="s">
        <v>117</v>
      </c>
      <c r="B59" s="259" t="s">
        <v>204</v>
      </c>
      <c r="C59" s="599"/>
      <c r="D59" s="599"/>
      <c r="E59" s="599"/>
      <c r="F59" s="599"/>
      <c r="G59" s="599"/>
      <c r="H59" s="599"/>
      <c r="I59" s="603"/>
      <c r="J59" s="599"/>
    </row>
    <row r="60" spans="1:10" x14ac:dyDescent="0.2">
      <c r="C60" s="592"/>
      <c r="D60" s="592"/>
      <c r="E60" s="592"/>
      <c r="F60" s="592"/>
      <c r="G60" s="592"/>
      <c r="H60" s="592"/>
      <c r="I60" s="592"/>
      <c r="J60" s="592"/>
    </row>
  </sheetData>
  <sheetProtection selectLockedCells="1" selectUnlockedCells="1"/>
  <printOptions horizontalCentered="1"/>
  <pageMargins left="0.19685039370078741" right="0.19685039370078741" top="0.59055118110236227" bottom="0.19685039370078741" header="0" footer="0"/>
  <pageSetup paperSize="9" scale="69"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1">
    <pageSetUpPr fitToPage="1"/>
  </sheetPr>
  <dimension ref="A1:P70"/>
  <sheetViews>
    <sheetView showGridLines="0" view="pageBreakPreview" zoomScaleNormal="100" zoomScaleSheetLayoutView="100" workbookViewId="0">
      <selection activeCell="D30" activeCellId="1" sqref="C8:F28 D30:D33"/>
    </sheetView>
  </sheetViews>
  <sheetFormatPr defaultColWidth="9.28515625" defaultRowHeight="11.25" x14ac:dyDescent="0.2"/>
  <cols>
    <col min="1" max="1" width="3.28515625" style="88" customWidth="1"/>
    <col min="2" max="2" width="51.5703125" style="88" customWidth="1"/>
    <col min="3" max="5" width="21.85546875" style="88" bestFit="1" customWidth="1"/>
    <col min="6" max="6" width="13.85546875" style="88" customWidth="1"/>
    <col min="7" max="7" width="16.5703125" style="88" bestFit="1" customWidth="1"/>
    <col min="8" max="12" width="9.28515625" style="88"/>
    <col min="13" max="13" width="9.28515625" style="88" customWidth="1"/>
    <col min="14" max="16384" width="9.28515625" style="88"/>
  </cols>
  <sheetData>
    <row r="1" spans="1:16" s="81" customFormat="1" x14ac:dyDescent="0.2">
      <c r="A1" s="19" t="s">
        <v>207</v>
      </c>
      <c r="B1" s="71"/>
      <c r="C1" s="79"/>
      <c r="D1" s="79"/>
      <c r="E1" s="79"/>
      <c r="F1" s="80"/>
      <c r="G1" s="71"/>
    </row>
    <row r="2" spans="1:16" s="81" customFormat="1" hidden="1" x14ac:dyDescent="0.2">
      <c r="A2" s="19"/>
      <c r="B2" s="71"/>
      <c r="C2" s="79"/>
      <c r="D2" s="79"/>
      <c r="E2" s="79"/>
      <c r="F2" s="80"/>
      <c r="G2" s="71"/>
    </row>
    <row r="3" spans="1:16" s="81" customFormat="1" hidden="1" x14ac:dyDescent="0.2">
      <c r="A3" s="19"/>
      <c r="B3" s="71"/>
      <c r="C3" s="79"/>
      <c r="D3" s="79"/>
      <c r="E3" s="79"/>
      <c r="F3" s="80"/>
      <c r="G3" s="71"/>
    </row>
    <row r="4" spans="1:16" s="83" customFormat="1" ht="12" thickBot="1" x14ac:dyDescent="0.25">
      <c r="A4" s="82"/>
      <c r="B4" s="23"/>
      <c r="C4" s="23"/>
      <c r="D4" s="23"/>
      <c r="E4" s="23"/>
      <c r="F4" s="23"/>
      <c r="G4" s="339" t="s">
        <v>103</v>
      </c>
    </row>
    <row r="5" spans="1:16" s="83" customFormat="1" ht="12" thickTop="1" x14ac:dyDescent="0.2">
      <c r="A5" s="30" t="s">
        <v>208</v>
      </c>
      <c r="B5" s="56"/>
      <c r="C5" s="56"/>
      <c r="D5" s="28"/>
      <c r="E5" s="28"/>
      <c r="F5" s="28"/>
      <c r="G5" s="55"/>
    </row>
    <row r="6" spans="1:16" s="83" customFormat="1" ht="12" customHeight="1" x14ac:dyDescent="0.2">
      <c r="A6" s="84"/>
      <c r="B6" s="85" t="s">
        <v>209</v>
      </c>
      <c r="C6" s="211" t="s">
        <v>168</v>
      </c>
      <c r="D6" s="211" t="s">
        <v>169</v>
      </c>
      <c r="E6" s="88"/>
      <c r="F6" s="88"/>
      <c r="G6" s="88"/>
    </row>
    <row r="7" spans="1:16" s="83" customFormat="1" ht="11.25" customHeight="1" x14ac:dyDescent="0.2">
      <c r="A7" s="86"/>
      <c r="B7" s="86" t="s">
        <v>210</v>
      </c>
      <c r="C7" s="1193" t="s">
        <v>211</v>
      </c>
      <c r="D7" s="1194"/>
      <c r="E7" s="506"/>
      <c r="F7" s="506"/>
      <c r="G7" s="506"/>
    </row>
    <row r="8" spans="1:16" s="83" customFormat="1" ht="12" x14ac:dyDescent="0.2">
      <c r="A8" s="57">
        <v>1</v>
      </c>
      <c r="B8" s="35" t="s">
        <v>212</v>
      </c>
      <c r="C8" s="604"/>
      <c r="D8" s="605"/>
      <c r="E8" s="606"/>
      <c r="F8" s="606"/>
      <c r="G8" s="506"/>
    </row>
    <row r="9" spans="1:16" s="83" customFormat="1" ht="12" x14ac:dyDescent="0.2">
      <c r="A9" s="57">
        <v>2</v>
      </c>
      <c r="B9" s="35" t="s">
        <v>213</v>
      </c>
      <c r="C9" s="604"/>
      <c r="D9" s="605"/>
      <c r="E9" s="606"/>
      <c r="F9" s="606"/>
      <c r="G9" s="506"/>
    </row>
    <row r="10" spans="1:16" s="83" customFormat="1" ht="12" x14ac:dyDescent="0.2">
      <c r="A10" s="57">
        <v>3</v>
      </c>
      <c r="B10" s="35" t="s">
        <v>214</v>
      </c>
      <c r="C10" s="604"/>
      <c r="D10" s="607"/>
      <c r="E10" s="606"/>
      <c r="F10" s="606"/>
      <c r="G10" s="506"/>
    </row>
    <row r="11" spans="1:16" s="83" customFormat="1" ht="12" x14ac:dyDescent="0.2">
      <c r="A11" s="57">
        <v>4</v>
      </c>
      <c r="B11" s="35" t="s">
        <v>215</v>
      </c>
      <c r="C11" s="604"/>
      <c r="D11" s="605"/>
      <c r="E11" s="606"/>
      <c r="F11" s="606"/>
      <c r="G11" s="506"/>
    </row>
    <row r="12" spans="1:16" s="83" customFormat="1" ht="12" x14ac:dyDescent="0.2">
      <c r="A12" s="57">
        <v>5</v>
      </c>
      <c r="B12" s="35" t="s">
        <v>183</v>
      </c>
      <c r="C12" s="604"/>
      <c r="D12" s="605"/>
      <c r="E12" s="606"/>
      <c r="F12" s="606"/>
      <c r="G12" s="506"/>
    </row>
    <row r="13" spans="1:16" ht="12" x14ac:dyDescent="0.2">
      <c r="A13" s="57"/>
      <c r="B13" s="28"/>
      <c r="C13" s="608"/>
      <c r="D13" s="609"/>
      <c r="E13" s="606"/>
      <c r="F13" s="610"/>
      <c r="G13" s="506"/>
    </row>
    <row r="14" spans="1:16" s="83" customFormat="1" x14ac:dyDescent="0.2">
      <c r="A14" s="30" t="s">
        <v>216</v>
      </c>
      <c r="B14" s="29"/>
      <c r="C14" s="611"/>
      <c r="D14" s="612"/>
      <c r="E14" s="613"/>
      <c r="F14" s="613"/>
      <c r="G14" s="507"/>
      <c r="J14" s="8"/>
      <c r="K14" s="8"/>
      <c r="L14" s="8"/>
      <c r="M14" s="8"/>
      <c r="N14" s="8"/>
      <c r="O14" s="8"/>
      <c r="P14" s="8"/>
    </row>
    <row r="15" spans="1:16" ht="24" x14ac:dyDescent="0.2">
      <c r="A15" s="90"/>
      <c r="B15" s="90"/>
      <c r="C15" s="614" t="s">
        <v>217</v>
      </c>
      <c r="D15" s="606"/>
      <c r="E15" s="606"/>
      <c r="F15" s="606"/>
      <c r="G15" s="506"/>
      <c r="J15" s="10"/>
      <c r="K15" s="10"/>
      <c r="L15" s="11"/>
      <c r="N15" s="12"/>
      <c r="O15" s="10"/>
      <c r="P15" s="10"/>
    </row>
    <row r="16" spans="1:16" ht="10.15" customHeight="1" x14ac:dyDescent="0.2">
      <c r="A16" s="59">
        <v>1</v>
      </c>
      <c r="B16" s="45" t="s">
        <v>218</v>
      </c>
      <c r="C16" s="615">
        <f>SUMIF(C30:C33,"Goodwill",D30:D33)</f>
        <v>0</v>
      </c>
      <c r="D16" s="606"/>
      <c r="E16" s="606"/>
      <c r="F16" s="606"/>
      <c r="G16" s="506"/>
      <c r="J16" s="10"/>
      <c r="K16" s="10"/>
      <c r="L16" s="10"/>
      <c r="N16" s="10"/>
      <c r="O16" s="10"/>
      <c r="P16" s="10"/>
    </row>
    <row r="17" spans="1:7" ht="12" customHeight="1" x14ac:dyDescent="0.2">
      <c r="A17" s="59">
        <v>2</v>
      </c>
      <c r="B17" s="45" t="s">
        <v>219</v>
      </c>
      <c r="C17" s="615">
        <f>SUMIF(C30:C33,"Others",D30:D33)</f>
        <v>0</v>
      </c>
      <c r="D17" s="606"/>
      <c r="E17" s="606"/>
      <c r="F17" s="606"/>
      <c r="G17" s="506"/>
    </row>
    <row r="18" spans="1:7" ht="12" customHeight="1" x14ac:dyDescent="0.2">
      <c r="A18" s="35"/>
      <c r="B18" s="35" t="s">
        <v>220</v>
      </c>
      <c r="C18" s="605"/>
      <c r="D18" s="606"/>
      <c r="E18" s="606"/>
      <c r="F18" s="606"/>
      <c r="G18" s="506"/>
    </row>
    <row r="19" spans="1:7" ht="12" customHeight="1" x14ac:dyDescent="0.2">
      <c r="A19" s="35"/>
      <c r="B19" s="35" t="s">
        <v>221</v>
      </c>
      <c r="C19" s="615">
        <f>C16+C17-C18</f>
        <v>0</v>
      </c>
      <c r="D19" s="606"/>
      <c r="E19" s="606"/>
      <c r="F19" s="606"/>
      <c r="G19" s="506"/>
    </row>
    <row r="20" spans="1:7" ht="13.15" customHeight="1" x14ac:dyDescent="0.2">
      <c r="A20" s="30" t="s">
        <v>224</v>
      </c>
      <c r="B20" s="29"/>
      <c r="C20" s="616"/>
      <c r="D20" s="616"/>
      <c r="E20" s="616"/>
      <c r="F20" s="616"/>
      <c r="G20" s="509"/>
    </row>
    <row r="21" spans="1:7" x14ac:dyDescent="0.2">
      <c r="A21" s="84"/>
      <c r="B21" s="84"/>
      <c r="C21" s="617"/>
      <c r="D21" s="617"/>
      <c r="E21" s="617"/>
      <c r="F21" s="617"/>
      <c r="G21" s="506"/>
    </row>
    <row r="22" spans="1:7" ht="36" x14ac:dyDescent="0.2">
      <c r="A22" s="90"/>
      <c r="B22" s="90"/>
      <c r="C22" s="618" t="s">
        <v>225</v>
      </c>
      <c r="D22" s="618" t="s">
        <v>226</v>
      </c>
      <c r="E22" s="618" t="s">
        <v>227</v>
      </c>
      <c r="F22" s="618" t="s">
        <v>183</v>
      </c>
      <c r="G22" s="506"/>
    </row>
    <row r="23" spans="1:7" ht="12" x14ac:dyDescent="0.2">
      <c r="A23" s="91">
        <v>1</v>
      </c>
      <c r="B23" s="35" t="s">
        <v>228</v>
      </c>
      <c r="C23" s="605"/>
      <c r="D23" s="605"/>
      <c r="E23" s="605"/>
      <c r="F23" s="605"/>
      <c r="G23" s="506"/>
    </row>
    <row r="24" spans="1:7" ht="12" x14ac:dyDescent="0.2">
      <c r="A24" s="91">
        <v>2</v>
      </c>
      <c r="B24" s="35" t="s">
        <v>229</v>
      </c>
      <c r="C24" s="605"/>
      <c r="D24" s="605"/>
      <c r="E24" s="605"/>
      <c r="F24" s="605"/>
      <c r="G24" s="506"/>
    </row>
    <row r="25" spans="1:7" ht="12" x14ac:dyDescent="0.2">
      <c r="A25" s="91">
        <v>3</v>
      </c>
      <c r="B25" s="35" t="s">
        <v>220</v>
      </c>
      <c r="C25" s="605"/>
      <c r="D25" s="605"/>
      <c r="E25" s="605"/>
      <c r="F25" s="605"/>
      <c r="G25" s="506"/>
    </row>
    <row r="26" spans="1:7" ht="12" x14ac:dyDescent="0.2">
      <c r="A26" s="91">
        <v>4</v>
      </c>
      <c r="B26" s="35" t="s">
        <v>230</v>
      </c>
      <c r="C26" s="615">
        <f>C23-C24-C25</f>
        <v>0</v>
      </c>
      <c r="D26" s="615">
        <f t="shared" ref="D26:F26" si="0">D23-D24-D25</f>
        <v>0</v>
      </c>
      <c r="E26" s="615">
        <f t="shared" si="0"/>
        <v>0</v>
      </c>
      <c r="F26" s="615">
        <f t="shared" si="0"/>
        <v>0</v>
      </c>
      <c r="G26" s="506"/>
    </row>
    <row r="27" spans="1:7" ht="12" x14ac:dyDescent="0.2">
      <c r="A27" s="91" t="s">
        <v>117</v>
      </c>
      <c r="B27" s="35" t="s">
        <v>231</v>
      </c>
      <c r="C27" s="605"/>
      <c r="D27" s="605"/>
      <c r="E27" s="605"/>
      <c r="F27" s="605"/>
      <c r="G27" s="506"/>
    </row>
    <row r="28" spans="1:7" ht="12" x14ac:dyDescent="0.2">
      <c r="A28" s="91">
        <v>5</v>
      </c>
      <c r="B28" s="35" t="s">
        <v>232</v>
      </c>
      <c r="C28" s="605"/>
      <c r="D28" s="605"/>
      <c r="E28" s="607"/>
      <c r="F28" s="607"/>
      <c r="G28" s="506"/>
    </row>
    <row r="29" spans="1:7" ht="12" x14ac:dyDescent="0.2">
      <c r="A29" s="90"/>
      <c r="B29" s="90" t="s">
        <v>0</v>
      </c>
      <c r="C29" s="90" t="s">
        <v>1443</v>
      </c>
      <c r="D29" s="90" t="s">
        <v>223</v>
      </c>
    </row>
    <row r="30" spans="1:7" ht="12" x14ac:dyDescent="0.2">
      <c r="A30" s="282">
        <v>1</v>
      </c>
      <c r="B30" s="206"/>
      <c r="C30" s="206"/>
      <c r="D30" s="619"/>
    </row>
    <row r="31" spans="1:7" ht="12" x14ac:dyDescent="0.2">
      <c r="A31" s="282">
        <v>2</v>
      </c>
      <c r="B31" s="35"/>
      <c r="C31" s="35"/>
      <c r="D31" s="620"/>
    </row>
    <row r="32" spans="1:7" ht="12" x14ac:dyDescent="0.2">
      <c r="A32" s="282">
        <v>3</v>
      </c>
      <c r="B32" s="35"/>
      <c r="C32" s="35"/>
      <c r="D32" s="620"/>
    </row>
    <row r="33" spans="1:4" ht="12" x14ac:dyDescent="0.2">
      <c r="A33" s="282">
        <v>4</v>
      </c>
      <c r="B33" s="35"/>
      <c r="C33" s="35"/>
      <c r="D33" s="620"/>
    </row>
    <row r="63" spans="2:2" ht="12" hidden="1" x14ac:dyDescent="0.2">
      <c r="B63" s="236" t="s">
        <v>222</v>
      </c>
    </row>
    <row r="64" spans="2:2" ht="12" hidden="1" x14ac:dyDescent="0.2">
      <c r="B64" s="236" t="s">
        <v>183</v>
      </c>
    </row>
    <row r="65" spans="2:2" ht="12" hidden="1" x14ac:dyDescent="0.2">
      <c r="B65" s="236"/>
    </row>
    <row r="66" spans="2:2" ht="12" hidden="1" x14ac:dyDescent="0.2">
      <c r="B66" s="236"/>
    </row>
    <row r="67" spans="2:2" hidden="1" x14ac:dyDescent="0.2"/>
    <row r="68" spans="2:2" hidden="1" x14ac:dyDescent="0.2"/>
    <row r="69" spans="2:2" hidden="1" x14ac:dyDescent="0.2"/>
    <row r="70" spans="2:2" hidden="1" x14ac:dyDescent="0.2"/>
  </sheetData>
  <sheetProtection selectLockedCells="1" selectUnlockedCells="1"/>
  <mergeCells count="1">
    <mergeCell ref="C7:D7"/>
  </mergeCells>
  <phoneticPr fontId="29" type="noConversion"/>
  <dataValidations count="1">
    <dataValidation type="list" allowBlank="1" showInputMessage="1" showErrorMessage="1" sqref="C30:C33" xr:uid="{00000000-0002-0000-0800-000000000000}">
      <formula1>$B$63:$B$64</formula1>
    </dataValidation>
  </dataValidations>
  <printOptions horizontalCentered="1"/>
  <pageMargins left="0.19685039370078741" right="0.19685039370078741" top="0.59055118110236227" bottom="0.19685039370078741" header="0" footer="0"/>
  <pageSetup paperSize="9" scale="68"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2"/>
  <dimension ref="A1:AD64"/>
  <sheetViews>
    <sheetView showGridLines="0" view="pageBreakPreview" zoomScaleNormal="100" zoomScaleSheetLayoutView="100" workbookViewId="0">
      <selection activeCell="C8" sqref="C8:H27"/>
    </sheetView>
  </sheetViews>
  <sheetFormatPr defaultColWidth="9.140625" defaultRowHeight="12.75" x14ac:dyDescent="0.2"/>
  <cols>
    <col min="1" max="1" width="3.7109375" style="70" customWidth="1"/>
    <col min="2" max="2" width="47.85546875" style="70" customWidth="1"/>
    <col min="3" max="3" width="10.140625" style="70" customWidth="1"/>
    <col min="4" max="4" width="19.85546875" style="70" bestFit="1" customWidth="1"/>
    <col min="5" max="5" width="24.5703125" style="70" customWidth="1"/>
    <col min="6" max="6" width="13.140625" style="70" customWidth="1"/>
    <col min="7" max="7" width="16.28515625" style="70" customWidth="1"/>
    <col min="8" max="8" width="14.42578125" style="70" customWidth="1"/>
    <col min="9" max="16384" width="9.140625" style="70"/>
  </cols>
  <sheetData>
    <row r="1" spans="1:30" x14ac:dyDescent="0.2">
      <c r="A1" s="19" t="s">
        <v>233</v>
      </c>
      <c r="B1" s="71"/>
      <c r="C1" s="92"/>
      <c r="D1" s="20"/>
      <c r="E1" s="20"/>
      <c r="F1" s="20"/>
      <c r="G1" s="20"/>
      <c r="H1" s="20"/>
      <c r="I1" s="69"/>
      <c r="J1" s="69"/>
      <c r="K1" s="69"/>
      <c r="L1" s="69"/>
      <c r="M1" s="69"/>
      <c r="N1" s="69"/>
      <c r="O1" s="69"/>
      <c r="P1" s="69"/>
      <c r="Q1" s="69"/>
      <c r="R1" s="69"/>
      <c r="S1" s="69"/>
      <c r="T1" s="69"/>
      <c r="U1" s="69"/>
      <c r="V1" s="69"/>
      <c r="W1" s="69"/>
      <c r="X1" s="69"/>
      <c r="Y1" s="69"/>
      <c r="Z1" s="69"/>
      <c r="AA1" s="69"/>
      <c r="AB1" s="69"/>
      <c r="AC1" s="69"/>
      <c r="AD1" s="69"/>
    </row>
    <row r="2" spans="1:30" x14ac:dyDescent="0.2">
      <c r="A2" s="19" t="s">
        <v>234</v>
      </c>
      <c r="B2" s="19"/>
      <c r="C2" s="92"/>
      <c r="D2" s="20"/>
      <c r="E2" s="20"/>
      <c r="F2" s="20"/>
      <c r="G2" s="20"/>
      <c r="H2" s="20"/>
      <c r="I2" s="69"/>
      <c r="J2" s="69"/>
      <c r="K2" s="69"/>
      <c r="L2" s="69"/>
      <c r="M2" s="69"/>
      <c r="N2" s="69"/>
      <c r="O2" s="69"/>
      <c r="P2" s="69"/>
      <c r="Q2" s="69"/>
      <c r="R2" s="69"/>
      <c r="S2" s="69"/>
      <c r="T2" s="69"/>
      <c r="U2" s="69"/>
      <c r="V2" s="69"/>
      <c r="W2" s="69"/>
      <c r="X2" s="69"/>
      <c r="Y2" s="69"/>
      <c r="Z2" s="69"/>
      <c r="AA2" s="69"/>
      <c r="AB2" s="69"/>
      <c r="AC2" s="69"/>
      <c r="AD2" s="69"/>
    </row>
    <row r="3" spans="1:30" x14ac:dyDescent="0.2">
      <c r="A3" s="20"/>
      <c r="B3" s="20"/>
      <c r="C3" s="20"/>
      <c r="D3" s="20"/>
      <c r="E3" s="20"/>
      <c r="F3" s="20"/>
      <c r="G3" s="20"/>
      <c r="H3" s="20"/>
      <c r="I3" s="69"/>
      <c r="J3" s="69"/>
      <c r="K3" s="69"/>
      <c r="L3" s="69"/>
      <c r="M3" s="69"/>
      <c r="N3" s="69"/>
      <c r="O3" s="69"/>
      <c r="P3" s="69"/>
      <c r="Q3" s="69"/>
      <c r="R3" s="69"/>
      <c r="S3" s="69"/>
      <c r="T3" s="69"/>
      <c r="U3" s="69"/>
      <c r="V3" s="69"/>
      <c r="W3" s="69"/>
      <c r="X3" s="69"/>
      <c r="Y3" s="69"/>
      <c r="Z3" s="69"/>
      <c r="AA3" s="69"/>
      <c r="AB3" s="69"/>
      <c r="AC3" s="69"/>
      <c r="AD3" s="69"/>
    </row>
    <row r="4" spans="1:30" ht="13.5" thickBot="1" x14ac:dyDescent="0.25">
      <c r="A4" s="22"/>
      <c r="B4" s="22"/>
      <c r="C4" s="22"/>
      <c r="D4" s="22"/>
      <c r="E4" s="23"/>
      <c r="F4" s="23"/>
      <c r="G4" s="93"/>
      <c r="H4" s="218" t="s">
        <v>103</v>
      </c>
      <c r="I4" s="69"/>
      <c r="J4" s="69"/>
      <c r="K4" s="69"/>
      <c r="L4" s="69"/>
      <c r="M4" s="69"/>
      <c r="N4" s="69"/>
      <c r="O4" s="69"/>
      <c r="P4" s="69"/>
      <c r="Q4" s="69"/>
      <c r="R4" s="69"/>
      <c r="S4" s="69"/>
      <c r="T4" s="69"/>
      <c r="U4" s="69"/>
      <c r="V4" s="69"/>
      <c r="W4" s="69"/>
      <c r="X4" s="69"/>
      <c r="Y4" s="69"/>
      <c r="Z4" s="69"/>
      <c r="AA4" s="69"/>
      <c r="AB4" s="69"/>
      <c r="AC4" s="69"/>
      <c r="AD4" s="69"/>
    </row>
    <row r="5" spans="1:30" ht="13.5" thickTop="1" x14ac:dyDescent="0.2">
      <c r="A5" s="19"/>
      <c r="B5" s="27"/>
      <c r="C5" s="27"/>
      <c r="D5" s="27"/>
      <c r="E5" s="28"/>
      <c r="F5" s="28"/>
      <c r="G5" s="28"/>
      <c r="H5" s="55"/>
      <c r="I5" s="69"/>
      <c r="J5" s="69"/>
      <c r="K5" s="69"/>
      <c r="L5" s="69"/>
      <c r="M5" s="69"/>
      <c r="N5" s="69"/>
      <c r="O5" s="69"/>
      <c r="P5" s="69"/>
      <c r="Q5" s="69"/>
      <c r="R5" s="69"/>
      <c r="S5" s="69"/>
      <c r="T5" s="69"/>
      <c r="U5" s="69"/>
      <c r="V5" s="69"/>
      <c r="W5" s="69"/>
      <c r="X5" s="69"/>
      <c r="Y5" s="69"/>
      <c r="Z5" s="69"/>
      <c r="AA5" s="69"/>
      <c r="AB5" s="69"/>
      <c r="AC5" s="69"/>
      <c r="AD5" s="69"/>
    </row>
    <row r="6" spans="1:30" x14ac:dyDescent="0.2">
      <c r="A6" s="68" t="s">
        <v>235</v>
      </c>
      <c r="B6" s="71"/>
      <c r="C6" s="71"/>
      <c r="D6" s="28"/>
      <c r="E6" s="28"/>
      <c r="F6" s="71"/>
      <c r="G6" s="30"/>
      <c r="H6" s="29"/>
      <c r="I6" s="69"/>
      <c r="J6" s="69"/>
      <c r="K6" s="69"/>
      <c r="L6" s="69"/>
      <c r="M6" s="69"/>
      <c r="N6" s="69"/>
      <c r="O6" s="69"/>
      <c r="P6" s="69"/>
      <c r="Q6" s="69"/>
      <c r="R6" s="69"/>
      <c r="S6" s="69"/>
      <c r="T6" s="69"/>
      <c r="U6" s="69"/>
      <c r="V6" s="69"/>
      <c r="W6" s="69"/>
      <c r="X6" s="69"/>
      <c r="Y6" s="69"/>
      <c r="Z6" s="69"/>
      <c r="AA6" s="69"/>
      <c r="AB6" s="69"/>
      <c r="AC6" s="69"/>
      <c r="AD6" s="69"/>
    </row>
    <row r="7" spans="1:30" ht="45.75" customHeight="1" x14ac:dyDescent="0.2">
      <c r="A7" s="78"/>
      <c r="B7" s="78"/>
      <c r="C7" s="563" t="s">
        <v>164</v>
      </c>
      <c r="D7" s="78" t="s">
        <v>136</v>
      </c>
      <c r="E7" s="74" t="s">
        <v>236</v>
      </c>
      <c r="F7" s="78" t="s">
        <v>237</v>
      </c>
      <c r="G7" s="74" t="s">
        <v>238</v>
      </c>
      <c r="H7" s="287" t="s">
        <v>168</v>
      </c>
      <c r="I7" s="69"/>
      <c r="J7" s="69"/>
      <c r="K7" s="69"/>
      <c r="L7" s="69"/>
      <c r="M7" s="69"/>
      <c r="N7" s="69"/>
      <c r="O7" s="69"/>
      <c r="P7" s="69"/>
      <c r="Q7" s="69"/>
      <c r="R7" s="69"/>
      <c r="S7" s="69"/>
      <c r="T7" s="69"/>
      <c r="U7" s="69"/>
      <c r="V7" s="69"/>
      <c r="W7" s="69"/>
      <c r="X7" s="69"/>
      <c r="Y7" s="69"/>
      <c r="Z7" s="69"/>
      <c r="AA7" s="69"/>
      <c r="AB7" s="69"/>
      <c r="AC7" s="69"/>
      <c r="AD7" s="69"/>
    </row>
    <row r="8" spans="1:30" x14ac:dyDescent="0.2">
      <c r="A8" s="57">
        <v>1</v>
      </c>
      <c r="B8" s="35" t="s">
        <v>172</v>
      </c>
      <c r="C8" s="621"/>
      <c r="D8" s="622"/>
      <c r="E8" s="623">
        <f>SUM(E13:E16)</f>
        <v>0</v>
      </c>
      <c r="F8" s="622"/>
      <c r="G8" s="622"/>
      <c r="H8" s="624"/>
      <c r="I8" s="69"/>
      <c r="J8" s="69"/>
      <c r="K8" s="69"/>
      <c r="L8" s="69"/>
      <c r="M8" s="69"/>
      <c r="N8" s="69"/>
      <c r="O8" s="69"/>
      <c r="P8" s="69"/>
      <c r="Q8" s="69"/>
      <c r="R8" s="69"/>
      <c r="S8" s="69"/>
      <c r="T8" s="69"/>
      <c r="U8" s="69"/>
      <c r="V8" s="69"/>
      <c r="W8" s="69"/>
      <c r="X8" s="69"/>
      <c r="Y8" s="69"/>
      <c r="Z8" s="69"/>
      <c r="AA8" s="69"/>
      <c r="AB8" s="69"/>
      <c r="AC8" s="69"/>
      <c r="AD8" s="69"/>
    </row>
    <row r="9" spans="1:30" x14ac:dyDescent="0.2">
      <c r="A9" s="57">
        <v>2</v>
      </c>
      <c r="B9" s="35" t="s">
        <v>239</v>
      </c>
      <c r="C9" s="625"/>
      <c r="D9" s="622"/>
      <c r="E9" s="622"/>
      <c r="F9" s="622"/>
      <c r="G9" s="622"/>
      <c r="H9" s="624"/>
      <c r="I9" s="69"/>
      <c r="J9" s="69"/>
      <c r="K9" s="69"/>
      <c r="L9" s="69"/>
      <c r="M9" s="69"/>
      <c r="N9" s="69"/>
      <c r="O9" s="69"/>
      <c r="P9" s="69"/>
      <c r="Q9" s="69"/>
      <c r="R9" s="69"/>
      <c r="S9" s="69"/>
      <c r="T9" s="69"/>
      <c r="U9" s="69"/>
      <c r="V9" s="69"/>
      <c r="W9" s="69"/>
      <c r="X9" s="69"/>
      <c r="Y9" s="69"/>
      <c r="Z9" s="69"/>
      <c r="AA9" s="69"/>
      <c r="AB9" s="69"/>
      <c r="AC9" s="69"/>
      <c r="AD9" s="69"/>
    </row>
    <row r="10" spans="1:30" x14ac:dyDescent="0.2">
      <c r="A10" s="78"/>
      <c r="B10" s="78"/>
      <c r="C10" s="621"/>
      <c r="D10" s="621"/>
      <c r="E10" s="621"/>
      <c r="F10" s="621"/>
      <c r="G10" s="621"/>
      <c r="H10" s="621"/>
      <c r="I10" s="69"/>
      <c r="J10" s="69"/>
      <c r="K10" s="69"/>
      <c r="L10" s="69"/>
      <c r="M10" s="69"/>
      <c r="N10" s="69"/>
      <c r="O10" s="69"/>
      <c r="P10" s="69"/>
      <c r="Q10" s="69"/>
      <c r="R10" s="69"/>
      <c r="S10" s="69"/>
      <c r="T10" s="69"/>
      <c r="U10" s="69"/>
      <c r="V10" s="69"/>
      <c r="W10" s="69"/>
      <c r="X10" s="69"/>
      <c r="Y10" s="69"/>
      <c r="Z10" s="69"/>
      <c r="AA10" s="69"/>
      <c r="AB10" s="69"/>
      <c r="AC10" s="69"/>
      <c r="AD10" s="69"/>
    </row>
    <row r="11" spans="1:30" x14ac:dyDescent="0.2">
      <c r="A11" s="68" t="s">
        <v>240</v>
      </c>
      <c r="B11" s="94"/>
      <c r="C11" s="626"/>
      <c r="D11" s="626"/>
      <c r="E11" s="626"/>
      <c r="F11" s="626"/>
      <c r="G11" s="627"/>
      <c r="H11" s="628"/>
      <c r="I11" s="69"/>
      <c r="J11" s="69"/>
      <c r="K11" s="69"/>
      <c r="L11" s="69"/>
      <c r="M11" s="69"/>
      <c r="N11" s="69"/>
      <c r="O11" s="69"/>
      <c r="P11" s="69"/>
      <c r="Q11" s="69"/>
      <c r="R11" s="69"/>
      <c r="S11" s="69"/>
      <c r="T11" s="69"/>
      <c r="U11" s="69"/>
      <c r="V11" s="69"/>
      <c r="W11" s="69"/>
      <c r="X11" s="69"/>
      <c r="Y11" s="69"/>
      <c r="Z11" s="69"/>
      <c r="AA11" s="69"/>
      <c r="AB11" s="69"/>
      <c r="AC11" s="69"/>
      <c r="AD11" s="69"/>
    </row>
    <row r="12" spans="1:30" x14ac:dyDescent="0.2">
      <c r="A12" s="78"/>
      <c r="B12" s="78" t="s">
        <v>241</v>
      </c>
      <c r="C12" s="629"/>
      <c r="D12" s="629"/>
      <c r="E12" s="629"/>
      <c r="F12" s="629"/>
      <c r="G12" s="629"/>
      <c r="H12" s="630"/>
      <c r="I12" s="96"/>
      <c r="J12" s="69"/>
      <c r="K12" s="69"/>
      <c r="L12" s="69"/>
      <c r="M12" s="69"/>
      <c r="N12" s="69"/>
      <c r="O12" s="69"/>
      <c r="P12" s="69"/>
      <c r="Q12" s="69"/>
      <c r="R12" s="69"/>
      <c r="S12" s="69"/>
      <c r="T12" s="69"/>
      <c r="U12" s="69"/>
      <c r="V12" s="69"/>
      <c r="W12" s="69"/>
      <c r="X12" s="69"/>
      <c r="Y12" s="69"/>
      <c r="Z12" s="69"/>
      <c r="AA12" s="69"/>
      <c r="AB12" s="69"/>
      <c r="AC12" s="69"/>
      <c r="AD12" s="69"/>
    </row>
    <row r="13" spans="1:30" x14ac:dyDescent="0.2">
      <c r="A13" s="57">
        <v>1</v>
      </c>
      <c r="B13" s="35" t="s">
        <v>108</v>
      </c>
      <c r="C13" s="629"/>
      <c r="D13" s="629"/>
      <c r="E13" s="622"/>
      <c r="F13" s="629"/>
      <c r="G13" s="629"/>
      <c r="H13" s="630"/>
      <c r="I13" s="69"/>
      <c r="J13" s="69"/>
      <c r="K13" s="69"/>
      <c r="L13" s="69"/>
      <c r="M13" s="69"/>
      <c r="N13" s="69"/>
      <c r="O13" s="69"/>
      <c r="P13" s="69"/>
      <c r="Q13" s="69"/>
      <c r="R13" s="69"/>
      <c r="S13" s="69"/>
      <c r="T13" s="69"/>
      <c r="U13" s="69"/>
      <c r="V13" s="69"/>
      <c r="W13" s="69"/>
      <c r="X13" s="69"/>
      <c r="Y13" s="69"/>
      <c r="Z13" s="69"/>
      <c r="AA13" s="69"/>
      <c r="AB13" s="69"/>
      <c r="AC13" s="69"/>
      <c r="AD13" s="69"/>
    </row>
    <row r="14" spans="1:30" x14ac:dyDescent="0.2">
      <c r="A14" s="57">
        <v>2</v>
      </c>
      <c r="B14" s="35" t="s">
        <v>109</v>
      </c>
      <c r="C14" s="629"/>
      <c r="D14" s="629"/>
      <c r="E14" s="622"/>
      <c r="F14" s="629"/>
      <c r="G14" s="629"/>
      <c r="H14" s="630"/>
      <c r="I14" s="69"/>
      <c r="J14" s="69"/>
      <c r="K14" s="69"/>
      <c r="L14" s="69"/>
      <c r="M14" s="69"/>
      <c r="N14" s="69"/>
      <c r="O14" s="69"/>
      <c r="P14" s="69"/>
      <c r="Q14" s="69"/>
      <c r="R14" s="69"/>
      <c r="S14" s="69"/>
      <c r="T14" s="69"/>
      <c r="U14" s="69"/>
      <c r="V14" s="69"/>
      <c r="W14" s="69"/>
      <c r="X14" s="69"/>
      <c r="Y14" s="69"/>
      <c r="Z14" s="69"/>
      <c r="AA14" s="69"/>
      <c r="AB14" s="69"/>
      <c r="AC14" s="69"/>
      <c r="AD14" s="69"/>
    </row>
    <row r="15" spans="1:30" x14ac:dyDescent="0.2">
      <c r="A15" s="57">
        <v>3</v>
      </c>
      <c r="B15" s="35" t="s">
        <v>110</v>
      </c>
      <c r="C15" s="629"/>
      <c r="D15" s="629"/>
      <c r="E15" s="622"/>
      <c r="F15" s="629"/>
      <c r="G15" s="629"/>
      <c r="H15" s="630"/>
      <c r="I15" s="69"/>
      <c r="J15" s="69"/>
      <c r="K15" s="69"/>
      <c r="L15" s="69"/>
      <c r="M15" s="69"/>
      <c r="N15" s="69"/>
      <c r="O15" s="69"/>
      <c r="P15" s="69"/>
      <c r="Q15" s="69"/>
      <c r="R15" s="69"/>
      <c r="S15" s="69"/>
      <c r="T15" s="69"/>
      <c r="U15" s="69"/>
      <c r="V15" s="69"/>
      <c r="W15" s="69"/>
      <c r="X15" s="69"/>
      <c r="Y15" s="69"/>
      <c r="Z15" s="69"/>
      <c r="AA15" s="69"/>
      <c r="AB15" s="69"/>
      <c r="AC15" s="69"/>
      <c r="AD15" s="69"/>
    </row>
    <row r="16" spans="1:30" x14ac:dyDescent="0.2">
      <c r="A16" s="57">
        <v>4</v>
      </c>
      <c r="B16" s="35" t="s">
        <v>183</v>
      </c>
      <c r="C16" s="629"/>
      <c r="D16" s="629"/>
      <c r="E16" s="622"/>
      <c r="F16" s="629"/>
      <c r="G16" s="629"/>
      <c r="H16" s="630"/>
      <c r="I16" s="69"/>
      <c r="J16" s="69"/>
      <c r="K16" s="69"/>
      <c r="L16" s="69"/>
      <c r="M16" s="69"/>
      <c r="N16" s="69"/>
      <c r="O16" s="69"/>
      <c r="P16" s="69"/>
      <c r="Q16" s="69"/>
      <c r="R16" s="69"/>
      <c r="S16" s="69"/>
      <c r="T16" s="69"/>
      <c r="U16" s="69"/>
      <c r="V16" s="69"/>
      <c r="W16" s="69"/>
      <c r="X16" s="69"/>
      <c r="Y16" s="69"/>
      <c r="Z16" s="69"/>
      <c r="AA16" s="69"/>
      <c r="AB16" s="69"/>
      <c r="AC16" s="69"/>
      <c r="AD16" s="69"/>
    </row>
    <row r="17" spans="1:30" x14ac:dyDescent="0.2">
      <c r="A17" s="68" t="s">
        <v>198</v>
      </c>
      <c r="B17" s="95"/>
      <c r="C17" s="626"/>
      <c r="D17" s="626"/>
      <c r="E17" s="626"/>
      <c r="F17" s="626"/>
      <c r="G17" s="627"/>
      <c r="H17" s="628"/>
      <c r="I17" s="69"/>
      <c r="J17" s="69"/>
      <c r="K17" s="69"/>
      <c r="L17" s="69"/>
      <c r="M17" s="69"/>
      <c r="N17" s="69"/>
      <c r="O17" s="69"/>
      <c r="P17" s="69"/>
      <c r="Q17" s="69"/>
      <c r="R17" s="69"/>
      <c r="S17" s="69"/>
      <c r="T17" s="69"/>
      <c r="U17" s="69"/>
      <c r="V17" s="69"/>
      <c r="W17" s="69"/>
      <c r="X17" s="69"/>
      <c r="Y17" s="69"/>
      <c r="Z17" s="69"/>
      <c r="AA17" s="69"/>
      <c r="AB17" s="69"/>
      <c r="AC17" s="69"/>
      <c r="AD17" s="69"/>
    </row>
    <row r="18" spans="1:30" x14ac:dyDescent="0.2">
      <c r="A18" s="78"/>
      <c r="B18" s="78" t="s">
        <v>241</v>
      </c>
      <c r="C18" s="629"/>
      <c r="D18" s="629"/>
      <c r="E18" s="629"/>
      <c r="F18" s="629"/>
      <c r="G18" s="629"/>
      <c r="H18" s="630"/>
      <c r="I18" s="69"/>
      <c r="J18" s="69"/>
      <c r="K18" s="69"/>
      <c r="L18" s="69"/>
      <c r="M18" s="69"/>
      <c r="N18" s="69"/>
      <c r="O18" s="69"/>
      <c r="P18" s="69"/>
      <c r="Q18" s="69"/>
      <c r="R18" s="69"/>
      <c r="S18" s="69"/>
      <c r="T18" s="69"/>
      <c r="U18" s="69"/>
      <c r="V18" s="69"/>
      <c r="W18" s="69"/>
      <c r="X18" s="69"/>
      <c r="Y18" s="69"/>
      <c r="Z18" s="69"/>
      <c r="AA18" s="69"/>
      <c r="AB18" s="69"/>
      <c r="AC18" s="69"/>
      <c r="AD18" s="69"/>
    </row>
    <row r="19" spans="1:30" x14ac:dyDescent="0.2">
      <c r="A19" s="57">
        <v>1</v>
      </c>
      <c r="B19" s="35" t="s">
        <v>199</v>
      </c>
      <c r="C19" s="629"/>
      <c r="D19" s="629"/>
      <c r="E19" s="622"/>
      <c r="F19" s="629"/>
      <c r="G19" s="629"/>
      <c r="H19" s="630"/>
      <c r="I19" s="69"/>
      <c r="J19" s="69"/>
      <c r="K19" s="69"/>
      <c r="L19" s="69"/>
      <c r="M19" s="69"/>
      <c r="N19" s="69"/>
      <c r="O19" s="69"/>
      <c r="P19" s="69"/>
      <c r="Q19" s="69"/>
      <c r="R19" s="69"/>
      <c r="S19" s="69"/>
      <c r="T19" s="69"/>
      <c r="U19" s="69"/>
      <c r="V19" s="69"/>
      <c r="W19" s="69"/>
      <c r="X19" s="69"/>
      <c r="Y19" s="69"/>
      <c r="Z19" s="69"/>
      <c r="AA19" s="69"/>
      <c r="AB19" s="69"/>
      <c r="AC19" s="69"/>
      <c r="AD19" s="69"/>
    </row>
    <row r="20" spans="1:30" x14ac:dyDescent="0.2">
      <c r="A20" s="57">
        <v>2</v>
      </c>
      <c r="B20" s="35" t="s">
        <v>200</v>
      </c>
      <c r="C20" s="629"/>
      <c r="D20" s="629"/>
      <c r="E20" s="622"/>
      <c r="F20" s="629"/>
      <c r="G20" s="629"/>
      <c r="H20" s="630"/>
      <c r="I20" s="69"/>
      <c r="J20" s="69"/>
      <c r="K20" s="69"/>
      <c r="L20" s="69"/>
      <c r="M20" s="69"/>
      <c r="N20" s="69"/>
      <c r="O20" s="69"/>
      <c r="P20" s="69"/>
      <c r="Q20" s="69"/>
      <c r="R20" s="69"/>
      <c r="S20" s="69"/>
      <c r="T20" s="69"/>
      <c r="U20" s="69"/>
      <c r="V20" s="69"/>
      <c r="W20" s="69"/>
      <c r="X20" s="69"/>
      <c r="Y20" s="69"/>
      <c r="Z20" s="69"/>
      <c r="AA20" s="69"/>
      <c r="AB20" s="69"/>
      <c r="AC20" s="69"/>
      <c r="AD20" s="69"/>
    </row>
    <row r="21" spans="1:30" ht="24.75" customHeight="1" x14ac:dyDescent="0.2">
      <c r="A21" s="57">
        <v>3</v>
      </c>
      <c r="B21" s="97" t="s">
        <v>201</v>
      </c>
      <c r="C21" s="629"/>
      <c r="D21" s="629"/>
      <c r="E21" s="622"/>
      <c r="F21" s="629"/>
      <c r="G21" s="629"/>
      <c r="H21" s="630"/>
      <c r="I21" s="69"/>
      <c r="J21" s="69"/>
      <c r="K21" s="69"/>
      <c r="L21" s="69"/>
      <c r="M21" s="69"/>
      <c r="N21" s="69"/>
      <c r="O21" s="69"/>
      <c r="P21" s="69"/>
      <c r="Q21" s="69"/>
      <c r="R21" s="69"/>
      <c r="S21" s="69"/>
      <c r="T21" s="69"/>
      <c r="U21" s="69"/>
      <c r="V21" s="69"/>
      <c r="W21" s="69"/>
      <c r="X21" s="69"/>
      <c r="Y21" s="69"/>
      <c r="Z21" s="69"/>
      <c r="AA21" s="69"/>
      <c r="AB21" s="69"/>
      <c r="AC21" s="69"/>
      <c r="AD21" s="69"/>
    </row>
    <row r="22" spans="1:30" x14ac:dyDescent="0.2">
      <c r="A22" s="19" t="s">
        <v>242</v>
      </c>
      <c r="B22" s="29"/>
      <c r="C22" s="1195"/>
      <c r="D22" s="1196"/>
      <c r="E22" s="1196"/>
      <c r="F22" s="1196"/>
      <c r="G22" s="1196"/>
      <c r="H22" s="1197"/>
      <c r="I22" s="69"/>
      <c r="J22" s="69"/>
      <c r="K22" s="69"/>
      <c r="L22" s="69"/>
      <c r="M22" s="69"/>
      <c r="N22" s="69"/>
      <c r="O22" s="69"/>
      <c r="P22" s="69"/>
      <c r="Q22" s="69"/>
      <c r="R22" s="69"/>
      <c r="S22" s="69"/>
      <c r="T22" s="69"/>
      <c r="U22" s="69"/>
      <c r="V22" s="69"/>
      <c r="W22" s="69"/>
      <c r="X22" s="69"/>
      <c r="Y22" s="69"/>
      <c r="Z22" s="69"/>
      <c r="AA22" s="69"/>
      <c r="AB22" s="69"/>
      <c r="AC22" s="69"/>
      <c r="AD22" s="69"/>
    </row>
    <row r="23" spans="1:30" x14ac:dyDescent="0.2">
      <c r="A23" s="19"/>
      <c r="B23" s="98" t="s">
        <v>243</v>
      </c>
      <c r="C23" s="1198"/>
      <c r="D23" s="1199"/>
      <c r="E23" s="1199"/>
      <c r="F23" s="1199"/>
      <c r="G23" s="1199"/>
      <c r="H23" s="1200"/>
      <c r="I23" s="69"/>
      <c r="J23" s="69"/>
      <c r="K23" s="69"/>
      <c r="L23" s="69"/>
      <c r="M23" s="69"/>
      <c r="N23" s="69"/>
      <c r="O23" s="69"/>
      <c r="P23" s="69"/>
      <c r="Q23" s="69"/>
      <c r="R23" s="69"/>
      <c r="S23" s="69"/>
      <c r="T23" s="69"/>
      <c r="U23" s="69"/>
      <c r="V23" s="69"/>
      <c r="W23" s="69"/>
      <c r="X23" s="69"/>
      <c r="Y23" s="69"/>
      <c r="Z23" s="69"/>
      <c r="AA23" s="69"/>
      <c r="AB23" s="69"/>
      <c r="AC23" s="69"/>
      <c r="AD23" s="69"/>
    </row>
    <row r="24" spans="1:30" x14ac:dyDescent="0.2">
      <c r="A24" s="57">
        <v>1</v>
      </c>
      <c r="B24" s="35" t="s">
        <v>244</v>
      </c>
      <c r="C24" s="629"/>
      <c r="D24" s="622"/>
      <c r="E24" s="629"/>
      <c r="F24" s="629"/>
      <c r="G24" s="629"/>
      <c r="H24" s="631"/>
      <c r="I24" s="69"/>
      <c r="J24" s="69"/>
      <c r="K24" s="69"/>
      <c r="L24" s="69"/>
      <c r="M24" s="69"/>
      <c r="N24" s="69"/>
      <c r="O24" s="69"/>
      <c r="P24" s="69"/>
      <c r="Q24" s="69"/>
      <c r="R24" s="69"/>
      <c r="S24" s="69"/>
      <c r="T24" s="69"/>
      <c r="U24" s="69"/>
      <c r="V24" s="69"/>
      <c r="W24" s="69"/>
      <c r="X24" s="69"/>
      <c r="Y24" s="69"/>
      <c r="Z24" s="69"/>
      <c r="AA24" s="69"/>
      <c r="AB24" s="69"/>
      <c r="AC24" s="69"/>
      <c r="AD24" s="69"/>
    </row>
    <row r="25" spans="1:30" x14ac:dyDescent="0.2">
      <c r="A25" s="35"/>
      <c r="B25" s="35"/>
      <c r="C25" s="620"/>
      <c r="D25" s="622"/>
      <c r="E25" s="620"/>
      <c r="F25" s="620"/>
      <c r="G25" s="620"/>
      <c r="H25" s="620"/>
      <c r="I25" s="69"/>
      <c r="J25" s="69"/>
      <c r="K25" s="69"/>
      <c r="L25" s="69"/>
      <c r="M25" s="69"/>
      <c r="N25" s="69"/>
      <c r="O25" s="69"/>
      <c r="P25" s="69"/>
      <c r="Q25" s="69"/>
      <c r="R25" s="69"/>
      <c r="S25" s="69"/>
      <c r="T25" s="69"/>
      <c r="U25" s="69"/>
      <c r="V25" s="69"/>
      <c r="W25" s="69"/>
      <c r="X25" s="69"/>
      <c r="Y25" s="69"/>
      <c r="Z25" s="69"/>
      <c r="AA25" s="69"/>
      <c r="AB25" s="69"/>
      <c r="AC25" s="69"/>
      <c r="AD25" s="69"/>
    </row>
    <row r="26" spans="1:30" x14ac:dyDescent="0.2">
      <c r="A26" s="57">
        <v>2</v>
      </c>
      <c r="B26" s="35" t="s">
        <v>245</v>
      </c>
      <c r="C26" s="629"/>
      <c r="D26" s="622"/>
      <c r="E26" s="629"/>
      <c r="F26" s="629"/>
      <c r="G26" s="629"/>
      <c r="H26" s="631"/>
      <c r="I26" s="69"/>
      <c r="J26" s="69"/>
      <c r="K26" s="69"/>
      <c r="L26" s="69"/>
      <c r="M26" s="69"/>
      <c r="N26" s="69"/>
      <c r="O26" s="69"/>
      <c r="P26" s="69"/>
      <c r="Q26" s="69"/>
      <c r="R26" s="69"/>
      <c r="S26" s="69"/>
      <c r="T26" s="69"/>
      <c r="U26" s="69"/>
      <c r="V26" s="69"/>
      <c r="W26" s="69"/>
      <c r="X26" s="69"/>
      <c r="Y26" s="69"/>
      <c r="Z26" s="69"/>
      <c r="AA26" s="69"/>
      <c r="AB26" s="69"/>
      <c r="AC26" s="69"/>
      <c r="AD26" s="69"/>
    </row>
    <row r="27" spans="1:30" x14ac:dyDescent="0.2">
      <c r="A27" s="99"/>
      <c r="B27" s="99"/>
      <c r="C27" s="632"/>
      <c r="D27" s="633"/>
      <c r="E27" s="634"/>
      <c r="F27" s="634"/>
      <c r="G27" s="634"/>
      <c r="H27" s="635"/>
      <c r="I27" s="69"/>
      <c r="J27" s="69"/>
      <c r="K27" s="69"/>
      <c r="L27" s="69"/>
      <c r="M27" s="69"/>
      <c r="N27" s="69"/>
      <c r="O27" s="69"/>
      <c r="P27" s="69"/>
      <c r="Q27" s="69"/>
      <c r="R27" s="69"/>
      <c r="S27" s="69"/>
      <c r="T27" s="69"/>
      <c r="U27" s="69"/>
      <c r="V27" s="69"/>
      <c r="W27" s="69"/>
      <c r="X27" s="69"/>
      <c r="Y27" s="69"/>
      <c r="Z27" s="69"/>
      <c r="AA27" s="69"/>
      <c r="AB27" s="69"/>
      <c r="AC27" s="69"/>
      <c r="AD27" s="69"/>
    </row>
    <row r="28" spans="1:30" x14ac:dyDescent="0.2">
      <c r="A28" s="69"/>
      <c r="B28" s="69"/>
      <c r="C28" s="510"/>
      <c r="D28" s="510"/>
      <c r="E28" s="510"/>
      <c r="F28" s="510"/>
      <c r="G28" s="510"/>
      <c r="H28" s="510"/>
      <c r="I28" s="69"/>
      <c r="J28" s="69"/>
      <c r="K28" s="69"/>
      <c r="L28" s="69"/>
      <c r="M28" s="69"/>
      <c r="N28" s="69"/>
      <c r="O28" s="69"/>
      <c r="P28" s="69"/>
      <c r="Q28" s="69"/>
      <c r="R28" s="69"/>
      <c r="S28" s="69"/>
      <c r="T28" s="69"/>
      <c r="U28" s="69"/>
      <c r="V28" s="69"/>
      <c r="W28" s="69"/>
      <c r="X28" s="69"/>
      <c r="Y28" s="69"/>
      <c r="Z28" s="69"/>
      <c r="AA28" s="69"/>
      <c r="AB28" s="69"/>
      <c r="AC28" s="69"/>
      <c r="AD28" s="69"/>
    </row>
    <row r="29" spans="1:30" x14ac:dyDescent="0.2">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row>
    <row r="30" spans="1:30" x14ac:dyDescent="0.2">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row>
    <row r="31" spans="1:30" x14ac:dyDescent="0.2">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row>
    <row r="32" spans="1:30" x14ac:dyDescent="0.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row>
    <row r="33" spans="1:30" x14ac:dyDescent="0.2">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row>
    <row r="34" spans="1:30" x14ac:dyDescent="0.2">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row>
    <row r="35" spans="1:30" x14ac:dyDescent="0.2">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row>
    <row r="36" spans="1:30" x14ac:dyDescent="0.2">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row>
    <row r="37" spans="1:30" x14ac:dyDescent="0.2">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row>
    <row r="38" spans="1:30" x14ac:dyDescent="0.2">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row>
    <row r="39" spans="1:30" x14ac:dyDescent="0.2">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row>
    <row r="40" spans="1:30" x14ac:dyDescent="0.2">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row>
    <row r="41" spans="1:30" x14ac:dyDescent="0.2">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row>
    <row r="42" spans="1:30" x14ac:dyDescent="0.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row>
    <row r="43" spans="1:30" x14ac:dyDescent="0.2">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row>
    <row r="44" spans="1:30" x14ac:dyDescent="0.2">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row>
    <row r="45" spans="1:30" x14ac:dyDescent="0.2">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row>
    <row r="46" spans="1:30" x14ac:dyDescent="0.2">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row>
    <row r="47" spans="1:30" x14ac:dyDescent="0.2">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row>
    <row r="48" spans="1:30" x14ac:dyDescent="0.2">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row>
    <row r="49" spans="1:30" x14ac:dyDescent="0.2">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row>
    <row r="50" spans="1:30" x14ac:dyDescent="0.2">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row>
    <row r="51" spans="1:30" x14ac:dyDescent="0.2">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row>
    <row r="52" spans="1:30" x14ac:dyDescent="0.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row>
    <row r="53" spans="1:30" x14ac:dyDescent="0.2">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row>
    <row r="54" spans="1:30" x14ac:dyDescent="0.2">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row>
    <row r="55" spans="1:30" x14ac:dyDescent="0.2">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row>
    <row r="56" spans="1:30" x14ac:dyDescent="0.2">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row>
    <row r="57" spans="1:30" x14ac:dyDescent="0.2">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row>
    <row r="58" spans="1:30" x14ac:dyDescent="0.2">
      <c r="A58" s="69"/>
      <c r="B58" s="69"/>
      <c r="C58" s="69"/>
      <c r="D58" s="69"/>
      <c r="E58" s="69"/>
      <c r="F58" s="69"/>
      <c r="G58" s="69"/>
      <c r="H58" s="69"/>
      <c r="I58" s="69"/>
      <c r="J58" s="69"/>
      <c r="K58" s="69"/>
      <c r="L58" s="69"/>
    </row>
    <row r="59" spans="1:30" x14ac:dyDescent="0.2">
      <c r="A59" s="69"/>
      <c r="B59" s="69"/>
      <c r="C59" s="69"/>
      <c r="D59" s="69"/>
      <c r="E59" s="69"/>
      <c r="F59" s="69"/>
      <c r="G59" s="69"/>
      <c r="H59" s="69"/>
      <c r="I59" s="69"/>
      <c r="J59" s="69"/>
      <c r="K59" s="69"/>
      <c r="L59" s="69"/>
    </row>
    <row r="60" spans="1:30" x14ac:dyDescent="0.2">
      <c r="A60" s="69"/>
      <c r="B60" s="69"/>
      <c r="C60" s="69"/>
      <c r="D60" s="69"/>
      <c r="E60" s="69"/>
      <c r="F60" s="69"/>
      <c r="G60" s="69"/>
      <c r="H60" s="69"/>
      <c r="I60" s="69"/>
      <c r="J60" s="69"/>
      <c r="K60" s="69"/>
      <c r="L60" s="69"/>
    </row>
    <row r="61" spans="1:30" x14ac:dyDescent="0.2">
      <c r="A61" s="69"/>
      <c r="B61" s="69"/>
      <c r="C61" s="69"/>
      <c r="D61" s="69"/>
      <c r="E61" s="69"/>
      <c r="F61" s="69"/>
      <c r="G61" s="69"/>
      <c r="H61" s="69"/>
      <c r="I61" s="69"/>
      <c r="J61" s="69"/>
      <c r="K61" s="69"/>
      <c r="L61" s="69"/>
    </row>
    <row r="62" spans="1:30" x14ac:dyDescent="0.2">
      <c r="A62" s="69"/>
      <c r="B62" s="69"/>
      <c r="C62" s="69"/>
      <c r="D62" s="69"/>
      <c r="E62" s="69"/>
      <c r="F62" s="69"/>
      <c r="G62" s="69"/>
      <c r="H62" s="69"/>
      <c r="I62" s="69"/>
      <c r="J62" s="69"/>
      <c r="K62" s="69"/>
      <c r="L62" s="69"/>
    </row>
    <row r="63" spans="1:30" x14ac:dyDescent="0.2">
      <c r="A63" s="69"/>
      <c r="B63" s="69"/>
      <c r="C63" s="69"/>
      <c r="D63" s="69"/>
      <c r="E63" s="69"/>
      <c r="F63" s="69"/>
      <c r="G63" s="69"/>
      <c r="H63" s="69"/>
      <c r="I63" s="69"/>
      <c r="J63" s="69"/>
      <c r="K63" s="69"/>
      <c r="L63" s="69"/>
    </row>
    <row r="64" spans="1:30" x14ac:dyDescent="0.2">
      <c r="A64" s="69"/>
      <c r="B64" s="69"/>
      <c r="C64" s="69"/>
      <c r="D64" s="69"/>
      <c r="E64" s="69"/>
      <c r="F64" s="69"/>
      <c r="G64" s="69"/>
      <c r="H64" s="69"/>
      <c r="I64" s="69"/>
      <c r="J64" s="69"/>
      <c r="K64" s="69"/>
      <c r="L64" s="69"/>
    </row>
  </sheetData>
  <mergeCells count="1">
    <mergeCell ref="C22:H23"/>
  </mergeCells>
  <pageMargins left="0.7" right="0.7" top="0.75" bottom="0.75" header="0.3" footer="0.3"/>
  <pageSetup paperSize="9" scale="53" orientation="portrait" r:id="rId1"/>
  <colBreaks count="1" manualBreakCount="1">
    <brk id="8" max="1048575" man="1"/>
  </col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4"/>
  <dimension ref="A1:AG261"/>
  <sheetViews>
    <sheetView view="pageBreakPreview" zoomScale="80" zoomScaleNormal="100" zoomScaleSheetLayoutView="80" workbookViewId="0">
      <selection activeCell="B8" sqref="B8:S196"/>
    </sheetView>
  </sheetViews>
  <sheetFormatPr defaultColWidth="9.140625" defaultRowHeight="11.25" x14ac:dyDescent="0.2"/>
  <cols>
    <col min="1" max="1" width="27.7109375" style="25" customWidth="1"/>
    <col min="2" max="3" width="13.85546875" style="25" customWidth="1"/>
    <col min="4" max="4" width="14.7109375" style="25" customWidth="1"/>
    <col min="5" max="5" width="13.140625" style="25" customWidth="1"/>
    <col min="6" max="6" width="13.5703125" style="25" customWidth="1"/>
    <col min="7" max="7" width="16.28515625" style="25" customWidth="1"/>
    <col min="8" max="8" width="15.5703125" style="25" customWidth="1"/>
    <col min="9" max="9" width="16.85546875" style="25" customWidth="1"/>
    <col min="10" max="10" width="13.7109375" style="25" customWidth="1"/>
    <col min="11" max="11" width="13.140625" style="25" customWidth="1"/>
    <col min="12" max="12" width="16.85546875" style="25" customWidth="1"/>
    <col min="13" max="13" width="12.140625" style="25" customWidth="1"/>
    <col min="14" max="14" width="12.7109375" style="25" customWidth="1"/>
    <col min="15" max="15" width="14.28515625" style="25" customWidth="1"/>
    <col min="16" max="16" width="13.7109375" style="25" customWidth="1"/>
    <col min="17" max="17" width="13.140625" style="25" customWidth="1"/>
    <col min="18" max="18" width="9.140625" style="25" customWidth="1"/>
    <col min="19" max="16384" width="9.140625" style="25"/>
  </cols>
  <sheetData>
    <row r="1" spans="1:33" s="102" customFormat="1" ht="12.75" x14ac:dyDescent="0.2">
      <c r="A1" s="100" t="s">
        <v>246</v>
      </c>
      <c r="B1" s="101"/>
      <c r="C1" s="101"/>
      <c r="D1" s="101"/>
      <c r="E1" s="101"/>
      <c r="F1" s="101"/>
      <c r="G1" s="101"/>
      <c r="H1" s="101"/>
      <c r="I1" s="101"/>
      <c r="J1" s="101"/>
      <c r="K1" s="101"/>
      <c r="L1" s="101"/>
      <c r="M1" s="101"/>
      <c r="N1" s="101"/>
      <c r="O1" s="69"/>
      <c r="P1" s="69"/>
      <c r="Q1" s="69"/>
      <c r="R1" s="69"/>
      <c r="S1" s="69"/>
      <c r="T1" s="69"/>
      <c r="U1" s="69"/>
      <c r="V1" s="69"/>
      <c r="W1" s="69"/>
      <c r="X1" s="69"/>
      <c r="Y1" s="69"/>
      <c r="Z1" s="69"/>
      <c r="AA1" s="69"/>
      <c r="AB1" s="69"/>
      <c r="AC1" s="69"/>
      <c r="AD1" s="69"/>
      <c r="AE1" s="69"/>
      <c r="AF1" s="69"/>
      <c r="AG1" s="69"/>
    </row>
    <row r="2" spans="1:33" s="102" customFormat="1" ht="4.5" customHeight="1" x14ac:dyDescent="0.2">
      <c r="A2" s="100"/>
      <c r="B2" s="101"/>
      <c r="C2" s="101"/>
      <c r="D2" s="101"/>
      <c r="E2" s="101"/>
      <c r="F2" s="101"/>
      <c r="G2" s="101"/>
      <c r="H2" s="101"/>
      <c r="I2" s="101"/>
      <c r="J2" s="101"/>
      <c r="K2" s="101"/>
      <c r="L2" s="101"/>
      <c r="M2" s="101"/>
      <c r="N2" s="101"/>
      <c r="O2" s="69"/>
      <c r="P2" s="69"/>
      <c r="Q2" s="69"/>
      <c r="R2" s="69"/>
      <c r="S2" s="69"/>
      <c r="T2" s="69"/>
      <c r="U2" s="69"/>
      <c r="V2" s="69"/>
      <c r="W2" s="69"/>
      <c r="X2" s="69"/>
      <c r="Y2" s="69"/>
      <c r="Z2" s="69"/>
      <c r="AA2" s="69"/>
      <c r="AB2" s="69"/>
      <c r="AC2" s="69"/>
      <c r="AD2" s="69"/>
      <c r="AE2" s="69"/>
      <c r="AF2" s="69"/>
      <c r="AG2" s="69"/>
    </row>
    <row r="3" spans="1:33" s="102" customFormat="1" ht="8.25" customHeight="1" x14ac:dyDescent="0.2">
      <c r="A3" s="100"/>
      <c r="B3" s="101"/>
      <c r="C3" s="101"/>
      <c r="D3" s="101"/>
      <c r="E3" s="101"/>
      <c r="F3" s="101"/>
      <c r="G3" s="101"/>
      <c r="H3" s="101"/>
      <c r="I3" s="101"/>
      <c r="J3" s="101"/>
      <c r="K3" s="101"/>
      <c r="L3" s="101"/>
      <c r="M3" s="101"/>
      <c r="N3" s="101"/>
      <c r="O3" s="69"/>
      <c r="P3" s="69"/>
      <c r="Q3" s="69"/>
      <c r="R3" s="69"/>
      <c r="S3" s="69"/>
      <c r="T3" s="69"/>
      <c r="U3" s="69"/>
      <c r="V3" s="69"/>
      <c r="W3" s="69"/>
      <c r="X3" s="69"/>
      <c r="Y3" s="69"/>
      <c r="Z3" s="69"/>
      <c r="AA3" s="69"/>
      <c r="AB3" s="69"/>
      <c r="AC3" s="69"/>
      <c r="AD3" s="69"/>
      <c r="AE3" s="69"/>
      <c r="AF3" s="69"/>
      <c r="AG3" s="69"/>
    </row>
    <row r="4" spans="1:33" s="102" customFormat="1" ht="13.5" thickBot="1" x14ac:dyDescent="0.25">
      <c r="A4" s="103"/>
      <c r="B4" s="103"/>
      <c r="C4" s="103"/>
      <c r="D4" s="103"/>
      <c r="E4" s="103"/>
      <c r="F4" s="103"/>
      <c r="G4" s="103"/>
      <c r="H4" s="103"/>
      <c r="I4" s="103"/>
      <c r="J4" s="103"/>
      <c r="K4" s="103"/>
      <c r="L4" s="103"/>
      <c r="M4" s="103"/>
      <c r="N4" s="339" t="s">
        <v>103</v>
      </c>
      <c r="O4" s="69"/>
      <c r="P4" s="69"/>
      <c r="Q4" s="69"/>
      <c r="R4" s="69"/>
      <c r="S4" s="69"/>
      <c r="T4" s="69"/>
      <c r="U4" s="69"/>
      <c r="V4" s="69"/>
      <c r="W4" s="69"/>
      <c r="X4" s="69"/>
      <c r="Y4" s="69"/>
      <c r="Z4" s="69"/>
      <c r="AA4" s="69"/>
      <c r="AB4" s="69"/>
      <c r="AC4" s="69"/>
      <c r="AD4" s="69"/>
      <c r="AE4" s="69"/>
      <c r="AF4" s="69"/>
      <c r="AG4" s="69"/>
    </row>
    <row r="5" spans="1:33" s="102" customFormat="1" ht="13.5" thickTop="1" x14ac:dyDescent="0.2">
      <c r="A5" s="100" t="s">
        <v>247</v>
      </c>
      <c r="B5" s="101"/>
      <c r="C5" s="101"/>
      <c r="D5" s="101"/>
      <c r="E5" s="101"/>
      <c r="F5" s="101"/>
      <c r="G5" s="101"/>
      <c r="H5" s="101"/>
      <c r="I5" s="101"/>
      <c r="J5" s="101"/>
      <c r="K5" s="101"/>
      <c r="L5" s="101"/>
      <c r="M5" s="101"/>
      <c r="N5" s="101"/>
      <c r="O5" s="69"/>
      <c r="P5" s="69"/>
      <c r="Q5" s="69"/>
      <c r="R5" s="69"/>
      <c r="S5" s="69"/>
      <c r="T5" s="69"/>
      <c r="U5" s="69"/>
      <c r="V5" s="69"/>
      <c r="W5" s="69"/>
      <c r="X5" s="69"/>
      <c r="Y5" s="69"/>
      <c r="Z5" s="69"/>
      <c r="AA5" s="69"/>
      <c r="AB5" s="69"/>
      <c r="AC5" s="69"/>
      <c r="AD5" s="69"/>
      <c r="AE5" s="69"/>
      <c r="AF5" s="69"/>
      <c r="AG5" s="69"/>
    </row>
    <row r="6" spans="1:33" s="104" customFormat="1" ht="12.75" customHeight="1" x14ac:dyDescent="0.2">
      <c r="A6" s="78"/>
      <c r="B6" s="1201" t="s">
        <v>213</v>
      </c>
      <c r="C6" s="495"/>
      <c r="D6" s="1201" t="s">
        <v>248</v>
      </c>
      <c r="E6" s="1201" t="s">
        <v>249</v>
      </c>
      <c r="F6" s="1207" t="s">
        <v>214</v>
      </c>
      <c r="G6" s="1208"/>
      <c r="H6" s="1201" t="s">
        <v>215</v>
      </c>
      <c r="I6" s="1201" t="s">
        <v>250</v>
      </c>
      <c r="J6" s="1207" t="s">
        <v>251</v>
      </c>
      <c r="K6" s="1208"/>
      <c r="L6" s="1201" t="s">
        <v>252</v>
      </c>
      <c r="M6" s="1201" t="s">
        <v>183</v>
      </c>
      <c r="N6" s="1209" t="s">
        <v>253</v>
      </c>
      <c r="O6" s="69"/>
      <c r="P6" s="69"/>
      <c r="Q6" s="69"/>
      <c r="R6" s="69"/>
      <c r="S6" s="69"/>
      <c r="T6" s="69"/>
      <c r="U6" s="69"/>
      <c r="V6" s="69"/>
      <c r="W6" s="69"/>
      <c r="X6" s="69"/>
      <c r="Y6" s="69"/>
      <c r="Z6" s="69"/>
      <c r="AA6" s="69"/>
      <c r="AB6" s="69"/>
      <c r="AC6" s="69"/>
      <c r="AD6" s="69"/>
      <c r="AE6" s="69"/>
      <c r="AF6" s="69"/>
      <c r="AG6" s="69"/>
    </row>
    <row r="7" spans="1:33" s="104" customFormat="1" ht="70.5" customHeight="1" x14ac:dyDescent="0.2">
      <c r="A7" s="78"/>
      <c r="B7" s="1202"/>
      <c r="C7" s="496" t="s">
        <v>254</v>
      </c>
      <c r="D7" s="1202"/>
      <c r="E7" s="1202"/>
      <c r="F7" s="496" t="s">
        <v>253</v>
      </c>
      <c r="G7" s="496" t="s">
        <v>255</v>
      </c>
      <c r="H7" s="1202"/>
      <c r="I7" s="1202"/>
      <c r="J7" s="105" t="s">
        <v>253</v>
      </c>
      <c r="K7" s="105" t="s">
        <v>256</v>
      </c>
      <c r="L7" s="1202"/>
      <c r="M7" s="1202"/>
      <c r="N7" s="1210"/>
      <c r="O7" s="69"/>
      <c r="P7" s="69"/>
      <c r="Q7" s="69"/>
      <c r="R7" s="69"/>
      <c r="S7" s="69"/>
      <c r="T7" s="69"/>
      <c r="U7" s="69"/>
      <c r="V7" s="69"/>
      <c r="W7" s="69"/>
      <c r="X7" s="69"/>
      <c r="Y7" s="69"/>
      <c r="Z7" s="69"/>
      <c r="AA7" s="69"/>
      <c r="AB7" s="69"/>
      <c r="AC7" s="69"/>
      <c r="AD7" s="69"/>
      <c r="AE7" s="69"/>
      <c r="AF7" s="69"/>
      <c r="AG7" s="69"/>
    </row>
    <row r="8" spans="1:33" s="102" customFormat="1" ht="12.75" x14ac:dyDescent="0.2">
      <c r="A8" s="35" t="s">
        <v>257</v>
      </c>
      <c r="B8" s="636"/>
      <c r="C8" s="637"/>
      <c r="D8" s="638"/>
      <c r="E8" s="639"/>
      <c r="F8" s="639"/>
      <c r="G8" s="639"/>
      <c r="H8" s="639"/>
      <c r="I8" s="639"/>
      <c r="J8" s="639"/>
      <c r="K8" s="639"/>
      <c r="L8" s="639"/>
      <c r="M8" s="639"/>
      <c r="N8" s="640">
        <f>SUM(B8,D8:F8,H8:I8,J8,L8:M8)</f>
        <v>0</v>
      </c>
      <c r="O8" s="641"/>
      <c r="P8" s="641"/>
      <c r="Q8" s="641"/>
      <c r="R8" s="641"/>
      <c r="S8" s="641"/>
      <c r="T8" s="69"/>
      <c r="U8" s="69"/>
      <c r="V8" s="69"/>
      <c r="W8" s="69"/>
      <c r="X8" s="69"/>
      <c r="Y8" s="69"/>
      <c r="Z8" s="69"/>
      <c r="AA8" s="69"/>
      <c r="AB8" s="69"/>
      <c r="AC8" s="69"/>
      <c r="AD8" s="69"/>
      <c r="AE8" s="69"/>
      <c r="AF8" s="69"/>
      <c r="AG8" s="69"/>
    </row>
    <row r="9" spans="1:33" s="102" customFormat="1" ht="12.75" x14ac:dyDescent="0.2">
      <c r="A9" s="35" t="s">
        <v>258</v>
      </c>
      <c r="B9" s="636"/>
      <c r="C9" s="637"/>
      <c r="D9" s="638"/>
      <c r="E9" s="639"/>
      <c r="F9" s="639"/>
      <c r="G9" s="639"/>
      <c r="H9" s="639"/>
      <c r="I9" s="639"/>
      <c r="J9" s="639"/>
      <c r="K9" s="639"/>
      <c r="L9" s="639"/>
      <c r="M9" s="639"/>
      <c r="N9" s="640">
        <f t="shared" ref="N9:N13" si="0">SUM(B9,D9:F9,H9:I9,J9,L9:M9)</f>
        <v>0</v>
      </c>
      <c r="O9" s="641"/>
      <c r="P9" s="641"/>
      <c r="Q9" s="641"/>
      <c r="R9" s="641"/>
      <c r="S9" s="641"/>
      <c r="T9" s="69"/>
      <c r="U9" s="69"/>
      <c r="V9" s="69"/>
      <c r="W9" s="69"/>
      <c r="X9" s="69"/>
      <c r="Y9" s="69"/>
      <c r="Z9" s="69"/>
      <c r="AA9" s="69"/>
      <c r="AB9" s="69"/>
      <c r="AC9" s="69"/>
      <c r="AD9" s="69"/>
      <c r="AE9" s="69"/>
      <c r="AF9" s="69"/>
      <c r="AG9" s="69"/>
    </row>
    <row r="10" spans="1:33" s="102" customFormat="1" ht="12.75" x14ac:dyDescent="0.2">
      <c r="A10" s="35" t="s">
        <v>259</v>
      </c>
      <c r="B10" s="636"/>
      <c r="C10" s="637"/>
      <c r="D10" s="638"/>
      <c r="E10" s="639"/>
      <c r="F10" s="639"/>
      <c r="G10" s="639"/>
      <c r="H10" s="639"/>
      <c r="I10" s="639"/>
      <c r="J10" s="639"/>
      <c r="K10" s="639"/>
      <c r="L10" s="639"/>
      <c r="M10" s="639"/>
      <c r="N10" s="640">
        <f t="shared" si="0"/>
        <v>0</v>
      </c>
      <c r="O10" s="641"/>
      <c r="P10" s="641"/>
      <c r="Q10" s="641"/>
      <c r="R10" s="641"/>
      <c r="S10" s="641"/>
      <c r="T10" s="69"/>
      <c r="U10" s="69"/>
      <c r="V10" s="69"/>
      <c r="W10" s="69"/>
      <c r="X10" s="69"/>
      <c r="Y10" s="69"/>
      <c r="Z10" s="69"/>
      <c r="AA10" s="69"/>
      <c r="AB10" s="69"/>
      <c r="AC10" s="69"/>
      <c r="AD10" s="69"/>
      <c r="AE10" s="69"/>
      <c r="AF10" s="69"/>
      <c r="AG10" s="69"/>
    </row>
    <row r="11" spans="1:33" s="102" customFormat="1" ht="12.75" x14ac:dyDescent="0.2">
      <c r="A11" s="35" t="s">
        <v>260</v>
      </c>
      <c r="B11" s="636"/>
      <c r="C11" s="637"/>
      <c r="D11" s="638"/>
      <c r="E11" s="639"/>
      <c r="F11" s="639"/>
      <c r="G11" s="639"/>
      <c r="H11" s="639"/>
      <c r="I11" s="639"/>
      <c r="J11" s="639"/>
      <c r="K11" s="639"/>
      <c r="L11" s="639"/>
      <c r="M11" s="639"/>
      <c r="N11" s="640">
        <f t="shared" si="0"/>
        <v>0</v>
      </c>
      <c r="O11" s="641"/>
      <c r="P11" s="641"/>
      <c r="Q11" s="641"/>
      <c r="R11" s="641"/>
      <c r="S11" s="641"/>
      <c r="T11" s="69"/>
      <c r="U11" s="69"/>
      <c r="V11" s="69"/>
      <c r="W11" s="69"/>
      <c r="X11" s="69"/>
      <c r="Y11" s="69"/>
      <c r="Z11" s="69"/>
      <c r="AA11" s="69"/>
      <c r="AB11" s="69"/>
      <c r="AC11" s="69"/>
      <c r="AD11" s="69"/>
      <c r="AE11" s="69"/>
      <c r="AF11" s="69"/>
      <c r="AG11" s="69"/>
    </row>
    <row r="12" spans="1:33" s="102" customFormat="1" ht="12.75" x14ac:dyDescent="0.2">
      <c r="A12" s="35" t="s">
        <v>261</v>
      </c>
      <c r="B12" s="636"/>
      <c r="C12" s="637"/>
      <c r="D12" s="638"/>
      <c r="E12" s="639"/>
      <c r="F12" s="639"/>
      <c r="G12" s="639"/>
      <c r="H12" s="639"/>
      <c r="I12" s="639"/>
      <c r="J12" s="639"/>
      <c r="K12" s="639"/>
      <c r="L12" s="639"/>
      <c r="M12" s="639"/>
      <c r="N12" s="640">
        <f t="shared" si="0"/>
        <v>0</v>
      </c>
      <c r="O12" s="641"/>
      <c r="P12" s="641"/>
      <c r="Q12" s="641"/>
      <c r="R12" s="641"/>
      <c r="S12" s="641"/>
      <c r="T12" s="69"/>
      <c r="U12" s="69"/>
      <c r="V12" s="69"/>
      <c r="W12" s="69"/>
      <c r="X12" s="69"/>
      <c r="Y12" s="69"/>
      <c r="Z12" s="69"/>
      <c r="AA12" s="69"/>
      <c r="AB12" s="69"/>
      <c r="AC12" s="69"/>
      <c r="AD12" s="69"/>
      <c r="AE12" s="69"/>
      <c r="AF12" s="69"/>
      <c r="AG12" s="69"/>
    </row>
    <row r="13" spans="1:33" s="102" customFormat="1" ht="12.75" x14ac:dyDescent="0.2">
      <c r="A13" s="35" t="s">
        <v>180</v>
      </c>
      <c r="B13" s="636"/>
      <c r="C13" s="637"/>
      <c r="D13" s="638"/>
      <c r="E13" s="639"/>
      <c r="F13" s="639"/>
      <c r="G13" s="639"/>
      <c r="H13" s="639"/>
      <c r="I13" s="639"/>
      <c r="J13" s="639"/>
      <c r="K13" s="639"/>
      <c r="L13" s="639"/>
      <c r="M13" s="639"/>
      <c r="N13" s="640">
        <f t="shared" si="0"/>
        <v>0</v>
      </c>
      <c r="O13" s="641"/>
      <c r="P13" s="641"/>
      <c r="Q13" s="641"/>
      <c r="R13" s="641"/>
      <c r="S13" s="641"/>
      <c r="T13" s="69"/>
      <c r="U13" s="69"/>
      <c r="V13" s="69"/>
      <c r="W13" s="69"/>
      <c r="X13" s="69"/>
      <c r="Y13" s="69"/>
      <c r="Z13" s="69"/>
      <c r="AA13" s="69"/>
      <c r="AB13" s="69"/>
      <c r="AC13" s="69"/>
      <c r="AD13" s="69"/>
      <c r="AE13" s="69"/>
      <c r="AF13" s="69"/>
      <c r="AG13" s="69"/>
    </row>
    <row r="14" spans="1:33" s="102" customFormat="1" ht="12.75" x14ac:dyDescent="0.2">
      <c r="A14" s="45" t="s">
        <v>253</v>
      </c>
      <c r="B14" s="640">
        <f>SUM(B8:B13)</f>
        <v>0</v>
      </c>
      <c r="C14" s="637"/>
      <c r="D14" s="640">
        <f t="shared" ref="D14:M14" si="1">SUM(D8:D13)</f>
        <v>0</v>
      </c>
      <c r="E14" s="640">
        <f t="shared" si="1"/>
        <v>0</v>
      </c>
      <c r="F14" s="640">
        <f t="shared" si="1"/>
        <v>0</v>
      </c>
      <c r="G14" s="640">
        <f t="shared" si="1"/>
        <v>0</v>
      </c>
      <c r="H14" s="640">
        <f t="shared" si="1"/>
        <v>0</v>
      </c>
      <c r="I14" s="640">
        <f t="shared" si="1"/>
        <v>0</v>
      </c>
      <c r="J14" s="640">
        <f t="shared" si="1"/>
        <v>0</v>
      </c>
      <c r="K14" s="640">
        <f t="shared" si="1"/>
        <v>0</v>
      </c>
      <c r="L14" s="640">
        <f t="shared" si="1"/>
        <v>0</v>
      </c>
      <c r="M14" s="640">
        <f t="shared" si="1"/>
        <v>0</v>
      </c>
      <c r="N14" s="640">
        <f>SUM(B14,D14:F14,H14:I14,J14,L14:M14)</f>
        <v>0</v>
      </c>
      <c r="O14" s="641"/>
      <c r="P14" s="641"/>
      <c r="Q14" s="641"/>
      <c r="R14" s="641"/>
      <c r="S14" s="641"/>
      <c r="T14" s="69"/>
      <c r="U14" s="69"/>
      <c r="V14" s="69"/>
      <c r="W14" s="69"/>
      <c r="X14" s="69"/>
      <c r="Y14" s="69"/>
      <c r="Z14" s="69"/>
      <c r="AA14" s="69"/>
      <c r="AB14" s="69"/>
      <c r="AC14" s="69"/>
      <c r="AD14" s="69"/>
      <c r="AE14" s="69"/>
      <c r="AF14" s="69"/>
      <c r="AG14" s="69"/>
    </row>
    <row r="15" spans="1:33" s="102" customFormat="1" ht="12.75" x14ac:dyDescent="0.2">
      <c r="A15" s="100"/>
      <c r="B15" s="642"/>
      <c r="C15" s="642"/>
      <c r="D15" s="642"/>
      <c r="E15" s="642"/>
      <c r="F15" s="642"/>
      <c r="G15" s="642"/>
      <c r="H15" s="642"/>
      <c r="I15" s="642"/>
      <c r="J15" s="642"/>
      <c r="K15" s="642"/>
      <c r="L15" s="642"/>
      <c r="M15" s="642"/>
      <c r="N15" s="642"/>
      <c r="O15" s="641"/>
      <c r="P15" s="641"/>
      <c r="Q15" s="641"/>
      <c r="R15" s="641"/>
      <c r="S15" s="641"/>
      <c r="T15" s="69"/>
      <c r="U15" s="69"/>
      <c r="V15" s="69"/>
      <c r="W15" s="69"/>
      <c r="X15" s="69"/>
      <c r="Y15" s="69"/>
      <c r="Z15" s="69"/>
      <c r="AA15" s="69"/>
      <c r="AB15" s="69"/>
      <c r="AC15" s="69"/>
      <c r="AD15" s="69"/>
      <c r="AE15" s="69"/>
      <c r="AF15" s="69"/>
      <c r="AG15" s="69"/>
    </row>
    <row r="16" spans="1:33" s="102" customFormat="1" ht="12.75" x14ac:dyDescent="0.2">
      <c r="A16" s="100" t="s">
        <v>264</v>
      </c>
      <c r="B16" s="643"/>
      <c r="C16" s="643"/>
      <c r="D16" s="643"/>
      <c r="E16" s="643"/>
      <c r="F16" s="643"/>
      <c r="G16" s="643"/>
      <c r="H16" s="643"/>
      <c r="I16" s="643"/>
      <c r="J16" s="643"/>
      <c r="K16" s="643"/>
      <c r="L16" s="643"/>
      <c r="M16" s="643"/>
      <c r="N16" s="643"/>
      <c r="O16" s="641"/>
      <c r="P16" s="641"/>
      <c r="Q16" s="641"/>
      <c r="R16" s="641"/>
      <c r="S16" s="641"/>
      <c r="T16" s="69"/>
      <c r="U16" s="69"/>
      <c r="V16" s="69"/>
      <c r="W16" s="69"/>
      <c r="X16" s="69"/>
      <c r="Y16" s="69"/>
      <c r="Z16" s="69"/>
      <c r="AA16" s="69"/>
      <c r="AB16" s="69"/>
      <c r="AC16" s="69"/>
      <c r="AD16" s="69"/>
      <c r="AE16" s="69"/>
      <c r="AF16" s="69"/>
      <c r="AG16" s="69"/>
    </row>
    <row r="17" spans="1:33" s="104" customFormat="1" ht="12.75" customHeight="1" x14ac:dyDescent="0.2">
      <c r="A17" s="78"/>
      <c r="B17" s="1203" t="s">
        <v>213</v>
      </c>
      <c r="C17" s="1203" t="s">
        <v>254</v>
      </c>
      <c r="D17" s="1203" t="s">
        <v>248</v>
      </c>
      <c r="E17" s="1203" t="s">
        <v>249</v>
      </c>
      <c r="F17" s="1205" t="s">
        <v>214</v>
      </c>
      <c r="G17" s="1206"/>
      <c r="H17" s="1203" t="s">
        <v>215</v>
      </c>
      <c r="I17" s="1203" t="s">
        <v>250</v>
      </c>
      <c r="J17" s="1205" t="s">
        <v>251</v>
      </c>
      <c r="K17" s="1206"/>
      <c r="L17" s="1203" t="s">
        <v>252</v>
      </c>
      <c r="M17" s="1203" t="s">
        <v>183</v>
      </c>
      <c r="N17" s="1203" t="s">
        <v>253</v>
      </c>
      <c r="O17" s="641"/>
      <c r="P17" s="641"/>
      <c r="Q17" s="641"/>
      <c r="R17" s="641"/>
      <c r="S17" s="641"/>
      <c r="T17" s="69"/>
      <c r="U17" s="69"/>
      <c r="V17" s="69"/>
      <c r="W17" s="69"/>
      <c r="X17" s="69"/>
      <c r="Y17" s="69"/>
      <c r="Z17" s="69"/>
      <c r="AA17" s="69"/>
      <c r="AB17" s="69"/>
      <c r="AC17" s="69"/>
      <c r="AD17" s="69"/>
      <c r="AE17" s="69"/>
      <c r="AF17" s="69"/>
      <c r="AG17" s="69"/>
    </row>
    <row r="18" spans="1:33" s="104" customFormat="1" ht="36" x14ac:dyDescent="0.2">
      <c r="A18" s="78"/>
      <c r="B18" s="1204"/>
      <c r="C18" s="1204"/>
      <c r="D18" s="1204"/>
      <c r="E18" s="1204"/>
      <c r="F18" s="644" t="s">
        <v>253</v>
      </c>
      <c r="G18" s="644" t="s">
        <v>255</v>
      </c>
      <c r="H18" s="1204"/>
      <c r="I18" s="1204"/>
      <c r="J18" s="645" t="s">
        <v>253</v>
      </c>
      <c r="K18" s="645" t="s">
        <v>256</v>
      </c>
      <c r="L18" s="1204"/>
      <c r="M18" s="1204"/>
      <c r="N18" s="1204"/>
      <c r="O18" s="641"/>
      <c r="P18" s="641"/>
      <c r="Q18" s="641"/>
      <c r="R18" s="646"/>
      <c r="S18" s="641"/>
      <c r="T18" s="69"/>
      <c r="U18" s="69"/>
      <c r="V18" s="69"/>
      <c r="W18" s="69"/>
      <c r="X18" s="69"/>
      <c r="Y18" s="69"/>
      <c r="Z18" s="69"/>
      <c r="AA18" s="69"/>
      <c r="AB18" s="69"/>
      <c r="AC18" s="69"/>
      <c r="AD18" s="69"/>
      <c r="AE18" s="69"/>
      <c r="AF18" s="69"/>
      <c r="AG18" s="69"/>
    </row>
    <row r="19" spans="1:33" s="102" customFormat="1" ht="11.25" customHeight="1" x14ac:dyDescent="0.2">
      <c r="A19" s="35" t="s">
        <v>257</v>
      </c>
      <c r="B19" s="639"/>
      <c r="C19" s="637"/>
      <c r="D19" s="639"/>
      <c r="E19" s="639"/>
      <c r="F19" s="639"/>
      <c r="G19" s="639"/>
      <c r="H19" s="639"/>
      <c r="I19" s="639"/>
      <c r="J19" s="639"/>
      <c r="K19" s="639"/>
      <c r="L19" s="639"/>
      <c r="M19" s="639"/>
      <c r="N19" s="640">
        <f>SUM(B19,D19:F19,H19:I19,J19,L19:M19)</f>
        <v>0</v>
      </c>
      <c r="O19" s="641"/>
      <c r="P19" s="641"/>
      <c r="Q19" s="641"/>
      <c r="R19" s="647"/>
      <c r="S19" s="641"/>
      <c r="T19" s="69"/>
      <c r="U19" s="69"/>
      <c r="V19" s="69"/>
      <c r="W19" s="69"/>
      <c r="X19" s="69"/>
      <c r="Y19" s="69"/>
      <c r="Z19" s="69"/>
      <c r="AA19" s="69"/>
      <c r="AB19" s="69"/>
      <c r="AC19" s="69"/>
      <c r="AD19" s="69"/>
      <c r="AE19" s="69"/>
      <c r="AF19" s="69"/>
      <c r="AG19" s="69"/>
    </row>
    <row r="20" spans="1:33" s="102" customFormat="1" ht="12.75" x14ac:dyDescent="0.2">
      <c r="A20" s="35" t="s">
        <v>258</v>
      </c>
      <c r="B20" s="639"/>
      <c r="C20" s="637"/>
      <c r="D20" s="639"/>
      <c r="E20" s="639"/>
      <c r="F20" s="639"/>
      <c r="G20" s="639"/>
      <c r="H20" s="639"/>
      <c r="I20" s="639"/>
      <c r="J20" s="639"/>
      <c r="K20" s="639"/>
      <c r="L20" s="639"/>
      <c r="M20" s="639"/>
      <c r="N20" s="640">
        <f t="shared" ref="N20:N25" si="2">SUM(B20,D20:F20,H20:I20,J20,L20:M20)</f>
        <v>0</v>
      </c>
      <c r="O20" s="641"/>
      <c r="P20" s="641"/>
      <c r="Q20" s="641"/>
      <c r="R20" s="641"/>
      <c r="S20" s="641"/>
      <c r="T20" s="69"/>
      <c r="U20" s="69"/>
      <c r="V20" s="69"/>
      <c r="W20" s="69"/>
      <c r="X20" s="69"/>
      <c r="Y20" s="69"/>
      <c r="Z20" s="69"/>
      <c r="AA20" s="69"/>
      <c r="AB20" s="69"/>
      <c r="AC20" s="69"/>
      <c r="AD20" s="69"/>
      <c r="AE20" s="69"/>
      <c r="AF20" s="69"/>
      <c r="AG20" s="69"/>
    </row>
    <row r="21" spans="1:33" s="102" customFormat="1" ht="12.75" x14ac:dyDescent="0.2">
      <c r="A21" s="35" t="s">
        <v>259</v>
      </c>
      <c r="B21" s="639"/>
      <c r="C21" s="637"/>
      <c r="D21" s="639"/>
      <c r="E21" s="639"/>
      <c r="F21" s="639"/>
      <c r="G21" s="639"/>
      <c r="H21" s="639"/>
      <c r="I21" s="639"/>
      <c r="J21" s="639"/>
      <c r="K21" s="639"/>
      <c r="L21" s="639"/>
      <c r="M21" s="639"/>
      <c r="N21" s="640">
        <f t="shared" si="2"/>
        <v>0</v>
      </c>
      <c r="O21" s="641"/>
      <c r="P21" s="641"/>
      <c r="Q21" s="641"/>
      <c r="R21" s="641"/>
      <c r="S21" s="641"/>
      <c r="T21" s="69"/>
      <c r="U21" s="69"/>
      <c r="V21" s="69"/>
      <c r="W21" s="69"/>
      <c r="X21" s="69"/>
      <c r="Y21" s="69"/>
      <c r="Z21" s="69"/>
      <c r="AA21" s="69"/>
      <c r="AB21" s="69"/>
      <c r="AC21" s="69"/>
      <c r="AD21" s="69"/>
      <c r="AE21" s="69"/>
      <c r="AF21" s="69"/>
      <c r="AG21" s="69"/>
    </row>
    <row r="22" spans="1:33" s="102" customFormat="1" ht="12.75" x14ac:dyDescent="0.2">
      <c r="A22" s="35" t="s">
        <v>260</v>
      </c>
      <c r="B22" s="639"/>
      <c r="C22" s="637"/>
      <c r="D22" s="639"/>
      <c r="E22" s="639"/>
      <c r="F22" s="639"/>
      <c r="G22" s="639"/>
      <c r="H22" s="639"/>
      <c r="I22" s="639"/>
      <c r="J22" s="639"/>
      <c r="K22" s="639"/>
      <c r="L22" s="639"/>
      <c r="M22" s="639"/>
      <c r="N22" s="640">
        <f t="shared" si="2"/>
        <v>0</v>
      </c>
      <c r="O22" s="641"/>
      <c r="P22" s="641"/>
      <c r="Q22" s="641"/>
      <c r="R22" s="641"/>
      <c r="S22" s="641"/>
      <c r="T22" s="69"/>
      <c r="U22" s="69"/>
      <c r="V22" s="69"/>
      <c r="W22" s="69"/>
      <c r="X22" s="69"/>
      <c r="Y22" s="69"/>
      <c r="Z22" s="69"/>
      <c r="AA22" s="69"/>
      <c r="AB22" s="69"/>
      <c r="AC22" s="69"/>
      <c r="AD22" s="69"/>
      <c r="AE22" s="69"/>
      <c r="AF22" s="69"/>
      <c r="AG22" s="69"/>
    </row>
    <row r="23" spans="1:33" s="102" customFormat="1" ht="12.75" x14ac:dyDescent="0.2">
      <c r="A23" s="35" t="s">
        <v>261</v>
      </c>
      <c r="B23" s="639"/>
      <c r="C23" s="637"/>
      <c r="D23" s="639"/>
      <c r="E23" s="639"/>
      <c r="F23" s="639"/>
      <c r="G23" s="639"/>
      <c r="H23" s="639"/>
      <c r="I23" s="639"/>
      <c r="J23" s="639"/>
      <c r="K23" s="639"/>
      <c r="L23" s="639"/>
      <c r="M23" s="639"/>
      <c r="N23" s="640">
        <f t="shared" si="2"/>
        <v>0</v>
      </c>
      <c r="O23" s="641"/>
      <c r="P23" s="641"/>
      <c r="Q23" s="641"/>
      <c r="R23" s="641"/>
      <c r="S23" s="641"/>
      <c r="T23" s="69"/>
      <c r="U23" s="69"/>
      <c r="V23" s="69"/>
      <c r="W23" s="69"/>
      <c r="X23" s="69"/>
      <c r="Y23" s="69"/>
      <c r="Z23" s="69"/>
      <c r="AA23" s="69"/>
      <c r="AB23" s="69"/>
      <c r="AC23" s="69"/>
      <c r="AD23" s="69"/>
      <c r="AE23" s="69"/>
      <c r="AF23" s="69"/>
      <c r="AG23" s="69"/>
    </row>
    <row r="24" spans="1:33" s="102" customFormat="1" ht="12.75" x14ac:dyDescent="0.2">
      <c r="A24" s="35" t="s">
        <v>180</v>
      </c>
      <c r="B24" s="639"/>
      <c r="C24" s="637"/>
      <c r="D24" s="639"/>
      <c r="E24" s="639"/>
      <c r="F24" s="639"/>
      <c r="G24" s="639"/>
      <c r="H24" s="639"/>
      <c r="I24" s="639"/>
      <c r="J24" s="639"/>
      <c r="K24" s="639"/>
      <c r="L24" s="639"/>
      <c r="M24" s="639"/>
      <c r="N24" s="640">
        <f t="shared" si="2"/>
        <v>0</v>
      </c>
      <c r="O24" s="641"/>
      <c r="P24" s="641"/>
      <c r="Q24" s="641"/>
      <c r="R24" s="641"/>
      <c r="S24" s="641"/>
      <c r="T24" s="69"/>
      <c r="U24" s="69"/>
      <c r="V24" s="69"/>
      <c r="W24" s="69"/>
      <c r="X24" s="69"/>
      <c r="Y24" s="69"/>
      <c r="Z24" s="69"/>
      <c r="AA24" s="69"/>
      <c r="AB24" s="69"/>
      <c r="AC24" s="69"/>
      <c r="AD24" s="69"/>
      <c r="AE24" s="69"/>
      <c r="AF24" s="69"/>
      <c r="AG24" s="69"/>
    </row>
    <row r="25" spans="1:33" s="102" customFormat="1" ht="12.75" x14ac:dyDescent="0.2">
      <c r="A25" s="45" t="s">
        <v>253</v>
      </c>
      <c r="B25" s="640">
        <f>SUM(B19:B24)</f>
        <v>0</v>
      </c>
      <c r="C25" s="637"/>
      <c r="D25" s="640">
        <f t="shared" ref="D25:L25" si="3">SUM(D19:D24)</f>
        <v>0</v>
      </c>
      <c r="E25" s="640">
        <f t="shared" si="3"/>
        <v>0</v>
      </c>
      <c r="F25" s="640">
        <f t="shared" si="3"/>
        <v>0</v>
      </c>
      <c r="G25" s="640">
        <f t="shared" si="3"/>
        <v>0</v>
      </c>
      <c r="H25" s="640">
        <f t="shared" si="3"/>
        <v>0</v>
      </c>
      <c r="I25" s="640">
        <f>SUM(I19:I24)</f>
        <v>0</v>
      </c>
      <c r="J25" s="640">
        <f t="shared" si="3"/>
        <v>0</v>
      </c>
      <c r="K25" s="640">
        <f t="shared" si="3"/>
        <v>0</v>
      </c>
      <c r="L25" s="640">
        <f t="shared" si="3"/>
        <v>0</v>
      </c>
      <c r="M25" s="640">
        <f>SUM(M19:M24)</f>
        <v>0</v>
      </c>
      <c r="N25" s="640">
        <f t="shared" si="2"/>
        <v>0</v>
      </c>
      <c r="O25" s="641"/>
      <c r="P25" s="641"/>
      <c r="Q25" s="641"/>
      <c r="R25" s="641"/>
      <c r="S25" s="641"/>
      <c r="T25" s="69"/>
      <c r="U25" s="69"/>
      <c r="V25" s="69"/>
      <c r="W25" s="69"/>
      <c r="X25" s="69"/>
      <c r="Y25" s="69"/>
      <c r="Z25" s="69"/>
      <c r="AA25" s="69"/>
      <c r="AB25" s="69"/>
      <c r="AC25" s="69"/>
      <c r="AD25" s="69"/>
      <c r="AE25" s="69"/>
      <c r="AF25" s="69"/>
      <c r="AG25" s="69"/>
    </row>
    <row r="26" spans="1:33" s="102" customFormat="1" ht="12.75" x14ac:dyDescent="0.2">
      <c r="A26" s="100" t="s">
        <v>689</v>
      </c>
      <c r="B26" s="643"/>
      <c r="C26" s="643"/>
      <c r="D26" s="643"/>
      <c r="E26" s="643"/>
      <c r="F26" s="643"/>
      <c r="G26" s="643"/>
      <c r="H26" s="643"/>
      <c r="I26" s="643"/>
      <c r="J26" s="648"/>
      <c r="K26" s="648"/>
      <c r="L26" s="649"/>
      <c r="M26" s="649"/>
      <c r="N26" s="649"/>
      <c r="O26" s="641"/>
      <c r="P26" s="641"/>
      <c r="Q26" s="641"/>
      <c r="R26" s="641"/>
      <c r="S26" s="641"/>
      <c r="T26" s="69"/>
      <c r="U26" s="69"/>
      <c r="V26" s="69"/>
      <c r="W26" s="69"/>
      <c r="X26" s="69"/>
      <c r="Y26" s="69"/>
      <c r="Z26" s="69"/>
      <c r="AA26" s="69"/>
      <c r="AB26" s="69"/>
      <c r="AC26" s="69"/>
      <c r="AD26" s="69"/>
      <c r="AE26" s="69"/>
      <c r="AF26" s="69"/>
      <c r="AG26" s="69"/>
    </row>
    <row r="27" spans="1:33" s="104" customFormat="1" ht="15" customHeight="1" x14ac:dyDescent="0.2">
      <c r="A27" s="78"/>
      <c r="B27" s="1203" t="s">
        <v>213</v>
      </c>
      <c r="C27" s="1203" t="s">
        <v>254</v>
      </c>
      <c r="D27" s="1203" t="s">
        <v>265</v>
      </c>
      <c r="E27" s="1203" t="s">
        <v>214</v>
      </c>
      <c r="F27" s="1203" t="s">
        <v>215</v>
      </c>
      <c r="G27" s="1203" t="s">
        <v>250</v>
      </c>
      <c r="H27" s="1203" t="s">
        <v>251</v>
      </c>
      <c r="I27" s="1203" t="s">
        <v>252</v>
      </c>
      <c r="J27" s="1203" t="s">
        <v>183</v>
      </c>
      <c r="K27" s="1203" t="s">
        <v>253</v>
      </c>
      <c r="L27" s="649"/>
      <c r="M27" s="649"/>
      <c r="N27" s="649"/>
      <c r="O27" s="641"/>
      <c r="P27" s="641"/>
      <c r="Q27" s="641"/>
      <c r="R27" s="641"/>
      <c r="S27" s="641"/>
      <c r="T27" s="69"/>
      <c r="U27" s="69"/>
      <c r="V27" s="69"/>
      <c r="W27" s="69"/>
      <c r="X27" s="69"/>
      <c r="Y27" s="69"/>
      <c r="Z27" s="69"/>
      <c r="AA27" s="69"/>
      <c r="AB27" s="69"/>
      <c r="AC27" s="69"/>
      <c r="AD27" s="69"/>
      <c r="AE27" s="69"/>
      <c r="AF27" s="69"/>
      <c r="AG27" s="69"/>
    </row>
    <row r="28" spans="1:33" s="104" customFormat="1" ht="50.25" customHeight="1" x14ac:dyDescent="0.2">
      <c r="A28" s="78"/>
      <c r="B28" s="1204"/>
      <c r="C28" s="1204"/>
      <c r="D28" s="1204"/>
      <c r="E28" s="1204"/>
      <c r="F28" s="1204"/>
      <c r="G28" s="1204"/>
      <c r="H28" s="1204"/>
      <c r="I28" s="1204"/>
      <c r="J28" s="1204"/>
      <c r="K28" s="1204"/>
      <c r="L28" s="649"/>
      <c r="M28" s="649"/>
      <c r="N28" s="649"/>
      <c r="O28" s="641"/>
      <c r="P28" s="641"/>
      <c r="Q28" s="641"/>
      <c r="R28" s="641"/>
      <c r="S28" s="641"/>
      <c r="T28" s="69"/>
      <c r="U28" s="69"/>
      <c r="V28" s="69"/>
      <c r="W28" s="69"/>
      <c r="X28" s="69"/>
      <c r="Y28" s="69"/>
      <c r="Z28" s="69"/>
      <c r="AA28" s="69"/>
      <c r="AB28" s="69"/>
      <c r="AC28" s="69"/>
      <c r="AD28" s="69"/>
      <c r="AE28" s="69"/>
      <c r="AF28" s="69"/>
      <c r="AG28" s="69"/>
    </row>
    <row r="29" spans="1:33" s="102" customFormat="1" ht="12.75" x14ac:dyDescent="0.2">
      <c r="A29" s="35" t="s">
        <v>257</v>
      </c>
      <c r="B29" s="639"/>
      <c r="C29" s="639"/>
      <c r="D29" s="639"/>
      <c r="E29" s="639"/>
      <c r="F29" s="639"/>
      <c r="G29" s="639"/>
      <c r="H29" s="639"/>
      <c r="I29" s="639"/>
      <c r="J29" s="639"/>
      <c r="K29" s="640">
        <f>SUM(B29:J29)</f>
        <v>0</v>
      </c>
      <c r="L29" s="649"/>
      <c r="M29" s="649"/>
      <c r="N29" s="649"/>
      <c r="O29" s="641"/>
      <c r="P29" s="641"/>
      <c r="Q29" s="641"/>
      <c r="R29" s="641"/>
      <c r="S29" s="641"/>
      <c r="T29" s="69"/>
      <c r="U29" s="69"/>
      <c r="V29" s="69"/>
      <c r="W29" s="69"/>
      <c r="X29" s="69"/>
      <c r="Y29" s="69"/>
      <c r="Z29" s="69"/>
      <c r="AA29" s="69"/>
      <c r="AB29" s="69"/>
      <c r="AC29" s="69"/>
      <c r="AD29" s="69"/>
      <c r="AE29" s="69"/>
      <c r="AF29" s="69"/>
      <c r="AG29" s="69"/>
    </row>
    <row r="30" spans="1:33" s="102" customFormat="1" ht="12.75" x14ac:dyDescent="0.2">
      <c r="A30" s="35" t="s">
        <v>258</v>
      </c>
      <c r="B30" s="639"/>
      <c r="C30" s="639"/>
      <c r="D30" s="639"/>
      <c r="E30" s="639"/>
      <c r="F30" s="639"/>
      <c r="G30" s="639"/>
      <c r="H30" s="639"/>
      <c r="I30" s="639"/>
      <c r="J30" s="639"/>
      <c r="K30" s="640">
        <f t="shared" ref="K30:K34" si="4">SUM(B30:J30)</f>
        <v>0</v>
      </c>
      <c r="L30" s="649"/>
      <c r="M30" s="649"/>
      <c r="N30" s="649"/>
      <c r="O30" s="641"/>
      <c r="P30" s="641"/>
      <c r="Q30" s="641"/>
      <c r="R30" s="641"/>
      <c r="S30" s="641"/>
      <c r="T30" s="69"/>
      <c r="U30" s="69"/>
      <c r="V30" s="69"/>
      <c r="W30" s="69"/>
      <c r="X30" s="69"/>
      <c r="Y30" s="69"/>
      <c r="Z30" s="69"/>
      <c r="AA30" s="69"/>
      <c r="AB30" s="69"/>
      <c r="AC30" s="69"/>
      <c r="AD30" s="69"/>
      <c r="AE30" s="69"/>
      <c r="AF30" s="69"/>
      <c r="AG30" s="69"/>
    </row>
    <row r="31" spans="1:33" s="102" customFormat="1" ht="12.75" x14ac:dyDescent="0.2">
      <c r="A31" s="35" t="s">
        <v>259</v>
      </c>
      <c r="B31" s="639"/>
      <c r="C31" s="639"/>
      <c r="D31" s="639"/>
      <c r="E31" s="639"/>
      <c r="F31" s="639"/>
      <c r="G31" s="639"/>
      <c r="H31" s="639"/>
      <c r="I31" s="639"/>
      <c r="J31" s="639"/>
      <c r="K31" s="640">
        <f t="shared" si="4"/>
        <v>0</v>
      </c>
      <c r="L31" s="649"/>
      <c r="M31" s="649"/>
      <c r="N31" s="649"/>
      <c r="O31" s="641"/>
      <c r="P31" s="641"/>
      <c r="Q31" s="641"/>
      <c r="R31" s="641"/>
      <c r="S31" s="641"/>
      <c r="T31" s="69"/>
      <c r="U31" s="69"/>
      <c r="V31" s="69"/>
      <c r="W31" s="69"/>
      <c r="X31" s="69"/>
      <c r="Y31" s="69"/>
      <c r="Z31" s="69"/>
      <c r="AA31" s="69"/>
      <c r="AB31" s="69"/>
      <c r="AC31" s="69"/>
      <c r="AD31" s="69"/>
      <c r="AE31" s="69"/>
      <c r="AF31" s="69"/>
      <c r="AG31" s="69"/>
    </row>
    <row r="32" spans="1:33" s="102" customFormat="1" ht="12.75" x14ac:dyDescent="0.2">
      <c r="A32" s="35" t="s">
        <v>260</v>
      </c>
      <c r="B32" s="639"/>
      <c r="C32" s="639"/>
      <c r="D32" s="639"/>
      <c r="E32" s="639"/>
      <c r="F32" s="639"/>
      <c r="G32" s="639"/>
      <c r="H32" s="639"/>
      <c r="I32" s="639"/>
      <c r="J32" s="639"/>
      <c r="K32" s="640">
        <f t="shared" si="4"/>
        <v>0</v>
      </c>
      <c r="L32" s="649"/>
      <c r="M32" s="649"/>
      <c r="N32" s="649"/>
      <c r="O32" s="641"/>
      <c r="P32" s="641"/>
      <c r="Q32" s="647"/>
      <c r="R32" s="641"/>
      <c r="S32" s="641"/>
      <c r="T32" s="69"/>
      <c r="U32" s="69"/>
      <c r="V32" s="69"/>
      <c r="W32" s="69"/>
      <c r="X32" s="69"/>
      <c r="Y32" s="69"/>
      <c r="Z32" s="69"/>
      <c r="AA32" s="69"/>
      <c r="AB32" s="69"/>
      <c r="AC32" s="69"/>
      <c r="AD32" s="69"/>
      <c r="AE32" s="69"/>
      <c r="AF32" s="69"/>
      <c r="AG32" s="69"/>
    </row>
    <row r="33" spans="1:33" s="102" customFormat="1" ht="12.75" x14ac:dyDescent="0.2">
      <c r="A33" s="35" t="s">
        <v>261</v>
      </c>
      <c r="B33" s="639"/>
      <c r="C33" s="639"/>
      <c r="D33" s="639"/>
      <c r="E33" s="639"/>
      <c r="F33" s="639"/>
      <c r="G33" s="639"/>
      <c r="H33" s="639"/>
      <c r="I33" s="639"/>
      <c r="J33" s="639"/>
      <c r="K33" s="640">
        <f t="shared" si="4"/>
        <v>0</v>
      </c>
      <c r="L33" s="649"/>
      <c r="M33" s="649"/>
      <c r="N33" s="649"/>
      <c r="O33" s="641"/>
      <c r="P33" s="641"/>
      <c r="Q33" s="647"/>
      <c r="R33" s="641"/>
      <c r="S33" s="641"/>
      <c r="T33" s="69"/>
      <c r="U33" s="69"/>
      <c r="V33" s="69"/>
      <c r="W33" s="69"/>
      <c r="X33" s="69"/>
      <c r="Y33" s="69"/>
      <c r="Z33" s="69"/>
      <c r="AA33" s="69"/>
      <c r="AB33" s="69"/>
      <c r="AC33" s="69"/>
      <c r="AD33" s="69"/>
      <c r="AE33" s="69"/>
      <c r="AF33" s="69"/>
      <c r="AG33" s="69"/>
    </row>
    <row r="34" spans="1:33" s="102" customFormat="1" ht="12.75" x14ac:dyDescent="0.2">
      <c r="A34" s="35" t="s">
        <v>180</v>
      </c>
      <c r="B34" s="639"/>
      <c r="C34" s="639"/>
      <c r="D34" s="639"/>
      <c r="E34" s="639"/>
      <c r="F34" s="639"/>
      <c r="G34" s="639"/>
      <c r="H34" s="639"/>
      <c r="I34" s="639"/>
      <c r="J34" s="639"/>
      <c r="K34" s="640">
        <f t="shared" si="4"/>
        <v>0</v>
      </c>
      <c r="L34" s="649"/>
      <c r="M34" s="649"/>
      <c r="N34" s="649"/>
      <c r="O34" s="641"/>
      <c r="P34" s="641"/>
      <c r="Q34" s="641"/>
      <c r="R34" s="641"/>
      <c r="S34" s="641"/>
      <c r="T34" s="69"/>
      <c r="U34" s="69"/>
      <c r="V34" s="69"/>
      <c r="W34" s="69"/>
      <c r="X34" s="69"/>
      <c r="Y34" s="69"/>
      <c r="Z34" s="69"/>
      <c r="AA34" s="69"/>
      <c r="AB34" s="69"/>
      <c r="AC34" s="69"/>
      <c r="AD34" s="69"/>
      <c r="AE34" s="69"/>
      <c r="AF34" s="69"/>
      <c r="AG34" s="69"/>
    </row>
    <row r="35" spans="1:33" s="102" customFormat="1" ht="12.75" x14ac:dyDescent="0.2">
      <c r="A35" s="45" t="s">
        <v>253</v>
      </c>
      <c r="B35" s="640">
        <f>SUM(B29:B34)</f>
        <v>0</v>
      </c>
      <c r="C35" s="640">
        <f t="shared" ref="C35:K35" si="5">SUM(C29:C34)</f>
        <v>0</v>
      </c>
      <c r="D35" s="640">
        <f>SUM(D29:D34)</f>
        <v>0</v>
      </c>
      <c r="E35" s="640">
        <f t="shared" si="5"/>
        <v>0</v>
      </c>
      <c r="F35" s="640">
        <f t="shared" si="5"/>
        <v>0</v>
      </c>
      <c r="G35" s="640">
        <f t="shared" si="5"/>
        <v>0</v>
      </c>
      <c r="H35" s="640">
        <f t="shared" si="5"/>
        <v>0</v>
      </c>
      <c r="I35" s="640">
        <f t="shared" si="5"/>
        <v>0</v>
      </c>
      <c r="J35" s="640">
        <f t="shared" si="5"/>
        <v>0</v>
      </c>
      <c r="K35" s="640">
        <f t="shared" si="5"/>
        <v>0</v>
      </c>
      <c r="L35" s="649"/>
      <c r="M35" s="649"/>
      <c r="N35" s="649"/>
      <c r="O35" s="641"/>
      <c r="P35" s="641"/>
      <c r="Q35" s="641"/>
      <c r="R35" s="641"/>
      <c r="S35" s="641"/>
      <c r="T35" s="69"/>
      <c r="U35" s="69"/>
      <c r="V35" s="69"/>
      <c r="W35" s="69"/>
      <c r="X35" s="69"/>
      <c r="Y35" s="69"/>
      <c r="Z35" s="69"/>
      <c r="AA35" s="69"/>
      <c r="AB35" s="69"/>
      <c r="AC35" s="69"/>
      <c r="AD35" s="69"/>
      <c r="AE35" s="69"/>
      <c r="AF35" s="69"/>
      <c r="AG35" s="69"/>
    </row>
    <row r="36" spans="1:33" s="102" customFormat="1" ht="12.75" x14ac:dyDescent="0.2">
      <c r="A36" s="100" t="s">
        <v>690</v>
      </c>
      <c r="B36" s="643"/>
      <c r="C36" s="643"/>
      <c r="D36" s="643"/>
      <c r="E36" s="643"/>
      <c r="F36" s="643"/>
      <c r="G36" s="643"/>
      <c r="H36" s="643"/>
      <c r="I36" s="643"/>
      <c r="J36" s="643"/>
      <c r="K36" s="648"/>
      <c r="L36" s="649"/>
      <c r="M36" s="649"/>
      <c r="N36" s="649"/>
      <c r="O36" s="641"/>
      <c r="P36" s="641"/>
      <c r="Q36" s="641"/>
      <c r="R36" s="641"/>
      <c r="S36" s="641"/>
      <c r="T36" s="69"/>
      <c r="U36" s="69"/>
      <c r="V36" s="69"/>
      <c r="W36" s="69"/>
      <c r="X36" s="69"/>
      <c r="Y36" s="69"/>
      <c r="Z36" s="69"/>
      <c r="AA36" s="69"/>
      <c r="AB36" s="69"/>
      <c r="AC36" s="69"/>
      <c r="AD36" s="69"/>
      <c r="AE36" s="69"/>
      <c r="AF36" s="69"/>
      <c r="AG36" s="69"/>
    </row>
    <row r="37" spans="1:33" s="104" customFormat="1" ht="21.75" customHeight="1" x14ac:dyDescent="0.2">
      <c r="A37" s="78"/>
      <c r="B37" s="1203" t="s">
        <v>213</v>
      </c>
      <c r="C37" s="1203" t="s">
        <v>254</v>
      </c>
      <c r="D37" s="1203" t="s">
        <v>265</v>
      </c>
      <c r="E37" s="1203" t="s">
        <v>214</v>
      </c>
      <c r="F37" s="1203" t="s">
        <v>215</v>
      </c>
      <c r="G37" s="1203" t="s">
        <v>250</v>
      </c>
      <c r="H37" s="1203" t="s">
        <v>251</v>
      </c>
      <c r="I37" s="1203" t="s">
        <v>252</v>
      </c>
      <c r="J37" s="1203" t="s">
        <v>183</v>
      </c>
      <c r="K37" s="1203" t="s">
        <v>253</v>
      </c>
      <c r="L37" s="649"/>
      <c r="M37" s="649"/>
      <c r="N37" s="649"/>
      <c r="O37" s="641"/>
      <c r="P37" s="641"/>
      <c r="Q37" s="641"/>
      <c r="R37" s="641"/>
      <c r="S37" s="641"/>
      <c r="T37" s="69"/>
      <c r="U37" s="69"/>
      <c r="V37" s="69"/>
      <c r="W37" s="69"/>
      <c r="X37" s="69"/>
      <c r="Y37" s="69"/>
      <c r="Z37" s="69"/>
      <c r="AA37" s="69"/>
      <c r="AB37" s="69"/>
      <c r="AC37" s="69"/>
      <c r="AD37" s="69"/>
      <c r="AE37" s="69"/>
      <c r="AF37" s="69"/>
      <c r="AG37" s="69"/>
    </row>
    <row r="38" spans="1:33" s="104" customFormat="1" ht="50.25" customHeight="1" x14ac:dyDescent="0.2">
      <c r="A38" s="78"/>
      <c r="B38" s="1204"/>
      <c r="C38" s="1204"/>
      <c r="D38" s="1204"/>
      <c r="E38" s="1204"/>
      <c r="F38" s="1204"/>
      <c r="G38" s="1204"/>
      <c r="H38" s="1204"/>
      <c r="I38" s="1204"/>
      <c r="J38" s="1204"/>
      <c r="K38" s="1204"/>
      <c r="L38" s="649"/>
      <c r="M38" s="649"/>
      <c r="N38" s="649"/>
      <c r="O38" s="641"/>
      <c r="P38" s="641"/>
      <c r="Q38" s="641"/>
      <c r="R38" s="641"/>
      <c r="S38" s="641"/>
      <c r="T38" s="69"/>
      <c r="U38" s="69"/>
      <c r="V38" s="69"/>
      <c r="W38" s="69"/>
      <c r="X38" s="69"/>
      <c r="Y38" s="69"/>
      <c r="Z38" s="69"/>
      <c r="AA38" s="69"/>
      <c r="AB38" s="69"/>
      <c r="AC38" s="69"/>
      <c r="AD38" s="69"/>
      <c r="AE38" s="69"/>
      <c r="AF38" s="69"/>
      <c r="AG38" s="69"/>
    </row>
    <row r="39" spans="1:33" s="102" customFormat="1" ht="12.75" x14ac:dyDescent="0.2">
      <c r="A39" s="35" t="s">
        <v>257</v>
      </c>
      <c r="B39" s="639"/>
      <c r="C39" s="639"/>
      <c r="D39" s="639"/>
      <c r="E39" s="639"/>
      <c r="F39" s="639"/>
      <c r="G39" s="639"/>
      <c r="H39" s="639"/>
      <c r="I39" s="639"/>
      <c r="J39" s="639"/>
      <c r="K39" s="640">
        <f>SUM(B39:J39)</f>
        <v>0</v>
      </c>
      <c r="L39" s="649"/>
      <c r="M39" s="649"/>
      <c r="N39" s="649"/>
      <c r="O39" s="641"/>
      <c r="P39" s="641"/>
      <c r="Q39" s="641"/>
      <c r="R39" s="641"/>
      <c r="S39" s="641"/>
      <c r="T39" s="69"/>
      <c r="U39" s="69"/>
      <c r="V39" s="69"/>
      <c r="W39" s="69"/>
      <c r="X39" s="69"/>
      <c r="Y39" s="69"/>
      <c r="Z39" s="69"/>
      <c r="AA39" s="69"/>
      <c r="AB39" s="69"/>
      <c r="AC39" s="69"/>
      <c r="AD39" s="69"/>
      <c r="AE39" s="69"/>
      <c r="AF39" s="69"/>
      <c r="AG39" s="69"/>
    </row>
    <row r="40" spans="1:33" s="102" customFormat="1" ht="12.75" x14ac:dyDescent="0.2">
      <c r="A40" s="35" t="s">
        <v>258</v>
      </c>
      <c r="B40" s="639"/>
      <c r="C40" s="639"/>
      <c r="D40" s="639"/>
      <c r="E40" s="639"/>
      <c r="F40" s="639"/>
      <c r="G40" s="639"/>
      <c r="H40" s="639"/>
      <c r="I40" s="639"/>
      <c r="J40" s="639"/>
      <c r="K40" s="640">
        <f>SUM(B40:J40)</f>
        <v>0</v>
      </c>
      <c r="L40" s="649"/>
      <c r="M40" s="649"/>
      <c r="N40" s="649"/>
      <c r="O40" s="641"/>
      <c r="P40" s="641"/>
      <c r="Q40" s="641"/>
      <c r="R40" s="641"/>
      <c r="S40" s="641"/>
      <c r="T40" s="69"/>
      <c r="U40" s="69"/>
      <c r="V40" s="69"/>
      <c r="W40" s="69"/>
      <c r="X40" s="69"/>
      <c r="Y40" s="69"/>
      <c r="Z40" s="69"/>
      <c r="AA40" s="69"/>
      <c r="AB40" s="69"/>
      <c r="AC40" s="69"/>
      <c r="AD40" s="69"/>
      <c r="AE40" s="69"/>
      <c r="AF40" s="69"/>
      <c r="AG40" s="69"/>
    </row>
    <row r="41" spans="1:33" s="102" customFormat="1" ht="12.75" x14ac:dyDescent="0.2">
      <c r="A41" s="35" t="s">
        <v>259</v>
      </c>
      <c r="B41" s="639"/>
      <c r="C41" s="639"/>
      <c r="D41" s="639"/>
      <c r="E41" s="639"/>
      <c r="F41" s="639"/>
      <c r="G41" s="639"/>
      <c r="H41" s="639"/>
      <c r="I41" s="639"/>
      <c r="J41" s="639"/>
      <c r="K41" s="640">
        <f>SUM(B41:J41)</f>
        <v>0</v>
      </c>
      <c r="L41" s="649"/>
      <c r="M41" s="649"/>
      <c r="N41" s="649"/>
      <c r="O41" s="641"/>
      <c r="P41" s="641"/>
      <c r="Q41" s="641"/>
      <c r="R41" s="641"/>
      <c r="S41" s="641"/>
      <c r="T41" s="69"/>
      <c r="U41" s="69"/>
      <c r="V41" s="69"/>
      <c r="W41" s="69"/>
      <c r="X41" s="69"/>
      <c r="Y41" s="69"/>
      <c r="Z41" s="69"/>
      <c r="AA41" s="69"/>
      <c r="AB41" s="69"/>
      <c r="AC41" s="69"/>
      <c r="AD41" s="69"/>
      <c r="AE41" s="69"/>
      <c r="AF41" s="69"/>
      <c r="AG41" s="69"/>
    </row>
    <row r="42" spans="1:33" s="102" customFormat="1" ht="12.75" x14ac:dyDescent="0.2">
      <c r="A42" s="35" t="s">
        <v>260</v>
      </c>
      <c r="B42" s="639"/>
      <c r="C42" s="639"/>
      <c r="D42" s="639"/>
      <c r="E42" s="639"/>
      <c r="F42" s="639"/>
      <c r="G42" s="639"/>
      <c r="H42" s="639"/>
      <c r="I42" s="639"/>
      <c r="J42" s="639"/>
      <c r="K42" s="640">
        <f t="shared" ref="K42:K44" si="6">SUM(B42:J42)</f>
        <v>0</v>
      </c>
      <c r="L42" s="649"/>
      <c r="M42" s="649"/>
      <c r="N42" s="649"/>
      <c r="O42" s="641"/>
      <c r="P42" s="641"/>
      <c r="Q42" s="641"/>
      <c r="R42" s="641"/>
      <c r="S42" s="641"/>
      <c r="T42" s="69"/>
      <c r="U42" s="69"/>
      <c r="V42" s="69"/>
      <c r="W42" s="69"/>
      <c r="X42" s="69"/>
      <c r="Y42" s="69"/>
      <c r="Z42" s="69"/>
      <c r="AA42" s="69"/>
      <c r="AB42" s="69"/>
      <c r="AC42" s="69"/>
      <c r="AD42" s="69"/>
      <c r="AE42" s="69"/>
      <c r="AF42" s="69"/>
      <c r="AG42" s="69"/>
    </row>
    <row r="43" spans="1:33" s="102" customFormat="1" ht="12.75" x14ac:dyDescent="0.2">
      <c r="A43" s="35" t="s">
        <v>261</v>
      </c>
      <c r="B43" s="639"/>
      <c r="C43" s="639"/>
      <c r="D43" s="639"/>
      <c r="E43" s="639"/>
      <c r="F43" s="639"/>
      <c r="G43" s="639"/>
      <c r="H43" s="639"/>
      <c r="I43" s="639"/>
      <c r="J43" s="639"/>
      <c r="K43" s="640">
        <f t="shared" si="6"/>
        <v>0</v>
      </c>
      <c r="L43" s="649"/>
      <c r="M43" s="649"/>
      <c r="N43" s="649"/>
      <c r="O43" s="641"/>
      <c r="P43" s="641"/>
      <c r="Q43" s="641"/>
      <c r="R43" s="641"/>
      <c r="S43" s="641"/>
      <c r="T43" s="69"/>
      <c r="U43" s="69"/>
      <c r="V43" s="69"/>
      <c r="W43" s="69"/>
      <c r="X43" s="69"/>
      <c r="Y43" s="69"/>
      <c r="Z43" s="69"/>
      <c r="AA43" s="69"/>
      <c r="AB43" s="69"/>
      <c r="AC43" s="69"/>
      <c r="AD43" s="69"/>
      <c r="AE43" s="69"/>
      <c r="AF43" s="69"/>
      <c r="AG43" s="69"/>
    </row>
    <row r="44" spans="1:33" s="102" customFormat="1" ht="12.75" x14ac:dyDescent="0.2">
      <c r="A44" s="35" t="s">
        <v>180</v>
      </c>
      <c r="B44" s="639"/>
      <c r="C44" s="639"/>
      <c r="D44" s="639"/>
      <c r="E44" s="639"/>
      <c r="F44" s="639"/>
      <c r="G44" s="639"/>
      <c r="H44" s="639"/>
      <c r="I44" s="639"/>
      <c r="J44" s="639"/>
      <c r="K44" s="640">
        <f t="shared" si="6"/>
        <v>0</v>
      </c>
      <c r="L44" s="649"/>
      <c r="M44" s="649"/>
      <c r="N44" s="649"/>
      <c r="O44" s="641"/>
      <c r="P44" s="641"/>
      <c r="Q44" s="641"/>
      <c r="R44" s="641"/>
      <c r="S44" s="641"/>
      <c r="T44" s="69"/>
      <c r="U44" s="69"/>
      <c r="V44" s="69"/>
      <c r="W44" s="69"/>
      <c r="X44" s="69"/>
      <c r="Y44" s="69"/>
      <c r="Z44" s="69"/>
      <c r="AA44" s="69"/>
      <c r="AB44" s="69"/>
      <c r="AC44" s="69"/>
      <c r="AD44" s="69"/>
      <c r="AE44" s="69"/>
      <c r="AF44" s="69"/>
      <c r="AG44" s="69"/>
    </row>
    <row r="45" spans="1:33" s="102" customFormat="1" ht="12.75" x14ac:dyDescent="0.2">
      <c r="A45" s="45" t="s">
        <v>253</v>
      </c>
      <c r="B45" s="640">
        <f>SUM(B39:B44)</f>
        <v>0</v>
      </c>
      <c r="C45" s="640">
        <f t="shared" ref="C45" si="7">SUM(C39:C44)</f>
        <v>0</v>
      </c>
      <c r="D45" s="640">
        <f t="shared" ref="D45" si="8">SUM(D39:D44)</f>
        <v>0</v>
      </c>
      <c r="E45" s="640">
        <f t="shared" ref="E45" si="9">SUM(E39:E44)</f>
        <v>0</v>
      </c>
      <c r="F45" s="640">
        <f t="shared" ref="F45" si="10">SUM(F39:F44)</f>
        <v>0</v>
      </c>
      <c r="G45" s="640">
        <f>SUM(G39:G44)</f>
        <v>0</v>
      </c>
      <c r="H45" s="640">
        <f t="shared" ref="H45" si="11">SUM(H39:H44)</f>
        <v>0</v>
      </c>
      <c r="I45" s="640">
        <f t="shared" ref="I45" si="12">SUM(I39:I44)</f>
        <v>0</v>
      </c>
      <c r="J45" s="640">
        <f t="shared" ref="J45" si="13">SUM(J39:J44)</f>
        <v>0</v>
      </c>
      <c r="K45" s="640">
        <f t="shared" ref="K45" si="14">SUM(K39:K44)</f>
        <v>0</v>
      </c>
      <c r="L45" s="649"/>
      <c r="M45" s="649"/>
      <c r="N45" s="649"/>
      <c r="O45" s="641"/>
      <c r="P45" s="641"/>
      <c r="Q45" s="641"/>
      <c r="R45" s="641"/>
      <c r="S45" s="641"/>
      <c r="T45" s="69"/>
      <c r="U45" s="69"/>
      <c r="V45" s="69"/>
      <c r="W45" s="69"/>
      <c r="X45" s="69"/>
      <c r="Y45" s="69"/>
      <c r="Z45" s="69"/>
      <c r="AA45" s="69"/>
      <c r="AB45" s="69"/>
      <c r="AC45" s="69"/>
      <c r="AD45" s="69"/>
      <c r="AE45" s="69"/>
      <c r="AF45" s="69"/>
      <c r="AG45" s="69"/>
    </row>
    <row r="46" spans="1:33" ht="12.75" x14ac:dyDescent="0.2">
      <c r="A46" s="461" t="s">
        <v>1440</v>
      </c>
      <c r="B46" s="650"/>
      <c r="C46" s="650"/>
      <c r="D46" s="650"/>
      <c r="E46" s="641"/>
      <c r="F46" s="641"/>
      <c r="G46" s="641"/>
      <c r="H46" s="641"/>
      <c r="I46" s="641"/>
      <c r="J46" s="641"/>
      <c r="K46" s="641"/>
      <c r="L46" s="641"/>
      <c r="M46" s="641"/>
      <c r="N46" s="641"/>
      <c r="O46" s="641"/>
      <c r="P46" s="641"/>
      <c r="Q46" s="641"/>
      <c r="R46" s="641"/>
      <c r="S46" s="641"/>
      <c r="T46" s="69"/>
      <c r="U46" s="69"/>
      <c r="V46" s="69"/>
      <c r="W46" s="69"/>
      <c r="X46" s="69"/>
      <c r="Y46" s="69"/>
      <c r="Z46" s="69"/>
      <c r="AA46" s="69"/>
      <c r="AB46" s="69"/>
      <c r="AC46" s="69"/>
      <c r="AD46" s="69"/>
      <c r="AE46" s="69"/>
      <c r="AF46" s="69"/>
      <c r="AG46" s="69"/>
    </row>
    <row r="47" spans="1:33" ht="12.75" x14ac:dyDescent="0.2">
      <c r="A47" s="460" t="s">
        <v>262</v>
      </c>
      <c r="B47" s="651" t="s">
        <v>534</v>
      </c>
      <c r="C47" s="652" t="s">
        <v>210</v>
      </c>
      <c r="D47" s="652" t="s">
        <v>263</v>
      </c>
      <c r="E47" s="641"/>
      <c r="F47" s="641"/>
      <c r="G47" s="641"/>
      <c r="H47" s="641"/>
      <c r="I47" s="641"/>
      <c r="J47" s="641"/>
      <c r="K47" s="641"/>
      <c r="L47" s="641"/>
      <c r="M47" s="641"/>
      <c r="N47" s="641"/>
      <c r="O47" s="641"/>
      <c r="P47" s="641"/>
      <c r="Q47" s="641"/>
      <c r="R47" s="641"/>
      <c r="S47" s="641"/>
      <c r="T47" s="69"/>
      <c r="U47" s="69"/>
      <c r="V47" s="69"/>
      <c r="W47" s="69"/>
      <c r="X47" s="69"/>
      <c r="Y47" s="69"/>
      <c r="Z47" s="69"/>
      <c r="AA47" s="69"/>
      <c r="AB47" s="69"/>
      <c r="AC47" s="69"/>
      <c r="AD47" s="69"/>
      <c r="AE47" s="69"/>
      <c r="AF47" s="69"/>
      <c r="AG47" s="69"/>
    </row>
    <row r="48" spans="1:33" ht="22.5" customHeight="1" x14ac:dyDescent="0.2">
      <c r="A48" s="585"/>
      <c r="B48" s="653"/>
      <c r="C48" s="639"/>
      <c r="D48" s="639"/>
      <c r="E48" s="641"/>
      <c r="F48" s="641"/>
      <c r="G48" s="641"/>
      <c r="H48" s="641"/>
      <c r="I48" s="641"/>
      <c r="J48" s="641"/>
      <c r="K48" s="641"/>
      <c r="L48" s="641"/>
      <c r="M48" s="641"/>
      <c r="N48" s="641"/>
      <c r="O48" s="641"/>
      <c r="P48" s="641"/>
      <c r="Q48" s="641"/>
      <c r="R48" s="641"/>
      <c r="S48" s="641"/>
      <c r="T48" s="69"/>
      <c r="U48" s="69"/>
      <c r="V48" s="69"/>
      <c r="W48" s="69"/>
      <c r="X48" s="69"/>
      <c r="Y48" s="69"/>
      <c r="Z48" s="69"/>
      <c r="AA48" s="69"/>
      <c r="AB48" s="69"/>
      <c r="AC48" s="69"/>
      <c r="AD48" s="69"/>
      <c r="AE48" s="69"/>
      <c r="AF48" s="69"/>
      <c r="AG48" s="69"/>
    </row>
    <row r="49" spans="1:33" ht="12.75" x14ac:dyDescent="0.2">
      <c r="A49" s="69"/>
      <c r="B49" s="641"/>
      <c r="C49" s="641"/>
      <c r="D49" s="641"/>
      <c r="E49" s="641"/>
      <c r="F49" s="641"/>
      <c r="G49" s="641"/>
      <c r="H49" s="641"/>
      <c r="I49" s="641"/>
      <c r="J49" s="641"/>
      <c r="K49" s="641"/>
      <c r="L49" s="641"/>
      <c r="M49" s="641"/>
      <c r="N49" s="641"/>
      <c r="O49" s="641"/>
      <c r="P49" s="641"/>
      <c r="Q49" s="641"/>
      <c r="R49" s="641"/>
      <c r="S49" s="641"/>
      <c r="T49" s="69"/>
      <c r="U49" s="69"/>
      <c r="V49" s="69"/>
      <c r="W49" s="69"/>
      <c r="X49" s="69"/>
      <c r="Y49" s="69"/>
      <c r="Z49" s="69"/>
      <c r="AA49" s="69"/>
      <c r="AB49" s="69"/>
      <c r="AC49" s="69"/>
      <c r="AD49" s="69"/>
      <c r="AE49" s="69"/>
      <c r="AF49" s="69"/>
      <c r="AG49" s="69"/>
    </row>
    <row r="50" spans="1:33" ht="12.75" x14ac:dyDescent="0.2">
      <c r="A50" s="69"/>
      <c r="B50" s="641"/>
      <c r="C50" s="641"/>
      <c r="D50" s="641"/>
      <c r="E50" s="641"/>
      <c r="F50" s="641"/>
      <c r="G50" s="641"/>
      <c r="H50" s="641"/>
      <c r="I50" s="641"/>
      <c r="J50" s="641"/>
      <c r="K50" s="641"/>
      <c r="L50" s="641"/>
      <c r="M50" s="641"/>
      <c r="N50" s="641"/>
      <c r="O50" s="641"/>
      <c r="P50" s="641"/>
      <c r="Q50" s="641"/>
      <c r="R50" s="641"/>
      <c r="S50" s="641"/>
      <c r="T50" s="69"/>
      <c r="U50" s="69"/>
      <c r="V50" s="69"/>
      <c r="W50" s="69"/>
      <c r="X50" s="69"/>
      <c r="Y50" s="69"/>
      <c r="Z50" s="69"/>
      <c r="AA50" s="69"/>
      <c r="AB50" s="69"/>
      <c r="AC50" s="69"/>
      <c r="AD50" s="69"/>
      <c r="AE50" s="69"/>
      <c r="AF50" s="69"/>
      <c r="AG50" s="69"/>
    </row>
    <row r="51" spans="1:33" ht="12.75" x14ac:dyDescent="0.2">
      <c r="A51" s="69"/>
      <c r="B51" s="641"/>
      <c r="C51" s="641"/>
      <c r="D51" s="641"/>
      <c r="E51" s="641"/>
      <c r="F51" s="641"/>
      <c r="G51" s="641"/>
      <c r="H51" s="641"/>
      <c r="I51" s="641"/>
      <c r="J51" s="641"/>
      <c r="K51" s="641"/>
      <c r="L51" s="641"/>
      <c r="M51" s="641"/>
      <c r="N51" s="641"/>
      <c r="O51" s="641"/>
      <c r="P51" s="641"/>
      <c r="Q51" s="641"/>
      <c r="R51" s="641"/>
      <c r="S51" s="641"/>
      <c r="T51" s="69"/>
      <c r="U51" s="69"/>
      <c r="V51" s="69"/>
      <c r="W51" s="69"/>
      <c r="X51" s="69"/>
      <c r="Y51" s="69"/>
      <c r="Z51" s="69"/>
      <c r="AA51" s="69"/>
      <c r="AB51" s="69"/>
      <c r="AC51" s="69"/>
      <c r="AD51" s="69"/>
      <c r="AE51" s="69"/>
      <c r="AF51" s="69"/>
      <c r="AG51" s="69"/>
    </row>
    <row r="52" spans="1:33" ht="12.75" x14ac:dyDescent="0.2">
      <c r="A52" s="69"/>
      <c r="B52" s="641"/>
      <c r="C52" s="641"/>
      <c r="D52" s="641"/>
      <c r="E52" s="641"/>
      <c r="F52" s="641"/>
      <c r="G52" s="641"/>
      <c r="H52" s="641"/>
      <c r="I52" s="641"/>
      <c r="J52" s="641"/>
      <c r="K52" s="641"/>
      <c r="L52" s="641"/>
      <c r="M52" s="641"/>
      <c r="N52" s="641"/>
      <c r="O52" s="641"/>
      <c r="P52" s="641"/>
      <c r="Q52" s="641"/>
      <c r="R52" s="641"/>
      <c r="S52" s="641"/>
      <c r="T52" s="69"/>
      <c r="U52" s="69"/>
      <c r="V52" s="69"/>
      <c r="W52" s="69"/>
      <c r="X52" s="69"/>
      <c r="Y52" s="69"/>
      <c r="Z52" s="69"/>
      <c r="AA52" s="69"/>
      <c r="AB52" s="69"/>
      <c r="AC52" s="69"/>
      <c r="AD52" s="69"/>
      <c r="AE52" s="69"/>
      <c r="AF52" s="69"/>
      <c r="AG52" s="69"/>
    </row>
    <row r="53" spans="1:33" ht="12.75" x14ac:dyDescent="0.2">
      <c r="A53" s="69"/>
      <c r="B53" s="641"/>
      <c r="C53" s="641"/>
      <c r="D53" s="641"/>
      <c r="E53" s="641"/>
      <c r="F53" s="641"/>
      <c r="G53" s="641"/>
      <c r="H53" s="641"/>
      <c r="I53" s="641"/>
      <c r="J53" s="641"/>
      <c r="K53" s="641"/>
      <c r="L53" s="641"/>
      <c r="M53" s="641"/>
      <c r="N53" s="641"/>
      <c r="O53" s="641"/>
      <c r="P53" s="641"/>
      <c r="Q53" s="641"/>
      <c r="R53" s="641"/>
      <c r="S53" s="641"/>
      <c r="T53" s="69"/>
      <c r="U53" s="69"/>
      <c r="V53" s="69"/>
      <c r="W53" s="69"/>
      <c r="X53" s="69"/>
      <c r="Y53" s="69"/>
      <c r="Z53" s="69"/>
      <c r="AA53" s="69"/>
      <c r="AB53" s="69"/>
      <c r="AC53" s="69"/>
      <c r="AD53" s="69"/>
      <c r="AE53" s="69"/>
      <c r="AF53" s="69"/>
      <c r="AG53" s="69"/>
    </row>
    <row r="54" spans="1:33" ht="12.75" x14ac:dyDescent="0.2">
      <c r="A54" s="69"/>
      <c r="B54" s="641"/>
      <c r="C54" s="641"/>
      <c r="D54" s="641"/>
      <c r="E54" s="641"/>
      <c r="F54" s="641"/>
      <c r="G54" s="641"/>
      <c r="H54" s="641"/>
      <c r="I54" s="641"/>
      <c r="J54" s="641"/>
      <c r="K54" s="641"/>
      <c r="L54" s="641"/>
      <c r="M54" s="641"/>
      <c r="N54" s="641"/>
      <c r="O54" s="641"/>
      <c r="P54" s="641"/>
      <c r="Q54" s="641"/>
      <c r="R54" s="641"/>
      <c r="S54" s="641"/>
      <c r="T54" s="69"/>
      <c r="U54" s="69"/>
      <c r="V54" s="69"/>
      <c r="W54" s="69"/>
      <c r="X54" s="69"/>
      <c r="Y54" s="69"/>
      <c r="Z54" s="69"/>
      <c r="AA54" s="69"/>
      <c r="AB54" s="69"/>
      <c r="AC54" s="69"/>
      <c r="AD54" s="69"/>
      <c r="AE54" s="69"/>
      <c r="AF54" s="69"/>
      <c r="AG54" s="69"/>
    </row>
    <row r="55" spans="1:33" ht="12.75" x14ac:dyDescent="0.2">
      <c r="A55" s="69"/>
      <c r="B55" s="641"/>
      <c r="C55" s="641"/>
      <c r="D55" s="641"/>
      <c r="E55" s="641"/>
      <c r="F55" s="641"/>
      <c r="G55" s="641"/>
      <c r="H55" s="641"/>
      <c r="I55" s="641"/>
      <c r="J55" s="641"/>
      <c r="K55" s="641"/>
      <c r="L55" s="641"/>
      <c r="M55" s="641"/>
      <c r="N55" s="641"/>
      <c r="O55" s="641"/>
      <c r="P55" s="641"/>
      <c r="Q55" s="641"/>
      <c r="R55" s="641"/>
      <c r="S55" s="641"/>
      <c r="T55" s="69"/>
      <c r="U55" s="69"/>
      <c r="V55" s="69"/>
      <c r="W55" s="69"/>
      <c r="X55" s="69"/>
      <c r="Y55" s="69"/>
      <c r="Z55" s="69"/>
      <c r="AA55" s="69"/>
      <c r="AB55" s="69"/>
      <c r="AC55" s="69"/>
      <c r="AD55" s="69"/>
      <c r="AE55" s="69"/>
      <c r="AF55" s="69"/>
      <c r="AG55" s="69"/>
    </row>
    <row r="56" spans="1:33" ht="12.75" x14ac:dyDescent="0.2">
      <c r="A56" s="69"/>
      <c r="B56" s="641"/>
      <c r="C56" s="641"/>
      <c r="D56" s="641"/>
      <c r="E56" s="641"/>
      <c r="F56" s="641"/>
      <c r="G56" s="641"/>
      <c r="H56" s="641"/>
      <c r="I56" s="641"/>
      <c r="J56" s="641"/>
      <c r="K56" s="641"/>
      <c r="L56" s="641"/>
      <c r="M56" s="641"/>
      <c r="N56" s="641"/>
      <c r="O56" s="641"/>
      <c r="P56" s="641"/>
      <c r="Q56" s="641"/>
      <c r="R56" s="641"/>
      <c r="S56" s="641"/>
      <c r="T56" s="69"/>
      <c r="U56" s="69"/>
      <c r="V56" s="69"/>
      <c r="W56" s="69"/>
      <c r="X56" s="69"/>
      <c r="Y56" s="69"/>
      <c r="Z56" s="69"/>
      <c r="AA56" s="69"/>
      <c r="AB56" s="69"/>
      <c r="AC56" s="69"/>
      <c r="AD56" s="69"/>
      <c r="AE56" s="69"/>
      <c r="AF56" s="69"/>
      <c r="AG56" s="69"/>
    </row>
    <row r="57" spans="1:33" ht="12.75" x14ac:dyDescent="0.2">
      <c r="A57" s="69"/>
      <c r="B57" s="641"/>
      <c r="C57" s="641"/>
      <c r="D57" s="641"/>
      <c r="E57" s="641"/>
      <c r="F57" s="641"/>
      <c r="G57" s="641"/>
      <c r="H57" s="641"/>
      <c r="I57" s="641"/>
      <c r="J57" s="641"/>
      <c r="K57" s="641"/>
      <c r="L57" s="641"/>
      <c r="M57" s="641"/>
      <c r="N57" s="641"/>
      <c r="O57" s="641"/>
      <c r="P57" s="641"/>
      <c r="Q57" s="641"/>
      <c r="R57" s="641"/>
      <c r="S57" s="641"/>
      <c r="T57" s="69"/>
      <c r="U57" s="69"/>
      <c r="V57" s="69"/>
      <c r="W57" s="69"/>
      <c r="X57" s="69"/>
      <c r="Y57" s="69"/>
      <c r="Z57" s="69"/>
      <c r="AA57" s="69"/>
      <c r="AB57" s="69"/>
      <c r="AC57" s="69"/>
      <c r="AD57" s="69"/>
      <c r="AE57" s="69"/>
      <c r="AF57" s="69"/>
      <c r="AG57" s="69"/>
    </row>
    <row r="58" spans="1:33" ht="12.75" x14ac:dyDescent="0.2">
      <c r="A58" s="69"/>
      <c r="B58" s="641"/>
      <c r="C58" s="641"/>
      <c r="D58" s="641"/>
      <c r="E58" s="641"/>
      <c r="F58" s="641"/>
      <c r="G58" s="641"/>
      <c r="H58" s="641"/>
      <c r="I58" s="641"/>
      <c r="J58" s="641"/>
      <c r="K58" s="641"/>
      <c r="L58" s="641"/>
      <c r="M58" s="641"/>
      <c r="N58" s="641"/>
      <c r="O58" s="641"/>
      <c r="P58" s="641"/>
      <c r="Q58" s="641"/>
      <c r="R58" s="641"/>
      <c r="S58" s="641"/>
      <c r="T58" s="69"/>
      <c r="U58" s="69"/>
      <c r="V58" s="69"/>
      <c r="W58" s="69"/>
      <c r="X58" s="69"/>
      <c r="Y58" s="69"/>
      <c r="Z58" s="69"/>
      <c r="AA58" s="69"/>
      <c r="AB58" s="69"/>
      <c r="AC58" s="69"/>
      <c r="AD58" s="69"/>
      <c r="AE58" s="69"/>
      <c r="AF58" s="69"/>
      <c r="AG58" s="69"/>
    </row>
    <row r="59" spans="1:33" ht="12.75" x14ac:dyDescent="0.2">
      <c r="A59" s="69"/>
      <c r="B59" s="641"/>
      <c r="C59" s="641"/>
      <c r="D59" s="641"/>
      <c r="E59" s="641"/>
      <c r="F59" s="641"/>
      <c r="G59" s="641"/>
      <c r="H59" s="641"/>
      <c r="I59" s="641"/>
      <c r="J59" s="641"/>
      <c r="K59" s="641"/>
      <c r="L59" s="641"/>
      <c r="M59" s="641"/>
      <c r="N59" s="641"/>
      <c r="O59" s="641"/>
      <c r="P59" s="641"/>
      <c r="Q59" s="641"/>
      <c r="R59" s="641"/>
      <c r="S59" s="641"/>
      <c r="T59" s="69"/>
      <c r="U59" s="69"/>
      <c r="V59" s="69"/>
      <c r="W59" s="69"/>
      <c r="X59" s="69"/>
      <c r="Y59" s="69"/>
      <c r="Z59" s="69"/>
      <c r="AA59" s="69"/>
      <c r="AB59" s="69"/>
      <c r="AC59" s="69"/>
      <c r="AD59" s="69"/>
      <c r="AE59" s="69"/>
      <c r="AF59" s="69"/>
      <c r="AG59" s="69"/>
    </row>
    <row r="60" spans="1:33" ht="12.75" x14ac:dyDescent="0.2">
      <c r="A60" s="69"/>
      <c r="B60" s="641"/>
      <c r="C60" s="641"/>
      <c r="D60" s="641"/>
      <c r="E60" s="641"/>
      <c r="F60" s="641"/>
      <c r="G60" s="641"/>
      <c r="H60" s="641"/>
      <c r="I60" s="641"/>
      <c r="J60" s="641"/>
      <c r="K60" s="641"/>
      <c r="L60" s="641"/>
      <c r="M60" s="641"/>
      <c r="N60" s="641"/>
      <c r="O60" s="641"/>
      <c r="P60" s="641"/>
      <c r="Q60" s="641"/>
      <c r="R60" s="641"/>
      <c r="S60" s="641"/>
      <c r="T60" s="69"/>
      <c r="U60" s="69"/>
      <c r="V60" s="69"/>
      <c r="W60" s="69"/>
      <c r="X60" s="69"/>
      <c r="Y60" s="69"/>
      <c r="Z60" s="69"/>
      <c r="AA60" s="69"/>
      <c r="AB60" s="69"/>
      <c r="AC60" s="69"/>
      <c r="AD60" s="69"/>
      <c r="AE60" s="69"/>
      <c r="AF60" s="69"/>
      <c r="AG60" s="69"/>
    </row>
    <row r="61" spans="1:33" ht="12.75" x14ac:dyDescent="0.2">
      <c r="A61" s="69"/>
      <c r="B61" s="641"/>
      <c r="C61" s="641"/>
      <c r="D61" s="641"/>
      <c r="E61" s="641"/>
      <c r="F61" s="641"/>
      <c r="G61" s="641"/>
      <c r="H61" s="641"/>
      <c r="I61" s="641"/>
      <c r="J61" s="641"/>
      <c r="K61" s="641"/>
      <c r="L61" s="641"/>
      <c r="M61" s="641"/>
      <c r="N61" s="641"/>
      <c r="O61" s="641"/>
      <c r="P61" s="641"/>
      <c r="Q61" s="641"/>
      <c r="R61" s="641"/>
      <c r="S61" s="641"/>
      <c r="T61" s="69"/>
      <c r="U61" s="69"/>
      <c r="V61" s="69"/>
      <c r="W61" s="69"/>
      <c r="X61" s="69"/>
      <c r="Y61" s="69"/>
      <c r="Z61" s="69"/>
      <c r="AA61" s="69"/>
      <c r="AB61" s="69"/>
      <c r="AC61" s="69"/>
      <c r="AD61" s="69"/>
      <c r="AE61" s="69"/>
      <c r="AF61" s="69"/>
      <c r="AG61" s="69"/>
    </row>
    <row r="62" spans="1:33" ht="12.75" x14ac:dyDescent="0.2">
      <c r="A62" s="69"/>
      <c r="B62" s="641"/>
      <c r="C62" s="641"/>
      <c r="D62" s="641"/>
      <c r="E62" s="641"/>
      <c r="F62" s="641"/>
      <c r="G62" s="641"/>
      <c r="H62" s="641"/>
      <c r="I62" s="641"/>
      <c r="J62" s="641"/>
      <c r="K62" s="641"/>
      <c r="L62" s="641"/>
      <c r="M62" s="641"/>
      <c r="N62" s="641"/>
      <c r="O62" s="641"/>
      <c r="P62" s="641"/>
      <c r="Q62" s="641"/>
      <c r="R62" s="641"/>
      <c r="S62" s="641"/>
      <c r="T62" s="69"/>
      <c r="U62" s="69"/>
      <c r="V62" s="69"/>
      <c r="W62" s="69"/>
      <c r="X62" s="69"/>
      <c r="Y62" s="69"/>
      <c r="Z62" s="69"/>
      <c r="AA62" s="69"/>
      <c r="AB62" s="69"/>
      <c r="AC62" s="69"/>
      <c r="AD62" s="69"/>
      <c r="AE62" s="69"/>
      <c r="AF62" s="69"/>
      <c r="AG62" s="69"/>
    </row>
    <row r="63" spans="1:33" ht="12.75" x14ac:dyDescent="0.2">
      <c r="A63" s="69"/>
      <c r="B63" s="641"/>
      <c r="C63" s="641"/>
      <c r="D63" s="641"/>
      <c r="E63" s="641"/>
      <c r="F63" s="641"/>
      <c r="G63" s="641"/>
      <c r="H63" s="641"/>
      <c r="I63" s="641"/>
      <c r="J63" s="641"/>
      <c r="K63" s="641"/>
      <c r="L63" s="641"/>
      <c r="M63" s="641"/>
      <c r="N63" s="641"/>
      <c r="O63" s="641"/>
      <c r="P63" s="641"/>
      <c r="Q63" s="641"/>
      <c r="R63" s="641"/>
      <c r="S63" s="641"/>
      <c r="T63" s="69"/>
      <c r="U63" s="69"/>
      <c r="V63" s="69"/>
      <c r="W63" s="69"/>
      <c r="X63" s="69"/>
      <c r="Y63" s="69"/>
      <c r="Z63" s="69"/>
      <c r="AA63" s="69"/>
      <c r="AB63" s="69"/>
      <c r="AC63" s="69"/>
      <c r="AD63" s="69"/>
      <c r="AE63" s="69"/>
      <c r="AF63" s="69"/>
      <c r="AG63" s="69"/>
    </row>
    <row r="64" spans="1:33" ht="12.75" x14ac:dyDescent="0.2">
      <c r="A64" s="69"/>
      <c r="B64" s="641"/>
      <c r="C64" s="641"/>
      <c r="D64" s="641"/>
      <c r="E64" s="641"/>
      <c r="F64" s="641"/>
      <c r="G64" s="641"/>
      <c r="H64" s="641"/>
      <c r="I64" s="641"/>
      <c r="J64" s="641"/>
      <c r="K64" s="641"/>
      <c r="L64" s="641"/>
      <c r="M64" s="641"/>
      <c r="N64" s="641"/>
      <c r="O64" s="641"/>
      <c r="P64" s="641"/>
      <c r="Q64" s="641"/>
      <c r="R64" s="641"/>
      <c r="S64" s="641"/>
      <c r="T64" s="69"/>
      <c r="U64" s="69"/>
      <c r="V64" s="69"/>
      <c r="W64" s="69"/>
      <c r="X64" s="69"/>
      <c r="Y64" s="69"/>
      <c r="Z64" s="69"/>
      <c r="AA64" s="69"/>
      <c r="AB64" s="69"/>
      <c r="AC64" s="69"/>
      <c r="AD64" s="69"/>
      <c r="AE64" s="69"/>
      <c r="AF64" s="69"/>
      <c r="AG64" s="69"/>
    </row>
    <row r="65" spans="1:33" ht="12.75" x14ac:dyDescent="0.2">
      <c r="A65" s="69"/>
      <c r="B65" s="641"/>
      <c r="C65" s="641"/>
      <c r="D65" s="641"/>
      <c r="E65" s="641"/>
      <c r="F65" s="641"/>
      <c r="G65" s="641"/>
      <c r="H65" s="641"/>
      <c r="I65" s="641"/>
      <c r="J65" s="641"/>
      <c r="K65" s="641"/>
      <c r="L65" s="641"/>
      <c r="M65" s="641"/>
      <c r="N65" s="641"/>
      <c r="O65" s="641"/>
      <c r="P65" s="641"/>
      <c r="Q65" s="641"/>
      <c r="R65" s="641"/>
      <c r="S65" s="641"/>
      <c r="T65" s="69"/>
      <c r="U65" s="69"/>
      <c r="V65" s="69"/>
      <c r="W65" s="69"/>
      <c r="X65" s="69"/>
      <c r="Y65" s="69"/>
      <c r="Z65" s="69"/>
      <c r="AA65" s="69"/>
      <c r="AB65" s="69"/>
      <c r="AC65" s="69"/>
      <c r="AD65" s="69"/>
      <c r="AE65" s="69"/>
      <c r="AF65" s="69"/>
      <c r="AG65" s="69"/>
    </row>
    <row r="66" spans="1:33" ht="12.75" x14ac:dyDescent="0.2">
      <c r="A66" s="69"/>
      <c r="B66" s="641"/>
      <c r="C66" s="641"/>
      <c r="D66" s="641"/>
      <c r="E66" s="641"/>
      <c r="F66" s="641"/>
      <c r="G66" s="641"/>
      <c r="H66" s="641"/>
      <c r="I66" s="641"/>
      <c r="J66" s="641"/>
      <c r="K66" s="641"/>
      <c r="L66" s="641"/>
      <c r="M66" s="641"/>
      <c r="N66" s="641"/>
      <c r="O66" s="641"/>
      <c r="P66" s="641"/>
      <c r="Q66" s="641"/>
      <c r="R66" s="641"/>
      <c r="S66" s="641"/>
      <c r="T66" s="69"/>
      <c r="U66" s="69"/>
      <c r="V66" s="69"/>
      <c r="W66" s="69"/>
      <c r="X66" s="69"/>
      <c r="Y66" s="69"/>
      <c r="Z66" s="69"/>
      <c r="AA66" s="69"/>
      <c r="AB66" s="69"/>
      <c r="AC66" s="69"/>
      <c r="AD66" s="69"/>
      <c r="AE66" s="69"/>
      <c r="AF66" s="69"/>
      <c r="AG66" s="69"/>
    </row>
    <row r="67" spans="1:33" ht="12.75" x14ac:dyDescent="0.2">
      <c r="A67" s="69"/>
      <c r="B67" s="641"/>
      <c r="C67" s="641"/>
      <c r="D67" s="641"/>
      <c r="E67" s="641"/>
      <c r="F67" s="641"/>
      <c r="G67" s="641"/>
      <c r="H67" s="641"/>
      <c r="I67" s="641"/>
      <c r="J67" s="641"/>
      <c r="K67" s="641"/>
      <c r="L67" s="641"/>
      <c r="M67" s="641"/>
      <c r="N67" s="641"/>
      <c r="O67" s="641"/>
      <c r="P67" s="641"/>
      <c r="Q67" s="641"/>
      <c r="R67" s="641"/>
      <c r="S67" s="641"/>
      <c r="T67" s="69"/>
      <c r="U67" s="69"/>
      <c r="V67" s="69"/>
      <c r="W67" s="69"/>
      <c r="X67" s="69"/>
      <c r="Y67" s="69"/>
      <c r="Z67" s="69"/>
      <c r="AA67" s="69"/>
      <c r="AB67" s="69"/>
      <c r="AC67" s="69"/>
      <c r="AD67" s="69"/>
      <c r="AE67" s="69"/>
      <c r="AF67" s="69"/>
      <c r="AG67" s="69"/>
    </row>
    <row r="68" spans="1:33" ht="12.75" x14ac:dyDescent="0.2">
      <c r="A68" s="69"/>
      <c r="B68" s="641"/>
      <c r="C68" s="641"/>
      <c r="D68" s="641"/>
      <c r="E68" s="641"/>
      <c r="F68" s="641"/>
      <c r="G68" s="641"/>
      <c r="H68" s="641"/>
      <c r="I68" s="641"/>
      <c r="J68" s="641"/>
      <c r="K68" s="641"/>
      <c r="L68" s="641"/>
      <c r="M68" s="641"/>
      <c r="N68" s="641"/>
      <c r="O68" s="641"/>
      <c r="P68" s="641"/>
      <c r="Q68" s="641"/>
      <c r="R68" s="641"/>
      <c r="S68" s="641"/>
      <c r="T68" s="69"/>
      <c r="U68" s="69"/>
      <c r="V68" s="69"/>
      <c r="W68" s="69"/>
      <c r="X68" s="69"/>
      <c r="Y68" s="69"/>
      <c r="Z68" s="69"/>
      <c r="AA68" s="69"/>
      <c r="AB68" s="69"/>
      <c r="AC68" s="69"/>
      <c r="AD68" s="69"/>
      <c r="AE68" s="69"/>
      <c r="AF68" s="69"/>
      <c r="AG68" s="69"/>
    </row>
    <row r="69" spans="1:33" ht="12.75" x14ac:dyDescent="0.2">
      <c r="A69" s="69"/>
      <c r="B69" s="641"/>
      <c r="C69" s="641"/>
      <c r="D69" s="641"/>
      <c r="E69" s="641"/>
      <c r="F69" s="641"/>
      <c r="G69" s="641"/>
      <c r="H69" s="641"/>
      <c r="I69" s="641"/>
      <c r="J69" s="641"/>
      <c r="K69" s="641"/>
      <c r="L69" s="641"/>
      <c r="M69" s="641"/>
      <c r="N69" s="641"/>
      <c r="O69" s="641"/>
      <c r="P69" s="641"/>
      <c r="Q69" s="641"/>
      <c r="R69" s="641"/>
      <c r="S69" s="641"/>
      <c r="T69" s="69"/>
      <c r="U69" s="69"/>
      <c r="V69" s="69"/>
      <c r="W69" s="69"/>
      <c r="X69" s="69"/>
      <c r="Y69" s="69"/>
      <c r="Z69" s="69"/>
      <c r="AA69" s="69"/>
      <c r="AB69" s="69"/>
      <c r="AC69" s="69"/>
      <c r="AD69" s="69"/>
      <c r="AE69" s="69"/>
      <c r="AF69" s="69"/>
      <c r="AG69" s="69"/>
    </row>
    <row r="70" spans="1:33" ht="12.75" x14ac:dyDescent="0.2">
      <c r="A70" s="69"/>
      <c r="B70" s="641"/>
      <c r="C70" s="641"/>
      <c r="D70" s="641"/>
      <c r="E70" s="641"/>
      <c r="F70" s="641"/>
      <c r="G70" s="641"/>
      <c r="H70" s="641"/>
      <c r="I70" s="641"/>
      <c r="J70" s="641"/>
      <c r="K70" s="641"/>
      <c r="L70" s="641"/>
      <c r="M70" s="641"/>
      <c r="N70" s="641"/>
      <c r="O70" s="641"/>
      <c r="P70" s="641"/>
      <c r="Q70" s="641"/>
      <c r="R70" s="641"/>
      <c r="S70" s="641"/>
      <c r="T70" s="69"/>
      <c r="U70" s="69"/>
      <c r="V70" s="69"/>
      <c r="W70" s="69"/>
      <c r="X70" s="69"/>
      <c r="Y70" s="69"/>
      <c r="Z70" s="69"/>
      <c r="AA70" s="69"/>
      <c r="AB70" s="69"/>
      <c r="AC70" s="69"/>
      <c r="AD70" s="69"/>
      <c r="AE70" s="69"/>
      <c r="AF70" s="69"/>
      <c r="AG70" s="69"/>
    </row>
    <row r="71" spans="1:33" ht="12.75" x14ac:dyDescent="0.2">
      <c r="A71" s="69"/>
      <c r="B71" s="641"/>
      <c r="C71" s="641"/>
      <c r="D71" s="641"/>
      <c r="E71" s="641"/>
      <c r="F71" s="641"/>
      <c r="G71" s="641"/>
      <c r="H71" s="641"/>
      <c r="I71" s="641"/>
      <c r="J71" s="641"/>
      <c r="K71" s="641"/>
      <c r="L71" s="641"/>
      <c r="M71" s="641"/>
      <c r="N71" s="641"/>
      <c r="O71" s="641"/>
      <c r="P71" s="641"/>
      <c r="Q71" s="641"/>
      <c r="R71" s="641"/>
      <c r="S71" s="641"/>
      <c r="T71" s="69"/>
      <c r="U71" s="69"/>
      <c r="V71" s="69"/>
      <c r="W71" s="69"/>
      <c r="X71" s="69"/>
      <c r="Y71" s="69"/>
      <c r="Z71" s="69"/>
      <c r="AA71" s="69"/>
      <c r="AB71" s="69"/>
      <c r="AC71" s="69"/>
      <c r="AD71" s="69"/>
      <c r="AE71" s="69"/>
      <c r="AF71" s="69"/>
      <c r="AG71" s="69"/>
    </row>
    <row r="72" spans="1:33" ht="12.75" x14ac:dyDescent="0.2">
      <c r="A72" s="69"/>
      <c r="B72" s="641"/>
      <c r="C72" s="641"/>
      <c r="D72" s="641"/>
      <c r="E72" s="641"/>
      <c r="F72" s="641"/>
      <c r="G72" s="641"/>
      <c r="H72" s="641"/>
      <c r="I72" s="641"/>
      <c r="J72" s="641"/>
      <c r="K72" s="641"/>
      <c r="L72" s="641"/>
      <c r="M72" s="641"/>
      <c r="N72" s="641"/>
      <c r="O72" s="641"/>
      <c r="P72" s="641"/>
      <c r="Q72" s="641"/>
      <c r="R72" s="641"/>
      <c r="S72" s="641"/>
      <c r="T72" s="69"/>
      <c r="U72" s="69"/>
      <c r="V72" s="69"/>
      <c r="W72" s="69"/>
      <c r="X72" s="69"/>
      <c r="Y72" s="69"/>
      <c r="Z72" s="69"/>
      <c r="AA72" s="69"/>
      <c r="AB72" s="69"/>
      <c r="AC72" s="69"/>
      <c r="AD72" s="69"/>
      <c r="AE72" s="69"/>
      <c r="AF72" s="69"/>
      <c r="AG72" s="69"/>
    </row>
    <row r="73" spans="1:33" ht="12.75" x14ac:dyDescent="0.2">
      <c r="A73" s="69"/>
      <c r="B73" s="641"/>
      <c r="C73" s="641"/>
      <c r="D73" s="641"/>
      <c r="E73" s="641"/>
      <c r="F73" s="641"/>
      <c r="G73" s="641"/>
      <c r="H73" s="641"/>
      <c r="I73" s="641"/>
      <c r="J73" s="641"/>
      <c r="K73" s="641"/>
      <c r="L73" s="641"/>
      <c r="M73" s="641"/>
      <c r="N73" s="641"/>
      <c r="O73" s="641"/>
      <c r="P73" s="641"/>
      <c r="Q73" s="641"/>
      <c r="R73" s="641"/>
      <c r="S73" s="641"/>
      <c r="T73" s="69"/>
      <c r="U73" s="69"/>
      <c r="V73" s="69"/>
      <c r="W73" s="69"/>
      <c r="X73" s="69"/>
      <c r="Y73" s="69"/>
      <c r="Z73" s="69"/>
      <c r="AA73" s="69"/>
      <c r="AB73" s="69"/>
      <c r="AC73" s="69"/>
      <c r="AD73" s="69"/>
      <c r="AE73" s="69"/>
      <c r="AF73" s="69"/>
      <c r="AG73" s="69"/>
    </row>
    <row r="74" spans="1:33" ht="12.75" x14ac:dyDescent="0.2">
      <c r="A74" s="69"/>
      <c r="B74" s="641"/>
      <c r="C74" s="641"/>
      <c r="D74" s="641"/>
      <c r="E74" s="641"/>
      <c r="F74" s="641"/>
      <c r="G74" s="641"/>
      <c r="H74" s="641"/>
      <c r="I74" s="641"/>
      <c r="J74" s="641"/>
      <c r="K74" s="641"/>
      <c r="L74" s="641"/>
      <c r="M74" s="641"/>
      <c r="N74" s="641"/>
      <c r="O74" s="641"/>
      <c r="P74" s="641"/>
      <c r="Q74" s="641"/>
      <c r="R74" s="641"/>
      <c r="S74" s="641"/>
      <c r="T74" s="69"/>
      <c r="U74" s="69"/>
      <c r="V74" s="69"/>
      <c r="W74" s="69"/>
      <c r="X74" s="69"/>
      <c r="Y74" s="69"/>
      <c r="Z74" s="69"/>
      <c r="AA74" s="69"/>
      <c r="AB74" s="69"/>
      <c r="AC74" s="69"/>
      <c r="AD74" s="69"/>
      <c r="AE74" s="69"/>
      <c r="AF74" s="69"/>
      <c r="AG74" s="69"/>
    </row>
    <row r="75" spans="1:33" ht="12.75" x14ac:dyDescent="0.2">
      <c r="A75" s="69"/>
      <c r="B75" s="641"/>
      <c r="C75" s="641"/>
      <c r="D75" s="641"/>
      <c r="E75" s="641"/>
      <c r="F75" s="641"/>
      <c r="G75" s="641"/>
      <c r="H75" s="641"/>
      <c r="I75" s="641"/>
      <c r="J75" s="641"/>
      <c r="K75" s="641"/>
      <c r="L75" s="641"/>
      <c r="M75" s="641"/>
      <c r="N75" s="641"/>
      <c r="O75" s="641"/>
      <c r="P75" s="641"/>
      <c r="Q75" s="641"/>
      <c r="R75" s="641"/>
      <c r="S75" s="641"/>
      <c r="T75" s="69"/>
      <c r="U75" s="69"/>
      <c r="V75" s="69"/>
      <c r="W75" s="69"/>
      <c r="X75" s="69"/>
      <c r="Y75" s="69"/>
      <c r="Z75" s="69"/>
      <c r="AA75" s="69"/>
      <c r="AB75" s="69"/>
      <c r="AC75" s="69"/>
      <c r="AD75" s="69"/>
      <c r="AE75" s="69"/>
      <c r="AF75" s="69"/>
      <c r="AG75" s="69"/>
    </row>
    <row r="76" spans="1:33" ht="12.75" x14ac:dyDescent="0.2">
      <c r="A76" s="69"/>
      <c r="B76" s="641"/>
      <c r="C76" s="641"/>
      <c r="D76" s="641"/>
      <c r="E76" s="641"/>
      <c r="F76" s="641"/>
      <c r="G76" s="641"/>
      <c r="H76" s="641"/>
      <c r="I76" s="641"/>
      <c r="J76" s="641"/>
      <c r="K76" s="641"/>
      <c r="L76" s="641"/>
      <c r="M76" s="641"/>
      <c r="N76" s="641"/>
      <c r="O76" s="641"/>
      <c r="P76" s="641"/>
      <c r="Q76" s="641"/>
      <c r="R76" s="641"/>
      <c r="S76" s="641"/>
      <c r="T76" s="69"/>
      <c r="U76" s="69"/>
      <c r="V76" s="69"/>
      <c r="W76" s="69"/>
      <c r="X76" s="69"/>
      <c r="Y76" s="69"/>
      <c r="Z76" s="69"/>
      <c r="AA76" s="69"/>
      <c r="AB76" s="69"/>
      <c r="AC76" s="69"/>
      <c r="AD76" s="69"/>
      <c r="AE76" s="69"/>
      <c r="AF76" s="69"/>
      <c r="AG76" s="69"/>
    </row>
    <row r="77" spans="1:33" ht="12.75" x14ac:dyDescent="0.2">
      <c r="A77" s="69"/>
      <c r="B77" s="641"/>
      <c r="C77" s="641"/>
      <c r="D77" s="641"/>
      <c r="E77" s="641"/>
      <c r="F77" s="641"/>
      <c r="G77" s="641"/>
      <c r="H77" s="641"/>
      <c r="I77" s="641"/>
      <c r="J77" s="641"/>
      <c r="K77" s="641"/>
      <c r="L77" s="641"/>
      <c r="M77" s="641"/>
      <c r="N77" s="641"/>
      <c r="O77" s="641"/>
      <c r="P77" s="641"/>
      <c r="Q77" s="641"/>
      <c r="R77" s="641"/>
      <c r="S77" s="641"/>
      <c r="T77" s="69"/>
      <c r="U77" s="69"/>
      <c r="V77" s="69"/>
      <c r="W77" s="69"/>
      <c r="X77" s="69"/>
      <c r="Y77" s="69"/>
      <c r="Z77" s="69"/>
      <c r="AA77" s="69"/>
      <c r="AB77" s="69"/>
      <c r="AC77" s="69"/>
      <c r="AD77" s="69"/>
      <c r="AE77" s="69"/>
      <c r="AF77" s="69"/>
      <c r="AG77" s="69"/>
    </row>
    <row r="78" spans="1:33" ht="12.75" x14ac:dyDescent="0.2">
      <c r="A78" s="69"/>
      <c r="B78" s="641"/>
      <c r="C78" s="641"/>
      <c r="D78" s="641"/>
      <c r="E78" s="641"/>
      <c r="F78" s="641"/>
      <c r="G78" s="641"/>
      <c r="H78" s="641"/>
      <c r="I78" s="641"/>
      <c r="J78" s="641"/>
      <c r="K78" s="641"/>
      <c r="L78" s="641"/>
      <c r="M78" s="641"/>
      <c r="N78" s="641"/>
      <c r="O78" s="641"/>
      <c r="P78" s="641"/>
      <c r="Q78" s="641"/>
      <c r="R78" s="641"/>
      <c r="S78" s="641"/>
      <c r="T78" s="69"/>
      <c r="U78" s="69"/>
      <c r="V78" s="69"/>
      <c r="W78" s="69"/>
      <c r="X78" s="69"/>
      <c r="Y78" s="69"/>
      <c r="Z78" s="69"/>
      <c r="AA78" s="69"/>
      <c r="AB78" s="69"/>
      <c r="AC78" s="69"/>
      <c r="AD78" s="69"/>
      <c r="AE78" s="69"/>
      <c r="AF78" s="69"/>
      <c r="AG78" s="69"/>
    </row>
    <row r="79" spans="1:33" ht="12.75" x14ac:dyDescent="0.2">
      <c r="A79" s="69"/>
      <c r="B79" s="641"/>
      <c r="C79" s="641"/>
      <c r="D79" s="641"/>
      <c r="E79" s="641"/>
      <c r="F79" s="641"/>
      <c r="G79" s="641"/>
      <c r="H79" s="641"/>
      <c r="I79" s="641"/>
      <c r="J79" s="641"/>
      <c r="K79" s="641"/>
      <c r="L79" s="641"/>
      <c r="M79" s="641"/>
      <c r="N79" s="641"/>
      <c r="O79" s="641"/>
      <c r="P79" s="641"/>
      <c r="Q79" s="641"/>
      <c r="R79" s="641"/>
      <c r="S79" s="641"/>
      <c r="T79" s="69"/>
      <c r="U79" s="69"/>
      <c r="V79" s="69"/>
      <c r="W79" s="69"/>
      <c r="X79" s="69"/>
      <c r="Y79" s="69"/>
      <c r="Z79" s="69"/>
      <c r="AA79" s="69"/>
      <c r="AB79" s="69"/>
      <c r="AC79" s="69"/>
      <c r="AD79" s="69"/>
      <c r="AE79" s="69"/>
      <c r="AF79" s="69"/>
      <c r="AG79" s="69"/>
    </row>
    <row r="80" spans="1:33" ht="12.75" x14ac:dyDescent="0.2">
      <c r="A80" s="69"/>
      <c r="B80" s="641"/>
      <c r="C80" s="641"/>
      <c r="D80" s="641"/>
      <c r="E80" s="641"/>
      <c r="F80" s="641"/>
      <c r="G80" s="641"/>
      <c r="H80" s="641"/>
      <c r="I80" s="641"/>
      <c r="J80" s="641"/>
      <c r="K80" s="641"/>
      <c r="L80" s="641"/>
      <c r="M80" s="641"/>
      <c r="N80" s="641"/>
      <c r="O80" s="641"/>
      <c r="P80" s="641"/>
      <c r="Q80" s="641"/>
      <c r="R80" s="641"/>
      <c r="S80" s="641"/>
      <c r="T80" s="69"/>
      <c r="U80" s="69"/>
      <c r="V80" s="69"/>
      <c r="W80" s="69"/>
      <c r="X80" s="69"/>
      <c r="Y80" s="69"/>
      <c r="Z80" s="69"/>
      <c r="AA80" s="69"/>
      <c r="AB80" s="69"/>
      <c r="AC80" s="69"/>
      <c r="AD80" s="69"/>
      <c r="AE80" s="69"/>
      <c r="AF80" s="69"/>
      <c r="AG80" s="69"/>
    </row>
    <row r="81" spans="1:33" ht="12.75" x14ac:dyDescent="0.2">
      <c r="A81" s="69"/>
      <c r="B81" s="641"/>
      <c r="C81" s="641"/>
      <c r="D81" s="641"/>
      <c r="E81" s="641"/>
      <c r="F81" s="641"/>
      <c r="G81" s="641"/>
      <c r="H81" s="641"/>
      <c r="I81" s="641"/>
      <c r="J81" s="641"/>
      <c r="K81" s="641"/>
      <c r="L81" s="641"/>
      <c r="M81" s="641"/>
      <c r="N81" s="641"/>
      <c r="O81" s="641"/>
      <c r="P81" s="641"/>
      <c r="Q81" s="641"/>
      <c r="R81" s="641"/>
      <c r="S81" s="641"/>
      <c r="T81" s="69"/>
      <c r="U81" s="69"/>
      <c r="V81" s="69"/>
      <c r="W81" s="69"/>
      <c r="X81" s="69"/>
      <c r="Y81" s="69"/>
      <c r="Z81" s="69"/>
      <c r="AA81" s="69"/>
      <c r="AB81" s="69"/>
      <c r="AC81" s="69"/>
      <c r="AD81" s="69"/>
      <c r="AE81" s="69"/>
      <c r="AF81" s="69"/>
      <c r="AG81" s="69"/>
    </row>
    <row r="82" spans="1:33" ht="12.75" x14ac:dyDescent="0.2">
      <c r="A82" s="69"/>
      <c r="B82" s="641"/>
      <c r="C82" s="641"/>
      <c r="D82" s="641"/>
      <c r="E82" s="641"/>
      <c r="F82" s="641"/>
      <c r="G82" s="641"/>
      <c r="H82" s="641"/>
      <c r="I82" s="641"/>
      <c r="J82" s="641"/>
      <c r="K82" s="641"/>
      <c r="L82" s="641"/>
      <c r="M82" s="641"/>
      <c r="N82" s="641"/>
      <c r="O82" s="641"/>
      <c r="P82" s="641"/>
      <c r="Q82" s="641"/>
      <c r="R82" s="641"/>
      <c r="S82" s="641"/>
      <c r="T82" s="69"/>
      <c r="U82" s="69"/>
      <c r="V82" s="69"/>
      <c r="W82" s="69"/>
      <c r="X82" s="69"/>
      <c r="Y82" s="69"/>
      <c r="Z82" s="69"/>
      <c r="AA82" s="69"/>
      <c r="AB82" s="69"/>
      <c r="AC82" s="69"/>
      <c r="AD82" s="69"/>
      <c r="AE82" s="69"/>
      <c r="AF82" s="69"/>
      <c r="AG82" s="69"/>
    </row>
    <row r="83" spans="1:33" ht="12.75" x14ac:dyDescent="0.2">
      <c r="A83" s="69"/>
      <c r="B83" s="641"/>
      <c r="C83" s="641"/>
      <c r="D83" s="641"/>
      <c r="E83" s="641"/>
      <c r="F83" s="641"/>
      <c r="G83" s="641"/>
      <c r="H83" s="641"/>
      <c r="I83" s="641"/>
      <c r="J83" s="641"/>
      <c r="K83" s="641"/>
      <c r="L83" s="641"/>
      <c r="M83" s="641"/>
      <c r="N83" s="641"/>
      <c r="O83" s="641"/>
      <c r="P83" s="641"/>
      <c r="Q83" s="641"/>
      <c r="R83" s="641"/>
      <c r="S83" s="641"/>
      <c r="T83" s="69"/>
      <c r="U83" s="69"/>
      <c r="V83" s="69"/>
      <c r="W83" s="69"/>
      <c r="X83" s="69"/>
      <c r="Y83" s="69"/>
      <c r="Z83" s="69"/>
      <c r="AA83" s="69"/>
      <c r="AB83" s="69"/>
      <c r="AC83" s="69"/>
      <c r="AD83" s="69"/>
      <c r="AE83" s="69"/>
      <c r="AF83" s="69"/>
      <c r="AG83" s="69"/>
    </row>
    <row r="84" spans="1:33" ht="12.75" x14ac:dyDescent="0.2">
      <c r="A84" s="69"/>
      <c r="B84" s="641"/>
      <c r="C84" s="641"/>
      <c r="D84" s="641"/>
      <c r="E84" s="641"/>
      <c r="F84" s="641"/>
      <c r="G84" s="641"/>
      <c r="H84" s="641"/>
      <c r="I84" s="641"/>
      <c r="J84" s="641"/>
      <c r="K84" s="641"/>
      <c r="L84" s="641"/>
      <c r="M84" s="641"/>
      <c r="N84" s="641"/>
      <c r="O84" s="641"/>
      <c r="P84" s="641"/>
      <c r="Q84" s="641"/>
      <c r="R84" s="641"/>
      <c r="S84" s="641"/>
      <c r="T84" s="69"/>
      <c r="U84" s="69"/>
      <c r="V84" s="69"/>
      <c r="W84" s="69"/>
      <c r="X84" s="69"/>
      <c r="Y84" s="69"/>
      <c r="Z84" s="69"/>
      <c r="AA84" s="69"/>
      <c r="AB84" s="69"/>
      <c r="AC84" s="69"/>
      <c r="AD84" s="69"/>
      <c r="AE84" s="69"/>
      <c r="AF84" s="69"/>
      <c r="AG84" s="69"/>
    </row>
    <row r="85" spans="1:33" ht="12.75" x14ac:dyDescent="0.2">
      <c r="A85" s="69"/>
      <c r="B85" s="641"/>
      <c r="C85" s="641"/>
      <c r="D85" s="641"/>
      <c r="E85" s="641"/>
      <c r="F85" s="641"/>
      <c r="G85" s="641"/>
      <c r="H85" s="641"/>
      <c r="I85" s="641"/>
      <c r="J85" s="641"/>
      <c r="K85" s="641"/>
      <c r="L85" s="641"/>
      <c r="M85" s="641"/>
      <c r="N85" s="641"/>
      <c r="O85" s="641"/>
      <c r="P85" s="641"/>
      <c r="Q85" s="641"/>
      <c r="R85" s="641"/>
      <c r="S85" s="641"/>
      <c r="T85" s="69"/>
      <c r="U85" s="69"/>
      <c r="V85" s="69"/>
      <c r="W85" s="69"/>
      <c r="X85" s="69"/>
      <c r="Y85" s="69"/>
      <c r="Z85" s="69"/>
      <c r="AA85" s="69"/>
      <c r="AB85" s="69"/>
      <c r="AC85" s="69"/>
      <c r="AD85" s="69"/>
      <c r="AE85" s="69"/>
      <c r="AF85" s="69"/>
      <c r="AG85" s="69"/>
    </row>
    <row r="86" spans="1:33" ht="12.75" x14ac:dyDescent="0.2">
      <c r="A86" s="69"/>
      <c r="B86" s="641"/>
      <c r="C86" s="641"/>
      <c r="D86" s="641"/>
      <c r="E86" s="641"/>
      <c r="F86" s="641"/>
      <c r="G86" s="641"/>
      <c r="H86" s="641"/>
      <c r="I86" s="641"/>
      <c r="J86" s="641"/>
      <c r="K86" s="641"/>
      <c r="L86" s="641"/>
      <c r="M86" s="641"/>
      <c r="N86" s="641"/>
      <c r="O86" s="641"/>
      <c r="P86" s="641"/>
      <c r="Q86" s="641"/>
      <c r="R86" s="641"/>
      <c r="S86" s="641"/>
      <c r="T86" s="69"/>
      <c r="U86" s="69"/>
      <c r="V86" s="69"/>
      <c r="W86" s="69"/>
      <c r="X86" s="69"/>
      <c r="Y86" s="69"/>
      <c r="Z86" s="69"/>
      <c r="AA86" s="69"/>
      <c r="AB86" s="69"/>
      <c r="AC86" s="69"/>
      <c r="AD86" s="69"/>
      <c r="AE86" s="69"/>
      <c r="AF86" s="69"/>
      <c r="AG86" s="69"/>
    </row>
    <row r="87" spans="1:33" ht="12.75" x14ac:dyDescent="0.2">
      <c r="A87" s="69"/>
      <c r="B87" s="641"/>
      <c r="C87" s="641"/>
      <c r="D87" s="641"/>
      <c r="E87" s="641"/>
      <c r="F87" s="641"/>
      <c r="G87" s="641"/>
      <c r="H87" s="641"/>
      <c r="I87" s="641"/>
      <c r="J87" s="641"/>
      <c r="K87" s="641"/>
      <c r="L87" s="641"/>
      <c r="M87" s="641"/>
      <c r="N87" s="641"/>
      <c r="O87" s="641"/>
      <c r="P87" s="641"/>
      <c r="Q87" s="641"/>
      <c r="R87" s="641"/>
      <c r="S87" s="641"/>
      <c r="T87" s="69"/>
      <c r="U87" s="69"/>
      <c r="V87" s="69"/>
      <c r="W87" s="69"/>
      <c r="X87" s="69"/>
      <c r="Y87" s="69"/>
      <c r="Z87" s="69"/>
      <c r="AA87" s="69"/>
      <c r="AB87" s="69"/>
      <c r="AC87" s="69"/>
      <c r="AD87" s="69"/>
      <c r="AE87" s="69"/>
      <c r="AF87" s="69"/>
      <c r="AG87" s="69"/>
    </row>
    <row r="88" spans="1:33" ht="12.75" x14ac:dyDescent="0.2">
      <c r="A88" s="69"/>
      <c r="B88" s="641"/>
      <c r="C88" s="641"/>
      <c r="D88" s="641"/>
      <c r="E88" s="641"/>
      <c r="F88" s="641"/>
      <c r="G88" s="641"/>
      <c r="H88" s="641"/>
      <c r="I88" s="641"/>
      <c r="J88" s="641"/>
      <c r="K88" s="641"/>
      <c r="L88" s="641"/>
      <c r="M88" s="641"/>
      <c r="N88" s="641"/>
      <c r="O88" s="641"/>
      <c r="P88" s="641"/>
      <c r="Q88" s="641"/>
      <c r="R88" s="641"/>
      <c r="S88" s="641"/>
      <c r="T88" s="69"/>
      <c r="U88" s="69"/>
      <c r="V88" s="69"/>
      <c r="W88" s="69"/>
      <c r="X88" s="69"/>
      <c r="Y88" s="69"/>
      <c r="Z88" s="69"/>
      <c r="AA88" s="69"/>
      <c r="AB88" s="69"/>
      <c r="AC88" s="69"/>
      <c r="AD88" s="69"/>
      <c r="AE88" s="69"/>
      <c r="AF88" s="69"/>
      <c r="AG88" s="69"/>
    </row>
    <row r="89" spans="1:33" ht="12.75" x14ac:dyDescent="0.2">
      <c r="A89" s="69"/>
      <c r="B89" s="641"/>
      <c r="C89" s="641"/>
      <c r="D89" s="641"/>
      <c r="E89" s="641"/>
      <c r="F89" s="641"/>
      <c r="G89" s="641"/>
      <c r="H89" s="641"/>
      <c r="I89" s="641"/>
      <c r="J89" s="641"/>
      <c r="K89" s="641"/>
      <c r="L89" s="641"/>
      <c r="M89" s="641"/>
      <c r="N89" s="641"/>
      <c r="O89" s="641"/>
      <c r="P89" s="641"/>
      <c r="Q89" s="641"/>
      <c r="R89" s="641"/>
      <c r="S89" s="641"/>
      <c r="T89" s="69"/>
      <c r="U89" s="69"/>
      <c r="V89" s="69"/>
      <c r="W89" s="69"/>
      <c r="X89" s="69"/>
      <c r="Y89" s="69"/>
      <c r="Z89" s="69"/>
      <c r="AA89" s="69"/>
      <c r="AB89" s="69"/>
      <c r="AC89" s="69"/>
      <c r="AD89" s="69"/>
      <c r="AE89" s="69"/>
      <c r="AF89" s="69"/>
      <c r="AG89" s="69"/>
    </row>
    <row r="90" spans="1:33" ht="12.75" x14ac:dyDescent="0.2">
      <c r="A90" s="69"/>
      <c r="B90" s="641"/>
      <c r="C90" s="641"/>
      <c r="D90" s="641"/>
      <c r="E90" s="641"/>
      <c r="F90" s="641"/>
      <c r="G90" s="641"/>
      <c r="H90" s="641"/>
      <c r="I90" s="641"/>
      <c r="J90" s="641"/>
      <c r="K90" s="641"/>
      <c r="L90" s="641"/>
      <c r="M90" s="641"/>
      <c r="N90" s="641"/>
      <c r="O90" s="641"/>
      <c r="P90" s="641"/>
      <c r="Q90" s="641"/>
      <c r="R90" s="641"/>
      <c r="S90" s="641"/>
      <c r="T90" s="69"/>
      <c r="U90" s="69"/>
      <c r="V90" s="69"/>
      <c r="W90" s="69"/>
      <c r="X90" s="69"/>
      <c r="Y90" s="69"/>
      <c r="Z90" s="69"/>
      <c r="AA90" s="69"/>
      <c r="AB90" s="69"/>
      <c r="AC90" s="69"/>
      <c r="AD90" s="69"/>
      <c r="AE90" s="69"/>
      <c r="AF90" s="69"/>
      <c r="AG90" s="69"/>
    </row>
    <row r="91" spans="1:33" ht="12.75" x14ac:dyDescent="0.2">
      <c r="A91" s="69"/>
      <c r="B91" s="641"/>
      <c r="C91" s="641"/>
      <c r="D91" s="641"/>
      <c r="E91" s="641"/>
      <c r="F91" s="641"/>
      <c r="G91" s="641"/>
      <c r="H91" s="641"/>
      <c r="I91" s="641"/>
      <c r="J91" s="641"/>
      <c r="K91" s="641"/>
      <c r="L91" s="641"/>
      <c r="M91" s="641"/>
      <c r="N91" s="641"/>
      <c r="O91" s="641"/>
      <c r="P91" s="641"/>
      <c r="Q91" s="641"/>
      <c r="R91" s="641"/>
      <c r="S91" s="641"/>
      <c r="T91" s="69"/>
      <c r="U91" s="69"/>
      <c r="V91" s="69"/>
      <c r="W91" s="69"/>
      <c r="X91" s="69"/>
      <c r="Y91" s="69"/>
      <c r="Z91" s="69"/>
      <c r="AA91" s="69"/>
      <c r="AB91" s="69"/>
      <c r="AC91" s="69"/>
      <c r="AD91" s="69"/>
      <c r="AE91" s="69"/>
      <c r="AF91" s="69"/>
      <c r="AG91" s="69"/>
    </row>
    <row r="92" spans="1:33" ht="12.75" x14ac:dyDescent="0.2">
      <c r="A92" s="69"/>
      <c r="B92" s="641"/>
      <c r="C92" s="641"/>
      <c r="D92" s="641"/>
      <c r="E92" s="641"/>
      <c r="F92" s="641"/>
      <c r="G92" s="641"/>
      <c r="H92" s="641"/>
      <c r="I92" s="641"/>
      <c r="J92" s="641"/>
      <c r="K92" s="641"/>
      <c r="L92" s="641"/>
      <c r="M92" s="641"/>
      <c r="N92" s="641"/>
      <c r="O92" s="641"/>
      <c r="P92" s="641"/>
      <c r="Q92" s="641"/>
      <c r="R92" s="641"/>
      <c r="S92" s="641"/>
      <c r="T92" s="69"/>
      <c r="U92" s="69"/>
      <c r="V92" s="69"/>
      <c r="W92" s="69"/>
      <c r="X92" s="69"/>
      <c r="Y92" s="69"/>
      <c r="Z92" s="69"/>
      <c r="AA92" s="69"/>
      <c r="AB92" s="69"/>
      <c r="AC92" s="69"/>
      <c r="AD92" s="69"/>
      <c r="AE92" s="69"/>
      <c r="AF92" s="69"/>
      <c r="AG92" s="69"/>
    </row>
    <row r="93" spans="1:33" ht="12.75" x14ac:dyDescent="0.2">
      <c r="A93" s="69"/>
      <c r="B93" s="641"/>
      <c r="C93" s="641"/>
      <c r="D93" s="641"/>
      <c r="E93" s="641"/>
      <c r="F93" s="641"/>
      <c r="G93" s="641"/>
      <c r="H93" s="641"/>
      <c r="I93" s="641"/>
      <c r="J93" s="641"/>
      <c r="K93" s="641"/>
      <c r="L93" s="641"/>
      <c r="M93" s="641"/>
      <c r="N93" s="641"/>
      <c r="O93" s="641"/>
      <c r="P93" s="641"/>
      <c r="Q93" s="641"/>
      <c r="R93" s="641"/>
      <c r="S93" s="641"/>
      <c r="T93" s="69"/>
      <c r="U93" s="69"/>
      <c r="V93" s="69"/>
      <c r="W93" s="69"/>
      <c r="X93" s="69"/>
      <c r="Y93" s="69"/>
      <c r="Z93" s="69"/>
      <c r="AA93" s="69"/>
      <c r="AB93" s="69"/>
      <c r="AC93" s="69"/>
      <c r="AD93" s="69"/>
      <c r="AE93" s="69"/>
      <c r="AF93" s="69"/>
      <c r="AG93" s="69"/>
    </row>
    <row r="94" spans="1:33" ht="12.75" x14ac:dyDescent="0.2">
      <c r="A94" s="69"/>
      <c r="B94" s="641"/>
      <c r="C94" s="641"/>
      <c r="D94" s="641"/>
      <c r="E94" s="641"/>
      <c r="F94" s="641"/>
      <c r="G94" s="641"/>
      <c r="H94" s="641"/>
      <c r="I94" s="641"/>
      <c r="J94" s="641"/>
      <c r="K94" s="641"/>
      <c r="L94" s="641"/>
      <c r="M94" s="641"/>
      <c r="N94" s="641"/>
      <c r="O94" s="641"/>
      <c r="P94" s="641"/>
      <c r="Q94" s="641"/>
      <c r="R94" s="641"/>
      <c r="S94" s="641"/>
      <c r="T94" s="69"/>
      <c r="U94" s="69"/>
      <c r="V94" s="69"/>
      <c r="W94" s="69"/>
      <c r="X94" s="69"/>
      <c r="Y94" s="69"/>
      <c r="Z94" s="69"/>
      <c r="AA94" s="69"/>
      <c r="AB94" s="69"/>
      <c r="AC94" s="69"/>
      <c r="AD94" s="69"/>
      <c r="AE94" s="69"/>
      <c r="AF94" s="69"/>
      <c r="AG94" s="69"/>
    </row>
    <row r="95" spans="1:33" ht="12.75" hidden="1" x14ac:dyDescent="0.2">
      <c r="A95" s="69" t="s">
        <v>541</v>
      </c>
      <c r="B95" s="641"/>
      <c r="C95" s="641"/>
      <c r="D95" s="641"/>
      <c r="E95" s="641"/>
      <c r="F95" s="641"/>
      <c r="G95" s="641"/>
      <c r="H95" s="641"/>
      <c r="I95" s="641"/>
      <c r="J95" s="641"/>
      <c r="K95" s="641"/>
      <c r="L95" s="641"/>
      <c r="M95" s="641"/>
      <c r="N95" s="641"/>
      <c r="O95" s="641"/>
      <c r="P95" s="641"/>
      <c r="Q95" s="641"/>
      <c r="R95" s="641"/>
      <c r="S95" s="641"/>
      <c r="T95" s="69"/>
      <c r="U95" s="69"/>
      <c r="V95" s="69"/>
      <c r="W95" s="69"/>
      <c r="X95" s="69"/>
      <c r="Y95" s="69"/>
      <c r="Z95" s="69"/>
      <c r="AA95" s="69"/>
      <c r="AB95" s="69"/>
      <c r="AC95" s="69"/>
      <c r="AD95" s="69"/>
      <c r="AE95" s="69"/>
      <c r="AF95" s="69"/>
      <c r="AG95" s="69"/>
    </row>
    <row r="96" spans="1:33" ht="12.75" hidden="1" x14ac:dyDescent="0.2">
      <c r="A96" s="462" t="s">
        <v>543</v>
      </c>
      <c r="B96" s="641"/>
      <c r="C96" s="641"/>
      <c r="D96" s="641"/>
      <c r="E96" s="641"/>
      <c r="F96" s="641"/>
      <c r="G96" s="641"/>
      <c r="H96" s="641"/>
      <c r="I96" s="641"/>
      <c r="J96" s="641"/>
      <c r="K96" s="641"/>
      <c r="L96" s="641"/>
      <c r="M96" s="641"/>
      <c r="N96" s="641"/>
      <c r="O96" s="641"/>
      <c r="P96" s="641"/>
      <c r="Q96" s="641"/>
      <c r="R96" s="641"/>
      <c r="S96" s="641"/>
      <c r="T96" s="69"/>
      <c r="U96" s="69"/>
      <c r="V96" s="69"/>
      <c r="W96" s="69"/>
      <c r="X96" s="69"/>
      <c r="Y96" s="69"/>
      <c r="Z96" s="69"/>
      <c r="AA96" s="69"/>
      <c r="AB96" s="69"/>
      <c r="AC96" s="69"/>
      <c r="AD96" s="69"/>
      <c r="AE96" s="69"/>
      <c r="AF96" s="69"/>
      <c r="AG96" s="69"/>
    </row>
    <row r="97" spans="1:33" ht="12.75" x14ac:dyDescent="0.2">
      <c r="A97" s="69"/>
      <c r="B97" s="641"/>
      <c r="C97" s="641"/>
      <c r="D97" s="641"/>
      <c r="E97" s="641"/>
      <c r="F97" s="641"/>
      <c r="G97" s="641"/>
      <c r="H97" s="641"/>
      <c r="I97" s="641"/>
      <c r="J97" s="641"/>
      <c r="K97" s="641"/>
      <c r="L97" s="641"/>
      <c r="M97" s="641"/>
      <c r="N97" s="641"/>
      <c r="O97" s="641"/>
      <c r="P97" s="641"/>
      <c r="Q97" s="641"/>
      <c r="R97" s="641"/>
      <c r="S97" s="641"/>
      <c r="T97" s="69"/>
      <c r="U97" s="69"/>
      <c r="V97" s="69"/>
      <c r="W97" s="69"/>
      <c r="X97" s="69"/>
      <c r="Y97" s="69"/>
      <c r="Z97" s="69"/>
      <c r="AA97" s="69"/>
      <c r="AB97" s="69"/>
      <c r="AC97" s="69"/>
      <c r="AD97" s="69"/>
      <c r="AE97" s="69"/>
      <c r="AF97" s="69"/>
      <c r="AG97" s="69"/>
    </row>
    <row r="98" spans="1:33" ht="12.75" x14ac:dyDescent="0.2">
      <c r="A98" s="69"/>
      <c r="B98" s="641"/>
      <c r="C98" s="641"/>
      <c r="D98" s="641"/>
      <c r="E98" s="641"/>
      <c r="F98" s="641"/>
      <c r="G98" s="641"/>
      <c r="H98" s="641"/>
      <c r="I98" s="641"/>
      <c r="J98" s="641"/>
      <c r="K98" s="641"/>
      <c r="L98" s="641"/>
      <c r="M98" s="641"/>
      <c r="N98" s="641"/>
      <c r="O98" s="641"/>
      <c r="P98" s="641"/>
      <c r="Q98" s="641"/>
      <c r="R98" s="641"/>
      <c r="S98" s="641"/>
      <c r="T98" s="69"/>
      <c r="U98" s="69"/>
      <c r="V98" s="69"/>
      <c r="W98" s="69"/>
      <c r="X98" s="69"/>
      <c r="Y98" s="69"/>
      <c r="Z98" s="69"/>
      <c r="AA98" s="69"/>
      <c r="AB98" s="69"/>
      <c r="AC98" s="69"/>
      <c r="AD98" s="69"/>
      <c r="AE98" s="69"/>
      <c r="AF98" s="69"/>
      <c r="AG98" s="69"/>
    </row>
    <row r="99" spans="1:33" ht="12.75" x14ac:dyDescent="0.2">
      <c r="A99" s="69"/>
      <c r="B99" s="641"/>
      <c r="C99" s="641"/>
      <c r="D99" s="641"/>
      <c r="E99" s="641"/>
      <c r="F99" s="641"/>
      <c r="G99" s="641"/>
      <c r="H99" s="641"/>
      <c r="I99" s="641"/>
      <c r="J99" s="641"/>
      <c r="K99" s="641"/>
      <c r="L99" s="641"/>
      <c r="M99" s="641"/>
      <c r="N99" s="641"/>
      <c r="O99" s="641"/>
      <c r="P99" s="641"/>
      <c r="Q99" s="641"/>
      <c r="R99" s="641"/>
      <c r="S99" s="641"/>
      <c r="T99" s="69"/>
      <c r="U99" s="69"/>
      <c r="V99" s="69"/>
      <c r="W99" s="69"/>
      <c r="X99" s="69"/>
      <c r="Y99" s="69"/>
      <c r="Z99" s="69"/>
      <c r="AA99" s="69"/>
      <c r="AB99" s="69"/>
      <c r="AC99" s="69"/>
      <c r="AD99" s="69"/>
      <c r="AE99" s="69"/>
      <c r="AF99" s="69"/>
      <c r="AG99" s="69"/>
    </row>
    <row r="100" spans="1:33" ht="12.75" x14ac:dyDescent="0.2">
      <c r="A100" s="69"/>
      <c r="B100" s="641"/>
      <c r="C100" s="641"/>
      <c r="D100" s="641"/>
      <c r="E100" s="641"/>
      <c r="F100" s="641"/>
      <c r="G100" s="641"/>
      <c r="H100" s="641"/>
      <c r="I100" s="641"/>
      <c r="J100" s="641"/>
      <c r="K100" s="641"/>
      <c r="L100" s="641"/>
      <c r="M100" s="641"/>
      <c r="N100" s="641"/>
      <c r="O100" s="641"/>
      <c r="P100" s="641"/>
      <c r="Q100" s="641"/>
      <c r="R100" s="641"/>
      <c r="S100" s="641"/>
      <c r="T100" s="69"/>
      <c r="U100" s="69"/>
      <c r="V100" s="69"/>
      <c r="W100" s="69"/>
      <c r="X100" s="69"/>
      <c r="Y100" s="69"/>
      <c r="Z100" s="69"/>
      <c r="AA100" s="69"/>
      <c r="AB100" s="69"/>
      <c r="AC100" s="69"/>
      <c r="AD100" s="69"/>
      <c r="AE100" s="69"/>
      <c r="AF100" s="69"/>
      <c r="AG100" s="69"/>
    </row>
    <row r="101" spans="1:33" ht="12.75" x14ac:dyDescent="0.2">
      <c r="A101" s="69"/>
      <c r="B101" s="641"/>
      <c r="C101" s="641"/>
      <c r="D101" s="641"/>
      <c r="E101" s="641"/>
      <c r="F101" s="641"/>
      <c r="G101" s="641"/>
      <c r="H101" s="641"/>
      <c r="I101" s="641"/>
      <c r="J101" s="641"/>
      <c r="K101" s="641"/>
      <c r="L101" s="641"/>
      <c r="M101" s="641"/>
      <c r="N101" s="641"/>
      <c r="O101" s="641"/>
      <c r="P101" s="641"/>
      <c r="Q101" s="641"/>
      <c r="R101" s="641"/>
      <c r="S101" s="641"/>
      <c r="T101" s="69"/>
      <c r="U101" s="69"/>
      <c r="V101" s="69"/>
      <c r="W101" s="69"/>
      <c r="X101" s="69"/>
      <c r="Y101" s="69"/>
      <c r="Z101" s="69"/>
      <c r="AA101" s="69"/>
      <c r="AB101" s="69"/>
      <c r="AC101" s="69"/>
      <c r="AD101" s="69"/>
      <c r="AE101" s="69"/>
      <c r="AF101" s="69"/>
      <c r="AG101" s="69"/>
    </row>
    <row r="102" spans="1:33" ht="12.75" x14ac:dyDescent="0.2">
      <c r="A102" s="69"/>
      <c r="B102" s="641"/>
      <c r="C102" s="641"/>
      <c r="D102" s="641"/>
      <c r="E102" s="641"/>
      <c r="F102" s="641"/>
      <c r="G102" s="641"/>
      <c r="H102" s="641"/>
      <c r="I102" s="641"/>
      <c r="J102" s="641"/>
      <c r="K102" s="641"/>
      <c r="L102" s="641"/>
      <c r="M102" s="641"/>
      <c r="N102" s="641"/>
      <c r="O102" s="641"/>
      <c r="P102" s="641"/>
      <c r="Q102" s="641"/>
      <c r="R102" s="641"/>
      <c r="S102" s="641"/>
      <c r="T102" s="69"/>
      <c r="U102" s="69"/>
      <c r="V102" s="69"/>
      <c r="W102" s="69"/>
      <c r="X102" s="69"/>
      <c r="Y102" s="69"/>
      <c r="Z102" s="69"/>
      <c r="AA102" s="69"/>
      <c r="AB102" s="69"/>
      <c r="AC102" s="69"/>
      <c r="AD102" s="69"/>
      <c r="AE102" s="69"/>
      <c r="AF102" s="69"/>
      <c r="AG102" s="69"/>
    </row>
    <row r="103" spans="1:33" ht="12.75" x14ac:dyDescent="0.2">
      <c r="A103" s="69"/>
      <c r="B103" s="641"/>
      <c r="C103" s="641"/>
      <c r="D103" s="641"/>
      <c r="E103" s="641"/>
      <c r="F103" s="641"/>
      <c r="G103" s="641"/>
      <c r="H103" s="641"/>
      <c r="I103" s="641"/>
      <c r="J103" s="641"/>
      <c r="K103" s="641"/>
      <c r="L103" s="641"/>
      <c r="M103" s="641"/>
      <c r="N103" s="641"/>
      <c r="O103" s="641"/>
      <c r="P103" s="641"/>
      <c r="Q103" s="641"/>
      <c r="R103" s="641"/>
      <c r="S103" s="641"/>
      <c r="T103" s="69"/>
      <c r="U103" s="69"/>
      <c r="V103" s="69"/>
      <c r="W103" s="69"/>
      <c r="X103" s="69"/>
      <c r="Y103" s="69"/>
      <c r="Z103" s="69"/>
      <c r="AA103" s="69"/>
      <c r="AB103" s="69"/>
      <c r="AC103" s="69"/>
      <c r="AD103" s="69"/>
      <c r="AE103" s="69"/>
      <c r="AF103" s="69"/>
      <c r="AG103" s="69"/>
    </row>
    <row r="104" spans="1:33" ht="12.75" x14ac:dyDescent="0.2">
      <c r="A104" s="69"/>
      <c r="B104" s="641"/>
      <c r="C104" s="641"/>
      <c r="D104" s="641"/>
      <c r="E104" s="641"/>
      <c r="F104" s="641"/>
      <c r="G104" s="641"/>
      <c r="H104" s="641"/>
      <c r="I104" s="641"/>
      <c r="J104" s="641"/>
      <c r="K104" s="641"/>
      <c r="L104" s="641"/>
      <c r="M104" s="641"/>
      <c r="N104" s="641"/>
      <c r="O104" s="641"/>
      <c r="P104" s="641"/>
      <c r="Q104" s="641"/>
      <c r="R104" s="641"/>
      <c r="S104" s="641"/>
      <c r="T104" s="69"/>
      <c r="U104" s="69"/>
      <c r="V104" s="69"/>
      <c r="W104" s="69"/>
      <c r="X104" s="69"/>
      <c r="Y104" s="69"/>
      <c r="Z104" s="69"/>
      <c r="AA104" s="69"/>
      <c r="AB104" s="69"/>
      <c r="AC104" s="69"/>
      <c r="AD104" s="69"/>
      <c r="AE104" s="69"/>
      <c r="AF104" s="69"/>
      <c r="AG104" s="69"/>
    </row>
    <row r="105" spans="1:33" ht="12.75" x14ac:dyDescent="0.2">
      <c r="A105" s="69"/>
      <c r="B105" s="641"/>
      <c r="C105" s="641"/>
      <c r="D105" s="641"/>
      <c r="E105" s="641"/>
      <c r="F105" s="641"/>
      <c r="G105" s="641"/>
      <c r="H105" s="641"/>
      <c r="I105" s="641"/>
      <c r="J105" s="641"/>
      <c r="K105" s="641"/>
      <c r="L105" s="641"/>
      <c r="M105" s="641"/>
      <c r="N105" s="641"/>
      <c r="O105" s="641"/>
      <c r="P105" s="641"/>
      <c r="Q105" s="641"/>
      <c r="R105" s="641"/>
      <c r="S105" s="641"/>
      <c r="T105" s="69"/>
      <c r="U105" s="69"/>
      <c r="V105" s="69"/>
      <c r="W105" s="69"/>
      <c r="X105" s="69"/>
      <c r="Y105" s="69"/>
      <c r="Z105" s="69"/>
      <c r="AA105" s="69"/>
      <c r="AB105" s="69"/>
      <c r="AC105" s="69"/>
      <c r="AD105" s="69"/>
      <c r="AE105" s="69"/>
      <c r="AF105" s="69"/>
      <c r="AG105" s="69"/>
    </row>
    <row r="106" spans="1:33" ht="12.75" x14ac:dyDescent="0.2">
      <c r="A106" s="69"/>
      <c r="B106" s="641"/>
      <c r="C106" s="641"/>
      <c r="D106" s="641"/>
      <c r="E106" s="641"/>
      <c r="F106" s="641"/>
      <c r="G106" s="641"/>
      <c r="H106" s="641"/>
      <c r="I106" s="641"/>
      <c r="J106" s="641"/>
      <c r="K106" s="641"/>
      <c r="L106" s="641"/>
      <c r="M106" s="641"/>
      <c r="N106" s="641"/>
      <c r="O106" s="641"/>
      <c r="P106" s="641"/>
      <c r="Q106" s="641"/>
      <c r="R106" s="641"/>
      <c r="S106" s="641"/>
      <c r="T106" s="69"/>
      <c r="U106" s="69"/>
      <c r="V106" s="69"/>
      <c r="W106" s="69"/>
      <c r="X106" s="69"/>
      <c r="Y106" s="69"/>
      <c r="Z106" s="69"/>
      <c r="AA106" s="69"/>
      <c r="AB106" s="69"/>
      <c r="AC106" s="69"/>
      <c r="AD106" s="69"/>
      <c r="AE106" s="69"/>
      <c r="AF106" s="69"/>
      <c r="AG106" s="69"/>
    </row>
    <row r="107" spans="1:33" ht="12.75" x14ac:dyDescent="0.2">
      <c r="A107" s="69"/>
      <c r="B107" s="641"/>
      <c r="C107" s="641"/>
      <c r="D107" s="641"/>
      <c r="E107" s="641"/>
      <c r="F107" s="641"/>
      <c r="G107" s="641"/>
      <c r="H107" s="641"/>
      <c r="I107" s="641"/>
      <c r="J107" s="641"/>
      <c r="K107" s="641"/>
      <c r="L107" s="641"/>
      <c r="M107" s="641"/>
      <c r="N107" s="641"/>
      <c r="O107" s="641"/>
      <c r="P107" s="641"/>
      <c r="Q107" s="641"/>
      <c r="R107" s="641"/>
      <c r="S107" s="641"/>
      <c r="T107" s="69"/>
      <c r="U107" s="69"/>
      <c r="V107" s="69"/>
      <c r="W107" s="69"/>
      <c r="X107" s="69"/>
      <c r="Y107" s="69"/>
      <c r="Z107" s="69"/>
      <c r="AA107" s="69"/>
      <c r="AB107" s="69"/>
      <c r="AC107" s="69"/>
      <c r="AD107" s="69"/>
      <c r="AE107" s="69"/>
      <c r="AF107" s="69"/>
      <c r="AG107" s="69"/>
    </row>
    <row r="108" spans="1:33" ht="12.75" x14ac:dyDescent="0.2">
      <c r="B108" s="592"/>
      <c r="C108" s="592"/>
      <c r="D108" s="592"/>
      <c r="E108" s="592"/>
      <c r="F108" s="592"/>
      <c r="G108" s="592"/>
      <c r="H108" s="592"/>
      <c r="I108" s="592"/>
      <c r="J108" s="592"/>
      <c r="K108" s="592"/>
      <c r="L108" s="592"/>
      <c r="M108" s="592"/>
      <c r="N108" s="641"/>
      <c r="O108" s="641"/>
      <c r="P108" s="641"/>
      <c r="Q108" s="641"/>
      <c r="R108" s="641"/>
      <c r="S108" s="641"/>
      <c r="T108" s="69"/>
    </row>
    <row r="109" spans="1:33" ht="12.75" x14ac:dyDescent="0.2">
      <c r="B109" s="592"/>
      <c r="C109" s="592"/>
      <c r="D109" s="592"/>
      <c r="E109" s="592"/>
      <c r="F109" s="592"/>
      <c r="G109" s="592"/>
      <c r="H109" s="592"/>
      <c r="I109" s="592"/>
      <c r="J109" s="592"/>
      <c r="K109" s="592"/>
      <c r="L109" s="592"/>
      <c r="M109" s="592"/>
      <c r="N109" s="641"/>
      <c r="O109" s="641"/>
      <c r="P109" s="641"/>
      <c r="Q109" s="641"/>
      <c r="R109" s="641"/>
      <c r="S109" s="641"/>
      <c r="T109" s="69"/>
    </row>
    <row r="110" spans="1:33" ht="12.75" x14ac:dyDescent="0.2">
      <c r="B110" s="592"/>
      <c r="C110" s="592"/>
      <c r="D110" s="592"/>
      <c r="E110" s="592"/>
      <c r="F110" s="592"/>
      <c r="G110" s="592"/>
      <c r="H110" s="592"/>
      <c r="I110" s="592"/>
      <c r="J110" s="592"/>
      <c r="K110" s="592"/>
      <c r="L110" s="592"/>
      <c r="M110" s="592"/>
      <c r="N110" s="641"/>
      <c r="O110" s="641"/>
      <c r="P110" s="641"/>
      <c r="Q110" s="641"/>
      <c r="R110" s="641"/>
      <c r="S110" s="641"/>
      <c r="T110" s="69"/>
    </row>
    <row r="111" spans="1:33" ht="12.75" x14ac:dyDescent="0.2">
      <c r="B111" s="592"/>
      <c r="C111" s="592"/>
      <c r="D111" s="592"/>
      <c r="E111" s="592"/>
      <c r="F111" s="592"/>
      <c r="G111" s="592"/>
      <c r="H111" s="592"/>
      <c r="I111" s="592"/>
      <c r="J111" s="592"/>
      <c r="K111" s="592"/>
      <c r="L111" s="592"/>
      <c r="M111" s="592"/>
      <c r="N111" s="641"/>
      <c r="O111" s="641"/>
      <c r="P111" s="641"/>
      <c r="Q111" s="641"/>
      <c r="R111" s="641"/>
      <c r="S111" s="641"/>
      <c r="T111" s="69"/>
    </row>
    <row r="112" spans="1:33" ht="12.75" x14ac:dyDescent="0.2">
      <c r="B112" s="592"/>
      <c r="C112" s="592"/>
      <c r="D112" s="592"/>
      <c r="E112" s="592"/>
      <c r="F112" s="592"/>
      <c r="G112" s="592"/>
      <c r="H112" s="592"/>
      <c r="I112" s="592"/>
      <c r="J112" s="592"/>
      <c r="K112" s="592"/>
      <c r="L112" s="592"/>
      <c r="M112" s="592"/>
      <c r="N112" s="641"/>
      <c r="O112" s="641"/>
      <c r="P112" s="641"/>
      <c r="Q112" s="641"/>
      <c r="R112" s="641"/>
      <c r="S112" s="641"/>
      <c r="T112" s="69"/>
    </row>
    <row r="113" spans="2:20" ht="12.75" x14ac:dyDescent="0.2">
      <c r="B113" s="592"/>
      <c r="C113" s="592"/>
      <c r="D113" s="592"/>
      <c r="E113" s="592"/>
      <c r="F113" s="592"/>
      <c r="G113" s="592"/>
      <c r="H113" s="592"/>
      <c r="I113" s="592"/>
      <c r="J113" s="592"/>
      <c r="K113" s="592"/>
      <c r="L113" s="592"/>
      <c r="M113" s="592"/>
      <c r="N113" s="641"/>
      <c r="O113" s="641"/>
      <c r="P113" s="641"/>
      <c r="Q113" s="641"/>
      <c r="R113" s="641"/>
      <c r="S113" s="641"/>
      <c r="T113" s="69"/>
    </row>
    <row r="114" spans="2:20" ht="12.75" x14ac:dyDescent="0.2">
      <c r="B114" s="592"/>
      <c r="C114" s="592"/>
      <c r="D114" s="592"/>
      <c r="E114" s="592"/>
      <c r="F114" s="592"/>
      <c r="G114" s="592"/>
      <c r="H114" s="592"/>
      <c r="I114" s="592"/>
      <c r="J114" s="592"/>
      <c r="K114" s="592"/>
      <c r="L114" s="592"/>
      <c r="M114" s="592"/>
      <c r="N114" s="641"/>
      <c r="O114" s="641"/>
      <c r="P114" s="641"/>
      <c r="Q114" s="641"/>
      <c r="R114" s="641"/>
      <c r="S114" s="641"/>
      <c r="T114" s="69"/>
    </row>
    <row r="115" spans="2:20" ht="12.75" x14ac:dyDescent="0.2">
      <c r="B115" s="592"/>
      <c r="C115" s="592"/>
      <c r="D115" s="592"/>
      <c r="E115" s="592"/>
      <c r="F115" s="592"/>
      <c r="G115" s="592"/>
      <c r="H115" s="592"/>
      <c r="I115" s="592"/>
      <c r="J115" s="592"/>
      <c r="K115" s="592"/>
      <c r="L115" s="592"/>
      <c r="M115" s="592"/>
      <c r="N115" s="641"/>
      <c r="O115" s="641"/>
      <c r="P115" s="641"/>
      <c r="Q115" s="641"/>
      <c r="R115" s="641"/>
      <c r="S115" s="641"/>
      <c r="T115" s="69"/>
    </row>
    <row r="116" spans="2:20" ht="12.75" x14ac:dyDescent="0.2">
      <c r="B116" s="592"/>
      <c r="C116" s="592"/>
      <c r="D116" s="592"/>
      <c r="E116" s="592"/>
      <c r="F116" s="592"/>
      <c r="G116" s="592"/>
      <c r="H116" s="592"/>
      <c r="I116" s="592"/>
      <c r="J116" s="592"/>
      <c r="K116" s="592"/>
      <c r="L116" s="592"/>
      <c r="M116" s="592"/>
      <c r="N116" s="641"/>
      <c r="O116" s="641"/>
      <c r="P116" s="641"/>
      <c r="Q116" s="641"/>
      <c r="R116" s="641"/>
      <c r="S116" s="641"/>
      <c r="T116" s="69"/>
    </row>
    <row r="117" spans="2:20" ht="12.75" x14ac:dyDescent="0.2">
      <c r="B117" s="592"/>
      <c r="C117" s="592"/>
      <c r="D117" s="592"/>
      <c r="E117" s="592"/>
      <c r="F117" s="592"/>
      <c r="G117" s="592"/>
      <c r="H117" s="592"/>
      <c r="I117" s="592"/>
      <c r="J117" s="592"/>
      <c r="K117" s="592"/>
      <c r="L117" s="592"/>
      <c r="M117" s="592"/>
      <c r="N117" s="641"/>
      <c r="O117" s="641"/>
      <c r="P117" s="641"/>
      <c r="Q117" s="641"/>
      <c r="R117" s="641"/>
      <c r="S117" s="641"/>
      <c r="T117" s="69"/>
    </row>
    <row r="118" spans="2:20" ht="12.75" x14ac:dyDescent="0.2">
      <c r="B118" s="592"/>
      <c r="C118" s="592"/>
      <c r="D118" s="592"/>
      <c r="E118" s="592"/>
      <c r="F118" s="592"/>
      <c r="G118" s="592"/>
      <c r="H118" s="592"/>
      <c r="I118" s="592"/>
      <c r="J118" s="592"/>
      <c r="K118" s="592"/>
      <c r="L118" s="592"/>
      <c r="M118" s="592"/>
      <c r="N118" s="641"/>
      <c r="O118" s="641"/>
      <c r="P118" s="641"/>
      <c r="Q118" s="641"/>
      <c r="R118" s="641"/>
      <c r="S118" s="641"/>
      <c r="T118" s="69"/>
    </row>
    <row r="119" spans="2:20" ht="12.75" x14ac:dyDescent="0.2">
      <c r="B119" s="592"/>
      <c r="C119" s="592"/>
      <c r="D119" s="592"/>
      <c r="E119" s="592"/>
      <c r="F119" s="592"/>
      <c r="G119" s="592"/>
      <c r="H119" s="592"/>
      <c r="I119" s="592"/>
      <c r="J119" s="592"/>
      <c r="K119" s="592"/>
      <c r="L119" s="592"/>
      <c r="M119" s="592"/>
      <c r="N119" s="641"/>
      <c r="O119" s="641"/>
      <c r="P119" s="641"/>
      <c r="Q119" s="641"/>
      <c r="R119" s="641"/>
      <c r="S119" s="641"/>
      <c r="T119" s="69"/>
    </row>
    <row r="120" spans="2:20" ht="12.75" x14ac:dyDescent="0.2">
      <c r="B120" s="592"/>
      <c r="C120" s="592"/>
      <c r="D120" s="592"/>
      <c r="E120" s="592"/>
      <c r="F120" s="592"/>
      <c r="G120" s="592"/>
      <c r="H120" s="592"/>
      <c r="I120" s="592"/>
      <c r="J120" s="592"/>
      <c r="K120" s="592"/>
      <c r="L120" s="592"/>
      <c r="M120" s="592"/>
      <c r="N120" s="641"/>
      <c r="O120" s="641"/>
      <c r="P120" s="641"/>
      <c r="Q120" s="641"/>
      <c r="R120" s="641"/>
      <c r="S120" s="641"/>
      <c r="T120" s="69"/>
    </row>
    <row r="121" spans="2:20" ht="12.75" x14ac:dyDescent="0.2">
      <c r="B121" s="592"/>
      <c r="C121" s="592"/>
      <c r="D121" s="592"/>
      <c r="E121" s="592"/>
      <c r="F121" s="592"/>
      <c r="G121" s="592"/>
      <c r="H121" s="592"/>
      <c r="I121" s="592"/>
      <c r="J121" s="592"/>
      <c r="K121" s="592"/>
      <c r="L121" s="592"/>
      <c r="M121" s="592"/>
      <c r="N121" s="641"/>
      <c r="O121" s="641"/>
      <c r="P121" s="641"/>
      <c r="Q121" s="641"/>
      <c r="R121" s="641"/>
      <c r="S121" s="641"/>
      <c r="T121" s="69"/>
    </row>
    <row r="122" spans="2:20" ht="12.75" x14ac:dyDescent="0.2">
      <c r="B122" s="592"/>
      <c r="C122" s="592"/>
      <c r="D122" s="592"/>
      <c r="E122" s="592"/>
      <c r="F122" s="592"/>
      <c r="G122" s="592"/>
      <c r="H122" s="592"/>
      <c r="I122" s="592"/>
      <c r="J122" s="592"/>
      <c r="K122" s="592"/>
      <c r="L122" s="592"/>
      <c r="M122" s="592"/>
      <c r="N122" s="641"/>
      <c r="O122" s="641"/>
      <c r="P122" s="641"/>
      <c r="Q122" s="641"/>
      <c r="R122" s="641"/>
      <c r="S122" s="641"/>
      <c r="T122" s="69"/>
    </row>
    <row r="123" spans="2:20" ht="12.75" x14ac:dyDescent="0.2">
      <c r="B123" s="592"/>
      <c r="C123" s="592"/>
      <c r="D123" s="592"/>
      <c r="E123" s="592"/>
      <c r="F123" s="592"/>
      <c r="G123" s="592"/>
      <c r="H123" s="592"/>
      <c r="I123" s="592"/>
      <c r="J123" s="592"/>
      <c r="K123" s="592"/>
      <c r="L123" s="592"/>
      <c r="M123" s="592"/>
      <c r="N123" s="641"/>
      <c r="O123" s="641"/>
      <c r="P123" s="641"/>
      <c r="Q123" s="641"/>
      <c r="R123" s="641"/>
      <c r="S123" s="641"/>
      <c r="T123" s="69"/>
    </row>
    <row r="124" spans="2:20" ht="12.75" x14ac:dyDescent="0.2">
      <c r="B124" s="592"/>
      <c r="C124" s="592"/>
      <c r="D124" s="592"/>
      <c r="E124" s="592"/>
      <c r="F124" s="592"/>
      <c r="G124" s="592"/>
      <c r="H124" s="592"/>
      <c r="I124" s="592"/>
      <c r="J124" s="592"/>
      <c r="K124" s="592"/>
      <c r="L124" s="592"/>
      <c r="M124" s="592"/>
      <c r="N124" s="641"/>
      <c r="O124" s="641"/>
      <c r="P124" s="641"/>
      <c r="Q124" s="641"/>
      <c r="R124" s="641"/>
      <c r="S124" s="641"/>
      <c r="T124" s="69"/>
    </row>
    <row r="125" spans="2:20" ht="12.75" x14ac:dyDescent="0.2">
      <c r="B125" s="592"/>
      <c r="C125" s="592"/>
      <c r="D125" s="592"/>
      <c r="E125" s="592"/>
      <c r="F125" s="592"/>
      <c r="G125" s="592"/>
      <c r="H125" s="592"/>
      <c r="I125" s="592"/>
      <c r="J125" s="592"/>
      <c r="K125" s="592"/>
      <c r="L125" s="592"/>
      <c r="M125" s="592"/>
      <c r="N125" s="641"/>
      <c r="O125" s="641"/>
      <c r="P125" s="641"/>
      <c r="Q125" s="641"/>
      <c r="R125" s="641"/>
      <c r="S125" s="641"/>
      <c r="T125" s="69"/>
    </row>
    <row r="126" spans="2:20" ht="12.75" x14ac:dyDescent="0.2">
      <c r="B126" s="592"/>
      <c r="C126" s="592"/>
      <c r="D126" s="592"/>
      <c r="E126" s="592"/>
      <c r="F126" s="592"/>
      <c r="G126" s="592"/>
      <c r="H126" s="592"/>
      <c r="I126" s="592"/>
      <c r="J126" s="592"/>
      <c r="K126" s="592"/>
      <c r="L126" s="592"/>
      <c r="M126" s="592"/>
      <c r="N126" s="641"/>
      <c r="O126" s="641"/>
      <c r="P126" s="641"/>
      <c r="Q126" s="641"/>
      <c r="R126" s="641"/>
      <c r="S126" s="641"/>
      <c r="T126" s="69"/>
    </row>
    <row r="127" spans="2:20" ht="12.75" x14ac:dyDescent="0.2">
      <c r="B127" s="592"/>
      <c r="C127" s="592"/>
      <c r="D127" s="592"/>
      <c r="E127" s="592"/>
      <c r="F127" s="592"/>
      <c r="G127" s="592"/>
      <c r="H127" s="592"/>
      <c r="I127" s="592"/>
      <c r="J127" s="592"/>
      <c r="K127" s="592"/>
      <c r="L127" s="592"/>
      <c r="M127" s="592"/>
      <c r="N127" s="641"/>
      <c r="O127" s="641"/>
      <c r="P127" s="641"/>
      <c r="Q127" s="641"/>
      <c r="R127" s="641"/>
      <c r="S127" s="641"/>
      <c r="T127" s="69"/>
    </row>
    <row r="128" spans="2:20" ht="12.75" x14ac:dyDescent="0.2">
      <c r="B128" s="592"/>
      <c r="C128" s="592"/>
      <c r="D128" s="592"/>
      <c r="E128" s="592"/>
      <c r="F128" s="592"/>
      <c r="G128" s="592"/>
      <c r="H128" s="592"/>
      <c r="I128" s="592"/>
      <c r="J128" s="592"/>
      <c r="K128" s="592"/>
      <c r="L128" s="592"/>
      <c r="M128" s="592"/>
      <c r="N128" s="641"/>
      <c r="O128" s="641"/>
      <c r="P128" s="641"/>
      <c r="Q128" s="641"/>
      <c r="R128" s="641"/>
      <c r="S128" s="641"/>
      <c r="T128" s="69"/>
    </row>
    <row r="129" spans="2:20" ht="12.75" x14ac:dyDescent="0.2">
      <c r="B129" s="592"/>
      <c r="C129" s="592"/>
      <c r="D129" s="592"/>
      <c r="E129" s="592"/>
      <c r="F129" s="592"/>
      <c r="G129" s="592"/>
      <c r="H129" s="592"/>
      <c r="I129" s="592"/>
      <c r="J129" s="592"/>
      <c r="K129" s="592"/>
      <c r="L129" s="592"/>
      <c r="M129" s="592"/>
      <c r="N129" s="641"/>
      <c r="O129" s="641"/>
      <c r="P129" s="641"/>
      <c r="Q129" s="641"/>
      <c r="R129" s="641"/>
      <c r="S129" s="641"/>
      <c r="T129" s="69"/>
    </row>
    <row r="130" spans="2:20" ht="12.75" x14ac:dyDescent="0.2">
      <c r="B130" s="592"/>
      <c r="C130" s="592"/>
      <c r="D130" s="592"/>
      <c r="E130" s="592"/>
      <c r="F130" s="592"/>
      <c r="G130" s="592"/>
      <c r="H130" s="592"/>
      <c r="I130" s="592"/>
      <c r="J130" s="592"/>
      <c r="K130" s="592"/>
      <c r="L130" s="592"/>
      <c r="M130" s="592"/>
      <c r="N130" s="641"/>
      <c r="O130" s="641"/>
      <c r="P130" s="641"/>
      <c r="Q130" s="641"/>
      <c r="R130" s="641"/>
      <c r="S130" s="641"/>
      <c r="T130" s="69"/>
    </row>
    <row r="131" spans="2:20" ht="12.75" x14ac:dyDescent="0.2">
      <c r="B131" s="592"/>
      <c r="C131" s="592"/>
      <c r="D131" s="592"/>
      <c r="E131" s="592"/>
      <c r="F131" s="592"/>
      <c r="G131" s="592"/>
      <c r="H131" s="592"/>
      <c r="I131" s="592"/>
      <c r="J131" s="592"/>
      <c r="K131" s="592"/>
      <c r="L131" s="592"/>
      <c r="M131" s="592"/>
      <c r="N131" s="641"/>
      <c r="O131" s="641"/>
      <c r="P131" s="641"/>
      <c r="Q131" s="641"/>
      <c r="R131" s="641"/>
      <c r="S131" s="641"/>
      <c r="T131" s="69"/>
    </row>
    <row r="132" spans="2:20" ht="12.75" x14ac:dyDescent="0.2">
      <c r="B132" s="592"/>
      <c r="C132" s="592"/>
      <c r="D132" s="592"/>
      <c r="E132" s="592"/>
      <c r="F132" s="592"/>
      <c r="G132" s="592"/>
      <c r="H132" s="592"/>
      <c r="I132" s="592"/>
      <c r="J132" s="592"/>
      <c r="K132" s="592"/>
      <c r="L132" s="592"/>
      <c r="M132" s="592"/>
      <c r="N132" s="641"/>
      <c r="O132" s="641"/>
      <c r="P132" s="641"/>
      <c r="Q132" s="641"/>
      <c r="R132" s="641"/>
      <c r="S132" s="641"/>
      <c r="T132" s="69"/>
    </row>
    <row r="133" spans="2:20" ht="12.75" x14ac:dyDescent="0.2">
      <c r="B133" s="592"/>
      <c r="C133" s="592"/>
      <c r="D133" s="592"/>
      <c r="E133" s="592"/>
      <c r="F133" s="592"/>
      <c r="G133" s="592"/>
      <c r="H133" s="592"/>
      <c r="I133" s="592"/>
      <c r="J133" s="592"/>
      <c r="K133" s="592"/>
      <c r="L133" s="592"/>
      <c r="M133" s="592"/>
      <c r="N133" s="641"/>
      <c r="O133" s="641"/>
      <c r="P133" s="641"/>
      <c r="Q133" s="641"/>
      <c r="R133" s="641"/>
      <c r="S133" s="641"/>
      <c r="T133" s="69"/>
    </row>
    <row r="134" spans="2:20" ht="12.75" x14ac:dyDescent="0.2">
      <c r="B134" s="592"/>
      <c r="C134" s="592"/>
      <c r="D134" s="592"/>
      <c r="E134" s="592"/>
      <c r="F134" s="592"/>
      <c r="G134" s="592"/>
      <c r="H134" s="592"/>
      <c r="I134" s="592"/>
      <c r="J134" s="592"/>
      <c r="K134" s="592"/>
      <c r="L134" s="592"/>
      <c r="M134" s="592"/>
      <c r="N134" s="641"/>
      <c r="O134" s="641"/>
      <c r="P134" s="641"/>
      <c r="Q134" s="641"/>
      <c r="R134" s="641"/>
      <c r="S134" s="641"/>
      <c r="T134" s="69"/>
    </row>
    <row r="135" spans="2:20" ht="12.75" x14ac:dyDescent="0.2">
      <c r="B135" s="592"/>
      <c r="C135" s="592"/>
      <c r="D135" s="592"/>
      <c r="E135" s="592"/>
      <c r="F135" s="592"/>
      <c r="G135" s="592"/>
      <c r="H135" s="592"/>
      <c r="I135" s="592"/>
      <c r="J135" s="592"/>
      <c r="K135" s="592"/>
      <c r="L135" s="592"/>
      <c r="M135" s="592"/>
      <c r="N135" s="641"/>
      <c r="O135" s="641"/>
      <c r="P135" s="641"/>
      <c r="Q135" s="641"/>
      <c r="R135" s="641"/>
      <c r="S135" s="641"/>
      <c r="T135" s="69"/>
    </row>
    <row r="136" spans="2:20" ht="12.75" x14ac:dyDescent="0.2">
      <c r="B136" s="592"/>
      <c r="C136" s="592"/>
      <c r="D136" s="592"/>
      <c r="E136" s="592"/>
      <c r="F136" s="592"/>
      <c r="G136" s="592"/>
      <c r="H136" s="592"/>
      <c r="I136" s="592"/>
      <c r="J136" s="592"/>
      <c r="K136" s="592"/>
      <c r="L136" s="592"/>
      <c r="M136" s="592"/>
      <c r="N136" s="641"/>
      <c r="O136" s="641"/>
      <c r="P136" s="641"/>
      <c r="Q136" s="641"/>
      <c r="R136" s="641"/>
      <c r="S136" s="641"/>
      <c r="T136" s="69"/>
    </row>
    <row r="137" spans="2:20" ht="12.75" x14ac:dyDescent="0.2">
      <c r="B137" s="592"/>
      <c r="C137" s="592"/>
      <c r="D137" s="592"/>
      <c r="E137" s="592"/>
      <c r="F137" s="592"/>
      <c r="G137" s="592"/>
      <c r="H137" s="592"/>
      <c r="I137" s="592"/>
      <c r="J137" s="592"/>
      <c r="K137" s="592"/>
      <c r="L137" s="592"/>
      <c r="M137" s="592"/>
      <c r="N137" s="641"/>
      <c r="O137" s="641"/>
      <c r="P137" s="641"/>
      <c r="Q137" s="641"/>
      <c r="R137" s="641"/>
      <c r="S137" s="641"/>
      <c r="T137" s="69"/>
    </row>
    <row r="138" spans="2:20" ht="12.75" x14ac:dyDescent="0.2">
      <c r="B138" s="592"/>
      <c r="C138" s="592"/>
      <c r="D138" s="592"/>
      <c r="E138" s="592"/>
      <c r="F138" s="592"/>
      <c r="G138" s="592"/>
      <c r="H138" s="592"/>
      <c r="I138" s="592"/>
      <c r="J138" s="592"/>
      <c r="K138" s="592"/>
      <c r="L138" s="592"/>
      <c r="M138" s="592"/>
      <c r="N138" s="641"/>
      <c r="O138" s="641"/>
      <c r="P138" s="641"/>
      <c r="Q138" s="641"/>
      <c r="R138" s="641"/>
      <c r="S138" s="641"/>
      <c r="T138" s="69"/>
    </row>
    <row r="139" spans="2:20" ht="12.75" x14ac:dyDescent="0.2">
      <c r="B139" s="592"/>
      <c r="C139" s="592"/>
      <c r="D139" s="592"/>
      <c r="E139" s="592"/>
      <c r="F139" s="592"/>
      <c r="G139" s="592"/>
      <c r="H139" s="592"/>
      <c r="I139" s="592"/>
      <c r="J139" s="592"/>
      <c r="K139" s="592"/>
      <c r="L139" s="592"/>
      <c r="M139" s="592"/>
      <c r="N139" s="641"/>
      <c r="O139" s="641"/>
      <c r="P139" s="641"/>
      <c r="Q139" s="641"/>
      <c r="R139" s="641"/>
      <c r="S139" s="641"/>
      <c r="T139" s="69"/>
    </row>
    <row r="140" spans="2:20" ht="12.75" x14ac:dyDescent="0.2">
      <c r="B140" s="592"/>
      <c r="C140" s="592"/>
      <c r="D140" s="592"/>
      <c r="E140" s="592"/>
      <c r="F140" s="592"/>
      <c r="G140" s="592"/>
      <c r="H140" s="592"/>
      <c r="I140" s="592"/>
      <c r="J140" s="592"/>
      <c r="K140" s="592"/>
      <c r="L140" s="592"/>
      <c r="M140" s="592"/>
      <c r="N140" s="641"/>
      <c r="O140" s="641"/>
      <c r="P140" s="641"/>
      <c r="Q140" s="641"/>
      <c r="R140" s="641"/>
      <c r="S140" s="641"/>
      <c r="T140" s="69"/>
    </row>
    <row r="141" spans="2:20" ht="12.75" x14ac:dyDescent="0.2">
      <c r="B141" s="592"/>
      <c r="C141" s="592"/>
      <c r="D141" s="592"/>
      <c r="E141" s="592"/>
      <c r="F141" s="592"/>
      <c r="G141" s="592"/>
      <c r="H141" s="592"/>
      <c r="I141" s="592"/>
      <c r="J141" s="592"/>
      <c r="K141" s="592"/>
      <c r="L141" s="592"/>
      <c r="M141" s="592"/>
      <c r="N141" s="641"/>
      <c r="O141" s="641"/>
      <c r="P141" s="641"/>
      <c r="Q141" s="641"/>
      <c r="R141" s="641"/>
      <c r="S141" s="641"/>
      <c r="T141" s="69"/>
    </row>
    <row r="142" spans="2:20" ht="12.75" x14ac:dyDescent="0.2">
      <c r="B142" s="592"/>
      <c r="C142" s="592"/>
      <c r="D142" s="592"/>
      <c r="E142" s="592"/>
      <c r="F142" s="592"/>
      <c r="G142" s="592"/>
      <c r="H142" s="592"/>
      <c r="I142" s="592"/>
      <c r="J142" s="592"/>
      <c r="K142" s="592"/>
      <c r="L142" s="592"/>
      <c r="M142" s="592"/>
      <c r="N142" s="641"/>
      <c r="O142" s="641"/>
      <c r="P142" s="641"/>
      <c r="Q142" s="641"/>
      <c r="R142" s="641"/>
      <c r="S142" s="641"/>
      <c r="T142" s="69"/>
    </row>
    <row r="143" spans="2:20" ht="12.75" x14ac:dyDescent="0.2">
      <c r="B143" s="592"/>
      <c r="C143" s="592"/>
      <c r="D143" s="592"/>
      <c r="E143" s="592"/>
      <c r="F143" s="592"/>
      <c r="G143" s="592"/>
      <c r="H143" s="592"/>
      <c r="I143" s="592"/>
      <c r="J143" s="592"/>
      <c r="K143" s="592"/>
      <c r="L143" s="592"/>
      <c r="M143" s="592"/>
      <c r="N143" s="641"/>
      <c r="O143" s="641"/>
      <c r="P143" s="641"/>
      <c r="Q143" s="641"/>
      <c r="R143" s="641"/>
      <c r="S143" s="641"/>
      <c r="T143" s="69"/>
    </row>
    <row r="144" spans="2:20" ht="12.75" x14ac:dyDescent="0.2">
      <c r="B144" s="592"/>
      <c r="C144" s="592"/>
      <c r="D144" s="592"/>
      <c r="E144" s="592"/>
      <c r="F144" s="592"/>
      <c r="G144" s="592"/>
      <c r="H144" s="592"/>
      <c r="I144" s="592"/>
      <c r="J144" s="592"/>
      <c r="K144" s="592"/>
      <c r="L144" s="592"/>
      <c r="M144" s="592"/>
      <c r="N144" s="641"/>
      <c r="O144" s="641"/>
      <c r="P144" s="641"/>
      <c r="Q144" s="641"/>
      <c r="R144" s="641"/>
      <c r="S144" s="641"/>
      <c r="T144" s="69"/>
    </row>
    <row r="145" spans="2:20" ht="12.75" x14ac:dyDescent="0.2">
      <c r="B145" s="592"/>
      <c r="C145" s="592"/>
      <c r="D145" s="592"/>
      <c r="E145" s="592"/>
      <c r="F145" s="592"/>
      <c r="G145" s="592"/>
      <c r="H145" s="592"/>
      <c r="I145" s="592"/>
      <c r="J145" s="592"/>
      <c r="K145" s="592"/>
      <c r="L145" s="592"/>
      <c r="M145" s="592"/>
      <c r="N145" s="641"/>
      <c r="O145" s="641"/>
      <c r="P145" s="641"/>
      <c r="Q145" s="641"/>
      <c r="R145" s="641"/>
      <c r="S145" s="641"/>
      <c r="T145" s="69"/>
    </row>
    <row r="146" spans="2:20" ht="12.75" x14ac:dyDescent="0.2">
      <c r="B146" s="592"/>
      <c r="C146" s="592"/>
      <c r="D146" s="592"/>
      <c r="E146" s="592"/>
      <c r="F146" s="592"/>
      <c r="G146" s="592"/>
      <c r="H146" s="592"/>
      <c r="I146" s="592"/>
      <c r="J146" s="592"/>
      <c r="K146" s="592"/>
      <c r="L146" s="592"/>
      <c r="M146" s="592"/>
      <c r="N146" s="641"/>
      <c r="O146" s="641"/>
      <c r="P146" s="641"/>
      <c r="Q146" s="641"/>
      <c r="R146" s="641"/>
      <c r="S146" s="641"/>
      <c r="T146" s="69"/>
    </row>
    <row r="147" spans="2:20" ht="12.75" x14ac:dyDescent="0.2">
      <c r="B147" s="592"/>
      <c r="C147" s="592"/>
      <c r="D147" s="592"/>
      <c r="E147" s="592"/>
      <c r="F147" s="592"/>
      <c r="G147" s="592"/>
      <c r="H147" s="592"/>
      <c r="I147" s="592"/>
      <c r="J147" s="592"/>
      <c r="K147" s="592"/>
      <c r="L147" s="592"/>
      <c r="M147" s="592"/>
      <c r="N147" s="641"/>
      <c r="O147" s="641"/>
      <c r="P147" s="641"/>
      <c r="Q147" s="641"/>
      <c r="R147" s="641"/>
      <c r="S147" s="641"/>
      <c r="T147" s="69"/>
    </row>
    <row r="148" spans="2:20" ht="12.75" x14ac:dyDescent="0.2">
      <c r="B148" s="592"/>
      <c r="C148" s="592"/>
      <c r="D148" s="592"/>
      <c r="E148" s="592"/>
      <c r="F148" s="592"/>
      <c r="G148" s="592"/>
      <c r="H148" s="592"/>
      <c r="I148" s="592"/>
      <c r="J148" s="592"/>
      <c r="K148" s="592"/>
      <c r="L148" s="592"/>
      <c r="M148" s="592"/>
      <c r="N148" s="641"/>
      <c r="O148" s="641"/>
      <c r="P148" s="641"/>
      <c r="Q148" s="641"/>
      <c r="R148" s="641"/>
      <c r="S148" s="641"/>
      <c r="T148" s="69"/>
    </row>
    <row r="149" spans="2:20" ht="12.75" x14ac:dyDescent="0.2">
      <c r="B149" s="592"/>
      <c r="C149" s="592"/>
      <c r="D149" s="592"/>
      <c r="E149" s="592"/>
      <c r="F149" s="592"/>
      <c r="G149" s="592"/>
      <c r="H149" s="592"/>
      <c r="I149" s="592"/>
      <c r="J149" s="592"/>
      <c r="K149" s="592"/>
      <c r="L149" s="592"/>
      <c r="M149" s="592"/>
      <c r="N149" s="641"/>
      <c r="O149" s="641"/>
      <c r="P149" s="641"/>
      <c r="Q149" s="641"/>
      <c r="R149" s="641"/>
      <c r="S149" s="641"/>
      <c r="T149" s="69"/>
    </row>
    <row r="150" spans="2:20" ht="12.75" x14ac:dyDescent="0.2">
      <c r="B150" s="592"/>
      <c r="C150" s="592"/>
      <c r="D150" s="592"/>
      <c r="E150" s="592"/>
      <c r="F150" s="592"/>
      <c r="G150" s="592"/>
      <c r="H150" s="592"/>
      <c r="I150" s="592"/>
      <c r="J150" s="592"/>
      <c r="K150" s="592"/>
      <c r="L150" s="592"/>
      <c r="M150" s="592"/>
      <c r="N150" s="641"/>
      <c r="O150" s="641"/>
      <c r="P150" s="641"/>
      <c r="Q150" s="641"/>
      <c r="R150" s="641"/>
      <c r="S150" s="641"/>
      <c r="T150" s="69"/>
    </row>
    <row r="151" spans="2:20" ht="12.75" x14ac:dyDescent="0.2">
      <c r="B151" s="592"/>
      <c r="C151" s="592"/>
      <c r="D151" s="592"/>
      <c r="E151" s="592"/>
      <c r="F151" s="592"/>
      <c r="G151" s="592"/>
      <c r="H151" s="592"/>
      <c r="I151" s="592"/>
      <c r="J151" s="592"/>
      <c r="K151" s="592"/>
      <c r="L151" s="592"/>
      <c r="M151" s="592"/>
      <c r="N151" s="641"/>
      <c r="O151" s="641"/>
      <c r="P151" s="641"/>
      <c r="Q151" s="641"/>
      <c r="R151" s="641"/>
      <c r="S151" s="641"/>
      <c r="T151" s="69"/>
    </row>
    <row r="152" spans="2:20" ht="12.75" x14ac:dyDescent="0.2">
      <c r="B152" s="592"/>
      <c r="C152" s="592"/>
      <c r="D152" s="592"/>
      <c r="E152" s="592"/>
      <c r="F152" s="592"/>
      <c r="G152" s="592"/>
      <c r="H152" s="592"/>
      <c r="I152" s="592"/>
      <c r="J152" s="592"/>
      <c r="K152" s="592"/>
      <c r="L152" s="592"/>
      <c r="M152" s="592"/>
      <c r="N152" s="641"/>
      <c r="O152" s="641"/>
      <c r="P152" s="641"/>
      <c r="Q152" s="641"/>
      <c r="R152" s="641"/>
      <c r="S152" s="641"/>
      <c r="T152" s="69"/>
    </row>
    <row r="153" spans="2:20" ht="12.75" x14ac:dyDescent="0.2">
      <c r="B153" s="592"/>
      <c r="C153" s="592"/>
      <c r="D153" s="592"/>
      <c r="E153" s="592"/>
      <c r="F153" s="592"/>
      <c r="G153" s="592"/>
      <c r="H153" s="592"/>
      <c r="I153" s="592"/>
      <c r="J153" s="592"/>
      <c r="K153" s="592"/>
      <c r="L153" s="592"/>
      <c r="M153" s="592"/>
      <c r="N153" s="641"/>
      <c r="O153" s="641"/>
      <c r="P153" s="641"/>
      <c r="Q153" s="641"/>
      <c r="R153" s="641"/>
      <c r="S153" s="641"/>
      <c r="T153" s="69"/>
    </row>
    <row r="154" spans="2:20" ht="12.75" x14ac:dyDescent="0.2">
      <c r="B154" s="592"/>
      <c r="C154" s="592"/>
      <c r="D154" s="592"/>
      <c r="E154" s="592"/>
      <c r="F154" s="592"/>
      <c r="G154" s="592"/>
      <c r="H154" s="592"/>
      <c r="I154" s="592"/>
      <c r="J154" s="592"/>
      <c r="K154" s="592"/>
      <c r="L154" s="592"/>
      <c r="M154" s="592"/>
      <c r="N154" s="641"/>
      <c r="O154" s="641"/>
      <c r="P154" s="641"/>
      <c r="Q154" s="641"/>
      <c r="R154" s="641"/>
      <c r="S154" s="641"/>
      <c r="T154" s="69"/>
    </row>
    <row r="155" spans="2:20" ht="12.75" x14ac:dyDescent="0.2">
      <c r="B155" s="592"/>
      <c r="C155" s="592"/>
      <c r="D155" s="592"/>
      <c r="E155" s="592"/>
      <c r="F155" s="592"/>
      <c r="G155" s="592"/>
      <c r="H155" s="592"/>
      <c r="I155" s="592"/>
      <c r="J155" s="592"/>
      <c r="K155" s="592"/>
      <c r="L155" s="592"/>
      <c r="M155" s="592"/>
      <c r="N155" s="641"/>
      <c r="O155" s="641"/>
      <c r="P155" s="641"/>
      <c r="Q155" s="641"/>
      <c r="R155" s="641"/>
      <c r="S155" s="641"/>
      <c r="T155" s="69"/>
    </row>
    <row r="156" spans="2:20" ht="12.75" x14ac:dyDescent="0.2">
      <c r="B156" s="592"/>
      <c r="C156" s="592"/>
      <c r="D156" s="592"/>
      <c r="E156" s="592"/>
      <c r="F156" s="592"/>
      <c r="G156" s="592"/>
      <c r="H156" s="592"/>
      <c r="I156" s="592"/>
      <c r="J156" s="592"/>
      <c r="K156" s="592"/>
      <c r="L156" s="592"/>
      <c r="M156" s="592"/>
      <c r="N156" s="641"/>
      <c r="O156" s="641"/>
      <c r="P156" s="641"/>
      <c r="Q156" s="641"/>
      <c r="R156" s="641"/>
      <c r="S156" s="641"/>
      <c r="T156" s="69"/>
    </row>
    <row r="157" spans="2:20" ht="12.75" x14ac:dyDescent="0.2">
      <c r="B157" s="592"/>
      <c r="C157" s="592"/>
      <c r="D157" s="592"/>
      <c r="E157" s="592"/>
      <c r="F157" s="592"/>
      <c r="G157" s="592"/>
      <c r="H157" s="592"/>
      <c r="I157" s="592"/>
      <c r="J157" s="592"/>
      <c r="K157" s="592"/>
      <c r="L157" s="592"/>
      <c r="M157" s="592"/>
      <c r="N157" s="641"/>
      <c r="O157" s="641"/>
      <c r="P157" s="641"/>
      <c r="Q157" s="641"/>
      <c r="R157" s="641"/>
      <c r="S157" s="641"/>
      <c r="T157" s="69"/>
    </row>
    <row r="158" spans="2:20" ht="12.75" x14ac:dyDescent="0.2">
      <c r="B158" s="592"/>
      <c r="C158" s="592"/>
      <c r="D158" s="592"/>
      <c r="E158" s="592"/>
      <c r="F158" s="592"/>
      <c r="G158" s="592"/>
      <c r="H158" s="592"/>
      <c r="I158" s="592"/>
      <c r="J158" s="592"/>
      <c r="K158" s="592"/>
      <c r="L158" s="592"/>
      <c r="M158" s="592"/>
      <c r="N158" s="641"/>
      <c r="O158" s="641"/>
      <c r="P158" s="641"/>
      <c r="Q158" s="641"/>
      <c r="R158" s="641"/>
      <c r="S158" s="641"/>
      <c r="T158" s="69"/>
    </row>
    <row r="159" spans="2:20" ht="12.75" x14ac:dyDescent="0.2">
      <c r="B159" s="592"/>
      <c r="C159" s="592"/>
      <c r="D159" s="592"/>
      <c r="E159" s="592"/>
      <c r="F159" s="592"/>
      <c r="G159" s="592"/>
      <c r="H159" s="592"/>
      <c r="I159" s="592"/>
      <c r="J159" s="592"/>
      <c r="K159" s="592"/>
      <c r="L159" s="592"/>
      <c r="M159" s="592"/>
      <c r="N159" s="641"/>
      <c r="O159" s="641"/>
      <c r="P159" s="641"/>
      <c r="Q159" s="641"/>
      <c r="R159" s="641"/>
      <c r="S159" s="641"/>
      <c r="T159" s="69"/>
    </row>
    <row r="160" spans="2:20" ht="12.75" x14ac:dyDescent="0.2">
      <c r="B160" s="592"/>
      <c r="C160" s="592"/>
      <c r="D160" s="592"/>
      <c r="E160" s="592"/>
      <c r="F160" s="592"/>
      <c r="G160" s="592"/>
      <c r="H160" s="592"/>
      <c r="I160" s="592"/>
      <c r="J160" s="592"/>
      <c r="K160" s="592"/>
      <c r="L160" s="592"/>
      <c r="M160" s="592"/>
      <c r="N160" s="641"/>
      <c r="O160" s="641"/>
      <c r="P160" s="641"/>
      <c r="Q160" s="641"/>
      <c r="R160" s="641"/>
      <c r="S160" s="641"/>
      <c r="T160" s="69"/>
    </row>
    <row r="161" spans="2:20" ht="12.75" x14ac:dyDescent="0.2">
      <c r="B161" s="592"/>
      <c r="C161" s="592"/>
      <c r="D161" s="592"/>
      <c r="E161" s="592"/>
      <c r="F161" s="592"/>
      <c r="G161" s="592"/>
      <c r="H161" s="592"/>
      <c r="I161" s="592"/>
      <c r="J161" s="592"/>
      <c r="K161" s="592"/>
      <c r="L161" s="592"/>
      <c r="M161" s="592"/>
      <c r="N161" s="641"/>
      <c r="O161" s="641"/>
      <c r="P161" s="641"/>
      <c r="Q161" s="641"/>
      <c r="R161" s="641"/>
      <c r="S161" s="641"/>
      <c r="T161" s="69"/>
    </row>
    <row r="162" spans="2:20" ht="12.75" x14ac:dyDescent="0.2">
      <c r="B162" s="592"/>
      <c r="C162" s="592"/>
      <c r="D162" s="592"/>
      <c r="E162" s="592"/>
      <c r="F162" s="592"/>
      <c r="G162" s="592"/>
      <c r="H162" s="592"/>
      <c r="I162" s="592"/>
      <c r="J162" s="592"/>
      <c r="K162" s="592"/>
      <c r="L162" s="592"/>
      <c r="M162" s="592"/>
      <c r="N162" s="641"/>
      <c r="O162" s="641"/>
      <c r="P162" s="641"/>
      <c r="Q162" s="641"/>
      <c r="R162" s="641"/>
      <c r="S162" s="641"/>
      <c r="T162" s="69"/>
    </row>
    <row r="163" spans="2:20" ht="12.75" x14ac:dyDescent="0.2">
      <c r="B163" s="592"/>
      <c r="C163" s="592"/>
      <c r="D163" s="592"/>
      <c r="E163" s="592"/>
      <c r="F163" s="592"/>
      <c r="G163" s="592"/>
      <c r="H163" s="592"/>
      <c r="I163" s="592"/>
      <c r="J163" s="592"/>
      <c r="K163" s="592"/>
      <c r="L163" s="592"/>
      <c r="M163" s="592"/>
      <c r="N163" s="641"/>
      <c r="O163" s="641"/>
      <c r="P163" s="641"/>
      <c r="Q163" s="641"/>
      <c r="R163" s="641"/>
      <c r="S163" s="641"/>
      <c r="T163" s="69"/>
    </row>
    <row r="164" spans="2:20" ht="12.75" x14ac:dyDescent="0.2">
      <c r="B164" s="592"/>
      <c r="C164" s="592"/>
      <c r="D164" s="592"/>
      <c r="E164" s="592"/>
      <c r="F164" s="592"/>
      <c r="G164" s="592"/>
      <c r="H164" s="592"/>
      <c r="I164" s="592"/>
      <c r="J164" s="592"/>
      <c r="K164" s="592"/>
      <c r="L164" s="592"/>
      <c r="M164" s="592"/>
      <c r="N164" s="641"/>
      <c r="O164" s="641"/>
      <c r="P164" s="641"/>
      <c r="Q164" s="641"/>
      <c r="R164" s="641"/>
      <c r="S164" s="641"/>
      <c r="T164" s="69"/>
    </row>
    <row r="165" spans="2:20" ht="12.75" x14ac:dyDescent="0.2">
      <c r="B165" s="592"/>
      <c r="C165" s="592"/>
      <c r="D165" s="592"/>
      <c r="E165" s="592"/>
      <c r="F165" s="592"/>
      <c r="G165" s="592"/>
      <c r="H165" s="592"/>
      <c r="I165" s="592"/>
      <c r="J165" s="592"/>
      <c r="K165" s="592"/>
      <c r="L165" s="592"/>
      <c r="M165" s="592"/>
      <c r="N165" s="641"/>
      <c r="O165" s="641"/>
      <c r="P165" s="641"/>
      <c r="Q165" s="641"/>
      <c r="R165" s="641"/>
      <c r="S165" s="641"/>
      <c r="T165" s="69"/>
    </row>
    <row r="166" spans="2:20" ht="12.75" x14ac:dyDescent="0.2">
      <c r="B166" s="592"/>
      <c r="C166" s="592"/>
      <c r="D166" s="592"/>
      <c r="E166" s="592"/>
      <c r="F166" s="592"/>
      <c r="G166" s="592"/>
      <c r="H166" s="592"/>
      <c r="I166" s="592"/>
      <c r="J166" s="592"/>
      <c r="K166" s="592"/>
      <c r="L166" s="592"/>
      <c r="M166" s="592"/>
      <c r="N166" s="641"/>
      <c r="O166" s="641"/>
      <c r="P166" s="641"/>
      <c r="Q166" s="641"/>
      <c r="R166" s="641"/>
      <c r="S166" s="641"/>
      <c r="T166" s="69"/>
    </row>
    <row r="167" spans="2:20" ht="12.75" x14ac:dyDescent="0.2">
      <c r="B167" s="592"/>
      <c r="C167" s="592"/>
      <c r="D167" s="592"/>
      <c r="E167" s="592"/>
      <c r="F167" s="592"/>
      <c r="G167" s="592"/>
      <c r="H167" s="592"/>
      <c r="I167" s="592"/>
      <c r="J167" s="592"/>
      <c r="K167" s="592"/>
      <c r="L167" s="592"/>
      <c r="M167" s="592"/>
      <c r="N167" s="641"/>
      <c r="O167" s="641"/>
      <c r="P167" s="641"/>
      <c r="Q167" s="641"/>
      <c r="R167" s="641"/>
      <c r="S167" s="641"/>
      <c r="T167" s="69"/>
    </row>
    <row r="168" spans="2:20" ht="12.75" x14ac:dyDescent="0.2">
      <c r="B168" s="592"/>
      <c r="C168" s="592"/>
      <c r="D168" s="592"/>
      <c r="E168" s="592"/>
      <c r="F168" s="592"/>
      <c r="G168" s="592"/>
      <c r="H168" s="592"/>
      <c r="I168" s="592"/>
      <c r="J168" s="592"/>
      <c r="K168" s="592"/>
      <c r="L168" s="592"/>
      <c r="M168" s="592"/>
      <c r="N168" s="641"/>
      <c r="O168" s="641"/>
      <c r="P168" s="641"/>
      <c r="Q168" s="641"/>
      <c r="R168" s="641"/>
      <c r="S168" s="641"/>
      <c r="T168" s="69"/>
    </row>
    <row r="169" spans="2:20" ht="12.75" x14ac:dyDescent="0.2">
      <c r="B169" s="592"/>
      <c r="C169" s="592"/>
      <c r="D169" s="592"/>
      <c r="E169" s="592"/>
      <c r="F169" s="592"/>
      <c r="G169" s="592"/>
      <c r="H169" s="592"/>
      <c r="I169" s="592"/>
      <c r="J169" s="592"/>
      <c r="K169" s="592"/>
      <c r="L169" s="592"/>
      <c r="M169" s="592"/>
      <c r="N169" s="641"/>
      <c r="O169" s="641"/>
      <c r="P169" s="641"/>
      <c r="Q169" s="641"/>
      <c r="R169" s="641"/>
      <c r="S169" s="641"/>
      <c r="T169" s="69"/>
    </row>
    <row r="170" spans="2:20" ht="12.75" x14ac:dyDescent="0.2">
      <c r="B170" s="592"/>
      <c r="C170" s="592"/>
      <c r="D170" s="592"/>
      <c r="E170" s="592"/>
      <c r="F170" s="592"/>
      <c r="G170" s="592"/>
      <c r="H170" s="592"/>
      <c r="I170" s="592"/>
      <c r="J170" s="592"/>
      <c r="K170" s="592"/>
      <c r="L170" s="592"/>
      <c r="M170" s="592"/>
      <c r="N170" s="641"/>
      <c r="O170" s="641"/>
      <c r="P170" s="641"/>
      <c r="Q170" s="641"/>
      <c r="R170" s="641"/>
      <c r="S170" s="641"/>
      <c r="T170" s="69"/>
    </row>
    <row r="171" spans="2:20" ht="12.75" x14ac:dyDescent="0.2">
      <c r="B171" s="592"/>
      <c r="C171" s="592"/>
      <c r="D171" s="592"/>
      <c r="E171" s="592"/>
      <c r="F171" s="592"/>
      <c r="G171" s="592"/>
      <c r="H171" s="592"/>
      <c r="I171" s="592"/>
      <c r="J171" s="592"/>
      <c r="K171" s="592"/>
      <c r="L171" s="592"/>
      <c r="M171" s="592"/>
      <c r="N171" s="641"/>
      <c r="O171" s="641"/>
      <c r="P171" s="641"/>
      <c r="Q171" s="641"/>
      <c r="R171" s="641"/>
      <c r="S171" s="641"/>
      <c r="T171" s="69"/>
    </row>
    <row r="172" spans="2:20" ht="12.75" x14ac:dyDescent="0.2">
      <c r="B172" s="592"/>
      <c r="C172" s="592"/>
      <c r="D172" s="592"/>
      <c r="E172" s="592"/>
      <c r="F172" s="592"/>
      <c r="G172" s="592"/>
      <c r="H172" s="592"/>
      <c r="I172" s="592"/>
      <c r="J172" s="592"/>
      <c r="K172" s="592"/>
      <c r="L172" s="592"/>
      <c r="M172" s="592"/>
      <c r="N172" s="641"/>
      <c r="O172" s="641"/>
      <c r="P172" s="641"/>
      <c r="Q172" s="641"/>
      <c r="R172" s="641"/>
      <c r="S172" s="641"/>
      <c r="T172" s="69"/>
    </row>
    <row r="173" spans="2:20" ht="12.75" x14ac:dyDescent="0.2">
      <c r="B173" s="592"/>
      <c r="C173" s="592"/>
      <c r="D173" s="592"/>
      <c r="E173" s="592"/>
      <c r="F173" s="592"/>
      <c r="G173" s="592"/>
      <c r="H173" s="592"/>
      <c r="I173" s="592"/>
      <c r="J173" s="592"/>
      <c r="K173" s="592"/>
      <c r="L173" s="592"/>
      <c r="M173" s="592"/>
      <c r="N173" s="641"/>
      <c r="O173" s="641"/>
      <c r="P173" s="641"/>
      <c r="Q173" s="641"/>
      <c r="R173" s="641"/>
      <c r="S173" s="641"/>
      <c r="T173" s="69"/>
    </row>
    <row r="174" spans="2:20" ht="12.75" x14ac:dyDescent="0.2">
      <c r="B174" s="592"/>
      <c r="C174" s="592"/>
      <c r="D174" s="592"/>
      <c r="E174" s="592"/>
      <c r="F174" s="592"/>
      <c r="G174" s="592"/>
      <c r="H174" s="592"/>
      <c r="I174" s="592"/>
      <c r="J174" s="592"/>
      <c r="K174" s="592"/>
      <c r="L174" s="592"/>
      <c r="M174" s="592"/>
      <c r="N174" s="641"/>
      <c r="O174" s="641"/>
      <c r="P174" s="641"/>
      <c r="Q174" s="641"/>
      <c r="R174" s="641"/>
      <c r="S174" s="641"/>
      <c r="T174" s="69"/>
    </row>
    <row r="175" spans="2:20" ht="12.75" x14ac:dyDescent="0.2">
      <c r="B175" s="592"/>
      <c r="C175" s="592"/>
      <c r="D175" s="592"/>
      <c r="E175" s="592"/>
      <c r="F175" s="592"/>
      <c r="G175" s="592"/>
      <c r="H175" s="592"/>
      <c r="I175" s="592"/>
      <c r="J175" s="592"/>
      <c r="K175" s="592"/>
      <c r="L175" s="592"/>
      <c r="M175" s="592"/>
      <c r="N175" s="641"/>
      <c r="O175" s="641"/>
      <c r="P175" s="641"/>
      <c r="Q175" s="641"/>
      <c r="R175" s="641"/>
      <c r="S175" s="641"/>
      <c r="T175" s="69"/>
    </row>
    <row r="176" spans="2:20" ht="12.75" x14ac:dyDescent="0.2">
      <c r="B176" s="592"/>
      <c r="C176" s="592"/>
      <c r="D176" s="592"/>
      <c r="E176" s="592"/>
      <c r="F176" s="592"/>
      <c r="G176" s="592"/>
      <c r="H176" s="592"/>
      <c r="I176" s="592"/>
      <c r="J176" s="592"/>
      <c r="K176" s="592"/>
      <c r="L176" s="592"/>
      <c r="M176" s="592"/>
      <c r="N176" s="641"/>
      <c r="O176" s="641"/>
      <c r="P176" s="641"/>
      <c r="Q176" s="641"/>
      <c r="R176" s="641"/>
      <c r="S176" s="641"/>
      <c r="T176" s="69"/>
    </row>
    <row r="177" spans="2:20" ht="12.75" x14ac:dyDescent="0.2">
      <c r="B177" s="592"/>
      <c r="C177" s="592"/>
      <c r="D177" s="592"/>
      <c r="E177" s="592"/>
      <c r="F177" s="592"/>
      <c r="G177" s="592"/>
      <c r="H177" s="592"/>
      <c r="I177" s="592"/>
      <c r="J177" s="592"/>
      <c r="K177" s="592"/>
      <c r="L177" s="592"/>
      <c r="M177" s="592"/>
      <c r="N177" s="641"/>
      <c r="O177" s="641"/>
      <c r="P177" s="641"/>
      <c r="Q177" s="641"/>
      <c r="R177" s="641"/>
      <c r="S177" s="641"/>
      <c r="T177" s="69"/>
    </row>
    <row r="178" spans="2:20" ht="12.75" x14ac:dyDescent="0.2">
      <c r="B178" s="592"/>
      <c r="C178" s="592"/>
      <c r="D178" s="592"/>
      <c r="E178" s="592"/>
      <c r="F178" s="592"/>
      <c r="G178" s="592"/>
      <c r="H178" s="592"/>
      <c r="I178" s="592"/>
      <c r="J178" s="592"/>
      <c r="K178" s="592"/>
      <c r="L178" s="592"/>
      <c r="M178" s="592"/>
      <c r="N178" s="641"/>
      <c r="O178" s="641"/>
      <c r="P178" s="641"/>
      <c r="Q178" s="641"/>
      <c r="R178" s="641"/>
      <c r="S178" s="641"/>
      <c r="T178" s="69"/>
    </row>
    <row r="179" spans="2:20" ht="12.75" x14ac:dyDescent="0.2">
      <c r="B179" s="592"/>
      <c r="C179" s="592"/>
      <c r="D179" s="592"/>
      <c r="E179" s="592"/>
      <c r="F179" s="592"/>
      <c r="G179" s="592"/>
      <c r="H179" s="592"/>
      <c r="I179" s="592"/>
      <c r="J179" s="592"/>
      <c r="K179" s="592"/>
      <c r="L179" s="592"/>
      <c r="M179" s="592"/>
      <c r="N179" s="641"/>
      <c r="O179" s="641"/>
      <c r="P179" s="641"/>
      <c r="Q179" s="641"/>
      <c r="R179" s="641"/>
      <c r="S179" s="641"/>
      <c r="T179" s="69"/>
    </row>
    <row r="180" spans="2:20" ht="12.75" x14ac:dyDescent="0.2">
      <c r="B180" s="592"/>
      <c r="C180" s="592"/>
      <c r="D180" s="592"/>
      <c r="E180" s="592"/>
      <c r="F180" s="592"/>
      <c r="G180" s="592"/>
      <c r="H180" s="592"/>
      <c r="I180" s="592"/>
      <c r="J180" s="592"/>
      <c r="K180" s="592"/>
      <c r="L180" s="592"/>
      <c r="M180" s="592"/>
      <c r="N180" s="641"/>
      <c r="O180" s="641"/>
      <c r="P180" s="641"/>
      <c r="Q180" s="641"/>
      <c r="R180" s="641"/>
      <c r="S180" s="641"/>
      <c r="T180" s="69"/>
    </row>
    <row r="181" spans="2:20" ht="12.75" x14ac:dyDescent="0.2">
      <c r="B181" s="592"/>
      <c r="C181" s="592"/>
      <c r="D181" s="592"/>
      <c r="E181" s="592"/>
      <c r="F181" s="592"/>
      <c r="G181" s="592"/>
      <c r="H181" s="592"/>
      <c r="I181" s="592"/>
      <c r="J181" s="592"/>
      <c r="K181" s="592"/>
      <c r="L181" s="592"/>
      <c r="M181" s="592"/>
      <c r="N181" s="641"/>
      <c r="O181" s="641"/>
      <c r="P181" s="641"/>
      <c r="Q181" s="641"/>
      <c r="R181" s="641"/>
      <c r="S181" s="641"/>
      <c r="T181" s="69"/>
    </row>
    <row r="182" spans="2:20" ht="12.75" x14ac:dyDescent="0.2">
      <c r="B182" s="592"/>
      <c r="C182" s="592"/>
      <c r="D182" s="592"/>
      <c r="E182" s="592"/>
      <c r="F182" s="592"/>
      <c r="G182" s="592"/>
      <c r="H182" s="592"/>
      <c r="I182" s="592"/>
      <c r="J182" s="592"/>
      <c r="K182" s="592"/>
      <c r="L182" s="592"/>
      <c r="M182" s="592"/>
      <c r="N182" s="641"/>
      <c r="O182" s="641"/>
      <c r="P182" s="641"/>
      <c r="Q182" s="641"/>
      <c r="R182" s="641"/>
      <c r="S182" s="641"/>
      <c r="T182" s="69"/>
    </row>
    <row r="183" spans="2:20" ht="12.75" x14ac:dyDescent="0.2">
      <c r="B183" s="592"/>
      <c r="C183" s="592"/>
      <c r="D183" s="592"/>
      <c r="E183" s="592"/>
      <c r="F183" s="592"/>
      <c r="G183" s="592"/>
      <c r="H183" s="592"/>
      <c r="I183" s="592"/>
      <c r="J183" s="592"/>
      <c r="K183" s="592"/>
      <c r="L183" s="592"/>
      <c r="M183" s="592"/>
      <c r="N183" s="641"/>
      <c r="O183" s="641"/>
      <c r="P183" s="641"/>
      <c r="Q183" s="641"/>
      <c r="R183" s="641"/>
      <c r="S183" s="641"/>
      <c r="T183" s="69"/>
    </row>
    <row r="184" spans="2:20" ht="12.75" x14ac:dyDescent="0.2">
      <c r="B184" s="592"/>
      <c r="C184" s="592"/>
      <c r="D184" s="592"/>
      <c r="E184" s="592"/>
      <c r="F184" s="592"/>
      <c r="G184" s="592"/>
      <c r="H184" s="592"/>
      <c r="I184" s="592"/>
      <c r="J184" s="592"/>
      <c r="K184" s="592"/>
      <c r="L184" s="592"/>
      <c r="M184" s="592"/>
      <c r="N184" s="641"/>
      <c r="O184" s="641"/>
      <c r="P184" s="641"/>
      <c r="Q184" s="641"/>
      <c r="R184" s="641"/>
      <c r="S184" s="641"/>
      <c r="T184" s="69"/>
    </row>
    <row r="185" spans="2:20" ht="12.75" x14ac:dyDescent="0.2">
      <c r="B185" s="592"/>
      <c r="C185" s="592"/>
      <c r="D185" s="592"/>
      <c r="E185" s="592"/>
      <c r="F185" s="592"/>
      <c r="G185" s="592"/>
      <c r="H185" s="592"/>
      <c r="I185" s="592"/>
      <c r="J185" s="592"/>
      <c r="K185" s="592"/>
      <c r="L185" s="592"/>
      <c r="M185" s="592"/>
      <c r="N185" s="641"/>
      <c r="O185" s="641"/>
      <c r="P185" s="641"/>
      <c r="Q185" s="641"/>
      <c r="R185" s="641"/>
      <c r="S185" s="641"/>
      <c r="T185" s="69"/>
    </row>
    <row r="186" spans="2:20" ht="12.75" x14ac:dyDescent="0.2">
      <c r="B186" s="592"/>
      <c r="C186" s="592"/>
      <c r="D186" s="592"/>
      <c r="E186" s="592"/>
      <c r="F186" s="592"/>
      <c r="G186" s="592"/>
      <c r="H186" s="592"/>
      <c r="I186" s="592"/>
      <c r="J186" s="592"/>
      <c r="K186" s="592"/>
      <c r="L186" s="592"/>
      <c r="M186" s="592"/>
      <c r="N186" s="641"/>
      <c r="O186" s="641"/>
      <c r="P186" s="641"/>
      <c r="Q186" s="641"/>
      <c r="R186" s="641"/>
      <c r="S186" s="641"/>
      <c r="T186" s="69"/>
    </row>
    <row r="187" spans="2:20" ht="12.75" x14ac:dyDescent="0.2">
      <c r="B187" s="592"/>
      <c r="C187" s="592"/>
      <c r="D187" s="592"/>
      <c r="E187" s="592"/>
      <c r="F187" s="592"/>
      <c r="G187" s="592"/>
      <c r="H187" s="592"/>
      <c r="I187" s="592"/>
      <c r="J187" s="592"/>
      <c r="K187" s="592"/>
      <c r="L187" s="592"/>
      <c r="M187" s="592"/>
      <c r="N187" s="641"/>
      <c r="O187" s="641"/>
      <c r="P187" s="641"/>
      <c r="Q187" s="641"/>
      <c r="R187" s="641"/>
      <c r="S187" s="641"/>
      <c r="T187" s="69"/>
    </row>
    <row r="188" spans="2:20" ht="12.75" x14ac:dyDescent="0.2">
      <c r="B188" s="592"/>
      <c r="C188" s="592"/>
      <c r="D188" s="592"/>
      <c r="E188" s="592"/>
      <c r="F188" s="592"/>
      <c r="G188" s="592"/>
      <c r="H188" s="592"/>
      <c r="I188" s="592"/>
      <c r="J188" s="592"/>
      <c r="K188" s="592"/>
      <c r="L188" s="592"/>
      <c r="M188" s="592"/>
      <c r="N188" s="641"/>
      <c r="O188" s="641"/>
      <c r="P188" s="641"/>
      <c r="Q188" s="641"/>
      <c r="R188" s="641"/>
      <c r="S188" s="641"/>
      <c r="T188" s="69"/>
    </row>
    <row r="189" spans="2:20" ht="12.75" x14ac:dyDescent="0.2">
      <c r="B189" s="592"/>
      <c r="C189" s="592"/>
      <c r="D189" s="592"/>
      <c r="E189" s="592"/>
      <c r="F189" s="592"/>
      <c r="G189" s="592"/>
      <c r="H189" s="592"/>
      <c r="I189" s="592"/>
      <c r="J189" s="592"/>
      <c r="K189" s="592"/>
      <c r="L189" s="592"/>
      <c r="M189" s="592"/>
      <c r="N189" s="641"/>
      <c r="O189" s="641"/>
      <c r="P189" s="641"/>
      <c r="Q189" s="641"/>
      <c r="R189" s="641"/>
      <c r="S189" s="641"/>
      <c r="T189" s="69"/>
    </row>
    <row r="190" spans="2:20" ht="12.75" x14ac:dyDescent="0.2">
      <c r="B190" s="592"/>
      <c r="C190" s="592"/>
      <c r="D190" s="592"/>
      <c r="E190" s="592"/>
      <c r="F190" s="592"/>
      <c r="G190" s="592"/>
      <c r="H190" s="592"/>
      <c r="I190" s="592"/>
      <c r="J190" s="592"/>
      <c r="K190" s="592"/>
      <c r="L190" s="592"/>
      <c r="M190" s="592"/>
      <c r="N190" s="641"/>
      <c r="O190" s="641"/>
      <c r="P190" s="641"/>
      <c r="Q190" s="641"/>
      <c r="R190" s="641"/>
      <c r="S190" s="641"/>
      <c r="T190" s="69"/>
    </row>
    <row r="191" spans="2:20" ht="12.75" x14ac:dyDescent="0.2">
      <c r="B191" s="592"/>
      <c r="C191" s="592"/>
      <c r="D191" s="592"/>
      <c r="E191" s="592"/>
      <c r="F191" s="592"/>
      <c r="G191" s="592"/>
      <c r="H191" s="592"/>
      <c r="I191" s="592"/>
      <c r="J191" s="592"/>
      <c r="K191" s="592"/>
      <c r="L191" s="592"/>
      <c r="M191" s="592"/>
      <c r="N191" s="641"/>
      <c r="O191" s="641"/>
      <c r="P191" s="641"/>
      <c r="Q191" s="641"/>
      <c r="R191" s="641"/>
      <c r="S191" s="641"/>
      <c r="T191" s="69"/>
    </row>
    <row r="192" spans="2:20" ht="12.75" x14ac:dyDescent="0.2">
      <c r="B192" s="592"/>
      <c r="C192" s="592"/>
      <c r="D192" s="592"/>
      <c r="E192" s="592"/>
      <c r="F192" s="592"/>
      <c r="G192" s="592"/>
      <c r="H192" s="592"/>
      <c r="I192" s="592"/>
      <c r="J192" s="592"/>
      <c r="K192" s="592"/>
      <c r="L192" s="592"/>
      <c r="M192" s="592"/>
      <c r="N192" s="641"/>
      <c r="O192" s="641"/>
      <c r="P192" s="641"/>
      <c r="Q192" s="641"/>
      <c r="R192" s="641"/>
      <c r="S192" s="641"/>
      <c r="T192" s="69"/>
    </row>
    <row r="193" spans="2:20" ht="12.75" x14ac:dyDescent="0.2">
      <c r="B193" s="592"/>
      <c r="C193" s="592"/>
      <c r="D193" s="592"/>
      <c r="E193" s="592"/>
      <c r="F193" s="592"/>
      <c r="G193" s="592"/>
      <c r="H193" s="592"/>
      <c r="I193" s="592"/>
      <c r="J193" s="592"/>
      <c r="K193" s="592"/>
      <c r="L193" s="592"/>
      <c r="M193" s="592"/>
      <c r="N193" s="641"/>
      <c r="O193" s="641"/>
      <c r="P193" s="641"/>
      <c r="Q193" s="641"/>
      <c r="R193" s="641"/>
      <c r="S193" s="641"/>
      <c r="T193" s="69"/>
    </row>
    <row r="194" spans="2:20" ht="12.75" x14ac:dyDescent="0.2">
      <c r="B194" s="592"/>
      <c r="C194" s="592"/>
      <c r="D194" s="592"/>
      <c r="E194" s="592"/>
      <c r="F194" s="592"/>
      <c r="G194" s="592"/>
      <c r="H194" s="592"/>
      <c r="I194" s="592"/>
      <c r="J194" s="592"/>
      <c r="K194" s="592"/>
      <c r="L194" s="592"/>
      <c r="M194" s="592"/>
      <c r="N194" s="641"/>
      <c r="O194" s="641"/>
      <c r="P194" s="641"/>
      <c r="Q194" s="641"/>
      <c r="R194" s="641"/>
      <c r="S194" s="641"/>
      <c r="T194" s="69"/>
    </row>
    <row r="195" spans="2:20" ht="12.75" x14ac:dyDescent="0.2">
      <c r="B195" s="592"/>
      <c r="C195" s="592"/>
      <c r="D195" s="592"/>
      <c r="E195" s="592"/>
      <c r="F195" s="592"/>
      <c r="G195" s="592"/>
      <c r="H195" s="592"/>
      <c r="I195" s="592"/>
      <c r="J195" s="592"/>
      <c r="K195" s="592"/>
      <c r="L195" s="592"/>
      <c r="M195" s="592"/>
      <c r="N195" s="641"/>
      <c r="O195" s="641"/>
      <c r="P195" s="641"/>
      <c r="Q195" s="641"/>
      <c r="R195" s="641"/>
      <c r="S195" s="641"/>
      <c r="T195" s="69"/>
    </row>
    <row r="196" spans="2:20" ht="12.75" x14ac:dyDescent="0.2">
      <c r="B196" s="592"/>
      <c r="C196" s="592"/>
      <c r="D196" s="592"/>
      <c r="E196" s="592"/>
      <c r="F196" s="592"/>
      <c r="G196" s="592"/>
      <c r="H196" s="592"/>
      <c r="I196" s="592"/>
      <c r="J196" s="592"/>
      <c r="K196" s="592"/>
      <c r="L196" s="592"/>
      <c r="M196" s="592"/>
      <c r="N196" s="641"/>
      <c r="O196" s="641"/>
      <c r="P196" s="641"/>
      <c r="Q196" s="641"/>
      <c r="R196" s="641"/>
      <c r="S196" s="641"/>
      <c r="T196" s="69"/>
    </row>
    <row r="197" spans="2:20" ht="12.75" x14ac:dyDescent="0.2">
      <c r="N197" s="69"/>
      <c r="O197" s="69"/>
      <c r="P197" s="69"/>
      <c r="Q197" s="69"/>
      <c r="R197" s="69"/>
      <c r="S197" s="69"/>
      <c r="T197" s="69"/>
    </row>
    <row r="198" spans="2:20" ht="12.75" x14ac:dyDescent="0.2">
      <c r="N198" s="69"/>
      <c r="O198" s="69"/>
      <c r="P198" s="69"/>
      <c r="Q198" s="69"/>
      <c r="R198" s="69"/>
      <c r="S198" s="69"/>
      <c r="T198" s="69"/>
    </row>
    <row r="199" spans="2:20" ht="12.75" x14ac:dyDescent="0.2">
      <c r="N199" s="69"/>
      <c r="O199" s="69"/>
      <c r="P199" s="69"/>
      <c r="Q199" s="69"/>
      <c r="R199" s="69"/>
      <c r="S199" s="69"/>
      <c r="T199" s="69"/>
    </row>
    <row r="200" spans="2:20" ht="12.75" x14ac:dyDescent="0.2">
      <c r="N200" s="69"/>
      <c r="O200" s="69"/>
      <c r="P200" s="69"/>
      <c r="Q200" s="69"/>
      <c r="R200" s="69"/>
      <c r="S200" s="69"/>
      <c r="T200" s="69"/>
    </row>
    <row r="201" spans="2:20" ht="12.75" x14ac:dyDescent="0.2">
      <c r="N201" s="69"/>
      <c r="O201" s="69"/>
      <c r="P201" s="69"/>
      <c r="Q201" s="69"/>
      <c r="R201" s="69"/>
      <c r="S201" s="69"/>
      <c r="T201" s="69"/>
    </row>
    <row r="202" spans="2:20" ht="12.75" x14ac:dyDescent="0.2">
      <c r="N202" s="69"/>
      <c r="O202" s="69"/>
      <c r="P202" s="69"/>
      <c r="Q202" s="69"/>
      <c r="R202" s="69"/>
      <c r="S202" s="69"/>
      <c r="T202" s="69"/>
    </row>
    <row r="203" spans="2:20" ht="12.75" x14ac:dyDescent="0.2">
      <c r="N203" s="69"/>
      <c r="O203" s="69"/>
      <c r="P203" s="69"/>
      <c r="Q203" s="69"/>
      <c r="R203" s="69"/>
      <c r="S203" s="69"/>
      <c r="T203" s="69"/>
    </row>
    <row r="204" spans="2:20" ht="12.75" x14ac:dyDescent="0.2">
      <c r="N204" s="69"/>
      <c r="O204" s="69"/>
      <c r="P204" s="69"/>
      <c r="Q204" s="69"/>
      <c r="R204" s="69"/>
      <c r="S204" s="69"/>
      <c r="T204" s="69"/>
    </row>
    <row r="205" spans="2:20" ht="12.75" x14ac:dyDescent="0.2">
      <c r="N205" s="69"/>
      <c r="O205" s="69"/>
      <c r="P205" s="69"/>
      <c r="Q205" s="69"/>
      <c r="R205" s="69"/>
      <c r="S205" s="69"/>
      <c r="T205" s="69"/>
    </row>
    <row r="206" spans="2:20" ht="12.75" x14ac:dyDescent="0.2">
      <c r="N206" s="69"/>
      <c r="O206" s="69"/>
      <c r="P206" s="69"/>
      <c r="Q206" s="69"/>
      <c r="R206" s="69"/>
      <c r="S206" s="69"/>
      <c r="T206" s="69"/>
    </row>
    <row r="207" spans="2:20" ht="12.75" x14ac:dyDescent="0.2">
      <c r="N207" s="69"/>
      <c r="O207" s="69"/>
      <c r="P207" s="69"/>
      <c r="Q207" s="69"/>
      <c r="R207" s="69"/>
      <c r="S207" s="69"/>
      <c r="T207" s="69"/>
    </row>
    <row r="208" spans="2:20" ht="12.75" x14ac:dyDescent="0.2">
      <c r="N208" s="69"/>
      <c r="O208" s="69"/>
      <c r="P208" s="69"/>
      <c r="Q208" s="69"/>
      <c r="R208" s="69"/>
      <c r="S208" s="69"/>
      <c r="T208" s="69"/>
    </row>
    <row r="209" spans="14:20" ht="12.75" x14ac:dyDescent="0.2">
      <c r="N209" s="69"/>
      <c r="O209" s="69"/>
      <c r="P209" s="69"/>
      <c r="Q209" s="69"/>
      <c r="R209" s="69"/>
      <c r="S209" s="69"/>
      <c r="T209" s="69"/>
    </row>
    <row r="210" spans="14:20" ht="12.75" x14ac:dyDescent="0.2">
      <c r="N210" s="69"/>
      <c r="O210" s="69"/>
      <c r="P210" s="69"/>
      <c r="Q210" s="69"/>
      <c r="R210" s="69"/>
      <c r="S210" s="69"/>
      <c r="T210" s="69"/>
    </row>
    <row r="211" spans="14:20" ht="12.75" x14ac:dyDescent="0.2">
      <c r="N211" s="69"/>
      <c r="O211" s="69"/>
      <c r="P211" s="69"/>
      <c r="Q211" s="69"/>
      <c r="R211" s="69"/>
      <c r="S211" s="69"/>
      <c r="T211" s="69"/>
    </row>
    <row r="212" spans="14:20" ht="12.75" x14ac:dyDescent="0.2">
      <c r="N212" s="69"/>
      <c r="O212" s="69"/>
      <c r="P212" s="69"/>
      <c r="Q212" s="69"/>
      <c r="R212" s="69"/>
      <c r="S212" s="69"/>
      <c r="T212" s="69"/>
    </row>
    <row r="213" spans="14:20" ht="12.75" x14ac:dyDescent="0.2">
      <c r="N213" s="69"/>
      <c r="O213" s="69"/>
      <c r="P213" s="69"/>
      <c r="Q213" s="69"/>
      <c r="R213" s="69"/>
      <c r="S213" s="69"/>
      <c r="T213" s="69"/>
    </row>
    <row r="214" spans="14:20" ht="12.75" x14ac:dyDescent="0.2">
      <c r="N214" s="69"/>
      <c r="O214" s="69"/>
      <c r="P214" s="69"/>
      <c r="Q214" s="69"/>
      <c r="R214" s="69"/>
      <c r="S214" s="69"/>
      <c r="T214" s="69"/>
    </row>
    <row r="215" spans="14:20" ht="12.75" x14ac:dyDescent="0.2">
      <c r="N215" s="69"/>
      <c r="O215" s="69"/>
      <c r="P215" s="69"/>
      <c r="Q215" s="69"/>
      <c r="R215" s="69"/>
      <c r="S215" s="69"/>
      <c r="T215" s="69"/>
    </row>
    <row r="216" spans="14:20" ht="12.75" x14ac:dyDescent="0.2">
      <c r="N216" s="69"/>
      <c r="O216" s="69"/>
      <c r="P216" s="69"/>
      <c r="Q216" s="69"/>
      <c r="R216" s="69"/>
      <c r="S216" s="69"/>
      <c r="T216" s="69"/>
    </row>
    <row r="217" spans="14:20" ht="12.75" x14ac:dyDescent="0.2">
      <c r="N217" s="69"/>
      <c r="O217" s="69"/>
      <c r="P217" s="69"/>
      <c r="Q217" s="69"/>
      <c r="R217" s="69"/>
      <c r="S217" s="69"/>
      <c r="T217" s="69"/>
    </row>
    <row r="218" spans="14:20" ht="12.75" x14ac:dyDescent="0.2">
      <c r="N218" s="69"/>
      <c r="O218" s="69"/>
      <c r="P218" s="69"/>
      <c r="Q218" s="69"/>
      <c r="R218" s="69"/>
      <c r="S218" s="69"/>
      <c r="T218" s="69"/>
    </row>
    <row r="219" spans="14:20" ht="12.75" x14ac:dyDescent="0.2">
      <c r="N219" s="69"/>
      <c r="O219" s="69"/>
      <c r="P219" s="69"/>
      <c r="Q219" s="69"/>
      <c r="R219" s="69"/>
      <c r="S219" s="69"/>
      <c r="T219" s="69"/>
    </row>
    <row r="220" spans="14:20" ht="12.75" x14ac:dyDescent="0.2">
      <c r="N220" s="69"/>
      <c r="O220" s="69"/>
      <c r="P220" s="69"/>
      <c r="Q220" s="69"/>
      <c r="R220" s="69"/>
      <c r="S220" s="69"/>
      <c r="T220" s="69"/>
    </row>
    <row r="221" spans="14:20" ht="12.75" x14ac:dyDescent="0.2">
      <c r="N221" s="69"/>
      <c r="O221" s="69"/>
      <c r="P221" s="69"/>
      <c r="Q221" s="69"/>
      <c r="R221" s="69"/>
      <c r="S221" s="69"/>
      <c r="T221" s="69"/>
    </row>
    <row r="222" spans="14:20" ht="12.75" x14ac:dyDescent="0.2">
      <c r="N222" s="69"/>
      <c r="O222" s="69"/>
      <c r="P222" s="69"/>
      <c r="Q222" s="69"/>
      <c r="R222" s="69"/>
      <c r="S222" s="69"/>
      <c r="T222" s="69"/>
    </row>
    <row r="223" spans="14:20" ht="12.75" x14ac:dyDescent="0.2">
      <c r="N223" s="69"/>
      <c r="O223" s="69"/>
      <c r="P223" s="69"/>
      <c r="Q223" s="69"/>
      <c r="R223" s="69"/>
      <c r="S223" s="69"/>
      <c r="T223" s="69"/>
    </row>
    <row r="224" spans="14:20" ht="12.75" x14ac:dyDescent="0.2">
      <c r="N224" s="69"/>
      <c r="O224" s="69"/>
      <c r="P224" s="69"/>
      <c r="Q224" s="69"/>
      <c r="R224" s="69"/>
      <c r="S224" s="69"/>
      <c r="T224" s="69"/>
    </row>
    <row r="225" spans="14:20" ht="12.75" x14ac:dyDescent="0.2">
      <c r="N225" s="69"/>
      <c r="O225" s="69"/>
      <c r="P225" s="69"/>
      <c r="Q225" s="69"/>
      <c r="R225" s="69"/>
      <c r="S225" s="69"/>
      <c r="T225" s="69"/>
    </row>
    <row r="226" spans="14:20" ht="12.75" x14ac:dyDescent="0.2">
      <c r="N226" s="69"/>
      <c r="O226" s="69"/>
      <c r="P226" s="69"/>
      <c r="Q226" s="69"/>
      <c r="R226" s="69"/>
      <c r="S226" s="69"/>
      <c r="T226" s="69"/>
    </row>
    <row r="227" spans="14:20" ht="12.75" x14ac:dyDescent="0.2">
      <c r="N227" s="69"/>
      <c r="O227" s="69"/>
      <c r="P227" s="69"/>
      <c r="Q227" s="69"/>
      <c r="R227" s="69"/>
      <c r="S227" s="69"/>
      <c r="T227" s="69"/>
    </row>
    <row r="228" spans="14:20" ht="12.75" x14ac:dyDescent="0.2">
      <c r="N228" s="69"/>
      <c r="O228" s="69"/>
      <c r="P228" s="69"/>
      <c r="Q228" s="69"/>
      <c r="R228" s="69"/>
      <c r="S228" s="69"/>
      <c r="T228" s="69"/>
    </row>
    <row r="229" spans="14:20" ht="12.75" x14ac:dyDescent="0.2">
      <c r="N229" s="69"/>
      <c r="O229" s="69"/>
      <c r="P229" s="69"/>
      <c r="Q229" s="69"/>
      <c r="R229" s="69"/>
      <c r="S229" s="69"/>
      <c r="T229" s="69"/>
    </row>
    <row r="230" spans="14:20" ht="12.75" x14ac:dyDescent="0.2">
      <c r="N230" s="69"/>
      <c r="O230" s="69"/>
      <c r="P230" s="69"/>
      <c r="Q230" s="69"/>
      <c r="R230" s="69"/>
      <c r="S230" s="69"/>
      <c r="T230" s="69"/>
    </row>
    <row r="231" spans="14:20" ht="12.75" x14ac:dyDescent="0.2">
      <c r="N231" s="69"/>
      <c r="O231" s="69"/>
      <c r="P231" s="69"/>
      <c r="Q231" s="69"/>
      <c r="R231" s="69"/>
      <c r="S231" s="69"/>
      <c r="T231" s="69"/>
    </row>
    <row r="232" spans="14:20" ht="12.75" x14ac:dyDescent="0.2">
      <c r="N232" s="69"/>
      <c r="O232" s="69"/>
      <c r="P232" s="69"/>
      <c r="Q232" s="69"/>
      <c r="R232" s="69"/>
      <c r="S232" s="69"/>
      <c r="T232" s="69"/>
    </row>
    <row r="233" spans="14:20" ht="12.75" x14ac:dyDescent="0.2">
      <c r="N233" s="69"/>
      <c r="O233" s="69"/>
      <c r="P233" s="69"/>
      <c r="Q233" s="69"/>
      <c r="R233" s="69"/>
      <c r="S233" s="69"/>
      <c r="T233" s="69"/>
    </row>
    <row r="234" spans="14:20" ht="12.75" x14ac:dyDescent="0.2">
      <c r="N234" s="69"/>
      <c r="O234" s="69"/>
      <c r="P234" s="69"/>
      <c r="Q234" s="69"/>
      <c r="R234" s="69"/>
      <c r="S234" s="69"/>
      <c r="T234" s="69"/>
    </row>
    <row r="235" spans="14:20" ht="12.75" x14ac:dyDescent="0.2">
      <c r="N235" s="69"/>
      <c r="O235" s="69"/>
      <c r="P235" s="69"/>
      <c r="Q235" s="69"/>
      <c r="R235" s="69"/>
      <c r="S235" s="69"/>
      <c r="T235" s="69"/>
    </row>
    <row r="236" spans="14:20" ht="12.75" x14ac:dyDescent="0.2">
      <c r="N236" s="69"/>
      <c r="O236" s="69"/>
      <c r="P236" s="69"/>
      <c r="Q236" s="69"/>
      <c r="R236" s="69"/>
      <c r="S236" s="69"/>
      <c r="T236" s="69"/>
    </row>
    <row r="237" spans="14:20" ht="12.75" x14ac:dyDescent="0.2">
      <c r="N237" s="69"/>
      <c r="O237" s="69"/>
      <c r="P237" s="69"/>
      <c r="Q237" s="69"/>
      <c r="R237" s="69"/>
      <c r="S237" s="69"/>
      <c r="T237" s="69"/>
    </row>
    <row r="238" spans="14:20" ht="12.75" x14ac:dyDescent="0.2">
      <c r="N238" s="69"/>
      <c r="O238" s="69"/>
      <c r="P238" s="69"/>
      <c r="Q238" s="69"/>
      <c r="R238" s="69"/>
      <c r="S238" s="69"/>
      <c r="T238" s="69"/>
    </row>
    <row r="239" spans="14:20" ht="12.75" x14ac:dyDescent="0.2">
      <c r="N239" s="69"/>
      <c r="O239" s="69"/>
      <c r="P239" s="69"/>
      <c r="Q239" s="69"/>
      <c r="R239" s="69"/>
      <c r="S239" s="69"/>
      <c r="T239" s="69"/>
    </row>
    <row r="240" spans="14:20" ht="12.75" x14ac:dyDescent="0.2">
      <c r="N240" s="69"/>
      <c r="O240" s="69"/>
      <c r="P240" s="69"/>
      <c r="Q240" s="69"/>
      <c r="R240" s="69"/>
      <c r="S240" s="69"/>
      <c r="T240" s="69"/>
    </row>
    <row r="241" spans="14:20" ht="12.75" x14ac:dyDescent="0.2">
      <c r="N241" s="69"/>
      <c r="O241" s="69"/>
      <c r="P241" s="69"/>
      <c r="Q241" s="69"/>
      <c r="R241" s="69"/>
      <c r="S241" s="69"/>
      <c r="T241" s="69"/>
    </row>
    <row r="242" spans="14:20" ht="12.75" x14ac:dyDescent="0.2">
      <c r="N242" s="69"/>
      <c r="O242" s="69"/>
      <c r="P242" s="69"/>
      <c r="Q242" s="69"/>
      <c r="R242" s="69"/>
      <c r="S242" s="69"/>
      <c r="T242" s="69"/>
    </row>
    <row r="243" spans="14:20" ht="12.75" x14ac:dyDescent="0.2">
      <c r="N243" s="69"/>
      <c r="O243" s="69"/>
      <c r="P243" s="69"/>
      <c r="Q243" s="69"/>
      <c r="R243" s="69"/>
      <c r="S243" s="69"/>
      <c r="T243" s="69"/>
    </row>
    <row r="244" spans="14:20" ht="12.75" x14ac:dyDescent="0.2">
      <c r="N244" s="69"/>
      <c r="O244" s="69"/>
      <c r="P244" s="69"/>
      <c r="Q244" s="69"/>
      <c r="R244" s="69"/>
      <c r="S244" s="69"/>
      <c r="T244" s="69"/>
    </row>
    <row r="245" spans="14:20" ht="12.75" x14ac:dyDescent="0.2">
      <c r="N245" s="69"/>
      <c r="O245" s="69"/>
      <c r="P245" s="69"/>
      <c r="Q245" s="69"/>
      <c r="R245" s="69"/>
      <c r="S245" s="69"/>
      <c r="T245" s="69"/>
    </row>
    <row r="246" spans="14:20" ht="12.75" x14ac:dyDescent="0.2">
      <c r="N246" s="69"/>
      <c r="O246" s="69"/>
      <c r="P246" s="69"/>
      <c r="Q246" s="69"/>
      <c r="R246" s="69"/>
      <c r="S246" s="69"/>
      <c r="T246" s="69"/>
    </row>
    <row r="247" spans="14:20" ht="12.75" x14ac:dyDescent="0.2">
      <c r="N247" s="69"/>
      <c r="O247" s="69"/>
      <c r="P247" s="69"/>
      <c r="Q247" s="69"/>
      <c r="R247" s="69"/>
      <c r="S247" s="69"/>
      <c r="T247" s="69"/>
    </row>
    <row r="248" spans="14:20" ht="12.75" x14ac:dyDescent="0.2">
      <c r="N248" s="69"/>
      <c r="O248" s="69"/>
      <c r="P248" s="69"/>
      <c r="Q248" s="69"/>
      <c r="R248" s="69"/>
      <c r="S248" s="69"/>
      <c r="T248" s="69"/>
    </row>
    <row r="249" spans="14:20" ht="12.75" x14ac:dyDescent="0.2">
      <c r="N249" s="69"/>
      <c r="O249" s="69"/>
      <c r="P249" s="69"/>
      <c r="Q249" s="69"/>
      <c r="R249" s="69"/>
      <c r="S249" s="69"/>
      <c r="T249" s="69"/>
    </row>
    <row r="250" spans="14:20" ht="12.75" x14ac:dyDescent="0.2">
      <c r="N250" s="69"/>
      <c r="O250" s="69"/>
      <c r="P250" s="69"/>
      <c r="Q250" s="69"/>
      <c r="R250" s="69"/>
      <c r="S250" s="69"/>
      <c r="T250" s="69"/>
    </row>
    <row r="251" spans="14:20" ht="12.75" x14ac:dyDescent="0.2">
      <c r="N251" s="69"/>
      <c r="O251" s="69"/>
      <c r="P251" s="69"/>
      <c r="Q251" s="69"/>
      <c r="R251" s="69"/>
      <c r="S251" s="69"/>
      <c r="T251" s="69"/>
    </row>
    <row r="252" spans="14:20" ht="12.75" x14ac:dyDescent="0.2">
      <c r="N252" s="69"/>
      <c r="O252" s="69"/>
      <c r="P252" s="69"/>
      <c r="Q252" s="69"/>
      <c r="R252" s="69"/>
      <c r="S252" s="69"/>
      <c r="T252" s="69"/>
    </row>
    <row r="253" spans="14:20" ht="12.75" x14ac:dyDescent="0.2">
      <c r="N253" s="69"/>
      <c r="O253" s="69"/>
      <c r="P253" s="69"/>
      <c r="Q253" s="69"/>
      <c r="R253" s="69"/>
      <c r="S253" s="69"/>
      <c r="T253" s="69"/>
    </row>
    <row r="254" spans="14:20" ht="12.75" x14ac:dyDescent="0.2">
      <c r="N254" s="69"/>
      <c r="O254" s="69"/>
      <c r="P254" s="69"/>
      <c r="Q254" s="69"/>
      <c r="R254" s="69"/>
      <c r="S254" s="69"/>
      <c r="T254" s="69"/>
    </row>
    <row r="255" spans="14:20" ht="12.75" x14ac:dyDescent="0.2">
      <c r="N255" s="69"/>
      <c r="O255" s="69"/>
      <c r="P255" s="69"/>
      <c r="Q255" s="69"/>
      <c r="R255" s="69"/>
      <c r="S255" s="69"/>
      <c r="T255" s="69"/>
    </row>
    <row r="256" spans="14:20" ht="12.75" x14ac:dyDescent="0.2">
      <c r="N256" s="69"/>
      <c r="O256" s="69"/>
      <c r="P256" s="69"/>
      <c r="Q256" s="69"/>
      <c r="R256" s="69"/>
      <c r="S256" s="69"/>
      <c r="T256" s="69"/>
    </row>
    <row r="257" spans="14:20" ht="12.75" x14ac:dyDescent="0.2">
      <c r="N257" s="69"/>
      <c r="O257" s="69"/>
      <c r="P257" s="69"/>
      <c r="Q257" s="69"/>
      <c r="R257" s="69"/>
      <c r="S257" s="69"/>
      <c r="T257" s="69"/>
    </row>
    <row r="258" spans="14:20" ht="12.75" x14ac:dyDescent="0.2">
      <c r="N258" s="69"/>
      <c r="O258" s="69"/>
      <c r="P258" s="69"/>
      <c r="Q258" s="69"/>
      <c r="R258" s="69"/>
      <c r="S258" s="69"/>
      <c r="T258" s="69"/>
    </row>
    <row r="259" spans="14:20" ht="12.75" x14ac:dyDescent="0.2">
      <c r="N259" s="69"/>
      <c r="O259" s="69"/>
      <c r="P259" s="69"/>
      <c r="Q259" s="69"/>
      <c r="R259" s="69"/>
      <c r="S259" s="69"/>
      <c r="T259" s="69"/>
    </row>
    <row r="260" spans="14:20" ht="12.75" x14ac:dyDescent="0.2">
      <c r="N260" s="69"/>
      <c r="O260" s="69"/>
      <c r="P260" s="69"/>
      <c r="Q260" s="69"/>
      <c r="R260" s="69"/>
      <c r="S260" s="69"/>
      <c r="T260" s="69"/>
    </row>
    <row r="261" spans="14:20" ht="12.75" x14ac:dyDescent="0.2">
      <c r="N261" s="69"/>
      <c r="O261" s="69"/>
      <c r="P261" s="69"/>
      <c r="Q261" s="69"/>
      <c r="R261" s="69"/>
      <c r="S261" s="69"/>
      <c r="T261" s="69"/>
    </row>
  </sheetData>
  <mergeCells count="41">
    <mergeCell ref="F6:G6"/>
    <mergeCell ref="L17:L18"/>
    <mergeCell ref="M17:M18"/>
    <mergeCell ref="G27:G28"/>
    <mergeCell ref="I27:I28"/>
    <mergeCell ref="H6:H7"/>
    <mergeCell ref="I6:I7"/>
    <mergeCell ref="F17:G17"/>
    <mergeCell ref="I17:I18"/>
    <mergeCell ref="F27:F28"/>
    <mergeCell ref="H27:H28"/>
    <mergeCell ref="N17:N18"/>
    <mergeCell ref="J6:K6"/>
    <mergeCell ref="L6:L7"/>
    <mergeCell ref="M6:M7"/>
    <mergeCell ref="N6:N7"/>
    <mergeCell ref="G37:G38"/>
    <mergeCell ref="I37:I38"/>
    <mergeCell ref="C27:C28"/>
    <mergeCell ref="F37:F38"/>
    <mergeCell ref="J17:K17"/>
    <mergeCell ref="K37:K38"/>
    <mergeCell ref="J27:J28"/>
    <mergeCell ref="K27:K28"/>
    <mergeCell ref="H37:H38"/>
    <mergeCell ref="H17:H18"/>
    <mergeCell ref="J37:J38"/>
    <mergeCell ref="B6:B7"/>
    <mergeCell ref="D6:D7"/>
    <mergeCell ref="E6:E7"/>
    <mergeCell ref="B17:B18"/>
    <mergeCell ref="D37:D38"/>
    <mergeCell ref="E37:E38"/>
    <mergeCell ref="B27:B28"/>
    <mergeCell ref="B37:B38"/>
    <mergeCell ref="C37:C38"/>
    <mergeCell ref="D17:D18"/>
    <mergeCell ref="E17:E18"/>
    <mergeCell ref="D27:D28"/>
    <mergeCell ref="E27:E28"/>
    <mergeCell ref="C17:C18"/>
  </mergeCells>
  <phoneticPr fontId="29" type="noConversion"/>
  <dataValidations count="1">
    <dataValidation type="list" allowBlank="1" showInputMessage="1" showErrorMessage="1" sqref="B48" xr:uid="{00000000-0002-0000-0A00-000000000000}">
      <formula1>$A$95:$A$96</formula1>
    </dataValidation>
  </dataValidations>
  <pageMargins left="0.7" right="0.7" top="0.75" bottom="0.75" header="0.3" footer="0.3"/>
  <pageSetup paperSize="9" scale="40" orientation="portrait" horizontalDpi="300" verticalDpi="300" r:id="rId1"/>
  <rowBreaks count="1" manualBreakCount="1">
    <brk id="54" max="16383"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3">
    <pageSetUpPr fitToPage="1"/>
  </sheetPr>
  <dimension ref="A1:E37"/>
  <sheetViews>
    <sheetView view="pageBreakPreview" zoomScaleNormal="100" zoomScaleSheetLayoutView="100" workbookViewId="0">
      <selection activeCell="C16" sqref="A1:XFD1048576"/>
    </sheetView>
  </sheetViews>
  <sheetFormatPr defaultColWidth="9.140625" defaultRowHeight="12.75" x14ac:dyDescent="0.2"/>
  <cols>
    <col min="1" max="1" width="36.5703125" style="656" bestFit="1" customWidth="1"/>
    <col min="2" max="2" width="20.7109375" style="656" customWidth="1"/>
    <col min="3" max="3" width="20" style="656" customWidth="1"/>
    <col min="4" max="5" width="20.7109375" style="656" customWidth="1"/>
    <col min="6" max="16384" width="9.140625" style="656"/>
  </cols>
  <sheetData>
    <row r="1" spans="1:5" x14ac:dyDescent="0.2">
      <c r="A1" s="654" t="s">
        <v>266</v>
      </c>
      <c r="B1" s="655"/>
      <c r="C1" s="655"/>
      <c r="D1" s="654"/>
      <c r="E1" s="655"/>
    </row>
    <row r="2" spans="1:5" hidden="1" x14ac:dyDescent="0.2">
      <c r="A2" s="654"/>
      <c r="B2" s="655"/>
      <c r="C2" s="655"/>
      <c r="D2" s="654"/>
      <c r="E2" s="655"/>
    </row>
    <row r="3" spans="1:5" ht="11.45" customHeight="1" x14ac:dyDescent="0.2">
      <c r="A3" s="657"/>
      <c r="B3" s="629"/>
      <c r="C3" s="629"/>
      <c r="D3" s="658"/>
      <c r="E3" s="658"/>
    </row>
    <row r="4" spans="1:5" ht="13.5" thickBot="1" x14ac:dyDescent="0.25">
      <c r="A4" s="659"/>
      <c r="B4" s="659"/>
      <c r="C4" s="659"/>
      <c r="D4" s="659"/>
      <c r="E4" s="660" t="s">
        <v>103</v>
      </c>
    </row>
    <row r="5" spans="1:5" ht="13.5" thickTop="1" x14ac:dyDescent="0.2">
      <c r="A5" s="657" t="s">
        <v>267</v>
      </c>
      <c r="B5" s="629"/>
      <c r="C5" s="629"/>
      <c r="D5" s="658"/>
      <c r="E5" s="658"/>
    </row>
    <row r="6" spans="1:5" x14ac:dyDescent="0.2">
      <c r="A6" s="661"/>
      <c r="B6" s="1211" t="s">
        <v>253</v>
      </c>
      <c r="C6" s="1211"/>
      <c r="D6" s="1211"/>
      <c r="E6" s="1211"/>
    </row>
    <row r="7" spans="1:5" ht="48.75" customHeight="1" x14ac:dyDescent="0.2">
      <c r="A7" s="662"/>
      <c r="B7" s="663" t="s">
        <v>268</v>
      </c>
      <c r="C7" s="663" t="s">
        <v>269</v>
      </c>
      <c r="D7" s="663" t="s">
        <v>270</v>
      </c>
      <c r="E7" s="663" t="s">
        <v>271</v>
      </c>
    </row>
    <row r="8" spans="1:5" x14ac:dyDescent="0.2">
      <c r="A8" s="620" t="s">
        <v>272</v>
      </c>
      <c r="B8" s="622"/>
      <c r="C8" s="664"/>
      <c r="D8" s="622"/>
      <c r="E8" s="664"/>
    </row>
    <row r="9" spans="1:5" x14ac:dyDescent="0.2">
      <c r="A9" s="620" t="s">
        <v>273</v>
      </c>
      <c r="B9" s="622"/>
      <c r="C9" s="664"/>
      <c r="D9" s="622"/>
      <c r="E9" s="664"/>
    </row>
    <row r="10" spans="1:5" x14ac:dyDescent="0.2">
      <c r="A10" s="620" t="s">
        <v>274</v>
      </c>
      <c r="B10" s="622"/>
      <c r="C10" s="664"/>
      <c r="D10" s="622"/>
      <c r="E10" s="664"/>
    </row>
    <row r="11" spans="1:5" x14ac:dyDescent="0.2">
      <c r="A11" s="620" t="s">
        <v>275</v>
      </c>
      <c r="B11" s="622"/>
      <c r="C11" s="664"/>
      <c r="D11" s="622"/>
      <c r="E11" s="664"/>
    </row>
    <row r="12" spans="1:5" x14ac:dyDescent="0.2">
      <c r="A12" s="620" t="s">
        <v>276</v>
      </c>
      <c r="B12" s="622"/>
      <c r="C12" s="664"/>
      <c r="D12" s="622"/>
      <c r="E12" s="664"/>
    </row>
    <row r="13" spans="1:5" x14ac:dyDescent="0.2">
      <c r="A13" s="620" t="s">
        <v>277</v>
      </c>
      <c r="B13" s="622"/>
      <c r="C13" s="664"/>
      <c r="D13" s="622"/>
      <c r="E13" s="664"/>
    </row>
    <row r="14" spans="1:5" x14ac:dyDescent="0.2">
      <c r="A14" s="620" t="s">
        <v>278</v>
      </c>
      <c r="B14" s="622"/>
      <c r="C14" s="664"/>
      <c r="D14" s="622"/>
      <c r="E14" s="664"/>
    </row>
    <row r="15" spans="1:5" x14ac:dyDescent="0.2">
      <c r="A15" s="620" t="s">
        <v>279</v>
      </c>
      <c r="B15" s="622"/>
      <c r="C15" s="664"/>
      <c r="D15" s="622"/>
      <c r="E15" s="664"/>
    </row>
    <row r="16" spans="1:5" x14ac:dyDescent="0.2">
      <c r="A16" s="620" t="s">
        <v>280</v>
      </c>
      <c r="B16" s="622"/>
      <c r="C16" s="664"/>
      <c r="D16" s="622"/>
      <c r="E16" s="664"/>
    </row>
    <row r="17" spans="1:5" x14ac:dyDescent="0.2">
      <c r="A17" s="620" t="s">
        <v>281</v>
      </c>
      <c r="B17" s="622"/>
      <c r="C17" s="664"/>
      <c r="D17" s="622"/>
      <c r="E17" s="664"/>
    </row>
    <row r="18" spans="1:5" x14ac:dyDescent="0.2">
      <c r="A18" s="620" t="s">
        <v>282</v>
      </c>
      <c r="B18" s="622"/>
      <c r="C18" s="664"/>
      <c r="D18" s="622"/>
      <c r="E18" s="664"/>
    </row>
    <row r="19" spans="1:5" x14ac:dyDescent="0.2">
      <c r="A19" s="620" t="s">
        <v>283</v>
      </c>
      <c r="B19" s="622"/>
      <c r="C19" s="664"/>
      <c r="D19" s="622"/>
      <c r="E19" s="664"/>
    </row>
    <row r="20" spans="1:5" x14ac:dyDescent="0.2">
      <c r="A20" s="665" t="s">
        <v>206</v>
      </c>
      <c r="B20" s="615">
        <f>SUM(B8:B19)</f>
        <v>0</v>
      </c>
      <c r="C20" s="615">
        <f t="shared" ref="C20:E20" si="0">SUM(C8:C19)</f>
        <v>0</v>
      </c>
      <c r="D20" s="615">
        <f t="shared" si="0"/>
        <v>0</v>
      </c>
      <c r="E20" s="615">
        <f t="shared" si="0"/>
        <v>0</v>
      </c>
    </row>
    <row r="21" spans="1:5" x14ac:dyDescent="0.2">
      <c r="A21" s="662"/>
      <c r="B21" s="1211" t="s">
        <v>284</v>
      </c>
      <c r="C21" s="1211"/>
      <c r="D21" s="1211"/>
      <c r="E21" s="1211"/>
    </row>
    <row r="22" spans="1:5" ht="36" x14ac:dyDescent="0.2">
      <c r="A22" s="662"/>
      <c r="B22" s="663" t="s">
        <v>268</v>
      </c>
      <c r="C22" s="663" t="s">
        <v>269</v>
      </c>
      <c r="D22" s="663" t="s">
        <v>285</v>
      </c>
      <c r="E22" s="663" t="s">
        <v>271</v>
      </c>
    </row>
    <row r="23" spans="1:5" x14ac:dyDescent="0.2">
      <c r="A23" s="620" t="s">
        <v>272</v>
      </c>
      <c r="B23" s="622"/>
      <c r="C23" s="622"/>
      <c r="D23" s="622"/>
      <c r="E23" s="622"/>
    </row>
    <row r="24" spans="1:5" x14ac:dyDescent="0.2">
      <c r="A24" s="620" t="s">
        <v>273</v>
      </c>
      <c r="B24" s="622"/>
      <c r="C24" s="622"/>
      <c r="D24" s="622"/>
      <c r="E24" s="622"/>
    </row>
    <row r="25" spans="1:5" x14ac:dyDescent="0.2">
      <c r="A25" s="620" t="s">
        <v>274</v>
      </c>
      <c r="B25" s="622"/>
      <c r="C25" s="622"/>
      <c r="D25" s="622"/>
      <c r="E25" s="622"/>
    </row>
    <row r="26" spans="1:5" x14ac:dyDescent="0.2">
      <c r="A26" s="620" t="s">
        <v>275</v>
      </c>
      <c r="B26" s="622"/>
      <c r="C26" s="622"/>
      <c r="D26" s="622"/>
      <c r="E26" s="622"/>
    </row>
    <row r="27" spans="1:5" x14ac:dyDescent="0.2">
      <c r="A27" s="620" t="s">
        <v>276</v>
      </c>
      <c r="B27" s="622"/>
      <c r="C27" s="622"/>
      <c r="D27" s="622"/>
      <c r="E27" s="622"/>
    </row>
    <row r="28" spans="1:5" x14ac:dyDescent="0.2">
      <c r="A28" s="620" t="s">
        <v>277</v>
      </c>
      <c r="B28" s="622"/>
      <c r="C28" s="622"/>
      <c r="D28" s="622"/>
      <c r="E28" s="622"/>
    </row>
    <row r="29" spans="1:5" x14ac:dyDescent="0.2">
      <c r="A29" s="620" t="s">
        <v>286</v>
      </c>
      <c r="B29" s="622"/>
      <c r="C29" s="622"/>
      <c r="D29" s="622"/>
      <c r="E29" s="622"/>
    </row>
    <row r="30" spans="1:5" x14ac:dyDescent="0.2">
      <c r="A30" s="620" t="s">
        <v>279</v>
      </c>
      <c r="B30" s="622"/>
      <c r="C30" s="622"/>
      <c r="D30" s="622"/>
      <c r="E30" s="622"/>
    </row>
    <row r="31" spans="1:5" x14ac:dyDescent="0.2">
      <c r="A31" s="620" t="s">
        <v>280</v>
      </c>
      <c r="B31" s="622"/>
      <c r="C31" s="622"/>
      <c r="D31" s="622"/>
      <c r="E31" s="622"/>
    </row>
    <row r="32" spans="1:5" x14ac:dyDescent="0.2">
      <c r="A32" s="620" t="s">
        <v>281</v>
      </c>
      <c r="B32" s="622"/>
      <c r="C32" s="622"/>
      <c r="D32" s="622"/>
      <c r="E32" s="622"/>
    </row>
    <row r="33" spans="1:5" x14ac:dyDescent="0.2">
      <c r="A33" s="620" t="s">
        <v>282</v>
      </c>
      <c r="B33" s="622"/>
      <c r="C33" s="622"/>
      <c r="D33" s="622"/>
      <c r="E33" s="622"/>
    </row>
    <row r="34" spans="1:5" x14ac:dyDescent="0.2">
      <c r="A34" s="620" t="s">
        <v>283</v>
      </c>
      <c r="B34" s="622"/>
      <c r="C34" s="622"/>
      <c r="D34" s="622"/>
      <c r="E34" s="622"/>
    </row>
    <row r="35" spans="1:5" x14ac:dyDescent="0.2">
      <c r="A35" s="665" t="s">
        <v>206</v>
      </c>
      <c r="B35" s="615">
        <f>SUM(B23:B34)</f>
        <v>0</v>
      </c>
      <c r="C35" s="615">
        <f t="shared" ref="C35" si="1">SUM(C23:C34)</f>
        <v>0</v>
      </c>
      <c r="D35" s="615">
        <f t="shared" ref="D35" si="2">SUM(D23:D34)</f>
        <v>0</v>
      </c>
      <c r="E35" s="615">
        <f>SUM(E23:E34)</f>
        <v>0</v>
      </c>
    </row>
    <row r="36" spans="1:5" x14ac:dyDescent="0.2">
      <c r="A36" s="666"/>
      <c r="B36" s="667"/>
      <c r="C36" s="668"/>
      <c r="D36" s="667"/>
      <c r="E36" s="668"/>
    </row>
    <row r="37" spans="1:5" x14ac:dyDescent="0.2">
      <c r="B37" s="667"/>
      <c r="C37" s="667"/>
      <c r="D37" s="667"/>
      <c r="E37" s="667"/>
    </row>
  </sheetData>
  <sheetProtection selectLockedCells="1" selectUnlockedCells="1"/>
  <mergeCells count="2">
    <mergeCell ref="B6:E6"/>
    <mergeCell ref="B21:E21"/>
  </mergeCells>
  <pageMargins left="0.70866141732283472" right="0.70866141732283472" top="0.74803149606299213" bottom="0.74803149606299213" header="0.31496062992125984" footer="0.31496062992125984"/>
  <pageSetup paperSize="9" scale="75"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4">
    <pageSetUpPr fitToPage="1"/>
  </sheetPr>
  <dimension ref="A1:E195"/>
  <sheetViews>
    <sheetView showGridLines="0" view="pageBreakPreview" topLeftCell="A5" zoomScaleNormal="100" zoomScaleSheetLayoutView="100" workbookViewId="0">
      <selection activeCell="B8" sqref="B8:B27"/>
    </sheetView>
  </sheetViews>
  <sheetFormatPr defaultColWidth="8.7109375" defaultRowHeight="11.25" x14ac:dyDescent="0.2"/>
  <cols>
    <col min="1" max="1" width="38.5703125" style="25" customWidth="1"/>
    <col min="2" max="2" width="23.5703125" style="25" customWidth="1"/>
    <col min="3" max="16384" width="8.7109375" style="25"/>
  </cols>
  <sheetData>
    <row r="1" spans="1:5" hidden="1" x14ac:dyDescent="0.2"/>
    <row r="2" spans="1:5" hidden="1" x14ac:dyDescent="0.2"/>
    <row r="3" spans="1:5" hidden="1" x14ac:dyDescent="0.2"/>
    <row r="4" spans="1:5" hidden="1" x14ac:dyDescent="0.2"/>
    <row r="5" spans="1:5" s="21" customFormat="1" x14ac:dyDescent="0.2">
      <c r="A5" s="19" t="s">
        <v>287</v>
      </c>
      <c r="B5" s="20"/>
    </row>
    <row r="6" spans="1:5" s="21" customFormat="1" ht="9.75" customHeight="1" x14ac:dyDescent="0.2">
      <c r="A6" s="19" t="s">
        <v>288</v>
      </c>
      <c r="B6" s="20"/>
    </row>
    <row r="7" spans="1:5" ht="12" customHeight="1" thickBot="1" x14ac:dyDescent="0.25">
      <c r="A7" s="22"/>
      <c r="B7" s="339" t="s">
        <v>103</v>
      </c>
    </row>
    <row r="8" spans="1:5" ht="12.75" thickTop="1" x14ac:dyDescent="0.2">
      <c r="A8" s="35" t="s">
        <v>1531</v>
      </c>
      <c r="B8" s="669"/>
      <c r="C8" s="5"/>
      <c r="E8" s="76"/>
    </row>
    <row r="9" spans="1:5" ht="12" x14ac:dyDescent="0.2">
      <c r="A9" s="107" t="s">
        <v>289</v>
      </c>
      <c r="B9" s="670"/>
      <c r="C9" s="5"/>
    </row>
    <row r="10" spans="1:5" ht="12" x14ac:dyDescent="0.2">
      <c r="A10" s="35" t="s">
        <v>1532</v>
      </c>
      <c r="B10" s="622"/>
      <c r="C10" s="5"/>
      <c r="E10" s="76"/>
    </row>
    <row r="11" spans="1:5" ht="12" x14ac:dyDescent="0.2">
      <c r="A11" s="35" t="s">
        <v>290</v>
      </c>
      <c r="B11" s="633"/>
    </row>
    <row r="12" spans="1:5" ht="12" x14ac:dyDescent="0.2">
      <c r="A12" s="87" t="s">
        <v>291</v>
      </c>
      <c r="B12" s="615">
        <f>B8-B10</f>
        <v>0</v>
      </c>
    </row>
    <row r="13" spans="1:5" ht="12" x14ac:dyDescent="0.2">
      <c r="A13" s="107" t="s">
        <v>289</v>
      </c>
      <c r="B13" s="671"/>
    </row>
    <row r="14" spans="1:5" ht="13.15" customHeight="1" x14ac:dyDescent="0.2">
      <c r="A14" s="35" t="s">
        <v>1062</v>
      </c>
      <c r="B14" s="622"/>
      <c r="E14" s="76"/>
    </row>
    <row r="15" spans="1:5" ht="12" x14ac:dyDescent="0.2">
      <c r="A15" s="107" t="s">
        <v>292</v>
      </c>
      <c r="B15" s="670"/>
      <c r="D15" s="76"/>
    </row>
    <row r="16" spans="1:5" ht="12" x14ac:dyDescent="0.2">
      <c r="A16" s="35" t="s">
        <v>1063</v>
      </c>
      <c r="B16" s="622"/>
      <c r="E16" s="76"/>
    </row>
    <row r="17" spans="1:5" ht="12" x14ac:dyDescent="0.2">
      <c r="A17" s="107" t="s">
        <v>292</v>
      </c>
      <c r="B17" s="670"/>
    </row>
    <row r="18" spans="1:5" ht="12" x14ac:dyDescent="0.2">
      <c r="A18" s="35" t="s">
        <v>1064</v>
      </c>
      <c r="B18" s="622"/>
      <c r="E18" s="76"/>
    </row>
    <row r="19" spans="1:5" ht="12" x14ac:dyDescent="0.2">
      <c r="A19" s="107" t="s">
        <v>289</v>
      </c>
      <c r="B19" s="670"/>
    </row>
    <row r="20" spans="1:5" ht="12" x14ac:dyDescent="0.2">
      <c r="A20" s="35" t="s">
        <v>1065</v>
      </c>
      <c r="B20" s="622"/>
      <c r="E20" s="76"/>
    </row>
    <row r="21" spans="1:5" ht="12" x14ac:dyDescent="0.2">
      <c r="A21" s="35"/>
      <c r="B21" s="622"/>
    </row>
    <row r="22" spans="1:5" ht="12" x14ac:dyDescent="0.2">
      <c r="A22" s="35" t="s">
        <v>1066</v>
      </c>
      <c r="B22" s="622"/>
      <c r="E22" s="76"/>
    </row>
    <row r="23" spans="1:5" ht="12" x14ac:dyDescent="0.2">
      <c r="A23" s="35"/>
      <c r="B23" s="633"/>
    </row>
    <row r="24" spans="1:5" ht="12" x14ac:dyDescent="0.2">
      <c r="A24" s="241" t="s">
        <v>293</v>
      </c>
      <c r="B24" s="615">
        <f>B12-B14+B16+B18-B20+B22</f>
        <v>0</v>
      </c>
    </row>
    <row r="25" spans="1:5" x14ac:dyDescent="0.2">
      <c r="B25" s="612"/>
    </row>
    <row r="26" spans="1:5" x14ac:dyDescent="0.2">
      <c r="B26" s="612"/>
    </row>
    <row r="27" spans="1:5" x14ac:dyDescent="0.2">
      <c r="B27" s="612"/>
    </row>
    <row r="33" spans="1:1" x14ac:dyDescent="0.2">
      <c r="A33" s="26"/>
    </row>
    <row r="34" spans="1:1" x14ac:dyDescent="0.2">
      <c r="A34" s="26"/>
    </row>
    <row r="51" spans="1:1" x14ac:dyDescent="0.2">
      <c r="A51" s="26"/>
    </row>
    <row r="99" spans="1:1" x14ac:dyDescent="0.2">
      <c r="A99" s="26"/>
    </row>
    <row r="100" spans="1:1" x14ac:dyDescent="0.2">
      <c r="A100" s="26"/>
    </row>
    <row r="102" spans="1:1" x14ac:dyDescent="0.2">
      <c r="A102" s="108"/>
    </row>
    <row r="140" spans="1:1" x14ac:dyDescent="0.2">
      <c r="A140" s="26"/>
    </row>
    <row r="141" spans="1:1" x14ac:dyDescent="0.2">
      <c r="A141" s="26"/>
    </row>
    <row r="162" spans="1:1" x14ac:dyDescent="0.2">
      <c r="A162" s="31"/>
    </row>
    <row r="163" spans="1:1" x14ac:dyDescent="0.2">
      <c r="A163" s="31"/>
    </row>
    <row r="164" spans="1:1" x14ac:dyDescent="0.2">
      <c r="A164" s="31"/>
    </row>
    <row r="177" spans="1:1" x14ac:dyDescent="0.2">
      <c r="A177" s="31"/>
    </row>
    <row r="192" spans="1:1" x14ac:dyDescent="0.2">
      <c r="A192" s="26"/>
    </row>
    <row r="194" spans="1:1" x14ac:dyDescent="0.2">
      <c r="A194" s="26"/>
    </row>
    <row r="195" spans="1:1" x14ac:dyDescent="0.2">
      <c r="A195" s="26"/>
    </row>
  </sheetData>
  <sheetProtection selectLockedCells="1" selectUnlockedCells="1"/>
  <printOptions horizontalCentered="1"/>
  <pageMargins left="0.19685039370078741" right="0.19685039370078741" top="0.59055118110236227" bottom="0.19685039370078741" header="0" footer="0"/>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5">
    <pageSetUpPr fitToPage="1"/>
  </sheetPr>
  <dimension ref="A1:E209"/>
  <sheetViews>
    <sheetView showGridLines="0" zoomScaleNormal="100" zoomScaleSheetLayoutView="100" workbookViewId="0">
      <selection activeCell="B8" sqref="B8:B39"/>
    </sheetView>
  </sheetViews>
  <sheetFormatPr defaultColWidth="8.7109375" defaultRowHeight="11.25" x14ac:dyDescent="0.2"/>
  <cols>
    <col min="1" max="1" width="39.85546875" style="25" customWidth="1"/>
    <col min="2" max="2" width="20.85546875" style="111" customWidth="1"/>
    <col min="3" max="16384" width="8.7109375" style="25"/>
  </cols>
  <sheetData>
    <row r="1" spans="1:3" s="21" customFormat="1" x14ac:dyDescent="0.2">
      <c r="A1" s="19" t="s">
        <v>294</v>
      </c>
      <c r="B1" s="109"/>
    </row>
    <row r="2" spans="1:3" s="21" customFormat="1" hidden="1" x14ac:dyDescent="0.2">
      <c r="A2" s="19"/>
      <c r="B2" s="109"/>
    </row>
    <row r="3" spans="1:3" s="21" customFormat="1" ht="13.9" customHeight="1" x14ac:dyDescent="0.2">
      <c r="A3" s="19"/>
      <c r="B3" s="109"/>
    </row>
    <row r="4" spans="1:3" s="21" customFormat="1" x14ac:dyDescent="0.2">
      <c r="A4" s="19" t="s">
        <v>295</v>
      </c>
      <c r="B4" s="109"/>
    </row>
    <row r="5" spans="1:3" ht="11.65" customHeight="1" x14ac:dyDescent="0.2">
      <c r="A5" s="19"/>
      <c r="B5" s="19"/>
    </row>
    <row r="6" spans="1:3" ht="12" thickBot="1" x14ac:dyDescent="0.25">
      <c r="A6" s="22"/>
      <c r="B6" s="516" t="s">
        <v>103</v>
      </c>
    </row>
    <row r="7" spans="1:3" ht="12.75" thickTop="1" x14ac:dyDescent="0.2">
      <c r="A7" s="110" t="s">
        <v>296</v>
      </c>
      <c r="B7" s="106"/>
    </row>
    <row r="8" spans="1:3" s="76" customFormat="1" ht="12" x14ac:dyDescent="0.2">
      <c r="A8" s="35" t="s">
        <v>154</v>
      </c>
      <c r="B8" s="622"/>
      <c r="C8" s="4"/>
    </row>
    <row r="9" spans="1:3" s="76" customFormat="1" ht="12" x14ac:dyDescent="0.2">
      <c r="A9" s="107" t="s">
        <v>289</v>
      </c>
      <c r="B9" s="670"/>
      <c r="C9" s="4"/>
    </row>
    <row r="10" spans="1:3" s="76" customFormat="1" ht="12" x14ac:dyDescent="0.2">
      <c r="A10" s="35" t="s">
        <v>297</v>
      </c>
      <c r="B10" s="622"/>
      <c r="C10" s="4"/>
    </row>
    <row r="11" spans="1:3" s="76" customFormat="1" ht="12" x14ac:dyDescent="0.2">
      <c r="A11" s="107" t="s">
        <v>292</v>
      </c>
      <c r="B11" s="670"/>
      <c r="C11" s="4"/>
    </row>
    <row r="12" spans="1:3" s="76" customFormat="1" ht="12" x14ac:dyDescent="0.2">
      <c r="A12" s="35" t="s">
        <v>1067</v>
      </c>
      <c r="B12" s="622"/>
      <c r="C12" s="4"/>
    </row>
    <row r="13" spans="1:3" s="76" customFormat="1" ht="12" x14ac:dyDescent="0.2">
      <c r="A13" s="107" t="s">
        <v>292</v>
      </c>
      <c r="B13" s="670"/>
      <c r="C13" s="4"/>
    </row>
    <row r="14" spans="1:3" s="76" customFormat="1" ht="12" x14ac:dyDescent="0.2">
      <c r="A14" s="35" t="s">
        <v>1064</v>
      </c>
      <c r="B14" s="622"/>
    </row>
    <row r="15" spans="1:3" s="76" customFormat="1" ht="12" x14ac:dyDescent="0.2">
      <c r="A15" s="107" t="s">
        <v>289</v>
      </c>
      <c r="B15" s="670"/>
    </row>
    <row r="16" spans="1:3" s="76" customFormat="1" ht="12" x14ac:dyDescent="0.2">
      <c r="A16" s="35" t="s">
        <v>1069</v>
      </c>
      <c r="B16" s="622"/>
    </row>
    <row r="17" spans="1:5" s="76" customFormat="1" ht="12" x14ac:dyDescent="0.2">
      <c r="A17" s="107" t="s">
        <v>289</v>
      </c>
      <c r="B17" s="670"/>
    </row>
    <row r="18" spans="1:5" s="76" customFormat="1" ht="12" x14ac:dyDescent="0.2">
      <c r="A18" s="35" t="s">
        <v>1068</v>
      </c>
      <c r="B18" s="622"/>
    </row>
    <row r="19" spans="1:5" s="76" customFormat="1" ht="12" x14ac:dyDescent="0.2">
      <c r="A19" s="35"/>
      <c r="B19" s="633"/>
    </row>
    <row r="20" spans="1:5" s="76" customFormat="1" ht="12" x14ac:dyDescent="0.2">
      <c r="A20" s="241" t="s">
        <v>298</v>
      </c>
      <c r="B20" s="615">
        <f>B8-B10+B12+B14-B16-B18</f>
        <v>0</v>
      </c>
    </row>
    <row r="21" spans="1:5" ht="11.25" customHeight="1" x14ac:dyDescent="0.2">
      <c r="A21" s="77" t="s">
        <v>299</v>
      </c>
      <c r="B21" s="672"/>
    </row>
    <row r="22" spans="1:5" ht="12" x14ac:dyDescent="0.2">
      <c r="A22" s="35"/>
      <c r="B22" s="633"/>
    </row>
    <row r="23" spans="1:5" ht="12" x14ac:dyDescent="0.2">
      <c r="A23" s="35" t="s">
        <v>1531</v>
      </c>
      <c r="B23" s="622"/>
      <c r="C23" s="5"/>
      <c r="E23" s="76"/>
    </row>
    <row r="24" spans="1:5" ht="12" x14ac:dyDescent="0.2">
      <c r="A24" s="107" t="s">
        <v>289</v>
      </c>
      <c r="B24" s="670"/>
      <c r="C24" s="5"/>
    </row>
    <row r="25" spans="1:5" ht="12" x14ac:dyDescent="0.2">
      <c r="A25" s="35" t="s">
        <v>1533</v>
      </c>
      <c r="B25" s="622"/>
      <c r="C25" s="5"/>
      <c r="E25" s="76"/>
    </row>
    <row r="26" spans="1:5" ht="12" x14ac:dyDescent="0.2">
      <c r="A26" s="35"/>
      <c r="B26" s="633"/>
    </row>
    <row r="27" spans="1:5" ht="12" x14ac:dyDescent="0.2">
      <c r="A27" s="241" t="s">
        <v>291</v>
      </c>
      <c r="B27" s="615">
        <f>B23-B25</f>
        <v>0</v>
      </c>
    </row>
    <row r="28" spans="1:5" ht="12" x14ac:dyDescent="0.2">
      <c r="A28" s="107" t="s">
        <v>292</v>
      </c>
      <c r="B28" s="672"/>
    </row>
    <row r="29" spans="1:5" ht="12" x14ac:dyDescent="0.2">
      <c r="A29" s="35" t="s">
        <v>1063</v>
      </c>
      <c r="B29" s="622"/>
      <c r="E29" s="76"/>
    </row>
    <row r="30" spans="1:5" ht="12" x14ac:dyDescent="0.2">
      <c r="A30" s="107" t="s">
        <v>292</v>
      </c>
      <c r="B30" s="670"/>
    </row>
    <row r="31" spans="1:5" ht="12" x14ac:dyDescent="0.2">
      <c r="A31" s="35" t="s">
        <v>1064</v>
      </c>
      <c r="B31" s="622"/>
      <c r="E31" s="76"/>
    </row>
    <row r="32" spans="1:5" ht="12" x14ac:dyDescent="0.2">
      <c r="A32" s="107" t="s">
        <v>289</v>
      </c>
      <c r="B32" s="670"/>
    </row>
    <row r="33" spans="1:5" ht="12" x14ac:dyDescent="0.2">
      <c r="A33" s="35" t="s">
        <v>1069</v>
      </c>
      <c r="B33" s="622"/>
      <c r="E33" s="76"/>
    </row>
    <row r="34" spans="1:5" ht="12" x14ac:dyDescent="0.2">
      <c r="A34" s="107" t="s">
        <v>289</v>
      </c>
      <c r="B34" s="670"/>
    </row>
    <row r="35" spans="1:5" ht="12" x14ac:dyDescent="0.2">
      <c r="A35" s="35" t="s">
        <v>1065</v>
      </c>
      <c r="B35" s="622"/>
      <c r="E35" s="76"/>
    </row>
    <row r="36" spans="1:5" ht="12" x14ac:dyDescent="0.2">
      <c r="A36" s="35"/>
      <c r="B36" s="622"/>
    </row>
    <row r="37" spans="1:5" ht="12" x14ac:dyDescent="0.2">
      <c r="A37" s="35" t="s">
        <v>1070</v>
      </c>
      <c r="B37" s="622"/>
      <c r="E37" s="76"/>
    </row>
    <row r="38" spans="1:5" ht="12" x14ac:dyDescent="0.2">
      <c r="A38" s="35"/>
      <c r="B38" s="633"/>
    </row>
    <row r="39" spans="1:5" ht="12" x14ac:dyDescent="0.2">
      <c r="A39" s="241" t="s">
        <v>293</v>
      </c>
      <c r="B39" s="615">
        <f>B27+B29+B31-B33-B35+B37</f>
        <v>0</v>
      </c>
    </row>
    <row r="40" spans="1:5" ht="12" x14ac:dyDescent="0.2">
      <c r="A40" s="1212"/>
      <c r="B40" s="1213"/>
    </row>
    <row r="47" spans="1:5" x14ac:dyDescent="0.2">
      <c r="A47" s="26"/>
    </row>
    <row r="48" spans="1:5" x14ac:dyDescent="0.2">
      <c r="A48" s="26"/>
    </row>
    <row r="65" spans="1:1" x14ac:dyDescent="0.2">
      <c r="A65" s="26"/>
    </row>
    <row r="113" spans="1:1" x14ac:dyDescent="0.2">
      <c r="A113" s="26"/>
    </row>
    <row r="114" spans="1:1" x14ac:dyDescent="0.2">
      <c r="A114" s="26"/>
    </row>
    <row r="116" spans="1:1" x14ac:dyDescent="0.2">
      <c r="A116" s="108"/>
    </row>
    <row r="154" spans="1:1" x14ac:dyDescent="0.2">
      <c r="A154" s="26"/>
    </row>
    <row r="155" spans="1:1" x14ac:dyDescent="0.2">
      <c r="A155" s="26"/>
    </row>
    <row r="176" spans="1:1" x14ac:dyDescent="0.2">
      <c r="A176" s="31"/>
    </row>
    <row r="177" spans="1:1" x14ac:dyDescent="0.2">
      <c r="A177" s="31"/>
    </row>
    <row r="178" spans="1:1" x14ac:dyDescent="0.2">
      <c r="A178" s="31"/>
    </row>
    <row r="191" spans="1:1" x14ac:dyDescent="0.2">
      <c r="A191" s="31"/>
    </row>
    <row r="206" spans="1:1" x14ac:dyDescent="0.2">
      <c r="A206" s="26"/>
    </row>
    <row r="208" spans="1:1" x14ac:dyDescent="0.2">
      <c r="A208" s="26"/>
    </row>
    <row r="209" spans="1:1" x14ac:dyDescent="0.2">
      <c r="A209" s="26"/>
    </row>
  </sheetData>
  <sheetProtection selectLockedCells="1" selectUnlockedCells="1"/>
  <mergeCells count="1">
    <mergeCell ref="A40:B40"/>
  </mergeCells>
  <printOptions horizontalCentered="1"/>
  <pageMargins left="0.19685039370078741" right="0.19685039370078741" top="0.59055118110236227" bottom="0.19685039370078741" header="0" footer="0"/>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6">
    <pageSetUpPr fitToPage="1"/>
  </sheetPr>
  <dimension ref="A1:H87"/>
  <sheetViews>
    <sheetView showGridLines="0" view="pageBreakPreview" topLeftCell="A5" zoomScaleNormal="100" zoomScaleSheetLayoutView="100" workbookViewId="0">
      <selection activeCell="D31" activeCellId="1" sqref="C9:C27 D31:D36"/>
    </sheetView>
  </sheetViews>
  <sheetFormatPr defaultColWidth="9.28515625" defaultRowHeight="11.25" x14ac:dyDescent="0.2"/>
  <cols>
    <col min="1" max="1" width="4.28515625" style="25" customWidth="1"/>
    <col min="2" max="2" width="47.140625" style="25" bestFit="1" customWidth="1"/>
    <col min="3" max="3" width="49.42578125" style="25" customWidth="1"/>
    <col min="4" max="4" width="13" style="25" customWidth="1"/>
    <col min="5" max="5" width="29" style="25" customWidth="1"/>
    <col min="6" max="11" width="9.28515625" style="25"/>
    <col min="12" max="13" width="9.28515625" style="25" customWidth="1"/>
    <col min="14" max="16384" width="9.28515625" style="25"/>
  </cols>
  <sheetData>
    <row r="1" spans="1:5" hidden="1" x14ac:dyDescent="0.2"/>
    <row r="2" spans="1:5" hidden="1" x14ac:dyDescent="0.2"/>
    <row r="3" spans="1:5" hidden="1" x14ac:dyDescent="0.2"/>
    <row r="4" spans="1:5" hidden="1" x14ac:dyDescent="0.2"/>
    <row r="5" spans="1:5" s="21" customFormat="1" x14ac:dyDescent="0.2">
      <c r="A5" s="19" t="s">
        <v>300</v>
      </c>
      <c r="B5" s="19"/>
      <c r="C5" s="19"/>
    </row>
    <row r="6" spans="1:5" ht="12" customHeight="1" thickBot="1" x14ac:dyDescent="0.25">
      <c r="A6" s="22"/>
      <c r="B6" s="22"/>
      <c r="C6" s="339" t="s">
        <v>103</v>
      </c>
    </row>
    <row r="7" spans="1:5" ht="12.75" thickTop="1" x14ac:dyDescent="0.2">
      <c r="A7" s="75">
        <v>1</v>
      </c>
      <c r="B7" s="77" t="s">
        <v>1071</v>
      </c>
      <c r="C7" s="73"/>
      <c r="E7" s="76"/>
    </row>
    <row r="8" spans="1:5" ht="12" x14ac:dyDescent="0.2">
      <c r="A8" s="112" t="s">
        <v>117</v>
      </c>
      <c r="B8" s="112" t="s">
        <v>301</v>
      </c>
      <c r="C8" s="73"/>
    </row>
    <row r="9" spans="1:5" ht="12" x14ac:dyDescent="0.2">
      <c r="A9" s="112" t="s">
        <v>302</v>
      </c>
      <c r="B9" s="243" t="s">
        <v>303</v>
      </c>
      <c r="C9" s="605"/>
    </row>
    <row r="10" spans="1:5" ht="12" x14ac:dyDescent="0.2">
      <c r="A10" s="112" t="s">
        <v>304</v>
      </c>
      <c r="B10" s="35" t="s">
        <v>305</v>
      </c>
      <c r="C10" s="605"/>
    </row>
    <row r="11" spans="1:5" ht="13.5" customHeight="1" x14ac:dyDescent="0.2">
      <c r="A11" s="112"/>
      <c r="B11" s="35" t="s">
        <v>1072</v>
      </c>
      <c r="C11" s="605"/>
      <c r="E11" s="303"/>
    </row>
    <row r="12" spans="1:5" ht="12" x14ac:dyDescent="0.2">
      <c r="A12" s="112" t="s">
        <v>306</v>
      </c>
      <c r="B12" s="35" t="s">
        <v>307</v>
      </c>
      <c r="C12" s="605"/>
    </row>
    <row r="13" spans="1:5" ht="12" x14ac:dyDescent="0.2">
      <c r="A13" s="112" t="s">
        <v>308</v>
      </c>
      <c r="B13" s="35" t="s">
        <v>309</v>
      </c>
      <c r="C13" s="605"/>
    </row>
    <row r="14" spans="1:5" ht="12" x14ac:dyDescent="0.2">
      <c r="A14" s="35"/>
      <c r="B14" s="35" t="s">
        <v>1560</v>
      </c>
      <c r="C14" s="605"/>
    </row>
    <row r="15" spans="1:5" ht="12" x14ac:dyDescent="0.2">
      <c r="A15" s="35"/>
      <c r="B15" s="35" t="s">
        <v>310</v>
      </c>
      <c r="C15" s="605"/>
    </row>
    <row r="16" spans="1:5" ht="12" x14ac:dyDescent="0.2">
      <c r="A16" s="35"/>
      <c r="B16" s="35" t="s">
        <v>1447</v>
      </c>
      <c r="C16" s="673">
        <f>SUMIF(C31:C35,"Audit adjustments",D31:D35)</f>
        <v>0</v>
      </c>
      <c r="E16" s="76"/>
    </row>
    <row r="17" spans="1:5" ht="12" x14ac:dyDescent="0.2">
      <c r="A17" s="112" t="s">
        <v>119</v>
      </c>
      <c r="B17" s="112" t="s">
        <v>311</v>
      </c>
      <c r="C17" s="605"/>
    </row>
    <row r="18" spans="1:5" ht="12" x14ac:dyDescent="0.2">
      <c r="A18" s="112" t="s">
        <v>121</v>
      </c>
      <c r="B18" s="112" t="s">
        <v>312</v>
      </c>
      <c r="C18" s="673">
        <f>SUMIF(C31:C35,"Revenue Reserves - Others",D31:D35)</f>
        <v>0</v>
      </c>
    </row>
    <row r="19" spans="1:5" ht="12" x14ac:dyDescent="0.2">
      <c r="A19" s="241"/>
      <c r="B19" s="241" t="s">
        <v>313</v>
      </c>
      <c r="C19" s="673">
        <f>C15+C17+C18</f>
        <v>0</v>
      </c>
      <c r="E19" s="76"/>
    </row>
    <row r="20" spans="1:5" ht="12" x14ac:dyDescent="0.2">
      <c r="A20" s="35"/>
      <c r="B20" s="35"/>
      <c r="C20" s="633"/>
    </row>
    <row r="21" spans="1:5" ht="12" x14ac:dyDescent="0.2">
      <c r="A21" s="57">
        <v>2</v>
      </c>
      <c r="B21" s="112" t="s">
        <v>314</v>
      </c>
      <c r="C21" s="633"/>
    </row>
    <row r="22" spans="1:5" ht="12" x14ac:dyDescent="0.2">
      <c r="A22" s="112" t="s">
        <v>117</v>
      </c>
      <c r="B22" s="35" t="s">
        <v>315</v>
      </c>
      <c r="C22" s="605"/>
    </row>
    <row r="23" spans="1:5" ht="12" x14ac:dyDescent="0.2">
      <c r="A23" s="112" t="s">
        <v>119</v>
      </c>
      <c r="B23" s="35" t="s">
        <v>316</v>
      </c>
      <c r="C23" s="605"/>
    </row>
    <row r="24" spans="1:5" ht="12" x14ac:dyDescent="0.2">
      <c r="A24" s="112" t="s">
        <v>121</v>
      </c>
      <c r="B24" s="35" t="s">
        <v>1446</v>
      </c>
      <c r="C24" s="605"/>
      <c r="E24" s="76"/>
    </row>
    <row r="25" spans="1:5" ht="12" x14ac:dyDescent="0.2">
      <c r="A25" s="112" t="s">
        <v>123</v>
      </c>
      <c r="B25" s="35" t="s">
        <v>317</v>
      </c>
      <c r="C25" s="605"/>
    </row>
    <row r="26" spans="1:5" ht="12" x14ac:dyDescent="0.2">
      <c r="A26" s="112" t="s">
        <v>125</v>
      </c>
      <c r="B26" s="35" t="s">
        <v>1561</v>
      </c>
      <c r="C26" s="605"/>
    </row>
    <row r="27" spans="1:5" ht="12" x14ac:dyDescent="0.2">
      <c r="A27" s="241"/>
      <c r="B27" s="241" t="s">
        <v>253</v>
      </c>
      <c r="C27" s="673">
        <f>C22+C23+C24+C25+C26</f>
        <v>0</v>
      </c>
    </row>
    <row r="28" spans="1:5" ht="12" x14ac:dyDescent="0.2">
      <c r="A28" s="35"/>
      <c r="B28" s="35"/>
      <c r="C28" s="237"/>
    </row>
    <row r="29" spans="1:5" x14ac:dyDescent="0.2">
      <c r="A29" s="113"/>
      <c r="B29" s="114" t="s">
        <v>1575</v>
      </c>
      <c r="C29" s="115"/>
      <c r="D29" s="115"/>
    </row>
    <row r="30" spans="1:5" x14ac:dyDescent="0.2">
      <c r="A30" s="116"/>
      <c r="B30" s="114" t="s">
        <v>318</v>
      </c>
      <c r="C30" s="114" t="s">
        <v>262</v>
      </c>
      <c r="D30" s="114" t="s">
        <v>223</v>
      </c>
    </row>
    <row r="31" spans="1:5" ht="12" x14ac:dyDescent="0.2">
      <c r="A31" s="281">
        <v>1</v>
      </c>
      <c r="B31" s="117"/>
      <c r="C31" s="117"/>
      <c r="D31" s="605"/>
    </row>
    <row r="32" spans="1:5" ht="12" x14ac:dyDescent="0.2">
      <c r="A32" s="281">
        <v>2</v>
      </c>
      <c r="B32" s="236"/>
      <c r="C32" s="236"/>
      <c r="D32" s="633"/>
    </row>
    <row r="33" spans="1:4" ht="12" x14ac:dyDescent="0.2">
      <c r="A33" s="281">
        <v>3</v>
      </c>
      <c r="B33" s="236"/>
      <c r="C33" s="236"/>
      <c r="D33" s="633"/>
    </row>
    <row r="34" spans="1:4" ht="12" x14ac:dyDescent="0.2">
      <c r="A34" s="281">
        <v>4</v>
      </c>
      <c r="B34" s="236"/>
      <c r="C34" s="236"/>
      <c r="D34" s="633"/>
    </row>
    <row r="35" spans="1:4" ht="12" x14ac:dyDescent="0.2">
      <c r="A35" s="281">
        <v>5</v>
      </c>
      <c r="B35" s="236"/>
      <c r="C35" s="236"/>
      <c r="D35" s="633"/>
    </row>
    <row r="36" spans="1:4" x14ac:dyDescent="0.2">
      <c r="D36" s="612"/>
    </row>
    <row r="80" spans="8:8" hidden="1" x14ac:dyDescent="0.2">
      <c r="H80" s="114" t="s">
        <v>1573</v>
      </c>
    </row>
    <row r="81" spans="8:8" hidden="1" x14ac:dyDescent="0.2">
      <c r="H81" s="19" t="s">
        <v>1574</v>
      </c>
    </row>
    <row r="82" spans="8:8" hidden="1" x14ac:dyDescent="0.2">
      <c r="H82" s="19" t="s">
        <v>319</v>
      </c>
    </row>
    <row r="83" spans="8:8" hidden="1" x14ac:dyDescent="0.2"/>
    <row r="84" spans="8:8" hidden="1" x14ac:dyDescent="0.2"/>
    <row r="85" spans="8:8" hidden="1" x14ac:dyDescent="0.2"/>
    <row r="86" spans="8:8" hidden="1" x14ac:dyDescent="0.2"/>
    <row r="87" spans="8:8" hidden="1" x14ac:dyDescent="0.2"/>
  </sheetData>
  <sheetProtection selectLockedCells="1" selectUnlockedCells="1"/>
  <phoneticPr fontId="29" type="noConversion"/>
  <dataValidations count="1">
    <dataValidation type="list" allowBlank="1" showInputMessage="1" showErrorMessage="1" sqref="C31:C35" xr:uid="{00000000-0002-0000-0E00-000000000000}">
      <formula1>$H$80:$H$82</formula1>
    </dataValidation>
  </dataValidations>
  <printOptions horizontalCentered="1"/>
  <pageMargins left="0.19685039370078741" right="0.19685039370078741" top="0.59055118110236227" bottom="0.19685039370078741" header="0" footer="0"/>
  <pageSetup paperSize="9" scale="90"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7"/>
  <dimension ref="A1:H27"/>
  <sheetViews>
    <sheetView showGridLines="0" view="pageBreakPreview" topLeftCell="A6" zoomScaleNormal="100" zoomScaleSheetLayoutView="100" workbookViewId="0">
      <selection activeCell="C23" activeCellId="1" sqref="C8:D20 C23:C27"/>
    </sheetView>
  </sheetViews>
  <sheetFormatPr defaultColWidth="9.28515625" defaultRowHeight="11.25" x14ac:dyDescent="0.2"/>
  <cols>
    <col min="1" max="1" width="4.28515625" style="25" customWidth="1"/>
    <col min="2" max="2" width="48.28515625" style="25" bestFit="1" customWidth="1"/>
    <col min="3" max="3" width="29.5703125" style="25" customWidth="1"/>
    <col min="4" max="4" width="23" style="25" customWidth="1"/>
    <col min="5" max="16384" width="9.28515625" style="25"/>
  </cols>
  <sheetData>
    <row r="1" spans="1:8" hidden="1" x14ac:dyDescent="0.2"/>
    <row r="2" spans="1:8" x14ac:dyDescent="0.2">
      <c r="A2" s="19" t="s">
        <v>1075</v>
      </c>
      <c r="B2" s="19"/>
      <c r="C2" s="19"/>
      <c r="D2" s="20"/>
      <c r="F2" s="76"/>
    </row>
    <row r="3" spans="1:8" ht="11.45" customHeight="1" x14ac:dyDescent="0.2">
      <c r="A3" s="288"/>
      <c r="B3" s="288"/>
      <c r="C3" s="288"/>
      <c r="D3" s="288"/>
      <c r="F3" s="76"/>
    </row>
    <row r="4" spans="1:8" ht="12" thickBot="1" x14ac:dyDescent="0.25">
      <c r="A4" s="22"/>
      <c r="B4" s="23"/>
      <c r="C4" s="23"/>
      <c r="D4" s="339" t="s">
        <v>103</v>
      </c>
      <c r="F4" s="76"/>
    </row>
    <row r="5" spans="1:8" ht="12.6" customHeight="1" thickTop="1" x14ac:dyDescent="0.2">
      <c r="A5" s="288"/>
      <c r="B5" s="288"/>
      <c r="C5" s="288"/>
      <c r="D5" s="288"/>
      <c r="F5" s="76"/>
    </row>
    <row r="6" spans="1:8" ht="11.25" customHeight="1" x14ac:dyDescent="0.2">
      <c r="A6" s="1216"/>
      <c r="B6" s="1216"/>
      <c r="C6" s="1214" t="s">
        <v>253</v>
      </c>
      <c r="D6" s="1214" t="s">
        <v>205</v>
      </c>
      <c r="F6" s="76"/>
      <c r="G6" s="26"/>
    </row>
    <row r="7" spans="1:8" ht="13.15" customHeight="1" x14ac:dyDescent="0.2">
      <c r="A7" s="1217"/>
      <c r="B7" s="1217"/>
      <c r="C7" s="1215"/>
      <c r="D7" s="1215"/>
      <c r="F7" s="76"/>
      <c r="G7" s="26"/>
    </row>
    <row r="8" spans="1:8" ht="13.5" customHeight="1" x14ac:dyDescent="0.2">
      <c r="A8" s="57">
        <v>1</v>
      </c>
      <c r="B8" s="58" t="s">
        <v>320</v>
      </c>
      <c r="C8" s="622"/>
      <c r="D8" s="622"/>
      <c r="F8" s="76"/>
      <c r="G8" s="26"/>
    </row>
    <row r="9" spans="1:8" ht="13.5" customHeight="1" x14ac:dyDescent="0.2">
      <c r="A9" s="57" t="s">
        <v>117</v>
      </c>
      <c r="B9" s="58" t="s">
        <v>321</v>
      </c>
      <c r="C9" s="674"/>
      <c r="D9" s="674"/>
      <c r="F9" s="76"/>
      <c r="G9" s="26"/>
    </row>
    <row r="10" spans="1:8" ht="13.5" customHeight="1" x14ac:dyDescent="0.2">
      <c r="A10" s="57">
        <v>2</v>
      </c>
      <c r="B10" s="58" t="s">
        <v>322</v>
      </c>
      <c r="C10" s="622"/>
      <c r="D10" s="674"/>
      <c r="F10" s="76"/>
      <c r="G10" s="26"/>
    </row>
    <row r="11" spans="1:8" ht="13.5" customHeight="1" x14ac:dyDescent="0.2">
      <c r="A11" s="57" t="s">
        <v>117</v>
      </c>
      <c r="B11" s="58" t="s">
        <v>1073</v>
      </c>
      <c r="C11" s="674"/>
      <c r="D11" s="674"/>
      <c r="F11" s="76"/>
      <c r="G11" s="26"/>
      <c r="H11" s="33"/>
    </row>
    <row r="12" spans="1:8" ht="15" customHeight="1" x14ac:dyDescent="0.2">
      <c r="A12" s="57" t="s">
        <v>119</v>
      </c>
      <c r="B12" s="58" t="s">
        <v>323</v>
      </c>
      <c r="C12" s="674"/>
      <c r="D12" s="674"/>
      <c r="F12" s="76"/>
    </row>
    <row r="13" spans="1:8" ht="15" customHeight="1" x14ac:dyDescent="0.2">
      <c r="A13" s="57" t="s">
        <v>324</v>
      </c>
      <c r="B13" s="58" t="s">
        <v>325</v>
      </c>
      <c r="C13" s="674"/>
      <c r="D13" s="674"/>
      <c r="F13" s="76"/>
    </row>
    <row r="14" spans="1:8" ht="15" customHeight="1" x14ac:dyDescent="0.2">
      <c r="A14" s="57">
        <v>3</v>
      </c>
      <c r="B14" s="58" t="s">
        <v>326</v>
      </c>
      <c r="C14" s="622"/>
      <c r="D14" s="674"/>
      <c r="F14" s="76"/>
    </row>
    <row r="15" spans="1:8" ht="15" customHeight="1" x14ac:dyDescent="0.2">
      <c r="A15" s="57">
        <v>4</v>
      </c>
      <c r="B15" s="58" t="s">
        <v>327</v>
      </c>
      <c r="C15" s="622"/>
      <c r="D15" s="674"/>
      <c r="F15" s="76"/>
    </row>
    <row r="16" spans="1:8" ht="12" x14ac:dyDescent="0.2">
      <c r="A16" s="57">
        <v>5</v>
      </c>
      <c r="B16" s="58" t="s">
        <v>1448</v>
      </c>
      <c r="C16" s="622"/>
      <c r="D16" s="674"/>
      <c r="F16" s="76"/>
    </row>
    <row r="17" spans="1:6" ht="12" x14ac:dyDescent="0.2">
      <c r="A17" s="57">
        <v>6</v>
      </c>
      <c r="B17" s="58" t="s">
        <v>312</v>
      </c>
      <c r="C17" s="622"/>
      <c r="D17" s="674"/>
    </row>
    <row r="18" spans="1:6" ht="12" x14ac:dyDescent="0.2">
      <c r="A18" s="41"/>
      <c r="B18" s="242" t="s">
        <v>328</v>
      </c>
      <c r="C18" s="615">
        <f>SUM(C8,C10,C14,C15,C16,C17)</f>
        <v>0</v>
      </c>
      <c r="D18" s="615">
        <f>SUM(D8,D10,D14,D15,D16,D17)</f>
        <v>0</v>
      </c>
    </row>
    <row r="19" spans="1:6" ht="15.75" customHeight="1" x14ac:dyDescent="0.2">
      <c r="A19" s="117"/>
      <c r="B19" s="58" t="s">
        <v>329</v>
      </c>
      <c r="C19" s="674"/>
      <c r="D19" s="674"/>
      <c r="F19" s="43"/>
    </row>
    <row r="20" spans="1:6" ht="12" x14ac:dyDescent="0.2">
      <c r="A20" s="117"/>
      <c r="B20" s="58" t="s">
        <v>1074</v>
      </c>
      <c r="C20" s="674"/>
      <c r="D20" s="674"/>
      <c r="F20" s="304"/>
    </row>
    <row r="21" spans="1:6" x14ac:dyDescent="0.2">
      <c r="A21" s="30"/>
      <c r="B21" s="72" t="s">
        <v>183</v>
      </c>
      <c r="C21" s="29"/>
    </row>
    <row r="22" spans="1:6" x14ac:dyDescent="0.2">
      <c r="A22" s="30"/>
      <c r="B22" s="118" t="s">
        <v>0</v>
      </c>
      <c r="C22" s="118" t="s">
        <v>223</v>
      </c>
    </row>
    <row r="23" spans="1:6" ht="12" x14ac:dyDescent="0.2">
      <c r="A23" s="281">
        <v>1</v>
      </c>
      <c r="B23" s="574"/>
      <c r="C23" s="674"/>
    </row>
    <row r="24" spans="1:6" ht="12" x14ac:dyDescent="0.2">
      <c r="A24" s="281">
        <v>2</v>
      </c>
      <c r="B24" s="35"/>
      <c r="C24" s="633"/>
    </row>
    <row r="25" spans="1:6" ht="12" x14ac:dyDescent="0.2">
      <c r="A25" s="281">
        <v>3</v>
      </c>
      <c r="B25" s="35"/>
      <c r="C25" s="633"/>
    </row>
    <row r="26" spans="1:6" ht="12" x14ac:dyDescent="0.2">
      <c r="A26" s="281">
        <v>4</v>
      </c>
      <c r="B26" s="35"/>
      <c r="C26" s="633"/>
    </row>
    <row r="27" spans="1:6" ht="12" x14ac:dyDescent="0.2">
      <c r="A27" s="281">
        <v>5</v>
      </c>
      <c r="B27" s="35"/>
      <c r="C27" s="633"/>
    </row>
  </sheetData>
  <sheetProtection selectLockedCells="1" selectUnlockedCells="1"/>
  <mergeCells count="4">
    <mergeCell ref="D6:D7"/>
    <mergeCell ref="A6:A7"/>
    <mergeCell ref="B6:B7"/>
    <mergeCell ref="C6:C7"/>
  </mergeCells>
  <phoneticPr fontId="29" type="noConversion"/>
  <printOptions horizontalCentered="1"/>
  <pageMargins left="0.19685039370078741" right="0.19685039370078741" top="0.19685039370078741" bottom="0.19685039370078741" header="0" footer="0"/>
  <pageSetup paperSize="9" scale="90"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8">
    <pageSetUpPr fitToPage="1"/>
  </sheetPr>
  <dimension ref="A1:G49"/>
  <sheetViews>
    <sheetView showGridLines="0" view="pageBreakPreview" zoomScale="90" zoomScaleNormal="100" zoomScaleSheetLayoutView="90" workbookViewId="0">
      <selection activeCell="C21" activeCellId="1" sqref="C8:D18 C21:C30"/>
    </sheetView>
  </sheetViews>
  <sheetFormatPr defaultColWidth="9.28515625" defaultRowHeight="11.25" x14ac:dyDescent="0.2"/>
  <cols>
    <col min="1" max="1" width="4.28515625" style="25" customWidth="1"/>
    <col min="2" max="2" width="40.28515625" style="25" customWidth="1"/>
    <col min="3" max="3" width="13.42578125" style="25" customWidth="1"/>
    <col min="4" max="4" width="15.5703125" style="25" customWidth="1"/>
    <col min="5" max="16384" width="9.28515625" style="25"/>
  </cols>
  <sheetData>
    <row r="1" spans="1:7" x14ac:dyDescent="0.2">
      <c r="A1" s="19" t="s">
        <v>330</v>
      </c>
      <c r="B1" s="19"/>
      <c r="C1" s="29"/>
      <c r="D1" s="29"/>
    </row>
    <row r="2" spans="1:7" hidden="1" x14ac:dyDescent="0.2">
      <c r="A2" s="19"/>
      <c r="B2" s="19"/>
      <c r="C2" s="29"/>
      <c r="D2" s="29"/>
    </row>
    <row r="3" spans="1:7" hidden="1" x14ac:dyDescent="0.2">
      <c r="A3" s="19"/>
      <c r="B3" s="19"/>
      <c r="C3" s="29"/>
      <c r="D3" s="29"/>
    </row>
    <row r="4" spans="1:7" ht="12" thickBot="1" x14ac:dyDescent="0.25">
      <c r="A4" s="22"/>
      <c r="B4" s="23"/>
      <c r="C4" s="23"/>
      <c r="D4" s="339" t="s">
        <v>103</v>
      </c>
    </row>
    <row r="5" spans="1:7" ht="12.75" thickTop="1" x14ac:dyDescent="0.2">
      <c r="A5" s="77" t="s">
        <v>1076</v>
      </c>
      <c r="B5" s="73"/>
      <c r="C5" s="73"/>
      <c r="D5" s="73"/>
      <c r="F5" s="76"/>
    </row>
    <row r="6" spans="1:7" ht="34.5" customHeight="1" x14ac:dyDescent="0.2">
      <c r="A6" s="73"/>
      <c r="B6" s="73"/>
      <c r="C6" s="287" t="s">
        <v>253</v>
      </c>
      <c r="D6" s="292" t="s">
        <v>205</v>
      </c>
    </row>
    <row r="7" spans="1:7" ht="11.25" customHeight="1" x14ac:dyDescent="0.2">
      <c r="A7" s="73"/>
      <c r="B7" s="73"/>
      <c r="C7" s="287"/>
      <c r="D7" s="287"/>
    </row>
    <row r="8" spans="1:7" ht="12" x14ac:dyDescent="0.2">
      <c r="A8" s="91">
        <v>1</v>
      </c>
      <c r="B8" s="112" t="s">
        <v>331</v>
      </c>
      <c r="C8" s="622"/>
      <c r="D8" s="622"/>
      <c r="F8" s="64"/>
      <c r="G8" s="33"/>
    </row>
    <row r="9" spans="1:7" ht="12" x14ac:dyDescent="0.2">
      <c r="A9" s="91" t="s">
        <v>117</v>
      </c>
      <c r="B9" s="35" t="s">
        <v>332</v>
      </c>
      <c r="C9" s="674"/>
      <c r="D9" s="674"/>
      <c r="F9" s="26"/>
    </row>
    <row r="10" spans="1:7" ht="12" x14ac:dyDescent="0.2">
      <c r="A10" s="91" t="s">
        <v>119</v>
      </c>
      <c r="B10" s="35" t="s">
        <v>329</v>
      </c>
      <c r="C10" s="674"/>
      <c r="D10" s="674"/>
      <c r="F10" s="26"/>
    </row>
    <row r="11" spans="1:7" ht="12" x14ac:dyDescent="0.2">
      <c r="A11" s="91"/>
      <c r="B11" s="205" t="s">
        <v>1562</v>
      </c>
      <c r="C11" s="674"/>
      <c r="D11" s="674"/>
      <c r="F11" s="305"/>
    </row>
    <row r="12" spans="1:7" ht="12" x14ac:dyDescent="0.2">
      <c r="A12" s="525"/>
      <c r="B12" s="526"/>
      <c r="C12" s="671"/>
      <c r="D12" s="671"/>
      <c r="F12" s="26"/>
    </row>
    <row r="13" spans="1:7" ht="12" x14ac:dyDescent="0.2">
      <c r="A13" s="91">
        <v>2</v>
      </c>
      <c r="B13" s="35" t="s">
        <v>816</v>
      </c>
      <c r="C13" s="674"/>
      <c r="D13" s="674"/>
      <c r="F13" s="76"/>
    </row>
    <row r="14" spans="1:7" ht="12" x14ac:dyDescent="0.2">
      <c r="A14" s="91">
        <v>3</v>
      </c>
      <c r="B14" s="35" t="s">
        <v>817</v>
      </c>
      <c r="C14" s="674"/>
      <c r="D14" s="674"/>
      <c r="F14" s="76"/>
    </row>
    <row r="15" spans="1:7" ht="12" x14ac:dyDescent="0.2">
      <c r="A15" s="91">
        <v>4</v>
      </c>
      <c r="B15" s="35" t="s">
        <v>333</v>
      </c>
      <c r="C15" s="674"/>
      <c r="D15" s="674"/>
      <c r="F15" s="64"/>
      <c r="G15" s="33"/>
    </row>
    <row r="16" spans="1:7" ht="12" x14ac:dyDescent="0.2">
      <c r="A16" s="91">
        <v>5</v>
      </c>
      <c r="B16" s="35" t="s">
        <v>334</v>
      </c>
      <c r="C16" s="675"/>
      <c r="D16" s="675"/>
    </row>
    <row r="17" spans="1:6" ht="12" x14ac:dyDescent="0.2">
      <c r="A17" s="91" t="s">
        <v>117</v>
      </c>
      <c r="B17" s="35" t="s">
        <v>1077</v>
      </c>
      <c r="C17" s="674"/>
      <c r="D17" s="674"/>
      <c r="F17" s="76"/>
    </row>
    <row r="18" spans="1:6" ht="12" x14ac:dyDescent="0.2">
      <c r="A18" s="91" t="s">
        <v>119</v>
      </c>
      <c r="B18" s="35" t="s">
        <v>335</v>
      </c>
      <c r="C18" s="615">
        <f>SUM(C21:C30)</f>
        <v>0</v>
      </c>
      <c r="D18" s="674"/>
    </row>
    <row r="19" spans="1:6" ht="12" x14ac:dyDescent="0.2">
      <c r="A19" s="77"/>
      <c r="B19" s="77" t="s">
        <v>183</v>
      </c>
      <c r="C19" s="77"/>
    </row>
    <row r="20" spans="1:6" ht="12" x14ac:dyDescent="0.2">
      <c r="A20" s="77"/>
      <c r="B20" s="77" t="s">
        <v>0</v>
      </c>
      <c r="C20" s="119" t="s">
        <v>223</v>
      </c>
    </row>
    <row r="21" spans="1:6" ht="12" x14ac:dyDescent="0.2">
      <c r="A21" s="281">
        <v>1</v>
      </c>
      <c r="B21" s="575"/>
      <c r="C21" s="674"/>
    </row>
    <row r="22" spans="1:6" ht="12" x14ac:dyDescent="0.2">
      <c r="A22" s="281">
        <v>2</v>
      </c>
      <c r="B22" s="97"/>
      <c r="C22" s="633"/>
    </row>
    <row r="23" spans="1:6" ht="12" x14ac:dyDescent="0.2">
      <c r="A23" s="281">
        <v>3</v>
      </c>
      <c r="B23" s="97"/>
      <c r="C23" s="633"/>
    </row>
    <row r="24" spans="1:6" ht="12" x14ac:dyDescent="0.2">
      <c r="A24" s="281">
        <v>4</v>
      </c>
      <c r="B24" s="97"/>
      <c r="C24" s="633"/>
    </row>
    <row r="25" spans="1:6" ht="12" x14ac:dyDescent="0.2">
      <c r="A25" s="281">
        <v>5</v>
      </c>
      <c r="B25" s="97"/>
      <c r="C25" s="633"/>
    </row>
    <row r="26" spans="1:6" ht="12" x14ac:dyDescent="0.2">
      <c r="A26" s="281">
        <v>6</v>
      </c>
      <c r="B26" s="97"/>
      <c r="C26" s="633"/>
    </row>
    <row r="27" spans="1:6" ht="12" x14ac:dyDescent="0.2">
      <c r="A27" s="281">
        <v>7</v>
      </c>
      <c r="B27" s="97"/>
      <c r="C27" s="633"/>
    </row>
    <row r="28" spans="1:6" ht="12" x14ac:dyDescent="0.2">
      <c r="A28" s="281">
        <v>8</v>
      </c>
      <c r="B28" s="97"/>
      <c r="C28" s="633"/>
    </row>
    <row r="29" spans="1:6" ht="12" x14ac:dyDescent="0.2">
      <c r="A29" s="281">
        <v>9</v>
      </c>
      <c r="B29" s="97"/>
      <c r="C29" s="633"/>
    </row>
    <row r="30" spans="1:6" ht="12" x14ac:dyDescent="0.2">
      <c r="A30" s="281">
        <v>10</v>
      </c>
      <c r="B30" s="97"/>
      <c r="C30" s="633"/>
    </row>
    <row r="31" spans="1:6" x14ac:dyDescent="0.2">
      <c r="A31" s="120"/>
    </row>
    <row r="32" spans="1:6" ht="12.75" x14ac:dyDescent="0.2">
      <c r="B32" s="70"/>
    </row>
    <row r="33" spans="2:2" ht="12.75" x14ac:dyDescent="0.2">
      <c r="B33" s="70"/>
    </row>
    <row r="49" ht="2.25" customHeight="1" x14ac:dyDescent="0.2"/>
  </sheetData>
  <sheetProtection selectLockedCells="1" selectUnlockedCells="1"/>
  <phoneticPr fontId="29" type="noConversion"/>
  <printOptions horizontalCentered="1"/>
  <pageMargins left="0.19685039370078741" right="0.19685039370078741" top="0.19685039370078741" bottom="0.19685039370078741" header="0" footer="0"/>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09"/>
  <dimension ref="A1:E35"/>
  <sheetViews>
    <sheetView view="pageBreakPreview" zoomScaleNormal="100" zoomScaleSheetLayoutView="100" workbookViewId="0">
      <selection activeCell="C8" sqref="C8:C17"/>
    </sheetView>
  </sheetViews>
  <sheetFormatPr defaultColWidth="9.28515625" defaultRowHeight="11.25" x14ac:dyDescent="0.2"/>
  <cols>
    <col min="1" max="1" width="4.28515625" style="43" customWidth="1"/>
    <col min="2" max="2" width="74.7109375" style="43" bestFit="1" customWidth="1"/>
    <col min="3" max="3" width="16.140625" style="43" customWidth="1"/>
    <col min="4" max="16384" width="9.28515625" style="43"/>
  </cols>
  <sheetData>
    <row r="1" spans="1:5" x14ac:dyDescent="0.2">
      <c r="A1" s="19" t="s">
        <v>330</v>
      </c>
      <c r="B1" s="19"/>
      <c r="C1" s="71"/>
    </row>
    <row r="2" spans="1:5" ht="9.75" customHeight="1" thickBot="1" x14ac:dyDescent="0.25">
      <c r="A2" s="22"/>
      <c r="B2" s="23"/>
      <c r="C2" s="339" t="s">
        <v>103</v>
      </c>
    </row>
    <row r="3" spans="1:5" ht="9.75" hidden="1" customHeight="1" thickTop="1" x14ac:dyDescent="0.2">
      <c r="A3" s="328"/>
      <c r="B3" s="329"/>
      <c r="C3" s="330"/>
    </row>
    <row r="4" spans="1:5" ht="9.75" hidden="1" customHeight="1" x14ac:dyDescent="0.2">
      <c r="A4" s="328"/>
      <c r="B4" s="329"/>
      <c r="C4" s="330"/>
    </row>
    <row r="5" spans="1:5" ht="9.75" hidden="1" customHeight="1" x14ac:dyDescent="0.2">
      <c r="A5" s="328"/>
      <c r="B5" s="329"/>
      <c r="C5" s="330"/>
    </row>
    <row r="6" spans="1:5" ht="11.65" hidden="1" customHeight="1" x14ac:dyDescent="0.2">
      <c r="A6" s="19"/>
      <c r="B6" s="19"/>
      <c r="C6" s="19"/>
    </row>
    <row r="7" spans="1:5" ht="11.25" customHeight="1" thickTop="1" x14ac:dyDescent="0.2">
      <c r="A7" s="30" t="s">
        <v>1079</v>
      </c>
      <c r="B7" s="28"/>
      <c r="C7" s="234"/>
      <c r="E7" s="306"/>
    </row>
    <row r="8" spans="1:5" ht="12" x14ac:dyDescent="0.2">
      <c r="A8" s="91">
        <v>1</v>
      </c>
      <c r="B8" s="35" t="s">
        <v>1078</v>
      </c>
      <c r="C8" s="676"/>
      <c r="E8" s="306"/>
    </row>
    <row r="9" spans="1:5" ht="12" x14ac:dyDescent="0.2">
      <c r="A9" s="91">
        <v>2</v>
      </c>
      <c r="B9" s="35" t="s">
        <v>1080</v>
      </c>
      <c r="C9" s="676"/>
      <c r="E9" s="306"/>
    </row>
    <row r="10" spans="1:5" ht="12" x14ac:dyDescent="0.2">
      <c r="A10" s="91">
        <v>3</v>
      </c>
      <c r="B10" s="35" t="s">
        <v>1083</v>
      </c>
      <c r="C10" s="676"/>
      <c r="E10" s="306"/>
    </row>
    <row r="11" spans="1:5" ht="12" x14ac:dyDescent="0.2">
      <c r="A11" s="91" t="s">
        <v>117</v>
      </c>
      <c r="B11" s="35" t="s">
        <v>1082</v>
      </c>
      <c r="C11" s="676"/>
      <c r="E11" s="306"/>
    </row>
    <row r="12" spans="1:5" ht="12" x14ac:dyDescent="0.2">
      <c r="A12" s="91" t="s">
        <v>119</v>
      </c>
      <c r="B12" s="35" t="s">
        <v>1081</v>
      </c>
      <c r="C12" s="676"/>
      <c r="E12" s="306"/>
    </row>
    <row r="13" spans="1:5" ht="10.5" customHeight="1" x14ac:dyDescent="0.2">
      <c r="A13" s="91">
        <v>4</v>
      </c>
      <c r="B13" s="205" t="s">
        <v>1563</v>
      </c>
      <c r="C13" s="676"/>
      <c r="E13" s="306"/>
    </row>
    <row r="14" spans="1:5" ht="12" x14ac:dyDescent="0.2">
      <c r="A14" s="91">
        <v>5</v>
      </c>
      <c r="B14" s="35" t="s">
        <v>1084</v>
      </c>
      <c r="C14" s="676"/>
      <c r="E14" s="306"/>
    </row>
    <row r="15" spans="1:5" ht="12" x14ac:dyDescent="0.2">
      <c r="A15" s="91" t="s">
        <v>117</v>
      </c>
      <c r="B15" s="35" t="s">
        <v>1085</v>
      </c>
      <c r="C15" s="676"/>
      <c r="E15" s="306"/>
    </row>
    <row r="16" spans="1:5" ht="12" x14ac:dyDescent="0.2">
      <c r="A16" s="91" t="s">
        <v>119</v>
      </c>
      <c r="B16" s="35" t="s">
        <v>336</v>
      </c>
      <c r="C16" s="676"/>
    </row>
    <row r="17" spans="1:3" ht="12" x14ac:dyDescent="0.2">
      <c r="A17" s="91" t="s">
        <v>337</v>
      </c>
      <c r="B17" s="35" t="s">
        <v>338</v>
      </c>
      <c r="C17" s="676"/>
    </row>
    <row r="18" spans="1:3" x14ac:dyDescent="0.2">
      <c r="A18" s="121"/>
    </row>
    <row r="19" spans="1:3" x14ac:dyDescent="0.2">
      <c r="A19" s="121"/>
    </row>
    <row r="28" spans="1:3" ht="12.75" x14ac:dyDescent="0.2">
      <c r="C28" s="70"/>
    </row>
    <row r="35" ht="2.25" customHeight="1" x14ac:dyDescent="0.2"/>
  </sheetData>
  <sheetProtection selectLockedCells="1" selectUnlockedCells="1"/>
  <pageMargins left="0.7" right="0.7" top="0.75" bottom="0.75" header="0.3" footer="0.3"/>
  <pageSetup paperSize="9" scale="8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0"/>
  <dimension ref="A1:Y1071"/>
  <sheetViews>
    <sheetView view="pageBreakPreview" topLeftCell="E2" zoomScale="90" zoomScaleNormal="85" zoomScaleSheetLayoutView="90" workbookViewId="0">
      <selection activeCell="G8" sqref="G8:V8"/>
    </sheetView>
  </sheetViews>
  <sheetFormatPr defaultColWidth="8.7109375" defaultRowHeight="11.25" x14ac:dyDescent="0.2"/>
  <cols>
    <col min="1" max="1" width="4.7109375" style="127" customWidth="1"/>
    <col min="2" max="2" width="16.28515625" style="127" bestFit="1" customWidth="1"/>
    <col min="3" max="3" width="20.85546875" style="127" bestFit="1" customWidth="1"/>
    <col min="4" max="5" width="21.5703125" style="127" customWidth="1"/>
    <col min="6" max="6" width="19.85546875" style="127" customWidth="1"/>
    <col min="7" max="7" width="22.42578125" style="127" customWidth="1"/>
    <col min="8" max="8" width="11.7109375" style="127" customWidth="1"/>
    <col min="9" max="9" width="12.28515625" style="127" bestFit="1" customWidth="1"/>
    <col min="10" max="10" width="11.85546875" style="127" customWidth="1"/>
    <col min="11" max="11" width="10.42578125" style="127" customWidth="1"/>
    <col min="12" max="12" width="23.28515625" style="127" customWidth="1"/>
    <col min="13" max="13" width="10.28515625" style="127" customWidth="1"/>
    <col min="14" max="14" width="12.28515625" style="127" bestFit="1" customWidth="1"/>
    <col min="15" max="15" width="11.5703125" style="127" customWidth="1"/>
    <col min="16" max="16" width="16.85546875" style="127" customWidth="1"/>
    <col min="17" max="17" width="13.140625" style="127" bestFit="1" customWidth="1"/>
    <col min="18" max="18" width="18" style="127" customWidth="1"/>
    <col min="19" max="19" width="13.5703125" style="127" customWidth="1"/>
    <col min="20" max="20" width="14.28515625" style="127" customWidth="1"/>
    <col min="21" max="21" width="16.140625" style="127" customWidth="1"/>
    <col min="22" max="22" width="13.7109375" style="127" customWidth="1"/>
    <col min="23" max="23" width="16.5703125" style="127" bestFit="1" customWidth="1"/>
    <col min="24" max="36" width="8.7109375" style="127"/>
    <col min="37" max="44" width="8.7109375" style="127" customWidth="1"/>
    <col min="45" max="16384" width="8.7109375" style="127"/>
  </cols>
  <sheetData>
    <row r="1" spans="1:25" hidden="1" x14ac:dyDescent="0.2"/>
    <row r="2" spans="1:25" x14ac:dyDescent="0.2">
      <c r="A2" s="122" t="s">
        <v>339</v>
      </c>
      <c r="B2" s="123"/>
      <c r="C2" s="123"/>
      <c r="D2" s="123"/>
      <c r="E2" s="123"/>
      <c r="F2" s="123"/>
      <c r="G2" s="123"/>
      <c r="H2" s="123"/>
      <c r="I2" s="123"/>
      <c r="J2" s="123"/>
      <c r="K2" s="123"/>
      <c r="L2" s="123"/>
      <c r="M2" s="123"/>
      <c r="N2" s="123"/>
      <c r="O2" s="123"/>
      <c r="P2" s="123"/>
      <c r="Q2" s="124"/>
      <c r="R2" s="124"/>
      <c r="S2" s="124"/>
      <c r="T2" s="124"/>
      <c r="U2" s="125"/>
      <c r="V2" s="125"/>
      <c r="W2" s="125"/>
      <c r="X2" s="126"/>
      <c r="Y2" s="126"/>
    </row>
    <row r="3" spans="1:25" ht="12" thickBot="1" x14ac:dyDescent="0.25">
      <c r="A3" s="128"/>
      <c r="B3" s="128"/>
      <c r="C3" s="128"/>
      <c r="D3" s="128"/>
      <c r="E3" s="128"/>
      <c r="F3" s="128"/>
      <c r="G3" s="128"/>
      <c r="H3" s="128"/>
      <c r="I3" s="128"/>
      <c r="J3" s="128"/>
      <c r="K3" s="128"/>
      <c r="L3" s="128"/>
      <c r="M3" s="128"/>
      <c r="N3" s="128"/>
      <c r="O3" s="128"/>
      <c r="P3" s="128"/>
      <c r="Q3" s="128"/>
      <c r="R3" s="128"/>
      <c r="S3" s="128"/>
      <c r="T3" s="128"/>
      <c r="U3" s="128"/>
      <c r="V3" s="128"/>
      <c r="W3" s="502" t="s">
        <v>103</v>
      </c>
      <c r="X3" s="126"/>
      <c r="Y3" s="126"/>
    </row>
    <row r="4" spans="1:25" ht="12.6" customHeight="1" thickTop="1" x14ac:dyDescent="0.2">
      <c r="A4" s="290"/>
      <c r="B4" s="290"/>
      <c r="C4" s="290"/>
      <c r="D4" s="290"/>
      <c r="E4" s="290"/>
      <c r="F4" s="290"/>
      <c r="G4" s="290"/>
      <c r="H4" s="290"/>
      <c r="I4" s="290"/>
      <c r="J4" s="290"/>
      <c r="K4" s="290"/>
      <c r="L4" s="290"/>
      <c r="M4" s="290"/>
      <c r="N4" s="290"/>
      <c r="O4" s="290"/>
      <c r="P4" s="290"/>
      <c r="Q4" s="290"/>
      <c r="R4" s="290"/>
      <c r="S4" s="290"/>
      <c r="T4" s="290"/>
      <c r="U4" s="290"/>
      <c r="V4" s="290"/>
      <c r="W4" s="290"/>
    </row>
    <row r="5" spans="1:25" ht="12.75" customHeight="1" x14ac:dyDescent="0.2">
      <c r="A5" s="1219" t="s">
        <v>340</v>
      </c>
      <c r="B5" s="1219" t="s">
        <v>341</v>
      </c>
      <c r="C5" s="1219" t="s">
        <v>1504</v>
      </c>
      <c r="D5" s="1219" t="s">
        <v>342</v>
      </c>
      <c r="E5" s="1219" t="s">
        <v>343</v>
      </c>
      <c r="F5" s="1220" t="s">
        <v>344</v>
      </c>
      <c r="G5" s="1218" t="s">
        <v>1058</v>
      </c>
      <c r="H5" s="1221" t="s">
        <v>345</v>
      </c>
      <c r="I5" s="1221"/>
      <c r="J5" s="1221"/>
      <c r="K5" s="1221"/>
      <c r="L5" s="1221" t="s">
        <v>346</v>
      </c>
      <c r="M5" s="1221"/>
      <c r="N5" s="1221"/>
      <c r="O5" s="1221"/>
      <c r="P5" s="1221"/>
      <c r="Q5" s="1221" t="s">
        <v>183</v>
      </c>
      <c r="R5" s="1221"/>
      <c r="S5" s="1221"/>
      <c r="T5" s="1221"/>
      <c r="U5" s="1221"/>
      <c r="V5" s="1221"/>
      <c r="W5" s="1218" t="s">
        <v>1060</v>
      </c>
      <c r="X5" s="126"/>
      <c r="Y5" s="126"/>
    </row>
    <row r="6" spans="1:25" s="130" customFormat="1" ht="67.5" customHeight="1" x14ac:dyDescent="0.2">
      <c r="A6" s="1219"/>
      <c r="B6" s="1219"/>
      <c r="C6" s="1219"/>
      <c r="D6" s="1219"/>
      <c r="E6" s="1219"/>
      <c r="F6" s="1220"/>
      <c r="G6" s="1218"/>
      <c r="H6" s="1218" t="s">
        <v>348</v>
      </c>
      <c r="I6" s="1218" t="s">
        <v>349</v>
      </c>
      <c r="J6" s="1221" t="s">
        <v>350</v>
      </c>
      <c r="K6" s="1221"/>
      <c r="L6" s="1218" t="s">
        <v>347</v>
      </c>
      <c r="M6" s="1218" t="s">
        <v>348</v>
      </c>
      <c r="N6" s="1218" t="s">
        <v>349</v>
      </c>
      <c r="O6" s="1221" t="s">
        <v>350</v>
      </c>
      <c r="P6" s="1221"/>
      <c r="Q6" s="1218" t="s">
        <v>1261</v>
      </c>
      <c r="R6" s="1218" t="s">
        <v>1059</v>
      </c>
      <c r="S6" s="1218" t="s">
        <v>348</v>
      </c>
      <c r="T6" s="1218" t="s">
        <v>349</v>
      </c>
      <c r="U6" s="1218" t="s">
        <v>350</v>
      </c>
      <c r="V6" s="1218"/>
      <c r="W6" s="1218"/>
      <c r="X6" s="129"/>
      <c r="Y6" s="129"/>
    </row>
    <row r="7" spans="1:25" s="130" customFormat="1" ht="75" customHeight="1" x14ac:dyDescent="0.2">
      <c r="A7" s="1219"/>
      <c r="B7" s="1219"/>
      <c r="C7" s="1219"/>
      <c r="D7" s="1219"/>
      <c r="E7" s="1219"/>
      <c r="F7" s="1220"/>
      <c r="G7" s="1218"/>
      <c r="H7" s="1218"/>
      <c r="I7" s="1218"/>
      <c r="J7" s="327" t="s">
        <v>351</v>
      </c>
      <c r="K7" s="327" t="s">
        <v>352</v>
      </c>
      <c r="L7" s="1218"/>
      <c r="M7" s="1218"/>
      <c r="N7" s="1218"/>
      <c r="O7" s="327" t="s">
        <v>351</v>
      </c>
      <c r="P7" s="327" t="s">
        <v>353</v>
      </c>
      <c r="Q7" s="1218"/>
      <c r="R7" s="1218"/>
      <c r="S7" s="1218"/>
      <c r="T7" s="1218"/>
      <c r="U7" s="327" t="s">
        <v>351</v>
      </c>
      <c r="V7" s="327" t="s">
        <v>353</v>
      </c>
      <c r="W7" s="1218"/>
      <c r="X7" s="129"/>
      <c r="Y7" s="129"/>
    </row>
    <row r="8" spans="1:25" ht="12" x14ac:dyDescent="0.2">
      <c r="A8" s="279">
        <v>1</v>
      </c>
      <c r="B8" s="576"/>
      <c r="C8" s="577"/>
      <c r="D8" s="577"/>
      <c r="E8" s="577"/>
      <c r="F8" s="577"/>
      <c r="G8" s="622"/>
      <c r="H8" s="622"/>
      <c r="I8" s="622"/>
      <c r="J8" s="622"/>
      <c r="K8" s="622"/>
      <c r="L8" s="622"/>
      <c r="M8" s="622"/>
      <c r="N8" s="622"/>
      <c r="O8" s="622"/>
      <c r="P8" s="622"/>
      <c r="Q8" s="677"/>
      <c r="R8" s="622"/>
      <c r="S8" s="622"/>
      <c r="T8" s="622"/>
      <c r="U8" s="622"/>
      <c r="V8" s="622"/>
      <c r="W8" s="576"/>
      <c r="X8" s="126"/>
      <c r="Y8" s="126"/>
    </row>
    <row r="9" spans="1:25" ht="12" x14ac:dyDescent="0.2">
      <c r="A9" s="280">
        <v>2</v>
      </c>
      <c r="B9" s="220"/>
      <c r="C9" s="220"/>
      <c r="D9" s="220"/>
      <c r="E9" s="512"/>
      <c r="F9" s="512"/>
      <c r="G9" s="238"/>
      <c r="H9" s="238"/>
      <c r="I9" s="238"/>
      <c r="J9" s="238"/>
      <c r="K9" s="238"/>
      <c r="L9" s="238"/>
      <c r="M9" s="238"/>
      <c r="N9" s="238"/>
      <c r="O9" s="238"/>
      <c r="P9" s="238"/>
      <c r="R9" s="238"/>
      <c r="S9" s="238"/>
      <c r="T9" s="238"/>
      <c r="U9" s="238"/>
      <c r="V9" s="238"/>
      <c r="W9" s="220"/>
      <c r="X9" s="126"/>
      <c r="Y9" s="126"/>
    </row>
    <row r="10" spans="1:25" ht="12" x14ac:dyDescent="0.2">
      <c r="A10" s="280">
        <v>3</v>
      </c>
      <c r="B10" s="220"/>
      <c r="C10" s="220"/>
      <c r="D10" s="220"/>
      <c r="E10" s="512"/>
      <c r="F10" s="512"/>
      <c r="G10" s="238"/>
      <c r="H10" s="238"/>
      <c r="I10" s="238"/>
      <c r="J10" s="238"/>
      <c r="K10" s="238"/>
      <c r="L10" s="238"/>
      <c r="M10" s="238"/>
      <c r="N10" s="238"/>
      <c r="O10" s="238"/>
      <c r="P10" s="238"/>
      <c r="R10" s="238"/>
      <c r="S10" s="238"/>
      <c r="T10" s="238"/>
      <c r="U10" s="238"/>
      <c r="V10" s="238"/>
      <c r="W10" s="220"/>
      <c r="X10" s="126"/>
      <c r="Y10" s="126"/>
    </row>
    <row r="11" spans="1:25" ht="12" x14ac:dyDescent="0.2">
      <c r="A11" s="280">
        <v>4</v>
      </c>
      <c r="B11" s="220"/>
      <c r="C11" s="220"/>
      <c r="D11" s="220"/>
      <c r="E11" s="512"/>
      <c r="F11" s="512"/>
      <c r="G11" s="238"/>
      <c r="H11" s="238"/>
      <c r="I11" s="238"/>
      <c r="J11" s="238"/>
      <c r="K11" s="238"/>
      <c r="L11" s="238"/>
      <c r="M11" s="238"/>
      <c r="N11" s="238"/>
      <c r="O11" s="238"/>
      <c r="P11" s="238"/>
      <c r="R11" s="238"/>
      <c r="S11" s="238"/>
      <c r="T11" s="238"/>
      <c r="U11" s="238"/>
      <c r="V11" s="238"/>
      <c r="W11" s="220"/>
      <c r="X11" s="126"/>
      <c r="Y11" s="126"/>
    </row>
    <row r="12" spans="1:25" ht="12" x14ac:dyDescent="0.2">
      <c r="A12" s="280">
        <v>5</v>
      </c>
      <c r="B12" s="220"/>
      <c r="C12" s="220"/>
      <c r="D12" s="220"/>
      <c r="E12" s="512"/>
      <c r="F12" s="512"/>
      <c r="G12" s="238"/>
      <c r="H12" s="238"/>
      <c r="I12" s="238"/>
      <c r="J12" s="238"/>
      <c r="K12" s="238"/>
      <c r="L12" s="238"/>
      <c r="M12" s="238"/>
      <c r="N12" s="238"/>
      <c r="O12" s="238"/>
      <c r="P12" s="238"/>
      <c r="R12" s="238"/>
      <c r="S12" s="238"/>
      <c r="T12" s="238"/>
      <c r="U12" s="238"/>
      <c r="V12" s="238"/>
      <c r="W12" s="220"/>
      <c r="X12" s="126"/>
      <c r="Y12" s="126"/>
    </row>
    <row r="13" spans="1:25" ht="12" x14ac:dyDescent="0.2">
      <c r="A13" s="280">
        <v>6</v>
      </c>
      <c r="B13" s="220"/>
      <c r="C13" s="220"/>
      <c r="D13" s="220"/>
      <c r="E13" s="512"/>
      <c r="F13" s="512"/>
      <c r="G13" s="238"/>
      <c r="H13" s="238"/>
      <c r="I13" s="238"/>
      <c r="J13" s="238"/>
      <c r="K13" s="238"/>
      <c r="L13" s="238"/>
      <c r="M13" s="238"/>
      <c r="N13" s="238"/>
      <c r="O13" s="238"/>
      <c r="P13" s="238"/>
      <c r="R13" s="238"/>
      <c r="S13" s="238"/>
      <c r="T13" s="238"/>
      <c r="U13" s="238"/>
      <c r="V13" s="238"/>
      <c r="W13" s="220"/>
      <c r="X13" s="126"/>
      <c r="Y13" s="126"/>
    </row>
    <row r="14" spans="1:25" ht="12" x14ac:dyDescent="0.2">
      <c r="A14" s="280">
        <v>7</v>
      </c>
      <c r="B14" s="220"/>
      <c r="C14" s="220"/>
      <c r="D14" s="220"/>
      <c r="E14" s="512"/>
      <c r="F14" s="512"/>
      <c r="G14" s="238"/>
      <c r="H14" s="238"/>
      <c r="I14" s="238"/>
      <c r="J14" s="238"/>
      <c r="K14" s="238"/>
      <c r="L14" s="238"/>
      <c r="M14" s="238"/>
      <c r="N14" s="238"/>
      <c r="O14" s="238"/>
      <c r="P14" s="238"/>
      <c r="R14" s="238"/>
      <c r="S14" s="238"/>
      <c r="T14" s="238"/>
      <c r="U14" s="238"/>
      <c r="V14" s="238"/>
      <c r="W14" s="220"/>
      <c r="X14" s="126"/>
      <c r="Y14" s="126"/>
    </row>
    <row r="15" spans="1:25" ht="12" x14ac:dyDescent="0.2">
      <c r="A15" s="280">
        <v>8</v>
      </c>
      <c r="B15" s="220"/>
      <c r="C15" s="220"/>
      <c r="D15" s="220"/>
      <c r="E15" s="512"/>
      <c r="F15" s="512"/>
      <c r="G15" s="238"/>
      <c r="H15" s="238"/>
      <c r="I15" s="238"/>
      <c r="J15" s="238"/>
      <c r="K15" s="238"/>
      <c r="L15" s="238"/>
      <c r="M15" s="238"/>
      <c r="N15" s="238"/>
      <c r="O15" s="238"/>
      <c r="P15" s="238"/>
      <c r="R15" s="238"/>
      <c r="S15" s="238"/>
      <c r="T15" s="238"/>
      <c r="U15" s="238"/>
      <c r="V15" s="238"/>
      <c r="W15" s="220"/>
      <c r="X15" s="126"/>
      <c r="Y15" s="126"/>
    </row>
    <row r="16" spans="1:25" ht="12" x14ac:dyDescent="0.2">
      <c r="A16" s="280">
        <v>9</v>
      </c>
      <c r="B16" s="220"/>
      <c r="C16" s="220"/>
      <c r="D16" s="220"/>
      <c r="E16" s="512"/>
      <c r="F16" s="512"/>
      <c r="G16" s="238"/>
      <c r="H16" s="238"/>
      <c r="I16" s="238"/>
      <c r="J16" s="238"/>
      <c r="K16" s="238"/>
      <c r="L16" s="238"/>
      <c r="M16" s="238"/>
      <c r="N16" s="238"/>
      <c r="O16" s="238"/>
      <c r="P16" s="238"/>
      <c r="R16" s="238"/>
      <c r="S16" s="238"/>
      <c r="T16" s="238"/>
      <c r="U16" s="238"/>
      <c r="V16" s="238"/>
      <c r="W16" s="220"/>
      <c r="X16" s="126"/>
      <c r="Y16" s="126"/>
    </row>
    <row r="17" spans="1:25" ht="12" x14ac:dyDescent="0.2">
      <c r="A17" s="280">
        <v>10</v>
      </c>
      <c r="B17" s="220"/>
      <c r="C17" s="220"/>
      <c r="D17" s="220"/>
      <c r="E17" s="512"/>
      <c r="F17" s="512"/>
      <c r="G17" s="238"/>
      <c r="H17" s="238"/>
      <c r="I17" s="238"/>
      <c r="J17" s="238"/>
      <c r="K17" s="238"/>
      <c r="L17" s="238"/>
      <c r="M17" s="238"/>
      <c r="N17" s="238"/>
      <c r="O17" s="238"/>
      <c r="P17" s="238"/>
      <c r="R17" s="238"/>
      <c r="S17" s="238"/>
      <c r="T17" s="238"/>
      <c r="U17" s="238"/>
      <c r="V17" s="238"/>
      <c r="W17" s="220"/>
      <c r="X17" s="126"/>
      <c r="Y17" s="126"/>
    </row>
    <row r="18" spans="1:25" ht="12" x14ac:dyDescent="0.2">
      <c r="A18" s="280">
        <v>11</v>
      </c>
      <c r="B18" s="220"/>
      <c r="C18" s="220"/>
      <c r="D18" s="220"/>
      <c r="E18" s="512"/>
      <c r="F18" s="512"/>
      <c r="G18" s="238"/>
      <c r="H18" s="238"/>
      <c r="I18" s="238"/>
      <c r="J18" s="238"/>
      <c r="K18" s="238"/>
      <c r="L18" s="238"/>
      <c r="M18" s="238"/>
      <c r="N18" s="238"/>
      <c r="O18" s="238"/>
      <c r="P18" s="238"/>
      <c r="R18" s="238"/>
      <c r="S18" s="238"/>
      <c r="T18" s="238"/>
      <c r="U18" s="238"/>
      <c r="V18" s="238"/>
      <c r="W18" s="220"/>
      <c r="X18" s="126"/>
      <c r="Y18" s="126"/>
    </row>
    <row r="19" spans="1:25" s="126" customFormat="1" x14ac:dyDescent="0.2">
      <c r="G19" s="513"/>
      <c r="H19" s="513"/>
      <c r="I19" s="513"/>
      <c r="J19" s="513"/>
      <c r="K19" s="513"/>
      <c r="L19" s="513"/>
      <c r="M19" s="513"/>
      <c r="N19" s="513"/>
      <c r="O19" s="513"/>
      <c r="P19" s="513"/>
      <c r="Q19" s="127"/>
    </row>
    <row r="20" spans="1:25" s="126" customFormat="1" x14ac:dyDescent="0.2"/>
    <row r="21" spans="1:25" s="126" customFormat="1" x14ac:dyDescent="0.2"/>
    <row r="22" spans="1:25" s="126" customFormat="1" x14ac:dyDescent="0.2"/>
    <row r="829" spans="2:4" ht="12.75" hidden="1" x14ac:dyDescent="0.2">
      <c r="B829" s="18" t="s">
        <v>471</v>
      </c>
      <c r="C829" s="127" t="s">
        <v>3</v>
      </c>
      <c r="D829" s="307" t="s">
        <v>354</v>
      </c>
    </row>
    <row r="830" spans="2:4" ht="12.75" hidden="1" x14ac:dyDescent="0.2">
      <c r="B830" s="18" t="s">
        <v>472</v>
      </c>
      <c r="C830" s="130" t="s">
        <v>2</v>
      </c>
      <c r="D830" s="220" t="s">
        <v>356</v>
      </c>
    </row>
    <row r="831" spans="2:4" ht="12.75" hidden="1" x14ac:dyDescent="0.2">
      <c r="B831" s="18" t="s">
        <v>473</v>
      </c>
      <c r="C831" s="130"/>
      <c r="D831" s="220" t="s">
        <v>357</v>
      </c>
    </row>
    <row r="832" spans="2:4" ht="12.75" hidden="1" x14ac:dyDescent="0.2">
      <c r="B832" s="18" t="s">
        <v>474</v>
      </c>
      <c r="D832" s="220" t="s">
        <v>358</v>
      </c>
    </row>
    <row r="833" spans="2:4" ht="12.75" hidden="1" x14ac:dyDescent="0.2">
      <c r="B833" s="18" t="s">
        <v>475</v>
      </c>
    </row>
    <row r="834" spans="2:4" ht="12.75" hidden="1" x14ac:dyDescent="0.2">
      <c r="B834" s="18" t="s">
        <v>476</v>
      </c>
    </row>
    <row r="835" spans="2:4" ht="12.75" hidden="1" x14ac:dyDescent="0.2">
      <c r="B835" s="18" t="s">
        <v>477</v>
      </c>
    </row>
    <row r="836" spans="2:4" ht="12.75" hidden="1" x14ac:dyDescent="0.2">
      <c r="B836" s="18" t="s">
        <v>478</v>
      </c>
    </row>
    <row r="837" spans="2:4" ht="12.75" hidden="1" x14ac:dyDescent="0.2">
      <c r="B837" s="18" t="s">
        <v>479</v>
      </c>
    </row>
    <row r="838" spans="2:4" ht="12.75" hidden="1" x14ac:dyDescent="0.2">
      <c r="B838" s="18" t="s">
        <v>480</v>
      </c>
    </row>
    <row r="839" spans="2:4" ht="12.75" hidden="1" x14ac:dyDescent="0.2">
      <c r="B839" s="18" t="s">
        <v>481</v>
      </c>
    </row>
    <row r="840" spans="2:4" ht="12.75" hidden="1" x14ac:dyDescent="0.2">
      <c r="B840" s="18" t="s">
        <v>482</v>
      </c>
    </row>
    <row r="841" spans="2:4" ht="12.75" hidden="1" x14ac:dyDescent="0.2">
      <c r="B841" s="18" t="s">
        <v>483</v>
      </c>
    </row>
    <row r="842" spans="2:4" ht="12.75" hidden="1" x14ac:dyDescent="0.2">
      <c r="B842" s="18" t="s">
        <v>878</v>
      </c>
    </row>
    <row r="843" spans="2:4" ht="12.75" hidden="1" x14ac:dyDescent="0.2">
      <c r="B843" s="18" t="s">
        <v>485</v>
      </c>
      <c r="C843" s="126"/>
      <c r="D843" s="126"/>
    </row>
    <row r="844" spans="2:4" ht="12.75" hidden="1" x14ac:dyDescent="0.2">
      <c r="B844" s="18" t="s">
        <v>484</v>
      </c>
      <c r="C844" s="126"/>
      <c r="D844" s="126"/>
    </row>
    <row r="845" spans="2:4" ht="12.75" hidden="1" x14ac:dyDescent="0.2">
      <c r="B845" s="18" t="s">
        <v>1086</v>
      </c>
      <c r="C845" s="126"/>
      <c r="D845" s="126"/>
    </row>
    <row r="846" spans="2:4" ht="12.75" hidden="1" x14ac:dyDescent="0.2">
      <c r="B846" s="18" t="s">
        <v>1087</v>
      </c>
      <c r="C846" s="126"/>
      <c r="D846" s="126"/>
    </row>
    <row r="847" spans="2:4" ht="12.75" hidden="1" x14ac:dyDescent="0.2">
      <c r="B847" s="18" t="s">
        <v>1095</v>
      </c>
    </row>
    <row r="848" spans="2:4" ht="12.75" hidden="1" x14ac:dyDescent="0.2">
      <c r="B848" s="18" t="s">
        <v>1096</v>
      </c>
    </row>
    <row r="849" spans="2:2" ht="12.75" hidden="1" x14ac:dyDescent="0.2">
      <c r="B849" s="18" t="s">
        <v>1097</v>
      </c>
    </row>
    <row r="850" spans="2:2" ht="12.75" hidden="1" x14ac:dyDescent="0.2">
      <c r="B850" s="18" t="s">
        <v>1098</v>
      </c>
    </row>
    <row r="851" spans="2:2" ht="12.75" hidden="1" x14ac:dyDescent="0.2">
      <c r="B851" s="18" t="s">
        <v>1099</v>
      </c>
    </row>
    <row r="852" spans="2:2" ht="12.75" hidden="1" x14ac:dyDescent="0.2">
      <c r="B852" s="18" t="s">
        <v>1100</v>
      </c>
    </row>
    <row r="853" spans="2:2" ht="12.75" hidden="1" x14ac:dyDescent="0.2">
      <c r="B853" s="18" t="s">
        <v>1101</v>
      </c>
    </row>
    <row r="854" spans="2:2" ht="12.75" hidden="1" x14ac:dyDescent="0.2">
      <c r="B854" s="18" t="s">
        <v>1102</v>
      </c>
    </row>
    <row r="855" spans="2:2" ht="12.75" hidden="1" x14ac:dyDescent="0.2">
      <c r="B855" s="18" t="s">
        <v>1103</v>
      </c>
    </row>
    <row r="856" spans="2:2" ht="12.75" hidden="1" x14ac:dyDescent="0.2">
      <c r="B856" s="18" t="s">
        <v>1104</v>
      </c>
    </row>
    <row r="857" spans="2:2" ht="12.75" hidden="1" x14ac:dyDescent="0.2">
      <c r="B857" s="18" t="s">
        <v>1105</v>
      </c>
    </row>
    <row r="858" spans="2:2" ht="12.75" hidden="1" x14ac:dyDescent="0.2">
      <c r="B858" s="18" t="s">
        <v>1106</v>
      </c>
    </row>
    <row r="859" spans="2:2" ht="12.75" hidden="1" x14ac:dyDescent="0.2">
      <c r="B859" s="18" t="s">
        <v>1107</v>
      </c>
    </row>
    <row r="860" spans="2:2" ht="12.75" hidden="1" x14ac:dyDescent="0.2">
      <c r="B860" s="18" t="s">
        <v>1108</v>
      </c>
    </row>
    <row r="861" spans="2:2" ht="12.75" hidden="1" x14ac:dyDescent="0.2">
      <c r="B861" s="18" t="s">
        <v>1109</v>
      </c>
    </row>
    <row r="862" spans="2:2" ht="12.75" hidden="1" x14ac:dyDescent="0.2">
      <c r="B862" s="18" t="s">
        <v>1110</v>
      </c>
    </row>
    <row r="863" spans="2:2" ht="12.75" hidden="1" x14ac:dyDescent="0.2">
      <c r="B863" s="18" t="s">
        <v>1111</v>
      </c>
    </row>
    <row r="864" spans="2:2" ht="12.75" hidden="1" x14ac:dyDescent="0.2">
      <c r="B864" s="18" t="s">
        <v>1112</v>
      </c>
    </row>
    <row r="865" spans="2:2" ht="12.75" hidden="1" x14ac:dyDescent="0.2">
      <c r="B865" s="18" t="s">
        <v>1113</v>
      </c>
    </row>
    <row r="866" spans="2:2" ht="12.75" hidden="1" x14ac:dyDescent="0.2">
      <c r="B866" s="18" t="s">
        <v>1114</v>
      </c>
    </row>
    <row r="867" spans="2:2" ht="12.75" hidden="1" x14ac:dyDescent="0.2">
      <c r="B867" s="18" t="s">
        <v>1115</v>
      </c>
    </row>
    <row r="868" spans="2:2" ht="12.75" hidden="1" x14ac:dyDescent="0.2">
      <c r="B868" s="18" t="s">
        <v>1116</v>
      </c>
    </row>
    <row r="869" spans="2:2" ht="12.75" hidden="1" x14ac:dyDescent="0.2">
      <c r="B869" s="18" t="s">
        <v>1117</v>
      </c>
    </row>
    <row r="870" spans="2:2" ht="12.75" hidden="1" x14ac:dyDescent="0.2">
      <c r="B870" s="18" t="s">
        <v>1118</v>
      </c>
    </row>
    <row r="871" spans="2:2" ht="12.75" hidden="1" x14ac:dyDescent="0.2">
      <c r="B871" s="18" t="s">
        <v>1119</v>
      </c>
    </row>
    <row r="872" spans="2:2" ht="12.75" hidden="1" x14ac:dyDescent="0.2">
      <c r="B872" s="18" t="s">
        <v>1120</v>
      </c>
    </row>
    <row r="873" spans="2:2" ht="12.75" hidden="1" x14ac:dyDescent="0.2">
      <c r="B873" s="18" t="s">
        <v>1121</v>
      </c>
    </row>
    <row r="874" spans="2:2" ht="12.75" hidden="1" x14ac:dyDescent="0.2">
      <c r="B874" s="18" t="s">
        <v>1122</v>
      </c>
    </row>
    <row r="875" spans="2:2" ht="12.75" hidden="1" x14ac:dyDescent="0.2">
      <c r="B875" s="18" t="s">
        <v>1123</v>
      </c>
    </row>
    <row r="876" spans="2:2" ht="12.75" hidden="1" x14ac:dyDescent="0.2">
      <c r="B876" s="18" t="s">
        <v>1124</v>
      </c>
    </row>
    <row r="877" spans="2:2" ht="12.75" hidden="1" x14ac:dyDescent="0.2">
      <c r="B877" s="18" t="s">
        <v>1125</v>
      </c>
    </row>
    <row r="878" spans="2:2" ht="12.75" hidden="1" x14ac:dyDescent="0.2">
      <c r="B878" s="18" t="s">
        <v>1126</v>
      </c>
    </row>
    <row r="879" spans="2:2" ht="12.75" hidden="1" x14ac:dyDescent="0.2">
      <c r="B879" s="18" t="s">
        <v>1127</v>
      </c>
    </row>
    <row r="880" spans="2:2" ht="12.75" hidden="1" x14ac:dyDescent="0.2">
      <c r="B880" s="18" t="s">
        <v>1128</v>
      </c>
    </row>
    <row r="881" spans="2:2" ht="12.75" hidden="1" x14ac:dyDescent="0.2">
      <c r="B881" s="18" t="s">
        <v>1129</v>
      </c>
    </row>
    <row r="882" spans="2:2" ht="12.75" hidden="1" x14ac:dyDescent="0.2">
      <c r="B882" s="18" t="s">
        <v>1130</v>
      </c>
    </row>
    <row r="883" spans="2:2" ht="12.75" hidden="1" x14ac:dyDescent="0.2">
      <c r="B883" s="18" t="s">
        <v>557</v>
      </c>
    </row>
    <row r="884" spans="2:2" ht="12.75" hidden="1" x14ac:dyDescent="0.2">
      <c r="B884" s="18" t="s">
        <v>558</v>
      </c>
    </row>
    <row r="885" spans="2:2" ht="12.75" hidden="1" x14ac:dyDescent="0.2">
      <c r="B885" s="18" t="s">
        <v>559</v>
      </c>
    </row>
    <row r="886" spans="2:2" ht="12.75" hidden="1" x14ac:dyDescent="0.2">
      <c r="B886" s="18" t="s">
        <v>560</v>
      </c>
    </row>
    <row r="887" spans="2:2" ht="12.75" hidden="1" x14ac:dyDescent="0.2">
      <c r="B887" s="18" t="s">
        <v>561</v>
      </c>
    </row>
    <row r="888" spans="2:2" ht="12.75" hidden="1" x14ac:dyDescent="0.2">
      <c r="B888" s="18" t="s">
        <v>562</v>
      </c>
    </row>
    <row r="889" spans="2:2" ht="12.75" hidden="1" x14ac:dyDescent="0.2">
      <c r="B889" s="18" t="s">
        <v>563</v>
      </c>
    </row>
    <row r="890" spans="2:2" ht="12.75" hidden="1" x14ac:dyDescent="0.2">
      <c r="B890" s="18" t="s">
        <v>564</v>
      </c>
    </row>
    <row r="891" spans="2:2" ht="12.75" hidden="1" x14ac:dyDescent="0.2">
      <c r="B891" s="18" t="s">
        <v>565</v>
      </c>
    </row>
    <row r="892" spans="2:2" ht="12.75" hidden="1" x14ac:dyDescent="0.2">
      <c r="B892" s="18" t="s">
        <v>1131</v>
      </c>
    </row>
    <row r="893" spans="2:2" ht="12.75" hidden="1" x14ac:dyDescent="0.2">
      <c r="B893" s="18" t="s">
        <v>1132</v>
      </c>
    </row>
    <row r="894" spans="2:2" ht="12.75" hidden="1" x14ac:dyDescent="0.2">
      <c r="B894" s="18" t="s">
        <v>1133</v>
      </c>
    </row>
    <row r="895" spans="2:2" ht="12.75" hidden="1" x14ac:dyDescent="0.2">
      <c r="B895" s="18" t="s">
        <v>1134</v>
      </c>
    </row>
    <row r="896" spans="2:2" ht="12.75" hidden="1" x14ac:dyDescent="0.2">
      <c r="B896" s="18" t="s">
        <v>1135</v>
      </c>
    </row>
    <row r="897" spans="2:2" ht="12.75" hidden="1" x14ac:dyDescent="0.2">
      <c r="B897" s="18" t="s">
        <v>1136</v>
      </c>
    </row>
    <row r="898" spans="2:2" ht="12.75" hidden="1" x14ac:dyDescent="0.2">
      <c r="B898" s="18" t="s">
        <v>1137</v>
      </c>
    </row>
    <row r="899" spans="2:2" ht="12.75" hidden="1" x14ac:dyDescent="0.2">
      <c r="B899" s="18" t="s">
        <v>1138</v>
      </c>
    </row>
    <row r="900" spans="2:2" ht="12.75" hidden="1" x14ac:dyDescent="0.2">
      <c r="B900" s="18" t="s">
        <v>1139</v>
      </c>
    </row>
    <row r="901" spans="2:2" ht="12.75" hidden="1" x14ac:dyDescent="0.2">
      <c r="B901" s="18" t="s">
        <v>1140</v>
      </c>
    </row>
    <row r="902" spans="2:2" ht="12.75" hidden="1" x14ac:dyDescent="0.2">
      <c r="B902" s="18" t="s">
        <v>1141</v>
      </c>
    </row>
    <row r="903" spans="2:2" ht="12.75" hidden="1" x14ac:dyDescent="0.2">
      <c r="B903" s="18" t="s">
        <v>1142</v>
      </c>
    </row>
    <row r="904" spans="2:2" ht="12.75" hidden="1" x14ac:dyDescent="0.2">
      <c r="B904" s="18" t="s">
        <v>1143</v>
      </c>
    </row>
    <row r="905" spans="2:2" ht="12.75" hidden="1" x14ac:dyDescent="0.2">
      <c r="B905" s="18" t="s">
        <v>1144</v>
      </c>
    </row>
    <row r="906" spans="2:2" ht="12.75" hidden="1" x14ac:dyDescent="0.2">
      <c r="B906" s="18" t="s">
        <v>1145</v>
      </c>
    </row>
    <row r="907" spans="2:2" ht="12.75" hidden="1" x14ac:dyDescent="0.2">
      <c r="B907" s="18" t="s">
        <v>1146</v>
      </c>
    </row>
    <row r="908" spans="2:2" ht="12.75" hidden="1" x14ac:dyDescent="0.2">
      <c r="B908" s="18" t="s">
        <v>566</v>
      </c>
    </row>
    <row r="909" spans="2:2" ht="12.75" hidden="1" x14ac:dyDescent="0.2">
      <c r="B909" s="18" t="s">
        <v>488</v>
      </c>
    </row>
    <row r="910" spans="2:2" ht="12.75" hidden="1" x14ac:dyDescent="0.2">
      <c r="B910" s="18" t="s">
        <v>489</v>
      </c>
    </row>
    <row r="911" spans="2:2" ht="12.75" hidden="1" x14ac:dyDescent="0.2">
      <c r="B911" s="18" t="s">
        <v>487</v>
      </c>
    </row>
    <row r="912" spans="2:2" ht="12.75" hidden="1" x14ac:dyDescent="0.2">
      <c r="B912" s="18" t="s">
        <v>567</v>
      </c>
    </row>
    <row r="913" spans="2:2" ht="12.75" hidden="1" x14ac:dyDescent="0.2">
      <c r="B913" s="18" t="s">
        <v>490</v>
      </c>
    </row>
    <row r="914" spans="2:2" ht="12.75" hidden="1" x14ac:dyDescent="0.2">
      <c r="B914" s="18" t="s">
        <v>491</v>
      </c>
    </row>
    <row r="915" spans="2:2" ht="12.75" hidden="1" x14ac:dyDescent="0.2">
      <c r="B915" s="18" t="s">
        <v>1147</v>
      </c>
    </row>
    <row r="916" spans="2:2" ht="12.75" hidden="1" x14ac:dyDescent="0.2">
      <c r="B916" s="18" t="s">
        <v>1148</v>
      </c>
    </row>
    <row r="917" spans="2:2" ht="12.75" hidden="1" x14ac:dyDescent="0.2">
      <c r="B917" s="18" t="s">
        <v>492</v>
      </c>
    </row>
    <row r="918" spans="2:2" ht="12.75" hidden="1" x14ac:dyDescent="0.2">
      <c r="B918" s="18" t="s">
        <v>493</v>
      </c>
    </row>
    <row r="919" spans="2:2" ht="12.75" hidden="1" x14ac:dyDescent="0.2">
      <c r="B919" s="18" t="s">
        <v>494</v>
      </c>
    </row>
    <row r="920" spans="2:2" ht="12.75" hidden="1" x14ac:dyDescent="0.2">
      <c r="B920" s="18" t="s">
        <v>495</v>
      </c>
    </row>
    <row r="921" spans="2:2" ht="12.75" hidden="1" x14ac:dyDescent="0.2">
      <c r="B921" s="18" t="s">
        <v>496</v>
      </c>
    </row>
    <row r="922" spans="2:2" ht="12.75" hidden="1" x14ac:dyDescent="0.2">
      <c r="B922" s="18" t="s">
        <v>1149</v>
      </c>
    </row>
    <row r="923" spans="2:2" ht="12.75" hidden="1" x14ac:dyDescent="0.2">
      <c r="B923" s="18" t="s">
        <v>1150</v>
      </c>
    </row>
    <row r="924" spans="2:2" ht="12.75" hidden="1" x14ac:dyDescent="0.2">
      <c r="B924" s="18" t="s">
        <v>1528</v>
      </c>
    </row>
    <row r="925" spans="2:2" ht="12.75" hidden="1" x14ac:dyDescent="0.2">
      <c r="B925" s="18" t="s">
        <v>1151</v>
      </c>
    </row>
    <row r="926" spans="2:2" ht="12.75" hidden="1" x14ac:dyDescent="0.2">
      <c r="B926" s="18" t="s">
        <v>1152</v>
      </c>
    </row>
    <row r="927" spans="2:2" ht="12.75" hidden="1" x14ac:dyDescent="0.2">
      <c r="B927" s="18" t="s">
        <v>1153</v>
      </c>
    </row>
    <row r="928" spans="2:2" ht="12.75" hidden="1" x14ac:dyDescent="0.2">
      <c r="B928" s="18" t="s">
        <v>1154</v>
      </c>
    </row>
    <row r="929" spans="2:2" ht="12.75" hidden="1" x14ac:dyDescent="0.2">
      <c r="B929" s="18" t="s">
        <v>1155</v>
      </c>
    </row>
    <row r="930" spans="2:2" ht="12.75" hidden="1" x14ac:dyDescent="0.2">
      <c r="B930" s="18" t="s">
        <v>1156</v>
      </c>
    </row>
    <row r="931" spans="2:2" ht="12.75" hidden="1" x14ac:dyDescent="0.2">
      <c r="B931" s="18" t="s">
        <v>756</v>
      </c>
    </row>
    <row r="932" spans="2:2" ht="12.75" hidden="1" x14ac:dyDescent="0.2">
      <c r="B932" s="18" t="s">
        <v>497</v>
      </c>
    </row>
    <row r="933" spans="2:2" ht="12.75" hidden="1" x14ac:dyDescent="0.2">
      <c r="B933" s="18" t="s">
        <v>498</v>
      </c>
    </row>
    <row r="934" spans="2:2" ht="12.75" hidden="1" x14ac:dyDescent="0.2">
      <c r="B934" s="18" t="s">
        <v>499</v>
      </c>
    </row>
    <row r="935" spans="2:2" ht="12.75" hidden="1" x14ac:dyDescent="0.2">
      <c r="B935" s="18" t="s">
        <v>757</v>
      </c>
    </row>
    <row r="936" spans="2:2" ht="12.75" hidden="1" x14ac:dyDescent="0.2">
      <c r="B936" s="18" t="s">
        <v>758</v>
      </c>
    </row>
    <row r="937" spans="2:2" ht="12.75" hidden="1" x14ac:dyDescent="0.2">
      <c r="B937" s="18" t="s">
        <v>1157</v>
      </c>
    </row>
    <row r="938" spans="2:2" ht="12.75" hidden="1" x14ac:dyDescent="0.2">
      <c r="B938" s="18" t="s">
        <v>500</v>
      </c>
    </row>
    <row r="939" spans="2:2" ht="12.75" hidden="1" x14ac:dyDescent="0.2">
      <c r="B939" s="18" t="s">
        <v>1158</v>
      </c>
    </row>
    <row r="940" spans="2:2" ht="12.75" hidden="1" x14ac:dyDescent="0.2">
      <c r="B940" s="18" t="s">
        <v>1159</v>
      </c>
    </row>
    <row r="941" spans="2:2" ht="12.75" hidden="1" x14ac:dyDescent="0.2">
      <c r="B941" s="18" t="s">
        <v>1160</v>
      </c>
    </row>
    <row r="942" spans="2:2" ht="12.75" hidden="1" x14ac:dyDescent="0.2">
      <c r="B942" s="18" t="s">
        <v>501</v>
      </c>
    </row>
    <row r="943" spans="2:2" ht="12.75" hidden="1" x14ac:dyDescent="0.2">
      <c r="B943" s="18" t="s">
        <v>1161</v>
      </c>
    </row>
    <row r="944" spans="2:2" ht="12.75" hidden="1" x14ac:dyDescent="0.2">
      <c r="B944" s="18" t="s">
        <v>1162</v>
      </c>
    </row>
    <row r="945" spans="2:2" ht="12.75" hidden="1" x14ac:dyDescent="0.2">
      <c r="B945" s="18" t="s">
        <v>759</v>
      </c>
    </row>
    <row r="946" spans="2:2" ht="12.75" hidden="1" x14ac:dyDescent="0.2">
      <c r="B946" s="18" t="s">
        <v>760</v>
      </c>
    </row>
    <row r="947" spans="2:2" ht="12.75" hidden="1" x14ac:dyDescent="0.2">
      <c r="B947" s="18" t="s">
        <v>1163</v>
      </c>
    </row>
    <row r="948" spans="2:2" ht="12.75" hidden="1" x14ac:dyDescent="0.2">
      <c r="B948" s="18" t="s">
        <v>1164</v>
      </c>
    </row>
    <row r="949" spans="2:2" ht="12.75" hidden="1" x14ac:dyDescent="0.2">
      <c r="B949" s="18" t="s">
        <v>1165</v>
      </c>
    </row>
    <row r="950" spans="2:2" ht="12.75" hidden="1" x14ac:dyDescent="0.2">
      <c r="B950" s="18" t="s">
        <v>1166</v>
      </c>
    </row>
    <row r="951" spans="2:2" ht="12.75" hidden="1" x14ac:dyDescent="0.2">
      <c r="B951" s="18" t="s">
        <v>1167</v>
      </c>
    </row>
    <row r="952" spans="2:2" ht="12.75" hidden="1" x14ac:dyDescent="0.2">
      <c r="B952" s="18" t="s">
        <v>1168</v>
      </c>
    </row>
    <row r="953" spans="2:2" ht="12.75" hidden="1" x14ac:dyDescent="0.2">
      <c r="B953" s="18" t="s">
        <v>1169</v>
      </c>
    </row>
    <row r="954" spans="2:2" ht="12.75" hidden="1" x14ac:dyDescent="0.2">
      <c r="B954" s="18" t="s">
        <v>1170</v>
      </c>
    </row>
    <row r="955" spans="2:2" ht="12.75" hidden="1" x14ac:dyDescent="0.2">
      <c r="B955" s="18" t="s">
        <v>1171</v>
      </c>
    </row>
    <row r="956" spans="2:2" ht="12.75" hidden="1" x14ac:dyDescent="0.2">
      <c r="B956" s="18" t="s">
        <v>1172</v>
      </c>
    </row>
    <row r="957" spans="2:2" ht="12.75" hidden="1" x14ac:dyDescent="0.2">
      <c r="B957" s="18" t="s">
        <v>1173</v>
      </c>
    </row>
    <row r="958" spans="2:2" ht="12.75" hidden="1" x14ac:dyDescent="0.2">
      <c r="B958" s="18" t="s">
        <v>1174</v>
      </c>
    </row>
    <row r="959" spans="2:2" ht="12.75" hidden="1" x14ac:dyDescent="0.2">
      <c r="B959" s="18" t="s">
        <v>1175</v>
      </c>
    </row>
    <row r="960" spans="2:2" ht="12.75" hidden="1" x14ac:dyDescent="0.2">
      <c r="B960" s="18" t="s">
        <v>1176</v>
      </c>
    </row>
    <row r="961" spans="2:2" ht="12.75" hidden="1" x14ac:dyDescent="0.2">
      <c r="B961" s="18" t="s">
        <v>1177</v>
      </c>
    </row>
    <row r="962" spans="2:2" ht="12.75" hidden="1" x14ac:dyDescent="0.2">
      <c r="B962" s="18" t="s">
        <v>1178</v>
      </c>
    </row>
    <row r="963" spans="2:2" ht="12.75" hidden="1" x14ac:dyDescent="0.2">
      <c r="B963" s="18" t="s">
        <v>850</v>
      </c>
    </row>
    <row r="964" spans="2:2" ht="12.75" hidden="1" x14ac:dyDescent="0.2">
      <c r="B964" s="18" t="s">
        <v>851</v>
      </c>
    </row>
    <row r="965" spans="2:2" ht="12.75" hidden="1" x14ac:dyDescent="0.2">
      <c r="B965" s="18" t="s">
        <v>852</v>
      </c>
    </row>
    <row r="966" spans="2:2" ht="12.75" hidden="1" x14ac:dyDescent="0.2">
      <c r="B966" s="18" t="s">
        <v>853</v>
      </c>
    </row>
    <row r="967" spans="2:2" ht="12.75" hidden="1" x14ac:dyDescent="0.2">
      <c r="B967" s="18" t="s">
        <v>1179</v>
      </c>
    </row>
    <row r="968" spans="2:2" ht="12.75" hidden="1" x14ac:dyDescent="0.2">
      <c r="B968" s="18" t="s">
        <v>1180</v>
      </c>
    </row>
    <row r="969" spans="2:2" ht="12.75" hidden="1" x14ac:dyDescent="0.2">
      <c r="B969" s="18" t="s">
        <v>1181</v>
      </c>
    </row>
    <row r="970" spans="2:2" ht="12.75" hidden="1" x14ac:dyDescent="0.2">
      <c r="B970" s="18" t="s">
        <v>1182</v>
      </c>
    </row>
    <row r="971" spans="2:2" ht="12.75" hidden="1" x14ac:dyDescent="0.2">
      <c r="B971" s="18" t="s">
        <v>1183</v>
      </c>
    </row>
    <row r="972" spans="2:2" ht="12.75" hidden="1" x14ac:dyDescent="0.2">
      <c r="B972" s="18" t="s">
        <v>1184</v>
      </c>
    </row>
    <row r="973" spans="2:2" ht="12.75" hidden="1" x14ac:dyDescent="0.2">
      <c r="B973" s="18" t="s">
        <v>1185</v>
      </c>
    </row>
    <row r="974" spans="2:2" ht="12.75" hidden="1" x14ac:dyDescent="0.2">
      <c r="B974" s="18" t="s">
        <v>1186</v>
      </c>
    </row>
    <row r="975" spans="2:2" ht="12.75" hidden="1" x14ac:dyDescent="0.2">
      <c r="B975" s="18" t="s">
        <v>1187</v>
      </c>
    </row>
    <row r="976" spans="2:2" ht="12.75" hidden="1" x14ac:dyDescent="0.2">
      <c r="B976" s="18" t="s">
        <v>523</v>
      </c>
    </row>
    <row r="977" spans="2:2" ht="12.75" hidden="1" x14ac:dyDescent="0.2">
      <c r="B977" s="18" t="s">
        <v>1188</v>
      </c>
    </row>
    <row r="978" spans="2:2" ht="12.75" hidden="1" x14ac:dyDescent="0.2">
      <c r="B978" s="18" t="s">
        <v>1189</v>
      </c>
    </row>
    <row r="979" spans="2:2" ht="12.75" hidden="1" x14ac:dyDescent="0.2">
      <c r="B979" s="18" t="s">
        <v>522</v>
      </c>
    </row>
    <row r="980" spans="2:2" ht="12.75" hidden="1" x14ac:dyDescent="0.2">
      <c r="B980" s="18" t="s">
        <v>1190</v>
      </c>
    </row>
    <row r="981" spans="2:2" ht="12.75" hidden="1" x14ac:dyDescent="0.2">
      <c r="B981" s="18" t="s">
        <v>1191</v>
      </c>
    </row>
    <row r="982" spans="2:2" ht="12.75" hidden="1" x14ac:dyDescent="0.2">
      <c r="B982" s="18" t="s">
        <v>1192</v>
      </c>
    </row>
    <row r="983" spans="2:2" ht="12.75" hidden="1" x14ac:dyDescent="0.2">
      <c r="B983" s="18" t="s">
        <v>1193</v>
      </c>
    </row>
    <row r="984" spans="2:2" ht="12.75" hidden="1" x14ac:dyDescent="0.2">
      <c r="B984" s="18" t="s">
        <v>524</v>
      </c>
    </row>
    <row r="985" spans="2:2" ht="12.75" hidden="1" x14ac:dyDescent="0.2">
      <c r="B985" s="18" t="s">
        <v>1194</v>
      </c>
    </row>
    <row r="986" spans="2:2" ht="12.75" hidden="1" x14ac:dyDescent="0.2">
      <c r="B986" s="18" t="s">
        <v>1195</v>
      </c>
    </row>
    <row r="987" spans="2:2" ht="12.75" hidden="1" x14ac:dyDescent="0.2">
      <c r="B987" s="18" t="s">
        <v>1196</v>
      </c>
    </row>
    <row r="988" spans="2:2" ht="12.75" hidden="1" x14ac:dyDescent="0.2">
      <c r="B988" s="18" t="s">
        <v>1197</v>
      </c>
    </row>
    <row r="989" spans="2:2" ht="12.75" hidden="1" x14ac:dyDescent="0.2">
      <c r="B989" s="18" t="s">
        <v>1198</v>
      </c>
    </row>
    <row r="990" spans="2:2" ht="12.75" hidden="1" x14ac:dyDescent="0.2">
      <c r="B990" s="18" t="s">
        <v>854</v>
      </c>
    </row>
    <row r="991" spans="2:2" ht="12.75" hidden="1" x14ac:dyDescent="0.2">
      <c r="B991" s="18" t="s">
        <v>855</v>
      </c>
    </row>
    <row r="992" spans="2:2" ht="12.75" hidden="1" x14ac:dyDescent="0.2">
      <c r="B992" s="18" t="s">
        <v>1199</v>
      </c>
    </row>
    <row r="993" spans="2:2" ht="12.75" hidden="1" x14ac:dyDescent="0.2">
      <c r="B993" s="18" t="s">
        <v>1200</v>
      </c>
    </row>
    <row r="994" spans="2:2" ht="12.75" hidden="1" x14ac:dyDescent="0.2">
      <c r="B994" s="18" t="s">
        <v>1201</v>
      </c>
    </row>
    <row r="995" spans="2:2" ht="12.75" hidden="1" x14ac:dyDescent="0.2">
      <c r="B995" s="18" t="s">
        <v>1202</v>
      </c>
    </row>
    <row r="996" spans="2:2" ht="12.75" hidden="1" x14ac:dyDescent="0.2">
      <c r="B996" s="18" t="s">
        <v>1203</v>
      </c>
    </row>
    <row r="997" spans="2:2" ht="12.75" hidden="1" x14ac:dyDescent="0.2">
      <c r="B997" s="18" t="s">
        <v>1204</v>
      </c>
    </row>
    <row r="998" spans="2:2" ht="12.75" hidden="1" x14ac:dyDescent="0.2">
      <c r="B998" s="18" t="s">
        <v>1205</v>
      </c>
    </row>
    <row r="999" spans="2:2" ht="12.75" hidden="1" x14ac:dyDescent="0.2">
      <c r="B999" s="18" t="s">
        <v>531</v>
      </c>
    </row>
    <row r="1000" spans="2:2" ht="12.75" hidden="1" x14ac:dyDescent="0.2">
      <c r="B1000" s="18" t="s">
        <v>1206</v>
      </c>
    </row>
    <row r="1001" spans="2:2" ht="12.75" hidden="1" x14ac:dyDescent="0.2">
      <c r="B1001" s="18" t="s">
        <v>1207</v>
      </c>
    </row>
    <row r="1002" spans="2:2" ht="12.75" hidden="1" x14ac:dyDescent="0.2">
      <c r="B1002" s="18" t="s">
        <v>530</v>
      </c>
    </row>
    <row r="1003" spans="2:2" ht="12.75" hidden="1" x14ac:dyDescent="0.2">
      <c r="B1003" s="18" t="s">
        <v>1208</v>
      </c>
    </row>
    <row r="1004" spans="2:2" ht="12.75" hidden="1" x14ac:dyDescent="0.2">
      <c r="B1004" s="18" t="s">
        <v>1209</v>
      </c>
    </row>
    <row r="1005" spans="2:2" ht="12.75" hidden="1" x14ac:dyDescent="0.2">
      <c r="B1005" s="18" t="s">
        <v>1210</v>
      </c>
    </row>
    <row r="1006" spans="2:2" ht="12.75" hidden="1" x14ac:dyDescent="0.2">
      <c r="B1006" s="18" t="s">
        <v>1211</v>
      </c>
    </row>
    <row r="1007" spans="2:2" ht="12.75" hidden="1" x14ac:dyDescent="0.2">
      <c r="B1007" s="18" t="s">
        <v>1212</v>
      </c>
    </row>
    <row r="1008" spans="2:2" ht="12.75" hidden="1" x14ac:dyDescent="0.2">
      <c r="B1008" s="18" t="s">
        <v>1213</v>
      </c>
    </row>
    <row r="1009" spans="2:2" ht="12.75" hidden="1" x14ac:dyDescent="0.2">
      <c r="B1009" s="18" t="s">
        <v>1214</v>
      </c>
    </row>
    <row r="1010" spans="2:2" ht="12.75" hidden="1" x14ac:dyDescent="0.2">
      <c r="B1010" s="18" t="s">
        <v>1215</v>
      </c>
    </row>
    <row r="1011" spans="2:2" ht="12.75" hidden="1" x14ac:dyDescent="0.2">
      <c r="B1011" s="18" t="s">
        <v>1216</v>
      </c>
    </row>
    <row r="1012" spans="2:2" ht="12.75" hidden="1" x14ac:dyDescent="0.2">
      <c r="B1012" s="18" t="s">
        <v>1217</v>
      </c>
    </row>
    <row r="1013" spans="2:2" ht="12.75" hidden="1" x14ac:dyDescent="0.2">
      <c r="B1013" s="18" t="s">
        <v>1218</v>
      </c>
    </row>
    <row r="1014" spans="2:2" ht="12.75" hidden="1" x14ac:dyDescent="0.2">
      <c r="B1014" s="18" t="s">
        <v>1219</v>
      </c>
    </row>
    <row r="1015" spans="2:2" ht="12.75" hidden="1" x14ac:dyDescent="0.2">
      <c r="B1015" s="18" t="s">
        <v>597</v>
      </c>
    </row>
    <row r="1016" spans="2:2" ht="12.75" hidden="1" x14ac:dyDescent="0.2">
      <c r="B1016" s="18" t="s">
        <v>1220</v>
      </c>
    </row>
    <row r="1017" spans="2:2" ht="12.75" hidden="1" x14ac:dyDescent="0.2">
      <c r="B1017" s="18" t="s">
        <v>1221</v>
      </c>
    </row>
    <row r="1018" spans="2:2" ht="12.75" hidden="1" x14ac:dyDescent="0.2">
      <c r="B1018" s="18" t="s">
        <v>1222</v>
      </c>
    </row>
    <row r="1019" spans="2:2" ht="12.75" hidden="1" x14ac:dyDescent="0.2">
      <c r="B1019" s="18" t="s">
        <v>1223</v>
      </c>
    </row>
    <row r="1020" spans="2:2" ht="12.75" hidden="1" x14ac:dyDescent="0.2">
      <c r="B1020" s="18" t="s">
        <v>1224</v>
      </c>
    </row>
    <row r="1021" spans="2:2" ht="12.75" hidden="1" x14ac:dyDescent="0.2">
      <c r="B1021" s="18" t="s">
        <v>1225</v>
      </c>
    </row>
    <row r="1022" spans="2:2" ht="12.75" hidden="1" x14ac:dyDescent="0.2">
      <c r="B1022" s="18" t="s">
        <v>1226</v>
      </c>
    </row>
    <row r="1023" spans="2:2" ht="12.75" hidden="1" x14ac:dyDescent="0.2">
      <c r="B1023" s="18" t="s">
        <v>1227</v>
      </c>
    </row>
    <row r="1024" spans="2:2" ht="12.75" hidden="1" x14ac:dyDescent="0.2">
      <c r="B1024" s="18" t="s">
        <v>1228</v>
      </c>
    </row>
    <row r="1025" spans="2:2" ht="12.75" hidden="1" x14ac:dyDescent="0.2">
      <c r="B1025" s="18" t="s">
        <v>1229</v>
      </c>
    </row>
    <row r="1026" spans="2:2" ht="12.75" hidden="1" x14ac:dyDescent="0.2">
      <c r="B1026" s="18" t="s">
        <v>1230</v>
      </c>
    </row>
    <row r="1027" spans="2:2" ht="12.75" hidden="1" x14ac:dyDescent="0.2">
      <c r="B1027" s="18" t="s">
        <v>1231</v>
      </c>
    </row>
    <row r="1028" spans="2:2" ht="12.75" hidden="1" x14ac:dyDescent="0.2">
      <c r="B1028" s="18" t="s">
        <v>1232</v>
      </c>
    </row>
    <row r="1029" spans="2:2" ht="12.75" hidden="1" x14ac:dyDescent="0.2">
      <c r="B1029" s="18" t="s">
        <v>1233</v>
      </c>
    </row>
    <row r="1030" spans="2:2" ht="12.75" hidden="1" x14ac:dyDescent="0.2">
      <c r="B1030" s="18" t="s">
        <v>1234</v>
      </c>
    </row>
    <row r="1031" spans="2:2" ht="12.75" hidden="1" x14ac:dyDescent="0.2">
      <c r="B1031" s="18" t="s">
        <v>1235</v>
      </c>
    </row>
    <row r="1032" spans="2:2" ht="12.75" hidden="1" x14ac:dyDescent="0.2">
      <c r="B1032" s="18" t="s">
        <v>1236</v>
      </c>
    </row>
    <row r="1033" spans="2:2" ht="12.75" hidden="1" x14ac:dyDescent="0.2">
      <c r="B1033" s="18" t="s">
        <v>1237</v>
      </c>
    </row>
    <row r="1034" spans="2:2" ht="12.75" hidden="1" x14ac:dyDescent="0.2">
      <c r="B1034" s="18" t="s">
        <v>1238</v>
      </c>
    </row>
    <row r="1035" spans="2:2" ht="12.75" hidden="1" x14ac:dyDescent="0.2">
      <c r="B1035" s="18" t="s">
        <v>1239</v>
      </c>
    </row>
    <row r="1036" spans="2:2" ht="12.75" hidden="1" x14ac:dyDescent="0.2">
      <c r="B1036" s="18" t="s">
        <v>1240</v>
      </c>
    </row>
    <row r="1037" spans="2:2" ht="12.75" hidden="1" x14ac:dyDescent="0.2">
      <c r="B1037" s="18" t="s">
        <v>1241</v>
      </c>
    </row>
    <row r="1038" spans="2:2" ht="12.75" hidden="1" x14ac:dyDescent="0.2">
      <c r="B1038" s="18" t="s">
        <v>1242</v>
      </c>
    </row>
    <row r="1039" spans="2:2" ht="12.75" hidden="1" x14ac:dyDescent="0.2">
      <c r="B1039" s="18" t="s">
        <v>1243</v>
      </c>
    </row>
    <row r="1040" spans="2:2" ht="12.75" hidden="1" x14ac:dyDescent="0.2">
      <c r="B1040" s="18" t="s">
        <v>1244</v>
      </c>
    </row>
    <row r="1041" spans="2:2" ht="12.75" hidden="1" x14ac:dyDescent="0.2">
      <c r="B1041" s="18" t="s">
        <v>1245</v>
      </c>
    </row>
    <row r="1042" spans="2:2" ht="12.75" hidden="1" x14ac:dyDescent="0.2">
      <c r="B1042" s="18" t="s">
        <v>1246</v>
      </c>
    </row>
    <row r="1043" spans="2:2" ht="12.75" hidden="1" x14ac:dyDescent="0.2">
      <c r="B1043" s="18" t="s">
        <v>1247</v>
      </c>
    </row>
    <row r="1044" spans="2:2" ht="12.75" hidden="1" x14ac:dyDescent="0.2">
      <c r="B1044" s="18" t="s">
        <v>1248</v>
      </c>
    </row>
    <row r="1045" spans="2:2" ht="12.75" hidden="1" x14ac:dyDescent="0.2">
      <c r="B1045" s="18" t="s">
        <v>1249</v>
      </c>
    </row>
    <row r="1046" spans="2:2" ht="12.75" hidden="1" x14ac:dyDescent="0.2">
      <c r="B1046" s="18" t="s">
        <v>1250</v>
      </c>
    </row>
    <row r="1047" spans="2:2" ht="12.75" hidden="1" x14ac:dyDescent="0.2">
      <c r="B1047" s="18" t="s">
        <v>1251</v>
      </c>
    </row>
    <row r="1048" spans="2:2" ht="12.75" hidden="1" x14ac:dyDescent="0.2">
      <c r="B1048" s="18" t="s">
        <v>585</v>
      </c>
    </row>
    <row r="1049" spans="2:2" ht="12.75" hidden="1" x14ac:dyDescent="0.2">
      <c r="B1049" s="18" t="s">
        <v>587</v>
      </c>
    </row>
    <row r="1050" spans="2:2" ht="12.75" hidden="1" x14ac:dyDescent="0.2">
      <c r="B1050" s="18" t="s">
        <v>525</v>
      </c>
    </row>
    <row r="1051" spans="2:2" ht="12.75" hidden="1" x14ac:dyDescent="0.2">
      <c r="B1051" s="18" t="s">
        <v>589</v>
      </c>
    </row>
    <row r="1052" spans="2:2" ht="12.75" hidden="1" x14ac:dyDescent="0.2">
      <c r="B1052" s="18" t="s">
        <v>590</v>
      </c>
    </row>
    <row r="1053" spans="2:2" ht="12.75" hidden="1" x14ac:dyDescent="0.2">
      <c r="B1053" s="18" t="s">
        <v>591</v>
      </c>
    </row>
    <row r="1054" spans="2:2" ht="12.75" hidden="1" x14ac:dyDescent="0.2">
      <c r="B1054" s="18" t="s">
        <v>592</v>
      </c>
    </row>
    <row r="1055" spans="2:2" ht="12.75" hidden="1" x14ac:dyDescent="0.2">
      <c r="B1055" s="18" t="s">
        <v>529</v>
      </c>
    </row>
    <row r="1056" spans="2:2" ht="12.75" hidden="1" x14ac:dyDescent="0.2">
      <c r="B1056" s="18" t="s">
        <v>527</v>
      </c>
    </row>
    <row r="1057" spans="2:2" ht="12.75" hidden="1" x14ac:dyDescent="0.2">
      <c r="B1057" s="18" t="s">
        <v>526</v>
      </c>
    </row>
    <row r="1058" spans="2:2" ht="12.75" hidden="1" x14ac:dyDescent="0.2">
      <c r="B1058" s="18" t="s">
        <v>528</v>
      </c>
    </row>
    <row r="1059" spans="2:2" ht="12.75" hidden="1" x14ac:dyDescent="0.2">
      <c r="B1059" s="18" t="s">
        <v>1252</v>
      </c>
    </row>
    <row r="1060" spans="2:2" ht="12.75" hidden="1" x14ac:dyDescent="0.2">
      <c r="B1060" s="18" t="s">
        <v>594</v>
      </c>
    </row>
    <row r="1061" spans="2:2" ht="12.75" hidden="1" x14ac:dyDescent="0.2">
      <c r="B1061" s="18" t="s">
        <v>595</v>
      </c>
    </row>
    <row r="1062" spans="2:2" ht="12.75" hidden="1" x14ac:dyDescent="0.2">
      <c r="B1062" s="18" t="s">
        <v>596</v>
      </c>
    </row>
    <row r="1063" spans="2:2" ht="12.75" hidden="1" x14ac:dyDescent="0.2">
      <c r="B1063" s="18" t="s">
        <v>1253</v>
      </c>
    </row>
    <row r="1064" spans="2:2" ht="12.75" hidden="1" x14ac:dyDescent="0.2">
      <c r="B1064" s="18" t="s">
        <v>1254</v>
      </c>
    </row>
    <row r="1065" spans="2:2" ht="12.75" hidden="1" x14ac:dyDescent="0.2">
      <c r="B1065" s="18" t="s">
        <v>1255</v>
      </c>
    </row>
    <row r="1066" spans="2:2" ht="12.75" hidden="1" x14ac:dyDescent="0.2">
      <c r="B1066" s="18" t="s">
        <v>618</v>
      </c>
    </row>
    <row r="1067" spans="2:2" ht="12.75" hidden="1" x14ac:dyDescent="0.2">
      <c r="B1067" s="18" t="s">
        <v>1256</v>
      </c>
    </row>
    <row r="1068" spans="2:2" ht="12.75" hidden="1" x14ac:dyDescent="0.2">
      <c r="B1068" s="18" t="s">
        <v>1257</v>
      </c>
    </row>
    <row r="1069" spans="2:2" ht="12.75" hidden="1" x14ac:dyDescent="0.2">
      <c r="B1069" s="18" t="s">
        <v>1258</v>
      </c>
    </row>
    <row r="1070" spans="2:2" ht="12.75" hidden="1" x14ac:dyDescent="0.2">
      <c r="B1070" s="18" t="s">
        <v>1259</v>
      </c>
    </row>
    <row r="1071" spans="2:2" ht="12.75" hidden="1" x14ac:dyDescent="0.2">
      <c r="B1071" s="18" t="s">
        <v>1260</v>
      </c>
    </row>
  </sheetData>
  <mergeCells count="23">
    <mergeCell ref="W5:W7"/>
    <mergeCell ref="N6:N7"/>
    <mergeCell ref="T6:T7"/>
    <mergeCell ref="U6:V6"/>
    <mergeCell ref="H6:H7"/>
    <mergeCell ref="I6:I7"/>
    <mergeCell ref="J6:K6"/>
    <mergeCell ref="L6:L7"/>
    <mergeCell ref="M6:M7"/>
    <mergeCell ref="O6:P6"/>
    <mergeCell ref="Q6:Q7"/>
    <mergeCell ref="R6:R7"/>
    <mergeCell ref="S6:S7"/>
    <mergeCell ref="H5:K5"/>
    <mergeCell ref="L5:P5"/>
    <mergeCell ref="Q5:V5"/>
    <mergeCell ref="G5:G7"/>
    <mergeCell ref="A5:A7"/>
    <mergeCell ref="B5:B7"/>
    <mergeCell ref="C5:C7"/>
    <mergeCell ref="D5:D7"/>
    <mergeCell ref="F5:F7"/>
    <mergeCell ref="E5:E7"/>
  </mergeCells>
  <phoneticPr fontId="29" type="noConversion"/>
  <dataValidations count="3">
    <dataValidation type="list" allowBlank="1" showInputMessage="1" showErrorMessage="1" sqref="D8:D18" xr:uid="{00000000-0002-0000-1200-000000000000}">
      <formula1>$C$829:$C$830</formula1>
    </dataValidation>
    <dataValidation type="list" allowBlank="1" showInputMessage="1" showErrorMessage="1" sqref="Q8:Q19" xr:uid="{00000000-0002-0000-1200-000001000000}">
      <formula1>$D$829:$D$832</formula1>
    </dataValidation>
    <dataValidation type="list" allowBlank="1" showInputMessage="1" showErrorMessage="1" sqref="C8:C18" xr:uid="{00000000-0002-0000-1200-000002000000}">
      <formula1>$B$829:$B$1071</formula1>
    </dataValidation>
  </dataValidations>
  <pageMargins left="0.7" right="0.7" top="0.75" bottom="0.75" header="0.3" footer="0.3"/>
  <pageSetup paperSize="9" scale="24" orientation="portrait" r:id="rId1"/>
  <colBreaks count="1" manualBreakCount="1">
    <brk id="23" min="1" max="31" man="1"/>
  </col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3">
    <pageSetUpPr fitToPage="1"/>
  </sheetPr>
  <dimension ref="A1:AY83"/>
  <sheetViews>
    <sheetView showGridLines="0" view="pageBreakPreview" topLeftCell="A21" zoomScale="110" zoomScaleNormal="100" zoomScaleSheetLayoutView="110" workbookViewId="0">
      <selection activeCell="K64" sqref="A1:XFD1048576"/>
    </sheetView>
  </sheetViews>
  <sheetFormatPr defaultColWidth="9.28515625" defaultRowHeight="11.25" x14ac:dyDescent="0.2"/>
  <cols>
    <col min="1" max="1" width="3.7109375" style="699" customWidth="1"/>
    <col min="2" max="2" width="27.85546875" style="699" customWidth="1"/>
    <col min="3" max="3" width="25.85546875" style="699" customWidth="1"/>
    <col min="4" max="4" width="19.5703125" style="690" customWidth="1"/>
    <col min="5" max="10" width="11.7109375" style="690" customWidth="1"/>
    <col min="11" max="11" width="18.5703125" style="690" customWidth="1"/>
    <col min="12" max="51" width="9.28515625" style="691"/>
    <col min="52" max="16384" width="9.28515625" style="690"/>
  </cols>
  <sheetData>
    <row r="1" spans="1:51" s="682" customFormat="1" x14ac:dyDescent="0.2">
      <c r="A1" s="678" t="s">
        <v>359</v>
      </c>
      <c r="B1" s="679"/>
      <c r="C1" s="680"/>
      <c r="D1" s="680"/>
      <c r="E1" s="680"/>
      <c r="F1" s="680"/>
      <c r="G1" s="680"/>
      <c r="H1" s="680"/>
      <c r="I1" s="680"/>
      <c r="J1" s="680"/>
      <c r="K1" s="681"/>
      <c r="AQ1" s="683"/>
      <c r="AR1" s="683"/>
      <c r="AS1" s="683"/>
      <c r="AT1" s="683"/>
      <c r="AU1" s="683"/>
      <c r="AV1" s="683"/>
      <c r="AW1" s="683"/>
      <c r="AX1" s="683"/>
      <c r="AY1" s="683"/>
    </row>
    <row r="2" spans="1:51" s="682" customFormat="1" ht="11.45" customHeight="1" thickBot="1" x14ac:dyDescent="0.25">
      <c r="A2" s="684"/>
      <c r="B2" s="685"/>
      <c r="C2" s="686"/>
      <c r="D2" s="686"/>
      <c r="E2" s="686"/>
      <c r="F2" s="686"/>
      <c r="G2" s="686"/>
      <c r="H2" s="686"/>
      <c r="I2" s="686"/>
      <c r="J2" s="686"/>
      <c r="K2" s="687" t="s">
        <v>103</v>
      </c>
      <c r="AQ2" s="683"/>
      <c r="AR2" s="683"/>
      <c r="AS2" s="683"/>
      <c r="AT2" s="683"/>
      <c r="AU2" s="683"/>
      <c r="AV2" s="683"/>
      <c r="AW2" s="683"/>
      <c r="AX2" s="683"/>
      <c r="AY2" s="683"/>
    </row>
    <row r="3" spans="1:51" ht="12.75" thickTop="1" x14ac:dyDescent="0.2">
      <c r="A3" s="688" t="s">
        <v>360</v>
      </c>
      <c r="B3" s="689"/>
      <c r="C3" s="1234" t="s">
        <v>389</v>
      </c>
      <c r="D3" s="1234"/>
      <c r="E3" s="1234"/>
      <c r="F3" s="1234"/>
      <c r="G3" s="1234"/>
      <c r="H3" s="1234"/>
      <c r="I3" s="1234"/>
      <c r="J3" s="1234"/>
      <c r="K3" s="1234"/>
      <c r="L3" s="690"/>
      <c r="U3" s="690"/>
      <c r="V3" s="690"/>
      <c r="W3" s="690"/>
      <c r="X3" s="690"/>
      <c r="Y3" s="690"/>
      <c r="Z3" s="690"/>
      <c r="AA3" s="690"/>
      <c r="AB3" s="690"/>
      <c r="AC3" s="690"/>
      <c r="AD3" s="690"/>
      <c r="AE3" s="690"/>
      <c r="AF3" s="690"/>
      <c r="AG3" s="690"/>
      <c r="AH3" s="690"/>
      <c r="AI3" s="690"/>
      <c r="AJ3" s="690"/>
      <c r="AK3" s="690"/>
      <c r="AL3" s="690"/>
      <c r="AM3" s="690"/>
      <c r="AN3" s="690"/>
      <c r="AO3" s="690"/>
      <c r="AP3" s="690"/>
    </row>
    <row r="4" spans="1:51" ht="10.15" customHeight="1" x14ac:dyDescent="0.2">
      <c r="A4" s="692"/>
      <c r="B4" s="1235" t="s">
        <v>361</v>
      </c>
      <c r="C4" s="1235" t="s">
        <v>362</v>
      </c>
      <c r="D4" s="1235" t="s">
        <v>363</v>
      </c>
      <c r="E4" s="1235" t="s">
        <v>390</v>
      </c>
      <c r="F4" s="1235" t="s">
        <v>345</v>
      </c>
      <c r="G4" s="1238" t="s">
        <v>364</v>
      </c>
      <c r="H4" s="1238"/>
      <c r="I4" s="1235" t="s">
        <v>365</v>
      </c>
      <c r="J4" s="1235" t="s">
        <v>366</v>
      </c>
      <c r="K4" s="1235" t="s">
        <v>253</v>
      </c>
      <c r="L4" s="690"/>
      <c r="M4" s="690"/>
      <c r="N4" s="690"/>
      <c r="O4" s="690"/>
      <c r="P4" s="690"/>
      <c r="Q4" s="690"/>
      <c r="R4" s="690"/>
      <c r="S4" s="690"/>
      <c r="T4" s="690"/>
      <c r="U4" s="690"/>
      <c r="V4" s="690"/>
      <c r="W4" s="690"/>
      <c r="X4" s="690"/>
      <c r="Y4" s="690"/>
      <c r="Z4" s="690"/>
      <c r="AA4" s="690"/>
      <c r="AB4" s="690"/>
      <c r="AC4" s="690"/>
      <c r="AD4" s="690"/>
      <c r="AE4" s="690"/>
      <c r="AF4" s="690"/>
      <c r="AG4" s="690"/>
      <c r="AH4" s="690"/>
      <c r="AI4" s="690"/>
      <c r="AJ4" s="690"/>
      <c r="AK4" s="690"/>
      <c r="AL4" s="690"/>
      <c r="AM4" s="690"/>
      <c r="AN4" s="690"/>
      <c r="AO4" s="690"/>
      <c r="AP4" s="690"/>
    </row>
    <row r="5" spans="1:51" ht="11.25" customHeight="1" x14ac:dyDescent="0.2">
      <c r="A5" s="692"/>
      <c r="B5" s="1236"/>
      <c r="C5" s="1236"/>
      <c r="D5" s="1236"/>
      <c r="E5" s="1236"/>
      <c r="F5" s="1236"/>
      <c r="G5" s="1235" t="s">
        <v>367</v>
      </c>
      <c r="H5" s="1235" t="s">
        <v>368</v>
      </c>
      <c r="I5" s="1236"/>
      <c r="J5" s="1236"/>
      <c r="K5" s="1236"/>
      <c r="L5" s="690"/>
      <c r="M5" s="693"/>
      <c r="N5" s="690"/>
      <c r="O5" s="690"/>
      <c r="P5" s="690"/>
      <c r="Q5" s="690"/>
      <c r="R5" s="690"/>
      <c r="S5" s="690"/>
      <c r="T5" s="690"/>
      <c r="U5" s="690"/>
      <c r="V5" s="690"/>
      <c r="W5" s="690"/>
      <c r="X5" s="690"/>
      <c r="Y5" s="690"/>
      <c r="Z5" s="690"/>
      <c r="AA5" s="690"/>
      <c r="AB5" s="690"/>
      <c r="AC5" s="690"/>
      <c r="AD5" s="690"/>
      <c r="AE5" s="690"/>
      <c r="AF5" s="690"/>
      <c r="AG5" s="690"/>
      <c r="AH5" s="690"/>
      <c r="AI5" s="690"/>
      <c r="AJ5" s="690"/>
      <c r="AK5" s="690"/>
      <c r="AL5" s="690"/>
      <c r="AM5" s="690"/>
      <c r="AN5" s="690"/>
      <c r="AO5" s="690"/>
      <c r="AP5" s="690"/>
    </row>
    <row r="6" spans="1:51" ht="10.5" customHeight="1" x14ac:dyDescent="0.2">
      <c r="A6" s="694"/>
      <c r="B6" s="1237"/>
      <c r="C6" s="1237"/>
      <c r="D6" s="1237"/>
      <c r="E6" s="1237"/>
      <c r="F6" s="1237"/>
      <c r="G6" s="1236"/>
      <c r="H6" s="1236"/>
      <c r="I6" s="1236"/>
      <c r="J6" s="1236"/>
      <c r="K6" s="1236"/>
      <c r="L6" s="690"/>
      <c r="M6" s="690"/>
      <c r="N6" s="690"/>
      <c r="O6" s="690"/>
      <c r="P6" s="690"/>
      <c r="Q6" s="690"/>
      <c r="R6" s="690"/>
      <c r="S6" s="690"/>
      <c r="T6" s="690"/>
      <c r="U6" s="690"/>
      <c r="V6" s="690"/>
      <c r="W6" s="690"/>
      <c r="X6" s="690"/>
      <c r="Y6" s="690"/>
      <c r="Z6" s="690"/>
      <c r="AA6" s="690"/>
      <c r="AB6" s="690"/>
      <c r="AC6" s="690"/>
      <c r="AD6" s="690"/>
      <c r="AE6" s="690"/>
      <c r="AF6" s="690"/>
      <c r="AG6" s="690"/>
      <c r="AH6" s="690"/>
      <c r="AI6" s="690"/>
      <c r="AJ6" s="690"/>
      <c r="AK6" s="690"/>
      <c r="AL6" s="690"/>
      <c r="AM6" s="690"/>
      <c r="AN6" s="690"/>
      <c r="AO6" s="690"/>
      <c r="AP6" s="690"/>
    </row>
    <row r="7" spans="1:51" ht="10.5" customHeight="1" x14ac:dyDescent="0.2">
      <c r="A7" s="694"/>
      <c r="B7" s="695" t="s">
        <v>369</v>
      </c>
      <c r="C7" s="694"/>
      <c r="D7" s="694"/>
      <c r="E7" s="694"/>
      <c r="F7" s="694"/>
      <c r="G7" s="694"/>
      <c r="H7" s="694"/>
      <c r="I7" s="694"/>
      <c r="J7" s="694"/>
      <c r="K7" s="694"/>
      <c r="L7" s="696"/>
      <c r="M7" s="690"/>
      <c r="N7" s="690"/>
      <c r="O7" s="690"/>
      <c r="P7" s="690"/>
      <c r="Q7" s="690"/>
      <c r="R7" s="690"/>
      <c r="S7" s="690"/>
      <c r="T7" s="690"/>
      <c r="U7" s="690"/>
      <c r="V7" s="690"/>
      <c r="W7" s="690"/>
      <c r="X7" s="690"/>
      <c r="Y7" s="690"/>
      <c r="Z7" s="690"/>
      <c r="AA7" s="690"/>
      <c r="AB7" s="690"/>
      <c r="AC7" s="690"/>
      <c r="AD7" s="690"/>
      <c r="AE7" s="690"/>
      <c r="AF7" s="690"/>
      <c r="AG7" s="690"/>
      <c r="AH7" s="690"/>
      <c r="AI7" s="690"/>
      <c r="AJ7" s="690"/>
      <c r="AK7" s="690"/>
      <c r="AL7" s="690"/>
      <c r="AM7" s="690"/>
      <c r="AN7" s="690"/>
      <c r="AO7" s="690"/>
      <c r="AP7" s="690"/>
    </row>
    <row r="8" spans="1:51" ht="10.5" customHeight="1" x14ac:dyDescent="0.2">
      <c r="A8" s="697" t="s">
        <v>117</v>
      </c>
      <c r="B8" s="620" t="s">
        <v>370</v>
      </c>
      <c r="C8" s="620" t="s">
        <v>371</v>
      </c>
      <c r="D8" s="605"/>
      <c r="E8" s="605"/>
      <c r="F8" s="605"/>
      <c r="G8" s="605"/>
      <c r="H8" s="605"/>
      <c r="I8" s="605"/>
      <c r="J8" s="605"/>
      <c r="K8" s="615">
        <f>SUM(D8:J8)</f>
        <v>0</v>
      </c>
      <c r="L8" s="696"/>
      <c r="M8" s="690"/>
      <c r="N8" s="690"/>
      <c r="O8" s="690"/>
      <c r="P8" s="690"/>
      <c r="Q8" s="690"/>
      <c r="R8" s="690"/>
      <c r="S8" s="690"/>
      <c r="T8" s="690"/>
      <c r="U8" s="690"/>
      <c r="V8" s="690"/>
      <c r="W8" s="690"/>
      <c r="X8" s="690"/>
      <c r="Y8" s="690"/>
      <c r="Z8" s="690"/>
      <c r="AA8" s="690"/>
      <c r="AB8" s="690"/>
      <c r="AC8" s="690"/>
      <c r="AD8" s="690"/>
      <c r="AE8" s="690"/>
      <c r="AF8" s="690"/>
      <c r="AG8" s="690"/>
      <c r="AH8" s="690"/>
      <c r="AI8" s="690"/>
      <c r="AJ8" s="690"/>
      <c r="AK8" s="690"/>
      <c r="AL8" s="690"/>
      <c r="AM8" s="690"/>
      <c r="AN8" s="690"/>
      <c r="AO8" s="690"/>
      <c r="AP8" s="690"/>
    </row>
    <row r="9" spans="1:51" ht="10.5" customHeight="1" x14ac:dyDescent="0.2">
      <c r="A9" s="697"/>
      <c r="B9" s="620"/>
      <c r="C9" s="620" t="s">
        <v>372</v>
      </c>
      <c r="D9" s="605"/>
      <c r="E9" s="605"/>
      <c r="F9" s="605"/>
      <c r="G9" s="605"/>
      <c r="H9" s="605"/>
      <c r="I9" s="605"/>
      <c r="J9" s="605"/>
      <c r="K9" s="615">
        <f t="shared" ref="K9:K10" si="0">SUM(D9:J9)</f>
        <v>0</v>
      </c>
      <c r="L9" s="696"/>
      <c r="M9" s="690"/>
      <c r="N9" s="690"/>
      <c r="O9" s="690"/>
      <c r="P9" s="690"/>
      <c r="Q9" s="690"/>
      <c r="R9" s="690"/>
      <c r="S9" s="690"/>
      <c r="T9" s="690"/>
      <c r="U9" s="690"/>
      <c r="V9" s="690"/>
      <c r="W9" s="690"/>
      <c r="X9" s="690"/>
      <c r="Y9" s="690"/>
      <c r="Z9" s="690"/>
      <c r="AA9" s="690"/>
      <c r="AB9" s="690"/>
      <c r="AC9" s="690"/>
      <c r="AD9" s="690"/>
      <c r="AE9" s="690"/>
      <c r="AF9" s="690"/>
      <c r="AG9" s="690"/>
      <c r="AH9" s="690"/>
      <c r="AI9" s="690"/>
      <c r="AJ9" s="690"/>
      <c r="AK9" s="690"/>
      <c r="AL9" s="690"/>
      <c r="AM9" s="690"/>
      <c r="AN9" s="690"/>
      <c r="AO9" s="690"/>
      <c r="AP9" s="690"/>
    </row>
    <row r="10" spans="1:51" ht="10.5" customHeight="1" x14ac:dyDescent="0.2">
      <c r="A10" s="697"/>
      <c r="B10" s="620"/>
      <c r="C10" s="620" t="s">
        <v>373</v>
      </c>
      <c r="D10" s="605"/>
      <c r="E10" s="605"/>
      <c r="F10" s="605"/>
      <c r="G10" s="605"/>
      <c r="H10" s="605"/>
      <c r="I10" s="605"/>
      <c r="J10" s="605"/>
      <c r="K10" s="615">
        <f t="shared" si="0"/>
        <v>0</v>
      </c>
      <c r="L10" s="690"/>
      <c r="M10" s="690"/>
      <c r="N10" s="690"/>
      <c r="O10" s="690"/>
      <c r="P10" s="690"/>
      <c r="Q10" s="690"/>
      <c r="R10" s="690"/>
      <c r="S10" s="690"/>
      <c r="T10" s="690"/>
      <c r="U10" s="690"/>
      <c r="V10" s="690"/>
      <c r="W10" s="690"/>
      <c r="X10" s="690"/>
      <c r="Y10" s="690"/>
      <c r="Z10" s="690"/>
      <c r="AA10" s="690"/>
      <c r="AB10" s="690"/>
      <c r="AC10" s="690"/>
      <c r="AD10" s="690"/>
      <c r="AE10" s="690"/>
      <c r="AF10" s="690"/>
      <c r="AG10" s="690"/>
      <c r="AH10" s="690"/>
      <c r="AI10" s="690"/>
      <c r="AJ10" s="690"/>
      <c r="AK10" s="690"/>
      <c r="AL10" s="690"/>
      <c r="AM10" s="690"/>
      <c r="AN10" s="690"/>
      <c r="AO10" s="690"/>
      <c r="AP10" s="690"/>
    </row>
    <row r="11" spans="1:51" ht="10.5" customHeight="1" x14ac:dyDescent="0.2">
      <c r="A11" s="698"/>
      <c r="D11" s="700"/>
      <c r="E11" s="700"/>
      <c r="F11" s="700"/>
      <c r="G11" s="700"/>
      <c r="H11" s="700"/>
      <c r="I11" s="700"/>
      <c r="J11" s="700"/>
      <c r="K11" s="700"/>
      <c r="L11" s="690"/>
      <c r="M11" s="690"/>
      <c r="N11" s="690"/>
      <c r="O11" s="690"/>
      <c r="P11" s="690"/>
      <c r="Q11" s="690"/>
      <c r="R11" s="690"/>
      <c r="S11" s="690"/>
      <c r="T11" s="690"/>
      <c r="U11" s="690"/>
      <c r="V11" s="690"/>
      <c r="W11" s="690"/>
      <c r="X11" s="690"/>
      <c r="Y11" s="690"/>
      <c r="Z11" s="690"/>
      <c r="AA11" s="690"/>
      <c r="AB11" s="690"/>
      <c r="AC11" s="690"/>
      <c r="AD11" s="690"/>
      <c r="AE11" s="690"/>
      <c r="AF11" s="690"/>
      <c r="AG11" s="690"/>
      <c r="AH11" s="690"/>
      <c r="AI11" s="690"/>
      <c r="AJ11" s="690"/>
      <c r="AK11" s="690"/>
      <c r="AL11" s="690"/>
      <c r="AM11" s="690"/>
      <c r="AN11" s="690"/>
      <c r="AO11" s="690"/>
      <c r="AP11" s="690"/>
    </row>
    <row r="12" spans="1:51" ht="10.5" customHeight="1" x14ac:dyDescent="0.2">
      <c r="A12" s="697" t="s">
        <v>119</v>
      </c>
      <c r="B12" s="620" t="s">
        <v>374</v>
      </c>
      <c r="C12" s="620" t="s">
        <v>371</v>
      </c>
      <c r="D12" s="605"/>
      <c r="E12" s="605"/>
      <c r="F12" s="605"/>
      <c r="G12" s="605"/>
      <c r="H12" s="605"/>
      <c r="I12" s="605"/>
      <c r="J12" s="605"/>
      <c r="K12" s="615">
        <f t="shared" ref="K12:K14" si="1">SUM(D12:J12)</f>
        <v>0</v>
      </c>
      <c r="L12" s="696"/>
      <c r="M12" s="690"/>
      <c r="N12" s="690"/>
      <c r="O12" s="690"/>
      <c r="P12" s="690"/>
      <c r="Q12" s="690"/>
      <c r="R12" s="690"/>
      <c r="S12" s="690"/>
      <c r="T12" s="690"/>
      <c r="U12" s="690"/>
      <c r="V12" s="690"/>
      <c r="W12" s="690"/>
      <c r="X12" s="690"/>
      <c r="Y12" s="690"/>
      <c r="Z12" s="690"/>
      <c r="AA12" s="690"/>
      <c r="AB12" s="690"/>
      <c r="AC12" s="690"/>
      <c r="AD12" s="690"/>
      <c r="AE12" s="690"/>
      <c r="AF12" s="690"/>
      <c r="AG12" s="690"/>
      <c r="AH12" s="690"/>
      <c r="AI12" s="690"/>
      <c r="AJ12" s="690"/>
      <c r="AK12" s="690"/>
      <c r="AL12" s="690"/>
      <c r="AM12" s="690"/>
      <c r="AN12" s="690"/>
      <c r="AO12" s="690"/>
      <c r="AP12" s="690"/>
    </row>
    <row r="13" spans="1:51" ht="10.5" customHeight="1" x14ac:dyDescent="0.2">
      <c r="A13" s="697"/>
      <c r="B13" s="620"/>
      <c r="C13" s="620" t="s">
        <v>372</v>
      </c>
      <c r="D13" s="605"/>
      <c r="E13" s="605"/>
      <c r="F13" s="605"/>
      <c r="G13" s="605"/>
      <c r="H13" s="605"/>
      <c r="I13" s="605"/>
      <c r="J13" s="605"/>
      <c r="K13" s="615">
        <f t="shared" si="1"/>
        <v>0</v>
      </c>
      <c r="L13" s="696"/>
      <c r="M13" s="690"/>
      <c r="N13" s="690"/>
      <c r="O13" s="690"/>
      <c r="P13" s="690"/>
      <c r="Q13" s="690"/>
      <c r="R13" s="690"/>
      <c r="S13" s="690"/>
      <c r="T13" s="690"/>
      <c r="U13" s="690"/>
      <c r="V13" s="690"/>
      <c r="W13" s="690"/>
      <c r="X13" s="690"/>
      <c r="Y13" s="690"/>
      <c r="Z13" s="690"/>
      <c r="AA13" s="690"/>
      <c r="AB13" s="690"/>
      <c r="AC13" s="690"/>
      <c r="AD13" s="690"/>
      <c r="AE13" s="690"/>
      <c r="AF13" s="690"/>
      <c r="AG13" s="690"/>
      <c r="AH13" s="690"/>
      <c r="AI13" s="690"/>
      <c r="AJ13" s="690"/>
      <c r="AK13" s="690"/>
      <c r="AL13" s="690"/>
      <c r="AM13" s="690"/>
      <c r="AN13" s="690"/>
      <c r="AO13" s="690"/>
      <c r="AP13" s="690"/>
    </row>
    <row r="14" spans="1:51" ht="10.5" customHeight="1" x14ac:dyDescent="0.2">
      <c r="A14" s="697"/>
      <c r="B14" s="620"/>
      <c r="C14" s="620" t="s">
        <v>373</v>
      </c>
      <c r="D14" s="605"/>
      <c r="E14" s="605"/>
      <c r="F14" s="605"/>
      <c r="G14" s="605"/>
      <c r="H14" s="605"/>
      <c r="I14" s="605"/>
      <c r="J14" s="605"/>
      <c r="K14" s="615">
        <f t="shared" si="1"/>
        <v>0</v>
      </c>
      <c r="L14" s="696"/>
      <c r="M14" s="690"/>
      <c r="N14" s="690"/>
      <c r="O14" s="690"/>
      <c r="P14" s="690"/>
      <c r="Q14" s="690"/>
      <c r="R14" s="690"/>
      <c r="S14" s="690"/>
      <c r="T14" s="690"/>
      <c r="U14" s="690"/>
      <c r="V14" s="690"/>
      <c r="W14" s="690"/>
      <c r="X14" s="690"/>
      <c r="Y14" s="690"/>
      <c r="Z14" s="690"/>
      <c r="AA14" s="690"/>
      <c r="AB14" s="690"/>
      <c r="AC14" s="690"/>
      <c r="AD14" s="690"/>
      <c r="AE14" s="690"/>
      <c r="AF14" s="690"/>
      <c r="AG14" s="690"/>
      <c r="AH14" s="690"/>
      <c r="AI14" s="690"/>
      <c r="AJ14" s="690"/>
      <c r="AK14" s="690"/>
      <c r="AL14" s="690"/>
      <c r="AM14" s="690"/>
      <c r="AN14" s="690"/>
      <c r="AO14" s="690"/>
      <c r="AP14" s="690"/>
    </row>
    <row r="15" spans="1:51" ht="10.5" customHeight="1" x14ac:dyDescent="0.2">
      <c r="A15" s="698"/>
      <c r="B15" s="701"/>
      <c r="C15" s="701"/>
      <c r="D15" s="702"/>
      <c r="E15" s="703"/>
      <c r="F15" s="703"/>
      <c r="G15" s="703"/>
      <c r="H15" s="703"/>
      <c r="I15" s="703"/>
      <c r="J15" s="703"/>
      <c r="K15" s="703"/>
      <c r="L15" s="690"/>
      <c r="M15" s="690"/>
      <c r="N15" s="690"/>
      <c r="O15" s="690"/>
      <c r="P15" s="690"/>
      <c r="Q15" s="690"/>
      <c r="R15" s="690"/>
      <c r="S15" s="690"/>
      <c r="T15" s="690"/>
      <c r="U15" s="690"/>
      <c r="V15" s="690"/>
      <c r="W15" s="690"/>
      <c r="X15" s="690"/>
      <c r="Y15" s="690"/>
      <c r="Z15" s="690"/>
      <c r="AA15" s="690"/>
      <c r="AB15" s="690"/>
      <c r="AC15" s="690"/>
      <c r="AD15" s="690"/>
      <c r="AE15" s="690"/>
      <c r="AF15" s="690"/>
      <c r="AG15" s="690"/>
      <c r="AH15" s="690"/>
      <c r="AI15" s="690"/>
      <c r="AJ15" s="690"/>
      <c r="AK15" s="690"/>
      <c r="AL15" s="690"/>
      <c r="AM15" s="690"/>
      <c r="AN15" s="690"/>
      <c r="AO15" s="690"/>
      <c r="AP15" s="690"/>
    </row>
    <row r="16" spans="1:51" ht="12" x14ac:dyDescent="0.2">
      <c r="A16" s="697" t="s">
        <v>121</v>
      </c>
      <c r="B16" s="620" t="s">
        <v>375</v>
      </c>
      <c r="C16" s="620" t="s">
        <v>371</v>
      </c>
      <c r="D16" s="605"/>
      <c r="E16" s="605"/>
      <c r="F16" s="605"/>
      <c r="G16" s="605"/>
      <c r="H16" s="605"/>
      <c r="I16" s="605"/>
      <c r="J16" s="605"/>
      <c r="K16" s="615">
        <f t="shared" ref="K16:K18" si="2">SUM(D16:J16)</f>
        <v>0</v>
      </c>
      <c r="L16" s="690"/>
      <c r="M16" s="690"/>
      <c r="N16" s="690"/>
      <c r="O16" s="690"/>
      <c r="P16" s="690"/>
      <c r="Q16" s="690"/>
      <c r="R16" s="690"/>
      <c r="S16" s="690"/>
      <c r="T16" s="690"/>
      <c r="U16" s="690"/>
      <c r="V16" s="690"/>
      <c r="W16" s="690"/>
      <c r="X16" s="690"/>
      <c r="Y16" s="690"/>
      <c r="Z16" s="690"/>
      <c r="AA16" s="690"/>
      <c r="AB16" s="690"/>
      <c r="AC16" s="690"/>
      <c r="AD16" s="690"/>
      <c r="AE16" s="690"/>
      <c r="AF16" s="690"/>
      <c r="AG16" s="690"/>
      <c r="AH16" s="690"/>
      <c r="AI16" s="690"/>
      <c r="AJ16" s="690"/>
      <c r="AK16" s="690"/>
      <c r="AL16" s="690"/>
      <c r="AM16" s="690"/>
      <c r="AN16" s="690"/>
      <c r="AO16" s="690"/>
      <c r="AP16" s="690"/>
    </row>
    <row r="17" spans="1:42" ht="33" customHeight="1" x14ac:dyDescent="0.2">
      <c r="A17" s="620"/>
      <c r="B17" s="620"/>
      <c r="C17" s="620" t="s">
        <v>372</v>
      </c>
      <c r="D17" s="605"/>
      <c r="E17" s="605"/>
      <c r="F17" s="605"/>
      <c r="G17" s="605"/>
      <c r="H17" s="605"/>
      <c r="I17" s="605"/>
      <c r="J17" s="605"/>
      <c r="K17" s="615">
        <f t="shared" si="2"/>
        <v>0</v>
      </c>
      <c r="L17" s="690"/>
      <c r="M17" s="690"/>
      <c r="N17" s="690"/>
      <c r="O17" s="690"/>
      <c r="P17" s="690"/>
      <c r="Q17" s="690"/>
      <c r="R17" s="690"/>
      <c r="S17" s="690"/>
      <c r="T17" s="690"/>
      <c r="U17" s="690"/>
      <c r="V17" s="690"/>
      <c r="W17" s="690"/>
      <c r="X17" s="690"/>
      <c r="Y17" s="690"/>
      <c r="Z17" s="690"/>
      <c r="AA17" s="690"/>
      <c r="AB17" s="690"/>
      <c r="AC17" s="690"/>
      <c r="AD17" s="690"/>
      <c r="AE17" s="690"/>
      <c r="AF17" s="690"/>
      <c r="AG17" s="690"/>
      <c r="AH17" s="690"/>
      <c r="AI17" s="690"/>
      <c r="AJ17" s="690"/>
      <c r="AK17" s="690"/>
      <c r="AL17" s="690"/>
      <c r="AM17" s="690"/>
      <c r="AN17" s="690"/>
      <c r="AO17" s="690"/>
      <c r="AP17" s="690"/>
    </row>
    <row r="18" spans="1:42" ht="10.5" customHeight="1" x14ac:dyDescent="0.2">
      <c r="A18" s="697"/>
      <c r="B18" s="620"/>
      <c r="C18" s="620" t="s">
        <v>373</v>
      </c>
      <c r="D18" s="605"/>
      <c r="E18" s="605"/>
      <c r="F18" s="605"/>
      <c r="G18" s="605"/>
      <c r="H18" s="605"/>
      <c r="I18" s="605"/>
      <c r="J18" s="605"/>
      <c r="K18" s="615">
        <f t="shared" si="2"/>
        <v>0</v>
      </c>
      <c r="L18" s="696"/>
      <c r="M18" s="690"/>
      <c r="N18" s="690"/>
      <c r="O18" s="690"/>
      <c r="P18" s="690"/>
      <c r="Q18" s="690"/>
      <c r="R18" s="690"/>
      <c r="S18" s="690"/>
      <c r="T18" s="690"/>
      <c r="U18" s="690"/>
      <c r="V18" s="690"/>
      <c r="W18" s="690"/>
      <c r="X18" s="690"/>
      <c r="Y18" s="690"/>
      <c r="Z18" s="690"/>
      <c r="AA18" s="690"/>
      <c r="AB18" s="690"/>
      <c r="AC18" s="690"/>
      <c r="AD18" s="690"/>
      <c r="AE18" s="690"/>
      <c r="AF18" s="690"/>
      <c r="AG18" s="690"/>
      <c r="AH18" s="690"/>
      <c r="AI18" s="690"/>
      <c r="AJ18" s="690"/>
      <c r="AK18" s="690"/>
      <c r="AL18" s="690"/>
      <c r="AM18" s="690"/>
      <c r="AN18" s="690"/>
      <c r="AO18" s="690"/>
      <c r="AP18" s="690"/>
    </row>
    <row r="19" spans="1:42" ht="10.5" customHeight="1" x14ac:dyDescent="0.2">
      <c r="A19" s="698"/>
      <c r="B19" s="701"/>
      <c r="C19" s="701"/>
      <c r="D19" s="704"/>
      <c r="E19" s="705"/>
      <c r="F19" s="705"/>
      <c r="G19" s="705"/>
      <c r="H19" s="705"/>
      <c r="I19" s="705"/>
      <c r="J19" s="705"/>
      <c r="K19" s="705"/>
      <c r="L19" s="690"/>
      <c r="M19" s="690"/>
      <c r="N19" s="690"/>
      <c r="O19" s="690"/>
      <c r="P19" s="690"/>
      <c r="Q19" s="690"/>
      <c r="R19" s="690"/>
      <c r="S19" s="690"/>
      <c r="T19" s="690"/>
      <c r="U19" s="690"/>
      <c r="V19" s="690"/>
      <c r="W19" s="690"/>
      <c r="X19" s="690"/>
      <c r="Y19" s="690"/>
      <c r="Z19" s="690"/>
      <c r="AA19" s="690"/>
      <c r="AB19" s="690"/>
      <c r="AC19" s="690"/>
      <c r="AD19" s="690"/>
      <c r="AE19" s="690"/>
      <c r="AF19" s="690"/>
      <c r="AG19" s="690"/>
      <c r="AH19" s="690"/>
      <c r="AI19" s="690"/>
      <c r="AJ19" s="690"/>
      <c r="AK19" s="690"/>
      <c r="AL19" s="690"/>
      <c r="AM19" s="690"/>
      <c r="AN19" s="690"/>
      <c r="AO19" s="690"/>
      <c r="AP19" s="690"/>
    </row>
    <row r="20" spans="1:42" ht="10.5" customHeight="1" x14ac:dyDescent="0.2">
      <c r="A20" s="697" t="s">
        <v>123</v>
      </c>
      <c r="B20" s="620" t="s">
        <v>376</v>
      </c>
      <c r="C20" s="620" t="s">
        <v>371</v>
      </c>
      <c r="D20" s="605"/>
      <c r="E20" s="605"/>
      <c r="F20" s="605"/>
      <c r="G20" s="605"/>
      <c r="H20" s="605"/>
      <c r="I20" s="605"/>
      <c r="J20" s="605"/>
      <c r="K20" s="615">
        <f t="shared" ref="K20:K22" si="3">SUM(D20:J20)</f>
        <v>0</v>
      </c>
      <c r="L20" s="696"/>
      <c r="M20" s="690"/>
      <c r="N20" s="690"/>
      <c r="O20" s="690"/>
      <c r="P20" s="690"/>
      <c r="Q20" s="690"/>
      <c r="R20" s="690"/>
      <c r="S20" s="690"/>
      <c r="T20" s="690"/>
      <c r="U20" s="690"/>
      <c r="V20" s="690"/>
      <c r="W20" s="690"/>
      <c r="X20" s="690"/>
      <c r="Y20" s="690"/>
      <c r="Z20" s="690"/>
      <c r="AA20" s="690"/>
      <c r="AB20" s="690"/>
      <c r="AC20" s="690"/>
      <c r="AD20" s="690"/>
      <c r="AE20" s="690"/>
      <c r="AF20" s="690"/>
      <c r="AG20" s="690"/>
      <c r="AH20" s="690"/>
      <c r="AI20" s="690"/>
      <c r="AJ20" s="690"/>
      <c r="AK20" s="690"/>
      <c r="AL20" s="690"/>
      <c r="AM20" s="690"/>
      <c r="AN20" s="690"/>
      <c r="AO20" s="690"/>
      <c r="AP20" s="690"/>
    </row>
    <row r="21" spans="1:42" ht="10.5" customHeight="1" x14ac:dyDescent="0.2">
      <c r="A21" s="697"/>
      <c r="B21" s="620"/>
      <c r="C21" s="620" t="s">
        <v>372</v>
      </c>
      <c r="D21" s="605"/>
      <c r="E21" s="605"/>
      <c r="F21" s="605"/>
      <c r="G21" s="605"/>
      <c r="H21" s="605"/>
      <c r="I21" s="605"/>
      <c r="J21" s="605"/>
      <c r="K21" s="615">
        <f t="shared" si="3"/>
        <v>0</v>
      </c>
      <c r="L21" s="696"/>
      <c r="M21" s="690"/>
      <c r="N21" s="690"/>
      <c r="O21" s="690"/>
      <c r="P21" s="690"/>
      <c r="Q21" s="690"/>
      <c r="R21" s="690"/>
      <c r="S21" s="690"/>
      <c r="T21" s="690"/>
      <c r="U21" s="690"/>
      <c r="V21" s="690"/>
      <c r="W21" s="690"/>
      <c r="X21" s="690"/>
      <c r="Y21" s="690"/>
      <c r="Z21" s="690"/>
      <c r="AA21" s="690"/>
      <c r="AB21" s="690"/>
      <c r="AC21" s="690"/>
      <c r="AD21" s="690"/>
      <c r="AE21" s="690"/>
      <c r="AF21" s="690"/>
      <c r="AG21" s="690"/>
      <c r="AH21" s="690"/>
      <c r="AI21" s="690"/>
      <c r="AJ21" s="690"/>
      <c r="AK21" s="690"/>
      <c r="AL21" s="690"/>
      <c r="AM21" s="690"/>
      <c r="AN21" s="690"/>
      <c r="AO21" s="690"/>
      <c r="AP21" s="690"/>
    </row>
    <row r="22" spans="1:42" ht="10.5" customHeight="1" x14ac:dyDescent="0.2">
      <c r="A22" s="697"/>
      <c r="B22" s="620"/>
      <c r="C22" s="620" t="s">
        <v>373</v>
      </c>
      <c r="D22" s="605"/>
      <c r="E22" s="605"/>
      <c r="F22" s="605"/>
      <c r="G22" s="605"/>
      <c r="H22" s="605"/>
      <c r="I22" s="605"/>
      <c r="J22" s="605"/>
      <c r="K22" s="615">
        <f t="shared" si="3"/>
        <v>0</v>
      </c>
      <c r="L22" s="690"/>
      <c r="M22" s="690"/>
      <c r="N22" s="690"/>
      <c r="O22" s="690"/>
      <c r="P22" s="690"/>
      <c r="Q22" s="690"/>
      <c r="R22" s="690"/>
      <c r="S22" s="690"/>
      <c r="T22" s="690"/>
      <c r="U22" s="690"/>
      <c r="V22" s="690"/>
      <c r="W22" s="690"/>
      <c r="X22" s="690"/>
      <c r="Y22" s="690"/>
      <c r="Z22" s="690"/>
      <c r="AA22" s="690"/>
      <c r="AB22" s="690"/>
      <c r="AC22" s="690"/>
      <c r="AD22" s="690"/>
      <c r="AE22" s="690"/>
      <c r="AF22" s="690"/>
      <c r="AG22" s="690"/>
      <c r="AH22" s="690"/>
      <c r="AI22" s="690"/>
      <c r="AJ22" s="690"/>
      <c r="AK22" s="690"/>
      <c r="AL22" s="690"/>
      <c r="AM22" s="690"/>
      <c r="AN22" s="690"/>
      <c r="AO22" s="690"/>
      <c r="AP22" s="690"/>
    </row>
    <row r="23" spans="1:42" ht="10.5" customHeight="1" x14ac:dyDescent="0.2">
      <c r="A23" s="706"/>
      <c r="B23" s="701"/>
      <c r="C23" s="701"/>
      <c r="D23" s="704"/>
      <c r="E23" s="705"/>
      <c r="F23" s="705"/>
      <c r="G23" s="705"/>
      <c r="H23" s="705"/>
      <c r="I23" s="705"/>
      <c r="J23" s="705"/>
      <c r="K23" s="705"/>
      <c r="L23" s="690"/>
      <c r="M23" s="690"/>
      <c r="N23" s="690"/>
      <c r="O23" s="690"/>
      <c r="P23" s="690"/>
      <c r="Q23" s="690"/>
      <c r="R23" s="690"/>
      <c r="S23" s="690"/>
      <c r="T23" s="690"/>
      <c r="U23" s="690"/>
      <c r="V23" s="690"/>
      <c r="W23" s="690"/>
      <c r="X23" s="690"/>
      <c r="Y23" s="690"/>
      <c r="Z23" s="690"/>
      <c r="AA23" s="690"/>
      <c r="AB23" s="690"/>
      <c r="AC23" s="690"/>
      <c r="AD23" s="690"/>
      <c r="AE23" s="690"/>
      <c r="AF23" s="690"/>
      <c r="AG23" s="690"/>
      <c r="AH23" s="690"/>
      <c r="AI23" s="690"/>
      <c r="AJ23" s="690"/>
      <c r="AK23" s="690"/>
      <c r="AL23" s="690"/>
      <c r="AM23" s="690"/>
      <c r="AN23" s="690"/>
      <c r="AO23" s="690"/>
      <c r="AP23" s="690"/>
    </row>
    <row r="24" spans="1:42" ht="10.5" customHeight="1" x14ac:dyDescent="0.2">
      <c r="A24" s="697" t="s">
        <v>125</v>
      </c>
      <c r="B24" s="620" t="s">
        <v>377</v>
      </c>
      <c r="C24" s="620" t="s">
        <v>371</v>
      </c>
      <c r="D24" s="605"/>
      <c r="E24" s="605"/>
      <c r="F24" s="605"/>
      <c r="G24" s="605"/>
      <c r="H24" s="605"/>
      <c r="I24" s="605"/>
      <c r="J24" s="605"/>
      <c r="K24" s="615">
        <f>SUM(D24:J24)</f>
        <v>0</v>
      </c>
      <c r="L24" s="690"/>
      <c r="M24" s="690"/>
      <c r="N24" s="690"/>
      <c r="O24" s="690"/>
      <c r="P24" s="690"/>
      <c r="Q24" s="690"/>
      <c r="R24" s="690"/>
      <c r="S24" s="690"/>
      <c r="T24" s="690"/>
      <c r="U24" s="690"/>
      <c r="V24" s="690"/>
      <c r="W24" s="690"/>
      <c r="X24" s="690"/>
      <c r="Y24" s="690"/>
      <c r="Z24" s="690"/>
      <c r="AA24" s="690"/>
      <c r="AB24" s="690"/>
      <c r="AC24" s="690"/>
      <c r="AD24" s="690"/>
      <c r="AE24" s="690"/>
      <c r="AF24" s="690"/>
      <c r="AG24" s="690"/>
      <c r="AH24" s="690"/>
      <c r="AI24" s="690"/>
      <c r="AJ24" s="690"/>
      <c r="AK24" s="690"/>
      <c r="AL24" s="690"/>
      <c r="AM24" s="690"/>
      <c r="AN24" s="690"/>
      <c r="AO24" s="690"/>
      <c r="AP24" s="690"/>
    </row>
    <row r="25" spans="1:42" ht="10.5" customHeight="1" x14ac:dyDescent="0.2">
      <c r="A25" s="697"/>
      <c r="B25" s="620"/>
      <c r="C25" s="620" t="s">
        <v>372</v>
      </c>
      <c r="D25" s="605"/>
      <c r="E25" s="605"/>
      <c r="F25" s="605"/>
      <c r="G25" s="605"/>
      <c r="H25" s="605"/>
      <c r="I25" s="605"/>
      <c r="J25" s="605"/>
      <c r="K25" s="615">
        <f t="shared" ref="K25:K26" si="4">SUM(D25:J25)</f>
        <v>0</v>
      </c>
      <c r="L25" s="690"/>
      <c r="M25" s="690"/>
      <c r="N25" s="690"/>
      <c r="O25" s="690"/>
      <c r="P25" s="690"/>
      <c r="Q25" s="690"/>
      <c r="R25" s="690"/>
      <c r="S25" s="690"/>
      <c r="T25" s="690"/>
      <c r="U25" s="690"/>
      <c r="V25" s="690"/>
      <c r="W25" s="690"/>
      <c r="X25" s="690"/>
      <c r="Y25" s="690"/>
      <c r="Z25" s="690"/>
      <c r="AA25" s="690"/>
      <c r="AB25" s="690"/>
      <c r="AC25" s="690"/>
      <c r="AD25" s="690"/>
      <c r="AE25" s="690"/>
      <c r="AF25" s="690"/>
      <c r="AG25" s="690"/>
      <c r="AH25" s="690"/>
      <c r="AI25" s="690"/>
      <c r="AJ25" s="690"/>
      <c r="AK25" s="690"/>
      <c r="AL25" s="690"/>
      <c r="AM25" s="690"/>
      <c r="AN25" s="690"/>
      <c r="AO25" s="690"/>
      <c r="AP25" s="690"/>
    </row>
    <row r="26" spans="1:42" ht="10.5" customHeight="1" x14ac:dyDescent="0.2">
      <c r="A26" s="697"/>
      <c r="B26" s="620"/>
      <c r="C26" s="620" t="s">
        <v>373</v>
      </c>
      <c r="D26" s="605"/>
      <c r="E26" s="605"/>
      <c r="F26" s="605"/>
      <c r="G26" s="605"/>
      <c r="H26" s="605"/>
      <c r="I26" s="605"/>
      <c r="J26" s="605"/>
      <c r="K26" s="615">
        <f t="shared" si="4"/>
        <v>0</v>
      </c>
      <c r="L26" s="690"/>
      <c r="M26" s="690"/>
      <c r="N26" s="690"/>
      <c r="O26" s="690"/>
      <c r="P26" s="690"/>
      <c r="Q26" s="690"/>
      <c r="R26" s="690"/>
      <c r="S26" s="690"/>
      <c r="T26" s="690"/>
      <c r="U26" s="690"/>
      <c r="V26" s="690"/>
      <c r="W26" s="690"/>
      <c r="X26" s="690"/>
      <c r="Y26" s="690"/>
      <c r="Z26" s="690"/>
      <c r="AA26" s="690"/>
      <c r="AB26" s="690"/>
      <c r="AC26" s="690"/>
      <c r="AD26" s="690"/>
      <c r="AE26" s="690"/>
      <c r="AF26" s="690"/>
      <c r="AG26" s="690"/>
      <c r="AH26" s="690"/>
      <c r="AI26" s="690"/>
      <c r="AJ26" s="690"/>
      <c r="AK26" s="690"/>
      <c r="AL26" s="690"/>
      <c r="AM26" s="690"/>
      <c r="AN26" s="690"/>
      <c r="AO26" s="690"/>
      <c r="AP26" s="690"/>
    </row>
    <row r="27" spans="1:42" ht="10.5" customHeight="1" x14ac:dyDescent="0.2">
      <c r="A27" s="707"/>
      <c r="B27" s="708"/>
      <c r="C27" s="708"/>
      <c r="D27" s="704"/>
      <c r="E27" s="705"/>
      <c r="F27" s="705"/>
      <c r="G27" s="705"/>
      <c r="H27" s="705"/>
      <c r="I27" s="705"/>
      <c r="J27" s="705"/>
      <c r="K27" s="705"/>
      <c r="L27" s="690"/>
      <c r="M27" s="690"/>
      <c r="N27" s="690"/>
      <c r="O27" s="690"/>
      <c r="P27" s="690"/>
      <c r="Q27" s="690"/>
      <c r="R27" s="690"/>
      <c r="S27" s="690"/>
      <c r="T27" s="690"/>
      <c r="U27" s="690"/>
      <c r="V27" s="690"/>
      <c r="W27" s="690"/>
      <c r="X27" s="690"/>
      <c r="Y27" s="690"/>
      <c r="Z27" s="690"/>
      <c r="AA27" s="690"/>
      <c r="AB27" s="690"/>
      <c r="AC27" s="690"/>
      <c r="AD27" s="690"/>
      <c r="AE27" s="690"/>
      <c r="AF27" s="690"/>
      <c r="AG27" s="690"/>
      <c r="AH27" s="690"/>
      <c r="AI27" s="690"/>
      <c r="AJ27" s="690"/>
      <c r="AK27" s="690"/>
      <c r="AL27" s="690"/>
      <c r="AM27" s="690"/>
      <c r="AN27" s="690"/>
      <c r="AO27" s="690"/>
      <c r="AP27" s="690"/>
    </row>
    <row r="28" spans="1:42" ht="10.5" customHeight="1" x14ac:dyDescent="0.2">
      <c r="A28" s="1222" t="s">
        <v>378</v>
      </c>
      <c r="B28" s="1223"/>
      <c r="C28" s="709" t="s">
        <v>371</v>
      </c>
      <c r="D28" s="615">
        <f>D8+D12+D16+D20+D24</f>
        <v>0</v>
      </c>
      <c r="E28" s="615">
        <f t="shared" ref="E28:J28" si="5">E8+E12+E16+E20+E24</f>
        <v>0</v>
      </c>
      <c r="F28" s="615">
        <f t="shared" si="5"/>
        <v>0</v>
      </c>
      <c r="G28" s="615">
        <f t="shared" si="5"/>
        <v>0</v>
      </c>
      <c r="H28" s="615">
        <f t="shared" si="5"/>
        <v>0</v>
      </c>
      <c r="I28" s="615">
        <f t="shared" si="5"/>
        <v>0</v>
      </c>
      <c r="J28" s="615">
        <f t="shared" si="5"/>
        <v>0</v>
      </c>
      <c r="K28" s="615">
        <f>K8+K12+K16+K20+K24</f>
        <v>0</v>
      </c>
      <c r="L28" s="690"/>
      <c r="M28" s="690"/>
      <c r="N28" s="690"/>
      <c r="O28" s="690"/>
      <c r="P28" s="690"/>
      <c r="Q28" s="690"/>
      <c r="R28" s="690"/>
      <c r="S28" s="690"/>
      <c r="T28" s="690"/>
      <c r="U28" s="690"/>
      <c r="V28" s="690"/>
      <c r="W28" s="690"/>
      <c r="X28" s="690"/>
      <c r="Y28" s="690"/>
      <c r="Z28" s="690"/>
      <c r="AA28" s="690"/>
      <c r="AB28" s="690"/>
      <c r="AC28" s="690"/>
      <c r="AD28" s="690"/>
      <c r="AE28" s="690"/>
      <c r="AF28" s="690"/>
      <c r="AG28" s="690"/>
      <c r="AH28" s="690"/>
      <c r="AI28" s="690"/>
      <c r="AJ28" s="690"/>
      <c r="AK28" s="690"/>
      <c r="AL28" s="690"/>
      <c r="AM28" s="690"/>
      <c r="AN28" s="690"/>
      <c r="AO28" s="690"/>
      <c r="AP28" s="690"/>
    </row>
    <row r="29" spans="1:42" ht="10.5" customHeight="1" x14ac:dyDescent="0.2">
      <c r="A29" s="1224"/>
      <c r="B29" s="1225"/>
      <c r="C29" s="709" t="s">
        <v>372</v>
      </c>
      <c r="D29" s="615">
        <f>D9+D13+D17+D21+D25</f>
        <v>0</v>
      </c>
      <c r="E29" s="615">
        <f t="shared" ref="E29:K30" si="6">E9+E13+E17+E21+E25</f>
        <v>0</v>
      </c>
      <c r="F29" s="615">
        <f t="shared" si="6"/>
        <v>0</v>
      </c>
      <c r="G29" s="615">
        <f t="shared" si="6"/>
        <v>0</v>
      </c>
      <c r="H29" s="615">
        <f t="shared" si="6"/>
        <v>0</v>
      </c>
      <c r="I29" s="615">
        <f t="shared" si="6"/>
        <v>0</v>
      </c>
      <c r="J29" s="615">
        <f t="shared" si="6"/>
        <v>0</v>
      </c>
      <c r="K29" s="615">
        <f t="shared" si="6"/>
        <v>0</v>
      </c>
      <c r="L29" s="690"/>
      <c r="M29" s="690"/>
      <c r="N29" s="690"/>
      <c r="O29" s="690"/>
      <c r="P29" s="690"/>
      <c r="Q29" s="690"/>
      <c r="R29" s="690"/>
      <c r="S29" s="690"/>
      <c r="T29" s="690"/>
      <c r="U29" s="690"/>
      <c r="V29" s="690"/>
      <c r="W29" s="690"/>
      <c r="X29" s="690"/>
      <c r="Y29" s="690"/>
      <c r="Z29" s="690"/>
      <c r="AA29" s="690"/>
      <c r="AB29" s="690"/>
      <c r="AC29" s="690"/>
      <c r="AD29" s="690"/>
      <c r="AE29" s="690"/>
      <c r="AF29" s="690"/>
      <c r="AG29" s="690"/>
      <c r="AH29" s="690"/>
      <c r="AI29" s="690"/>
      <c r="AJ29" s="690"/>
      <c r="AK29" s="690"/>
      <c r="AL29" s="690"/>
      <c r="AM29" s="690"/>
      <c r="AN29" s="690"/>
      <c r="AO29" s="690"/>
      <c r="AP29" s="690"/>
    </row>
    <row r="30" spans="1:42" ht="10.5" customHeight="1" x14ac:dyDescent="0.2">
      <c r="A30" s="1226"/>
      <c r="B30" s="1227"/>
      <c r="C30" s="709" t="s">
        <v>373</v>
      </c>
      <c r="D30" s="615">
        <f>D10+D14+D18+D22+D26</f>
        <v>0</v>
      </c>
      <c r="E30" s="615">
        <f t="shared" si="6"/>
        <v>0</v>
      </c>
      <c r="F30" s="615">
        <f t="shared" si="6"/>
        <v>0</v>
      </c>
      <c r="G30" s="615">
        <f t="shared" si="6"/>
        <v>0</v>
      </c>
      <c r="H30" s="615">
        <f t="shared" si="6"/>
        <v>0</v>
      </c>
      <c r="I30" s="615">
        <f t="shared" si="6"/>
        <v>0</v>
      </c>
      <c r="J30" s="615">
        <f t="shared" si="6"/>
        <v>0</v>
      </c>
      <c r="K30" s="615">
        <f t="shared" si="6"/>
        <v>0</v>
      </c>
      <c r="L30" s="690"/>
      <c r="M30" s="690"/>
      <c r="N30" s="690"/>
      <c r="O30" s="690"/>
      <c r="P30" s="690"/>
      <c r="Q30" s="690"/>
      <c r="R30" s="690"/>
      <c r="S30" s="690"/>
      <c r="T30" s="690"/>
      <c r="U30" s="690"/>
      <c r="V30" s="690"/>
      <c r="W30" s="690"/>
      <c r="X30" s="690"/>
      <c r="Y30" s="690"/>
      <c r="Z30" s="690"/>
      <c r="AA30" s="690"/>
      <c r="AB30" s="690"/>
      <c r="AC30" s="690"/>
      <c r="AD30" s="690"/>
      <c r="AE30" s="690"/>
      <c r="AF30" s="690"/>
      <c r="AG30" s="690"/>
      <c r="AH30" s="690"/>
      <c r="AI30" s="690"/>
      <c r="AJ30" s="690"/>
      <c r="AK30" s="690"/>
      <c r="AL30" s="690"/>
      <c r="AM30" s="690"/>
      <c r="AN30" s="690"/>
      <c r="AO30" s="690"/>
      <c r="AP30" s="690"/>
    </row>
    <row r="31" spans="1:42" ht="12.75" x14ac:dyDescent="0.2">
      <c r="A31" s="706"/>
      <c r="B31" s="710"/>
      <c r="C31" s="710"/>
      <c r="D31" s="705"/>
      <c r="E31" s="705"/>
      <c r="F31" s="705"/>
      <c r="G31" s="705"/>
      <c r="H31" s="705"/>
      <c r="I31" s="705"/>
      <c r="J31" s="705"/>
      <c r="K31" s="705"/>
      <c r="L31" s="690"/>
      <c r="M31" s="690"/>
      <c r="N31" s="690"/>
      <c r="O31" s="690"/>
      <c r="P31" s="690"/>
      <c r="Q31" s="690"/>
      <c r="R31" s="690"/>
      <c r="S31" s="690"/>
      <c r="T31" s="690"/>
      <c r="U31" s="690"/>
      <c r="V31" s="690"/>
      <c r="W31" s="690"/>
      <c r="X31" s="690"/>
      <c r="Y31" s="690"/>
      <c r="Z31" s="690"/>
      <c r="AA31" s="690"/>
      <c r="AB31" s="690"/>
      <c r="AC31" s="690"/>
      <c r="AD31" s="690"/>
      <c r="AE31" s="690"/>
      <c r="AF31" s="690"/>
      <c r="AG31" s="690"/>
      <c r="AH31" s="690"/>
      <c r="AI31" s="690"/>
      <c r="AJ31" s="690"/>
      <c r="AK31" s="690"/>
      <c r="AL31" s="690"/>
      <c r="AM31" s="690"/>
      <c r="AN31" s="690"/>
      <c r="AO31" s="690"/>
      <c r="AP31" s="690"/>
    </row>
    <row r="32" spans="1:42" ht="10.5" customHeight="1" x14ac:dyDescent="0.2">
      <c r="A32" s="711"/>
      <c r="B32" s="695" t="s">
        <v>379</v>
      </c>
      <c r="C32" s="694"/>
      <c r="D32" s="712"/>
      <c r="E32" s="712"/>
      <c r="F32" s="712"/>
      <c r="G32" s="712"/>
      <c r="H32" s="712"/>
      <c r="I32" s="712"/>
      <c r="J32" s="712"/>
      <c r="K32" s="712"/>
      <c r="L32" s="690"/>
      <c r="M32" s="690"/>
      <c r="N32" s="690"/>
      <c r="O32" s="690"/>
      <c r="P32" s="690"/>
      <c r="Q32" s="690"/>
      <c r="R32" s="690"/>
      <c r="S32" s="690"/>
      <c r="T32" s="690"/>
      <c r="U32" s="690"/>
      <c r="V32" s="690"/>
      <c r="W32" s="690"/>
      <c r="X32" s="690"/>
      <c r="Y32" s="690"/>
      <c r="Z32" s="690"/>
      <c r="AA32" s="690"/>
      <c r="AB32" s="690"/>
      <c r="AC32" s="690"/>
      <c r="AD32" s="690"/>
      <c r="AE32" s="690"/>
      <c r="AF32" s="690"/>
      <c r="AG32" s="690"/>
      <c r="AH32" s="690"/>
      <c r="AI32" s="690"/>
      <c r="AJ32" s="690"/>
      <c r="AK32" s="690"/>
      <c r="AL32" s="690"/>
      <c r="AM32" s="690"/>
      <c r="AN32" s="690"/>
      <c r="AO32" s="690"/>
      <c r="AP32" s="690"/>
    </row>
    <row r="33" spans="1:42" ht="10.5" customHeight="1" x14ac:dyDescent="0.2">
      <c r="A33" s="697" t="s">
        <v>117</v>
      </c>
      <c r="B33" s="620" t="s">
        <v>370</v>
      </c>
      <c r="C33" s="620" t="s">
        <v>371</v>
      </c>
      <c r="D33" s="605"/>
      <c r="E33" s="605"/>
      <c r="F33" s="605"/>
      <c r="G33" s="605"/>
      <c r="H33" s="605"/>
      <c r="I33" s="605"/>
      <c r="J33" s="605"/>
      <c r="K33" s="615">
        <f t="shared" ref="K33:K35" si="7">SUM(D33:J33)</f>
        <v>0</v>
      </c>
      <c r="L33" s="690"/>
      <c r="M33" s="690"/>
      <c r="N33" s="690"/>
      <c r="O33" s="690"/>
      <c r="P33" s="690"/>
      <c r="Q33" s="690"/>
      <c r="R33" s="690"/>
      <c r="S33" s="690"/>
      <c r="T33" s="690"/>
      <c r="U33" s="690"/>
      <c r="V33" s="690"/>
      <c r="W33" s="690"/>
      <c r="X33" s="690"/>
      <c r="Y33" s="690"/>
      <c r="Z33" s="690"/>
      <c r="AA33" s="690"/>
      <c r="AB33" s="690"/>
      <c r="AC33" s="690"/>
      <c r="AD33" s="690"/>
      <c r="AE33" s="690"/>
      <c r="AF33" s="690"/>
      <c r="AG33" s="690"/>
      <c r="AH33" s="690"/>
      <c r="AI33" s="690"/>
      <c r="AJ33" s="690"/>
      <c r="AK33" s="690"/>
      <c r="AL33" s="690"/>
      <c r="AM33" s="690"/>
      <c r="AN33" s="690"/>
      <c r="AO33" s="690"/>
      <c r="AP33" s="690"/>
    </row>
    <row r="34" spans="1:42" ht="10.5" customHeight="1" x14ac:dyDescent="0.2">
      <c r="A34" s="697"/>
      <c r="B34" s="620"/>
      <c r="C34" s="620" t="s">
        <v>372</v>
      </c>
      <c r="D34" s="605"/>
      <c r="E34" s="605"/>
      <c r="F34" s="605"/>
      <c r="G34" s="605"/>
      <c r="H34" s="605"/>
      <c r="I34" s="605"/>
      <c r="J34" s="605"/>
      <c r="K34" s="615">
        <f t="shared" si="7"/>
        <v>0</v>
      </c>
      <c r="L34" s="690"/>
      <c r="M34" s="690"/>
      <c r="N34" s="690"/>
      <c r="O34" s="690"/>
      <c r="P34" s="690"/>
      <c r="Q34" s="690"/>
      <c r="R34" s="690"/>
      <c r="S34" s="690"/>
      <c r="T34" s="690"/>
      <c r="U34" s="690"/>
      <c r="V34" s="690"/>
      <c r="W34" s="690"/>
      <c r="X34" s="690"/>
      <c r="Y34" s="690"/>
      <c r="Z34" s="690"/>
      <c r="AA34" s="690"/>
      <c r="AB34" s="690"/>
      <c r="AC34" s="690"/>
      <c r="AD34" s="690"/>
      <c r="AE34" s="690"/>
      <c r="AF34" s="690"/>
      <c r="AG34" s="690"/>
      <c r="AH34" s="690"/>
      <c r="AI34" s="690"/>
      <c r="AJ34" s="690"/>
      <c r="AK34" s="690"/>
      <c r="AL34" s="690"/>
      <c r="AM34" s="690"/>
      <c r="AN34" s="690"/>
      <c r="AO34" s="690"/>
      <c r="AP34" s="690"/>
    </row>
    <row r="35" spans="1:42" ht="10.5" customHeight="1" x14ac:dyDescent="0.2">
      <c r="A35" s="697"/>
      <c r="B35" s="620"/>
      <c r="C35" s="620" t="s">
        <v>373</v>
      </c>
      <c r="D35" s="605"/>
      <c r="E35" s="605"/>
      <c r="F35" s="605"/>
      <c r="G35" s="605"/>
      <c r="H35" s="605"/>
      <c r="I35" s="605"/>
      <c r="J35" s="605"/>
      <c r="K35" s="615">
        <f t="shared" si="7"/>
        <v>0</v>
      </c>
      <c r="L35" s="690"/>
      <c r="M35" s="690"/>
      <c r="N35" s="690"/>
      <c r="O35" s="690"/>
      <c r="P35" s="690"/>
      <c r="Q35" s="690"/>
      <c r="R35" s="690"/>
      <c r="S35" s="690"/>
      <c r="T35" s="690"/>
      <c r="U35" s="690"/>
      <c r="V35" s="690"/>
      <c r="W35" s="690"/>
      <c r="X35" s="690"/>
      <c r="Y35" s="690"/>
      <c r="Z35" s="690"/>
      <c r="AA35" s="690"/>
      <c r="AB35" s="690"/>
      <c r="AC35" s="690"/>
      <c r="AD35" s="690"/>
      <c r="AE35" s="690"/>
      <c r="AF35" s="690"/>
      <c r="AG35" s="690"/>
      <c r="AH35" s="690"/>
      <c r="AI35" s="690"/>
      <c r="AJ35" s="690"/>
      <c r="AK35" s="690"/>
      <c r="AL35" s="690"/>
      <c r="AM35" s="690"/>
      <c r="AN35" s="690"/>
      <c r="AO35" s="690"/>
      <c r="AP35" s="690"/>
    </row>
    <row r="36" spans="1:42" ht="10.5" customHeight="1" x14ac:dyDescent="0.2">
      <c r="A36" s="698"/>
      <c r="B36" s="701"/>
      <c r="C36" s="701"/>
      <c r="D36" s="703"/>
      <c r="E36" s="703"/>
      <c r="F36" s="703"/>
      <c r="G36" s="703"/>
      <c r="H36" s="703"/>
      <c r="I36" s="703"/>
      <c r="J36" s="703"/>
      <c r="K36" s="703"/>
      <c r="L36" s="690"/>
      <c r="M36" s="690"/>
      <c r="N36" s="690"/>
      <c r="O36" s="690"/>
      <c r="P36" s="690"/>
      <c r="Q36" s="690"/>
      <c r="R36" s="690"/>
      <c r="S36" s="690"/>
      <c r="T36" s="690"/>
      <c r="U36" s="690"/>
      <c r="V36" s="690"/>
      <c r="W36" s="690"/>
      <c r="X36" s="690"/>
      <c r="Y36" s="690"/>
      <c r="Z36" s="690"/>
      <c r="AA36" s="690"/>
      <c r="AB36" s="690"/>
      <c r="AC36" s="690"/>
      <c r="AD36" s="690"/>
      <c r="AE36" s="690"/>
      <c r="AF36" s="690"/>
      <c r="AG36" s="690"/>
      <c r="AH36" s="690"/>
      <c r="AI36" s="690"/>
      <c r="AJ36" s="690"/>
      <c r="AK36" s="690"/>
      <c r="AL36" s="690"/>
      <c r="AM36" s="690"/>
      <c r="AN36" s="690"/>
      <c r="AO36" s="690"/>
      <c r="AP36" s="690"/>
    </row>
    <row r="37" spans="1:42" ht="10.5" customHeight="1" x14ac:dyDescent="0.2">
      <c r="A37" s="697" t="s">
        <v>119</v>
      </c>
      <c r="B37" s="620" t="s">
        <v>374</v>
      </c>
      <c r="C37" s="620" t="s">
        <v>371</v>
      </c>
      <c r="D37" s="605"/>
      <c r="E37" s="605"/>
      <c r="F37" s="605"/>
      <c r="G37" s="605"/>
      <c r="H37" s="605"/>
      <c r="I37" s="605"/>
      <c r="J37" s="605"/>
      <c r="K37" s="615">
        <f t="shared" ref="K37:K39" si="8">SUM(D37:J37)</f>
        <v>0</v>
      </c>
      <c r="L37" s="690"/>
      <c r="M37" s="690"/>
      <c r="N37" s="690"/>
      <c r="O37" s="690"/>
      <c r="P37" s="690"/>
      <c r="Q37" s="690"/>
      <c r="R37" s="690"/>
      <c r="S37" s="690"/>
      <c r="T37" s="690"/>
      <c r="U37" s="690"/>
      <c r="V37" s="690"/>
      <c r="W37" s="690"/>
      <c r="X37" s="690"/>
      <c r="Y37" s="690"/>
      <c r="Z37" s="690"/>
      <c r="AA37" s="690"/>
      <c r="AB37" s="690"/>
      <c r="AC37" s="690"/>
      <c r="AD37" s="690"/>
      <c r="AE37" s="690"/>
      <c r="AF37" s="690"/>
      <c r="AG37" s="690"/>
      <c r="AH37" s="690"/>
      <c r="AI37" s="690"/>
      <c r="AJ37" s="690"/>
      <c r="AK37" s="690"/>
      <c r="AL37" s="690"/>
      <c r="AM37" s="690"/>
      <c r="AN37" s="690"/>
      <c r="AO37" s="690"/>
      <c r="AP37" s="690"/>
    </row>
    <row r="38" spans="1:42" ht="10.5" customHeight="1" x14ac:dyDescent="0.2">
      <c r="A38" s="697"/>
      <c r="B38" s="620"/>
      <c r="C38" s="620" t="s">
        <v>372</v>
      </c>
      <c r="D38" s="605"/>
      <c r="E38" s="605"/>
      <c r="F38" s="605"/>
      <c r="G38" s="605"/>
      <c r="H38" s="605"/>
      <c r="I38" s="605"/>
      <c r="J38" s="605"/>
      <c r="K38" s="615">
        <f t="shared" si="8"/>
        <v>0</v>
      </c>
      <c r="L38" s="690"/>
      <c r="M38" s="690"/>
      <c r="N38" s="690"/>
      <c r="O38" s="690"/>
      <c r="P38" s="690"/>
      <c r="Q38" s="690"/>
      <c r="R38" s="690"/>
      <c r="S38" s="690"/>
      <c r="T38" s="690"/>
      <c r="U38" s="690"/>
      <c r="V38" s="690"/>
      <c r="W38" s="690"/>
      <c r="X38" s="690"/>
      <c r="Y38" s="690"/>
      <c r="Z38" s="690"/>
      <c r="AA38" s="690"/>
      <c r="AB38" s="690"/>
      <c r="AC38" s="690"/>
      <c r="AD38" s="690"/>
      <c r="AE38" s="690"/>
      <c r="AF38" s="690"/>
      <c r="AG38" s="690"/>
      <c r="AH38" s="690"/>
      <c r="AI38" s="690"/>
      <c r="AJ38" s="690"/>
      <c r="AK38" s="690"/>
      <c r="AL38" s="690"/>
      <c r="AM38" s="690"/>
      <c r="AN38" s="690"/>
      <c r="AO38" s="690"/>
      <c r="AP38" s="690"/>
    </row>
    <row r="39" spans="1:42" ht="10.5" customHeight="1" x14ac:dyDescent="0.2">
      <c r="A39" s="697"/>
      <c r="B39" s="620"/>
      <c r="C39" s="620" t="s">
        <v>373</v>
      </c>
      <c r="D39" s="605"/>
      <c r="E39" s="605"/>
      <c r="F39" s="605"/>
      <c r="G39" s="605"/>
      <c r="H39" s="605"/>
      <c r="I39" s="605"/>
      <c r="J39" s="605"/>
      <c r="K39" s="615">
        <f t="shared" si="8"/>
        <v>0</v>
      </c>
      <c r="L39" s="690"/>
      <c r="M39" s="690"/>
      <c r="N39" s="690"/>
      <c r="O39" s="690"/>
      <c r="P39" s="690"/>
      <c r="Q39" s="690"/>
      <c r="R39" s="690"/>
      <c r="S39" s="690"/>
      <c r="T39" s="690"/>
      <c r="U39" s="690"/>
      <c r="V39" s="690"/>
      <c r="W39" s="690"/>
      <c r="X39" s="690"/>
      <c r="Y39" s="690"/>
      <c r="Z39" s="690"/>
      <c r="AA39" s="690"/>
      <c r="AB39" s="690"/>
      <c r="AC39" s="690"/>
      <c r="AD39" s="690"/>
      <c r="AE39" s="690"/>
      <c r="AF39" s="690"/>
      <c r="AG39" s="690"/>
      <c r="AH39" s="690"/>
      <c r="AI39" s="690"/>
      <c r="AJ39" s="690"/>
      <c r="AK39" s="690"/>
      <c r="AL39" s="690"/>
      <c r="AM39" s="690"/>
      <c r="AN39" s="690"/>
      <c r="AO39" s="690"/>
      <c r="AP39" s="690"/>
    </row>
    <row r="40" spans="1:42" ht="10.5" customHeight="1" x14ac:dyDescent="0.2">
      <c r="A40" s="706"/>
      <c r="B40" s="701"/>
      <c r="C40" s="701"/>
      <c r="D40" s="705"/>
      <c r="E40" s="705"/>
      <c r="F40" s="705"/>
      <c r="G40" s="705"/>
      <c r="H40" s="705"/>
      <c r="I40" s="705"/>
      <c r="J40" s="705"/>
      <c r="K40" s="705"/>
      <c r="L40" s="690"/>
      <c r="M40" s="690"/>
      <c r="N40" s="690"/>
      <c r="O40" s="690"/>
      <c r="P40" s="690"/>
      <c r="Q40" s="690"/>
      <c r="R40" s="690"/>
      <c r="S40" s="690"/>
      <c r="T40" s="690"/>
      <c r="U40" s="690"/>
      <c r="V40" s="690"/>
      <c r="W40" s="690"/>
      <c r="X40" s="690"/>
      <c r="Y40" s="690"/>
      <c r="Z40" s="690"/>
      <c r="AA40" s="690"/>
      <c r="AB40" s="690"/>
      <c r="AC40" s="690"/>
      <c r="AD40" s="690"/>
      <c r="AE40" s="690"/>
      <c r="AF40" s="690"/>
      <c r="AG40" s="690"/>
      <c r="AH40" s="690"/>
      <c r="AI40" s="690"/>
      <c r="AJ40" s="690"/>
      <c r="AK40" s="690"/>
      <c r="AL40" s="690"/>
      <c r="AM40" s="690"/>
      <c r="AN40" s="690"/>
      <c r="AO40" s="690"/>
      <c r="AP40" s="690"/>
    </row>
    <row r="41" spans="1:42" ht="10.5" customHeight="1" x14ac:dyDescent="0.2">
      <c r="A41" s="697" t="s">
        <v>121</v>
      </c>
      <c r="B41" s="620" t="s">
        <v>375</v>
      </c>
      <c r="C41" s="620" t="s">
        <v>371</v>
      </c>
      <c r="D41" s="605"/>
      <c r="E41" s="605"/>
      <c r="F41" s="605"/>
      <c r="G41" s="605"/>
      <c r="H41" s="605"/>
      <c r="I41" s="605"/>
      <c r="J41" s="605"/>
      <c r="K41" s="615">
        <f t="shared" ref="K41:K43" si="9">SUM(D41:J41)</f>
        <v>0</v>
      </c>
      <c r="L41" s="690"/>
      <c r="M41" s="690"/>
      <c r="N41" s="690"/>
      <c r="O41" s="690"/>
      <c r="P41" s="690"/>
      <c r="Q41" s="690"/>
      <c r="R41" s="690"/>
      <c r="S41" s="690"/>
      <c r="T41" s="690"/>
      <c r="U41" s="690"/>
      <c r="V41" s="690"/>
      <c r="W41" s="690"/>
      <c r="X41" s="690"/>
      <c r="Y41" s="690"/>
      <c r="Z41" s="690"/>
      <c r="AA41" s="690"/>
      <c r="AB41" s="690"/>
      <c r="AC41" s="690"/>
      <c r="AD41" s="690"/>
      <c r="AE41" s="690"/>
      <c r="AF41" s="690"/>
      <c r="AG41" s="690"/>
      <c r="AH41" s="690"/>
      <c r="AI41" s="690"/>
      <c r="AJ41" s="690"/>
      <c r="AK41" s="690"/>
      <c r="AL41" s="690"/>
      <c r="AM41" s="690"/>
      <c r="AN41" s="690"/>
      <c r="AO41" s="690"/>
      <c r="AP41" s="690"/>
    </row>
    <row r="42" spans="1:42" ht="10.5" customHeight="1" x14ac:dyDescent="0.2">
      <c r="A42" s="697"/>
      <c r="B42" s="620"/>
      <c r="C42" s="620" t="s">
        <v>372</v>
      </c>
      <c r="D42" s="605"/>
      <c r="E42" s="605"/>
      <c r="F42" s="605"/>
      <c r="G42" s="605"/>
      <c r="H42" s="605"/>
      <c r="I42" s="605"/>
      <c r="J42" s="605"/>
      <c r="K42" s="615">
        <f t="shared" si="9"/>
        <v>0</v>
      </c>
      <c r="L42" s="690"/>
      <c r="M42" s="690"/>
      <c r="N42" s="690"/>
      <c r="O42" s="690"/>
      <c r="P42" s="690"/>
      <c r="Q42" s="690"/>
      <c r="R42" s="690"/>
      <c r="S42" s="690"/>
      <c r="T42" s="690"/>
      <c r="U42" s="690"/>
      <c r="V42" s="690"/>
      <c r="W42" s="690"/>
      <c r="X42" s="690"/>
      <c r="Y42" s="690"/>
      <c r="Z42" s="690"/>
      <c r="AA42" s="690"/>
      <c r="AB42" s="690"/>
      <c r="AC42" s="690"/>
      <c r="AD42" s="690"/>
      <c r="AE42" s="690"/>
      <c r="AF42" s="690"/>
      <c r="AG42" s="690"/>
      <c r="AH42" s="690"/>
      <c r="AI42" s="690"/>
      <c r="AJ42" s="690"/>
      <c r="AK42" s="690"/>
      <c r="AL42" s="690"/>
      <c r="AM42" s="690"/>
      <c r="AN42" s="690"/>
      <c r="AO42" s="690"/>
      <c r="AP42" s="690"/>
    </row>
    <row r="43" spans="1:42" ht="10.5" customHeight="1" x14ac:dyDescent="0.2">
      <c r="A43" s="697"/>
      <c r="B43" s="620"/>
      <c r="C43" s="620" t="s">
        <v>373</v>
      </c>
      <c r="D43" s="605"/>
      <c r="E43" s="605"/>
      <c r="F43" s="605"/>
      <c r="G43" s="605"/>
      <c r="H43" s="605"/>
      <c r="I43" s="605"/>
      <c r="J43" s="605"/>
      <c r="K43" s="615">
        <f t="shared" si="9"/>
        <v>0</v>
      </c>
      <c r="L43" s="690"/>
      <c r="M43" s="690"/>
      <c r="N43" s="690"/>
      <c r="O43" s="690"/>
      <c r="P43" s="690"/>
      <c r="Q43" s="690"/>
      <c r="R43" s="690"/>
      <c r="S43" s="690"/>
      <c r="T43" s="690"/>
      <c r="U43" s="690"/>
      <c r="V43" s="690"/>
      <c r="W43" s="690"/>
      <c r="X43" s="690"/>
      <c r="Y43" s="690"/>
      <c r="Z43" s="690"/>
      <c r="AA43" s="690"/>
      <c r="AB43" s="690"/>
      <c r="AC43" s="690"/>
      <c r="AD43" s="690"/>
      <c r="AE43" s="690"/>
      <c r="AF43" s="690"/>
      <c r="AG43" s="690"/>
      <c r="AH43" s="690"/>
      <c r="AI43" s="690"/>
      <c r="AJ43" s="690"/>
      <c r="AK43" s="690"/>
      <c r="AL43" s="690"/>
      <c r="AM43" s="690"/>
      <c r="AN43" s="690"/>
      <c r="AO43" s="690"/>
      <c r="AP43" s="690"/>
    </row>
    <row r="44" spans="1:42" ht="10.5" customHeight="1" x14ac:dyDescent="0.2">
      <c r="A44" s="698"/>
      <c r="B44" s="701"/>
      <c r="C44" s="701"/>
      <c r="D44" s="705"/>
      <c r="E44" s="705"/>
      <c r="F44" s="705"/>
      <c r="G44" s="705"/>
      <c r="H44" s="705"/>
      <c r="I44" s="705"/>
      <c r="J44" s="705"/>
      <c r="K44" s="705"/>
      <c r="L44" s="690"/>
      <c r="M44" s="690"/>
      <c r="N44" s="690"/>
      <c r="O44" s="690"/>
      <c r="P44" s="690"/>
      <c r="Q44" s="690"/>
      <c r="R44" s="690"/>
      <c r="S44" s="690"/>
      <c r="T44" s="690"/>
      <c r="U44" s="690"/>
      <c r="V44" s="690"/>
      <c r="W44" s="690"/>
      <c r="X44" s="690"/>
      <c r="Y44" s="690"/>
      <c r="Z44" s="690"/>
      <c r="AA44" s="690"/>
      <c r="AB44" s="690"/>
      <c r="AC44" s="690"/>
      <c r="AD44" s="690"/>
      <c r="AE44" s="690"/>
      <c r="AF44" s="690"/>
      <c r="AG44" s="690"/>
      <c r="AH44" s="690"/>
      <c r="AI44" s="690"/>
      <c r="AJ44" s="690"/>
      <c r="AK44" s="690"/>
      <c r="AL44" s="690"/>
      <c r="AM44" s="690"/>
      <c r="AN44" s="690"/>
      <c r="AO44" s="690"/>
      <c r="AP44" s="690"/>
    </row>
    <row r="45" spans="1:42" ht="10.5" customHeight="1" x14ac:dyDescent="0.2">
      <c r="A45" s="697" t="s">
        <v>123</v>
      </c>
      <c r="B45" s="620" t="s">
        <v>376</v>
      </c>
      <c r="C45" s="620" t="s">
        <v>371</v>
      </c>
      <c r="D45" s="605"/>
      <c r="E45" s="605"/>
      <c r="F45" s="605"/>
      <c r="G45" s="605"/>
      <c r="H45" s="605"/>
      <c r="I45" s="605"/>
      <c r="J45" s="605"/>
      <c r="K45" s="615">
        <f t="shared" ref="K45:K47" si="10">SUM(D45:J45)</f>
        <v>0</v>
      </c>
      <c r="L45" s="690"/>
      <c r="M45" s="690"/>
      <c r="N45" s="690"/>
      <c r="O45" s="690"/>
      <c r="P45" s="690"/>
      <c r="Q45" s="690"/>
      <c r="R45" s="690"/>
      <c r="S45" s="690"/>
      <c r="T45" s="690"/>
      <c r="U45" s="690"/>
      <c r="V45" s="690"/>
      <c r="W45" s="690"/>
      <c r="X45" s="690"/>
      <c r="Y45" s="690"/>
      <c r="Z45" s="690"/>
      <c r="AA45" s="690"/>
      <c r="AB45" s="690"/>
      <c r="AC45" s="690"/>
      <c r="AD45" s="690"/>
      <c r="AE45" s="690"/>
      <c r="AF45" s="690"/>
      <c r="AG45" s="690"/>
      <c r="AH45" s="690"/>
      <c r="AI45" s="690"/>
      <c r="AJ45" s="690"/>
      <c r="AK45" s="690"/>
      <c r="AL45" s="690"/>
      <c r="AM45" s="690"/>
      <c r="AN45" s="690"/>
      <c r="AO45" s="690"/>
      <c r="AP45" s="690"/>
    </row>
    <row r="46" spans="1:42" ht="10.5" customHeight="1" x14ac:dyDescent="0.2">
      <c r="A46" s="697"/>
      <c r="B46" s="620"/>
      <c r="C46" s="620" t="s">
        <v>372</v>
      </c>
      <c r="D46" s="605"/>
      <c r="E46" s="605"/>
      <c r="F46" s="605"/>
      <c r="G46" s="605"/>
      <c r="H46" s="605"/>
      <c r="I46" s="605"/>
      <c r="J46" s="605"/>
      <c r="K46" s="615">
        <f t="shared" si="10"/>
        <v>0</v>
      </c>
      <c r="L46" s="690"/>
      <c r="M46" s="690"/>
      <c r="N46" s="690"/>
      <c r="O46" s="690"/>
      <c r="P46" s="690"/>
      <c r="Q46" s="690"/>
      <c r="R46" s="690"/>
      <c r="S46" s="690"/>
      <c r="T46" s="690"/>
      <c r="U46" s="690"/>
      <c r="V46" s="690"/>
      <c r="W46" s="690"/>
      <c r="X46" s="690"/>
      <c r="Y46" s="690"/>
      <c r="Z46" s="690"/>
      <c r="AA46" s="690"/>
      <c r="AB46" s="690"/>
      <c r="AC46" s="690"/>
      <c r="AD46" s="690"/>
      <c r="AE46" s="690"/>
      <c r="AF46" s="690"/>
      <c r="AG46" s="690"/>
      <c r="AH46" s="690"/>
      <c r="AI46" s="690"/>
      <c r="AJ46" s="690"/>
      <c r="AK46" s="690"/>
      <c r="AL46" s="690"/>
      <c r="AM46" s="690"/>
      <c r="AN46" s="690"/>
      <c r="AO46" s="690"/>
      <c r="AP46" s="690"/>
    </row>
    <row r="47" spans="1:42" ht="10.5" customHeight="1" x14ac:dyDescent="0.2">
      <c r="A47" s="697"/>
      <c r="B47" s="620"/>
      <c r="C47" s="620" t="s">
        <v>373</v>
      </c>
      <c r="D47" s="605"/>
      <c r="E47" s="605"/>
      <c r="F47" s="605"/>
      <c r="G47" s="605"/>
      <c r="H47" s="605"/>
      <c r="I47" s="605"/>
      <c r="J47" s="605"/>
      <c r="K47" s="615">
        <f t="shared" si="10"/>
        <v>0</v>
      </c>
      <c r="L47" s="690"/>
      <c r="M47" s="690"/>
      <c r="N47" s="690"/>
      <c r="O47" s="690"/>
      <c r="P47" s="690"/>
      <c r="Q47" s="690"/>
      <c r="R47" s="690"/>
      <c r="S47" s="690"/>
      <c r="T47" s="690"/>
      <c r="U47" s="690"/>
      <c r="V47" s="690"/>
      <c r="W47" s="690"/>
      <c r="X47" s="690"/>
      <c r="Y47" s="690"/>
      <c r="Z47" s="690"/>
      <c r="AA47" s="690"/>
      <c r="AB47" s="690"/>
      <c r="AC47" s="690"/>
      <c r="AD47" s="690"/>
      <c r="AE47" s="690"/>
      <c r="AF47" s="690"/>
      <c r="AG47" s="690"/>
      <c r="AH47" s="690"/>
      <c r="AI47" s="690"/>
      <c r="AJ47" s="690"/>
      <c r="AK47" s="690"/>
      <c r="AL47" s="690"/>
      <c r="AM47" s="690"/>
      <c r="AN47" s="690"/>
      <c r="AO47" s="690"/>
      <c r="AP47" s="690"/>
    </row>
    <row r="48" spans="1:42" ht="10.5" customHeight="1" x14ac:dyDescent="0.2">
      <c r="A48" s="706"/>
      <c r="B48" s="701"/>
      <c r="C48" s="701"/>
      <c r="D48" s="705"/>
      <c r="E48" s="705"/>
      <c r="F48" s="705"/>
      <c r="G48" s="705"/>
      <c r="H48" s="705"/>
      <c r="I48" s="705"/>
      <c r="J48" s="705"/>
      <c r="K48" s="705"/>
      <c r="L48" s="690"/>
      <c r="M48" s="690"/>
      <c r="N48" s="690"/>
      <c r="O48" s="690"/>
      <c r="P48" s="690"/>
      <c r="Q48" s="690"/>
      <c r="R48" s="690"/>
      <c r="S48" s="690"/>
      <c r="T48" s="690"/>
      <c r="U48" s="690"/>
      <c r="V48" s="690"/>
      <c r="W48" s="690"/>
      <c r="X48" s="690"/>
      <c r="Y48" s="690"/>
      <c r="Z48" s="690"/>
      <c r="AA48" s="690"/>
      <c r="AB48" s="690"/>
      <c r="AC48" s="690"/>
      <c r="AD48" s="690"/>
      <c r="AE48" s="690"/>
      <c r="AF48" s="690"/>
      <c r="AG48" s="690"/>
      <c r="AH48" s="690"/>
      <c r="AI48" s="690"/>
      <c r="AJ48" s="690"/>
      <c r="AK48" s="690"/>
      <c r="AL48" s="690"/>
      <c r="AM48" s="690"/>
      <c r="AN48" s="690"/>
      <c r="AO48" s="690"/>
      <c r="AP48" s="690"/>
    </row>
    <row r="49" spans="1:42" ht="10.5" customHeight="1" x14ac:dyDescent="0.2">
      <c r="A49" s="697" t="s">
        <v>125</v>
      </c>
      <c r="B49" s="620" t="s">
        <v>377</v>
      </c>
      <c r="C49" s="620" t="s">
        <v>371</v>
      </c>
      <c r="D49" s="605"/>
      <c r="E49" s="605"/>
      <c r="F49" s="605"/>
      <c r="G49" s="605"/>
      <c r="H49" s="605"/>
      <c r="I49" s="605"/>
      <c r="J49" s="605"/>
      <c r="K49" s="615">
        <f t="shared" ref="K49:K51" si="11">SUM(D49:J49)</f>
        <v>0</v>
      </c>
      <c r="L49" s="690"/>
      <c r="M49" s="690"/>
      <c r="N49" s="690"/>
      <c r="O49" s="690"/>
      <c r="P49" s="690"/>
      <c r="Q49" s="690"/>
      <c r="R49" s="690"/>
      <c r="S49" s="690"/>
      <c r="T49" s="690"/>
      <c r="U49" s="690"/>
      <c r="V49" s="690"/>
      <c r="W49" s="690"/>
      <c r="X49" s="690"/>
      <c r="Y49" s="690"/>
      <c r="Z49" s="690"/>
      <c r="AA49" s="690"/>
      <c r="AB49" s="690"/>
      <c r="AC49" s="690"/>
      <c r="AD49" s="690"/>
      <c r="AE49" s="690"/>
      <c r="AF49" s="690"/>
      <c r="AG49" s="690"/>
      <c r="AH49" s="690"/>
      <c r="AI49" s="690"/>
      <c r="AJ49" s="690"/>
      <c r="AK49" s="690"/>
      <c r="AL49" s="690"/>
      <c r="AM49" s="690"/>
      <c r="AN49" s="690"/>
      <c r="AO49" s="690"/>
      <c r="AP49" s="690"/>
    </row>
    <row r="50" spans="1:42" ht="10.5" customHeight="1" x14ac:dyDescent="0.2">
      <c r="A50" s="697"/>
      <c r="B50" s="620"/>
      <c r="C50" s="620" t="s">
        <v>372</v>
      </c>
      <c r="D50" s="605"/>
      <c r="E50" s="605"/>
      <c r="F50" s="605"/>
      <c r="G50" s="605"/>
      <c r="H50" s="605"/>
      <c r="I50" s="605"/>
      <c r="J50" s="605"/>
      <c r="K50" s="615">
        <f t="shared" si="11"/>
        <v>0</v>
      </c>
      <c r="L50" s="690"/>
      <c r="M50" s="690"/>
      <c r="N50" s="690"/>
      <c r="O50" s="690"/>
      <c r="P50" s="690"/>
      <c r="Q50" s="690"/>
      <c r="R50" s="690"/>
      <c r="S50" s="690"/>
      <c r="T50" s="690"/>
      <c r="U50" s="690"/>
      <c r="V50" s="690"/>
      <c r="W50" s="690"/>
      <c r="X50" s="690"/>
      <c r="Y50" s="690"/>
      <c r="Z50" s="690"/>
      <c r="AA50" s="690"/>
      <c r="AB50" s="690"/>
      <c r="AC50" s="690"/>
      <c r="AD50" s="690"/>
      <c r="AE50" s="690"/>
      <c r="AF50" s="690"/>
      <c r="AG50" s="690"/>
      <c r="AH50" s="690"/>
      <c r="AI50" s="690"/>
      <c r="AJ50" s="690"/>
      <c r="AK50" s="690"/>
      <c r="AL50" s="690"/>
      <c r="AM50" s="690"/>
      <c r="AN50" s="690"/>
      <c r="AO50" s="690"/>
      <c r="AP50" s="690"/>
    </row>
    <row r="51" spans="1:42" ht="10.5" customHeight="1" x14ac:dyDescent="0.2">
      <c r="A51" s="697"/>
      <c r="B51" s="620"/>
      <c r="C51" s="620" t="s">
        <v>373</v>
      </c>
      <c r="D51" s="605"/>
      <c r="E51" s="605"/>
      <c r="F51" s="605"/>
      <c r="G51" s="605"/>
      <c r="H51" s="605"/>
      <c r="I51" s="605"/>
      <c r="J51" s="605"/>
      <c r="K51" s="615">
        <f t="shared" si="11"/>
        <v>0</v>
      </c>
      <c r="L51" s="690"/>
      <c r="M51" s="690"/>
      <c r="N51" s="690"/>
      <c r="O51" s="690"/>
      <c r="P51" s="690"/>
      <c r="Q51" s="690"/>
      <c r="R51" s="690"/>
      <c r="S51" s="690"/>
      <c r="T51" s="690"/>
      <c r="U51" s="690"/>
      <c r="V51" s="690"/>
      <c r="W51" s="690"/>
      <c r="X51" s="690"/>
      <c r="Y51" s="690"/>
      <c r="Z51" s="690"/>
      <c r="AA51" s="690"/>
      <c r="AB51" s="690"/>
      <c r="AC51" s="690"/>
      <c r="AD51" s="690"/>
      <c r="AE51" s="690"/>
      <c r="AF51" s="690"/>
      <c r="AG51" s="690"/>
      <c r="AH51" s="690"/>
      <c r="AI51" s="690"/>
      <c r="AJ51" s="690"/>
      <c r="AK51" s="690"/>
      <c r="AL51" s="690"/>
      <c r="AM51" s="690"/>
      <c r="AN51" s="690"/>
      <c r="AO51" s="690"/>
      <c r="AP51" s="690"/>
    </row>
    <row r="52" spans="1:42" ht="10.5" customHeight="1" x14ac:dyDescent="0.2">
      <c r="A52" s="698"/>
      <c r="B52" s="710"/>
      <c r="C52" s="710"/>
      <c r="D52" s="705"/>
      <c r="E52" s="705"/>
      <c r="F52" s="705"/>
      <c r="G52" s="705"/>
      <c r="H52" s="705"/>
      <c r="I52" s="705"/>
      <c r="J52" s="705"/>
      <c r="K52" s="705"/>
      <c r="L52" s="690"/>
      <c r="M52" s="690"/>
      <c r="N52" s="690"/>
      <c r="O52" s="690"/>
      <c r="P52" s="690"/>
      <c r="Q52" s="690"/>
      <c r="R52" s="690"/>
      <c r="S52" s="690"/>
      <c r="T52" s="690"/>
      <c r="U52" s="690"/>
      <c r="V52" s="690"/>
      <c r="W52" s="690"/>
      <c r="X52" s="690"/>
      <c r="Y52" s="690"/>
      <c r="Z52" s="690"/>
      <c r="AA52" s="690"/>
      <c r="AB52" s="690"/>
      <c r="AC52" s="690"/>
      <c r="AD52" s="690"/>
      <c r="AE52" s="690"/>
      <c r="AF52" s="690"/>
      <c r="AG52" s="690"/>
      <c r="AH52" s="690"/>
      <c r="AI52" s="690"/>
      <c r="AJ52" s="690"/>
      <c r="AK52" s="690"/>
      <c r="AL52" s="690"/>
      <c r="AM52" s="690"/>
      <c r="AN52" s="690"/>
      <c r="AO52" s="690"/>
      <c r="AP52" s="690"/>
    </row>
    <row r="53" spans="1:42" ht="10.5" customHeight="1" x14ac:dyDescent="0.2">
      <c r="A53" s="1222" t="s">
        <v>380</v>
      </c>
      <c r="B53" s="1223"/>
      <c r="C53" s="709" t="s">
        <v>371</v>
      </c>
      <c r="D53" s="615">
        <f>D33+D37+D41+D45+D49</f>
        <v>0</v>
      </c>
      <c r="E53" s="615">
        <f t="shared" ref="E53:K53" si="12">E33+E37+E41+E45+E49</f>
        <v>0</v>
      </c>
      <c r="F53" s="615">
        <f t="shared" si="12"/>
        <v>0</v>
      </c>
      <c r="G53" s="615">
        <f t="shared" si="12"/>
        <v>0</v>
      </c>
      <c r="H53" s="615">
        <f t="shared" si="12"/>
        <v>0</v>
      </c>
      <c r="I53" s="615">
        <f t="shared" si="12"/>
        <v>0</v>
      </c>
      <c r="J53" s="615">
        <f t="shared" si="12"/>
        <v>0</v>
      </c>
      <c r="K53" s="615">
        <f t="shared" si="12"/>
        <v>0</v>
      </c>
      <c r="L53" s="690"/>
      <c r="M53" s="690"/>
      <c r="N53" s="690"/>
      <c r="O53" s="690"/>
      <c r="P53" s="690"/>
      <c r="Q53" s="690"/>
      <c r="R53" s="690"/>
      <c r="S53" s="690"/>
      <c r="T53" s="690"/>
      <c r="U53" s="690"/>
      <c r="V53" s="690"/>
      <c r="W53" s="690"/>
      <c r="X53" s="690"/>
      <c r="Y53" s="690"/>
      <c r="Z53" s="690"/>
      <c r="AA53" s="690"/>
      <c r="AB53" s="690"/>
      <c r="AC53" s="690"/>
      <c r="AD53" s="690"/>
      <c r="AE53" s="690"/>
      <c r="AF53" s="690"/>
      <c r="AG53" s="690"/>
      <c r="AH53" s="690"/>
      <c r="AI53" s="690"/>
      <c r="AJ53" s="690"/>
      <c r="AK53" s="690"/>
      <c r="AL53" s="690"/>
      <c r="AM53" s="690"/>
      <c r="AN53" s="690"/>
      <c r="AO53" s="690"/>
      <c r="AP53" s="690"/>
    </row>
    <row r="54" spans="1:42" ht="10.5" customHeight="1" x14ac:dyDescent="0.2">
      <c r="A54" s="1224"/>
      <c r="B54" s="1225"/>
      <c r="C54" s="709" t="s">
        <v>372</v>
      </c>
      <c r="D54" s="615">
        <f>D34+D38+D42+D46+D50</f>
        <v>0</v>
      </c>
      <c r="E54" s="615">
        <f t="shared" ref="E54:K55" si="13">E34+E38+E42+E46+E50</f>
        <v>0</v>
      </c>
      <c r="F54" s="615">
        <f t="shared" si="13"/>
        <v>0</v>
      </c>
      <c r="G54" s="615">
        <f t="shared" si="13"/>
        <v>0</v>
      </c>
      <c r="H54" s="615">
        <f t="shared" si="13"/>
        <v>0</v>
      </c>
      <c r="I54" s="615">
        <f t="shared" si="13"/>
        <v>0</v>
      </c>
      <c r="J54" s="615">
        <f t="shared" si="13"/>
        <v>0</v>
      </c>
      <c r="K54" s="615">
        <f t="shared" si="13"/>
        <v>0</v>
      </c>
      <c r="L54" s="690"/>
      <c r="M54" s="690"/>
      <c r="N54" s="690"/>
      <c r="O54" s="690"/>
      <c r="P54" s="690"/>
      <c r="Q54" s="690"/>
      <c r="R54" s="690"/>
      <c r="S54" s="690"/>
      <c r="T54" s="690"/>
      <c r="U54" s="690"/>
      <c r="V54" s="690"/>
      <c r="W54" s="690"/>
      <c r="X54" s="690"/>
      <c r="Y54" s="690"/>
      <c r="Z54" s="690"/>
      <c r="AA54" s="690"/>
      <c r="AB54" s="690"/>
      <c r="AC54" s="690"/>
      <c r="AD54" s="690"/>
      <c r="AE54" s="690"/>
      <c r="AF54" s="690"/>
      <c r="AG54" s="690"/>
      <c r="AH54" s="690"/>
      <c r="AI54" s="690"/>
      <c r="AJ54" s="690"/>
      <c r="AK54" s="690"/>
      <c r="AL54" s="690"/>
      <c r="AM54" s="690"/>
      <c r="AN54" s="690"/>
      <c r="AO54" s="690"/>
      <c r="AP54" s="690"/>
    </row>
    <row r="55" spans="1:42" ht="10.5" customHeight="1" x14ac:dyDescent="0.2">
      <c r="A55" s="1226"/>
      <c r="B55" s="1227"/>
      <c r="C55" s="709" t="s">
        <v>373</v>
      </c>
      <c r="D55" s="615">
        <f>D35+D39+D43+D47+D51</f>
        <v>0</v>
      </c>
      <c r="E55" s="615">
        <f t="shared" si="13"/>
        <v>0</v>
      </c>
      <c r="F55" s="615">
        <f t="shared" si="13"/>
        <v>0</v>
      </c>
      <c r="G55" s="615">
        <f t="shared" si="13"/>
        <v>0</v>
      </c>
      <c r="H55" s="615">
        <f t="shared" si="13"/>
        <v>0</v>
      </c>
      <c r="I55" s="615">
        <f t="shared" si="13"/>
        <v>0</v>
      </c>
      <c r="J55" s="615">
        <f t="shared" si="13"/>
        <v>0</v>
      </c>
      <c r="K55" s="615">
        <f t="shared" si="13"/>
        <v>0</v>
      </c>
      <c r="L55" s="690"/>
      <c r="M55" s="690"/>
      <c r="N55" s="690"/>
      <c r="O55" s="690"/>
      <c r="P55" s="690"/>
      <c r="Q55" s="690"/>
      <c r="R55" s="690"/>
      <c r="S55" s="690"/>
      <c r="T55" s="690"/>
      <c r="U55" s="690"/>
      <c r="V55" s="690"/>
      <c r="W55" s="690"/>
      <c r="X55" s="690"/>
      <c r="Y55" s="690"/>
      <c r="Z55" s="690"/>
      <c r="AA55" s="690"/>
      <c r="AB55" s="690"/>
      <c r="AC55" s="690"/>
      <c r="AD55" s="690"/>
      <c r="AE55" s="690"/>
      <c r="AF55" s="690"/>
      <c r="AG55" s="690"/>
      <c r="AH55" s="690"/>
      <c r="AI55" s="690"/>
      <c r="AJ55" s="690"/>
      <c r="AK55" s="690"/>
      <c r="AL55" s="690"/>
      <c r="AM55" s="690"/>
      <c r="AN55" s="690"/>
      <c r="AO55" s="690"/>
      <c r="AP55" s="690"/>
    </row>
    <row r="56" spans="1:42" ht="10.5" customHeight="1" x14ac:dyDescent="0.2">
      <c r="A56" s="713"/>
      <c r="B56" s="696"/>
      <c r="C56" s="696"/>
      <c r="D56" s="714"/>
      <c r="E56" s="714"/>
      <c r="F56" s="714"/>
      <c r="G56" s="714"/>
      <c r="H56" s="714"/>
      <c r="I56" s="714"/>
      <c r="J56" s="714"/>
      <c r="K56" s="714"/>
      <c r="L56" s="690"/>
      <c r="M56" s="690"/>
      <c r="N56" s="690"/>
      <c r="O56" s="690"/>
      <c r="P56" s="690"/>
      <c r="Q56" s="690"/>
      <c r="R56" s="690"/>
      <c r="S56" s="690"/>
      <c r="T56" s="690"/>
      <c r="U56" s="690"/>
      <c r="V56" s="690"/>
      <c r="W56" s="690"/>
      <c r="X56" s="690"/>
      <c r="Y56" s="690"/>
      <c r="Z56" s="690"/>
      <c r="AA56" s="690"/>
      <c r="AB56" s="690"/>
      <c r="AC56" s="690"/>
      <c r="AD56" s="690"/>
      <c r="AE56" s="690"/>
      <c r="AF56" s="690"/>
      <c r="AG56" s="690"/>
      <c r="AH56" s="690"/>
      <c r="AI56" s="690"/>
      <c r="AJ56" s="690"/>
      <c r="AK56" s="690"/>
      <c r="AL56" s="690"/>
      <c r="AM56" s="690"/>
      <c r="AN56" s="690"/>
      <c r="AO56" s="690"/>
      <c r="AP56" s="690"/>
    </row>
    <row r="57" spans="1:42" ht="10.5" customHeight="1" x14ac:dyDescent="0.2">
      <c r="A57" s="1222" t="s">
        <v>381</v>
      </c>
      <c r="B57" s="1223"/>
      <c r="C57" s="709" t="s">
        <v>371</v>
      </c>
      <c r="D57" s="615">
        <f>D28+D53</f>
        <v>0</v>
      </c>
      <c r="E57" s="615">
        <f t="shared" ref="E57:K57" si="14">E28+E53</f>
        <v>0</v>
      </c>
      <c r="F57" s="615">
        <f t="shared" si="14"/>
        <v>0</v>
      </c>
      <c r="G57" s="615">
        <f t="shared" si="14"/>
        <v>0</v>
      </c>
      <c r="H57" s="615">
        <f t="shared" si="14"/>
        <v>0</v>
      </c>
      <c r="I57" s="615">
        <f t="shared" si="14"/>
        <v>0</v>
      </c>
      <c r="J57" s="615">
        <f t="shared" si="14"/>
        <v>0</v>
      </c>
      <c r="K57" s="615">
        <f t="shared" si="14"/>
        <v>0</v>
      </c>
      <c r="L57" s="690"/>
      <c r="M57" s="690"/>
      <c r="N57" s="690"/>
      <c r="O57" s="690"/>
      <c r="P57" s="690"/>
      <c r="Q57" s="690"/>
      <c r="R57" s="690"/>
      <c r="S57" s="690"/>
      <c r="T57" s="690"/>
      <c r="U57" s="690"/>
      <c r="V57" s="690"/>
      <c r="W57" s="690"/>
      <c r="X57" s="690"/>
      <c r="Y57" s="690"/>
      <c r="Z57" s="690"/>
      <c r="AA57" s="690"/>
      <c r="AB57" s="690"/>
      <c r="AC57" s="690"/>
      <c r="AD57" s="690"/>
      <c r="AE57" s="690"/>
      <c r="AF57" s="690"/>
      <c r="AG57" s="690"/>
      <c r="AH57" s="690"/>
      <c r="AI57" s="690"/>
      <c r="AJ57" s="690"/>
      <c r="AK57" s="690"/>
      <c r="AL57" s="690"/>
      <c r="AM57" s="690"/>
      <c r="AN57" s="690"/>
      <c r="AO57" s="690"/>
      <c r="AP57" s="690"/>
    </row>
    <row r="58" spans="1:42" ht="10.5" customHeight="1" x14ac:dyDescent="0.2">
      <c r="A58" s="1224"/>
      <c r="B58" s="1225"/>
      <c r="C58" s="696"/>
      <c r="D58" s="714"/>
      <c r="E58" s="714"/>
      <c r="F58" s="714"/>
      <c r="G58" s="714"/>
      <c r="H58" s="714"/>
      <c r="I58" s="714"/>
      <c r="J58" s="714"/>
      <c r="K58" s="714"/>
      <c r="L58" s="690"/>
      <c r="M58" s="690"/>
      <c r="N58" s="690"/>
      <c r="O58" s="690"/>
      <c r="P58" s="690"/>
      <c r="Q58" s="690"/>
      <c r="R58" s="690"/>
      <c r="S58" s="690"/>
      <c r="T58" s="690"/>
      <c r="U58" s="690"/>
      <c r="V58" s="690"/>
      <c r="W58" s="690"/>
      <c r="X58" s="690"/>
      <c r="Y58" s="690"/>
      <c r="Z58" s="690"/>
      <c r="AA58" s="690"/>
      <c r="AB58" s="690"/>
      <c r="AC58" s="690"/>
      <c r="AD58" s="690"/>
      <c r="AE58" s="690"/>
      <c r="AF58" s="690"/>
      <c r="AG58" s="690"/>
      <c r="AH58" s="690"/>
      <c r="AI58" s="690"/>
      <c r="AJ58" s="690"/>
      <c r="AK58" s="690"/>
      <c r="AL58" s="690"/>
      <c r="AM58" s="690"/>
      <c r="AN58" s="690"/>
      <c r="AO58" s="690"/>
      <c r="AP58" s="690"/>
    </row>
    <row r="59" spans="1:42" ht="10.5" customHeight="1" x14ac:dyDescent="0.2">
      <c r="A59" s="1224"/>
      <c r="B59" s="1225"/>
      <c r="C59" s="709" t="s">
        <v>372</v>
      </c>
      <c r="D59" s="615">
        <f>D29+D54</f>
        <v>0</v>
      </c>
      <c r="E59" s="615">
        <f t="shared" ref="E59:J59" si="15">E29+E54</f>
        <v>0</v>
      </c>
      <c r="F59" s="615">
        <f t="shared" si="15"/>
        <v>0</v>
      </c>
      <c r="G59" s="615">
        <f t="shared" si="15"/>
        <v>0</v>
      </c>
      <c r="H59" s="615">
        <f t="shared" si="15"/>
        <v>0</v>
      </c>
      <c r="I59" s="615">
        <f t="shared" si="15"/>
        <v>0</v>
      </c>
      <c r="J59" s="615">
        <f t="shared" si="15"/>
        <v>0</v>
      </c>
      <c r="K59" s="615">
        <f>K29+K54</f>
        <v>0</v>
      </c>
      <c r="L59" s="690"/>
      <c r="M59" s="693"/>
      <c r="N59" s="690"/>
      <c r="O59" s="690"/>
      <c r="P59" s="690"/>
      <c r="Q59" s="690"/>
      <c r="R59" s="690"/>
      <c r="S59" s="690"/>
      <c r="T59" s="690"/>
      <c r="U59" s="690"/>
      <c r="V59" s="690"/>
      <c r="W59" s="690"/>
      <c r="X59" s="690"/>
      <c r="Y59" s="690"/>
      <c r="Z59" s="690"/>
      <c r="AA59" s="690"/>
      <c r="AB59" s="690"/>
      <c r="AC59" s="690"/>
      <c r="AD59" s="690"/>
      <c r="AE59" s="690"/>
      <c r="AF59" s="690"/>
      <c r="AG59" s="690"/>
      <c r="AH59" s="690"/>
      <c r="AI59" s="690"/>
      <c r="AJ59" s="690"/>
      <c r="AK59" s="690"/>
      <c r="AL59" s="690"/>
      <c r="AM59" s="690"/>
      <c r="AN59" s="690"/>
      <c r="AO59" s="690"/>
      <c r="AP59" s="690"/>
    </row>
    <row r="60" spans="1:42" ht="10.5" customHeight="1" x14ac:dyDescent="0.2">
      <c r="A60" s="1224"/>
      <c r="B60" s="1225"/>
      <c r="C60" s="709" t="s">
        <v>383</v>
      </c>
      <c r="D60" s="715"/>
      <c r="E60" s="715"/>
      <c r="F60" s="715"/>
      <c r="G60" s="715"/>
      <c r="H60" s="715"/>
      <c r="I60" s="715"/>
      <c r="J60" s="715"/>
      <c r="K60" s="716"/>
      <c r="L60" s="690"/>
      <c r="M60" s="693"/>
      <c r="N60" s="690"/>
      <c r="O60" s="690"/>
      <c r="P60" s="690"/>
      <c r="Q60" s="690"/>
      <c r="R60" s="690"/>
      <c r="S60" s="690"/>
      <c r="T60" s="690"/>
      <c r="U60" s="690"/>
      <c r="V60" s="690"/>
      <c r="W60" s="690"/>
      <c r="X60" s="690"/>
      <c r="Y60" s="690"/>
      <c r="Z60" s="690"/>
      <c r="AA60" s="690"/>
      <c r="AB60" s="690"/>
      <c r="AC60" s="690"/>
      <c r="AD60" s="690"/>
      <c r="AE60" s="690"/>
      <c r="AF60" s="690"/>
      <c r="AG60" s="690"/>
      <c r="AH60" s="690"/>
      <c r="AI60" s="690"/>
      <c r="AJ60" s="690"/>
      <c r="AK60" s="690"/>
      <c r="AL60" s="690"/>
      <c r="AM60" s="690"/>
      <c r="AN60" s="690"/>
      <c r="AO60" s="690"/>
      <c r="AP60" s="690"/>
    </row>
    <row r="61" spans="1:42" ht="10.5" customHeight="1" x14ac:dyDescent="0.2">
      <c r="A61" s="1224"/>
      <c r="B61" s="1225"/>
      <c r="C61" s="709" t="s">
        <v>382</v>
      </c>
      <c r="D61" s="717"/>
      <c r="E61" s="717"/>
      <c r="F61" s="717"/>
      <c r="G61" s="717"/>
      <c r="H61" s="717"/>
      <c r="I61" s="717"/>
      <c r="J61" s="717"/>
      <c r="K61" s="615">
        <f>K59-K60</f>
        <v>0</v>
      </c>
      <c r="L61" s="690"/>
      <c r="M61" s="690"/>
      <c r="N61" s="690"/>
      <c r="O61" s="690"/>
      <c r="P61" s="690"/>
      <c r="Q61" s="690"/>
      <c r="R61" s="690"/>
      <c r="S61" s="690"/>
      <c r="T61" s="690"/>
      <c r="U61" s="690"/>
      <c r="V61" s="690"/>
      <c r="W61" s="690"/>
      <c r="X61" s="690"/>
      <c r="Y61" s="690"/>
      <c r="Z61" s="690"/>
      <c r="AA61" s="690"/>
      <c r="AB61" s="690"/>
      <c r="AC61" s="690"/>
      <c r="AD61" s="690"/>
      <c r="AE61" s="690"/>
      <c r="AF61" s="690"/>
      <c r="AG61" s="690"/>
      <c r="AH61" s="690"/>
      <c r="AI61" s="690"/>
      <c r="AJ61" s="690"/>
      <c r="AK61" s="690"/>
      <c r="AL61" s="690"/>
      <c r="AM61" s="690"/>
      <c r="AN61" s="690"/>
      <c r="AO61" s="690"/>
      <c r="AP61" s="690"/>
    </row>
    <row r="62" spans="1:42" ht="10.5" customHeight="1" x14ac:dyDescent="0.2">
      <c r="A62" s="1224"/>
      <c r="B62" s="1225"/>
      <c r="C62" s="696"/>
      <c r="D62" s="714"/>
      <c r="E62" s="714"/>
      <c r="F62" s="714"/>
      <c r="G62" s="714"/>
      <c r="H62" s="714"/>
      <c r="I62" s="714"/>
      <c r="J62" s="714"/>
      <c r="K62" s="714"/>
      <c r="L62" s="690"/>
      <c r="M62" s="690"/>
      <c r="N62" s="690"/>
      <c r="O62" s="690"/>
      <c r="P62" s="690"/>
      <c r="Q62" s="690"/>
      <c r="R62" s="690"/>
      <c r="S62" s="690"/>
      <c r="T62" s="690"/>
      <c r="U62" s="690"/>
      <c r="V62" s="690"/>
      <c r="W62" s="690"/>
      <c r="X62" s="690"/>
      <c r="Y62" s="690"/>
      <c r="Z62" s="690"/>
      <c r="AA62" s="690"/>
      <c r="AB62" s="690"/>
      <c r="AC62" s="690"/>
      <c r="AD62" s="690"/>
      <c r="AE62" s="690"/>
      <c r="AF62" s="690"/>
      <c r="AG62" s="690"/>
      <c r="AH62" s="690"/>
      <c r="AI62" s="690"/>
      <c r="AJ62" s="690"/>
      <c r="AK62" s="690"/>
      <c r="AL62" s="690"/>
      <c r="AM62" s="690"/>
      <c r="AN62" s="690"/>
      <c r="AO62" s="690"/>
      <c r="AP62" s="690"/>
    </row>
    <row r="63" spans="1:42" ht="12.75" customHeight="1" x14ac:dyDescent="0.2">
      <c r="A63" s="1224"/>
      <c r="B63" s="1225"/>
      <c r="C63" s="709" t="s">
        <v>373</v>
      </c>
      <c r="D63" s="615">
        <f>D30+D55</f>
        <v>0</v>
      </c>
      <c r="E63" s="615">
        <f t="shared" ref="E63:J63" si="16">E30+E55</f>
        <v>0</v>
      </c>
      <c r="F63" s="615">
        <f t="shared" si="16"/>
        <v>0</v>
      </c>
      <c r="G63" s="615">
        <f t="shared" si="16"/>
        <v>0</v>
      </c>
      <c r="H63" s="615">
        <f t="shared" si="16"/>
        <v>0</v>
      </c>
      <c r="I63" s="615">
        <f t="shared" si="16"/>
        <v>0</v>
      </c>
      <c r="J63" s="615">
        <f t="shared" si="16"/>
        <v>0</v>
      </c>
      <c r="K63" s="615">
        <f>K30+K55</f>
        <v>0</v>
      </c>
      <c r="L63" s="690"/>
      <c r="M63" s="693"/>
      <c r="N63" s="690"/>
      <c r="O63" s="690"/>
      <c r="P63" s="690"/>
      <c r="Q63" s="690"/>
      <c r="R63" s="690"/>
      <c r="S63" s="690"/>
      <c r="T63" s="690"/>
      <c r="U63" s="690"/>
      <c r="V63" s="690"/>
      <c r="W63" s="690"/>
      <c r="X63" s="690"/>
      <c r="Y63" s="690"/>
      <c r="Z63" s="690"/>
      <c r="AA63" s="690"/>
      <c r="AB63" s="690"/>
      <c r="AC63" s="690"/>
      <c r="AD63" s="690"/>
      <c r="AE63" s="690"/>
      <c r="AF63" s="690"/>
      <c r="AG63" s="690"/>
      <c r="AH63" s="690"/>
      <c r="AI63" s="690"/>
      <c r="AJ63" s="690"/>
      <c r="AK63" s="690"/>
      <c r="AL63" s="690"/>
      <c r="AM63" s="690"/>
      <c r="AN63" s="690"/>
      <c r="AO63" s="690"/>
      <c r="AP63" s="690"/>
    </row>
    <row r="64" spans="1:42" ht="13.5" customHeight="1" x14ac:dyDescent="0.2">
      <c r="A64" s="1224"/>
      <c r="B64" s="1225"/>
      <c r="C64" s="709" t="s">
        <v>383</v>
      </c>
      <c r="D64" s="715"/>
      <c r="E64" s="715"/>
      <c r="F64" s="715"/>
      <c r="G64" s="715"/>
      <c r="H64" s="715"/>
      <c r="I64" s="715"/>
      <c r="J64" s="715"/>
      <c r="K64" s="716"/>
      <c r="L64" s="690"/>
      <c r="M64" s="690"/>
      <c r="N64" s="690"/>
      <c r="O64" s="690"/>
      <c r="P64" s="690"/>
      <c r="Q64" s="690"/>
      <c r="R64" s="690"/>
      <c r="S64" s="690"/>
      <c r="T64" s="690"/>
      <c r="U64" s="690"/>
      <c r="V64" s="690"/>
      <c r="W64" s="690"/>
      <c r="X64" s="690"/>
      <c r="Y64" s="690"/>
      <c r="Z64" s="690"/>
      <c r="AA64" s="690"/>
      <c r="AB64" s="690"/>
      <c r="AC64" s="690"/>
      <c r="AD64" s="690"/>
      <c r="AE64" s="690"/>
      <c r="AF64" s="690"/>
      <c r="AG64" s="690"/>
      <c r="AH64" s="690"/>
      <c r="AI64" s="690"/>
      <c r="AJ64" s="690"/>
      <c r="AK64" s="690"/>
      <c r="AL64" s="690"/>
      <c r="AM64" s="690"/>
      <c r="AN64" s="690"/>
      <c r="AO64" s="690"/>
      <c r="AP64" s="690"/>
    </row>
    <row r="65" spans="1:42" ht="10.5" customHeight="1" x14ac:dyDescent="0.2">
      <c r="A65" s="1226"/>
      <c r="B65" s="1227"/>
      <c r="C65" s="709" t="s">
        <v>384</v>
      </c>
      <c r="D65" s="715"/>
      <c r="E65" s="715"/>
      <c r="F65" s="715"/>
      <c r="G65" s="715"/>
      <c r="H65" s="715"/>
      <c r="I65" s="715"/>
      <c r="J65" s="715"/>
      <c r="K65" s="615">
        <f>K63-K64</f>
        <v>0</v>
      </c>
      <c r="L65" s="690"/>
      <c r="M65" s="690"/>
      <c r="N65" s="690"/>
      <c r="O65" s="690"/>
      <c r="P65" s="690"/>
      <c r="Q65" s="690"/>
      <c r="R65" s="690"/>
      <c r="S65" s="690"/>
      <c r="T65" s="690"/>
      <c r="U65" s="690"/>
      <c r="V65" s="690"/>
      <c r="W65" s="690"/>
      <c r="X65" s="690"/>
      <c r="Y65" s="690"/>
      <c r="Z65" s="690"/>
      <c r="AA65" s="690"/>
      <c r="AB65" s="690"/>
      <c r="AC65" s="690"/>
      <c r="AD65" s="690"/>
      <c r="AE65" s="690"/>
      <c r="AF65" s="690"/>
      <c r="AG65" s="690"/>
      <c r="AH65" s="690"/>
      <c r="AI65" s="690"/>
      <c r="AJ65" s="690"/>
      <c r="AK65" s="690"/>
      <c r="AL65" s="690"/>
      <c r="AM65" s="690"/>
      <c r="AN65" s="690"/>
      <c r="AO65" s="690"/>
      <c r="AP65" s="690"/>
    </row>
    <row r="66" spans="1:42" ht="12.75" customHeight="1" x14ac:dyDescent="0.2">
      <c r="A66" s="1228" t="s">
        <v>385</v>
      </c>
      <c r="B66" s="1229"/>
      <c r="C66" s="620" t="s">
        <v>1262</v>
      </c>
      <c r="D66" s="715"/>
      <c r="E66" s="715"/>
      <c r="F66" s="715"/>
      <c r="G66" s="715"/>
      <c r="H66" s="715"/>
      <c r="I66" s="715"/>
      <c r="J66" s="715"/>
      <c r="K66" s="716"/>
      <c r="L66" s="690"/>
      <c r="M66" s="693"/>
      <c r="N66" s="690"/>
      <c r="O66" s="690"/>
      <c r="P66" s="690"/>
      <c r="Q66" s="690"/>
      <c r="R66" s="690"/>
      <c r="S66" s="690"/>
      <c r="T66" s="690"/>
      <c r="U66" s="690"/>
      <c r="V66" s="690"/>
      <c r="W66" s="690"/>
      <c r="X66" s="690"/>
      <c r="Y66" s="690"/>
      <c r="Z66" s="690"/>
      <c r="AA66" s="690"/>
      <c r="AB66" s="690"/>
      <c r="AC66" s="690"/>
      <c r="AD66" s="690"/>
      <c r="AE66" s="690"/>
      <c r="AF66" s="690"/>
      <c r="AG66" s="690"/>
      <c r="AH66" s="690"/>
      <c r="AI66" s="690"/>
      <c r="AJ66" s="690"/>
      <c r="AK66" s="690"/>
      <c r="AL66" s="690"/>
      <c r="AM66" s="690"/>
      <c r="AN66" s="690"/>
      <c r="AO66" s="690"/>
      <c r="AP66" s="690"/>
    </row>
    <row r="67" spans="1:42" ht="12" x14ac:dyDescent="0.2">
      <c r="A67" s="1230"/>
      <c r="B67" s="1231"/>
      <c r="C67" s="620" t="s">
        <v>1263</v>
      </c>
      <c r="D67" s="715"/>
      <c r="E67" s="715"/>
      <c r="F67" s="715"/>
      <c r="G67" s="715"/>
      <c r="H67" s="715"/>
      <c r="I67" s="715"/>
      <c r="J67" s="715"/>
      <c r="K67" s="716"/>
      <c r="L67" s="690"/>
      <c r="M67" s="693"/>
      <c r="N67" s="690"/>
      <c r="O67" s="690"/>
      <c r="P67" s="690"/>
      <c r="Q67" s="690"/>
      <c r="R67" s="690"/>
      <c r="S67" s="690"/>
      <c r="T67" s="690"/>
      <c r="U67" s="690"/>
      <c r="V67" s="690"/>
      <c r="W67" s="690"/>
      <c r="X67" s="690"/>
      <c r="Y67" s="690"/>
      <c r="Z67" s="690"/>
      <c r="AA67" s="690"/>
      <c r="AB67" s="690"/>
      <c r="AC67" s="690"/>
      <c r="AD67" s="690"/>
      <c r="AE67" s="690"/>
      <c r="AF67" s="690"/>
      <c r="AG67" s="690"/>
      <c r="AH67" s="690"/>
      <c r="AI67" s="690"/>
      <c r="AJ67" s="690"/>
      <c r="AK67" s="690"/>
      <c r="AL67" s="690"/>
      <c r="AM67" s="690"/>
      <c r="AN67" s="690"/>
      <c r="AO67" s="690"/>
      <c r="AP67" s="690"/>
    </row>
    <row r="68" spans="1:42" ht="24" x14ac:dyDescent="0.2">
      <c r="A68" s="1230"/>
      <c r="B68" s="1231"/>
      <c r="C68" s="718" t="s">
        <v>386</v>
      </c>
      <c r="D68" s="715"/>
      <c r="E68" s="715"/>
      <c r="F68" s="715"/>
      <c r="G68" s="715"/>
      <c r="H68" s="715"/>
      <c r="I68" s="715"/>
      <c r="J68" s="715"/>
      <c r="K68" s="716"/>
      <c r="L68" s="690"/>
      <c r="M68" s="690"/>
      <c r="N68" s="690"/>
      <c r="O68" s="690"/>
      <c r="P68" s="690"/>
      <c r="Q68" s="690"/>
      <c r="R68" s="690"/>
      <c r="S68" s="690"/>
      <c r="T68" s="690"/>
      <c r="U68" s="690"/>
      <c r="V68" s="690"/>
      <c r="W68" s="690"/>
      <c r="X68" s="690"/>
      <c r="Y68" s="690"/>
      <c r="Z68" s="690"/>
      <c r="AA68" s="690"/>
      <c r="AB68" s="690"/>
      <c r="AC68" s="690"/>
      <c r="AD68" s="690"/>
      <c r="AE68" s="690"/>
      <c r="AF68" s="690"/>
      <c r="AG68" s="690"/>
      <c r="AH68" s="690"/>
      <c r="AI68" s="690"/>
      <c r="AJ68" s="690"/>
      <c r="AK68" s="690"/>
      <c r="AL68" s="690"/>
      <c r="AM68" s="690"/>
      <c r="AN68" s="690"/>
      <c r="AO68" s="690"/>
      <c r="AP68" s="690"/>
    </row>
    <row r="69" spans="1:42" ht="12" x14ac:dyDescent="0.2">
      <c r="A69" s="1232"/>
      <c r="B69" s="1233"/>
      <c r="C69" s="620" t="s">
        <v>387</v>
      </c>
      <c r="D69" s="715"/>
      <c r="E69" s="715"/>
      <c r="F69" s="715"/>
      <c r="G69" s="715"/>
      <c r="H69" s="715"/>
      <c r="I69" s="715"/>
      <c r="J69" s="715"/>
      <c r="K69" s="716"/>
      <c r="L69" s="690"/>
      <c r="M69" s="690"/>
      <c r="N69" s="690"/>
      <c r="O69" s="690"/>
      <c r="P69" s="690"/>
      <c r="Q69" s="690"/>
      <c r="R69" s="690"/>
      <c r="S69" s="690"/>
      <c r="T69" s="690"/>
      <c r="U69" s="690"/>
      <c r="V69" s="690"/>
      <c r="W69" s="690"/>
      <c r="X69" s="690"/>
      <c r="Y69" s="690"/>
      <c r="Z69" s="690"/>
      <c r="AA69" s="690"/>
      <c r="AB69" s="690"/>
      <c r="AC69" s="690"/>
      <c r="AD69" s="690"/>
      <c r="AE69" s="690"/>
      <c r="AF69" s="690"/>
      <c r="AG69" s="690"/>
      <c r="AH69" s="690"/>
      <c r="AI69" s="690"/>
      <c r="AJ69" s="690"/>
      <c r="AK69" s="690"/>
      <c r="AL69" s="690"/>
      <c r="AM69" s="690"/>
      <c r="AN69" s="690"/>
      <c r="AO69" s="690"/>
      <c r="AP69" s="690"/>
    </row>
    <row r="70" spans="1:42" ht="12.75" x14ac:dyDescent="0.2">
      <c r="A70" s="696"/>
      <c r="B70" s="719"/>
      <c r="C70" s="701"/>
      <c r="D70" s="701"/>
      <c r="E70" s="701"/>
      <c r="F70" s="701"/>
      <c r="G70" s="701"/>
      <c r="H70" s="701"/>
      <c r="I70" s="701"/>
      <c r="J70" s="701"/>
      <c r="K70" s="720"/>
      <c r="L70" s="690"/>
      <c r="M70" s="690"/>
      <c r="N70" s="690"/>
      <c r="O70" s="690"/>
      <c r="P70" s="690"/>
      <c r="Q70" s="690"/>
      <c r="R70" s="690"/>
      <c r="S70" s="690"/>
      <c r="T70" s="690"/>
      <c r="U70" s="690"/>
      <c r="V70" s="690"/>
      <c r="W70" s="690"/>
      <c r="X70" s="690"/>
      <c r="Y70" s="690"/>
      <c r="Z70" s="690"/>
      <c r="AA70" s="690"/>
      <c r="AB70" s="690"/>
      <c r="AC70" s="690"/>
      <c r="AD70" s="690"/>
      <c r="AE70" s="690"/>
      <c r="AF70" s="690"/>
      <c r="AG70" s="690"/>
      <c r="AH70" s="690"/>
      <c r="AI70" s="690"/>
      <c r="AJ70" s="690"/>
      <c r="AK70" s="690"/>
      <c r="AL70" s="690"/>
      <c r="AM70" s="690"/>
      <c r="AN70" s="690"/>
      <c r="AO70" s="690"/>
      <c r="AP70" s="690"/>
    </row>
    <row r="71" spans="1:42" x14ac:dyDescent="0.2">
      <c r="A71" s="720"/>
      <c r="B71" s="720"/>
      <c r="C71" s="720"/>
      <c r="D71" s="720"/>
      <c r="E71" s="720"/>
      <c r="F71" s="720"/>
      <c r="G71" s="720"/>
      <c r="H71" s="720"/>
      <c r="I71" s="720"/>
      <c r="J71" s="720"/>
      <c r="K71" s="720"/>
      <c r="L71" s="690"/>
      <c r="M71" s="690"/>
      <c r="N71" s="690"/>
      <c r="O71" s="690"/>
      <c r="P71" s="690"/>
      <c r="Q71" s="690"/>
      <c r="R71" s="690"/>
      <c r="S71" s="690"/>
      <c r="T71" s="690"/>
      <c r="U71" s="690"/>
      <c r="V71" s="690"/>
      <c r="W71" s="690"/>
      <c r="X71" s="690"/>
      <c r="Y71" s="690"/>
      <c r="Z71" s="690"/>
      <c r="AA71" s="690"/>
      <c r="AB71" s="690"/>
      <c r="AC71" s="690"/>
      <c r="AD71" s="690"/>
      <c r="AE71" s="690"/>
      <c r="AF71" s="690"/>
      <c r="AG71" s="690"/>
      <c r="AH71" s="690"/>
      <c r="AI71" s="690"/>
      <c r="AJ71" s="690"/>
      <c r="AK71" s="690"/>
      <c r="AL71" s="690"/>
      <c r="AM71" s="690"/>
      <c r="AN71" s="690"/>
      <c r="AO71" s="690"/>
      <c r="AP71" s="690"/>
    </row>
    <row r="72" spans="1:42" ht="12.75" x14ac:dyDescent="0.2">
      <c r="A72" s="721"/>
      <c r="B72" s="690"/>
      <c r="C72" s="696"/>
      <c r="L72" s="690"/>
      <c r="M72" s="690"/>
      <c r="N72" s="690"/>
      <c r="O72" s="690"/>
      <c r="P72" s="690"/>
      <c r="Q72" s="690"/>
      <c r="R72" s="690"/>
      <c r="S72" s="690"/>
      <c r="T72" s="690"/>
      <c r="U72" s="690"/>
      <c r="V72" s="690"/>
      <c r="W72" s="690"/>
      <c r="X72" s="690"/>
      <c r="Y72" s="690"/>
      <c r="Z72" s="690"/>
      <c r="AA72" s="690"/>
      <c r="AB72" s="690"/>
      <c r="AC72" s="690"/>
      <c r="AD72" s="690"/>
      <c r="AE72" s="690"/>
      <c r="AF72" s="690"/>
      <c r="AG72" s="690"/>
      <c r="AH72" s="690"/>
      <c r="AI72" s="690"/>
      <c r="AJ72" s="690"/>
      <c r="AK72" s="690"/>
      <c r="AL72" s="690"/>
      <c r="AM72" s="690"/>
      <c r="AN72" s="690"/>
      <c r="AO72" s="690"/>
      <c r="AP72" s="690"/>
    </row>
    <row r="73" spans="1:42" ht="12.75" x14ac:dyDescent="0.2">
      <c r="A73" s="721"/>
      <c r="B73" s="690"/>
      <c r="C73" s="696"/>
      <c r="L73" s="690"/>
      <c r="M73" s="690"/>
      <c r="N73" s="690"/>
      <c r="O73" s="690"/>
      <c r="P73" s="690"/>
      <c r="Q73" s="690"/>
      <c r="R73" s="690"/>
      <c r="S73" s="690"/>
      <c r="T73" s="690"/>
      <c r="U73" s="690"/>
      <c r="V73" s="690"/>
      <c r="W73" s="690"/>
      <c r="X73" s="690"/>
      <c r="Y73" s="690"/>
      <c r="Z73" s="690"/>
      <c r="AA73" s="690"/>
      <c r="AB73" s="690"/>
      <c r="AC73" s="690"/>
      <c r="AD73" s="690"/>
      <c r="AE73" s="690"/>
      <c r="AF73" s="690"/>
      <c r="AG73" s="690"/>
      <c r="AH73" s="690"/>
      <c r="AI73" s="690"/>
      <c r="AJ73" s="690"/>
      <c r="AK73" s="690"/>
      <c r="AL73" s="690"/>
      <c r="AM73" s="690"/>
      <c r="AN73" s="690"/>
      <c r="AO73" s="690"/>
      <c r="AP73" s="690"/>
    </row>
    <row r="74" spans="1:42" ht="12.75" x14ac:dyDescent="0.2">
      <c r="A74" s="721"/>
      <c r="B74" s="690"/>
      <c r="C74" s="696"/>
      <c r="L74" s="690"/>
      <c r="M74" s="690"/>
      <c r="N74" s="690"/>
      <c r="O74" s="690"/>
      <c r="P74" s="690"/>
      <c r="Q74" s="690"/>
      <c r="R74" s="690"/>
      <c r="S74" s="690"/>
      <c r="T74" s="690"/>
      <c r="U74" s="690"/>
      <c r="V74" s="690"/>
      <c r="W74" s="690"/>
      <c r="X74" s="690"/>
      <c r="Y74" s="690"/>
      <c r="Z74" s="690"/>
      <c r="AA74" s="690"/>
      <c r="AB74" s="690"/>
      <c r="AC74" s="690"/>
      <c r="AD74" s="690"/>
      <c r="AE74" s="690"/>
      <c r="AF74" s="690"/>
      <c r="AG74" s="690"/>
      <c r="AH74" s="690"/>
      <c r="AI74" s="690"/>
      <c r="AJ74" s="690"/>
      <c r="AK74" s="690"/>
      <c r="AL74" s="690"/>
      <c r="AM74" s="690"/>
      <c r="AN74" s="690"/>
      <c r="AO74" s="690"/>
      <c r="AP74" s="690"/>
    </row>
    <row r="75" spans="1:42" ht="12.75" x14ac:dyDescent="0.2">
      <c r="A75" s="721"/>
      <c r="B75" s="690"/>
      <c r="C75" s="696"/>
      <c r="L75" s="690"/>
      <c r="M75" s="690"/>
      <c r="N75" s="690"/>
      <c r="O75" s="690"/>
      <c r="P75" s="690"/>
      <c r="Q75" s="690"/>
      <c r="R75" s="690"/>
      <c r="S75" s="690"/>
      <c r="T75" s="690"/>
      <c r="U75" s="690"/>
      <c r="V75" s="690"/>
      <c r="W75" s="690"/>
      <c r="X75" s="690"/>
      <c r="Y75" s="690"/>
      <c r="Z75" s="690"/>
      <c r="AA75" s="690"/>
      <c r="AB75" s="690"/>
      <c r="AC75" s="690"/>
      <c r="AD75" s="690"/>
      <c r="AE75" s="690"/>
      <c r="AF75" s="690"/>
      <c r="AG75" s="690"/>
      <c r="AH75" s="690"/>
      <c r="AI75" s="690"/>
      <c r="AJ75" s="690"/>
      <c r="AK75" s="690"/>
      <c r="AL75" s="690"/>
      <c r="AM75" s="690"/>
      <c r="AN75" s="690"/>
      <c r="AO75" s="690"/>
      <c r="AP75" s="690"/>
    </row>
    <row r="76" spans="1:42" ht="12.75" x14ac:dyDescent="0.2">
      <c r="A76" s="722"/>
      <c r="B76" s="723"/>
      <c r="C76" s="696"/>
      <c r="L76" s="690"/>
      <c r="M76" s="690"/>
      <c r="N76" s="690"/>
      <c r="O76" s="690"/>
      <c r="P76" s="690"/>
      <c r="Q76" s="690"/>
      <c r="R76" s="690"/>
      <c r="S76" s="690"/>
      <c r="T76" s="690"/>
      <c r="U76" s="690"/>
      <c r="V76" s="690"/>
      <c r="W76" s="690"/>
      <c r="X76" s="690"/>
      <c r="Y76" s="690"/>
      <c r="Z76" s="690"/>
      <c r="AA76" s="690"/>
      <c r="AB76" s="690"/>
      <c r="AC76" s="690"/>
      <c r="AD76" s="690"/>
      <c r="AE76" s="690"/>
      <c r="AF76" s="690"/>
      <c r="AG76" s="690"/>
      <c r="AH76" s="690"/>
      <c r="AI76" s="690"/>
      <c r="AJ76" s="690"/>
      <c r="AK76" s="690"/>
      <c r="AL76" s="690"/>
      <c r="AM76" s="690"/>
      <c r="AN76" s="690"/>
      <c r="AO76" s="690"/>
      <c r="AP76" s="690"/>
    </row>
    <row r="77" spans="1:42" ht="12.75" x14ac:dyDescent="0.2">
      <c r="A77" s="721"/>
      <c r="B77" s="690"/>
      <c r="C77" s="696"/>
      <c r="L77" s="690"/>
      <c r="M77" s="690"/>
      <c r="N77" s="690"/>
      <c r="O77" s="690"/>
      <c r="P77" s="690"/>
      <c r="Q77" s="690"/>
      <c r="R77" s="690"/>
      <c r="S77" s="690"/>
      <c r="T77" s="690"/>
      <c r="U77" s="690"/>
      <c r="V77" s="690"/>
      <c r="W77" s="690"/>
      <c r="X77" s="690"/>
      <c r="Y77" s="690"/>
      <c r="Z77" s="690"/>
      <c r="AA77" s="690"/>
      <c r="AB77" s="690"/>
      <c r="AC77" s="690"/>
      <c r="AD77" s="690"/>
      <c r="AE77" s="690"/>
      <c r="AF77" s="690"/>
      <c r="AG77" s="690"/>
      <c r="AH77" s="690"/>
      <c r="AI77" s="690"/>
      <c r="AJ77" s="690"/>
      <c r="AK77" s="690"/>
      <c r="AL77" s="690"/>
      <c r="AM77" s="690"/>
      <c r="AN77" s="690"/>
      <c r="AO77" s="690"/>
      <c r="AP77" s="690"/>
    </row>
    <row r="78" spans="1:42" x14ac:dyDescent="0.2">
      <c r="L78" s="690"/>
      <c r="M78" s="690"/>
      <c r="N78" s="690"/>
      <c r="O78" s="690"/>
      <c r="P78" s="690"/>
      <c r="Q78" s="690"/>
      <c r="R78" s="690"/>
      <c r="S78" s="690"/>
      <c r="T78" s="690"/>
      <c r="U78" s="690"/>
      <c r="V78" s="690"/>
      <c r="W78" s="690"/>
      <c r="X78" s="690"/>
      <c r="Y78" s="690"/>
      <c r="Z78" s="690"/>
      <c r="AA78" s="690"/>
      <c r="AB78" s="690"/>
      <c r="AC78" s="690"/>
      <c r="AD78" s="690"/>
      <c r="AE78" s="690"/>
      <c r="AF78" s="690"/>
      <c r="AG78" s="690"/>
      <c r="AH78" s="690"/>
      <c r="AI78" s="690"/>
      <c r="AJ78" s="690"/>
      <c r="AK78" s="690"/>
      <c r="AL78" s="690"/>
      <c r="AM78" s="690"/>
      <c r="AN78" s="690"/>
      <c r="AO78" s="690"/>
      <c r="AP78" s="690"/>
    </row>
    <row r="79" spans="1:42" x14ac:dyDescent="0.2">
      <c r="L79" s="690"/>
      <c r="M79" s="690"/>
      <c r="N79" s="690"/>
      <c r="O79" s="690"/>
      <c r="P79" s="690"/>
      <c r="Q79" s="690"/>
      <c r="R79" s="690"/>
      <c r="S79" s="690"/>
      <c r="T79" s="690"/>
      <c r="U79" s="690"/>
      <c r="V79" s="690"/>
      <c r="W79" s="690"/>
      <c r="X79" s="690"/>
      <c r="Y79" s="690"/>
      <c r="Z79" s="690"/>
      <c r="AA79" s="690"/>
      <c r="AB79" s="690"/>
      <c r="AC79" s="690"/>
      <c r="AD79" s="690"/>
      <c r="AE79" s="690"/>
      <c r="AF79" s="690"/>
      <c r="AG79" s="690"/>
      <c r="AH79" s="690"/>
      <c r="AI79" s="690"/>
      <c r="AJ79" s="690"/>
      <c r="AK79" s="690"/>
      <c r="AL79" s="690"/>
      <c r="AM79" s="690"/>
      <c r="AN79" s="690"/>
      <c r="AO79" s="690"/>
      <c r="AP79" s="690"/>
    </row>
    <row r="80" spans="1:42" x14ac:dyDescent="0.2">
      <c r="L80" s="690"/>
      <c r="M80" s="690"/>
      <c r="N80" s="690"/>
      <c r="O80" s="690"/>
      <c r="P80" s="690"/>
      <c r="Q80" s="690"/>
      <c r="R80" s="690"/>
      <c r="S80" s="690"/>
      <c r="T80" s="690"/>
      <c r="U80" s="690"/>
      <c r="V80" s="690"/>
      <c r="W80" s="690"/>
      <c r="X80" s="690"/>
      <c r="Y80" s="690"/>
      <c r="Z80" s="690"/>
      <c r="AA80" s="690"/>
      <c r="AB80" s="690"/>
      <c r="AC80" s="690"/>
      <c r="AD80" s="690"/>
      <c r="AE80" s="690"/>
      <c r="AF80" s="690"/>
      <c r="AG80" s="690"/>
      <c r="AH80" s="690"/>
      <c r="AI80" s="690"/>
      <c r="AJ80" s="690"/>
      <c r="AK80" s="690"/>
      <c r="AL80" s="690"/>
      <c r="AM80" s="690"/>
      <c r="AN80" s="690"/>
      <c r="AO80" s="690"/>
      <c r="AP80" s="690"/>
    </row>
    <row r="81" spans="12:42" x14ac:dyDescent="0.2">
      <c r="L81" s="690"/>
      <c r="M81" s="690"/>
      <c r="N81" s="690"/>
      <c r="O81" s="690"/>
      <c r="P81" s="690"/>
      <c r="Q81" s="690"/>
      <c r="R81" s="690"/>
      <c r="S81" s="690"/>
      <c r="T81" s="690"/>
      <c r="U81" s="690"/>
      <c r="V81" s="690"/>
      <c r="W81" s="690"/>
      <c r="X81" s="690"/>
      <c r="Y81" s="690"/>
      <c r="Z81" s="690"/>
      <c r="AA81" s="690"/>
      <c r="AB81" s="690"/>
      <c r="AC81" s="690"/>
      <c r="AD81" s="690"/>
      <c r="AE81" s="690"/>
      <c r="AF81" s="690"/>
      <c r="AG81" s="690"/>
      <c r="AH81" s="690"/>
      <c r="AI81" s="690"/>
      <c r="AJ81" s="690"/>
      <c r="AK81" s="690"/>
      <c r="AL81" s="690"/>
      <c r="AM81" s="690"/>
      <c r="AN81" s="690"/>
      <c r="AO81" s="690"/>
      <c r="AP81" s="690"/>
    </row>
    <row r="82" spans="12:42" x14ac:dyDescent="0.2">
      <c r="L82" s="690"/>
      <c r="M82" s="690"/>
      <c r="N82" s="690"/>
      <c r="O82" s="690"/>
      <c r="P82" s="690"/>
      <c r="Q82" s="690"/>
      <c r="R82" s="690"/>
      <c r="S82" s="690"/>
      <c r="T82" s="690"/>
      <c r="U82" s="690"/>
      <c r="V82" s="690"/>
      <c r="W82" s="690"/>
      <c r="X82" s="690"/>
      <c r="Y82" s="690"/>
      <c r="Z82" s="690"/>
      <c r="AA82" s="690"/>
      <c r="AB82" s="690"/>
      <c r="AC82" s="690"/>
      <c r="AD82" s="690"/>
      <c r="AE82" s="690"/>
      <c r="AF82" s="690"/>
      <c r="AG82" s="690"/>
      <c r="AH82" s="690"/>
      <c r="AI82" s="690"/>
      <c r="AJ82" s="690"/>
      <c r="AK82" s="690"/>
      <c r="AL82" s="690"/>
      <c r="AM82" s="690"/>
      <c r="AN82" s="690"/>
      <c r="AO82" s="690"/>
      <c r="AP82" s="690"/>
    </row>
    <row r="83" spans="12:42" x14ac:dyDescent="0.2">
      <c r="L83" s="690"/>
      <c r="M83" s="690"/>
      <c r="N83" s="690"/>
      <c r="O83" s="690"/>
      <c r="P83" s="690"/>
      <c r="Q83" s="690"/>
      <c r="R83" s="690"/>
      <c r="S83" s="690"/>
      <c r="T83" s="690"/>
      <c r="U83" s="690"/>
      <c r="V83" s="690"/>
      <c r="W83" s="690"/>
      <c r="X83" s="690"/>
      <c r="Y83" s="690"/>
      <c r="Z83" s="690"/>
      <c r="AA83" s="690"/>
      <c r="AB83" s="690"/>
      <c r="AC83" s="690"/>
      <c r="AD83" s="690"/>
      <c r="AE83" s="690"/>
      <c r="AF83" s="690"/>
      <c r="AG83" s="690"/>
      <c r="AH83" s="690"/>
      <c r="AI83" s="690"/>
      <c r="AJ83" s="690"/>
      <c r="AK83" s="690"/>
      <c r="AL83" s="690"/>
      <c r="AM83" s="690"/>
      <c r="AN83" s="690"/>
      <c r="AO83" s="690"/>
      <c r="AP83" s="690"/>
    </row>
  </sheetData>
  <sheetProtection selectLockedCells="1" selectUnlockedCells="1"/>
  <mergeCells count="16">
    <mergeCell ref="A57:B65"/>
    <mergeCell ref="A66:B69"/>
    <mergeCell ref="C3:K3"/>
    <mergeCell ref="F4:F6"/>
    <mergeCell ref="G4:H4"/>
    <mergeCell ref="A53:B55"/>
    <mergeCell ref="A28:B30"/>
    <mergeCell ref="B4:B6"/>
    <mergeCell ref="C4:C6"/>
    <mergeCell ref="D4:D6"/>
    <mergeCell ref="E4:E6"/>
    <mergeCell ref="I4:I6"/>
    <mergeCell ref="J4:J6"/>
    <mergeCell ref="K4:K6"/>
    <mergeCell ref="G5:G6"/>
    <mergeCell ref="H5:H6"/>
  </mergeCells>
  <printOptions horizontalCentered="1"/>
  <pageMargins left="0.19685039370078741" right="0.19685039370078741" top="0.19685039370078741" bottom="0.19685039370078741" header="0" footer="0"/>
  <pageSetup paperSize="8" scale="88" orientation="portrait" r:id="rId1"/>
  <rowBreaks count="1" manualBreakCount="1">
    <brk id="48" max="10" man="1"/>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7">
    <pageSetUpPr fitToPage="1"/>
  </sheetPr>
  <dimension ref="A1:L62"/>
  <sheetViews>
    <sheetView showGridLines="0" view="pageBreakPreview" topLeftCell="A7" zoomScaleNormal="82" zoomScaleSheetLayoutView="100" workbookViewId="0">
      <selection activeCell="K44" sqref="A1:XFD1048576"/>
    </sheetView>
  </sheetViews>
  <sheetFormatPr defaultColWidth="9.28515625" defaultRowHeight="11.25" x14ac:dyDescent="0.2"/>
  <cols>
    <col min="1" max="1" width="3.7109375" style="699" customWidth="1"/>
    <col min="2" max="2" width="34.28515625" style="699" bestFit="1" customWidth="1"/>
    <col min="3" max="3" width="21" style="699" bestFit="1" customWidth="1"/>
    <col min="4" max="4" width="11.7109375" style="690" customWidth="1"/>
    <col min="5" max="5" width="21.85546875" style="690" bestFit="1" customWidth="1"/>
    <col min="6" max="11" width="11.7109375" style="690" customWidth="1"/>
    <col min="12" max="16384" width="9.28515625" style="690"/>
  </cols>
  <sheetData>
    <row r="1" spans="1:11" s="682" customFormat="1" x14ac:dyDescent="0.2">
      <c r="A1" s="724" t="s">
        <v>359</v>
      </c>
      <c r="B1" s="725"/>
      <c r="C1" s="680"/>
      <c r="D1" s="680"/>
      <c r="E1" s="680"/>
      <c r="F1" s="680"/>
      <c r="G1" s="680"/>
      <c r="H1" s="680"/>
      <c r="I1" s="680"/>
      <c r="J1" s="1241"/>
      <c r="K1" s="1241"/>
    </row>
    <row r="2" spans="1:11" s="682" customFormat="1" ht="12" thickBot="1" x14ac:dyDescent="0.25">
      <c r="A2" s="726"/>
      <c r="B2" s="727"/>
      <c r="C2" s="686"/>
      <c r="D2" s="686"/>
      <c r="E2" s="686"/>
      <c r="F2" s="686"/>
      <c r="G2" s="686"/>
      <c r="H2" s="686"/>
      <c r="I2" s="686"/>
      <c r="J2" s="1252" t="s">
        <v>103</v>
      </c>
      <c r="K2" s="1252"/>
    </row>
    <row r="3" spans="1:11" ht="12" thickTop="1" x14ac:dyDescent="0.2">
      <c r="A3" s="688" t="s">
        <v>388</v>
      </c>
      <c r="B3" s="689"/>
      <c r="C3" s="688"/>
      <c r="D3" s="688"/>
      <c r="E3" s="688"/>
      <c r="F3" s="688"/>
      <c r="G3" s="688"/>
      <c r="H3" s="688"/>
      <c r="I3" s="688"/>
      <c r="J3" s="688"/>
      <c r="K3" s="688"/>
    </row>
    <row r="4" spans="1:11" ht="12.75" x14ac:dyDescent="0.2">
      <c r="A4" s="728"/>
      <c r="B4" s="1242" t="s">
        <v>361</v>
      </c>
      <c r="C4" s="1242" t="s">
        <v>362</v>
      </c>
      <c r="D4" s="1245" t="s">
        <v>389</v>
      </c>
      <c r="E4" s="1246"/>
      <c r="F4" s="1246"/>
      <c r="G4" s="1246"/>
      <c r="H4" s="1246"/>
      <c r="I4" s="1246"/>
      <c r="J4" s="1246"/>
      <c r="K4" s="1247"/>
    </row>
    <row r="5" spans="1:11" ht="11.25" customHeight="1" x14ac:dyDescent="0.2">
      <c r="A5" s="728"/>
      <c r="B5" s="1243"/>
      <c r="C5" s="1243"/>
      <c r="D5" s="1242" t="s">
        <v>363</v>
      </c>
      <c r="E5" s="1242" t="s">
        <v>390</v>
      </c>
      <c r="F5" s="1242" t="s">
        <v>345</v>
      </c>
      <c r="G5" s="1248" t="s">
        <v>364</v>
      </c>
      <c r="H5" s="1249"/>
      <c r="I5" s="1250" t="s">
        <v>365</v>
      </c>
      <c r="J5" s="1239" t="s">
        <v>366</v>
      </c>
      <c r="K5" s="1239" t="s">
        <v>253</v>
      </c>
    </row>
    <row r="6" spans="1:11" ht="24" x14ac:dyDescent="0.2">
      <c r="A6" s="728"/>
      <c r="B6" s="1244"/>
      <c r="C6" s="1244"/>
      <c r="D6" s="1243"/>
      <c r="E6" s="1243"/>
      <c r="F6" s="1243"/>
      <c r="G6" s="729" t="s">
        <v>367</v>
      </c>
      <c r="H6" s="729" t="s">
        <v>368</v>
      </c>
      <c r="I6" s="1251"/>
      <c r="J6" s="1240"/>
      <c r="K6" s="1240"/>
    </row>
    <row r="7" spans="1:11" ht="18.75" customHeight="1" x14ac:dyDescent="0.2">
      <c r="A7" s="730">
        <v>1</v>
      </c>
      <c r="B7" s="695" t="s">
        <v>369</v>
      </c>
      <c r="C7" s="694"/>
      <c r="D7" s="694"/>
      <c r="E7" s="694"/>
      <c r="F7" s="694"/>
      <c r="G7" s="694"/>
      <c r="H7" s="694"/>
      <c r="I7" s="694"/>
      <c r="J7" s="694"/>
      <c r="K7" s="694"/>
    </row>
    <row r="8" spans="1:11" ht="17.25" customHeight="1" x14ac:dyDescent="0.2">
      <c r="A8" s="697" t="s">
        <v>117</v>
      </c>
      <c r="B8" s="620" t="s">
        <v>370</v>
      </c>
      <c r="C8" s="620" t="s">
        <v>371</v>
      </c>
      <c r="D8" s="622"/>
      <c r="E8" s="622"/>
      <c r="F8" s="622"/>
      <c r="G8" s="622"/>
      <c r="H8" s="622"/>
      <c r="I8" s="622"/>
      <c r="J8" s="622"/>
      <c r="K8" s="615">
        <f>SUM(D8:J8)</f>
        <v>0</v>
      </c>
    </row>
    <row r="9" spans="1:11" ht="10.15" customHeight="1" x14ac:dyDescent="0.2">
      <c r="A9" s="697"/>
      <c r="B9" s="620"/>
      <c r="C9" s="620" t="s">
        <v>372</v>
      </c>
      <c r="D9" s="622"/>
      <c r="E9" s="622"/>
      <c r="F9" s="622"/>
      <c r="G9" s="622"/>
      <c r="H9" s="622"/>
      <c r="I9" s="622"/>
      <c r="J9" s="622"/>
      <c r="K9" s="615">
        <f t="shared" ref="K9:K10" si="0">SUM(D9:J9)</f>
        <v>0</v>
      </c>
    </row>
    <row r="10" spans="1:11" ht="10.15" customHeight="1" x14ac:dyDescent="0.2">
      <c r="A10" s="697"/>
      <c r="B10" s="620"/>
      <c r="C10" s="620" t="s">
        <v>373</v>
      </c>
      <c r="D10" s="622"/>
      <c r="E10" s="622"/>
      <c r="F10" s="622"/>
      <c r="G10" s="622"/>
      <c r="H10" s="622"/>
      <c r="I10" s="622"/>
      <c r="J10" s="622"/>
      <c r="K10" s="615">
        <f t="shared" si="0"/>
        <v>0</v>
      </c>
    </row>
    <row r="11" spans="1:11" ht="11.25" customHeight="1" x14ac:dyDescent="0.2">
      <c r="A11" s="706"/>
      <c r="B11" s="701"/>
      <c r="C11" s="701"/>
      <c r="D11" s="731"/>
      <c r="E11" s="731"/>
      <c r="F11" s="731"/>
      <c r="G11" s="731"/>
      <c r="H11" s="731"/>
      <c r="I11" s="731"/>
      <c r="J11" s="731"/>
      <c r="K11" s="705"/>
    </row>
    <row r="12" spans="1:11" ht="10.15" customHeight="1" x14ac:dyDescent="0.2">
      <c r="A12" s="697" t="s">
        <v>119</v>
      </c>
      <c r="B12" s="620" t="s">
        <v>374</v>
      </c>
      <c r="C12" s="620" t="s">
        <v>371</v>
      </c>
      <c r="D12" s="622"/>
      <c r="E12" s="622"/>
      <c r="F12" s="622"/>
      <c r="G12" s="622"/>
      <c r="H12" s="622"/>
      <c r="I12" s="622"/>
      <c r="J12" s="622"/>
      <c r="K12" s="615">
        <f t="shared" ref="K12:K14" si="1">SUM(D12:J12)</f>
        <v>0</v>
      </c>
    </row>
    <row r="13" spans="1:11" ht="10.15" customHeight="1" x14ac:dyDescent="0.2">
      <c r="A13" s="697"/>
      <c r="B13" s="620"/>
      <c r="C13" s="620" t="s">
        <v>372</v>
      </c>
      <c r="D13" s="622"/>
      <c r="E13" s="622"/>
      <c r="F13" s="622"/>
      <c r="G13" s="622"/>
      <c r="H13" s="622"/>
      <c r="I13" s="622"/>
      <c r="J13" s="622"/>
      <c r="K13" s="615">
        <f t="shared" si="1"/>
        <v>0</v>
      </c>
    </row>
    <row r="14" spans="1:11" ht="10.15" customHeight="1" x14ac:dyDescent="0.2">
      <c r="A14" s="697"/>
      <c r="B14" s="620"/>
      <c r="C14" s="620" t="s">
        <v>373</v>
      </c>
      <c r="D14" s="622"/>
      <c r="E14" s="622"/>
      <c r="F14" s="622"/>
      <c r="G14" s="622"/>
      <c r="H14" s="622"/>
      <c r="I14" s="622"/>
      <c r="J14" s="622"/>
      <c r="K14" s="615">
        <f t="shared" si="1"/>
        <v>0</v>
      </c>
    </row>
    <row r="15" spans="1:11" ht="11.25" customHeight="1" x14ac:dyDescent="0.2">
      <c r="A15" s="698"/>
      <c r="B15" s="701"/>
      <c r="C15" s="701"/>
      <c r="D15" s="731"/>
      <c r="E15" s="731"/>
      <c r="F15" s="731"/>
      <c r="G15" s="731"/>
      <c r="H15" s="731"/>
      <c r="I15" s="731"/>
      <c r="J15" s="731"/>
      <c r="K15" s="705"/>
    </row>
    <row r="16" spans="1:11" ht="10.15" customHeight="1" x14ac:dyDescent="0.2">
      <c r="A16" s="697" t="s">
        <v>121</v>
      </c>
      <c r="B16" s="620" t="s">
        <v>375</v>
      </c>
      <c r="C16" s="620" t="s">
        <v>371</v>
      </c>
      <c r="D16" s="622"/>
      <c r="E16" s="622"/>
      <c r="F16" s="622"/>
      <c r="G16" s="622"/>
      <c r="H16" s="622"/>
      <c r="I16" s="622"/>
      <c r="J16" s="622"/>
      <c r="K16" s="615">
        <f t="shared" ref="K16:K18" si="2">SUM(D16:J16)</f>
        <v>0</v>
      </c>
    </row>
    <row r="17" spans="1:11" ht="10.15" customHeight="1" x14ac:dyDescent="0.2">
      <c r="A17" s="697"/>
      <c r="B17" s="620"/>
      <c r="C17" s="620" t="s">
        <v>372</v>
      </c>
      <c r="D17" s="622"/>
      <c r="E17" s="622"/>
      <c r="F17" s="622"/>
      <c r="G17" s="622"/>
      <c r="H17" s="622"/>
      <c r="I17" s="622"/>
      <c r="J17" s="622"/>
      <c r="K17" s="615">
        <f t="shared" si="2"/>
        <v>0</v>
      </c>
    </row>
    <row r="18" spans="1:11" ht="10.15" customHeight="1" x14ac:dyDescent="0.2">
      <c r="A18" s="697"/>
      <c r="B18" s="620"/>
      <c r="C18" s="620" t="s">
        <v>373</v>
      </c>
      <c r="D18" s="622"/>
      <c r="E18" s="622"/>
      <c r="F18" s="622"/>
      <c r="G18" s="622"/>
      <c r="H18" s="622"/>
      <c r="I18" s="622"/>
      <c r="J18" s="622"/>
      <c r="K18" s="615">
        <f t="shared" si="2"/>
        <v>0</v>
      </c>
    </row>
    <row r="19" spans="1:11" ht="11.25" customHeight="1" x14ac:dyDescent="0.2">
      <c r="A19" s="698"/>
      <c r="B19" s="701"/>
      <c r="C19" s="701"/>
      <c r="D19" s="731"/>
      <c r="E19" s="731"/>
      <c r="F19" s="731"/>
      <c r="G19" s="731"/>
      <c r="H19" s="731"/>
      <c r="I19" s="731"/>
      <c r="J19" s="731"/>
      <c r="K19" s="705"/>
    </row>
    <row r="20" spans="1:11" ht="10.15" customHeight="1" x14ac:dyDescent="0.2">
      <c r="A20" s="697" t="s">
        <v>123</v>
      </c>
      <c r="B20" s="620" t="s">
        <v>376</v>
      </c>
      <c r="C20" s="620" t="s">
        <v>371</v>
      </c>
      <c r="D20" s="622"/>
      <c r="E20" s="622"/>
      <c r="F20" s="622"/>
      <c r="G20" s="622"/>
      <c r="H20" s="622"/>
      <c r="I20" s="622"/>
      <c r="J20" s="622"/>
      <c r="K20" s="615">
        <f t="shared" ref="K20:K22" si="3">SUM(D20:J20)</f>
        <v>0</v>
      </c>
    </row>
    <row r="21" spans="1:11" ht="12" x14ac:dyDescent="0.2">
      <c r="A21" s="697"/>
      <c r="B21" s="620"/>
      <c r="C21" s="620" t="s">
        <v>372</v>
      </c>
      <c r="D21" s="622"/>
      <c r="E21" s="622"/>
      <c r="F21" s="622"/>
      <c r="G21" s="622"/>
      <c r="H21" s="622"/>
      <c r="I21" s="622"/>
      <c r="J21" s="622"/>
      <c r="K21" s="615">
        <f t="shared" si="3"/>
        <v>0</v>
      </c>
    </row>
    <row r="22" spans="1:11" ht="10.15" customHeight="1" x14ac:dyDescent="0.2">
      <c r="A22" s="697"/>
      <c r="B22" s="620"/>
      <c r="C22" s="620" t="s">
        <v>373</v>
      </c>
      <c r="D22" s="622"/>
      <c r="E22" s="622"/>
      <c r="F22" s="622"/>
      <c r="G22" s="622"/>
      <c r="H22" s="622"/>
      <c r="I22" s="622"/>
      <c r="J22" s="622"/>
      <c r="K22" s="615">
        <f t="shared" si="3"/>
        <v>0</v>
      </c>
    </row>
    <row r="23" spans="1:11" ht="11.25" customHeight="1" x14ac:dyDescent="0.2">
      <c r="A23" s="706"/>
      <c r="B23" s="701"/>
      <c r="C23" s="701"/>
      <c r="D23" s="731"/>
      <c r="E23" s="731"/>
      <c r="F23" s="731"/>
      <c r="G23" s="731"/>
      <c r="H23" s="731"/>
      <c r="I23" s="731"/>
      <c r="J23" s="731"/>
      <c r="K23" s="705"/>
    </row>
    <row r="24" spans="1:11" ht="10.15" customHeight="1" x14ac:dyDescent="0.2">
      <c r="A24" s="697" t="s">
        <v>125</v>
      </c>
      <c r="B24" s="620" t="s">
        <v>377</v>
      </c>
      <c r="C24" s="620" t="s">
        <v>371</v>
      </c>
      <c r="D24" s="622"/>
      <c r="E24" s="622"/>
      <c r="F24" s="622"/>
      <c r="G24" s="622"/>
      <c r="H24" s="622"/>
      <c r="I24" s="622"/>
      <c r="J24" s="622"/>
      <c r="K24" s="615">
        <f t="shared" ref="K24:K26" si="4">SUM(D24:J24)</f>
        <v>0</v>
      </c>
    </row>
    <row r="25" spans="1:11" ht="10.15" customHeight="1" x14ac:dyDescent="0.2">
      <c r="A25" s="697"/>
      <c r="B25" s="620"/>
      <c r="C25" s="620" t="s">
        <v>372</v>
      </c>
      <c r="D25" s="622"/>
      <c r="E25" s="622"/>
      <c r="F25" s="622"/>
      <c r="G25" s="622"/>
      <c r="H25" s="622"/>
      <c r="I25" s="622"/>
      <c r="J25" s="622"/>
      <c r="K25" s="615">
        <f t="shared" si="4"/>
        <v>0</v>
      </c>
    </row>
    <row r="26" spans="1:11" ht="10.15" customHeight="1" x14ac:dyDescent="0.2">
      <c r="A26" s="697"/>
      <c r="B26" s="620"/>
      <c r="C26" s="620" t="s">
        <v>373</v>
      </c>
      <c r="D26" s="622"/>
      <c r="E26" s="622"/>
      <c r="F26" s="622"/>
      <c r="G26" s="622"/>
      <c r="H26" s="622"/>
      <c r="I26" s="622"/>
      <c r="J26" s="622"/>
      <c r="K26" s="615">
        <f t="shared" si="4"/>
        <v>0</v>
      </c>
    </row>
    <row r="27" spans="1:11" ht="10.15" customHeight="1" x14ac:dyDescent="0.2">
      <c r="A27" s="1222" t="s">
        <v>378</v>
      </c>
      <c r="B27" s="1223"/>
      <c r="C27" s="709" t="s">
        <v>371</v>
      </c>
      <c r="D27" s="615">
        <f>D8+D12+D16+D20+D24</f>
        <v>0</v>
      </c>
      <c r="E27" s="615">
        <f t="shared" ref="E27:K27" si="5">E8+E12+E16+E20+E24</f>
        <v>0</v>
      </c>
      <c r="F27" s="615">
        <f t="shared" si="5"/>
        <v>0</v>
      </c>
      <c r="G27" s="615">
        <f t="shared" si="5"/>
        <v>0</v>
      </c>
      <c r="H27" s="615">
        <f t="shared" si="5"/>
        <v>0</v>
      </c>
      <c r="I27" s="615">
        <f t="shared" si="5"/>
        <v>0</v>
      </c>
      <c r="J27" s="615">
        <f t="shared" si="5"/>
        <v>0</v>
      </c>
      <c r="K27" s="615">
        <f t="shared" si="5"/>
        <v>0</v>
      </c>
    </row>
    <row r="28" spans="1:11" ht="10.15" customHeight="1" x14ac:dyDescent="0.2">
      <c r="A28" s="1224"/>
      <c r="B28" s="1225"/>
      <c r="C28" s="709" t="s">
        <v>372</v>
      </c>
      <c r="D28" s="615">
        <f>D9+D13+D17+D21+D25</f>
        <v>0</v>
      </c>
      <c r="E28" s="615">
        <f t="shared" ref="E28:K29" si="6">E9+E13+E17+E21+E25</f>
        <v>0</v>
      </c>
      <c r="F28" s="615">
        <f t="shared" si="6"/>
        <v>0</v>
      </c>
      <c r="G28" s="615">
        <f t="shared" si="6"/>
        <v>0</v>
      </c>
      <c r="H28" s="615">
        <f t="shared" si="6"/>
        <v>0</v>
      </c>
      <c r="I28" s="615">
        <f t="shared" si="6"/>
        <v>0</v>
      </c>
      <c r="J28" s="615">
        <f t="shared" si="6"/>
        <v>0</v>
      </c>
      <c r="K28" s="615">
        <f t="shared" si="6"/>
        <v>0</v>
      </c>
    </row>
    <row r="29" spans="1:11" ht="10.15" customHeight="1" x14ac:dyDescent="0.2">
      <c r="A29" s="1226"/>
      <c r="B29" s="1227"/>
      <c r="C29" s="709" t="s">
        <v>373</v>
      </c>
      <c r="D29" s="615">
        <f>D10+D14+D18+D22+D26</f>
        <v>0</v>
      </c>
      <c r="E29" s="615">
        <f t="shared" si="6"/>
        <v>0</v>
      </c>
      <c r="F29" s="615">
        <f t="shared" si="6"/>
        <v>0</v>
      </c>
      <c r="G29" s="615">
        <f t="shared" si="6"/>
        <v>0</v>
      </c>
      <c r="H29" s="615">
        <f t="shared" si="6"/>
        <v>0</v>
      </c>
      <c r="I29" s="615">
        <f t="shared" si="6"/>
        <v>0</v>
      </c>
      <c r="J29" s="615">
        <f t="shared" si="6"/>
        <v>0</v>
      </c>
      <c r="K29" s="615">
        <f t="shared" si="6"/>
        <v>0</v>
      </c>
    </row>
    <row r="30" spans="1:11" ht="10.15" customHeight="1" x14ac:dyDescent="0.2">
      <c r="A30" s="730">
        <v>2</v>
      </c>
      <c r="B30" s="695" t="s">
        <v>379</v>
      </c>
      <c r="C30" s="694"/>
      <c r="D30" s="712"/>
      <c r="E30" s="712"/>
      <c r="F30" s="712"/>
      <c r="G30" s="712"/>
      <c r="H30" s="712"/>
      <c r="I30" s="712"/>
      <c r="J30" s="712"/>
      <c r="K30" s="712"/>
    </row>
    <row r="31" spans="1:11" ht="3.75" customHeight="1" x14ac:dyDescent="0.2">
      <c r="A31" s="706"/>
      <c r="B31" s="698"/>
      <c r="C31" s="698"/>
      <c r="D31" s="703"/>
      <c r="E31" s="705"/>
      <c r="F31" s="700"/>
      <c r="G31" s="700"/>
      <c r="H31" s="705"/>
      <c r="I31" s="705"/>
      <c r="J31" s="705"/>
      <c r="K31" s="714"/>
    </row>
    <row r="32" spans="1:11" ht="10.15" customHeight="1" x14ac:dyDescent="0.2">
      <c r="A32" s="697" t="s">
        <v>117</v>
      </c>
      <c r="B32" s="620" t="s">
        <v>370</v>
      </c>
      <c r="C32" s="620" t="s">
        <v>371</v>
      </c>
      <c r="D32" s="622"/>
      <c r="E32" s="622"/>
      <c r="F32" s="622"/>
      <c r="G32" s="622"/>
      <c r="H32" s="622"/>
      <c r="I32" s="622"/>
      <c r="J32" s="622"/>
      <c r="K32" s="615">
        <f t="shared" ref="K32:K34" si="7">SUM(D32:J32)</f>
        <v>0</v>
      </c>
    </row>
    <row r="33" spans="1:11" ht="10.15" customHeight="1" x14ac:dyDescent="0.2">
      <c r="A33" s="697"/>
      <c r="B33" s="620"/>
      <c r="C33" s="620" t="s">
        <v>372</v>
      </c>
      <c r="D33" s="622"/>
      <c r="E33" s="622"/>
      <c r="F33" s="622"/>
      <c r="G33" s="622"/>
      <c r="H33" s="622"/>
      <c r="I33" s="622"/>
      <c r="J33" s="622"/>
      <c r="K33" s="615">
        <f t="shared" si="7"/>
        <v>0</v>
      </c>
    </row>
    <row r="34" spans="1:11" ht="10.15" customHeight="1" x14ac:dyDescent="0.2">
      <c r="A34" s="697"/>
      <c r="B34" s="620"/>
      <c r="C34" s="620" t="s">
        <v>373</v>
      </c>
      <c r="D34" s="622"/>
      <c r="E34" s="622"/>
      <c r="F34" s="622"/>
      <c r="G34" s="622"/>
      <c r="H34" s="622"/>
      <c r="I34" s="622"/>
      <c r="J34" s="622"/>
      <c r="K34" s="615">
        <f t="shared" si="7"/>
        <v>0</v>
      </c>
    </row>
    <row r="35" spans="1:11" ht="11.25" customHeight="1" x14ac:dyDescent="0.2">
      <c r="A35" s="706"/>
      <c r="B35" s="701"/>
      <c r="C35" s="701"/>
      <c r="D35" s="731"/>
      <c r="E35" s="731"/>
      <c r="F35" s="731"/>
      <c r="G35" s="731"/>
      <c r="H35" s="731"/>
      <c r="I35" s="731"/>
      <c r="J35" s="731"/>
      <c r="K35" s="705"/>
    </row>
    <row r="36" spans="1:11" ht="10.15" customHeight="1" x14ac:dyDescent="0.2">
      <c r="A36" s="697" t="s">
        <v>119</v>
      </c>
      <c r="B36" s="620" t="s">
        <v>374</v>
      </c>
      <c r="C36" s="620" t="s">
        <v>371</v>
      </c>
      <c r="D36" s="622"/>
      <c r="E36" s="622"/>
      <c r="F36" s="622"/>
      <c r="G36" s="622"/>
      <c r="H36" s="622"/>
      <c r="I36" s="622"/>
      <c r="J36" s="622"/>
      <c r="K36" s="615">
        <f t="shared" ref="K36:K38" si="8">SUM(D36:J36)</f>
        <v>0</v>
      </c>
    </row>
    <row r="37" spans="1:11" ht="10.15" customHeight="1" x14ac:dyDescent="0.2">
      <c r="A37" s="697"/>
      <c r="B37" s="620"/>
      <c r="C37" s="620" t="s">
        <v>372</v>
      </c>
      <c r="D37" s="622"/>
      <c r="E37" s="622"/>
      <c r="F37" s="622"/>
      <c r="G37" s="622"/>
      <c r="H37" s="622"/>
      <c r="I37" s="622"/>
      <c r="J37" s="622"/>
      <c r="K37" s="615">
        <f t="shared" si="8"/>
        <v>0</v>
      </c>
    </row>
    <row r="38" spans="1:11" ht="10.15" customHeight="1" x14ac:dyDescent="0.2">
      <c r="A38" s="697"/>
      <c r="B38" s="620"/>
      <c r="C38" s="620" t="s">
        <v>373</v>
      </c>
      <c r="D38" s="622"/>
      <c r="E38" s="622"/>
      <c r="F38" s="622"/>
      <c r="G38" s="622"/>
      <c r="H38" s="622"/>
      <c r="I38" s="622"/>
      <c r="J38" s="622"/>
      <c r="K38" s="615">
        <f t="shared" si="8"/>
        <v>0</v>
      </c>
    </row>
    <row r="39" spans="1:11" ht="11.25" customHeight="1" x14ac:dyDescent="0.2">
      <c r="A39" s="698"/>
      <c r="B39" s="701"/>
      <c r="C39" s="701"/>
      <c r="D39" s="731"/>
      <c r="E39" s="731"/>
      <c r="F39" s="731"/>
      <c r="G39" s="731"/>
      <c r="H39" s="731"/>
      <c r="I39" s="731"/>
      <c r="J39" s="731"/>
      <c r="K39" s="705"/>
    </row>
    <row r="40" spans="1:11" ht="10.15" customHeight="1" x14ac:dyDescent="0.2">
      <c r="A40" s="697" t="s">
        <v>121</v>
      </c>
      <c r="B40" s="620" t="s">
        <v>375</v>
      </c>
      <c r="C40" s="620" t="s">
        <v>371</v>
      </c>
      <c r="D40" s="622"/>
      <c r="E40" s="622"/>
      <c r="F40" s="622"/>
      <c r="G40" s="622"/>
      <c r="H40" s="622"/>
      <c r="I40" s="622"/>
      <c r="J40" s="622"/>
      <c r="K40" s="615">
        <f t="shared" ref="K40:K42" si="9">SUM(D40:J40)</f>
        <v>0</v>
      </c>
    </row>
    <row r="41" spans="1:11" ht="10.15" customHeight="1" x14ac:dyDescent="0.2">
      <c r="A41" s="697"/>
      <c r="B41" s="620"/>
      <c r="C41" s="620" t="s">
        <v>372</v>
      </c>
      <c r="D41" s="622"/>
      <c r="E41" s="622"/>
      <c r="F41" s="622"/>
      <c r="G41" s="622"/>
      <c r="H41" s="622"/>
      <c r="I41" s="622"/>
      <c r="J41" s="622"/>
      <c r="K41" s="615">
        <f t="shared" si="9"/>
        <v>0</v>
      </c>
    </row>
    <row r="42" spans="1:11" ht="10.15" customHeight="1" x14ac:dyDescent="0.2">
      <c r="A42" s="697"/>
      <c r="B42" s="620"/>
      <c r="C42" s="620" t="s">
        <v>373</v>
      </c>
      <c r="D42" s="622"/>
      <c r="E42" s="622"/>
      <c r="F42" s="622"/>
      <c r="G42" s="622"/>
      <c r="H42" s="622"/>
      <c r="I42" s="622"/>
      <c r="J42" s="622"/>
      <c r="K42" s="615">
        <f t="shared" si="9"/>
        <v>0</v>
      </c>
    </row>
    <row r="43" spans="1:11" ht="11.25" customHeight="1" x14ac:dyDescent="0.2">
      <c r="A43" s="698"/>
      <c r="B43" s="701"/>
      <c r="C43" s="701"/>
      <c r="D43" s="731"/>
      <c r="E43" s="731"/>
      <c r="F43" s="731"/>
      <c r="G43" s="731"/>
      <c r="H43" s="731"/>
      <c r="I43" s="731"/>
      <c r="J43" s="731"/>
      <c r="K43" s="705"/>
    </row>
    <row r="44" spans="1:11" ht="12" x14ac:dyDescent="0.2">
      <c r="A44" s="697" t="s">
        <v>121</v>
      </c>
      <c r="B44" s="620" t="s">
        <v>376</v>
      </c>
      <c r="C44" s="620" t="s">
        <v>371</v>
      </c>
      <c r="D44" s="622"/>
      <c r="E44" s="622"/>
      <c r="F44" s="622"/>
      <c r="G44" s="622"/>
      <c r="H44" s="622"/>
      <c r="I44" s="622"/>
      <c r="J44" s="622"/>
      <c r="K44" s="615">
        <f t="shared" ref="K44:K46" si="10">SUM(D44:J44)</f>
        <v>0</v>
      </c>
    </row>
    <row r="45" spans="1:11" ht="10.15" customHeight="1" x14ac:dyDescent="0.2">
      <c r="A45" s="697"/>
      <c r="B45" s="620"/>
      <c r="C45" s="620" t="s">
        <v>372</v>
      </c>
      <c r="D45" s="622"/>
      <c r="E45" s="622"/>
      <c r="F45" s="622"/>
      <c r="G45" s="622"/>
      <c r="H45" s="622"/>
      <c r="I45" s="622"/>
      <c r="J45" s="622"/>
      <c r="K45" s="615">
        <f t="shared" si="10"/>
        <v>0</v>
      </c>
    </row>
    <row r="46" spans="1:11" ht="10.15" customHeight="1" x14ac:dyDescent="0.2">
      <c r="A46" s="697"/>
      <c r="B46" s="620"/>
      <c r="C46" s="620" t="s">
        <v>373</v>
      </c>
      <c r="D46" s="622"/>
      <c r="E46" s="622"/>
      <c r="F46" s="622"/>
      <c r="G46" s="622"/>
      <c r="H46" s="622"/>
      <c r="I46" s="622"/>
      <c r="J46" s="622"/>
      <c r="K46" s="615">
        <f t="shared" si="10"/>
        <v>0</v>
      </c>
    </row>
    <row r="47" spans="1:11" ht="11.25" customHeight="1" x14ac:dyDescent="0.2">
      <c r="A47" s="706"/>
      <c r="B47" s="701"/>
      <c r="C47" s="701"/>
      <c r="D47" s="731"/>
      <c r="E47" s="731"/>
      <c r="F47" s="731"/>
      <c r="G47" s="731"/>
      <c r="H47" s="731"/>
      <c r="I47" s="731"/>
      <c r="J47" s="731"/>
      <c r="K47" s="705"/>
    </row>
    <row r="48" spans="1:11" ht="12" x14ac:dyDescent="0.2">
      <c r="A48" s="697" t="s">
        <v>125</v>
      </c>
      <c r="B48" s="620" t="s">
        <v>377</v>
      </c>
      <c r="C48" s="620" t="s">
        <v>371</v>
      </c>
      <c r="D48" s="622"/>
      <c r="E48" s="622"/>
      <c r="F48" s="622"/>
      <c r="G48" s="622"/>
      <c r="H48" s="622"/>
      <c r="I48" s="622"/>
      <c r="J48" s="622"/>
      <c r="K48" s="615">
        <f t="shared" ref="K48:K50" si="11">SUM(D48:J48)</f>
        <v>0</v>
      </c>
    </row>
    <row r="49" spans="1:12" ht="10.15" customHeight="1" x14ac:dyDescent="0.2">
      <c r="A49" s="697"/>
      <c r="B49" s="620"/>
      <c r="C49" s="620" t="s">
        <v>372</v>
      </c>
      <c r="D49" s="622"/>
      <c r="E49" s="622"/>
      <c r="F49" s="622"/>
      <c r="G49" s="622"/>
      <c r="H49" s="622"/>
      <c r="I49" s="622"/>
      <c r="J49" s="622"/>
      <c r="K49" s="615">
        <f t="shared" si="11"/>
        <v>0</v>
      </c>
    </row>
    <row r="50" spans="1:12" ht="10.15" customHeight="1" x14ac:dyDescent="0.2">
      <c r="A50" s="697"/>
      <c r="B50" s="620"/>
      <c r="C50" s="620" t="s">
        <v>373</v>
      </c>
      <c r="D50" s="622"/>
      <c r="E50" s="622"/>
      <c r="F50" s="622"/>
      <c r="G50" s="622"/>
      <c r="H50" s="622"/>
      <c r="I50" s="622"/>
      <c r="J50" s="622"/>
      <c r="K50" s="615">
        <f t="shared" si="11"/>
        <v>0</v>
      </c>
    </row>
    <row r="51" spans="1:12" ht="11.25" customHeight="1" x14ac:dyDescent="0.2">
      <c r="A51" s="690"/>
      <c r="B51" s="710"/>
      <c r="C51" s="710"/>
      <c r="D51" s="705"/>
      <c r="E51" s="705"/>
      <c r="F51" s="705"/>
      <c r="G51" s="705"/>
      <c r="H51" s="705"/>
      <c r="I51" s="705"/>
      <c r="J51" s="705"/>
      <c r="K51" s="705"/>
    </row>
    <row r="52" spans="1:12" ht="10.15" customHeight="1" x14ac:dyDescent="0.2">
      <c r="A52" s="1222" t="s">
        <v>380</v>
      </c>
      <c r="B52" s="1223"/>
      <c r="C52" s="709" t="s">
        <v>371</v>
      </c>
      <c r="D52" s="615">
        <f>D32+D36+D40+D44+D48</f>
        <v>0</v>
      </c>
      <c r="E52" s="615">
        <f t="shared" ref="E52:K52" si="12">E32+E36+E40+E44+E48</f>
        <v>0</v>
      </c>
      <c r="F52" s="615">
        <f t="shared" si="12"/>
        <v>0</v>
      </c>
      <c r="G52" s="615">
        <f t="shared" si="12"/>
        <v>0</v>
      </c>
      <c r="H52" s="615">
        <f t="shared" si="12"/>
        <v>0</v>
      </c>
      <c r="I52" s="615">
        <f t="shared" si="12"/>
        <v>0</v>
      </c>
      <c r="J52" s="615">
        <f t="shared" si="12"/>
        <v>0</v>
      </c>
      <c r="K52" s="615">
        <f t="shared" si="12"/>
        <v>0</v>
      </c>
    </row>
    <row r="53" spans="1:12" ht="10.15" customHeight="1" x14ac:dyDescent="0.2">
      <c r="A53" s="1224"/>
      <c r="B53" s="1225"/>
      <c r="C53" s="709" t="s">
        <v>372</v>
      </c>
      <c r="D53" s="615">
        <f t="shared" ref="D53:K54" si="13">D33+D37+D41+D45+D49</f>
        <v>0</v>
      </c>
      <c r="E53" s="615">
        <f t="shared" si="13"/>
        <v>0</v>
      </c>
      <c r="F53" s="615">
        <f t="shared" si="13"/>
        <v>0</v>
      </c>
      <c r="G53" s="615">
        <f t="shared" si="13"/>
        <v>0</v>
      </c>
      <c r="H53" s="615">
        <f t="shared" si="13"/>
        <v>0</v>
      </c>
      <c r="I53" s="615">
        <f t="shared" si="13"/>
        <v>0</v>
      </c>
      <c r="J53" s="615">
        <f t="shared" si="13"/>
        <v>0</v>
      </c>
      <c r="K53" s="615">
        <f t="shared" si="13"/>
        <v>0</v>
      </c>
    </row>
    <row r="54" spans="1:12" ht="10.15" customHeight="1" x14ac:dyDescent="0.2">
      <c r="A54" s="1226"/>
      <c r="B54" s="1227"/>
      <c r="C54" s="709" t="s">
        <v>373</v>
      </c>
      <c r="D54" s="615">
        <f t="shared" si="13"/>
        <v>0</v>
      </c>
      <c r="E54" s="615">
        <f t="shared" si="13"/>
        <v>0</v>
      </c>
      <c r="F54" s="615">
        <f t="shared" si="13"/>
        <v>0</v>
      </c>
      <c r="G54" s="615">
        <f t="shared" si="13"/>
        <v>0</v>
      </c>
      <c r="H54" s="615">
        <f t="shared" si="13"/>
        <v>0</v>
      </c>
      <c r="I54" s="615">
        <f t="shared" si="13"/>
        <v>0</v>
      </c>
      <c r="J54" s="615">
        <f t="shared" si="13"/>
        <v>0</v>
      </c>
      <c r="K54" s="615">
        <f t="shared" si="13"/>
        <v>0</v>
      </c>
    </row>
    <row r="55" spans="1:12" ht="11.25" customHeight="1" x14ac:dyDescent="0.2">
      <c r="A55" s="690"/>
      <c r="B55" s="696"/>
      <c r="C55" s="696"/>
      <c r="D55" s="714"/>
      <c r="E55" s="714"/>
      <c r="F55" s="714"/>
      <c r="G55" s="714"/>
      <c r="H55" s="714"/>
      <c r="I55" s="714"/>
      <c r="J55" s="714"/>
      <c r="K55" s="714"/>
      <c r="L55" s="696"/>
    </row>
    <row r="56" spans="1:12" ht="10.15" customHeight="1" x14ac:dyDescent="0.2">
      <c r="A56" s="1222" t="s">
        <v>381</v>
      </c>
      <c r="B56" s="1223"/>
      <c r="C56" s="709" t="s">
        <v>371</v>
      </c>
      <c r="D56" s="615">
        <f>D27+D52</f>
        <v>0</v>
      </c>
      <c r="E56" s="615">
        <f t="shared" ref="E56:K56" si="14">E27+E52</f>
        <v>0</v>
      </c>
      <c r="F56" s="615">
        <f t="shared" si="14"/>
        <v>0</v>
      </c>
      <c r="G56" s="615">
        <f t="shared" si="14"/>
        <v>0</v>
      </c>
      <c r="H56" s="615">
        <f t="shared" si="14"/>
        <v>0</v>
      </c>
      <c r="I56" s="615">
        <f t="shared" si="14"/>
        <v>0</v>
      </c>
      <c r="J56" s="615">
        <f t="shared" si="14"/>
        <v>0</v>
      </c>
      <c r="K56" s="615">
        <f t="shared" si="14"/>
        <v>0</v>
      </c>
    </row>
    <row r="57" spans="1:12" ht="10.15" customHeight="1" x14ac:dyDescent="0.2">
      <c r="A57" s="1224"/>
      <c r="B57" s="1225"/>
      <c r="C57" s="709" t="s">
        <v>372</v>
      </c>
      <c r="D57" s="615">
        <f>D28+D53</f>
        <v>0</v>
      </c>
      <c r="E57" s="615">
        <f t="shared" ref="D57:K58" si="15">E28+E53</f>
        <v>0</v>
      </c>
      <c r="F57" s="615">
        <f t="shared" si="15"/>
        <v>0</v>
      </c>
      <c r="G57" s="615">
        <f t="shared" si="15"/>
        <v>0</v>
      </c>
      <c r="H57" s="615">
        <f t="shared" si="15"/>
        <v>0</v>
      </c>
      <c r="I57" s="615">
        <f t="shared" si="15"/>
        <v>0</v>
      </c>
      <c r="J57" s="615">
        <f t="shared" si="15"/>
        <v>0</v>
      </c>
      <c r="K57" s="615">
        <f t="shared" si="15"/>
        <v>0</v>
      </c>
    </row>
    <row r="58" spans="1:12" ht="10.15" customHeight="1" x14ac:dyDescent="0.2">
      <c r="A58" s="1226"/>
      <c r="B58" s="1227"/>
      <c r="C58" s="709" t="s">
        <v>373</v>
      </c>
      <c r="D58" s="615">
        <f t="shared" si="15"/>
        <v>0</v>
      </c>
      <c r="E58" s="615">
        <f t="shared" si="15"/>
        <v>0</v>
      </c>
      <c r="F58" s="615">
        <f t="shared" si="15"/>
        <v>0</v>
      </c>
      <c r="G58" s="615">
        <f t="shared" si="15"/>
        <v>0</v>
      </c>
      <c r="H58" s="615">
        <f t="shared" si="15"/>
        <v>0</v>
      </c>
      <c r="I58" s="615">
        <f t="shared" si="15"/>
        <v>0</v>
      </c>
      <c r="J58" s="615">
        <f t="shared" si="15"/>
        <v>0</v>
      </c>
      <c r="K58" s="615">
        <f t="shared" si="15"/>
        <v>0</v>
      </c>
    </row>
    <row r="59" spans="1:12" ht="10.15" customHeight="1" x14ac:dyDescent="0.2">
      <c r="A59" s="690"/>
      <c r="B59" s="732"/>
      <c r="C59" s="701"/>
      <c r="D59" s="719"/>
      <c r="E59" s="719"/>
      <c r="F59" s="719"/>
      <c r="G59" s="719"/>
      <c r="H59" s="719"/>
      <c r="I59" s="719"/>
      <c r="J59" s="719"/>
      <c r="K59" s="719"/>
    </row>
    <row r="60" spans="1:12" ht="10.15" customHeight="1" x14ac:dyDescent="0.2">
      <c r="A60" s="690"/>
      <c r="B60" s="732"/>
      <c r="C60" s="701"/>
      <c r="D60" s="719"/>
      <c r="E60" s="719"/>
      <c r="F60" s="719"/>
      <c r="G60" s="719"/>
      <c r="H60" s="719"/>
      <c r="I60" s="719"/>
      <c r="J60" s="719"/>
      <c r="K60" s="719"/>
    </row>
    <row r="61" spans="1:12" ht="10.15" customHeight="1" x14ac:dyDescent="0.2">
      <c r="A61" s="690"/>
      <c r="B61" s="732"/>
      <c r="C61" s="701"/>
      <c r="D61" s="719"/>
      <c r="E61" s="719"/>
      <c r="F61" s="719"/>
      <c r="G61" s="719"/>
      <c r="H61" s="719"/>
      <c r="I61" s="719"/>
      <c r="J61" s="719"/>
      <c r="K61" s="719"/>
    </row>
    <row r="62" spans="1:12" ht="12.75" x14ac:dyDescent="0.2">
      <c r="A62" s="690"/>
      <c r="B62" s="696"/>
      <c r="C62" s="696"/>
      <c r="D62" s="696"/>
      <c r="E62" s="696"/>
      <c r="F62" s="696"/>
      <c r="G62" s="696"/>
      <c r="H62" s="696"/>
      <c r="I62" s="696"/>
      <c r="J62" s="696"/>
      <c r="K62" s="696"/>
    </row>
  </sheetData>
  <sheetProtection selectLockedCells="1" selectUnlockedCells="1"/>
  <mergeCells count="15">
    <mergeCell ref="K5:K6"/>
    <mergeCell ref="A27:B29"/>
    <mergeCell ref="A52:B54"/>
    <mergeCell ref="A56:B58"/>
    <mergeCell ref="J1:K1"/>
    <mergeCell ref="B4:B6"/>
    <mergeCell ref="C4:C6"/>
    <mergeCell ref="D4:K4"/>
    <mergeCell ref="D5:D6"/>
    <mergeCell ref="E5:E6"/>
    <mergeCell ref="F5:F6"/>
    <mergeCell ref="G5:H5"/>
    <mergeCell ref="I5:I6"/>
    <mergeCell ref="J5:J6"/>
    <mergeCell ref="J2:K2"/>
  </mergeCells>
  <printOptions horizontalCentered="1" verticalCentered="1"/>
  <pageMargins left="0.19685039370078741" right="0.19685039370078741" top="0" bottom="0" header="0" footer="0"/>
  <pageSetup paperSize="9" scale="90" firstPageNumber="34" orientation="landscape"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8"/>
  <dimension ref="A1:S102"/>
  <sheetViews>
    <sheetView view="pageBreakPreview" topLeftCell="A55" zoomScaleNormal="100" zoomScaleSheetLayoutView="100" workbookViewId="0">
      <selection activeCell="F68" sqref="A1:XFD1048576"/>
    </sheetView>
  </sheetViews>
  <sheetFormatPr defaultColWidth="9.140625" defaultRowHeight="11.25" x14ac:dyDescent="0.2"/>
  <cols>
    <col min="1" max="1" width="3.7109375" style="761" customWidth="1"/>
    <col min="2" max="2" width="34.28515625" style="761" bestFit="1" customWidth="1"/>
    <col min="3" max="3" width="21" style="761" bestFit="1" customWidth="1"/>
    <col min="4" max="5" width="21.85546875" style="735" bestFit="1" customWidth="1"/>
    <col min="6" max="6" width="11.7109375" style="735" customWidth="1"/>
    <col min="7" max="8" width="21.85546875" style="735" bestFit="1" customWidth="1"/>
    <col min="9" max="10" width="11.7109375" style="735" customWidth="1"/>
    <col min="11" max="11" width="12.28515625" style="735" customWidth="1"/>
    <col min="12" max="16384" width="9.140625" style="735"/>
  </cols>
  <sheetData>
    <row r="1" spans="1:16" s="734" customFormat="1" x14ac:dyDescent="0.2">
      <c r="A1" s="724" t="s">
        <v>359</v>
      </c>
      <c r="B1" s="725"/>
      <c r="C1" s="680"/>
      <c r="D1" s="680"/>
      <c r="E1" s="680"/>
      <c r="F1" s="680"/>
      <c r="G1" s="680"/>
      <c r="H1" s="680"/>
      <c r="I1" s="680"/>
      <c r="J1" s="733" t="s">
        <v>103</v>
      </c>
      <c r="K1" s="688"/>
    </row>
    <row r="2" spans="1:16" x14ac:dyDescent="0.2">
      <c r="A2" s="688" t="s">
        <v>391</v>
      </c>
      <c r="B2" s="689"/>
      <c r="C2" s="688"/>
      <c r="D2" s="688"/>
      <c r="E2" s="688"/>
      <c r="F2" s="688"/>
      <c r="G2" s="688"/>
      <c r="H2" s="688"/>
      <c r="I2" s="688"/>
      <c r="J2" s="688"/>
      <c r="K2" s="688"/>
    </row>
    <row r="3" spans="1:16" ht="22.5" customHeight="1" x14ac:dyDescent="0.2">
      <c r="A3" s="736"/>
      <c r="B3" s="737" t="s">
        <v>392</v>
      </c>
      <c r="C3" s="1253" t="s">
        <v>362</v>
      </c>
      <c r="D3" s="1256" t="s">
        <v>389</v>
      </c>
      <c r="E3" s="1257"/>
      <c r="F3" s="1257"/>
      <c r="G3" s="1257"/>
      <c r="H3" s="1257"/>
      <c r="I3" s="1257"/>
      <c r="J3" s="1257"/>
      <c r="K3" s="1258"/>
    </row>
    <row r="4" spans="1:16" ht="11.25" customHeight="1" x14ac:dyDescent="0.2">
      <c r="A4" s="738"/>
      <c r="B4" s="662"/>
      <c r="C4" s="1254"/>
      <c r="D4" s="1239" t="s">
        <v>363</v>
      </c>
      <c r="E4" s="1239" t="s">
        <v>390</v>
      </c>
      <c r="F4" s="1239" t="s">
        <v>345</v>
      </c>
      <c r="G4" s="739" t="s">
        <v>364</v>
      </c>
      <c r="H4" s="739"/>
      <c r="I4" s="1239" t="s">
        <v>365</v>
      </c>
      <c r="J4" s="1260" t="s">
        <v>366</v>
      </c>
      <c r="K4" s="1260" t="s">
        <v>253</v>
      </c>
    </row>
    <row r="5" spans="1:16" ht="24" x14ac:dyDescent="0.2">
      <c r="A5" s="738"/>
      <c r="B5" s="740" t="s">
        <v>361</v>
      </c>
      <c r="C5" s="1254"/>
      <c r="D5" s="1238"/>
      <c r="E5" s="1238"/>
      <c r="F5" s="1238"/>
      <c r="G5" s="741" t="s">
        <v>367</v>
      </c>
      <c r="H5" s="741" t="s">
        <v>368</v>
      </c>
      <c r="I5" s="1238"/>
      <c r="J5" s="1261"/>
      <c r="K5" s="1261"/>
    </row>
    <row r="6" spans="1:16" ht="10.5" customHeight="1" x14ac:dyDescent="0.2">
      <c r="A6" s="742"/>
      <c r="B6" s="662"/>
      <c r="C6" s="1255"/>
      <c r="D6" s="1238"/>
      <c r="E6" s="1238"/>
      <c r="F6" s="1238"/>
      <c r="G6" s="741"/>
      <c r="H6" s="741"/>
      <c r="I6" s="1238"/>
      <c r="J6" s="1261"/>
      <c r="K6" s="1261"/>
    </row>
    <row r="7" spans="1:16" ht="10.5" customHeight="1" x14ac:dyDescent="0.2">
      <c r="A7" s="695">
        <v>1</v>
      </c>
      <c r="B7" s="743" t="s">
        <v>369</v>
      </c>
      <c r="C7" s="744"/>
      <c r="D7" s="1259"/>
      <c r="E7" s="1259"/>
      <c r="F7" s="1259"/>
      <c r="G7" s="745"/>
      <c r="H7" s="745"/>
      <c r="I7" s="1259"/>
      <c r="J7" s="1262"/>
      <c r="K7" s="1262"/>
    </row>
    <row r="8" spans="1:16" ht="10.5" customHeight="1" x14ac:dyDescent="0.2">
      <c r="A8" s="697" t="s">
        <v>117</v>
      </c>
      <c r="B8" s="620" t="s">
        <v>393</v>
      </c>
      <c r="C8" s="620" t="s">
        <v>371</v>
      </c>
      <c r="D8" s="746"/>
      <c r="E8" s="746"/>
      <c r="F8" s="746"/>
      <c r="G8" s="746"/>
      <c r="H8" s="746"/>
      <c r="I8" s="746"/>
      <c r="J8" s="746"/>
      <c r="K8" s="615">
        <f>SUM(D8:J8)</f>
        <v>0</v>
      </c>
    </row>
    <row r="9" spans="1:16" ht="10.5" customHeight="1" x14ac:dyDescent="0.2">
      <c r="A9" s="697"/>
      <c r="B9" s="620"/>
      <c r="C9" s="620" t="s">
        <v>372</v>
      </c>
      <c r="D9" s="746"/>
      <c r="E9" s="746"/>
      <c r="F9" s="746"/>
      <c r="G9" s="746"/>
      <c r="H9" s="746"/>
      <c r="I9" s="746"/>
      <c r="J9" s="746"/>
      <c r="K9" s="615">
        <f t="shared" ref="K9:K10" si="0">SUM(D9:J9)</f>
        <v>0</v>
      </c>
    </row>
    <row r="10" spans="1:16" ht="10.5" customHeight="1" x14ac:dyDescent="0.2">
      <c r="A10" s="697"/>
      <c r="B10" s="620"/>
      <c r="C10" s="620" t="s">
        <v>373</v>
      </c>
      <c r="D10" s="746"/>
      <c r="E10" s="746"/>
      <c r="F10" s="746"/>
      <c r="G10" s="746"/>
      <c r="H10" s="746"/>
      <c r="I10" s="746"/>
      <c r="J10" s="746"/>
      <c r="K10" s="615">
        <f t="shared" si="0"/>
        <v>0</v>
      </c>
    </row>
    <row r="11" spans="1:16" ht="10.5" customHeight="1" x14ac:dyDescent="0.2">
      <c r="A11" s="706"/>
      <c r="B11" s="747"/>
      <c r="C11" s="747"/>
      <c r="D11" s="748"/>
      <c r="E11" s="748"/>
      <c r="F11" s="748"/>
      <c r="G11" s="748"/>
      <c r="H11" s="748"/>
      <c r="I11" s="748"/>
      <c r="J11" s="748"/>
      <c r="K11" s="748"/>
      <c r="L11" s="747"/>
      <c r="M11" s="747"/>
      <c r="N11" s="747"/>
    </row>
    <row r="12" spans="1:16" ht="10.5" customHeight="1" x14ac:dyDescent="0.2">
      <c r="A12" s="697" t="s">
        <v>119</v>
      </c>
      <c r="B12" s="620" t="s">
        <v>375</v>
      </c>
      <c r="C12" s="620" t="s">
        <v>371</v>
      </c>
      <c r="D12" s="746"/>
      <c r="E12" s="746"/>
      <c r="F12" s="746"/>
      <c r="G12" s="746"/>
      <c r="H12" s="746"/>
      <c r="I12" s="746"/>
      <c r="J12" s="746"/>
      <c r="K12" s="615">
        <f t="shared" ref="K12:K14" si="1">SUM(D12:J12)</f>
        <v>0</v>
      </c>
    </row>
    <row r="13" spans="1:16" ht="10.5" customHeight="1" x14ac:dyDescent="0.2">
      <c r="A13" s="697"/>
      <c r="B13" s="620"/>
      <c r="C13" s="620" t="s">
        <v>372</v>
      </c>
      <c r="D13" s="746"/>
      <c r="E13" s="746"/>
      <c r="F13" s="746"/>
      <c r="G13" s="746"/>
      <c r="H13" s="746"/>
      <c r="I13" s="746"/>
      <c r="J13" s="746"/>
      <c r="K13" s="615">
        <f t="shared" si="1"/>
        <v>0</v>
      </c>
    </row>
    <row r="14" spans="1:16" ht="10.5" customHeight="1" x14ac:dyDescent="0.2">
      <c r="A14" s="697"/>
      <c r="B14" s="620"/>
      <c r="C14" s="620" t="s">
        <v>373</v>
      </c>
      <c r="D14" s="746"/>
      <c r="E14" s="746"/>
      <c r="F14" s="746"/>
      <c r="G14" s="746"/>
      <c r="H14" s="746"/>
      <c r="I14" s="746"/>
      <c r="J14" s="746"/>
      <c r="K14" s="615">
        <f t="shared" si="1"/>
        <v>0</v>
      </c>
    </row>
    <row r="15" spans="1:16" ht="10.5" customHeight="1" x14ac:dyDescent="0.2">
      <c r="A15" s="749"/>
      <c r="B15" s="747"/>
      <c r="C15" s="747"/>
      <c r="D15" s="748"/>
      <c r="E15" s="748"/>
      <c r="F15" s="748"/>
      <c r="G15" s="748"/>
      <c r="H15" s="748"/>
      <c r="I15" s="748"/>
      <c r="J15" s="748"/>
      <c r="K15" s="748"/>
      <c r="L15" s="747"/>
      <c r="M15" s="747"/>
      <c r="N15" s="747"/>
      <c r="O15" s="747"/>
      <c r="P15" s="747"/>
    </row>
    <row r="16" spans="1:16" ht="10.5" customHeight="1" x14ac:dyDescent="0.2">
      <c r="A16" s="697" t="s">
        <v>121</v>
      </c>
      <c r="B16" s="620" t="s">
        <v>376</v>
      </c>
      <c r="C16" s="620" t="s">
        <v>371</v>
      </c>
      <c r="D16" s="746"/>
      <c r="E16" s="746"/>
      <c r="F16" s="746"/>
      <c r="G16" s="746"/>
      <c r="H16" s="746"/>
      <c r="I16" s="746"/>
      <c r="J16" s="746"/>
      <c r="K16" s="615">
        <f t="shared" ref="K16:K18" si="2">SUM(D16:J16)</f>
        <v>0</v>
      </c>
    </row>
    <row r="17" spans="1:19" ht="10.5" customHeight="1" x14ac:dyDescent="0.2">
      <c r="A17" s="697"/>
      <c r="B17" s="620"/>
      <c r="C17" s="620" t="s">
        <v>372</v>
      </c>
      <c r="D17" s="746"/>
      <c r="E17" s="746"/>
      <c r="F17" s="746"/>
      <c r="G17" s="746"/>
      <c r="H17" s="746"/>
      <c r="I17" s="746"/>
      <c r="J17" s="746"/>
      <c r="K17" s="615">
        <f t="shared" si="2"/>
        <v>0</v>
      </c>
    </row>
    <row r="18" spans="1:19" ht="10.5" customHeight="1" x14ac:dyDescent="0.2">
      <c r="A18" s="697"/>
      <c r="B18" s="620"/>
      <c r="C18" s="620" t="s">
        <v>373</v>
      </c>
      <c r="D18" s="746"/>
      <c r="E18" s="746"/>
      <c r="F18" s="746"/>
      <c r="G18" s="746"/>
      <c r="H18" s="746"/>
      <c r="I18" s="746"/>
      <c r="J18" s="746"/>
      <c r="K18" s="615">
        <f t="shared" si="2"/>
        <v>0</v>
      </c>
    </row>
    <row r="19" spans="1:19" ht="10.5" customHeight="1" x14ac:dyDescent="0.2">
      <c r="A19" s="706"/>
      <c r="B19" s="747"/>
      <c r="C19" s="747"/>
      <c r="D19" s="748"/>
      <c r="E19" s="748"/>
      <c r="F19" s="748"/>
      <c r="G19" s="748"/>
      <c r="H19" s="748"/>
      <c r="I19" s="748"/>
      <c r="J19" s="748"/>
      <c r="K19" s="748"/>
      <c r="L19" s="747"/>
      <c r="M19" s="747"/>
      <c r="N19" s="747"/>
      <c r="O19" s="747"/>
      <c r="P19" s="747"/>
      <c r="Q19" s="747"/>
      <c r="R19" s="747"/>
      <c r="S19" s="747"/>
    </row>
    <row r="20" spans="1:19" ht="10.5" customHeight="1" x14ac:dyDescent="0.2">
      <c r="A20" s="697" t="s">
        <v>123</v>
      </c>
      <c r="B20" s="620" t="s">
        <v>377</v>
      </c>
      <c r="C20" s="620" t="s">
        <v>371</v>
      </c>
      <c r="D20" s="746"/>
      <c r="E20" s="746"/>
      <c r="F20" s="746"/>
      <c r="G20" s="746"/>
      <c r="H20" s="746"/>
      <c r="I20" s="746"/>
      <c r="J20" s="746"/>
      <c r="K20" s="615">
        <f t="shared" ref="K20:K22" si="3">SUM(D20:J20)</f>
        <v>0</v>
      </c>
    </row>
    <row r="21" spans="1:19" ht="10.5" customHeight="1" x14ac:dyDescent="0.2">
      <c r="A21" s="620"/>
      <c r="B21" s="620"/>
      <c r="C21" s="620" t="s">
        <v>372</v>
      </c>
      <c r="D21" s="746"/>
      <c r="E21" s="746"/>
      <c r="F21" s="746"/>
      <c r="G21" s="746"/>
      <c r="H21" s="746"/>
      <c r="I21" s="746"/>
      <c r="J21" s="746"/>
      <c r="K21" s="615">
        <f t="shared" si="3"/>
        <v>0</v>
      </c>
    </row>
    <row r="22" spans="1:19" ht="10.5" customHeight="1" x14ac:dyDescent="0.2">
      <c r="A22" s="620"/>
      <c r="B22" s="620"/>
      <c r="C22" s="620" t="s">
        <v>373</v>
      </c>
      <c r="D22" s="746"/>
      <c r="E22" s="746"/>
      <c r="F22" s="746"/>
      <c r="G22" s="746"/>
      <c r="H22" s="746"/>
      <c r="I22" s="746"/>
      <c r="J22" s="746"/>
      <c r="K22" s="615">
        <f t="shared" si="3"/>
        <v>0</v>
      </c>
    </row>
    <row r="23" spans="1:19" ht="10.5" customHeight="1" x14ac:dyDescent="0.2">
      <c r="A23" s="696"/>
      <c r="B23" s="750"/>
      <c r="C23" s="750"/>
      <c r="D23" s="751"/>
      <c r="E23" s="751"/>
      <c r="F23" s="751"/>
      <c r="G23" s="751"/>
      <c r="H23" s="751"/>
      <c r="I23" s="751"/>
      <c r="J23" s="751"/>
      <c r="K23" s="751"/>
      <c r="L23" s="750"/>
      <c r="M23" s="750"/>
      <c r="N23" s="750"/>
      <c r="O23" s="750"/>
      <c r="P23" s="750"/>
      <c r="Q23" s="750"/>
    </row>
    <row r="24" spans="1:19" ht="10.5" customHeight="1" x14ac:dyDescent="0.2">
      <c r="A24" s="696"/>
      <c r="B24" s="1222" t="s">
        <v>378</v>
      </c>
      <c r="C24" s="620" t="s">
        <v>371</v>
      </c>
      <c r="D24" s="615">
        <f>D8+D12+D16+D20</f>
        <v>0</v>
      </c>
      <c r="E24" s="615">
        <f t="shared" ref="E24:K24" si="4">E8+E12+E16+E20</f>
        <v>0</v>
      </c>
      <c r="F24" s="615">
        <f t="shared" si="4"/>
        <v>0</v>
      </c>
      <c r="G24" s="615">
        <f t="shared" si="4"/>
        <v>0</v>
      </c>
      <c r="H24" s="615">
        <f t="shared" si="4"/>
        <v>0</v>
      </c>
      <c r="I24" s="615">
        <f t="shared" si="4"/>
        <v>0</v>
      </c>
      <c r="J24" s="615">
        <f t="shared" si="4"/>
        <v>0</v>
      </c>
      <c r="K24" s="615">
        <f t="shared" si="4"/>
        <v>0</v>
      </c>
    </row>
    <row r="25" spans="1:19" ht="10.5" customHeight="1" x14ac:dyDescent="0.2">
      <c r="A25" s="696"/>
      <c r="B25" s="1224"/>
      <c r="C25" s="620" t="s">
        <v>372</v>
      </c>
      <c r="D25" s="615">
        <f>D9+D13+D17+D21</f>
        <v>0</v>
      </c>
      <c r="E25" s="615">
        <f t="shared" ref="E25:K25" si="5">E9+E13+E17+E21</f>
        <v>0</v>
      </c>
      <c r="F25" s="615">
        <f t="shared" si="5"/>
        <v>0</v>
      </c>
      <c r="G25" s="615">
        <f t="shared" si="5"/>
        <v>0</v>
      </c>
      <c r="H25" s="615">
        <f t="shared" si="5"/>
        <v>0</v>
      </c>
      <c r="I25" s="615">
        <f t="shared" si="5"/>
        <v>0</v>
      </c>
      <c r="J25" s="615">
        <f t="shared" si="5"/>
        <v>0</v>
      </c>
      <c r="K25" s="615">
        <f t="shared" si="5"/>
        <v>0</v>
      </c>
    </row>
    <row r="26" spans="1:19" ht="10.5" customHeight="1" x14ac:dyDescent="0.2">
      <c r="A26" s="696"/>
      <c r="B26" s="1226"/>
      <c r="C26" s="620" t="s">
        <v>373</v>
      </c>
      <c r="D26" s="615">
        <f>D10+D14+D18+D22</f>
        <v>0</v>
      </c>
      <c r="E26" s="615">
        <f t="shared" ref="E26:K26" si="6">E10+E14+E18+E22</f>
        <v>0</v>
      </c>
      <c r="F26" s="615">
        <f t="shared" si="6"/>
        <v>0</v>
      </c>
      <c r="G26" s="615">
        <f t="shared" si="6"/>
        <v>0</v>
      </c>
      <c r="H26" s="615">
        <f t="shared" si="6"/>
        <v>0</v>
      </c>
      <c r="I26" s="615">
        <f t="shared" si="6"/>
        <v>0</v>
      </c>
      <c r="J26" s="615">
        <f t="shared" si="6"/>
        <v>0</v>
      </c>
      <c r="K26" s="615">
        <f t="shared" si="6"/>
        <v>0</v>
      </c>
    </row>
    <row r="27" spans="1:19" ht="10.5" customHeight="1" x14ac:dyDescent="0.2">
      <c r="A27" s="695">
        <v>2</v>
      </c>
      <c r="B27" s="695" t="s">
        <v>379</v>
      </c>
      <c r="C27" s="752"/>
      <c r="D27" s="753"/>
      <c r="E27" s="753"/>
      <c r="F27" s="753"/>
      <c r="G27" s="753"/>
      <c r="H27" s="753"/>
      <c r="I27" s="753"/>
      <c r="J27" s="753"/>
      <c r="K27" s="753"/>
    </row>
    <row r="28" spans="1:19" ht="10.5" customHeight="1" x14ac:dyDescent="0.2">
      <c r="A28" s="694"/>
      <c r="B28" s="730"/>
      <c r="C28" s="730"/>
      <c r="D28" s="754"/>
      <c r="E28" s="753"/>
      <c r="F28" s="755"/>
      <c r="G28" s="755"/>
      <c r="H28" s="753"/>
      <c r="I28" s="753"/>
      <c r="J28" s="753"/>
      <c r="K28" s="753"/>
    </row>
    <row r="29" spans="1:19" ht="10.5" customHeight="1" x14ac:dyDescent="0.2">
      <c r="A29" s="620" t="s">
        <v>117</v>
      </c>
      <c r="B29" s="620" t="s">
        <v>393</v>
      </c>
      <c r="C29" s="620" t="s">
        <v>371</v>
      </c>
      <c r="D29" s="622"/>
      <c r="E29" s="622"/>
      <c r="F29" s="622"/>
      <c r="G29" s="622"/>
      <c r="H29" s="622"/>
      <c r="I29" s="622"/>
      <c r="J29" s="622"/>
      <c r="K29" s="615">
        <f t="shared" ref="K29:K31" si="7">SUM(D29:J29)</f>
        <v>0</v>
      </c>
    </row>
    <row r="30" spans="1:19" ht="10.5" customHeight="1" x14ac:dyDescent="0.2">
      <c r="A30" s="620"/>
      <c r="B30" s="620"/>
      <c r="C30" s="620" t="s">
        <v>372</v>
      </c>
      <c r="D30" s="622"/>
      <c r="E30" s="622"/>
      <c r="F30" s="622"/>
      <c r="G30" s="622"/>
      <c r="H30" s="622"/>
      <c r="I30" s="622"/>
      <c r="J30" s="622"/>
      <c r="K30" s="615">
        <f t="shared" si="7"/>
        <v>0</v>
      </c>
    </row>
    <row r="31" spans="1:19" ht="10.5" customHeight="1" x14ac:dyDescent="0.2">
      <c r="A31" s="620"/>
      <c r="B31" s="620"/>
      <c r="C31" s="620" t="s">
        <v>373</v>
      </c>
      <c r="D31" s="622"/>
      <c r="E31" s="622"/>
      <c r="F31" s="622"/>
      <c r="G31" s="622"/>
      <c r="H31" s="622"/>
      <c r="I31" s="622"/>
      <c r="J31" s="622"/>
      <c r="K31" s="615">
        <f t="shared" si="7"/>
        <v>0</v>
      </c>
    </row>
    <row r="32" spans="1:19" ht="10.5" customHeight="1" x14ac:dyDescent="0.2">
      <c r="A32" s="706"/>
      <c r="B32" s="747"/>
      <c r="C32" s="747"/>
      <c r="D32" s="714"/>
      <c r="E32" s="714"/>
      <c r="F32" s="714"/>
      <c r="G32" s="714"/>
      <c r="H32" s="714"/>
      <c r="I32" s="714"/>
      <c r="J32" s="714"/>
      <c r="K32" s="714"/>
    </row>
    <row r="33" spans="1:11" ht="10.5" customHeight="1" x14ac:dyDescent="0.2">
      <c r="A33" s="697" t="s">
        <v>119</v>
      </c>
      <c r="B33" s="620" t="s">
        <v>375</v>
      </c>
      <c r="C33" s="620" t="s">
        <v>371</v>
      </c>
      <c r="D33" s="622"/>
      <c r="E33" s="622"/>
      <c r="F33" s="622"/>
      <c r="G33" s="622"/>
      <c r="H33" s="622"/>
      <c r="I33" s="622"/>
      <c r="J33" s="622"/>
      <c r="K33" s="615">
        <f t="shared" ref="K33:K35" si="8">SUM(D33:J33)</f>
        <v>0</v>
      </c>
    </row>
    <row r="34" spans="1:11" ht="10.5" customHeight="1" x14ac:dyDescent="0.2">
      <c r="A34" s="697"/>
      <c r="B34" s="620"/>
      <c r="C34" s="620" t="s">
        <v>372</v>
      </c>
      <c r="D34" s="622"/>
      <c r="E34" s="622"/>
      <c r="F34" s="622"/>
      <c r="G34" s="622"/>
      <c r="H34" s="622"/>
      <c r="I34" s="622"/>
      <c r="J34" s="622"/>
      <c r="K34" s="615">
        <f t="shared" si="8"/>
        <v>0</v>
      </c>
    </row>
    <row r="35" spans="1:11" ht="10.5" customHeight="1" x14ac:dyDescent="0.2">
      <c r="A35" s="697"/>
      <c r="B35" s="620"/>
      <c r="C35" s="620" t="s">
        <v>373</v>
      </c>
      <c r="D35" s="622"/>
      <c r="E35" s="622"/>
      <c r="F35" s="622"/>
      <c r="G35" s="622"/>
      <c r="H35" s="622"/>
      <c r="I35" s="622"/>
      <c r="J35" s="622"/>
      <c r="K35" s="615">
        <f t="shared" si="8"/>
        <v>0</v>
      </c>
    </row>
    <row r="36" spans="1:11" ht="10.5" customHeight="1" x14ac:dyDescent="0.2">
      <c r="A36" s="749"/>
      <c r="B36" s="747"/>
      <c r="C36" s="747"/>
      <c r="D36" s="756"/>
      <c r="E36" s="756"/>
      <c r="F36" s="756"/>
      <c r="G36" s="756"/>
      <c r="H36" s="756"/>
      <c r="I36" s="756"/>
      <c r="J36" s="756"/>
      <c r="K36" s="756"/>
    </row>
    <row r="37" spans="1:11" ht="10.5" customHeight="1" x14ac:dyDescent="0.2">
      <c r="A37" s="697" t="s">
        <v>121</v>
      </c>
      <c r="B37" s="620" t="s">
        <v>376</v>
      </c>
      <c r="C37" s="620" t="s">
        <v>371</v>
      </c>
      <c r="D37" s="622"/>
      <c r="E37" s="622"/>
      <c r="F37" s="622"/>
      <c r="G37" s="622"/>
      <c r="H37" s="622"/>
      <c r="I37" s="622"/>
      <c r="J37" s="622"/>
      <c r="K37" s="615">
        <f t="shared" ref="K37:K39" si="9">SUM(D37:J37)</f>
        <v>0</v>
      </c>
    </row>
    <row r="38" spans="1:11" ht="10.5" customHeight="1" x14ac:dyDescent="0.2">
      <c r="A38" s="697"/>
      <c r="B38" s="620"/>
      <c r="C38" s="620" t="s">
        <v>372</v>
      </c>
      <c r="D38" s="622"/>
      <c r="E38" s="622"/>
      <c r="F38" s="622"/>
      <c r="G38" s="622"/>
      <c r="H38" s="622"/>
      <c r="I38" s="622"/>
      <c r="J38" s="622"/>
      <c r="K38" s="615">
        <f t="shared" si="9"/>
        <v>0</v>
      </c>
    </row>
    <row r="39" spans="1:11" ht="10.5" customHeight="1" x14ac:dyDescent="0.2">
      <c r="A39" s="697"/>
      <c r="B39" s="620"/>
      <c r="C39" s="620" t="s">
        <v>373</v>
      </c>
      <c r="D39" s="622"/>
      <c r="E39" s="622"/>
      <c r="F39" s="622"/>
      <c r="G39" s="622"/>
      <c r="H39" s="622"/>
      <c r="I39" s="622"/>
      <c r="J39" s="622"/>
      <c r="K39" s="615">
        <f t="shared" si="9"/>
        <v>0</v>
      </c>
    </row>
    <row r="40" spans="1:11" ht="10.5" customHeight="1" x14ac:dyDescent="0.2">
      <c r="A40" s="706"/>
      <c r="B40" s="747"/>
      <c r="C40" s="747"/>
      <c r="D40" s="714"/>
      <c r="E40" s="714"/>
      <c r="F40" s="714"/>
      <c r="G40" s="714"/>
      <c r="H40" s="714"/>
      <c r="I40" s="714"/>
      <c r="J40" s="714"/>
      <c r="K40" s="714"/>
    </row>
    <row r="41" spans="1:11" ht="10.5" customHeight="1" x14ac:dyDescent="0.2">
      <c r="A41" s="697" t="s">
        <v>123</v>
      </c>
      <c r="B41" s="620" t="s">
        <v>377</v>
      </c>
      <c r="C41" s="620" t="s">
        <v>371</v>
      </c>
      <c r="D41" s="622"/>
      <c r="E41" s="622"/>
      <c r="F41" s="622"/>
      <c r="G41" s="622"/>
      <c r="H41" s="622"/>
      <c r="I41" s="622"/>
      <c r="J41" s="622"/>
      <c r="K41" s="615">
        <f t="shared" ref="K41:K43" si="10">SUM(D41:J41)</f>
        <v>0</v>
      </c>
    </row>
    <row r="42" spans="1:11" ht="10.5" customHeight="1" x14ac:dyDescent="0.2">
      <c r="A42" s="697"/>
      <c r="B42" s="620"/>
      <c r="C42" s="620" t="s">
        <v>372</v>
      </c>
      <c r="D42" s="622"/>
      <c r="E42" s="622"/>
      <c r="F42" s="622"/>
      <c r="G42" s="622"/>
      <c r="H42" s="622"/>
      <c r="I42" s="622"/>
      <c r="J42" s="622"/>
      <c r="K42" s="615">
        <f t="shared" si="10"/>
        <v>0</v>
      </c>
    </row>
    <row r="43" spans="1:11" ht="10.5" customHeight="1" x14ac:dyDescent="0.2">
      <c r="A43" s="697"/>
      <c r="B43" s="620"/>
      <c r="C43" s="620" t="s">
        <v>373</v>
      </c>
      <c r="D43" s="622"/>
      <c r="E43" s="622"/>
      <c r="F43" s="622"/>
      <c r="G43" s="622"/>
      <c r="H43" s="622"/>
      <c r="I43" s="622"/>
      <c r="J43" s="622"/>
      <c r="K43" s="615">
        <f t="shared" si="10"/>
        <v>0</v>
      </c>
    </row>
    <row r="44" spans="1:11" ht="10.5" customHeight="1" x14ac:dyDescent="0.2">
      <c r="A44" s="697"/>
      <c r="B44" s="750"/>
      <c r="C44" s="750"/>
      <c r="D44" s="714"/>
      <c r="E44" s="714"/>
      <c r="F44" s="714"/>
      <c r="G44" s="714"/>
      <c r="H44" s="714"/>
      <c r="I44" s="714"/>
      <c r="J44" s="714"/>
      <c r="K44" s="714"/>
    </row>
    <row r="45" spans="1:11" ht="10.5" customHeight="1" x14ac:dyDescent="0.2">
      <c r="A45" s="1263" t="s">
        <v>380</v>
      </c>
      <c r="B45" s="1223"/>
      <c r="C45" s="757" t="s">
        <v>371</v>
      </c>
      <c r="D45" s="615">
        <f>D29+D33+D37+D41</f>
        <v>0</v>
      </c>
      <c r="E45" s="615">
        <f t="shared" ref="E45:K45" si="11">E29+E33+E37+E41</f>
        <v>0</v>
      </c>
      <c r="F45" s="615">
        <f t="shared" si="11"/>
        <v>0</v>
      </c>
      <c r="G45" s="615">
        <f t="shared" si="11"/>
        <v>0</v>
      </c>
      <c r="H45" s="615">
        <f t="shared" si="11"/>
        <v>0</v>
      </c>
      <c r="I45" s="615">
        <f t="shared" si="11"/>
        <v>0</v>
      </c>
      <c r="J45" s="615">
        <f t="shared" si="11"/>
        <v>0</v>
      </c>
      <c r="K45" s="615">
        <f t="shared" si="11"/>
        <v>0</v>
      </c>
    </row>
    <row r="46" spans="1:11" ht="10.5" customHeight="1" x14ac:dyDescent="0.2">
      <c r="A46" s="1264"/>
      <c r="B46" s="1225"/>
      <c r="C46" s="757" t="s">
        <v>372</v>
      </c>
      <c r="D46" s="615">
        <f t="shared" ref="D46:K47" si="12">D30+D34+D38+D42</f>
        <v>0</v>
      </c>
      <c r="E46" s="615">
        <f t="shared" si="12"/>
        <v>0</v>
      </c>
      <c r="F46" s="615">
        <f t="shared" si="12"/>
        <v>0</v>
      </c>
      <c r="G46" s="615">
        <f t="shared" si="12"/>
        <v>0</v>
      </c>
      <c r="H46" s="615">
        <f t="shared" si="12"/>
        <v>0</v>
      </c>
      <c r="I46" s="615">
        <f t="shared" si="12"/>
        <v>0</v>
      </c>
      <c r="J46" s="615">
        <f t="shared" si="12"/>
        <v>0</v>
      </c>
      <c r="K46" s="615">
        <f t="shared" si="12"/>
        <v>0</v>
      </c>
    </row>
    <row r="47" spans="1:11" ht="10.5" customHeight="1" x14ac:dyDescent="0.2">
      <c r="A47" s="1265"/>
      <c r="B47" s="1227"/>
      <c r="C47" s="757" t="s">
        <v>373</v>
      </c>
      <c r="D47" s="615">
        <f t="shared" si="12"/>
        <v>0</v>
      </c>
      <c r="E47" s="615">
        <f t="shared" si="12"/>
        <v>0</v>
      </c>
      <c r="F47" s="615">
        <f t="shared" si="12"/>
        <v>0</v>
      </c>
      <c r="G47" s="615">
        <f t="shared" si="12"/>
        <v>0</v>
      </c>
      <c r="H47" s="615">
        <f t="shared" si="12"/>
        <v>0</v>
      </c>
      <c r="I47" s="615">
        <f t="shared" si="12"/>
        <v>0</v>
      </c>
      <c r="J47" s="615">
        <f t="shared" si="12"/>
        <v>0</v>
      </c>
      <c r="K47" s="615">
        <f t="shared" si="12"/>
        <v>0</v>
      </c>
    </row>
    <row r="48" spans="1:11" ht="10.5" customHeight="1" x14ac:dyDescent="0.2">
      <c r="A48" s="735"/>
      <c r="B48" s="735"/>
      <c r="C48" s="735"/>
      <c r="D48" s="756"/>
      <c r="E48" s="756"/>
      <c r="F48" s="756"/>
      <c r="G48" s="756"/>
      <c r="H48" s="756"/>
      <c r="I48" s="756"/>
      <c r="J48" s="756"/>
      <c r="K48" s="756"/>
    </row>
    <row r="49" spans="1:11" ht="10.5" customHeight="1" x14ac:dyDescent="0.2">
      <c r="A49" s="1222" t="s">
        <v>381</v>
      </c>
      <c r="B49" s="1223"/>
      <c r="C49" s="757" t="s">
        <v>371</v>
      </c>
      <c r="D49" s="615">
        <f t="shared" ref="D49:J51" si="13">D24+D45</f>
        <v>0</v>
      </c>
      <c r="E49" s="615">
        <f t="shared" si="13"/>
        <v>0</v>
      </c>
      <c r="F49" s="615">
        <f t="shared" si="13"/>
        <v>0</v>
      </c>
      <c r="G49" s="615">
        <f t="shared" si="13"/>
        <v>0</v>
      </c>
      <c r="H49" s="615">
        <f t="shared" si="13"/>
        <v>0</v>
      </c>
      <c r="I49" s="615">
        <f t="shared" si="13"/>
        <v>0</v>
      </c>
      <c r="J49" s="615">
        <f t="shared" si="13"/>
        <v>0</v>
      </c>
      <c r="K49" s="615">
        <f t="shared" ref="K49:K51" si="14">SUM(D49:J49)</f>
        <v>0</v>
      </c>
    </row>
    <row r="50" spans="1:11" ht="10.5" customHeight="1" x14ac:dyDescent="0.2">
      <c r="A50" s="1224"/>
      <c r="B50" s="1225"/>
      <c r="C50" s="757" t="s">
        <v>372</v>
      </c>
      <c r="D50" s="615">
        <f t="shared" si="13"/>
        <v>0</v>
      </c>
      <c r="E50" s="615">
        <f t="shared" si="13"/>
        <v>0</v>
      </c>
      <c r="F50" s="615">
        <f t="shared" si="13"/>
        <v>0</v>
      </c>
      <c r="G50" s="615">
        <f t="shared" si="13"/>
        <v>0</v>
      </c>
      <c r="H50" s="615">
        <f t="shared" si="13"/>
        <v>0</v>
      </c>
      <c r="I50" s="615">
        <f t="shared" si="13"/>
        <v>0</v>
      </c>
      <c r="J50" s="615">
        <f t="shared" si="13"/>
        <v>0</v>
      </c>
      <c r="K50" s="615">
        <f t="shared" si="14"/>
        <v>0</v>
      </c>
    </row>
    <row r="51" spans="1:11" ht="10.5" customHeight="1" x14ac:dyDescent="0.2">
      <c r="A51" s="1226"/>
      <c r="B51" s="1227"/>
      <c r="C51" s="757" t="s">
        <v>373</v>
      </c>
      <c r="D51" s="615">
        <f t="shared" si="13"/>
        <v>0</v>
      </c>
      <c r="E51" s="615">
        <f t="shared" si="13"/>
        <v>0</v>
      </c>
      <c r="F51" s="615">
        <f t="shared" si="13"/>
        <v>0</v>
      </c>
      <c r="G51" s="615">
        <f t="shared" si="13"/>
        <v>0</v>
      </c>
      <c r="H51" s="615">
        <f t="shared" si="13"/>
        <v>0</v>
      </c>
      <c r="I51" s="615">
        <f t="shared" si="13"/>
        <v>0</v>
      </c>
      <c r="J51" s="615">
        <f t="shared" si="13"/>
        <v>0</v>
      </c>
      <c r="K51" s="615">
        <f t="shared" si="14"/>
        <v>0</v>
      </c>
    </row>
    <row r="52" spans="1:11" s="761" customFormat="1" ht="12" x14ac:dyDescent="0.2">
      <c r="A52" s="758"/>
      <c r="B52" s="759" t="s">
        <v>394</v>
      </c>
      <c r="C52" s="760"/>
      <c r="D52" s="753"/>
      <c r="E52" s="753"/>
      <c r="F52" s="753"/>
      <c r="G52" s="753"/>
      <c r="H52" s="753"/>
      <c r="I52" s="753"/>
      <c r="J52" s="753"/>
      <c r="K52" s="753"/>
    </row>
    <row r="53" spans="1:11" ht="12.75" x14ac:dyDescent="0.2">
      <c r="A53" s="694"/>
      <c r="B53" s="694"/>
      <c r="C53" s="694"/>
      <c r="D53" s="1266" t="s">
        <v>389</v>
      </c>
      <c r="E53" s="1267"/>
      <c r="F53" s="1267"/>
      <c r="G53" s="1267"/>
      <c r="H53" s="1267"/>
      <c r="I53" s="1267"/>
      <c r="J53" s="1267"/>
      <c r="K53" s="1268"/>
    </row>
    <row r="54" spans="1:11" ht="11.25" customHeight="1" x14ac:dyDescent="0.2">
      <c r="A54" s="694"/>
      <c r="B54" s="1242" t="s">
        <v>361</v>
      </c>
      <c r="C54" s="1242" t="s">
        <v>362</v>
      </c>
      <c r="D54" s="1269" t="s">
        <v>363</v>
      </c>
      <c r="E54" s="1269" t="s">
        <v>390</v>
      </c>
      <c r="F54" s="1269" t="s">
        <v>345</v>
      </c>
      <c r="G54" s="1271" t="s">
        <v>364</v>
      </c>
      <c r="H54" s="1272"/>
      <c r="I54" s="1269" t="s">
        <v>365</v>
      </c>
      <c r="J54" s="1269" t="s">
        <v>366</v>
      </c>
      <c r="K54" s="1269" t="s">
        <v>253</v>
      </c>
    </row>
    <row r="55" spans="1:11" ht="24" customHeight="1" x14ac:dyDescent="0.2">
      <c r="A55" s="694"/>
      <c r="B55" s="1243"/>
      <c r="C55" s="1243"/>
      <c r="D55" s="1270"/>
      <c r="E55" s="1270"/>
      <c r="F55" s="1270"/>
      <c r="G55" s="1270" t="s">
        <v>367</v>
      </c>
      <c r="H55" s="1270" t="s">
        <v>368</v>
      </c>
      <c r="I55" s="1270"/>
      <c r="J55" s="1270"/>
      <c r="K55" s="1270"/>
    </row>
    <row r="56" spans="1:11" ht="10.5" customHeight="1" x14ac:dyDescent="0.2">
      <c r="A56" s="694"/>
      <c r="B56" s="1243"/>
      <c r="C56" s="1243"/>
      <c r="D56" s="1270"/>
      <c r="E56" s="1270"/>
      <c r="F56" s="1270"/>
      <c r="G56" s="1270"/>
      <c r="H56" s="1270"/>
      <c r="I56" s="1270"/>
      <c r="J56" s="1270"/>
      <c r="K56" s="1270"/>
    </row>
    <row r="57" spans="1:11" ht="10.5" customHeight="1" x14ac:dyDescent="0.2">
      <c r="A57" s="762">
        <v>1</v>
      </c>
      <c r="B57" s="695" t="s">
        <v>369</v>
      </c>
      <c r="C57" s="752"/>
      <c r="D57" s="753"/>
      <c r="E57" s="753"/>
      <c r="F57" s="753"/>
      <c r="G57" s="753"/>
      <c r="H57" s="753"/>
      <c r="I57" s="753"/>
      <c r="J57" s="753"/>
      <c r="K57" s="753"/>
    </row>
    <row r="58" spans="1:11" ht="10.5" customHeight="1" x14ac:dyDescent="0.2">
      <c r="A58" s="620" t="s">
        <v>117</v>
      </c>
      <c r="B58" s="620" t="s">
        <v>393</v>
      </c>
      <c r="C58" s="620" t="s">
        <v>371</v>
      </c>
      <c r="D58" s="622"/>
      <c r="E58" s="622"/>
      <c r="F58" s="622"/>
      <c r="G58" s="622"/>
      <c r="H58" s="622"/>
      <c r="I58" s="622"/>
      <c r="J58" s="622"/>
      <c r="K58" s="615">
        <f t="shared" ref="K58:K76" si="15">SUM(D58:J58)</f>
        <v>0</v>
      </c>
    </row>
    <row r="59" spans="1:11" ht="10.5" customHeight="1" x14ac:dyDescent="0.2">
      <c r="A59" s="620"/>
      <c r="B59" s="620"/>
      <c r="C59" s="620" t="s">
        <v>372</v>
      </c>
      <c r="D59" s="622"/>
      <c r="E59" s="622"/>
      <c r="F59" s="622"/>
      <c r="G59" s="622"/>
      <c r="H59" s="622"/>
      <c r="I59" s="622"/>
      <c r="J59" s="622"/>
      <c r="K59" s="615">
        <f t="shared" si="15"/>
        <v>0</v>
      </c>
    </row>
    <row r="60" spans="1:11" ht="10.5" customHeight="1" x14ac:dyDescent="0.2">
      <c r="A60" s="620"/>
      <c r="B60" s="620"/>
      <c r="C60" s="620" t="s">
        <v>373</v>
      </c>
      <c r="D60" s="622"/>
      <c r="E60" s="622"/>
      <c r="F60" s="622"/>
      <c r="G60" s="622"/>
      <c r="H60" s="622"/>
      <c r="I60" s="622"/>
      <c r="J60" s="622"/>
      <c r="K60" s="615">
        <f t="shared" si="15"/>
        <v>0</v>
      </c>
    </row>
    <row r="61" spans="1:11" ht="10.5" customHeight="1" x14ac:dyDescent="0.2">
      <c r="A61" s="697"/>
      <c r="B61" s="747"/>
      <c r="C61" s="747"/>
      <c r="D61" s="714"/>
      <c r="E61" s="714"/>
      <c r="F61" s="714"/>
      <c r="G61" s="714"/>
      <c r="H61" s="714"/>
      <c r="I61" s="714"/>
      <c r="J61" s="714"/>
      <c r="K61" s="714"/>
    </row>
    <row r="62" spans="1:11" ht="10.5" customHeight="1" x14ac:dyDescent="0.2">
      <c r="A62" s="706" t="s">
        <v>119</v>
      </c>
      <c r="B62" s="620" t="s">
        <v>375</v>
      </c>
      <c r="C62" s="620" t="s">
        <v>371</v>
      </c>
      <c r="D62" s="622"/>
      <c r="E62" s="622"/>
      <c r="F62" s="622"/>
      <c r="G62" s="622"/>
      <c r="H62" s="622"/>
      <c r="I62" s="622"/>
      <c r="J62" s="622"/>
      <c r="K62" s="615">
        <f t="shared" si="15"/>
        <v>0</v>
      </c>
    </row>
    <row r="63" spans="1:11" ht="10.5" customHeight="1" x14ac:dyDescent="0.2">
      <c r="A63" s="697"/>
      <c r="B63" s="620"/>
      <c r="C63" s="620" t="s">
        <v>372</v>
      </c>
      <c r="D63" s="622"/>
      <c r="E63" s="622"/>
      <c r="F63" s="622"/>
      <c r="G63" s="622"/>
      <c r="H63" s="622"/>
      <c r="I63" s="622"/>
      <c r="J63" s="622"/>
      <c r="K63" s="615">
        <f t="shared" si="15"/>
        <v>0</v>
      </c>
    </row>
    <row r="64" spans="1:11" ht="10.5" customHeight="1" x14ac:dyDescent="0.2">
      <c r="A64" s="697"/>
      <c r="B64" s="620"/>
      <c r="C64" s="620" t="s">
        <v>373</v>
      </c>
      <c r="D64" s="622"/>
      <c r="E64" s="622"/>
      <c r="F64" s="622"/>
      <c r="G64" s="622"/>
      <c r="H64" s="622"/>
      <c r="I64" s="622"/>
      <c r="J64" s="622"/>
      <c r="K64" s="615">
        <f t="shared" si="15"/>
        <v>0</v>
      </c>
    </row>
    <row r="65" spans="1:11" ht="10.5" customHeight="1" x14ac:dyDescent="0.2">
      <c r="A65" s="747"/>
      <c r="B65" s="747"/>
      <c r="C65" s="747"/>
      <c r="D65" s="756"/>
      <c r="E65" s="756"/>
      <c r="F65" s="756"/>
      <c r="G65" s="756"/>
      <c r="H65" s="756"/>
      <c r="I65" s="756"/>
      <c r="J65" s="756"/>
      <c r="K65" s="756"/>
    </row>
    <row r="66" spans="1:11" ht="10.5" customHeight="1" x14ac:dyDescent="0.2">
      <c r="A66" s="697" t="s">
        <v>121</v>
      </c>
      <c r="B66" s="620" t="s">
        <v>376</v>
      </c>
      <c r="C66" s="620" t="s">
        <v>371</v>
      </c>
      <c r="D66" s="622"/>
      <c r="E66" s="622"/>
      <c r="F66" s="622"/>
      <c r="G66" s="622"/>
      <c r="H66" s="622"/>
      <c r="I66" s="622"/>
      <c r="J66" s="622"/>
      <c r="K66" s="615">
        <f t="shared" si="15"/>
        <v>0</v>
      </c>
    </row>
    <row r="67" spans="1:11" ht="10.5" customHeight="1" x14ac:dyDescent="0.2">
      <c r="A67" s="706"/>
      <c r="B67" s="620"/>
      <c r="C67" s="620" t="s">
        <v>372</v>
      </c>
      <c r="D67" s="622"/>
      <c r="E67" s="622"/>
      <c r="F67" s="622"/>
      <c r="G67" s="622"/>
      <c r="H67" s="622"/>
      <c r="I67" s="622"/>
      <c r="J67" s="622"/>
      <c r="K67" s="615">
        <f t="shared" si="15"/>
        <v>0</v>
      </c>
    </row>
    <row r="68" spans="1:11" ht="10.5" customHeight="1" x14ac:dyDescent="0.2">
      <c r="A68" s="697"/>
      <c r="B68" s="620"/>
      <c r="C68" s="620" t="s">
        <v>373</v>
      </c>
      <c r="D68" s="622"/>
      <c r="E68" s="622"/>
      <c r="F68" s="622"/>
      <c r="G68" s="622"/>
      <c r="H68" s="622"/>
      <c r="I68" s="622"/>
      <c r="J68" s="622"/>
      <c r="K68" s="615">
        <f t="shared" si="15"/>
        <v>0</v>
      </c>
    </row>
    <row r="69" spans="1:11" ht="10.5" customHeight="1" x14ac:dyDescent="0.2">
      <c r="A69" s="697"/>
      <c r="B69" s="747"/>
      <c r="C69" s="747"/>
      <c r="D69" s="714"/>
      <c r="E69" s="714"/>
      <c r="F69" s="714"/>
      <c r="G69" s="714"/>
      <c r="H69" s="714"/>
      <c r="I69" s="714"/>
      <c r="J69" s="714"/>
      <c r="K69" s="714"/>
    </row>
    <row r="70" spans="1:11" ht="10.5" customHeight="1" x14ac:dyDescent="0.2">
      <c r="A70" s="697" t="s">
        <v>123</v>
      </c>
      <c r="B70" s="620" t="s">
        <v>377</v>
      </c>
      <c r="C70" s="620" t="s">
        <v>371</v>
      </c>
      <c r="D70" s="622"/>
      <c r="E70" s="622"/>
      <c r="F70" s="622"/>
      <c r="G70" s="622"/>
      <c r="H70" s="622"/>
      <c r="I70" s="622"/>
      <c r="J70" s="622"/>
      <c r="K70" s="615">
        <f t="shared" si="15"/>
        <v>0</v>
      </c>
    </row>
    <row r="71" spans="1:11" ht="10.5" customHeight="1" x14ac:dyDescent="0.2">
      <c r="A71" s="749"/>
      <c r="B71" s="620"/>
      <c r="C71" s="620" t="s">
        <v>372</v>
      </c>
      <c r="D71" s="622"/>
      <c r="E71" s="622"/>
      <c r="F71" s="622"/>
      <c r="G71" s="622"/>
      <c r="H71" s="622"/>
      <c r="I71" s="622"/>
      <c r="J71" s="622"/>
      <c r="K71" s="615">
        <f t="shared" si="15"/>
        <v>0</v>
      </c>
    </row>
    <row r="72" spans="1:11" ht="10.5" customHeight="1" x14ac:dyDescent="0.2">
      <c r="A72" s="697"/>
      <c r="B72" s="620"/>
      <c r="C72" s="620" t="s">
        <v>373</v>
      </c>
      <c r="D72" s="622"/>
      <c r="E72" s="622"/>
      <c r="F72" s="622"/>
      <c r="G72" s="622"/>
      <c r="H72" s="622"/>
      <c r="I72" s="622"/>
      <c r="J72" s="622"/>
      <c r="K72" s="615">
        <f t="shared" si="15"/>
        <v>0</v>
      </c>
    </row>
    <row r="73" spans="1:11" ht="10.5" customHeight="1" x14ac:dyDescent="0.2">
      <c r="A73" s="696"/>
      <c r="B73" s="696"/>
      <c r="C73" s="696"/>
      <c r="D73" s="714"/>
      <c r="E73" s="714"/>
      <c r="F73" s="714"/>
      <c r="G73" s="714"/>
      <c r="H73" s="714"/>
      <c r="I73" s="714"/>
      <c r="J73" s="714"/>
      <c r="K73" s="714"/>
    </row>
    <row r="74" spans="1:11" ht="10.5" customHeight="1" x14ac:dyDescent="0.2">
      <c r="A74" s="1222" t="s">
        <v>378</v>
      </c>
      <c r="B74" s="1223"/>
      <c r="C74" s="709" t="s">
        <v>371</v>
      </c>
      <c r="D74" s="615">
        <f>D58+D62+D66+D70</f>
        <v>0</v>
      </c>
      <c r="E74" s="615">
        <f t="shared" ref="E74:I74" si="16">E58+E62+E66+E70</f>
        <v>0</v>
      </c>
      <c r="F74" s="615">
        <f t="shared" si="16"/>
        <v>0</v>
      </c>
      <c r="G74" s="615">
        <f t="shared" si="16"/>
        <v>0</v>
      </c>
      <c r="H74" s="615">
        <f t="shared" si="16"/>
        <v>0</v>
      </c>
      <c r="I74" s="615">
        <f t="shared" si="16"/>
        <v>0</v>
      </c>
      <c r="J74" s="615">
        <f>J58+J62+J66+J70</f>
        <v>0</v>
      </c>
      <c r="K74" s="615">
        <f t="shared" si="15"/>
        <v>0</v>
      </c>
    </row>
    <row r="75" spans="1:11" ht="10.5" customHeight="1" x14ac:dyDescent="0.2">
      <c r="A75" s="1224"/>
      <c r="B75" s="1225"/>
      <c r="C75" s="709" t="s">
        <v>372</v>
      </c>
      <c r="D75" s="615">
        <f>D59+D63+D67+D71</f>
        <v>0</v>
      </c>
      <c r="E75" s="615">
        <f t="shared" ref="E75:J76" si="17">E59+E63+E67+E71</f>
        <v>0</v>
      </c>
      <c r="F75" s="615">
        <f t="shared" si="17"/>
        <v>0</v>
      </c>
      <c r="G75" s="615">
        <f t="shared" si="17"/>
        <v>0</v>
      </c>
      <c r="H75" s="615">
        <f t="shared" si="17"/>
        <v>0</v>
      </c>
      <c r="I75" s="615">
        <f t="shared" si="17"/>
        <v>0</v>
      </c>
      <c r="J75" s="615">
        <f>J59+J63+J67+J71</f>
        <v>0</v>
      </c>
      <c r="K75" s="615">
        <f t="shared" si="15"/>
        <v>0</v>
      </c>
    </row>
    <row r="76" spans="1:11" ht="10.5" customHeight="1" x14ac:dyDescent="0.2">
      <c r="A76" s="1226"/>
      <c r="B76" s="1227"/>
      <c r="C76" s="709" t="s">
        <v>373</v>
      </c>
      <c r="D76" s="615">
        <f>D60+D64+D68+D72</f>
        <v>0</v>
      </c>
      <c r="E76" s="615">
        <f t="shared" si="17"/>
        <v>0</v>
      </c>
      <c r="F76" s="615">
        <f t="shared" si="17"/>
        <v>0</v>
      </c>
      <c r="G76" s="615">
        <f t="shared" si="17"/>
        <v>0</v>
      </c>
      <c r="H76" s="615">
        <f t="shared" si="17"/>
        <v>0</v>
      </c>
      <c r="I76" s="615">
        <f t="shared" si="17"/>
        <v>0</v>
      </c>
      <c r="J76" s="615">
        <f t="shared" si="17"/>
        <v>0</v>
      </c>
      <c r="K76" s="615">
        <f t="shared" si="15"/>
        <v>0</v>
      </c>
    </row>
    <row r="77" spans="1:11" ht="10.5" customHeight="1" x14ac:dyDescent="0.2">
      <c r="A77" s="763">
        <v>2</v>
      </c>
      <c r="B77" s="695" t="s">
        <v>379</v>
      </c>
      <c r="C77" s="752"/>
      <c r="D77" s="753"/>
      <c r="E77" s="753"/>
      <c r="F77" s="753"/>
      <c r="G77" s="753"/>
      <c r="H77" s="753"/>
      <c r="I77" s="753"/>
      <c r="J77" s="753"/>
      <c r="K77" s="753"/>
    </row>
    <row r="78" spans="1:11" ht="10.5" customHeight="1" x14ac:dyDescent="0.2">
      <c r="A78" s="711"/>
      <c r="B78" s="730"/>
      <c r="C78" s="752"/>
      <c r="D78" s="753"/>
      <c r="E78" s="753"/>
      <c r="F78" s="753"/>
      <c r="G78" s="753"/>
      <c r="H78" s="753"/>
      <c r="I78" s="753"/>
      <c r="J78" s="753"/>
      <c r="K78" s="753"/>
    </row>
    <row r="79" spans="1:11" ht="10.5" customHeight="1" x14ac:dyDescent="0.2">
      <c r="A79" s="697" t="s">
        <v>117</v>
      </c>
      <c r="B79" s="620" t="s">
        <v>393</v>
      </c>
      <c r="C79" s="620" t="s">
        <v>371</v>
      </c>
      <c r="D79" s="622"/>
      <c r="E79" s="622"/>
      <c r="F79" s="622"/>
      <c r="G79" s="622"/>
      <c r="H79" s="622"/>
      <c r="I79" s="622"/>
      <c r="J79" s="622"/>
      <c r="K79" s="615">
        <f>SUM(D79:J79)</f>
        <v>0</v>
      </c>
    </row>
    <row r="80" spans="1:11" ht="10.5" customHeight="1" x14ac:dyDescent="0.2">
      <c r="A80" s="697"/>
      <c r="B80" s="620"/>
      <c r="C80" s="620" t="s">
        <v>372</v>
      </c>
      <c r="D80" s="622"/>
      <c r="E80" s="622"/>
      <c r="F80" s="622"/>
      <c r="G80" s="622"/>
      <c r="H80" s="622"/>
      <c r="I80" s="622"/>
      <c r="J80" s="622"/>
      <c r="K80" s="615">
        <f t="shared" ref="K80:K81" si="18">SUM(D80:J80)</f>
        <v>0</v>
      </c>
    </row>
    <row r="81" spans="1:11" ht="10.5" customHeight="1" x14ac:dyDescent="0.2">
      <c r="A81" s="697"/>
      <c r="B81" s="620"/>
      <c r="C81" s="620" t="s">
        <v>373</v>
      </c>
      <c r="D81" s="622"/>
      <c r="E81" s="622"/>
      <c r="F81" s="622"/>
      <c r="G81" s="622"/>
      <c r="H81" s="622"/>
      <c r="I81" s="622"/>
      <c r="J81" s="622"/>
      <c r="K81" s="615">
        <f t="shared" si="18"/>
        <v>0</v>
      </c>
    </row>
    <row r="82" spans="1:11" ht="10.5" customHeight="1" x14ac:dyDescent="0.2">
      <c r="A82" s="749"/>
      <c r="B82" s="747"/>
      <c r="C82" s="747"/>
      <c r="D82" s="714"/>
      <c r="E82" s="714"/>
      <c r="F82" s="714"/>
      <c r="G82" s="714"/>
      <c r="H82" s="714"/>
      <c r="I82" s="714"/>
      <c r="J82" s="714"/>
      <c r="K82" s="714"/>
    </row>
    <row r="83" spans="1:11" ht="10.5" customHeight="1" x14ac:dyDescent="0.2">
      <c r="A83" s="697" t="s">
        <v>119</v>
      </c>
      <c r="B83" s="620" t="s">
        <v>375</v>
      </c>
      <c r="C83" s="620" t="s">
        <v>371</v>
      </c>
      <c r="D83" s="622"/>
      <c r="E83" s="622"/>
      <c r="F83" s="622"/>
      <c r="G83" s="622"/>
      <c r="H83" s="622"/>
      <c r="I83" s="622"/>
      <c r="J83" s="622"/>
      <c r="K83" s="615">
        <f t="shared" ref="K83:K85" si="19">SUM(D83:J83)</f>
        <v>0</v>
      </c>
    </row>
    <row r="84" spans="1:11" ht="10.5" customHeight="1" x14ac:dyDescent="0.2">
      <c r="A84" s="697"/>
      <c r="B84" s="620"/>
      <c r="C84" s="620" t="s">
        <v>372</v>
      </c>
      <c r="D84" s="622"/>
      <c r="E84" s="622"/>
      <c r="F84" s="622"/>
      <c r="G84" s="622"/>
      <c r="H84" s="622"/>
      <c r="I84" s="622"/>
      <c r="J84" s="622"/>
      <c r="K84" s="615">
        <f t="shared" si="19"/>
        <v>0</v>
      </c>
    </row>
    <row r="85" spans="1:11" ht="10.5" customHeight="1" x14ac:dyDescent="0.2">
      <c r="A85" s="697"/>
      <c r="B85" s="620"/>
      <c r="C85" s="620" t="s">
        <v>373</v>
      </c>
      <c r="D85" s="622"/>
      <c r="E85" s="622"/>
      <c r="F85" s="622"/>
      <c r="G85" s="622"/>
      <c r="H85" s="622"/>
      <c r="I85" s="622"/>
      <c r="J85" s="622"/>
      <c r="K85" s="615">
        <f t="shared" si="19"/>
        <v>0</v>
      </c>
    </row>
    <row r="86" spans="1:11" ht="10.5" customHeight="1" x14ac:dyDescent="0.2">
      <c r="A86" s="706"/>
      <c r="B86" s="747"/>
      <c r="C86" s="747"/>
      <c r="D86" s="756"/>
      <c r="E86" s="756"/>
      <c r="F86" s="756"/>
      <c r="G86" s="756"/>
      <c r="H86" s="756"/>
      <c r="I86" s="756"/>
      <c r="J86" s="756"/>
      <c r="K86" s="756"/>
    </row>
    <row r="87" spans="1:11" ht="10.5" customHeight="1" x14ac:dyDescent="0.2">
      <c r="A87" s="697" t="s">
        <v>121</v>
      </c>
      <c r="B87" s="620" t="s">
        <v>376</v>
      </c>
      <c r="C87" s="620" t="s">
        <v>371</v>
      </c>
      <c r="D87" s="622"/>
      <c r="E87" s="622"/>
      <c r="F87" s="622"/>
      <c r="G87" s="622"/>
      <c r="H87" s="622"/>
      <c r="I87" s="622"/>
      <c r="J87" s="622"/>
      <c r="K87" s="615">
        <f t="shared" ref="K87:K89" si="20">SUM(D87:J87)</f>
        <v>0</v>
      </c>
    </row>
    <row r="88" spans="1:11" ht="10.5" customHeight="1" x14ac:dyDescent="0.2">
      <c r="A88" s="697"/>
      <c r="B88" s="620"/>
      <c r="C88" s="620" t="s">
        <v>372</v>
      </c>
      <c r="D88" s="622"/>
      <c r="E88" s="622"/>
      <c r="F88" s="622"/>
      <c r="G88" s="622"/>
      <c r="H88" s="622"/>
      <c r="I88" s="622"/>
      <c r="J88" s="622"/>
      <c r="K88" s="615">
        <f t="shared" si="20"/>
        <v>0</v>
      </c>
    </row>
    <row r="89" spans="1:11" ht="10.5" customHeight="1" x14ac:dyDescent="0.2">
      <c r="A89" s="697"/>
      <c r="B89" s="620"/>
      <c r="C89" s="620" t="s">
        <v>373</v>
      </c>
      <c r="D89" s="622"/>
      <c r="E89" s="622"/>
      <c r="F89" s="622"/>
      <c r="G89" s="622"/>
      <c r="H89" s="622"/>
      <c r="I89" s="622"/>
      <c r="J89" s="622"/>
      <c r="K89" s="615">
        <f t="shared" si="20"/>
        <v>0</v>
      </c>
    </row>
    <row r="90" spans="1:11" ht="10.5" customHeight="1" x14ac:dyDescent="0.2">
      <c r="A90" s="697"/>
      <c r="B90" s="747"/>
      <c r="C90" s="747"/>
      <c r="D90" s="714"/>
      <c r="E90" s="714"/>
      <c r="F90" s="714"/>
      <c r="G90" s="714"/>
      <c r="H90" s="714"/>
      <c r="I90" s="714"/>
      <c r="J90" s="714"/>
      <c r="K90" s="714"/>
    </row>
    <row r="91" spans="1:11" ht="10.5" customHeight="1" x14ac:dyDescent="0.2">
      <c r="A91" s="706" t="s">
        <v>123</v>
      </c>
      <c r="B91" s="620" t="s">
        <v>377</v>
      </c>
      <c r="C91" s="620" t="s">
        <v>371</v>
      </c>
      <c r="D91" s="622"/>
      <c r="E91" s="622"/>
      <c r="F91" s="622"/>
      <c r="G91" s="622"/>
      <c r="H91" s="622"/>
      <c r="I91" s="622"/>
      <c r="J91" s="622"/>
      <c r="K91" s="615">
        <f t="shared" ref="K91:K93" si="21">SUM(D91:J91)</f>
        <v>0</v>
      </c>
    </row>
    <row r="92" spans="1:11" ht="10.5" customHeight="1" x14ac:dyDescent="0.2">
      <c r="A92" s="697"/>
      <c r="B92" s="620"/>
      <c r="C92" s="620" t="s">
        <v>372</v>
      </c>
      <c r="D92" s="622"/>
      <c r="E92" s="622"/>
      <c r="F92" s="622"/>
      <c r="G92" s="622"/>
      <c r="H92" s="622"/>
      <c r="I92" s="622"/>
      <c r="J92" s="622"/>
      <c r="K92" s="615">
        <f t="shared" si="21"/>
        <v>0</v>
      </c>
    </row>
    <row r="93" spans="1:11" ht="10.5" customHeight="1" x14ac:dyDescent="0.2">
      <c r="A93" s="697"/>
      <c r="B93" s="620"/>
      <c r="C93" s="620" t="s">
        <v>373</v>
      </c>
      <c r="D93" s="622"/>
      <c r="E93" s="622"/>
      <c r="F93" s="622"/>
      <c r="G93" s="622"/>
      <c r="H93" s="622"/>
      <c r="I93" s="622"/>
      <c r="J93" s="622"/>
      <c r="K93" s="615">
        <f t="shared" si="21"/>
        <v>0</v>
      </c>
    </row>
    <row r="94" spans="1:11" ht="10.5" customHeight="1" x14ac:dyDescent="0.2">
      <c r="A94" s="735"/>
      <c r="B94" s="735"/>
      <c r="C94" s="735"/>
      <c r="D94" s="756"/>
      <c r="E94" s="756"/>
      <c r="F94" s="756"/>
      <c r="G94" s="756"/>
      <c r="H94" s="756"/>
      <c r="I94" s="756"/>
      <c r="J94" s="756"/>
      <c r="K94" s="756"/>
    </row>
    <row r="95" spans="1:11" ht="10.5" customHeight="1" x14ac:dyDescent="0.2">
      <c r="A95" s="1222" t="s">
        <v>380</v>
      </c>
      <c r="B95" s="1223"/>
      <c r="C95" s="757" t="s">
        <v>371</v>
      </c>
      <c r="D95" s="615">
        <f>D79+D83+D87+D91</f>
        <v>0</v>
      </c>
      <c r="E95" s="615">
        <f t="shared" ref="E95:J95" si="22">E79+E83+E87+E91</f>
        <v>0</v>
      </c>
      <c r="F95" s="615">
        <f t="shared" si="22"/>
        <v>0</v>
      </c>
      <c r="G95" s="615">
        <f t="shared" si="22"/>
        <v>0</v>
      </c>
      <c r="H95" s="615">
        <f t="shared" si="22"/>
        <v>0</v>
      </c>
      <c r="I95" s="615">
        <f t="shared" si="22"/>
        <v>0</v>
      </c>
      <c r="J95" s="615">
        <f t="shared" si="22"/>
        <v>0</v>
      </c>
      <c r="K95" s="615">
        <f>SUM(D95:J95)</f>
        <v>0</v>
      </c>
    </row>
    <row r="96" spans="1:11" ht="10.5" customHeight="1" x14ac:dyDescent="0.2">
      <c r="A96" s="1224"/>
      <c r="B96" s="1225"/>
      <c r="C96" s="757" t="s">
        <v>372</v>
      </c>
      <c r="D96" s="615">
        <f>D80+D84+D88+D92</f>
        <v>0</v>
      </c>
      <c r="E96" s="615">
        <f t="shared" ref="E96:J97" si="23">E80+E84+E88+E92</f>
        <v>0</v>
      </c>
      <c r="F96" s="615">
        <f t="shared" si="23"/>
        <v>0</v>
      </c>
      <c r="G96" s="615">
        <f t="shared" si="23"/>
        <v>0</v>
      </c>
      <c r="H96" s="615">
        <f t="shared" si="23"/>
        <v>0</v>
      </c>
      <c r="I96" s="615">
        <f t="shared" si="23"/>
        <v>0</v>
      </c>
      <c r="J96" s="615">
        <f t="shared" si="23"/>
        <v>0</v>
      </c>
      <c r="K96" s="615">
        <f t="shared" ref="K96:K97" si="24">SUM(D96:J96)</f>
        <v>0</v>
      </c>
    </row>
    <row r="97" spans="1:11" ht="10.5" customHeight="1" x14ac:dyDescent="0.2">
      <c r="A97" s="1226"/>
      <c r="B97" s="1227"/>
      <c r="C97" s="757" t="s">
        <v>373</v>
      </c>
      <c r="D97" s="615">
        <f>D81+D85+D89+D93</f>
        <v>0</v>
      </c>
      <c r="E97" s="615">
        <f t="shared" si="23"/>
        <v>0</v>
      </c>
      <c r="F97" s="615">
        <f t="shared" si="23"/>
        <v>0</v>
      </c>
      <c r="G97" s="615">
        <f t="shared" si="23"/>
        <v>0</v>
      </c>
      <c r="H97" s="615">
        <f t="shared" si="23"/>
        <v>0</v>
      </c>
      <c r="I97" s="615">
        <f t="shared" si="23"/>
        <v>0</v>
      </c>
      <c r="J97" s="615">
        <f t="shared" si="23"/>
        <v>0</v>
      </c>
      <c r="K97" s="615">
        <f t="shared" si="24"/>
        <v>0</v>
      </c>
    </row>
    <row r="98" spans="1:11" ht="10.5" customHeight="1" x14ac:dyDescent="0.2">
      <c r="A98" s="735"/>
      <c r="B98" s="735"/>
      <c r="C98" s="735"/>
      <c r="D98" s="756"/>
      <c r="E98" s="756"/>
      <c r="F98" s="756"/>
      <c r="G98" s="756"/>
      <c r="H98" s="756"/>
      <c r="I98" s="756"/>
      <c r="J98" s="756"/>
      <c r="K98" s="756"/>
    </row>
    <row r="99" spans="1:11" ht="10.5" customHeight="1" x14ac:dyDescent="0.2">
      <c r="A99" s="1222" t="s">
        <v>381</v>
      </c>
      <c r="B99" s="1223"/>
      <c r="C99" s="757" t="s">
        <v>371</v>
      </c>
      <c r="D99" s="615">
        <f t="shared" ref="D99:K101" si="25">D74+D95</f>
        <v>0</v>
      </c>
      <c r="E99" s="615">
        <f t="shared" si="25"/>
        <v>0</v>
      </c>
      <c r="F99" s="615">
        <f t="shared" si="25"/>
        <v>0</v>
      </c>
      <c r="G99" s="615">
        <f t="shared" si="25"/>
        <v>0</v>
      </c>
      <c r="H99" s="615">
        <f t="shared" si="25"/>
        <v>0</v>
      </c>
      <c r="I99" s="615">
        <f t="shared" si="25"/>
        <v>0</v>
      </c>
      <c r="J99" s="615">
        <f t="shared" si="25"/>
        <v>0</v>
      </c>
      <c r="K99" s="615">
        <f t="shared" si="25"/>
        <v>0</v>
      </c>
    </row>
    <row r="100" spans="1:11" ht="10.5" customHeight="1" x14ac:dyDescent="0.2">
      <c r="A100" s="1224"/>
      <c r="B100" s="1225"/>
      <c r="C100" s="757" t="s">
        <v>372</v>
      </c>
      <c r="D100" s="615">
        <f t="shared" si="25"/>
        <v>0</v>
      </c>
      <c r="E100" s="615">
        <f t="shared" si="25"/>
        <v>0</v>
      </c>
      <c r="F100" s="615">
        <f t="shared" si="25"/>
        <v>0</v>
      </c>
      <c r="G100" s="615">
        <f t="shared" si="25"/>
        <v>0</v>
      </c>
      <c r="H100" s="615">
        <f t="shared" si="25"/>
        <v>0</v>
      </c>
      <c r="I100" s="615">
        <f t="shared" si="25"/>
        <v>0</v>
      </c>
      <c r="J100" s="615">
        <f t="shared" si="25"/>
        <v>0</v>
      </c>
      <c r="K100" s="615">
        <f t="shared" si="25"/>
        <v>0</v>
      </c>
    </row>
    <row r="101" spans="1:11" ht="10.5" customHeight="1" x14ac:dyDescent="0.2">
      <c r="A101" s="1226"/>
      <c r="B101" s="1227"/>
      <c r="C101" s="757" t="s">
        <v>373</v>
      </c>
      <c r="D101" s="615">
        <f t="shared" si="25"/>
        <v>0</v>
      </c>
      <c r="E101" s="615">
        <f t="shared" si="25"/>
        <v>0</v>
      </c>
      <c r="F101" s="615">
        <f t="shared" si="25"/>
        <v>0</v>
      </c>
      <c r="G101" s="615">
        <f t="shared" si="25"/>
        <v>0</v>
      </c>
      <c r="H101" s="615">
        <f t="shared" si="25"/>
        <v>0</v>
      </c>
      <c r="I101" s="615">
        <f t="shared" si="25"/>
        <v>0</v>
      </c>
      <c r="J101" s="615">
        <f t="shared" si="25"/>
        <v>0</v>
      </c>
      <c r="K101" s="615">
        <f t="shared" si="25"/>
        <v>0</v>
      </c>
    </row>
    <row r="102" spans="1:11" x14ac:dyDescent="0.2">
      <c r="A102" s="735"/>
      <c r="B102" s="735"/>
      <c r="C102" s="735"/>
    </row>
  </sheetData>
  <sheetProtection selectLockedCells="1" selectUnlockedCells="1"/>
  <mergeCells count="26">
    <mergeCell ref="A95:B97"/>
    <mergeCell ref="A99:B101"/>
    <mergeCell ref="I54:I56"/>
    <mergeCell ref="J54:J56"/>
    <mergeCell ref="K54:K56"/>
    <mergeCell ref="G55:G56"/>
    <mergeCell ref="H55:H56"/>
    <mergeCell ref="A74:B76"/>
    <mergeCell ref="B24:B26"/>
    <mergeCell ref="A45:B47"/>
    <mergeCell ref="A49:B51"/>
    <mergeCell ref="D53:K53"/>
    <mergeCell ref="B54:B56"/>
    <mergeCell ref="C54:C56"/>
    <mergeCell ref="D54:D56"/>
    <mergeCell ref="E54:E56"/>
    <mergeCell ref="F54:F56"/>
    <mergeCell ref="G54:H54"/>
    <mergeCell ref="C3:C6"/>
    <mergeCell ref="D3:K3"/>
    <mergeCell ref="D4:D7"/>
    <mergeCell ref="E4:E7"/>
    <mergeCell ref="F4:F7"/>
    <mergeCell ref="I4:I7"/>
    <mergeCell ref="J4:J7"/>
    <mergeCell ref="K4:K7"/>
  </mergeCells>
  <printOptions horizontalCentered="1"/>
  <pageMargins left="0.39370078740157483" right="0.39370078740157483" top="0.19685039370078741" bottom="0.19685039370078741" header="0.31496062992125984" footer="0.31496062992125984"/>
  <pageSetup paperSize="8" scale="86" orientation="portrait" r:id="rId1"/>
  <colBreaks count="1" manualBreakCount="1">
    <brk id="11" max="1048575"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9"/>
  <dimension ref="A1:F42"/>
  <sheetViews>
    <sheetView view="pageBreakPreview" zoomScaleNormal="100" zoomScaleSheetLayoutView="100" workbookViewId="0">
      <selection activeCell="B22" sqref="A3:D23"/>
    </sheetView>
  </sheetViews>
  <sheetFormatPr defaultColWidth="9.140625" defaultRowHeight="12.75" x14ac:dyDescent="0.2"/>
  <cols>
    <col min="1" max="1" width="3.85546875" style="141" customWidth="1"/>
    <col min="2" max="2" width="56.140625" style="141" customWidth="1"/>
    <col min="3" max="3" width="21" style="141" customWidth="1"/>
    <col min="4" max="4" width="19.140625" style="141" customWidth="1"/>
    <col min="5" max="16384" width="9.140625" style="141"/>
  </cols>
  <sheetData>
    <row r="1" spans="1:6" x14ac:dyDescent="0.2">
      <c r="A1" s="139" t="s">
        <v>395</v>
      </c>
      <c r="B1" s="124"/>
      <c r="C1" s="140"/>
      <c r="D1" s="140"/>
    </row>
    <row r="2" spans="1:6" x14ac:dyDescent="0.2">
      <c r="A2" s="139"/>
      <c r="B2" s="124"/>
      <c r="C2" s="140"/>
      <c r="D2" s="140"/>
    </row>
    <row r="3" spans="1:6" ht="13.5" thickBot="1" x14ac:dyDescent="0.25">
      <c r="A3" s="764"/>
      <c r="B3" s="686"/>
      <c r="C3" s="686"/>
      <c r="D3" s="765" t="s">
        <v>103</v>
      </c>
    </row>
    <row r="4" spans="1:6" ht="15" customHeight="1" thickTop="1" x14ac:dyDescent="0.2">
      <c r="A4" s="766" t="s">
        <v>1264</v>
      </c>
      <c r="B4" s="767"/>
      <c r="C4" s="766"/>
      <c r="D4" s="692"/>
      <c r="F4" s="308"/>
    </row>
    <row r="5" spans="1:6" ht="22.5" customHeight="1" x14ac:dyDescent="0.2">
      <c r="A5" s="1283" t="s">
        <v>396</v>
      </c>
      <c r="B5" s="1284"/>
      <c r="C5" s="1256" t="s">
        <v>397</v>
      </c>
      <c r="D5" s="1258"/>
    </row>
    <row r="6" spans="1:6" ht="39" customHeight="1" x14ac:dyDescent="0.2">
      <c r="A6" s="1285"/>
      <c r="B6" s="1286"/>
      <c r="C6" s="768" t="s">
        <v>398</v>
      </c>
      <c r="D6" s="769" t="s">
        <v>399</v>
      </c>
    </row>
    <row r="7" spans="1:6" ht="16.5" customHeight="1" x14ac:dyDescent="0.2">
      <c r="A7" s="1273" t="s">
        <v>400</v>
      </c>
      <c r="B7" s="1274"/>
      <c r="C7" s="768"/>
      <c r="D7" s="770"/>
    </row>
    <row r="8" spans="1:6" x14ac:dyDescent="0.2">
      <c r="A8" s="771" t="s">
        <v>117</v>
      </c>
      <c r="B8" s="772" t="s">
        <v>1564</v>
      </c>
      <c r="C8" s="773">
        <f>SUM(C9:C11)</f>
        <v>0</v>
      </c>
      <c r="D8" s="773">
        <f>SUM(D9:D11)</f>
        <v>0</v>
      </c>
      <c r="F8" s="308"/>
    </row>
    <row r="9" spans="1:6" x14ac:dyDescent="0.2">
      <c r="A9" s="771" t="s">
        <v>302</v>
      </c>
      <c r="B9" s="772" t="s">
        <v>1565</v>
      </c>
      <c r="C9" s="605"/>
      <c r="D9" s="605"/>
      <c r="F9" s="308"/>
    </row>
    <row r="10" spans="1:6" x14ac:dyDescent="0.2">
      <c r="A10" s="771" t="s">
        <v>304</v>
      </c>
      <c r="B10" s="772" t="s">
        <v>401</v>
      </c>
      <c r="C10" s="605"/>
      <c r="D10" s="605"/>
    </row>
    <row r="11" spans="1:6" x14ac:dyDescent="0.2">
      <c r="A11" s="771" t="s">
        <v>306</v>
      </c>
      <c r="B11" s="772" t="s">
        <v>402</v>
      </c>
      <c r="C11" s="605"/>
      <c r="D11" s="605"/>
    </row>
    <row r="12" spans="1:6" ht="24" x14ac:dyDescent="0.2">
      <c r="A12" s="771" t="s">
        <v>142</v>
      </c>
      <c r="B12" s="774" t="s">
        <v>1566</v>
      </c>
      <c r="C12" s="605"/>
      <c r="D12" s="605"/>
      <c r="F12" s="308"/>
    </row>
    <row r="13" spans="1:6" ht="36" x14ac:dyDescent="0.2">
      <c r="A13" s="775"/>
      <c r="B13" s="776" t="s">
        <v>1569</v>
      </c>
      <c r="C13" s="605"/>
      <c r="D13" s="605"/>
    </row>
    <row r="14" spans="1:6" x14ac:dyDescent="0.2">
      <c r="A14" s="1275" t="s">
        <v>1265</v>
      </c>
      <c r="B14" s="1275"/>
      <c r="C14" s="1276" t="s">
        <v>397</v>
      </c>
      <c r="D14" s="611"/>
      <c r="F14" s="308"/>
    </row>
    <row r="15" spans="1:6" x14ac:dyDescent="0.2">
      <c r="A15" s="1279" t="s">
        <v>403</v>
      </c>
      <c r="B15" s="1280"/>
      <c r="C15" s="1277"/>
      <c r="D15" s="611"/>
    </row>
    <row r="16" spans="1:6" x14ac:dyDescent="0.2">
      <c r="A16" s="1281" t="s">
        <v>404</v>
      </c>
      <c r="B16" s="1282"/>
      <c r="C16" s="1277"/>
      <c r="D16" s="611"/>
    </row>
    <row r="17" spans="1:6" x14ac:dyDescent="0.2">
      <c r="A17" s="1279" t="s">
        <v>400</v>
      </c>
      <c r="B17" s="1280"/>
      <c r="C17" s="1278"/>
      <c r="D17" s="754"/>
    </row>
    <row r="18" spans="1:6" x14ac:dyDescent="0.2">
      <c r="A18" s="771" t="s">
        <v>117</v>
      </c>
      <c r="B18" s="772" t="s">
        <v>1564</v>
      </c>
      <c r="C18" s="773">
        <f>SUM(C19:C21)</f>
        <v>0</v>
      </c>
      <c r="D18" s="611"/>
      <c r="F18" s="308"/>
    </row>
    <row r="19" spans="1:6" x14ac:dyDescent="0.2">
      <c r="A19" s="771" t="s">
        <v>302</v>
      </c>
      <c r="B19" s="772" t="s">
        <v>1567</v>
      </c>
      <c r="C19" s="605"/>
      <c r="D19" s="611"/>
      <c r="F19" s="308"/>
    </row>
    <row r="20" spans="1:6" x14ac:dyDescent="0.2">
      <c r="A20" s="771" t="s">
        <v>304</v>
      </c>
      <c r="B20" s="772" t="s">
        <v>405</v>
      </c>
      <c r="C20" s="605"/>
      <c r="D20" s="611"/>
      <c r="F20" s="308"/>
    </row>
    <row r="21" spans="1:6" x14ac:dyDescent="0.2">
      <c r="A21" s="771" t="s">
        <v>306</v>
      </c>
      <c r="B21" s="772" t="s">
        <v>406</v>
      </c>
      <c r="C21" s="605"/>
      <c r="D21" s="611"/>
      <c r="F21" s="308"/>
    </row>
    <row r="22" spans="1:6" ht="24" x14ac:dyDescent="0.2">
      <c r="A22" s="771" t="s">
        <v>142</v>
      </c>
      <c r="B22" s="774" t="s">
        <v>1568</v>
      </c>
      <c r="C22" s="605"/>
      <c r="D22" s="611"/>
      <c r="F22" s="308"/>
    </row>
    <row r="23" spans="1:6" ht="36" x14ac:dyDescent="0.2">
      <c r="A23" s="775"/>
      <c r="B23" s="776" t="s">
        <v>1569</v>
      </c>
      <c r="C23" s="605"/>
      <c r="D23" s="611"/>
      <c r="F23" s="308"/>
    </row>
    <row r="24" spans="1:6" x14ac:dyDescent="0.2">
      <c r="A24" s="126"/>
      <c r="B24" s="126"/>
      <c r="C24" s="126"/>
      <c r="D24" s="126"/>
    </row>
    <row r="25" spans="1:6" x14ac:dyDescent="0.2">
      <c r="A25" s="126"/>
      <c r="B25" s="126"/>
      <c r="C25" s="126"/>
      <c r="D25" s="126"/>
    </row>
    <row r="26" spans="1:6" x14ac:dyDescent="0.2">
      <c r="A26" s="126"/>
      <c r="B26" s="126"/>
      <c r="C26" s="126"/>
      <c r="D26" s="126"/>
    </row>
    <row r="27" spans="1:6" x14ac:dyDescent="0.2">
      <c r="A27" s="126"/>
      <c r="B27" s="126"/>
      <c r="C27" s="126"/>
      <c r="D27" s="126"/>
    </row>
    <row r="28" spans="1:6" x14ac:dyDescent="0.2">
      <c r="A28" s="126"/>
      <c r="B28" s="126"/>
      <c r="C28" s="126"/>
      <c r="D28" s="126"/>
    </row>
    <row r="29" spans="1:6" x14ac:dyDescent="0.2">
      <c r="A29" s="126"/>
      <c r="B29" s="126"/>
      <c r="C29" s="126"/>
      <c r="D29" s="126"/>
    </row>
    <row r="30" spans="1:6" x14ac:dyDescent="0.2">
      <c r="A30" s="126"/>
      <c r="B30" s="126"/>
      <c r="C30" s="126"/>
      <c r="D30" s="126"/>
    </row>
    <row r="31" spans="1:6" x14ac:dyDescent="0.2">
      <c r="A31" s="126"/>
      <c r="B31" s="126"/>
      <c r="C31" s="126"/>
      <c r="D31" s="126"/>
    </row>
    <row r="32" spans="1:6" x14ac:dyDescent="0.2">
      <c r="A32" s="126"/>
      <c r="B32" s="126"/>
      <c r="C32" s="126"/>
      <c r="D32" s="126"/>
    </row>
    <row r="33" spans="1:4" x14ac:dyDescent="0.2">
      <c r="A33" s="126"/>
      <c r="B33" s="126"/>
      <c r="C33" s="126"/>
      <c r="D33" s="126"/>
    </row>
    <row r="34" spans="1:4" x14ac:dyDescent="0.2">
      <c r="A34" s="126"/>
      <c r="B34" s="126"/>
      <c r="C34" s="126"/>
      <c r="D34" s="126"/>
    </row>
    <row r="35" spans="1:4" x14ac:dyDescent="0.2">
      <c r="A35" s="126"/>
      <c r="B35" s="126"/>
      <c r="C35" s="126"/>
      <c r="D35" s="126"/>
    </row>
    <row r="36" spans="1:4" x14ac:dyDescent="0.2">
      <c r="A36" s="126"/>
      <c r="B36" s="126"/>
      <c r="C36" s="126"/>
      <c r="D36" s="126"/>
    </row>
    <row r="37" spans="1:4" x14ac:dyDescent="0.2">
      <c r="A37" s="126"/>
      <c r="B37" s="126"/>
      <c r="C37" s="126"/>
      <c r="D37" s="126"/>
    </row>
    <row r="38" spans="1:4" x14ac:dyDescent="0.2">
      <c r="A38" s="126"/>
      <c r="B38" s="126"/>
      <c r="C38" s="126"/>
      <c r="D38" s="126"/>
    </row>
    <row r="39" spans="1:4" x14ac:dyDescent="0.2">
      <c r="A39" s="126"/>
      <c r="B39" s="126"/>
      <c r="C39" s="126"/>
      <c r="D39" s="126"/>
    </row>
    <row r="40" spans="1:4" x14ac:dyDescent="0.2">
      <c r="A40" s="126"/>
      <c r="B40" s="126"/>
      <c r="C40" s="126"/>
      <c r="D40" s="126"/>
    </row>
    <row r="41" spans="1:4" x14ac:dyDescent="0.2">
      <c r="A41" s="126"/>
      <c r="B41" s="126"/>
      <c r="C41" s="126"/>
      <c r="D41" s="126"/>
    </row>
    <row r="42" spans="1:4" x14ac:dyDescent="0.2">
      <c r="A42" s="126"/>
      <c r="B42" s="126"/>
      <c r="C42" s="126"/>
      <c r="D42" s="126"/>
    </row>
  </sheetData>
  <sheetProtection selectLockedCells="1" selectUnlockedCells="1"/>
  <mergeCells count="8">
    <mergeCell ref="C5:D5"/>
    <mergeCell ref="A7:B7"/>
    <mergeCell ref="A14:B14"/>
    <mergeCell ref="C14:C17"/>
    <mergeCell ref="A15:B15"/>
    <mergeCell ref="A16:B16"/>
    <mergeCell ref="A17:B17"/>
    <mergeCell ref="A5:B6"/>
  </mergeCells>
  <pageMargins left="0.7" right="0.7" top="0.75" bottom="0.75" header="0.3" footer="0.3"/>
  <pageSetup paperSize="9" scale="75"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P19"/>
  <sheetViews>
    <sheetView showGridLines="0" view="pageBreakPreview" zoomScaleNormal="100" zoomScaleSheetLayoutView="100" workbookViewId="0">
      <selection activeCell="C8" sqref="C8:C16"/>
    </sheetView>
  </sheetViews>
  <sheetFormatPr defaultColWidth="9.28515625" defaultRowHeight="11.25" x14ac:dyDescent="0.2"/>
  <cols>
    <col min="1" max="1" width="2.7109375" style="127" customWidth="1"/>
    <col min="2" max="2" width="58.85546875" style="127" customWidth="1"/>
    <col min="3" max="3" width="22.7109375" style="127" customWidth="1"/>
    <col min="4" max="4" width="10.7109375" style="127" customWidth="1"/>
    <col min="5" max="5" width="10.7109375" style="309" customWidth="1"/>
    <col min="6" max="16384" width="9.28515625" style="127"/>
  </cols>
  <sheetData>
    <row r="1" spans="1:5" s="143" customFormat="1" x14ac:dyDescent="0.2">
      <c r="A1" s="139" t="s">
        <v>1266</v>
      </c>
      <c r="B1" s="124"/>
      <c r="C1" s="140"/>
      <c r="E1" s="182"/>
    </row>
    <row r="2" spans="1:5" s="143" customFormat="1" hidden="1" x14ac:dyDescent="0.2">
      <c r="A2" s="139"/>
      <c r="B2" s="124"/>
      <c r="C2" s="140"/>
      <c r="E2" s="182"/>
    </row>
    <row r="3" spans="1:5" s="143" customFormat="1" hidden="1" x14ac:dyDescent="0.2">
      <c r="A3" s="139"/>
      <c r="B3" s="124"/>
      <c r="C3" s="140"/>
      <c r="E3" s="182"/>
    </row>
    <row r="4" spans="1:5" s="143" customFormat="1" hidden="1" x14ac:dyDescent="0.2">
      <c r="A4" s="139"/>
      <c r="B4" s="124"/>
      <c r="C4" s="140"/>
      <c r="E4" s="182"/>
    </row>
    <row r="5" spans="1:5" s="143" customFormat="1" hidden="1" x14ac:dyDescent="0.2">
      <c r="A5" s="139"/>
      <c r="B5" s="124"/>
      <c r="C5" s="140"/>
      <c r="E5" s="182"/>
    </row>
    <row r="6" spans="1:5" s="143" customFormat="1" hidden="1" x14ac:dyDescent="0.2">
      <c r="A6" s="139"/>
      <c r="B6" s="124"/>
      <c r="C6" s="140"/>
      <c r="E6" s="182"/>
    </row>
    <row r="7" spans="1:5" ht="12" thickBot="1" x14ac:dyDescent="0.25">
      <c r="A7" s="142"/>
      <c r="B7" s="128"/>
      <c r="C7" s="131" t="s">
        <v>103</v>
      </c>
    </row>
    <row r="8" spans="1:5" ht="12.75" thickTop="1" x14ac:dyDescent="0.2">
      <c r="A8" s="57">
        <v>1</v>
      </c>
      <c r="B8" s="35" t="s">
        <v>165</v>
      </c>
      <c r="C8" s="777"/>
    </row>
    <row r="9" spans="1:5" ht="12" x14ac:dyDescent="0.2">
      <c r="A9" s="57">
        <v>2</v>
      </c>
      <c r="B9" s="35" t="s">
        <v>407</v>
      </c>
      <c r="C9" s="777"/>
      <c r="E9" s="310"/>
    </row>
    <row r="10" spans="1:5" ht="12" x14ac:dyDescent="0.2">
      <c r="A10" s="57">
        <v>3</v>
      </c>
      <c r="B10" s="35" t="s">
        <v>408</v>
      </c>
      <c r="C10" s="777"/>
      <c r="E10" s="310"/>
    </row>
    <row r="11" spans="1:5" ht="12" x14ac:dyDescent="0.2">
      <c r="A11" s="57">
        <v>4</v>
      </c>
      <c r="B11" s="35" t="s">
        <v>109</v>
      </c>
      <c r="C11" s="777"/>
      <c r="E11" s="311"/>
    </row>
    <row r="12" spans="1:5" ht="12" x14ac:dyDescent="0.2">
      <c r="A12" s="57">
        <v>5</v>
      </c>
      <c r="B12" s="35" t="s">
        <v>110</v>
      </c>
      <c r="C12" s="777"/>
      <c r="E12" s="311"/>
    </row>
    <row r="13" spans="1:5" ht="12" x14ac:dyDescent="0.2">
      <c r="A13" s="57">
        <v>6</v>
      </c>
      <c r="B13" s="35" t="s">
        <v>111</v>
      </c>
      <c r="C13" s="777"/>
    </row>
    <row r="14" spans="1:5" ht="12" x14ac:dyDescent="0.2">
      <c r="A14" s="57">
        <v>7</v>
      </c>
      <c r="B14" s="35" t="s">
        <v>112</v>
      </c>
      <c r="C14" s="777"/>
    </row>
    <row r="15" spans="1:5" ht="12" x14ac:dyDescent="0.2">
      <c r="A15" s="57">
        <v>8</v>
      </c>
      <c r="B15" s="35" t="s">
        <v>114</v>
      </c>
      <c r="C15" s="777"/>
      <c r="E15" s="312"/>
    </row>
    <row r="16" spans="1:5" ht="12" x14ac:dyDescent="0.2">
      <c r="A16" s="57">
        <v>9</v>
      </c>
      <c r="B16" s="35" t="s">
        <v>116</v>
      </c>
      <c r="C16" s="777"/>
      <c r="E16" s="310"/>
    </row>
    <row r="17" spans="2:16" s="144" customFormat="1" ht="14.25" x14ac:dyDescent="0.2">
      <c r="B17" s="145"/>
      <c r="E17" s="313"/>
      <c r="I17" s="127"/>
      <c r="J17" s="127"/>
      <c r="K17" s="127"/>
      <c r="L17" s="127"/>
      <c r="M17" s="127"/>
      <c r="N17" s="127"/>
      <c r="O17" s="127"/>
      <c r="P17" s="127"/>
    </row>
    <row r="18" spans="2:16" s="144" customFormat="1" ht="14.25" x14ac:dyDescent="0.2">
      <c r="B18" s="145"/>
      <c r="E18" s="313"/>
      <c r="I18" s="127"/>
      <c r="J18" s="127"/>
      <c r="K18" s="127"/>
      <c r="L18" s="127"/>
      <c r="M18" s="127"/>
      <c r="N18" s="127"/>
      <c r="O18" s="127"/>
      <c r="P18" s="127"/>
    </row>
    <row r="19" spans="2:16" x14ac:dyDescent="0.2">
      <c r="E19" s="310"/>
    </row>
  </sheetData>
  <sheetProtection selectLockedCells="1" selectUnlockedCells="1"/>
  <printOptions horizontalCentered="1"/>
  <pageMargins left="0.19685039370078741" right="0.19685039370078741" top="0.59055118110236227" bottom="0.19685039370078741" header="0" footer="0"/>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2">
    <pageSetUpPr fitToPage="1"/>
  </sheetPr>
  <dimension ref="A1:G21"/>
  <sheetViews>
    <sheetView showGridLines="0" zoomScaleNormal="100" zoomScaleSheetLayoutView="90" workbookViewId="0">
      <selection activeCell="C8" sqref="C8:E13"/>
    </sheetView>
  </sheetViews>
  <sheetFormatPr defaultColWidth="9.28515625" defaultRowHeight="11.25" x14ac:dyDescent="0.2"/>
  <cols>
    <col min="1" max="1" width="4.7109375" style="127" customWidth="1"/>
    <col min="2" max="2" width="42.28515625" style="127" customWidth="1"/>
    <col min="3" max="3" width="14" style="127" customWidth="1"/>
    <col min="4" max="4" width="12.28515625" style="127" customWidth="1"/>
    <col min="5" max="5" width="17" style="127" customWidth="1"/>
    <col min="6" max="16384" width="9.28515625" style="127"/>
  </cols>
  <sheetData>
    <row r="1" spans="1:7" s="134" customFormat="1" x14ac:dyDescent="0.2">
      <c r="A1" s="139" t="s">
        <v>41</v>
      </c>
      <c r="B1" s="125"/>
      <c r="C1" s="125"/>
      <c r="D1" s="125"/>
      <c r="E1" s="125"/>
      <c r="G1" s="309"/>
    </row>
    <row r="2" spans="1:7" s="134" customFormat="1" hidden="1" x14ac:dyDescent="0.2">
      <c r="A2" s="139"/>
      <c r="B2" s="125"/>
      <c r="C2" s="125"/>
      <c r="D2" s="125"/>
      <c r="E2" s="125"/>
      <c r="G2" s="309"/>
    </row>
    <row r="3" spans="1:7" s="134" customFormat="1" hidden="1" x14ac:dyDescent="0.2">
      <c r="A3" s="139"/>
      <c r="B3" s="125"/>
      <c r="C3" s="125"/>
      <c r="D3" s="125"/>
      <c r="E3" s="125"/>
      <c r="G3" s="309"/>
    </row>
    <row r="4" spans="1:7" ht="12" thickBot="1" x14ac:dyDescent="0.25">
      <c r="A4" s="142"/>
      <c r="B4" s="128"/>
      <c r="C4" s="128"/>
      <c r="D4" s="128"/>
      <c r="E4" s="131" t="s">
        <v>103</v>
      </c>
    </row>
    <row r="5" spans="1:7" ht="12.75" hidden="1" thickTop="1" thickBot="1" x14ac:dyDescent="0.25">
      <c r="A5" s="123"/>
      <c r="B5" s="133"/>
      <c r="C5" s="133"/>
      <c r="D5" s="133"/>
      <c r="E5" s="146"/>
    </row>
    <row r="6" spans="1:7" ht="20.65" customHeight="1" thickTop="1" x14ac:dyDescent="0.2">
      <c r="A6" s="1288"/>
      <c r="B6" s="1289"/>
      <c r="C6" s="1292" t="s">
        <v>409</v>
      </c>
      <c r="D6" s="1294" t="s">
        <v>410</v>
      </c>
      <c r="E6" s="1294" t="s">
        <v>411</v>
      </c>
    </row>
    <row r="7" spans="1:7" ht="12" customHeight="1" x14ac:dyDescent="0.2">
      <c r="A7" s="1290"/>
      <c r="B7" s="1291"/>
      <c r="C7" s="1293"/>
      <c r="D7" s="1295"/>
      <c r="E7" s="1295"/>
    </row>
    <row r="8" spans="1:7" ht="12" x14ac:dyDescent="0.2">
      <c r="A8" s="91">
        <v>1</v>
      </c>
      <c r="B8" s="35" t="s">
        <v>1267</v>
      </c>
      <c r="C8" s="676"/>
      <c r="D8" s="676"/>
      <c r="E8" s="676"/>
      <c r="G8" s="309"/>
    </row>
    <row r="9" spans="1:7" ht="12" x14ac:dyDescent="0.2">
      <c r="A9" s="91"/>
      <c r="B9" s="35" t="s">
        <v>1268</v>
      </c>
      <c r="C9" s="676"/>
      <c r="D9" s="676"/>
      <c r="E9" s="676"/>
      <c r="G9" s="309"/>
    </row>
    <row r="10" spans="1:7" ht="12" x14ac:dyDescent="0.2">
      <c r="A10" s="91">
        <v>2</v>
      </c>
      <c r="B10" s="35" t="s">
        <v>1269</v>
      </c>
      <c r="C10" s="676"/>
      <c r="D10" s="676"/>
      <c r="E10" s="676"/>
      <c r="G10" s="309"/>
    </row>
    <row r="11" spans="1:7" ht="12" x14ac:dyDescent="0.2">
      <c r="A11" s="91">
        <v>3</v>
      </c>
      <c r="B11" s="35" t="s">
        <v>1270</v>
      </c>
      <c r="C11" s="676"/>
      <c r="D11" s="676"/>
      <c r="E11" s="676"/>
      <c r="G11" s="309"/>
    </row>
    <row r="12" spans="1:7" ht="12" x14ac:dyDescent="0.2">
      <c r="A12" s="91">
        <v>4</v>
      </c>
      <c r="B12" s="35" t="s">
        <v>1271</v>
      </c>
      <c r="C12" s="676"/>
      <c r="D12" s="676"/>
      <c r="E12" s="676"/>
      <c r="G12" s="309"/>
    </row>
    <row r="13" spans="1:7" ht="12" x14ac:dyDescent="0.2">
      <c r="A13" s="91">
        <v>5</v>
      </c>
      <c r="B13" s="35" t="s">
        <v>183</v>
      </c>
      <c r="C13" s="676"/>
      <c r="D13" s="676"/>
      <c r="E13" s="676"/>
    </row>
    <row r="14" spans="1:7" ht="12" customHeight="1" x14ac:dyDescent="0.2"/>
    <row r="15" spans="1:7" ht="14.25" x14ac:dyDescent="0.2">
      <c r="A15" s="147"/>
      <c r="B15" s="144"/>
      <c r="C15" s="144"/>
      <c r="D15" s="144"/>
      <c r="E15" s="144"/>
    </row>
    <row r="16" spans="1:7" ht="14.25" customHeight="1" x14ac:dyDescent="0.2">
      <c r="A16" s="1287"/>
      <c r="B16" s="1287"/>
      <c r="C16" s="1287"/>
      <c r="D16" s="1287"/>
      <c r="E16" s="1287"/>
    </row>
    <row r="17" spans="1:5" s="144" customFormat="1" ht="14.25" x14ac:dyDescent="0.2">
      <c r="A17" s="145"/>
    </row>
    <row r="18" spans="1:5" s="144" customFormat="1" ht="14.25" x14ac:dyDescent="0.2">
      <c r="A18" s="1287"/>
      <c r="B18" s="1287"/>
      <c r="C18" s="1287"/>
      <c r="D18" s="1287"/>
      <c r="E18" s="1287"/>
    </row>
    <row r="19" spans="1:5" s="144" customFormat="1" ht="14.25" x14ac:dyDescent="0.2">
      <c r="A19" s="1287"/>
      <c r="B19" s="1287"/>
      <c r="C19" s="1287"/>
      <c r="D19" s="1287"/>
      <c r="E19" s="1287"/>
    </row>
    <row r="20" spans="1:5" s="144" customFormat="1" ht="14.25" x14ac:dyDescent="0.2">
      <c r="A20" s="1287"/>
      <c r="B20" s="1287"/>
      <c r="C20" s="1287"/>
      <c r="D20" s="1287"/>
      <c r="E20" s="1287"/>
    </row>
    <row r="21" spans="1:5" s="144" customFormat="1" ht="14.25" x14ac:dyDescent="0.2"/>
  </sheetData>
  <sheetProtection selectLockedCells="1" selectUnlockedCells="1"/>
  <mergeCells count="8">
    <mergeCell ref="A20:E20"/>
    <mergeCell ref="A16:E16"/>
    <mergeCell ref="A18:E18"/>
    <mergeCell ref="A19:E19"/>
    <mergeCell ref="A6:B7"/>
    <mergeCell ref="C6:C7"/>
    <mergeCell ref="D6:D7"/>
    <mergeCell ref="E6:E7"/>
  </mergeCells>
  <printOptions horizontalCentered="1"/>
  <pageMargins left="0.19685039370078741" right="0.19685039370078741" top="0.59055118110236227" bottom="0.19685039370078741" header="0" footer="0"/>
  <pageSetup paperSize="9"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X32"/>
  <sheetViews>
    <sheetView showGridLines="0" view="pageBreakPreview" zoomScaleNormal="100" zoomScaleSheetLayoutView="100" workbookViewId="0">
      <selection activeCell="B24" sqref="A3:X25"/>
    </sheetView>
  </sheetViews>
  <sheetFormatPr defaultColWidth="9.28515625" defaultRowHeight="11.25" x14ac:dyDescent="0.2"/>
  <cols>
    <col min="1" max="1" width="3" style="157" customWidth="1"/>
    <col min="2" max="2" width="32" style="127" customWidth="1"/>
    <col min="3" max="3" width="19.5703125" style="127" customWidth="1"/>
    <col min="4" max="4" width="15.140625" style="127" customWidth="1"/>
    <col min="5" max="5" width="10.28515625" style="127" customWidth="1"/>
    <col min="6" max="6" width="10.85546875" style="127" customWidth="1"/>
    <col min="7" max="7" width="11.5703125" style="127" customWidth="1"/>
    <col min="8" max="8" width="11.85546875" style="127" customWidth="1"/>
    <col min="9" max="9" width="15" style="127" customWidth="1"/>
    <col min="10" max="10" width="11.7109375" style="127" customWidth="1"/>
    <col min="11" max="11" width="10.85546875" style="127" customWidth="1"/>
    <col min="12" max="12" width="8.28515625" style="127" customWidth="1"/>
    <col min="13" max="13" width="9.28515625" style="127" customWidth="1"/>
    <col min="14" max="14" width="8.28515625" style="127" customWidth="1"/>
    <col min="15" max="15" width="13.7109375" style="127" customWidth="1"/>
    <col min="16" max="16" width="10.7109375" style="127" customWidth="1"/>
    <col min="17" max="17" width="8.28515625" style="127" customWidth="1"/>
    <col min="18" max="18" width="11.28515625" style="127" customWidth="1"/>
    <col min="19" max="19" width="10.140625" style="127" customWidth="1"/>
    <col min="20" max="20" width="8.7109375" style="127" customWidth="1"/>
    <col min="21" max="23" width="10.28515625" style="127" customWidth="1"/>
    <col min="24" max="24" width="16.5703125" style="127" bestFit="1" customWidth="1"/>
    <col min="25" max="16384" width="9.28515625" style="127"/>
  </cols>
  <sheetData>
    <row r="1" spans="1:24" ht="12" customHeight="1" x14ac:dyDescent="0.2">
      <c r="A1" s="139" t="s">
        <v>412</v>
      </c>
      <c r="B1" s="219"/>
      <c r="C1" s="219"/>
      <c r="D1" s="219"/>
      <c r="E1" s="219"/>
      <c r="F1" s="219"/>
      <c r="G1" s="219"/>
      <c r="H1" s="219"/>
      <c r="I1" s="219"/>
      <c r="J1" s="219"/>
      <c r="K1" s="219"/>
      <c r="L1" s="219"/>
      <c r="M1" s="219"/>
      <c r="N1" s="219"/>
      <c r="O1" s="219"/>
      <c r="P1" s="219"/>
      <c r="Q1" s="219"/>
      <c r="R1" s="219"/>
      <c r="S1" s="219"/>
      <c r="T1" s="219"/>
      <c r="U1" s="219"/>
      <c r="V1" s="219"/>
      <c r="W1" s="219"/>
      <c r="X1" s="219"/>
    </row>
    <row r="2" spans="1:24" ht="12" customHeight="1" x14ac:dyDescent="0.2">
      <c r="A2" s="139"/>
      <c r="B2" s="335"/>
      <c r="C2" s="335"/>
      <c r="D2" s="335"/>
      <c r="E2" s="335"/>
      <c r="F2" s="335"/>
      <c r="G2" s="335"/>
      <c r="H2" s="335"/>
      <c r="I2" s="335"/>
      <c r="J2" s="335"/>
      <c r="K2" s="335"/>
      <c r="L2" s="335"/>
      <c r="M2" s="335"/>
      <c r="N2" s="335"/>
      <c r="O2" s="335"/>
      <c r="P2" s="335"/>
      <c r="Q2" s="335"/>
      <c r="R2" s="335"/>
      <c r="S2" s="335"/>
      <c r="T2" s="335"/>
      <c r="U2" s="335"/>
      <c r="V2" s="335"/>
      <c r="W2" s="335"/>
      <c r="X2" s="335"/>
    </row>
    <row r="3" spans="1:24" s="143" customFormat="1" ht="13.5" customHeight="1" thickBot="1" x14ac:dyDescent="0.25">
      <c r="A3" s="778"/>
      <c r="B3" s="779"/>
      <c r="C3" s="779"/>
      <c r="D3" s="779"/>
      <c r="E3" s="779"/>
      <c r="F3" s="779"/>
      <c r="G3" s="779"/>
      <c r="H3" s="779"/>
      <c r="I3" s="779"/>
      <c r="J3" s="779"/>
      <c r="K3" s="779"/>
      <c r="L3" s="779"/>
      <c r="M3" s="779"/>
      <c r="N3" s="779"/>
      <c r="O3" s="779"/>
      <c r="P3" s="779"/>
      <c r="Q3" s="779"/>
      <c r="R3" s="779"/>
      <c r="S3" s="779"/>
      <c r="T3" s="779"/>
      <c r="U3" s="779"/>
      <c r="V3" s="779"/>
      <c r="W3" s="779"/>
      <c r="X3" s="765" t="s">
        <v>103</v>
      </c>
    </row>
    <row r="4" spans="1:24" ht="13.5" customHeight="1" thickTop="1" x14ac:dyDescent="0.2">
      <c r="A4" s="1296" t="s">
        <v>253</v>
      </c>
      <c r="B4" s="1296"/>
      <c r="C4" s="1296"/>
      <c r="D4" s="1296"/>
      <c r="E4" s="1296"/>
      <c r="F4" s="1296"/>
      <c r="G4" s="1296"/>
      <c r="H4" s="1296"/>
      <c r="I4" s="1296"/>
      <c r="J4" s="1296"/>
      <c r="K4" s="1296"/>
      <c r="L4" s="1296"/>
      <c r="M4" s="1296"/>
      <c r="N4" s="1296"/>
      <c r="O4" s="1296"/>
      <c r="P4" s="1296"/>
      <c r="Q4" s="1296"/>
      <c r="R4" s="1296"/>
      <c r="S4" s="1296"/>
      <c r="T4" s="1296"/>
      <c r="U4" s="1296"/>
      <c r="V4" s="1297"/>
      <c r="W4" s="1297"/>
      <c r="X4" s="1296"/>
    </row>
    <row r="5" spans="1:24" ht="13.15" customHeight="1" x14ac:dyDescent="0.2">
      <c r="A5" s="1256" t="s">
        <v>104</v>
      </c>
      <c r="B5" s="1257"/>
      <c r="C5" s="1257"/>
      <c r="D5" s="1257"/>
      <c r="E5" s="1257"/>
      <c r="F5" s="1257"/>
      <c r="G5" s="1257"/>
      <c r="H5" s="1298"/>
      <c r="I5" s="1298"/>
      <c r="J5" s="1257"/>
      <c r="K5" s="1257"/>
      <c r="L5" s="1257"/>
      <c r="M5" s="1258"/>
      <c r="N5" s="1256" t="s">
        <v>135</v>
      </c>
      <c r="O5" s="1257"/>
      <c r="P5" s="1257"/>
      <c r="Q5" s="1257"/>
      <c r="R5" s="1257"/>
      <c r="S5" s="1257"/>
      <c r="T5" s="1257"/>
      <c r="U5" s="1257"/>
      <c r="V5" s="1260" t="s">
        <v>413</v>
      </c>
      <c r="W5" s="1260" t="s">
        <v>1453</v>
      </c>
      <c r="X5" s="1260" t="s">
        <v>414</v>
      </c>
    </row>
    <row r="6" spans="1:24" ht="91.9" customHeight="1" x14ac:dyDescent="0.2">
      <c r="A6" s="740"/>
      <c r="B6" s="740"/>
      <c r="C6" s="1235" t="s">
        <v>415</v>
      </c>
      <c r="D6" s="1235" t="s">
        <v>416</v>
      </c>
      <c r="E6" s="1235" t="s">
        <v>417</v>
      </c>
      <c r="F6" s="1235" t="s">
        <v>418</v>
      </c>
      <c r="G6" s="1250" t="s">
        <v>419</v>
      </c>
      <c r="H6" s="1250" t="s">
        <v>420</v>
      </c>
      <c r="I6" s="1250" t="s">
        <v>1453</v>
      </c>
      <c r="J6" s="1260" t="s">
        <v>421</v>
      </c>
      <c r="K6" s="1235" t="s">
        <v>422</v>
      </c>
      <c r="L6" s="1235" t="s">
        <v>423</v>
      </c>
      <c r="M6" s="1235" t="s">
        <v>444</v>
      </c>
      <c r="N6" s="1235" t="s">
        <v>424</v>
      </c>
      <c r="O6" s="1235" t="s">
        <v>425</v>
      </c>
      <c r="P6" s="1235" t="s">
        <v>426</v>
      </c>
      <c r="Q6" s="1235" t="s">
        <v>427</v>
      </c>
      <c r="R6" s="1260" t="s">
        <v>1462</v>
      </c>
      <c r="S6" s="1235" t="s">
        <v>428</v>
      </c>
      <c r="T6" s="1235" t="s">
        <v>429</v>
      </c>
      <c r="U6" s="1250" t="s">
        <v>449</v>
      </c>
      <c r="V6" s="1262"/>
      <c r="W6" s="1262"/>
      <c r="X6" s="1261"/>
    </row>
    <row r="7" spans="1:24" ht="11.25" customHeight="1" x14ac:dyDescent="0.2">
      <c r="A7" s="780" t="s">
        <v>430</v>
      </c>
      <c r="B7" s="781" t="s">
        <v>431</v>
      </c>
      <c r="C7" s="1237"/>
      <c r="D7" s="1237"/>
      <c r="E7" s="1237"/>
      <c r="F7" s="1237"/>
      <c r="G7" s="1299"/>
      <c r="H7" s="1299"/>
      <c r="I7" s="1299"/>
      <c r="J7" s="1262"/>
      <c r="K7" s="1237"/>
      <c r="L7" s="1237"/>
      <c r="M7" s="1237"/>
      <c r="N7" s="1237"/>
      <c r="O7" s="1237"/>
      <c r="P7" s="1237"/>
      <c r="Q7" s="1237"/>
      <c r="R7" s="1262"/>
      <c r="S7" s="1237"/>
      <c r="T7" s="1237"/>
      <c r="U7" s="1299"/>
      <c r="V7" s="782"/>
      <c r="W7" s="782"/>
      <c r="X7" s="1262"/>
    </row>
    <row r="8" spans="1:24" s="148" customFormat="1" ht="12" x14ac:dyDescent="0.2">
      <c r="A8" s="620" t="s">
        <v>117</v>
      </c>
      <c r="B8" s="620" t="s">
        <v>432</v>
      </c>
      <c r="C8" s="619"/>
      <c r="D8" s="619"/>
      <c r="E8" s="619"/>
      <c r="F8" s="619"/>
      <c r="G8" s="619"/>
      <c r="H8" s="619"/>
      <c r="I8" s="619"/>
      <c r="J8" s="619"/>
      <c r="K8" s="619"/>
      <c r="L8" s="619"/>
      <c r="M8" s="615">
        <f>SUM(C8:H8,J8:L8)</f>
        <v>0</v>
      </c>
      <c r="N8" s="619"/>
      <c r="O8" s="619"/>
      <c r="P8" s="619"/>
      <c r="Q8" s="619"/>
      <c r="R8" s="619"/>
      <c r="S8" s="619"/>
      <c r="T8" s="619"/>
      <c r="U8" s="615">
        <f>SUM(N8:T8)</f>
        <v>0</v>
      </c>
      <c r="V8" s="619"/>
      <c r="W8" s="619"/>
      <c r="X8" s="619"/>
    </row>
    <row r="9" spans="1:24" s="148" customFormat="1" ht="11.65" customHeight="1" x14ac:dyDescent="0.2">
      <c r="A9" s="620" t="s">
        <v>119</v>
      </c>
      <c r="B9" s="620" t="s">
        <v>433</v>
      </c>
      <c r="C9" s="619"/>
      <c r="D9" s="619"/>
      <c r="E9" s="619"/>
      <c r="F9" s="619"/>
      <c r="G9" s="619"/>
      <c r="H9" s="619"/>
      <c r="I9" s="619"/>
      <c r="J9" s="619"/>
      <c r="K9" s="619"/>
      <c r="L9" s="619"/>
      <c r="M9" s="615">
        <f t="shared" ref="M9:M11" si="0">SUM(C9:H9,J9:L9)</f>
        <v>0</v>
      </c>
      <c r="N9" s="619"/>
      <c r="O9" s="619"/>
      <c r="P9" s="619"/>
      <c r="Q9" s="619"/>
      <c r="R9" s="619"/>
      <c r="S9" s="619"/>
      <c r="T9" s="619"/>
      <c r="U9" s="615">
        <f t="shared" ref="U9:U11" si="1">SUM(N9:T9)</f>
        <v>0</v>
      </c>
      <c r="V9" s="619"/>
      <c r="W9" s="619"/>
      <c r="X9" s="619"/>
    </row>
    <row r="10" spans="1:24" s="148" customFormat="1" ht="11.65" customHeight="1" x14ac:dyDescent="0.2">
      <c r="A10" s="620" t="s">
        <v>121</v>
      </c>
      <c r="B10" s="620" t="s">
        <v>434</v>
      </c>
      <c r="C10" s="619"/>
      <c r="D10" s="619"/>
      <c r="E10" s="619"/>
      <c r="F10" s="619"/>
      <c r="G10" s="619"/>
      <c r="H10" s="619"/>
      <c r="I10" s="619"/>
      <c r="J10" s="619"/>
      <c r="K10" s="619"/>
      <c r="L10" s="619"/>
      <c r="M10" s="615">
        <f t="shared" si="0"/>
        <v>0</v>
      </c>
      <c r="N10" s="619"/>
      <c r="O10" s="619"/>
      <c r="P10" s="619"/>
      <c r="Q10" s="619"/>
      <c r="R10" s="619"/>
      <c r="S10" s="619"/>
      <c r="T10" s="619"/>
      <c r="U10" s="615">
        <f t="shared" si="1"/>
        <v>0</v>
      </c>
      <c r="V10" s="619"/>
      <c r="W10" s="619"/>
      <c r="X10" s="619"/>
    </row>
    <row r="11" spans="1:24" s="148" customFormat="1" ht="12" x14ac:dyDescent="0.2">
      <c r="A11" s="620" t="s">
        <v>123</v>
      </c>
      <c r="B11" s="620" t="s">
        <v>435</v>
      </c>
      <c r="C11" s="619"/>
      <c r="D11" s="619"/>
      <c r="E11" s="783"/>
      <c r="F11" s="619"/>
      <c r="G11" s="619"/>
      <c r="H11" s="619"/>
      <c r="I11" s="619"/>
      <c r="J11" s="619"/>
      <c r="K11" s="619"/>
      <c r="L11" s="619"/>
      <c r="M11" s="615">
        <f t="shared" si="0"/>
        <v>0</v>
      </c>
      <c r="N11" s="619"/>
      <c r="O11" s="619"/>
      <c r="P11" s="619"/>
      <c r="Q11" s="619"/>
      <c r="R11" s="619"/>
      <c r="S11" s="619"/>
      <c r="T11" s="619"/>
      <c r="U11" s="615">
        <f t="shared" si="1"/>
        <v>0</v>
      </c>
      <c r="V11" s="619"/>
      <c r="W11" s="619"/>
      <c r="X11" s="619"/>
    </row>
    <row r="12" spans="1:24" ht="12" x14ac:dyDescent="0.2">
      <c r="A12" s="780" t="s">
        <v>436</v>
      </c>
      <c r="B12" s="781" t="s">
        <v>437</v>
      </c>
      <c r="C12" s="739"/>
      <c r="D12" s="739"/>
      <c r="E12" s="739"/>
      <c r="F12" s="739"/>
      <c r="G12" s="739"/>
      <c r="H12" s="739"/>
      <c r="I12" s="739"/>
      <c r="J12" s="739"/>
      <c r="K12" s="739"/>
      <c r="L12" s="739"/>
      <c r="M12" s="739"/>
      <c r="N12" s="739"/>
      <c r="O12" s="739"/>
      <c r="P12" s="739"/>
      <c r="Q12" s="739"/>
      <c r="R12" s="739"/>
      <c r="S12" s="739"/>
      <c r="T12" s="739"/>
      <c r="U12" s="739"/>
      <c r="V12" s="739"/>
      <c r="W12" s="739"/>
      <c r="X12" s="739"/>
    </row>
    <row r="13" spans="1:24" s="149" customFormat="1" ht="11.65" customHeight="1" x14ac:dyDescent="0.2">
      <c r="A13" s="620" t="s">
        <v>117</v>
      </c>
      <c r="B13" s="620" t="s">
        <v>438</v>
      </c>
      <c r="C13" s="619"/>
      <c r="D13" s="619"/>
      <c r="E13" s="619"/>
      <c r="F13" s="619"/>
      <c r="G13" s="619"/>
      <c r="H13" s="619"/>
      <c r="I13" s="619"/>
      <c r="J13" s="619"/>
      <c r="K13" s="619"/>
      <c r="L13" s="619"/>
      <c r="M13" s="615">
        <f>SUM(C13:H13,J13:L13)</f>
        <v>0</v>
      </c>
      <c r="N13" s="619"/>
      <c r="O13" s="619"/>
      <c r="P13" s="619"/>
      <c r="Q13" s="619"/>
      <c r="R13" s="619"/>
      <c r="S13" s="619"/>
      <c r="T13" s="619"/>
      <c r="U13" s="615">
        <f t="shared" ref="U13:U14" si="2">SUM(N13:T13)</f>
        <v>0</v>
      </c>
      <c r="V13" s="619"/>
      <c r="W13" s="619"/>
      <c r="X13" s="619"/>
    </row>
    <row r="14" spans="1:24" s="149" customFormat="1" ht="12" x14ac:dyDescent="0.2">
      <c r="A14" s="620" t="s">
        <v>119</v>
      </c>
      <c r="B14" s="620" t="s">
        <v>439</v>
      </c>
      <c r="C14" s="619"/>
      <c r="D14" s="619"/>
      <c r="E14" s="619"/>
      <c r="F14" s="619"/>
      <c r="G14" s="619"/>
      <c r="H14" s="619"/>
      <c r="I14" s="619"/>
      <c r="J14" s="619"/>
      <c r="K14" s="619"/>
      <c r="L14" s="619"/>
      <c r="M14" s="615">
        <f>SUM(C14:H14,J14:L14)</f>
        <v>0</v>
      </c>
      <c r="N14" s="619"/>
      <c r="O14" s="619"/>
      <c r="P14" s="619"/>
      <c r="Q14" s="619"/>
      <c r="R14" s="619"/>
      <c r="S14" s="619"/>
      <c r="T14" s="619"/>
      <c r="U14" s="615">
        <f t="shared" si="2"/>
        <v>0</v>
      </c>
      <c r="V14" s="619"/>
      <c r="W14" s="619"/>
      <c r="X14" s="619"/>
    </row>
    <row r="15" spans="1:24" s="149" customFormat="1" ht="11.65" customHeight="1" x14ac:dyDescent="0.2">
      <c r="A15" s="1298" t="s">
        <v>440</v>
      </c>
      <c r="B15" s="1298"/>
      <c r="C15" s="1298"/>
      <c r="D15" s="1298"/>
      <c r="E15" s="1298"/>
      <c r="F15" s="1298"/>
      <c r="G15" s="1298"/>
      <c r="H15" s="1298"/>
      <c r="I15" s="1298"/>
      <c r="J15" s="1298"/>
      <c r="K15" s="1298"/>
      <c r="L15" s="1298"/>
      <c r="M15" s="1298"/>
      <c r="N15" s="1298"/>
      <c r="O15" s="1298"/>
      <c r="P15" s="1298"/>
      <c r="Q15" s="1298"/>
      <c r="R15" s="1298"/>
      <c r="S15" s="1298"/>
      <c r="T15" s="1298"/>
      <c r="U15" s="1298"/>
      <c r="V15" s="1298"/>
      <c r="W15" s="1298"/>
      <c r="X15" s="1298"/>
    </row>
    <row r="16" spans="1:24" ht="13.15" customHeight="1" x14ac:dyDescent="0.2">
      <c r="A16" s="784"/>
      <c r="B16" s="785"/>
      <c r="C16" s="1256" t="s">
        <v>104</v>
      </c>
      <c r="D16" s="1257"/>
      <c r="E16" s="1257"/>
      <c r="F16" s="1257"/>
      <c r="G16" s="1257"/>
      <c r="H16" s="1298"/>
      <c r="I16" s="1298"/>
      <c r="J16" s="1258"/>
      <c r="K16" s="1256"/>
      <c r="L16" s="1257"/>
      <c r="M16" s="1257"/>
      <c r="N16" s="1256" t="s">
        <v>135</v>
      </c>
      <c r="O16" s="1257"/>
      <c r="P16" s="1257"/>
      <c r="Q16" s="1257"/>
      <c r="R16" s="1257"/>
      <c r="S16" s="1257"/>
      <c r="T16" s="1257"/>
      <c r="U16" s="1258"/>
      <c r="V16" s="785"/>
      <c r="W16" s="785"/>
      <c r="X16" s="785"/>
    </row>
    <row r="17" spans="1:24" ht="91.9" customHeight="1" x14ac:dyDescent="0.2">
      <c r="A17" s="786"/>
      <c r="B17" s="786"/>
      <c r="C17" s="1236" t="s">
        <v>441</v>
      </c>
      <c r="D17" s="1236" t="s">
        <v>407</v>
      </c>
      <c r="E17" s="1236" t="s">
        <v>442</v>
      </c>
      <c r="F17" s="1236" t="s">
        <v>238</v>
      </c>
      <c r="G17" s="1300" t="s">
        <v>168</v>
      </c>
      <c r="H17" s="1300" t="s">
        <v>443</v>
      </c>
      <c r="I17" s="1300" t="s">
        <v>1453</v>
      </c>
      <c r="J17" s="1261" t="s">
        <v>171</v>
      </c>
      <c r="K17" s="1236" t="s">
        <v>110</v>
      </c>
      <c r="L17" s="1236" t="s">
        <v>1272</v>
      </c>
      <c r="M17" s="1235" t="s">
        <v>444</v>
      </c>
      <c r="N17" s="1236" t="s">
        <v>136</v>
      </c>
      <c r="O17" s="1236" t="s">
        <v>445</v>
      </c>
      <c r="P17" s="1236" t="s">
        <v>446</v>
      </c>
      <c r="Q17" s="1236" t="s">
        <v>139</v>
      </c>
      <c r="R17" s="1236" t="s">
        <v>447</v>
      </c>
      <c r="S17" s="1300" t="s">
        <v>109</v>
      </c>
      <c r="T17" s="1236" t="s">
        <v>448</v>
      </c>
      <c r="U17" s="1300" t="s">
        <v>449</v>
      </c>
      <c r="V17" s="1300" t="s">
        <v>413</v>
      </c>
      <c r="W17" s="1300" t="s">
        <v>1453</v>
      </c>
      <c r="X17" s="1260" t="s">
        <v>414</v>
      </c>
    </row>
    <row r="18" spans="1:24" ht="11.25" customHeight="1" x14ac:dyDescent="0.2">
      <c r="A18" s="781" t="s">
        <v>430</v>
      </c>
      <c r="B18" s="781" t="s">
        <v>431</v>
      </c>
      <c r="C18" s="1237"/>
      <c r="D18" s="1237"/>
      <c r="E18" s="1237"/>
      <c r="F18" s="1237"/>
      <c r="G18" s="1299"/>
      <c r="H18" s="1299"/>
      <c r="I18" s="1299"/>
      <c r="J18" s="1262"/>
      <c r="K18" s="1237"/>
      <c r="L18" s="1237"/>
      <c r="M18" s="1237"/>
      <c r="N18" s="1237"/>
      <c r="O18" s="1237"/>
      <c r="P18" s="1237"/>
      <c r="Q18" s="1237"/>
      <c r="R18" s="1237"/>
      <c r="S18" s="1299"/>
      <c r="T18" s="1237"/>
      <c r="U18" s="1299"/>
      <c r="V18" s="1299"/>
      <c r="W18" s="1299"/>
      <c r="X18" s="1261"/>
    </row>
    <row r="19" spans="1:24" s="149" customFormat="1" ht="12" x14ac:dyDescent="0.2">
      <c r="A19" s="620" t="s">
        <v>117</v>
      </c>
      <c r="B19" s="620" t="s">
        <v>432</v>
      </c>
      <c r="C19" s="619"/>
      <c r="D19" s="605"/>
      <c r="E19" s="605"/>
      <c r="F19" s="605"/>
      <c r="G19" s="605"/>
      <c r="H19" s="605"/>
      <c r="I19" s="605"/>
      <c r="J19" s="605"/>
      <c r="K19" s="605"/>
      <c r="L19" s="605"/>
      <c r="M19" s="615">
        <f>SUM(C19:H19,J19:L19)</f>
        <v>0</v>
      </c>
      <c r="N19" s="605"/>
      <c r="O19" s="605"/>
      <c r="P19" s="605"/>
      <c r="Q19" s="605"/>
      <c r="R19" s="605"/>
      <c r="S19" s="605"/>
      <c r="T19" s="605"/>
      <c r="U19" s="615">
        <f t="shared" ref="U19:U22" si="3">SUM(N19:T19)</f>
        <v>0</v>
      </c>
      <c r="V19" s="605"/>
      <c r="W19" s="605"/>
      <c r="X19" s="605"/>
    </row>
    <row r="20" spans="1:24" s="149" customFormat="1" ht="11.65" customHeight="1" x14ac:dyDescent="0.2">
      <c r="A20" s="620" t="s">
        <v>119</v>
      </c>
      <c r="B20" s="620" t="s">
        <v>433</v>
      </c>
      <c r="C20" s="619"/>
      <c r="D20" s="605"/>
      <c r="E20" s="605"/>
      <c r="F20" s="605"/>
      <c r="G20" s="605"/>
      <c r="H20" s="605"/>
      <c r="I20" s="605"/>
      <c r="J20" s="605"/>
      <c r="K20" s="605"/>
      <c r="L20" s="605"/>
      <c r="M20" s="615">
        <f>SUM(C20:H20,J20:L20)</f>
        <v>0</v>
      </c>
      <c r="N20" s="605"/>
      <c r="O20" s="605"/>
      <c r="P20" s="605"/>
      <c r="Q20" s="605"/>
      <c r="R20" s="605"/>
      <c r="S20" s="605"/>
      <c r="T20" s="605"/>
      <c r="U20" s="615">
        <f t="shared" si="3"/>
        <v>0</v>
      </c>
      <c r="V20" s="605"/>
      <c r="W20" s="605"/>
      <c r="X20" s="605"/>
    </row>
    <row r="21" spans="1:24" s="149" customFormat="1" ht="11.65" customHeight="1" x14ac:dyDescent="0.2">
      <c r="A21" s="620" t="s">
        <v>121</v>
      </c>
      <c r="B21" s="620" t="s">
        <v>434</v>
      </c>
      <c r="C21" s="619"/>
      <c r="D21" s="605"/>
      <c r="E21" s="605"/>
      <c r="F21" s="605"/>
      <c r="G21" s="605"/>
      <c r="H21" s="605"/>
      <c r="I21" s="605"/>
      <c r="J21" s="605"/>
      <c r="K21" s="605"/>
      <c r="L21" s="605"/>
      <c r="M21" s="615">
        <f>SUM(C21:H21,J21:L21)</f>
        <v>0</v>
      </c>
      <c r="N21" s="605"/>
      <c r="O21" s="605"/>
      <c r="P21" s="605"/>
      <c r="Q21" s="605"/>
      <c r="R21" s="605"/>
      <c r="S21" s="605"/>
      <c r="T21" s="605"/>
      <c r="U21" s="615">
        <f t="shared" si="3"/>
        <v>0</v>
      </c>
      <c r="V21" s="605"/>
      <c r="W21" s="605"/>
      <c r="X21" s="605"/>
    </row>
    <row r="22" spans="1:24" s="149" customFormat="1" ht="11.65" customHeight="1" x14ac:dyDescent="0.2">
      <c r="A22" s="620" t="s">
        <v>123</v>
      </c>
      <c r="B22" s="620" t="s">
        <v>435</v>
      </c>
      <c r="C22" s="619"/>
      <c r="D22" s="605"/>
      <c r="E22" s="605"/>
      <c r="F22" s="605"/>
      <c r="G22" s="605"/>
      <c r="H22" s="605"/>
      <c r="I22" s="605"/>
      <c r="J22" s="605"/>
      <c r="K22" s="605"/>
      <c r="L22" s="605"/>
      <c r="M22" s="615">
        <f t="shared" ref="M22" si="4">SUM(C22:H22,J22:L22)</f>
        <v>0</v>
      </c>
      <c r="N22" s="605"/>
      <c r="O22" s="605"/>
      <c r="P22" s="605"/>
      <c r="Q22" s="605"/>
      <c r="R22" s="605"/>
      <c r="S22" s="605"/>
      <c r="T22" s="605"/>
      <c r="U22" s="615">
        <f t="shared" si="3"/>
        <v>0</v>
      </c>
      <c r="V22" s="605"/>
      <c r="W22" s="605"/>
      <c r="X22" s="605"/>
    </row>
    <row r="23" spans="1:24" ht="12" x14ac:dyDescent="0.2">
      <c r="A23" s="781" t="s">
        <v>436</v>
      </c>
      <c r="B23" s="781" t="s">
        <v>437</v>
      </c>
      <c r="C23" s="1267"/>
      <c r="D23" s="1267"/>
      <c r="E23" s="1267"/>
      <c r="F23" s="1267"/>
      <c r="G23" s="1267"/>
      <c r="H23" s="1267"/>
      <c r="I23" s="1267"/>
      <c r="J23" s="1267"/>
      <c r="K23" s="1267"/>
      <c r="L23" s="1267"/>
      <c r="M23" s="1267"/>
      <c r="N23" s="1267"/>
      <c r="O23" s="1267"/>
      <c r="P23" s="1267"/>
      <c r="Q23" s="1267"/>
      <c r="R23" s="1267"/>
      <c r="S23" s="1267"/>
      <c r="T23" s="1267"/>
      <c r="U23" s="1267"/>
      <c r="V23" s="1267"/>
      <c r="W23" s="1267"/>
      <c r="X23" s="1267"/>
    </row>
    <row r="24" spans="1:24" s="149" customFormat="1" ht="11.65" customHeight="1" x14ac:dyDescent="0.2">
      <c r="A24" s="620" t="s">
        <v>117</v>
      </c>
      <c r="B24" s="620" t="s">
        <v>438</v>
      </c>
      <c r="C24" s="619"/>
      <c r="D24" s="605"/>
      <c r="E24" s="605"/>
      <c r="F24" s="605"/>
      <c r="G24" s="605"/>
      <c r="H24" s="605"/>
      <c r="I24" s="605"/>
      <c r="J24" s="605"/>
      <c r="K24" s="605"/>
      <c r="L24" s="605"/>
      <c r="M24" s="615">
        <f>SUM(C24:H24,J24:L24)</f>
        <v>0</v>
      </c>
      <c r="N24" s="605"/>
      <c r="O24" s="605"/>
      <c r="P24" s="605"/>
      <c r="Q24" s="605"/>
      <c r="R24" s="605"/>
      <c r="S24" s="605"/>
      <c r="T24" s="605"/>
      <c r="U24" s="615">
        <f t="shared" ref="U24:U25" si="5">SUM(N24:T24)</f>
        <v>0</v>
      </c>
      <c r="V24" s="605"/>
      <c r="W24" s="605"/>
      <c r="X24" s="605"/>
    </row>
    <row r="25" spans="1:24" s="149" customFormat="1" ht="11.65" customHeight="1" x14ac:dyDescent="0.2">
      <c r="A25" s="620" t="s">
        <v>119</v>
      </c>
      <c r="B25" s="620" t="s">
        <v>439</v>
      </c>
      <c r="C25" s="619"/>
      <c r="D25" s="605"/>
      <c r="E25" s="605"/>
      <c r="F25" s="605"/>
      <c r="G25" s="605"/>
      <c r="H25" s="605"/>
      <c r="I25" s="605"/>
      <c r="J25" s="605"/>
      <c r="K25" s="605"/>
      <c r="L25" s="605"/>
      <c r="M25" s="615">
        <f>SUM(C25:H25,J25:L25)</f>
        <v>0</v>
      </c>
      <c r="N25" s="605"/>
      <c r="O25" s="605"/>
      <c r="P25" s="605"/>
      <c r="Q25" s="605"/>
      <c r="R25" s="605"/>
      <c r="S25" s="605"/>
      <c r="T25" s="605"/>
      <c r="U25" s="615">
        <f t="shared" si="5"/>
        <v>0</v>
      </c>
      <c r="V25" s="605"/>
      <c r="W25" s="605"/>
      <c r="X25" s="605"/>
    </row>
    <row r="26" spans="1:24" s="149" customFormat="1" ht="11.65" customHeight="1" x14ac:dyDescent="0.2">
      <c r="A26" s="150"/>
      <c r="B26" s="148"/>
      <c r="C26" s="514"/>
      <c r="D26" s="514"/>
      <c r="E26" s="515"/>
      <c r="F26" s="515"/>
      <c r="G26" s="515"/>
      <c r="H26" s="515"/>
      <c r="I26" s="515"/>
      <c r="J26" s="515"/>
      <c r="K26" s="515"/>
      <c r="L26" s="515"/>
      <c r="M26" s="515"/>
      <c r="N26" s="515"/>
      <c r="O26" s="515"/>
      <c r="P26" s="515"/>
      <c r="Q26" s="515"/>
      <c r="R26" s="515"/>
      <c r="S26" s="515"/>
      <c r="T26" s="515"/>
      <c r="U26" s="515"/>
      <c r="V26" s="515"/>
      <c r="W26" s="515"/>
      <c r="X26" s="515"/>
    </row>
    <row r="27" spans="1:24" s="149" customFormat="1" ht="11.65" customHeight="1" x14ac:dyDescent="0.2">
      <c r="A27" s="152"/>
      <c r="B27" s="153"/>
      <c r="C27" s="154"/>
      <c r="D27" s="151"/>
    </row>
    <row r="28" spans="1:24" s="149" customFormat="1" ht="11.65" customHeight="1" x14ac:dyDescent="0.2">
      <c r="A28" s="155"/>
      <c r="B28" s="156"/>
      <c r="C28" s="154"/>
      <c r="D28" s="151"/>
    </row>
    <row r="29" spans="1:24" s="149" customFormat="1" ht="11.65" customHeight="1" x14ac:dyDescent="0.2">
      <c r="A29" s="148"/>
      <c r="B29" s="148"/>
    </row>
    <row r="30" spans="1:24" s="134" customFormat="1" ht="12.75" x14ac:dyDescent="0.2">
      <c r="A30" s="138"/>
      <c r="C30" s="135"/>
      <c r="D30" s="135"/>
    </row>
    <row r="32" spans="1:24" ht="11.25" customHeight="1" x14ac:dyDescent="0.2">
      <c r="V32" s="293"/>
      <c r="W32" s="293"/>
      <c r="X32" s="293"/>
    </row>
  </sheetData>
  <sheetProtection selectLockedCells="1" selectUnlockedCells="1"/>
  <mergeCells count="52">
    <mergeCell ref="C23:X23"/>
    <mergeCell ref="Q17:Q18"/>
    <mergeCell ref="R17:R18"/>
    <mergeCell ref="S17:S18"/>
    <mergeCell ref="T17:T18"/>
    <mergeCell ref="U17:U18"/>
    <mergeCell ref="V17:V18"/>
    <mergeCell ref="K17:K18"/>
    <mergeCell ref="L17:L18"/>
    <mergeCell ref="M17:M18"/>
    <mergeCell ref="N17:N18"/>
    <mergeCell ref="O17:O18"/>
    <mergeCell ref="P17:P18"/>
    <mergeCell ref="C17:C18"/>
    <mergeCell ref="D17:D18"/>
    <mergeCell ref="E17:E18"/>
    <mergeCell ref="W17:W18"/>
    <mergeCell ref="X17:X18"/>
    <mergeCell ref="N16:U16"/>
    <mergeCell ref="C16:J16"/>
    <mergeCell ref="K16:M16"/>
    <mergeCell ref="F17:F18"/>
    <mergeCell ref="G17:G18"/>
    <mergeCell ref="H17:H18"/>
    <mergeCell ref="I17:I18"/>
    <mergeCell ref="J17:J18"/>
    <mergeCell ref="A15:X15"/>
    <mergeCell ref="K6:K7"/>
    <mergeCell ref="L6:L7"/>
    <mergeCell ref="M6:M7"/>
    <mergeCell ref="N6:N7"/>
    <mergeCell ref="O6:O7"/>
    <mergeCell ref="P6:P7"/>
    <mergeCell ref="E6:E7"/>
    <mergeCell ref="F6:F7"/>
    <mergeCell ref="G6:G7"/>
    <mergeCell ref="H6:H7"/>
    <mergeCell ref="I6:I7"/>
    <mergeCell ref="J6:J7"/>
    <mergeCell ref="Q6:Q7"/>
    <mergeCell ref="R6:R7"/>
    <mergeCell ref="S6:S7"/>
    <mergeCell ref="A4:X4"/>
    <mergeCell ref="A5:M5"/>
    <mergeCell ref="N5:U5"/>
    <mergeCell ref="X5:X7"/>
    <mergeCell ref="C6:C7"/>
    <mergeCell ref="D6:D7"/>
    <mergeCell ref="T6:T7"/>
    <mergeCell ref="U6:U7"/>
    <mergeCell ref="V5:V6"/>
    <mergeCell ref="W5:W6"/>
  </mergeCells>
  <printOptions horizontalCentered="1"/>
  <pageMargins left="0.19685039370078741" right="0.19685039370078741" top="0.59055118110236227" bottom="0.19685039370078741" header="0" footer="0"/>
  <pageSetup paperSize="8" scale="72" orientation="landscape"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Z12"/>
  <sheetViews>
    <sheetView showGridLines="0" view="pageBreakPreview" topLeftCell="L1" zoomScale="90" zoomScaleNormal="100" zoomScaleSheetLayoutView="90" workbookViewId="0">
      <selection activeCell="W8" sqref="W8"/>
    </sheetView>
  </sheetViews>
  <sheetFormatPr defaultColWidth="9.28515625" defaultRowHeight="11.25" x14ac:dyDescent="0.2"/>
  <cols>
    <col min="1" max="1" width="14.7109375" style="157" customWidth="1"/>
    <col min="2" max="2" width="21.28515625" style="127" customWidth="1"/>
    <col min="3" max="3" width="9.5703125" style="127" customWidth="1"/>
    <col min="4" max="4" width="11.85546875" style="127" customWidth="1"/>
    <col min="5" max="5" width="11.28515625" style="127" customWidth="1"/>
    <col min="6" max="6" width="8.140625" style="127" customWidth="1"/>
    <col min="7" max="7" width="11.28515625" style="127" customWidth="1"/>
    <col min="8" max="8" width="9.7109375" style="127" customWidth="1"/>
    <col min="9" max="9" width="13" style="127" customWidth="1"/>
    <col min="10" max="10" width="10" style="127" customWidth="1"/>
    <col min="11" max="11" width="11.7109375" style="127" customWidth="1"/>
    <col min="12" max="12" width="12.85546875" style="127" customWidth="1"/>
    <col min="13" max="13" width="9.7109375" style="127" customWidth="1"/>
    <col min="14" max="14" width="8.140625" style="127" customWidth="1"/>
    <col min="15" max="15" width="10.28515625" style="127" customWidth="1"/>
    <col min="16" max="16" width="13.140625" style="127" customWidth="1"/>
    <col min="17" max="17" width="11.85546875" style="127" customWidth="1"/>
    <col min="18" max="18" width="12.28515625" style="127" customWidth="1"/>
    <col min="19" max="19" width="8.140625" style="127" customWidth="1"/>
    <col min="20" max="20" width="10.85546875" style="127" customWidth="1"/>
    <col min="21" max="21" width="10" style="127" customWidth="1"/>
    <col min="22" max="22" width="9" style="127" customWidth="1"/>
    <col min="23" max="25" width="12.5703125" style="127" customWidth="1"/>
    <col min="26" max="26" width="21.85546875" style="127" bestFit="1" customWidth="1"/>
    <col min="27" max="16384" width="9.28515625" style="127"/>
  </cols>
  <sheetData>
    <row r="1" spans="1:26" s="143" customFormat="1" x14ac:dyDescent="0.2">
      <c r="A1" s="474" t="s">
        <v>450</v>
      </c>
      <c r="B1" s="474"/>
      <c r="C1" s="474"/>
      <c r="D1" s="474"/>
      <c r="E1" s="474"/>
      <c r="F1" s="474"/>
      <c r="G1" s="474"/>
      <c r="H1" s="474"/>
      <c r="I1" s="474"/>
      <c r="J1" s="474"/>
      <c r="K1" s="474"/>
      <c r="L1" s="474"/>
      <c r="M1" s="474"/>
      <c r="N1" s="474"/>
      <c r="O1" s="474"/>
      <c r="P1" s="474"/>
      <c r="Q1" s="474"/>
      <c r="R1" s="474"/>
      <c r="S1" s="474"/>
      <c r="T1" s="474"/>
      <c r="U1" s="474"/>
      <c r="V1" s="474"/>
      <c r="W1" s="474"/>
      <c r="X1" s="474"/>
      <c r="Y1" s="474"/>
      <c r="Z1" s="474"/>
    </row>
    <row r="2" spans="1:26" s="143" customFormat="1" hidden="1" x14ac:dyDescent="0.2">
      <c r="A2" s="474"/>
      <c r="B2" s="474"/>
      <c r="C2" s="474"/>
      <c r="D2" s="474"/>
      <c r="E2" s="474"/>
      <c r="F2" s="474"/>
      <c r="G2" s="474"/>
      <c r="H2" s="474"/>
      <c r="I2" s="474"/>
      <c r="J2" s="474"/>
      <c r="K2" s="474"/>
      <c r="L2" s="474"/>
      <c r="M2" s="474"/>
      <c r="N2" s="474"/>
      <c r="O2" s="474"/>
      <c r="P2" s="474"/>
      <c r="Q2" s="474"/>
      <c r="R2" s="474"/>
      <c r="S2" s="474"/>
      <c r="T2" s="474"/>
      <c r="U2" s="474"/>
      <c r="V2" s="474"/>
      <c r="W2" s="474"/>
      <c r="X2" s="474"/>
      <c r="Y2" s="474"/>
      <c r="Z2" s="474"/>
    </row>
    <row r="3" spans="1:26" s="143" customFormat="1" hidden="1" x14ac:dyDescent="0.2">
      <c r="A3" s="474"/>
      <c r="B3" s="474"/>
      <c r="C3" s="474"/>
      <c r="D3" s="474"/>
      <c r="E3" s="474"/>
      <c r="F3" s="474"/>
      <c r="G3" s="474"/>
      <c r="H3" s="474"/>
      <c r="I3" s="474"/>
      <c r="J3" s="474"/>
      <c r="K3" s="474"/>
      <c r="L3" s="474"/>
      <c r="M3" s="474"/>
      <c r="N3" s="474"/>
      <c r="O3" s="474"/>
      <c r="P3" s="474"/>
      <c r="Q3" s="474"/>
      <c r="R3" s="474"/>
      <c r="S3" s="474"/>
      <c r="T3" s="474"/>
      <c r="U3" s="474"/>
      <c r="V3" s="474"/>
      <c r="W3" s="474"/>
      <c r="X3" s="474"/>
      <c r="Y3" s="474"/>
      <c r="Z3" s="474"/>
    </row>
    <row r="4" spans="1:26" ht="12" customHeight="1" x14ac:dyDescent="0.2">
      <c r="A4" s="475"/>
      <c r="B4" s="476"/>
      <c r="C4" s="475"/>
      <c r="D4" s="475"/>
      <c r="E4" s="475"/>
      <c r="F4" s="475"/>
      <c r="G4" s="475"/>
      <c r="H4" s="475"/>
      <c r="I4" s="475"/>
      <c r="J4" s="475"/>
      <c r="K4" s="475"/>
      <c r="L4" s="475"/>
      <c r="M4" s="475"/>
      <c r="N4" s="475"/>
      <c r="O4" s="475"/>
      <c r="P4" s="475"/>
      <c r="Q4" s="475"/>
      <c r="R4" s="475"/>
      <c r="S4" s="475"/>
      <c r="T4" s="475"/>
      <c r="U4" s="475"/>
      <c r="V4" s="475"/>
      <c r="W4" s="475"/>
      <c r="X4" s="475"/>
      <c r="Y4" s="475"/>
      <c r="Z4" s="475" t="s">
        <v>103</v>
      </c>
    </row>
    <row r="5" spans="1:26" ht="12" customHeight="1" x14ac:dyDescent="0.2">
      <c r="A5" s="473"/>
      <c r="B5" s="473"/>
      <c r="C5" s="1307" t="s">
        <v>104</v>
      </c>
      <c r="D5" s="1308"/>
      <c r="E5" s="1308"/>
      <c r="F5" s="1308"/>
      <c r="G5" s="1308"/>
      <c r="H5" s="1308"/>
      <c r="I5" s="1308"/>
      <c r="J5" s="1308"/>
      <c r="K5" s="1308"/>
      <c r="L5" s="1308"/>
      <c r="M5" s="1308"/>
      <c r="N5" s="1309"/>
      <c r="O5" s="1307" t="s">
        <v>135</v>
      </c>
      <c r="P5" s="1308"/>
      <c r="Q5" s="1308"/>
      <c r="R5" s="1308"/>
      <c r="S5" s="1308"/>
      <c r="T5" s="1308"/>
      <c r="U5" s="1308"/>
      <c r="V5" s="1308"/>
      <c r="W5" s="1309"/>
      <c r="X5" s="1305" t="s">
        <v>413</v>
      </c>
      <c r="Y5" s="1305" t="s">
        <v>1453</v>
      </c>
      <c r="Z5" s="1305" t="s">
        <v>455</v>
      </c>
    </row>
    <row r="6" spans="1:26" ht="72" x14ac:dyDescent="0.2">
      <c r="A6" s="1301" t="s">
        <v>451</v>
      </c>
      <c r="B6" s="1302"/>
      <c r="C6" s="471" t="s">
        <v>165</v>
      </c>
      <c r="D6" s="472" t="s">
        <v>407</v>
      </c>
      <c r="E6" s="472" t="s">
        <v>442</v>
      </c>
      <c r="F6" s="472" t="s">
        <v>452</v>
      </c>
      <c r="G6" s="472" t="s">
        <v>238</v>
      </c>
      <c r="H6" s="472" t="s">
        <v>453</v>
      </c>
      <c r="I6" s="472" t="s">
        <v>443</v>
      </c>
      <c r="J6" s="472" t="s">
        <v>1453</v>
      </c>
      <c r="K6" s="472" t="s">
        <v>171</v>
      </c>
      <c r="L6" s="472" t="s">
        <v>110</v>
      </c>
      <c r="M6" s="472" t="s">
        <v>116</v>
      </c>
      <c r="N6" s="472" t="s">
        <v>444</v>
      </c>
      <c r="O6" s="472" t="s">
        <v>136</v>
      </c>
      <c r="P6" s="472" t="s">
        <v>445</v>
      </c>
      <c r="Q6" s="472" t="s">
        <v>446</v>
      </c>
      <c r="R6" s="472" t="s">
        <v>452</v>
      </c>
      <c r="S6" s="472" t="s">
        <v>139</v>
      </c>
      <c r="T6" s="472" t="s">
        <v>447</v>
      </c>
      <c r="U6" s="472" t="s">
        <v>454</v>
      </c>
      <c r="V6" s="472" t="s">
        <v>145</v>
      </c>
      <c r="W6" s="472" t="s">
        <v>449</v>
      </c>
      <c r="X6" s="1306"/>
      <c r="Y6" s="1306"/>
      <c r="Z6" s="1306"/>
    </row>
    <row r="7" spans="1:26" ht="12.75" customHeight="1" x14ac:dyDescent="0.2">
      <c r="A7" s="1303" t="s">
        <v>253</v>
      </c>
      <c r="B7" s="1304"/>
      <c r="C7" s="787">
        <f>SUM(C8:C8)</f>
        <v>0</v>
      </c>
      <c r="D7" s="787">
        <f t="shared" ref="D7:Z7" si="0">SUM(D8:D8)</f>
        <v>0</v>
      </c>
      <c r="E7" s="787">
        <f t="shared" si="0"/>
        <v>0</v>
      </c>
      <c r="F7" s="787">
        <f t="shared" si="0"/>
        <v>0</v>
      </c>
      <c r="G7" s="787">
        <f t="shared" si="0"/>
        <v>0</v>
      </c>
      <c r="H7" s="787">
        <f t="shared" si="0"/>
        <v>0</v>
      </c>
      <c r="I7" s="787">
        <f t="shared" si="0"/>
        <v>0</v>
      </c>
      <c r="J7" s="787">
        <f t="shared" si="0"/>
        <v>0</v>
      </c>
      <c r="K7" s="787">
        <f t="shared" si="0"/>
        <v>0</v>
      </c>
      <c r="L7" s="787">
        <f t="shared" si="0"/>
        <v>0</v>
      </c>
      <c r="M7" s="787">
        <f t="shared" si="0"/>
        <v>0</v>
      </c>
      <c r="N7" s="787">
        <f>SUM(C7:E7,G7:I7,K7:M7)</f>
        <v>0</v>
      </c>
      <c r="O7" s="787">
        <f t="shared" si="0"/>
        <v>0</v>
      </c>
      <c r="P7" s="787">
        <f t="shared" si="0"/>
        <v>0</v>
      </c>
      <c r="Q7" s="787">
        <f t="shared" si="0"/>
        <v>0</v>
      </c>
      <c r="R7" s="787">
        <f t="shared" si="0"/>
        <v>0</v>
      </c>
      <c r="S7" s="787">
        <f t="shared" si="0"/>
        <v>0</v>
      </c>
      <c r="T7" s="787">
        <f t="shared" si="0"/>
        <v>0</v>
      </c>
      <c r="U7" s="787">
        <f t="shared" si="0"/>
        <v>0</v>
      </c>
      <c r="V7" s="787">
        <f t="shared" si="0"/>
        <v>0</v>
      </c>
      <c r="W7" s="787">
        <f>SUM(O7:Q7,S7:V7)</f>
        <v>0</v>
      </c>
      <c r="X7" s="787">
        <f t="shared" si="0"/>
        <v>0</v>
      </c>
      <c r="Y7" s="787">
        <f t="shared" si="0"/>
        <v>0</v>
      </c>
      <c r="Z7" s="787">
        <f t="shared" si="0"/>
        <v>0</v>
      </c>
    </row>
    <row r="8" spans="1:26" ht="108" x14ac:dyDescent="0.2">
      <c r="A8" s="578" t="s">
        <v>1530</v>
      </c>
      <c r="B8" s="578" t="s">
        <v>1529</v>
      </c>
      <c r="C8" s="605"/>
      <c r="D8" s="605"/>
      <c r="E8" s="605"/>
      <c r="F8" s="605"/>
      <c r="G8" s="605"/>
      <c r="H8" s="605"/>
      <c r="I8" s="605"/>
      <c r="J8" s="605"/>
      <c r="K8" s="605"/>
      <c r="L8" s="605"/>
      <c r="M8" s="605"/>
      <c r="N8" s="605"/>
      <c r="O8" s="605"/>
      <c r="P8" s="605"/>
      <c r="Q8" s="605"/>
      <c r="R8" s="605"/>
      <c r="S8" s="605"/>
      <c r="T8" s="605"/>
      <c r="U8" s="605"/>
      <c r="V8" s="605"/>
      <c r="W8" s="605"/>
      <c r="X8" s="605"/>
      <c r="Y8" s="605"/>
      <c r="Z8" s="605"/>
    </row>
    <row r="10" spans="1:26" x14ac:dyDescent="0.2">
      <c r="A10" s="158"/>
      <c r="B10" s="158"/>
      <c r="C10" s="158"/>
      <c r="D10" s="158"/>
      <c r="E10" s="158"/>
      <c r="F10" s="158"/>
      <c r="G10" s="158"/>
    </row>
    <row r="11" spans="1:26" x14ac:dyDescent="0.2">
      <c r="A11" s="159"/>
    </row>
    <row r="12" spans="1:26" x14ac:dyDescent="0.2">
      <c r="B12" s="160"/>
    </row>
  </sheetData>
  <sheetProtection selectLockedCells="1" selectUnlockedCells="1"/>
  <mergeCells count="7">
    <mergeCell ref="A6:B6"/>
    <mergeCell ref="A7:B7"/>
    <mergeCell ref="Y5:Y6"/>
    <mergeCell ref="Z5:Z6"/>
    <mergeCell ref="X5:X6"/>
    <mergeCell ref="O5:W5"/>
    <mergeCell ref="C5:N5"/>
  </mergeCells>
  <phoneticPr fontId="29" type="noConversion"/>
  <printOptions horizontalCentered="1"/>
  <pageMargins left="0.19685039370078741" right="0.19685039370078741" top="0.19685039370078741" bottom="0.19685039370078741" header="0" footer="0"/>
  <pageSetup paperSize="9" scale="48" fitToHeight="2" orientation="landscape"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6">
    <pageSetUpPr fitToPage="1"/>
  </sheetPr>
  <dimension ref="A1:Z410"/>
  <sheetViews>
    <sheetView showGridLines="0" view="pageBreakPreview" topLeftCell="A2" zoomScale="90" zoomScaleNormal="89" zoomScaleSheetLayoutView="90" workbookViewId="0">
      <selection activeCell="D27" sqref="D27"/>
    </sheetView>
  </sheetViews>
  <sheetFormatPr defaultColWidth="9.28515625" defaultRowHeight="11.25" x14ac:dyDescent="0.2"/>
  <cols>
    <col min="1" max="1" width="6" style="157" customWidth="1"/>
    <col min="2" max="2" width="27" style="127" customWidth="1"/>
    <col min="3" max="3" width="18.7109375" style="127" customWidth="1"/>
    <col min="4" max="4" width="9.28515625" style="127" customWidth="1"/>
    <col min="5" max="5" width="9.140625" style="127" customWidth="1"/>
    <col min="6" max="6" width="11.85546875" style="127" customWidth="1"/>
    <col min="7" max="7" width="11.28515625" style="127" customWidth="1"/>
    <col min="8" max="8" width="11.7109375" style="127" customWidth="1"/>
    <col min="9" max="9" width="10.5703125" style="127" customWidth="1"/>
    <col min="10" max="10" width="9.85546875" style="127" customWidth="1"/>
    <col min="11" max="11" width="10.28515625" style="127" customWidth="1"/>
    <col min="12" max="12" width="10.7109375" style="127" customWidth="1"/>
    <col min="13" max="13" width="12.28515625" style="127" customWidth="1"/>
    <col min="14" max="16" width="10.7109375" style="127" customWidth="1"/>
    <col min="17" max="17" width="12.28515625" style="127" customWidth="1"/>
    <col min="18" max="24" width="10.7109375" style="127" customWidth="1"/>
    <col min="25" max="25" width="11.7109375" style="127" customWidth="1"/>
    <col min="26" max="26" width="21.85546875" style="127" bestFit="1" customWidth="1"/>
    <col min="27" max="27" width="9.28515625" style="127" customWidth="1"/>
    <col min="28" max="32" width="9.28515625" style="127"/>
    <col min="33" max="33" width="9.28515625" style="127" customWidth="1"/>
    <col min="34" max="16384" width="9.28515625" style="127"/>
  </cols>
  <sheetData>
    <row r="1" spans="1:26" hidden="1" x14ac:dyDescent="0.2"/>
    <row r="2" spans="1:26" x14ac:dyDescent="0.2">
      <c r="A2" s="688" t="s">
        <v>466</v>
      </c>
      <c r="B2" s="688"/>
      <c r="C2" s="688"/>
      <c r="D2" s="688"/>
      <c r="E2" s="688"/>
      <c r="F2" s="688"/>
      <c r="G2" s="688"/>
      <c r="H2" s="688"/>
      <c r="I2" s="688"/>
      <c r="J2" s="688"/>
      <c r="K2" s="688"/>
      <c r="L2" s="688"/>
      <c r="M2" s="688"/>
      <c r="N2" s="688"/>
      <c r="O2" s="688"/>
      <c r="P2" s="688"/>
      <c r="Q2" s="688"/>
      <c r="R2" s="688"/>
      <c r="S2" s="688"/>
      <c r="T2" s="688"/>
      <c r="U2" s="688"/>
      <c r="V2" s="688"/>
      <c r="W2" s="688"/>
      <c r="X2" s="688"/>
      <c r="Y2" s="688"/>
      <c r="Z2" s="688"/>
    </row>
    <row r="3" spans="1:26" s="143" customFormat="1" ht="12" thickBot="1" x14ac:dyDescent="0.25">
      <c r="A3" s="788"/>
      <c r="B3" s="788"/>
      <c r="C3" s="788"/>
      <c r="D3" s="788"/>
      <c r="E3" s="788"/>
      <c r="F3" s="788"/>
      <c r="G3" s="788"/>
      <c r="H3" s="788"/>
      <c r="I3" s="788"/>
      <c r="J3" s="788"/>
      <c r="K3" s="788"/>
      <c r="L3" s="788"/>
      <c r="M3" s="788"/>
      <c r="N3" s="788"/>
      <c r="O3" s="788"/>
      <c r="P3" s="788"/>
      <c r="Q3" s="788"/>
      <c r="R3" s="788"/>
      <c r="S3" s="788"/>
      <c r="T3" s="788"/>
      <c r="U3" s="788"/>
      <c r="V3" s="788"/>
      <c r="W3" s="788"/>
      <c r="X3" s="789"/>
      <c r="Y3" s="789"/>
      <c r="Z3" s="790" t="s">
        <v>103</v>
      </c>
    </row>
    <row r="4" spans="1:26" ht="13.15" customHeight="1" thickTop="1" x14ac:dyDescent="0.2">
      <c r="A4" s="791"/>
      <c r="B4" s="791"/>
      <c r="C4" s="792"/>
      <c r="D4" s="792"/>
      <c r="E4" s="1311" t="s">
        <v>104</v>
      </c>
      <c r="F4" s="1311"/>
      <c r="G4" s="1311"/>
      <c r="H4" s="1311"/>
      <c r="I4" s="1311"/>
      <c r="J4" s="1311"/>
      <c r="K4" s="1311"/>
      <c r="L4" s="1311"/>
      <c r="M4" s="1311"/>
      <c r="N4" s="1310"/>
      <c r="O4" s="1310"/>
      <c r="P4" s="1310" t="s">
        <v>135</v>
      </c>
      <c r="Q4" s="1310"/>
      <c r="R4" s="1310"/>
      <c r="S4" s="1310"/>
      <c r="T4" s="1310"/>
      <c r="U4" s="1310"/>
      <c r="V4" s="1310"/>
      <c r="W4" s="1310"/>
      <c r="X4" s="1236" t="s">
        <v>413</v>
      </c>
      <c r="Y4" s="1236" t="s">
        <v>1453</v>
      </c>
      <c r="Z4" s="1236" t="s">
        <v>414</v>
      </c>
    </row>
    <row r="5" spans="1:26" ht="88.5" customHeight="1" x14ac:dyDescent="0.2">
      <c r="A5" s="1300"/>
      <c r="B5" s="1261"/>
      <c r="C5" s="793" t="s">
        <v>1503</v>
      </c>
      <c r="D5" s="793" t="s">
        <v>467</v>
      </c>
      <c r="E5" s="794" t="s">
        <v>165</v>
      </c>
      <c r="F5" s="794" t="s">
        <v>407</v>
      </c>
      <c r="G5" s="794" t="s">
        <v>442</v>
      </c>
      <c r="H5" s="794" t="s">
        <v>238</v>
      </c>
      <c r="I5" s="794" t="s">
        <v>168</v>
      </c>
      <c r="J5" s="794" t="s">
        <v>443</v>
      </c>
      <c r="K5" s="794" t="s">
        <v>1453</v>
      </c>
      <c r="L5" s="794" t="s">
        <v>171</v>
      </c>
      <c r="M5" s="794" t="s">
        <v>110</v>
      </c>
      <c r="N5" s="793" t="s">
        <v>116</v>
      </c>
      <c r="O5" s="793" t="s">
        <v>444</v>
      </c>
      <c r="P5" s="795" t="s">
        <v>136</v>
      </c>
      <c r="Q5" s="795" t="s">
        <v>445</v>
      </c>
      <c r="R5" s="795" t="s">
        <v>446</v>
      </c>
      <c r="S5" s="795" t="s">
        <v>139</v>
      </c>
      <c r="T5" s="796" t="s">
        <v>140</v>
      </c>
      <c r="U5" s="796" t="s">
        <v>454</v>
      </c>
      <c r="V5" s="795" t="s">
        <v>145</v>
      </c>
      <c r="W5" s="797" t="s">
        <v>449</v>
      </c>
      <c r="X5" s="1237"/>
      <c r="Y5" s="1237"/>
      <c r="Z5" s="1237"/>
    </row>
    <row r="6" spans="1:26" ht="20.25" customHeight="1" x14ac:dyDescent="0.2">
      <c r="A6" s="1300" t="s">
        <v>468</v>
      </c>
      <c r="B6" s="1261"/>
      <c r="C6" s="1250"/>
      <c r="D6" s="1239"/>
      <c r="E6" s="1316"/>
      <c r="F6" s="1316"/>
      <c r="G6" s="1316"/>
      <c r="H6" s="1316"/>
      <c r="I6" s="1316"/>
      <c r="J6" s="1316"/>
      <c r="K6" s="1316"/>
      <c r="L6" s="1316"/>
      <c r="M6" s="1316"/>
      <c r="N6" s="1239"/>
      <c r="O6" s="1239"/>
      <c r="P6" s="1239"/>
      <c r="Q6" s="1239"/>
      <c r="R6" s="1239"/>
      <c r="S6" s="1239"/>
      <c r="T6" s="1239"/>
      <c r="U6" s="1239"/>
      <c r="V6" s="1239"/>
      <c r="W6" s="1239"/>
      <c r="X6" s="1316"/>
      <c r="Y6" s="1316"/>
      <c r="Z6" s="1261"/>
    </row>
    <row r="7" spans="1:26" ht="12" x14ac:dyDescent="0.2">
      <c r="A7" s="729" t="s">
        <v>469</v>
      </c>
      <c r="B7" s="729" t="s">
        <v>470</v>
      </c>
      <c r="C7" s="1250"/>
      <c r="D7" s="1239"/>
      <c r="E7" s="1239"/>
      <c r="F7" s="1239"/>
      <c r="G7" s="1239"/>
      <c r="H7" s="1239"/>
      <c r="I7" s="1239"/>
      <c r="J7" s="1239"/>
      <c r="K7" s="1239"/>
      <c r="L7" s="1239"/>
      <c r="M7" s="1239"/>
      <c r="N7" s="1239"/>
      <c r="O7" s="1239"/>
      <c r="P7" s="1239"/>
      <c r="Q7" s="1239"/>
      <c r="R7" s="1239"/>
      <c r="S7" s="1239"/>
      <c r="T7" s="1239"/>
      <c r="U7" s="1239"/>
      <c r="V7" s="1239"/>
      <c r="W7" s="1239"/>
      <c r="X7" s="1239"/>
      <c r="Y7" s="1239"/>
      <c r="Z7" s="1260"/>
    </row>
    <row r="8" spans="1:26" ht="12" x14ac:dyDescent="0.2">
      <c r="A8" s="798">
        <v>1</v>
      </c>
      <c r="B8" s="619"/>
      <c r="C8" s="605"/>
      <c r="D8" s="605"/>
      <c r="E8" s="605"/>
      <c r="F8" s="605"/>
      <c r="G8" s="605"/>
      <c r="H8" s="605"/>
      <c r="I8" s="605"/>
      <c r="J8" s="605"/>
      <c r="K8" s="605"/>
      <c r="L8" s="605"/>
      <c r="M8" s="605"/>
      <c r="N8" s="605"/>
      <c r="O8" s="773">
        <f>SUM(E8:J8)+SUM(L8:N8)</f>
        <v>0</v>
      </c>
      <c r="P8" s="605"/>
      <c r="Q8" s="605"/>
      <c r="R8" s="605"/>
      <c r="S8" s="605"/>
      <c r="T8" s="605"/>
      <c r="U8" s="605"/>
      <c r="V8" s="605"/>
      <c r="W8" s="773">
        <f>SUM(P8:V8)</f>
        <v>0</v>
      </c>
      <c r="X8" s="605"/>
      <c r="Y8" s="605"/>
      <c r="Z8" s="605"/>
    </row>
    <row r="9" spans="1:26" ht="12" x14ac:dyDescent="0.2">
      <c r="A9" s="798">
        <v>2</v>
      </c>
      <c r="B9" s="633"/>
      <c r="C9" s="633"/>
      <c r="D9" s="633"/>
      <c r="E9" s="633"/>
      <c r="F9" s="633"/>
      <c r="G9" s="633"/>
      <c r="H9" s="633"/>
      <c r="I9" s="633"/>
      <c r="J9" s="633"/>
      <c r="K9" s="633"/>
      <c r="L9" s="633"/>
      <c r="M9" s="633"/>
      <c r="N9" s="633"/>
      <c r="O9" s="773">
        <f t="shared" ref="O9:O23" si="0">SUM(E9:J9)+SUM(L9:N9)</f>
        <v>0</v>
      </c>
      <c r="P9" s="633"/>
      <c r="Q9" s="633"/>
      <c r="R9" s="633"/>
      <c r="S9" s="633"/>
      <c r="T9" s="633"/>
      <c r="U9" s="633"/>
      <c r="V9" s="633"/>
      <c r="W9" s="773">
        <f>SUM(P9:V9)</f>
        <v>0</v>
      </c>
      <c r="X9" s="633"/>
      <c r="Y9" s="633"/>
      <c r="Z9" s="633"/>
    </row>
    <row r="10" spans="1:26" ht="12" x14ac:dyDescent="0.2">
      <c r="A10" s="798">
        <v>3</v>
      </c>
      <c r="B10" s="633"/>
      <c r="C10" s="633"/>
      <c r="D10" s="633"/>
      <c r="E10" s="633"/>
      <c r="F10" s="633"/>
      <c r="G10" s="633"/>
      <c r="H10" s="633"/>
      <c r="I10" s="633"/>
      <c r="J10" s="633"/>
      <c r="K10" s="633"/>
      <c r="L10" s="633"/>
      <c r="M10" s="633"/>
      <c r="N10" s="633"/>
      <c r="O10" s="773">
        <f t="shared" si="0"/>
        <v>0</v>
      </c>
      <c r="P10" s="633"/>
      <c r="Q10" s="633"/>
      <c r="R10" s="633"/>
      <c r="S10" s="633"/>
      <c r="T10" s="633"/>
      <c r="U10" s="633"/>
      <c r="V10" s="633"/>
      <c r="W10" s="773">
        <f t="shared" ref="W10:W23" si="1">SUM(P10:V10)</f>
        <v>0</v>
      </c>
      <c r="X10" s="633"/>
      <c r="Y10" s="633"/>
      <c r="Z10" s="633"/>
    </row>
    <row r="11" spans="1:26" ht="12" x14ac:dyDescent="0.2">
      <c r="A11" s="798">
        <v>4</v>
      </c>
      <c r="B11" s="633"/>
      <c r="C11" s="633"/>
      <c r="D11" s="633"/>
      <c r="E11" s="633"/>
      <c r="F11" s="633"/>
      <c r="G11" s="633"/>
      <c r="H11" s="633"/>
      <c r="I11" s="633"/>
      <c r="J11" s="633"/>
      <c r="K11" s="633"/>
      <c r="L11" s="633"/>
      <c r="M11" s="633"/>
      <c r="N11" s="633"/>
      <c r="O11" s="773">
        <f t="shared" si="0"/>
        <v>0</v>
      </c>
      <c r="P11" s="633"/>
      <c r="Q11" s="633"/>
      <c r="R11" s="633"/>
      <c r="S11" s="633"/>
      <c r="T11" s="633"/>
      <c r="U11" s="633"/>
      <c r="V11" s="633"/>
      <c r="W11" s="773">
        <f t="shared" si="1"/>
        <v>0</v>
      </c>
      <c r="X11" s="633"/>
      <c r="Y11" s="633"/>
      <c r="Z11" s="633"/>
    </row>
    <row r="12" spans="1:26" ht="12" x14ac:dyDescent="0.2">
      <c r="A12" s="798">
        <v>5</v>
      </c>
      <c r="B12" s="633"/>
      <c r="C12" s="633"/>
      <c r="D12" s="633"/>
      <c r="E12" s="633"/>
      <c r="F12" s="633"/>
      <c r="G12" s="633"/>
      <c r="H12" s="633"/>
      <c r="I12" s="633"/>
      <c r="J12" s="633"/>
      <c r="K12" s="633"/>
      <c r="L12" s="633"/>
      <c r="M12" s="633"/>
      <c r="N12" s="633"/>
      <c r="O12" s="773">
        <f t="shared" si="0"/>
        <v>0</v>
      </c>
      <c r="P12" s="633"/>
      <c r="Q12" s="633"/>
      <c r="R12" s="633"/>
      <c r="S12" s="633"/>
      <c r="T12" s="633"/>
      <c r="U12" s="633"/>
      <c r="V12" s="633"/>
      <c r="W12" s="773">
        <f t="shared" si="1"/>
        <v>0</v>
      </c>
      <c r="X12" s="633"/>
      <c r="Y12" s="633"/>
      <c r="Z12" s="633"/>
    </row>
    <row r="13" spans="1:26" ht="12" x14ac:dyDescent="0.2">
      <c r="A13" s="798">
        <v>6</v>
      </c>
      <c r="B13" s="633"/>
      <c r="C13" s="633"/>
      <c r="D13" s="633"/>
      <c r="E13" s="633"/>
      <c r="F13" s="633"/>
      <c r="G13" s="633"/>
      <c r="H13" s="633"/>
      <c r="I13" s="633"/>
      <c r="J13" s="633"/>
      <c r="K13" s="633"/>
      <c r="L13" s="633"/>
      <c r="M13" s="633"/>
      <c r="N13" s="633"/>
      <c r="O13" s="773">
        <f t="shared" si="0"/>
        <v>0</v>
      </c>
      <c r="P13" s="633"/>
      <c r="Q13" s="633"/>
      <c r="R13" s="633"/>
      <c r="S13" s="633"/>
      <c r="T13" s="633"/>
      <c r="U13" s="633"/>
      <c r="V13" s="633"/>
      <c r="W13" s="773">
        <f t="shared" si="1"/>
        <v>0</v>
      </c>
      <c r="X13" s="633"/>
      <c r="Y13" s="633"/>
      <c r="Z13" s="633"/>
    </row>
    <row r="14" spans="1:26" ht="12" x14ac:dyDescent="0.2">
      <c r="A14" s="798">
        <v>7</v>
      </c>
      <c r="B14" s="633"/>
      <c r="C14" s="633"/>
      <c r="D14" s="633"/>
      <c r="E14" s="633"/>
      <c r="F14" s="633"/>
      <c r="G14" s="633"/>
      <c r="H14" s="633"/>
      <c r="I14" s="633"/>
      <c r="J14" s="633"/>
      <c r="K14" s="633"/>
      <c r="L14" s="633"/>
      <c r="M14" s="633"/>
      <c r="N14" s="633"/>
      <c r="O14" s="773">
        <f t="shared" si="0"/>
        <v>0</v>
      </c>
      <c r="P14" s="633"/>
      <c r="Q14" s="633"/>
      <c r="R14" s="633"/>
      <c r="S14" s="633"/>
      <c r="T14" s="633"/>
      <c r="U14" s="633"/>
      <c r="V14" s="633"/>
      <c r="W14" s="773">
        <f t="shared" si="1"/>
        <v>0</v>
      </c>
      <c r="X14" s="633"/>
      <c r="Y14" s="633"/>
      <c r="Z14" s="633"/>
    </row>
    <row r="15" spans="1:26" ht="12" x14ac:dyDescent="0.2">
      <c r="A15" s="798">
        <v>8</v>
      </c>
      <c r="B15" s="633"/>
      <c r="C15" s="633"/>
      <c r="D15" s="633"/>
      <c r="E15" s="633"/>
      <c r="F15" s="633"/>
      <c r="G15" s="633"/>
      <c r="H15" s="633"/>
      <c r="I15" s="633"/>
      <c r="J15" s="633"/>
      <c r="K15" s="633"/>
      <c r="L15" s="633"/>
      <c r="M15" s="633"/>
      <c r="N15" s="633"/>
      <c r="O15" s="773">
        <f t="shared" si="0"/>
        <v>0</v>
      </c>
      <c r="P15" s="633"/>
      <c r="Q15" s="633"/>
      <c r="R15" s="633"/>
      <c r="S15" s="633"/>
      <c r="T15" s="633"/>
      <c r="U15" s="633"/>
      <c r="V15" s="633"/>
      <c r="W15" s="773">
        <f t="shared" si="1"/>
        <v>0</v>
      </c>
      <c r="X15" s="633"/>
      <c r="Y15" s="633"/>
      <c r="Z15" s="633"/>
    </row>
    <row r="16" spans="1:26" ht="12" x14ac:dyDescent="0.2">
      <c r="A16" s="798">
        <v>9</v>
      </c>
      <c r="B16" s="633"/>
      <c r="C16" s="633"/>
      <c r="D16" s="633"/>
      <c r="E16" s="633"/>
      <c r="F16" s="633"/>
      <c r="G16" s="633"/>
      <c r="H16" s="633"/>
      <c r="I16" s="633"/>
      <c r="J16" s="633"/>
      <c r="K16" s="633"/>
      <c r="L16" s="633"/>
      <c r="M16" s="633"/>
      <c r="N16" s="633"/>
      <c r="O16" s="773">
        <f>SUM(E16:J16)+SUM(L16:N16)</f>
        <v>0</v>
      </c>
      <c r="P16" s="633"/>
      <c r="Q16" s="633"/>
      <c r="R16" s="633"/>
      <c r="S16" s="633"/>
      <c r="T16" s="633"/>
      <c r="U16" s="633"/>
      <c r="V16" s="633"/>
      <c r="W16" s="773">
        <f t="shared" si="1"/>
        <v>0</v>
      </c>
      <c r="X16" s="633"/>
      <c r="Y16" s="633"/>
      <c r="Z16" s="633"/>
    </row>
    <row r="17" spans="1:26" ht="12" x14ac:dyDescent="0.2">
      <c r="A17" s="798">
        <v>10</v>
      </c>
      <c r="B17" s="633"/>
      <c r="C17" s="633"/>
      <c r="D17" s="633"/>
      <c r="E17" s="633"/>
      <c r="F17" s="633"/>
      <c r="G17" s="633"/>
      <c r="H17" s="633"/>
      <c r="I17" s="633"/>
      <c r="J17" s="633"/>
      <c r="K17" s="633"/>
      <c r="L17" s="633"/>
      <c r="M17" s="633"/>
      <c r="N17" s="633"/>
      <c r="O17" s="773">
        <f t="shared" si="0"/>
        <v>0</v>
      </c>
      <c r="P17" s="633"/>
      <c r="Q17" s="633"/>
      <c r="R17" s="633"/>
      <c r="S17" s="633"/>
      <c r="T17" s="633"/>
      <c r="U17" s="633"/>
      <c r="V17" s="633"/>
      <c r="W17" s="773">
        <f t="shared" si="1"/>
        <v>0</v>
      </c>
      <c r="X17" s="633"/>
      <c r="Y17" s="633"/>
      <c r="Z17" s="633"/>
    </row>
    <row r="18" spans="1:26" ht="12" x14ac:dyDescent="0.2">
      <c r="A18" s="798">
        <v>11</v>
      </c>
      <c r="B18" s="633"/>
      <c r="C18" s="633"/>
      <c r="D18" s="633"/>
      <c r="E18" s="633"/>
      <c r="F18" s="633"/>
      <c r="G18" s="633"/>
      <c r="H18" s="633"/>
      <c r="I18" s="633"/>
      <c r="J18" s="633"/>
      <c r="K18" s="633"/>
      <c r="L18" s="633"/>
      <c r="M18" s="633"/>
      <c r="N18" s="633"/>
      <c r="O18" s="773">
        <f t="shared" si="0"/>
        <v>0</v>
      </c>
      <c r="P18" s="633"/>
      <c r="Q18" s="633"/>
      <c r="R18" s="633"/>
      <c r="S18" s="633"/>
      <c r="T18" s="633"/>
      <c r="U18" s="633"/>
      <c r="V18" s="633"/>
      <c r="W18" s="773">
        <f t="shared" si="1"/>
        <v>0</v>
      </c>
      <c r="X18" s="633"/>
      <c r="Y18" s="633"/>
      <c r="Z18" s="633"/>
    </row>
    <row r="19" spans="1:26" ht="12" x14ac:dyDescent="0.2">
      <c r="A19" s="798">
        <v>12</v>
      </c>
      <c r="B19" s="633"/>
      <c r="C19" s="633"/>
      <c r="D19" s="633"/>
      <c r="E19" s="633"/>
      <c r="F19" s="633"/>
      <c r="G19" s="633"/>
      <c r="H19" s="633"/>
      <c r="I19" s="633"/>
      <c r="J19" s="633"/>
      <c r="K19" s="633"/>
      <c r="L19" s="633"/>
      <c r="M19" s="633"/>
      <c r="N19" s="633"/>
      <c r="O19" s="773">
        <f t="shared" si="0"/>
        <v>0</v>
      </c>
      <c r="P19" s="633"/>
      <c r="Q19" s="633"/>
      <c r="R19" s="633"/>
      <c r="S19" s="633"/>
      <c r="T19" s="633"/>
      <c r="U19" s="633"/>
      <c r="V19" s="633"/>
      <c r="W19" s="773">
        <f t="shared" si="1"/>
        <v>0</v>
      </c>
      <c r="X19" s="633"/>
      <c r="Y19" s="633"/>
      <c r="Z19" s="633"/>
    </row>
    <row r="20" spans="1:26" ht="12" x14ac:dyDescent="0.2">
      <c r="A20" s="798">
        <v>13</v>
      </c>
      <c r="B20" s="633"/>
      <c r="C20" s="633"/>
      <c r="D20" s="633"/>
      <c r="E20" s="633"/>
      <c r="F20" s="633"/>
      <c r="G20" s="633"/>
      <c r="H20" s="633"/>
      <c r="I20" s="633"/>
      <c r="J20" s="633"/>
      <c r="K20" s="633"/>
      <c r="L20" s="633"/>
      <c r="M20" s="633"/>
      <c r="N20" s="633"/>
      <c r="O20" s="773">
        <f t="shared" si="0"/>
        <v>0</v>
      </c>
      <c r="P20" s="633"/>
      <c r="Q20" s="633"/>
      <c r="R20" s="633"/>
      <c r="S20" s="633"/>
      <c r="T20" s="633"/>
      <c r="U20" s="633"/>
      <c r="V20" s="633"/>
      <c r="W20" s="773">
        <f t="shared" si="1"/>
        <v>0</v>
      </c>
      <c r="X20" s="633"/>
      <c r="Y20" s="633"/>
      <c r="Z20" s="633"/>
    </row>
    <row r="21" spans="1:26" ht="12" x14ac:dyDescent="0.2">
      <c r="A21" s="798">
        <v>14</v>
      </c>
      <c r="B21" s="633"/>
      <c r="C21" s="633"/>
      <c r="D21" s="633"/>
      <c r="E21" s="633"/>
      <c r="F21" s="633"/>
      <c r="G21" s="633"/>
      <c r="H21" s="633"/>
      <c r="I21" s="633"/>
      <c r="J21" s="633"/>
      <c r="K21" s="633"/>
      <c r="L21" s="633"/>
      <c r="M21" s="633"/>
      <c r="N21" s="633"/>
      <c r="O21" s="773">
        <f t="shared" si="0"/>
        <v>0</v>
      </c>
      <c r="P21" s="633"/>
      <c r="Q21" s="633"/>
      <c r="R21" s="633"/>
      <c r="S21" s="633"/>
      <c r="T21" s="633"/>
      <c r="U21" s="633"/>
      <c r="V21" s="633"/>
      <c r="W21" s="773">
        <f t="shared" si="1"/>
        <v>0</v>
      </c>
      <c r="X21" s="633"/>
      <c r="Y21" s="633"/>
      <c r="Z21" s="633"/>
    </row>
    <row r="22" spans="1:26" ht="12" x14ac:dyDescent="0.2">
      <c r="A22" s="798">
        <v>15</v>
      </c>
      <c r="B22" s="633"/>
      <c r="C22" s="633"/>
      <c r="D22" s="633"/>
      <c r="E22" s="633"/>
      <c r="F22" s="633"/>
      <c r="G22" s="633"/>
      <c r="H22" s="633"/>
      <c r="I22" s="633"/>
      <c r="J22" s="633"/>
      <c r="K22" s="633"/>
      <c r="L22" s="633"/>
      <c r="M22" s="633"/>
      <c r="N22" s="633"/>
      <c r="O22" s="773">
        <f>SUM(E22:J22)+SUM(L22:N22)</f>
        <v>0</v>
      </c>
      <c r="P22" s="633"/>
      <c r="Q22" s="633"/>
      <c r="R22" s="633"/>
      <c r="S22" s="633"/>
      <c r="T22" s="633"/>
      <c r="U22" s="633"/>
      <c r="V22" s="633"/>
      <c r="W22" s="773">
        <f t="shared" si="1"/>
        <v>0</v>
      </c>
      <c r="X22" s="633"/>
      <c r="Y22" s="633"/>
      <c r="Z22" s="633"/>
    </row>
    <row r="23" spans="1:26" ht="12" customHeight="1" x14ac:dyDescent="0.2">
      <c r="A23" s="1248" t="s">
        <v>502</v>
      </c>
      <c r="B23" s="1320"/>
      <c r="C23" s="1320"/>
      <c r="D23" s="1249"/>
      <c r="E23" s="605"/>
      <c r="F23" s="605"/>
      <c r="G23" s="605"/>
      <c r="H23" s="605"/>
      <c r="I23" s="605"/>
      <c r="J23" s="605"/>
      <c r="K23" s="605"/>
      <c r="L23" s="605"/>
      <c r="M23" s="605"/>
      <c r="N23" s="605"/>
      <c r="O23" s="773">
        <f t="shared" si="0"/>
        <v>0</v>
      </c>
      <c r="P23" s="605"/>
      <c r="Q23" s="605"/>
      <c r="R23" s="605"/>
      <c r="S23" s="605"/>
      <c r="T23" s="605"/>
      <c r="U23" s="605"/>
      <c r="V23" s="605"/>
      <c r="W23" s="773">
        <f t="shared" si="1"/>
        <v>0</v>
      </c>
      <c r="X23" s="605"/>
      <c r="Y23" s="605"/>
      <c r="Z23" s="605"/>
    </row>
    <row r="24" spans="1:26" ht="14.25" customHeight="1" x14ac:dyDescent="0.2">
      <c r="A24" s="1263" t="s">
        <v>253</v>
      </c>
      <c r="B24" s="1223"/>
      <c r="C24" s="757"/>
      <c r="D24" s="757"/>
      <c r="E24" s="773">
        <f t="shared" ref="E24:Z24" si="2">SUM(E8:E23)</f>
        <v>0</v>
      </c>
      <c r="F24" s="773">
        <f t="shared" si="2"/>
        <v>0</v>
      </c>
      <c r="G24" s="773">
        <f t="shared" si="2"/>
        <v>0</v>
      </c>
      <c r="H24" s="773">
        <f t="shared" si="2"/>
        <v>0</v>
      </c>
      <c r="I24" s="773">
        <f t="shared" si="2"/>
        <v>0</v>
      </c>
      <c r="J24" s="773">
        <f>SUM(J8:J23)</f>
        <v>0</v>
      </c>
      <c r="K24" s="773">
        <f>SUM(K8:K23)</f>
        <v>0</v>
      </c>
      <c r="L24" s="773">
        <f t="shared" si="2"/>
        <v>0</v>
      </c>
      <c r="M24" s="773">
        <f t="shared" si="2"/>
        <v>0</v>
      </c>
      <c r="N24" s="773">
        <f t="shared" si="2"/>
        <v>0</v>
      </c>
      <c r="O24" s="773">
        <f>SUM(O8:O23)</f>
        <v>0</v>
      </c>
      <c r="P24" s="773">
        <f t="shared" si="2"/>
        <v>0</v>
      </c>
      <c r="Q24" s="773">
        <f t="shared" si="2"/>
        <v>0</v>
      </c>
      <c r="R24" s="773">
        <f t="shared" si="2"/>
        <v>0</v>
      </c>
      <c r="S24" s="773">
        <f t="shared" si="2"/>
        <v>0</v>
      </c>
      <c r="T24" s="773">
        <f t="shared" si="2"/>
        <v>0</v>
      </c>
      <c r="U24" s="773">
        <f t="shared" si="2"/>
        <v>0</v>
      </c>
      <c r="V24" s="773">
        <f t="shared" si="2"/>
        <v>0</v>
      </c>
      <c r="W24" s="773">
        <f t="shared" si="2"/>
        <v>0</v>
      </c>
      <c r="X24" s="773">
        <f t="shared" si="2"/>
        <v>0</v>
      </c>
      <c r="Y24" s="773">
        <f t="shared" si="2"/>
        <v>0</v>
      </c>
      <c r="Z24" s="773">
        <f t="shared" si="2"/>
        <v>0</v>
      </c>
    </row>
    <row r="25" spans="1:26" ht="12" customHeight="1" x14ac:dyDescent="0.2">
      <c r="A25" s="1312" t="s">
        <v>486</v>
      </c>
      <c r="B25" s="1313"/>
      <c r="C25" s="1313"/>
      <c r="D25" s="1313"/>
      <c r="E25" s="1313"/>
      <c r="F25" s="1313"/>
      <c r="G25" s="1313"/>
      <c r="H25" s="1313"/>
      <c r="I25" s="1313"/>
      <c r="J25" s="1313"/>
      <c r="K25" s="1313"/>
      <c r="L25" s="1313"/>
      <c r="M25" s="1313"/>
      <c r="N25" s="1313"/>
      <c r="O25" s="1313"/>
      <c r="P25" s="1313"/>
      <c r="Q25" s="1313"/>
      <c r="R25" s="1313"/>
      <c r="S25" s="1313"/>
      <c r="T25" s="1313"/>
      <c r="U25" s="1313"/>
      <c r="V25" s="1313"/>
      <c r="W25" s="1313"/>
      <c r="X25" s="1313"/>
      <c r="Y25" s="1313"/>
      <c r="Z25" s="1313"/>
    </row>
    <row r="26" spans="1:26" ht="12" x14ac:dyDescent="0.2">
      <c r="A26" s="729" t="s">
        <v>469</v>
      </c>
      <c r="B26" s="729" t="s">
        <v>470</v>
      </c>
      <c r="C26" s="1250"/>
      <c r="D26" s="1239"/>
      <c r="E26" s="1239"/>
      <c r="F26" s="1239"/>
      <c r="G26" s="1239"/>
      <c r="H26" s="1239"/>
      <c r="I26" s="1239"/>
      <c r="J26" s="1239"/>
      <c r="K26" s="1239"/>
      <c r="L26" s="1239"/>
      <c r="M26" s="1239"/>
      <c r="N26" s="1239"/>
      <c r="O26" s="1239"/>
      <c r="P26" s="1239"/>
      <c r="Q26" s="1239"/>
      <c r="R26" s="1239"/>
      <c r="S26" s="1239"/>
      <c r="T26" s="1239"/>
      <c r="U26" s="1239"/>
      <c r="V26" s="1239"/>
      <c r="W26" s="1239"/>
      <c r="X26" s="1239"/>
      <c r="Y26" s="1239"/>
      <c r="Z26" s="1260"/>
    </row>
    <row r="27" spans="1:26" ht="12" x14ac:dyDescent="0.2">
      <c r="A27" s="798">
        <v>1</v>
      </c>
      <c r="B27" s="619"/>
      <c r="C27" s="605"/>
      <c r="D27" s="605"/>
      <c r="E27" s="605"/>
      <c r="F27" s="605"/>
      <c r="G27" s="605"/>
      <c r="H27" s="605"/>
      <c r="I27" s="605"/>
      <c r="J27" s="605"/>
      <c r="K27" s="605"/>
      <c r="L27" s="605"/>
      <c r="M27" s="605"/>
      <c r="N27" s="605"/>
      <c r="O27" s="773">
        <f>SUM(E27:J27)+SUM(L27:N27)</f>
        <v>0</v>
      </c>
      <c r="P27" s="605"/>
      <c r="Q27" s="605"/>
      <c r="R27" s="605"/>
      <c r="S27" s="605"/>
      <c r="T27" s="605"/>
      <c r="U27" s="605"/>
      <c r="V27" s="605"/>
      <c r="W27" s="773">
        <f>SUM(P27:V27)</f>
        <v>0</v>
      </c>
      <c r="X27" s="605"/>
      <c r="Y27" s="605"/>
      <c r="Z27" s="605"/>
    </row>
    <row r="28" spans="1:26" ht="12" x14ac:dyDescent="0.2">
      <c r="A28" s="798">
        <v>2</v>
      </c>
      <c r="B28" s="633"/>
      <c r="C28" s="633"/>
      <c r="D28" s="633"/>
      <c r="E28" s="633"/>
      <c r="F28" s="633"/>
      <c r="G28" s="633"/>
      <c r="H28" s="633"/>
      <c r="I28" s="633"/>
      <c r="J28" s="633"/>
      <c r="K28" s="633"/>
      <c r="L28" s="633"/>
      <c r="M28" s="633"/>
      <c r="N28" s="633"/>
      <c r="O28" s="773">
        <f t="shared" ref="O28:O42" si="3">SUM(E28:J28)+SUM(L28:N28)</f>
        <v>0</v>
      </c>
      <c r="P28" s="633"/>
      <c r="Q28" s="633"/>
      <c r="R28" s="633"/>
      <c r="S28" s="633"/>
      <c r="T28" s="633"/>
      <c r="U28" s="633"/>
      <c r="V28" s="633"/>
      <c r="W28" s="773">
        <f t="shared" ref="W28:W42" si="4">SUM(P28:V28)</f>
        <v>0</v>
      </c>
      <c r="X28" s="633"/>
      <c r="Y28" s="633"/>
      <c r="Z28" s="633"/>
    </row>
    <row r="29" spans="1:26" ht="12" x14ac:dyDescent="0.2">
      <c r="A29" s="798">
        <v>3</v>
      </c>
      <c r="B29" s="633"/>
      <c r="C29" s="633"/>
      <c r="D29" s="633"/>
      <c r="E29" s="633"/>
      <c r="F29" s="633"/>
      <c r="G29" s="633"/>
      <c r="H29" s="633"/>
      <c r="I29" s="633"/>
      <c r="J29" s="633"/>
      <c r="K29" s="633"/>
      <c r="L29" s="633"/>
      <c r="M29" s="633"/>
      <c r="N29" s="633"/>
      <c r="O29" s="773">
        <f t="shared" si="3"/>
        <v>0</v>
      </c>
      <c r="P29" s="633"/>
      <c r="Q29" s="633"/>
      <c r="R29" s="633"/>
      <c r="S29" s="633"/>
      <c r="T29" s="633"/>
      <c r="U29" s="633"/>
      <c r="V29" s="633"/>
      <c r="W29" s="773">
        <f t="shared" si="4"/>
        <v>0</v>
      </c>
      <c r="X29" s="633"/>
      <c r="Y29" s="633"/>
      <c r="Z29" s="633"/>
    </row>
    <row r="30" spans="1:26" ht="12" x14ac:dyDescent="0.2">
      <c r="A30" s="798">
        <v>4</v>
      </c>
      <c r="B30" s="633"/>
      <c r="C30" s="633"/>
      <c r="D30" s="633"/>
      <c r="E30" s="633"/>
      <c r="F30" s="633"/>
      <c r="G30" s="633"/>
      <c r="H30" s="633"/>
      <c r="I30" s="633"/>
      <c r="J30" s="633"/>
      <c r="K30" s="633"/>
      <c r="L30" s="633"/>
      <c r="M30" s="633"/>
      <c r="N30" s="633"/>
      <c r="O30" s="773">
        <f>SUM(E30:J30)+SUM(L30:N30)</f>
        <v>0</v>
      </c>
      <c r="P30" s="633"/>
      <c r="Q30" s="633"/>
      <c r="R30" s="633"/>
      <c r="S30" s="633"/>
      <c r="T30" s="633"/>
      <c r="U30" s="633"/>
      <c r="V30" s="633"/>
      <c r="W30" s="773">
        <f t="shared" si="4"/>
        <v>0</v>
      </c>
      <c r="X30" s="633"/>
      <c r="Y30" s="633"/>
      <c r="Z30" s="633"/>
    </row>
    <row r="31" spans="1:26" ht="12" x14ac:dyDescent="0.2">
      <c r="A31" s="798">
        <v>5</v>
      </c>
      <c r="B31" s="633"/>
      <c r="C31" s="633"/>
      <c r="D31" s="633"/>
      <c r="E31" s="633"/>
      <c r="F31" s="633"/>
      <c r="G31" s="633"/>
      <c r="H31" s="633"/>
      <c r="I31" s="633"/>
      <c r="J31" s="633"/>
      <c r="K31" s="633"/>
      <c r="L31" s="633"/>
      <c r="M31" s="633"/>
      <c r="N31" s="633"/>
      <c r="O31" s="773">
        <f t="shared" si="3"/>
        <v>0</v>
      </c>
      <c r="P31" s="633"/>
      <c r="Q31" s="633"/>
      <c r="R31" s="633"/>
      <c r="S31" s="633"/>
      <c r="T31" s="633"/>
      <c r="U31" s="633"/>
      <c r="V31" s="633"/>
      <c r="W31" s="773">
        <f t="shared" si="4"/>
        <v>0</v>
      </c>
      <c r="X31" s="633"/>
      <c r="Y31" s="633"/>
      <c r="Z31" s="633"/>
    </row>
    <row r="32" spans="1:26" ht="12" x14ac:dyDescent="0.2">
      <c r="A32" s="798">
        <v>6</v>
      </c>
      <c r="B32" s="633"/>
      <c r="C32" s="633"/>
      <c r="D32" s="633"/>
      <c r="E32" s="633"/>
      <c r="F32" s="633"/>
      <c r="G32" s="633"/>
      <c r="H32" s="633"/>
      <c r="I32" s="633"/>
      <c r="J32" s="633"/>
      <c r="K32" s="633"/>
      <c r="L32" s="633"/>
      <c r="M32" s="633"/>
      <c r="N32" s="633"/>
      <c r="O32" s="773">
        <f t="shared" si="3"/>
        <v>0</v>
      </c>
      <c r="P32" s="633"/>
      <c r="Q32" s="633"/>
      <c r="R32" s="633"/>
      <c r="S32" s="633"/>
      <c r="T32" s="633"/>
      <c r="U32" s="633"/>
      <c r="V32" s="633"/>
      <c r="W32" s="773">
        <f t="shared" si="4"/>
        <v>0</v>
      </c>
      <c r="X32" s="633"/>
      <c r="Y32" s="633"/>
      <c r="Z32" s="633"/>
    </row>
    <row r="33" spans="1:26" ht="12" x14ac:dyDescent="0.2">
      <c r="A33" s="798">
        <v>7</v>
      </c>
      <c r="B33" s="633"/>
      <c r="C33" s="633"/>
      <c r="D33" s="633"/>
      <c r="E33" s="633"/>
      <c r="F33" s="633"/>
      <c r="G33" s="633"/>
      <c r="H33" s="633"/>
      <c r="I33" s="633"/>
      <c r="J33" s="633"/>
      <c r="K33" s="633"/>
      <c r="L33" s="633"/>
      <c r="M33" s="633"/>
      <c r="N33" s="633"/>
      <c r="O33" s="773">
        <f t="shared" si="3"/>
        <v>0</v>
      </c>
      <c r="P33" s="633"/>
      <c r="Q33" s="633"/>
      <c r="R33" s="633"/>
      <c r="S33" s="633"/>
      <c r="T33" s="633"/>
      <c r="U33" s="633"/>
      <c r="V33" s="633"/>
      <c r="W33" s="773">
        <f t="shared" si="4"/>
        <v>0</v>
      </c>
      <c r="X33" s="633"/>
      <c r="Y33" s="633"/>
      <c r="Z33" s="633"/>
    </row>
    <row r="34" spans="1:26" ht="12" x14ac:dyDescent="0.2">
      <c r="A34" s="798">
        <v>8</v>
      </c>
      <c r="B34" s="633"/>
      <c r="C34" s="633"/>
      <c r="D34" s="633"/>
      <c r="E34" s="633"/>
      <c r="F34" s="633"/>
      <c r="G34" s="633"/>
      <c r="H34" s="633"/>
      <c r="I34" s="633"/>
      <c r="J34" s="633"/>
      <c r="K34" s="633"/>
      <c r="L34" s="633"/>
      <c r="M34" s="633"/>
      <c r="N34" s="633"/>
      <c r="O34" s="773">
        <f t="shared" si="3"/>
        <v>0</v>
      </c>
      <c r="P34" s="633"/>
      <c r="Q34" s="633"/>
      <c r="R34" s="633"/>
      <c r="S34" s="633"/>
      <c r="T34" s="633"/>
      <c r="U34" s="633"/>
      <c r="V34" s="633"/>
      <c r="W34" s="773">
        <f t="shared" si="4"/>
        <v>0</v>
      </c>
      <c r="X34" s="633"/>
      <c r="Y34" s="633"/>
      <c r="Z34" s="633"/>
    </row>
    <row r="35" spans="1:26" ht="12" x14ac:dyDescent="0.2">
      <c r="A35" s="798">
        <v>9</v>
      </c>
      <c r="B35" s="633"/>
      <c r="C35" s="633"/>
      <c r="D35" s="633"/>
      <c r="E35" s="633"/>
      <c r="F35" s="633"/>
      <c r="G35" s="633"/>
      <c r="H35" s="633"/>
      <c r="I35" s="633"/>
      <c r="J35" s="633"/>
      <c r="K35" s="633"/>
      <c r="L35" s="633"/>
      <c r="M35" s="633"/>
      <c r="N35" s="633"/>
      <c r="O35" s="773">
        <f t="shared" si="3"/>
        <v>0</v>
      </c>
      <c r="P35" s="633"/>
      <c r="Q35" s="633"/>
      <c r="R35" s="633"/>
      <c r="S35" s="633"/>
      <c r="T35" s="633"/>
      <c r="U35" s="633"/>
      <c r="V35" s="633"/>
      <c r="W35" s="773">
        <f t="shared" si="4"/>
        <v>0</v>
      </c>
      <c r="X35" s="633"/>
      <c r="Y35" s="633"/>
      <c r="Z35" s="633"/>
    </row>
    <row r="36" spans="1:26" ht="12" x14ac:dyDescent="0.2">
      <c r="A36" s="798">
        <v>10</v>
      </c>
      <c r="B36" s="633"/>
      <c r="C36" s="633"/>
      <c r="D36" s="633"/>
      <c r="E36" s="633"/>
      <c r="F36" s="633"/>
      <c r="G36" s="633"/>
      <c r="H36" s="633"/>
      <c r="I36" s="633"/>
      <c r="J36" s="633"/>
      <c r="K36" s="633"/>
      <c r="L36" s="633"/>
      <c r="M36" s="633"/>
      <c r="N36" s="633"/>
      <c r="O36" s="773">
        <f t="shared" si="3"/>
        <v>0</v>
      </c>
      <c r="P36" s="633"/>
      <c r="Q36" s="633"/>
      <c r="R36" s="633"/>
      <c r="S36" s="633"/>
      <c r="T36" s="633"/>
      <c r="U36" s="633"/>
      <c r="V36" s="633"/>
      <c r="W36" s="773">
        <f t="shared" si="4"/>
        <v>0</v>
      </c>
      <c r="X36" s="633"/>
      <c r="Y36" s="633"/>
      <c r="Z36" s="633"/>
    </row>
    <row r="37" spans="1:26" ht="12" x14ac:dyDescent="0.2">
      <c r="A37" s="798">
        <v>11</v>
      </c>
      <c r="B37" s="633"/>
      <c r="C37" s="633"/>
      <c r="D37" s="633"/>
      <c r="E37" s="633"/>
      <c r="F37" s="633"/>
      <c r="G37" s="633"/>
      <c r="H37" s="633"/>
      <c r="I37" s="633"/>
      <c r="J37" s="633"/>
      <c r="K37" s="633"/>
      <c r="L37" s="633"/>
      <c r="M37" s="633"/>
      <c r="N37" s="633"/>
      <c r="O37" s="773">
        <f t="shared" si="3"/>
        <v>0</v>
      </c>
      <c r="P37" s="633"/>
      <c r="Q37" s="633"/>
      <c r="R37" s="633"/>
      <c r="S37" s="633"/>
      <c r="T37" s="633"/>
      <c r="U37" s="633"/>
      <c r="V37" s="633"/>
      <c r="W37" s="773">
        <f t="shared" si="4"/>
        <v>0</v>
      </c>
      <c r="X37" s="633"/>
      <c r="Y37" s="633"/>
      <c r="Z37" s="633"/>
    </row>
    <row r="38" spans="1:26" ht="12" x14ac:dyDescent="0.2">
      <c r="A38" s="798">
        <v>12</v>
      </c>
      <c r="B38" s="633"/>
      <c r="C38" s="633"/>
      <c r="D38" s="633"/>
      <c r="E38" s="633"/>
      <c r="F38" s="633"/>
      <c r="G38" s="633"/>
      <c r="H38" s="633"/>
      <c r="I38" s="633"/>
      <c r="J38" s="633"/>
      <c r="K38" s="633"/>
      <c r="L38" s="633"/>
      <c r="M38" s="633"/>
      <c r="N38" s="633"/>
      <c r="O38" s="773">
        <f t="shared" si="3"/>
        <v>0</v>
      </c>
      <c r="P38" s="633"/>
      <c r="Q38" s="633"/>
      <c r="R38" s="633"/>
      <c r="S38" s="633"/>
      <c r="T38" s="633"/>
      <c r="U38" s="633"/>
      <c r="V38" s="633"/>
      <c r="W38" s="773">
        <f t="shared" si="4"/>
        <v>0</v>
      </c>
      <c r="X38" s="633"/>
      <c r="Y38" s="633"/>
      <c r="Z38" s="633"/>
    </row>
    <row r="39" spans="1:26" ht="12" x14ac:dyDescent="0.2">
      <c r="A39" s="798">
        <v>13</v>
      </c>
      <c r="B39" s="633"/>
      <c r="C39" s="633"/>
      <c r="D39" s="633"/>
      <c r="E39" s="633"/>
      <c r="F39" s="633"/>
      <c r="G39" s="633"/>
      <c r="H39" s="633"/>
      <c r="I39" s="633"/>
      <c r="J39" s="633"/>
      <c r="K39" s="633"/>
      <c r="L39" s="633"/>
      <c r="M39" s="633"/>
      <c r="N39" s="633"/>
      <c r="O39" s="773">
        <f t="shared" si="3"/>
        <v>0</v>
      </c>
      <c r="P39" s="633"/>
      <c r="Q39" s="633"/>
      <c r="R39" s="633"/>
      <c r="S39" s="633"/>
      <c r="T39" s="633"/>
      <c r="U39" s="633"/>
      <c r="V39" s="633"/>
      <c r="W39" s="773">
        <f t="shared" si="4"/>
        <v>0</v>
      </c>
      <c r="X39" s="633"/>
      <c r="Y39" s="633"/>
      <c r="Z39" s="633"/>
    </row>
    <row r="40" spans="1:26" ht="12" x14ac:dyDescent="0.2">
      <c r="A40" s="798">
        <v>14</v>
      </c>
      <c r="B40" s="633"/>
      <c r="C40" s="633"/>
      <c r="D40" s="633"/>
      <c r="E40" s="633"/>
      <c r="F40" s="633"/>
      <c r="G40" s="633"/>
      <c r="H40" s="633"/>
      <c r="I40" s="633"/>
      <c r="J40" s="633"/>
      <c r="K40" s="633"/>
      <c r="L40" s="633"/>
      <c r="M40" s="633"/>
      <c r="N40" s="633"/>
      <c r="O40" s="773">
        <f t="shared" si="3"/>
        <v>0</v>
      </c>
      <c r="P40" s="633"/>
      <c r="Q40" s="633"/>
      <c r="R40" s="633"/>
      <c r="S40" s="633"/>
      <c r="T40" s="633"/>
      <c r="U40" s="633"/>
      <c r="V40" s="633"/>
      <c r="W40" s="773">
        <f t="shared" si="4"/>
        <v>0</v>
      </c>
      <c r="X40" s="633"/>
      <c r="Y40" s="633"/>
      <c r="Z40" s="633"/>
    </row>
    <row r="41" spans="1:26" ht="12" x14ac:dyDescent="0.2">
      <c r="A41" s="798">
        <v>15</v>
      </c>
      <c r="B41" s="633"/>
      <c r="C41" s="633"/>
      <c r="D41" s="633"/>
      <c r="E41" s="633"/>
      <c r="F41" s="633"/>
      <c r="G41" s="633"/>
      <c r="H41" s="633"/>
      <c r="I41" s="633"/>
      <c r="J41" s="633"/>
      <c r="K41" s="633"/>
      <c r="L41" s="633"/>
      <c r="M41" s="633"/>
      <c r="N41" s="633"/>
      <c r="O41" s="773">
        <f t="shared" si="3"/>
        <v>0</v>
      </c>
      <c r="P41" s="633"/>
      <c r="Q41" s="633"/>
      <c r="R41" s="633"/>
      <c r="S41" s="633"/>
      <c r="T41" s="633"/>
      <c r="U41" s="633"/>
      <c r="V41" s="633"/>
      <c r="W41" s="773">
        <f t="shared" si="4"/>
        <v>0</v>
      </c>
      <c r="X41" s="633"/>
      <c r="Y41" s="633"/>
      <c r="Z41" s="633"/>
    </row>
    <row r="42" spans="1:26" ht="12.75" customHeight="1" x14ac:dyDescent="0.2">
      <c r="A42" s="1317" t="s">
        <v>502</v>
      </c>
      <c r="B42" s="1318"/>
      <c r="C42" s="1318"/>
      <c r="D42" s="1319"/>
      <c r="E42" s="605"/>
      <c r="F42" s="605"/>
      <c r="G42" s="605"/>
      <c r="H42" s="605"/>
      <c r="I42" s="605"/>
      <c r="J42" s="605"/>
      <c r="K42" s="605"/>
      <c r="L42" s="605"/>
      <c r="M42" s="605"/>
      <c r="N42" s="605"/>
      <c r="O42" s="773">
        <f t="shared" si="3"/>
        <v>0</v>
      </c>
      <c r="P42" s="605"/>
      <c r="Q42" s="605"/>
      <c r="R42" s="605"/>
      <c r="S42" s="605"/>
      <c r="T42" s="605"/>
      <c r="U42" s="605"/>
      <c r="V42" s="605"/>
      <c r="W42" s="773">
        <f t="shared" si="4"/>
        <v>0</v>
      </c>
      <c r="X42" s="605"/>
      <c r="Y42" s="605"/>
      <c r="Z42" s="605"/>
    </row>
    <row r="43" spans="1:26" ht="14.25" customHeight="1" x14ac:dyDescent="0.2">
      <c r="A43" s="1314" t="s">
        <v>253</v>
      </c>
      <c r="B43" s="1315"/>
      <c r="C43" s="757"/>
      <c r="D43" s="757"/>
      <c r="E43" s="773">
        <f t="shared" ref="E43:Z43" si="5">SUM(E27:E42)</f>
        <v>0</v>
      </c>
      <c r="F43" s="773">
        <f t="shared" si="5"/>
        <v>0</v>
      </c>
      <c r="G43" s="773">
        <f t="shared" si="5"/>
        <v>0</v>
      </c>
      <c r="H43" s="773">
        <f t="shared" si="5"/>
        <v>0</v>
      </c>
      <c r="I43" s="773">
        <f t="shared" si="5"/>
        <v>0</v>
      </c>
      <c r="J43" s="773">
        <f t="shared" si="5"/>
        <v>0</v>
      </c>
      <c r="K43" s="773">
        <f t="shared" si="5"/>
        <v>0</v>
      </c>
      <c r="L43" s="773">
        <f t="shared" si="5"/>
        <v>0</v>
      </c>
      <c r="M43" s="773">
        <f t="shared" si="5"/>
        <v>0</v>
      </c>
      <c r="N43" s="773">
        <f t="shared" si="5"/>
        <v>0</v>
      </c>
      <c r="O43" s="773">
        <f t="shared" si="5"/>
        <v>0</v>
      </c>
      <c r="P43" s="773">
        <f t="shared" si="5"/>
        <v>0</v>
      </c>
      <c r="Q43" s="773">
        <f t="shared" si="5"/>
        <v>0</v>
      </c>
      <c r="R43" s="773">
        <f t="shared" si="5"/>
        <v>0</v>
      </c>
      <c r="S43" s="773">
        <f t="shared" si="5"/>
        <v>0</v>
      </c>
      <c r="T43" s="773">
        <f t="shared" si="5"/>
        <v>0</v>
      </c>
      <c r="U43" s="773">
        <f t="shared" si="5"/>
        <v>0</v>
      </c>
      <c r="V43" s="773">
        <f t="shared" si="5"/>
        <v>0</v>
      </c>
      <c r="W43" s="773">
        <f t="shared" si="5"/>
        <v>0</v>
      </c>
      <c r="X43" s="773">
        <f t="shared" si="5"/>
        <v>0</v>
      </c>
      <c r="Y43" s="773">
        <f t="shared" si="5"/>
        <v>0</v>
      </c>
      <c r="Z43" s="773">
        <f t="shared" si="5"/>
        <v>0</v>
      </c>
    </row>
    <row r="44" spans="1:26" x14ac:dyDescent="0.2">
      <c r="A44" s="161"/>
      <c r="B44" s="162"/>
      <c r="C44" s="162"/>
      <c r="D44" s="162"/>
      <c r="E44" s="162"/>
      <c r="F44" s="162"/>
      <c r="G44" s="160"/>
      <c r="H44" s="160"/>
      <c r="I44" s="160"/>
      <c r="J44" s="160"/>
      <c r="K44" s="160"/>
      <c r="L44" s="160"/>
    </row>
    <row r="161" spans="1:1" ht="12.75" hidden="1" x14ac:dyDescent="0.2">
      <c r="A161" s="18" t="s">
        <v>471</v>
      </c>
    </row>
    <row r="162" spans="1:1" ht="12.75" hidden="1" x14ac:dyDescent="0.2">
      <c r="A162" s="18" t="s">
        <v>472</v>
      </c>
    </row>
    <row r="163" spans="1:1" ht="12.75" hidden="1" x14ac:dyDescent="0.2">
      <c r="A163" s="18" t="s">
        <v>473</v>
      </c>
    </row>
    <row r="164" spans="1:1" ht="12.75" hidden="1" x14ac:dyDescent="0.2">
      <c r="A164" s="18" t="s">
        <v>474</v>
      </c>
    </row>
    <row r="165" spans="1:1" ht="12.75" hidden="1" x14ac:dyDescent="0.2">
      <c r="A165" s="18" t="s">
        <v>475</v>
      </c>
    </row>
    <row r="166" spans="1:1" ht="12.75" hidden="1" x14ac:dyDescent="0.2">
      <c r="A166" s="18" t="s">
        <v>476</v>
      </c>
    </row>
    <row r="167" spans="1:1" ht="12.75" hidden="1" x14ac:dyDescent="0.2">
      <c r="A167" s="18" t="s">
        <v>477</v>
      </c>
    </row>
    <row r="168" spans="1:1" ht="12.75" hidden="1" x14ac:dyDescent="0.2">
      <c r="A168" s="18" t="s">
        <v>478</v>
      </c>
    </row>
    <row r="169" spans="1:1" ht="12.75" hidden="1" x14ac:dyDescent="0.2">
      <c r="A169" s="18" t="s">
        <v>479</v>
      </c>
    </row>
    <row r="170" spans="1:1" ht="12.75" hidden="1" x14ac:dyDescent="0.2">
      <c r="A170" s="18" t="s">
        <v>480</v>
      </c>
    </row>
    <row r="171" spans="1:1" ht="12.75" hidden="1" x14ac:dyDescent="0.2">
      <c r="A171" s="18" t="s">
        <v>481</v>
      </c>
    </row>
    <row r="172" spans="1:1" ht="12.75" hidden="1" x14ac:dyDescent="0.2">
      <c r="A172" s="18" t="s">
        <v>482</v>
      </c>
    </row>
    <row r="173" spans="1:1" ht="12.75" hidden="1" x14ac:dyDescent="0.2">
      <c r="A173" s="18" t="s">
        <v>483</v>
      </c>
    </row>
    <row r="174" spans="1:1" ht="12.75" hidden="1" x14ac:dyDescent="0.2">
      <c r="A174" s="18" t="s">
        <v>878</v>
      </c>
    </row>
    <row r="175" spans="1:1" ht="12.75" hidden="1" x14ac:dyDescent="0.2">
      <c r="A175" s="18" t="s">
        <v>485</v>
      </c>
    </row>
    <row r="176" spans="1:1" ht="12.75" hidden="1" x14ac:dyDescent="0.2">
      <c r="A176" s="18" t="s">
        <v>484</v>
      </c>
    </row>
    <row r="177" spans="1:1" ht="12.75" hidden="1" x14ac:dyDescent="0.2">
      <c r="A177" s="18" t="s">
        <v>1086</v>
      </c>
    </row>
    <row r="178" spans="1:1" ht="12.75" hidden="1" x14ac:dyDescent="0.2">
      <c r="A178" s="18" t="s">
        <v>1087</v>
      </c>
    </row>
    <row r="179" spans="1:1" ht="12.75" hidden="1" x14ac:dyDescent="0.2">
      <c r="A179" s="18" t="s">
        <v>1088</v>
      </c>
    </row>
    <row r="180" spans="1:1" ht="12.75" hidden="1" x14ac:dyDescent="0.2">
      <c r="A180" s="18" t="s">
        <v>1089</v>
      </c>
    </row>
    <row r="181" spans="1:1" ht="12.75" hidden="1" x14ac:dyDescent="0.2">
      <c r="A181" s="18" t="s">
        <v>1090</v>
      </c>
    </row>
    <row r="182" spans="1:1" ht="12.75" hidden="1" x14ac:dyDescent="0.2">
      <c r="A182" s="18" t="s">
        <v>1091</v>
      </c>
    </row>
    <row r="183" spans="1:1" ht="12.75" hidden="1" x14ac:dyDescent="0.2">
      <c r="A183" s="18" t="s">
        <v>1092</v>
      </c>
    </row>
    <row r="184" spans="1:1" ht="12.75" hidden="1" x14ac:dyDescent="0.2">
      <c r="A184" s="18" t="s">
        <v>1093</v>
      </c>
    </row>
    <row r="185" spans="1:1" ht="12.75" hidden="1" x14ac:dyDescent="0.2">
      <c r="A185" s="18" t="s">
        <v>1094</v>
      </c>
    </row>
    <row r="186" spans="1:1" ht="12.75" hidden="1" x14ac:dyDescent="0.2">
      <c r="A186" s="18" t="s">
        <v>1095</v>
      </c>
    </row>
    <row r="187" spans="1:1" ht="12.75" hidden="1" x14ac:dyDescent="0.2">
      <c r="A187" s="18" t="s">
        <v>1096</v>
      </c>
    </row>
    <row r="188" spans="1:1" ht="12.75" hidden="1" x14ac:dyDescent="0.2">
      <c r="A188" s="18" t="s">
        <v>1097</v>
      </c>
    </row>
    <row r="189" spans="1:1" ht="12.75" hidden="1" x14ac:dyDescent="0.2">
      <c r="A189" s="18" t="s">
        <v>1098</v>
      </c>
    </row>
    <row r="190" spans="1:1" ht="12.75" hidden="1" x14ac:dyDescent="0.2">
      <c r="A190" s="18" t="s">
        <v>1099</v>
      </c>
    </row>
    <row r="191" spans="1:1" ht="12.75" hidden="1" x14ac:dyDescent="0.2">
      <c r="A191" s="18" t="s">
        <v>1100</v>
      </c>
    </row>
    <row r="192" spans="1:1" ht="12.75" hidden="1" x14ac:dyDescent="0.2">
      <c r="A192" s="18" t="s">
        <v>1101</v>
      </c>
    </row>
    <row r="193" spans="1:1" ht="12.75" hidden="1" x14ac:dyDescent="0.2">
      <c r="A193" s="18" t="s">
        <v>1102</v>
      </c>
    </row>
    <row r="194" spans="1:1" ht="12.75" hidden="1" x14ac:dyDescent="0.2">
      <c r="A194" s="18" t="s">
        <v>1103</v>
      </c>
    </row>
    <row r="195" spans="1:1" ht="12.75" hidden="1" x14ac:dyDescent="0.2">
      <c r="A195" s="18" t="s">
        <v>1104</v>
      </c>
    </row>
    <row r="196" spans="1:1" ht="12.75" hidden="1" x14ac:dyDescent="0.2">
      <c r="A196" s="18" t="s">
        <v>1105</v>
      </c>
    </row>
    <row r="197" spans="1:1" ht="12.75" hidden="1" x14ac:dyDescent="0.2">
      <c r="A197" s="18" t="s">
        <v>1106</v>
      </c>
    </row>
    <row r="198" spans="1:1" ht="12.75" hidden="1" x14ac:dyDescent="0.2">
      <c r="A198" s="18" t="s">
        <v>1107</v>
      </c>
    </row>
    <row r="199" spans="1:1" ht="12.75" hidden="1" x14ac:dyDescent="0.2">
      <c r="A199" s="18" t="s">
        <v>1108</v>
      </c>
    </row>
    <row r="200" spans="1:1" ht="12.75" hidden="1" x14ac:dyDescent="0.2">
      <c r="A200" s="18" t="s">
        <v>1109</v>
      </c>
    </row>
    <row r="201" spans="1:1" ht="12.75" hidden="1" x14ac:dyDescent="0.2">
      <c r="A201" s="18" t="s">
        <v>1110</v>
      </c>
    </row>
    <row r="202" spans="1:1" ht="12.75" hidden="1" x14ac:dyDescent="0.2">
      <c r="A202" s="18" t="s">
        <v>1111</v>
      </c>
    </row>
    <row r="203" spans="1:1" ht="12.75" hidden="1" x14ac:dyDescent="0.2">
      <c r="A203" s="18" t="s">
        <v>1112</v>
      </c>
    </row>
    <row r="204" spans="1:1" ht="12.75" hidden="1" x14ac:dyDescent="0.2">
      <c r="A204" s="18" t="s">
        <v>1113</v>
      </c>
    </row>
    <row r="205" spans="1:1" ht="12.75" hidden="1" x14ac:dyDescent="0.2">
      <c r="A205" s="18" t="s">
        <v>1114</v>
      </c>
    </row>
    <row r="206" spans="1:1" ht="12.75" hidden="1" x14ac:dyDescent="0.2">
      <c r="A206" s="18" t="s">
        <v>1115</v>
      </c>
    </row>
    <row r="207" spans="1:1" ht="12.75" hidden="1" x14ac:dyDescent="0.2">
      <c r="A207" s="18" t="s">
        <v>1116</v>
      </c>
    </row>
    <row r="208" spans="1:1" ht="12.75" hidden="1" x14ac:dyDescent="0.2">
      <c r="A208" s="18" t="s">
        <v>1117</v>
      </c>
    </row>
    <row r="209" spans="1:1" ht="12.75" hidden="1" x14ac:dyDescent="0.2">
      <c r="A209" s="18" t="s">
        <v>1118</v>
      </c>
    </row>
    <row r="210" spans="1:1" ht="12.75" hidden="1" x14ac:dyDescent="0.2">
      <c r="A210" s="18" t="s">
        <v>1119</v>
      </c>
    </row>
    <row r="211" spans="1:1" ht="12.75" hidden="1" x14ac:dyDescent="0.2">
      <c r="A211" s="18" t="s">
        <v>1120</v>
      </c>
    </row>
    <row r="212" spans="1:1" ht="12.75" hidden="1" x14ac:dyDescent="0.2">
      <c r="A212" s="18" t="s">
        <v>1121</v>
      </c>
    </row>
    <row r="213" spans="1:1" ht="12.75" hidden="1" x14ac:dyDescent="0.2">
      <c r="A213" s="18" t="s">
        <v>1122</v>
      </c>
    </row>
    <row r="214" spans="1:1" ht="12.75" hidden="1" x14ac:dyDescent="0.2">
      <c r="A214" s="18" t="s">
        <v>1123</v>
      </c>
    </row>
    <row r="215" spans="1:1" ht="12.75" hidden="1" x14ac:dyDescent="0.2">
      <c r="A215" s="18" t="s">
        <v>1124</v>
      </c>
    </row>
    <row r="216" spans="1:1" ht="12.75" hidden="1" x14ac:dyDescent="0.2">
      <c r="A216" s="18" t="s">
        <v>1125</v>
      </c>
    </row>
    <row r="217" spans="1:1" ht="12.75" hidden="1" x14ac:dyDescent="0.2">
      <c r="A217" s="18" t="s">
        <v>1126</v>
      </c>
    </row>
    <row r="218" spans="1:1" ht="12.75" hidden="1" x14ac:dyDescent="0.2">
      <c r="A218" s="18" t="s">
        <v>1127</v>
      </c>
    </row>
    <row r="219" spans="1:1" ht="12.75" hidden="1" x14ac:dyDescent="0.2">
      <c r="A219" s="18" t="s">
        <v>1128</v>
      </c>
    </row>
    <row r="220" spans="1:1" ht="12.75" hidden="1" x14ac:dyDescent="0.2">
      <c r="A220" s="18" t="s">
        <v>1129</v>
      </c>
    </row>
    <row r="221" spans="1:1" ht="12.75" hidden="1" x14ac:dyDescent="0.2">
      <c r="A221" s="18" t="s">
        <v>1130</v>
      </c>
    </row>
    <row r="222" spans="1:1" ht="12.75" hidden="1" x14ac:dyDescent="0.2">
      <c r="A222" s="18" t="s">
        <v>557</v>
      </c>
    </row>
    <row r="223" spans="1:1" ht="12.75" hidden="1" x14ac:dyDescent="0.2">
      <c r="A223" s="18" t="s">
        <v>558</v>
      </c>
    </row>
    <row r="224" spans="1:1" ht="12.75" hidden="1" x14ac:dyDescent="0.2">
      <c r="A224" s="18" t="s">
        <v>559</v>
      </c>
    </row>
    <row r="225" spans="1:1" ht="12.75" hidden="1" x14ac:dyDescent="0.2">
      <c r="A225" s="18" t="s">
        <v>560</v>
      </c>
    </row>
    <row r="226" spans="1:1" ht="12.75" hidden="1" x14ac:dyDescent="0.2">
      <c r="A226" s="18" t="s">
        <v>561</v>
      </c>
    </row>
    <row r="227" spans="1:1" ht="12.75" hidden="1" x14ac:dyDescent="0.2">
      <c r="A227" s="18" t="s">
        <v>562</v>
      </c>
    </row>
    <row r="228" spans="1:1" ht="12.75" hidden="1" x14ac:dyDescent="0.2">
      <c r="A228" s="18" t="s">
        <v>563</v>
      </c>
    </row>
    <row r="229" spans="1:1" ht="12.75" hidden="1" x14ac:dyDescent="0.2">
      <c r="A229" s="18" t="s">
        <v>564</v>
      </c>
    </row>
    <row r="230" spans="1:1" ht="12.75" hidden="1" x14ac:dyDescent="0.2">
      <c r="A230" s="18" t="s">
        <v>565</v>
      </c>
    </row>
    <row r="231" spans="1:1" ht="12.75" hidden="1" x14ac:dyDescent="0.2">
      <c r="A231" s="18" t="s">
        <v>1131</v>
      </c>
    </row>
    <row r="232" spans="1:1" ht="12.75" hidden="1" x14ac:dyDescent="0.2">
      <c r="A232" s="18" t="s">
        <v>1132</v>
      </c>
    </row>
    <row r="233" spans="1:1" ht="12.75" hidden="1" x14ac:dyDescent="0.2">
      <c r="A233" s="18" t="s">
        <v>1133</v>
      </c>
    </row>
    <row r="234" spans="1:1" ht="12.75" hidden="1" x14ac:dyDescent="0.2">
      <c r="A234" s="18" t="s">
        <v>1134</v>
      </c>
    </row>
    <row r="235" spans="1:1" ht="12.75" hidden="1" x14ac:dyDescent="0.2">
      <c r="A235" s="18" t="s">
        <v>1135</v>
      </c>
    </row>
    <row r="236" spans="1:1" ht="12.75" hidden="1" x14ac:dyDescent="0.2">
      <c r="A236" s="18" t="s">
        <v>1136</v>
      </c>
    </row>
    <row r="237" spans="1:1" ht="12.75" hidden="1" x14ac:dyDescent="0.2">
      <c r="A237" s="18" t="s">
        <v>1137</v>
      </c>
    </row>
    <row r="238" spans="1:1" ht="12.75" hidden="1" x14ac:dyDescent="0.2">
      <c r="A238" s="18" t="s">
        <v>1138</v>
      </c>
    </row>
    <row r="239" spans="1:1" ht="12.75" hidden="1" x14ac:dyDescent="0.2">
      <c r="A239" s="18" t="s">
        <v>1139</v>
      </c>
    </row>
    <row r="240" spans="1:1" ht="12.75" hidden="1" x14ac:dyDescent="0.2">
      <c r="A240" s="18" t="s">
        <v>1140</v>
      </c>
    </row>
    <row r="241" spans="1:1" ht="12.75" hidden="1" x14ac:dyDescent="0.2">
      <c r="A241" s="18" t="s">
        <v>1141</v>
      </c>
    </row>
    <row r="242" spans="1:1" ht="12.75" hidden="1" x14ac:dyDescent="0.2">
      <c r="A242" s="18" t="s">
        <v>1142</v>
      </c>
    </row>
    <row r="243" spans="1:1" ht="12.75" hidden="1" x14ac:dyDescent="0.2">
      <c r="A243" s="18" t="s">
        <v>1143</v>
      </c>
    </row>
    <row r="244" spans="1:1" ht="12.75" hidden="1" x14ac:dyDescent="0.2">
      <c r="A244" s="18" t="s">
        <v>1144</v>
      </c>
    </row>
    <row r="245" spans="1:1" ht="12.75" hidden="1" x14ac:dyDescent="0.2">
      <c r="A245" s="18" t="s">
        <v>1145</v>
      </c>
    </row>
    <row r="246" spans="1:1" ht="12.75" hidden="1" x14ac:dyDescent="0.2">
      <c r="A246" s="18" t="s">
        <v>1146</v>
      </c>
    </row>
    <row r="247" spans="1:1" ht="12.75" hidden="1" x14ac:dyDescent="0.2">
      <c r="A247" s="18" t="s">
        <v>566</v>
      </c>
    </row>
    <row r="248" spans="1:1" ht="12.75" hidden="1" x14ac:dyDescent="0.2">
      <c r="A248" s="18" t="s">
        <v>488</v>
      </c>
    </row>
    <row r="249" spans="1:1" ht="12.75" hidden="1" x14ac:dyDescent="0.2">
      <c r="A249" s="18" t="s">
        <v>489</v>
      </c>
    </row>
    <row r="250" spans="1:1" ht="12.75" hidden="1" x14ac:dyDescent="0.2">
      <c r="A250" s="18" t="s">
        <v>487</v>
      </c>
    </row>
    <row r="251" spans="1:1" ht="12.75" hidden="1" x14ac:dyDescent="0.2">
      <c r="A251" s="18" t="s">
        <v>567</v>
      </c>
    </row>
    <row r="252" spans="1:1" ht="12.75" hidden="1" x14ac:dyDescent="0.2">
      <c r="A252" s="18" t="s">
        <v>490</v>
      </c>
    </row>
    <row r="253" spans="1:1" ht="12.75" hidden="1" x14ac:dyDescent="0.2">
      <c r="A253" s="18" t="s">
        <v>491</v>
      </c>
    </row>
    <row r="254" spans="1:1" ht="12.75" hidden="1" x14ac:dyDescent="0.2">
      <c r="A254" s="18" t="s">
        <v>1147</v>
      </c>
    </row>
    <row r="255" spans="1:1" ht="12.75" hidden="1" x14ac:dyDescent="0.2">
      <c r="A255" s="18" t="s">
        <v>1148</v>
      </c>
    </row>
    <row r="256" spans="1:1" ht="12.75" hidden="1" x14ac:dyDescent="0.2">
      <c r="A256" s="18" t="s">
        <v>492</v>
      </c>
    </row>
    <row r="257" spans="1:1" ht="12.75" hidden="1" x14ac:dyDescent="0.2">
      <c r="A257" s="18" t="s">
        <v>493</v>
      </c>
    </row>
    <row r="258" spans="1:1" ht="12.75" hidden="1" x14ac:dyDescent="0.2">
      <c r="A258" s="18" t="s">
        <v>494</v>
      </c>
    </row>
    <row r="259" spans="1:1" ht="12.75" hidden="1" x14ac:dyDescent="0.2">
      <c r="A259" s="18" t="s">
        <v>495</v>
      </c>
    </row>
    <row r="260" spans="1:1" ht="12.75" hidden="1" x14ac:dyDescent="0.2">
      <c r="A260" s="18" t="s">
        <v>496</v>
      </c>
    </row>
    <row r="261" spans="1:1" ht="12.75" hidden="1" x14ac:dyDescent="0.2">
      <c r="A261" s="18" t="s">
        <v>1149</v>
      </c>
    </row>
    <row r="262" spans="1:1" ht="12.75" hidden="1" x14ac:dyDescent="0.2">
      <c r="A262" s="18" t="s">
        <v>1150</v>
      </c>
    </row>
    <row r="263" spans="1:1" ht="12.75" hidden="1" x14ac:dyDescent="0.2">
      <c r="A263" s="18" t="s">
        <v>1151</v>
      </c>
    </row>
    <row r="264" spans="1:1" ht="12.75" hidden="1" x14ac:dyDescent="0.2">
      <c r="A264" s="18" t="s">
        <v>1528</v>
      </c>
    </row>
    <row r="265" spans="1:1" ht="12.75" hidden="1" x14ac:dyDescent="0.2">
      <c r="A265" s="18" t="s">
        <v>1152</v>
      </c>
    </row>
    <row r="266" spans="1:1" ht="12.75" hidden="1" x14ac:dyDescent="0.2">
      <c r="A266" s="18" t="s">
        <v>1153</v>
      </c>
    </row>
    <row r="267" spans="1:1" ht="12.75" hidden="1" x14ac:dyDescent="0.2">
      <c r="A267" s="18" t="s">
        <v>1154</v>
      </c>
    </row>
    <row r="268" spans="1:1" ht="12.75" hidden="1" x14ac:dyDescent="0.2">
      <c r="A268" s="18" t="s">
        <v>1155</v>
      </c>
    </row>
    <row r="269" spans="1:1" ht="12.75" hidden="1" x14ac:dyDescent="0.2">
      <c r="A269" s="18" t="s">
        <v>1156</v>
      </c>
    </row>
    <row r="270" spans="1:1" ht="12.75" hidden="1" x14ac:dyDescent="0.2">
      <c r="A270" s="18" t="s">
        <v>756</v>
      </c>
    </row>
    <row r="271" spans="1:1" ht="12.75" hidden="1" x14ac:dyDescent="0.2">
      <c r="A271" s="18" t="s">
        <v>497</v>
      </c>
    </row>
    <row r="272" spans="1:1" ht="12.75" hidden="1" x14ac:dyDescent="0.2">
      <c r="A272" s="18" t="s">
        <v>498</v>
      </c>
    </row>
    <row r="273" spans="1:1" ht="12.75" hidden="1" x14ac:dyDescent="0.2">
      <c r="A273" s="18" t="s">
        <v>499</v>
      </c>
    </row>
    <row r="274" spans="1:1" ht="12.75" hidden="1" x14ac:dyDescent="0.2">
      <c r="A274" s="18" t="s">
        <v>757</v>
      </c>
    </row>
    <row r="275" spans="1:1" ht="12.75" hidden="1" x14ac:dyDescent="0.2">
      <c r="A275" s="18" t="s">
        <v>758</v>
      </c>
    </row>
    <row r="276" spans="1:1" ht="12.75" hidden="1" x14ac:dyDescent="0.2">
      <c r="A276" s="18" t="s">
        <v>1157</v>
      </c>
    </row>
    <row r="277" spans="1:1" ht="12.75" hidden="1" x14ac:dyDescent="0.2">
      <c r="A277" s="18" t="s">
        <v>500</v>
      </c>
    </row>
    <row r="278" spans="1:1" ht="12.75" hidden="1" x14ac:dyDescent="0.2">
      <c r="A278" s="18" t="s">
        <v>1158</v>
      </c>
    </row>
    <row r="279" spans="1:1" ht="12.75" hidden="1" x14ac:dyDescent="0.2">
      <c r="A279" s="18" t="s">
        <v>1159</v>
      </c>
    </row>
    <row r="280" spans="1:1" ht="12.75" hidden="1" x14ac:dyDescent="0.2">
      <c r="A280" s="18" t="s">
        <v>1160</v>
      </c>
    </row>
    <row r="281" spans="1:1" ht="12.75" hidden="1" x14ac:dyDescent="0.2">
      <c r="A281" s="18" t="s">
        <v>501</v>
      </c>
    </row>
    <row r="282" spans="1:1" ht="12.75" hidden="1" x14ac:dyDescent="0.2">
      <c r="A282" s="18" t="s">
        <v>1161</v>
      </c>
    </row>
    <row r="283" spans="1:1" ht="12.75" hidden="1" x14ac:dyDescent="0.2">
      <c r="A283" s="18" t="s">
        <v>1162</v>
      </c>
    </row>
    <row r="284" spans="1:1" ht="12.75" hidden="1" x14ac:dyDescent="0.2">
      <c r="A284" s="18" t="s">
        <v>759</v>
      </c>
    </row>
    <row r="285" spans="1:1" ht="12.75" hidden="1" x14ac:dyDescent="0.2">
      <c r="A285" s="18" t="s">
        <v>760</v>
      </c>
    </row>
    <row r="286" spans="1:1" ht="12.75" hidden="1" x14ac:dyDescent="0.2">
      <c r="A286" s="18" t="s">
        <v>1163</v>
      </c>
    </row>
    <row r="287" spans="1:1" ht="12.75" hidden="1" x14ac:dyDescent="0.2">
      <c r="A287" s="18" t="s">
        <v>1164</v>
      </c>
    </row>
    <row r="288" spans="1:1" ht="12.75" hidden="1" x14ac:dyDescent="0.2">
      <c r="A288" s="18" t="s">
        <v>1165</v>
      </c>
    </row>
    <row r="289" spans="1:1" ht="12.75" hidden="1" x14ac:dyDescent="0.2">
      <c r="A289" s="18" t="s">
        <v>1166</v>
      </c>
    </row>
    <row r="290" spans="1:1" ht="12.75" hidden="1" x14ac:dyDescent="0.2">
      <c r="A290" s="18" t="s">
        <v>1167</v>
      </c>
    </row>
    <row r="291" spans="1:1" ht="12.75" hidden="1" x14ac:dyDescent="0.2">
      <c r="A291" s="18" t="s">
        <v>1168</v>
      </c>
    </row>
    <row r="292" spans="1:1" ht="12.75" hidden="1" x14ac:dyDescent="0.2">
      <c r="A292" s="18" t="s">
        <v>1169</v>
      </c>
    </row>
    <row r="293" spans="1:1" ht="12.75" hidden="1" x14ac:dyDescent="0.2">
      <c r="A293" s="18" t="s">
        <v>1170</v>
      </c>
    </row>
    <row r="294" spans="1:1" ht="12.75" hidden="1" x14ac:dyDescent="0.2">
      <c r="A294" s="18" t="s">
        <v>1171</v>
      </c>
    </row>
    <row r="295" spans="1:1" ht="12.75" hidden="1" x14ac:dyDescent="0.2">
      <c r="A295" s="18" t="s">
        <v>1172</v>
      </c>
    </row>
    <row r="296" spans="1:1" ht="12.75" hidden="1" x14ac:dyDescent="0.2">
      <c r="A296" s="18" t="s">
        <v>1173</v>
      </c>
    </row>
    <row r="297" spans="1:1" ht="12.75" hidden="1" x14ac:dyDescent="0.2">
      <c r="A297" s="18" t="s">
        <v>1174</v>
      </c>
    </row>
    <row r="298" spans="1:1" ht="12.75" hidden="1" x14ac:dyDescent="0.2">
      <c r="A298" s="18" t="s">
        <v>1175</v>
      </c>
    </row>
    <row r="299" spans="1:1" ht="12.75" hidden="1" x14ac:dyDescent="0.2">
      <c r="A299" s="18" t="s">
        <v>1176</v>
      </c>
    </row>
    <row r="300" spans="1:1" ht="12.75" hidden="1" x14ac:dyDescent="0.2">
      <c r="A300" s="18" t="s">
        <v>1177</v>
      </c>
    </row>
    <row r="301" spans="1:1" ht="12.75" hidden="1" x14ac:dyDescent="0.2">
      <c r="A301" s="18" t="s">
        <v>1178</v>
      </c>
    </row>
    <row r="302" spans="1:1" ht="12.75" hidden="1" x14ac:dyDescent="0.2">
      <c r="A302" s="18" t="s">
        <v>850</v>
      </c>
    </row>
    <row r="303" spans="1:1" ht="12.75" hidden="1" x14ac:dyDescent="0.2">
      <c r="A303" s="18" t="s">
        <v>851</v>
      </c>
    </row>
    <row r="304" spans="1:1" ht="12.75" hidden="1" x14ac:dyDescent="0.2">
      <c r="A304" s="18" t="s">
        <v>852</v>
      </c>
    </row>
    <row r="305" spans="1:1" ht="12.75" hidden="1" x14ac:dyDescent="0.2">
      <c r="A305" s="18" t="s">
        <v>853</v>
      </c>
    </row>
    <row r="306" spans="1:1" ht="12.75" hidden="1" x14ac:dyDescent="0.2">
      <c r="A306" s="18" t="s">
        <v>1179</v>
      </c>
    </row>
    <row r="307" spans="1:1" ht="12.75" hidden="1" x14ac:dyDescent="0.2">
      <c r="A307" s="18" t="s">
        <v>1180</v>
      </c>
    </row>
    <row r="308" spans="1:1" ht="12.75" hidden="1" x14ac:dyDescent="0.2">
      <c r="A308" s="18" t="s">
        <v>1181</v>
      </c>
    </row>
    <row r="309" spans="1:1" ht="12.75" hidden="1" x14ac:dyDescent="0.2">
      <c r="A309" s="18" t="s">
        <v>1182</v>
      </c>
    </row>
    <row r="310" spans="1:1" ht="12.75" hidden="1" x14ac:dyDescent="0.2">
      <c r="A310" s="18" t="s">
        <v>1183</v>
      </c>
    </row>
    <row r="311" spans="1:1" ht="12.75" hidden="1" x14ac:dyDescent="0.2">
      <c r="A311" s="18" t="s">
        <v>1184</v>
      </c>
    </row>
    <row r="312" spans="1:1" ht="12.75" hidden="1" x14ac:dyDescent="0.2">
      <c r="A312" s="18" t="s">
        <v>1185</v>
      </c>
    </row>
    <row r="313" spans="1:1" ht="12.75" hidden="1" x14ac:dyDescent="0.2">
      <c r="A313" s="18" t="s">
        <v>1186</v>
      </c>
    </row>
    <row r="314" spans="1:1" ht="12.75" hidden="1" x14ac:dyDescent="0.2">
      <c r="A314" s="18" t="s">
        <v>1187</v>
      </c>
    </row>
    <row r="315" spans="1:1" ht="12.75" hidden="1" x14ac:dyDescent="0.2">
      <c r="A315" s="18" t="s">
        <v>523</v>
      </c>
    </row>
    <row r="316" spans="1:1" ht="12.75" hidden="1" x14ac:dyDescent="0.2">
      <c r="A316" s="18" t="s">
        <v>1188</v>
      </c>
    </row>
    <row r="317" spans="1:1" ht="12.75" hidden="1" x14ac:dyDescent="0.2">
      <c r="A317" s="18" t="s">
        <v>1189</v>
      </c>
    </row>
    <row r="318" spans="1:1" ht="12.75" hidden="1" x14ac:dyDescent="0.2">
      <c r="A318" s="18" t="s">
        <v>522</v>
      </c>
    </row>
    <row r="319" spans="1:1" ht="12.75" hidden="1" x14ac:dyDescent="0.2">
      <c r="A319" s="18" t="s">
        <v>1190</v>
      </c>
    </row>
    <row r="320" spans="1:1" ht="12.75" hidden="1" x14ac:dyDescent="0.2">
      <c r="A320" s="18" t="s">
        <v>1191</v>
      </c>
    </row>
    <row r="321" spans="1:1" ht="12.75" hidden="1" x14ac:dyDescent="0.2">
      <c r="A321" s="18" t="s">
        <v>1192</v>
      </c>
    </row>
    <row r="322" spans="1:1" ht="12.75" hidden="1" x14ac:dyDescent="0.2">
      <c r="A322" s="18" t="s">
        <v>1193</v>
      </c>
    </row>
    <row r="323" spans="1:1" ht="12.75" hidden="1" x14ac:dyDescent="0.2">
      <c r="A323" s="18" t="s">
        <v>524</v>
      </c>
    </row>
    <row r="324" spans="1:1" ht="12.75" hidden="1" x14ac:dyDescent="0.2">
      <c r="A324" s="18" t="s">
        <v>1194</v>
      </c>
    </row>
    <row r="325" spans="1:1" ht="12.75" hidden="1" x14ac:dyDescent="0.2">
      <c r="A325" s="18" t="s">
        <v>1195</v>
      </c>
    </row>
    <row r="326" spans="1:1" ht="12.75" hidden="1" x14ac:dyDescent="0.2">
      <c r="A326" s="18" t="s">
        <v>1196</v>
      </c>
    </row>
    <row r="327" spans="1:1" ht="12.75" hidden="1" x14ac:dyDescent="0.2">
      <c r="A327" s="18" t="s">
        <v>1197</v>
      </c>
    </row>
    <row r="328" spans="1:1" ht="12.75" hidden="1" x14ac:dyDescent="0.2">
      <c r="A328" s="18" t="s">
        <v>1198</v>
      </c>
    </row>
    <row r="329" spans="1:1" ht="12.75" hidden="1" x14ac:dyDescent="0.2">
      <c r="A329" s="18" t="s">
        <v>854</v>
      </c>
    </row>
    <row r="330" spans="1:1" ht="12.75" hidden="1" x14ac:dyDescent="0.2">
      <c r="A330" s="18" t="s">
        <v>855</v>
      </c>
    </row>
    <row r="331" spans="1:1" ht="12.75" hidden="1" x14ac:dyDescent="0.2">
      <c r="A331" s="18" t="s">
        <v>1199</v>
      </c>
    </row>
    <row r="332" spans="1:1" ht="12.75" hidden="1" x14ac:dyDescent="0.2">
      <c r="A332" s="18" t="s">
        <v>1200</v>
      </c>
    </row>
    <row r="333" spans="1:1" ht="12.75" hidden="1" x14ac:dyDescent="0.2">
      <c r="A333" s="18" t="s">
        <v>1201</v>
      </c>
    </row>
    <row r="334" spans="1:1" ht="12.75" hidden="1" x14ac:dyDescent="0.2">
      <c r="A334" s="18" t="s">
        <v>1202</v>
      </c>
    </row>
    <row r="335" spans="1:1" ht="12.75" hidden="1" x14ac:dyDescent="0.2">
      <c r="A335" s="18" t="s">
        <v>1203</v>
      </c>
    </row>
    <row r="336" spans="1:1" ht="12.75" hidden="1" x14ac:dyDescent="0.2">
      <c r="A336" s="18" t="s">
        <v>1204</v>
      </c>
    </row>
    <row r="337" spans="1:1" ht="12.75" hidden="1" x14ac:dyDescent="0.2">
      <c r="A337" s="18" t="s">
        <v>1205</v>
      </c>
    </row>
    <row r="338" spans="1:1" ht="12.75" hidden="1" x14ac:dyDescent="0.2">
      <c r="A338" s="18" t="s">
        <v>531</v>
      </c>
    </row>
    <row r="339" spans="1:1" ht="12.75" hidden="1" x14ac:dyDescent="0.2">
      <c r="A339" s="18" t="s">
        <v>1206</v>
      </c>
    </row>
    <row r="340" spans="1:1" ht="12.75" hidden="1" x14ac:dyDescent="0.2">
      <c r="A340" s="18" t="s">
        <v>1207</v>
      </c>
    </row>
    <row r="341" spans="1:1" ht="12.75" hidden="1" x14ac:dyDescent="0.2">
      <c r="A341" s="18" t="s">
        <v>530</v>
      </c>
    </row>
    <row r="342" spans="1:1" ht="12.75" hidden="1" x14ac:dyDescent="0.2">
      <c r="A342" s="18" t="s">
        <v>1208</v>
      </c>
    </row>
    <row r="343" spans="1:1" ht="12.75" hidden="1" x14ac:dyDescent="0.2">
      <c r="A343" s="18" t="s">
        <v>1209</v>
      </c>
    </row>
    <row r="344" spans="1:1" ht="12.75" hidden="1" x14ac:dyDescent="0.2">
      <c r="A344" s="18" t="s">
        <v>1210</v>
      </c>
    </row>
    <row r="345" spans="1:1" ht="12.75" hidden="1" x14ac:dyDescent="0.2">
      <c r="A345" s="18" t="s">
        <v>1211</v>
      </c>
    </row>
    <row r="346" spans="1:1" ht="12.75" hidden="1" x14ac:dyDescent="0.2">
      <c r="A346" s="18" t="s">
        <v>1212</v>
      </c>
    </row>
    <row r="347" spans="1:1" ht="12.75" hidden="1" x14ac:dyDescent="0.2">
      <c r="A347" s="18" t="s">
        <v>1213</v>
      </c>
    </row>
    <row r="348" spans="1:1" ht="12.75" hidden="1" x14ac:dyDescent="0.2">
      <c r="A348" s="18" t="s">
        <v>1214</v>
      </c>
    </row>
    <row r="349" spans="1:1" ht="12.75" hidden="1" x14ac:dyDescent="0.2">
      <c r="A349" s="18" t="s">
        <v>1215</v>
      </c>
    </row>
    <row r="350" spans="1:1" ht="12.75" hidden="1" x14ac:dyDescent="0.2">
      <c r="A350" s="18" t="s">
        <v>1216</v>
      </c>
    </row>
    <row r="351" spans="1:1" ht="12.75" hidden="1" x14ac:dyDescent="0.2">
      <c r="A351" s="18" t="s">
        <v>1217</v>
      </c>
    </row>
    <row r="352" spans="1:1" ht="12.75" hidden="1" x14ac:dyDescent="0.2">
      <c r="A352" s="18" t="s">
        <v>1218</v>
      </c>
    </row>
    <row r="353" spans="1:1" ht="12.75" hidden="1" x14ac:dyDescent="0.2">
      <c r="A353" s="18" t="s">
        <v>1219</v>
      </c>
    </row>
    <row r="354" spans="1:1" ht="12.75" hidden="1" x14ac:dyDescent="0.2">
      <c r="A354" s="18" t="s">
        <v>597</v>
      </c>
    </row>
    <row r="355" spans="1:1" ht="12.75" hidden="1" x14ac:dyDescent="0.2">
      <c r="A355" s="18" t="s">
        <v>1220</v>
      </c>
    </row>
    <row r="356" spans="1:1" ht="12.75" hidden="1" x14ac:dyDescent="0.2">
      <c r="A356" s="18" t="s">
        <v>1221</v>
      </c>
    </row>
    <row r="357" spans="1:1" ht="12.75" hidden="1" x14ac:dyDescent="0.2">
      <c r="A357" s="18" t="s">
        <v>1222</v>
      </c>
    </row>
    <row r="358" spans="1:1" ht="12.75" hidden="1" x14ac:dyDescent="0.2">
      <c r="A358" s="18" t="s">
        <v>1223</v>
      </c>
    </row>
    <row r="359" spans="1:1" ht="12.75" hidden="1" x14ac:dyDescent="0.2">
      <c r="A359" s="18" t="s">
        <v>1224</v>
      </c>
    </row>
    <row r="360" spans="1:1" ht="12.75" hidden="1" x14ac:dyDescent="0.2">
      <c r="A360" s="18" t="s">
        <v>1225</v>
      </c>
    </row>
    <row r="361" spans="1:1" ht="12.75" hidden="1" x14ac:dyDescent="0.2">
      <c r="A361" s="18" t="s">
        <v>1226</v>
      </c>
    </row>
    <row r="362" spans="1:1" ht="12.75" hidden="1" x14ac:dyDescent="0.2">
      <c r="A362" s="18" t="s">
        <v>1227</v>
      </c>
    </row>
    <row r="363" spans="1:1" ht="12.75" hidden="1" x14ac:dyDescent="0.2">
      <c r="A363" s="18" t="s">
        <v>1228</v>
      </c>
    </row>
    <row r="364" spans="1:1" ht="12.75" hidden="1" x14ac:dyDescent="0.2">
      <c r="A364" s="18" t="s">
        <v>1229</v>
      </c>
    </row>
    <row r="365" spans="1:1" ht="12.75" hidden="1" x14ac:dyDescent="0.2">
      <c r="A365" s="18" t="s">
        <v>1230</v>
      </c>
    </row>
    <row r="366" spans="1:1" ht="12.75" hidden="1" x14ac:dyDescent="0.2">
      <c r="A366" s="18" t="s">
        <v>1231</v>
      </c>
    </row>
    <row r="367" spans="1:1" ht="12.75" hidden="1" x14ac:dyDescent="0.2">
      <c r="A367" s="18" t="s">
        <v>1232</v>
      </c>
    </row>
    <row r="368" spans="1:1" ht="12.75" hidden="1" x14ac:dyDescent="0.2">
      <c r="A368" s="18" t="s">
        <v>1233</v>
      </c>
    </row>
    <row r="369" spans="1:1" ht="12.75" hidden="1" x14ac:dyDescent="0.2">
      <c r="A369" s="18" t="s">
        <v>1234</v>
      </c>
    </row>
    <row r="370" spans="1:1" ht="12.75" hidden="1" x14ac:dyDescent="0.2">
      <c r="A370" s="18" t="s">
        <v>1235</v>
      </c>
    </row>
    <row r="371" spans="1:1" ht="12.75" hidden="1" x14ac:dyDescent="0.2">
      <c r="A371" s="18" t="s">
        <v>1236</v>
      </c>
    </row>
    <row r="372" spans="1:1" ht="12.75" hidden="1" x14ac:dyDescent="0.2">
      <c r="A372" s="18" t="s">
        <v>1237</v>
      </c>
    </row>
    <row r="373" spans="1:1" ht="12.75" hidden="1" x14ac:dyDescent="0.2">
      <c r="A373" s="18" t="s">
        <v>1238</v>
      </c>
    </row>
    <row r="374" spans="1:1" ht="12.75" hidden="1" x14ac:dyDescent="0.2">
      <c r="A374" s="18" t="s">
        <v>1239</v>
      </c>
    </row>
    <row r="375" spans="1:1" ht="12.75" hidden="1" x14ac:dyDescent="0.2">
      <c r="A375" s="18" t="s">
        <v>1240</v>
      </c>
    </row>
    <row r="376" spans="1:1" ht="12.75" hidden="1" x14ac:dyDescent="0.2">
      <c r="A376" s="18" t="s">
        <v>1241</v>
      </c>
    </row>
    <row r="377" spans="1:1" ht="12.75" hidden="1" x14ac:dyDescent="0.2">
      <c r="A377" s="18" t="s">
        <v>1242</v>
      </c>
    </row>
    <row r="378" spans="1:1" ht="12.75" hidden="1" x14ac:dyDescent="0.2">
      <c r="A378" s="18" t="s">
        <v>1243</v>
      </c>
    </row>
    <row r="379" spans="1:1" ht="12.75" hidden="1" x14ac:dyDescent="0.2">
      <c r="A379" s="18" t="s">
        <v>1244</v>
      </c>
    </row>
    <row r="380" spans="1:1" ht="12.75" hidden="1" x14ac:dyDescent="0.2">
      <c r="A380" s="18" t="s">
        <v>1245</v>
      </c>
    </row>
    <row r="381" spans="1:1" ht="12.75" hidden="1" x14ac:dyDescent="0.2">
      <c r="A381" s="18" t="s">
        <v>1246</v>
      </c>
    </row>
    <row r="382" spans="1:1" ht="12.75" hidden="1" x14ac:dyDescent="0.2">
      <c r="A382" s="18" t="s">
        <v>1247</v>
      </c>
    </row>
    <row r="383" spans="1:1" ht="12.75" hidden="1" x14ac:dyDescent="0.2">
      <c r="A383" s="18" t="s">
        <v>1248</v>
      </c>
    </row>
    <row r="384" spans="1:1" ht="12.75" hidden="1" x14ac:dyDescent="0.2">
      <c r="A384" s="18" t="s">
        <v>1249</v>
      </c>
    </row>
    <row r="385" spans="1:1" ht="12.75" hidden="1" x14ac:dyDescent="0.2">
      <c r="A385" s="18" t="s">
        <v>1250</v>
      </c>
    </row>
    <row r="386" spans="1:1" ht="12.75" hidden="1" x14ac:dyDescent="0.2">
      <c r="A386" s="18" t="s">
        <v>1251</v>
      </c>
    </row>
    <row r="387" spans="1:1" ht="12.75" hidden="1" x14ac:dyDescent="0.2">
      <c r="A387" s="18" t="s">
        <v>585</v>
      </c>
    </row>
    <row r="388" spans="1:1" ht="12.75" hidden="1" x14ac:dyDescent="0.2">
      <c r="A388" s="18" t="s">
        <v>587</v>
      </c>
    </row>
    <row r="389" spans="1:1" ht="12.75" hidden="1" x14ac:dyDescent="0.2">
      <c r="A389" s="18" t="s">
        <v>525</v>
      </c>
    </row>
    <row r="390" spans="1:1" ht="12.75" hidden="1" x14ac:dyDescent="0.2">
      <c r="A390" s="18" t="s">
        <v>589</v>
      </c>
    </row>
    <row r="391" spans="1:1" ht="12.75" hidden="1" x14ac:dyDescent="0.2">
      <c r="A391" s="18" t="s">
        <v>590</v>
      </c>
    </row>
    <row r="392" spans="1:1" ht="12.75" hidden="1" x14ac:dyDescent="0.2">
      <c r="A392" s="18" t="s">
        <v>591</v>
      </c>
    </row>
    <row r="393" spans="1:1" ht="12.75" hidden="1" x14ac:dyDescent="0.2">
      <c r="A393" s="18" t="s">
        <v>592</v>
      </c>
    </row>
    <row r="394" spans="1:1" ht="12.75" hidden="1" x14ac:dyDescent="0.2">
      <c r="A394" s="18" t="s">
        <v>529</v>
      </c>
    </row>
    <row r="395" spans="1:1" ht="12.75" hidden="1" x14ac:dyDescent="0.2">
      <c r="A395" s="18" t="s">
        <v>527</v>
      </c>
    </row>
    <row r="396" spans="1:1" ht="12.75" hidden="1" x14ac:dyDescent="0.2">
      <c r="A396" s="18" t="s">
        <v>526</v>
      </c>
    </row>
    <row r="397" spans="1:1" ht="12.75" hidden="1" x14ac:dyDescent="0.2">
      <c r="A397" s="18" t="s">
        <v>528</v>
      </c>
    </row>
    <row r="398" spans="1:1" ht="12.75" hidden="1" x14ac:dyDescent="0.2">
      <c r="A398" s="18" t="s">
        <v>1252</v>
      </c>
    </row>
    <row r="399" spans="1:1" ht="12.75" hidden="1" x14ac:dyDescent="0.2">
      <c r="A399" s="18" t="s">
        <v>594</v>
      </c>
    </row>
    <row r="400" spans="1:1" ht="12.75" hidden="1" x14ac:dyDescent="0.2">
      <c r="A400" s="18" t="s">
        <v>595</v>
      </c>
    </row>
    <row r="401" spans="1:1" ht="12.75" hidden="1" x14ac:dyDescent="0.2">
      <c r="A401" s="18" t="s">
        <v>596</v>
      </c>
    </row>
    <row r="402" spans="1:1" ht="12.75" hidden="1" x14ac:dyDescent="0.2">
      <c r="A402" s="18" t="s">
        <v>1253</v>
      </c>
    </row>
    <row r="403" spans="1:1" ht="12.75" hidden="1" x14ac:dyDescent="0.2">
      <c r="A403" s="18" t="s">
        <v>1254</v>
      </c>
    </row>
    <row r="404" spans="1:1" ht="12.75" hidden="1" x14ac:dyDescent="0.2">
      <c r="A404" s="18" t="s">
        <v>1255</v>
      </c>
    </row>
    <row r="405" spans="1:1" ht="12.75" hidden="1" x14ac:dyDescent="0.2">
      <c r="A405" s="18" t="s">
        <v>618</v>
      </c>
    </row>
    <row r="406" spans="1:1" ht="12.75" hidden="1" x14ac:dyDescent="0.2">
      <c r="A406" s="18" t="s">
        <v>1256</v>
      </c>
    </row>
    <row r="407" spans="1:1" ht="12.75" hidden="1" x14ac:dyDescent="0.2">
      <c r="A407" s="18" t="s">
        <v>1257</v>
      </c>
    </row>
    <row r="408" spans="1:1" ht="12.75" hidden="1" x14ac:dyDescent="0.2">
      <c r="A408" s="18" t="s">
        <v>1258</v>
      </c>
    </row>
    <row r="409" spans="1:1" ht="12.75" hidden="1" x14ac:dyDescent="0.2">
      <c r="A409" s="18" t="s">
        <v>1259</v>
      </c>
    </row>
    <row r="410" spans="1:1" ht="12.75" hidden="1" x14ac:dyDescent="0.2">
      <c r="A410" s="18" t="s">
        <v>1260</v>
      </c>
    </row>
  </sheetData>
  <sheetProtection selectLockedCells="1" selectUnlockedCells="1"/>
  <mergeCells count="15">
    <mergeCell ref="A25:Z25"/>
    <mergeCell ref="C26:Z26"/>
    <mergeCell ref="A43:B43"/>
    <mergeCell ref="A6:B6"/>
    <mergeCell ref="C6:Z6"/>
    <mergeCell ref="C7:Z7"/>
    <mergeCell ref="A24:B24"/>
    <mergeCell ref="A42:D42"/>
    <mergeCell ref="A23:D23"/>
    <mergeCell ref="P4:W4"/>
    <mergeCell ref="X4:X5"/>
    <mergeCell ref="Y4:Y5"/>
    <mergeCell ref="Z4:Z5"/>
    <mergeCell ref="A5:B5"/>
    <mergeCell ref="E4:O4"/>
  </mergeCells>
  <phoneticPr fontId="29" type="noConversion"/>
  <dataValidations count="1">
    <dataValidation type="list" allowBlank="1" showInputMessage="1" showErrorMessage="1" sqref="C8:C22 C27:C41" xr:uid="{00000000-0002-0000-1B00-000000000000}">
      <formula1>$A$161:$A$410</formula1>
    </dataValidation>
  </dataValidations>
  <printOptions horizontalCentered="1"/>
  <pageMargins left="0.19685039370078741" right="0.19685039370078741" top="0.19685039370078741" bottom="0.19685039370078741" header="0" footer="0"/>
  <pageSetup paperSize="9" scale="30" orientation="landscape"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7"/>
  <dimension ref="A1:AA165"/>
  <sheetViews>
    <sheetView showGridLines="0" view="pageBreakPreview" topLeftCell="N3" zoomScaleNormal="90" zoomScaleSheetLayoutView="100" workbookViewId="0">
      <selection activeCell="X8" sqref="X8"/>
    </sheetView>
  </sheetViews>
  <sheetFormatPr defaultColWidth="9.28515625" defaultRowHeight="11.25" x14ac:dyDescent="0.2"/>
  <cols>
    <col min="1" max="1" width="20.5703125" style="157" customWidth="1"/>
    <col min="2" max="2" width="31.85546875" style="127" customWidth="1"/>
    <col min="3" max="3" width="19.140625" style="127" customWidth="1"/>
    <col min="4" max="4" width="8.85546875" style="127" customWidth="1"/>
    <col min="5" max="5" width="14.5703125" style="127" customWidth="1"/>
    <col min="6" max="6" width="11.28515625" style="127" customWidth="1"/>
    <col min="7" max="7" width="12.28515625" style="127" customWidth="1"/>
    <col min="8" max="8" width="12.7109375" style="127" customWidth="1"/>
    <col min="9" max="9" width="10.5703125" style="127" customWidth="1"/>
    <col min="10" max="10" width="10.7109375" style="127" customWidth="1"/>
    <col min="11" max="11" width="11.7109375" style="127" customWidth="1"/>
    <col min="12" max="12" width="10.140625" style="127" customWidth="1"/>
    <col min="13" max="13" width="12.85546875" style="127" customWidth="1"/>
    <col min="14" max="14" width="21.85546875" style="127" bestFit="1" customWidth="1"/>
    <col min="15" max="15" width="11" style="127" customWidth="1"/>
    <col min="16" max="16" width="9.7109375" style="127" customWidth="1"/>
    <col min="17" max="18" width="11.85546875" style="127" customWidth="1"/>
    <col min="19" max="19" width="9.85546875" style="127" customWidth="1"/>
    <col min="20" max="20" width="8.85546875" style="127" customWidth="1"/>
    <col min="21" max="21" width="14" style="127" customWidth="1"/>
    <col min="22" max="22" width="8.85546875" style="127" customWidth="1"/>
    <col min="23" max="24" width="9.5703125" style="127" customWidth="1"/>
    <col min="25" max="25" width="11.28515625" style="127" customWidth="1"/>
    <col min="26" max="26" width="9.5703125" style="127" customWidth="1"/>
    <col min="27" max="27" width="21.85546875" style="127" bestFit="1" customWidth="1"/>
    <col min="28" max="35" width="9.28515625" style="127"/>
    <col min="36" max="36" width="9.28515625" style="127" customWidth="1"/>
    <col min="37" max="16384" width="9.28515625" style="127"/>
  </cols>
  <sheetData>
    <row r="1" spans="1:27" hidden="1" x14ac:dyDescent="0.2"/>
    <row r="2" spans="1:27" hidden="1" x14ac:dyDescent="0.2"/>
    <row r="3" spans="1:27" x14ac:dyDescent="0.2">
      <c r="A3" s="124" t="s">
        <v>456</v>
      </c>
      <c r="B3" s="124"/>
      <c r="C3" s="122"/>
      <c r="D3" s="123"/>
      <c r="E3" s="123"/>
      <c r="F3" s="123"/>
      <c r="G3" s="123"/>
      <c r="H3" s="123"/>
      <c r="I3" s="123"/>
      <c r="J3" s="123"/>
      <c r="K3" s="123"/>
      <c r="L3" s="123"/>
      <c r="M3" s="123"/>
      <c r="N3" s="123"/>
      <c r="O3" s="123"/>
      <c r="P3" s="123"/>
      <c r="Q3" s="123"/>
      <c r="R3" s="123"/>
      <c r="S3" s="123"/>
      <c r="T3" s="123"/>
      <c r="U3" s="123"/>
      <c r="V3" s="123"/>
      <c r="W3" s="123"/>
      <c r="X3" s="123"/>
      <c r="Y3" s="123"/>
      <c r="Z3" s="123"/>
      <c r="AA3" s="123"/>
    </row>
    <row r="4" spans="1:27" ht="12" thickBot="1" x14ac:dyDescent="0.25">
      <c r="A4" s="478"/>
      <c r="B4" s="478"/>
      <c r="C4" s="478"/>
      <c r="D4" s="478"/>
      <c r="E4" s="478"/>
      <c r="F4" s="478"/>
      <c r="G4" s="478"/>
      <c r="H4" s="478"/>
      <c r="I4" s="478"/>
      <c r="J4" s="478"/>
      <c r="K4" s="478"/>
      <c r="L4" s="478"/>
      <c r="M4" s="478"/>
      <c r="N4" s="478"/>
      <c r="O4" s="478"/>
      <c r="P4" s="478"/>
      <c r="Q4" s="478"/>
      <c r="R4" s="478"/>
      <c r="S4" s="478"/>
      <c r="T4" s="478"/>
      <c r="U4" s="478"/>
      <c r="V4" s="478"/>
      <c r="W4" s="478"/>
      <c r="X4" s="478"/>
      <c r="Y4" s="478"/>
      <c r="Z4" s="478"/>
      <c r="AA4" s="478" t="s">
        <v>103</v>
      </c>
    </row>
    <row r="5" spans="1:27" ht="13.15" customHeight="1" thickTop="1" x14ac:dyDescent="0.2">
      <c r="A5" s="477"/>
      <c r="B5" s="477"/>
      <c r="C5" s="477"/>
      <c r="D5" s="1305" t="s">
        <v>104</v>
      </c>
      <c r="E5" s="1305"/>
      <c r="F5" s="1305"/>
      <c r="G5" s="1305"/>
      <c r="H5" s="1305"/>
      <c r="I5" s="1305"/>
      <c r="J5" s="1305"/>
      <c r="K5" s="1305"/>
      <c r="L5" s="1305"/>
      <c r="M5" s="1305"/>
      <c r="N5" s="1305"/>
      <c r="O5" s="1305"/>
      <c r="P5" s="1305" t="s">
        <v>135</v>
      </c>
      <c r="Q5" s="1305"/>
      <c r="R5" s="1305"/>
      <c r="S5" s="1305"/>
      <c r="T5" s="1305"/>
      <c r="U5" s="1305"/>
      <c r="V5" s="1305"/>
      <c r="W5" s="1305"/>
      <c r="X5" s="1305"/>
      <c r="Y5" s="1305" t="s">
        <v>413</v>
      </c>
      <c r="Z5" s="1305" t="s">
        <v>1453</v>
      </c>
      <c r="AA5" s="1305" t="s">
        <v>414</v>
      </c>
    </row>
    <row r="6" spans="1:27" ht="72" x14ac:dyDescent="0.2">
      <c r="A6" s="472" t="s">
        <v>1449</v>
      </c>
      <c r="B6" s="472" t="s">
        <v>457</v>
      </c>
      <c r="C6" s="472" t="s">
        <v>458</v>
      </c>
      <c r="D6" s="472" t="s">
        <v>165</v>
      </c>
      <c r="E6" s="472" t="s">
        <v>407</v>
      </c>
      <c r="F6" s="472" t="s">
        <v>442</v>
      </c>
      <c r="G6" s="472" t="s">
        <v>452</v>
      </c>
      <c r="H6" s="472" t="s">
        <v>459</v>
      </c>
      <c r="I6" s="472" t="s">
        <v>453</v>
      </c>
      <c r="J6" s="472" t="s">
        <v>443</v>
      </c>
      <c r="K6" s="472" t="s">
        <v>1453</v>
      </c>
      <c r="L6" s="472" t="s">
        <v>171</v>
      </c>
      <c r="M6" s="472" t="s">
        <v>110</v>
      </c>
      <c r="N6" s="472" t="s">
        <v>116</v>
      </c>
      <c r="O6" s="472" t="s">
        <v>444</v>
      </c>
      <c r="P6" s="472" t="s">
        <v>460</v>
      </c>
      <c r="Q6" s="472" t="s">
        <v>445</v>
      </c>
      <c r="R6" s="472" t="s">
        <v>446</v>
      </c>
      <c r="S6" s="472" t="s">
        <v>452</v>
      </c>
      <c r="T6" s="472" t="s">
        <v>139</v>
      </c>
      <c r="U6" s="472" t="s">
        <v>447</v>
      </c>
      <c r="V6" s="472" t="s">
        <v>109</v>
      </c>
      <c r="W6" s="472" t="s">
        <v>145</v>
      </c>
      <c r="X6" s="472" t="s">
        <v>449</v>
      </c>
      <c r="Y6" s="1306"/>
      <c r="Z6" s="1306"/>
      <c r="AA6" s="1306"/>
    </row>
    <row r="7" spans="1:27" ht="12" x14ac:dyDescent="0.2">
      <c r="A7" s="1321" t="s">
        <v>253</v>
      </c>
      <c r="B7" s="1321" t="s">
        <v>253</v>
      </c>
      <c r="C7" s="163"/>
      <c r="D7" s="787">
        <f t="shared" ref="D7:AA7" si="0">SUM(D9:D12)</f>
        <v>0</v>
      </c>
      <c r="E7" s="787">
        <f t="shared" si="0"/>
        <v>0</v>
      </c>
      <c r="F7" s="787">
        <f t="shared" si="0"/>
        <v>0</v>
      </c>
      <c r="G7" s="787">
        <f t="shared" si="0"/>
        <v>0</v>
      </c>
      <c r="H7" s="787">
        <f>SUM(H9:H12)</f>
        <v>0</v>
      </c>
      <c r="I7" s="787">
        <f t="shared" si="0"/>
        <v>0</v>
      </c>
      <c r="J7" s="787">
        <f t="shared" si="0"/>
        <v>0</v>
      </c>
      <c r="K7" s="787">
        <f t="shared" si="0"/>
        <v>0</v>
      </c>
      <c r="L7" s="787">
        <f t="shared" si="0"/>
        <v>0</v>
      </c>
      <c r="M7" s="787">
        <f t="shared" si="0"/>
        <v>0</v>
      </c>
      <c r="N7" s="787">
        <f t="shared" si="0"/>
        <v>0</v>
      </c>
      <c r="O7" s="787">
        <f t="shared" si="0"/>
        <v>0</v>
      </c>
      <c r="P7" s="787">
        <f t="shared" si="0"/>
        <v>0</v>
      </c>
      <c r="Q7" s="787">
        <f t="shared" si="0"/>
        <v>0</v>
      </c>
      <c r="R7" s="787">
        <f t="shared" si="0"/>
        <v>0</v>
      </c>
      <c r="S7" s="787">
        <f t="shared" si="0"/>
        <v>0</v>
      </c>
      <c r="T7" s="787">
        <f t="shared" si="0"/>
        <v>0</v>
      </c>
      <c r="U7" s="787">
        <f t="shared" si="0"/>
        <v>0</v>
      </c>
      <c r="V7" s="787">
        <f t="shared" si="0"/>
        <v>0</v>
      </c>
      <c r="W7" s="787">
        <f t="shared" si="0"/>
        <v>0</v>
      </c>
      <c r="X7" s="787">
        <f t="shared" si="0"/>
        <v>0</v>
      </c>
      <c r="Y7" s="787">
        <f t="shared" si="0"/>
        <v>0</v>
      </c>
      <c r="Z7" s="787">
        <f t="shared" si="0"/>
        <v>0</v>
      </c>
      <c r="AA7" s="787">
        <f t="shared" si="0"/>
        <v>0</v>
      </c>
    </row>
    <row r="8" spans="1:27" ht="12.75" customHeight="1" x14ac:dyDescent="0.2">
      <c r="A8" s="1322" t="s">
        <v>465</v>
      </c>
      <c r="B8" s="1323"/>
      <c r="C8" s="164"/>
      <c r="D8" s="799"/>
      <c r="E8" s="799"/>
      <c r="F8" s="799"/>
      <c r="G8" s="799"/>
      <c r="H8" s="799"/>
      <c r="I8" s="799"/>
      <c r="J8" s="799"/>
      <c r="K8" s="799"/>
      <c r="L8" s="799"/>
      <c r="M8" s="799"/>
      <c r="N8" s="799"/>
      <c r="O8" s="605"/>
      <c r="P8" s="799"/>
      <c r="Q8" s="799"/>
      <c r="R8" s="799"/>
      <c r="S8" s="799"/>
      <c r="T8" s="799"/>
      <c r="U8" s="799"/>
      <c r="V8" s="799"/>
      <c r="W8" s="799"/>
      <c r="X8" s="633"/>
      <c r="Y8" s="799"/>
      <c r="Z8" s="799"/>
      <c r="AA8" s="799"/>
    </row>
    <row r="9" spans="1:27" ht="10.15" customHeight="1" x14ac:dyDescent="0.2">
      <c r="A9" s="206"/>
      <c r="B9" s="206"/>
      <c r="C9" s="206"/>
      <c r="D9" s="605"/>
      <c r="E9" s="605"/>
      <c r="F9" s="605"/>
      <c r="G9" s="605"/>
      <c r="H9" s="605"/>
      <c r="I9" s="605"/>
      <c r="J9" s="605"/>
      <c r="K9" s="605"/>
      <c r="L9" s="605"/>
      <c r="M9" s="605"/>
      <c r="N9" s="605"/>
      <c r="O9" s="615">
        <f>SUM(D9:F9,H9:J9,L9:N9)</f>
        <v>0</v>
      </c>
      <c r="P9" s="605"/>
      <c r="Q9" s="605"/>
      <c r="R9" s="605"/>
      <c r="S9" s="605"/>
      <c r="T9" s="605"/>
      <c r="U9" s="605"/>
      <c r="V9" s="605"/>
      <c r="W9" s="605"/>
      <c r="X9" s="773">
        <f>SUM(P9:R9,T9:W9)</f>
        <v>0</v>
      </c>
      <c r="Y9" s="605"/>
      <c r="Z9" s="605"/>
      <c r="AA9" s="605"/>
    </row>
    <row r="10" spans="1:27" ht="10.15" customHeight="1" x14ac:dyDescent="0.2">
      <c r="A10" s="220"/>
      <c r="B10" s="220"/>
      <c r="C10" s="236"/>
      <c r="D10" s="633"/>
      <c r="E10" s="633"/>
      <c r="F10" s="633"/>
      <c r="G10" s="633"/>
      <c r="H10" s="633"/>
      <c r="I10" s="633"/>
      <c r="J10" s="633"/>
      <c r="K10" s="633"/>
      <c r="L10" s="633"/>
      <c r="M10" s="633"/>
      <c r="N10" s="633"/>
      <c r="O10" s="615">
        <f>SUM(D10:F10,H10:J10,L10:N10)</f>
        <v>0</v>
      </c>
      <c r="P10" s="633"/>
      <c r="Q10" s="633"/>
      <c r="R10" s="633"/>
      <c r="S10" s="633"/>
      <c r="T10" s="633"/>
      <c r="U10" s="633"/>
      <c r="V10" s="633"/>
      <c r="W10" s="633"/>
      <c r="X10" s="773">
        <f t="shared" ref="X10:X12" si="1">SUM(P10:R10,T10:W10)</f>
        <v>0</v>
      </c>
      <c r="Y10" s="633"/>
      <c r="Z10" s="633"/>
      <c r="AA10" s="633"/>
    </row>
    <row r="11" spans="1:27" ht="10.15" customHeight="1" x14ac:dyDescent="0.2">
      <c r="A11" s="220"/>
      <c r="B11" s="220"/>
      <c r="C11" s="236"/>
      <c r="D11" s="633"/>
      <c r="E11" s="633"/>
      <c r="F11" s="633"/>
      <c r="G11" s="633"/>
      <c r="H11" s="633"/>
      <c r="I11" s="633"/>
      <c r="J11" s="633"/>
      <c r="K11" s="633"/>
      <c r="L11" s="633"/>
      <c r="M11" s="633"/>
      <c r="N11" s="633"/>
      <c r="O11" s="615">
        <f t="shared" ref="O11" si="2">SUM(D11:F11,H11:J11,L11:N11)</f>
        <v>0</v>
      </c>
      <c r="P11" s="633"/>
      <c r="Q11" s="633"/>
      <c r="R11" s="633"/>
      <c r="S11" s="633"/>
      <c r="T11" s="633"/>
      <c r="U11" s="633"/>
      <c r="V11" s="633"/>
      <c r="W11" s="633"/>
      <c r="X11" s="773">
        <f t="shared" si="1"/>
        <v>0</v>
      </c>
      <c r="Y11" s="633"/>
      <c r="Z11" s="633"/>
      <c r="AA11" s="633"/>
    </row>
    <row r="12" spans="1:27" ht="10.15" customHeight="1" x14ac:dyDescent="0.2">
      <c r="A12" s="220"/>
      <c r="B12" s="220"/>
      <c r="C12" s="236"/>
      <c r="D12" s="633"/>
      <c r="E12" s="633"/>
      <c r="F12" s="633"/>
      <c r="G12" s="633"/>
      <c r="H12" s="633"/>
      <c r="I12" s="633"/>
      <c r="J12" s="633"/>
      <c r="K12" s="633"/>
      <c r="L12" s="633"/>
      <c r="M12" s="633"/>
      <c r="N12" s="633"/>
      <c r="O12" s="615">
        <f>SUM(D12:F12,H12:J12,L12:N12)</f>
        <v>0</v>
      </c>
      <c r="P12" s="633"/>
      <c r="Q12" s="633"/>
      <c r="R12" s="633"/>
      <c r="S12" s="633"/>
      <c r="T12" s="633"/>
      <c r="U12" s="633"/>
      <c r="V12" s="633"/>
      <c r="W12" s="633"/>
      <c r="X12" s="773">
        <f t="shared" si="1"/>
        <v>0</v>
      </c>
      <c r="Y12" s="633"/>
      <c r="Z12" s="633"/>
      <c r="AA12" s="633"/>
    </row>
    <row r="15" spans="1:27" x14ac:dyDescent="0.2">
      <c r="B15" s="309"/>
    </row>
    <row r="18" spans="2:2" x14ac:dyDescent="0.2">
      <c r="B18" s="309"/>
    </row>
    <row r="20" spans="2:2" ht="9.75" customHeight="1" x14ac:dyDescent="0.2"/>
    <row r="160" spans="1:1" x14ac:dyDescent="0.2">
      <c r="A160" s="127" t="s">
        <v>461</v>
      </c>
    </row>
    <row r="161" spans="1:1" x14ac:dyDescent="0.2">
      <c r="A161" s="127" t="s">
        <v>462</v>
      </c>
    </row>
    <row r="162" spans="1:1" x14ac:dyDescent="0.2">
      <c r="A162" s="127" t="s">
        <v>463</v>
      </c>
    </row>
    <row r="163" spans="1:1" x14ac:dyDescent="0.2">
      <c r="A163" s="127" t="s">
        <v>464</v>
      </c>
    </row>
    <row r="164" spans="1:1" x14ac:dyDescent="0.2">
      <c r="A164" s="127" t="s">
        <v>1571</v>
      </c>
    </row>
    <row r="165" spans="1:1" x14ac:dyDescent="0.2">
      <c r="A165" s="127" t="s">
        <v>1572</v>
      </c>
    </row>
  </sheetData>
  <sheetProtection selectLockedCells="1" selectUnlockedCells="1"/>
  <mergeCells count="7">
    <mergeCell ref="AA5:AA6"/>
    <mergeCell ref="A7:B7"/>
    <mergeCell ref="A8:B8"/>
    <mergeCell ref="P5:X5"/>
    <mergeCell ref="Y5:Y6"/>
    <mergeCell ref="Z5:Z6"/>
    <mergeCell ref="D5:O5"/>
  </mergeCells>
  <phoneticPr fontId="29" type="noConversion"/>
  <dataValidations count="1">
    <dataValidation type="list" allowBlank="1" showInputMessage="1" showErrorMessage="1" sqref="C9:C12" xr:uid="{00000000-0002-0000-1C00-000000000000}">
      <formula1>$A$160:$A$165</formula1>
    </dataValidation>
  </dataValidations>
  <printOptions horizontalCentered="1"/>
  <pageMargins left="0.19685039370078741" right="0.19685039370078741" top="0.19685039370078741" bottom="0.19685039370078741" header="0" footer="0"/>
  <pageSetup paperSize="9" scale="43" fitToWidth="2" orientation="landscape" r:id="rId1"/>
  <colBreaks count="1" manualBreakCount="1">
    <brk id="27" max="1048575" man="1"/>
  </colBreaks>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11"/>
  <dimension ref="A1:AA150"/>
  <sheetViews>
    <sheetView showGridLines="0" view="pageBreakPreview" topLeftCell="M3" zoomScaleNormal="85" zoomScaleSheetLayoutView="100" workbookViewId="0">
      <selection activeCell="AA9" sqref="AA9"/>
    </sheetView>
  </sheetViews>
  <sheetFormatPr defaultColWidth="9.28515625" defaultRowHeight="11.25" x14ac:dyDescent="0.2"/>
  <cols>
    <col min="1" max="1" width="40.42578125" style="127" bestFit="1" customWidth="1"/>
    <col min="2" max="2" width="18.28515625" style="127" bestFit="1" customWidth="1"/>
    <col min="3" max="3" width="13.85546875" style="127" customWidth="1"/>
    <col min="4" max="4" width="10.28515625" style="127" customWidth="1"/>
    <col min="5" max="5" width="12.28515625" style="127" customWidth="1"/>
    <col min="6" max="6" width="11.85546875" style="127" customWidth="1"/>
    <col min="7" max="7" width="12.7109375" style="127" customWidth="1"/>
    <col min="8" max="8" width="10.85546875" style="127" customWidth="1"/>
    <col min="9" max="9" width="12.140625" style="127" customWidth="1"/>
    <col min="10" max="10" width="11.5703125" style="127" customWidth="1"/>
    <col min="11" max="12" width="12.28515625" style="127" customWidth="1"/>
    <col min="13" max="13" width="8.140625" style="127" customWidth="1"/>
    <col min="14" max="14" width="9.5703125" style="127" customWidth="1"/>
    <col min="15" max="15" width="8.85546875" style="127" customWidth="1"/>
    <col min="16" max="16" width="12.140625" style="127" customWidth="1"/>
    <col min="17" max="17" width="11.7109375" style="127" customWidth="1"/>
    <col min="18" max="18" width="8.85546875" style="127" customWidth="1"/>
    <col min="19" max="19" width="12.28515625" style="127" customWidth="1"/>
    <col min="20" max="20" width="11" style="127" customWidth="1"/>
    <col min="21" max="21" width="9.7109375" style="127" customWidth="1"/>
    <col min="22" max="22" width="9.140625" style="127" customWidth="1"/>
    <col min="23" max="23" width="13.140625" style="127" customWidth="1"/>
    <col min="24" max="24" width="12" style="127" customWidth="1"/>
    <col min="25" max="25" width="21.85546875" style="127" bestFit="1" customWidth="1"/>
    <col min="26" max="31" width="9.28515625" style="127"/>
    <col min="32" max="34" width="9.28515625" style="127" customWidth="1"/>
    <col min="35" max="16384" width="9.28515625" style="127"/>
  </cols>
  <sheetData>
    <row r="1" spans="1:27" hidden="1" x14ac:dyDescent="0.2"/>
    <row r="2" spans="1:27" hidden="1" x14ac:dyDescent="0.2"/>
    <row r="3" spans="1:27" s="143" customFormat="1" ht="15.75" customHeight="1" x14ac:dyDescent="0.2">
      <c r="A3" s="124" t="s">
        <v>503</v>
      </c>
      <c r="B3" s="124"/>
      <c r="C3" s="124"/>
      <c r="D3" s="124"/>
      <c r="E3" s="124"/>
      <c r="F3" s="124"/>
      <c r="G3" s="124"/>
      <c r="H3" s="124"/>
      <c r="I3" s="124"/>
      <c r="J3" s="124"/>
      <c r="K3" s="124"/>
      <c r="L3" s="124"/>
      <c r="M3" s="124"/>
      <c r="N3" s="124"/>
      <c r="O3" s="124"/>
      <c r="P3" s="124"/>
      <c r="Q3" s="124"/>
      <c r="R3" s="124"/>
      <c r="S3" s="124"/>
      <c r="T3" s="124"/>
      <c r="U3" s="124"/>
      <c r="V3" s="124"/>
      <c r="W3" s="124"/>
      <c r="X3" s="124"/>
      <c r="Y3" s="124"/>
    </row>
    <row r="4" spans="1:27" ht="12" thickBot="1" x14ac:dyDescent="0.25">
      <c r="A4" s="478"/>
      <c r="B4" s="478"/>
      <c r="C4" s="478"/>
      <c r="D4" s="478"/>
      <c r="E4" s="478"/>
      <c r="F4" s="478"/>
      <c r="G4" s="478"/>
      <c r="H4" s="478"/>
      <c r="I4" s="478"/>
      <c r="J4" s="478"/>
      <c r="K4" s="478"/>
      <c r="L4" s="478"/>
      <c r="M4" s="478"/>
      <c r="N4" s="478"/>
      <c r="O4" s="478"/>
      <c r="P4" s="478"/>
      <c r="Q4" s="478"/>
      <c r="R4" s="478"/>
      <c r="S4" s="478"/>
      <c r="T4" s="478"/>
      <c r="U4" s="478"/>
      <c r="V4" s="478"/>
      <c r="W4" s="478"/>
      <c r="X4" s="478"/>
      <c r="Y4" s="478" t="s">
        <v>103</v>
      </c>
    </row>
    <row r="5" spans="1:27" ht="13.15" customHeight="1" thickTop="1" x14ac:dyDescent="0.2">
      <c r="A5" s="499"/>
      <c r="B5" s="499"/>
      <c r="C5" s="499"/>
      <c r="D5" s="1305" t="s">
        <v>1273</v>
      </c>
      <c r="E5" s="1305"/>
      <c r="F5" s="1305"/>
      <c r="G5" s="1305"/>
      <c r="H5" s="1305"/>
      <c r="I5" s="1305"/>
      <c r="J5" s="1305"/>
      <c r="K5" s="1305"/>
      <c r="L5" s="1305"/>
      <c r="M5" s="1305"/>
      <c r="N5" s="1305"/>
      <c r="O5" s="1305" t="s">
        <v>135</v>
      </c>
      <c r="P5" s="1305"/>
      <c r="Q5" s="1305"/>
      <c r="R5" s="1305"/>
      <c r="S5" s="1305"/>
      <c r="T5" s="1305"/>
      <c r="U5" s="1305"/>
      <c r="V5" s="1305"/>
      <c r="W5" s="1305" t="s">
        <v>413</v>
      </c>
      <c r="X5" s="1305" t="s">
        <v>1453</v>
      </c>
      <c r="Y5" s="1305" t="s">
        <v>414</v>
      </c>
      <c r="AA5" s="309"/>
    </row>
    <row r="6" spans="1:27" ht="137.25" customHeight="1" x14ac:dyDescent="0.2">
      <c r="A6" s="504" t="s">
        <v>504</v>
      </c>
      <c r="B6" s="504" t="s">
        <v>458</v>
      </c>
      <c r="C6" s="504" t="s">
        <v>505</v>
      </c>
      <c r="D6" s="504" t="s">
        <v>165</v>
      </c>
      <c r="E6" s="504" t="s">
        <v>106</v>
      </c>
      <c r="F6" s="504" t="s">
        <v>442</v>
      </c>
      <c r="G6" s="504" t="s">
        <v>459</v>
      </c>
      <c r="H6" s="504" t="s">
        <v>453</v>
      </c>
      <c r="I6" s="504" t="s">
        <v>443</v>
      </c>
      <c r="J6" s="504" t="s">
        <v>1453</v>
      </c>
      <c r="K6" s="504" t="s">
        <v>171</v>
      </c>
      <c r="L6" s="504" t="s">
        <v>110</v>
      </c>
      <c r="M6" s="504" t="s">
        <v>116</v>
      </c>
      <c r="N6" s="504" t="s">
        <v>444</v>
      </c>
      <c r="O6" s="504" t="s">
        <v>136</v>
      </c>
      <c r="P6" s="504" t="s">
        <v>445</v>
      </c>
      <c r="Q6" s="504" t="s">
        <v>446</v>
      </c>
      <c r="R6" s="504" t="s">
        <v>139</v>
      </c>
      <c r="S6" s="504" t="s">
        <v>447</v>
      </c>
      <c r="T6" s="504" t="s">
        <v>109</v>
      </c>
      <c r="U6" s="504" t="s">
        <v>145</v>
      </c>
      <c r="V6" s="504" t="s">
        <v>449</v>
      </c>
      <c r="W6" s="1306"/>
      <c r="X6" s="1306"/>
      <c r="Y6" s="1306"/>
    </row>
    <row r="7" spans="1:27" ht="12.75" customHeight="1" x14ac:dyDescent="0.2">
      <c r="A7" s="1324" t="s">
        <v>253</v>
      </c>
      <c r="B7" s="1325"/>
      <c r="C7" s="165"/>
      <c r="D7" s="787">
        <f>SUM(D9:D13)</f>
        <v>0</v>
      </c>
      <c r="E7" s="787">
        <f>SUM(E9:E13)</f>
        <v>0</v>
      </c>
      <c r="F7" s="787">
        <f t="shared" ref="F7:L7" si="0">SUM(F9:F13)</f>
        <v>0</v>
      </c>
      <c r="G7" s="787">
        <f t="shared" si="0"/>
        <v>0</v>
      </c>
      <c r="H7" s="787">
        <f t="shared" si="0"/>
        <v>0</v>
      </c>
      <c r="I7" s="787">
        <f t="shared" si="0"/>
        <v>0</v>
      </c>
      <c r="J7" s="787">
        <f t="shared" si="0"/>
        <v>0</v>
      </c>
      <c r="K7" s="787">
        <f t="shared" si="0"/>
        <v>0</v>
      </c>
      <c r="L7" s="787">
        <f t="shared" si="0"/>
        <v>0</v>
      </c>
      <c r="M7" s="787">
        <f>SUM(M9:M13)</f>
        <v>0</v>
      </c>
      <c r="N7" s="787">
        <f>SUM(N9:N13)</f>
        <v>0</v>
      </c>
      <c r="O7" s="787">
        <f>SUM(O9:O13)</f>
        <v>0</v>
      </c>
      <c r="P7" s="787">
        <f t="shared" ref="P7:U7" si="1">SUM(P9:P13)</f>
        <v>0</v>
      </c>
      <c r="Q7" s="787">
        <f t="shared" si="1"/>
        <v>0</v>
      </c>
      <c r="R7" s="787">
        <f>SUM(R9:R13)</f>
        <v>0</v>
      </c>
      <c r="S7" s="787">
        <f t="shared" si="1"/>
        <v>0</v>
      </c>
      <c r="T7" s="787">
        <f t="shared" si="1"/>
        <v>0</v>
      </c>
      <c r="U7" s="787">
        <f t="shared" si="1"/>
        <v>0</v>
      </c>
      <c r="V7" s="787">
        <f>SUM(V9:V13)</f>
        <v>0</v>
      </c>
      <c r="W7" s="787">
        <f>SUM(W9:W13)</f>
        <v>0</v>
      </c>
      <c r="X7" s="787">
        <f>SUM(X9:X13)</f>
        <v>0</v>
      </c>
      <c r="Y7" s="787">
        <f>SUM(Y9:Y13)</f>
        <v>0</v>
      </c>
    </row>
    <row r="8" spans="1:27" ht="12.75" customHeight="1" x14ac:dyDescent="0.2">
      <c r="A8" s="1322" t="s">
        <v>465</v>
      </c>
      <c r="B8" s="1323"/>
      <c r="C8" s="165"/>
      <c r="D8" s="799"/>
      <c r="E8" s="799"/>
      <c r="F8" s="799"/>
      <c r="G8" s="799"/>
      <c r="H8" s="799"/>
      <c r="I8" s="799"/>
      <c r="J8" s="799"/>
      <c r="K8" s="799"/>
      <c r="L8" s="799"/>
      <c r="M8" s="799"/>
      <c r="N8" s="605"/>
      <c r="O8" s="799"/>
      <c r="P8" s="799"/>
      <c r="Q8" s="799"/>
      <c r="R8" s="799"/>
      <c r="S8" s="799"/>
      <c r="T8" s="799"/>
      <c r="U8" s="799"/>
      <c r="V8" s="633"/>
      <c r="W8" s="799"/>
      <c r="X8" s="799"/>
      <c r="Y8" s="799"/>
    </row>
    <row r="9" spans="1:27" ht="12" x14ac:dyDescent="0.2">
      <c r="A9" s="117"/>
      <c r="B9" s="206"/>
      <c r="C9" s="206"/>
      <c r="D9" s="605"/>
      <c r="E9" s="605"/>
      <c r="F9" s="605"/>
      <c r="G9" s="605"/>
      <c r="H9" s="605"/>
      <c r="I9" s="605"/>
      <c r="J9" s="605"/>
      <c r="K9" s="605"/>
      <c r="L9" s="605"/>
      <c r="M9" s="605"/>
      <c r="N9" s="615">
        <f>SUM(D9:I9,K9:M9)</f>
        <v>0</v>
      </c>
      <c r="O9" s="605"/>
      <c r="P9" s="605"/>
      <c r="Q9" s="605"/>
      <c r="R9" s="605"/>
      <c r="S9" s="605"/>
      <c r="T9" s="605"/>
      <c r="U9" s="605"/>
      <c r="V9" s="615">
        <f>SUM(O9:U9)</f>
        <v>0</v>
      </c>
      <c r="W9" s="605"/>
      <c r="X9" s="605"/>
      <c r="Y9" s="605"/>
    </row>
    <row r="10" spans="1:27" ht="12" x14ac:dyDescent="0.2">
      <c r="A10" s="35"/>
      <c r="B10" s="35"/>
      <c r="C10" s="35"/>
      <c r="D10" s="633"/>
      <c r="E10" s="633"/>
      <c r="F10" s="633"/>
      <c r="G10" s="633"/>
      <c r="H10" s="633"/>
      <c r="I10" s="633"/>
      <c r="J10" s="633"/>
      <c r="K10" s="633"/>
      <c r="L10" s="633"/>
      <c r="M10" s="633"/>
      <c r="N10" s="615">
        <f>SUM(D10:I10,K10:M10)</f>
        <v>0</v>
      </c>
      <c r="O10" s="633"/>
      <c r="P10" s="633"/>
      <c r="Q10" s="633"/>
      <c r="R10" s="633"/>
      <c r="S10" s="633"/>
      <c r="T10" s="633"/>
      <c r="U10" s="633"/>
      <c r="V10" s="615">
        <f t="shared" ref="V10:V13" si="2">SUM(O10:U10)</f>
        <v>0</v>
      </c>
      <c r="W10" s="633"/>
      <c r="X10" s="633"/>
      <c r="Y10" s="633"/>
    </row>
    <row r="11" spans="1:27" ht="12" x14ac:dyDescent="0.2">
      <c r="A11" s="35"/>
      <c r="B11" s="35"/>
      <c r="C11" s="35"/>
      <c r="D11" s="633"/>
      <c r="E11" s="633"/>
      <c r="F11" s="633"/>
      <c r="G11" s="633"/>
      <c r="H11" s="633"/>
      <c r="I11" s="633"/>
      <c r="J11" s="633"/>
      <c r="K11" s="633"/>
      <c r="L11" s="633"/>
      <c r="M11" s="633"/>
      <c r="N11" s="615">
        <f t="shared" ref="N11:N13" si="3">SUM(D11:I11,K11:M11)</f>
        <v>0</v>
      </c>
      <c r="O11" s="633"/>
      <c r="P11" s="633"/>
      <c r="Q11" s="633"/>
      <c r="R11" s="633"/>
      <c r="S11" s="633"/>
      <c r="T11" s="633"/>
      <c r="U11" s="633"/>
      <c r="V11" s="615">
        <f t="shared" si="2"/>
        <v>0</v>
      </c>
      <c r="W11" s="633"/>
      <c r="X11" s="633"/>
      <c r="Y11" s="633"/>
    </row>
    <row r="12" spans="1:27" ht="12" x14ac:dyDescent="0.2">
      <c r="A12" s="35"/>
      <c r="B12" s="35"/>
      <c r="C12" s="35"/>
      <c r="D12" s="633"/>
      <c r="E12" s="633"/>
      <c r="F12" s="633"/>
      <c r="G12" s="633"/>
      <c r="H12" s="633"/>
      <c r="I12" s="633"/>
      <c r="J12" s="633"/>
      <c r="K12" s="633"/>
      <c r="L12" s="633"/>
      <c r="M12" s="633"/>
      <c r="N12" s="615">
        <f t="shared" si="3"/>
        <v>0</v>
      </c>
      <c r="O12" s="633"/>
      <c r="P12" s="633"/>
      <c r="Q12" s="633"/>
      <c r="R12" s="633"/>
      <c r="S12" s="633"/>
      <c r="T12" s="633"/>
      <c r="U12" s="633"/>
      <c r="V12" s="615">
        <f t="shared" si="2"/>
        <v>0</v>
      </c>
      <c r="W12" s="633"/>
      <c r="X12" s="633"/>
      <c r="Y12" s="633"/>
    </row>
    <row r="13" spans="1:27" ht="12" x14ac:dyDescent="0.2">
      <c r="A13" s="35"/>
      <c r="B13" s="35"/>
      <c r="C13" s="35"/>
      <c r="D13" s="633"/>
      <c r="E13" s="633"/>
      <c r="F13" s="633"/>
      <c r="G13" s="633"/>
      <c r="H13" s="633"/>
      <c r="I13" s="633"/>
      <c r="J13" s="633"/>
      <c r="K13" s="633"/>
      <c r="L13" s="633"/>
      <c r="M13" s="633"/>
      <c r="N13" s="615">
        <f t="shared" si="3"/>
        <v>0</v>
      </c>
      <c r="O13" s="633"/>
      <c r="P13" s="633"/>
      <c r="Q13" s="633"/>
      <c r="R13" s="633"/>
      <c r="S13" s="633"/>
      <c r="T13" s="633"/>
      <c r="U13" s="633"/>
      <c r="V13" s="615">
        <f t="shared" si="2"/>
        <v>0</v>
      </c>
      <c r="W13" s="633"/>
      <c r="X13" s="633"/>
      <c r="Y13" s="633"/>
    </row>
    <row r="14" spans="1:27" ht="12" x14ac:dyDescent="0.2">
      <c r="A14" s="447"/>
      <c r="B14" s="448"/>
      <c r="C14" s="448"/>
      <c r="D14" s="449"/>
      <c r="E14" s="449"/>
      <c r="F14" s="449"/>
      <c r="G14" s="449"/>
      <c r="H14" s="449"/>
      <c r="I14" s="449"/>
      <c r="J14" s="449"/>
      <c r="K14" s="449"/>
      <c r="L14" s="449"/>
      <c r="M14" s="449"/>
      <c r="N14" s="450"/>
      <c r="O14" s="449"/>
      <c r="P14" s="449"/>
      <c r="Q14" s="449"/>
      <c r="R14" s="449"/>
      <c r="S14" s="449"/>
      <c r="T14" s="449"/>
      <c r="U14" s="449"/>
      <c r="V14" s="450"/>
      <c r="W14" s="449"/>
      <c r="X14" s="449"/>
      <c r="Y14" s="449"/>
    </row>
    <row r="145" spans="1:3" hidden="1" x14ac:dyDescent="0.2">
      <c r="A145" s="127" t="s">
        <v>461</v>
      </c>
      <c r="B145" s="127" t="s">
        <v>461</v>
      </c>
      <c r="C145" s="127" t="s">
        <v>3</v>
      </c>
    </row>
    <row r="146" spans="1:3" hidden="1" x14ac:dyDescent="0.2">
      <c r="A146" s="127" t="s">
        <v>462</v>
      </c>
      <c r="B146" s="127" t="s">
        <v>462</v>
      </c>
      <c r="C146" s="127" t="s">
        <v>2</v>
      </c>
    </row>
    <row r="147" spans="1:3" hidden="1" x14ac:dyDescent="0.2">
      <c r="A147" s="127" t="s">
        <v>463</v>
      </c>
      <c r="B147" s="127" t="s">
        <v>463</v>
      </c>
    </row>
    <row r="148" spans="1:3" ht="20.25" hidden="1" customHeight="1" x14ac:dyDescent="0.2">
      <c r="A148" s="127" t="s">
        <v>464</v>
      </c>
      <c r="B148" s="127" t="s">
        <v>464</v>
      </c>
    </row>
    <row r="149" spans="1:3" ht="12" hidden="1" customHeight="1" x14ac:dyDescent="0.2">
      <c r="A149" s="127" t="s">
        <v>1571</v>
      </c>
      <c r="B149" s="127" t="s">
        <v>1571</v>
      </c>
    </row>
    <row r="150" spans="1:3" hidden="1" x14ac:dyDescent="0.2">
      <c r="A150" s="127" t="s">
        <v>1572</v>
      </c>
      <c r="B150" s="127" t="s">
        <v>1572</v>
      </c>
    </row>
  </sheetData>
  <sheetProtection selectLockedCells="1" selectUnlockedCells="1"/>
  <mergeCells count="7">
    <mergeCell ref="A8:B8"/>
    <mergeCell ref="Y5:Y6"/>
    <mergeCell ref="A7:B7"/>
    <mergeCell ref="O5:V5"/>
    <mergeCell ref="W5:W6"/>
    <mergeCell ref="X5:X6"/>
    <mergeCell ref="D5:N5"/>
  </mergeCells>
  <phoneticPr fontId="29" type="noConversion"/>
  <dataValidations count="3">
    <dataValidation type="list" allowBlank="1" showInputMessage="1" showErrorMessage="1" sqref="B14" xr:uid="{00000000-0002-0000-1D00-000000000000}">
      <formula1>$B$145:$B$149</formula1>
    </dataValidation>
    <dataValidation type="list" allowBlank="1" showInputMessage="1" showErrorMessage="1" sqref="C9:C14" xr:uid="{00000000-0002-0000-1D00-000001000000}">
      <formula1>$C$145:$C$146</formula1>
    </dataValidation>
    <dataValidation type="list" allowBlank="1" showInputMessage="1" showErrorMessage="1" sqref="B9:B13" xr:uid="{00000000-0002-0000-1D00-000002000000}">
      <formula1>$B$145:$B$150</formula1>
    </dataValidation>
  </dataValidations>
  <printOptions horizontalCentered="1"/>
  <pageMargins left="0.19685039370078741" right="0.19685039370078741" top="0.19685039370078741" bottom="0.19685039370078741" header="0" footer="0"/>
  <pageSetup paperSize="9" scale="46" fitToWidth="2" orientation="landscape" r:id="rId1"/>
  <colBreaks count="1" manualBreakCount="1">
    <brk id="25" max="1048575" man="1"/>
  </colBreaks>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12">
    <pageSetUpPr fitToPage="1"/>
  </sheetPr>
  <dimension ref="A1:AD646"/>
  <sheetViews>
    <sheetView showGridLines="0" view="pageBreakPreview" zoomScaleNormal="85" zoomScaleSheetLayoutView="100" workbookViewId="0">
      <selection activeCell="E7" sqref="E7:AB13"/>
    </sheetView>
  </sheetViews>
  <sheetFormatPr defaultColWidth="9.28515625" defaultRowHeight="11.25" x14ac:dyDescent="0.2"/>
  <cols>
    <col min="1" max="1" width="23" style="127" customWidth="1"/>
    <col min="2" max="2" width="22" style="127" customWidth="1"/>
    <col min="3" max="4" width="15.85546875" style="127" customWidth="1"/>
    <col min="5" max="5" width="8.7109375" style="127" customWidth="1"/>
    <col min="6" max="6" width="13.5703125" style="127" customWidth="1"/>
    <col min="7" max="7" width="12.28515625" style="127" customWidth="1"/>
    <col min="8" max="8" width="11.7109375" style="127" customWidth="1"/>
    <col min="9" max="9" width="11.28515625" style="127" customWidth="1"/>
    <col min="10" max="10" width="9.85546875" style="127" customWidth="1"/>
    <col min="11" max="11" width="10.28515625" style="127" customWidth="1"/>
    <col min="12" max="12" width="15.7109375" style="127" customWidth="1"/>
    <col min="13" max="13" width="12.28515625" style="127" customWidth="1"/>
    <col min="14" max="15" width="11.28515625" style="127" customWidth="1"/>
    <col min="16" max="16" width="10.85546875" style="127" customWidth="1"/>
    <col min="17" max="17" width="9.85546875" style="127" customWidth="1"/>
    <col min="18" max="18" width="13" style="127" customWidth="1"/>
    <col min="19" max="19" width="12" style="127" customWidth="1"/>
    <col min="20" max="21" width="8.7109375" style="127" customWidth="1"/>
    <col min="22" max="22" width="11.140625" style="127" customWidth="1"/>
    <col min="23" max="23" width="10.5703125" style="127" customWidth="1"/>
    <col min="24" max="24" width="11.28515625" style="127" customWidth="1"/>
    <col min="25" max="26" width="9.28515625" style="127" customWidth="1"/>
    <col min="27" max="27" width="12" style="127" customWidth="1"/>
    <col min="28" max="28" width="21.85546875" style="127" bestFit="1" customWidth="1"/>
    <col min="29" max="29" width="10.5703125" style="127" customWidth="1"/>
    <col min="30" max="32" width="9.28515625" style="127"/>
    <col min="33" max="35" width="9.28515625" style="127" customWidth="1"/>
    <col min="36" max="16384" width="9.28515625" style="127"/>
  </cols>
  <sheetData>
    <row r="1" spans="1:30" s="143" customFormat="1" ht="11.45" customHeight="1" x14ac:dyDescent="0.2">
      <c r="A1" s="124" t="s">
        <v>1405</v>
      </c>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row>
    <row r="2" spans="1:30" s="143" customFormat="1" ht="11.45" hidden="1" customHeight="1" x14ac:dyDescent="0.2">
      <c r="A2" s="124"/>
      <c r="B2" s="124"/>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row>
    <row r="3" spans="1:30" ht="12" thickBot="1" x14ac:dyDescent="0.25">
      <c r="A3" s="314"/>
      <c r="B3" s="314"/>
      <c r="C3" s="314"/>
      <c r="D3" s="314"/>
      <c r="E3" s="314"/>
      <c r="F3" s="314"/>
      <c r="G3" s="314"/>
      <c r="H3" s="314"/>
      <c r="I3" s="314"/>
      <c r="J3" s="314"/>
      <c r="K3" s="314"/>
      <c r="L3" s="314"/>
      <c r="M3" s="314"/>
      <c r="N3" s="314"/>
      <c r="O3" s="314"/>
      <c r="P3" s="314"/>
      <c r="Q3" s="166"/>
      <c r="R3" s="166"/>
      <c r="S3" s="166"/>
      <c r="T3" s="166"/>
      <c r="U3" s="166"/>
      <c r="V3" s="166"/>
      <c r="W3" s="166"/>
      <c r="X3" s="166"/>
      <c r="Y3" s="166"/>
      <c r="Z3" s="166"/>
      <c r="AA3" s="166"/>
      <c r="AB3" s="167" t="s">
        <v>103</v>
      </c>
    </row>
    <row r="4" spans="1:30" ht="10.5" customHeight="1" thickTop="1" x14ac:dyDescent="0.2">
      <c r="A4" s="331"/>
      <c r="B4" s="331"/>
      <c r="C4" s="331"/>
      <c r="D4" s="331"/>
      <c r="E4" s="1332" t="s">
        <v>104</v>
      </c>
      <c r="F4" s="1332"/>
      <c r="G4" s="1332"/>
      <c r="H4" s="1332"/>
      <c r="I4" s="1332"/>
      <c r="J4" s="1333"/>
      <c r="K4" s="1333"/>
      <c r="L4" s="1333"/>
      <c r="M4" s="1333"/>
      <c r="N4" s="1332"/>
      <c r="O4" s="1332"/>
      <c r="P4" s="1332"/>
      <c r="Q4" s="1332" t="s">
        <v>135</v>
      </c>
      <c r="R4" s="1332"/>
      <c r="S4" s="1332"/>
      <c r="T4" s="1332"/>
      <c r="U4" s="1332"/>
      <c r="V4" s="1332"/>
      <c r="W4" s="1332"/>
      <c r="X4" s="1332"/>
      <c r="Y4" s="1332"/>
      <c r="Z4" s="1219" t="s">
        <v>413</v>
      </c>
      <c r="AA4" s="1219" t="s">
        <v>1453</v>
      </c>
      <c r="AB4" s="1328" t="s">
        <v>414</v>
      </c>
      <c r="AC4" s="130"/>
      <c r="AD4" s="130"/>
    </row>
    <row r="5" spans="1:30" s="136" customFormat="1" ht="120" x14ac:dyDescent="0.2">
      <c r="A5" s="503" t="s">
        <v>506</v>
      </c>
      <c r="B5" s="497" t="s">
        <v>1505</v>
      </c>
      <c r="C5" s="315" t="s">
        <v>458</v>
      </c>
      <c r="D5" s="497" t="s">
        <v>505</v>
      </c>
      <c r="E5" s="497" t="s">
        <v>165</v>
      </c>
      <c r="F5" s="497" t="s">
        <v>407</v>
      </c>
      <c r="G5" s="497" t="s">
        <v>507</v>
      </c>
      <c r="H5" s="497" t="s">
        <v>452</v>
      </c>
      <c r="I5" s="497" t="s">
        <v>238</v>
      </c>
      <c r="J5" s="504" t="s">
        <v>168</v>
      </c>
      <c r="K5" s="504" t="s">
        <v>508</v>
      </c>
      <c r="L5" s="504" t="s">
        <v>1453</v>
      </c>
      <c r="M5" s="504" t="s">
        <v>171</v>
      </c>
      <c r="N5" s="497" t="s">
        <v>509</v>
      </c>
      <c r="O5" s="497" t="s">
        <v>116</v>
      </c>
      <c r="P5" s="497" t="s">
        <v>444</v>
      </c>
      <c r="Q5" s="498" t="s">
        <v>136</v>
      </c>
      <c r="R5" s="498" t="s">
        <v>445</v>
      </c>
      <c r="S5" s="498" t="s">
        <v>446</v>
      </c>
      <c r="T5" s="498" t="s">
        <v>452</v>
      </c>
      <c r="U5" s="498" t="s">
        <v>139</v>
      </c>
      <c r="V5" s="498" t="s">
        <v>447</v>
      </c>
      <c r="W5" s="498" t="s">
        <v>454</v>
      </c>
      <c r="X5" s="498" t="s">
        <v>145</v>
      </c>
      <c r="Y5" s="501" t="s">
        <v>449</v>
      </c>
      <c r="Z5" s="1305"/>
      <c r="AA5" s="1305"/>
      <c r="AB5" s="1329"/>
      <c r="AC5" s="168"/>
    </row>
    <row r="6" spans="1:30" ht="11.25" customHeight="1" x14ac:dyDescent="0.2">
      <c r="A6" s="1330"/>
      <c r="B6" s="1331"/>
      <c r="C6" s="289"/>
      <c r="D6" s="289"/>
      <c r="E6" s="289"/>
      <c r="F6" s="289"/>
      <c r="G6" s="289"/>
      <c r="H6" s="289"/>
      <c r="I6" s="289"/>
      <c r="J6" s="469"/>
      <c r="K6" s="468"/>
      <c r="L6" s="468"/>
      <c r="M6" s="469"/>
      <c r="N6" s="289"/>
      <c r="O6" s="289"/>
      <c r="P6" s="289"/>
      <c r="Q6" s="289"/>
      <c r="R6" s="289"/>
      <c r="S6" s="289"/>
      <c r="T6" s="289"/>
      <c r="U6" s="289"/>
      <c r="V6" s="289"/>
      <c r="W6" s="289"/>
      <c r="X6" s="289"/>
      <c r="Y6" s="289"/>
      <c r="Z6" s="468"/>
      <c r="AA6" s="468"/>
      <c r="AB6" s="289"/>
    </row>
    <row r="7" spans="1:30" ht="14.25" customHeight="1" x14ac:dyDescent="0.2">
      <c r="A7" s="1326" t="s">
        <v>253</v>
      </c>
      <c r="B7" s="1326"/>
      <c r="C7" s="1327"/>
      <c r="D7" s="302"/>
      <c r="E7" s="615">
        <f t="shared" ref="E7:AB7" si="0">SUM(E9:E13)</f>
        <v>0</v>
      </c>
      <c r="F7" s="615">
        <f>SUM(F9:F13)</f>
        <v>0</v>
      </c>
      <c r="G7" s="615">
        <f t="shared" si="0"/>
        <v>0</v>
      </c>
      <c r="H7" s="615">
        <f t="shared" si="0"/>
        <v>0</v>
      </c>
      <c r="I7" s="615">
        <f t="shared" si="0"/>
        <v>0</v>
      </c>
      <c r="J7" s="615">
        <f t="shared" si="0"/>
        <v>0</v>
      </c>
      <c r="K7" s="615">
        <f t="shared" si="0"/>
        <v>0</v>
      </c>
      <c r="L7" s="615">
        <f t="shared" si="0"/>
        <v>0</v>
      </c>
      <c r="M7" s="615">
        <f t="shared" si="0"/>
        <v>0</v>
      </c>
      <c r="N7" s="615">
        <f t="shared" si="0"/>
        <v>0</v>
      </c>
      <c r="O7" s="615">
        <f t="shared" si="0"/>
        <v>0</v>
      </c>
      <c r="P7" s="615">
        <f>SUM(P9:P13)</f>
        <v>0</v>
      </c>
      <c r="Q7" s="615">
        <f t="shared" si="0"/>
        <v>0</v>
      </c>
      <c r="R7" s="615">
        <f t="shared" si="0"/>
        <v>0</v>
      </c>
      <c r="S7" s="615">
        <f t="shared" si="0"/>
        <v>0</v>
      </c>
      <c r="T7" s="615">
        <f t="shared" si="0"/>
        <v>0</v>
      </c>
      <c r="U7" s="615">
        <f t="shared" si="0"/>
        <v>0</v>
      </c>
      <c r="V7" s="615">
        <f t="shared" si="0"/>
        <v>0</v>
      </c>
      <c r="W7" s="615">
        <f t="shared" si="0"/>
        <v>0</v>
      </c>
      <c r="X7" s="615">
        <f t="shared" si="0"/>
        <v>0</v>
      </c>
      <c r="Y7" s="615">
        <f>SUM(Y9:Y13)</f>
        <v>0</v>
      </c>
      <c r="Z7" s="615">
        <f t="shared" si="0"/>
        <v>0</v>
      </c>
      <c r="AA7" s="615">
        <f t="shared" si="0"/>
        <v>0</v>
      </c>
      <c r="AB7" s="615">
        <f t="shared" si="0"/>
        <v>0</v>
      </c>
    </row>
    <row r="8" spans="1:30" ht="12" x14ac:dyDescent="0.2">
      <c r="A8" s="1322" t="s">
        <v>465</v>
      </c>
      <c r="B8" s="1323"/>
      <c r="C8" s="212"/>
      <c r="D8" s="212"/>
      <c r="E8" s="800"/>
      <c r="F8" s="800"/>
      <c r="G8" s="800"/>
      <c r="H8" s="800"/>
      <c r="I8" s="800"/>
      <c r="J8" s="801"/>
      <c r="K8" s="802"/>
      <c r="L8" s="800"/>
      <c r="M8" s="800"/>
      <c r="N8" s="800"/>
      <c r="O8" s="800"/>
      <c r="P8" s="803"/>
      <c r="Q8" s="800"/>
      <c r="R8" s="800"/>
      <c r="S8" s="800"/>
      <c r="T8" s="800"/>
      <c r="U8" s="800"/>
      <c r="V8" s="800"/>
      <c r="W8" s="801"/>
      <c r="X8" s="801"/>
      <c r="Y8" s="803"/>
      <c r="Z8" s="800"/>
      <c r="AA8" s="800"/>
      <c r="AB8" s="801"/>
    </row>
    <row r="9" spans="1:30" ht="12" x14ac:dyDescent="0.2">
      <c r="A9" s="579"/>
      <c r="B9" s="580"/>
      <c r="C9" s="576"/>
      <c r="D9" s="283"/>
      <c r="E9" s="804"/>
      <c r="F9" s="804"/>
      <c r="G9" s="804"/>
      <c r="H9" s="804"/>
      <c r="I9" s="804"/>
      <c r="J9" s="804"/>
      <c r="K9" s="804"/>
      <c r="L9" s="804"/>
      <c r="M9" s="804"/>
      <c r="N9" s="804"/>
      <c r="O9" s="804"/>
      <c r="P9" s="615">
        <f>SUM(E9:G9,I9:K9,M9:O9)</f>
        <v>0</v>
      </c>
      <c r="Q9" s="804"/>
      <c r="R9" s="804"/>
      <c r="S9" s="804"/>
      <c r="T9" s="804"/>
      <c r="U9" s="804"/>
      <c r="V9" s="804"/>
      <c r="W9" s="804"/>
      <c r="X9" s="804"/>
      <c r="Y9" s="615">
        <f>SUM(Q9:S9,U9:X9)</f>
        <v>0</v>
      </c>
      <c r="Z9" s="804"/>
      <c r="AA9" s="804"/>
      <c r="AB9" s="804"/>
    </row>
    <row r="10" spans="1:30" ht="12" x14ac:dyDescent="0.2">
      <c r="A10" s="35"/>
      <c r="B10" s="35"/>
      <c r="C10" s="35"/>
      <c r="D10" s="283"/>
      <c r="E10" s="633"/>
      <c r="F10" s="633"/>
      <c r="G10" s="633"/>
      <c r="H10" s="633"/>
      <c r="I10" s="633"/>
      <c r="J10" s="633"/>
      <c r="K10" s="633"/>
      <c r="L10" s="633"/>
      <c r="M10" s="633"/>
      <c r="N10" s="633"/>
      <c r="O10" s="633"/>
      <c r="P10" s="615">
        <f>SUM(E10:G10,I10:K10,M10:O10)</f>
        <v>0</v>
      </c>
      <c r="Q10" s="633"/>
      <c r="R10" s="633"/>
      <c r="S10" s="633"/>
      <c r="T10" s="633"/>
      <c r="U10" s="633"/>
      <c r="V10" s="633"/>
      <c r="W10" s="633"/>
      <c r="X10" s="633"/>
      <c r="Y10" s="615">
        <f>SUM(Q10:S10,U10:X10)</f>
        <v>0</v>
      </c>
      <c r="Z10" s="633"/>
      <c r="AA10" s="633"/>
      <c r="AB10" s="633"/>
    </row>
    <row r="11" spans="1:30" ht="12" x14ac:dyDescent="0.2">
      <c r="A11" s="35"/>
      <c r="B11" s="35"/>
      <c r="C11" s="35"/>
      <c r="D11" s="283"/>
      <c r="E11" s="633"/>
      <c r="F11" s="633"/>
      <c r="G11" s="633"/>
      <c r="H11" s="633"/>
      <c r="I11" s="633"/>
      <c r="J11" s="633"/>
      <c r="K11" s="633"/>
      <c r="L11" s="633"/>
      <c r="M11" s="633"/>
      <c r="N11" s="633"/>
      <c r="O11" s="633"/>
      <c r="P11" s="615">
        <f t="shared" ref="P11:P13" si="1">SUM(E11:G11,I11:K11,M11:O11)</f>
        <v>0</v>
      </c>
      <c r="Q11" s="633"/>
      <c r="R11" s="633"/>
      <c r="S11" s="633"/>
      <c r="T11" s="633"/>
      <c r="U11" s="633"/>
      <c r="V11" s="633"/>
      <c r="W11" s="633"/>
      <c r="X11" s="633"/>
      <c r="Y11" s="615">
        <f t="shared" ref="Y11:Y13" si="2">SUM(Q11:S11,U11:X11)</f>
        <v>0</v>
      </c>
      <c r="Z11" s="633"/>
      <c r="AA11" s="633"/>
      <c r="AB11" s="633"/>
    </row>
    <row r="12" spans="1:30" ht="12" x14ac:dyDescent="0.2">
      <c r="A12" s="35"/>
      <c r="B12" s="35"/>
      <c r="C12" s="35"/>
      <c r="D12" s="283"/>
      <c r="E12" s="633"/>
      <c r="F12" s="633"/>
      <c r="G12" s="633"/>
      <c r="H12" s="633"/>
      <c r="I12" s="633"/>
      <c r="J12" s="633"/>
      <c r="K12" s="633"/>
      <c r="L12" s="633"/>
      <c r="M12" s="633"/>
      <c r="N12" s="633"/>
      <c r="O12" s="633"/>
      <c r="P12" s="615">
        <f t="shared" si="1"/>
        <v>0</v>
      </c>
      <c r="Q12" s="633"/>
      <c r="R12" s="633"/>
      <c r="S12" s="633"/>
      <c r="T12" s="633"/>
      <c r="U12" s="633"/>
      <c r="V12" s="633"/>
      <c r="W12" s="633"/>
      <c r="X12" s="633"/>
      <c r="Y12" s="615">
        <f t="shared" si="2"/>
        <v>0</v>
      </c>
      <c r="Z12" s="633"/>
      <c r="AA12" s="633"/>
      <c r="AB12" s="633"/>
    </row>
    <row r="13" spans="1:30" ht="12" x14ac:dyDescent="0.2">
      <c r="A13" s="35"/>
      <c r="B13" s="35"/>
      <c r="C13" s="35"/>
      <c r="D13" s="283"/>
      <c r="E13" s="633"/>
      <c r="F13" s="633"/>
      <c r="G13" s="633"/>
      <c r="H13" s="633"/>
      <c r="I13" s="633"/>
      <c r="J13" s="633"/>
      <c r="K13" s="633"/>
      <c r="L13" s="633"/>
      <c r="M13" s="633"/>
      <c r="N13" s="633"/>
      <c r="O13" s="633"/>
      <c r="P13" s="615">
        <f t="shared" si="1"/>
        <v>0</v>
      </c>
      <c r="Q13" s="633"/>
      <c r="R13" s="633"/>
      <c r="S13" s="633"/>
      <c r="T13" s="633"/>
      <c r="U13" s="633"/>
      <c r="V13" s="633"/>
      <c r="W13" s="633"/>
      <c r="X13" s="633"/>
      <c r="Y13" s="615">
        <f t="shared" si="2"/>
        <v>0</v>
      </c>
      <c r="Z13" s="633"/>
      <c r="AA13" s="633"/>
      <c r="AB13" s="633"/>
    </row>
    <row r="397" spans="1:3" ht="12.75" hidden="1" x14ac:dyDescent="0.2">
      <c r="A397" s="517" t="s">
        <v>471</v>
      </c>
      <c r="B397" s="127" t="s">
        <v>461</v>
      </c>
      <c r="C397" s="136" t="s">
        <v>3</v>
      </c>
    </row>
    <row r="398" spans="1:3" ht="12.75" hidden="1" x14ac:dyDescent="0.2">
      <c r="A398" s="18" t="s">
        <v>472</v>
      </c>
      <c r="B398" s="127" t="s">
        <v>462</v>
      </c>
      <c r="C398" s="127" t="s">
        <v>2</v>
      </c>
    </row>
    <row r="399" spans="1:3" ht="12.75" hidden="1" x14ac:dyDescent="0.2">
      <c r="A399" s="18" t="s">
        <v>473</v>
      </c>
      <c r="B399" s="127" t="s">
        <v>463</v>
      </c>
    </row>
    <row r="400" spans="1:3" ht="12.75" hidden="1" x14ac:dyDescent="0.2">
      <c r="A400" s="18" t="s">
        <v>474</v>
      </c>
      <c r="B400" s="127" t="s">
        <v>464</v>
      </c>
    </row>
    <row r="401" spans="1:2" ht="12.75" hidden="1" x14ac:dyDescent="0.2">
      <c r="A401" s="18" t="s">
        <v>475</v>
      </c>
      <c r="B401" s="127" t="s">
        <v>1571</v>
      </c>
    </row>
    <row r="402" spans="1:2" ht="12.75" hidden="1" x14ac:dyDescent="0.2">
      <c r="A402" s="18" t="s">
        <v>476</v>
      </c>
      <c r="B402" s="127" t="s">
        <v>1572</v>
      </c>
    </row>
    <row r="403" spans="1:2" ht="12.75" hidden="1" x14ac:dyDescent="0.2">
      <c r="A403" s="18" t="s">
        <v>477</v>
      </c>
    </row>
    <row r="404" spans="1:2" ht="12.75" hidden="1" x14ac:dyDescent="0.2">
      <c r="A404" s="18" t="s">
        <v>478</v>
      </c>
    </row>
    <row r="405" spans="1:2" ht="12.75" hidden="1" x14ac:dyDescent="0.2">
      <c r="A405" s="18" t="s">
        <v>479</v>
      </c>
    </row>
    <row r="406" spans="1:2" ht="12.75" hidden="1" x14ac:dyDescent="0.2">
      <c r="A406" s="18" t="s">
        <v>480</v>
      </c>
    </row>
    <row r="407" spans="1:2" ht="12.75" hidden="1" x14ac:dyDescent="0.2">
      <c r="A407" s="18" t="s">
        <v>481</v>
      </c>
    </row>
    <row r="408" spans="1:2" ht="12.75" hidden="1" x14ac:dyDescent="0.2">
      <c r="A408" s="18" t="s">
        <v>482</v>
      </c>
    </row>
    <row r="409" spans="1:2" ht="12.75" hidden="1" x14ac:dyDescent="0.2">
      <c r="A409" s="18" t="s">
        <v>483</v>
      </c>
    </row>
    <row r="410" spans="1:2" ht="12.75" hidden="1" x14ac:dyDescent="0.2">
      <c r="A410" s="18" t="s">
        <v>878</v>
      </c>
    </row>
    <row r="411" spans="1:2" ht="12.75" hidden="1" x14ac:dyDescent="0.2">
      <c r="A411" s="18" t="s">
        <v>485</v>
      </c>
    </row>
    <row r="412" spans="1:2" ht="12.75" hidden="1" x14ac:dyDescent="0.2">
      <c r="A412" s="18" t="s">
        <v>484</v>
      </c>
    </row>
    <row r="413" spans="1:2" ht="12.75" hidden="1" x14ac:dyDescent="0.2">
      <c r="A413" s="18" t="s">
        <v>1086</v>
      </c>
    </row>
    <row r="414" spans="1:2" ht="12.75" hidden="1" x14ac:dyDescent="0.2">
      <c r="A414" s="18" t="s">
        <v>1087</v>
      </c>
    </row>
    <row r="415" spans="1:2" ht="12.75" hidden="1" x14ac:dyDescent="0.2">
      <c r="A415" s="18" t="s">
        <v>1088</v>
      </c>
    </row>
    <row r="416" spans="1:2" ht="12.75" hidden="1" x14ac:dyDescent="0.2">
      <c r="A416" s="18" t="s">
        <v>1089</v>
      </c>
    </row>
    <row r="417" spans="1:1" ht="12.75" hidden="1" x14ac:dyDescent="0.2">
      <c r="A417" s="18" t="s">
        <v>1090</v>
      </c>
    </row>
    <row r="418" spans="1:1" ht="12.75" hidden="1" x14ac:dyDescent="0.2">
      <c r="A418" s="18" t="s">
        <v>1091</v>
      </c>
    </row>
    <row r="419" spans="1:1" ht="12.75" hidden="1" x14ac:dyDescent="0.2">
      <c r="A419" s="18" t="s">
        <v>1092</v>
      </c>
    </row>
    <row r="420" spans="1:1" ht="12.75" hidden="1" x14ac:dyDescent="0.2">
      <c r="A420" s="18" t="s">
        <v>1093</v>
      </c>
    </row>
    <row r="421" spans="1:1" ht="12.75" hidden="1" x14ac:dyDescent="0.2">
      <c r="A421" s="18" t="s">
        <v>1094</v>
      </c>
    </row>
    <row r="422" spans="1:1" ht="12.75" hidden="1" x14ac:dyDescent="0.2">
      <c r="A422" s="18" t="s">
        <v>1095</v>
      </c>
    </row>
    <row r="423" spans="1:1" ht="12.75" hidden="1" x14ac:dyDescent="0.2">
      <c r="A423" s="18" t="s">
        <v>1096</v>
      </c>
    </row>
    <row r="424" spans="1:1" ht="12.75" hidden="1" x14ac:dyDescent="0.2">
      <c r="A424" s="18" t="s">
        <v>1097</v>
      </c>
    </row>
    <row r="425" spans="1:1" ht="12.75" hidden="1" x14ac:dyDescent="0.2">
      <c r="A425" s="18" t="s">
        <v>1098</v>
      </c>
    </row>
    <row r="426" spans="1:1" ht="12.75" hidden="1" x14ac:dyDescent="0.2">
      <c r="A426" s="18" t="s">
        <v>1099</v>
      </c>
    </row>
    <row r="427" spans="1:1" ht="12.75" hidden="1" x14ac:dyDescent="0.2">
      <c r="A427" s="18" t="s">
        <v>1100</v>
      </c>
    </row>
    <row r="428" spans="1:1" ht="12.75" hidden="1" x14ac:dyDescent="0.2">
      <c r="A428" s="18" t="s">
        <v>1101</v>
      </c>
    </row>
    <row r="429" spans="1:1" ht="12.75" hidden="1" x14ac:dyDescent="0.2">
      <c r="A429" s="18" t="s">
        <v>1102</v>
      </c>
    </row>
    <row r="430" spans="1:1" ht="12.75" hidden="1" x14ac:dyDescent="0.2">
      <c r="A430" s="18" t="s">
        <v>1103</v>
      </c>
    </row>
    <row r="431" spans="1:1" ht="12.75" hidden="1" x14ac:dyDescent="0.2">
      <c r="A431" s="18" t="s">
        <v>1104</v>
      </c>
    </row>
    <row r="432" spans="1:1" ht="12.75" hidden="1" x14ac:dyDescent="0.2">
      <c r="A432" s="18" t="s">
        <v>1105</v>
      </c>
    </row>
    <row r="433" spans="1:1" ht="12.75" hidden="1" x14ac:dyDescent="0.2">
      <c r="A433" s="18" t="s">
        <v>1106</v>
      </c>
    </row>
    <row r="434" spans="1:1" ht="12.75" hidden="1" x14ac:dyDescent="0.2">
      <c r="A434" s="18" t="s">
        <v>1107</v>
      </c>
    </row>
    <row r="435" spans="1:1" ht="12.75" hidden="1" x14ac:dyDescent="0.2">
      <c r="A435" s="18" t="s">
        <v>1108</v>
      </c>
    </row>
    <row r="436" spans="1:1" ht="12.75" hidden="1" x14ac:dyDescent="0.2">
      <c r="A436" s="18" t="s">
        <v>1109</v>
      </c>
    </row>
    <row r="437" spans="1:1" ht="12.75" hidden="1" x14ac:dyDescent="0.2">
      <c r="A437" s="18" t="s">
        <v>1110</v>
      </c>
    </row>
    <row r="438" spans="1:1" ht="12.75" hidden="1" x14ac:dyDescent="0.2">
      <c r="A438" s="18" t="s">
        <v>1111</v>
      </c>
    </row>
    <row r="439" spans="1:1" ht="12.75" hidden="1" x14ac:dyDescent="0.2">
      <c r="A439" s="18" t="s">
        <v>1112</v>
      </c>
    </row>
    <row r="440" spans="1:1" ht="12.75" hidden="1" x14ac:dyDescent="0.2">
      <c r="A440" s="18" t="s">
        <v>1113</v>
      </c>
    </row>
    <row r="441" spans="1:1" ht="12.75" hidden="1" x14ac:dyDescent="0.2">
      <c r="A441" s="18" t="s">
        <v>1114</v>
      </c>
    </row>
    <row r="442" spans="1:1" ht="12.75" hidden="1" x14ac:dyDescent="0.2">
      <c r="A442" s="18" t="s">
        <v>1115</v>
      </c>
    </row>
    <row r="443" spans="1:1" ht="12.75" hidden="1" x14ac:dyDescent="0.2">
      <c r="A443" s="18" t="s">
        <v>1116</v>
      </c>
    </row>
    <row r="444" spans="1:1" ht="12.75" hidden="1" x14ac:dyDescent="0.2">
      <c r="A444" s="18" t="s">
        <v>1117</v>
      </c>
    </row>
    <row r="445" spans="1:1" ht="12.75" hidden="1" x14ac:dyDescent="0.2">
      <c r="A445" s="18" t="s">
        <v>1118</v>
      </c>
    </row>
    <row r="446" spans="1:1" ht="12.75" hidden="1" x14ac:dyDescent="0.2">
      <c r="A446" s="18" t="s">
        <v>1119</v>
      </c>
    </row>
    <row r="447" spans="1:1" ht="12.75" hidden="1" x14ac:dyDescent="0.2">
      <c r="A447" s="18" t="s">
        <v>1120</v>
      </c>
    </row>
    <row r="448" spans="1:1" ht="12.75" hidden="1" x14ac:dyDescent="0.2">
      <c r="A448" s="18" t="s">
        <v>1121</v>
      </c>
    </row>
    <row r="449" spans="1:1" ht="12.75" hidden="1" x14ac:dyDescent="0.2">
      <c r="A449" s="18" t="s">
        <v>1122</v>
      </c>
    </row>
    <row r="450" spans="1:1" ht="12.75" hidden="1" x14ac:dyDescent="0.2">
      <c r="A450" s="18" t="s">
        <v>1123</v>
      </c>
    </row>
    <row r="451" spans="1:1" ht="12.75" hidden="1" x14ac:dyDescent="0.2">
      <c r="A451" s="18" t="s">
        <v>1124</v>
      </c>
    </row>
    <row r="452" spans="1:1" ht="12.75" hidden="1" x14ac:dyDescent="0.2">
      <c r="A452" s="18" t="s">
        <v>1125</v>
      </c>
    </row>
    <row r="453" spans="1:1" ht="12.75" hidden="1" x14ac:dyDescent="0.2">
      <c r="A453" s="18" t="s">
        <v>1126</v>
      </c>
    </row>
    <row r="454" spans="1:1" ht="12.75" hidden="1" x14ac:dyDescent="0.2">
      <c r="A454" s="18" t="s">
        <v>1127</v>
      </c>
    </row>
    <row r="455" spans="1:1" ht="12.75" hidden="1" x14ac:dyDescent="0.2">
      <c r="A455" s="18" t="s">
        <v>1128</v>
      </c>
    </row>
    <row r="456" spans="1:1" ht="12.75" hidden="1" x14ac:dyDescent="0.2">
      <c r="A456" s="18" t="s">
        <v>1129</v>
      </c>
    </row>
    <row r="457" spans="1:1" ht="12.75" hidden="1" x14ac:dyDescent="0.2">
      <c r="A457" s="18" t="s">
        <v>1130</v>
      </c>
    </row>
    <row r="458" spans="1:1" ht="12.75" hidden="1" x14ac:dyDescent="0.2">
      <c r="A458" s="18" t="s">
        <v>557</v>
      </c>
    </row>
    <row r="459" spans="1:1" ht="12.75" hidden="1" x14ac:dyDescent="0.2">
      <c r="A459" s="18" t="s">
        <v>558</v>
      </c>
    </row>
    <row r="460" spans="1:1" ht="12.75" hidden="1" x14ac:dyDescent="0.2">
      <c r="A460" s="18" t="s">
        <v>559</v>
      </c>
    </row>
    <row r="461" spans="1:1" ht="12.75" hidden="1" x14ac:dyDescent="0.2">
      <c r="A461" s="18" t="s">
        <v>560</v>
      </c>
    </row>
    <row r="462" spans="1:1" ht="12.75" hidden="1" x14ac:dyDescent="0.2">
      <c r="A462" s="18" t="s">
        <v>561</v>
      </c>
    </row>
    <row r="463" spans="1:1" ht="12.75" hidden="1" x14ac:dyDescent="0.2">
      <c r="A463" s="18" t="s">
        <v>562</v>
      </c>
    </row>
    <row r="464" spans="1:1" ht="12.75" hidden="1" x14ac:dyDescent="0.2">
      <c r="A464" s="18" t="s">
        <v>563</v>
      </c>
    </row>
    <row r="465" spans="1:1" ht="12.75" hidden="1" x14ac:dyDescent="0.2">
      <c r="A465" s="18" t="s">
        <v>564</v>
      </c>
    </row>
    <row r="466" spans="1:1" ht="12.75" hidden="1" x14ac:dyDescent="0.2">
      <c r="A466" s="18" t="s">
        <v>565</v>
      </c>
    </row>
    <row r="467" spans="1:1" ht="12.75" hidden="1" x14ac:dyDescent="0.2">
      <c r="A467" s="18" t="s">
        <v>1131</v>
      </c>
    </row>
    <row r="468" spans="1:1" ht="12.75" hidden="1" x14ac:dyDescent="0.2">
      <c r="A468" s="18" t="s">
        <v>1132</v>
      </c>
    </row>
    <row r="469" spans="1:1" ht="12.75" hidden="1" x14ac:dyDescent="0.2">
      <c r="A469" s="18" t="s">
        <v>1133</v>
      </c>
    </row>
    <row r="470" spans="1:1" ht="12.75" hidden="1" x14ac:dyDescent="0.2">
      <c r="A470" s="18" t="s">
        <v>1134</v>
      </c>
    </row>
    <row r="471" spans="1:1" ht="12.75" hidden="1" x14ac:dyDescent="0.2">
      <c r="A471" s="18" t="s">
        <v>1135</v>
      </c>
    </row>
    <row r="472" spans="1:1" ht="12.75" hidden="1" x14ac:dyDescent="0.2">
      <c r="A472" s="18" t="s">
        <v>1136</v>
      </c>
    </row>
    <row r="473" spans="1:1" ht="12.75" hidden="1" x14ac:dyDescent="0.2">
      <c r="A473" s="18" t="s">
        <v>1137</v>
      </c>
    </row>
    <row r="474" spans="1:1" ht="12.75" hidden="1" x14ac:dyDescent="0.2">
      <c r="A474" s="18" t="s">
        <v>1138</v>
      </c>
    </row>
    <row r="475" spans="1:1" ht="12.75" hidden="1" x14ac:dyDescent="0.2">
      <c r="A475" s="18" t="s">
        <v>1139</v>
      </c>
    </row>
    <row r="476" spans="1:1" ht="12.75" hidden="1" x14ac:dyDescent="0.2">
      <c r="A476" s="18" t="s">
        <v>1140</v>
      </c>
    </row>
    <row r="477" spans="1:1" ht="12.75" hidden="1" x14ac:dyDescent="0.2">
      <c r="A477" s="18" t="s">
        <v>1141</v>
      </c>
    </row>
    <row r="478" spans="1:1" ht="12.75" hidden="1" x14ac:dyDescent="0.2">
      <c r="A478" s="18" t="s">
        <v>1142</v>
      </c>
    </row>
    <row r="479" spans="1:1" ht="12.75" hidden="1" x14ac:dyDescent="0.2">
      <c r="A479" s="18" t="s">
        <v>1143</v>
      </c>
    </row>
    <row r="480" spans="1:1" ht="12.75" hidden="1" x14ac:dyDescent="0.2">
      <c r="A480" s="18" t="s">
        <v>1144</v>
      </c>
    </row>
    <row r="481" spans="1:1" ht="12.75" hidden="1" x14ac:dyDescent="0.2">
      <c r="A481" s="18" t="s">
        <v>1145</v>
      </c>
    </row>
    <row r="482" spans="1:1" ht="12.75" hidden="1" x14ac:dyDescent="0.2">
      <c r="A482" s="18" t="s">
        <v>1146</v>
      </c>
    </row>
    <row r="483" spans="1:1" ht="12.75" hidden="1" x14ac:dyDescent="0.2">
      <c r="A483" s="18" t="s">
        <v>566</v>
      </c>
    </row>
    <row r="484" spans="1:1" ht="12.75" hidden="1" x14ac:dyDescent="0.2">
      <c r="A484" s="18" t="s">
        <v>488</v>
      </c>
    </row>
    <row r="485" spans="1:1" ht="12.75" hidden="1" x14ac:dyDescent="0.2">
      <c r="A485" s="18" t="s">
        <v>489</v>
      </c>
    </row>
    <row r="486" spans="1:1" ht="12.75" hidden="1" x14ac:dyDescent="0.2">
      <c r="A486" s="18" t="s">
        <v>487</v>
      </c>
    </row>
    <row r="487" spans="1:1" ht="12.75" hidden="1" x14ac:dyDescent="0.2">
      <c r="A487" s="18" t="s">
        <v>567</v>
      </c>
    </row>
    <row r="488" spans="1:1" ht="12.75" hidden="1" x14ac:dyDescent="0.2">
      <c r="A488" s="18" t="s">
        <v>490</v>
      </c>
    </row>
    <row r="489" spans="1:1" ht="12.75" hidden="1" x14ac:dyDescent="0.2">
      <c r="A489" s="18" t="s">
        <v>491</v>
      </c>
    </row>
    <row r="490" spans="1:1" ht="12.75" hidden="1" x14ac:dyDescent="0.2">
      <c r="A490" s="18" t="s">
        <v>1147</v>
      </c>
    </row>
    <row r="491" spans="1:1" ht="12.75" hidden="1" x14ac:dyDescent="0.2">
      <c r="A491" s="18" t="s">
        <v>1148</v>
      </c>
    </row>
    <row r="492" spans="1:1" ht="12.75" hidden="1" x14ac:dyDescent="0.2">
      <c r="A492" s="18" t="s">
        <v>492</v>
      </c>
    </row>
    <row r="493" spans="1:1" ht="12.75" hidden="1" x14ac:dyDescent="0.2">
      <c r="A493" s="18" t="s">
        <v>493</v>
      </c>
    </row>
    <row r="494" spans="1:1" ht="12.75" hidden="1" x14ac:dyDescent="0.2">
      <c r="A494" s="18" t="s">
        <v>494</v>
      </c>
    </row>
    <row r="495" spans="1:1" ht="12.75" hidden="1" x14ac:dyDescent="0.2">
      <c r="A495" s="18" t="s">
        <v>495</v>
      </c>
    </row>
    <row r="496" spans="1:1" ht="12.75" hidden="1" x14ac:dyDescent="0.2">
      <c r="A496" s="18" t="s">
        <v>496</v>
      </c>
    </row>
    <row r="497" spans="1:1" ht="12.75" hidden="1" x14ac:dyDescent="0.2">
      <c r="A497" s="18" t="s">
        <v>1149</v>
      </c>
    </row>
    <row r="498" spans="1:1" ht="12.75" hidden="1" x14ac:dyDescent="0.2">
      <c r="A498" s="18" t="s">
        <v>1150</v>
      </c>
    </row>
    <row r="499" spans="1:1" ht="12.75" hidden="1" x14ac:dyDescent="0.2">
      <c r="A499" s="18" t="s">
        <v>1151</v>
      </c>
    </row>
    <row r="500" spans="1:1" ht="12.75" hidden="1" x14ac:dyDescent="0.2">
      <c r="A500" s="18" t="s">
        <v>1528</v>
      </c>
    </row>
    <row r="501" spans="1:1" ht="12.75" hidden="1" x14ac:dyDescent="0.2">
      <c r="A501" s="18" t="s">
        <v>1152</v>
      </c>
    </row>
    <row r="502" spans="1:1" ht="12.75" hidden="1" x14ac:dyDescent="0.2">
      <c r="A502" s="18" t="s">
        <v>1153</v>
      </c>
    </row>
    <row r="503" spans="1:1" ht="12.75" hidden="1" x14ac:dyDescent="0.2">
      <c r="A503" s="18" t="s">
        <v>1154</v>
      </c>
    </row>
    <row r="504" spans="1:1" ht="12.75" hidden="1" x14ac:dyDescent="0.2">
      <c r="A504" s="18" t="s">
        <v>1155</v>
      </c>
    </row>
    <row r="505" spans="1:1" ht="12.75" hidden="1" x14ac:dyDescent="0.2">
      <c r="A505" s="18" t="s">
        <v>1156</v>
      </c>
    </row>
    <row r="506" spans="1:1" ht="12.75" hidden="1" x14ac:dyDescent="0.2">
      <c r="A506" s="18" t="s">
        <v>756</v>
      </c>
    </row>
    <row r="507" spans="1:1" ht="12.75" hidden="1" x14ac:dyDescent="0.2">
      <c r="A507" s="18" t="s">
        <v>497</v>
      </c>
    </row>
    <row r="508" spans="1:1" ht="12.75" hidden="1" x14ac:dyDescent="0.2">
      <c r="A508" s="18" t="s">
        <v>498</v>
      </c>
    </row>
    <row r="509" spans="1:1" ht="12.75" hidden="1" x14ac:dyDescent="0.2">
      <c r="A509" s="18" t="s">
        <v>499</v>
      </c>
    </row>
    <row r="510" spans="1:1" ht="12.75" hidden="1" x14ac:dyDescent="0.2">
      <c r="A510" s="18" t="s">
        <v>757</v>
      </c>
    </row>
    <row r="511" spans="1:1" ht="12.75" hidden="1" x14ac:dyDescent="0.2">
      <c r="A511" s="18" t="s">
        <v>758</v>
      </c>
    </row>
    <row r="512" spans="1:1" ht="12.75" hidden="1" x14ac:dyDescent="0.2">
      <c r="A512" s="18" t="s">
        <v>1157</v>
      </c>
    </row>
    <row r="513" spans="1:1" ht="12.75" hidden="1" x14ac:dyDescent="0.2">
      <c r="A513" s="18" t="s">
        <v>500</v>
      </c>
    </row>
    <row r="514" spans="1:1" ht="12.75" hidden="1" x14ac:dyDescent="0.2">
      <c r="A514" s="18" t="s">
        <v>1158</v>
      </c>
    </row>
    <row r="515" spans="1:1" ht="12.75" hidden="1" x14ac:dyDescent="0.2">
      <c r="A515" s="18" t="s">
        <v>1159</v>
      </c>
    </row>
    <row r="516" spans="1:1" ht="12.75" hidden="1" x14ac:dyDescent="0.2">
      <c r="A516" s="18" t="s">
        <v>1160</v>
      </c>
    </row>
    <row r="517" spans="1:1" ht="12.75" hidden="1" x14ac:dyDescent="0.2">
      <c r="A517" s="18" t="s">
        <v>501</v>
      </c>
    </row>
    <row r="518" spans="1:1" ht="12.75" hidden="1" x14ac:dyDescent="0.2">
      <c r="A518" s="18" t="s">
        <v>1161</v>
      </c>
    </row>
    <row r="519" spans="1:1" ht="12.75" hidden="1" x14ac:dyDescent="0.2">
      <c r="A519" s="18" t="s">
        <v>1162</v>
      </c>
    </row>
    <row r="520" spans="1:1" ht="12.75" hidden="1" x14ac:dyDescent="0.2">
      <c r="A520" s="18" t="s">
        <v>759</v>
      </c>
    </row>
    <row r="521" spans="1:1" ht="12.75" hidden="1" x14ac:dyDescent="0.2">
      <c r="A521" s="18" t="s">
        <v>760</v>
      </c>
    </row>
    <row r="522" spans="1:1" ht="12.75" hidden="1" x14ac:dyDescent="0.2">
      <c r="A522" s="18" t="s">
        <v>1163</v>
      </c>
    </row>
    <row r="523" spans="1:1" ht="12.75" hidden="1" x14ac:dyDescent="0.2">
      <c r="A523" s="18" t="s">
        <v>1164</v>
      </c>
    </row>
    <row r="524" spans="1:1" ht="12.75" hidden="1" x14ac:dyDescent="0.2">
      <c r="A524" s="18" t="s">
        <v>1165</v>
      </c>
    </row>
    <row r="525" spans="1:1" ht="12.75" hidden="1" x14ac:dyDescent="0.2">
      <c r="A525" s="18" t="s">
        <v>1166</v>
      </c>
    </row>
    <row r="526" spans="1:1" ht="12.75" hidden="1" x14ac:dyDescent="0.2">
      <c r="A526" s="18" t="s">
        <v>1167</v>
      </c>
    </row>
    <row r="527" spans="1:1" ht="12.75" hidden="1" x14ac:dyDescent="0.2">
      <c r="A527" s="18" t="s">
        <v>1168</v>
      </c>
    </row>
    <row r="528" spans="1:1" ht="12.75" hidden="1" x14ac:dyDescent="0.2">
      <c r="A528" s="18" t="s">
        <v>1169</v>
      </c>
    </row>
    <row r="529" spans="1:1" ht="12.75" hidden="1" x14ac:dyDescent="0.2">
      <c r="A529" s="18" t="s">
        <v>1170</v>
      </c>
    </row>
    <row r="530" spans="1:1" ht="12.75" hidden="1" x14ac:dyDescent="0.2">
      <c r="A530" s="18" t="s">
        <v>1171</v>
      </c>
    </row>
    <row r="531" spans="1:1" ht="12.75" hidden="1" x14ac:dyDescent="0.2">
      <c r="A531" s="18" t="s">
        <v>1172</v>
      </c>
    </row>
    <row r="532" spans="1:1" ht="12.75" hidden="1" x14ac:dyDescent="0.2">
      <c r="A532" s="18" t="s">
        <v>1173</v>
      </c>
    </row>
    <row r="533" spans="1:1" ht="12.75" hidden="1" x14ac:dyDescent="0.2">
      <c r="A533" s="18" t="s">
        <v>1174</v>
      </c>
    </row>
    <row r="534" spans="1:1" ht="12.75" hidden="1" x14ac:dyDescent="0.2">
      <c r="A534" s="18" t="s">
        <v>1175</v>
      </c>
    </row>
    <row r="535" spans="1:1" ht="12.75" hidden="1" x14ac:dyDescent="0.2">
      <c r="A535" s="18" t="s">
        <v>1176</v>
      </c>
    </row>
    <row r="536" spans="1:1" ht="12.75" hidden="1" x14ac:dyDescent="0.2">
      <c r="A536" s="18" t="s">
        <v>1177</v>
      </c>
    </row>
    <row r="537" spans="1:1" ht="12.75" hidden="1" x14ac:dyDescent="0.2">
      <c r="A537" s="18" t="s">
        <v>1178</v>
      </c>
    </row>
    <row r="538" spans="1:1" ht="12.75" hidden="1" x14ac:dyDescent="0.2">
      <c r="A538" s="18" t="s">
        <v>850</v>
      </c>
    </row>
    <row r="539" spans="1:1" ht="12.75" hidden="1" x14ac:dyDescent="0.2">
      <c r="A539" s="18" t="s">
        <v>851</v>
      </c>
    </row>
    <row r="540" spans="1:1" ht="12.75" hidden="1" x14ac:dyDescent="0.2">
      <c r="A540" s="18" t="s">
        <v>852</v>
      </c>
    </row>
    <row r="541" spans="1:1" ht="12.75" hidden="1" x14ac:dyDescent="0.2">
      <c r="A541" s="18" t="s">
        <v>853</v>
      </c>
    </row>
    <row r="542" spans="1:1" ht="12.75" hidden="1" x14ac:dyDescent="0.2">
      <c r="A542" s="18" t="s">
        <v>1179</v>
      </c>
    </row>
    <row r="543" spans="1:1" ht="12.75" hidden="1" x14ac:dyDescent="0.2">
      <c r="A543" s="18" t="s">
        <v>1180</v>
      </c>
    </row>
    <row r="544" spans="1:1" ht="12.75" hidden="1" x14ac:dyDescent="0.2">
      <c r="A544" s="18" t="s">
        <v>1181</v>
      </c>
    </row>
    <row r="545" spans="1:1" ht="12.75" hidden="1" x14ac:dyDescent="0.2">
      <c r="A545" s="18" t="s">
        <v>1182</v>
      </c>
    </row>
    <row r="546" spans="1:1" ht="12.75" hidden="1" x14ac:dyDescent="0.2">
      <c r="A546" s="18" t="s">
        <v>1183</v>
      </c>
    </row>
    <row r="547" spans="1:1" ht="12.75" hidden="1" x14ac:dyDescent="0.2">
      <c r="A547" s="18" t="s">
        <v>1184</v>
      </c>
    </row>
    <row r="548" spans="1:1" ht="12.75" hidden="1" x14ac:dyDescent="0.2">
      <c r="A548" s="18" t="s">
        <v>1185</v>
      </c>
    </row>
    <row r="549" spans="1:1" ht="12.75" hidden="1" x14ac:dyDescent="0.2">
      <c r="A549" s="18" t="s">
        <v>1186</v>
      </c>
    </row>
    <row r="550" spans="1:1" ht="12.75" hidden="1" x14ac:dyDescent="0.2">
      <c r="A550" s="18" t="s">
        <v>1187</v>
      </c>
    </row>
    <row r="551" spans="1:1" ht="12.75" hidden="1" x14ac:dyDescent="0.2">
      <c r="A551" s="18" t="s">
        <v>523</v>
      </c>
    </row>
    <row r="552" spans="1:1" ht="12.75" hidden="1" x14ac:dyDescent="0.2">
      <c r="A552" s="18" t="s">
        <v>1188</v>
      </c>
    </row>
    <row r="553" spans="1:1" ht="12.75" hidden="1" x14ac:dyDescent="0.2">
      <c r="A553" s="18" t="s">
        <v>1189</v>
      </c>
    </row>
    <row r="554" spans="1:1" ht="12.75" hidden="1" x14ac:dyDescent="0.2">
      <c r="A554" s="18" t="s">
        <v>522</v>
      </c>
    </row>
    <row r="555" spans="1:1" ht="12.75" hidden="1" x14ac:dyDescent="0.2">
      <c r="A555" s="18" t="s">
        <v>1190</v>
      </c>
    </row>
    <row r="556" spans="1:1" ht="12.75" hidden="1" x14ac:dyDescent="0.2">
      <c r="A556" s="18" t="s">
        <v>1191</v>
      </c>
    </row>
    <row r="557" spans="1:1" ht="12.75" hidden="1" x14ac:dyDescent="0.2">
      <c r="A557" s="18" t="s">
        <v>1192</v>
      </c>
    </row>
    <row r="558" spans="1:1" ht="12.75" hidden="1" x14ac:dyDescent="0.2">
      <c r="A558" s="18" t="s">
        <v>1193</v>
      </c>
    </row>
    <row r="559" spans="1:1" ht="12.75" hidden="1" x14ac:dyDescent="0.2">
      <c r="A559" s="18" t="s">
        <v>524</v>
      </c>
    </row>
    <row r="560" spans="1:1" ht="12.75" hidden="1" x14ac:dyDescent="0.2">
      <c r="A560" s="18" t="s">
        <v>1194</v>
      </c>
    </row>
    <row r="561" spans="1:1" ht="12.75" hidden="1" x14ac:dyDescent="0.2">
      <c r="A561" s="18" t="s">
        <v>1195</v>
      </c>
    </row>
    <row r="562" spans="1:1" ht="12.75" hidden="1" x14ac:dyDescent="0.2">
      <c r="A562" s="18" t="s">
        <v>1196</v>
      </c>
    </row>
    <row r="563" spans="1:1" ht="12.75" hidden="1" x14ac:dyDescent="0.2">
      <c r="A563" s="18" t="s">
        <v>1197</v>
      </c>
    </row>
    <row r="564" spans="1:1" ht="12.75" hidden="1" x14ac:dyDescent="0.2">
      <c r="A564" s="18" t="s">
        <v>1198</v>
      </c>
    </row>
    <row r="565" spans="1:1" ht="12.75" hidden="1" x14ac:dyDescent="0.2">
      <c r="A565" s="18" t="s">
        <v>854</v>
      </c>
    </row>
    <row r="566" spans="1:1" ht="12.75" hidden="1" x14ac:dyDescent="0.2">
      <c r="A566" s="18" t="s">
        <v>855</v>
      </c>
    </row>
    <row r="567" spans="1:1" ht="12.75" hidden="1" x14ac:dyDescent="0.2">
      <c r="A567" s="18" t="s">
        <v>1199</v>
      </c>
    </row>
    <row r="568" spans="1:1" ht="12.75" hidden="1" x14ac:dyDescent="0.2">
      <c r="A568" s="18" t="s">
        <v>1200</v>
      </c>
    </row>
    <row r="569" spans="1:1" ht="12.75" hidden="1" x14ac:dyDescent="0.2">
      <c r="A569" s="18" t="s">
        <v>1201</v>
      </c>
    </row>
    <row r="570" spans="1:1" ht="12.75" hidden="1" x14ac:dyDescent="0.2">
      <c r="A570" s="18" t="s">
        <v>1202</v>
      </c>
    </row>
    <row r="571" spans="1:1" ht="12.75" hidden="1" x14ac:dyDescent="0.2">
      <c r="A571" s="18" t="s">
        <v>1203</v>
      </c>
    </row>
    <row r="572" spans="1:1" ht="12.75" hidden="1" x14ac:dyDescent="0.2">
      <c r="A572" s="18" t="s">
        <v>1204</v>
      </c>
    </row>
    <row r="573" spans="1:1" ht="12.75" hidden="1" x14ac:dyDescent="0.2">
      <c r="A573" s="18" t="s">
        <v>1205</v>
      </c>
    </row>
    <row r="574" spans="1:1" ht="12.75" hidden="1" x14ac:dyDescent="0.2">
      <c r="A574" s="18" t="s">
        <v>531</v>
      </c>
    </row>
    <row r="575" spans="1:1" ht="12.75" hidden="1" x14ac:dyDescent="0.2">
      <c r="A575" s="18" t="s">
        <v>1206</v>
      </c>
    </row>
    <row r="576" spans="1:1" ht="12.75" hidden="1" x14ac:dyDescent="0.2">
      <c r="A576" s="18" t="s">
        <v>1207</v>
      </c>
    </row>
    <row r="577" spans="1:1" ht="12.75" hidden="1" x14ac:dyDescent="0.2">
      <c r="A577" s="18" t="s">
        <v>530</v>
      </c>
    </row>
    <row r="578" spans="1:1" ht="12.75" hidden="1" x14ac:dyDescent="0.2">
      <c r="A578" s="18" t="s">
        <v>1208</v>
      </c>
    </row>
    <row r="579" spans="1:1" ht="12.75" hidden="1" x14ac:dyDescent="0.2">
      <c r="A579" s="18" t="s">
        <v>1209</v>
      </c>
    </row>
    <row r="580" spans="1:1" ht="12.75" hidden="1" x14ac:dyDescent="0.2">
      <c r="A580" s="18" t="s">
        <v>1210</v>
      </c>
    </row>
    <row r="581" spans="1:1" ht="12.75" hidden="1" x14ac:dyDescent="0.2">
      <c r="A581" s="18" t="s">
        <v>1211</v>
      </c>
    </row>
    <row r="582" spans="1:1" ht="12.75" hidden="1" x14ac:dyDescent="0.2">
      <c r="A582" s="18" t="s">
        <v>1212</v>
      </c>
    </row>
    <row r="583" spans="1:1" ht="12.75" hidden="1" x14ac:dyDescent="0.2">
      <c r="A583" s="18" t="s">
        <v>1213</v>
      </c>
    </row>
    <row r="584" spans="1:1" ht="12.75" hidden="1" x14ac:dyDescent="0.2">
      <c r="A584" s="18" t="s">
        <v>1214</v>
      </c>
    </row>
    <row r="585" spans="1:1" ht="12.75" hidden="1" x14ac:dyDescent="0.2">
      <c r="A585" s="18" t="s">
        <v>1215</v>
      </c>
    </row>
    <row r="586" spans="1:1" ht="12.75" hidden="1" x14ac:dyDescent="0.2">
      <c r="A586" s="18" t="s">
        <v>1216</v>
      </c>
    </row>
    <row r="587" spans="1:1" ht="12.75" hidden="1" x14ac:dyDescent="0.2">
      <c r="A587" s="18" t="s">
        <v>1217</v>
      </c>
    </row>
    <row r="588" spans="1:1" ht="12.75" hidden="1" x14ac:dyDescent="0.2">
      <c r="A588" s="18" t="s">
        <v>1218</v>
      </c>
    </row>
    <row r="589" spans="1:1" ht="12.75" hidden="1" x14ac:dyDescent="0.2">
      <c r="A589" s="18" t="s">
        <v>1219</v>
      </c>
    </row>
    <row r="590" spans="1:1" ht="12.75" hidden="1" x14ac:dyDescent="0.2">
      <c r="A590" s="18" t="s">
        <v>597</v>
      </c>
    </row>
    <row r="591" spans="1:1" ht="12.75" hidden="1" x14ac:dyDescent="0.2">
      <c r="A591" s="18" t="s">
        <v>1220</v>
      </c>
    </row>
    <row r="592" spans="1:1" ht="12.75" hidden="1" x14ac:dyDescent="0.2">
      <c r="A592" s="18" t="s">
        <v>1221</v>
      </c>
    </row>
    <row r="593" spans="1:1" ht="12.75" hidden="1" x14ac:dyDescent="0.2">
      <c r="A593" s="18" t="s">
        <v>1222</v>
      </c>
    </row>
    <row r="594" spans="1:1" ht="12.75" hidden="1" x14ac:dyDescent="0.2">
      <c r="A594" s="18" t="s">
        <v>1223</v>
      </c>
    </row>
    <row r="595" spans="1:1" ht="12.75" hidden="1" x14ac:dyDescent="0.2">
      <c r="A595" s="18" t="s">
        <v>1224</v>
      </c>
    </row>
    <row r="596" spans="1:1" ht="12.75" hidden="1" x14ac:dyDescent="0.2">
      <c r="A596" s="18" t="s">
        <v>1225</v>
      </c>
    </row>
    <row r="597" spans="1:1" ht="12.75" hidden="1" x14ac:dyDescent="0.2">
      <c r="A597" s="18" t="s">
        <v>1226</v>
      </c>
    </row>
    <row r="598" spans="1:1" ht="12.75" hidden="1" x14ac:dyDescent="0.2">
      <c r="A598" s="18" t="s">
        <v>1227</v>
      </c>
    </row>
    <row r="599" spans="1:1" ht="12.75" hidden="1" x14ac:dyDescent="0.2">
      <c r="A599" s="18" t="s">
        <v>1228</v>
      </c>
    </row>
    <row r="600" spans="1:1" ht="12.75" hidden="1" x14ac:dyDescent="0.2">
      <c r="A600" s="18" t="s">
        <v>1229</v>
      </c>
    </row>
    <row r="601" spans="1:1" ht="12.75" hidden="1" x14ac:dyDescent="0.2">
      <c r="A601" s="18" t="s">
        <v>1230</v>
      </c>
    </row>
    <row r="602" spans="1:1" ht="12.75" hidden="1" x14ac:dyDescent="0.2">
      <c r="A602" s="18" t="s">
        <v>1231</v>
      </c>
    </row>
    <row r="603" spans="1:1" ht="12.75" hidden="1" x14ac:dyDescent="0.2">
      <c r="A603" s="18" t="s">
        <v>1232</v>
      </c>
    </row>
    <row r="604" spans="1:1" ht="12.75" hidden="1" x14ac:dyDescent="0.2">
      <c r="A604" s="18" t="s">
        <v>1233</v>
      </c>
    </row>
    <row r="605" spans="1:1" ht="12.75" hidden="1" x14ac:dyDescent="0.2">
      <c r="A605" s="18" t="s">
        <v>1234</v>
      </c>
    </row>
    <row r="606" spans="1:1" ht="12.75" hidden="1" x14ac:dyDescent="0.2">
      <c r="A606" s="18" t="s">
        <v>1235</v>
      </c>
    </row>
    <row r="607" spans="1:1" ht="12.75" hidden="1" x14ac:dyDescent="0.2">
      <c r="A607" s="18" t="s">
        <v>1236</v>
      </c>
    </row>
    <row r="608" spans="1:1" ht="12.75" hidden="1" x14ac:dyDescent="0.2">
      <c r="A608" s="18" t="s">
        <v>1237</v>
      </c>
    </row>
    <row r="609" spans="1:1" ht="12.75" hidden="1" x14ac:dyDescent="0.2">
      <c r="A609" s="18" t="s">
        <v>1238</v>
      </c>
    </row>
    <row r="610" spans="1:1" ht="12.75" hidden="1" x14ac:dyDescent="0.2">
      <c r="A610" s="18" t="s">
        <v>1239</v>
      </c>
    </row>
    <row r="611" spans="1:1" ht="12.75" hidden="1" x14ac:dyDescent="0.2">
      <c r="A611" s="18" t="s">
        <v>1240</v>
      </c>
    </row>
    <row r="612" spans="1:1" ht="12.75" hidden="1" x14ac:dyDescent="0.2">
      <c r="A612" s="18" t="s">
        <v>1241</v>
      </c>
    </row>
    <row r="613" spans="1:1" ht="12.75" hidden="1" x14ac:dyDescent="0.2">
      <c r="A613" s="18" t="s">
        <v>1242</v>
      </c>
    </row>
    <row r="614" spans="1:1" ht="12.75" hidden="1" x14ac:dyDescent="0.2">
      <c r="A614" s="18" t="s">
        <v>1243</v>
      </c>
    </row>
    <row r="615" spans="1:1" ht="12.75" hidden="1" x14ac:dyDescent="0.2">
      <c r="A615" s="18" t="s">
        <v>1244</v>
      </c>
    </row>
    <row r="616" spans="1:1" ht="12.75" hidden="1" x14ac:dyDescent="0.2">
      <c r="A616" s="18" t="s">
        <v>1245</v>
      </c>
    </row>
    <row r="617" spans="1:1" ht="12.75" hidden="1" x14ac:dyDescent="0.2">
      <c r="A617" s="18" t="s">
        <v>1246</v>
      </c>
    </row>
    <row r="618" spans="1:1" ht="12.75" hidden="1" x14ac:dyDescent="0.2">
      <c r="A618" s="18" t="s">
        <v>1247</v>
      </c>
    </row>
    <row r="619" spans="1:1" ht="12.75" hidden="1" x14ac:dyDescent="0.2">
      <c r="A619" s="18" t="s">
        <v>1248</v>
      </c>
    </row>
    <row r="620" spans="1:1" ht="12.75" hidden="1" x14ac:dyDescent="0.2">
      <c r="A620" s="18" t="s">
        <v>1249</v>
      </c>
    </row>
    <row r="621" spans="1:1" ht="12.75" hidden="1" x14ac:dyDescent="0.2">
      <c r="A621" s="18" t="s">
        <v>1250</v>
      </c>
    </row>
    <row r="622" spans="1:1" ht="12.75" hidden="1" x14ac:dyDescent="0.2">
      <c r="A622" s="18" t="s">
        <v>1251</v>
      </c>
    </row>
    <row r="623" spans="1:1" ht="12.75" hidden="1" x14ac:dyDescent="0.2">
      <c r="A623" s="18" t="s">
        <v>585</v>
      </c>
    </row>
    <row r="624" spans="1:1" ht="12.75" hidden="1" x14ac:dyDescent="0.2">
      <c r="A624" s="18" t="s">
        <v>587</v>
      </c>
    </row>
    <row r="625" spans="1:1" ht="12.75" hidden="1" x14ac:dyDescent="0.2">
      <c r="A625" s="18" t="s">
        <v>525</v>
      </c>
    </row>
    <row r="626" spans="1:1" ht="12.75" hidden="1" x14ac:dyDescent="0.2">
      <c r="A626" s="18" t="s">
        <v>589</v>
      </c>
    </row>
    <row r="627" spans="1:1" ht="12.75" hidden="1" x14ac:dyDescent="0.2">
      <c r="A627" s="18" t="s">
        <v>590</v>
      </c>
    </row>
    <row r="628" spans="1:1" ht="12.75" hidden="1" x14ac:dyDescent="0.2">
      <c r="A628" s="18" t="s">
        <v>591</v>
      </c>
    </row>
    <row r="629" spans="1:1" ht="12.75" hidden="1" x14ac:dyDescent="0.2">
      <c r="A629" s="18" t="s">
        <v>592</v>
      </c>
    </row>
    <row r="630" spans="1:1" ht="12.75" hidden="1" x14ac:dyDescent="0.2">
      <c r="A630" s="18" t="s">
        <v>529</v>
      </c>
    </row>
    <row r="631" spans="1:1" ht="12.75" hidden="1" x14ac:dyDescent="0.2">
      <c r="A631" s="18" t="s">
        <v>527</v>
      </c>
    </row>
    <row r="632" spans="1:1" ht="12.75" hidden="1" x14ac:dyDescent="0.2">
      <c r="A632" s="18" t="s">
        <v>526</v>
      </c>
    </row>
    <row r="633" spans="1:1" ht="12.75" hidden="1" x14ac:dyDescent="0.2">
      <c r="A633" s="18" t="s">
        <v>528</v>
      </c>
    </row>
    <row r="634" spans="1:1" ht="12.75" hidden="1" x14ac:dyDescent="0.2">
      <c r="A634" s="18" t="s">
        <v>1252</v>
      </c>
    </row>
    <row r="635" spans="1:1" ht="12.75" hidden="1" x14ac:dyDescent="0.2">
      <c r="A635" s="18" t="s">
        <v>594</v>
      </c>
    </row>
    <row r="636" spans="1:1" ht="12.75" hidden="1" x14ac:dyDescent="0.2">
      <c r="A636" s="18" t="s">
        <v>595</v>
      </c>
    </row>
    <row r="637" spans="1:1" ht="12.75" hidden="1" x14ac:dyDescent="0.2">
      <c r="A637" s="18" t="s">
        <v>596</v>
      </c>
    </row>
    <row r="638" spans="1:1" ht="12.75" hidden="1" x14ac:dyDescent="0.2">
      <c r="A638" s="18" t="s">
        <v>1253</v>
      </c>
    </row>
    <row r="639" spans="1:1" ht="12.75" hidden="1" x14ac:dyDescent="0.2">
      <c r="A639" s="18" t="s">
        <v>1254</v>
      </c>
    </row>
    <row r="640" spans="1:1" ht="12.75" hidden="1" x14ac:dyDescent="0.2">
      <c r="A640" s="18" t="s">
        <v>1255</v>
      </c>
    </row>
    <row r="641" spans="1:1" ht="12.75" hidden="1" x14ac:dyDescent="0.2">
      <c r="A641" s="18" t="s">
        <v>618</v>
      </c>
    </row>
    <row r="642" spans="1:1" ht="12.75" hidden="1" x14ac:dyDescent="0.2">
      <c r="A642" s="18" t="s">
        <v>1256</v>
      </c>
    </row>
    <row r="643" spans="1:1" ht="12.75" hidden="1" x14ac:dyDescent="0.2">
      <c r="A643" s="18" t="s">
        <v>1257</v>
      </c>
    </row>
    <row r="644" spans="1:1" ht="12.75" hidden="1" x14ac:dyDescent="0.2">
      <c r="A644" s="18" t="s">
        <v>1258</v>
      </c>
    </row>
    <row r="645" spans="1:1" ht="12.75" hidden="1" x14ac:dyDescent="0.2">
      <c r="A645" s="18" t="s">
        <v>1259</v>
      </c>
    </row>
    <row r="646" spans="1:1" ht="12.75" hidden="1" x14ac:dyDescent="0.2">
      <c r="A646" s="18" t="s">
        <v>1260</v>
      </c>
    </row>
  </sheetData>
  <sheetProtection selectLockedCells="1" selectUnlockedCells="1"/>
  <mergeCells count="8">
    <mergeCell ref="A8:B8"/>
    <mergeCell ref="A7:C7"/>
    <mergeCell ref="AB4:AB5"/>
    <mergeCell ref="A6:B6"/>
    <mergeCell ref="Q4:Y4"/>
    <mergeCell ref="Z4:Z5"/>
    <mergeCell ref="AA4:AA5"/>
    <mergeCell ref="E4:P4"/>
  </mergeCells>
  <phoneticPr fontId="29" type="noConversion"/>
  <dataValidations count="2">
    <dataValidation type="list" allowBlank="1" showInputMessage="1" showErrorMessage="1" sqref="B9:B13" xr:uid="{00000000-0002-0000-1E00-000000000000}">
      <formula1>$A$397:$A$646</formula1>
    </dataValidation>
    <dataValidation type="list" allowBlank="1" showInputMessage="1" showErrorMessage="1" sqref="C9:C13" xr:uid="{00000000-0002-0000-1E00-000001000000}">
      <formula1>$B$397:$B$402</formula1>
    </dataValidation>
  </dataValidations>
  <printOptions horizontalCentered="1"/>
  <pageMargins left="0" right="0" top="0.59055118110236227" bottom="0" header="0" footer="0"/>
  <pageSetup paperSize="9" scale="43" orientation="landscape"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D577"/>
  <sheetViews>
    <sheetView showGridLines="0" view="pageBreakPreview" zoomScaleNormal="85" zoomScaleSheetLayoutView="100" workbookViewId="0">
      <selection activeCell="E7" sqref="E7:AB12"/>
    </sheetView>
  </sheetViews>
  <sheetFormatPr defaultColWidth="9.28515625" defaultRowHeight="11.25" x14ac:dyDescent="0.2"/>
  <cols>
    <col min="1" max="1" width="23" style="127" customWidth="1"/>
    <col min="2" max="2" width="22" style="127" customWidth="1"/>
    <col min="3" max="4" width="15.85546875" style="127" customWidth="1"/>
    <col min="5" max="5" width="8.7109375" style="127" customWidth="1"/>
    <col min="6" max="6" width="13.5703125" style="127" customWidth="1"/>
    <col min="7" max="7" width="12.28515625" style="127" customWidth="1"/>
    <col min="8" max="8" width="11.7109375" style="127" customWidth="1"/>
    <col min="9" max="9" width="11.28515625" style="127" customWidth="1"/>
    <col min="10" max="10" width="9.85546875" style="127" customWidth="1"/>
    <col min="11" max="11" width="10.28515625" style="127" customWidth="1"/>
    <col min="12" max="12" width="15.7109375" style="127" customWidth="1"/>
    <col min="13" max="13" width="12.28515625" style="127" customWidth="1"/>
    <col min="14" max="15" width="11.28515625" style="127" customWidth="1"/>
    <col min="16" max="16" width="10.85546875" style="127" customWidth="1"/>
    <col min="17" max="17" width="9.85546875" style="127" customWidth="1"/>
    <col min="18" max="18" width="13" style="127" customWidth="1"/>
    <col min="19" max="19" width="12" style="127" customWidth="1"/>
    <col min="20" max="21" width="8.7109375" style="127" customWidth="1"/>
    <col min="22" max="22" width="11.140625" style="127" customWidth="1"/>
    <col min="23" max="23" width="10.5703125" style="127" customWidth="1"/>
    <col min="24" max="24" width="11.28515625" style="127" customWidth="1"/>
    <col min="25" max="26" width="9.28515625" style="127" customWidth="1"/>
    <col min="27" max="27" width="12" style="127" customWidth="1"/>
    <col min="28" max="28" width="21.85546875" style="127" bestFit="1" customWidth="1"/>
    <col min="29" max="29" width="10.5703125" style="127" customWidth="1"/>
    <col min="30" max="33" width="9.28515625" style="127" customWidth="1"/>
    <col min="34" max="16384" width="9.28515625" style="127"/>
  </cols>
  <sheetData>
    <row r="1" spans="1:30" s="143" customFormat="1" ht="11.45" customHeight="1" x14ac:dyDescent="0.2">
      <c r="A1" s="124" t="s">
        <v>1406</v>
      </c>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row>
    <row r="2" spans="1:30" s="143" customFormat="1" ht="11.45" customHeight="1" x14ac:dyDescent="0.2">
      <c r="A2" s="124"/>
      <c r="B2" s="124"/>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row>
    <row r="3" spans="1:30" ht="12" thickBot="1" x14ac:dyDescent="0.25">
      <c r="A3" s="314"/>
      <c r="B3" s="314"/>
      <c r="C3" s="314"/>
      <c r="D3" s="314"/>
      <c r="E3" s="314"/>
      <c r="F3" s="314"/>
      <c r="G3" s="314"/>
      <c r="H3" s="314"/>
      <c r="I3" s="314"/>
      <c r="J3" s="314"/>
      <c r="K3" s="314"/>
      <c r="L3" s="314"/>
      <c r="M3" s="314"/>
      <c r="N3" s="314"/>
      <c r="O3" s="314"/>
      <c r="P3" s="314"/>
      <c r="Q3" s="166"/>
      <c r="R3" s="166"/>
      <c r="S3" s="166"/>
      <c r="T3" s="166"/>
      <c r="U3" s="166"/>
      <c r="V3" s="166"/>
      <c r="W3" s="166"/>
      <c r="X3" s="166"/>
      <c r="Y3" s="166"/>
      <c r="Z3" s="166"/>
      <c r="AA3" s="314"/>
      <c r="AB3" s="167" t="s">
        <v>103</v>
      </c>
    </row>
    <row r="4" spans="1:30" ht="10.5" customHeight="1" thickTop="1" x14ac:dyDescent="0.2">
      <c r="A4" s="331"/>
      <c r="B4" s="331"/>
      <c r="C4" s="331"/>
      <c r="D4" s="331"/>
      <c r="E4" s="1332" t="s">
        <v>104</v>
      </c>
      <c r="F4" s="1332"/>
      <c r="G4" s="1332"/>
      <c r="H4" s="1332"/>
      <c r="I4" s="1332"/>
      <c r="J4" s="1333"/>
      <c r="K4" s="1333"/>
      <c r="L4" s="1333"/>
      <c r="M4" s="1333"/>
      <c r="N4" s="1332"/>
      <c r="O4" s="1332"/>
      <c r="P4" s="1332"/>
      <c r="Q4" s="1332" t="s">
        <v>135</v>
      </c>
      <c r="R4" s="1332"/>
      <c r="S4" s="1332"/>
      <c r="T4" s="1332"/>
      <c r="U4" s="1332"/>
      <c r="V4" s="1332"/>
      <c r="W4" s="1332"/>
      <c r="X4" s="1332"/>
      <c r="Y4" s="1332"/>
      <c r="Z4" s="1219" t="s">
        <v>413</v>
      </c>
      <c r="AA4" s="1328" t="s">
        <v>1453</v>
      </c>
      <c r="AB4" s="1328" t="s">
        <v>414</v>
      </c>
      <c r="AC4" s="130"/>
      <c r="AD4" s="130"/>
    </row>
    <row r="5" spans="1:30" s="136" customFormat="1" ht="120" x14ac:dyDescent="0.2">
      <c r="A5" s="503" t="s">
        <v>506</v>
      </c>
      <c r="B5" s="497" t="s">
        <v>1505</v>
      </c>
      <c r="C5" s="315" t="s">
        <v>458</v>
      </c>
      <c r="D5" s="497" t="s">
        <v>505</v>
      </c>
      <c r="E5" s="497" t="s">
        <v>165</v>
      </c>
      <c r="F5" s="497" t="s">
        <v>407</v>
      </c>
      <c r="G5" s="497" t="s">
        <v>507</v>
      </c>
      <c r="H5" s="497" t="s">
        <v>452</v>
      </c>
      <c r="I5" s="497" t="s">
        <v>238</v>
      </c>
      <c r="J5" s="504" t="s">
        <v>168</v>
      </c>
      <c r="K5" s="504" t="s">
        <v>508</v>
      </c>
      <c r="L5" s="504" t="s">
        <v>1453</v>
      </c>
      <c r="M5" s="504" t="s">
        <v>171</v>
      </c>
      <c r="N5" s="497" t="s">
        <v>509</v>
      </c>
      <c r="O5" s="497" t="s">
        <v>116</v>
      </c>
      <c r="P5" s="497" t="s">
        <v>444</v>
      </c>
      <c r="Q5" s="498" t="s">
        <v>136</v>
      </c>
      <c r="R5" s="498" t="s">
        <v>445</v>
      </c>
      <c r="S5" s="498" t="s">
        <v>446</v>
      </c>
      <c r="T5" s="498" t="s">
        <v>452</v>
      </c>
      <c r="U5" s="498" t="s">
        <v>139</v>
      </c>
      <c r="V5" s="498" t="s">
        <v>447</v>
      </c>
      <c r="W5" s="498" t="s">
        <v>454</v>
      </c>
      <c r="X5" s="498" t="s">
        <v>145</v>
      </c>
      <c r="Y5" s="500" t="s">
        <v>449</v>
      </c>
      <c r="Z5" s="1305"/>
      <c r="AA5" s="1329"/>
      <c r="AB5" s="1329"/>
      <c r="AC5" s="168"/>
    </row>
    <row r="6" spans="1:30" ht="12" x14ac:dyDescent="0.2">
      <c r="A6" s="1343" t="s">
        <v>510</v>
      </c>
      <c r="B6" s="1344"/>
      <c r="C6" s="1344"/>
      <c r="D6" s="1344"/>
      <c r="E6" s="1344"/>
      <c r="F6" s="1344"/>
      <c r="G6" s="1344"/>
      <c r="H6" s="1344"/>
      <c r="I6" s="1344"/>
      <c r="J6" s="1344"/>
      <c r="K6" s="1345"/>
      <c r="L6" s="1339"/>
      <c r="M6" s="1340"/>
      <c r="N6" s="1341"/>
      <c r="O6" s="1341"/>
      <c r="P6" s="1341"/>
      <c r="Q6" s="1341"/>
      <c r="R6" s="1341"/>
      <c r="S6" s="1342"/>
      <c r="T6" s="1334"/>
      <c r="U6" s="1335"/>
      <c r="V6" s="1335"/>
      <c r="W6" s="1335"/>
      <c r="X6" s="1335"/>
      <c r="Y6" s="1335"/>
      <c r="Z6" s="1335"/>
      <c r="AA6" s="1336"/>
      <c r="AB6" s="295"/>
    </row>
    <row r="7" spans="1:30" ht="12.75" customHeight="1" x14ac:dyDescent="0.2">
      <c r="A7" s="1337"/>
      <c r="B7" s="1337"/>
      <c r="C7" s="1338"/>
      <c r="D7" s="336"/>
      <c r="E7" s="615">
        <f>SUM(E9:E12)</f>
        <v>0</v>
      </c>
      <c r="F7" s="615">
        <f t="shared" ref="F7:AB7" si="0">SUM(F9:F12)</f>
        <v>0</v>
      </c>
      <c r="G7" s="615">
        <f t="shared" si="0"/>
        <v>0</v>
      </c>
      <c r="H7" s="805"/>
      <c r="I7" s="615">
        <f t="shared" si="0"/>
        <v>0</v>
      </c>
      <c r="J7" s="615">
        <f>SUM(J9:J12)</f>
        <v>0</v>
      </c>
      <c r="K7" s="615">
        <f t="shared" si="0"/>
        <v>0</v>
      </c>
      <c r="L7" s="615">
        <f t="shared" si="0"/>
        <v>0</v>
      </c>
      <c r="M7" s="615">
        <f t="shared" si="0"/>
        <v>0</v>
      </c>
      <c r="N7" s="615">
        <f t="shared" si="0"/>
        <v>0</v>
      </c>
      <c r="O7" s="615">
        <f t="shared" si="0"/>
        <v>0</v>
      </c>
      <c r="P7" s="615">
        <f>SUM(P9:P12)</f>
        <v>0</v>
      </c>
      <c r="Q7" s="615">
        <f t="shared" si="0"/>
        <v>0</v>
      </c>
      <c r="R7" s="615">
        <f t="shared" si="0"/>
        <v>0</v>
      </c>
      <c r="S7" s="615">
        <f t="shared" si="0"/>
        <v>0</v>
      </c>
      <c r="T7" s="805"/>
      <c r="U7" s="615">
        <f t="shared" si="0"/>
        <v>0</v>
      </c>
      <c r="V7" s="615">
        <f t="shared" si="0"/>
        <v>0</v>
      </c>
      <c r="W7" s="615">
        <f t="shared" si="0"/>
        <v>0</v>
      </c>
      <c r="X7" s="615">
        <f t="shared" si="0"/>
        <v>0</v>
      </c>
      <c r="Y7" s="615">
        <f t="shared" si="0"/>
        <v>0</v>
      </c>
      <c r="Z7" s="615">
        <f t="shared" si="0"/>
        <v>0</v>
      </c>
      <c r="AA7" s="615">
        <f t="shared" si="0"/>
        <v>0</v>
      </c>
      <c r="AB7" s="615">
        <f t="shared" si="0"/>
        <v>0</v>
      </c>
    </row>
    <row r="8" spans="1:30" ht="12.75" customHeight="1" x14ac:dyDescent="0.2">
      <c r="A8" s="1322" t="s">
        <v>465</v>
      </c>
      <c r="B8" s="1323"/>
      <c r="C8" s="212"/>
      <c r="D8" s="212"/>
      <c r="E8" s="800"/>
      <c r="F8" s="800"/>
      <c r="G8" s="800"/>
      <c r="H8" s="800"/>
      <c r="I8" s="800"/>
      <c r="J8" s="800"/>
      <c r="K8" s="800"/>
      <c r="L8" s="800"/>
      <c r="M8" s="800"/>
      <c r="N8" s="800"/>
      <c r="O8" s="800"/>
      <c r="P8" s="803"/>
      <c r="Q8" s="800"/>
      <c r="R8" s="800"/>
      <c r="S8" s="800"/>
      <c r="T8" s="800"/>
      <c r="U8" s="800"/>
      <c r="V8" s="800"/>
      <c r="W8" s="800"/>
      <c r="X8" s="800"/>
      <c r="Y8" s="803"/>
      <c r="Z8" s="806"/>
      <c r="AA8" s="806"/>
      <c r="AB8" s="807"/>
    </row>
    <row r="9" spans="1:30" ht="12" x14ac:dyDescent="0.2">
      <c r="A9" s="580"/>
      <c r="B9" s="580"/>
      <c r="C9" s="572"/>
      <c r="D9" s="572"/>
      <c r="E9" s="803"/>
      <c r="F9" s="803"/>
      <c r="G9" s="803"/>
      <c r="H9" s="808"/>
      <c r="I9" s="803"/>
      <c r="J9" s="803"/>
      <c r="K9" s="803"/>
      <c r="L9" s="803"/>
      <c r="M9" s="803"/>
      <c r="N9" s="803"/>
      <c r="O9" s="803"/>
      <c r="P9" s="615">
        <f>SUM(E9:G9,M9:O9,I9:K9)</f>
        <v>0</v>
      </c>
      <c r="Q9" s="803"/>
      <c r="R9" s="803"/>
      <c r="S9" s="803"/>
      <c r="T9" s="808"/>
      <c r="U9" s="803"/>
      <c r="V9" s="803"/>
      <c r="W9" s="803"/>
      <c r="X9" s="803"/>
      <c r="Y9" s="615">
        <f>SUM(Q9:S9,U9:X9,)</f>
        <v>0</v>
      </c>
      <c r="Z9" s="803"/>
      <c r="AA9" s="803"/>
      <c r="AB9" s="803"/>
    </row>
    <row r="10" spans="1:30" ht="12" x14ac:dyDescent="0.2">
      <c r="A10" s="58"/>
      <c r="B10" s="58"/>
      <c r="C10" s="58"/>
      <c r="D10" s="58"/>
      <c r="E10" s="633"/>
      <c r="F10" s="633"/>
      <c r="G10" s="633"/>
      <c r="H10" s="808"/>
      <c r="I10" s="633"/>
      <c r="J10" s="633"/>
      <c r="K10" s="682"/>
      <c r="L10" s="633"/>
      <c r="M10" s="633"/>
      <c r="N10" s="633"/>
      <c r="O10" s="633"/>
      <c r="P10" s="615">
        <f>SUM(E10:G10,M10:O10,I10:K10)</f>
        <v>0</v>
      </c>
      <c r="Q10" s="633"/>
      <c r="R10" s="633"/>
      <c r="S10" s="633"/>
      <c r="T10" s="808"/>
      <c r="U10" s="633"/>
      <c r="V10" s="633"/>
      <c r="W10" s="633"/>
      <c r="X10" s="633"/>
      <c r="Y10" s="615">
        <f t="shared" ref="Y10:Y12" si="1">SUM(Q10:S10,U10:X10,)</f>
        <v>0</v>
      </c>
      <c r="Z10" s="633"/>
      <c r="AA10" s="633"/>
      <c r="AB10" s="633"/>
    </row>
    <row r="11" spans="1:30" ht="12" x14ac:dyDescent="0.2">
      <c r="A11" s="58"/>
      <c r="B11" s="58"/>
      <c r="C11" s="58"/>
      <c r="D11" s="58"/>
      <c r="E11" s="633"/>
      <c r="F11" s="633"/>
      <c r="G11" s="633"/>
      <c r="H11" s="808"/>
      <c r="I11" s="633"/>
      <c r="J11" s="633"/>
      <c r="K11" s="633"/>
      <c r="L11" s="633"/>
      <c r="M11" s="633"/>
      <c r="N11" s="633"/>
      <c r="O11" s="633"/>
      <c r="P11" s="615">
        <f>SUM(E11:G11,M11:O11,I11:K11)</f>
        <v>0</v>
      </c>
      <c r="Q11" s="633"/>
      <c r="R11" s="633"/>
      <c r="S11" s="633"/>
      <c r="T11" s="808"/>
      <c r="U11" s="633"/>
      <c r="V11" s="633"/>
      <c r="W11" s="633"/>
      <c r="X11" s="633"/>
      <c r="Y11" s="615">
        <f t="shared" si="1"/>
        <v>0</v>
      </c>
      <c r="Z11" s="633"/>
      <c r="AA11" s="633"/>
      <c r="AB11" s="633"/>
    </row>
    <row r="12" spans="1:30" ht="12" x14ac:dyDescent="0.2">
      <c r="A12" s="58"/>
      <c r="B12" s="58"/>
      <c r="C12" s="58"/>
      <c r="D12" s="58"/>
      <c r="E12" s="633"/>
      <c r="F12" s="633"/>
      <c r="G12" s="633"/>
      <c r="H12" s="808"/>
      <c r="I12" s="633"/>
      <c r="J12" s="633"/>
      <c r="K12" s="633"/>
      <c r="L12" s="633"/>
      <c r="M12" s="633"/>
      <c r="N12" s="633"/>
      <c r="O12" s="633"/>
      <c r="P12" s="615">
        <f>SUM(E12:G12,M12:O12,I12:K12)</f>
        <v>0</v>
      </c>
      <c r="Q12" s="633"/>
      <c r="R12" s="633"/>
      <c r="S12" s="633"/>
      <c r="T12" s="808"/>
      <c r="U12" s="633"/>
      <c r="V12" s="633"/>
      <c r="W12" s="633"/>
      <c r="X12" s="633"/>
      <c r="Y12" s="615">
        <f t="shared" si="1"/>
        <v>0</v>
      </c>
      <c r="Z12" s="633"/>
      <c r="AA12" s="633"/>
      <c r="AB12" s="633"/>
    </row>
    <row r="328" spans="11:13" ht="12.75" hidden="1" x14ac:dyDescent="0.2">
      <c r="K328" s="517" t="s">
        <v>471</v>
      </c>
      <c r="L328" s="127" t="s">
        <v>461</v>
      </c>
      <c r="M328" s="518" t="s">
        <v>2</v>
      </c>
    </row>
    <row r="329" spans="11:13" ht="12.75" hidden="1" x14ac:dyDescent="0.2">
      <c r="K329" s="18" t="s">
        <v>472</v>
      </c>
      <c r="L329" s="127" t="s">
        <v>462</v>
      </c>
      <c r="M329" s="58" t="s">
        <v>3</v>
      </c>
    </row>
    <row r="330" spans="11:13" ht="12.75" hidden="1" x14ac:dyDescent="0.2">
      <c r="K330" s="18" t="s">
        <v>473</v>
      </c>
      <c r="L330" s="127" t="s">
        <v>463</v>
      </c>
    </row>
    <row r="331" spans="11:13" ht="12.75" hidden="1" x14ac:dyDescent="0.2">
      <c r="K331" s="18" t="s">
        <v>474</v>
      </c>
      <c r="L331" s="127" t="s">
        <v>464</v>
      </c>
    </row>
    <row r="332" spans="11:13" ht="12.75" hidden="1" x14ac:dyDescent="0.2">
      <c r="K332" s="18" t="s">
        <v>475</v>
      </c>
      <c r="L332" s="127" t="s">
        <v>1571</v>
      </c>
    </row>
    <row r="333" spans="11:13" ht="12.75" hidden="1" x14ac:dyDescent="0.2">
      <c r="K333" s="18" t="s">
        <v>476</v>
      </c>
      <c r="L333" s="127" t="s">
        <v>1572</v>
      </c>
    </row>
    <row r="334" spans="11:13" ht="12.75" hidden="1" x14ac:dyDescent="0.2">
      <c r="K334" s="18" t="s">
        <v>477</v>
      </c>
    </row>
    <row r="335" spans="11:13" ht="12.75" hidden="1" x14ac:dyDescent="0.2">
      <c r="K335" s="18" t="s">
        <v>478</v>
      </c>
    </row>
    <row r="336" spans="11:13" ht="12.75" hidden="1" x14ac:dyDescent="0.2">
      <c r="K336" s="18" t="s">
        <v>479</v>
      </c>
    </row>
    <row r="337" spans="11:11" ht="12.75" hidden="1" x14ac:dyDescent="0.2">
      <c r="K337" s="18" t="s">
        <v>480</v>
      </c>
    </row>
    <row r="338" spans="11:11" ht="12.75" hidden="1" x14ac:dyDescent="0.2">
      <c r="K338" s="18" t="s">
        <v>481</v>
      </c>
    </row>
    <row r="339" spans="11:11" ht="12.75" hidden="1" x14ac:dyDescent="0.2">
      <c r="K339" s="18" t="s">
        <v>482</v>
      </c>
    </row>
    <row r="340" spans="11:11" ht="12.75" hidden="1" x14ac:dyDescent="0.2">
      <c r="K340" s="18" t="s">
        <v>483</v>
      </c>
    </row>
    <row r="341" spans="11:11" ht="12.75" hidden="1" x14ac:dyDescent="0.2">
      <c r="K341" s="18" t="s">
        <v>878</v>
      </c>
    </row>
    <row r="342" spans="11:11" ht="12.75" hidden="1" x14ac:dyDescent="0.2">
      <c r="K342" s="18" t="s">
        <v>485</v>
      </c>
    </row>
    <row r="343" spans="11:11" ht="12.75" hidden="1" x14ac:dyDescent="0.2">
      <c r="K343" s="18" t="s">
        <v>484</v>
      </c>
    </row>
    <row r="344" spans="11:11" ht="12.75" hidden="1" x14ac:dyDescent="0.2">
      <c r="K344" s="18" t="s">
        <v>1086</v>
      </c>
    </row>
    <row r="345" spans="11:11" ht="12.75" hidden="1" x14ac:dyDescent="0.2">
      <c r="K345" s="18" t="s">
        <v>1087</v>
      </c>
    </row>
    <row r="346" spans="11:11" ht="12.75" hidden="1" x14ac:dyDescent="0.2">
      <c r="K346" s="18" t="s">
        <v>1088</v>
      </c>
    </row>
    <row r="347" spans="11:11" ht="12.75" hidden="1" x14ac:dyDescent="0.2">
      <c r="K347" s="18" t="s">
        <v>1089</v>
      </c>
    </row>
    <row r="348" spans="11:11" ht="12.75" hidden="1" x14ac:dyDescent="0.2">
      <c r="K348" s="18" t="s">
        <v>1090</v>
      </c>
    </row>
    <row r="349" spans="11:11" ht="12.75" hidden="1" x14ac:dyDescent="0.2">
      <c r="K349" s="18" t="s">
        <v>1091</v>
      </c>
    </row>
    <row r="350" spans="11:11" ht="12.75" hidden="1" x14ac:dyDescent="0.2">
      <c r="K350" s="18" t="s">
        <v>1092</v>
      </c>
    </row>
    <row r="351" spans="11:11" ht="12.75" hidden="1" x14ac:dyDescent="0.2">
      <c r="K351" s="18" t="s">
        <v>1093</v>
      </c>
    </row>
    <row r="352" spans="11:11" ht="12.75" hidden="1" x14ac:dyDescent="0.2">
      <c r="K352" s="18" t="s">
        <v>1094</v>
      </c>
    </row>
    <row r="353" spans="11:11" ht="12.75" hidden="1" x14ac:dyDescent="0.2">
      <c r="K353" s="18" t="s">
        <v>1095</v>
      </c>
    </row>
    <row r="354" spans="11:11" ht="12.75" hidden="1" x14ac:dyDescent="0.2">
      <c r="K354" s="18" t="s">
        <v>1096</v>
      </c>
    </row>
    <row r="355" spans="11:11" ht="12.75" hidden="1" x14ac:dyDescent="0.2">
      <c r="K355" s="18" t="s">
        <v>1097</v>
      </c>
    </row>
    <row r="356" spans="11:11" ht="12.75" hidden="1" x14ac:dyDescent="0.2">
      <c r="K356" s="18" t="s">
        <v>1098</v>
      </c>
    </row>
    <row r="357" spans="11:11" ht="12.75" hidden="1" x14ac:dyDescent="0.2">
      <c r="K357" s="18" t="s">
        <v>1099</v>
      </c>
    </row>
    <row r="358" spans="11:11" ht="12.75" hidden="1" x14ac:dyDescent="0.2">
      <c r="K358" s="18" t="s">
        <v>1100</v>
      </c>
    </row>
    <row r="359" spans="11:11" ht="12.75" hidden="1" x14ac:dyDescent="0.2">
      <c r="K359" s="18" t="s">
        <v>1101</v>
      </c>
    </row>
    <row r="360" spans="11:11" ht="12.75" hidden="1" x14ac:dyDescent="0.2">
      <c r="K360" s="18" t="s">
        <v>1102</v>
      </c>
    </row>
    <row r="361" spans="11:11" ht="12.75" hidden="1" x14ac:dyDescent="0.2">
      <c r="K361" s="18" t="s">
        <v>1103</v>
      </c>
    </row>
    <row r="362" spans="11:11" ht="12.75" hidden="1" x14ac:dyDescent="0.2">
      <c r="K362" s="18" t="s">
        <v>1104</v>
      </c>
    </row>
    <row r="363" spans="11:11" ht="12.75" hidden="1" x14ac:dyDescent="0.2">
      <c r="K363" s="18" t="s">
        <v>1105</v>
      </c>
    </row>
    <row r="364" spans="11:11" ht="12.75" hidden="1" x14ac:dyDescent="0.2">
      <c r="K364" s="18" t="s">
        <v>1106</v>
      </c>
    </row>
    <row r="365" spans="11:11" ht="12.75" hidden="1" x14ac:dyDescent="0.2">
      <c r="K365" s="18" t="s">
        <v>1107</v>
      </c>
    </row>
    <row r="366" spans="11:11" ht="12.75" hidden="1" x14ac:dyDescent="0.2">
      <c r="K366" s="18" t="s">
        <v>1108</v>
      </c>
    </row>
    <row r="367" spans="11:11" ht="12.75" hidden="1" x14ac:dyDescent="0.2">
      <c r="K367" s="18" t="s">
        <v>1109</v>
      </c>
    </row>
    <row r="368" spans="11:11" ht="12.75" hidden="1" x14ac:dyDescent="0.2">
      <c r="K368" s="18" t="s">
        <v>1110</v>
      </c>
    </row>
    <row r="369" spans="11:11" ht="12.75" hidden="1" x14ac:dyDescent="0.2">
      <c r="K369" s="18" t="s">
        <v>1111</v>
      </c>
    </row>
    <row r="370" spans="11:11" ht="12.75" hidden="1" x14ac:dyDescent="0.2">
      <c r="K370" s="18" t="s">
        <v>1112</v>
      </c>
    </row>
    <row r="371" spans="11:11" ht="12.75" hidden="1" x14ac:dyDescent="0.2">
      <c r="K371" s="18" t="s">
        <v>1113</v>
      </c>
    </row>
    <row r="372" spans="11:11" ht="12.75" hidden="1" x14ac:dyDescent="0.2">
      <c r="K372" s="18" t="s">
        <v>1114</v>
      </c>
    </row>
    <row r="373" spans="11:11" ht="12.75" hidden="1" x14ac:dyDescent="0.2">
      <c r="K373" s="18" t="s">
        <v>1115</v>
      </c>
    </row>
    <row r="374" spans="11:11" ht="12.75" hidden="1" x14ac:dyDescent="0.2">
      <c r="K374" s="18" t="s">
        <v>1116</v>
      </c>
    </row>
    <row r="375" spans="11:11" ht="12.75" hidden="1" x14ac:dyDescent="0.2">
      <c r="K375" s="18" t="s">
        <v>1117</v>
      </c>
    </row>
    <row r="376" spans="11:11" ht="12.75" hidden="1" x14ac:dyDescent="0.2">
      <c r="K376" s="18" t="s">
        <v>1118</v>
      </c>
    </row>
    <row r="377" spans="11:11" ht="12.75" hidden="1" x14ac:dyDescent="0.2">
      <c r="K377" s="18" t="s">
        <v>1119</v>
      </c>
    </row>
    <row r="378" spans="11:11" ht="12.75" hidden="1" x14ac:dyDescent="0.2">
      <c r="K378" s="18" t="s">
        <v>1120</v>
      </c>
    </row>
    <row r="379" spans="11:11" ht="12.75" hidden="1" x14ac:dyDescent="0.2">
      <c r="K379" s="18" t="s">
        <v>1121</v>
      </c>
    </row>
    <row r="380" spans="11:11" ht="12.75" hidden="1" x14ac:dyDescent="0.2">
      <c r="K380" s="18" t="s">
        <v>1122</v>
      </c>
    </row>
    <row r="381" spans="11:11" ht="12.75" hidden="1" x14ac:dyDescent="0.2">
      <c r="K381" s="18" t="s">
        <v>1123</v>
      </c>
    </row>
    <row r="382" spans="11:11" ht="12.75" hidden="1" x14ac:dyDescent="0.2">
      <c r="K382" s="18" t="s">
        <v>1124</v>
      </c>
    </row>
    <row r="383" spans="11:11" ht="12.75" hidden="1" x14ac:dyDescent="0.2">
      <c r="K383" s="18" t="s">
        <v>1125</v>
      </c>
    </row>
    <row r="384" spans="11:11" ht="12.75" hidden="1" x14ac:dyDescent="0.2">
      <c r="K384" s="18" t="s">
        <v>1126</v>
      </c>
    </row>
    <row r="385" spans="11:11" ht="12.75" hidden="1" x14ac:dyDescent="0.2">
      <c r="K385" s="18" t="s">
        <v>1127</v>
      </c>
    </row>
    <row r="386" spans="11:11" ht="12.75" hidden="1" x14ac:dyDescent="0.2">
      <c r="K386" s="18" t="s">
        <v>1128</v>
      </c>
    </row>
    <row r="387" spans="11:11" ht="12.75" hidden="1" x14ac:dyDescent="0.2">
      <c r="K387" s="18" t="s">
        <v>1129</v>
      </c>
    </row>
    <row r="388" spans="11:11" ht="12.75" hidden="1" x14ac:dyDescent="0.2">
      <c r="K388" s="18" t="s">
        <v>1130</v>
      </c>
    </row>
    <row r="389" spans="11:11" ht="12.75" hidden="1" x14ac:dyDescent="0.2">
      <c r="K389" s="18" t="s">
        <v>557</v>
      </c>
    </row>
    <row r="390" spans="11:11" ht="12.75" hidden="1" x14ac:dyDescent="0.2">
      <c r="K390" s="18" t="s">
        <v>558</v>
      </c>
    </row>
    <row r="391" spans="11:11" ht="12.75" hidden="1" x14ac:dyDescent="0.2">
      <c r="K391" s="18" t="s">
        <v>559</v>
      </c>
    </row>
    <row r="392" spans="11:11" ht="12.75" hidden="1" x14ac:dyDescent="0.2">
      <c r="K392" s="18" t="s">
        <v>560</v>
      </c>
    </row>
    <row r="393" spans="11:11" ht="12.75" hidden="1" x14ac:dyDescent="0.2">
      <c r="K393" s="18" t="s">
        <v>561</v>
      </c>
    </row>
    <row r="394" spans="11:11" ht="12.75" hidden="1" x14ac:dyDescent="0.2">
      <c r="K394" s="18" t="s">
        <v>562</v>
      </c>
    </row>
    <row r="395" spans="11:11" ht="12.75" hidden="1" x14ac:dyDescent="0.2">
      <c r="K395" s="18" t="s">
        <v>563</v>
      </c>
    </row>
    <row r="396" spans="11:11" ht="12.75" hidden="1" x14ac:dyDescent="0.2">
      <c r="K396" s="18" t="s">
        <v>564</v>
      </c>
    </row>
    <row r="397" spans="11:11" ht="12.75" hidden="1" x14ac:dyDescent="0.2">
      <c r="K397" s="18" t="s">
        <v>565</v>
      </c>
    </row>
    <row r="398" spans="11:11" ht="12.75" hidden="1" x14ac:dyDescent="0.2">
      <c r="K398" s="18" t="s">
        <v>1131</v>
      </c>
    </row>
    <row r="399" spans="11:11" ht="12.75" hidden="1" x14ac:dyDescent="0.2">
      <c r="K399" s="18" t="s">
        <v>1132</v>
      </c>
    </row>
    <row r="400" spans="11:11" ht="12.75" hidden="1" x14ac:dyDescent="0.2">
      <c r="K400" s="18" t="s">
        <v>1133</v>
      </c>
    </row>
    <row r="401" spans="11:11" ht="12.75" hidden="1" x14ac:dyDescent="0.2">
      <c r="K401" s="18" t="s">
        <v>1134</v>
      </c>
    </row>
    <row r="402" spans="11:11" ht="12.75" hidden="1" x14ac:dyDescent="0.2">
      <c r="K402" s="18" t="s">
        <v>1135</v>
      </c>
    </row>
    <row r="403" spans="11:11" ht="12.75" hidden="1" x14ac:dyDescent="0.2">
      <c r="K403" s="18" t="s">
        <v>1136</v>
      </c>
    </row>
    <row r="404" spans="11:11" ht="12.75" hidden="1" x14ac:dyDescent="0.2">
      <c r="K404" s="18" t="s">
        <v>1137</v>
      </c>
    </row>
    <row r="405" spans="11:11" ht="12.75" hidden="1" x14ac:dyDescent="0.2">
      <c r="K405" s="18" t="s">
        <v>1138</v>
      </c>
    </row>
    <row r="406" spans="11:11" ht="12.75" hidden="1" x14ac:dyDescent="0.2">
      <c r="K406" s="18" t="s">
        <v>1139</v>
      </c>
    </row>
    <row r="407" spans="11:11" ht="12.75" hidden="1" x14ac:dyDescent="0.2">
      <c r="K407" s="18" t="s">
        <v>1140</v>
      </c>
    </row>
    <row r="408" spans="11:11" ht="12.75" hidden="1" x14ac:dyDescent="0.2">
      <c r="K408" s="18" t="s">
        <v>1141</v>
      </c>
    </row>
    <row r="409" spans="11:11" ht="12.75" hidden="1" x14ac:dyDescent="0.2">
      <c r="K409" s="18" t="s">
        <v>1142</v>
      </c>
    </row>
    <row r="410" spans="11:11" ht="12.75" hidden="1" x14ac:dyDescent="0.2">
      <c r="K410" s="18" t="s">
        <v>1143</v>
      </c>
    </row>
    <row r="411" spans="11:11" ht="12.75" hidden="1" x14ac:dyDescent="0.2">
      <c r="K411" s="18" t="s">
        <v>1144</v>
      </c>
    </row>
    <row r="412" spans="11:11" ht="12.75" hidden="1" x14ac:dyDescent="0.2">
      <c r="K412" s="18" t="s">
        <v>1145</v>
      </c>
    </row>
    <row r="413" spans="11:11" ht="12.75" hidden="1" x14ac:dyDescent="0.2">
      <c r="K413" s="18" t="s">
        <v>1146</v>
      </c>
    </row>
    <row r="414" spans="11:11" ht="12.75" hidden="1" x14ac:dyDescent="0.2">
      <c r="K414" s="18" t="s">
        <v>566</v>
      </c>
    </row>
    <row r="415" spans="11:11" ht="12.75" hidden="1" x14ac:dyDescent="0.2">
      <c r="K415" s="18" t="s">
        <v>488</v>
      </c>
    </row>
    <row r="416" spans="11:11" ht="12.75" hidden="1" x14ac:dyDescent="0.2">
      <c r="K416" s="18" t="s">
        <v>489</v>
      </c>
    </row>
    <row r="417" spans="11:11" ht="12.75" hidden="1" x14ac:dyDescent="0.2">
      <c r="K417" s="18" t="s">
        <v>487</v>
      </c>
    </row>
    <row r="418" spans="11:11" ht="12.75" hidden="1" x14ac:dyDescent="0.2">
      <c r="K418" s="18" t="s">
        <v>567</v>
      </c>
    </row>
    <row r="419" spans="11:11" ht="12.75" hidden="1" x14ac:dyDescent="0.2">
      <c r="K419" s="18" t="s">
        <v>490</v>
      </c>
    </row>
    <row r="420" spans="11:11" ht="12.75" hidden="1" x14ac:dyDescent="0.2">
      <c r="K420" s="18" t="s">
        <v>491</v>
      </c>
    </row>
    <row r="421" spans="11:11" ht="12.75" hidden="1" x14ac:dyDescent="0.2">
      <c r="K421" s="18" t="s">
        <v>1147</v>
      </c>
    </row>
    <row r="422" spans="11:11" ht="12.75" hidden="1" x14ac:dyDescent="0.2">
      <c r="K422" s="18" t="s">
        <v>1148</v>
      </c>
    </row>
    <row r="423" spans="11:11" ht="12.75" hidden="1" x14ac:dyDescent="0.2">
      <c r="K423" s="18" t="s">
        <v>492</v>
      </c>
    </row>
    <row r="424" spans="11:11" ht="12.75" hidden="1" x14ac:dyDescent="0.2">
      <c r="K424" s="18" t="s">
        <v>493</v>
      </c>
    </row>
    <row r="425" spans="11:11" ht="12.75" hidden="1" x14ac:dyDescent="0.2">
      <c r="K425" s="18" t="s">
        <v>494</v>
      </c>
    </row>
    <row r="426" spans="11:11" ht="12.75" hidden="1" x14ac:dyDescent="0.2">
      <c r="K426" s="18" t="s">
        <v>495</v>
      </c>
    </row>
    <row r="427" spans="11:11" ht="12.75" hidden="1" x14ac:dyDescent="0.2">
      <c r="K427" s="18" t="s">
        <v>496</v>
      </c>
    </row>
    <row r="428" spans="11:11" ht="12.75" hidden="1" x14ac:dyDescent="0.2">
      <c r="K428" s="18" t="s">
        <v>1149</v>
      </c>
    </row>
    <row r="429" spans="11:11" ht="12.75" hidden="1" x14ac:dyDescent="0.2">
      <c r="K429" s="18" t="s">
        <v>1150</v>
      </c>
    </row>
    <row r="430" spans="11:11" ht="12.75" hidden="1" x14ac:dyDescent="0.2">
      <c r="K430" s="18" t="s">
        <v>1151</v>
      </c>
    </row>
    <row r="431" spans="11:11" ht="12.75" hidden="1" x14ac:dyDescent="0.2">
      <c r="K431" s="18" t="s">
        <v>1528</v>
      </c>
    </row>
    <row r="432" spans="11:11" ht="12.75" hidden="1" x14ac:dyDescent="0.2">
      <c r="K432" s="18" t="s">
        <v>1152</v>
      </c>
    </row>
    <row r="433" spans="11:11" ht="12.75" hidden="1" x14ac:dyDescent="0.2">
      <c r="K433" s="18" t="s">
        <v>1153</v>
      </c>
    </row>
    <row r="434" spans="11:11" ht="12.75" hidden="1" x14ac:dyDescent="0.2">
      <c r="K434" s="18" t="s">
        <v>1154</v>
      </c>
    </row>
    <row r="435" spans="11:11" ht="12.75" hidden="1" x14ac:dyDescent="0.2">
      <c r="K435" s="18" t="s">
        <v>1155</v>
      </c>
    </row>
    <row r="436" spans="11:11" ht="12.75" hidden="1" x14ac:dyDescent="0.2">
      <c r="K436" s="18" t="s">
        <v>1156</v>
      </c>
    </row>
    <row r="437" spans="11:11" ht="12.75" hidden="1" x14ac:dyDescent="0.2">
      <c r="K437" s="18" t="s">
        <v>756</v>
      </c>
    </row>
    <row r="438" spans="11:11" ht="12.75" hidden="1" x14ac:dyDescent="0.2">
      <c r="K438" s="18" t="s">
        <v>497</v>
      </c>
    </row>
    <row r="439" spans="11:11" ht="12.75" hidden="1" x14ac:dyDescent="0.2">
      <c r="K439" s="18" t="s">
        <v>498</v>
      </c>
    </row>
    <row r="440" spans="11:11" ht="12.75" hidden="1" x14ac:dyDescent="0.2">
      <c r="K440" s="18" t="s">
        <v>499</v>
      </c>
    </row>
    <row r="441" spans="11:11" ht="12.75" hidden="1" x14ac:dyDescent="0.2">
      <c r="K441" s="18" t="s">
        <v>757</v>
      </c>
    </row>
    <row r="442" spans="11:11" ht="12.75" hidden="1" x14ac:dyDescent="0.2">
      <c r="K442" s="18" t="s">
        <v>758</v>
      </c>
    </row>
    <row r="443" spans="11:11" ht="12.75" hidden="1" x14ac:dyDescent="0.2">
      <c r="K443" s="18" t="s">
        <v>1157</v>
      </c>
    </row>
    <row r="444" spans="11:11" ht="12.75" hidden="1" x14ac:dyDescent="0.2">
      <c r="K444" s="18" t="s">
        <v>500</v>
      </c>
    </row>
    <row r="445" spans="11:11" ht="12.75" hidden="1" x14ac:dyDescent="0.2">
      <c r="K445" s="18" t="s">
        <v>1158</v>
      </c>
    </row>
    <row r="446" spans="11:11" ht="12.75" hidden="1" x14ac:dyDescent="0.2">
      <c r="K446" s="18" t="s">
        <v>1159</v>
      </c>
    </row>
    <row r="447" spans="11:11" ht="12.75" hidden="1" x14ac:dyDescent="0.2">
      <c r="K447" s="18" t="s">
        <v>1160</v>
      </c>
    </row>
    <row r="448" spans="11:11" ht="12.75" hidden="1" x14ac:dyDescent="0.2">
      <c r="K448" s="18" t="s">
        <v>501</v>
      </c>
    </row>
    <row r="449" spans="11:11" ht="12.75" hidden="1" x14ac:dyDescent="0.2">
      <c r="K449" s="18" t="s">
        <v>1161</v>
      </c>
    </row>
    <row r="450" spans="11:11" ht="12.75" hidden="1" x14ac:dyDescent="0.2">
      <c r="K450" s="18" t="s">
        <v>1162</v>
      </c>
    </row>
    <row r="451" spans="11:11" ht="12.75" hidden="1" x14ac:dyDescent="0.2">
      <c r="K451" s="18" t="s">
        <v>759</v>
      </c>
    </row>
    <row r="452" spans="11:11" ht="12.75" hidden="1" x14ac:dyDescent="0.2">
      <c r="K452" s="18" t="s">
        <v>760</v>
      </c>
    </row>
    <row r="453" spans="11:11" ht="12.75" hidden="1" x14ac:dyDescent="0.2">
      <c r="K453" s="18" t="s">
        <v>1163</v>
      </c>
    </row>
    <row r="454" spans="11:11" ht="12.75" hidden="1" x14ac:dyDescent="0.2">
      <c r="K454" s="18" t="s">
        <v>1164</v>
      </c>
    </row>
    <row r="455" spans="11:11" ht="12.75" hidden="1" x14ac:dyDescent="0.2">
      <c r="K455" s="18" t="s">
        <v>1165</v>
      </c>
    </row>
    <row r="456" spans="11:11" ht="12.75" hidden="1" x14ac:dyDescent="0.2">
      <c r="K456" s="18" t="s">
        <v>1166</v>
      </c>
    </row>
    <row r="457" spans="11:11" ht="12.75" hidden="1" x14ac:dyDescent="0.2">
      <c r="K457" s="18" t="s">
        <v>1167</v>
      </c>
    </row>
    <row r="458" spans="11:11" ht="12.75" hidden="1" x14ac:dyDescent="0.2">
      <c r="K458" s="18" t="s">
        <v>1168</v>
      </c>
    </row>
    <row r="459" spans="11:11" ht="12.75" hidden="1" x14ac:dyDescent="0.2">
      <c r="K459" s="18" t="s">
        <v>1169</v>
      </c>
    </row>
    <row r="460" spans="11:11" ht="12.75" hidden="1" x14ac:dyDescent="0.2">
      <c r="K460" s="18" t="s">
        <v>1170</v>
      </c>
    </row>
    <row r="461" spans="11:11" ht="12.75" hidden="1" x14ac:dyDescent="0.2">
      <c r="K461" s="18" t="s">
        <v>1171</v>
      </c>
    </row>
    <row r="462" spans="11:11" ht="12.75" hidden="1" x14ac:dyDescent="0.2">
      <c r="K462" s="18" t="s">
        <v>1172</v>
      </c>
    </row>
    <row r="463" spans="11:11" ht="12.75" hidden="1" x14ac:dyDescent="0.2">
      <c r="K463" s="18" t="s">
        <v>1173</v>
      </c>
    </row>
    <row r="464" spans="11:11" ht="12.75" hidden="1" x14ac:dyDescent="0.2">
      <c r="K464" s="18" t="s">
        <v>1174</v>
      </c>
    </row>
    <row r="465" spans="11:11" ht="12.75" hidden="1" x14ac:dyDescent="0.2">
      <c r="K465" s="18" t="s">
        <v>1175</v>
      </c>
    </row>
    <row r="466" spans="11:11" ht="12.75" hidden="1" x14ac:dyDescent="0.2">
      <c r="K466" s="18" t="s">
        <v>1176</v>
      </c>
    </row>
    <row r="467" spans="11:11" ht="12.75" hidden="1" x14ac:dyDescent="0.2">
      <c r="K467" s="18" t="s">
        <v>1177</v>
      </c>
    </row>
    <row r="468" spans="11:11" ht="12.75" hidden="1" x14ac:dyDescent="0.2">
      <c r="K468" s="18" t="s">
        <v>1178</v>
      </c>
    </row>
    <row r="469" spans="11:11" ht="12.75" hidden="1" x14ac:dyDescent="0.2">
      <c r="K469" s="18" t="s">
        <v>850</v>
      </c>
    </row>
    <row r="470" spans="11:11" ht="12.75" hidden="1" x14ac:dyDescent="0.2">
      <c r="K470" s="18" t="s">
        <v>851</v>
      </c>
    </row>
    <row r="471" spans="11:11" ht="12.75" hidden="1" x14ac:dyDescent="0.2">
      <c r="K471" s="18" t="s">
        <v>852</v>
      </c>
    </row>
    <row r="472" spans="11:11" ht="12.75" hidden="1" x14ac:dyDescent="0.2">
      <c r="K472" s="18" t="s">
        <v>853</v>
      </c>
    </row>
    <row r="473" spans="11:11" ht="12.75" hidden="1" x14ac:dyDescent="0.2">
      <c r="K473" s="18" t="s">
        <v>1179</v>
      </c>
    </row>
    <row r="474" spans="11:11" ht="12.75" hidden="1" x14ac:dyDescent="0.2">
      <c r="K474" s="18" t="s">
        <v>1180</v>
      </c>
    </row>
    <row r="475" spans="11:11" ht="12.75" hidden="1" x14ac:dyDescent="0.2">
      <c r="K475" s="18" t="s">
        <v>1181</v>
      </c>
    </row>
    <row r="476" spans="11:11" ht="12.75" hidden="1" x14ac:dyDescent="0.2">
      <c r="K476" s="18" t="s">
        <v>1182</v>
      </c>
    </row>
    <row r="477" spans="11:11" ht="12.75" hidden="1" x14ac:dyDescent="0.2">
      <c r="K477" s="18" t="s">
        <v>1183</v>
      </c>
    </row>
    <row r="478" spans="11:11" ht="12.75" hidden="1" x14ac:dyDescent="0.2">
      <c r="K478" s="18" t="s">
        <v>1184</v>
      </c>
    </row>
    <row r="479" spans="11:11" ht="12.75" hidden="1" x14ac:dyDescent="0.2">
      <c r="K479" s="18" t="s">
        <v>1185</v>
      </c>
    </row>
    <row r="480" spans="11:11" ht="12.75" hidden="1" x14ac:dyDescent="0.2">
      <c r="K480" s="18" t="s">
        <v>1186</v>
      </c>
    </row>
    <row r="481" spans="11:11" ht="12.75" hidden="1" x14ac:dyDescent="0.2">
      <c r="K481" s="18" t="s">
        <v>1187</v>
      </c>
    </row>
    <row r="482" spans="11:11" ht="12.75" hidden="1" x14ac:dyDescent="0.2">
      <c r="K482" s="18" t="s">
        <v>523</v>
      </c>
    </row>
    <row r="483" spans="11:11" ht="12.75" hidden="1" x14ac:dyDescent="0.2">
      <c r="K483" s="18" t="s">
        <v>1188</v>
      </c>
    </row>
    <row r="484" spans="11:11" ht="12.75" hidden="1" x14ac:dyDescent="0.2">
      <c r="K484" s="18" t="s">
        <v>1189</v>
      </c>
    </row>
    <row r="485" spans="11:11" ht="12.75" hidden="1" x14ac:dyDescent="0.2">
      <c r="K485" s="18" t="s">
        <v>522</v>
      </c>
    </row>
    <row r="486" spans="11:11" ht="12.75" hidden="1" x14ac:dyDescent="0.2">
      <c r="K486" s="18" t="s">
        <v>1190</v>
      </c>
    </row>
    <row r="487" spans="11:11" ht="12.75" hidden="1" x14ac:dyDescent="0.2">
      <c r="K487" s="18" t="s">
        <v>1191</v>
      </c>
    </row>
    <row r="488" spans="11:11" ht="12.75" hidden="1" x14ac:dyDescent="0.2">
      <c r="K488" s="18" t="s">
        <v>1192</v>
      </c>
    </row>
    <row r="489" spans="11:11" ht="12.75" hidden="1" x14ac:dyDescent="0.2">
      <c r="K489" s="18" t="s">
        <v>1193</v>
      </c>
    </row>
    <row r="490" spans="11:11" ht="12.75" hidden="1" x14ac:dyDescent="0.2">
      <c r="K490" s="18" t="s">
        <v>524</v>
      </c>
    </row>
    <row r="491" spans="11:11" ht="12.75" hidden="1" x14ac:dyDescent="0.2">
      <c r="K491" s="18" t="s">
        <v>1194</v>
      </c>
    </row>
    <row r="492" spans="11:11" ht="12.75" hidden="1" x14ac:dyDescent="0.2">
      <c r="K492" s="18" t="s">
        <v>1195</v>
      </c>
    </row>
    <row r="493" spans="11:11" ht="12.75" hidden="1" x14ac:dyDescent="0.2">
      <c r="K493" s="18" t="s">
        <v>1196</v>
      </c>
    </row>
    <row r="494" spans="11:11" ht="12.75" hidden="1" x14ac:dyDescent="0.2">
      <c r="K494" s="18" t="s">
        <v>1197</v>
      </c>
    </row>
    <row r="495" spans="11:11" ht="12.75" hidden="1" x14ac:dyDescent="0.2">
      <c r="K495" s="18" t="s">
        <v>1198</v>
      </c>
    </row>
    <row r="496" spans="11:11" ht="12.75" hidden="1" x14ac:dyDescent="0.2">
      <c r="K496" s="18" t="s">
        <v>854</v>
      </c>
    </row>
    <row r="497" spans="11:11" ht="12.75" hidden="1" x14ac:dyDescent="0.2">
      <c r="K497" s="18" t="s">
        <v>855</v>
      </c>
    </row>
    <row r="498" spans="11:11" ht="12.75" hidden="1" x14ac:dyDescent="0.2">
      <c r="K498" s="18" t="s">
        <v>1199</v>
      </c>
    </row>
    <row r="499" spans="11:11" ht="12.75" hidden="1" x14ac:dyDescent="0.2">
      <c r="K499" s="18" t="s">
        <v>1200</v>
      </c>
    </row>
    <row r="500" spans="11:11" ht="12.75" hidden="1" x14ac:dyDescent="0.2">
      <c r="K500" s="18" t="s">
        <v>1201</v>
      </c>
    </row>
    <row r="501" spans="11:11" ht="12.75" hidden="1" x14ac:dyDescent="0.2">
      <c r="K501" s="18" t="s">
        <v>1202</v>
      </c>
    </row>
    <row r="502" spans="11:11" ht="12.75" hidden="1" x14ac:dyDescent="0.2">
      <c r="K502" s="18" t="s">
        <v>1203</v>
      </c>
    </row>
    <row r="503" spans="11:11" ht="12.75" hidden="1" x14ac:dyDescent="0.2">
      <c r="K503" s="18" t="s">
        <v>1204</v>
      </c>
    </row>
    <row r="504" spans="11:11" ht="12.75" hidden="1" x14ac:dyDescent="0.2">
      <c r="K504" s="18" t="s">
        <v>1205</v>
      </c>
    </row>
    <row r="505" spans="11:11" ht="12.75" hidden="1" x14ac:dyDescent="0.2">
      <c r="K505" s="18" t="s">
        <v>531</v>
      </c>
    </row>
    <row r="506" spans="11:11" ht="12.75" hidden="1" x14ac:dyDescent="0.2">
      <c r="K506" s="18" t="s">
        <v>1206</v>
      </c>
    </row>
    <row r="507" spans="11:11" ht="12.75" hidden="1" x14ac:dyDescent="0.2">
      <c r="K507" s="18" t="s">
        <v>1207</v>
      </c>
    </row>
    <row r="508" spans="11:11" ht="12.75" hidden="1" x14ac:dyDescent="0.2">
      <c r="K508" s="18" t="s">
        <v>530</v>
      </c>
    </row>
    <row r="509" spans="11:11" ht="12.75" hidden="1" x14ac:dyDescent="0.2">
      <c r="K509" s="18" t="s">
        <v>1208</v>
      </c>
    </row>
    <row r="510" spans="11:11" ht="12.75" hidden="1" x14ac:dyDescent="0.2">
      <c r="K510" s="18" t="s">
        <v>1209</v>
      </c>
    </row>
    <row r="511" spans="11:11" ht="12.75" hidden="1" x14ac:dyDescent="0.2">
      <c r="K511" s="18" t="s">
        <v>1210</v>
      </c>
    </row>
    <row r="512" spans="11:11" ht="12.75" hidden="1" x14ac:dyDescent="0.2">
      <c r="K512" s="18" t="s">
        <v>1211</v>
      </c>
    </row>
    <row r="513" spans="11:11" ht="12.75" hidden="1" x14ac:dyDescent="0.2">
      <c r="K513" s="18" t="s">
        <v>1212</v>
      </c>
    </row>
    <row r="514" spans="11:11" ht="12.75" hidden="1" x14ac:dyDescent="0.2">
      <c r="K514" s="18" t="s">
        <v>1213</v>
      </c>
    </row>
    <row r="515" spans="11:11" ht="12.75" hidden="1" x14ac:dyDescent="0.2">
      <c r="K515" s="18" t="s">
        <v>1214</v>
      </c>
    </row>
    <row r="516" spans="11:11" ht="12.75" hidden="1" x14ac:dyDescent="0.2">
      <c r="K516" s="18" t="s">
        <v>1215</v>
      </c>
    </row>
    <row r="517" spans="11:11" ht="12.75" hidden="1" x14ac:dyDescent="0.2">
      <c r="K517" s="18" t="s">
        <v>1216</v>
      </c>
    </row>
    <row r="518" spans="11:11" ht="12.75" hidden="1" x14ac:dyDescent="0.2">
      <c r="K518" s="18" t="s">
        <v>1217</v>
      </c>
    </row>
    <row r="519" spans="11:11" ht="12.75" hidden="1" x14ac:dyDescent="0.2">
      <c r="K519" s="18" t="s">
        <v>1218</v>
      </c>
    </row>
    <row r="520" spans="11:11" ht="12.75" hidden="1" x14ac:dyDescent="0.2">
      <c r="K520" s="18" t="s">
        <v>1219</v>
      </c>
    </row>
    <row r="521" spans="11:11" ht="12.75" hidden="1" x14ac:dyDescent="0.2">
      <c r="K521" s="18" t="s">
        <v>597</v>
      </c>
    </row>
    <row r="522" spans="11:11" ht="12.75" hidden="1" x14ac:dyDescent="0.2">
      <c r="K522" s="18" t="s">
        <v>1220</v>
      </c>
    </row>
    <row r="523" spans="11:11" ht="12.75" hidden="1" x14ac:dyDescent="0.2">
      <c r="K523" s="18" t="s">
        <v>1221</v>
      </c>
    </row>
    <row r="524" spans="11:11" ht="12.75" hidden="1" x14ac:dyDescent="0.2">
      <c r="K524" s="18" t="s">
        <v>1222</v>
      </c>
    </row>
    <row r="525" spans="11:11" ht="12.75" hidden="1" x14ac:dyDescent="0.2">
      <c r="K525" s="18" t="s">
        <v>1223</v>
      </c>
    </row>
    <row r="526" spans="11:11" ht="12.75" hidden="1" x14ac:dyDescent="0.2">
      <c r="K526" s="18" t="s">
        <v>1224</v>
      </c>
    </row>
    <row r="527" spans="11:11" ht="12.75" hidden="1" x14ac:dyDescent="0.2">
      <c r="K527" s="18" t="s">
        <v>1225</v>
      </c>
    </row>
    <row r="528" spans="11:11" ht="12.75" hidden="1" x14ac:dyDescent="0.2">
      <c r="K528" s="18" t="s">
        <v>1226</v>
      </c>
    </row>
    <row r="529" spans="11:11" ht="12.75" hidden="1" x14ac:dyDescent="0.2">
      <c r="K529" s="18" t="s">
        <v>1227</v>
      </c>
    </row>
    <row r="530" spans="11:11" ht="12.75" hidden="1" x14ac:dyDescent="0.2">
      <c r="K530" s="18" t="s">
        <v>1228</v>
      </c>
    </row>
    <row r="531" spans="11:11" ht="12.75" hidden="1" x14ac:dyDescent="0.2">
      <c r="K531" s="18" t="s">
        <v>1229</v>
      </c>
    </row>
    <row r="532" spans="11:11" ht="12.75" hidden="1" x14ac:dyDescent="0.2">
      <c r="K532" s="18" t="s">
        <v>1230</v>
      </c>
    </row>
    <row r="533" spans="11:11" ht="12.75" hidden="1" x14ac:dyDescent="0.2">
      <c r="K533" s="18" t="s">
        <v>1231</v>
      </c>
    </row>
    <row r="534" spans="11:11" ht="12.75" hidden="1" x14ac:dyDescent="0.2">
      <c r="K534" s="18" t="s">
        <v>1232</v>
      </c>
    </row>
    <row r="535" spans="11:11" ht="12.75" hidden="1" x14ac:dyDescent="0.2">
      <c r="K535" s="18" t="s">
        <v>1233</v>
      </c>
    </row>
    <row r="536" spans="11:11" ht="12.75" hidden="1" x14ac:dyDescent="0.2">
      <c r="K536" s="18" t="s">
        <v>1234</v>
      </c>
    </row>
    <row r="537" spans="11:11" ht="12.75" hidden="1" x14ac:dyDescent="0.2">
      <c r="K537" s="18" t="s">
        <v>1235</v>
      </c>
    </row>
    <row r="538" spans="11:11" ht="12.75" hidden="1" x14ac:dyDescent="0.2">
      <c r="K538" s="18" t="s">
        <v>1236</v>
      </c>
    </row>
    <row r="539" spans="11:11" ht="12.75" hidden="1" x14ac:dyDescent="0.2">
      <c r="K539" s="18" t="s">
        <v>1237</v>
      </c>
    </row>
    <row r="540" spans="11:11" ht="12.75" hidden="1" x14ac:dyDescent="0.2">
      <c r="K540" s="18" t="s">
        <v>1238</v>
      </c>
    </row>
    <row r="541" spans="11:11" ht="12.75" hidden="1" x14ac:dyDescent="0.2">
      <c r="K541" s="18" t="s">
        <v>1239</v>
      </c>
    </row>
    <row r="542" spans="11:11" ht="12.75" hidden="1" x14ac:dyDescent="0.2">
      <c r="K542" s="18" t="s">
        <v>1240</v>
      </c>
    </row>
    <row r="543" spans="11:11" ht="12.75" hidden="1" x14ac:dyDescent="0.2">
      <c r="K543" s="18" t="s">
        <v>1241</v>
      </c>
    </row>
    <row r="544" spans="11:11" ht="12.75" hidden="1" x14ac:dyDescent="0.2">
      <c r="K544" s="18" t="s">
        <v>1242</v>
      </c>
    </row>
    <row r="545" spans="11:11" ht="12.75" hidden="1" x14ac:dyDescent="0.2">
      <c r="K545" s="18" t="s">
        <v>1243</v>
      </c>
    </row>
    <row r="546" spans="11:11" ht="12.75" hidden="1" x14ac:dyDescent="0.2">
      <c r="K546" s="18" t="s">
        <v>1244</v>
      </c>
    </row>
    <row r="547" spans="11:11" ht="12.75" hidden="1" x14ac:dyDescent="0.2">
      <c r="K547" s="18" t="s">
        <v>1245</v>
      </c>
    </row>
    <row r="548" spans="11:11" ht="12.75" hidden="1" x14ac:dyDescent="0.2">
      <c r="K548" s="18" t="s">
        <v>1246</v>
      </c>
    </row>
    <row r="549" spans="11:11" ht="12.75" hidden="1" x14ac:dyDescent="0.2">
      <c r="K549" s="18" t="s">
        <v>1247</v>
      </c>
    </row>
    <row r="550" spans="11:11" ht="12.75" hidden="1" x14ac:dyDescent="0.2">
      <c r="K550" s="18" t="s">
        <v>1248</v>
      </c>
    </row>
    <row r="551" spans="11:11" ht="12.75" hidden="1" x14ac:dyDescent="0.2">
      <c r="K551" s="18" t="s">
        <v>1249</v>
      </c>
    </row>
    <row r="552" spans="11:11" ht="12.75" hidden="1" x14ac:dyDescent="0.2">
      <c r="K552" s="18" t="s">
        <v>1250</v>
      </c>
    </row>
    <row r="553" spans="11:11" ht="12.75" hidden="1" x14ac:dyDescent="0.2">
      <c r="K553" s="18" t="s">
        <v>1251</v>
      </c>
    </row>
    <row r="554" spans="11:11" ht="12.75" hidden="1" x14ac:dyDescent="0.2">
      <c r="K554" s="18" t="s">
        <v>585</v>
      </c>
    </row>
    <row r="555" spans="11:11" ht="12.75" hidden="1" x14ac:dyDescent="0.2">
      <c r="K555" s="18" t="s">
        <v>587</v>
      </c>
    </row>
    <row r="556" spans="11:11" ht="12.75" hidden="1" x14ac:dyDescent="0.2">
      <c r="K556" s="18" t="s">
        <v>525</v>
      </c>
    </row>
    <row r="557" spans="11:11" ht="12.75" hidden="1" x14ac:dyDescent="0.2">
      <c r="K557" s="18" t="s">
        <v>589</v>
      </c>
    </row>
    <row r="558" spans="11:11" ht="12.75" hidden="1" x14ac:dyDescent="0.2">
      <c r="K558" s="18" t="s">
        <v>590</v>
      </c>
    </row>
    <row r="559" spans="11:11" ht="12.75" hidden="1" x14ac:dyDescent="0.2">
      <c r="K559" s="18" t="s">
        <v>591</v>
      </c>
    </row>
    <row r="560" spans="11:11" ht="12.75" hidden="1" x14ac:dyDescent="0.2">
      <c r="K560" s="18" t="s">
        <v>592</v>
      </c>
    </row>
    <row r="561" spans="11:11" ht="12.75" hidden="1" x14ac:dyDescent="0.2">
      <c r="K561" s="18" t="s">
        <v>529</v>
      </c>
    </row>
    <row r="562" spans="11:11" ht="12.75" hidden="1" x14ac:dyDescent="0.2">
      <c r="K562" s="18" t="s">
        <v>527</v>
      </c>
    </row>
    <row r="563" spans="11:11" ht="12.75" hidden="1" x14ac:dyDescent="0.2">
      <c r="K563" s="18" t="s">
        <v>526</v>
      </c>
    </row>
    <row r="564" spans="11:11" ht="12.75" hidden="1" x14ac:dyDescent="0.2">
      <c r="K564" s="18" t="s">
        <v>528</v>
      </c>
    </row>
    <row r="565" spans="11:11" ht="12.75" hidden="1" x14ac:dyDescent="0.2">
      <c r="K565" s="18" t="s">
        <v>1252</v>
      </c>
    </row>
    <row r="566" spans="11:11" ht="12.75" hidden="1" x14ac:dyDescent="0.2">
      <c r="K566" s="18" t="s">
        <v>594</v>
      </c>
    </row>
    <row r="567" spans="11:11" ht="12.75" hidden="1" x14ac:dyDescent="0.2">
      <c r="K567" s="18" t="s">
        <v>595</v>
      </c>
    </row>
    <row r="568" spans="11:11" ht="12.75" hidden="1" x14ac:dyDescent="0.2">
      <c r="K568" s="18" t="s">
        <v>596</v>
      </c>
    </row>
    <row r="569" spans="11:11" ht="12.75" hidden="1" x14ac:dyDescent="0.2">
      <c r="K569" s="18" t="s">
        <v>1253</v>
      </c>
    </row>
    <row r="570" spans="11:11" ht="12.75" hidden="1" x14ac:dyDescent="0.2">
      <c r="K570" s="18" t="s">
        <v>1254</v>
      </c>
    </row>
    <row r="571" spans="11:11" ht="12.75" hidden="1" x14ac:dyDescent="0.2">
      <c r="K571" s="18" t="s">
        <v>1255</v>
      </c>
    </row>
    <row r="572" spans="11:11" ht="12.75" hidden="1" x14ac:dyDescent="0.2">
      <c r="K572" s="18" t="s">
        <v>618</v>
      </c>
    </row>
    <row r="573" spans="11:11" ht="12.75" hidden="1" x14ac:dyDescent="0.2">
      <c r="K573" s="18" t="s">
        <v>1256</v>
      </c>
    </row>
    <row r="574" spans="11:11" ht="12.75" hidden="1" x14ac:dyDescent="0.2">
      <c r="K574" s="18" t="s">
        <v>1257</v>
      </c>
    </row>
    <row r="575" spans="11:11" ht="12.75" hidden="1" x14ac:dyDescent="0.2">
      <c r="K575" s="18" t="s">
        <v>1258</v>
      </c>
    </row>
    <row r="576" spans="11:11" ht="12.75" hidden="1" x14ac:dyDescent="0.2">
      <c r="K576" s="18" t="s">
        <v>1259</v>
      </c>
    </row>
    <row r="577" spans="11:11" ht="12.75" hidden="1" x14ac:dyDescent="0.2">
      <c r="K577" s="18" t="s">
        <v>1260</v>
      </c>
    </row>
  </sheetData>
  <sheetProtection selectLockedCells="1" selectUnlockedCells="1"/>
  <mergeCells count="10">
    <mergeCell ref="A8:B8"/>
    <mergeCell ref="Q4:Y4"/>
    <mergeCell ref="Z4:Z5"/>
    <mergeCell ref="AA4:AA5"/>
    <mergeCell ref="AB4:AB5"/>
    <mergeCell ref="E4:P4"/>
    <mergeCell ref="T6:AA6"/>
    <mergeCell ref="A7:C7"/>
    <mergeCell ref="L6:S6"/>
    <mergeCell ref="A6:K6"/>
  </mergeCells>
  <dataValidations count="3">
    <dataValidation type="list" allowBlank="1" showInputMessage="1" showErrorMessage="1" sqref="B9:B12" xr:uid="{00000000-0002-0000-1F00-000000000000}">
      <formula1>$K$328:$K$577</formula1>
    </dataValidation>
    <dataValidation type="list" allowBlank="1" showInputMessage="1" showErrorMessage="1" sqref="C9:C12" xr:uid="{00000000-0002-0000-1F00-000001000000}">
      <formula1>$L$328:$L$333</formula1>
    </dataValidation>
    <dataValidation type="list" allowBlank="1" showInputMessage="1" showErrorMessage="1" sqref="D9:D12" xr:uid="{00000000-0002-0000-1F00-000002000000}">
      <formula1>$M$328:$M$329</formula1>
    </dataValidation>
  </dataValidations>
  <printOptions horizontalCentered="1"/>
  <pageMargins left="0" right="0" top="0.59055118110236227" bottom="0" header="0" footer="0"/>
  <pageSetup paperSize="9" scale="43" orientation="landscape"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8"/>
  <dimension ref="A1:P870"/>
  <sheetViews>
    <sheetView zoomScale="80" zoomScaleNormal="80" zoomScaleSheetLayoutView="80" workbookViewId="0">
      <pane ySplit="6" topLeftCell="A7" activePane="bottomLeft" state="frozen"/>
      <selection activeCell="M16" sqref="M16"/>
      <selection pane="bottomLeft" activeCell="C66" sqref="C7:N66"/>
    </sheetView>
  </sheetViews>
  <sheetFormatPr defaultColWidth="9.140625" defaultRowHeight="12.75" x14ac:dyDescent="0.2"/>
  <cols>
    <col min="1" max="1" width="62.140625" style="18" customWidth="1"/>
    <col min="2" max="2" width="17.7109375" style="18" customWidth="1"/>
    <col min="3" max="3" width="18.5703125" style="18" customWidth="1"/>
    <col min="4" max="4" width="11.7109375" style="18" customWidth="1"/>
    <col min="5" max="5" width="21.140625" style="18" customWidth="1"/>
    <col min="6" max="6" width="11.7109375" style="18" customWidth="1"/>
    <col min="7" max="7" width="14.5703125" style="18" customWidth="1"/>
    <col min="8" max="8" width="11.7109375" style="18" customWidth="1"/>
    <col min="9" max="9" width="14" style="18" customWidth="1"/>
    <col min="10" max="10" width="14.85546875" style="18" customWidth="1"/>
    <col min="11" max="11" width="11.7109375" style="18" customWidth="1"/>
    <col min="12" max="14" width="28" style="18" bestFit="1" customWidth="1"/>
    <col min="15" max="15" width="9.140625" style="18"/>
    <col min="16" max="16" width="5.42578125" style="18" customWidth="1"/>
    <col min="17" max="17" width="9.140625" style="18"/>
    <col min="18" max="21" width="9.140625" style="18" customWidth="1"/>
    <col min="22" max="16384" width="9.140625" style="18"/>
  </cols>
  <sheetData>
    <row r="1" spans="1:14" hidden="1" x14ac:dyDescent="0.2"/>
    <row r="2" spans="1:14" x14ac:dyDescent="0.2">
      <c r="A2" s="124" t="s">
        <v>1471</v>
      </c>
      <c r="B2" s="124"/>
      <c r="C2" s="124"/>
      <c r="D2" s="124"/>
      <c r="E2" s="124"/>
      <c r="F2" s="124"/>
      <c r="G2" s="124"/>
      <c r="H2" s="124"/>
      <c r="I2" s="124"/>
      <c r="J2" s="124"/>
      <c r="K2" s="124"/>
      <c r="L2" s="124"/>
      <c r="M2" s="124"/>
      <c r="N2" s="124"/>
    </row>
    <row r="3" spans="1:14" ht="13.5" thickBot="1" x14ac:dyDescent="0.25">
      <c r="A3" s="166"/>
      <c r="B3" s="166"/>
      <c r="C3" s="166"/>
      <c r="D3" s="166"/>
      <c r="E3" s="166"/>
      <c r="F3" s="166"/>
      <c r="G3" s="166"/>
      <c r="H3" s="166"/>
      <c r="I3" s="166"/>
      <c r="J3" s="166"/>
      <c r="K3" s="166"/>
      <c r="L3" s="166"/>
      <c r="M3" s="166"/>
      <c r="N3" s="167" t="s">
        <v>103</v>
      </c>
    </row>
    <row r="4" spans="1:14" ht="13.5" thickTop="1" x14ac:dyDescent="0.2">
      <c r="A4" s="1346" t="s">
        <v>1472</v>
      </c>
      <c r="B4" s="294"/>
      <c r="C4" s="1348" t="s">
        <v>532</v>
      </c>
      <c r="D4" s="1332"/>
      <c r="E4" s="1332"/>
      <c r="F4" s="1332"/>
      <c r="G4" s="1332" t="s">
        <v>533</v>
      </c>
      <c r="H4" s="1332"/>
      <c r="I4" s="1332"/>
      <c r="J4" s="1332"/>
      <c r="K4" s="1332"/>
      <c r="L4" s="1332"/>
      <c r="M4" s="1332"/>
      <c r="N4" s="564"/>
    </row>
    <row r="5" spans="1:14" x14ac:dyDescent="0.2">
      <c r="A5" s="1219"/>
      <c r="B5" s="294"/>
      <c r="C5" s="1353" t="s">
        <v>212</v>
      </c>
      <c r="D5" s="1302"/>
      <c r="E5" s="1347" t="s">
        <v>511</v>
      </c>
      <c r="F5" s="1347" t="s">
        <v>254</v>
      </c>
      <c r="G5" s="1347" t="s">
        <v>265</v>
      </c>
      <c r="H5" s="1347" t="s">
        <v>214</v>
      </c>
      <c r="I5" s="1347" t="s">
        <v>215</v>
      </c>
      <c r="J5" s="1347" t="s">
        <v>250</v>
      </c>
      <c r="K5" s="1347" t="s">
        <v>512</v>
      </c>
      <c r="L5" s="1347" t="s">
        <v>513</v>
      </c>
      <c r="M5" s="1347" t="s">
        <v>183</v>
      </c>
      <c r="N5" s="1347" t="s">
        <v>253</v>
      </c>
    </row>
    <row r="6" spans="1:14" ht="58.5" customHeight="1" x14ac:dyDescent="0.2">
      <c r="A6" s="1305"/>
      <c r="B6" s="290" t="s">
        <v>514</v>
      </c>
      <c r="C6" s="289" t="s">
        <v>253</v>
      </c>
      <c r="D6" s="289" t="s">
        <v>515</v>
      </c>
      <c r="E6" s="1305"/>
      <c r="F6" s="1305"/>
      <c r="G6" s="1305"/>
      <c r="H6" s="1305"/>
      <c r="I6" s="1305"/>
      <c r="J6" s="1305"/>
      <c r="K6" s="1305"/>
      <c r="L6" s="1305"/>
      <c r="M6" s="1305"/>
      <c r="N6" s="1305"/>
    </row>
    <row r="7" spans="1:14" x14ac:dyDescent="0.2">
      <c r="A7" s="213" t="s">
        <v>165</v>
      </c>
      <c r="B7" s="73"/>
      <c r="C7" s="640">
        <f>SUM(C8:C11)</f>
        <v>0</v>
      </c>
      <c r="D7" s="640">
        <f t="shared" ref="D7:M7" si="0">SUM(D8:D11)</f>
        <v>0</v>
      </c>
      <c r="E7" s="640">
        <f t="shared" si="0"/>
        <v>0</v>
      </c>
      <c r="F7" s="640">
        <f t="shared" si="0"/>
        <v>0</v>
      </c>
      <c r="G7" s="640">
        <f>SUM(G8:G11)</f>
        <v>0</v>
      </c>
      <c r="H7" s="640">
        <f>SUM(H8:H11)</f>
        <v>0</v>
      </c>
      <c r="I7" s="640">
        <f t="shared" si="0"/>
        <v>0</v>
      </c>
      <c r="J7" s="640">
        <f t="shared" si="0"/>
        <v>0</v>
      </c>
      <c r="K7" s="640">
        <f t="shared" si="0"/>
        <v>0</v>
      </c>
      <c r="L7" s="640">
        <f t="shared" si="0"/>
        <v>0</v>
      </c>
      <c r="M7" s="640">
        <f t="shared" si="0"/>
        <v>0</v>
      </c>
      <c r="N7" s="640">
        <f>SUM(C7,E7:M7)</f>
        <v>0</v>
      </c>
    </row>
    <row r="8" spans="1:14" x14ac:dyDescent="0.2">
      <c r="A8" s="214" t="s">
        <v>516</v>
      </c>
      <c r="B8" s="73"/>
      <c r="C8" s="809"/>
      <c r="D8" s="809"/>
      <c r="E8" s="809"/>
      <c r="F8" s="810"/>
      <c r="G8" s="809"/>
      <c r="H8" s="809"/>
      <c r="I8" s="809"/>
      <c r="J8" s="809"/>
      <c r="K8" s="809"/>
      <c r="L8" s="809"/>
      <c r="M8" s="809"/>
      <c r="N8" s="640">
        <f>SUM(C8,E8:M8)</f>
        <v>0</v>
      </c>
    </row>
    <row r="9" spans="1:14" x14ac:dyDescent="0.2">
      <c r="A9" s="214" t="s">
        <v>248</v>
      </c>
      <c r="B9" s="73"/>
      <c r="C9" s="810"/>
      <c r="D9" s="810"/>
      <c r="E9" s="810"/>
      <c r="F9" s="809"/>
      <c r="G9" s="810"/>
      <c r="H9" s="810"/>
      <c r="I9" s="810"/>
      <c r="J9" s="810"/>
      <c r="K9" s="810"/>
      <c r="L9" s="810"/>
      <c r="M9" s="810"/>
      <c r="N9" s="640">
        <f t="shared" ref="N9:N51" si="1">SUM(C9,E9:M9)</f>
        <v>0</v>
      </c>
    </row>
    <row r="10" spans="1:14" x14ac:dyDescent="0.2">
      <c r="A10" s="214" t="s">
        <v>517</v>
      </c>
      <c r="B10" s="73"/>
      <c r="C10" s="810"/>
      <c r="D10" s="810"/>
      <c r="E10" s="811"/>
      <c r="F10" s="810"/>
      <c r="G10" s="810"/>
      <c r="H10" s="810"/>
      <c r="I10" s="810"/>
      <c r="J10" s="810"/>
      <c r="K10" s="810"/>
      <c r="L10" s="810"/>
      <c r="M10" s="809"/>
      <c r="N10" s="640">
        <f t="shared" si="1"/>
        <v>0</v>
      </c>
    </row>
    <row r="11" spans="1:14" x14ac:dyDescent="0.2">
      <c r="A11" s="213" t="s">
        <v>1473</v>
      </c>
      <c r="B11" s="73"/>
      <c r="C11" s="640">
        <f>SUMIF(B70:B999, "Cash and Balances", C70:C999)</f>
        <v>0</v>
      </c>
      <c r="D11" s="640">
        <f>SUMIF(B70:B999, "Cash and Balances", D70:D999)</f>
        <v>0</v>
      </c>
      <c r="E11" s="640">
        <f>SUMIF(B70:B999, "Cash and Balances", E70:E999)</f>
        <v>0</v>
      </c>
      <c r="F11" s="640">
        <f>SUMIF(B70:B999, "Cash and Balances", F70:F999)</f>
        <v>0</v>
      </c>
      <c r="G11" s="640">
        <f>SUMIF(B70:B999, "Cash and Balances", G70:G999)</f>
        <v>0</v>
      </c>
      <c r="H11" s="640">
        <f>SUMIF(B70:B999, "Cash and Balances", H70:H999)</f>
        <v>0</v>
      </c>
      <c r="I11" s="640">
        <f>SUMIF(B70:B999, "Cash and Balances", I70:I999)</f>
        <v>0</v>
      </c>
      <c r="J11" s="640">
        <f>SUMIF(B70:B999, "Cash and Balances", J70:J999)</f>
        <v>0</v>
      </c>
      <c r="K11" s="640">
        <f>SUMIF(B70:B999, "Cash and Balances", K70:K999)</f>
        <v>0</v>
      </c>
      <c r="L11" s="640">
        <f>SUMIF(B70:B999, "Cash and Balances", L70:L999)</f>
        <v>0</v>
      </c>
      <c r="M11" s="640">
        <f>SUMIF(B70:B999, "Cash and Balances", M70:M999)</f>
        <v>0</v>
      </c>
      <c r="N11" s="640">
        <f>SUM(C11,E11:M11)</f>
        <v>0</v>
      </c>
    </row>
    <row r="12" spans="1:14" x14ac:dyDescent="0.2">
      <c r="A12" s="213" t="s">
        <v>106</v>
      </c>
      <c r="B12" s="73"/>
      <c r="C12" s="640">
        <f>SUM(C13:C16)</f>
        <v>0</v>
      </c>
      <c r="D12" s="640">
        <f t="shared" ref="D12" si="2">SUM(D13:D16)</f>
        <v>0</v>
      </c>
      <c r="E12" s="640">
        <f t="shared" ref="E12" si="3">SUM(E13:E16)</f>
        <v>0</v>
      </c>
      <c r="F12" s="640">
        <f t="shared" ref="F12" si="4">SUM(F13:F16)</f>
        <v>0</v>
      </c>
      <c r="G12" s="640">
        <f t="shared" ref="G12" si="5">SUM(G13:G16)</f>
        <v>0</v>
      </c>
      <c r="H12" s="640">
        <f t="shared" ref="H12" si="6">SUM(H13:H16)</f>
        <v>0</v>
      </c>
      <c r="I12" s="640">
        <f t="shared" ref="I12" si="7">SUM(I13:I16)</f>
        <v>0</v>
      </c>
      <c r="J12" s="640">
        <f t="shared" ref="J12" si="8">SUM(J13:J16)</f>
        <v>0</v>
      </c>
      <c r="K12" s="640">
        <f t="shared" ref="K12" si="9">SUM(K13:K16)</f>
        <v>0</v>
      </c>
      <c r="L12" s="640">
        <f t="shared" ref="L12" si="10">SUM(L13:L16)</f>
        <v>0</v>
      </c>
      <c r="M12" s="640">
        <f t="shared" ref="M12" si="11">SUM(M13:M16)</f>
        <v>0</v>
      </c>
      <c r="N12" s="640">
        <f t="shared" si="1"/>
        <v>0</v>
      </c>
    </row>
    <row r="13" spans="1:14" x14ac:dyDescent="0.2">
      <c r="A13" s="214" t="s">
        <v>516</v>
      </c>
      <c r="B13" s="73"/>
      <c r="C13" s="809"/>
      <c r="D13" s="809"/>
      <c r="E13" s="809"/>
      <c r="F13" s="810"/>
      <c r="G13" s="809"/>
      <c r="H13" s="809"/>
      <c r="I13" s="809"/>
      <c r="J13" s="809"/>
      <c r="K13" s="809"/>
      <c r="L13" s="809"/>
      <c r="M13" s="809"/>
      <c r="N13" s="640">
        <f t="shared" si="1"/>
        <v>0</v>
      </c>
    </row>
    <row r="14" spans="1:14" x14ac:dyDescent="0.2">
      <c r="A14" s="214" t="s">
        <v>248</v>
      </c>
      <c r="B14" s="73"/>
      <c r="C14" s="810"/>
      <c r="D14" s="810"/>
      <c r="E14" s="810"/>
      <c r="F14" s="809"/>
      <c r="G14" s="812"/>
      <c r="H14" s="812"/>
      <c r="I14" s="812"/>
      <c r="J14" s="812"/>
      <c r="K14" s="812"/>
      <c r="L14" s="812"/>
      <c r="M14" s="812"/>
      <c r="N14" s="640">
        <f t="shared" si="1"/>
        <v>0</v>
      </c>
    </row>
    <row r="15" spans="1:14" x14ac:dyDescent="0.2">
      <c r="A15" s="214" t="s">
        <v>517</v>
      </c>
      <c r="B15" s="73"/>
      <c r="C15" s="810"/>
      <c r="D15" s="810"/>
      <c r="E15" s="811"/>
      <c r="F15" s="810"/>
      <c r="G15" s="812"/>
      <c r="H15" s="812"/>
      <c r="I15" s="812"/>
      <c r="J15" s="812"/>
      <c r="K15" s="812"/>
      <c r="L15" s="812"/>
      <c r="M15" s="809"/>
      <c r="N15" s="640">
        <f t="shared" si="1"/>
        <v>0</v>
      </c>
    </row>
    <row r="16" spans="1:14" x14ac:dyDescent="0.2">
      <c r="A16" s="213" t="s">
        <v>1473</v>
      </c>
      <c r="B16" s="73"/>
      <c r="C16" s="640">
        <f>SUMIF(B70:B1004, "Amounts receivable under reverse repurchase agreements", C70:C1004)</f>
        <v>0</v>
      </c>
      <c r="D16" s="640">
        <f>SUMIF(B70:B999, "Amounts receivable under reverse repurchase agreements", D70:D999)</f>
        <v>0</v>
      </c>
      <c r="E16" s="640">
        <f>SUMIF(B70:B999, "Amounts receivable under reverse repurchase agreements", E70:E999)</f>
        <v>0</v>
      </c>
      <c r="F16" s="640">
        <f>SUMIF(B70:B999, "Amounts receivable under reverse repurchase agreements", F70:F999)</f>
        <v>0</v>
      </c>
      <c r="G16" s="640">
        <f>SUMIF(B70:B999, "CAmounts receivable under reverse repurchase agreements", G70:G999)</f>
        <v>0</v>
      </c>
      <c r="H16" s="640">
        <f>SUMIF(B70:B999, "Amounts receivable under reverse repurchase agreements", H70:H999)</f>
        <v>0</v>
      </c>
      <c r="I16" s="640">
        <f>SUMIF(B70:B999, "Amounts receivable under reverse repurchase agreements", I70:I999)</f>
        <v>0</v>
      </c>
      <c r="J16" s="640">
        <f>SUMIF(B70:B999, "Amounts receivable under reverse repurchase agreements", J70:J999)</f>
        <v>0</v>
      </c>
      <c r="K16" s="640">
        <f>SUMIF(B70:B999, "Amounts receivable under reverse repurchase agreements", K70:K999)</f>
        <v>0</v>
      </c>
      <c r="L16" s="640">
        <f>SUMIF(B70:B999, "Amounts receivable under reverse repurchase agreements", L70:L999)</f>
        <v>0</v>
      </c>
      <c r="M16" s="640">
        <f>SUMIF(B70:B999, "Amounts receivable under reverse repurchase agreements", M70:M999)</f>
        <v>0</v>
      </c>
      <c r="N16" s="640">
        <f t="shared" si="1"/>
        <v>0</v>
      </c>
    </row>
    <row r="17" spans="1:14" x14ac:dyDescent="0.2">
      <c r="A17" s="213" t="s">
        <v>107</v>
      </c>
      <c r="B17" s="73"/>
      <c r="C17" s="640">
        <f>SUM(C18:C21)</f>
        <v>0</v>
      </c>
      <c r="D17" s="640">
        <f t="shared" ref="D17:M17" si="12">SUM(D18:D21)</f>
        <v>0</v>
      </c>
      <c r="E17" s="640">
        <f t="shared" si="12"/>
        <v>0</v>
      </c>
      <c r="F17" s="640">
        <f t="shared" si="12"/>
        <v>0</v>
      </c>
      <c r="G17" s="640">
        <f t="shared" si="12"/>
        <v>0</v>
      </c>
      <c r="H17" s="640">
        <f t="shared" si="12"/>
        <v>0</v>
      </c>
      <c r="I17" s="640">
        <f t="shared" si="12"/>
        <v>0</v>
      </c>
      <c r="J17" s="640">
        <f t="shared" si="12"/>
        <v>0</v>
      </c>
      <c r="K17" s="640">
        <f t="shared" si="12"/>
        <v>0</v>
      </c>
      <c r="L17" s="640">
        <f t="shared" si="12"/>
        <v>0</v>
      </c>
      <c r="M17" s="640">
        <f t="shared" si="12"/>
        <v>0</v>
      </c>
      <c r="N17" s="640">
        <f t="shared" si="1"/>
        <v>0</v>
      </c>
    </row>
    <row r="18" spans="1:14" x14ac:dyDescent="0.2">
      <c r="A18" s="214" t="s">
        <v>516</v>
      </c>
      <c r="B18" s="73"/>
      <c r="C18" s="809"/>
      <c r="D18" s="809"/>
      <c r="E18" s="809"/>
      <c r="F18" s="810"/>
      <c r="G18" s="809"/>
      <c r="H18" s="809"/>
      <c r="I18" s="809"/>
      <c r="J18" s="809"/>
      <c r="K18" s="809"/>
      <c r="L18" s="809"/>
      <c r="M18" s="809"/>
      <c r="N18" s="640">
        <f t="shared" si="1"/>
        <v>0</v>
      </c>
    </row>
    <row r="19" spans="1:14" x14ac:dyDescent="0.2">
      <c r="A19" s="214" t="s">
        <v>248</v>
      </c>
      <c r="B19" s="73"/>
      <c r="C19" s="810"/>
      <c r="D19" s="810"/>
      <c r="E19" s="810"/>
      <c r="F19" s="809"/>
      <c r="G19" s="812"/>
      <c r="H19" s="812"/>
      <c r="I19" s="812"/>
      <c r="J19" s="812"/>
      <c r="K19" s="812"/>
      <c r="L19" s="812"/>
      <c r="M19" s="812"/>
      <c r="N19" s="640">
        <f t="shared" si="1"/>
        <v>0</v>
      </c>
    </row>
    <row r="20" spans="1:14" x14ac:dyDescent="0.2">
      <c r="A20" s="214" t="s">
        <v>517</v>
      </c>
      <c r="B20" s="73"/>
      <c r="C20" s="810"/>
      <c r="D20" s="810"/>
      <c r="E20" s="811"/>
      <c r="F20" s="810"/>
      <c r="G20" s="812"/>
      <c r="H20" s="812"/>
      <c r="I20" s="812"/>
      <c r="J20" s="812"/>
      <c r="K20" s="812"/>
      <c r="L20" s="812"/>
      <c r="M20" s="809"/>
      <c r="N20" s="640">
        <f t="shared" si="1"/>
        <v>0</v>
      </c>
    </row>
    <row r="21" spans="1:14" x14ac:dyDescent="0.2">
      <c r="A21" s="213" t="s">
        <v>1473</v>
      </c>
      <c r="B21" s="73"/>
      <c r="C21" s="640">
        <f>SUMIF(B70:B999, "Positive fair values for financial derivatives", C70:C999)</f>
        <v>0</v>
      </c>
      <c r="D21" s="640">
        <f>SUMIF(B70:B999, "Positive fair values for financial derivatives", D70:D999)</f>
        <v>0</v>
      </c>
      <c r="E21" s="640">
        <f>SUMIF(B70:B999, "Positive fair values for financial derivatives", E70:E999)</f>
        <v>0</v>
      </c>
      <c r="F21" s="640">
        <f>SUMIF(B70:B999, "Positive fair values for financial derivatives", F70:F999)</f>
        <v>0</v>
      </c>
      <c r="G21" s="640">
        <f>SUMIF(B70:B999, "Positive fair values for financial derivatives", G70:G999)</f>
        <v>0</v>
      </c>
      <c r="H21" s="640">
        <f>SUMIF(B70:B999, "Positive fair values for financial derivatives", H70:H999)</f>
        <v>0</v>
      </c>
      <c r="I21" s="640">
        <f>SUMIF(B70:B999, "Positive fair values for financial derivatives", I70:I999)</f>
        <v>0</v>
      </c>
      <c r="J21" s="640">
        <f>SUMIF(B70:B999, "Positive fair values for financial derivatives", J70:J999)</f>
        <v>0</v>
      </c>
      <c r="K21" s="640">
        <f>SUMIF(B70:B999, "Positive fair values for financial derivatives", K70:K999)</f>
        <v>0</v>
      </c>
      <c r="L21" s="640">
        <f>SUMIF(B70:B999, "Positive fair values for financial derivatives", L70:L999)</f>
        <v>0</v>
      </c>
      <c r="M21" s="640">
        <f>SUMIF(B70:B999, "Positive fair values for financial derivatives", M70:M999)</f>
        <v>0</v>
      </c>
      <c r="N21" s="640">
        <f t="shared" si="1"/>
        <v>0</v>
      </c>
    </row>
    <row r="22" spans="1:14" x14ac:dyDescent="0.2">
      <c r="A22" s="213" t="s">
        <v>170</v>
      </c>
      <c r="B22" s="73"/>
      <c r="C22" s="640">
        <f>SUM(C23:C26)</f>
        <v>0</v>
      </c>
      <c r="D22" s="640">
        <f t="shared" ref="D22:M22" si="13">SUM(D23:D26)</f>
        <v>0</v>
      </c>
      <c r="E22" s="640">
        <f t="shared" si="13"/>
        <v>0</v>
      </c>
      <c r="F22" s="640">
        <f t="shared" si="13"/>
        <v>0</v>
      </c>
      <c r="G22" s="640">
        <f t="shared" si="13"/>
        <v>0</v>
      </c>
      <c r="H22" s="640">
        <f t="shared" si="13"/>
        <v>0</v>
      </c>
      <c r="I22" s="640">
        <f t="shared" si="13"/>
        <v>0</v>
      </c>
      <c r="J22" s="640">
        <f t="shared" si="13"/>
        <v>0</v>
      </c>
      <c r="K22" s="640">
        <f t="shared" si="13"/>
        <v>0</v>
      </c>
      <c r="L22" s="640">
        <f t="shared" si="13"/>
        <v>0</v>
      </c>
      <c r="M22" s="640">
        <f t="shared" si="13"/>
        <v>0</v>
      </c>
      <c r="N22" s="640">
        <f t="shared" si="1"/>
        <v>0</v>
      </c>
    </row>
    <row r="23" spans="1:14" x14ac:dyDescent="0.2">
      <c r="A23" s="214" t="s">
        <v>516</v>
      </c>
      <c r="B23" s="73"/>
      <c r="C23" s="809"/>
      <c r="D23" s="809"/>
      <c r="E23" s="809"/>
      <c r="F23" s="810"/>
      <c r="G23" s="809"/>
      <c r="H23" s="809"/>
      <c r="I23" s="809"/>
      <c r="J23" s="809"/>
      <c r="K23" s="809"/>
      <c r="L23" s="809"/>
      <c r="M23" s="809"/>
      <c r="N23" s="640">
        <f t="shared" si="1"/>
        <v>0</v>
      </c>
    </row>
    <row r="24" spans="1:14" x14ac:dyDescent="0.2">
      <c r="A24" s="214" t="s">
        <v>248</v>
      </c>
      <c r="B24" s="73"/>
      <c r="C24" s="810"/>
      <c r="D24" s="810"/>
      <c r="E24" s="810"/>
      <c r="F24" s="809"/>
      <c r="G24" s="812"/>
      <c r="H24" s="812"/>
      <c r="I24" s="812"/>
      <c r="J24" s="812"/>
      <c r="K24" s="812"/>
      <c r="L24" s="812"/>
      <c r="M24" s="812"/>
      <c r="N24" s="640">
        <f t="shared" si="1"/>
        <v>0</v>
      </c>
    </row>
    <row r="25" spans="1:14" x14ac:dyDescent="0.2">
      <c r="A25" s="214" t="s">
        <v>517</v>
      </c>
      <c r="B25" s="73"/>
      <c r="C25" s="810"/>
      <c r="D25" s="810"/>
      <c r="E25" s="811"/>
      <c r="F25" s="810"/>
      <c r="G25" s="812"/>
      <c r="H25" s="812"/>
      <c r="I25" s="812"/>
      <c r="J25" s="812"/>
      <c r="K25" s="812"/>
      <c r="L25" s="812"/>
      <c r="M25" s="809"/>
      <c r="N25" s="640">
        <f t="shared" si="1"/>
        <v>0</v>
      </c>
    </row>
    <row r="26" spans="1:14" x14ac:dyDescent="0.2">
      <c r="A26" s="213" t="s">
        <v>1473</v>
      </c>
      <c r="B26" s="73"/>
      <c r="C26" s="640">
        <f>SUMIF(B70:B999, "Loans and Advances", C70:C999)</f>
        <v>0</v>
      </c>
      <c r="D26" s="640">
        <f>SUMIF(B70:B999, "Loans and Advances", D70:D999)</f>
        <v>0</v>
      </c>
      <c r="E26" s="640">
        <f>SUMIF(B70:B999, "Loans and Advances", E70:E999)</f>
        <v>0</v>
      </c>
      <c r="F26" s="640">
        <f>SUMIF(B70:B999, "Loans and Advances", F70:F999)</f>
        <v>0</v>
      </c>
      <c r="G26" s="640">
        <f>SUMIF(B70:B999, "Loans and Advances", G70:G999)</f>
        <v>0</v>
      </c>
      <c r="H26" s="640">
        <f>SUMIF(B70:B999, "Loans and Advances", H70:H999)</f>
        <v>0</v>
      </c>
      <c r="I26" s="640">
        <f>SUMIF(B70:B999, "Loans and Advances", I70:I999)</f>
        <v>0</v>
      </c>
      <c r="J26" s="640">
        <f>SUMIF(B70:B999, "Loans and Advances", J70:J999)</f>
        <v>0</v>
      </c>
      <c r="K26" s="640">
        <f>SUMIF(B70:B999, "Loans and Advances", K70:K999)</f>
        <v>0</v>
      </c>
      <c r="L26" s="640">
        <f>SUMIF(B70:B999, "Loans and Advances", L70:L999)</f>
        <v>0</v>
      </c>
      <c r="M26" s="640">
        <f>SUMIF(B70:B999, "Loans and Advances", M70:M999)</f>
        <v>0</v>
      </c>
      <c r="N26" s="640">
        <f t="shared" si="1"/>
        <v>0</v>
      </c>
    </row>
    <row r="27" spans="1:14" x14ac:dyDescent="0.2">
      <c r="A27" s="213" t="s">
        <v>518</v>
      </c>
      <c r="B27" s="73"/>
      <c r="C27" s="640">
        <f>SUM(C28:C31)</f>
        <v>0</v>
      </c>
      <c r="D27" s="640">
        <f t="shared" ref="D27:M27" si="14">SUM(D28:D31)</f>
        <v>0</v>
      </c>
      <c r="E27" s="640">
        <f t="shared" si="14"/>
        <v>0</v>
      </c>
      <c r="F27" s="640">
        <f t="shared" si="14"/>
        <v>0</v>
      </c>
      <c r="G27" s="640">
        <f t="shared" si="14"/>
        <v>0</v>
      </c>
      <c r="H27" s="640">
        <f t="shared" si="14"/>
        <v>0</v>
      </c>
      <c r="I27" s="640">
        <f t="shared" si="14"/>
        <v>0</v>
      </c>
      <c r="J27" s="640">
        <f t="shared" si="14"/>
        <v>0</v>
      </c>
      <c r="K27" s="640">
        <f t="shared" si="14"/>
        <v>0</v>
      </c>
      <c r="L27" s="640">
        <f t="shared" si="14"/>
        <v>0</v>
      </c>
      <c r="M27" s="640">
        <f t="shared" si="14"/>
        <v>0</v>
      </c>
      <c r="N27" s="640">
        <f t="shared" si="1"/>
        <v>0</v>
      </c>
    </row>
    <row r="28" spans="1:14" x14ac:dyDescent="0.2">
      <c r="A28" s="214" t="s">
        <v>516</v>
      </c>
      <c r="B28" s="73"/>
      <c r="C28" s="809"/>
      <c r="D28" s="809"/>
      <c r="E28" s="809"/>
      <c r="F28" s="810"/>
      <c r="G28" s="809"/>
      <c r="H28" s="809"/>
      <c r="I28" s="809"/>
      <c r="J28" s="809"/>
      <c r="K28" s="809"/>
      <c r="L28" s="809"/>
      <c r="M28" s="809"/>
      <c r="N28" s="640">
        <f t="shared" si="1"/>
        <v>0</v>
      </c>
    </row>
    <row r="29" spans="1:14" x14ac:dyDescent="0.2">
      <c r="A29" s="214" t="s">
        <v>248</v>
      </c>
      <c r="B29" s="73"/>
      <c r="C29" s="810"/>
      <c r="D29" s="810"/>
      <c r="E29" s="810"/>
      <c r="F29" s="809"/>
      <c r="G29" s="812"/>
      <c r="H29" s="812"/>
      <c r="I29" s="812"/>
      <c r="J29" s="812"/>
      <c r="K29" s="812"/>
      <c r="L29" s="812"/>
      <c r="M29" s="812"/>
      <c r="N29" s="640">
        <f t="shared" si="1"/>
        <v>0</v>
      </c>
    </row>
    <row r="30" spans="1:14" x14ac:dyDescent="0.2">
      <c r="A30" s="214" t="s">
        <v>517</v>
      </c>
      <c r="B30" s="73"/>
      <c r="C30" s="810"/>
      <c r="D30" s="810"/>
      <c r="E30" s="811"/>
      <c r="F30" s="810"/>
      <c r="G30" s="812"/>
      <c r="H30" s="812"/>
      <c r="I30" s="812"/>
      <c r="J30" s="812"/>
      <c r="K30" s="812"/>
      <c r="L30" s="812"/>
      <c r="M30" s="809"/>
      <c r="N30" s="640">
        <f t="shared" si="1"/>
        <v>0</v>
      </c>
    </row>
    <row r="31" spans="1:14" x14ac:dyDescent="0.2">
      <c r="A31" s="213" t="s">
        <v>1473</v>
      </c>
      <c r="B31" s="73"/>
      <c r="C31" s="640">
        <f>SUMIF(B70:B999, "Loans and Advances of which: Trade Financing", C70:C999)</f>
        <v>0</v>
      </c>
      <c r="D31" s="640">
        <f>SUMIF(B70:B999, "Loans and Advances of which: Trade Financing",  C70:C999)</f>
        <v>0</v>
      </c>
      <c r="E31" s="640">
        <f>SUMIF(B70:B999, "Loans and Advances of which: Trade Financing", C70:C999)</f>
        <v>0</v>
      </c>
      <c r="F31" s="640">
        <f>SUMIF(B70:B999, "Loans and Advances of which: Trade Financing",  C70:C999)</f>
        <v>0</v>
      </c>
      <c r="G31" s="640">
        <f>SUMIF(B70:B999, "Loans and Advances of which: Trade Financing", C70:C999)</f>
        <v>0</v>
      </c>
      <c r="H31" s="640">
        <f>SUMIF(B70:B999, "Loans and Advances of which: Trade Financing",  C70:C999)</f>
        <v>0</v>
      </c>
      <c r="I31" s="640">
        <f>SUMIF(B70:B999, "Loans and Advances of which: Trade Financing", C70:C999)</f>
        <v>0</v>
      </c>
      <c r="J31" s="640">
        <f>SUMIF(B70:B999, "Loans and Advances of which: Trade Financing",  C70:C999)</f>
        <v>0</v>
      </c>
      <c r="K31" s="640">
        <f>SUMIF(B70:B999, "Loans and Advances of which: Trade Financing", C70:C999)</f>
        <v>0</v>
      </c>
      <c r="L31" s="640">
        <f>SUMIF(B70:B999, "Loans and Advances of which: Trade Financing",  C70:C999)</f>
        <v>0</v>
      </c>
      <c r="M31" s="640">
        <f>SUMIF(B70:B999, "Loans and Advances of which: Trade Financing",  C70:C999)</f>
        <v>0</v>
      </c>
      <c r="N31" s="640">
        <f t="shared" si="1"/>
        <v>0</v>
      </c>
    </row>
    <row r="32" spans="1:14" x14ac:dyDescent="0.2">
      <c r="A32" s="202" t="s">
        <v>112</v>
      </c>
      <c r="B32" s="215"/>
      <c r="C32" s="640">
        <f t="shared" ref="C32:I32" si="15">SUM(C33:C36)</f>
        <v>0</v>
      </c>
      <c r="D32" s="640">
        <f t="shared" si="15"/>
        <v>0</v>
      </c>
      <c r="E32" s="640">
        <f t="shared" si="15"/>
        <v>0</v>
      </c>
      <c r="F32" s="640">
        <f t="shared" si="15"/>
        <v>0</v>
      </c>
      <c r="G32" s="640">
        <f t="shared" si="15"/>
        <v>0</v>
      </c>
      <c r="H32" s="640">
        <f t="shared" si="15"/>
        <v>0</v>
      </c>
      <c r="I32" s="640">
        <f t="shared" si="15"/>
        <v>0</v>
      </c>
      <c r="J32" s="811"/>
      <c r="K32" s="811"/>
      <c r="L32" s="811"/>
      <c r="M32" s="813">
        <f>SUM(M33:M36)</f>
        <v>0</v>
      </c>
      <c r="N32" s="640">
        <f t="shared" si="1"/>
        <v>0</v>
      </c>
    </row>
    <row r="33" spans="1:14" x14ac:dyDescent="0.2">
      <c r="A33" s="35" t="s">
        <v>516</v>
      </c>
      <c r="B33" s="215"/>
      <c r="C33" s="653"/>
      <c r="D33" s="653"/>
      <c r="E33" s="653"/>
      <c r="F33" s="811"/>
      <c r="G33" s="653"/>
      <c r="H33" s="653"/>
      <c r="I33" s="653"/>
      <c r="J33" s="811"/>
      <c r="K33" s="811"/>
      <c r="L33" s="811"/>
      <c r="M33" s="653"/>
      <c r="N33" s="640">
        <f t="shared" si="1"/>
        <v>0</v>
      </c>
    </row>
    <row r="34" spans="1:14" x14ac:dyDescent="0.2">
      <c r="A34" s="35" t="s">
        <v>248</v>
      </c>
      <c r="B34" s="215"/>
      <c r="C34" s="811"/>
      <c r="D34" s="811"/>
      <c r="E34" s="811"/>
      <c r="F34" s="653"/>
      <c r="G34" s="811"/>
      <c r="H34" s="811"/>
      <c r="I34" s="814"/>
      <c r="J34" s="811"/>
      <c r="K34" s="811"/>
      <c r="L34" s="811"/>
      <c r="M34" s="811"/>
      <c r="N34" s="640">
        <f t="shared" si="1"/>
        <v>0</v>
      </c>
    </row>
    <row r="35" spans="1:14" x14ac:dyDescent="0.2">
      <c r="A35" s="35" t="s">
        <v>517</v>
      </c>
      <c r="B35" s="215"/>
      <c r="C35" s="810"/>
      <c r="D35" s="810"/>
      <c r="E35" s="811"/>
      <c r="F35" s="811"/>
      <c r="G35" s="811"/>
      <c r="H35" s="811"/>
      <c r="I35" s="814"/>
      <c r="J35" s="811"/>
      <c r="K35" s="811"/>
      <c r="L35" s="811"/>
      <c r="M35" s="653"/>
      <c r="N35" s="640">
        <f t="shared" si="1"/>
        <v>0</v>
      </c>
    </row>
    <row r="36" spans="1:14" x14ac:dyDescent="0.2">
      <c r="A36" s="202" t="s">
        <v>1473</v>
      </c>
      <c r="B36" s="215"/>
      <c r="C36" s="640">
        <f>SUMIF(B70:B999,"Bills discounted or purchased",C70:C999)</f>
        <v>0</v>
      </c>
      <c r="D36" s="640">
        <f>SUMIF(B70:B999,"Bills discounted or purchased",D70:D999)</f>
        <v>0</v>
      </c>
      <c r="E36" s="640">
        <f>SUMIF(B70:B999,"Bills discounted or purchased",E70:E999)</f>
        <v>0</v>
      </c>
      <c r="F36" s="640">
        <f>SUMIF(B70:B999,"Bills discounted or purchased",F70:F999)</f>
        <v>0</v>
      </c>
      <c r="G36" s="640">
        <f>SUMIF(B70:B999,"Bills discounted or purchased",G70:G999)</f>
        <v>0</v>
      </c>
      <c r="H36" s="640">
        <f>SUMIF(B70:B999,"Bills discounted or purchased",H70:H999)</f>
        <v>0</v>
      </c>
      <c r="I36" s="640">
        <f>SUMIF(B70:B999,"Bills discounted or purchased",I70:I999)</f>
        <v>0</v>
      </c>
      <c r="J36" s="811"/>
      <c r="K36" s="811"/>
      <c r="L36" s="811"/>
      <c r="M36" s="640">
        <f>SUMIF(B70:B999,"Bills discounted or purchased",M70:M999)</f>
        <v>0</v>
      </c>
      <c r="N36" s="640">
        <f t="shared" si="1"/>
        <v>0</v>
      </c>
    </row>
    <row r="37" spans="1:14" x14ac:dyDescent="0.2">
      <c r="A37" s="202" t="s">
        <v>168</v>
      </c>
      <c r="B37" s="215"/>
      <c r="C37" s="640">
        <f t="shared" ref="C37:I37" si="16">SUM(C38:C41)</f>
        <v>0</v>
      </c>
      <c r="D37" s="640">
        <f t="shared" si="16"/>
        <v>0</v>
      </c>
      <c r="E37" s="640">
        <f t="shared" si="16"/>
        <v>0</v>
      </c>
      <c r="F37" s="640">
        <f t="shared" si="16"/>
        <v>0</v>
      </c>
      <c r="G37" s="640">
        <f t="shared" si="16"/>
        <v>0</v>
      </c>
      <c r="H37" s="640">
        <f t="shared" si="16"/>
        <v>0</v>
      </c>
      <c r="I37" s="640">
        <f t="shared" si="16"/>
        <v>0</v>
      </c>
      <c r="J37" s="811"/>
      <c r="K37" s="811"/>
      <c r="L37" s="811"/>
      <c r="M37" s="813">
        <f>SUM(M38:M41)</f>
        <v>0</v>
      </c>
      <c r="N37" s="640">
        <f t="shared" si="1"/>
        <v>0</v>
      </c>
    </row>
    <row r="38" spans="1:14" x14ac:dyDescent="0.2">
      <c r="A38" s="35" t="s">
        <v>516</v>
      </c>
      <c r="B38" s="215"/>
      <c r="C38" s="809"/>
      <c r="D38" s="809"/>
      <c r="E38" s="809"/>
      <c r="F38" s="811"/>
      <c r="G38" s="809"/>
      <c r="H38" s="809"/>
      <c r="I38" s="809"/>
      <c r="J38" s="811"/>
      <c r="K38" s="811"/>
      <c r="L38" s="811"/>
      <c r="M38" s="809"/>
      <c r="N38" s="640">
        <f t="shared" si="1"/>
        <v>0</v>
      </c>
    </row>
    <row r="39" spans="1:14" x14ac:dyDescent="0.2">
      <c r="A39" s="35" t="s">
        <v>248</v>
      </c>
      <c r="B39" s="215"/>
      <c r="C39" s="811"/>
      <c r="D39" s="811"/>
      <c r="E39" s="811"/>
      <c r="F39" s="809"/>
      <c r="G39" s="811"/>
      <c r="H39" s="811"/>
      <c r="I39" s="811"/>
      <c r="J39" s="811"/>
      <c r="K39" s="811"/>
      <c r="L39" s="811"/>
      <c r="M39" s="811"/>
      <c r="N39" s="640">
        <f t="shared" si="1"/>
        <v>0</v>
      </c>
    </row>
    <row r="40" spans="1:14" x14ac:dyDescent="0.2">
      <c r="A40" s="35" t="s">
        <v>517</v>
      </c>
      <c r="B40" s="215"/>
      <c r="C40" s="811"/>
      <c r="D40" s="811"/>
      <c r="E40" s="811"/>
      <c r="F40" s="811"/>
      <c r="G40" s="811"/>
      <c r="H40" s="811"/>
      <c r="I40" s="811"/>
      <c r="J40" s="811"/>
      <c r="K40" s="811"/>
      <c r="L40" s="811"/>
      <c r="M40" s="653"/>
      <c r="N40" s="640">
        <f t="shared" si="1"/>
        <v>0</v>
      </c>
    </row>
    <row r="41" spans="1:14" x14ac:dyDescent="0.2">
      <c r="A41" s="202" t="s">
        <v>1473</v>
      </c>
      <c r="B41" s="215"/>
      <c r="C41" s="640">
        <f>SUMIF(B70:B999, "Debt Securities", C70:C999)</f>
        <v>0</v>
      </c>
      <c r="D41" s="640">
        <f>SUMIF(B70:B999, "Debt Securities", D70:D999)</f>
        <v>0</v>
      </c>
      <c r="E41" s="640">
        <f>SUMIF(B70:B999, "Debt Securities", E70:E999)</f>
        <v>0</v>
      </c>
      <c r="F41" s="640">
        <f>SUMIF(B70:B999, "Debt Securities", F70:F999)</f>
        <v>0</v>
      </c>
      <c r="G41" s="640">
        <f>SUMIF(B70:B999, "Debt Securities", G70:G999)</f>
        <v>0</v>
      </c>
      <c r="H41" s="640">
        <f>SUMIF(B70:B999, "Debt Securities", H70:H999)</f>
        <v>0</v>
      </c>
      <c r="I41" s="640">
        <f>SUMIF(B70:B999, "Debt Securities", I70:I999)</f>
        <v>0</v>
      </c>
      <c r="J41" s="811"/>
      <c r="K41" s="811"/>
      <c r="L41" s="811"/>
      <c r="M41" s="640">
        <f>SUMIF(B70:B999, "Debt Securities", M70:M999)</f>
        <v>0</v>
      </c>
      <c r="N41" s="640">
        <f t="shared" si="1"/>
        <v>0</v>
      </c>
    </row>
    <row r="42" spans="1:14" x14ac:dyDescent="0.2">
      <c r="A42" s="202" t="s">
        <v>459</v>
      </c>
      <c r="B42" s="215"/>
      <c r="C42" s="640">
        <f t="shared" ref="C42:I42" si="17">SUM(C43:C46)</f>
        <v>0</v>
      </c>
      <c r="D42" s="640">
        <f t="shared" si="17"/>
        <v>0</v>
      </c>
      <c r="E42" s="640">
        <f t="shared" si="17"/>
        <v>0</v>
      </c>
      <c r="F42" s="640">
        <f t="shared" si="17"/>
        <v>0</v>
      </c>
      <c r="G42" s="640">
        <f t="shared" si="17"/>
        <v>0</v>
      </c>
      <c r="H42" s="640">
        <f t="shared" si="17"/>
        <v>0</v>
      </c>
      <c r="I42" s="640">
        <f t="shared" si="17"/>
        <v>0</v>
      </c>
      <c r="J42" s="811"/>
      <c r="K42" s="811"/>
      <c r="L42" s="811"/>
      <c r="M42" s="640">
        <f t="shared" ref="M42" si="18">SUM(M43:M46)</f>
        <v>0</v>
      </c>
      <c r="N42" s="640">
        <f t="shared" si="1"/>
        <v>0</v>
      </c>
    </row>
    <row r="43" spans="1:14" x14ac:dyDescent="0.2">
      <c r="A43" s="35" t="s">
        <v>516</v>
      </c>
      <c r="B43" s="215"/>
      <c r="C43" s="653"/>
      <c r="D43" s="653"/>
      <c r="E43" s="653"/>
      <c r="F43" s="811"/>
      <c r="G43" s="653"/>
      <c r="H43" s="653"/>
      <c r="I43" s="653"/>
      <c r="J43" s="811"/>
      <c r="K43" s="811"/>
      <c r="L43" s="811"/>
      <c r="M43" s="653"/>
      <c r="N43" s="640">
        <f t="shared" si="1"/>
        <v>0</v>
      </c>
    </row>
    <row r="44" spans="1:14" x14ac:dyDescent="0.2">
      <c r="A44" s="35" t="s">
        <v>248</v>
      </c>
      <c r="B44" s="215"/>
      <c r="C44" s="811"/>
      <c r="D44" s="811"/>
      <c r="E44" s="811"/>
      <c r="F44" s="809"/>
      <c r="G44" s="811"/>
      <c r="H44" s="811"/>
      <c r="I44" s="811"/>
      <c r="J44" s="811"/>
      <c r="K44" s="811"/>
      <c r="L44" s="811"/>
      <c r="M44" s="811"/>
      <c r="N44" s="640">
        <f t="shared" si="1"/>
        <v>0</v>
      </c>
    </row>
    <row r="45" spans="1:14" x14ac:dyDescent="0.2">
      <c r="A45" s="35" t="s">
        <v>517</v>
      </c>
      <c r="B45" s="215"/>
      <c r="C45" s="811"/>
      <c r="D45" s="811"/>
      <c r="E45" s="811"/>
      <c r="F45" s="811"/>
      <c r="G45" s="811"/>
      <c r="H45" s="811"/>
      <c r="I45" s="811"/>
      <c r="J45" s="811"/>
      <c r="K45" s="811"/>
      <c r="L45" s="811"/>
      <c r="M45" s="653"/>
      <c r="N45" s="640">
        <f t="shared" si="1"/>
        <v>0</v>
      </c>
    </row>
    <row r="46" spans="1:14" x14ac:dyDescent="0.2">
      <c r="A46" s="202" t="s">
        <v>1473</v>
      </c>
      <c r="B46" s="215"/>
      <c r="C46" s="640">
        <f>SUMIF(B70:B999, "Negotiable Certificates of Deposits", C70:C999)</f>
        <v>0</v>
      </c>
      <c r="D46" s="640">
        <f>SUMIF(B70:B999, "Negotiable Certificates of Deposits", D70:D999)</f>
        <v>0</v>
      </c>
      <c r="E46" s="640">
        <f>SUMIF(B70:B999, "Negotiable Certificates of Deposits", E70:E999)</f>
        <v>0</v>
      </c>
      <c r="F46" s="640">
        <f>SUMIF(B70:B999, "Negotiable Certificates of Deposits", F70:F999)</f>
        <v>0</v>
      </c>
      <c r="G46" s="640">
        <f>SUMIF(B70:B999, "Negotiable Certificates of Deposits", G70:G999)</f>
        <v>0</v>
      </c>
      <c r="H46" s="640">
        <f>SUMIF(B70:B999, "Negotiable Certificates of Deposits", H70:H999)</f>
        <v>0</v>
      </c>
      <c r="I46" s="640">
        <f>SUMIF(B70:B999, "Negotiable Certificates of Deposits", I70:I999)</f>
        <v>0</v>
      </c>
      <c r="J46" s="811"/>
      <c r="K46" s="811"/>
      <c r="L46" s="811"/>
      <c r="M46" s="640">
        <f>SUMIF(B70:B999, "Negotiable Certificates of Deposits", M70:M999)</f>
        <v>0</v>
      </c>
      <c r="N46" s="640">
        <f t="shared" si="1"/>
        <v>0</v>
      </c>
    </row>
    <row r="47" spans="1:14" x14ac:dyDescent="0.2">
      <c r="A47" s="41" t="s">
        <v>169</v>
      </c>
      <c r="B47" s="215"/>
      <c r="C47" s="640">
        <f>SUM(C48:C51)</f>
        <v>0</v>
      </c>
      <c r="D47" s="640">
        <f t="shared" ref="D47:I47" si="19">SUM(D48:D51)</f>
        <v>0</v>
      </c>
      <c r="E47" s="640">
        <f t="shared" si="19"/>
        <v>0</v>
      </c>
      <c r="F47" s="811"/>
      <c r="G47" s="811"/>
      <c r="H47" s="811"/>
      <c r="I47" s="640">
        <f t="shared" si="19"/>
        <v>0</v>
      </c>
      <c r="J47" s="811"/>
      <c r="K47" s="811"/>
      <c r="L47" s="811"/>
      <c r="M47" s="640">
        <f t="shared" ref="M47" si="20">SUM(M48:M51)</f>
        <v>0</v>
      </c>
      <c r="N47" s="640">
        <f t="shared" si="1"/>
        <v>0</v>
      </c>
    </row>
    <row r="48" spans="1:14" x14ac:dyDescent="0.2">
      <c r="A48" s="35" t="s">
        <v>516</v>
      </c>
      <c r="B48" s="215"/>
      <c r="C48" s="809"/>
      <c r="D48" s="809"/>
      <c r="E48" s="809"/>
      <c r="F48" s="811"/>
      <c r="G48" s="811"/>
      <c r="H48" s="811"/>
      <c r="I48" s="809"/>
      <c r="J48" s="811"/>
      <c r="K48" s="811"/>
      <c r="L48" s="811"/>
      <c r="M48" s="809"/>
      <c r="N48" s="640">
        <f t="shared" si="1"/>
        <v>0</v>
      </c>
    </row>
    <row r="49" spans="1:14" x14ac:dyDescent="0.2">
      <c r="A49" s="35" t="s">
        <v>248</v>
      </c>
      <c r="B49" s="215"/>
      <c r="C49" s="811"/>
      <c r="D49" s="811"/>
      <c r="E49" s="811"/>
      <c r="F49" s="811"/>
      <c r="G49" s="811"/>
      <c r="H49" s="811"/>
      <c r="I49" s="811"/>
      <c r="J49" s="811"/>
      <c r="K49" s="811"/>
      <c r="L49" s="811"/>
      <c r="M49" s="811"/>
      <c r="N49" s="811"/>
    </row>
    <row r="50" spans="1:14" x14ac:dyDescent="0.2">
      <c r="A50" s="35" t="s">
        <v>517</v>
      </c>
      <c r="B50" s="215"/>
      <c r="C50" s="811"/>
      <c r="D50" s="811"/>
      <c r="E50" s="811"/>
      <c r="F50" s="811"/>
      <c r="G50" s="811"/>
      <c r="H50" s="811"/>
      <c r="I50" s="811"/>
      <c r="J50" s="811"/>
      <c r="K50" s="811"/>
      <c r="L50" s="811"/>
      <c r="M50" s="815"/>
      <c r="N50" s="811"/>
    </row>
    <row r="51" spans="1:14" x14ac:dyDescent="0.2">
      <c r="A51" s="41" t="s">
        <v>1473</v>
      </c>
      <c r="B51" s="215"/>
      <c r="C51" s="640">
        <f>SUMIF(B70:B999, "Equity Investments", C70:C999)</f>
        <v>0</v>
      </c>
      <c r="D51" s="640">
        <f>SUMIF(B70:B999, "Equity Investments", D70:D999)</f>
        <v>0</v>
      </c>
      <c r="E51" s="811"/>
      <c r="F51" s="811"/>
      <c r="G51" s="811"/>
      <c r="H51" s="811"/>
      <c r="I51" s="640">
        <f>SUMIF(B70:B999, "Equity Investments", I70:I999)</f>
        <v>0</v>
      </c>
      <c r="J51" s="811"/>
      <c r="K51" s="811"/>
      <c r="L51" s="811"/>
      <c r="M51" s="640">
        <f>SUMIF(B70:B999, "Equity Investments", M70:M999)</f>
        <v>0</v>
      </c>
      <c r="N51" s="640">
        <f t="shared" si="1"/>
        <v>0</v>
      </c>
    </row>
    <row r="52" spans="1:14" x14ac:dyDescent="0.2">
      <c r="A52" s="41" t="s">
        <v>519</v>
      </c>
      <c r="B52" s="215"/>
      <c r="C52" s="640">
        <f>SUM(C53:C56)</f>
        <v>0</v>
      </c>
      <c r="D52" s="640">
        <f t="shared" ref="D52:J52" si="21">SUM(D53:D56)</f>
        <v>0</v>
      </c>
      <c r="E52" s="640">
        <f t="shared" si="21"/>
        <v>0</v>
      </c>
      <c r="F52" s="640">
        <f t="shared" si="21"/>
        <v>0</v>
      </c>
      <c r="G52" s="640">
        <f t="shared" si="21"/>
        <v>0</v>
      </c>
      <c r="H52" s="640">
        <f t="shared" si="21"/>
        <v>0</v>
      </c>
      <c r="I52" s="640">
        <f t="shared" si="21"/>
        <v>0</v>
      </c>
      <c r="J52" s="640">
        <f t="shared" si="21"/>
        <v>0</v>
      </c>
      <c r="K52" s="640">
        <f t="shared" ref="K52:M52" si="22">SUM(K53:K56)</f>
        <v>0</v>
      </c>
      <c r="L52" s="640">
        <f t="shared" si="22"/>
        <v>0</v>
      </c>
      <c r="M52" s="640">
        <f t="shared" si="22"/>
        <v>0</v>
      </c>
      <c r="N52" s="640">
        <f t="shared" ref="N52:N66" si="23">SUM(C52,E52:M52)</f>
        <v>0</v>
      </c>
    </row>
    <row r="53" spans="1:14" x14ac:dyDescent="0.2">
      <c r="A53" s="35" t="s">
        <v>516</v>
      </c>
      <c r="B53" s="215"/>
      <c r="C53" s="809"/>
      <c r="D53" s="809"/>
      <c r="E53" s="809"/>
      <c r="F53" s="811"/>
      <c r="G53" s="809"/>
      <c r="H53" s="809"/>
      <c r="I53" s="809"/>
      <c r="J53" s="809"/>
      <c r="K53" s="809"/>
      <c r="L53" s="809"/>
      <c r="M53" s="809"/>
      <c r="N53" s="640">
        <f t="shared" si="23"/>
        <v>0</v>
      </c>
    </row>
    <row r="54" spans="1:14" x14ac:dyDescent="0.2">
      <c r="A54" s="35" t="s">
        <v>248</v>
      </c>
      <c r="B54" s="215"/>
      <c r="C54" s="811"/>
      <c r="D54" s="811"/>
      <c r="E54" s="811"/>
      <c r="F54" s="809"/>
      <c r="G54" s="816"/>
      <c r="H54" s="816"/>
      <c r="I54" s="816"/>
      <c r="J54" s="816"/>
      <c r="K54" s="816"/>
      <c r="L54" s="816"/>
      <c r="M54" s="816"/>
      <c r="N54" s="640">
        <f t="shared" si="23"/>
        <v>0</v>
      </c>
    </row>
    <row r="55" spans="1:14" x14ac:dyDescent="0.2">
      <c r="A55" s="35" t="s">
        <v>517</v>
      </c>
      <c r="B55" s="215"/>
      <c r="C55" s="811"/>
      <c r="D55" s="811"/>
      <c r="E55" s="811"/>
      <c r="F55" s="811"/>
      <c r="G55" s="816"/>
      <c r="H55" s="816"/>
      <c r="I55" s="816"/>
      <c r="J55" s="816"/>
      <c r="K55" s="816"/>
      <c r="L55" s="816"/>
      <c r="M55" s="809"/>
      <c r="N55" s="640">
        <f t="shared" si="23"/>
        <v>0</v>
      </c>
    </row>
    <row r="56" spans="1:14" x14ac:dyDescent="0.2">
      <c r="A56" s="41" t="s">
        <v>1473</v>
      </c>
      <c r="B56" s="215"/>
      <c r="C56" s="640">
        <f>SUMIF($B70:$B999, "Contingent Items", C70:C999)</f>
        <v>0</v>
      </c>
      <c r="D56" s="640">
        <f t="shared" ref="D56:M56" si="24">SUMIF($B70:$B999, "Contingent Items", D70:D999)</f>
        <v>0</v>
      </c>
      <c r="E56" s="640">
        <f t="shared" si="24"/>
        <v>0</v>
      </c>
      <c r="F56" s="640">
        <f t="shared" si="24"/>
        <v>0</v>
      </c>
      <c r="G56" s="640">
        <f t="shared" si="24"/>
        <v>0</v>
      </c>
      <c r="H56" s="640">
        <f t="shared" si="24"/>
        <v>0</v>
      </c>
      <c r="I56" s="640">
        <f t="shared" si="24"/>
        <v>0</v>
      </c>
      <c r="J56" s="640">
        <f t="shared" si="24"/>
        <v>0</v>
      </c>
      <c r="K56" s="640">
        <f t="shared" si="24"/>
        <v>0</v>
      </c>
      <c r="L56" s="640">
        <f t="shared" si="24"/>
        <v>0</v>
      </c>
      <c r="M56" s="640">
        <f t="shared" si="24"/>
        <v>0</v>
      </c>
      <c r="N56" s="640">
        <f t="shared" si="23"/>
        <v>0</v>
      </c>
    </row>
    <row r="57" spans="1:14" x14ac:dyDescent="0.2">
      <c r="A57" s="41" t="s">
        <v>520</v>
      </c>
      <c r="B57" s="215"/>
      <c r="C57" s="640">
        <f>SUM(C58:C61)</f>
        <v>0</v>
      </c>
      <c r="D57" s="640">
        <f t="shared" ref="D57:M57" si="25">SUM(D58:D61)</f>
        <v>0</v>
      </c>
      <c r="E57" s="640">
        <f t="shared" si="25"/>
        <v>0</v>
      </c>
      <c r="F57" s="640">
        <f t="shared" si="25"/>
        <v>0</v>
      </c>
      <c r="G57" s="640">
        <f t="shared" si="25"/>
        <v>0</v>
      </c>
      <c r="H57" s="640">
        <f t="shared" si="25"/>
        <v>0</v>
      </c>
      <c r="I57" s="640">
        <f t="shared" si="25"/>
        <v>0</v>
      </c>
      <c r="J57" s="640">
        <f t="shared" si="25"/>
        <v>0</v>
      </c>
      <c r="K57" s="640">
        <f t="shared" si="25"/>
        <v>0</v>
      </c>
      <c r="L57" s="640">
        <f t="shared" si="25"/>
        <v>0</v>
      </c>
      <c r="M57" s="640">
        <f t="shared" si="25"/>
        <v>0</v>
      </c>
      <c r="N57" s="640">
        <f t="shared" si="23"/>
        <v>0</v>
      </c>
    </row>
    <row r="58" spans="1:14" x14ac:dyDescent="0.2">
      <c r="A58" s="35" t="s">
        <v>516</v>
      </c>
      <c r="B58" s="215"/>
      <c r="C58" s="809"/>
      <c r="D58" s="809"/>
      <c r="E58" s="809"/>
      <c r="F58" s="811"/>
      <c r="G58" s="809"/>
      <c r="H58" s="809"/>
      <c r="I58" s="809"/>
      <c r="J58" s="809"/>
      <c r="K58" s="809"/>
      <c r="L58" s="809"/>
      <c r="M58" s="809"/>
      <c r="N58" s="640">
        <f t="shared" si="23"/>
        <v>0</v>
      </c>
    </row>
    <row r="59" spans="1:14" x14ac:dyDescent="0.2">
      <c r="A59" s="35" t="s">
        <v>248</v>
      </c>
      <c r="B59" s="215"/>
      <c r="C59" s="811"/>
      <c r="D59" s="811"/>
      <c r="E59" s="811"/>
      <c r="F59" s="809"/>
      <c r="G59" s="816"/>
      <c r="H59" s="816"/>
      <c r="I59" s="816"/>
      <c r="J59" s="816"/>
      <c r="K59" s="816"/>
      <c r="L59" s="816"/>
      <c r="M59" s="816"/>
      <c r="N59" s="640">
        <f t="shared" si="23"/>
        <v>0</v>
      </c>
    </row>
    <row r="60" spans="1:14" x14ac:dyDescent="0.2">
      <c r="A60" s="35" t="s">
        <v>517</v>
      </c>
      <c r="B60" s="215"/>
      <c r="C60" s="811"/>
      <c r="D60" s="811"/>
      <c r="E60" s="811"/>
      <c r="F60" s="811"/>
      <c r="G60" s="816"/>
      <c r="H60" s="816"/>
      <c r="I60" s="816"/>
      <c r="J60" s="816"/>
      <c r="K60" s="816"/>
      <c r="L60" s="816"/>
      <c r="M60" s="809"/>
      <c r="N60" s="640">
        <f t="shared" si="23"/>
        <v>0</v>
      </c>
    </row>
    <row r="61" spans="1:14" x14ac:dyDescent="0.2">
      <c r="A61" s="41" t="s">
        <v>1473</v>
      </c>
      <c r="B61" s="215"/>
      <c r="C61" s="640">
        <f>SUMIF($B70:$B999, "Contingent Items: Trade Financing", C70:C999)</f>
        <v>0</v>
      </c>
      <c r="D61" s="640">
        <f t="shared" ref="D61:M61" si="26">SUMIF($B70:$B999, "Contingent Items: Trade Financing", D70:D999)</f>
        <v>0</v>
      </c>
      <c r="E61" s="640">
        <f t="shared" si="26"/>
        <v>0</v>
      </c>
      <c r="F61" s="640">
        <f t="shared" si="26"/>
        <v>0</v>
      </c>
      <c r="G61" s="640">
        <f t="shared" si="26"/>
        <v>0</v>
      </c>
      <c r="H61" s="640">
        <f t="shared" si="26"/>
        <v>0</v>
      </c>
      <c r="I61" s="640">
        <f t="shared" si="26"/>
        <v>0</v>
      </c>
      <c r="J61" s="640">
        <f t="shared" si="26"/>
        <v>0</v>
      </c>
      <c r="K61" s="640">
        <f t="shared" si="26"/>
        <v>0</v>
      </c>
      <c r="L61" s="640">
        <f t="shared" si="26"/>
        <v>0</v>
      </c>
      <c r="M61" s="640">
        <f t="shared" si="26"/>
        <v>0</v>
      </c>
      <c r="N61" s="640">
        <f t="shared" si="23"/>
        <v>0</v>
      </c>
    </row>
    <row r="62" spans="1:14" x14ac:dyDescent="0.2">
      <c r="A62" s="41" t="s">
        <v>455</v>
      </c>
      <c r="B62" s="215"/>
      <c r="C62" s="640">
        <f t="shared" ref="C62:I62" si="27">SUM(C63:C66)</f>
        <v>0</v>
      </c>
      <c r="D62" s="640">
        <f t="shared" si="27"/>
        <v>0</v>
      </c>
      <c r="E62" s="640">
        <f t="shared" si="27"/>
        <v>0</v>
      </c>
      <c r="F62" s="640">
        <f t="shared" si="27"/>
        <v>0</v>
      </c>
      <c r="G62" s="640">
        <f t="shared" si="27"/>
        <v>0</v>
      </c>
      <c r="H62" s="640">
        <f t="shared" si="27"/>
        <v>0</v>
      </c>
      <c r="I62" s="640">
        <f t="shared" si="27"/>
        <v>0</v>
      </c>
      <c r="J62" s="640">
        <f>SUM(J63:J66)</f>
        <v>0</v>
      </c>
      <c r="K62" s="640">
        <f t="shared" ref="K62:M62" si="28">SUM(K63:K66)</f>
        <v>0</v>
      </c>
      <c r="L62" s="640">
        <f t="shared" si="28"/>
        <v>0</v>
      </c>
      <c r="M62" s="640">
        <f t="shared" si="28"/>
        <v>0</v>
      </c>
      <c r="N62" s="640">
        <f t="shared" si="23"/>
        <v>0</v>
      </c>
    </row>
    <row r="63" spans="1:14" x14ac:dyDescent="0.2">
      <c r="A63" s="35" t="s">
        <v>516</v>
      </c>
      <c r="B63" s="215"/>
      <c r="C63" s="809"/>
      <c r="D63" s="809"/>
      <c r="E63" s="809"/>
      <c r="F63" s="811"/>
      <c r="G63" s="809"/>
      <c r="H63" s="809"/>
      <c r="I63" s="809"/>
      <c r="J63" s="809"/>
      <c r="K63" s="809"/>
      <c r="L63" s="809"/>
      <c r="M63" s="809"/>
      <c r="N63" s="640">
        <f t="shared" si="23"/>
        <v>0</v>
      </c>
    </row>
    <row r="64" spans="1:14" x14ac:dyDescent="0.2">
      <c r="A64" s="35" t="s">
        <v>248</v>
      </c>
      <c r="B64" s="215"/>
      <c r="C64" s="811"/>
      <c r="D64" s="811"/>
      <c r="E64" s="811"/>
      <c r="F64" s="809"/>
      <c r="G64" s="816"/>
      <c r="H64" s="816"/>
      <c r="I64" s="816"/>
      <c r="J64" s="816"/>
      <c r="K64" s="816"/>
      <c r="L64" s="816"/>
      <c r="M64" s="816"/>
      <c r="N64" s="640">
        <f t="shared" si="23"/>
        <v>0</v>
      </c>
    </row>
    <row r="65" spans="1:16" x14ac:dyDescent="0.2">
      <c r="A65" s="35" t="s">
        <v>517</v>
      </c>
      <c r="B65" s="215"/>
      <c r="C65" s="811"/>
      <c r="D65" s="811"/>
      <c r="E65" s="811"/>
      <c r="F65" s="811"/>
      <c r="G65" s="816"/>
      <c r="H65" s="816"/>
      <c r="I65" s="816"/>
      <c r="J65" s="816"/>
      <c r="K65" s="816"/>
      <c r="L65" s="816"/>
      <c r="M65" s="809"/>
      <c r="N65" s="640">
        <f t="shared" si="23"/>
        <v>0</v>
      </c>
    </row>
    <row r="66" spans="1:16" x14ac:dyDescent="0.2">
      <c r="A66" s="41" t="s">
        <v>1473</v>
      </c>
      <c r="B66" s="215"/>
      <c r="C66" s="640">
        <f>SUMIF($B70:$B999, "Commitments", C70:C999)</f>
        <v>0</v>
      </c>
      <c r="D66" s="640">
        <f t="shared" ref="D66:M66" si="29">SUMIF($B70:$B999, "Commitments", D70:D999)</f>
        <v>0</v>
      </c>
      <c r="E66" s="640">
        <f t="shared" si="29"/>
        <v>0</v>
      </c>
      <c r="F66" s="640">
        <f t="shared" si="29"/>
        <v>0</v>
      </c>
      <c r="G66" s="640">
        <f t="shared" si="29"/>
        <v>0</v>
      </c>
      <c r="H66" s="640">
        <f t="shared" si="29"/>
        <v>0</v>
      </c>
      <c r="I66" s="640">
        <f t="shared" si="29"/>
        <v>0</v>
      </c>
      <c r="J66" s="640">
        <f t="shared" si="29"/>
        <v>0</v>
      </c>
      <c r="K66" s="811"/>
      <c r="L66" s="811"/>
      <c r="M66" s="640">
        <f t="shared" si="29"/>
        <v>0</v>
      </c>
      <c r="N66" s="640">
        <f t="shared" si="23"/>
        <v>0</v>
      </c>
    </row>
    <row r="67" spans="1:16" x14ac:dyDescent="0.2">
      <c r="A67" s="1347" t="s">
        <v>1472</v>
      </c>
      <c r="B67" s="291"/>
      <c r="C67" s="296"/>
      <c r="D67" s="296"/>
      <c r="E67" s="297"/>
      <c r="F67" s="297"/>
      <c r="G67" s="297"/>
      <c r="H67" s="297"/>
      <c r="I67" s="297"/>
      <c r="J67" s="297"/>
      <c r="K67" s="297"/>
      <c r="L67" s="297"/>
      <c r="M67" s="297"/>
      <c r="N67" s="297"/>
    </row>
    <row r="68" spans="1:16" x14ac:dyDescent="0.2">
      <c r="A68" s="1219"/>
      <c r="B68" s="294"/>
      <c r="C68" s="1349" t="s">
        <v>212</v>
      </c>
      <c r="D68" s="1350"/>
      <c r="E68" s="235"/>
      <c r="F68" s="1351" t="s">
        <v>254</v>
      </c>
      <c r="G68" s="1351" t="s">
        <v>265</v>
      </c>
      <c r="H68" s="1351" t="s">
        <v>214</v>
      </c>
      <c r="I68" s="1351" t="s">
        <v>215</v>
      </c>
      <c r="J68" s="1351" t="s">
        <v>250</v>
      </c>
      <c r="K68" s="1351" t="s">
        <v>251</v>
      </c>
      <c r="L68" s="1351" t="s">
        <v>521</v>
      </c>
      <c r="M68" s="1351" t="s">
        <v>183</v>
      </c>
      <c r="N68" s="1351" t="s">
        <v>253</v>
      </c>
    </row>
    <row r="69" spans="1:16" ht="59.25" customHeight="1" x14ac:dyDescent="0.2">
      <c r="A69" s="1305"/>
      <c r="B69" s="290" t="s">
        <v>514</v>
      </c>
      <c r="C69" s="298" t="s">
        <v>253</v>
      </c>
      <c r="D69" s="298" t="s">
        <v>515</v>
      </c>
      <c r="E69" s="298" t="s">
        <v>511</v>
      </c>
      <c r="F69" s="1352"/>
      <c r="G69" s="1352"/>
      <c r="H69" s="1352"/>
      <c r="I69" s="1352"/>
      <c r="J69" s="1352"/>
      <c r="K69" s="1352"/>
      <c r="L69" s="1352"/>
      <c r="M69" s="1352"/>
      <c r="N69" s="1352"/>
    </row>
    <row r="70" spans="1:16" x14ac:dyDescent="0.2">
      <c r="A70" s="573"/>
      <c r="B70" s="573"/>
      <c r="C70" s="573"/>
      <c r="D70" s="573"/>
      <c r="E70" s="573"/>
      <c r="F70" s="573"/>
      <c r="G70" s="573"/>
      <c r="H70" s="573"/>
      <c r="I70" s="573"/>
      <c r="J70" s="573"/>
      <c r="K70" s="573"/>
      <c r="L70" s="573"/>
      <c r="M70" s="573"/>
      <c r="N70" s="519">
        <f>SUM(C70,E70:M70)</f>
        <v>0</v>
      </c>
    </row>
    <row r="71" spans="1:16" x14ac:dyDescent="0.2">
      <c r="A71" s="220"/>
      <c r="B71" s="221"/>
    </row>
    <row r="78" spans="1:16" x14ac:dyDescent="0.2">
      <c r="B78" s="169"/>
      <c r="D78" s="169"/>
      <c r="F78" s="169"/>
      <c r="H78" s="169"/>
      <c r="J78" s="169"/>
      <c r="L78" s="169"/>
      <c r="N78" s="169"/>
      <c r="P78" s="169"/>
    </row>
    <row r="79" spans="1:16" x14ac:dyDescent="0.2">
      <c r="B79" s="169"/>
      <c r="D79" s="169"/>
      <c r="F79" s="169"/>
      <c r="H79" s="169"/>
      <c r="J79" s="169"/>
      <c r="L79" s="169"/>
      <c r="N79" s="169"/>
      <c r="P79" s="169"/>
    </row>
    <row r="619" spans="1:3" hidden="1" x14ac:dyDescent="0.2"/>
    <row r="620" spans="1:3" hidden="1" x14ac:dyDescent="0.2">
      <c r="C620" s="18" t="s">
        <v>471</v>
      </c>
    </row>
    <row r="621" spans="1:3" hidden="1" x14ac:dyDescent="0.2">
      <c r="A621" s="169" t="s">
        <v>165</v>
      </c>
      <c r="C621" s="18" t="s">
        <v>472</v>
      </c>
    </row>
    <row r="622" spans="1:3" hidden="1" x14ac:dyDescent="0.2">
      <c r="A622" s="169" t="s">
        <v>106</v>
      </c>
      <c r="C622" s="18" t="s">
        <v>473</v>
      </c>
    </row>
    <row r="623" spans="1:3" hidden="1" x14ac:dyDescent="0.2">
      <c r="A623" s="169" t="s">
        <v>107</v>
      </c>
      <c r="C623" s="18" t="s">
        <v>474</v>
      </c>
    </row>
    <row r="624" spans="1:3" hidden="1" x14ac:dyDescent="0.2">
      <c r="A624" s="169" t="s">
        <v>170</v>
      </c>
      <c r="C624" s="18" t="s">
        <v>475</v>
      </c>
    </row>
    <row r="625" spans="1:3" hidden="1" x14ac:dyDescent="0.2">
      <c r="A625" s="169" t="s">
        <v>518</v>
      </c>
      <c r="C625" s="18" t="s">
        <v>476</v>
      </c>
    </row>
    <row r="626" spans="1:3" hidden="1" x14ac:dyDescent="0.2">
      <c r="A626" s="18" t="s">
        <v>112</v>
      </c>
      <c r="C626" s="18" t="s">
        <v>477</v>
      </c>
    </row>
    <row r="627" spans="1:3" hidden="1" x14ac:dyDescent="0.2">
      <c r="A627" s="18" t="s">
        <v>459</v>
      </c>
      <c r="C627" s="18" t="s">
        <v>478</v>
      </c>
    </row>
    <row r="628" spans="1:3" hidden="1" x14ac:dyDescent="0.2">
      <c r="A628" s="18" t="s">
        <v>169</v>
      </c>
      <c r="C628" s="18" t="s">
        <v>479</v>
      </c>
    </row>
    <row r="629" spans="1:3" hidden="1" x14ac:dyDescent="0.2">
      <c r="A629" s="169" t="s">
        <v>519</v>
      </c>
      <c r="C629" s="18" t="s">
        <v>480</v>
      </c>
    </row>
    <row r="630" spans="1:3" hidden="1" x14ac:dyDescent="0.2">
      <c r="A630" s="169" t="s">
        <v>520</v>
      </c>
      <c r="C630" s="18" t="s">
        <v>481</v>
      </c>
    </row>
    <row r="631" spans="1:3" hidden="1" x14ac:dyDescent="0.2">
      <c r="A631" s="169" t="s">
        <v>455</v>
      </c>
      <c r="C631" s="18" t="s">
        <v>482</v>
      </c>
    </row>
    <row r="632" spans="1:3" hidden="1" x14ac:dyDescent="0.2">
      <c r="C632" s="18" t="s">
        <v>483</v>
      </c>
    </row>
    <row r="633" spans="1:3" hidden="1" x14ac:dyDescent="0.2">
      <c r="C633" s="18" t="s">
        <v>878</v>
      </c>
    </row>
    <row r="634" spans="1:3" hidden="1" x14ac:dyDescent="0.2">
      <c r="C634" s="18" t="s">
        <v>485</v>
      </c>
    </row>
    <row r="635" spans="1:3" hidden="1" x14ac:dyDescent="0.2">
      <c r="C635" s="18" t="s">
        <v>484</v>
      </c>
    </row>
    <row r="636" spans="1:3" hidden="1" x14ac:dyDescent="0.2">
      <c r="C636" s="18" t="s">
        <v>1086</v>
      </c>
    </row>
    <row r="637" spans="1:3" hidden="1" x14ac:dyDescent="0.2">
      <c r="C637" s="18" t="s">
        <v>1087</v>
      </c>
    </row>
    <row r="638" spans="1:3" hidden="1" x14ac:dyDescent="0.2">
      <c r="C638" s="18" t="s">
        <v>1088</v>
      </c>
    </row>
    <row r="639" spans="1:3" hidden="1" x14ac:dyDescent="0.2">
      <c r="C639" s="18" t="s">
        <v>1089</v>
      </c>
    </row>
    <row r="640" spans="1:3" hidden="1" x14ac:dyDescent="0.2">
      <c r="C640" s="18" t="s">
        <v>1090</v>
      </c>
    </row>
    <row r="641" spans="3:3" hidden="1" x14ac:dyDescent="0.2">
      <c r="C641" s="18" t="s">
        <v>1091</v>
      </c>
    </row>
    <row r="642" spans="3:3" hidden="1" x14ac:dyDescent="0.2">
      <c r="C642" s="18" t="s">
        <v>1092</v>
      </c>
    </row>
    <row r="643" spans="3:3" hidden="1" x14ac:dyDescent="0.2">
      <c r="C643" s="18" t="s">
        <v>1093</v>
      </c>
    </row>
    <row r="644" spans="3:3" hidden="1" x14ac:dyDescent="0.2">
      <c r="C644" s="18" t="s">
        <v>1094</v>
      </c>
    </row>
    <row r="645" spans="3:3" hidden="1" x14ac:dyDescent="0.2">
      <c r="C645" s="18" t="s">
        <v>1095</v>
      </c>
    </row>
    <row r="646" spans="3:3" hidden="1" x14ac:dyDescent="0.2">
      <c r="C646" s="18" t="s">
        <v>1111</v>
      </c>
    </row>
    <row r="647" spans="3:3" hidden="1" x14ac:dyDescent="0.2">
      <c r="C647" s="18" t="s">
        <v>1112</v>
      </c>
    </row>
    <row r="648" spans="3:3" hidden="1" x14ac:dyDescent="0.2">
      <c r="C648" s="18" t="s">
        <v>1113</v>
      </c>
    </row>
    <row r="649" spans="3:3" hidden="1" x14ac:dyDescent="0.2">
      <c r="C649" s="18" t="s">
        <v>1114</v>
      </c>
    </row>
    <row r="650" spans="3:3" hidden="1" x14ac:dyDescent="0.2">
      <c r="C650" s="18" t="s">
        <v>1115</v>
      </c>
    </row>
    <row r="651" spans="3:3" hidden="1" x14ac:dyDescent="0.2">
      <c r="C651" s="18" t="s">
        <v>1116</v>
      </c>
    </row>
    <row r="652" spans="3:3" hidden="1" x14ac:dyDescent="0.2">
      <c r="C652" s="18" t="s">
        <v>1117</v>
      </c>
    </row>
    <row r="653" spans="3:3" hidden="1" x14ac:dyDescent="0.2">
      <c r="C653" s="18" t="s">
        <v>1118</v>
      </c>
    </row>
    <row r="654" spans="3:3" hidden="1" x14ac:dyDescent="0.2">
      <c r="C654" s="18" t="s">
        <v>1119</v>
      </c>
    </row>
    <row r="655" spans="3:3" hidden="1" x14ac:dyDescent="0.2">
      <c r="C655" s="18" t="s">
        <v>1120</v>
      </c>
    </row>
    <row r="656" spans="3:3" hidden="1" x14ac:dyDescent="0.2">
      <c r="C656" s="18" t="s">
        <v>1121</v>
      </c>
    </row>
    <row r="657" spans="3:3" hidden="1" x14ac:dyDescent="0.2">
      <c r="C657" s="18" t="s">
        <v>1122</v>
      </c>
    </row>
    <row r="658" spans="3:3" hidden="1" x14ac:dyDescent="0.2">
      <c r="C658" s="18" t="s">
        <v>1123</v>
      </c>
    </row>
    <row r="659" spans="3:3" hidden="1" x14ac:dyDescent="0.2">
      <c r="C659" s="18" t="s">
        <v>1124</v>
      </c>
    </row>
    <row r="660" spans="3:3" hidden="1" x14ac:dyDescent="0.2">
      <c r="C660" s="18" t="s">
        <v>1125</v>
      </c>
    </row>
    <row r="661" spans="3:3" hidden="1" x14ac:dyDescent="0.2">
      <c r="C661" s="18" t="s">
        <v>1126</v>
      </c>
    </row>
    <row r="662" spans="3:3" hidden="1" x14ac:dyDescent="0.2">
      <c r="C662" s="18" t="s">
        <v>1127</v>
      </c>
    </row>
    <row r="663" spans="3:3" hidden="1" x14ac:dyDescent="0.2">
      <c r="C663" s="18" t="s">
        <v>1128</v>
      </c>
    </row>
    <row r="664" spans="3:3" hidden="1" x14ac:dyDescent="0.2">
      <c r="C664" s="18" t="s">
        <v>1129</v>
      </c>
    </row>
    <row r="665" spans="3:3" hidden="1" x14ac:dyDescent="0.2">
      <c r="C665" s="18" t="s">
        <v>1130</v>
      </c>
    </row>
    <row r="666" spans="3:3" hidden="1" x14ac:dyDescent="0.2">
      <c r="C666" s="18" t="s">
        <v>1096</v>
      </c>
    </row>
    <row r="667" spans="3:3" hidden="1" x14ac:dyDescent="0.2">
      <c r="C667" s="18" t="s">
        <v>1097</v>
      </c>
    </row>
    <row r="668" spans="3:3" hidden="1" x14ac:dyDescent="0.2">
      <c r="C668" s="18" t="s">
        <v>1098</v>
      </c>
    </row>
    <row r="669" spans="3:3" hidden="1" x14ac:dyDescent="0.2">
      <c r="C669" s="18" t="s">
        <v>1099</v>
      </c>
    </row>
    <row r="670" spans="3:3" hidden="1" x14ac:dyDescent="0.2">
      <c r="C670" s="18" t="s">
        <v>1100</v>
      </c>
    </row>
    <row r="671" spans="3:3" hidden="1" x14ac:dyDescent="0.2">
      <c r="C671" s="18" t="s">
        <v>1101</v>
      </c>
    </row>
    <row r="672" spans="3:3" hidden="1" x14ac:dyDescent="0.2">
      <c r="C672" s="18" t="s">
        <v>1102</v>
      </c>
    </row>
    <row r="673" spans="3:3" hidden="1" x14ac:dyDescent="0.2">
      <c r="C673" s="18" t="s">
        <v>1103</v>
      </c>
    </row>
    <row r="674" spans="3:3" hidden="1" x14ac:dyDescent="0.2">
      <c r="C674" s="18" t="s">
        <v>1104</v>
      </c>
    </row>
    <row r="675" spans="3:3" hidden="1" x14ac:dyDescent="0.2">
      <c r="C675" s="18" t="s">
        <v>1105</v>
      </c>
    </row>
    <row r="676" spans="3:3" hidden="1" x14ac:dyDescent="0.2">
      <c r="C676" s="18" t="s">
        <v>1106</v>
      </c>
    </row>
    <row r="677" spans="3:3" hidden="1" x14ac:dyDescent="0.2">
      <c r="C677" s="18" t="s">
        <v>1107</v>
      </c>
    </row>
    <row r="678" spans="3:3" hidden="1" x14ac:dyDescent="0.2">
      <c r="C678" s="18" t="s">
        <v>1108</v>
      </c>
    </row>
    <row r="679" spans="3:3" hidden="1" x14ac:dyDescent="0.2">
      <c r="C679" s="18" t="s">
        <v>1109</v>
      </c>
    </row>
    <row r="680" spans="3:3" hidden="1" x14ac:dyDescent="0.2">
      <c r="C680" s="18" t="s">
        <v>1110</v>
      </c>
    </row>
    <row r="681" spans="3:3" hidden="1" x14ac:dyDescent="0.2">
      <c r="C681" s="18" t="s">
        <v>557</v>
      </c>
    </row>
    <row r="682" spans="3:3" hidden="1" x14ac:dyDescent="0.2">
      <c r="C682" s="18" t="s">
        <v>558</v>
      </c>
    </row>
    <row r="683" spans="3:3" hidden="1" x14ac:dyDescent="0.2">
      <c r="C683" s="18" t="s">
        <v>559</v>
      </c>
    </row>
    <row r="684" spans="3:3" hidden="1" x14ac:dyDescent="0.2">
      <c r="C684" s="18" t="s">
        <v>560</v>
      </c>
    </row>
    <row r="685" spans="3:3" hidden="1" x14ac:dyDescent="0.2">
      <c r="C685" s="18" t="s">
        <v>561</v>
      </c>
    </row>
    <row r="686" spans="3:3" hidden="1" x14ac:dyDescent="0.2">
      <c r="C686" s="18" t="s">
        <v>562</v>
      </c>
    </row>
    <row r="687" spans="3:3" hidden="1" x14ac:dyDescent="0.2">
      <c r="C687" s="18" t="s">
        <v>563</v>
      </c>
    </row>
    <row r="688" spans="3:3" hidden="1" x14ac:dyDescent="0.2">
      <c r="C688" s="18" t="s">
        <v>564</v>
      </c>
    </row>
    <row r="689" spans="3:3" hidden="1" x14ac:dyDescent="0.2">
      <c r="C689" s="18" t="s">
        <v>565</v>
      </c>
    </row>
    <row r="690" spans="3:3" hidden="1" x14ac:dyDescent="0.2">
      <c r="C690" s="18" t="s">
        <v>1131</v>
      </c>
    </row>
    <row r="691" spans="3:3" hidden="1" x14ac:dyDescent="0.2">
      <c r="C691" s="18" t="s">
        <v>1132</v>
      </c>
    </row>
    <row r="692" spans="3:3" hidden="1" x14ac:dyDescent="0.2">
      <c r="C692" s="18" t="s">
        <v>1133</v>
      </c>
    </row>
    <row r="693" spans="3:3" hidden="1" x14ac:dyDescent="0.2">
      <c r="C693" s="18" t="s">
        <v>1134</v>
      </c>
    </row>
    <row r="694" spans="3:3" hidden="1" x14ac:dyDescent="0.2">
      <c r="C694" s="18" t="s">
        <v>1135</v>
      </c>
    </row>
    <row r="695" spans="3:3" hidden="1" x14ac:dyDescent="0.2">
      <c r="C695" s="18" t="s">
        <v>1136</v>
      </c>
    </row>
    <row r="696" spans="3:3" hidden="1" x14ac:dyDescent="0.2">
      <c r="C696" s="18" t="s">
        <v>1137</v>
      </c>
    </row>
    <row r="697" spans="3:3" hidden="1" x14ac:dyDescent="0.2">
      <c r="C697" s="18" t="s">
        <v>1138</v>
      </c>
    </row>
    <row r="698" spans="3:3" hidden="1" x14ac:dyDescent="0.2">
      <c r="C698" s="18" t="s">
        <v>1139</v>
      </c>
    </row>
    <row r="699" spans="3:3" hidden="1" x14ac:dyDescent="0.2">
      <c r="C699" s="18" t="s">
        <v>1140</v>
      </c>
    </row>
    <row r="700" spans="3:3" hidden="1" x14ac:dyDescent="0.2">
      <c r="C700" s="18" t="s">
        <v>1141</v>
      </c>
    </row>
    <row r="701" spans="3:3" hidden="1" x14ac:dyDescent="0.2">
      <c r="C701" s="18" t="s">
        <v>1142</v>
      </c>
    </row>
    <row r="702" spans="3:3" hidden="1" x14ac:dyDescent="0.2">
      <c r="C702" s="18" t="s">
        <v>1143</v>
      </c>
    </row>
    <row r="703" spans="3:3" hidden="1" x14ac:dyDescent="0.2">
      <c r="C703" s="18" t="s">
        <v>1144</v>
      </c>
    </row>
    <row r="704" spans="3:3" hidden="1" x14ac:dyDescent="0.2">
      <c r="C704" s="18" t="s">
        <v>1145</v>
      </c>
    </row>
    <row r="705" spans="3:3" hidden="1" x14ac:dyDescent="0.2">
      <c r="C705" s="18" t="s">
        <v>1146</v>
      </c>
    </row>
    <row r="706" spans="3:3" hidden="1" x14ac:dyDescent="0.2">
      <c r="C706" s="18" t="s">
        <v>566</v>
      </c>
    </row>
    <row r="707" spans="3:3" hidden="1" x14ac:dyDescent="0.2">
      <c r="C707" s="18" t="s">
        <v>488</v>
      </c>
    </row>
    <row r="708" spans="3:3" hidden="1" x14ac:dyDescent="0.2">
      <c r="C708" s="18" t="s">
        <v>489</v>
      </c>
    </row>
    <row r="709" spans="3:3" hidden="1" x14ac:dyDescent="0.2">
      <c r="C709" s="18" t="s">
        <v>487</v>
      </c>
    </row>
    <row r="710" spans="3:3" hidden="1" x14ac:dyDescent="0.2">
      <c r="C710" s="18" t="s">
        <v>567</v>
      </c>
    </row>
    <row r="711" spans="3:3" hidden="1" x14ac:dyDescent="0.2">
      <c r="C711" s="18" t="s">
        <v>490</v>
      </c>
    </row>
    <row r="712" spans="3:3" hidden="1" x14ac:dyDescent="0.2">
      <c r="C712" s="18" t="s">
        <v>491</v>
      </c>
    </row>
    <row r="713" spans="3:3" hidden="1" x14ac:dyDescent="0.2">
      <c r="C713" s="18" t="s">
        <v>1147</v>
      </c>
    </row>
    <row r="714" spans="3:3" hidden="1" x14ac:dyDescent="0.2">
      <c r="C714" s="18" t="s">
        <v>1148</v>
      </c>
    </row>
    <row r="715" spans="3:3" hidden="1" x14ac:dyDescent="0.2">
      <c r="C715" s="18" t="s">
        <v>492</v>
      </c>
    </row>
    <row r="716" spans="3:3" hidden="1" x14ac:dyDescent="0.2">
      <c r="C716" s="18" t="s">
        <v>493</v>
      </c>
    </row>
    <row r="717" spans="3:3" hidden="1" x14ac:dyDescent="0.2">
      <c r="C717" s="18" t="s">
        <v>494</v>
      </c>
    </row>
    <row r="718" spans="3:3" hidden="1" x14ac:dyDescent="0.2">
      <c r="C718" s="18" t="s">
        <v>495</v>
      </c>
    </row>
    <row r="719" spans="3:3" hidden="1" x14ac:dyDescent="0.2">
      <c r="C719" s="18" t="s">
        <v>496</v>
      </c>
    </row>
    <row r="720" spans="3:3" hidden="1" x14ac:dyDescent="0.2">
      <c r="C720" s="18" t="s">
        <v>1149</v>
      </c>
    </row>
    <row r="721" spans="3:3" hidden="1" x14ac:dyDescent="0.2">
      <c r="C721" s="18" t="s">
        <v>1150</v>
      </c>
    </row>
    <row r="722" spans="3:3" hidden="1" x14ac:dyDescent="0.2">
      <c r="C722" s="18" t="s">
        <v>1151</v>
      </c>
    </row>
    <row r="723" spans="3:3" hidden="1" x14ac:dyDescent="0.2">
      <c r="C723" s="18" t="s">
        <v>1528</v>
      </c>
    </row>
    <row r="724" spans="3:3" hidden="1" x14ac:dyDescent="0.2">
      <c r="C724" s="18" t="s">
        <v>1152</v>
      </c>
    </row>
    <row r="725" spans="3:3" hidden="1" x14ac:dyDescent="0.2">
      <c r="C725" s="18" t="s">
        <v>1153</v>
      </c>
    </row>
    <row r="726" spans="3:3" hidden="1" x14ac:dyDescent="0.2">
      <c r="C726" s="18" t="s">
        <v>1154</v>
      </c>
    </row>
    <row r="727" spans="3:3" hidden="1" x14ac:dyDescent="0.2">
      <c r="C727" s="18" t="s">
        <v>1155</v>
      </c>
    </row>
    <row r="728" spans="3:3" hidden="1" x14ac:dyDescent="0.2">
      <c r="C728" s="18" t="s">
        <v>1156</v>
      </c>
    </row>
    <row r="729" spans="3:3" hidden="1" x14ac:dyDescent="0.2">
      <c r="C729" s="18" t="s">
        <v>756</v>
      </c>
    </row>
    <row r="730" spans="3:3" hidden="1" x14ac:dyDescent="0.2">
      <c r="C730" s="18" t="s">
        <v>497</v>
      </c>
    </row>
    <row r="731" spans="3:3" hidden="1" x14ac:dyDescent="0.2">
      <c r="C731" s="18" t="s">
        <v>498</v>
      </c>
    </row>
    <row r="732" spans="3:3" hidden="1" x14ac:dyDescent="0.2">
      <c r="C732" s="18" t="s">
        <v>499</v>
      </c>
    </row>
    <row r="733" spans="3:3" hidden="1" x14ac:dyDescent="0.2">
      <c r="C733" s="18" t="s">
        <v>757</v>
      </c>
    </row>
    <row r="734" spans="3:3" hidden="1" x14ac:dyDescent="0.2">
      <c r="C734" s="18" t="s">
        <v>758</v>
      </c>
    </row>
    <row r="735" spans="3:3" hidden="1" x14ac:dyDescent="0.2">
      <c r="C735" s="18" t="s">
        <v>1157</v>
      </c>
    </row>
    <row r="736" spans="3:3" hidden="1" x14ac:dyDescent="0.2">
      <c r="C736" s="18" t="s">
        <v>500</v>
      </c>
    </row>
    <row r="737" spans="3:3" hidden="1" x14ac:dyDescent="0.2">
      <c r="C737" s="18" t="s">
        <v>1158</v>
      </c>
    </row>
    <row r="738" spans="3:3" hidden="1" x14ac:dyDescent="0.2">
      <c r="C738" s="18" t="s">
        <v>1159</v>
      </c>
    </row>
    <row r="739" spans="3:3" hidden="1" x14ac:dyDescent="0.2">
      <c r="C739" s="18" t="s">
        <v>1160</v>
      </c>
    </row>
    <row r="740" spans="3:3" hidden="1" x14ac:dyDescent="0.2">
      <c r="C740" s="18" t="s">
        <v>501</v>
      </c>
    </row>
    <row r="741" spans="3:3" hidden="1" x14ac:dyDescent="0.2">
      <c r="C741" s="18" t="s">
        <v>1161</v>
      </c>
    </row>
    <row r="742" spans="3:3" hidden="1" x14ac:dyDescent="0.2">
      <c r="C742" s="18" t="s">
        <v>1162</v>
      </c>
    </row>
    <row r="743" spans="3:3" hidden="1" x14ac:dyDescent="0.2">
      <c r="C743" s="18" t="s">
        <v>759</v>
      </c>
    </row>
    <row r="744" spans="3:3" hidden="1" x14ac:dyDescent="0.2">
      <c r="C744" s="18" t="s">
        <v>760</v>
      </c>
    </row>
    <row r="745" spans="3:3" hidden="1" x14ac:dyDescent="0.2">
      <c r="C745" s="18" t="s">
        <v>1163</v>
      </c>
    </row>
    <row r="746" spans="3:3" hidden="1" x14ac:dyDescent="0.2">
      <c r="C746" s="18" t="s">
        <v>1164</v>
      </c>
    </row>
    <row r="747" spans="3:3" hidden="1" x14ac:dyDescent="0.2">
      <c r="C747" s="18" t="s">
        <v>1165</v>
      </c>
    </row>
    <row r="748" spans="3:3" hidden="1" x14ac:dyDescent="0.2">
      <c r="C748" s="18" t="s">
        <v>1166</v>
      </c>
    </row>
    <row r="749" spans="3:3" hidden="1" x14ac:dyDescent="0.2">
      <c r="C749" s="18" t="s">
        <v>1167</v>
      </c>
    </row>
    <row r="750" spans="3:3" hidden="1" x14ac:dyDescent="0.2">
      <c r="C750" s="18" t="s">
        <v>1168</v>
      </c>
    </row>
    <row r="751" spans="3:3" hidden="1" x14ac:dyDescent="0.2">
      <c r="C751" s="18" t="s">
        <v>1169</v>
      </c>
    </row>
    <row r="752" spans="3:3" hidden="1" x14ac:dyDescent="0.2">
      <c r="C752" s="18" t="s">
        <v>1170</v>
      </c>
    </row>
    <row r="753" spans="3:3" hidden="1" x14ac:dyDescent="0.2">
      <c r="C753" s="18" t="s">
        <v>1171</v>
      </c>
    </row>
    <row r="754" spans="3:3" hidden="1" x14ac:dyDescent="0.2">
      <c r="C754" s="18" t="s">
        <v>1172</v>
      </c>
    </row>
    <row r="755" spans="3:3" hidden="1" x14ac:dyDescent="0.2">
      <c r="C755" s="18" t="s">
        <v>1173</v>
      </c>
    </row>
    <row r="756" spans="3:3" hidden="1" x14ac:dyDescent="0.2">
      <c r="C756" s="18" t="s">
        <v>1174</v>
      </c>
    </row>
    <row r="757" spans="3:3" hidden="1" x14ac:dyDescent="0.2">
      <c r="C757" s="18" t="s">
        <v>1175</v>
      </c>
    </row>
    <row r="758" spans="3:3" hidden="1" x14ac:dyDescent="0.2">
      <c r="C758" s="18" t="s">
        <v>1176</v>
      </c>
    </row>
    <row r="759" spans="3:3" hidden="1" x14ac:dyDescent="0.2">
      <c r="C759" s="18" t="s">
        <v>1177</v>
      </c>
    </row>
    <row r="760" spans="3:3" hidden="1" x14ac:dyDescent="0.2">
      <c r="C760" s="18" t="s">
        <v>1178</v>
      </c>
    </row>
    <row r="761" spans="3:3" hidden="1" x14ac:dyDescent="0.2">
      <c r="C761" s="18" t="s">
        <v>850</v>
      </c>
    </row>
    <row r="762" spans="3:3" hidden="1" x14ac:dyDescent="0.2">
      <c r="C762" s="18" t="s">
        <v>851</v>
      </c>
    </row>
    <row r="763" spans="3:3" hidden="1" x14ac:dyDescent="0.2">
      <c r="C763" s="18" t="s">
        <v>852</v>
      </c>
    </row>
    <row r="764" spans="3:3" hidden="1" x14ac:dyDescent="0.2">
      <c r="C764" s="18" t="s">
        <v>853</v>
      </c>
    </row>
    <row r="765" spans="3:3" hidden="1" x14ac:dyDescent="0.2">
      <c r="C765" s="18" t="s">
        <v>1179</v>
      </c>
    </row>
    <row r="766" spans="3:3" hidden="1" x14ac:dyDescent="0.2">
      <c r="C766" s="18" t="s">
        <v>1180</v>
      </c>
    </row>
    <row r="767" spans="3:3" hidden="1" x14ac:dyDescent="0.2">
      <c r="C767" s="18" t="s">
        <v>1181</v>
      </c>
    </row>
    <row r="768" spans="3:3" hidden="1" x14ac:dyDescent="0.2">
      <c r="C768" s="18" t="s">
        <v>1182</v>
      </c>
    </row>
    <row r="769" spans="3:3" hidden="1" x14ac:dyDescent="0.2">
      <c r="C769" s="18" t="s">
        <v>1183</v>
      </c>
    </row>
    <row r="770" spans="3:3" hidden="1" x14ac:dyDescent="0.2">
      <c r="C770" s="18" t="s">
        <v>1184</v>
      </c>
    </row>
    <row r="771" spans="3:3" hidden="1" x14ac:dyDescent="0.2">
      <c r="C771" s="18" t="s">
        <v>1185</v>
      </c>
    </row>
    <row r="772" spans="3:3" hidden="1" x14ac:dyDescent="0.2">
      <c r="C772" s="18" t="s">
        <v>1186</v>
      </c>
    </row>
    <row r="773" spans="3:3" hidden="1" x14ac:dyDescent="0.2">
      <c r="C773" s="18" t="s">
        <v>1187</v>
      </c>
    </row>
    <row r="774" spans="3:3" hidden="1" x14ac:dyDescent="0.2">
      <c r="C774" s="18" t="s">
        <v>523</v>
      </c>
    </row>
    <row r="775" spans="3:3" hidden="1" x14ac:dyDescent="0.2">
      <c r="C775" s="18" t="s">
        <v>1188</v>
      </c>
    </row>
    <row r="776" spans="3:3" hidden="1" x14ac:dyDescent="0.2">
      <c r="C776" s="18" t="s">
        <v>1189</v>
      </c>
    </row>
    <row r="777" spans="3:3" hidden="1" x14ac:dyDescent="0.2">
      <c r="C777" s="18" t="s">
        <v>522</v>
      </c>
    </row>
    <row r="778" spans="3:3" hidden="1" x14ac:dyDescent="0.2">
      <c r="C778" s="18" t="s">
        <v>1190</v>
      </c>
    </row>
    <row r="779" spans="3:3" hidden="1" x14ac:dyDescent="0.2">
      <c r="C779" s="18" t="s">
        <v>1191</v>
      </c>
    </row>
    <row r="780" spans="3:3" hidden="1" x14ac:dyDescent="0.2">
      <c r="C780" s="18" t="s">
        <v>1192</v>
      </c>
    </row>
    <row r="781" spans="3:3" hidden="1" x14ac:dyDescent="0.2">
      <c r="C781" s="18" t="s">
        <v>1193</v>
      </c>
    </row>
    <row r="782" spans="3:3" hidden="1" x14ac:dyDescent="0.2">
      <c r="C782" s="18" t="s">
        <v>524</v>
      </c>
    </row>
    <row r="783" spans="3:3" hidden="1" x14ac:dyDescent="0.2">
      <c r="C783" s="18" t="s">
        <v>1194</v>
      </c>
    </row>
    <row r="784" spans="3:3" hidden="1" x14ac:dyDescent="0.2">
      <c r="C784" s="18" t="s">
        <v>1195</v>
      </c>
    </row>
    <row r="785" spans="3:3" hidden="1" x14ac:dyDescent="0.2">
      <c r="C785" s="18" t="s">
        <v>1196</v>
      </c>
    </row>
    <row r="786" spans="3:3" hidden="1" x14ac:dyDescent="0.2">
      <c r="C786" s="18" t="s">
        <v>1197</v>
      </c>
    </row>
    <row r="787" spans="3:3" hidden="1" x14ac:dyDescent="0.2">
      <c r="C787" s="18" t="s">
        <v>1198</v>
      </c>
    </row>
    <row r="788" spans="3:3" hidden="1" x14ac:dyDescent="0.2">
      <c r="C788" s="18" t="s">
        <v>854</v>
      </c>
    </row>
    <row r="789" spans="3:3" hidden="1" x14ac:dyDescent="0.2">
      <c r="C789" s="18" t="s">
        <v>855</v>
      </c>
    </row>
    <row r="790" spans="3:3" hidden="1" x14ac:dyDescent="0.2">
      <c r="C790" s="18" t="s">
        <v>1199</v>
      </c>
    </row>
    <row r="791" spans="3:3" hidden="1" x14ac:dyDescent="0.2">
      <c r="C791" s="18" t="s">
        <v>1200</v>
      </c>
    </row>
    <row r="792" spans="3:3" hidden="1" x14ac:dyDescent="0.2">
      <c r="C792" s="18" t="s">
        <v>1201</v>
      </c>
    </row>
    <row r="793" spans="3:3" hidden="1" x14ac:dyDescent="0.2">
      <c r="C793" s="18" t="s">
        <v>1202</v>
      </c>
    </row>
    <row r="794" spans="3:3" hidden="1" x14ac:dyDescent="0.2">
      <c r="C794" s="18" t="s">
        <v>1203</v>
      </c>
    </row>
    <row r="795" spans="3:3" hidden="1" x14ac:dyDescent="0.2">
      <c r="C795" s="18" t="s">
        <v>1204</v>
      </c>
    </row>
    <row r="796" spans="3:3" hidden="1" x14ac:dyDescent="0.2">
      <c r="C796" s="18" t="s">
        <v>1205</v>
      </c>
    </row>
    <row r="797" spans="3:3" hidden="1" x14ac:dyDescent="0.2">
      <c r="C797" s="18" t="s">
        <v>531</v>
      </c>
    </row>
    <row r="798" spans="3:3" hidden="1" x14ac:dyDescent="0.2">
      <c r="C798" s="18" t="s">
        <v>1206</v>
      </c>
    </row>
    <row r="799" spans="3:3" hidden="1" x14ac:dyDescent="0.2">
      <c r="C799" s="18" t="s">
        <v>1207</v>
      </c>
    </row>
    <row r="800" spans="3:3" hidden="1" x14ac:dyDescent="0.2">
      <c r="C800" s="18" t="s">
        <v>530</v>
      </c>
    </row>
    <row r="801" spans="3:3" hidden="1" x14ac:dyDescent="0.2">
      <c r="C801" s="18" t="s">
        <v>1208</v>
      </c>
    </row>
    <row r="802" spans="3:3" hidden="1" x14ac:dyDescent="0.2">
      <c r="C802" s="18" t="s">
        <v>1209</v>
      </c>
    </row>
    <row r="803" spans="3:3" hidden="1" x14ac:dyDescent="0.2">
      <c r="C803" s="18" t="s">
        <v>1210</v>
      </c>
    </row>
    <row r="804" spans="3:3" hidden="1" x14ac:dyDescent="0.2">
      <c r="C804" s="18" t="s">
        <v>1211</v>
      </c>
    </row>
    <row r="805" spans="3:3" hidden="1" x14ac:dyDescent="0.2">
      <c r="C805" s="18" t="s">
        <v>1212</v>
      </c>
    </row>
    <row r="806" spans="3:3" hidden="1" x14ac:dyDescent="0.2">
      <c r="C806" s="18" t="s">
        <v>1213</v>
      </c>
    </row>
    <row r="807" spans="3:3" hidden="1" x14ac:dyDescent="0.2">
      <c r="C807" s="18" t="s">
        <v>1214</v>
      </c>
    </row>
    <row r="808" spans="3:3" hidden="1" x14ac:dyDescent="0.2">
      <c r="C808" s="18" t="s">
        <v>1215</v>
      </c>
    </row>
    <row r="809" spans="3:3" hidden="1" x14ac:dyDescent="0.2">
      <c r="C809" s="18" t="s">
        <v>1216</v>
      </c>
    </row>
    <row r="810" spans="3:3" hidden="1" x14ac:dyDescent="0.2">
      <c r="C810" s="18" t="s">
        <v>1217</v>
      </c>
    </row>
    <row r="811" spans="3:3" hidden="1" x14ac:dyDescent="0.2">
      <c r="C811" s="18" t="s">
        <v>1218</v>
      </c>
    </row>
    <row r="812" spans="3:3" hidden="1" x14ac:dyDescent="0.2">
      <c r="C812" s="18" t="s">
        <v>1219</v>
      </c>
    </row>
    <row r="813" spans="3:3" hidden="1" x14ac:dyDescent="0.2">
      <c r="C813" s="18" t="s">
        <v>597</v>
      </c>
    </row>
    <row r="814" spans="3:3" hidden="1" x14ac:dyDescent="0.2">
      <c r="C814" s="18" t="s">
        <v>1220</v>
      </c>
    </row>
    <row r="815" spans="3:3" hidden="1" x14ac:dyDescent="0.2">
      <c r="C815" s="18" t="s">
        <v>1221</v>
      </c>
    </row>
    <row r="816" spans="3:3" hidden="1" x14ac:dyDescent="0.2">
      <c r="C816" s="18" t="s">
        <v>1222</v>
      </c>
    </row>
    <row r="817" spans="3:3" hidden="1" x14ac:dyDescent="0.2">
      <c r="C817" s="18" t="s">
        <v>1223</v>
      </c>
    </row>
    <row r="818" spans="3:3" hidden="1" x14ac:dyDescent="0.2">
      <c r="C818" s="18" t="s">
        <v>1224</v>
      </c>
    </row>
    <row r="819" spans="3:3" hidden="1" x14ac:dyDescent="0.2">
      <c r="C819" s="18" t="s">
        <v>1225</v>
      </c>
    </row>
    <row r="820" spans="3:3" hidden="1" x14ac:dyDescent="0.2">
      <c r="C820" s="18" t="s">
        <v>1226</v>
      </c>
    </row>
    <row r="821" spans="3:3" hidden="1" x14ac:dyDescent="0.2">
      <c r="C821" s="18" t="s">
        <v>1227</v>
      </c>
    </row>
    <row r="822" spans="3:3" hidden="1" x14ac:dyDescent="0.2">
      <c r="C822" s="18" t="s">
        <v>1228</v>
      </c>
    </row>
    <row r="823" spans="3:3" hidden="1" x14ac:dyDescent="0.2">
      <c r="C823" s="18" t="s">
        <v>1229</v>
      </c>
    </row>
    <row r="824" spans="3:3" hidden="1" x14ac:dyDescent="0.2">
      <c r="C824" s="18" t="s">
        <v>1230</v>
      </c>
    </row>
    <row r="825" spans="3:3" hidden="1" x14ac:dyDescent="0.2">
      <c r="C825" s="18" t="s">
        <v>1231</v>
      </c>
    </row>
    <row r="826" spans="3:3" hidden="1" x14ac:dyDescent="0.2">
      <c r="C826" s="18" t="s">
        <v>1232</v>
      </c>
    </row>
    <row r="827" spans="3:3" hidden="1" x14ac:dyDescent="0.2">
      <c r="C827" s="18" t="s">
        <v>1233</v>
      </c>
    </row>
    <row r="828" spans="3:3" hidden="1" x14ac:dyDescent="0.2">
      <c r="C828" s="18" t="s">
        <v>1234</v>
      </c>
    </row>
    <row r="829" spans="3:3" hidden="1" x14ac:dyDescent="0.2">
      <c r="C829" s="18" t="s">
        <v>1235</v>
      </c>
    </row>
    <row r="830" spans="3:3" hidden="1" x14ac:dyDescent="0.2">
      <c r="C830" s="18" t="s">
        <v>1236</v>
      </c>
    </row>
    <row r="831" spans="3:3" hidden="1" x14ac:dyDescent="0.2">
      <c r="C831" s="18" t="s">
        <v>1237</v>
      </c>
    </row>
    <row r="832" spans="3:3" hidden="1" x14ac:dyDescent="0.2">
      <c r="C832" s="18" t="s">
        <v>1238</v>
      </c>
    </row>
    <row r="833" spans="3:3" hidden="1" x14ac:dyDescent="0.2">
      <c r="C833" s="18" t="s">
        <v>1239</v>
      </c>
    </row>
    <row r="834" spans="3:3" hidden="1" x14ac:dyDescent="0.2">
      <c r="C834" s="18" t="s">
        <v>1240</v>
      </c>
    </row>
    <row r="835" spans="3:3" hidden="1" x14ac:dyDescent="0.2">
      <c r="C835" s="18" t="s">
        <v>1241</v>
      </c>
    </row>
    <row r="836" spans="3:3" hidden="1" x14ac:dyDescent="0.2">
      <c r="C836" s="18" t="s">
        <v>1242</v>
      </c>
    </row>
    <row r="837" spans="3:3" hidden="1" x14ac:dyDescent="0.2">
      <c r="C837" s="18" t="s">
        <v>1243</v>
      </c>
    </row>
    <row r="838" spans="3:3" hidden="1" x14ac:dyDescent="0.2">
      <c r="C838" s="18" t="s">
        <v>1244</v>
      </c>
    </row>
    <row r="839" spans="3:3" hidden="1" x14ac:dyDescent="0.2">
      <c r="C839" s="18" t="s">
        <v>1245</v>
      </c>
    </row>
    <row r="840" spans="3:3" hidden="1" x14ac:dyDescent="0.2">
      <c r="C840" s="18" t="s">
        <v>1246</v>
      </c>
    </row>
    <row r="841" spans="3:3" hidden="1" x14ac:dyDescent="0.2">
      <c r="C841" s="18" t="s">
        <v>1247</v>
      </c>
    </row>
    <row r="842" spans="3:3" hidden="1" x14ac:dyDescent="0.2">
      <c r="C842" s="18" t="s">
        <v>1248</v>
      </c>
    </row>
    <row r="843" spans="3:3" hidden="1" x14ac:dyDescent="0.2">
      <c r="C843" s="18" t="s">
        <v>1249</v>
      </c>
    </row>
    <row r="844" spans="3:3" hidden="1" x14ac:dyDescent="0.2">
      <c r="C844" s="18" t="s">
        <v>1250</v>
      </c>
    </row>
    <row r="845" spans="3:3" hidden="1" x14ac:dyDescent="0.2">
      <c r="C845" s="18" t="s">
        <v>1251</v>
      </c>
    </row>
    <row r="846" spans="3:3" hidden="1" x14ac:dyDescent="0.2">
      <c r="C846" s="18" t="s">
        <v>585</v>
      </c>
    </row>
    <row r="847" spans="3:3" hidden="1" x14ac:dyDescent="0.2">
      <c r="C847" s="18" t="s">
        <v>587</v>
      </c>
    </row>
    <row r="848" spans="3:3" hidden="1" x14ac:dyDescent="0.2">
      <c r="C848" s="18" t="s">
        <v>525</v>
      </c>
    </row>
    <row r="849" spans="3:3" hidden="1" x14ac:dyDescent="0.2">
      <c r="C849" s="18" t="s">
        <v>589</v>
      </c>
    </row>
    <row r="850" spans="3:3" hidden="1" x14ac:dyDescent="0.2">
      <c r="C850" s="18" t="s">
        <v>590</v>
      </c>
    </row>
    <row r="851" spans="3:3" hidden="1" x14ac:dyDescent="0.2">
      <c r="C851" s="18" t="s">
        <v>591</v>
      </c>
    </row>
    <row r="852" spans="3:3" hidden="1" x14ac:dyDescent="0.2">
      <c r="C852" s="18" t="s">
        <v>592</v>
      </c>
    </row>
    <row r="853" spans="3:3" hidden="1" x14ac:dyDescent="0.2">
      <c r="C853" s="18" t="s">
        <v>529</v>
      </c>
    </row>
    <row r="854" spans="3:3" hidden="1" x14ac:dyDescent="0.2">
      <c r="C854" s="18" t="s">
        <v>527</v>
      </c>
    </row>
    <row r="855" spans="3:3" hidden="1" x14ac:dyDescent="0.2">
      <c r="C855" s="18" t="s">
        <v>526</v>
      </c>
    </row>
    <row r="856" spans="3:3" hidden="1" x14ac:dyDescent="0.2">
      <c r="C856" s="18" t="s">
        <v>528</v>
      </c>
    </row>
    <row r="857" spans="3:3" hidden="1" x14ac:dyDescent="0.2">
      <c r="C857" s="18" t="s">
        <v>1252</v>
      </c>
    </row>
    <row r="858" spans="3:3" hidden="1" x14ac:dyDescent="0.2">
      <c r="C858" s="18" t="s">
        <v>594</v>
      </c>
    </row>
    <row r="859" spans="3:3" hidden="1" x14ac:dyDescent="0.2">
      <c r="C859" s="18" t="s">
        <v>595</v>
      </c>
    </row>
    <row r="860" spans="3:3" hidden="1" x14ac:dyDescent="0.2">
      <c r="C860" s="18" t="s">
        <v>596</v>
      </c>
    </row>
    <row r="861" spans="3:3" hidden="1" x14ac:dyDescent="0.2">
      <c r="C861" s="18" t="s">
        <v>1253</v>
      </c>
    </row>
    <row r="862" spans="3:3" hidden="1" x14ac:dyDescent="0.2">
      <c r="C862" s="18" t="s">
        <v>1254</v>
      </c>
    </row>
    <row r="863" spans="3:3" hidden="1" x14ac:dyDescent="0.2">
      <c r="C863" s="18" t="s">
        <v>1255</v>
      </c>
    </row>
    <row r="864" spans="3:3" hidden="1" x14ac:dyDescent="0.2">
      <c r="C864" s="18" t="s">
        <v>618</v>
      </c>
    </row>
    <row r="865" spans="3:3" hidden="1" x14ac:dyDescent="0.2">
      <c r="C865" s="18" t="s">
        <v>1256</v>
      </c>
    </row>
    <row r="866" spans="3:3" hidden="1" x14ac:dyDescent="0.2">
      <c r="C866" s="18" t="s">
        <v>1257</v>
      </c>
    </row>
    <row r="867" spans="3:3" hidden="1" x14ac:dyDescent="0.2">
      <c r="C867" s="18" t="s">
        <v>1258</v>
      </c>
    </row>
    <row r="868" spans="3:3" hidden="1" x14ac:dyDescent="0.2">
      <c r="C868" s="18" t="s">
        <v>1259</v>
      </c>
    </row>
    <row r="869" spans="3:3" hidden="1" x14ac:dyDescent="0.2">
      <c r="C869" s="18" t="s">
        <v>1260</v>
      </c>
    </row>
    <row r="870" spans="3:3" hidden="1" x14ac:dyDescent="0.2"/>
  </sheetData>
  <mergeCells count="25">
    <mergeCell ref="L68:L69"/>
    <mergeCell ref="M68:M69"/>
    <mergeCell ref="N68:N69"/>
    <mergeCell ref="C5:D5"/>
    <mergeCell ref="E5:E6"/>
    <mergeCell ref="M5:M6"/>
    <mergeCell ref="N5:N6"/>
    <mergeCell ref="I68:I69"/>
    <mergeCell ref="J68:J69"/>
    <mergeCell ref="K68:K69"/>
    <mergeCell ref="J5:J6"/>
    <mergeCell ref="K5:K6"/>
    <mergeCell ref="L5:L6"/>
    <mergeCell ref="A67:A69"/>
    <mergeCell ref="C68:D68"/>
    <mergeCell ref="F68:F69"/>
    <mergeCell ref="G68:G69"/>
    <mergeCell ref="H68:H69"/>
    <mergeCell ref="A4:A6"/>
    <mergeCell ref="F5:F6"/>
    <mergeCell ref="G5:G6"/>
    <mergeCell ref="H5:H6"/>
    <mergeCell ref="I5:I6"/>
    <mergeCell ref="C4:F4"/>
    <mergeCell ref="G4:M4"/>
  </mergeCells>
  <dataValidations count="2">
    <dataValidation type="list" allowBlank="1" showInputMessage="1" showErrorMessage="1" sqref="B70:B71" xr:uid="{00000000-0002-0000-2000-000000000000}">
      <formula1>$A$621:$A$631</formula1>
    </dataValidation>
    <dataValidation type="list" allowBlank="1" showInputMessage="1" showErrorMessage="1" sqref="A70:A71" xr:uid="{00000000-0002-0000-2000-000001000000}">
      <formula1>$C$620:$C$869</formula1>
    </dataValidation>
  </dataValidations>
  <pageMargins left="0.7" right="0.7" top="0.75" bottom="0.75" header="0.3" footer="0.3"/>
  <pageSetup paperSize="9" scale="37" orientation="portrait" horizontalDpi="300" verticalDpi="300" r:id="rId1"/>
  <rowBreaks count="1" manualBreakCount="1">
    <brk id="66" max="16383" man="1"/>
  </rowBreaks>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9"/>
  <dimension ref="A1:V1057"/>
  <sheetViews>
    <sheetView topLeftCell="B1" zoomScale="60" zoomScaleNormal="60" zoomScaleSheetLayoutView="80" workbookViewId="0">
      <pane ySplit="5" topLeftCell="A6" activePane="bottomLeft" state="frozen"/>
      <selection activeCell="D52" sqref="D52"/>
      <selection pane="bottomLeft" activeCell="T397" sqref="A7:T397"/>
    </sheetView>
  </sheetViews>
  <sheetFormatPr defaultColWidth="9.140625" defaultRowHeight="12.75" x14ac:dyDescent="0.2"/>
  <cols>
    <col min="1" max="1" width="45.28515625" style="169" customWidth="1"/>
    <col min="2" max="2" width="29" style="169" customWidth="1"/>
    <col min="3" max="3" width="12" style="169" customWidth="1"/>
    <col min="4" max="4" width="12.5703125" style="169" customWidth="1"/>
    <col min="5" max="5" width="16" style="169" customWidth="1"/>
    <col min="6" max="6" width="19.85546875" style="169" customWidth="1"/>
    <col min="7" max="7" width="12.85546875" style="169" customWidth="1"/>
    <col min="8" max="8" width="13.85546875" style="169" customWidth="1"/>
    <col min="9" max="9" width="16.85546875" style="169" customWidth="1"/>
    <col min="10" max="10" width="14.85546875" style="169" customWidth="1"/>
    <col min="11" max="11" width="27.28515625" style="169" bestFit="1" customWidth="1"/>
    <col min="12" max="12" width="12" style="169" customWidth="1"/>
    <col min="13" max="13" width="16.140625" style="169" customWidth="1"/>
    <col min="14" max="14" width="14" style="169" customWidth="1"/>
    <col min="15" max="15" width="12.140625" style="169" customWidth="1"/>
    <col min="16" max="16" width="17.28515625" style="169" customWidth="1"/>
    <col min="17" max="17" width="13" style="169" customWidth="1"/>
    <col min="18" max="18" width="20.5703125" style="169" customWidth="1"/>
    <col min="19" max="19" width="18.28515625" style="169" customWidth="1"/>
    <col min="20" max="20" width="27.28515625" style="169" bestFit="1" customWidth="1"/>
    <col min="21" max="21" width="14.85546875" style="169" customWidth="1"/>
    <col min="22" max="27" width="9.140625" style="169" customWidth="1"/>
    <col min="28" max="16384" width="9.140625" style="169"/>
  </cols>
  <sheetData>
    <row r="1" spans="1:22" x14ac:dyDescent="0.2">
      <c r="A1" s="172" t="s">
        <v>1477</v>
      </c>
      <c r="B1" s="172"/>
      <c r="C1" s="172"/>
      <c r="D1" s="172"/>
      <c r="E1" s="172"/>
      <c r="F1" s="172"/>
      <c r="G1" s="172"/>
      <c r="H1" s="172"/>
      <c r="I1" s="172"/>
      <c r="J1" s="172"/>
      <c r="K1" s="172"/>
      <c r="L1" s="172"/>
      <c r="M1" s="172"/>
      <c r="N1" s="172"/>
      <c r="O1" s="172"/>
      <c r="P1" s="172"/>
      <c r="Q1" s="172"/>
      <c r="R1" s="172"/>
      <c r="S1" s="172"/>
      <c r="T1" s="172"/>
    </row>
    <row r="2" spans="1:22" ht="13.5" thickBot="1" x14ac:dyDescent="0.25">
      <c r="A2" s="173"/>
      <c r="B2" s="173"/>
      <c r="C2" s="173"/>
      <c r="D2" s="173"/>
      <c r="E2" s="173"/>
      <c r="F2" s="173"/>
      <c r="G2" s="173"/>
      <c r="H2" s="173"/>
      <c r="I2" s="173"/>
      <c r="J2" s="173"/>
      <c r="K2" s="173"/>
      <c r="L2" s="173"/>
      <c r="M2" s="173"/>
      <c r="N2" s="173"/>
      <c r="O2" s="173"/>
      <c r="P2" s="173"/>
      <c r="Q2" s="173"/>
      <c r="R2" s="173"/>
      <c r="S2" s="173"/>
      <c r="T2" s="167" t="s">
        <v>103</v>
      </c>
      <c r="V2" s="316"/>
    </row>
    <row r="3" spans="1:22" ht="23.65" customHeight="1" thickTop="1" x14ac:dyDescent="0.2">
      <c r="A3" s="1339" t="s">
        <v>1472</v>
      </c>
      <c r="B3" s="300"/>
      <c r="C3" s="301"/>
      <c r="D3" s="1361" t="s">
        <v>532</v>
      </c>
      <c r="E3" s="1362"/>
      <c r="F3" s="1362"/>
      <c r="G3" s="1362"/>
      <c r="H3" s="1362"/>
      <c r="I3" s="1362"/>
      <c r="J3" s="1362"/>
      <c r="K3" s="1362"/>
      <c r="L3" s="1362"/>
      <c r="M3" s="1369" t="s">
        <v>533</v>
      </c>
      <c r="N3" s="1370"/>
      <c r="O3" s="1370"/>
      <c r="P3" s="1370"/>
      <c r="Q3" s="1370"/>
      <c r="R3" s="1370"/>
      <c r="S3" s="1370"/>
      <c r="T3" s="1370"/>
    </row>
    <row r="4" spans="1:22" ht="12.4" customHeight="1" x14ac:dyDescent="0.2">
      <c r="A4" s="1339"/>
      <c r="B4" s="175"/>
      <c r="C4" s="175"/>
      <c r="D4" s="1363" t="s">
        <v>212</v>
      </c>
      <c r="E4" s="1361" t="s">
        <v>213</v>
      </c>
      <c r="F4" s="1362"/>
      <c r="G4" s="1362"/>
      <c r="H4" s="1362"/>
      <c r="I4" s="1362"/>
      <c r="J4" s="1362"/>
      <c r="K4" s="1362"/>
      <c r="L4" s="1363" t="s">
        <v>254</v>
      </c>
      <c r="M4" s="1361"/>
      <c r="N4" s="1362"/>
      <c r="O4" s="1362"/>
      <c r="P4" s="1362"/>
      <c r="Q4" s="1362"/>
      <c r="R4" s="1362"/>
      <c r="S4" s="1362"/>
      <c r="T4" s="1362"/>
    </row>
    <row r="5" spans="1:22" ht="54" customHeight="1" x14ac:dyDescent="0.2">
      <c r="A5" s="1368"/>
      <c r="B5" s="290" t="s">
        <v>514</v>
      </c>
      <c r="C5" s="299" t="s">
        <v>534</v>
      </c>
      <c r="D5" s="1364"/>
      <c r="E5" s="299" t="s">
        <v>535</v>
      </c>
      <c r="F5" s="299" t="s">
        <v>536</v>
      </c>
      <c r="G5" s="299" t="s">
        <v>537</v>
      </c>
      <c r="H5" s="299" t="s">
        <v>538</v>
      </c>
      <c r="I5" s="299" t="s">
        <v>539</v>
      </c>
      <c r="J5" s="299" t="s">
        <v>540</v>
      </c>
      <c r="K5" s="299" t="s">
        <v>253</v>
      </c>
      <c r="L5" s="1364"/>
      <c r="M5" s="299" t="s">
        <v>265</v>
      </c>
      <c r="N5" s="299" t="s">
        <v>214</v>
      </c>
      <c r="O5" s="299" t="s">
        <v>215</v>
      </c>
      <c r="P5" s="299" t="s">
        <v>250</v>
      </c>
      <c r="Q5" s="299" t="s">
        <v>251</v>
      </c>
      <c r="R5" s="299" t="s">
        <v>521</v>
      </c>
      <c r="S5" s="299" t="s">
        <v>183</v>
      </c>
      <c r="T5" s="299" t="s">
        <v>253</v>
      </c>
    </row>
    <row r="6" spans="1:22" x14ac:dyDescent="0.2">
      <c r="A6" s="176" t="s">
        <v>541</v>
      </c>
      <c r="B6" s="170"/>
      <c r="C6" s="170"/>
      <c r="D6" s="170"/>
      <c r="E6" s="170"/>
      <c r="F6" s="170"/>
      <c r="G6" s="170"/>
      <c r="H6" s="170"/>
      <c r="I6" s="170"/>
      <c r="J6" s="170"/>
      <c r="K6" s="170"/>
      <c r="L6" s="170"/>
      <c r="M6" s="170"/>
      <c r="N6" s="170"/>
      <c r="O6" s="170"/>
      <c r="P6" s="170"/>
      <c r="Q6" s="170"/>
      <c r="R6" s="170"/>
      <c r="S6" s="170"/>
      <c r="T6" s="170"/>
    </row>
    <row r="7" spans="1:22" x14ac:dyDescent="0.2">
      <c r="A7" s="817" t="s">
        <v>165</v>
      </c>
      <c r="B7" s="818"/>
      <c r="C7" s="818"/>
      <c r="D7" s="640">
        <f>SUM(D8:D11)</f>
        <v>0</v>
      </c>
      <c r="E7" s="640">
        <f>SUM(E8:E11)</f>
        <v>0</v>
      </c>
      <c r="F7" s="640">
        <f>SUM(F8:F11)</f>
        <v>0</v>
      </c>
      <c r="G7" s="640">
        <f>SUM(G8:G11)</f>
        <v>0</v>
      </c>
      <c r="H7" s="640">
        <f>SUM(H8:H11)</f>
        <v>0</v>
      </c>
      <c r="I7" s="640">
        <f t="shared" ref="I7:R7" si="0">SUM(I8:I11)</f>
        <v>0</v>
      </c>
      <c r="J7" s="640">
        <f t="shared" si="0"/>
        <v>0</v>
      </c>
      <c r="K7" s="640">
        <f>SUM(K8:K11)</f>
        <v>0</v>
      </c>
      <c r="L7" s="640">
        <f t="shared" si="0"/>
        <v>0</v>
      </c>
      <c r="M7" s="640">
        <f>SUM(M8:M11)</f>
        <v>0</v>
      </c>
      <c r="N7" s="640">
        <f t="shared" si="0"/>
        <v>0</v>
      </c>
      <c r="O7" s="640">
        <f t="shared" si="0"/>
        <v>0</v>
      </c>
      <c r="P7" s="640">
        <f t="shared" si="0"/>
        <v>0</v>
      </c>
      <c r="Q7" s="640">
        <f t="shared" si="0"/>
        <v>0</v>
      </c>
      <c r="R7" s="640">
        <f t="shared" si="0"/>
        <v>0</v>
      </c>
      <c r="S7" s="640">
        <f>SUM(S8:S11)</f>
        <v>0</v>
      </c>
      <c r="T7" s="640">
        <f>SUM(T8:T11)</f>
        <v>0</v>
      </c>
    </row>
    <row r="8" spans="1:22" x14ac:dyDescent="0.2">
      <c r="A8" s="819" t="s">
        <v>516</v>
      </c>
      <c r="B8" s="818"/>
      <c r="C8" s="818"/>
      <c r="D8" s="820"/>
      <c r="E8" s="820"/>
      <c r="F8" s="820"/>
      <c r="G8" s="820"/>
      <c r="H8" s="820"/>
      <c r="I8" s="820"/>
      <c r="J8" s="820"/>
      <c r="K8" s="640">
        <f>SUM(E8:J8)</f>
        <v>0</v>
      </c>
      <c r="L8" s="810"/>
      <c r="M8" s="820"/>
      <c r="N8" s="820"/>
      <c r="O8" s="820"/>
      <c r="P8" s="820"/>
      <c r="Q8" s="820"/>
      <c r="R8" s="820"/>
      <c r="S8" s="820"/>
      <c r="T8" s="640">
        <f>SUM(M8:S8)</f>
        <v>0</v>
      </c>
    </row>
    <row r="9" spans="1:22" x14ac:dyDescent="0.2">
      <c r="A9" s="819" t="s">
        <v>248</v>
      </c>
      <c r="B9" s="818"/>
      <c r="C9" s="818"/>
      <c r="D9" s="810"/>
      <c r="E9" s="810"/>
      <c r="F9" s="810"/>
      <c r="G9" s="810"/>
      <c r="H9" s="810"/>
      <c r="I9" s="810"/>
      <c r="J9" s="810"/>
      <c r="K9" s="810"/>
      <c r="L9" s="820"/>
      <c r="M9" s="821"/>
      <c r="N9" s="821"/>
      <c r="O9" s="821"/>
      <c r="P9" s="821"/>
      <c r="Q9" s="821"/>
      <c r="R9" s="821"/>
      <c r="S9" s="821"/>
      <c r="T9" s="822"/>
    </row>
    <row r="10" spans="1:22" x14ac:dyDescent="0.2">
      <c r="A10" s="819" t="s">
        <v>517</v>
      </c>
      <c r="B10" s="818"/>
      <c r="C10" s="818"/>
      <c r="D10" s="810"/>
      <c r="E10" s="810"/>
      <c r="F10" s="810"/>
      <c r="G10" s="810"/>
      <c r="H10" s="810"/>
      <c r="I10" s="810"/>
      <c r="J10" s="810"/>
      <c r="K10" s="810"/>
      <c r="L10" s="810"/>
      <c r="M10" s="821"/>
      <c r="N10" s="821"/>
      <c r="O10" s="821"/>
      <c r="P10" s="821"/>
      <c r="Q10" s="821"/>
      <c r="R10" s="821"/>
      <c r="S10" s="820"/>
      <c r="T10" s="640">
        <f>SUM(M10:S10)</f>
        <v>0</v>
      </c>
    </row>
    <row r="11" spans="1:22" x14ac:dyDescent="0.2">
      <c r="A11" s="817" t="s">
        <v>1473</v>
      </c>
      <c r="B11" s="818"/>
      <c r="C11" s="818"/>
      <c r="D11" s="640">
        <f t="shared" ref="D11:T11" si="1">SUMIFS(D401:D4983,$B$401:$B$4983,"Cash and Balances",$C$401:$C$4983, "All Currency")</f>
        <v>0</v>
      </c>
      <c r="E11" s="640">
        <f t="shared" si="1"/>
        <v>0</v>
      </c>
      <c r="F11" s="640">
        <f t="shared" si="1"/>
        <v>0</v>
      </c>
      <c r="G11" s="640">
        <f t="shared" si="1"/>
        <v>0</v>
      </c>
      <c r="H11" s="640">
        <f t="shared" si="1"/>
        <v>0</v>
      </c>
      <c r="I11" s="640">
        <f t="shared" si="1"/>
        <v>0</v>
      </c>
      <c r="J11" s="640">
        <f t="shared" si="1"/>
        <v>0</v>
      </c>
      <c r="K11" s="640">
        <f t="shared" si="1"/>
        <v>0</v>
      </c>
      <c r="L11" s="640">
        <f t="shared" si="1"/>
        <v>0</v>
      </c>
      <c r="M11" s="640">
        <f t="shared" si="1"/>
        <v>0</v>
      </c>
      <c r="N11" s="640">
        <f t="shared" si="1"/>
        <v>0</v>
      </c>
      <c r="O11" s="640">
        <f t="shared" si="1"/>
        <v>0</v>
      </c>
      <c r="P11" s="640">
        <f t="shared" si="1"/>
        <v>0</v>
      </c>
      <c r="Q11" s="640">
        <f t="shared" si="1"/>
        <v>0</v>
      </c>
      <c r="R11" s="640">
        <f t="shared" si="1"/>
        <v>0</v>
      </c>
      <c r="S11" s="640">
        <f t="shared" si="1"/>
        <v>0</v>
      </c>
      <c r="T11" s="640">
        <f t="shared" si="1"/>
        <v>0</v>
      </c>
    </row>
    <row r="12" spans="1:22" x14ac:dyDescent="0.2">
      <c r="A12" s="1354"/>
      <c r="B12" s="1355"/>
      <c r="C12" s="1355"/>
      <c r="D12" s="1355"/>
      <c r="E12" s="1355"/>
      <c r="F12" s="1355"/>
      <c r="G12" s="1355"/>
      <c r="H12" s="1355"/>
      <c r="I12" s="1355"/>
      <c r="J12" s="1355"/>
      <c r="K12" s="1355"/>
      <c r="L12" s="1355"/>
      <c r="M12" s="1355"/>
      <c r="N12" s="1355"/>
      <c r="O12" s="1355"/>
      <c r="P12" s="1355"/>
      <c r="Q12" s="1355"/>
      <c r="R12" s="1355"/>
      <c r="S12" s="1355"/>
      <c r="T12" s="1356"/>
    </row>
    <row r="13" spans="1:22" ht="24" x14ac:dyDescent="0.2">
      <c r="A13" s="817" t="s">
        <v>106</v>
      </c>
      <c r="B13" s="818"/>
      <c r="C13" s="818"/>
      <c r="D13" s="640">
        <f>SUM(D14:D17)</f>
        <v>0</v>
      </c>
      <c r="E13" s="640">
        <f>SUM(E14:E17)</f>
        <v>0</v>
      </c>
      <c r="F13" s="640">
        <f>SUM(F14:F17)</f>
        <v>0</v>
      </c>
      <c r="G13" s="640">
        <f t="shared" ref="G13" si="2">SUM(G14:G17)</f>
        <v>0</v>
      </c>
      <c r="H13" s="640">
        <f t="shared" ref="H13" si="3">SUM(H14:H17)</f>
        <v>0</v>
      </c>
      <c r="I13" s="640">
        <f t="shared" ref="I13" si="4">SUM(I14:I17)</f>
        <v>0</v>
      </c>
      <c r="J13" s="640">
        <f t="shared" ref="J13" si="5">SUM(J14:J17)</f>
        <v>0</v>
      </c>
      <c r="K13" s="640">
        <f t="shared" ref="K13" si="6">SUM(K14:K17)</f>
        <v>0</v>
      </c>
      <c r="L13" s="640">
        <f t="shared" ref="L13" si="7">SUM(L14:L17)</f>
        <v>0</v>
      </c>
      <c r="M13" s="640">
        <f t="shared" ref="M13" si="8">SUM(M14:M17)</f>
        <v>0</v>
      </c>
      <c r="N13" s="640">
        <f t="shared" ref="N13" si="9">SUM(N14:N17)</f>
        <v>0</v>
      </c>
      <c r="O13" s="640">
        <f t="shared" ref="O13" si="10">SUM(O14:O17)</f>
        <v>0</v>
      </c>
      <c r="P13" s="640">
        <f t="shared" ref="P13" si="11">SUM(P14:P17)</f>
        <v>0</v>
      </c>
      <c r="Q13" s="640">
        <f t="shared" ref="Q13" si="12">SUM(Q14:Q17)</f>
        <v>0</v>
      </c>
      <c r="R13" s="640">
        <f t="shared" ref="R13" si="13">SUM(R14:R17)</f>
        <v>0</v>
      </c>
      <c r="S13" s="640">
        <f t="shared" ref="S13" si="14">SUM(S14:S17)</f>
        <v>0</v>
      </c>
      <c r="T13" s="640">
        <f>SUM(T14:T17)</f>
        <v>0</v>
      </c>
    </row>
    <row r="14" spans="1:22" x14ac:dyDescent="0.2">
      <c r="A14" s="819" t="s">
        <v>516</v>
      </c>
      <c r="B14" s="818"/>
      <c r="C14" s="818"/>
      <c r="D14" s="820"/>
      <c r="E14" s="820"/>
      <c r="F14" s="820"/>
      <c r="G14" s="820"/>
      <c r="H14" s="820"/>
      <c r="I14" s="820"/>
      <c r="J14" s="820"/>
      <c r="K14" s="640">
        <f t="shared" ref="K14" si="15">SUM(E14:J14)</f>
        <v>0</v>
      </c>
      <c r="L14" s="810"/>
      <c r="M14" s="820"/>
      <c r="N14" s="820"/>
      <c r="O14" s="820"/>
      <c r="P14" s="820"/>
      <c r="Q14" s="820"/>
      <c r="R14" s="820"/>
      <c r="S14" s="820"/>
      <c r="T14" s="640">
        <f>SUM(M14:S14)</f>
        <v>0</v>
      </c>
    </row>
    <row r="15" spans="1:22" x14ac:dyDescent="0.2">
      <c r="A15" s="819" t="s">
        <v>248</v>
      </c>
      <c r="B15" s="818"/>
      <c r="C15" s="818"/>
      <c r="D15" s="810"/>
      <c r="E15" s="810"/>
      <c r="F15" s="810"/>
      <c r="G15" s="810"/>
      <c r="H15" s="810"/>
      <c r="I15" s="810"/>
      <c r="J15" s="810"/>
      <c r="K15" s="810"/>
      <c r="L15" s="820"/>
      <c r="M15" s="821"/>
      <c r="N15" s="821"/>
      <c r="O15" s="821"/>
      <c r="P15" s="821"/>
      <c r="Q15" s="821"/>
      <c r="R15" s="821"/>
      <c r="S15" s="821"/>
      <c r="T15" s="822"/>
    </row>
    <row r="16" spans="1:22" x14ac:dyDescent="0.2">
      <c r="A16" s="819" t="s">
        <v>517</v>
      </c>
      <c r="B16" s="818"/>
      <c r="C16" s="818"/>
      <c r="D16" s="810"/>
      <c r="E16" s="810"/>
      <c r="F16" s="810"/>
      <c r="G16" s="810"/>
      <c r="H16" s="810"/>
      <c r="I16" s="810"/>
      <c r="J16" s="810"/>
      <c r="K16" s="810"/>
      <c r="L16" s="810"/>
      <c r="M16" s="821"/>
      <c r="N16" s="821"/>
      <c r="O16" s="821"/>
      <c r="P16" s="821"/>
      <c r="Q16" s="821"/>
      <c r="R16" s="821"/>
      <c r="S16" s="820"/>
      <c r="T16" s="640">
        <f>SUM(M16:S16)</f>
        <v>0</v>
      </c>
    </row>
    <row r="17" spans="1:20" ht="16.5" customHeight="1" x14ac:dyDescent="0.2">
      <c r="A17" s="817" t="s">
        <v>1473</v>
      </c>
      <c r="B17" s="818"/>
      <c r="C17" s="818"/>
      <c r="D17" s="640">
        <f t="shared" ref="D17:T17" si="16">SUMIFS(D401:D4983,$B$401:$B$4983,"Amounts receivable under reverse repurchase agreements",$C$401:$C$4983, "All Currency")</f>
        <v>0</v>
      </c>
      <c r="E17" s="640">
        <f t="shared" si="16"/>
        <v>0</v>
      </c>
      <c r="F17" s="640">
        <f t="shared" si="16"/>
        <v>0</v>
      </c>
      <c r="G17" s="640">
        <f t="shared" si="16"/>
        <v>0</v>
      </c>
      <c r="H17" s="640">
        <f t="shared" si="16"/>
        <v>0</v>
      </c>
      <c r="I17" s="640">
        <f t="shared" si="16"/>
        <v>0</v>
      </c>
      <c r="J17" s="640">
        <f t="shared" si="16"/>
        <v>0</v>
      </c>
      <c r="K17" s="640">
        <f t="shared" si="16"/>
        <v>0</v>
      </c>
      <c r="L17" s="640">
        <f t="shared" si="16"/>
        <v>0</v>
      </c>
      <c r="M17" s="640">
        <f t="shared" si="16"/>
        <v>0</v>
      </c>
      <c r="N17" s="640">
        <f t="shared" si="16"/>
        <v>0</v>
      </c>
      <c r="O17" s="640">
        <f t="shared" si="16"/>
        <v>0</v>
      </c>
      <c r="P17" s="640">
        <f t="shared" si="16"/>
        <v>0</v>
      </c>
      <c r="Q17" s="640">
        <f t="shared" si="16"/>
        <v>0</v>
      </c>
      <c r="R17" s="640">
        <f t="shared" si="16"/>
        <v>0</v>
      </c>
      <c r="S17" s="640">
        <f t="shared" si="16"/>
        <v>0</v>
      </c>
      <c r="T17" s="640">
        <f t="shared" si="16"/>
        <v>0</v>
      </c>
    </row>
    <row r="18" spans="1:20" ht="16.5" customHeight="1" x14ac:dyDescent="0.2">
      <c r="A18" s="1354"/>
      <c r="B18" s="1355"/>
      <c r="C18" s="1355"/>
      <c r="D18" s="1355"/>
      <c r="E18" s="1355"/>
      <c r="F18" s="1355"/>
      <c r="G18" s="1355"/>
      <c r="H18" s="1355"/>
      <c r="I18" s="1355"/>
      <c r="J18" s="1355"/>
      <c r="K18" s="1355"/>
      <c r="L18" s="1355"/>
      <c r="M18" s="1355"/>
      <c r="N18" s="1355"/>
      <c r="O18" s="1355"/>
      <c r="P18" s="1355"/>
      <c r="Q18" s="1355"/>
      <c r="R18" s="1355"/>
      <c r="S18" s="1355"/>
      <c r="T18" s="1356"/>
    </row>
    <row r="19" spans="1:20" x14ac:dyDescent="0.2">
      <c r="A19" s="817" t="s">
        <v>107</v>
      </c>
      <c r="B19" s="818"/>
      <c r="C19" s="818"/>
      <c r="D19" s="640">
        <f>SUM(D20:D23)</f>
        <v>0</v>
      </c>
      <c r="E19" s="640">
        <f t="shared" ref="E19" si="17">SUM(E20:E23)</f>
        <v>0</v>
      </c>
      <c r="F19" s="640">
        <f t="shared" ref="F19" si="18">SUM(F20:F23)</f>
        <v>0</v>
      </c>
      <c r="G19" s="640">
        <f t="shared" ref="G19" si="19">SUM(G20:G23)</f>
        <v>0</v>
      </c>
      <c r="H19" s="640">
        <f t="shared" ref="H19" si="20">SUM(H20:H23)</f>
        <v>0</v>
      </c>
      <c r="I19" s="640">
        <f t="shared" ref="I19" si="21">SUM(I20:I23)</f>
        <v>0</v>
      </c>
      <c r="J19" s="640">
        <f t="shared" ref="J19" si="22">SUM(J20:J23)</f>
        <v>0</v>
      </c>
      <c r="K19" s="640">
        <f t="shared" ref="K19" si="23">SUM(K20:K23)</f>
        <v>0</v>
      </c>
      <c r="L19" s="640">
        <f t="shared" ref="L19" si="24">SUM(L20:L23)</f>
        <v>0</v>
      </c>
      <c r="M19" s="640">
        <f t="shared" ref="M19" si="25">SUM(M20:M23)</f>
        <v>0</v>
      </c>
      <c r="N19" s="640">
        <f t="shared" ref="N19" si="26">SUM(N20:N23)</f>
        <v>0</v>
      </c>
      <c r="O19" s="640">
        <f t="shared" ref="O19" si="27">SUM(O20:O23)</f>
        <v>0</v>
      </c>
      <c r="P19" s="640">
        <f t="shared" ref="P19" si="28">SUM(P20:P23)</f>
        <v>0</v>
      </c>
      <c r="Q19" s="640">
        <f t="shared" ref="Q19" si="29">SUM(Q20:Q23)</f>
        <v>0</v>
      </c>
      <c r="R19" s="640">
        <f t="shared" ref="R19" si="30">SUM(R20:R23)</f>
        <v>0</v>
      </c>
      <c r="S19" s="640">
        <f t="shared" ref="S19" si="31">SUM(S20:S23)</f>
        <v>0</v>
      </c>
      <c r="T19" s="640">
        <f t="shared" ref="T19" si="32">SUM(T20:T23)</f>
        <v>0</v>
      </c>
    </row>
    <row r="20" spans="1:20" x14ac:dyDescent="0.2">
      <c r="A20" s="819" t="s">
        <v>516</v>
      </c>
      <c r="B20" s="818"/>
      <c r="C20" s="818"/>
      <c r="D20" s="820"/>
      <c r="E20" s="820"/>
      <c r="F20" s="820"/>
      <c r="G20" s="820"/>
      <c r="H20" s="820"/>
      <c r="I20" s="820"/>
      <c r="J20" s="820"/>
      <c r="K20" s="640">
        <f t="shared" ref="K20" si="33">SUM(E20:J20)</f>
        <v>0</v>
      </c>
      <c r="L20" s="810"/>
      <c r="M20" s="820"/>
      <c r="N20" s="820"/>
      <c r="O20" s="820"/>
      <c r="P20" s="820"/>
      <c r="Q20" s="820"/>
      <c r="R20" s="820"/>
      <c r="S20" s="820"/>
      <c r="T20" s="640">
        <f>SUM(M20:S20)</f>
        <v>0</v>
      </c>
    </row>
    <row r="21" spans="1:20" x14ac:dyDescent="0.2">
      <c r="A21" s="819" t="s">
        <v>248</v>
      </c>
      <c r="B21" s="818"/>
      <c r="C21" s="818"/>
      <c r="D21" s="810"/>
      <c r="E21" s="810"/>
      <c r="F21" s="810"/>
      <c r="G21" s="810"/>
      <c r="H21" s="810"/>
      <c r="I21" s="810"/>
      <c r="J21" s="810"/>
      <c r="K21" s="810"/>
      <c r="L21" s="820"/>
      <c r="M21" s="821"/>
      <c r="N21" s="821"/>
      <c r="O21" s="821"/>
      <c r="P21" s="821"/>
      <c r="Q21" s="821"/>
      <c r="R21" s="821"/>
      <c r="S21" s="821"/>
      <c r="T21" s="822"/>
    </row>
    <row r="22" spans="1:20" x14ac:dyDescent="0.2">
      <c r="A22" s="819" t="s">
        <v>517</v>
      </c>
      <c r="B22" s="818"/>
      <c r="C22" s="818"/>
      <c r="D22" s="810"/>
      <c r="E22" s="810"/>
      <c r="F22" s="810"/>
      <c r="G22" s="810"/>
      <c r="H22" s="810"/>
      <c r="I22" s="810"/>
      <c r="J22" s="810"/>
      <c r="K22" s="810"/>
      <c r="L22" s="810"/>
      <c r="M22" s="821"/>
      <c r="N22" s="821"/>
      <c r="O22" s="821"/>
      <c r="P22" s="821"/>
      <c r="Q22" s="821"/>
      <c r="R22" s="821"/>
      <c r="S22" s="820"/>
      <c r="T22" s="640">
        <f>SUM(M22:S22)</f>
        <v>0</v>
      </c>
    </row>
    <row r="23" spans="1:20" x14ac:dyDescent="0.2">
      <c r="A23" s="817" t="s">
        <v>1473</v>
      </c>
      <c r="B23" s="818"/>
      <c r="C23" s="818"/>
      <c r="D23" s="640">
        <f t="shared" ref="D23:T23" si="34">SUMIFS(D401:D4983,$B$401:$B$4983,"Positive fair values for financial derivatives",$C$401:$C$4983, "All Currency")</f>
        <v>0</v>
      </c>
      <c r="E23" s="640">
        <f t="shared" si="34"/>
        <v>0</v>
      </c>
      <c r="F23" s="640">
        <f t="shared" si="34"/>
        <v>0</v>
      </c>
      <c r="G23" s="640">
        <f t="shared" si="34"/>
        <v>0</v>
      </c>
      <c r="H23" s="640">
        <f t="shared" si="34"/>
        <v>0</v>
      </c>
      <c r="I23" s="640">
        <f t="shared" si="34"/>
        <v>0</v>
      </c>
      <c r="J23" s="640">
        <f t="shared" si="34"/>
        <v>0</v>
      </c>
      <c r="K23" s="640">
        <f t="shared" si="34"/>
        <v>0</v>
      </c>
      <c r="L23" s="640">
        <f t="shared" si="34"/>
        <v>0</v>
      </c>
      <c r="M23" s="640">
        <f t="shared" si="34"/>
        <v>0</v>
      </c>
      <c r="N23" s="640">
        <f t="shared" si="34"/>
        <v>0</v>
      </c>
      <c r="O23" s="640">
        <f t="shared" si="34"/>
        <v>0</v>
      </c>
      <c r="P23" s="640">
        <f t="shared" si="34"/>
        <v>0</v>
      </c>
      <c r="Q23" s="640">
        <f t="shared" si="34"/>
        <v>0</v>
      </c>
      <c r="R23" s="640">
        <f t="shared" si="34"/>
        <v>0</v>
      </c>
      <c r="S23" s="640">
        <f t="shared" si="34"/>
        <v>0</v>
      </c>
      <c r="T23" s="640">
        <f t="shared" si="34"/>
        <v>0</v>
      </c>
    </row>
    <row r="24" spans="1:20" x14ac:dyDescent="0.2">
      <c r="A24" s="1354"/>
      <c r="B24" s="1355"/>
      <c r="C24" s="1355"/>
      <c r="D24" s="1355"/>
      <c r="E24" s="1355"/>
      <c r="F24" s="1355"/>
      <c r="G24" s="1355"/>
      <c r="H24" s="1355"/>
      <c r="I24" s="1355"/>
      <c r="J24" s="1355"/>
      <c r="K24" s="1355"/>
      <c r="L24" s="1355"/>
      <c r="M24" s="1355"/>
      <c r="N24" s="1355"/>
      <c r="O24" s="1355"/>
      <c r="P24" s="1355"/>
      <c r="Q24" s="1355"/>
      <c r="R24" s="1355"/>
      <c r="S24" s="1355"/>
      <c r="T24" s="1356"/>
    </row>
    <row r="25" spans="1:20" x14ac:dyDescent="0.2">
      <c r="A25" s="817" t="s">
        <v>111</v>
      </c>
      <c r="B25" s="818"/>
      <c r="C25" s="818"/>
      <c r="D25" s="640">
        <f>SUM(D26:D29)</f>
        <v>0</v>
      </c>
      <c r="E25" s="640">
        <f t="shared" ref="E25" si="35">SUM(E26:E29)</f>
        <v>0</v>
      </c>
      <c r="F25" s="640">
        <f t="shared" ref="F25" si="36">SUM(F26:F29)</f>
        <v>0</v>
      </c>
      <c r="G25" s="640">
        <f t="shared" ref="G25" si="37">SUM(G26:G29)</f>
        <v>0</v>
      </c>
      <c r="H25" s="640">
        <f t="shared" ref="H25" si="38">SUM(H26:H29)</f>
        <v>0</v>
      </c>
      <c r="I25" s="640">
        <f t="shared" ref="I25" si="39">SUM(I26:I29)</f>
        <v>0</v>
      </c>
      <c r="J25" s="640">
        <f t="shared" ref="J25" si="40">SUM(J26:J29)</f>
        <v>0</v>
      </c>
      <c r="K25" s="640">
        <f t="shared" ref="K25" si="41">SUM(K26:K29)</f>
        <v>0</v>
      </c>
      <c r="L25" s="640">
        <f t="shared" ref="L25" si="42">SUM(L26:L29)</f>
        <v>0</v>
      </c>
      <c r="M25" s="640">
        <f t="shared" ref="M25" si="43">SUM(M26:M29)</f>
        <v>0</v>
      </c>
      <c r="N25" s="640">
        <f t="shared" ref="N25" si="44">SUM(N26:N29)</f>
        <v>0</v>
      </c>
      <c r="O25" s="640">
        <f t="shared" ref="O25" si="45">SUM(O26:O29)</f>
        <v>0</v>
      </c>
      <c r="P25" s="640">
        <f t="shared" ref="P25" si="46">SUM(P26:P29)</f>
        <v>0</v>
      </c>
      <c r="Q25" s="640">
        <f>SUM(Q26:Q29)</f>
        <v>0</v>
      </c>
      <c r="R25" s="640">
        <f t="shared" ref="R25" si="47">SUM(R26:R29)</f>
        <v>0</v>
      </c>
      <c r="S25" s="640">
        <f>SUM(S26:S29)</f>
        <v>0</v>
      </c>
      <c r="T25" s="640">
        <f t="shared" ref="T25" si="48">SUM(T26:T29)</f>
        <v>0</v>
      </c>
    </row>
    <row r="26" spans="1:20" x14ac:dyDescent="0.2">
      <c r="A26" s="819" t="s">
        <v>516</v>
      </c>
      <c r="B26" s="818"/>
      <c r="C26" s="818"/>
      <c r="D26" s="820"/>
      <c r="E26" s="820"/>
      <c r="F26" s="820"/>
      <c r="G26" s="820"/>
      <c r="H26" s="820"/>
      <c r="I26" s="820"/>
      <c r="J26" s="820"/>
      <c r="K26" s="640">
        <f t="shared" ref="K26" si="49">SUM(E26:J26)</f>
        <v>0</v>
      </c>
      <c r="L26" s="810"/>
      <c r="M26" s="820"/>
      <c r="N26" s="820"/>
      <c r="O26" s="820"/>
      <c r="P26" s="820"/>
      <c r="Q26" s="820"/>
      <c r="R26" s="820"/>
      <c r="S26" s="820"/>
      <c r="T26" s="640">
        <f>SUM(M26:S26)</f>
        <v>0</v>
      </c>
    </row>
    <row r="27" spans="1:20" x14ac:dyDescent="0.2">
      <c r="A27" s="819" t="s">
        <v>248</v>
      </c>
      <c r="B27" s="818"/>
      <c r="C27" s="818"/>
      <c r="D27" s="810"/>
      <c r="E27" s="810"/>
      <c r="F27" s="810"/>
      <c r="G27" s="810"/>
      <c r="H27" s="810"/>
      <c r="I27" s="810"/>
      <c r="J27" s="810"/>
      <c r="K27" s="810"/>
      <c r="L27" s="820"/>
      <c r="M27" s="821"/>
      <c r="N27" s="821"/>
      <c r="O27" s="821"/>
      <c r="P27" s="821"/>
      <c r="Q27" s="821"/>
      <c r="R27" s="821"/>
      <c r="S27" s="821"/>
      <c r="T27" s="822"/>
    </row>
    <row r="28" spans="1:20" x14ac:dyDescent="0.2">
      <c r="A28" s="819" t="s">
        <v>517</v>
      </c>
      <c r="B28" s="818"/>
      <c r="C28" s="818"/>
      <c r="D28" s="810"/>
      <c r="E28" s="810"/>
      <c r="F28" s="810"/>
      <c r="G28" s="810"/>
      <c r="H28" s="810"/>
      <c r="I28" s="810"/>
      <c r="J28" s="810"/>
      <c r="K28" s="810"/>
      <c r="L28" s="810"/>
      <c r="M28" s="821"/>
      <c r="N28" s="821"/>
      <c r="O28" s="821"/>
      <c r="P28" s="821"/>
      <c r="Q28" s="821"/>
      <c r="R28" s="821"/>
      <c r="S28" s="820"/>
      <c r="T28" s="640">
        <f>SUM(M28:S28)</f>
        <v>0</v>
      </c>
    </row>
    <row r="29" spans="1:20" x14ac:dyDescent="0.2">
      <c r="A29" s="817" t="s">
        <v>1473</v>
      </c>
      <c r="B29" s="818"/>
      <c r="C29" s="818"/>
      <c r="D29" s="640">
        <f t="shared" ref="D29:T29" si="50">SUMIFS(D401:D4983,$B$401:$B$4983,"Loans and advances",$C$401:$C$4983, "All Currency")</f>
        <v>0</v>
      </c>
      <c r="E29" s="640">
        <f t="shared" si="50"/>
        <v>0</v>
      </c>
      <c r="F29" s="640">
        <f t="shared" si="50"/>
        <v>0</v>
      </c>
      <c r="G29" s="640">
        <f t="shared" si="50"/>
        <v>0</v>
      </c>
      <c r="H29" s="640">
        <f t="shared" si="50"/>
        <v>0</v>
      </c>
      <c r="I29" s="640">
        <f t="shared" si="50"/>
        <v>0</v>
      </c>
      <c r="J29" s="640">
        <f t="shared" si="50"/>
        <v>0</v>
      </c>
      <c r="K29" s="640">
        <f t="shared" si="50"/>
        <v>0</v>
      </c>
      <c r="L29" s="640">
        <f t="shared" si="50"/>
        <v>0</v>
      </c>
      <c r="M29" s="640">
        <f t="shared" si="50"/>
        <v>0</v>
      </c>
      <c r="N29" s="640">
        <f t="shared" si="50"/>
        <v>0</v>
      </c>
      <c r="O29" s="640">
        <f t="shared" si="50"/>
        <v>0</v>
      </c>
      <c r="P29" s="640">
        <f t="shared" si="50"/>
        <v>0</v>
      </c>
      <c r="Q29" s="640">
        <f t="shared" si="50"/>
        <v>0</v>
      </c>
      <c r="R29" s="640">
        <f t="shared" si="50"/>
        <v>0</v>
      </c>
      <c r="S29" s="640">
        <f t="shared" si="50"/>
        <v>0</v>
      </c>
      <c r="T29" s="640">
        <f t="shared" si="50"/>
        <v>0</v>
      </c>
    </row>
    <row r="30" spans="1:20" x14ac:dyDescent="0.2">
      <c r="A30" s="1354"/>
      <c r="B30" s="1355"/>
      <c r="C30" s="1355"/>
      <c r="D30" s="1355"/>
      <c r="E30" s="1355"/>
      <c r="F30" s="1355"/>
      <c r="G30" s="1355"/>
      <c r="H30" s="1355"/>
      <c r="I30" s="1355"/>
      <c r="J30" s="1355"/>
      <c r="K30" s="1355"/>
      <c r="L30" s="1355"/>
      <c r="M30" s="1355"/>
      <c r="N30" s="1355"/>
      <c r="O30" s="1355"/>
      <c r="P30" s="1355"/>
      <c r="Q30" s="1355"/>
      <c r="R30" s="1355"/>
      <c r="S30" s="1355"/>
      <c r="T30" s="1356"/>
    </row>
    <row r="31" spans="1:20" x14ac:dyDescent="0.2">
      <c r="A31" s="817" t="s">
        <v>112</v>
      </c>
      <c r="B31" s="818"/>
      <c r="C31" s="818"/>
      <c r="D31" s="640">
        <f>SUM(D32:D35)</f>
        <v>0</v>
      </c>
      <c r="E31" s="640">
        <f t="shared" ref="E31" si="51">SUM(E32:E35)</f>
        <v>0</v>
      </c>
      <c r="F31" s="640">
        <f t="shared" ref="F31" si="52">SUM(F32:F35)</f>
        <v>0</v>
      </c>
      <c r="G31" s="640">
        <f t="shared" ref="G31" si="53">SUM(G32:G35)</f>
        <v>0</v>
      </c>
      <c r="H31" s="640">
        <f t="shared" ref="H31" si="54">SUM(H32:H35)</f>
        <v>0</v>
      </c>
      <c r="I31" s="640">
        <f t="shared" ref="I31" si="55">SUM(I32:I35)</f>
        <v>0</v>
      </c>
      <c r="J31" s="640">
        <f t="shared" ref="J31" si="56">SUM(J32:J35)</f>
        <v>0</v>
      </c>
      <c r="K31" s="640">
        <f t="shared" ref="K31" si="57">SUM(K32:K35)</f>
        <v>0</v>
      </c>
      <c r="L31" s="640">
        <f t="shared" ref="L31" si="58">SUM(L32:L35)</f>
        <v>0</v>
      </c>
      <c r="M31" s="640">
        <f t="shared" ref="M31" si="59">SUM(M32:M35)</f>
        <v>0</v>
      </c>
      <c r="N31" s="640">
        <f t="shared" ref="N31" si="60">SUM(N32:N35)</f>
        <v>0</v>
      </c>
      <c r="O31" s="640">
        <f t="shared" ref="O31" si="61">SUM(O32:O35)</f>
        <v>0</v>
      </c>
      <c r="P31" s="640">
        <f t="shared" ref="P31" si="62">SUM(P32:P35)</f>
        <v>0</v>
      </c>
      <c r="Q31" s="640">
        <f t="shared" ref="Q31" si="63">SUM(Q32:Q35)</f>
        <v>0</v>
      </c>
      <c r="R31" s="640">
        <f t="shared" ref="R31" si="64">SUM(R32:R35)</f>
        <v>0</v>
      </c>
      <c r="S31" s="640">
        <f t="shared" ref="S31" si="65">SUM(S32:S35)</f>
        <v>0</v>
      </c>
      <c r="T31" s="640">
        <f t="shared" ref="T31" si="66">SUM(T32:T35)</f>
        <v>0</v>
      </c>
    </row>
    <row r="32" spans="1:20" x14ac:dyDescent="0.2">
      <c r="A32" s="819" t="s">
        <v>516</v>
      </c>
      <c r="B32" s="818"/>
      <c r="C32" s="818"/>
      <c r="D32" s="820"/>
      <c r="E32" s="820"/>
      <c r="F32" s="820"/>
      <c r="G32" s="820"/>
      <c r="H32" s="820"/>
      <c r="I32" s="820"/>
      <c r="J32" s="820"/>
      <c r="K32" s="640">
        <f t="shared" ref="K32" si="67">SUM(E32:J32)</f>
        <v>0</v>
      </c>
      <c r="L32" s="810"/>
      <c r="M32" s="820"/>
      <c r="N32" s="820"/>
      <c r="O32" s="820"/>
      <c r="P32" s="820"/>
      <c r="Q32" s="820"/>
      <c r="R32" s="820"/>
      <c r="S32" s="820"/>
      <c r="T32" s="640">
        <f>SUM(M32:S32)</f>
        <v>0</v>
      </c>
    </row>
    <row r="33" spans="1:20" x14ac:dyDescent="0.2">
      <c r="A33" s="819" t="s">
        <v>248</v>
      </c>
      <c r="B33" s="818"/>
      <c r="C33" s="818"/>
      <c r="D33" s="810"/>
      <c r="E33" s="810"/>
      <c r="F33" s="810"/>
      <c r="G33" s="810"/>
      <c r="H33" s="810"/>
      <c r="I33" s="810"/>
      <c r="J33" s="810"/>
      <c r="K33" s="810"/>
      <c r="L33" s="820"/>
      <c r="M33" s="821"/>
      <c r="N33" s="821"/>
      <c r="O33" s="821"/>
      <c r="P33" s="821"/>
      <c r="Q33" s="821"/>
      <c r="R33" s="821"/>
      <c r="S33" s="821"/>
      <c r="T33" s="822"/>
    </row>
    <row r="34" spans="1:20" x14ac:dyDescent="0.2">
      <c r="A34" s="819" t="s">
        <v>517</v>
      </c>
      <c r="B34" s="818"/>
      <c r="C34" s="818"/>
      <c r="D34" s="810"/>
      <c r="E34" s="810"/>
      <c r="F34" s="810"/>
      <c r="G34" s="810"/>
      <c r="H34" s="810"/>
      <c r="I34" s="810"/>
      <c r="J34" s="810"/>
      <c r="K34" s="810"/>
      <c r="L34" s="810"/>
      <c r="M34" s="821"/>
      <c r="N34" s="821"/>
      <c r="O34" s="821"/>
      <c r="P34" s="821"/>
      <c r="Q34" s="821"/>
      <c r="R34" s="821"/>
      <c r="S34" s="820"/>
      <c r="T34" s="640">
        <f>SUM(M34:S34)</f>
        <v>0</v>
      </c>
    </row>
    <row r="35" spans="1:20" x14ac:dyDescent="0.2">
      <c r="A35" s="817" t="s">
        <v>1473</v>
      </c>
      <c r="B35" s="818"/>
      <c r="C35" s="818"/>
      <c r="D35" s="640">
        <f t="shared" ref="D35:T35" si="68">SUMIFS(D401:D4983,$B$401:$B$4983,"Bills discounted or purchased",$C$401:$C$4983, "All Currency")</f>
        <v>0</v>
      </c>
      <c r="E35" s="640">
        <f t="shared" si="68"/>
        <v>0</v>
      </c>
      <c r="F35" s="640">
        <f t="shared" si="68"/>
        <v>0</v>
      </c>
      <c r="G35" s="640">
        <f t="shared" si="68"/>
        <v>0</v>
      </c>
      <c r="H35" s="640">
        <f t="shared" si="68"/>
        <v>0</v>
      </c>
      <c r="I35" s="640">
        <f t="shared" si="68"/>
        <v>0</v>
      </c>
      <c r="J35" s="640">
        <f t="shared" si="68"/>
        <v>0</v>
      </c>
      <c r="K35" s="640">
        <f t="shared" si="68"/>
        <v>0</v>
      </c>
      <c r="L35" s="640">
        <f t="shared" si="68"/>
        <v>0</v>
      </c>
      <c r="M35" s="640">
        <f t="shared" si="68"/>
        <v>0</v>
      </c>
      <c r="N35" s="640">
        <f t="shared" si="68"/>
        <v>0</v>
      </c>
      <c r="O35" s="640">
        <f t="shared" si="68"/>
        <v>0</v>
      </c>
      <c r="P35" s="640">
        <f t="shared" si="68"/>
        <v>0</v>
      </c>
      <c r="Q35" s="640">
        <f t="shared" si="68"/>
        <v>0</v>
      </c>
      <c r="R35" s="640">
        <f t="shared" si="68"/>
        <v>0</v>
      </c>
      <c r="S35" s="640">
        <f t="shared" si="68"/>
        <v>0</v>
      </c>
      <c r="T35" s="640">
        <f t="shared" si="68"/>
        <v>0</v>
      </c>
    </row>
    <row r="36" spans="1:20" x14ac:dyDescent="0.2">
      <c r="A36" s="1354"/>
      <c r="B36" s="1355"/>
      <c r="C36" s="1355"/>
      <c r="D36" s="1355"/>
      <c r="E36" s="1355"/>
      <c r="F36" s="1355"/>
      <c r="G36" s="1355"/>
      <c r="H36" s="1355"/>
      <c r="I36" s="1355"/>
      <c r="J36" s="1355"/>
      <c r="K36" s="1355"/>
      <c r="L36" s="1355"/>
      <c r="M36" s="1355"/>
      <c r="N36" s="1355"/>
      <c r="O36" s="1355"/>
      <c r="P36" s="1355"/>
      <c r="Q36" s="1355"/>
      <c r="R36" s="1355"/>
      <c r="S36" s="1355"/>
      <c r="T36" s="1356"/>
    </row>
    <row r="37" spans="1:20" x14ac:dyDescent="0.2">
      <c r="A37" s="817" t="s">
        <v>168</v>
      </c>
      <c r="B37" s="818"/>
      <c r="C37" s="818"/>
      <c r="D37" s="640">
        <f>SUM(D38:D41)</f>
        <v>0</v>
      </c>
      <c r="E37" s="640">
        <f t="shared" ref="E37" si="69">SUM(E38:E41)</f>
        <v>0</v>
      </c>
      <c r="F37" s="640">
        <f t="shared" ref="F37" si="70">SUM(F38:F41)</f>
        <v>0</v>
      </c>
      <c r="G37" s="640">
        <f t="shared" ref="G37" si="71">SUM(G38:G41)</f>
        <v>0</v>
      </c>
      <c r="H37" s="640">
        <f t="shared" ref="H37" si="72">SUM(H38:H41)</f>
        <v>0</v>
      </c>
      <c r="I37" s="640">
        <f t="shared" ref="I37" si="73">SUM(I38:I41)</f>
        <v>0</v>
      </c>
      <c r="J37" s="640">
        <f t="shared" ref="J37" si="74">SUM(J38:J41)</f>
        <v>0</v>
      </c>
      <c r="K37" s="640">
        <f t="shared" ref="K37" si="75">SUM(K38:K41)</f>
        <v>0</v>
      </c>
      <c r="L37" s="640">
        <f t="shared" ref="L37" si="76">SUM(L38:L41)</f>
        <v>0</v>
      </c>
      <c r="M37" s="640">
        <f t="shared" ref="M37" si="77">SUM(M38:M41)</f>
        <v>0</v>
      </c>
      <c r="N37" s="640">
        <f t="shared" ref="N37" si="78">SUM(N38:N41)</f>
        <v>0</v>
      </c>
      <c r="O37" s="640">
        <f t="shared" ref="O37" si="79">SUM(O38:O41)</f>
        <v>0</v>
      </c>
      <c r="P37" s="640">
        <f t="shared" ref="P37" si="80">SUM(P38:P41)</f>
        <v>0</v>
      </c>
      <c r="Q37" s="640">
        <f t="shared" ref="Q37" si="81">SUM(Q38:Q41)</f>
        <v>0</v>
      </c>
      <c r="R37" s="640">
        <f t="shared" ref="R37" si="82">SUM(R38:R41)</f>
        <v>0</v>
      </c>
      <c r="S37" s="640">
        <f t="shared" ref="S37" si="83">SUM(S38:S41)</f>
        <v>0</v>
      </c>
      <c r="T37" s="640">
        <f t="shared" ref="T37" si="84">SUM(T38:T41)</f>
        <v>0</v>
      </c>
    </row>
    <row r="38" spans="1:20" x14ac:dyDescent="0.2">
      <c r="A38" s="819" t="s">
        <v>516</v>
      </c>
      <c r="B38" s="818"/>
      <c r="C38" s="818"/>
      <c r="D38" s="820"/>
      <c r="E38" s="820"/>
      <c r="F38" s="820"/>
      <c r="G38" s="820"/>
      <c r="H38" s="820"/>
      <c r="I38" s="820"/>
      <c r="J38" s="820"/>
      <c r="K38" s="640">
        <f t="shared" ref="K38" si="85">SUM(E38:J38)</f>
        <v>0</v>
      </c>
      <c r="L38" s="810"/>
      <c r="M38" s="820"/>
      <c r="N38" s="820"/>
      <c r="O38" s="820"/>
      <c r="P38" s="820"/>
      <c r="Q38" s="820"/>
      <c r="R38" s="820"/>
      <c r="S38" s="820"/>
      <c r="T38" s="640">
        <f>SUM(M38:S38)</f>
        <v>0</v>
      </c>
    </row>
    <row r="39" spans="1:20" x14ac:dyDescent="0.2">
      <c r="A39" s="819" t="s">
        <v>248</v>
      </c>
      <c r="B39" s="818"/>
      <c r="C39" s="818"/>
      <c r="D39" s="810"/>
      <c r="E39" s="810"/>
      <c r="F39" s="810"/>
      <c r="G39" s="810"/>
      <c r="H39" s="810"/>
      <c r="I39" s="810"/>
      <c r="J39" s="810"/>
      <c r="K39" s="810"/>
      <c r="L39" s="820"/>
      <c r="M39" s="821"/>
      <c r="N39" s="821"/>
      <c r="O39" s="821"/>
      <c r="P39" s="821"/>
      <c r="Q39" s="821"/>
      <c r="R39" s="821"/>
      <c r="S39" s="821"/>
      <c r="T39" s="822"/>
    </row>
    <row r="40" spans="1:20" x14ac:dyDescent="0.2">
      <c r="A40" s="819" t="s">
        <v>517</v>
      </c>
      <c r="B40" s="818"/>
      <c r="C40" s="818"/>
      <c r="D40" s="810"/>
      <c r="E40" s="810"/>
      <c r="F40" s="810"/>
      <c r="G40" s="810"/>
      <c r="H40" s="810"/>
      <c r="I40" s="810"/>
      <c r="J40" s="810"/>
      <c r="K40" s="810"/>
      <c r="L40" s="810"/>
      <c r="M40" s="821"/>
      <c r="N40" s="821"/>
      <c r="O40" s="821"/>
      <c r="P40" s="821"/>
      <c r="Q40" s="821"/>
      <c r="R40" s="821"/>
      <c r="S40" s="820"/>
      <c r="T40" s="640">
        <f>SUM(M40:S40)</f>
        <v>0</v>
      </c>
    </row>
    <row r="41" spans="1:20" x14ac:dyDescent="0.2">
      <c r="A41" s="817" t="s">
        <v>1473</v>
      </c>
      <c r="B41" s="818"/>
      <c r="C41" s="818"/>
      <c r="D41" s="640">
        <f t="shared" ref="D41:T41" si="86">SUMIFS(D401:D4983,$B$401:$B$4983,"Debt Securities",$C$401:$C$4983, "All Currency")</f>
        <v>0</v>
      </c>
      <c r="E41" s="640">
        <f t="shared" si="86"/>
        <v>0</v>
      </c>
      <c r="F41" s="640">
        <f t="shared" si="86"/>
        <v>0</v>
      </c>
      <c r="G41" s="640">
        <f t="shared" si="86"/>
        <v>0</v>
      </c>
      <c r="H41" s="640">
        <f t="shared" si="86"/>
        <v>0</v>
      </c>
      <c r="I41" s="640">
        <f t="shared" si="86"/>
        <v>0</v>
      </c>
      <c r="J41" s="640">
        <f t="shared" si="86"/>
        <v>0</v>
      </c>
      <c r="K41" s="640">
        <f t="shared" si="86"/>
        <v>0</v>
      </c>
      <c r="L41" s="640">
        <f t="shared" si="86"/>
        <v>0</v>
      </c>
      <c r="M41" s="640">
        <f t="shared" si="86"/>
        <v>0</v>
      </c>
      <c r="N41" s="640">
        <f t="shared" si="86"/>
        <v>0</v>
      </c>
      <c r="O41" s="640">
        <f t="shared" si="86"/>
        <v>0</v>
      </c>
      <c r="P41" s="640">
        <f t="shared" si="86"/>
        <v>0</v>
      </c>
      <c r="Q41" s="640">
        <f t="shared" si="86"/>
        <v>0</v>
      </c>
      <c r="R41" s="640">
        <f t="shared" si="86"/>
        <v>0</v>
      </c>
      <c r="S41" s="640">
        <f t="shared" si="86"/>
        <v>0</v>
      </c>
      <c r="T41" s="640">
        <f t="shared" si="86"/>
        <v>0</v>
      </c>
    </row>
    <row r="42" spans="1:20" x14ac:dyDescent="0.2">
      <c r="A42" s="1354"/>
      <c r="B42" s="1355"/>
      <c r="C42" s="1355"/>
      <c r="D42" s="1355"/>
      <c r="E42" s="1355"/>
      <c r="F42" s="1355"/>
      <c r="G42" s="1355"/>
      <c r="H42" s="1355"/>
      <c r="I42" s="1355"/>
      <c r="J42" s="1355"/>
      <c r="K42" s="1355"/>
      <c r="L42" s="1355"/>
      <c r="M42" s="1355"/>
      <c r="N42" s="1355"/>
      <c r="O42" s="1355"/>
      <c r="P42" s="1355"/>
      <c r="Q42" s="1355"/>
      <c r="R42" s="1355"/>
      <c r="S42" s="1355"/>
      <c r="T42" s="1356"/>
    </row>
    <row r="43" spans="1:20" x14ac:dyDescent="0.2">
      <c r="A43" s="817" t="s">
        <v>238</v>
      </c>
      <c r="B43" s="818"/>
      <c r="C43" s="818"/>
      <c r="D43" s="640">
        <f>SUM(D44:D47)</f>
        <v>0</v>
      </c>
      <c r="E43" s="640">
        <f t="shared" ref="E43" si="87">SUM(E44:E47)</f>
        <v>0</v>
      </c>
      <c r="F43" s="640">
        <f t="shared" ref="F43" si="88">SUM(F44:F47)</f>
        <v>0</v>
      </c>
      <c r="G43" s="640">
        <f t="shared" ref="G43" si="89">SUM(G44:G47)</f>
        <v>0</v>
      </c>
      <c r="H43" s="640">
        <f t="shared" ref="H43" si="90">SUM(H44:H47)</f>
        <v>0</v>
      </c>
      <c r="I43" s="640">
        <f t="shared" ref="I43" si="91">SUM(I44:I47)</f>
        <v>0</v>
      </c>
      <c r="J43" s="640">
        <f t="shared" ref="J43" si="92">SUM(J44:J47)</f>
        <v>0</v>
      </c>
      <c r="K43" s="640">
        <f t="shared" ref="K43" si="93">SUM(K44:K47)</f>
        <v>0</v>
      </c>
      <c r="L43" s="640">
        <f t="shared" ref="L43" si="94">SUM(L44:L47)</f>
        <v>0</v>
      </c>
      <c r="M43" s="640">
        <f t="shared" ref="M43" si="95">SUM(M44:M47)</f>
        <v>0</v>
      </c>
      <c r="N43" s="640">
        <f t="shared" ref="N43" si="96">SUM(N44:N47)</f>
        <v>0</v>
      </c>
      <c r="O43" s="640">
        <f t="shared" ref="O43" si="97">SUM(O44:O47)</f>
        <v>0</v>
      </c>
      <c r="P43" s="640">
        <f t="shared" ref="P43" si="98">SUM(P44:P47)</f>
        <v>0</v>
      </c>
      <c r="Q43" s="640">
        <f t="shared" ref="Q43" si="99">SUM(Q44:Q47)</f>
        <v>0</v>
      </c>
      <c r="R43" s="640">
        <f t="shared" ref="R43" si="100">SUM(R44:R47)</f>
        <v>0</v>
      </c>
      <c r="S43" s="640">
        <f t="shared" ref="S43" si="101">SUM(S44:S47)</f>
        <v>0</v>
      </c>
      <c r="T43" s="640">
        <f t="shared" ref="T43" si="102">SUM(T44:T47)</f>
        <v>0</v>
      </c>
    </row>
    <row r="44" spans="1:20" x14ac:dyDescent="0.2">
      <c r="A44" s="819" t="s">
        <v>516</v>
      </c>
      <c r="B44" s="818"/>
      <c r="C44" s="818"/>
      <c r="D44" s="820"/>
      <c r="E44" s="820"/>
      <c r="F44" s="820"/>
      <c r="G44" s="820"/>
      <c r="H44" s="820"/>
      <c r="I44" s="820"/>
      <c r="J44" s="820"/>
      <c r="K44" s="640">
        <f t="shared" ref="K44" si="103">SUM(E44:J44)</f>
        <v>0</v>
      </c>
      <c r="L44" s="810"/>
      <c r="M44" s="820"/>
      <c r="N44" s="820"/>
      <c r="O44" s="820"/>
      <c r="P44" s="820"/>
      <c r="Q44" s="820"/>
      <c r="R44" s="820"/>
      <c r="S44" s="820"/>
      <c r="T44" s="640">
        <f>SUM(M44:S44)</f>
        <v>0</v>
      </c>
    </row>
    <row r="45" spans="1:20" x14ac:dyDescent="0.2">
      <c r="A45" s="819" t="s">
        <v>248</v>
      </c>
      <c r="B45" s="818"/>
      <c r="C45" s="818"/>
      <c r="D45" s="810"/>
      <c r="E45" s="810"/>
      <c r="F45" s="810"/>
      <c r="G45" s="810"/>
      <c r="H45" s="810"/>
      <c r="I45" s="810"/>
      <c r="J45" s="822"/>
      <c r="K45" s="823"/>
      <c r="L45" s="820"/>
      <c r="M45" s="812"/>
      <c r="N45" s="812"/>
      <c r="O45" s="812"/>
      <c r="P45" s="812"/>
      <c r="Q45" s="812"/>
      <c r="R45" s="812"/>
      <c r="S45" s="812"/>
      <c r="T45" s="822"/>
    </row>
    <row r="46" spans="1:20" x14ac:dyDescent="0.2">
      <c r="A46" s="819" t="s">
        <v>517</v>
      </c>
      <c r="B46" s="818"/>
      <c r="C46" s="818"/>
      <c r="D46" s="810"/>
      <c r="E46" s="810"/>
      <c r="F46" s="810"/>
      <c r="G46" s="810"/>
      <c r="H46" s="810"/>
      <c r="I46" s="810"/>
      <c r="J46" s="810"/>
      <c r="K46" s="810"/>
      <c r="L46" s="810"/>
      <c r="M46" s="812"/>
      <c r="N46" s="812"/>
      <c r="O46" s="812"/>
      <c r="P46" s="812"/>
      <c r="Q46" s="812"/>
      <c r="R46" s="812"/>
      <c r="S46" s="820"/>
      <c r="T46" s="640">
        <f>SUM(M46:S46)</f>
        <v>0</v>
      </c>
    </row>
    <row r="47" spans="1:20" x14ac:dyDescent="0.2">
      <c r="A47" s="817" t="s">
        <v>1473</v>
      </c>
      <c r="B47" s="818"/>
      <c r="C47" s="818"/>
      <c r="D47" s="640">
        <f t="shared" ref="D47:T47" si="104">SUMIFS(D401:D4983,$B$401:$B$4983,"Negotiable Certificates of Deposits ",$C$401:$C$4983, "All Currency")</f>
        <v>0</v>
      </c>
      <c r="E47" s="640">
        <f t="shared" si="104"/>
        <v>0</v>
      </c>
      <c r="F47" s="640">
        <f t="shared" si="104"/>
        <v>0</v>
      </c>
      <c r="G47" s="640">
        <f t="shared" si="104"/>
        <v>0</v>
      </c>
      <c r="H47" s="640">
        <f t="shared" si="104"/>
        <v>0</v>
      </c>
      <c r="I47" s="640">
        <f t="shared" si="104"/>
        <v>0</v>
      </c>
      <c r="J47" s="640">
        <f t="shared" si="104"/>
        <v>0</v>
      </c>
      <c r="K47" s="640">
        <f t="shared" si="104"/>
        <v>0</v>
      </c>
      <c r="L47" s="640">
        <f t="shared" si="104"/>
        <v>0</v>
      </c>
      <c r="M47" s="640">
        <f t="shared" si="104"/>
        <v>0</v>
      </c>
      <c r="N47" s="640">
        <f t="shared" si="104"/>
        <v>0</v>
      </c>
      <c r="O47" s="640">
        <f t="shared" si="104"/>
        <v>0</v>
      </c>
      <c r="P47" s="640">
        <f t="shared" si="104"/>
        <v>0</v>
      </c>
      <c r="Q47" s="640">
        <f t="shared" si="104"/>
        <v>0</v>
      </c>
      <c r="R47" s="640">
        <f t="shared" si="104"/>
        <v>0</v>
      </c>
      <c r="S47" s="640">
        <f t="shared" si="104"/>
        <v>0</v>
      </c>
      <c r="T47" s="640">
        <f t="shared" si="104"/>
        <v>0</v>
      </c>
    </row>
    <row r="48" spans="1:20" x14ac:dyDescent="0.2">
      <c r="A48" s="1354"/>
      <c r="B48" s="1355"/>
      <c r="C48" s="1355"/>
      <c r="D48" s="1355"/>
      <c r="E48" s="1355"/>
      <c r="F48" s="1355"/>
      <c r="G48" s="1355"/>
      <c r="H48" s="1355"/>
      <c r="I48" s="1355"/>
      <c r="J48" s="1355"/>
      <c r="K48" s="1355"/>
      <c r="L48" s="1355"/>
      <c r="M48" s="1355"/>
      <c r="N48" s="1355"/>
      <c r="O48" s="1355"/>
      <c r="P48" s="1355"/>
      <c r="Q48" s="1355"/>
      <c r="R48" s="1355"/>
      <c r="S48" s="1355"/>
      <c r="T48" s="1356"/>
    </row>
    <row r="49" spans="1:20" x14ac:dyDescent="0.2">
      <c r="A49" s="817" t="s">
        <v>169</v>
      </c>
      <c r="B49" s="818"/>
      <c r="C49" s="818"/>
      <c r="D49" s="640">
        <f>SUM(D50:D53)</f>
        <v>0</v>
      </c>
      <c r="E49" s="640">
        <f t="shared" ref="E49" si="105">SUM(E50:E53)</f>
        <v>0</v>
      </c>
      <c r="F49" s="640">
        <f t="shared" ref="F49" si="106">SUM(F50:F53)</f>
        <v>0</v>
      </c>
      <c r="G49" s="640">
        <f t="shared" ref="G49" si="107">SUM(G50:G53)</f>
        <v>0</v>
      </c>
      <c r="H49" s="640">
        <f t="shared" ref="H49" si="108">SUM(H50:H53)</f>
        <v>0</v>
      </c>
      <c r="I49" s="640">
        <f t="shared" ref="I49" si="109">SUM(I50:I53)</f>
        <v>0</v>
      </c>
      <c r="J49" s="640">
        <f t="shared" ref="J49" si="110">SUM(J50:J53)</f>
        <v>0</v>
      </c>
      <c r="K49" s="640">
        <f t="shared" ref="K49" si="111">SUM(K50:K53)</f>
        <v>0</v>
      </c>
      <c r="L49" s="640">
        <f t="shared" ref="L49" si="112">SUM(L50:L53)</f>
        <v>0</v>
      </c>
      <c r="M49" s="640">
        <f t="shared" ref="M49" si="113">SUM(M50:M53)</f>
        <v>0</v>
      </c>
      <c r="N49" s="640">
        <f t="shared" ref="N49" si="114">SUM(N50:N53)</f>
        <v>0</v>
      </c>
      <c r="O49" s="640">
        <f t="shared" ref="O49" si="115">SUM(O50:O53)</f>
        <v>0</v>
      </c>
      <c r="P49" s="640">
        <f t="shared" ref="P49" si="116">SUM(P50:P53)</f>
        <v>0</v>
      </c>
      <c r="Q49" s="640">
        <f t="shared" ref="Q49" si="117">SUM(Q50:Q53)</f>
        <v>0</v>
      </c>
      <c r="R49" s="640">
        <f t="shared" ref="R49" si="118">SUM(R50:R53)</f>
        <v>0</v>
      </c>
      <c r="S49" s="640">
        <f t="shared" ref="S49" si="119">SUM(S50:S53)</f>
        <v>0</v>
      </c>
      <c r="T49" s="640">
        <f t="shared" ref="T49" si="120">SUM(T50:T53)</f>
        <v>0</v>
      </c>
    </row>
    <row r="50" spans="1:20" x14ac:dyDescent="0.2">
      <c r="A50" s="819" t="s">
        <v>516</v>
      </c>
      <c r="B50" s="818"/>
      <c r="C50" s="818"/>
      <c r="D50" s="820"/>
      <c r="E50" s="820"/>
      <c r="F50" s="820"/>
      <c r="G50" s="820"/>
      <c r="H50" s="820"/>
      <c r="I50" s="820"/>
      <c r="J50" s="820"/>
      <c r="K50" s="640">
        <f t="shared" ref="K50" si="121">SUM(E50:J50)</f>
        <v>0</v>
      </c>
      <c r="L50" s="810"/>
      <c r="M50" s="810"/>
      <c r="N50" s="810"/>
      <c r="O50" s="820"/>
      <c r="P50" s="812"/>
      <c r="Q50" s="812"/>
      <c r="R50" s="812"/>
      <c r="S50" s="820"/>
      <c r="T50" s="640">
        <f>SUM(M50:S50)</f>
        <v>0</v>
      </c>
    </row>
    <row r="51" spans="1:20" x14ac:dyDescent="0.2">
      <c r="A51" s="819" t="s">
        <v>248</v>
      </c>
      <c r="B51" s="818"/>
      <c r="C51" s="818"/>
      <c r="D51" s="810"/>
      <c r="E51" s="810"/>
      <c r="F51" s="810"/>
      <c r="G51" s="810"/>
      <c r="H51" s="810"/>
      <c r="I51" s="810"/>
      <c r="J51" s="810"/>
      <c r="K51" s="810"/>
      <c r="L51" s="810"/>
      <c r="M51" s="810"/>
      <c r="N51" s="810"/>
      <c r="O51" s="812"/>
      <c r="P51" s="812"/>
      <c r="Q51" s="812"/>
      <c r="R51" s="812"/>
      <c r="S51" s="812"/>
      <c r="T51" s="822"/>
    </row>
    <row r="52" spans="1:20" x14ac:dyDescent="0.2">
      <c r="A52" s="819" t="s">
        <v>517</v>
      </c>
      <c r="B52" s="818"/>
      <c r="C52" s="818"/>
      <c r="D52" s="810"/>
      <c r="E52" s="810"/>
      <c r="F52" s="810"/>
      <c r="G52" s="810"/>
      <c r="H52" s="810"/>
      <c r="I52" s="810"/>
      <c r="J52" s="810"/>
      <c r="K52" s="810"/>
      <c r="L52" s="810"/>
      <c r="M52" s="810"/>
      <c r="N52" s="810"/>
      <c r="O52" s="812"/>
      <c r="P52" s="812"/>
      <c r="Q52" s="812"/>
      <c r="R52" s="812"/>
      <c r="S52" s="820"/>
      <c r="T52" s="640">
        <f>SUM(M52:S52)</f>
        <v>0</v>
      </c>
    </row>
    <row r="53" spans="1:20" x14ac:dyDescent="0.2">
      <c r="A53" s="817" t="s">
        <v>1473</v>
      </c>
      <c r="B53" s="818"/>
      <c r="C53" s="818"/>
      <c r="D53" s="640">
        <f t="shared" ref="D53:K53" si="122">SUMIFS(D401:D4983,$B$401:$B$4983,"Equity Investments",$C$401:$C$4983, "All Currency")</f>
        <v>0</v>
      </c>
      <c r="E53" s="640">
        <f t="shared" si="122"/>
        <v>0</v>
      </c>
      <c r="F53" s="640">
        <f t="shared" si="122"/>
        <v>0</v>
      </c>
      <c r="G53" s="640">
        <f t="shared" si="122"/>
        <v>0</v>
      </c>
      <c r="H53" s="640">
        <f t="shared" si="122"/>
        <v>0</v>
      </c>
      <c r="I53" s="640">
        <f t="shared" si="122"/>
        <v>0</v>
      </c>
      <c r="J53" s="640">
        <f t="shared" si="122"/>
        <v>0</v>
      </c>
      <c r="K53" s="640">
        <f t="shared" si="122"/>
        <v>0</v>
      </c>
      <c r="L53" s="810"/>
      <c r="M53" s="810"/>
      <c r="N53" s="810"/>
      <c r="O53" s="640">
        <f>SUMIFS(O401:O4983,$B$401:$B$4983,"Equity Investments",$C$401:$C$4983, "All Currency")</f>
        <v>0</v>
      </c>
      <c r="P53" s="810"/>
      <c r="Q53" s="810"/>
      <c r="R53" s="810"/>
      <c r="S53" s="640">
        <f>SUMIFS(S401:S4983,$B$401:$B$4983,"Equity Investments",$C$401:$C$4983, "All Currency")</f>
        <v>0</v>
      </c>
      <c r="T53" s="640">
        <f>SUMIFS(T401:T4983,$B$401:$B$4983,"Equity Investments",$C$401:$C$4983, "All Currency")</f>
        <v>0</v>
      </c>
    </row>
    <row r="54" spans="1:20" x14ac:dyDescent="0.2">
      <c r="A54" s="1354"/>
      <c r="B54" s="1355"/>
      <c r="C54" s="1355"/>
      <c r="D54" s="1355"/>
      <c r="E54" s="1355"/>
      <c r="F54" s="1355"/>
      <c r="G54" s="1355"/>
      <c r="H54" s="1355"/>
      <c r="I54" s="1355"/>
      <c r="J54" s="1355"/>
      <c r="K54" s="1355"/>
      <c r="L54" s="1355"/>
      <c r="M54" s="1355"/>
      <c r="N54" s="1355"/>
      <c r="O54" s="1355"/>
      <c r="P54" s="1355"/>
      <c r="Q54" s="1355"/>
      <c r="R54" s="1355"/>
      <c r="S54" s="1355"/>
      <c r="T54" s="1356"/>
    </row>
    <row r="55" spans="1:20" x14ac:dyDescent="0.2">
      <c r="A55" s="817" t="s">
        <v>519</v>
      </c>
      <c r="B55" s="818"/>
      <c r="C55" s="818"/>
      <c r="D55" s="640">
        <f>SUM(D56:D59)</f>
        <v>0</v>
      </c>
      <c r="E55" s="640">
        <f t="shared" ref="E55" si="123">SUM(E56:E59)</f>
        <v>0</v>
      </c>
      <c r="F55" s="640">
        <f t="shared" ref="F55" si="124">SUM(F56:F59)</f>
        <v>0</v>
      </c>
      <c r="G55" s="640">
        <f t="shared" ref="G55" si="125">SUM(G56:G59)</f>
        <v>0</v>
      </c>
      <c r="H55" s="640">
        <f t="shared" ref="H55" si="126">SUM(H56:H59)</f>
        <v>0</v>
      </c>
      <c r="I55" s="640">
        <f t="shared" ref="I55" si="127">SUM(I56:I59)</f>
        <v>0</v>
      </c>
      <c r="J55" s="640">
        <f t="shared" ref="J55" si="128">SUM(J56:J59)</f>
        <v>0</v>
      </c>
      <c r="K55" s="640">
        <f t="shared" ref="K55" si="129">SUM(K56:K59)</f>
        <v>0</v>
      </c>
      <c r="L55" s="640">
        <f t="shared" ref="L55" si="130">SUM(L56:L59)</f>
        <v>0</v>
      </c>
      <c r="M55" s="640">
        <f t="shared" ref="M55" si="131">SUM(M56:M59)</f>
        <v>0</v>
      </c>
      <c r="N55" s="640">
        <f t="shared" ref="N55" si="132">SUM(N56:N59)</f>
        <v>0</v>
      </c>
      <c r="O55" s="640">
        <f t="shared" ref="O55" si="133">SUM(O56:O59)</f>
        <v>0</v>
      </c>
      <c r="P55" s="640">
        <f t="shared" ref="P55" si="134">SUM(P56:P59)</f>
        <v>0</v>
      </c>
      <c r="Q55" s="640">
        <f t="shared" ref="Q55" si="135">SUM(Q56:Q59)</f>
        <v>0</v>
      </c>
      <c r="R55" s="640">
        <f t="shared" ref="R55" si="136">SUM(R56:R59)</f>
        <v>0</v>
      </c>
      <c r="S55" s="640">
        <f t="shared" ref="S55" si="137">SUM(S56:S59)</f>
        <v>0</v>
      </c>
      <c r="T55" s="640">
        <f t="shared" ref="T55" si="138">SUM(T56:T59)</f>
        <v>0</v>
      </c>
    </row>
    <row r="56" spans="1:20" x14ac:dyDescent="0.2">
      <c r="A56" s="819" t="s">
        <v>516</v>
      </c>
      <c r="B56" s="818"/>
      <c r="C56" s="818"/>
      <c r="D56" s="820"/>
      <c r="E56" s="820"/>
      <c r="F56" s="820"/>
      <c r="G56" s="820"/>
      <c r="H56" s="820"/>
      <c r="I56" s="820"/>
      <c r="J56" s="820"/>
      <c r="K56" s="640">
        <f t="shared" ref="K56" si="139">SUM(E56:J56)</f>
        <v>0</v>
      </c>
      <c r="L56" s="810"/>
      <c r="M56" s="820"/>
      <c r="N56" s="820"/>
      <c r="O56" s="820"/>
      <c r="P56" s="820"/>
      <c r="Q56" s="820"/>
      <c r="R56" s="820"/>
      <c r="S56" s="820"/>
      <c r="T56" s="640">
        <f>SUM(M56:S56)</f>
        <v>0</v>
      </c>
    </row>
    <row r="57" spans="1:20" x14ac:dyDescent="0.2">
      <c r="A57" s="819" t="s">
        <v>248</v>
      </c>
      <c r="B57" s="818"/>
      <c r="C57" s="818"/>
      <c r="D57" s="810"/>
      <c r="E57" s="810"/>
      <c r="F57" s="810"/>
      <c r="G57" s="810"/>
      <c r="H57" s="810"/>
      <c r="I57" s="810"/>
      <c r="J57" s="810"/>
      <c r="K57" s="810"/>
      <c r="L57" s="820"/>
      <c r="M57" s="821"/>
      <c r="N57" s="821"/>
      <c r="O57" s="821"/>
      <c r="P57" s="821"/>
      <c r="Q57" s="821"/>
      <c r="R57" s="821"/>
      <c r="S57" s="821"/>
      <c r="T57" s="822"/>
    </row>
    <row r="58" spans="1:20" x14ac:dyDescent="0.2">
      <c r="A58" s="819" t="s">
        <v>517</v>
      </c>
      <c r="B58" s="818"/>
      <c r="C58" s="818"/>
      <c r="D58" s="810"/>
      <c r="E58" s="810"/>
      <c r="F58" s="810"/>
      <c r="G58" s="810"/>
      <c r="H58" s="810"/>
      <c r="I58" s="810"/>
      <c r="J58" s="810"/>
      <c r="K58" s="810"/>
      <c r="L58" s="810"/>
      <c r="M58" s="821"/>
      <c r="N58" s="821"/>
      <c r="O58" s="821"/>
      <c r="P58" s="821"/>
      <c r="Q58" s="821"/>
      <c r="R58" s="821"/>
      <c r="S58" s="820"/>
      <c r="T58" s="640">
        <f>SUM(M58:S58)</f>
        <v>0</v>
      </c>
    </row>
    <row r="59" spans="1:20" x14ac:dyDescent="0.2">
      <c r="A59" s="817" t="s">
        <v>1473</v>
      </c>
      <c r="B59" s="818"/>
      <c r="C59" s="818"/>
      <c r="D59" s="640">
        <f t="shared" ref="D59:T59" si="140">SUMIFS(D401:D4983,$B$401:$B$4983,"Contingent Items",$C$401:$C$4983, "All Currency")</f>
        <v>0</v>
      </c>
      <c r="E59" s="640">
        <f t="shared" si="140"/>
        <v>0</v>
      </c>
      <c r="F59" s="640">
        <f t="shared" si="140"/>
        <v>0</v>
      </c>
      <c r="G59" s="640">
        <f t="shared" si="140"/>
        <v>0</v>
      </c>
      <c r="H59" s="640">
        <f t="shared" si="140"/>
        <v>0</v>
      </c>
      <c r="I59" s="640">
        <f t="shared" si="140"/>
        <v>0</v>
      </c>
      <c r="J59" s="640">
        <f t="shared" si="140"/>
        <v>0</v>
      </c>
      <c r="K59" s="640">
        <f t="shared" si="140"/>
        <v>0</v>
      </c>
      <c r="L59" s="640">
        <f t="shared" si="140"/>
        <v>0</v>
      </c>
      <c r="M59" s="640">
        <f t="shared" si="140"/>
        <v>0</v>
      </c>
      <c r="N59" s="640">
        <f t="shared" si="140"/>
        <v>0</v>
      </c>
      <c r="O59" s="640">
        <f t="shared" si="140"/>
        <v>0</v>
      </c>
      <c r="P59" s="640">
        <f t="shared" si="140"/>
        <v>0</v>
      </c>
      <c r="Q59" s="640">
        <f t="shared" si="140"/>
        <v>0</v>
      </c>
      <c r="R59" s="640">
        <f t="shared" si="140"/>
        <v>0</v>
      </c>
      <c r="S59" s="640">
        <f t="shared" si="140"/>
        <v>0</v>
      </c>
      <c r="T59" s="640">
        <f t="shared" si="140"/>
        <v>0</v>
      </c>
    </row>
    <row r="60" spans="1:20" x14ac:dyDescent="0.2">
      <c r="A60" s="1354"/>
      <c r="B60" s="1355"/>
      <c r="C60" s="1355"/>
      <c r="D60" s="1355"/>
      <c r="E60" s="1355"/>
      <c r="F60" s="1355"/>
      <c r="G60" s="1355"/>
      <c r="H60" s="1355"/>
      <c r="I60" s="1355"/>
      <c r="J60" s="1355"/>
      <c r="K60" s="1355"/>
      <c r="L60" s="1355"/>
      <c r="M60" s="1355"/>
      <c r="N60" s="1355"/>
      <c r="O60" s="1355"/>
      <c r="P60" s="1355"/>
      <c r="Q60" s="1355"/>
      <c r="R60" s="1355"/>
      <c r="S60" s="1355"/>
      <c r="T60" s="1356"/>
    </row>
    <row r="61" spans="1:20" x14ac:dyDescent="0.2">
      <c r="A61" s="817" t="s">
        <v>455</v>
      </c>
      <c r="B61" s="818"/>
      <c r="C61" s="818"/>
      <c r="D61" s="640">
        <f>SUM(D62:D65)</f>
        <v>0</v>
      </c>
      <c r="E61" s="640">
        <f t="shared" ref="E61" si="141">SUM(E62:E65)</f>
        <v>0</v>
      </c>
      <c r="F61" s="640">
        <f t="shared" ref="F61" si="142">SUM(F62:F65)</f>
        <v>0</v>
      </c>
      <c r="G61" s="640">
        <f t="shared" ref="G61" si="143">SUM(G62:G65)</f>
        <v>0</v>
      </c>
      <c r="H61" s="640">
        <f t="shared" ref="H61" si="144">SUM(H62:H65)</f>
        <v>0</v>
      </c>
      <c r="I61" s="640">
        <f t="shared" ref="I61" si="145">SUM(I62:I65)</f>
        <v>0</v>
      </c>
      <c r="J61" s="640">
        <f t="shared" ref="J61" si="146">SUM(J62:J65)</f>
        <v>0</v>
      </c>
      <c r="K61" s="640">
        <f t="shared" ref="K61" si="147">SUM(K62:K65)</f>
        <v>0</v>
      </c>
      <c r="L61" s="640">
        <f t="shared" ref="L61" si="148">SUM(L62:L65)</f>
        <v>0</v>
      </c>
      <c r="M61" s="640">
        <f t="shared" ref="M61" si="149">SUM(M62:M65)</f>
        <v>0</v>
      </c>
      <c r="N61" s="640">
        <f t="shared" ref="N61" si="150">SUM(N62:N65)</f>
        <v>0</v>
      </c>
      <c r="O61" s="640">
        <f t="shared" ref="O61" si="151">SUM(O62:O65)</f>
        <v>0</v>
      </c>
      <c r="P61" s="640">
        <f t="shared" ref="P61" si="152">SUM(P62:P65)</f>
        <v>0</v>
      </c>
      <c r="Q61" s="640">
        <f t="shared" ref="Q61" si="153">SUM(Q62:Q65)</f>
        <v>0</v>
      </c>
      <c r="R61" s="640">
        <f t="shared" ref="R61" si="154">SUM(R62:R65)</f>
        <v>0</v>
      </c>
      <c r="S61" s="640">
        <f t="shared" ref="S61" si="155">SUM(S62:S65)</f>
        <v>0</v>
      </c>
      <c r="T61" s="640">
        <f t="shared" ref="T61" si="156">SUM(T62:T65)</f>
        <v>0</v>
      </c>
    </row>
    <row r="62" spans="1:20" x14ac:dyDescent="0.2">
      <c r="A62" s="819" t="s">
        <v>516</v>
      </c>
      <c r="B62" s="818"/>
      <c r="C62" s="818"/>
      <c r="D62" s="820"/>
      <c r="E62" s="820"/>
      <c r="F62" s="820"/>
      <c r="G62" s="820"/>
      <c r="H62" s="820"/>
      <c r="I62" s="820"/>
      <c r="J62" s="820"/>
      <c r="K62" s="640">
        <f t="shared" ref="K62" si="157">SUM(E62:J62)</f>
        <v>0</v>
      </c>
      <c r="L62" s="810"/>
      <c r="M62" s="820"/>
      <c r="N62" s="820"/>
      <c r="O62" s="820"/>
      <c r="P62" s="820"/>
      <c r="Q62" s="820"/>
      <c r="R62" s="820"/>
      <c r="S62" s="820"/>
      <c r="T62" s="640">
        <f>SUM(M62:S62)</f>
        <v>0</v>
      </c>
    </row>
    <row r="63" spans="1:20" x14ac:dyDescent="0.2">
      <c r="A63" s="819" t="s">
        <v>248</v>
      </c>
      <c r="B63" s="818"/>
      <c r="C63" s="818"/>
      <c r="D63" s="810"/>
      <c r="E63" s="810"/>
      <c r="F63" s="810"/>
      <c r="G63" s="810"/>
      <c r="H63" s="810"/>
      <c r="I63" s="810"/>
      <c r="J63" s="810"/>
      <c r="K63" s="810"/>
      <c r="L63" s="820"/>
      <c r="M63" s="821"/>
      <c r="N63" s="821"/>
      <c r="O63" s="821"/>
      <c r="P63" s="821"/>
      <c r="Q63" s="821"/>
      <c r="R63" s="821"/>
      <c r="S63" s="821"/>
      <c r="T63" s="822"/>
    </row>
    <row r="64" spans="1:20" x14ac:dyDescent="0.2">
      <c r="A64" s="819" t="s">
        <v>517</v>
      </c>
      <c r="B64" s="818"/>
      <c r="C64" s="818"/>
      <c r="D64" s="810"/>
      <c r="E64" s="810"/>
      <c r="F64" s="810"/>
      <c r="G64" s="810"/>
      <c r="H64" s="810"/>
      <c r="I64" s="810"/>
      <c r="J64" s="810"/>
      <c r="K64" s="810"/>
      <c r="L64" s="810"/>
      <c r="M64" s="821"/>
      <c r="N64" s="821"/>
      <c r="O64" s="821"/>
      <c r="P64" s="821"/>
      <c r="Q64" s="821"/>
      <c r="R64" s="821"/>
      <c r="S64" s="820"/>
      <c r="T64" s="640">
        <f>SUM(M64:S64)</f>
        <v>0</v>
      </c>
    </row>
    <row r="65" spans="1:20" x14ac:dyDescent="0.2">
      <c r="A65" s="817" t="s">
        <v>1473</v>
      </c>
      <c r="B65" s="818"/>
      <c r="C65" s="818"/>
      <c r="D65" s="640">
        <f t="shared" ref="D65:T65" si="158">SUMIFS(D401:D4983,$B$401:$B$4983,"Commitments",$C$401:$C$4983, "All Currency")</f>
        <v>0</v>
      </c>
      <c r="E65" s="640">
        <f t="shared" si="158"/>
        <v>0</v>
      </c>
      <c r="F65" s="640">
        <f t="shared" si="158"/>
        <v>0</v>
      </c>
      <c r="G65" s="640">
        <f t="shared" si="158"/>
        <v>0</v>
      </c>
      <c r="H65" s="640">
        <f t="shared" si="158"/>
        <v>0</v>
      </c>
      <c r="I65" s="640">
        <f t="shared" si="158"/>
        <v>0</v>
      </c>
      <c r="J65" s="640">
        <f t="shared" si="158"/>
        <v>0</v>
      </c>
      <c r="K65" s="640">
        <f t="shared" si="158"/>
        <v>0</v>
      </c>
      <c r="L65" s="640">
        <f t="shared" si="158"/>
        <v>0</v>
      </c>
      <c r="M65" s="640">
        <f t="shared" si="158"/>
        <v>0</v>
      </c>
      <c r="N65" s="640">
        <f t="shared" si="158"/>
        <v>0</v>
      </c>
      <c r="O65" s="640">
        <f t="shared" si="158"/>
        <v>0</v>
      </c>
      <c r="P65" s="640">
        <f t="shared" si="158"/>
        <v>0</v>
      </c>
      <c r="Q65" s="640">
        <f t="shared" si="158"/>
        <v>0</v>
      </c>
      <c r="R65" s="640">
        <f t="shared" si="158"/>
        <v>0</v>
      </c>
      <c r="S65" s="640">
        <f t="shared" si="158"/>
        <v>0</v>
      </c>
      <c r="T65" s="640">
        <f t="shared" si="158"/>
        <v>0</v>
      </c>
    </row>
    <row r="66" spans="1:20" x14ac:dyDescent="0.2">
      <c r="A66" s="1366"/>
      <c r="B66" s="1366"/>
      <c r="C66" s="1366"/>
      <c r="D66" s="1366"/>
      <c r="E66" s="1366"/>
      <c r="F66" s="1366"/>
      <c r="G66" s="1366"/>
      <c r="H66" s="1366"/>
      <c r="I66" s="1366"/>
      <c r="J66" s="1366"/>
      <c r="K66" s="1366"/>
      <c r="L66" s="1366"/>
      <c r="M66" s="1366"/>
      <c r="N66" s="1366"/>
      <c r="O66" s="1366"/>
      <c r="P66" s="1366"/>
      <c r="Q66" s="1366"/>
      <c r="R66" s="1366"/>
      <c r="S66" s="1366"/>
      <c r="T66" s="1366"/>
    </row>
    <row r="67" spans="1:20" x14ac:dyDescent="0.2">
      <c r="A67" s="1367"/>
      <c r="B67" s="1367"/>
      <c r="C67" s="1367"/>
      <c r="D67" s="1367"/>
      <c r="E67" s="1367"/>
      <c r="F67" s="1367"/>
      <c r="G67" s="1367"/>
      <c r="H67" s="1367"/>
      <c r="I67" s="1367"/>
      <c r="J67" s="1367"/>
      <c r="K67" s="1367"/>
      <c r="L67" s="1367"/>
      <c r="M67" s="1367"/>
      <c r="N67" s="1367"/>
      <c r="O67" s="1367"/>
      <c r="P67" s="1367"/>
      <c r="Q67" s="1367"/>
      <c r="R67" s="1367"/>
      <c r="S67" s="1367"/>
      <c r="T67" s="1367"/>
    </row>
    <row r="68" spans="1:20" x14ac:dyDescent="0.2">
      <c r="A68" s="817" t="s">
        <v>549</v>
      </c>
      <c r="B68" s="818"/>
      <c r="C68" s="818"/>
      <c r="D68" s="818"/>
      <c r="E68" s="818"/>
      <c r="F68" s="818"/>
      <c r="G68" s="818"/>
      <c r="H68" s="818"/>
      <c r="I68" s="818"/>
      <c r="J68" s="818"/>
      <c r="K68" s="818"/>
      <c r="L68" s="818"/>
      <c r="M68" s="818"/>
      <c r="N68" s="818"/>
      <c r="O68" s="818"/>
      <c r="P68" s="818"/>
      <c r="Q68" s="818"/>
      <c r="R68" s="818"/>
      <c r="S68" s="818"/>
      <c r="T68" s="818"/>
    </row>
    <row r="69" spans="1:20" ht="12.75" customHeight="1" x14ac:dyDescent="0.2">
      <c r="A69" s="817" t="s">
        <v>165</v>
      </c>
      <c r="B69" s="818"/>
      <c r="C69" s="818"/>
      <c r="D69" s="640">
        <f>SUM(D70:D73)</f>
        <v>0</v>
      </c>
      <c r="E69" s="640">
        <f t="shared" ref="E69" si="159">SUM(E70:E73)</f>
        <v>0</v>
      </c>
      <c r="F69" s="640">
        <f t="shared" ref="F69" si="160">SUM(F70:F73)</f>
        <v>0</v>
      </c>
      <c r="G69" s="640">
        <f t="shared" ref="G69" si="161">SUM(G70:G73)</f>
        <v>0</v>
      </c>
      <c r="H69" s="640">
        <f t="shared" ref="H69" si="162">SUM(H70:H73)</f>
        <v>0</v>
      </c>
      <c r="I69" s="640">
        <f t="shared" ref="I69" si="163">SUM(I70:I73)</f>
        <v>0</v>
      </c>
      <c r="J69" s="640">
        <f t="shared" ref="J69" si="164">SUM(J70:J73)</f>
        <v>0</v>
      </c>
      <c r="K69" s="640">
        <f t="shared" ref="K69" si="165">SUM(K70:K73)</f>
        <v>0</v>
      </c>
      <c r="L69" s="640">
        <f t="shared" ref="L69" si="166">SUM(L70:L73)</f>
        <v>0</v>
      </c>
      <c r="M69" s="640">
        <f t="shared" ref="M69" si="167">SUM(M70:M73)</f>
        <v>0</v>
      </c>
      <c r="N69" s="640">
        <f t="shared" ref="N69" si="168">SUM(N70:N73)</f>
        <v>0</v>
      </c>
      <c r="O69" s="640">
        <f t="shared" ref="O69" si="169">SUM(O70:O73)</f>
        <v>0</v>
      </c>
      <c r="P69" s="640">
        <f t="shared" ref="P69" si="170">SUM(P70:P73)</f>
        <v>0</v>
      </c>
      <c r="Q69" s="640">
        <f t="shared" ref="Q69" si="171">SUM(Q70:Q73)</f>
        <v>0</v>
      </c>
      <c r="R69" s="640">
        <f t="shared" ref="R69" si="172">SUM(R70:R73)</f>
        <v>0</v>
      </c>
      <c r="S69" s="640">
        <f t="shared" ref="S69" si="173">SUM(S70:S73)</f>
        <v>0</v>
      </c>
      <c r="T69" s="640">
        <f t="shared" ref="T69" si="174">SUM(T70:T73)</f>
        <v>0</v>
      </c>
    </row>
    <row r="70" spans="1:20" x14ac:dyDescent="0.2">
      <c r="A70" s="819" t="s">
        <v>516</v>
      </c>
      <c r="B70" s="818"/>
      <c r="C70" s="818"/>
      <c r="D70" s="820"/>
      <c r="E70" s="820"/>
      <c r="F70" s="820"/>
      <c r="G70" s="820"/>
      <c r="H70" s="820"/>
      <c r="I70" s="820"/>
      <c r="J70" s="820"/>
      <c r="K70" s="640">
        <f t="shared" ref="K70" si="175">SUM(E70:J70)</f>
        <v>0</v>
      </c>
      <c r="L70" s="810"/>
      <c r="M70" s="820"/>
      <c r="N70" s="820"/>
      <c r="O70" s="820"/>
      <c r="P70" s="820"/>
      <c r="Q70" s="820"/>
      <c r="R70" s="820"/>
      <c r="S70" s="820"/>
      <c r="T70" s="640">
        <f>SUM(M70:S70)</f>
        <v>0</v>
      </c>
    </row>
    <row r="71" spans="1:20" x14ac:dyDescent="0.2">
      <c r="A71" s="819" t="s">
        <v>248</v>
      </c>
      <c r="B71" s="818"/>
      <c r="C71" s="818"/>
      <c r="D71" s="810"/>
      <c r="E71" s="810"/>
      <c r="F71" s="810"/>
      <c r="G71" s="810"/>
      <c r="H71" s="810"/>
      <c r="I71" s="810"/>
      <c r="J71" s="810"/>
      <c r="K71" s="810"/>
      <c r="L71" s="820"/>
      <c r="M71" s="821"/>
      <c r="N71" s="821"/>
      <c r="O71" s="821"/>
      <c r="P71" s="821"/>
      <c r="Q71" s="821"/>
      <c r="R71" s="821"/>
      <c r="S71" s="821"/>
      <c r="T71" s="822"/>
    </row>
    <row r="72" spans="1:20" x14ac:dyDescent="0.2">
      <c r="A72" s="819" t="s">
        <v>517</v>
      </c>
      <c r="B72" s="818"/>
      <c r="C72" s="818"/>
      <c r="D72" s="810"/>
      <c r="E72" s="810"/>
      <c r="F72" s="810"/>
      <c r="G72" s="810"/>
      <c r="H72" s="810"/>
      <c r="I72" s="810"/>
      <c r="J72" s="810"/>
      <c r="K72" s="810"/>
      <c r="L72" s="810"/>
      <c r="M72" s="821"/>
      <c r="N72" s="821"/>
      <c r="O72" s="821"/>
      <c r="P72" s="821"/>
      <c r="Q72" s="821"/>
      <c r="R72" s="821"/>
      <c r="S72" s="820"/>
      <c r="T72" s="640">
        <f>SUM(M72:S72)</f>
        <v>0</v>
      </c>
    </row>
    <row r="73" spans="1:20" x14ac:dyDescent="0.2">
      <c r="A73" s="817" t="s">
        <v>1473</v>
      </c>
      <c r="B73" s="818"/>
      <c r="C73" s="818"/>
      <c r="D73" s="640">
        <f t="shared" ref="D73:T73" si="176">SUMIFS(D401:D4983,$B$401:$B$4983,"Cash and Balances",$C$401:$C$4983, "SGD")</f>
        <v>0</v>
      </c>
      <c r="E73" s="640">
        <f t="shared" si="176"/>
        <v>0</v>
      </c>
      <c r="F73" s="640">
        <f t="shared" si="176"/>
        <v>0</v>
      </c>
      <c r="G73" s="640">
        <f t="shared" si="176"/>
        <v>0</v>
      </c>
      <c r="H73" s="640">
        <f t="shared" si="176"/>
        <v>0</v>
      </c>
      <c r="I73" s="640">
        <f t="shared" si="176"/>
        <v>0</v>
      </c>
      <c r="J73" s="640">
        <f t="shared" si="176"/>
        <v>0</v>
      </c>
      <c r="K73" s="640">
        <f t="shared" si="176"/>
        <v>0</v>
      </c>
      <c r="L73" s="640">
        <f t="shared" si="176"/>
        <v>0</v>
      </c>
      <c r="M73" s="640">
        <f t="shared" si="176"/>
        <v>0</v>
      </c>
      <c r="N73" s="640">
        <f t="shared" si="176"/>
        <v>0</v>
      </c>
      <c r="O73" s="640">
        <f t="shared" si="176"/>
        <v>0</v>
      </c>
      <c r="P73" s="640">
        <f t="shared" si="176"/>
        <v>0</v>
      </c>
      <c r="Q73" s="640">
        <f t="shared" si="176"/>
        <v>0</v>
      </c>
      <c r="R73" s="640">
        <f t="shared" si="176"/>
        <v>0</v>
      </c>
      <c r="S73" s="640">
        <f t="shared" si="176"/>
        <v>0</v>
      </c>
      <c r="T73" s="640">
        <f t="shared" si="176"/>
        <v>0</v>
      </c>
    </row>
    <row r="74" spans="1:20" x14ac:dyDescent="0.2">
      <c r="A74" s="1354"/>
      <c r="B74" s="1355"/>
      <c r="C74" s="1355"/>
      <c r="D74" s="1355"/>
      <c r="E74" s="1355"/>
      <c r="F74" s="1355"/>
      <c r="G74" s="1355"/>
      <c r="H74" s="1355"/>
      <c r="I74" s="1355"/>
      <c r="J74" s="1355"/>
      <c r="K74" s="1355"/>
      <c r="L74" s="1355"/>
      <c r="M74" s="1355"/>
      <c r="N74" s="1355"/>
      <c r="O74" s="1355"/>
      <c r="P74" s="1355"/>
      <c r="Q74" s="1355"/>
      <c r="R74" s="1355"/>
      <c r="S74" s="1355"/>
      <c r="T74" s="1356"/>
    </row>
    <row r="75" spans="1:20" ht="24" x14ac:dyDescent="0.2">
      <c r="A75" s="817" t="s">
        <v>106</v>
      </c>
      <c r="B75" s="818"/>
      <c r="C75" s="818"/>
      <c r="D75" s="640">
        <f>SUM(D76:D79)</f>
        <v>0</v>
      </c>
      <c r="E75" s="640">
        <f t="shared" ref="E75" si="177">SUM(E76:E79)</f>
        <v>0</v>
      </c>
      <c r="F75" s="640">
        <f t="shared" ref="F75" si="178">SUM(F76:F79)</f>
        <v>0</v>
      </c>
      <c r="G75" s="640">
        <f t="shared" ref="G75" si="179">SUM(G76:G79)</f>
        <v>0</v>
      </c>
      <c r="H75" s="640">
        <f t="shared" ref="H75" si="180">SUM(H76:H79)</f>
        <v>0</v>
      </c>
      <c r="I75" s="640">
        <f t="shared" ref="I75" si="181">SUM(I76:I79)</f>
        <v>0</v>
      </c>
      <c r="J75" s="640">
        <f t="shared" ref="J75" si="182">SUM(J76:J79)</f>
        <v>0</v>
      </c>
      <c r="K75" s="640">
        <f t="shared" ref="K75" si="183">SUM(K76:K79)</f>
        <v>0</v>
      </c>
      <c r="L75" s="640">
        <f t="shared" ref="L75" si="184">SUM(L76:L79)</f>
        <v>0</v>
      </c>
      <c r="M75" s="640">
        <f t="shared" ref="M75" si="185">SUM(M76:M79)</f>
        <v>0</v>
      </c>
      <c r="N75" s="640">
        <f t="shared" ref="N75" si="186">SUM(N76:N79)</f>
        <v>0</v>
      </c>
      <c r="O75" s="640">
        <f t="shared" ref="O75" si="187">SUM(O76:O79)</f>
        <v>0</v>
      </c>
      <c r="P75" s="640">
        <f t="shared" ref="P75" si="188">SUM(P76:P79)</f>
        <v>0</v>
      </c>
      <c r="Q75" s="640">
        <f t="shared" ref="Q75" si="189">SUM(Q76:Q79)</f>
        <v>0</v>
      </c>
      <c r="R75" s="640">
        <f t="shared" ref="R75" si="190">SUM(R76:R79)</f>
        <v>0</v>
      </c>
      <c r="S75" s="640">
        <f t="shared" ref="S75" si="191">SUM(S76:S79)</f>
        <v>0</v>
      </c>
      <c r="T75" s="640">
        <f t="shared" ref="T75" si="192">SUM(T76:T79)</f>
        <v>0</v>
      </c>
    </row>
    <row r="76" spans="1:20" x14ac:dyDescent="0.2">
      <c r="A76" s="819" t="s">
        <v>516</v>
      </c>
      <c r="B76" s="818"/>
      <c r="C76" s="818"/>
      <c r="D76" s="820"/>
      <c r="E76" s="820"/>
      <c r="F76" s="820"/>
      <c r="G76" s="820"/>
      <c r="H76" s="820"/>
      <c r="I76" s="820"/>
      <c r="J76" s="820"/>
      <c r="K76" s="640">
        <f t="shared" ref="K76" si="193">SUM(E76:J76)</f>
        <v>0</v>
      </c>
      <c r="L76" s="810"/>
      <c r="M76" s="820"/>
      <c r="N76" s="820"/>
      <c r="O76" s="820"/>
      <c r="P76" s="820"/>
      <c r="Q76" s="820"/>
      <c r="R76" s="820"/>
      <c r="S76" s="820"/>
      <c r="T76" s="640">
        <f>SUM(M76:S76)</f>
        <v>0</v>
      </c>
    </row>
    <row r="77" spans="1:20" x14ac:dyDescent="0.2">
      <c r="A77" s="819" t="s">
        <v>248</v>
      </c>
      <c r="B77" s="818"/>
      <c r="C77" s="818"/>
      <c r="D77" s="810"/>
      <c r="E77" s="810"/>
      <c r="F77" s="810"/>
      <c r="G77" s="810"/>
      <c r="H77" s="810"/>
      <c r="I77" s="810"/>
      <c r="J77" s="810"/>
      <c r="K77" s="810"/>
      <c r="L77" s="820"/>
      <c r="M77" s="821"/>
      <c r="N77" s="821"/>
      <c r="O77" s="821"/>
      <c r="P77" s="821"/>
      <c r="Q77" s="821"/>
      <c r="R77" s="821"/>
      <c r="S77" s="821"/>
      <c r="T77" s="822"/>
    </row>
    <row r="78" spans="1:20" x14ac:dyDescent="0.2">
      <c r="A78" s="819" t="s">
        <v>517</v>
      </c>
      <c r="B78" s="818"/>
      <c r="C78" s="818"/>
      <c r="D78" s="810"/>
      <c r="E78" s="810"/>
      <c r="F78" s="810"/>
      <c r="G78" s="810"/>
      <c r="H78" s="810"/>
      <c r="I78" s="810"/>
      <c r="J78" s="810"/>
      <c r="K78" s="810"/>
      <c r="L78" s="810"/>
      <c r="M78" s="821"/>
      <c r="N78" s="821"/>
      <c r="O78" s="821"/>
      <c r="P78" s="821"/>
      <c r="Q78" s="821"/>
      <c r="R78" s="821"/>
      <c r="S78" s="820"/>
      <c r="T78" s="640">
        <f t="shared" ref="T78" si="194">SUM(M78:S78)</f>
        <v>0</v>
      </c>
    </row>
    <row r="79" spans="1:20" x14ac:dyDescent="0.2">
      <c r="A79" s="817" t="s">
        <v>1473</v>
      </c>
      <c r="B79" s="818"/>
      <c r="C79" s="818"/>
      <c r="D79" s="640">
        <f t="shared" ref="D79:T79" si="195">SUMIFS(D401:D4983,$B$401:$B$4983,"Amounts receivable under reverse repurchase agreements",$C$401:$C$4983, "SGD")</f>
        <v>0</v>
      </c>
      <c r="E79" s="640">
        <f t="shared" si="195"/>
        <v>0</v>
      </c>
      <c r="F79" s="640">
        <f t="shared" si="195"/>
        <v>0</v>
      </c>
      <c r="G79" s="640">
        <f t="shared" si="195"/>
        <v>0</v>
      </c>
      <c r="H79" s="640">
        <f t="shared" si="195"/>
        <v>0</v>
      </c>
      <c r="I79" s="640">
        <f t="shared" si="195"/>
        <v>0</v>
      </c>
      <c r="J79" s="640">
        <f t="shared" si="195"/>
        <v>0</v>
      </c>
      <c r="K79" s="640">
        <f t="shared" si="195"/>
        <v>0</v>
      </c>
      <c r="L79" s="640">
        <f t="shared" si="195"/>
        <v>0</v>
      </c>
      <c r="M79" s="640">
        <f t="shared" si="195"/>
        <v>0</v>
      </c>
      <c r="N79" s="640">
        <f t="shared" si="195"/>
        <v>0</v>
      </c>
      <c r="O79" s="640">
        <f t="shared" si="195"/>
        <v>0</v>
      </c>
      <c r="P79" s="640">
        <f t="shared" si="195"/>
        <v>0</v>
      </c>
      <c r="Q79" s="640">
        <f t="shared" si="195"/>
        <v>0</v>
      </c>
      <c r="R79" s="640">
        <f t="shared" si="195"/>
        <v>0</v>
      </c>
      <c r="S79" s="640">
        <f t="shared" si="195"/>
        <v>0</v>
      </c>
      <c r="T79" s="640">
        <f t="shared" si="195"/>
        <v>0</v>
      </c>
    </row>
    <row r="80" spans="1:20" x14ac:dyDescent="0.2">
      <c r="A80" s="1354"/>
      <c r="B80" s="1355"/>
      <c r="C80" s="1355"/>
      <c r="D80" s="1355"/>
      <c r="E80" s="1355"/>
      <c r="F80" s="1355"/>
      <c r="G80" s="1355"/>
      <c r="H80" s="1355"/>
      <c r="I80" s="1355"/>
      <c r="J80" s="1355"/>
      <c r="K80" s="1355"/>
      <c r="L80" s="1355"/>
      <c r="M80" s="1355"/>
      <c r="N80" s="1355"/>
      <c r="O80" s="1355"/>
      <c r="P80" s="1355"/>
      <c r="Q80" s="1355"/>
      <c r="R80" s="1355"/>
      <c r="S80" s="1355"/>
      <c r="T80" s="1356"/>
    </row>
    <row r="81" spans="1:20" x14ac:dyDescent="0.2">
      <c r="A81" s="817" t="s">
        <v>107</v>
      </c>
      <c r="B81" s="818"/>
      <c r="C81" s="818"/>
      <c r="D81" s="640">
        <f>SUM(D82:D85)</f>
        <v>0</v>
      </c>
      <c r="E81" s="640">
        <f t="shared" ref="E81" si="196">SUM(E82:E85)</f>
        <v>0</v>
      </c>
      <c r="F81" s="640">
        <f t="shared" ref="F81" si="197">SUM(F82:F85)</f>
        <v>0</v>
      </c>
      <c r="G81" s="640">
        <f t="shared" ref="G81" si="198">SUM(G82:G85)</f>
        <v>0</v>
      </c>
      <c r="H81" s="640">
        <f t="shared" ref="H81" si="199">SUM(H82:H85)</f>
        <v>0</v>
      </c>
      <c r="I81" s="640">
        <f t="shared" ref="I81" si="200">SUM(I82:I85)</f>
        <v>0</v>
      </c>
      <c r="J81" s="640">
        <f t="shared" ref="J81" si="201">SUM(J82:J85)</f>
        <v>0</v>
      </c>
      <c r="K81" s="640">
        <f t="shared" ref="K81" si="202">SUM(K82:K85)</f>
        <v>0</v>
      </c>
      <c r="L81" s="640">
        <f t="shared" ref="L81" si="203">SUM(L82:L85)</f>
        <v>0</v>
      </c>
      <c r="M81" s="640">
        <f t="shared" ref="M81" si="204">SUM(M82:M85)</f>
        <v>0</v>
      </c>
      <c r="N81" s="640">
        <f t="shared" ref="N81" si="205">SUM(N82:N85)</f>
        <v>0</v>
      </c>
      <c r="O81" s="640">
        <f t="shared" ref="O81" si="206">SUM(O82:O85)</f>
        <v>0</v>
      </c>
      <c r="P81" s="640">
        <f t="shared" ref="P81" si="207">SUM(P82:P85)</f>
        <v>0</v>
      </c>
      <c r="Q81" s="640">
        <f t="shared" ref="Q81" si="208">SUM(Q82:Q85)</f>
        <v>0</v>
      </c>
      <c r="R81" s="640">
        <f t="shared" ref="R81" si="209">SUM(R82:R85)</f>
        <v>0</v>
      </c>
      <c r="S81" s="640">
        <f t="shared" ref="S81" si="210">SUM(S82:S85)</f>
        <v>0</v>
      </c>
      <c r="T81" s="640">
        <f t="shared" ref="T81" si="211">SUM(T82:T85)</f>
        <v>0</v>
      </c>
    </row>
    <row r="82" spans="1:20" x14ac:dyDescent="0.2">
      <c r="A82" s="819" t="s">
        <v>516</v>
      </c>
      <c r="B82" s="818"/>
      <c r="C82" s="818"/>
      <c r="D82" s="820"/>
      <c r="E82" s="820"/>
      <c r="F82" s="820"/>
      <c r="G82" s="820"/>
      <c r="H82" s="820"/>
      <c r="I82" s="820"/>
      <c r="J82" s="820"/>
      <c r="K82" s="640">
        <f t="shared" ref="K82" si="212">SUM(E82:J82)</f>
        <v>0</v>
      </c>
      <c r="L82" s="810"/>
      <c r="M82" s="820"/>
      <c r="N82" s="820"/>
      <c r="O82" s="820"/>
      <c r="P82" s="820"/>
      <c r="Q82" s="820"/>
      <c r="R82" s="820"/>
      <c r="S82" s="820"/>
      <c r="T82" s="640">
        <f>SUM(M82:S82)</f>
        <v>0</v>
      </c>
    </row>
    <row r="83" spans="1:20" x14ac:dyDescent="0.2">
      <c r="A83" s="819" t="s">
        <v>248</v>
      </c>
      <c r="B83" s="818"/>
      <c r="C83" s="818"/>
      <c r="D83" s="810"/>
      <c r="E83" s="810"/>
      <c r="F83" s="810"/>
      <c r="G83" s="810"/>
      <c r="H83" s="810"/>
      <c r="I83" s="810"/>
      <c r="J83" s="810"/>
      <c r="K83" s="810"/>
      <c r="L83" s="820"/>
      <c r="M83" s="821"/>
      <c r="N83" s="821"/>
      <c r="O83" s="821"/>
      <c r="P83" s="821"/>
      <c r="Q83" s="821"/>
      <c r="R83" s="821"/>
      <c r="S83" s="821"/>
      <c r="T83" s="822"/>
    </row>
    <row r="84" spans="1:20" x14ac:dyDescent="0.2">
      <c r="A84" s="819" t="s">
        <v>517</v>
      </c>
      <c r="B84" s="818"/>
      <c r="C84" s="818"/>
      <c r="D84" s="810"/>
      <c r="E84" s="810"/>
      <c r="F84" s="810"/>
      <c r="G84" s="810"/>
      <c r="H84" s="810"/>
      <c r="I84" s="810"/>
      <c r="J84" s="810"/>
      <c r="K84" s="810"/>
      <c r="L84" s="810"/>
      <c r="M84" s="821"/>
      <c r="N84" s="821"/>
      <c r="O84" s="821"/>
      <c r="P84" s="821"/>
      <c r="Q84" s="821"/>
      <c r="R84" s="821"/>
      <c r="S84" s="820"/>
      <c r="T84" s="640">
        <f t="shared" ref="T84" si="213">SUM(M84:S84)</f>
        <v>0</v>
      </c>
    </row>
    <row r="85" spans="1:20" x14ac:dyDescent="0.2">
      <c r="A85" s="817" t="s">
        <v>1473</v>
      </c>
      <c r="B85" s="818"/>
      <c r="C85" s="818"/>
      <c r="D85" s="640">
        <f t="shared" ref="D85:T85" si="214">SUMIFS(D401:D4983,$B$401:$B$4983,"Positive fair values for financial derivatives",$C$401:$C$4983, "SGD")</f>
        <v>0</v>
      </c>
      <c r="E85" s="640">
        <f t="shared" si="214"/>
        <v>0</v>
      </c>
      <c r="F85" s="640">
        <f t="shared" si="214"/>
        <v>0</v>
      </c>
      <c r="G85" s="640">
        <f t="shared" si="214"/>
        <v>0</v>
      </c>
      <c r="H85" s="640">
        <f t="shared" si="214"/>
        <v>0</v>
      </c>
      <c r="I85" s="640">
        <f t="shared" si="214"/>
        <v>0</v>
      </c>
      <c r="J85" s="640">
        <f t="shared" si="214"/>
        <v>0</v>
      </c>
      <c r="K85" s="640">
        <f t="shared" si="214"/>
        <v>0</v>
      </c>
      <c r="L85" s="640">
        <f t="shared" si="214"/>
        <v>0</v>
      </c>
      <c r="M85" s="640">
        <f t="shared" si="214"/>
        <v>0</v>
      </c>
      <c r="N85" s="640">
        <f t="shared" si="214"/>
        <v>0</v>
      </c>
      <c r="O85" s="640">
        <f t="shared" si="214"/>
        <v>0</v>
      </c>
      <c r="P85" s="640">
        <f t="shared" si="214"/>
        <v>0</v>
      </c>
      <c r="Q85" s="640">
        <f t="shared" si="214"/>
        <v>0</v>
      </c>
      <c r="R85" s="640">
        <f t="shared" si="214"/>
        <v>0</v>
      </c>
      <c r="S85" s="640">
        <f t="shared" si="214"/>
        <v>0</v>
      </c>
      <c r="T85" s="640">
        <f t="shared" si="214"/>
        <v>0</v>
      </c>
    </row>
    <row r="86" spans="1:20" x14ac:dyDescent="0.2">
      <c r="A86" s="1354"/>
      <c r="B86" s="1355"/>
      <c r="C86" s="1355"/>
      <c r="D86" s="1355"/>
      <c r="E86" s="1355"/>
      <c r="F86" s="1355"/>
      <c r="G86" s="1355"/>
      <c r="H86" s="1355"/>
      <c r="I86" s="1355"/>
      <c r="J86" s="1355"/>
      <c r="K86" s="1355"/>
      <c r="L86" s="1355"/>
      <c r="M86" s="1355"/>
      <c r="N86" s="1355"/>
      <c r="O86" s="1355"/>
      <c r="P86" s="1355"/>
      <c r="Q86" s="1355"/>
      <c r="R86" s="1355"/>
      <c r="S86" s="1355"/>
      <c r="T86" s="1356"/>
    </row>
    <row r="87" spans="1:20" x14ac:dyDescent="0.2">
      <c r="A87" s="817" t="s">
        <v>111</v>
      </c>
      <c r="B87" s="818"/>
      <c r="C87" s="818"/>
      <c r="D87" s="640">
        <f>SUM(D88:D91)</f>
        <v>0</v>
      </c>
      <c r="E87" s="640">
        <f t="shared" ref="E87" si="215">SUM(E88:E91)</f>
        <v>0</v>
      </c>
      <c r="F87" s="640">
        <f t="shared" ref="F87" si="216">SUM(F88:F91)</f>
        <v>0</v>
      </c>
      <c r="G87" s="640">
        <f t="shared" ref="G87" si="217">SUM(G88:G91)</f>
        <v>0</v>
      </c>
      <c r="H87" s="640">
        <f t="shared" ref="H87" si="218">SUM(H88:H91)</f>
        <v>0</v>
      </c>
      <c r="I87" s="640">
        <f t="shared" ref="I87" si="219">SUM(I88:I91)</f>
        <v>0</v>
      </c>
      <c r="J87" s="640">
        <f t="shared" ref="J87" si="220">SUM(J88:J91)</f>
        <v>0</v>
      </c>
      <c r="K87" s="640">
        <f t="shared" ref="K87" si="221">SUM(K88:K91)</f>
        <v>0</v>
      </c>
      <c r="L87" s="640">
        <f t="shared" ref="L87" si="222">SUM(L88:L91)</f>
        <v>0</v>
      </c>
      <c r="M87" s="640">
        <f t="shared" ref="M87" si="223">SUM(M88:M91)</f>
        <v>0</v>
      </c>
      <c r="N87" s="640">
        <f t="shared" ref="N87" si="224">SUM(N88:N91)</f>
        <v>0</v>
      </c>
      <c r="O87" s="640">
        <f t="shared" ref="O87" si="225">SUM(O88:O91)</f>
        <v>0</v>
      </c>
      <c r="P87" s="640">
        <f t="shared" ref="P87" si="226">SUM(P88:P91)</f>
        <v>0</v>
      </c>
      <c r="Q87" s="640">
        <f t="shared" ref="Q87" si="227">SUM(Q88:Q91)</f>
        <v>0</v>
      </c>
      <c r="R87" s="640">
        <f t="shared" ref="R87" si="228">SUM(R88:R91)</f>
        <v>0</v>
      </c>
      <c r="S87" s="640">
        <f t="shared" ref="S87" si="229">SUM(S88:S91)</f>
        <v>0</v>
      </c>
      <c r="T87" s="640">
        <f t="shared" ref="T87" si="230">SUM(T88:T91)</f>
        <v>0</v>
      </c>
    </row>
    <row r="88" spans="1:20" x14ac:dyDescent="0.2">
      <c r="A88" s="819" t="s">
        <v>516</v>
      </c>
      <c r="B88" s="818"/>
      <c r="C88" s="818"/>
      <c r="D88" s="820"/>
      <c r="E88" s="820"/>
      <c r="F88" s="820"/>
      <c r="G88" s="820"/>
      <c r="H88" s="820"/>
      <c r="I88" s="820"/>
      <c r="J88" s="820"/>
      <c r="K88" s="640">
        <f t="shared" ref="K88" si="231">SUM(E88:J88)</f>
        <v>0</v>
      </c>
      <c r="L88" s="810"/>
      <c r="M88" s="820"/>
      <c r="N88" s="820"/>
      <c r="O88" s="820"/>
      <c r="P88" s="820"/>
      <c r="Q88" s="820"/>
      <c r="R88" s="820"/>
      <c r="S88" s="820"/>
      <c r="T88" s="640">
        <f>SUM(M88:S88)</f>
        <v>0</v>
      </c>
    </row>
    <row r="89" spans="1:20" x14ac:dyDescent="0.2">
      <c r="A89" s="819" t="s">
        <v>248</v>
      </c>
      <c r="B89" s="818"/>
      <c r="C89" s="818"/>
      <c r="D89" s="810"/>
      <c r="E89" s="810"/>
      <c r="F89" s="810"/>
      <c r="G89" s="810"/>
      <c r="H89" s="810"/>
      <c r="I89" s="810"/>
      <c r="J89" s="810"/>
      <c r="K89" s="810"/>
      <c r="L89" s="820"/>
      <c r="M89" s="821"/>
      <c r="N89" s="821"/>
      <c r="O89" s="821"/>
      <c r="P89" s="821"/>
      <c r="Q89" s="821"/>
      <c r="R89" s="821"/>
      <c r="S89" s="821"/>
      <c r="T89" s="822"/>
    </row>
    <row r="90" spans="1:20" x14ac:dyDescent="0.2">
      <c r="A90" s="819" t="s">
        <v>517</v>
      </c>
      <c r="B90" s="818"/>
      <c r="C90" s="818"/>
      <c r="D90" s="810"/>
      <c r="E90" s="810"/>
      <c r="F90" s="810"/>
      <c r="G90" s="810"/>
      <c r="H90" s="810"/>
      <c r="I90" s="810"/>
      <c r="J90" s="810"/>
      <c r="K90" s="810"/>
      <c r="L90" s="810"/>
      <c r="M90" s="821"/>
      <c r="N90" s="821"/>
      <c r="O90" s="821"/>
      <c r="P90" s="821"/>
      <c r="Q90" s="821"/>
      <c r="R90" s="821"/>
      <c r="S90" s="820"/>
      <c r="T90" s="640">
        <f t="shared" ref="T90" si="232">SUM(M90:S90)</f>
        <v>0</v>
      </c>
    </row>
    <row r="91" spans="1:20" x14ac:dyDescent="0.2">
      <c r="A91" s="824" t="s">
        <v>1473</v>
      </c>
      <c r="B91" s="818"/>
      <c r="C91" s="818"/>
      <c r="D91" s="640">
        <f t="shared" ref="D91:T91" si="233">SUMIFS(D401:D4983,$B$401:$B$4983,"Loans and advances",$C$401:$C$4983, "SGD")</f>
        <v>0</v>
      </c>
      <c r="E91" s="640">
        <f t="shared" si="233"/>
        <v>0</v>
      </c>
      <c r="F91" s="640">
        <f t="shared" si="233"/>
        <v>0</v>
      </c>
      <c r="G91" s="640">
        <f t="shared" si="233"/>
        <v>0</v>
      </c>
      <c r="H91" s="640">
        <f t="shared" si="233"/>
        <v>0</v>
      </c>
      <c r="I91" s="640">
        <f t="shared" si="233"/>
        <v>0</v>
      </c>
      <c r="J91" s="640">
        <f t="shared" si="233"/>
        <v>0</v>
      </c>
      <c r="K91" s="640">
        <f t="shared" si="233"/>
        <v>0</v>
      </c>
      <c r="L91" s="640">
        <f t="shared" si="233"/>
        <v>0</v>
      </c>
      <c r="M91" s="640">
        <f t="shared" si="233"/>
        <v>0</v>
      </c>
      <c r="N91" s="640">
        <f t="shared" si="233"/>
        <v>0</v>
      </c>
      <c r="O91" s="640">
        <f t="shared" si="233"/>
        <v>0</v>
      </c>
      <c r="P91" s="640">
        <f t="shared" si="233"/>
        <v>0</v>
      </c>
      <c r="Q91" s="640">
        <f t="shared" si="233"/>
        <v>0</v>
      </c>
      <c r="R91" s="640">
        <f t="shared" si="233"/>
        <v>0</v>
      </c>
      <c r="S91" s="640">
        <f t="shared" si="233"/>
        <v>0</v>
      </c>
      <c r="T91" s="640">
        <f t="shared" si="233"/>
        <v>0</v>
      </c>
    </row>
    <row r="92" spans="1:20" x14ac:dyDescent="0.2">
      <c r="A92" s="1354"/>
      <c r="B92" s="1355"/>
      <c r="C92" s="1355"/>
      <c r="D92" s="1355"/>
      <c r="E92" s="1355"/>
      <c r="F92" s="1355"/>
      <c r="G92" s="1355"/>
      <c r="H92" s="1355"/>
      <c r="I92" s="1355"/>
      <c r="J92" s="1355"/>
      <c r="K92" s="1355"/>
      <c r="L92" s="1355"/>
      <c r="M92" s="1355"/>
      <c r="N92" s="1355"/>
      <c r="O92" s="1355"/>
      <c r="P92" s="1355"/>
      <c r="Q92" s="1355"/>
      <c r="R92" s="1355"/>
      <c r="S92" s="1355"/>
      <c r="T92" s="1356"/>
    </row>
    <row r="93" spans="1:20" x14ac:dyDescent="0.2">
      <c r="A93" s="817" t="s">
        <v>112</v>
      </c>
      <c r="B93" s="818"/>
      <c r="C93" s="818"/>
      <c r="D93" s="640">
        <f>SUM(D94:D97)</f>
        <v>0</v>
      </c>
      <c r="E93" s="640">
        <f t="shared" ref="E93" si="234">SUM(E94:E97)</f>
        <v>0</v>
      </c>
      <c r="F93" s="640">
        <f t="shared" ref="F93" si="235">SUM(F94:F97)</f>
        <v>0</v>
      </c>
      <c r="G93" s="640">
        <f t="shared" ref="G93" si="236">SUM(G94:G97)</f>
        <v>0</v>
      </c>
      <c r="H93" s="640">
        <f t="shared" ref="H93" si="237">SUM(H94:H97)</f>
        <v>0</v>
      </c>
      <c r="I93" s="640">
        <f t="shared" ref="I93" si="238">SUM(I94:I97)</f>
        <v>0</v>
      </c>
      <c r="J93" s="640">
        <f t="shared" ref="J93" si="239">SUM(J94:J97)</f>
        <v>0</v>
      </c>
      <c r="K93" s="640">
        <f t="shared" ref="K93" si="240">SUM(K94:K97)</f>
        <v>0</v>
      </c>
      <c r="L93" s="640">
        <f t="shared" ref="L93" si="241">SUM(L94:L97)</f>
        <v>0</v>
      </c>
      <c r="M93" s="640">
        <f t="shared" ref="M93" si="242">SUM(M94:M97)</f>
        <v>0</v>
      </c>
      <c r="N93" s="640">
        <f t="shared" ref="N93" si="243">SUM(N94:N97)</f>
        <v>0</v>
      </c>
      <c r="O93" s="640">
        <f t="shared" ref="O93" si="244">SUM(O94:O97)</f>
        <v>0</v>
      </c>
      <c r="P93" s="640">
        <f t="shared" ref="P93" si="245">SUM(P94:P97)</f>
        <v>0</v>
      </c>
      <c r="Q93" s="640">
        <f t="shared" ref="Q93" si="246">SUM(Q94:Q97)</f>
        <v>0</v>
      </c>
      <c r="R93" s="640">
        <f t="shared" ref="R93" si="247">SUM(R94:R97)</f>
        <v>0</v>
      </c>
      <c r="S93" s="640">
        <f t="shared" ref="S93" si="248">SUM(S94:S97)</f>
        <v>0</v>
      </c>
      <c r="T93" s="640">
        <f t="shared" ref="T93" si="249">SUM(T94:T97)</f>
        <v>0</v>
      </c>
    </row>
    <row r="94" spans="1:20" x14ac:dyDescent="0.2">
      <c r="A94" s="819" t="s">
        <v>516</v>
      </c>
      <c r="B94" s="818"/>
      <c r="C94" s="818"/>
      <c r="D94" s="820"/>
      <c r="E94" s="820"/>
      <c r="F94" s="820"/>
      <c r="G94" s="820"/>
      <c r="H94" s="820"/>
      <c r="I94" s="820"/>
      <c r="J94" s="820"/>
      <c r="K94" s="640">
        <f t="shared" ref="K94" si="250">SUM(E94:J94)</f>
        <v>0</v>
      </c>
      <c r="L94" s="810"/>
      <c r="M94" s="820"/>
      <c r="N94" s="820"/>
      <c r="O94" s="820"/>
      <c r="P94" s="820"/>
      <c r="Q94" s="820"/>
      <c r="R94" s="820"/>
      <c r="S94" s="820"/>
      <c r="T94" s="640">
        <f>SUM(M94:S94)</f>
        <v>0</v>
      </c>
    </row>
    <row r="95" spans="1:20" x14ac:dyDescent="0.2">
      <c r="A95" s="819" t="s">
        <v>248</v>
      </c>
      <c r="B95" s="818"/>
      <c r="C95" s="818"/>
      <c r="D95" s="810"/>
      <c r="E95" s="810"/>
      <c r="F95" s="810"/>
      <c r="G95" s="810"/>
      <c r="H95" s="810"/>
      <c r="I95" s="810"/>
      <c r="J95" s="810"/>
      <c r="K95" s="810"/>
      <c r="L95" s="820"/>
      <c r="M95" s="821"/>
      <c r="N95" s="821"/>
      <c r="O95" s="821"/>
      <c r="P95" s="821"/>
      <c r="Q95" s="821"/>
      <c r="R95" s="821"/>
      <c r="S95" s="821"/>
      <c r="T95" s="822"/>
    </row>
    <row r="96" spans="1:20" x14ac:dyDescent="0.2">
      <c r="A96" s="819" t="s">
        <v>517</v>
      </c>
      <c r="B96" s="818"/>
      <c r="C96" s="818"/>
      <c r="D96" s="810"/>
      <c r="E96" s="810"/>
      <c r="F96" s="810"/>
      <c r="G96" s="810"/>
      <c r="H96" s="810"/>
      <c r="I96" s="810"/>
      <c r="J96" s="810"/>
      <c r="K96" s="810"/>
      <c r="L96" s="810"/>
      <c r="M96" s="821"/>
      <c r="N96" s="821"/>
      <c r="O96" s="821"/>
      <c r="P96" s="821"/>
      <c r="Q96" s="821"/>
      <c r="R96" s="821"/>
      <c r="S96" s="820"/>
      <c r="T96" s="640">
        <f t="shared" ref="T96" si="251">SUM(M96:S96)</f>
        <v>0</v>
      </c>
    </row>
    <row r="97" spans="1:20" x14ac:dyDescent="0.2">
      <c r="A97" s="817" t="s">
        <v>1473</v>
      </c>
      <c r="B97" s="818"/>
      <c r="C97" s="818"/>
      <c r="D97" s="640">
        <f t="shared" ref="D97:T97" si="252">SUMIFS(D401:D4983,$B$401:$B$4983,"Bills discounted or purchased",$C$401:$C$4983, "SGD")</f>
        <v>0</v>
      </c>
      <c r="E97" s="640">
        <f t="shared" si="252"/>
        <v>0</v>
      </c>
      <c r="F97" s="640">
        <f t="shared" si="252"/>
        <v>0</v>
      </c>
      <c r="G97" s="640">
        <f t="shared" si="252"/>
        <v>0</v>
      </c>
      <c r="H97" s="640">
        <f t="shared" si="252"/>
        <v>0</v>
      </c>
      <c r="I97" s="640">
        <f t="shared" si="252"/>
        <v>0</v>
      </c>
      <c r="J97" s="640">
        <f t="shared" si="252"/>
        <v>0</v>
      </c>
      <c r="K97" s="640">
        <f t="shared" si="252"/>
        <v>0</v>
      </c>
      <c r="L97" s="640">
        <f t="shared" si="252"/>
        <v>0</v>
      </c>
      <c r="M97" s="640">
        <f t="shared" si="252"/>
        <v>0</v>
      </c>
      <c r="N97" s="640">
        <f t="shared" si="252"/>
        <v>0</v>
      </c>
      <c r="O97" s="640">
        <f t="shared" si="252"/>
        <v>0</v>
      </c>
      <c r="P97" s="640">
        <f t="shared" si="252"/>
        <v>0</v>
      </c>
      <c r="Q97" s="640">
        <f t="shared" si="252"/>
        <v>0</v>
      </c>
      <c r="R97" s="640">
        <f t="shared" si="252"/>
        <v>0</v>
      </c>
      <c r="S97" s="640">
        <f t="shared" si="252"/>
        <v>0</v>
      </c>
      <c r="T97" s="640">
        <f t="shared" si="252"/>
        <v>0</v>
      </c>
    </row>
    <row r="98" spans="1:20" x14ac:dyDescent="0.2">
      <c r="A98" s="1354"/>
      <c r="B98" s="1355"/>
      <c r="C98" s="1355"/>
      <c r="D98" s="1355"/>
      <c r="E98" s="1355"/>
      <c r="F98" s="1355"/>
      <c r="G98" s="1355"/>
      <c r="H98" s="1355"/>
      <c r="I98" s="1355"/>
      <c r="J98" s="1355"/>
      <c r="K98" s="1355"/>
      <c r="L98" s="1355"/>
      <c r="M98" s="1355"/>
      <c r="N98" s="1355"/>
      <c r="O98" s="1355"/>
      <c r="P98" s="1355"/>
      <c r="Q98" s="1355"/>
      <c r="R98" s="1355"/>
      <c r="S98" s="1355"/>
      <c r="T98" s="1356"/>
    </row>
    <row r="99" spans="1:20" x14ac:dyDescent="0.2">
      <c r="A99" s="817" t="s">
        <v>168</v>
      </c>
      <c r="B99" s="818"/>
      <c r="C99" s="818"/>
      <c r="D99" s="640">
        <f>SUM(D100:D103)</f>
        <v>0</v>
      </c>
      <c r="E99" s="640">
        <f t="shared" ref="E99" si="253">SUM(E100:E103)</f>
        <v>0</v>
      </c>
      <c r="F99" s="640">
        <f t="shared" ref="F99" si="254">SUM(F100:F103)</f>
        <v>0</v>
      </c>
      <c r="G99" s="640">
        <f t="shared" ref="G99" si="255">SUM(G100:G103)</f>
        <v>0</v>
      </c>
      <c r="H99" s="640">
        <f t="shared" ref="H99" si="256">SUM(H100:H103)</f>
        <v>0</v>
      </c>
      <c r="I99" s="640">
        <f t="shared" ref="I99" si="257">SUM(I100:I103)</f>
        <v>0</v>
      </c>
      <c r="J99" s="640">
        <f t="shared" ref="J99" si="258">SUM(J100:J103)</f>
        <v>0</v>
      </c>
      <c r="K99" s="640">
        <f t="shared" ref="K99" si="259">SUM(K100:K103)</f>
        <v>0</v>
      </c>
      <c r="L99" s="640">
        <f t="shared" ref="L99" si="260">SUM(L100:L103)</f>
        <v>0</v>
      </c>
      <c r="M99" s="640">
        <f t="shared" ref="M99" si="261">SUM(M100:M103)</f>
        <v>0</v>
      </c>
      <c r="N99" s="640">
        <f t="shared" ref="N99" si="262">SUM(N100:N103)</f>
        <v>0</v>
      </c>
      <c r="O99" s="640">
        <f t="shared" ref="O99" si="263">SUM(O100:O103)</f>
        <v>0</v>
      </c>
      <c r="P99" s="640">
        <f t="shared" ref="P99" si="264">SUM(P100:P103)</f>
        <v>0</v>
      </c>
      <c r="Q99" s="640">
        <f t="shared" ref="Q99" si="265">SUM(Q100:Q103)</f>
        <v>0</v>
      </c>
      <c r="R99" s="640">
        <f t="shared" ref="R99" si="266">SUM(R100:R103)</f>
        <v>0</v>
      </c>
      <c r="S99" s="640">
        <f t="shared" ref="S99" si="267">SUM(S100:S103)</f>
        <v>0</v>
      </c>
      <c r="T99" s="640">
        <f t="shared" ref="T99" si="268">SUM(T100:T103)</f>
        <v>0</v>
      </c>
    </row>
    <row r="100" spans="1:20" x14ac:dyDescent="0.2">
      <c r="A100" s="819" t="s">
        <v>516</v>
      </c>
      <c r="B100" s="818"/>
      <c r="C100" s="818"/>
      <c r="D100" s="820"/>
      <c r="E100" s="820"/>
      <c r="F100" s="820"/>
      <c r="G100" s="820"/>
      <c r="H100" s="820"/>
      <c r="I100" s="820"/>
      <c r="J100" s="820"/>
      <c r="K100" s="640">
        <f t="shared" ref="K100" si="269">SUM(E100:J100)</f>
        <v>0</v>
      </c>
      <c r="L100" s="810"/>
      <c r="M100" s="820"/>
      <c r="N100" s="820"/>
      <c r="O100" s="820"/>
      <c r="P100" s="820"/>
      <c r="Q100" s="820"/>
      <c r="R100" s="820"/>
      <c r="S100" s="820"/>
      <c r="T100" s="640">
        <f>SUM(M100:S100)</f>
        <v>0</v>
      </c>
    </row>
    <row r="101" spans="1:20" x14ac:dyDescent="0.2">
      <c r="A101" s="819" t="s">
        <v>248</v>
      </c>
      <c r="B101" s="818"/>
      <c r="C101" s="818"/>
      <c r="D101" s="810"/>
      <c r="E101" s="810"/>
      <c r="F101" s="810"/>
      <c r="G101" s="810"/>
      <c r="H101" s="810"/>
      <c r="I101" s="810"/>
      <c r="J101" s="810"/>
      <c r="K101" s="810"/>
      <c r="L101" s="820"/>
      <c r="M101" s="821"/>
      <c r="N101" s="821"/>
      <c r="O101" s="821"/>
      <c r="P101" s="821"/>
      <c r="Q101" s="821"/>
      <c r="R101" s="821"/>
      <c r="S101" s="821"/>
      <c r="T101" s="822"/>
    </row>
    <row r="102" spans="1:20" x14ac:dyDescent="0.2">
      <c r="A102" s="819" t="s">
        <v>517</v>
      </c>
      <c r="B102" s="818"/>
      <c r="C102" s="818"/>
      <c r="D102" s="810"/>
      <c r="E102" s="810"/>
      <c r="F102" s="810"/>
      <c r="G102" s="810"/>
      <c r="H102" s="810"/>
      <c r="I102" s="810"/>
      <c r="J102" s="810"/>
      <c r="K102" s="810"/>
      <c r="L102" s="810"/>
      <c r="M102" s="821"/>
      <c r="N102" s="821"/>
      <c r="O102" s="821"/>
      <c r="P102" s="821"/>
      <c r="Q102" s="821"/>
      <c r="R102" s="821"/>
      <c r="S102" s="820"/>
      <c r="T102" s="640">
        <f t="shared" ref="T102" si="270">SUM(M102:S102)</f>
        <v>0</v>
      </c>
    </row>
    <row r="103" spans="1:20" x14ac:dyDescent="0.2">
      <c r="A103" s="817" t="s">
        <v>1473</v>
      </c>
      <c r="B103" s="818"/>
      <c r="C103" s="818"/>
      <c r="D103" s="640">
        <f t="shared" ref="D103:T103" si="271">SUMIFS(D401:D4983,$B$401:$B$4983,"Debt Securities",$C$401:$C$4983, "SGD")</f>
        <v>0</v>
      </c>
      <c r="E103" s="640">
        <f t="shared" si="271"/>
        <v>0</v>
      </c>
      <c r="F103" s="640">
        <f t="shared" si="271"/>
        <v>0</v>
      </c>
      <c r="G103" s="640">
        <f t="shared" si="271"/>
        <v>0</v>
      </c>
      <c r="H103" s="640">
        <f t="shared" si="271"/>
        <v>0</v>
      </c>
      <c r="I103" s="640">
        <f t="shared" si="271"/>
        <v>0</v>
      </c>
      <c r="J103" s="640">
        <f t="shared" si="271"/>
        <v>0</v>
      </c>
      <c r="K103" s="640">
        <f t="shared" si="271"/>
        <v>0</v>
      </c>
      <c r="L103" s="640">
        <f t="shared" si="271"/>
        <v>0</v>
      </c>
      <c r="M103" s="640">
        <f t="shared" si="271"/>
        <v>0</v>
      </c>
      <c r="N103" s="640">
        <f t="shared" si="271"/>
        <v>0</v>
      </c>
      <c r="O103" s="640">
        <f t="shared" si="271"/>
        <v>0</v>
      </c>
      <c r="P103" s="640">
        <f t="shared" si="271"/>
        <v>0</v>
      </c>
      <c r="Q103" s="640">
        <f t="shared" si="271"/>
        <v>0</v>
      </c>
      <c r="R103" s="640">
        <f t="shared" si="271"/>
        <v>0</v>
      </c>
      <c r="S103" s="640">
        <f t="shared" si="271"/>
        <v>0</v>
      </c>
      <c r="T103" s="640">
        <f t="shared" si="271"/>
        <v>0</v>
      </c>
    </row>
    <row r="104" spans="1:20" x14ac:dyDescent="0.2">
      <c r="A104" s="1354"/>
      <c r="B104" s="1355"/>
      <c r="C104" s="1355"/>
      <c r="D104" s="1355"/>
      <c r="E104" s="1355"/>
      <c r="F104" s="1355"/>
      <c r="G104" s="1355"/>
      <c r="H104" s="1355"/>
      <c r="I104" s="1355"/>
      <c r="J104" s="1355"/>
      <c r="K104" s="1355"/>
      <c r="L104" s="1355"/>
      <c r="M104" s="1355"/>
      <c r="N104" s="1355"/>
      <c r="O104" s="1355"/>
      <c r="P104" s="1355"/>
      <c r="Q104" s="1355"/>
      <c r="R104" s="1355"/>
      <c r="S104" s="1355"/>
      <c r="T104" s="1356"/>
    </row>
    <row r="105" spans="1:20" x14ac:dyDescent="0.2">
      <c r="A105" s="817" t="s">
        <v>238</v>
      </c>
      <c r="B105" s="818"/>
      <c r="C105" s="818"/>
      <c r="D105" s="640">
        <f>SUM(D106:D109)</f>
        <v>0</v>
      </c>
      <c r="E105" s="640">
        <f t="shared" ref="E105" si="272">SUM(E106:E109)</f>
        <v>0</v>
      </c>
      <c r="F105" s="640">
        <f t="shared" ref="F105" si="273">SUM(F106:F109)</f>
        <v>0</v>
      </c>
      <c r="G105" s="640">
        <f t="shared" ref="G105" si="274">SUM(G106:G109)</f>
        <v>0</v>
      </c>
      <c r="H105" s="640">
        <f t="shared" ref="H105" si="275">SUM(H106:H109)</f>
        <v>0</v>
      </c>
      <c r="I105" s="640">
        <f t="shared" ref="I105" si="276">SUM(I106:I109)</f>
        <v>0</v>
      </c>
      <c r="J105" s="640">
        <f>SUM(J106:J109)</f>
        <v>0</v>
      </c>
      <c r="K105" s="640">
        <f t="shared" ref="K105" si="277">SUM(K106:K109)</f>
        <v>0</v>
      </c>
      <c r="L105" s="640">
        <f t="shared" ref="L105" si="278">SUM(L106:L109)</f>
        <v>0</v>
      </c>
      <c r="M105" s="640">
        <f t="shared" ref="M105" si="279">SUM(M106:M109)</f>
        <v>0</v>
      </c>
      <c r="N105" s="640">
        <f t="shared" ref="N105" si="280">SUM(N106:N109)</f>
        <v>0</v>
      </c>
      <c r="O105" s="640">
        <f t="shared" ref="O105" si="281">SUM(O106:O109)</f>
        <v>0</v>
      </c>
      <c r="P105" s="640">
        <f t="shared" ref="P105" si="282">SUM(P106:P109)</f>
        <v>0</v>
      </c>
      <c r="Q105" s="640">
        <f t="shared" ref="Q105" si="283">SUM(Q106:Q109)</f>
        <v>0</v>
      </c>
      <c r="R105" s="640">
        <f t="shared" ref="R105" si="284">SUM(R106:R109)</f>
        <v>0</v>
      </c>
      <c r="S105" s="640">
        <f t="shared" ref="S105" si="285">SUM(S106:S109)</f>
        <v>0</v>
      </c>
      <c r="T105" s="640">
        <f t="shared" ref="T105" si="286">SUM(T106:T109)</f>
        <v>0</v>
      </c>
    </row>
    <row r="106" spans="1:20" x14ac:dyDescent="0.2">
      <c r="A106" s="819" t="s">
        <v>516</v>
      </c>
      <c r="B106" s="818"/>
      <c r="C106" s="818"/>
      <c r="D106" s="820"/>
      <c r="E106" s="820"/>
      <c r="F106" s="820"/>
      <c r="G106" s="820"/>
      <c r="H106" s="820"/>
      <c r="I106" s="820"/>
      <c r="J106" s="820"/>
      <c r="K106" s="640">
        <f t="shared" ref="K106" si="287">SUM(E106:J106)</f>
        <v>0</v>
      </c>
      <c r="L106" s="810"/>
      <c r="M106" s="820"/>
      <c r="N106" s="820"/>
      <c r="O106" s="820"/>
      <c r="P106" s="820"/>
      <c r="Q106" s="820"/>
      <c r="R106" s="820"/>
      <c r="S106" s="820"/>
      <c r="T106" s="640">
        <f>SUM(M106:S106)</f>
        <v>0</v>
      </c>
    </row>
    <row r="107" spans="1:20" x14ac:dyDescent="0.2">
      <c r="A107" s="819" t="s">
        <v>248</v>
      </c>
      <c r="B107" s="818"/>
      <c r="C107" s="818"/>
      <c r="D107" s="810"/>
      <c r="E107" s="810"/>
      <c r="F107" s="810"/>
      <c r="G107" s="810"/>
      <c r="H107" s="810"/>
      <c r="I107" s="810"/>
      <c r="J107" s="810"/>
      <c r="K107" s="810"/>
      <c r="L107" s="820"/>
      <c r="M107" s="821"/>
      <c r="N107" s="821"/>
      <c r="O107" s="821"/>
      <c r="P107" s="821"/>
      <c r="Q107" s="821"/>
      <c r="R107" s="821"/>
      <c r="S107" s="821"/>
      <c r="T107" s="822"/>
    </row>
    <row r="108" spans="1:20" x14ac:dyDescent="0.2">
      <c r="A108" s="819" t="s">
        <v>517</v>
      </c>
      <c r="B108" s="818"/>
      <c r="C108" s="818"/>
      <c r="D108" s="810"/>
      <c r="E108" s="810"/>
      <c r="F108" s="810"/>
      <c r="G108" s="810"/>
      <c r="H108" s="810"/>
      <c r="I108" s="810"/>
      <c r="J108" s="810"/>
      <c r="K108" s="810"/>
      <c r="L108" s="810"/>
      <c r="M108" s="821"/>
      <c r="N108" s="821"/>
      <c r="O108" s="821"/>
      <c r="P108" s="821"/>
      <c r="Q108" s="821"/>
      <c r="R108" s="821"/>
      <c r="S108" s="820"/>
      <c r="T108" s="640">
        <f t="shared" ref="T108" si="288">SUM(M108:S108)</f>
        <v>0</v>
      </c>
    </row>
    <row r="109" spans="1:20" x14ac:dyDescent="0.2">
      <c r="A109" s="817" t="s">
        <v>1473</v>
      </c>
      <c r="B109" s="818"/>
      <c r="C109" s="818"/>
      <c r="D109" s="640">
        <f t="shared" ref="D109:T109" si="289">SUMIFS(D401:D4983,$B$401:$B$4983,"Negotiable Certificates of Deposits ",$C$401:$C$4983, "SGD")</f>
        <v>0</v>
      </c>
      <c r="E109" s="640">
        <f t="shared" si="289"/>
        <v>0</v>
      </c>
      <c r="F109" s="640">
        <f t="shared" si="289"/>
        <v>0</v>
      </c>
      <c r="G109" s="640">
        <f t="shared" si="289"/>
        <v>0</v>
      </c>
      <c r="H109" s="640">
        <f t="shared" si="289"/>
        <v>0</v>
      </c>
      <c r="I109" s="640">
        <f t="shared" si="289"/>
        <v>0</v>
      </c>
      <c r="J109" s="640">
        <f t="shared" si="289"/>
        <v>0</v>
      </c>
      <c r="K109" s="640">
        <f t="shared" si="289"/>
        <v>0</v>
      </c>
      <c r="L109" s="640">
        <f t="shared" si="289"/>
        <v>0</v>
      </c>
      <c r="M109" s="640">
        <f t="shared" si="289"/>
        <v>0</v>
      </c>
      <c r="N109" s="640">
        <f t="shared" si="289"/>
        <v>0</v>
      </c>
      <c r="O109" s="640">
        <f t="shared" si="289"/>
        <v>0</v>
      </c>
      <c r="P109" s="640">
        <f t="shared" si="289"/>
        <v>0</v>
      </c>
      <c r="Q109" s="640">
        <f t="shared" si="289"/>
        <v>0</v>
      </c>
      <c r="R109" s="640">
        <f t="shared" si="289"/>
        <v>0</v>
      </c>
      <c r="S109" s="640">
        <f t="shared" si="289"/>
        <v>0</v>
      </c>
      <c r="T109" s="640">
        <f t="shared" si="289"/>
        <v>0</v>
      </c>
    </row>
    <row r="110" spans="1:20" x14ac:dyDescent="0.2">
      <c r="A110" s="1354"/>
      <c r="B110" s="1355"/>
      <c r="C110" s="1355"/>
      <c r="D110" s="1355"/>
      <c r="E110" s="1355"/>
      <c r="F110" s="1355"/>
      <c r="G110" s="1355"/>
      <c r="H110" s="1355"/>
      <c r="I110" s="1355"/>
      <c r="J110" s="1355"/>
      <c r="K110" s="1355"/>
      <c r="L110" s="1355"/>
      <c r="M110" s="1355"/>
      <c r="N110" s="1355"/>
      <c r="O110" s="1355"/>
      <c r="P110" s="1355"/>
      <c r="Q110" s="1355"/>
      <c r="R110" s="1355"/>
      <c r="S110" s="1355"/>
      <c r="T110" s="1356"/>
    </row>
    <row r="111" spans="1:20" x14ac:dyDescent="0.2">
      <c r="A111" s="817" t="s">
        <v>169</v>
      </c>
      <c r="B111" s="818"/>
      <c r="C111" s="818"/>
      <c r="D111" s="640">
        <f>SUM(D112:D115)</f>
        <v>0</v>
      </c>
      <c r="E111" s="640">
        <f t="shared" ref="E111" si="290">SUM(E112:E115)</f>
        <v>0</v>
      </c>
      <c r="F111" s="640">
        <f t="shared" ref="F111" si="291">SUM(F112:F115)</f>
        <v>0</v>
      </c>
      <c r="G111" s="640">
        <f t="shared" ref="G111" si="292">SUM(G112:G115)</f>
        <v>0</v>
      </c>
      <c r="H111" s="640">
        <f t="shared" ref="H111" si="293">SUM(H112:H115)</f>
        <v>0</v>
      </c>
      <c r="I111" s="640">
        <f t="shared" ref="I111" si="294">SUM(I112:I115)</f>
        <v>0</v>
      </c>
      <c r="J111" s="640">
        <f t="shared" ref="J111" si="295">SUM(J112:J115)</f>
        <v>0</v>
      </c>
      <c r="K111" s="640">
        <f t="shared" ref="K111" si="296">SUM(K112:K115)</f>
        <v>0</v>
      </c>
      <c r="L111" s="640">
        <f t="shared" ref="L111" si="297">SUM(L112:L115)</f>
        <v>0</v>
      </c>
      <c r="M111" s="640">
        <f t="shared" ref="M111" si="298">SUM(M112:M115)</f>
        <v>0</v>
      </c>
      <c r="N111" s="640">
        <f t="shared" ref="N111" si="299">SUM(N112:N115)</f>
        <v>0</v>
      </c>
      <c r="O111" s="640">
        <f t="shared" ref="O111" si="300">SUM(O112:O115)</f>
        <v>0</v>
      </c>
      <c r="P111" s="640">
        <f t="shared" ref="P111" si="301">SUM(P112:P115)</f>
        <v>0</v>
      </c>
      <c r="Q111" s="640">
        <f t="shared" ref="Q111" si="302">SUM(Q112:Q115)</f>
        <v>0</v>
      </c>
      <c r="R111" s="640">
        <f t="shared" ref="R111" si="303">SUM(R112:R115)</f>
        <v>0</v>
      </c>
      <c r="S111" s="640">
        <f t="shared" ref="S111" si="304">SUM(S112:S115)</f>
        <v>0</v>
      </c>
      <c r="T111" s="640">
        <f t="shared" ref="T111" si="305">SUM(T112:T115)</f>
        <v>0</v>
      </c>
    </row>
    <row r="112" spans="1:20" x14ac:dyDescent="0.2">
      <c r="A112" s="819" t="s">
        <v>516</v>
      </c>
      <c r="B112" s="818"/>
      <c r="C112" s="818"/>
      <c r="D112" s="820"/>
      <c r="E112" s="820"/>
      <c r="F112" s="820"/>
      <c r="G112" s="820"/>
      <c r="H112" s="820"/>
      <c r="I112" s="820"/>
      <c r="J112" s="820"/>
      <c r="K112" s="640">
        <f t="shared" ref="K112" si="306">SUM(E112:J112)</f>
        <v>0</v>
      </c>
      <c r="L112" s="810"/>
      <c r="M112" s="810"/>
      <c r="N112" s="810"/>
      <c r="O112" s="820"/>
      <c r="P112" s="810"/>
      <c r="Q112" s="810"/>
      <c r="R112" s="810"/>
      <c r="S112" s="820"/>
      <c r="T112" s="640">
        <f>SUM(M112:S112)</f>
        <v>0</v>
      </c>
    </row>
    <row r="113" spans="1:20" x14ac:dyDescent="0.2">
      <c r="A113" s="819" t="s">
        <v>248</v>
      </c>
      <c r="B113" s="818"/>
      <c r="C113" s="818"/>
      <c r="D113" s="810"/>
      <c r="E113" s="810"/>
      <c r="F113" s="810"/>
      <c r="G113" s="810"/>
      <c r="H113" s="810"/>
      <c r="I113" s="810"/>
      <c r="J113" s="810"/>
      <c r="K113" s="810"/>
      <c r="L113" s="810"/>
      <c r="M113" s="810"/>
      <c r="N113" s="810"/>
      <c r="O113" s="810"/>
      <c r="P113" s="810"/>
      <c r="Q113" s="810"/>
      <c r="R113" s="810"/>
      <c r="S113" s="821"/>
      <c r="T113" s="822"/>
    </row>
    <row r="114" spans="1:20" x14ac:dyDescent="0.2">
      <c r="A114" s="819" t="s">
        <v>517</v>
      </c>
      <c r="B114" s="818"/>
      <c r="C114" s="818"/>
      <c r="D114" s="810"/>
      <c r="E114" s="810"/>
      <c r="F114" s="810"/>
      <c r="G114" s="810"/>
      <c r="H114" s="810"/>
      <c r="I114" s="810"/>
      <c r="J114" s="810"/>
      <c r="K114" s="810"/>
      <c r="L114" s="810"/>
      <c r="M114" s="810"/>
      <c r="N114" s="810"/>
      <c r="O114" s="810"/>
      <c r="P114" s="810"/>
      <c r="Q114" s="810"/>
      <c r="R114" s="810"/>
      <c r="S114" s="820"/>
      <c r="T114" s="640">
        <f t="shared" ref="T114" si="307">SUM(M114:S114)</f>
        <v>0</v>
      </c>
    </row>
    <row r="115" spans="1:20" x14ac:dyDescent="0.2">
      <c r="A115" s="817" t="s">
        <v>1473</v>
      </c>
      <c r="B115" s="818"/>
      <c r="C115" s="818"/>
      <c r="D115" s="640">
        <f t="shared" ref="D115:K115" si="308">SUMIFS(D401:D4983,$B$401:$B$4983,"Equity Investments",$C$401:$C$4983, "SGD")</f>
        <v>0</v>
      </c>
      <c r="E115" s="640">
        <f t="shared" si="308"/>
        <v>0</v>
      </c>
      <c r="F115" s="640">
        <f t="shared" si="308"/>
        <v>0</v>
      </c>
      <c r="G115" s="640">
        <f t="shared" si="308"/>
        <v>0</v>
      </c>
      <c r="H115" s="640">
        <f t="shared" si="308"/>
        <v>0</v>
      </c>
      <c r="I115" s="640">
        <f t="shared" si="308"/>
        <v>0</v>
      </c>
      <c r="J115" s="640">
        <f t="shared" si="308"/>
        <v>0</v>
      </c>
      <c r="K115" s="640">
        <f t="shared" si="308"/>
        <v>0</v>
      </c>
      <c r="L115" s="810"/>
      <c r="M115" s="810"/>
      <c r="N115" s="810"/>
      <c r="O115" s="640">
        <f>SUMIFS(O401:O4983,$B$401:$B$4983,"Equity Investments",$C$401:$C$4983, "SGD")</f>
        <v>0</v>
      </c>
      <c r="P115" s="810"/>
      <c r="Q115" s="810"/>
      <c r="R115" s="810"/>
      <c r="S115" s="640">
        <f>SUMIFS(S401:S4983,$B$401:$B$4983,"Equity Investments",$C$401:$C$4983, "SGD")</f>
        <v>0</v>
      </c>
      <c r="T115" s="640">
        <f>SUMIFS(T401:T4983,$B$401:$B$4983,"Equity Investments",$C$401:$C$4983, "SGD")</f>
        <v>0</v>
      </c>
    </row>
    <row r="116" spans="1:20" x14ac:dyDescent="0.2">
      <c r="A116" s="1354"/>
      <c r="B116" s="1355"/>
      <c r="C116" s="1355"/>
      <c r="D116" s="1355"/>
      <c r="E116" s="1355"/>
      <c r="F116" s="1355"/>
      <c r="G116" s="1355"/>
      <c r="H116" s="1355"/>
      <c r="I116" s="1355"/>
      <c r="J116" s="1355"/>
      <c r="K116" s="1355"/>
      <c r="L116" s="1355"/>
      <c r="M116" s="1355"/>
      <c r="N116" s="1355"/>
      <c r="O116" s="1355"/>
      <c r="P116" s="1355"/>
      <c r="Q116" s="1355"/>
      <c r="R116" s="1355"/>
      <c r="S116" s="1355"/>
      <c r="T116" s="1356"/>
    </row>
    <row r="117" spans="1:20" x14ac:dyDescent="0.2">
      <c r="A117" s="817" t="s">
        <v>519</v>
      </c>
      <c r="B117" s="818"/>
      <c r="C117" s="818"/>
      <c r="D117" s="640">
        <f>SUM(D118:D121)</f>
        <v>0</v>
      </c>
      <c r="E117" s="640">
        <f t="shared" ref="E117" si="309">SUM(E118:E121)</f>
        <v>0</v>
      </c>
      <c r="F117" s="640">
        <f t="shared" ref="F117" si="310">SUM(F118:F121)</f>
        <v>0</v>
      </c>
      <c r="G117" s="640">
        <f t="shared" ref="G117" si="311">SUM(G118:G121)</f>
        <v>0</v>
      </c>
      <c r="H117" s="640">
        <f t="shared" ref="H117" si="312">SUM(H118:H121)</f>
        <v>0</v>
      </c>
      <c r="I117" s="640">
        <f t="shared" ref="I117" si="313">SUM(I118:I121)</f>
        <v>0</v>
      </c>
      <c r="J117" s="640">
        <f t="shared" ref="J117" si="314">SUM(J118:J121)</f>
        <v>0</v>
      </c>
      <c r="K117" s="640">
        <f>SUM(K118:K121)</f>
        <v>0</v>
      </c>
      <c r="L117" s="640">
        <f t="shared" ref="L117" si="315">SUM(L118:L121)</f>
        <v>0</v>
      </c>
      <c r="M117" s="640">
        <f t="shared" ref="M117" si="316">SUM(M118:M121)</f>
        <v>0</v>
      </c>
      <c r="N117" s="640">
        <f t="shared" ref="N117" si="317">SUM(N118:N121)</f>
        <v>0</v>
      </c>
      <c r="O117" s="640">
        <f t="shared" ref="O117" si="318">SUM(O118:O121)</f>
        <v>0</v>
      </c>
      <c r="P117" s="640">
        <f t="shared" ref="P117" si="319">SUM(P118:P121)</f>
        <v>0</v>
      </c>
      <c r="Q117" s="640">
        <f t="shared" ref="Q117" si="320">SUM(Q118:Q121)</f>
        <v>0</v>
      </c>
      <c r="R117" s="640">
        <f t="shared" ref="R117" si="321">SUM(R118:R121)</f>
        <v>0</v>
      </c>
      <c r="S117" s="640">
        <f t="shared" ref="S117" si="322">SUM(S118:S121)</f>
        <v>0</v>
      </c>
      <c r="T117" s="640">
        <f>SUM(T118:T121)</f>
        <v>0</v>
      </c>
    </row>
    <row r="118" spans="1:20" x14ac:dyDescent="0.2">
      <c r="A118" s="819" t="s">
        <v>516</v>
      </c>
      <c r="B118" s="818"/>
      <c r="C118" s="818"/>
      <c r="D118" s="820"/>
      <c r="E118" s="820"/>
      <c r="F118" s="820"/>
      <c r="G118" s="820"/>
      <c r="H118" s="820"/>
      <c r="I118" s="820"/>
      <c r="J118" s="820"/>
      <c r="K118" s="640">
        <f t="shared" ref="K118" si="323">SUM(E118:J118)</f>
        <v>0</v>
      </c>
      <c r="L118" s="810"/>
      <c r="M118" s="820"/>
      <c r="N118" s="820"/>
      <c r="O118" s="820"/>
      <c r="P118" s="820"/>
      <c r="Q118" s="820"/>
      <c r="R118" s="820"/>
      <c r="S118" s="820"/>
      <c r="T118" s="640">
        <f>SUM(M118:S118)</f>
        <v>0</v>
      </c>
    </row>
    <row r="119" spans="1:20" x14ac:dyDescent="0.2">
      <c r="A119" s="819" t="s">
        <v>248</v>
      </c>
      <c r="B119" s="818"/>
      <c r="C119" s="818"/>
      <c r="D119" s="810"/>
      <c r="E119" s="810"/>
      <c r="F119" s="810"/>
      <c r="G119" s="810"/>
      <c r="H119" s="810"/>
      <c r="I119" s="810"/>
      <c r="J119" s="810"/>
      <c r="K119" s="810"/>
      <c r="L119" s="820"/>
      <c r="M119" s="821"/>
      <c r="N119" s="821"/>
      <c r="O119" s="821"/>
      <c r="P119" s="821"/>
      <c r="Q119" s="821"/>
      <c r="R119" s="821"/>
      <c r="S119" s="821"/>
      <c r="T119" s="822"/>
    </row>
    <row r="120" spans="1:20" x14ac:dyDescent="0.2">
      <c r="A120" s="819" t="s">
        <v>517</v>
      </c>
      <c r="B120" s="818"/>
      <c r="C120" s="818"/>
      <c r="D120" s="810"/>
      <c r="E120" s="810"/>
      <c r="F120" s="810"/>
      <c r="G120" s="810"/>
      <c r="H120" s="810"/>
      <c r="I120" s="810"/>
      <c r="J120" s="810"/>
      <c r="K120" s="810"/>
      <c r="L120" s="810"/>
      <c r="M120" s="821"/>
      <c r="N120" s="821"/>
      <c r="O120" s="821"/>
      <c r="P120" s="821"/>
      <c r="Q120" s="821"/>
      <c r="R120" s="821"/>
      <c r="S120" s="820"/>
      <c r="T120" s="640">
        <f t="shared" ref="T120" si="324">SUM(M120:S120)</f>
        <v>0</v>
      </c>
    </row>
    <row r="121" spans="1:20" x14ac:dyDescent="0.2">
      <c r="A121" s="817" t="s">
        <v>1473</v>
      </c>
      <c r="B121" s="818"/>
      <c r="C121" s="818"/>
      <c r="D121" s="640">
        <f t="shared" ref="D121:T121" si="325">SUMIFS(D401:D4983,$B$401:$B$4983,"Contingent Items",$C$401:$C$4983, "SGD")</f>
        <v>0</v>
      </c>
      <c r="E121" s="640">
        <f t="shared" si="325"/>
        <v>0</v>
      </c>
      <c r="F121" s="640">
        <f t="shared" si="325"/>
        <v>0</v>
      </c>
      <c r="G121" s="640">
        <f t="shared" si="325"/>
        <v>0</v>
      </c>
      <c r="H121" s="640">
        <f t="shared" si="325"/>
        <v>0</v>
      </c>
      <c r="I121" s="640">
        <f t="shared" si="325"/>
        <v>0</v>
      </c>
      <c r="J121" s="640">
        <f t="shared" si="325"/>
        <v>0</v>
      </c>
      <c r="K121" s="640">
        <f t="shared" si="325"/>
        <v>0</v>
      </c>
      <c r="L121" s="640">
        <f t="shared" si="325"/>
        <v>0</v>
      </c>
      <c r="M121" s="640">
        <f t="shared" si="325"/>
        <v>0</v>
      </c>
      <c r="N121" s="640">
        <f t="shared" si="325"/>
        <v>0</v>
      </c>
      <c r="O121" s="640">
        <f t="shared" si="325"/>
        <v>0</v>
      </c>
      <c r="P121" s="640">
        <f t="shared" si="325"/>
        <v>0</v>
      </c>
      <c r="Q121" s="640">
        <f t="shared" si="325"/>
        <v>0</v>
      </c>
      <c r="R121" s="640">
        <f t="shared" si="325"/>
        <v>0</v>
      </c>
      <c r="S121" s="640">
        <f t="shared" si="325"/>
        <v>0</v>
      </c>
      <c r="T121" s="640">
        <f t="shared" si="325"/>
        <v>0</v>
      </c>
    </row>
    <row r="122" spans="1:20" x14ac:dyDescent="0.2">
      <c r="A122" s="1354"/>
      <c r="B122" s="1355"/>
      <c r="C122" s="1355"/>
      <c r="D122" s="1355"/>
      <c r="E122" s="1355"/>
      <c r="F122" s="1355"/>
      <c r="G122" s="1355"/>
      <c r="H122" s="1355"/>
      <c r="I122" s="1355"/>
      <c r="J122" s="1355"/>
      <c r="K122" s="1355"/>
      <c r="L122" s="1355"/>
      <c r="M122" s="1355"/>
      <c r="N122" s="1355"/>
      <c r="O122" s="1355"/>
      <c r="P122" s="1355"/>
      <c r="Q122" s="1355"/>
      <c r="R122" s="1355"/>
      <c r="S122" s="1355"/>
      <c r="T122" s="1356"/>
    </row>
    <row r="123" spans="1:20" x14ac:dyDescent="0.2">
      <c r="A123" s="817" t="s">
        <v>550</v>
      </c>
      <c r="B123" s="818"/>
      <c r="C123" s="818"/>
      <c r="D123" s="640">
        <f>SUM(D124:D127)</f>
        <v>0</v>
      </c>
      <c r="E123" s="640">
        <f t="shared" ref="E123" si="326">SUM(E124:E127)</f>
        <v>0</v>
      </c>
      <c r="F123" s="640">
        <f t="shared" ref="F123" si="327">SUM(F124:F127)</f>
        <v>0</v>
      </c>
      <c r="G123" s="640">
        <f t="shared" ref="G123" si="328">SUM(G124:G127)</f>
        <v>0</v>
      </c>
      <c r="H123" s="640">
        <f t="shared" ref="H123" si="329">SUM(H124:H127)</f>
        <v>0</v>
      </c>
      <c r="I123" s="640">
        <f t="shared" ref="I123" si="330">SUM(I124:I127)</f>
        <v>0</v>
      </c>
      <c r="J123" s="640">
        <f t="shared" ref="J123" si="331">SUM(J124:J127)</f>
        <v>0</v>
      </c>
      <c r="K123" s="640">
        <f t="shared" ref="K123" si="332">SUM(K124:K127)</f>
        <v>0</v>
      </c>
      <c r="L123" s="640">
        <f t="shared" ref="L123" si="333">SUM(L124:L127)</f>
        <v>0</v>
      </c>
      <c r="M123" s="640">
        <f t="shared" ref="M123" si="334">SUM(M124:M127)</f>
        <v>0</v>
      </c>
      <c r="N123" s="640">
        <f t="shared" ref="N123" si="335">SUM(N124:N127)</f>
        <v>0</v>
      </c>
      <c r="O123" s="640">
        <f t="shared" ref="O123" si="336">SUM(O124:O127)</f>
        <v>0</v>
      </c>
      <c r="P123" s="640">
        <f t="shared" ref="P123" si="337">SUM(P124:P127)</f>
        <v>0</v>
      </c>
      <c r="Q123" s="640">
        <f t="shared" ref="Q123" si="338">SUM(Q124:Q127)</f>
        <v>0</v>
      </c>
      <c r="R123" s="640">
        <f t="shared" ref="R123" si="339">SUM(R124:R127)</f>
        <v>0</v>
      </c>
      <c r="S123" s="640">
        <f t="shared" ref="S123" si="340">SUM(S124:S127)</f>
        <v>0</v>
      </c>
      <c r="T123" s="640">
        <f>SUM(T124:T127)</f>
        <v>0</v>
      </c>
    </row>
    <row r="124" spans="1:20" x14ac:dyDescent="0.2">
      <c r="A124" s="819" t="s">
        <v>516</v>
      </c>
      <c r="B124" s="818"/>
      <c r="C124" s="818"/>
      <c r="D124" s="820"/>
      <c r="E124" s="820"/>
      <c r="F124" s="820"/>
      <c r="G124" s="820"/>
      <c r="H124" s="820"/>
      <c r="I124" s="820"/>
      <c r="J124" s="820"/>
      <c r="K124" s="640">
        <f t="shared" ref="K124" si="341">SUM(E124:J124)</f>
        <v>0</v>
      </c>
      <c r="L124" s="810"/>
      <c r="M124" s="820"/>
      <c r="N124" s="820"/>
      <c r="O124" s="820"/>
      <c r="P124" s="820"/>
      <c r="Q124" s="820"/>
      <c r="R124" s="820"/>
      <c r="S124" s="820"/>
      <c r="T124" s="640">
        <f>SUM(M124:S124)</f>
        <v>0</v>
      </c>
    </row>
    <row r="125" spans="1:20" x14ac:dyDescent="0.2">
      <c r="A125" s="819" t="s">
        <v>248</v>
      </c>
      <c r="B125" s="818"/>
      <c r="C125" s="818"/>
      <c r="D125" s="810"/>
      <c r="E125" s="810"/>
      <c r="F125" s="810"/>
      <c r="G125" s="810"/>
      <c r="H125" s="810"/>
      <c r="I125" s="810"/>
      <c r="J125" s="810"/>
      <c r="K125" s="810"/>
      <c r="L125" s="820"/>
      <c r="M125" s="821"/>
      <c r="N125" s="821"/>
      <c r="O125" s="821"/>
      <c r="P125" s="821"/>
      <c r="Q125" s="821"/>
      <c r="R125" s="821"/>
      <c r="S125" s="821"/>
      <c r="T125" s="822"/>
    </row>
    <row r="126" spans="1:20" x14ac:dyDescent="0.2">
      <c r="A126" s="819" t="s">
        <v>517</v>
      </c>
      <c r="B126" s="818"/>
      <c r="C126" s="818"/>
      <c r="D126" s="810"/>
      <c r="E126" s="810"/>
      <c r="F126" s="810"/>
      <c r="G126" s="810"/>
      <c r="H126" s="810"/>
      <c r="I126" s="810"/>
      <c r="J126" s="810"/>
      <c r="K126" s="810"/>
      <c r="L126" s="810"/>
      <c r="M126" s="821"/>
      <c r="N126" s="821"/>
      <c r="O126" s="821"/>
      <c r="P126" s="821"/>
      <c r="Q126" s="821"/>
      <c r="R126" s="821"/>
      <c r="S126" s="820"/>
      <c r="T126" s="640">
        <f t="shared" ref="T126" si="342">SUM(M126:S126)</f>
        <v>0</v>
      </c>
    </row>
    <row r="127" spans="1:20" x14ac:dyDescent="0.2">
      <c r="A127" s="817" t="s">
        <v>1473</v>
      </c>
      <c r="B127" s="818"/>
      <c r="C127" s="818"/>
      <c r="D127" s="640">
        <f t="shared" ref="D127:T127" si="343">SUMIFS(D401:D4983,$B$401:$B$4983,"Commitment",$C$401:$C$4983, "SGD")</f>
        <v>0</v>
      </c>
      <c r="E127" s="640">
        <f t="shared" si="343"/>
        <v>0</v>
      </c>
      <c r="F127" s="640">
        <f t="shared" si="343"/>
        <v>0</v>
      </c>
      <c r="G127" s="640">
        <f t="shared" si="343"/>
        <v>0</v>
      </c>
      <c r="H127" s="640">
        <f t="shared" si="343"/>
        <v>0</v>
      </c>
      <c r="I127" s="640">
        <f t="shared" si="343"/>
        <v>0</v>
      </c>
      <c r="J127" s="640">
        <f t="shared" si="343"/>
        <v>0</v>
      </c>
      <c r="K127" s="640">
        <f t="shared" si="343"/>
        <v>0</v>
      </c>
      <c r="L127" s="640">
        <f t="shared" si="343"/>
        <v>0</v>
      </c>
      <c r="M127" s="640">
        <f t="shared" si="343"/>
        <v>0</v>
      </c>
      <c r="N127" s="640">
        <f t="shared" si="343"/>
        <v>0</v>
      </c>
      <c r="O127" s="640">
        <f t="shared" si="343"/>
        <v>0</v>
      </c>
      <c r="P127" s="640">
        <f t="shared" si="343"/>
        <v>0</v>
      </c>
      <c r="Q127" s="640">
        <f t="shared" si="343"/>
        <v>0</v>
      </c>
      <c r="R127" s="640">
        <f t="shared" si="343"/>
        <v>0</v>
      </c>
      <c r="S127" s="640">
        <f t="shared" si="343"/>
        <v>0</v>
      </c>
      <c r="T127" s="640">
        <f t="shared" si="343"/>
        <v>0</v>
      </c>
    </row>
    <row r="128" spans="1:20" x14ac:dyDescent="0.2">
      <c r="A128" s="1366"/>
      <c r="B128" s="1366"/>
      <c r="C128" s="1366"/>
      <c r="D128" s="1366"/>
      <c r="E128" s="1366"/>
      <c r="F128" s="1366"/>
      <c r="G128" s="1366"/>
      <c r="H128" s="1366"/>
      <c r="I128" s="1366"/>
      <c r="J128" s="1366"/>
      <c r="K128" s="1366"/>
      <c r="L128" s="1366"/>
      <c r="M128" s="1366"/>
      <c r="N128" s="1366"/>
      <c r="O128" s="1366"/>
      <c r="P128" s="1366"/>
      <c r="Q128" s="1366"/>
      <c r="R128" s="1366"/>
      <c r="S128" s="1366"/>
      <c r="T128" s="1366"/>
    </row>
    <row r="129" spans="1:20" x14ac:dyDescent="0.2">
      <c r="A129" s="1367"/>
      <c r="B129" s="1367"/>
      <c r="C129" s="1367"/>
      <c r="D129" s="1367"/>
      <c r="E129" s="1367"/>
      <c r="F129" s="1367"/>
      <c r="G129" s="1367"/>
      <c r="H129" s="1367"/>
      <c r="I129" s="1367"/>
      <c r="J129" s="1367"/>
      <c r="K129" s="1367"/>
      <c r="L129" s="1367"/>
      <c r="M129" s="1367"/>
      <c r="N129" s="1367"/>
      <c r="O129" s="1367"/>
      <c r="P129" s="1367"/>
      <c r="Q129" s="1367"/>
      <c r="R129" s="1367"/>
      <c r="S129" s="1367"/>
      <c r="T129" s="1367"/>
    </row>
    <row r="130" spans="1:20" x14ac:dyDescent="0.2">
      <c r="A130" s="824" t="s">
        <v>551</v>
      </c>
      <c r="B130" s="818"/>
      <c r="C130" s="818"/>
      <c r="D130" s="818"/>
      <c r="E130" s="818"/>
      <c r="F130" s="818"/>
      <c r="G130" s="818"/>
      <c r="H130" s="818"/>
      <c r="I130" s="818"/>
      <c r="J130" s="818"/>
      <c r="K130" s="818"/>
      <c r="L130" s="818"/>
      <c r="M130" s="818"/>
      <c r="N130" s="818"/>
      <c r="O130" s="818"/>
      <c r="P130" s="818"/>
      <c r="Q130" s="818"/>
      <c r="R130" s="818"/>
      <c r="S130" s="818"/>
      <c r="T130" s="818"/>
    </row>
    <row r="131" spans="1:20" x14ac:dyDescent="0.2">
      <c r="A131" s="824" t="s">
        <v>165</v>
      </c>
      <c r="B131" s="818"/>
      <c r="C131" s="818"/>
      <c r="D131" s="640">
        <f>SUM(D132:D135)</f>
        <v>0</v>
      </c>
      <c r="E131" s="640">
        <f t="shared" ref="E131" si="344">SUM(E132:E135)</f>
        <v>0</v>
      </c>
      <c r="F131" s="640">
        <f t="shared" ref="F131" si="345">SUM(F132:F135)</f>
        <v>0</v>
      </c>
      <c r="G131" s="640">
        <f t="shared" ref="G131" si="346">SUM(G132:G135)</f>
        <v>0</v>
      </c>
      <c r="H131" s="640">
        <f t="shared" ref="H131" si="347">SUM(H132:H135)</f>
        <v>0</v>
      </c>
      <c r="I131" s="640">
        <f t="shared" ref="I131" si="348">SUM(I132:I135)</f>
        <v>0</v>
      </c>
      <c r="J131" s="640">
        <f t="shared" ref="J131" si="349">SUM(J132:J135)</f>
        <v>0</v>
      </c>
      <c r="K131" s="640">
        <f t="shared" ref="K131" si="350">SUM(K132:K135)</f>
        <v>0</v>
      </c>
      <c r="L131" s="640">
        <f t="shared" ref="L131" si="351">SUM(L132:L135)</f>
        <v>0</v>
      </c>
      <c r="M131" s="640">
        <f t="shared" ref="M131" si="352">SUM(M132:M135)</f>
        <v>0</v>
      </c>
      <c r="N131" s="640">
        <f t="shared" ref="N131" si="353">SUM(N132:N135)</f>
        <v>0</v>
      </c>
      <c r="O131" s="640">
        <f t="shared" ref="O131" si="354">SUM(O132:O135)</f>
        <v>0</v>
      </c>
      <c r="P131" s="640">
        <f t="shared" ref="P131" si="355">SUM(P132:P135)</f>
        <v>0</v>
      </c>
      <c r="Q131" s="640">
        <f t="shared" ref="Q131" si="356">SUM(Q132:Q135)</f>
        <v>0</v>
      </c>
      <c r="R131" s="640">
        <f t="shared" ref="R131" si="357">SUM(R132:R135)</f>
        <v>0</v>
      </c>
      <c r="S131" s="640">
        <f t="shared" ref="S131" si="358">SUM(S132:S135)</f>
        <v>0</v>
      </c>
      <c r="T131" s="640">
        <f>SUM(T132:T135)</f>
        <v>0</v>
      </c>
    </row>
    <row r="132" spans="1:20" x14ac:dyDescent="0.2">
      <c r="A132" s="819" t="s">
        <v>516</v>
      </c>
      <c r="B132" s="818"/>
      <c r="C132" s="818"/>
      <c r="D132" s="820"/>
      <c r="E132" s="820"/>
      <c r="F132" s="820"/>
      <c r="G132" s="820"/>
      <c r="H132" s="820"/>
      <c r="I132" s="820"/>
      <c r="J132" s="820"/>
      <c r="K132" s="640">
        <f t="shared" ref="K132" si="359">SUM(E132:J132)</f>
        <v>0</v>
      </c>
      <c r="L132" s="810"/>
      <c r="M132" s="820"/>
      <c r="N132" s="820"/>
      <c r="O132" s="820"/>
      <c r="P132" s="820"/>
      <c r="Q132" s="820"/>
      <c r="R132" s="820"/>
      <c r="S132" s="820"/>
      <c r="T132" s="640">
        <f>SUM(M132:S132)</f>
        <v>0</v>
      </c>
    </row>
    <row r="133" spans="1:20" x14ac:dyDescent="0.2">
      <c r="A133" s="819" t="s">
        <v>248</v>
      </c>
      <c r="B133" s="818"/>
      <c r="C133" s="818"/>
      <c r="D133" s="810"/>
      <c r="E133" s="810"/>
      <c r="F133" s="810"/>
      <c r="G133" s="810"/>
      <c r="H133" s="810"/>
      <c r="I133" s="810"/>
      <c r="J133" s="810"/>
      <c r="K133" s="810"/>
      <c r="L133" s="820"/>
      <c r="M133" s="821"/>
      <c r="N133" s="821"/>
      <c r="O133" s="821"/>
      <c r="P133" s="821"/>
      <c r="Q133" s="821"/>
      <c r="R133" s="821"/>
      <c r="S133" s="821"/>
      <c r="T133" s="822"/>
    </row>
    <row r="134" spans="1:20" x14ac:dyDescent="0.2">
      <c r="A134" s="819" t="s">
        <v>517</v>
      </c>
      <c r="B134" s="818"/>
      <c r="C134" s="818"/>
      <c r="D134" s="810"/>
      <c r="E134" s="810"/>
      <c r="F134" s="810"/>
      <c r="G134" s="810"/>
      <c r="H134" s="810"/>
      <c r="I134" s="810"/>
      <c r="J134" s="810"/>
      <c r="K134" s="810"/>
      <c r="L134" s="810"/>
      <c r="M134" s="821"/>
      <c r="N134" s="821"/>
      <c r="O134" s="821"/>
      <c r="P134" s="821"/>
      <c r="Q134" s="821"/>
      <c r="R134" s="821"/>
      <c r="S134" s="820"/>
      <c r="T134" s="640">
        <f t="shared" ref="T134" si="360">SUM(M134:S134)</f>
        <v>0</v>
      </c>
    </row>
    <row r="135" spans="1:20" x14ac:dyDescent="0.2">
      <c r="A135" s="824" t="s">
        <v>1473</v>
      </c>
      <c r="B135" s="818"/>
      <c r="C135" s="818"/>
      <c r="D135" s="640">
        <f t="shared" ref="D135:T135" si="361">SUMIFS(D401:D4983,$B$401:$B$4983,"Cash and Balances",$C$401:$C$4983, "USD")</f>
        <v>0</v>
      </c>
      <c r="E135" s="640">
        <f t="shared" si="361"/>
        <v>0</v>
      </c>
      <c r="F135" s="640">
        <f t="shared" si="361"/>
        <v>0</v>
      </c>
      <c r="G135" s="640">
        <f t="shared" si="361"/>
        <v>0</v>
      </c>
      <c r="H135" s="640">
        <f t="shared" si="361"/>
        <v>0</v>
      </c>
      <c r="I135" s="640">
        <f t="shared" si="361"/>
        <v>0</v>
      </c>
      <c r="J135" s="640">
        <f t="shared" si="361"/>
        <v>0</v>
      </c>
      <c r="K135" s="640">
        <f t="shared" si="361"/>
        <v>0</v>
      </c>
      <c r="L135" s="640">
        <f t="shared" si="361"/>
        <v>0</v>
      </c>
      <c r="M135" s="640">
        <f t="shared" si="361"/>
        <v>0</v>
      </c>
      <c r="N135" s="640">
        <f t="shared" si="361"/>
        <v>0</v>
      </c>
      <c r="O135" s="640">
        <f t="shared" si="361"/>
        <v>0</v>
      </c>
      <c r="P135" s="640">
        <f t="shared" si="361"/>
        <v>0</v>
      </c>
      <c r="Q135" s="640">
        <f t="shared" si="361"/>
        <v>0</v>
      </c>
      <c r="R135" s="640">
        <f t="shared" si="361"/>
        <v>0</v>
      </c>
      <c r="S135" s="640">
        <f t="shared" si="361"/>
        <v>0</v>
      </c>
      <c r="T135" s="640">
        <f t="shared" si="361"/>
        <v>0</v>
      </c>
    </row>
    <row r="136" spans="1:20" x14ac:dyDescent="0.2">
      <c r="A136" s="1354"/>
      <c r="B136" s="1355"/>
      <c r="C136" s="1355"/>
      <c r="D136" s="1355"/>
      <c r="E136" s="1355"/>
      <c r="F136" s="1355"/>
      <c r="G136" s="1355"/>
      <c r="H136" s="1355"/>
      <c r="I136" s="1355"/>
      <c r="J136" s="1355"/>
      <c r="K136" s="1355"/>
      <c r="L136" s="1355"/>
      <c r="M136" s="1355"/>
      <c r="N136" s="1355"/>
      <c r="O136" s="1355"/>
      <c r="P136" s="1355"/>
      <c r="Q136" s="1355"/>
      <c r="R136" s="1355"/>
      <c r="S136" s="1355"/>
      <c r="T136" s="1356"/>
    </row>
    <row r="137" spans="1:20" ht="24" x14ac:dyDescent="0.2">
      <c r="A137" s="824" t="s">
        <v>106</v>
      </c>
      <c r="B137" s="818"/>
      <c r="C137" s="818"/>
      <c r="D137" s="640">
        <f>SUM(D138:D141)</f>
        <v>0</v>
      </c>
      <c r="E137" s="640">
        <f t="shared" ref="E137:T137" si="362">SUM(E138:E141)</f>
        <v>0</v>
      </c>
      <c r="F137" s="640">
        <f t="shared" si="362"/>
        <v>0</v>
      </c>
      <c r="G137" s="640">
        <f t="shared" si="362"/>
        <v>0</v>
      </c>
      <c r="H137" s="640">
        <f t="shared" si="362"/>
        <v>0</v>
      </c>
      <c r="I137" s="640">
        <f t="shared" si="362"/>
        <v>0</v>
      </c>
      <c r="J137" s="640">
        <f t="shared" si="362"/>
        <v>0</v>
      </c>
      <c r="K137" s="640">
        <f t="shared" si="362"/>
        <v>0</v>
      </c>
      <c r="L137" s="640">
        <f t="shared" si="362"/>
        <v>0</v>
      </c>
      <c r="M137" s="640">
        <f t="shared" si="362"/>
        <v>0</v>
      </c>
      <c r="N137" s="640">
        <f t="shared" si="362"/>
        <v>0</v>
      </c>
      <c r="O137" s="640">
        <f t="shared" si="362"/>
        <v>0</v>
      </c>
      <c r="P137" s="640">
        <f t="shared" si="362"/>
        <v>0</v>
      </c>
      <c r="Q137" s="640">
        <f t="shared" si="362"/>
        <v>0</v>
      </c>
      <c r="R137" s="640">
        <f t="shared" si="362"/>
        <v>0</v>
      </c>
      <c r="S137" s="640">
        <f t="shared" si="362"/>
        <v>0</v>
      </c>
      <c r="T137" s="640">
        <f t="shared" si="362"/>
        <v>0</v>
      </c>
    </row>
    <row r="138" spans="1:20" x14ac:dyDescent="0.2">
      <c r="A138" s="819" t="s">
        <v>516</v>
      </c>
      <c r="B138" s="818"/>
      <c r="C138" s="818"/>
      <c r="D138" s="820"/>
      <c r="E138" s="820"/>
      <c r="F138" s="820"/>
      <c r="G138" s="820"/>
      <c r="H138" s="820"/>
      <c r="I138" s="820"/>
      <c r="J138" s="820"/>
      <c r="K138" s="640">
        <f t="shared" ref="K138" si="363">SUM(E138:J138)</f>
        <v>0</v>
      </c>
      <c r="L138" s="810"/>
      <c r="M138" s="820"/>
      <c r="N138" s="820"/>
      <c r="O138" s="820"/>
      <c r="P138" s="820"/>
      <c r="Q138" s="820"/>
      <c r="R138" s="820"/>
      <c r="S138" s="820"/>
      <c r="T138" s="640">
        <f>SUM(M138:S138)</f>
        <v>0</v>
      </c>
    </row>
    <row r="139" spans="1:20" x14ac:dyDescent="0.2">
      <c r="A139" s="819" t="s">
        <v>248</v>
      </c>
      <c r="B139" s="818"/>
      <c r="C139" s="818"/>
      <c r="D139" s="810"/>
      <c r="E139" s="810"/>
      <c r="F139" s="810"/>
      <c r="G139" s="810"/>
      <c r="H139" s="810"/>
      <c r="I139" s="810"/>
      <c r="J139" s="810"/>
      <c r="K139" s="810"/>
      <c r="L139" s="820"/>
      <c r="M139" s="821"/>
      <c r="N139" s="821"/>
      <c r="O139" s="821"/>
      <c r="P139" s="821"/>
      <c r="Q139" s="821"/>
      <c r="R139" s="821"/>
      <c r="S139" s="821"/>
      <c r="T139" s="822"/>
    </row>
    <row r="140" spans="1:20" x14ac:dyDescent="0.2">
      <c r="A140" s="819" t="s">
        <v>517</v>
      </c>
      <c r="B140" s="818"/>
      <c r="C140" s="818"/>
      <c r="D140" s="810"/>
      <c r="E140" s="810"/>
      <c r="F140" s="810"/>
      <c r="G140" s="810"/>
      <c r="H140" s="810"/>
      <c r="I140" s="810"/>
      <c r="J140" s="810"/>
      <c r="K140" s="810"/>
      <c r="L140" s="810"/>
      <c r="M140" s="821"/>
      <c r="N140" s="821"/>
      <c r="O140" s="821"/>
      <c r="P140" s="821"/>
      <c r="Q140" s="821"/>
      <c r="R140" s="821"/>
      <c r="S140" s="820"/>
      <c r="T140" s="640">
        <f t="shared" ref="T140" si="364">SUM(M140:S140)</f>
        <v>0</v>
      </c>
    </row>
    <row r="141" spans="1:20" x14ac:dyDescent="0.2">
      <c r="A141" s="824" t="s">
        <v>1473</v>
      </c>
      <c r="B141" s="818"/>
      <c r="C141" s="818"/>
      <c r="D141" s="640">
        <f t="shared" ref="D141:T141" si="365">SUMIFS(D401:D4983,$B$401:$B$4983,"Amounts receivable under reverse repurchase agreements",$C$401:$C$4983, "USD")</f>
        <v>0</v>
      </c>
      <c r="E141" s="640">
        <f t="shared" si="365"/>
        <v>0</v>
      </c>
      <c r="F141" s="640">
        <f t="shared" si="365"/>
        <v>0</v>
      </c>
      <c r="G141" s="640">
        <f t="shared" si="365"/>
        <v>0</v>
      </c>
      <c r="H141" s="640">
        <f t="shared" si="365"/>
        <v>0</v>
      </c>
      <c r="I141" s="640">
        <f t="shared" si="365"/>
        <v>0</v>
      </c>
      <c r="J141" s="640">
        <f t="shared" si="365"/>
        <v>0</v>
      </c>
      <c r="K141" s="640">
        <f t="shared" si="365"/>
        <v>0</v>
      </c>
      <c r="L141" s="640">
        <f t="shared" si="365"/>
        <v>0</v>
      </c>
      <c r="M141" s="640">
        <f t="shared" si="365"/>
        <v>0</v>
      </c>
      <c r="N141" s="640">
        <f t="shared" si="365"/>
        <v>0</v>
      </c>
      <c r="O141" s="640">
        <f t="shared" si="365"/>
        <v>0</v>
      </c>
      <c r="P141" s="640">
        <f t="shared" si="365"/>
        <v>0</v>
      </c>
      <c r="Q141" s="640">
        <f t="shared" si="365"/>
        <v>0</v>
      </c>
      <c r="R141" s="640">
        <f t="shared" si="365"/>
        <v>0</v>
      </c>
      <c r="S141" s="640">
        <f t="shared" si="365"/>
        <v>0</v>
      </c>
      <c r="T141" s="640">
        <f t="shared" si="365"/>
        <v>0</v>
      </c>
    </row>
    <row r="142" spans="1:20" x14ac:dyDescent="0.2">
      <c r="A142" s="1354"/>
      <c r="B142" s="1355"/>
      <c r="C142" s="1355"/>
      <c r="D142" s="1355"/>
      <c r="E142" s="1355"/>
      <c r="F142" s="1355"/>
      <c r="G142" s="1355"/>
      <c r="H142" s="1355"/>
      <c r="I142" s="1355"/>
      <c r="J142" s="1355"/>
      <c r="K142" s="1355"/>
      <c r="L142" s="1355"/>
      <c r="M142" s="1355"/>
      <c r="N142" s="1355"/>
      <c r="O142" s="1355"/>
      <c r="P142" s="1355"/>
      <c r="Q142" s="1355"/>
      <c r="R142" s="1355"/>
      <c r="S142" s="1355"/>
      <c r="T142" s="1356"/>
    </row>
    <row r="143" spans="1:20" x14ac:dyDescent="0.2">
      <c r="A143" s="824" t="s">
        <v>107</v>
      </c>
      <c r="B143" s="818"/>
      <c r="C143" s="818"/>
      <c r="D143" s="640">
        <f>SUM(D144:D147)</f>
        <v>0</v>
      </c>
      <c r="E143" s="640">
        <f t="shared" ref="E143:T143" si="366">SUM(E144:E147)</f>
        <v>0</v>
      </c>
      <c r="F143" s="640">
        <f t="shared" si="366"/>
        <v>0</v>
      </c>
      <c r="G143" s="640">
        <f t="shared" si="366"/>
        <v>0</v>
      </c>
      <c r="H143" s="640">
        <f t="shared" si="366"/>
        <v>0</v>
      </c>
      <c r="I143" s="640">
        <f t="shared" si="366"/>
        <v>0</v>
      </c>
      <c r="J143" s="640">
        <f t="shared" si="366"/>
        <v>0</v>
      </c>
      <c r="K143" s="640">
        <f t="shared" si="366"/>
        <v>0</v>
      </c>
      <c r="L143" s="640">
        <f t="shared" si="366"/>
        <v>0</v>
      </c>
      <c r="M143" s="640">
        <f t="shared" si="366"/>
        <v>0</v>
      </c>
      <c r="N143" s="640">
        <f t="shared" si="366"/>
        <v>0</v>
      </c>
      <c r="O143" s="640">
        <f t="shared" si="366"/>
        <v>0</v>
      </c>
      <c r="P143" s="640">
        <f t="shared" si="366"/>
        <v>0</v>
      </c>
      <c r="Q143" s="640">
        <f t="shared" si="366"/>
        <v>0</v>
      </c>
      <c r="R143" s="640">
        <f t="shared" si="366"/>
        <v>0</v>
      </c>
      <c r="S143" s="640">
        <f t="shared" si="366"/>
        <v>0</v>
      </c>
      <c r="T143" s="640">
        <f t="shared" si="366"/>
        <v>0</v>
      </c>
    </row>
    <row r="144" spans="1:20" x14ac:dyDescent="0.2">
      <c r="A144" s="819" t="s">
        <v>516</v>
      </c>
      <c r="B144" s="818"/>
      <c r="C144" s="818"/>
      <c r="D144" s="820"/>
      <c r="E144" s="820"/>
      <c r="F144" s="820"/>
      <c r="G144" s="820"/>
      <c r="H144" s="820"/>
      <c r="I144" s="820"/>
      <c r="J144" s="820"/>
      <c r="K144" s="640">
        <f t="shared" ref="K144" si="367">SUM(E144:J144)</f>
        <v>0</v>
      </c>
      <c r="L144" s="810"/>
      <c r="M144" s="820"/>
      <c r="N144" s="820"/>
      <c r="O144" s="820"/>
      <c r="P144" s="820"/>
      <c r="Q144" s="820"/>
      <c r="R144" s="820"/>
      <c r="S144" s="820"/>
      <c r="T144" s="640">
        <f>SUM(M144:S144)</f>
        <v>0</v>
      </c>
    </row>
    <row r="145" spans="1:20" x14ac:dyDescent="0.2">
      <c r="A145" s="819" t="s">
        <v>248</v>
      </c>
      <c r="B145" s="818"/>
      <c r="C145" s="818"/>
      <c r="D145" s="810"/>
      <c r="E145" s="810"/>
      <c r="F145" s="810"/>
      <c r="G145" s="810"/>
      <c r="H145" s="810"/>
      <c r="I145" s="810"/>
      <c r="J145" s="810"/>
      <c r="K145" s="810"/>
      <c r="L145" s="820"/>
      <c r="M145" s="821"/>
      <c r="N145" s="821"/>
      <c r="O145" s="821"/>
      <c r="P145" s="821"/>
      <c r="Q145" s="821"/>
      <c r="R145" s="821"/>
      <c r="S145" s="821"/>
      <c r="T145" s="822"/>
    </row>
    <row r="146" spans="1:20" x14ac:dyDescent="0.2">
      <c r="A146" s="819" t="s">
        <v>517</v>
      </c>
      <c r="B146" s="818"/>
      <c r="C146" s="818"/>
      <c r="D146" s="810"/>
      <c r="E146" s="810"/>
      <c r="F146" s="810"/>
      <c r="G146" s="810"/>
      <c r="H146" s="810"/>
      <c r="I146" s="810"/>
      <c r="J146" s="810"/>
      <c r="K146" s="810"/>
      <c r="L146" s="810"/>
      <c r="M146" s="821"/>
      <c r="N146" s="821"/>
      <c r="O146" s="821"/>
      <c r="P146" s="821"/>
      <c r="Q146" s="821"/>
      <c r="R146" s="821"/>
      <c r="S146" s="820"/>
      <c r="T146" s="640">
        <f t="shared" ref="T146" si="368">SUM(M146:S146)</f>
        <v>0</v>
      </c>
    </row>
    <row r="147" spans="1:20" x14ac:dyDescent="0.2">
      <c r="A147" s="824" t="s">
        <v>1473</v>
      </c>
      <c r="B147" s="818"/>
      <c r="C147" s="818"/>
      <c r="D147" s="640">
        <f t="shared" ref="D147:T147" si="369">SUMIFS(D401:D4983,$B$401:$B$4983,"Positive fair values for financial derivatives",$C$401:$C$4983, "USD")</f>
        <v>0</v>
      </c>
      <c r="E147" s="640">
        <f t="shared" si="369"/>
        <v>0</v>
      </c>
      <c r="F147" s="640">
        <f t="shared" si="369"/>
        <v>0</v>
      </c>
      <c r="G147" s="640">
        <f t="shared" si="369"/>
        <v>0</v>
      </c>
      <c r="H147" s="640">
        <f t="shared" si="369"/>
        <v>0</v>
      </c>
      <c r="I147" s="640">
        <f t="shared" si="369"/>
        <v>0</v>
      </c>
      <c r="J147" s="640">
        <f t="shared" si="369"/>
        <v>0</v>
      </c>
      <c r="K147" s="640">
        <f t="shared" si="369"/>
        <v>0</v>
      </c>
      <c r="L147" s="640">
        <f t="shared" si="369"/>
        <v>0</v>
      </c>
      <c r="M147" s="640">
        <f t="shared" si="369"/>
        <v>0</v>
      </c>
      <c r="N147" s="640">
        <f t="shared" si="369"/>
        <v>0</v>
      </c>
      <c r="O147" s="640">
        <f t="shared" si="369"/>
        <v>0</v>
      </c>
      <c r="P147" s="640">
        <f t="shared" si="369"/>
        <v>0</v>
      </c>
      <c r="Q147" s="640">
        <f t="shared" si="369"/>
        <v>0</v>
      </c>
      <c r="R147" s="640">
        <f t="shared" si="369"/>
        <v>0</v>
      </c>
      <c r="S147" s="640">
        <f t="shared" si="369"/>
        <v>0</v>
      </c>
      <c r="T147" s="640">
        <f t="shared" si="369"/>
        <v>0</v>
      </c>
    </row>
    <row r="148" spans="1:20" x14ac:dyDescent="0.2">
      <c r="A148" s="1354"/>
      <c r="B148" s="1355"/>
      <c r="C148" s="1355"/>
      <c r="D148" s="1355"/>
      <c r="E148" s="1355"/>
      <c r="F148" s="1355"/>
      <c r="G148" s="1355"/>
      <c r="H148" s="1355"/>
      <c r="I148" s="1355"/>
      <c r="J148" s="1355"/>
      <c r="K148" s="1355"/>
      <c r="L148" s="1355"/>
      <c r="M148" s="1355"/>
      <c r="N148" s="1355"/>
      <c r="O148" s="1355"/>
      <c r="P148" s="1355"/>
      <c r="Q148" s="1355"/>
      <c r="R148" s="1355"/>
      <c r="S148" s="1355"/>
      <c r="T148" s="1356"/>
    </row>
    <row r="149" spans="1:20" x14ac:dyDescent="0.2">
      <c r="A149" s="824" t="s">
        <v>111</v>
      </c>
      <c r="B149" s="818"/>
      <c r="C149" s="818"/>
      <c r="D149" s="640">
        <f>SUM(D150:D153)</f>
        <v>0</v>
      </c>
      <c r="E149" s="640">
        <f t="shared" ref="E149:T149" si="370">SUM(E150:E153)</f>
        <v>0</v>
      </c>
      <c r="F149" s="640">
        <f t="shared" si="370"/>
        <v>0</v>
      </c>
      <c r="G149" s="640">
        <f t="shared" si="370"/>
        <v>0</v>
      </c>
      <c r="H149" s="640">
        <f t="shared" si="370"/>
        <v>0</v>
      </c>
      <c r="I149" s="640">
        <f t="shared" si="370"/>
        <v>0</v>
      </c>
      <c r="J149" s="640">
        <f t="shared" si="370"/>
        <v>0</v>
      </c>
      <c r="K149" s="640">
        <f t="shared" si="370"/>
        <v>0</v>
      </c>
      <c r="L149" s="640">
        <f t="shared" si="370"/>
        <v>0</v>
      </c>
      <c r="M149" s="640">
        <f t="shared" si="370"/>
        <v>0</v>
      </c>
      <c r="N149" s="640">
        <f t="shared" si="370"/>
        <v>0</v>
      </c>
      <c r="O149" s="640">
        <f t="shared" si="370"/>
        <v>0</v>
      </c>
      <c r="P149" s="640">
        <f t="shared" si="370"/>
        <v>0</v>
      </c>
      <c r="Q149" s="640">
        <f t="shared" si="370"/>
        <v>0</v>
      </c>
      <c r="R149" s="640">
        <f t="shared" si="370"/>
        <v>0</v>
      </c>
      <c r="S149" s="640">
        <f t="shared" si="370"/>
        <v>0</v>
      </c>
      <c r="T149" s="640">
        <f t="shared" si="370"/>
        <v>0</v>
      </c>
    </row>
    <row r="150" spans="1:20" x14ac:dyDescent="0.2">
      <c r="A150" s="819" t="s">
        <v>516</v>
      </c>
      <c r="B150" s="818"/>
      <c r="C150" s="818"/>
      <c r="D150" s="820"/>
      <c r="E150" s="820"/>
      <c r="F150" s="820"/>
      <c r="G150" s="820"/>
      <c r="H150" s="820"/>
      <c r="I150" s="820"/>
      <c r="J150" s="820"/>
      <c r="K150" s="640">
        <f t="shared" ref="K150" si="371">SUM(E150:J150)</f>
        <v>0</v>
      </c>
      <c r="L150" s="810"/>
      <c r="M150" s="820"/>
      <c r="N150" s="820"/>
      <c r="O150" s="820"/>
      <c r="P150" s="820"/>
      <c r="Q150" s="820"/>
      <c r="R150" s="820"/>
      <c r="S150" s="820"/>
      <c r="T150" s="640">
        <f>SUM(M150:S150)</f>
        <v>0</v>
      </c>
    </row>
    <row r="151" spans="1:20" x14ac:dyDescent="0.2">
      <c r="A151" s="819" t="s">
        <v>248</v>
      </c>
      <c r="B151" s="818"/>
      <c r="C151" s="818"/>
      <c r="D151" s="810"/>
      <c r="E151" s="810"/>
      <c r="F151" s="810"/>
      <c r="G151" s="810"/>
      <c r="H151" s="810"/>
      <c r="I151" s="810"/>
      <c r="J151" s="810"/>
      <c r="K151" s="810"/>
      <c r="L151" s="820"/>
      <c r="M151" s="821"/>
      <c r="N151" s="821"/>
      <c r="O151" s="821"/>
      <c r="P151" s="821"/>
      <c r="Q151" s="821"/>
      <c r="R151" s="821"/>
      <c r="S151" s="821"/>
      <c r="T151" s="822"/>
    </row>
    <row r="152" spans="1:20" x14ac:dyDescent="0.2">
      <c r="A152" s="819" t="s">
        <v>517</v>
      </c>
      <c r="B152" s="818"/>
      <c r="C152" s="818"/>
      <c r="D152" s="810"/>
      <c r="E152" s="810"/>
      <c r="F152" s="810"/>
      <c r="G152" s="810"/>
      <c r="H152" s="810"/>
      <c r="I152" s="810"/>
      <c r="J152" s="810"/>
      <c r="K152" s="810"/>
      <c r="L152" s="810"/>
      <c r="M152" s="821"/>
      <c r="N152" s="821"/>
      <c r="O152" s="821"/>
      <c r="P152" s="821"/>
      <c r="Q152" s="821"/>
      <c r="R152" s="821"/>
      <c r="S152" s="820"/>
      <c r="T152" s="640">
        <f t="shared" ref="T152" si="372">SUM(M152:S152)</f>
        <v>0</v>
      </c>
    </row>
    <row r="153" spans="1:20" x14ac:dyDescent="0.2">
      <c r="A153" s="824" t="s">
        <v>1473</v>
      </c>
      <c r="B153" s="818"/>
      <c r="C153" s="818"/>
      <c r="D153" s="640">
        <f t="shared" ref="D153:T153" si="373">SUMIFS(D401:D4983,$B$401:$B$4983,"Loans and advances",$C$401:$C$4983, "USD")</f>
        <v>0</v>
      </c>
      <c r="E153" s="640">
        <f t="shared" si="373"/>
        <v>0</v>
      </c>
      <c r="F153" s="640">
        <f t="shared" si="373"/>
        <v>0</v>
      </c>
      <c r="G153" s="640">
        <f t="shared" si="373"/>
        <v>0</v>
      </c>
      <c r="H153" s="640">
        <f t="shared" si="373"/>
        <v>0</v>
      </c>
      <c r="I153" s="640">
        <f t="shared" si="373"/>
        <v>0</v>
      </c>
      <c r="J153" s="640">
        <f t="shared" si="373"/>
        <v>0</v>
      </c>
      <c r="K153" s="640">
        <f t="shared" si="373"/>
        <v>0</v>
      </c>
      <c r="L153" s="640">
        <f t="shared" si="373"/>
        <v>0</v>
      </c>
      <c r="M153" s="640">
        <f t="shared" si="373"/>
        <v>0</v>
      </c>
      <c r="N153" s="640">
        <f t="shared" si="373"/>
        <v>0</v>
      </c>
      <c r="O153" s="640">
        <f t="shared" si="373"/>
        <v>0</v>
      </c>
      <c r="P153" s="640">
        <f t="shared" si="373"/>
        <v>0</v>
      </c>
      <c r="Q153" s="640">
        <f t="shared" si="373"/>
        <v>0</v>
      </c>
      <c r="R153" s="640">
        <f t="shared" si="373"/>
        <v>0</v>
      </c>
      <c r="S153" s="640">
        <f t="shared" si="373"/>
        <v>0</v>
      </c>
      <c r="T153" s="640">
        <f t="shared" si="373"/>
        <v>0</v>
      </c>
    </row>
    <row r="154" spans="1:20" x14ac:dyDescent="0.2">
      <c r="A154" s="1354"/>
      <c r="B154" s="1355"/>
      <c r="C154" s="1355"/>
      <c r="D154" s="1355"/>
      <c r="E154" s="1355"/>
      <c r="F154" s="1355"/>
      <c r="G154" s="1355"/>
      <c r="H154" s="1355"/>
      <c r="I154" s="1355"/>
      <c r="J154" s="1355"/>
      <c r="K154" s="1355"/>
      <c r="L154" s="1355"/>
      <c r="M154" s="1355"/>
      <c r="N154" s="1355"/>
      <c r="O154" s="1355"/>
      <c r="P154" s="1355"/>
      <c r="Q154" s="1355"/>
      <c r="R154" s="1355"/>
      <c r="S154" s="1355"/>
      <c r="T154" s="1356"/>
    </row>
    <row r="155" spans="1:20" x14ac:dyDescent="0.2">
      <c r="A155" s="824" t="s">
        <v>112</v>
      </c>
      <c r="B155" s="818"/>
      <c r="C155" s="818"/>
      <c r="D155" s="640">
        <f>SUM(D156:D159)</f>
        <v>0</v>
      </c>
      <c r="E155" s="640">
        <f t="shared" ref="E155:T155" si="374">SUM(E156:E159)</f>
        <v>0</v>
      </c>
      <c r="F155" s="640">
        <f t="shared" si="374"/>
        <v>0</v>
      </c>
      <c r="G155" s="640">
        <f t="shared" si="374"/>
        <v>0</v>
      </c>
      <c r="H155" s="640">
        <f t="shared" si="374"/>
        <v>0</v>
      </c>
      <c r="I155" s="640">
        <f t="shared" si="374"/>
        <v>0</v>
      </c>
      <c r="J155" s="640">
        <f t="shared" si="374"/>
        <v>0</v>
      </c>
      <c r="K155" s="640">
        <f t="shared" si="374"/>
        <v>0</v>
      </c>
      <c r="L155" s="640">
        <f t="shared" si="374"/>
        <v>0</v>
      </c>
      <c r="M155" s="640">
        <f t="shared" si="374"/>
        <v>0</v>
      </c>
      <c r="N155" s="640">
        <f t="shared" si="374"/>
        <v>0</v>
      </c>
      <c r="O155" s="640">
        <f t="shared" si="374"/>
        <v>0</v>
      </c>
      <c r="P155" s="640">
        <f t="shared" si="374"/>
        <v>0</v>
      </c>
      <c r="Q155" s="640">
        <f t="shared" si="374"/>
        <v>0</v>
      </c>
      <c r="R155" s="640">
        <f t="shared" si="374"/>
        <v>0</v>
      </c>
      <c r="S155" s="640">
        <f t="shared" si="374"/>
        <v>0</v>
      </c>
      <c r="T155" s="640">
        <f t="shared" si="374"/>
        <v>0</v>
      </c>
    </row>
    <row r="156" spans="1:20" x14ac:dyDescent="0.2">
      <c r="A156" s="819" t="s">
        <v>516</v>
      </c>
      <c r="B156" s="818"/>
      <c r="C156" s="818"/>
      <c r="D156" s="820"/>
      <c r="E156" s="820"/>
      <c r="F156" s="820"/>
      <c r="G156" s="820"/>
      <c r="H156" s="820"/>
      <c r="I156" s="820"/>
      <c r="J156" s="820"/>
      <c r="K156" s="640">
        <f t="shared" ref="K156" si="375">SUM(E156:J156)</f>
        <v>0</v>
      </c>
      <c r="L156" s="810"/>
      <c r="M156" s="820"/>
      <c r="N156" s="820"/>
      <c r="O156" s="820"/>
      <c r="P156" s="820"/>
      <c r="Q156" s="820"/>
      <c r="R156" s="820"/>
      <c r="S156" s="820"/>
      <c r="T156" s="640">
        <f>SUM(M156:S156)</f>
        <v>0</v>
      </c>
    </row>
    <row r="157" spans="1:20" x14ac:dyDescent="0.2">
      <c r="A157" s="819" t="s">
        <v>248</v>
      </c>
      <c r="B157" s="818"/>
      <c r="C157" s="818"/>
      <c r="D157" s="810"/>
      <c r="E157" s="810"/>
      <c r="F157" s="810"/>
      <c r="G157" s="810"/>
      <c r="H157" s="810"/>
      <c r="I157" s="810"/>
      <c r="J157" s="810"/>
      <c r="K157" s="810"/>
      <c r="L157" s="820"/>
      <c r="M157" s="821"/>
      <c r="N157" s="821"/>
      <c r="O157" s="821"/>
      <c r="P157" s="821"/>
      <c r="Q157" s="821"/>
      <c r="R157" s="821"/>
      <c r="S157" s="821"/>
      <c r="T157" s="822"/>
    </row>
    <row r="158" spans="1:20" x14ac:dyDescent="0.2">
      <c r="A158" s="819" t="s">
        <v>517</v>
      </c>
      <c r="B158" s="818"/>
      <c r="C158" s="818"/>
      <c r="D158" s="810"/>
      <c r="E158" s="810"/>
      <c r="F158" s="810"/>
      <c r="G158" s="810"/>
      <c r="H158" s="810"/>
      <c r="I158" s="810"/>
      <c r="J158" s="810"/>
      <c r="K158" s="810"/>
      <c r="L158" s="810"/>
      <c r="M158" s="821"/>
      <c r="N158" s="821"/>
      <c r="O158" s="821"/>
      <c r="P158" s="821"/>
      <c r="Q158" s="821"/>
      <c r="R158" s="821"/>
      <c r="S158" s="820"/>
      <c r="T158" s="640">
        <f t="shared" ref="T158" si="376">SUM(M158:S158)</f>
        <v>0</v>
      </c>
    </row>
    <row r="159" spans="1:20" x14ac:dyDescent="0.2">
      <c r="A159" s="824" t="s">
        <v>1473</v>
      </c>
      <c r="B159" s="818"/>
      <c r="C159" s="818"/>
      <c r="D159" s="640">
        <f t="shared" ref="D159:T159" si="377">SUMIFS(D401:D4983,$B$401:$B$4983,"Bills discounted or purchased",$C$401:$C$4983, "USD")</f>
        <v>0</v>
      </c>
      <c r="E159" s="640">
        <f t="shared" si="377"/>
        <v>0</v>
      </c>
      <c r="F159" s="640">
        <f t="shared" si="377"/>
        <v>0</v>
      </c>
      <c r="G159" s="640">
        <f t="shared" si="377"/>
        <v>0</v>
      </c>
      <c r="H159" s="640">
        <f t="shared" si="377"/>
        <v>0</v>
      </c>
      <c r="I159" s="640">
        <f t="shared" si="377"/>
        <v>0</v>
      </c>
      <c r="J159" s="640">
        <f t="shared" si="377"/>
        <v>0</v>
      </c>
      <c r="K159" s="640">
        <f t="shared" si="377"/>
        <v>0</v>
      </c>
      <c r="L159" s="640">
        <f t="shared" si="377"/>
        <v>0</v>
      </c>
      <c r="M159" s="640">
        <f t="shared" si="377"/>
        <v>0</v>
      </c>
      <c r="N159" s="640">
        <f t="shared" si="377"/>
        <v>0</v>
      </c>
      <c r="O159" s="640">
        <f t="shared" si="377"/>
        <v>0</v>
      </c>
      <c r="P159" s="640">
        <f t="shared" si="377"/>
        <v>0</v>
      </c>
      <c r="Q159" s="640">
        <f t="shared" si="377"/>
        <v>0</v>
      </c>
      <c r="R159" s="640">
        <f t="shared" si="377"/>
        <v>0</v>
      </c>
      <c r="S159" s="640">
        <f t="shared" si="377"/>
        <v>0</v>
      </c>
      <c r="T159" s="640">
        <f t="shared" si="377"/>
        <v>0</v>
      </c>
    </row>
    <row r="160" spans="1:20" x14ac:dyDescent="0.2">
      <c r="A160" s="1354"/>
      <c r="B160" s="1355"/>
      <c r="C160" s="1355"/>
      <c r="D160" s="1355"/>
      <c r="E160" s="1355"/>
      <c r="F160" s="1355"/>
      <c r="G160" s="1355"/>
      <c r="H160" s="1355"/>
      <c r="I160" s="1355"/>
      <c r="J160" s="1355"/>
      <c r="K160" s="1355"/>
      <c r="L160" s="1355"/>
      <c r="M160" s="1355"/>
      <c r="N160" s="1355"/>
      <c r="O160" s="1355"/>
      <c r="P160" s="1355"/>
      <c r="Q160" s="1355"/>
      <c r="R160" s="1355"/>
      <c r="S160" s="1355"/>
      <c r="T160" s="1356"/>
    </row>
    <row r="161" spans="1:20" x14ac:dyDescent="0.2">
      <c r="A161" s="824" t="s">
        <v>168</v>
      </c>
      <c r="B161" s="818"/>
      <c r="C161" s="818"/>
      <c r="D161" s="640">
        <f>SUM(D162:D165)</f>
        <v>0</v>
      </c>
      <c r="E161" s="640">
        <f t="shared" ref="E161:T161" si="378">SUM(E162:E165)</f>
        <v>0</v>
      </c>
      <c r="F161" s="640">
        <f t="shared" si="378"/>
        <v>0</v>
      </c>
      <c r="G161" s="640">
        <f t="shared" si="378"/>
        <v>0</v>
      </c>
      <c r="H161" s="640">
        <f t="shared" si="378"/>
        <v>0</v>
      </c>
      <c r="I161" s="640">
        <f t="shared" si="378"/>
        <v>0</v>
      </c>
      <c r="J161" s="640">
        <f t="shared" si="378"/>
        <v>0</v>
      </c>
      <c r="K161" s="640">
        <f t="shared" si="378"/>
        <v>0</v>
      </c>
      <c r="L161" s="640">
        <f t="shared" si="378"/>
        <v>0</v>
      </c>
      <c r="M161" s="640">
        <f t="shared" si="378"/>
        <v>0</v>
      </c>
      <c r="N161" s="640">
        <f t="shared" si="378"/>
        <v>0</v>
      </c>
      <c r="O161" s="640">
        <f t="shared" si="378"/>
        <v>0</v>
      </c>
      <c r="P161" s="640">
        <f t="shared" si="378"/>
        <v>0</v>
      </c>
      <c r="Q161" s="640">
        <f t="shared" si="378"/>
        <v>0</v>
      </c>
      <c r="R161" s="640">
        <f t="shared" si="378"/>
        <v>0</v>
      </c>
      <c r="S161" s="640">
        <f t="shared" si="378"/>
        <v>0</v>
      </c>
      <c r="T161" s="640">
        <f t="shared" si="378"/>
        <v>0</v>
      </c>
    </row>
    <row r="162" spans="1:20" x14ac:dyDescent="0.2">
      <c r="A162" s="819" t="s">
        <v>516</v>
      </c>
      <c r="B162" s="818"/>
      <c r="C162" s="818"/>
      <c r="D162" s="820"/>
      <c r="E162" s="820"/>
      <c r="F162" s="820"/>
      <c r="G162" s="820"/>
      <c r="H162" s="820"/>
      <c r="I162" s="820"/>
      <c r="J162" s="820"/>
      <c r="K162" s="640">
        <f t="shared" ref="K162" si="379">SUM(E162:J162)</f>
        <v>0</v>
      </c>
      <c r="L162" s="810"/>
      <c r="M162" s="820"/>
      <c r="N162" s="820"/>
      <c r="O162" s="820"/>
      <c r="P162" s="820"/>
      <c r="Q162" s="820"/>
      <c r="R162" s="820"/>
      <c r="S162" s="820"/>
      <c r="T162" s="640">
        <f>SUM(M162:S162)</f>
        <v>0</v>
      </c>
    </row>
    <row r="163" spans="1:20" x14ac:dyDescent="0.2">
      <c r="A163" s="819" t="s">
        <v>248</v>
      </c>
      <c r="B163" s="818"/>
      <c r="C163" s="818"/>
      <c r="D163" s="810"/>
      <c r="E163" s="810"/>
      <c r="F163" s="810"/>
      <c r="G163" s="810"/>
      <c r="H163" s="810"/>
      <c r="I163" s="810"/>
      <c r="J163" s="810"/>
      <c r="K163" s="810"/>
      <c r="L163" s="820"/>
      <c r="M163" s="821"/>
      <c r="N163" s="821"/>
      <c r="O163" s="821"/>
      <c r="P163" s="821"/>
      <c r="Q163" s="821"/>
      <c r="R163" s="821"/>
      <c r="S163" s="821"/>
      <c r="T163" s="822"/>
    </row>
    <row r="164" spans="1:20" x14ac:dyDescent="0.2">
      <c r="A164" s="819" t="s">
        <v>517</v>
      </c>
      <c r="B164" s="818"/>
      <c r="C164" s="818"/>
      <c r="D164" s="810"/>
      <c r="E164" s="810"/>
      <c r="F164" s="810"/>
      <c r="G164" s="810"/>
      <c r="H164" s="810"/>
      <c r="I164" s="810"/>
      <c r="J164" s="810"/>
      <c r="K164" s="810"/>
      <c r="L164" s="810"/>
      <c r="M164" s="821"/>
      <c r="N164" s="821"/>
      <c r="O164" s="821"/>
      <c r="P164" s="821"/>
      <c r="Q164" s="821"/>
      <c r="R164" s="821"/>
      <c r="S164" s="820"/>
      <c r="T164" s="640">
        <f t="shared" ref="T164" si="380">SUM(M164:S164)</f>
        <v>0</v>
      </c>
    </row>
    <row r="165" spans="1:20" x14ac:dyDescent="0.2">
      <c r="A165" s="824" t="s">
        <v>1473</v>
      </c>
      <c r="B165" s="818"/>
      <c r="C165" s="818"/>
      <c r="D165" s="640">
        <f t="shared" ref="D165:T165" si="381">SUMIFS(D401:D4983,$B$401:$B$4983,"Debt Securities",$C$401:$C$4983, "USD")</f>
        <v>0</v>
      </c>
      <c r="E165" s="640">
        <f t="shared" si="381"/>
        <v>0</v>
      </c>
      <c r="F165" s="640">
        <f t="shared" si="381"/>
        <v>0</v>
      </c>
      <c r="G165" s="640">
        <f t="shared" si="381"/>
        <v>0</v>
      </c>
      <c r="H165" s="640">
        <f t="shared" si="381"/>
        <v>0</v>
      </c>
      <c r="I165" s="640">
        <f t="shared" si="381"/>
        <v>0</v>
      </c>
      <c r="J165" s="640">
        <f t="shared" si="381"/>
        <v>0</v>
      </c>
      <c r="K165" s="640">
        <f t="shared" si="381"/>
        <v>0</v>
      </c>
      <c r="L165" s="640">
        <f t="shared" si="381"/>
        <v>0</v>
      </c>
      <c r="M165" s="640">
        <f t="shared" si="381"/>
        <v>0</v>
      </c>
      <c r="N165" s="640">
        <f t="shared" si="381"/>
        <v>0</v>
      </c>
      <c r="O165" s="640">
        <f t="shared" si="381"/>
        <v>0</v>
      </c>
      <c r="P165" s="640">
        <f t="shared" si="381"/>
        <v>0</v>
      </c>
      <c r="Q165" s="640">
        <f t="shared" si="381"/>
        <v>0</v>
      </c>
      <c r="R165" s="640">
        <f t="shared" si="381"/>
        <v>0</v>
      </c>
      <c r="S165" s="640">
        <f t="shared" si="381"/>
        <v>0</v>
      </c>
      <c r="T165" s="640">
        <f t="shared" si="381"/>
        <v>0</v>
      </c>
    </row>
    <row r="166" spans="1:20" x14ac:dyDescent="0.2">
      <c r="A166" s="1354"/>
      <c r="B166" s="1355"/>
      <c r="C166" s="1355"/>
      <c r="D166" s="1355"/>
      <c r="E166" s="1355"/>
      <c r="F166" s="1355"/>
      <c r="G166" s="1355"/>
      <c r="H166" s="1355"/>
      <c r="I166" s="1355"/>
      <c r="J166" s="1355"/>
      <c r="K166" s="1355"/>
      <c r="L166" s="1355"/>
      <c r="M166" s="1355"/>
      <c r="N166" s="1355"/>
      <c r="O166" s="1355"/>
      <c r="P166" s="1355"/>
      <c r="Q166" s="1355"/>
      <c r="R166" s="1355"/>
      <c r="S166" s="1355"/>
      <c r="T166" s="1356"/>
    </row>
    <row r="167" spans="1:20" x14ac:dyDescent="0.2">
      <c r="A167" s="824" t="s">
        <v>238</v>
      </c>
      <c r="B167" s="818"/>
      <c r="C167" s="818"/>
      <c r="D167" s="640">
        <f>SUM(D168:D171)</f>
        <v>0</v>
      </c>
      <c r="E167" s="640">
        <f t="shared" ref="E167:T167" si="382">SUM(E168:E171)</f>
        <v>0</v>
      </c>
      <c r="F167" s="640">
        <f t="shared" si="382"/>
        <v>0</v>
      </c>
      <c r="G167" s="640">
        <f t="shared" si="382"/>
        <v>0</v>
      </c>
      <c r="H167" s="640">
        <f t="shared" si="382"/>
        <v>0</v>
      </c>
      <c r="I167" s="640">
        <f t="shared" si="382"/>
        <v>0</v>
      </c>
      <c r="J167" s="640">
        <f t="shared" si="382"/>
        <v>0</v>
      </c>
      <c r="K167" s="640">
        <f t="shared" si="382"/>
        <v>0</v>
      </c>
      <c r="L167" s="640">
        <f t="shared" si="382"/>
        <v>0</v>
      </c>
      <c r="M167" s="640">
        <f t="shared" si="382"/>
        <v>0</v>
      </c>
      <c r="N167" s="640">
        <f t="shared" si="382"/>
        <v>0</v>
      </c>
      <c r="O167" s="640">
        <f t="shared" si="382"/>
        <v>0</v>
      </c>
      <c r="P167" s="640">
        <f t="shared" si="382"/>
        <v>0</v>
      </c>
      <c r="Q167" s="640">
        <f t="shared" si="382"/>
        <v>0</v>
      </c>
      <c r="R167" s="640">
        <f t="shared" si="382"/>
        <v>0</v>
      </c>
      <c r="S167" s="640">
        <f t="shared" si="382"/>
        <v>0</v>
      </c>
      <c r="T167" s="640">
        <f t="shared" si="382"/>
        <v>0</v>
      </c>
    </row>
    <row r="168" spans="1:20" x14ac:dyDescent="0.2">
      <c r="A168" s="819" t="s">
        <v>516</v>
      </c>
      <c r="B168" s="818"/>
      <c r="C168" s="818"/>
      <c r="D168" s="820"/>
      <c r="E168" s="820"/>
      <c r="F168" s="820"/>
      <c r="G168" s="820"/>
      <c r="H168" s="820"/>
      <c r="I168" s="820"/>
      <c r="J168" s="820"/>
      <c r="K168" s="640">
        <f t="shared" ref="K168" si="383">SUM(E168:J168)</f>
        <v>0</v>
      </c>
      <c r="L168" s="810"/>
      <c r="M168" s="820"/>
      <c r="N168" s="820"/>
      <c r="O168" s="820"/>
      <c r="P168" s="820"/>
      <c r="Q168" s="820"/>
      <c r="R168" s="820"/>
      <c r="S168" s="820"/>
      <c r="T168" s="640">
        <f>SUM(M168:S168)</f>
        <v>0</v>
      </c>
    </row>
    <row r="169" spans="1:20" x14ac:dyDescent="0.2">
      <c r="A169" s="819" t="s">
        <v>248</v>
      </c>
      <c r="B169" s="818"/>
      <c r="C169" s="818"/>
      <c r="D169" s="810"/>
      <c r="E169" s="810"/>
      <c r="F169" s="810"/>
      <c r="G169" s="810"/>
      <c r="H169" s="810"/>
      <c r="I169" s="810"/>
      <c r="J169" s="810"/>
      <c r="K169" s="810"/>
      <c r="L169" s="820"/>
      <c r="M169" s="821"/>
      <c r="N169" s="821"/>
      <c r="O169" s="821"/>
      <c r="P169" s="821"/>
      <c r="Q169" s="821"/>
      <c r="R169" s="821"/>
      <c r="S169" s="821"/>
      <c r="T169" s="822"/>
    </row>
    <row r="170" spans="1:20" x14ac:dyDescent="0.2">
      <c r="A170" s="819" t="s">
        <v>517</v>
      </c>
      <c r="B170" s="818"/>
      <c r="C170" s="818"/>
      <c r="D170" s="810"/>
      <c r="E170" s="810"/>
      <c r="F170" s="810"/>
      <c r="G170" s="810"/>
      <c r="H170" s="810"/>
      <c r="I170" s="810"/>
      <c r="J170" s="810"/>
      <c r="K170" s="810"/>
      <c r="L170" s="810"/>
      <c r="M170" s="821"/>
      <c r="N170" s="821"/>
      <c r="O170" s="821"/>
      <c r="P170" s="821"/>
      <c r="Q170" s="821"/>
      <c r="R170" s="821"/>
      <c r="S170" s="820"/>
      <c r="T170" s="640">
        <f t="shared" ref="T170" si="384">SUM(M170:S170)</f>
        <v>0</v>
      </c>
    </row>
    <row r="171" spans="1:20" x14ac:dyDescent="0.2">
      <c r="A171" s="824" t="s">
        <v>1473</v>
      </c>
      <c r="B171" s="818"/>
      <c r="C171" s="818"/>
      <c r="D171" s="640">
        <f t="shared" ref="D171:T171" si="385">SUMIFS(D401:D4983,$B$401:$B$4983,"Negotiable Certificates of Deposits ",$C$401:$C$4983, "USD")</f>
        <v>0</v>
      </c>
      <c r="E171" s="640">
        <f t="shared" si="385"/>
        <v>0</v>
      </c>
      <c r="F171" s="640">
        <f t="shared" si="385"/>
        <v>0</v>
      </c>
      <c r="G171" s="640">
        <f t="shared" si="385"/>
        <v>0</v>
      </c>
      <c r="H171" s="640">
        <f t="shared" si="385"/>
        <v>0</v>
      </c>
      <c r="I171" s="640">
        <f t="shared" si="385"/>
        <v>0</v>
      </c>
      <c r="J171" s="640">
        <f t="shared" si="385"/>
        <v>0</v>
      </c>
      <c r="K171" s="640">
        <f t="shared" si="385"/>
        <v>0</v>
      </c>
      <c r="L171" s="640">
        <f t="shared" si="385"/>
        <v>0</v>
      </c>
      <c r="M171" s="640">
        <f t="shared" si="385"/>
        <v>0</v>
      </c>
      <c r="N171" s="640">
        <f t="shared" si="385"/>
        <v>0</v>
      </c>
      <c r="O171" s="640">
        <f t="shared" si="385"/>
        <v>0</v>
      </c>
      <c r="P171" s="640">
        <f t="shared" si="385"/>
        <v>0</v>
      </c>
      <c r="Q171" s="640">
        <f t="shared" si="385"/>
        <v>0</v>
      </c>
      <c r="R171" s="640">
        <f t="shared" si="385"/>
        <v>0</v>
      </c>
      <c r="S171" s="640">
        <f t="shared" si="385"/>
        <v>0</v>
      </c>
      <c r="T171" s="640">
        <f t="shared" si="385"/>
        <v>0</v>
      </c>
    </row>
    <row r="172" spans="1:20" x14ac:dyDescent="0.2">
      <c r="A172" s="1354"/>
      <c r="B172" s="1355"/>
      <c r="C172" s="1355"/>
      <c r="D172" s="1355"/>
      <c r="E172" s="1355"/>
      <c r="F172" s="1355"/>
      <c r="G172" s="1355"/>
      <c r="H172" s="1355"/>
      <c r="I172" s="1355"/>
      <c r="J172" s="1355"/>
      <c r="K172" s="1355"/>
      <c r="L172" s="1355"/>
      <c r="M172" s="1355"/>
      <c r="N172" s="1355"/>
      <c r="O172" s="1355"/>
      <c r="P172" s="1355"/>
      <c r="Q172" s="1355"/>
      <c r="R172" s="1355"/>
      <c r="S172" s="1355"/>
      <c r="T172" s="1356"/>
    </row>
    <row r="173" spans="1:20" x14ac:dyDescent="0.2">
      <c r="A173" s="824" t="s">
        <v>169</v>
      </c>
      <c r="B173" s="818"/>
      <c r="C173" s="818"/>
      <c r="D173" s="640">
        <f>SUM(D174:D177)</f>
        <v>0</v>
      </c>
      <c r="E173" s="640">
        <f t="shared" ref="E173:T173" si="386">SUM(E174:E177)</f>
        <v>0</v>
      </c>
      <c r="F173" s="640">
        <f t="shared" si="386"/>
        <v>0</v>
      </c>
      <c r="G173" s="640">
        <f t="shared" si="386"/>
        <v>0</v>
      </c>
      <c r="H173" s="640">
        <f t="shared" si="386"/>
        <v>0</v>
      </c>
      <c r="I173" s="640">
        <f t="shared" si="386"/>
        <v>0</v>
      </c>
      <c r="J173" s="640">
        <f t="shared" si="386"/>
        <v>0</v>
      </c>
      <c r="K173" s="640">
        <f t="shared" si="386"/>
        <v>0</v>
      </c>
      <c r="L173" s="640">
        <f t="shared" si="386"/>
        <v>0</v>
      </c>
      <c r="M173" s="640">
        <f t="shared" si="386"/>
        <v>0</v>
      </c>
      <c r="N173" s="640">
        <f t="shared" si="386"/>
        <v>0</v>
      </c>
      <c r="O173" s="640">
        <f t="shared" si="386"/>
        <v>0</v>
      </c>
      <c r="P173" s="640">
        <f t="shared" si="386"/>
        <v>0</v>
      </c>
      <c r="Q173" s="640">
        <f t="shared" si="386"/>
        <v>0</v>
      </c>
      <c r="R173" s="640">
        <f t="shared" si="386"/>
        <v>0</v>
      </c>
      <c r="S173" s="640">
        <f t="shared" si="386"/>
        <v>0</v>
      </c>
      <c r="T173" s="640">
        <f t="shared" si="386"/>
        <v>0</v>
      </c>
    </row>
    <row r="174" spans="1:20" x14ac:dyDescent="0.2">
      <c r="A174" s="819" t="s">
        <v>516</v>
      </c>
      <c r="B174" s="818"/>
      <c r="C174" s="818"/>
      <c r="D174" s="820"/>
      <c r="E174" s="820"/>
      <c r="F174" s="820"/>
      <c r="G174" s="820"/>
      <c r="H174" s="820"/>
      <c r="I174" s="820"/>
      <c r="J174" s="820"/>
      <c r="K174" s="640">
        <f t="shared" ref="K174" si="387">SUM(E174:J174)</f>
        <v>0</v>
      </c>
      <c r="L174" s="810"/>
      <c r="M174" s="810"/>
      <c r="N174" s="810"/>
      <c r="O174" s="820"/>
      <c r="P174" s="810"/>
      <c r="Q174" s="810"/>
      <c r="R174" s="810"/>
      <c r="S174" s="820"/>
      <c r="T174" s="640">
        <f>SUM(M174:S174)</f>
        <v>0</v>
      </c>
    </row>
    <row r="175" spans="1:20" x14ac:dyDescent="0.2">
      <c r="A175" s="819" t="s">
        <v>248</v>
      </c>
      <c r="B175" s="818"/>
      <c r="C175" s="818"/>
      <c r="D175" s="810"/>
      <c r="E175" s="810"/>
      <c r="F175" s="810"/>
      <c r="G175" s="810"/>
      <c r="H175" s="810"/>
      <c r="I175" s="810"/>
      <c r="J175" s="810"/>
      <c r="K175" s="810"/>
      <c r="L175" s="820"/>
      <c r="M175" s="810"/>
      <c r="N175" s="810"/>
      <c r="O175" s="810"/>
      <c r="P175" s="810"/>
      <c r="Q175" s="810"/>
      <c r="R175" s="810"/>
      <c r="S175" s="821"/>
      <c r="T175" s="822"/>
    </row>
    <row r="176" spans="1:20" x14ac:dyDescent="0.2">
      <c r="A176" s="819" t="s">
        <v>517</v>
      </c>
      <c r="B176" s="818"/>
      <c r="C176" s="818"/>
      <c r="D176" s="810"/>
      <c r="E176" s="810"/>
      <c r="F176" s="810"/>
      <c r="G176" s="810"/>
      <c r="H176" s="810"/>
      <c r="I176" s="810"/>
      <c r="J176" s="810"/>
      <c r="K176" s="810"/>
      <c r="L176" s="810"/>
      <c r="M176" s="810"/>
      <c r="N176" s="810"/>
      <c r="O176" s="810"/>
      <c r="P176" s="810"/>
      <c r="Q176" s="810"/>
      <c r="R176" s="810"/>
      <c r="S176" s="820"/>
      <c r="T176" s="640">
        <f t="shared" ref="T176" si="388">SUM(M176:S176)</f>
        <v>0</v>
      </c>
    </row>
    <row r="177" spans="1:20" x14ac:dyDescent="0.2">
      <c r="A177" s="824" t="s">
        <v>1473</v>
      </c>
      <c r="B177" s="818"/>
      <c r="C177" s="818"/>
      <c r="D177" s="640">
        <f t="shared" ref="D177:L177" si="389">SUMIFS(D401:D4983,$B$401:$B$4983,"Equity Investments",$C$401:$C$4983, "USD")</f>
        <v>0</v>
      </c>
      <c r="E177" s="640">
        <f t="shared" si="389"/>
        <v>0</v>
      </c>
      <c r="F177" s="640">
        <f t="shared" si="389"/>
        <v>0</v>
      </c>
      <c r="G177" s="640">
        <f t="shared" si="389"/>
        <v>0</v>
      </c>
      <c r="H177" s="640">
        <f t="shared" si="389"/>
        <v>0</v>
      </c>
      <c r="I177" s="640">
        <f t="shared" si="389"/>
        <v>0</v>
      </c>
      <c r="J177" s="640">
        <f t="shared" si="389"/>
        <v>0</v>
      </c>
      <c r="K177" s="640">
        <f t="shared" si="389"/>
        <v>0</v>
      </c>
      <c r="L177" s="640">
        <f t="shared" si="389"/>
        <v>0</v>
      </c>
      <c r="M177" s="810"/>
      <c r="N177" s="810"/>
      <c r="O177" s="640">
        <f>SUMIFS(O401:O4983,$B$401:$B$4983,"Equity Investments",$C$401:$C$4983, "USD")</f>
        <v>0</v>
      </c>
      <c r="P177" s="810"/>
      <c r="Q177" s="810"/>
      <c r="R177" s="810"/>
      <c r="S177" s="640">
        <f>SUMIFS(S401:S4983,$B$401:$B$4983,"Equity Investments",$C$401:$C$4983, "USD")</f>
        <v>0</v>
      </c>
      <c r="T177" s="640">
        <f>SUMIFS(T401:T4983,$B$401:$B$4983,"Equity Investments",$C$401:$C$4983, "USD")</f>
        <v>0</v>
      </c>
    </row>
    <row r="178" spans="1:20" x14ac:dyDescent="0.2">
      <c r="A178" s="1354"/>
      <c r="B178" s="1355"/>
      <c r="C178" s="1355"/>
      <c r="D178" s="1355"/>
      <c r="E178" s="1355"/>
      <c r="F178" s="1355"/>
      <c r="G178" s="1355"/>
      <c r="H178" s="1355"/>
      <c r="I178" s="1355"/>
      <c r="J178" s="1355"/>
      <c r="K178" s="1355"/>
      <c r="L178" s="1355"/>
      <c r="M178" s="1355"/>
      <c r="N178" s="1355"/>
      <c r="O178" s="1355"/>
      <c r="P178" s="1355"/>
      <c r="Q178" s="1355"/>
      <c r="R178" s="1355"/>
      <c r="S178" s="1355"/>
      <c r="T178" s="1356"/>
    </row>
    <row r="179" spans="1:20" x14ac:dyDescent="0.2">
      <c r="A179" s="824" t="s">
        <v>519</v>
      </c>
      <c r="B179" s="818"/>
      <c r="C179" s="818"/>
      <c r="D179" s="640">
        <f>SUM(D180:D183)</f>
        <v>0</v>
      </c>
      <c r="E179" s="640">
        <f t="shared" ref="E179:T179" si="390">SUM(E180:E183)</f>
        <v>0</v>
      </c>
      <c r="F179" s="640">
        <f t="shared" si="390"/>
        <v>0</v>
      </c>
      <c r="G179" s="640">
        <f t="shared" si="390"/>
        <v>0</v>
      </c>
      <c r="H179" s="640">
        <f t="shared" si="390"/>
        <v>0</v>
      </c>
      <c r="I179" s="640">
        <f t="shared" si="390"/>
        <v>0</v>
      </c>
      <c r="J179" s="640">
        <f t="shared" si="390"/>
        <v>0</v>
      </c>
      <c r="K179" s="640">
        <f t="shared" si="390"/>
        <v>0</v>
      </c>
      <c r="L179" s="640">
        <f t="shared" si="390"/>
        <v>0</v>
      </c>
      <c r="M179" s="640">
        <f t="shared" si="390"/>
        <v>0</v>
      </c>
      <c r="N179" s="640">
        <f t="shared" si="390"/>
        <v>0</v>
      </c>
      <c r="O179" s="640">
        <f t="shared" si="390"/>
        <v>0</v>
      </c>
      <c r="P179" s="640">
        <f t="shared" si="390"/>
        <v>0</v>
      </c>
      <c r="Q179" s="640">
        <f t="shared" si="390"/>
        <v>0</v>
      </c>
      <c r="R179" s="640">
        <f t="shared" si="390"/>
        <v>0</v>
      </c>
      <c r="S179" s="640">
        <f t="shared" si="390"/>
        <v>0</v>
      </c>
      <c r="T179" s="640">
        <f t="shared" si="390"/>
        <v>0</v>
      </c>
    </row>
    <row r="180" spans="1:20" x14ac:dyDescent="0.2">
      <c r="A180" s="819" t="s">
        <v>516</v>
      </c>
      <c r="B180" s="818"/>
      <c r="C180" s="818"/>
      <c r="D180" s="820"/>
      <c r="E180" s="820"/>
      <c r="F180" s="820"/>
      <c r="G180" s="820"/>
      <c r="H180" s="820"/>
      <c r="I180" s="820"/>
      <c r="J180" s="820"/>
      <c r="K180" s="640">
        <f t="shared" ref="K180" si="391">SUM(E180:J180)</f>
        <v>0</v>
      </c>
      <c r="L180" s="810"/>
      <c r="M180" s="820"/>
      <c r="N180" s="820"/>
      <c r="O180" s="820"/>
      <c r="P180" s="820"/>
      <c r="Q180" s="820"/>
      <c r="R180" s="820"/>
      <c r="S180" s="820"/>
      <c r="T180" s="640">
        <f>SUM(M180:S180)</f>
        <v>0</v>
      </c>
    </row>
    <row r="181" spans="1:20" x14ac:dyDescent="0.2">
      <c r="A181" s="819" t="s">
        <v>248</v>
      </c>
      <c r="B181" s="818"/>
      <c r="C181" s="818"/>
      <c r="D181" s="810"/>
      <c r="E181" s="810"/>
      <c r="F181" s="810"/>
      <c r="G181" s="810"/>
      <c r="H181" s="810"/>
      <c r="I181" s="810"/>
      <c r="J181" s="810"/>
      <c r="K181" s="810"/>
      <c r="L181" s="820"/>
      <c r="M181" s="812"/>
      <c r="N181" s="812"/>
      <c r="O181" s="812"/>
      <c r="P181" s="812"/>
      <c r="Q181" s="812"/>
      <c r="R181" s="812"/>
      <c r="S181" s="812"/>
      <c r="T181" s="822"/>
    </row>
    <row r="182" spans="1:20" x14ac:dyDescent="0.2">
      <c r="A182" s="819" t="s">
        <v>517</v>
      </c>
      <c r="B182" s="818"/>
      <c r="C182" s="818"/>
      <c r="D182" s="810"/>
      <c r="E182" s="810"/>
      <c r="F182" s="810"/>
      <c r="G182" s="810"/>
      <c r="H182" s="810"/>
      <c r="I182" s="810"/>
      <c r="J182" s="810"/>
      <c r="K182" s="810"/>
      <c r="L182" s="810"/>
      <c r="M182" s="812"/>
      <c r="N182" s="812"/>
      <c r="O182" s="812"/>
      <c r="P182" s="812"/>
      <c r="Q182" s="812"/>
      <c r="R182" s="812"/>
      <c r="S182" s="820"/>
      <c r="T182" s="640">
        <f t="shared" ref="T182" si="392">SUM(M182:S182)</f>
        <v>0</v>
      </c>
    </row>
    <row r="183" spans="1:20" x14ac:dyDescent="0.2">
      <c r="A183" s="824" t="s">
        <v>1473</v>
      </c>
      <c r="B183" s="818"/>
      <c r="C183" s="818"/>
      <c r="D183" s="640">
        <f t="shared" ref="D183:T183" si="393">SUMIFS(D401:D4983,$B$401:$B$4983,"Contingent Items",$C$401:$C$4983, "USD")</f>
        <v>0</v>
      </c>
      <c r="E183" s="640">
        <f t="shared" si="393"/>
        <v>0</v>
      </c>
      <c r="F183" s="640">
        <f t="shared" si="393"/>
        <v>0</v>
      </c>
      <c r="G183" s="640">
        <f t="shared" si="393"/>
        <v>0</v>
      </c>
      <c r="H183" s="640">
        <f t="shared" si="393"/>
        <v>0</v>
      </c>
      <c r="I183" s="640">
        <f t="shared" si="393"/>
        <v>0</v>
      </c>
      <c r="J183" s="640">
        <f t="shared" si="393"/>
        <v>0</v>
      </c>
      <c r="K183" s="640">
        <f t="shared" si="393"/>
        <v>0</v>
      </c>
      <c r="L183" s="640">
        <f t="shared" si="393"/>
        <v>0</v>
      </c>
      <c r="M183" s="640">
        <f t="shared" si="393"/>
        <v>0</v>
      </c>
      <c r="N183" s="640">
        <f t="shared" si="393"/>
        <v>0</v>
      </c>
      <c r="O183" s="640">
        <f t="shared" si="393"/>
        <v>0</v>
      </c>
      <c r="P183" s="640">
        <f t="shared" si="393"/>
        <v>0</v>
      </c>
      <c r="Q183" s="640">
        <f t="shared" si="393"/>
        <v>0</v>
      </c>
      <c r="R183" s="640">
        <f t="shared" si="393"/>
        <v>0</v>
      </c>
      <c r="S183" s="640">
        <f t="shared" si="393"/>
        <v>0</v>
      </c>
      <c r="T183" s="640">
        <f t="shared" si="393"/>
        <v>0</v>
      </c>
    </row>
    <row r="184" spans="1:20" x14ac:dyDescent="0.2">
      <c r="A184" s="1354"/>
      <c r="B184" s="1355"/>
      <c r="C184" s="1355"/>
      <c r="D184" s="1355"/>
      <c r="E184" s="1355"/>
      <c r="F184" s="1355"/>
      <c r="G184" s="1355"/>
      <c r="H184" s="1355"/>
      <c r="I184" s="1355"/>
      <c r="J184" s="1355"/>
      <c r="K184" s="1355"/>
      <c r="L184" s="1355"/>
      <c r="M184" s="1355"/>
      <c r="N184" s="1355"/>
      <c r="O184" s="1355"/>
      <c r="P184" s="1355"/>
      <c r="Q184" s="1355"/>
      <c r="R184" s="1355"/>
      <c r="S184" s="1355"/>
      <c r="T184" s="1356"/>
    </row>
    <row r="185" spans="1:20" x14ac:dyDescent="0.2">
      <c r="A185" s="824" t="s">
        <v>455</v>
      </c>
      <c r="B185" s="818"/>
      <c r="C185" s="818"/>
      <c r="D185" s="640">
        <f>SUM(D186:D189)</f>
        <v>0</v>
      </c>
      <c r="E185" s="640">
        <f t="shared" ref="E185:T185" si="394">SUM(E186:E189)</f>
        <v>0</v>
      </c>
      <c r="F185" s="640">
        <f t="shared" si="394"/>
        <v>0</v>
      </c>
      <c r="G185" s="640">
        <f t="shared" si="394"/>
        <v>0</v>
      </c>
      <c r="H185" s="640">
        <f t="shared" si="394"/>
        <v>0</v>
      </c>
      <c r="I185" s="640">
        <f t="shared" si="394"/>
        <v>0</v>
      </c>
      <c r="J185" s="640">
        <f t="shared" si="394"/>
        <v>0</v>
      </c>
      <c r="K185" s="640">
        <f t="shared" si="394"/>
        <v>0</v>
      </c>
      <c r="L185" s="640">
        <f t="shared" si="394"/>
        <v>0</v>
      </c>
      <c r="M185" s="640">
        <f t="shared" si="394"/>
        <v>0</v>
      </c>
      <c r="N185" s="640">
        <f t="shared" si="394"/>
        <v>0</v>
      </c>
      <c r="O185" s="640">
        <f t="shared" si="394"/>
        <v>0</v>
      </c>
      <c r="P185" s="640">
        <f t="shared" si="394"/>
        <v>0</v>
      </c>
      <c r="Q185" s="640">
        <f t="shared" si="394"/>
        <v>0</v>
      </c>
      <c r="R185" s="640">
        <f t="shared" si="394"/>
        <v>0</v>
      </c>
      <c r="S185" s="640">
        <f t="shared" si="394"/>
        <v>0</v>
      </c>
      <c r="T185" s="640">
        <f t="shared" si="394"/>
        <v>0</v>
      </c>
    </row>
    <row r="186" spans="1:20" x14ac:dyDescent="0.2">
      <c r="A186" s="819" t="s">
        <v>516</v>
      </c>
      <c r="B186" s="818"/>
      <c r="C186" s="818"/>
      <c r="D186" s="820"/>
      <c r="E186" s="820"/>
      <c r="F186" s="820"/>
      <c r="G186" s="820"/>
      <c r="H186" s="820"/>
      <c r="I186" s="820"/>
      <c r="J186" s="820"/>
      <c r="K186" s="640">
        <f t="shared" ref="K186" si="395">SUM(E186:J186)</f>
        <v>0</v>
      </c>
      <c r="L186" s="810"/>
      <c r="M186" s="820"/>
      <c r="N186" s="820"/>
      <c r="O186" s="820"/>
      <c r="P186" s="820"/>
      <c r="Q186" s="820"/>
      <c r="R186" s="820"/>
      <c r="S186" s="820"/>
      <c r="T186" s="640">
        <f>SUM(M186:S186)</f>
        <v>0</v>
      </c>
    </row>
    <row r="187" spans="1:20" x14ac:dyDescent="0.2">
      <c r="A187" s="819" t="s">
        <v>248</v>
      </c>
      <c r="B187" s="818"/>
      <c r="C187" s="818"/>
      <c r="D187" s="810"/>
      <c r="E187" s="810"/>
      <c r="F187" s="810"/>
      <c r="G187" s="810"/>
      <c r="H187" s="810"/>
      <c r="I187" s="810"/>
      <c r="J187" s="810"/>
      <c r="K187" s="823"/>
      <c r="L187" s="820"/>
      <c r="M187" s="812"/>
      <c r="N187" s="812"/>
      <c r="O187" s="812"/>
      <c r="P187" s="812"/>
      <c r="Q187" s="812"/>
      <c r="R187" s="812"/>
      <c r="S187" s="812"/>
      <c r="T187" s="822"/>
    </row>
    <row r="188" spans="1:20" x14ac:dyDescent="0.2">
      <c r="A188" s="819" t="s">
        <v>517</v>
      </c>
      <c r="B188" s="818"/>
      <c r="C188" s="818"/>
      <c r="D188" s="810"/>
      <c r="E188" s="810"/>
      <c r="F188" s="810"/>
      <c r="G188" s="810"/>
      <c r="H188" s="810"/>
      <c r="I188" s="810"/>
      <c r="J188" s="810"/>
      <c r="K188" s="810"/>
      <c r="L188" s="810"/>
      <c r="M188" s="812"/>
      <c r="N188" s="812"/>
      <c r="O188" s="812"/>
      <c r="P188" s="812"/>
      <c r="Q188" s="812"/>
      <c r="R188" s="812"/>
      <c r="S188" s="820"/>
      <c r="T188" s="640">
        <f t="shared" ref="T188" si="396">SUM(M188:S188)</f>
        <v>0</v>
      </c>
    </row>
    <row r="189" spans="1:20" x14ac:dyDescent="0.2">
      <c r="A189" s="817" t="s">
        <v>1473</v>
      </c>
      <c r="B189" s="818"/>
      <c r="C189" s="818"/>
      <c r="D189" s="640">
        <f t="shared" ref="D189:T189" si="397">SUMIFS(D401:D4983,$B$401:$B$4983,"Commitments",$C$401:$C$4983, "USD")</f>
        <v>0</v>
      </c>
      <c r="E189" s="640">
        <f t="shared" si="397"/>
        <v>0</v>
      </c>
      <c r="F189" s="640">
        <f t="shared" si="397"/>
        <v>0</v>
      </c>
      <c r="G189" s="640">
        <f t="shared" si="397"/>
        <v>0</v>
      </c>
      <c r="H189" s="640">
        <f t="shared" si="397"/>
        <v>0</v>
      </c>
      <c r="I189" s="640">
        <f t="shared" si="397"/>
        <v>0</v>
      </c>
      <c r="J189" s="640">
        <f t="shared" si="397"/>
        <v>0</v>
      </c>
      <c r="K189" s="640">
        <f t="shared" si="397"/>
        <v>0</v>
      </c>
      <c r="L189" s="640">
        <f t="shared" si="397"/>
        <v>0</v>
      </c>
      <c r="M189" s="640">
        <f t="shared" si="397"/>
        <v>0</v>
      </c>
      <c r="N189" s="640">
        <f t="shared" si="397"/>
        <v>0</v>
      </c>
      <c r="O189" s="640">
        <f t="shared" si="397"/>
        <v>0</v>
      </c>
      <c r="P189" s="640">
        <f t="shared" si="397"/>
        <v>0</v>
      </c>
      <c r="Q189" s="640">
        <f t="shared" si="397"/>
        <v>0</v>
      </c>
      <c r="R189" s="640">
        <f t="shared" si="397"/>
        <v>0</v>
      </c>
      <c r="S189" s="640">
        <f t="shared" si="397"/>
        <v>0</v>
      </c>
      <c r="T189" s="640">
        <f t="shared" si="397"/>
        <v>0</v>
      </c>
    </row>
    <row r="190" spans="1:20" x14ac:dyDescent="0.2">
      <c r="A190" s="1366"/>
      <c r="B190" s="1366"/>
      <c r="C190" s="1366"/>
      <c r="D190" s="1366"/>
      <c r="E190" s="1366"/>
      <c r="F190" s="1366"/>
      <c r="G190" s="1366"/>
      <c r="H190" s="1366"/>
      <c r="I190" s="1366"/>
      <c r="J190" s="1366"/>
      <c r="K190" s="1366"/>
      <c r="L190" s="1366"/>
      <c r="M190" s="1366"/>
      <c r="N190" s="1366"/>
      <c r="O190" s="1366"/>
      <c r="P190" s="1366"/>
      <c r="Q190" s="1366"/>
      <c r="R190" s="1366"/>
      <c r="S190" s="1366"/>
      <c r="T190" s="1366"/>
    </row>
    <row r="191" spans="1:20" x14ac:dyDescent="0.2">
      <c r="A191" s="1367"/>
      <c r="B191" s="1367"/>
      <c r="C191" s="1367"/>
      <c r="D191" s="1367"/>
      <c r="E191" s="1367"/>
      <c r="F191" s="1367"/>
      <c r="G191" s="1367"/>
      <c r="H191" s="1367"/>
      <c r="I191" s="1367"/>
      <c r="J191" s="1367"/>
      <c r="K191" s="1367"/>
      <c r="L191" s="1367"/>
      <c r="M191" s="1367"/>
      <c r="N191" s="1367"/>
      <c r="O191" s="1367"/>
      <c r="P191" s="1367"/>
      <c r="Q191" s="1367"/>
      <c r="R191" s="1367"/>
      <c r="S191" s="1367"/>
      <c r="T191" s="1367"/>
    </row>
    <row r="192" spans="1:20" x14ac:dyDescent="0.2">
      <c r="A192" s="824" t="s">
        <v>552</v>
      </c>
      <c r="B192" s="818"/>
      <c r="C192" s="818"/>
      <c r="D192" s="818"/>
      <c r="E192" s="818"/>
      <c r="F192" s="818"/>
      <c r="G192" s="818"/>
      <c r="H192" s="818"/>
      <c r="I192" s="818"/>
      <c r="J192" s="818"/>
      <c r="K192" s="818"/>
      <c r="L192" s="818"/>
      <c r="M192" s="818"/>
      <c r="N192" s="818"/>
      <c r="O192" s="818"/>
      <c r="P192" s="818"/>
      <c r="Q192" s="818"/>
      <c r="R192" s="818"/>
      <c r="S192" s="818"/>
      <c r="T192" s="818"/>
    </row>
    <row r="193" spans="1:20" x14ac:dyDescent="0.2">
      <c r="A193" s="824" t="s">
        <v>165</v>
      </c>
      <c r="B193" s="818"/>
      <c r="C193" s="818"/>
      <c r="D193" s="640">
        <f>SUM(D194:D197)</f>
        <v>0</v>
      </c>
      <c r="E193" s="810"/>
      <c r="F193" s="810"/>
      <c r="G193" s="810"/>
      <c r="H193" s="810"/>
      <c r="I193" s="810"/>
      <c r="J193" s="810"/>
      <c r="K193" s="640">
        <f t="shared" ref="K193:T193" si="398">SUM(K194:K197)</f>
        <v>0</v>
      </c>
      <c r="L193" s="640">
        <f t="shared" si="398"/>
        <v>0</v>
      </c>
      <c r="M193" s="640">
        <f t="shared" si="398"/>
        <v>0</v>
      </c>
      <c r="N193" s="640">
        <f t="shared" si="398"/>
        <v>0</v>
      </c>
      <c r="O193" s="640">
        <f t="shared" si="398"/>
        <v>0</v>
      </c>
      <c r="P193" s="640">
        <f t="shared" si="398"/>
        <v>0</v>
      </c>
      <c r="Q193" s="640">
        <f t="shared" si="398"/>
        <v>0</v>
      </c>
      <c r="R193" s="640">
        <f t="shared" si="398"/>
        <v>0</v>
      </c>
      <c r="S193" s="640">
        <f t="shared" si="398"/>
        <v>0</v>
      </c>
      <c r="T193" s="640">
        <f t="shared" si="398"/>
        <v>0</v>
      </c>
    </row>
    <row r="194" spans="1:20" x14ac:dyDescent="0.2">
      <c r="A194" s="819" t="s">
        <v>516</v>
      </c>
      <c r="B194" s="818"/>
      <c r="C194" s="818"/>
      <c r="D194" s="820"/>
      <c r="E194" s="810"/>
      <c r="F194" s="810"/>
      <c r="G194" s="810"/>
      <c r="H194" s="810"/>
      <c r="I194" s="810"/>
      <c r="J194" s="810"/>
      <c r="K194" s="820"/>
      <c r="L194" s="812"/>
      <c r="M194" s="820"/>
      <c r="N194" s="820"/>
      <c r="O194" s="820"/>
      <c r="P194" s="820"/>
      <c r="Q194" s="820"/>
      <c r="R194" s="820"/>
      <c r="S194" s="820"/>
      <c r="T194" s="640">
        <f>SUM(M194:S194)</f>
        <v>0</v>
      </c>
    </row>
    <row r="195" spans="1:20" x14ac:dyDescent="0.2">
      <c r="A195" s="819" t="s">
        <v>248</v>
      </c>
      <c r="B195" s="818"/>
      <c r="C195" s="818"/>
      <c r="D195" s="810"/>
      <c r="E195" s="810"/>
      <c r="F195" s="810"/>
      <c r="G195" s="810"/>
      <c r="H195" s="810"/>
      <c r="I195" s="810"/>
      <c r="J195" s="810"/>
      <c r="K195" s="812"/>
      <c r="L195" s="820"/>
      <c r="M195" s="812"/>
      <c r="N195" s="812"/>
      <c r="O195" s="812"/>
      <c r="P195" s="812"/>
      <c r="Q195" s="812"/>
      <c r="R195" s="812"/>
      <c r="S195" s="812"/>
      <c r="T195" s="822"/>
    </row>
    <row r="196" spans="1:20" x14ac:dyDescent="0.2">
      <c r="A196" s="819" t="s">
        <v>517</v>
      </c>
      <c r="B196" s="818"/>
      <c r="C196" s="818"/>
      <c r="D196" s="810"/>
      <c r="E196" s="810"/>
      <c r="F196" s="810"/>
      <c r="G196" s="810"/>
      <c r="H196" s="810"/>
      <c r="I196" s="810"/>
      <c r="J196" s="810"/>
      <c r="K196" s="810"/>
      <c r="L196" s="810"/>
      <c r="M196" s="812"/>
      <c r="N196" s="812"/>
      <c r="O196" s="812"/>
      <c r="P196" s="812"/>
      <c r="Q196" s="812"/>
      <c r="R196" s="812"/>
      <c r="S196" s="820"/>
      <c r="T196" s="640">
        <f t="shared" ref="T196" si="399">SUM(M196:S196)</f>
        <v>0</v>
      </c>
    </row>
    <row r="197" spans="1:20" x14ac:dyDescent="0.2">
      <c r="A197" s="824" t="s">
        <v>1473</v>
      </c>
      <c r="B197" s="818"/>
      <c r="C197" s="818"/>
      <c r="D197" s="640">
        <f>SUMIFS(D401:D4983,$B$401:$B$4983,"Cash and Balances",$C$401:$C$4983, "EUR")</f>
        <v>0</v>
      </c>
      <c r="E197" s="810"/>
      <c r="F197" s="810"/>
      <c r="G197" s="810"/>
      <c r="H197" s="810"/>
      <c r="I197" s="810"/>
      <c r="J197" s="810"/>
      <c r="K197" s="640">
        <f t="shared" ref="K197:T197" si="400">SUMIFS(K401:K4983,$B$401:$B$4983,"Cash and Balances",$C$401:$C$4983, "EUR")</f>
        <v>0</v>
      </c>
      <c r="L197" s="640">
        <f t="shared" si="400"/>
        <v>0</v>
      </c>
      <c r="M197" s="640">
        <f t="shared" si="400"/>
        <v>0</v>
      </c>
      <c r="N197" s="640">
        <f t="shared" si="400"/>
        <v>0</v>
      </c>
      <c r="O197" s="640">
        <f t="shared" si="400"/>
        <v>0</v>
      </c>
      <c r="P197" s="640">
        <f t="shared" si="400"/>
        <v>0</v>
      </c>
      <c r="Q197" s="640">
        <f t="shared" si="400"/>
        <v>0</v>
      </c>
      <c r="R197" s="640">
        <f t="shared" si="400"/>
        <v>0</v>
      </c>
      <c r="S197" s="640">
        <f t="shared" si="400"/>
        <v>0</v>
      </c>
      <c r="T197" s="640">
        <f t="shared" si="400"/>
        <v>0</v>
      </c>
    </row>
    <row r="198" spans="1:20" x14ac:dyDescent="0.2">
      <c r="A198" s="1354"/>
      <c r="B198" s="1355"/>
      <c r="C198" s="1355"/>
      <c r="D198" s="1355"/>
      <c r="E198" s="1355"/>
      <c r="F198" s="1355"/>
      <c r="G198" s="1355"/>
      <c r="H198" s="1355"/>
      <c r="I198" s="1355"/>
      <c r="J198" s="1355"/>
      <c r="K198" s="1355"/>
      <c r="L198" s="1355"/>
      <c r="M198" s="1355"/>
      <c r="N198" s="1355"/>
      <c r="O198" s="1355"/>
      <c r="P198" s="1355"/>
      <c r="Q198" s="1355"/>
      <c r="R198" s="1355"/>
      <c r="S198" s="1355"/>
      <c r="T198" s="1356"/>
    </row>
    <row r="199" spans="1:20" ht="24" x14ac:dyDescent="0.2">
      <c r="A199" s="824" t="s">
        <v>106</v>
      </c>
      <c r="B199" s="818"/>
      <c r="C199" s="818"/>
      <c r="D199" s="640">
        <f>SUM(D200:D203)</f>
        <v>0</v>
      </c>
      <c r="E199" s="810"/>
      <c r="F199" s="810"/>
      <c r="G199" s="810"/>
      <c r="H199" s="810"/>
      <c r="I199" s="810"/>
      <c r="J199" s="810"/>
      <c r="K199" s="640">
        <f t="shared" ref="K199:T199" si="401">SUM(K200:K203)</f>
        <v>0</v>
      </c>
      <c r="L199" s="640">
        <f t="shared" si="401"/>
        <v>0</v>
      </c>
      <c r="M199" s="640">
        <f t="shared" si="401"/>
        <v>0</v>
      </c>
      <c r="N199" s="640">
        <f t="shared" si="401"/>
        <v>0</v>
      </c>
      <c r="O199" s="640">
        <f t="shared" si="401"/>
        <v>0</v>
      </c>
      <c r="P199" s="640">
        <f t="shared" si="401"/>
        <v>0</v>
      </c>
      <c r="Q199" s="640">
        <f t="shared" si="401"/>
        <v>0</v>
      </c>
      <c r="R199" s="640">
        <f t="shared" si="401"/>
        <v>0</v>
      </c>
      <c r="S199" s="640">
        <f t="shared" si="401"/>
        <v>0</v>
      </c>
      <c r="T199" s="640">
        <f t="shared" si="401"/>
        <v>0</v>
      </c>
    </row>
    <row r="200" spans="1:20" x14ac:dyDescent="0.2">
      <c r="A200" s="819" t="s">
        <v>516</v>
      </c>
      <c r="B200" s="818"/>
      <c r="C200" s="818"/>
      <c r="D200" s="820"/>
      <c r="E200" s="810"/>
      <c r="F200" s="810"/>
      <c r="G200" s="810"/>
      <c r="H200" s="810"/>
      <c r="I200" s="810"/>
      <c r="J200" s="810"/>
      <c r="K200" s="820"/>
      <c r="L200" s="821"/>
      <c r="M200" s="820"/>
      <c r="N200" s="820"/>
      <c r="O200" s="820"/>
      <c r="P200" s="820"/>
      <c r="Q200" s="820"/>
      <c r="R200" s="820"/>
      <c r="S200" s="820"/>
      <c r="T200" s="640">
        <f>SUM(M200:S200)</f>
        <v>0</v>
      </c>
    </row>
    <row r="201" spans="1:20" x14ac:dyDescent="0.2">
      <c r="A201" s="819" t="s">
        <v>248</v>
      </c>
      <c r="B201" s="818"/>
      <c r="C201" s="818"/>
      <c r="D201" s="810"/>
      <c r="E201" s="810"/>
      <c r="F201" s="810"/>
      <c r="G201" s="810"/>
      <c r="H201" s="810"/>
      <c r="I201" s="810"/>
      <c r="J201" s="810"/>
      <c r="K201" s="821"/>
      <c r="L201" s="820"/>
      <c r="M201" s="821"/>
      <c r="N201" s="821"/>
      <c r="O201" s="821"/>
      <c r="P201" s="821"/>
      <c r="Q201" s="821"/>
      <c r="R201" s="821"/>
      <c r="S201" s="821"/>
      <c r="T201" s="822"/>
    </row>
    <row r="202" spans="1:20" x14ac:dyDescent="0.2">
      <c r="A202" s="819" t="s">
        <v>517</v>
      </c>
      <c r="B202" s="818"/>
      <c r="C202" s="818"/>
      <c r="D202" s="810"/>
      <c r="E202" s="810"/>
      <c r="F202" s="810"/>
      <c r="G202" s="810"/>
      <c r="H202" s="810"/>
      <c r="I202" s="810"/>
      <c r="J202" s="810"/>
      <c r="K202" s="821"/>
      <c r="L202" s="821"/>
      <c r="M202" s="821"/>
      <c r="N202" s="821"/>
      <c r="O202" s="821"/>
      <c r="P202" s="821"/>
      <c r="Q202" s="821"/>
      <c r="R202" s="821"/>
      <c r="S202" s="820"/>
      <c r="T202" s="640">
        <f t="shared" ref="T202" si="402">SUM(M202:S202)</f>
        <v>0</v>
      </c>
    </row>
    <row r="203" spans="1:20" x14ac:dyDescent="0.2">
      <c r="A203" s="824" t="s">
        <v>1473</v>
      </c>
      <c r="B203" s="818"/>
      <c r="C203" s="818"/>
      <c r="D203" s="640">
        <f>SUMIFS(D401:D4983,$B$401:$B$4983,"Amounts receivable under reverse repurchase agreements",$C$401:$C$4983, "EUR")</f>
        <v>0</v>
      </c>
      <c r="E203" s="810"/>
      <c r="F203" s="810"/>
      <c r="G203" s="810"/>
      <c r="H203" s="810"/>
      <c r="I203" s="810"/>
      <c r="J203" s="810"/>
      <c r="K203" s="640">
        <f t="shared" ref="K203:T203" si="403">SUMIFS(K401:K4983,$B$401:$B$4983,"Amounts receivable under reverse repurchase agreements",$C$401:$C$4983, "EUR")</f>
        <v>0</v>
      </c>
      <c r="L203" s="640">
        <f t="shared" si="403"/>
        <v>0</v>
      </c>
      <c r="M203" s="640">
        <f t="shared" si="403"/>
        <v>0</v>
      </c>
      <c r="N203" s="640">
        <f t="shared" si="403"/>
        <v>0</v>
      </c>
      <c r="O203" s="640">
        <f t="shared" si="403"/>
        <v>0</v>
      </c>
      <c r="P203" s="640">
        <f t="shared" si="403"/>
        <v>0</v>
      </c>
      <c r="Q203" s="640">
        <f t="shared" si="403"/>
        <v>0</v>
      </c>
      <c r="R203" s="640">
        <f t="shared" si="403"/>
        <v>0</v>
      </c>
      <c r="S203" s="640">
        <f t="shared" si="403"/>
        <v>0</v>
      </c>
      <c r="T203" s="640">
        <f t="shared" si="403"/>
        <v>0</v>
      </c>
    </row>
    <row r="204" spans="1:20" x14ac:dyDescent="0.2">
      <c r="A204" s="1354"/>
      <c r="B204" s="1355"/>
      <c r="C204" s="1355"/>
      <c r="D204" s="1355"/>
      <c r="E204" s="1355"/>
      <c r="F204" s="1355"/>
      <c r="G204" s="1355"/>
      <c r="H204" s="1355"/>
      <c r="I204" s="1355"/>
      <c r="J204" s="1355"/>
      <c r="K204" s="1355"/>
      <c r="L204" s="1355"/>
      <c r="M204" s="1355"/>
      <c r="N204" s="1355"/>
      <c r="O204" s="1355"/>
      <c r="P204" s="1355"/>
      <c r="Q204" s="1355"/>
      <c r="R204" s="1355"/>
      <c r="S204" s="1355"/>
      <c r="T204" s="1356"/>
    </row>
    <row r="205" spans="1:20" x14ac:dyDescent="0.2">
      <c r="A205" s="824" t="s">
        <v>107</v>
      </c>
      <c r="B205" s="818"/>
      <c r="C205" s="818"/>
      <c r="D205" s="640">
        <f>SUM(D206:D209)</f>
        <v>0</v>
      </c>
      <c r="E205" s="810"/>
      <c r="F205" s="810"/>
      <c r="G205" s="810"/>
      <c r="H205" s="810"/>
      <c r="I205" s="810"/>
      <c r="J205" s="810"/>
      <c r="K205" s="640">
        <f t="shared" ref="K205:T205" si="404">SUM(K206:K209)</f>
        <v>0</v>
      </c>
      <c r="L205" s="640">
        <f t="shared" si="404"/>
        <v>0</v>
      </c>
      <c r="M205" s="640">
        <f t="shared" si="404"/>
        <v>0</v>
      </c>
      <c r="N205" s="640">
        <f t="shared" si="404"/>
        <v>0</v>
      </c>
      <c r="O205" s="640">
        <f t="shared" si="404"/>
        <v>0</v>
      </c>
      <c r="P205" s="640">
        <f t="shared" si="404"/>
        <v>0</v>
      </c>
      <c r="Q205" s="640">
        <f t="shared" si="404"/>
        <v>0</v>
      </c>
      <c r="R205" s="640">
        <f t="shared" si="404"/>
        <v>0</v>
      </c>
      <c r="S205" s="640">
        <f t="shared" si="404"/>
        <v>0</v>
      </c>
      <c r="T205" s="640">
        <f t="shared" si="404"/>
        <v>0</v>
      </c>
    </row>
    <row r="206" spans="1:20" x14ac:dyDescent="0.2">
      <c r="A206" s="819" t="s">
        <v>516</v>
      </c>
      <c r="B206" s="818"/>
      <c r="C206" s="818"/>
      <c r="D206" s="820"/>
      <c r="E206" s="810"/>
      <c r="F206" s="810"/>
      <c r="G206" s="810"/>
      <c r="H206" s="810"/>
      <c r="I206" s="810"/>
      <c r="J206" s="810"/>
      <c r="K206" s="820"/>
      <c r="L206" s="821"/>
      <c r="M206" s="820"/>
      <c r="N206" s="820"/>
      <c r="O206" s="820"/>
      <c r="P206" s="820"/>
      <c r="Q206" s="820"/>
      <c r="R206" s="820"/>
      <c r="S206" s="820"/>
      <c r="T206" s="640">
        <f>SUM(M206:S206)</f>
        <v>0</v>
      </c>
    </row>
    <row r="207" spans="1:20" x14ac:dyDescent="0.2">
      <c r="A207" s="819" t="s">
        <v>248</v>
      </c>
      <c r="B207" s="818"/>
      <c r="C207" s="818"/>
      <c r="D207" s="810"/>
      <c r="E207" s="810"/>
      <c r="F207" s="810"/>
      <c r="G207" s="810"/>
      <c r="H207" s="810"/>
      <c r="I207" s="810"/>
      <c r="J207" s="810"/>
      <c r="K207" s="821"/>
      <c r="L207" s="820"/>
      <c r="M207" s="821"/>
      <c r="N207" s="821"/>
      <c r="O207" s="821"/>
      <c r="P207" s="821"/>
      <c r="Q207" s="821"/>
      <c r="R207" s="821"/>
      <c r="S207" s="821"/>
      <c r="T207" s="640">
        <f t="shared" ref="T207" si="405">SUM(M207:S207)</f>
        <v>0</v>
      </c>
    </row>
    <row r="208" spans="1:20" x14ac:dyDescent="0.2">
      <c r="A208" s="819" t="s">
        <v>517</v>
      </c>
      <c r="B208" s="818"/>
      <c r="C208" s="818"/>
      <c r="D208" s="810"/>
      <c r="E208" s="810"/>
      <c r="F208" s="810"/>
      <c r="G208" s="810"/>
      <c r="H208" s="810"/>
      <c r="I208" s="810"/>
      <c r="J208" s="810"/>
      <c r="K208" s="821"/>
      <c r="L208" s="821"/>
      <c r="M208" s="821"/>
      <c r="N208" s="821"/>
      <c r="O208" s="821"/>
      <c r="P208" s="821"/>
      <c r="Q208" s="821"/>
      <c r="R208" s="821"/>
      <c r="S208" s="820"/>
      <c r="T208" s="640">
        <f t="shared" ref="T208" si="406">SUM(M208:S208)</f>
        <v>0</v>
      </c>
    </row>
    <row r="209" spans="1:20" x14ac:dyDescent="0.2">
      <c r="A209" s="824" t="s">
        <v>1473</v>
      </c>
      <c r="B209" s="818"/>
      <c r="C209" s="818"/>
      <c r="D209" s="640">
        <f>SUMIFS(D401:D4983,$B$401:$B$4983,"Positive fair values for financial derivatives",$C$401:$C$4983, "EUR")</f>
        <v>0</v>
      </c>
      <c r="E209" s="810"/>
      <c r="F209" s="810"/>
      <c r="G209" s="810"/>
      <c r="H209" s="810"/>
      <c r="I209" s="810"/>
      <c r="J209" s="810"/>
      <c r="K209" s="640">
        <f t="shared" ref="K209:T209" si="407">SUMIFS(K401:K4983,$B$401:$B$4983,"Positive fair values for financial derivatives",$C$401:$C$4983, "EUR")</f>
        <v>0</v>
      </c>
      <c r="L209" s="640">
        <f t="shared" si="407"/>
        <v>0</v>
      </c>
      <c r="M209" s="640">
        <f t="shared" si="407"/>
        <v>0</v>
      </c>
      <c r="N209" s="640">
        <f t="shared" si="407"/>
        <v>0</v>
      </c>
      <c r="O209" s="640">
        <f t="shared" si="407"/>
        <v>0</v>
      </c>
      <c r="P209" s="640">
        <f t="shared" si="407"/>
        <v>0</v>
      </c>
      <c r="Q209" s="640">
        <f t="shared" si="407"/>
        <v>0</v>
      </c>
      <c r="R209" s="640">
        <f t="shared" si="407"/>
        <v>0</v>
      </c>
      <c r="S209" s="640">
        <f t="shared" si="407"/>
        <v>0</v>
      </c>
      <c r="T209" s="640">
        <f t="shared" si="407"/>
        <v>0</v>
      </c>
    </row>
    <row r="210" spans="1:20" x14ac:dyDescent="0.2">
      <c r="A210" s="1354"/>
      <c r="B210" s="1355"/>
      <c r="C210" s="1355"/>
      <c r="D210" s="1355"/>
      <c r="E210" s="1355"/>
      <c r="F210" s="1355"/>
      <c r="G210" s="1355"/>
      <c r="H210" s="1355"/>
      <c r="I210" s="1355"/>
      <c r="J210" s="1355"/>
      <c r="K210" s="1355"/>
      <c r="L210" s="1355"/>
      <c r="M210" s="1355"/>
      <c r="N210" s="1355"/>
      <c r="O210" s="1355"/>
      <c r="P210" s="1355"/>
      <c r="Q210" s="1355"/>
      <c r="R210" s="1355"/>
      <c r="S210" s="1355"/>
      <c r="T210" s="1356"/>
    </row>
    <row r="211" spans="1:20" x14ac:dyDescent="0.2">
      <c r="A211" s="824" t="s">
        <v>111</v>
      </c>
      <c r="B211" s="818"/>
      <c r="C211" s="818"/>
      <c r="D211" s="640">
        <f>SUM(D212:D215)</f>
        <v>0</v>
      </c>
      <c r="E211" s="810"/>
      <c r="F211" s="810"/>
      <c r="G211" s="810"/>
      <c r="H211" s="810"/>
      <c r="I211" s="810"/>
      <c r="J211" s="810"/>
      <c r="K211" s="640">
        <f t="shared" ref="K211:T211" si="408">SUM(K212:K215)</f>
        <v>0</v>
      </c>
      <c r="L211" s="640">
        <f t="shared" si="408"/>
        <v>0</v>
      </c>
      <c r="M211" s="640">
        <f t="shared" si="408"/>
        <v>0</v>
      </c>
      <c r="N211" s="640">
        <f t="shared" si="408"/>
        <v>0</v>
      </c>
      <c r="O211" s="640">
        <f t="shared" si="408"/>
        <v>0</v>
      </c>
      <c r="P211" s="640">
        <f t="shared" si="408"/>
        <v>0</v>
      </c>
      <c r="Q211" s="640">
        <f t="shared" si="408"/>
        <v>0</v>
      </c>
      <c r="R211" s="640">
        <f t="shared" si="408"/>
        <v>0</v>
      </c>
      <c r="S211" s="640">
        <f t="shared" si="408"/>
        <v>0</v>
      </c>
      <c r="T211" s="640">
        <f t="shared" si="408"/>
        <v>0</v>
      </c>
    </row>
    <row r="212" spans="1:20" x14ac:dyDescent="0.2">
      <c r="A212" s="819" t="s">
        <v>516</v>
      </c>
      <c r="B212" s="818"/>
      <c r="C212" s="818"/>
      <c r="D212" s="820"/>
      <c r="E212" s="810"/>
      <c r="F212" s="810"/>
      <c r="G212" s="810"/>
      <c r="H212" s="810"/>
      <c r="I212" s="810"/>
      <c r="J212" s="810"/>
      <c r="K212" s="820"/>
      <c r="L212" s="821"/>
      <c r="M212" s="820"/>
      <c r="N212" s="820"/>
      <c r="O212" s="820"/>
      <c r="P212" s="820"/>
      <c r="Q212" s="820"/>
      <c r="R212" s="820"/>
      <c r="S212" s="820"/>
      <c r="T212" s="640">
        <f>SUM(M212:S212)</f>
        <v>0</v>
      </c>
    </row>
    <row r="213" spans="1:20" x14ac:dyDescent="0.2">
      <c r="A213" s="819" t="s">
        <v>248</v>
      </c>
      <c r="B213" s="818"/>
      <c r="C213" s="818"/>
      <c r="D213" s="810"/>
      <c r="E213" s="810"/>
      <c r="F213" s="810"/>
      <c r="G213" s="810"/>
      <c r="H213" s="810"/>
      <c r="I213" s="810"/>
      <c r="J213" s="810"/>
      <c r="K213" s="821"/>
      <c r="L213" s="820"/>
      <c r="M213" s="821"/>
      <c r="N213" s="821"/>
      <c r="O213" s="821"/>
      <c r="P213" s="821"/>
      <c r="Q213" s="821"/>
      <c r="R213" s="821"/>
      <c r="S213" s="821"/>
      <c r="T213" s="822"/>
    </row>
    <row r="214" spans="1:20" x14ac:dyDescent="0.2">
      <c r="A214" s="819" t="s">
        <v>517</v>
      </c>
      <c r="B214" s="818"/>
      <c r="C214" s="818"/>
      <c r="D214" s="810"/>
      <c r="E214" s="810"/>
      <c r="F214" s="810"/>
      <c r="G214" s="810"/>
      <c r="H214" s="810"/>
      <c r="I214" s="810"/>
      <c r="J214" s="810"/>
      <c r="K214" s="821"/>
      <c r="L214" s="821"/>
      <c r="M214" s="821"/>
      <c r="N214" s="821"/>
      <c r="O214" s="821"/>
      <c r="P214" s="821"/>
      <c r="Q214" s="821"/>
      <c r="R214" s="821"/>
      <c r="S214" s="820"/>
      <c r="T214" s="640">
        <f t="shared" ref="T214" si="409">SUM(M214:S214)</f>
        <v>0</v>
      </c>
    </row>
    <row r="215" spans="1:20" x14ac:dyDescent="0.2">
      <c r="A215" s="824" t="s">
        <v>1473</v>
      </c>
      <c r="B215" s="818"/>
      <c r="C215" s="818"/>
      <c r="D215" s="640">
        <f>SUMIFS(D401:D4983,$B$401:$B$4983,"Loans and advances",$C$401:$C$4983, "EUR")</f>
        <v>0</v>
      </c>
      <c r="E215" s="810"/>
      <c r="F215" s="810"/>
      <c r="G215" s="810"/>
      <c r="H215" s="810"/>
      <c r="I215" s="810"/>
      <c r="J215" s="810"/>
      <c r="K215" s="640">
        <f t="shared" ref="K215:T215" si="410">SUMIFS(K401:K4983,$B$401:$B$4983,"Loans and advances",$C$401:$C$4983, "EUR")</f>
        <v>0</v>
      </c>
      <c r="L215" s="640">
        <f t="shared" si="410"/>
        <v>0</v>
      </c>
      <c r="M215" s="640">
        <f t="shared" si="410"/>
        <v>0</v>
      </c>
      <c r="N215" s="640">
        <f t="shared" si="410"/>
        <v>0</v>
      </c>
      <c r="O215" s="640">
        <f t="shared" si="410"/>
        <v>0</v>
      </c>
      <c r="P215" s="640">
        <f t="shared" si="410"/>
        <v>0</v>
      </c>
      <c r="Q215" s="640">
        <f t="shared" si="410"/>
        <v>0</v>
      </c>
      <c r="R215" s="640">
        <f t="shared" si="410"/>
        <v>0</v>
      </c>
      <c r="S215" s="640">
        <f t="shared" si="410"/>
        <v>0</v>
      </c>
      <c r="T215" s="640">
        <f t="shared" si="410"/>
        <v>0</v>
      </c>
    </row>
    <row r="216" spans="1:20" x14ac:dyDescent="0.2">
      <c r="A216" s="1354"/>
      <c r="B216" s="1355"/>
      <c r="C216" s="1355"/>
      <c r="D216" s="1355"/>
      <c r="E216" s="1355"/>
      <c r="F216" s="1355"/>
      <c r="G216" s="1355"/>
      <c r="H216" s="1355"/>
      <c r="I216" s="1355"/>
      <c r="J216" s="1355"/>
      <c r="K216" s="1355"/>
      <c r="L216" s="1355"/>
      <c r="M216" s="1355"/>
      <c r="N216" s="1355"/>
      <c r="O216" s="1355"/>
      <c r="P216" s="1355"/>
      <c r="Q216" s="1355"/>
      <c r="R216" s="1355"/>
      <c r="S216" s="1355"/>
      <c r="T216" s="1356"/>
    </row>
    <row r="217" spans="1:20" x14ac:dyDescent="0.2">
      <c r="A217" s="824" t="s">
        <v>112</v>
      </c>
      <c r="B217" s="818"/>
      <c r="C217" s="818"/>
      <c r="D217" s="640">
        <f>SUM(D218:D221)</f>
        <v>0</v>
      </c>
      <c r="E217" s="810"/>
      <c r="F217" s="810"/>
      <c r="G217" s="810"/>
      <c r="H217" s="810"/>
      <c r="I217" s="810"/>
      <c r="J217" s="810"/>
      <c r="K217" s="640">
        <f t="shared" ref="K217:T217" si="411">SUM(K218:K221)</f>
        <v>0</v>
      </c>
      <c r="L217" s="640">
        <f t="shared" si="411"/>
        <v>0</v>
      </c>
      <c r="M217" s="640">
        <f t="shared" si="411"/>
        <v>0</v>
      </c>
      <c r="N217" s="640">
        <f t="shared" si="411"/>
        <v>0</v>
      </c>
      <c r="O217" s="640">
        <f t="shared" si="411"/>
        <v>0</v>
      </c>
      <c r="P217" s="640">
        <f t="shared" si="411"/>
        <v>0</v>
      </c>
      <c r="Q217" s="640">
        <f t="shared" si="411"/>
        <v>0</v>
      </c>
      <c r="R217" s="640">
        <f t="shared" si="411"/>
        <v>0</v>
      </c>
      <c r="S217" s="640">
        <f t="shared" si="411"/>
        <v>0</v>
      </c>
      <c r="T217" s="640">
        <f t="shared" si="411"/>
        <v>0</v>
      </c>
    </row>
    <row r="218" spans="1:20" x14ac:dyDescent="0.2">
      <c r="A218" s="819" t="s">
        <v>516</v>
      </c>
      <c r="B218" s="818"/>
      <c r="C218" s="818"/>
      <c r="D218" s="820"/>
      <c r="E218" s="810"/>
      <c r="F218" s="810"/>
      <c r="G218" s="810"/>
      <c r="H218" s="810"/>
      <c r="I218" s="810"/>
      <c r="J218" s="810"/>
      <c r="K218" s="820"/>
      <c r="L218" s="821"/>
      <c r="M218" s="820"/>
      <c r="N218" s="820"/>
      <c r="O218" s="820"/>
      <c r="P218" s="820"/>
      <c r="Q218" s="820"/>
      <c r="R218" s="820"/>
      <c r="S218" s="820"/>
      <c r="T218" s="640">
        <f>SUM(M218:S218)</f>
        <v>0</v>
      </c>
    </row>
    <row r="219" spans="1:20" x14ac:dyDescent="0.2">
      <c r="A219" s="819" t="s">
        <v>248</v>
      </c>
      <c r="B219" s="818"/>
      <c r="C219" s="818"/>
      <c r="D219" s="810"/>
      <c r="E219" s="810"/>
      <c r="F219" s="810"/>
      <c r="G219" s="810"/>
      <c r="H219" s="810"/>
      <c r="I219" s="810"/>
      <c r="J219" s="810"/>
      <c r="K219" s="821"/>
      <c r="L219" s="820"/>
      <c r="M219" s="821"/>
      <c r="N219" s="821"/>
      <c r="O219" s="821"/>
      <c r="P219" s="821"/>
      <c r="Q219" s="821"/>
      <c r="R219" s="821"/>
      <c r="S219" s="821"/>
      <c r="T219" s="822"/>
    </row>
    <row r="220" spans="1:20" x14ac:dyDescent="0.2">
      <c r="A220" s="819" t="s">
        <v>517</v>
      </c>
      <c r="B220" s="818"/>
      <c r="C220" s="818"/>
      <c r="D220" s="810"/>
      <c r="E220" s="810"/>
      <c r="F220" s="810"/>
      <c r="G220" s="810"/>
      <c r="H220" s="810"/>
      <c r="I220" s="810"/>
      <c r="J220" s="810"/>
      <c r="K220" s="821"/>
      <c r="L220" s="821"/>
      <c r="M220" s="821"/>
      <c r="N220" s="821"/>
      <c r="O220" s="821"/>
      <c r="P220" s="821"/>
      <c r="Q220" s="821"/>
      <c r="R220" s="821"/>
      <c r="S220" s="820"/>
      <c r="T220" s="640">
        <f t="shared" ref="T220" si="412">SUM(M220:S220)</f>
        <v>0</v>
      </c>
    </row>
    <row r="221" spans="1:20" x14ac:dyDescent="0.2">
      <c r="A221" s="824" t="s">
        <v>1473</v>
      </c>
      <c r="B221" s="818"/>
      <c r="C221" s="818"/>
      <c r="D221" s="640">
        <f>SUMIFS(D401:D4983,$B$401:$B$4983,"Bills discounted or purchased",$C$401:$C$4983, "EUR")</f>
        <v>0</v>
      </c>
      <c r="E221" s="810"/>
      <c r="F221" s="810"/>
      <c r="G221" s="810"/>
      <c r="H221" s="810"/>
      <c r="I221" s="810"/>
      <c r="J221" s="810"/>
      <c r="K221" s="640">
        <f t="shared" ref="K221:T221" si="413">SUMIFS(K401:K4983,$B$401:$B$4983,"Bills discounted or purchased",$C$401:$C$4983, "EUR")</f>
        <v>0</v>
      </c>
      <c r="L221" s="640">
        <f t="shared" si="413"/>
        <v>0</v>
      </c>
      <c r="M221" s="640">
        <f t="shared" si="413"/>
        <v>0</v>
      </c>
      <c r="N221" s="640">
        <f t="shared" si="413"/>
        <v>0</v>
      </c>
      <c r="O221" s="640">
        <f t="shared" si="413"/>
        <v>0</v>
      </c>
      <c r="P221" s="640">
        <f t="shared" si="413"/>
        <v>0</v>
      </c>
      <c r="Q221" s="640">
        <f t="shared" si="413"/>
        <v>0</v>
      </c>
      <c r="R221" s="640">
        <f t="shared" si="413"/>
        <v>0</v>
      </c>
      <c r="S221" s="640">
        <f t="shared" si="413"/>
        <v>0</v>
      </c>
      <c r="T221" s="640">
        <f t="shared" si="413"/>
        <v>0</v>
      </c>
    </row>
    <row r="222" spans="1:20" x14ac:dyDescent="0.2">
      <c r="A222" s="1354"/>
      <c r="B222" s="1355"/>
      <c r="C222" s="1355"/>
      <c r="D222" s="1355"/>
      <c r="E222" s="1355"/>
      <c r="F222" s="1355"/>
      <c r="G222" s="1355"/>
      <c r="H222" s="1355"/>
      <c r="I222" s="1355"/>
      <c r="J222" s="1355"/>
      <c r="K222" s="1355"/>
      <c r="L222" s="1355"/>
      <c r="M222" s="1355"/>
      <c r="N222" s="1355"/>
      <c r="O222" s="1355"/>
      <c r="P222" s="1355"/>
      <c r="Q222" s="1355"/>
      <c r="R222" s="1355"/>
      <c r="S222" s="1355"/>
      <c r="T222" s="1356"/>
    </row>
    <row r="223" spans="1:20" x14ac:dyDescent="0.2">
      <c r="A223" s="824" t="s">
        <v>168</v>
      </c>
      <c r="B223" s="818"/>
      <c r="C223" s="818"/>
      <c r="D223" s="640">
        <f>SUM(D224:D227)</f>
        <v>0</v>
      </c>
      <c r="E223" s="810"/>
      <c r="F223" s="810"/>
      <c r="G223" s="810"/>
      <c r="H223" s="810"/>
      <c r="I223" s="810"/>
      <c r="J223" s="810"/>
      <c r="K223" s="640">
        <f t="shared" ref="K223:T223" si="414">SUM(K224:K227)</f>
        <v>0</v>
      </c>
      <c r="L223" s="640">
        <f t="shared" si="414"/>
        <v>0</v>
      </c>
      <c r="M223" s="640">
        <f t="shared" si="414"/>
        <v>0</v>
      </c>
      <c r="N223" s="640">
        <f t="shared" si="414"/>
        <v>0</v>
      </c>
      <c r="O223" s="640">
        <f t="shared" si="414"/>
        <v>0</v>
      </c>
      <c r="P223" s="640">
        <f t="shared" si="414"/>
        <v>0</v>
      </c>
      <c r="Q223" s="640">
        <f t="shared" si="414"/>
        <v>0</v>
      </c>
      <c r="R223" s="640">
        <f t="shared" si="414"/>
        <v>0</v>
      </c>
      <c r="S223" s="640">
        <f t="shared" si="414"/>
        <v>0</v>
      </c>
      <c r="T223" s="640">
        <f t="shared" si="414"/>
        <v>0</v>
      </c>
    </row>
    <row r="224" spans="1:20" x14ac:dyDescent="0.2">
      <c r="A224" s="819" t="s">
        <v>516</v>
      </c>
      <c r="B224" s="818"/>
      <c r="C224" s="818"/>
      <c r="D224" s="820"/>
      <c r="E224" s="810"/>
      <c r="F224" s="810"/>
      <c r="G224" s="810"/>
      <c r="H224" s="810"/>
      <c r="I224" s="810"/>
      <c r="J224" s="810"/>
      <c r="K224" s="820"/>
      <c r="L224" s="821"/>
      <c r="M224" s="820"/>
      <c r="N224" s="820"/>
      <c r="O224" s="820"/>
      <c r="P224" s="820"/>
      <c r="Q224" s="820"/>
      <c r="R224" s="820"/>
      <c r="S224" s="820"/>
      <c r="T224" s="640">
        <f>SUM(M224:S224)</f>
        <v>0</v>
      </c>
    </row>
    <row r="225" spans="1:20" x14ac:dyDescent="0.2">
      <c r="A225" s="819" t="s">
        <v>248</v>
      </c>
      <c r="B225" s="818"/>
      <c r="C225" s="818"/>
      <c r="D225" s="810"/>
      <c r="E225" s="810"/>
      <c r="F225" s="810"/>
      <c r="G225" s="810"/>
      <c r="H225" s="810"/>
      <c r="I225" s="810"/>
      <c r="J225" s="810"/>
      <c r="K225" s="821"/>
      <c r="L225" s="820"/>
      <c r="M225" s="821"/>
      <c r="N225" s="821"/>
      <c r="O225" s="821"/>
      <c r="P225" s="821"/>
      <c r="Q225" s="821"/>
      <c r="R225" s="821"/>
      <c r="S225" s="821"/>
      <c r="T225" s="822"/>
    </row>
    <row r="226" spans="1:20" x14ac:dyDescent="0.2">
      <c r="A226" s="819" t="s">
        <v>517</v>
      </c>
      <c r="B226" s="818"/>
      <c r="C226" s="818"/>
      <c r="D226" s="810"/>
      <c r="E226" s="810"/>
      <c r="F226" s="810"/>
      <c r="G226" s="810"/>
      <c r="H226" s="810"/>
      <c r="I226" s="810"/>
      <c r="J226" s="810"/>
      <c r="K226" s="821"/>
      <c r="L226" s="821"/>
      <c r="M226" s="821"/>
      <c r="N226" s="821"/>
      <c r="O226" s="821"/>
      <c r="P226" s="821"/>
      <c r="Q226" s="821"/>
      <c r="R226" s="821"/>
      <c r="S226" s="820"/>
      <c r="T226" s="640">
        <f t="shared" ref="T226" si="415">SUM(M226:S226)</f>
        <v>0</v>
      </c>
    </row>
    <row r="227" spans="1:20" x14ac:dyDescent="0.2">
      <c r="A227" s="824" t="s">
        <v>1473</v>
      </c>
      <c r="B227" s="818"/>
      <c r="C227" s="818"/>
      <c r="D227" s="640">
        <f>SUMIFS(D401:D4983,$B$401:$B$4983,"Debt Securities",$C$401:$C$4983, "EUR")</f>
        <v>0</v>
      </c>
      <c r="E227" s="810"/>
      <c r="F227" s="810"/>
      <c r="G227" s="810"/>
      <c r="H227" s="810"/>
      <c r="I227" s="810"/>
      <c r="J227" s="810"/>
      <c r="K227" s="640">
        <f t="shared" ref="K227:T227" si="416">SUMIFS(K401:K4983,$B$401:$B$4983,"Debt Securities",$C$401:$C$4983, "EUR")</f>
        <v>0</v>
      </c>
      <c r="L227" s="640">
        <f t="shared" si="416"/>
        <v>0</v>
      </c>
      <c r="M227" s="640">
        <f t="shared" si="416"/>
        <v>0</v>
      </c>
      <c r="N227" s="640">
        <f t="shared" si="416"/>
        <v>0</v>
      </c>
      <c r="O227" s="640">
        <f t="shared" si="416"/>
        <v>0</v>
      </c>
      <c r="P227" s="640">
        <f t="shared" si="416"/>
        <v>0</v>
      </c>
      <c r="Q227" s="640">
        <f t="shared" si="416"/>
        <v>0</v>
      </c>
      <c r="R227" s="640">
        <f t="shared" si="416"/>
        <v>0</v>
      </c>
      <c r="S227" s="640">
        <f t="shared" si="416"/>
        <v>0</v>
      </c>
      <c r="T227" s="640">
        <f t="shared" si="416"/>
        <v>0</v>
      </c>
    </row>
    <row r="228" spans="1:20" x14ac:dyDescent="0.2">
      <c r="A228" s="1354"/>
      <c r="B228" s="1355"/>
      <c r="C228" s="1355"/>
      <c r="D228" s="1355"/>
      <c r="E228" s="1355"/>
      <c r="F228" s="1355"/>
      <c r="G228" s="1355"/>
      <c r="H228" s="1355"/>
      <c r="I228" s="1355"/>
      <c r="J228" s="1355"/>
      <c r="K228" s="1355"/>
      <c r="L228" s="1355"/>
      <c r="M228" s="1355"/>
      <c r="N228" s="1355"/>
      <c r="O228" s="1355"/>
      <c r="P228" s="1355"/>
      <c r="Q228" s="1355"/>
      <c r="R228" s="1355"/>
      <c r="S228" s="1355"/>
      <c r="T228" s="1356"/>
    </row>
    <row r="229" spans="1:20" x14ac:dyDescent="0.2">
      <c r="A229" s="824" t="s">
        <v>238</v>
      </c>
      <c r="B229" s="818"/>
      <c r="C229" s="818"/>
      <c r="D229" s="640">
        <f>SUM(D230:D233)</f>
        <v>0</v>
      </c>
      <c r="E229" s="810"/>
      <c r="F229" s="810"/>
      <c r="G229" s="810"/>
      <c r="H229" s="810"/>
      <c r="I229" s="810"/>
      <c r="J229" s="810"/>
      <c r="K229" s="640">
        <f t="shared" ref="K229:T229" si="417">SUM(K230:K233)</f>
        <v>0</v>
      </c>
      <c r="L229" s="640">
        <f t="shared" si="417"/>
        <v>0</v>
      </c>
      <c r="M229" s="640">
        <f t="shared" si="417"/>
        <v>0</v>
      </c>
      <c r="N229" s="640">
        <f t="shared" si="417"/>
        <v>0</v>
      </c>
      <c r="O229" s="640">
        <f t="shared" si="417"/>
        <v>0</v>
      </c>
      <c r="P229" s="640">
        <f t="shared" si="417"/>
        <v>0</v>
      </c>
      <c r="Q229" s="640">
        <f t="shared" si="417"/>
        <v>0</v>
      </c>
      <c r="R229" s="640">
        <f t="shared" si="417"/>
        <v>0</v>
      </c>
      <c r="S229" s="640">
        <f t="shared" si="417"/>
        <v>0</v>
      </c>
      <c r="T229" s="640">
        <f t="shared" si="417"/>
        <v>0</v>
      </c>
    </row>
    <row r="230" spans="1:20" x14ac:dyDescent="0.2">
      <c r="A230" s="819" t="s">
        <v>516</v>
      </c>
      <c r="B230" s="818"/>
      <c r="C230" s="818"/>
      <c r="D230" s="820"/>
      <c r="E230" s="810"/>
      <c r="F230" s="810"/>
      <c r="G230" s="810"/>
      <c r="H230" s="810"/>
      <c r="I230" s="810"/>
      <c r="J230" s="810"/>
      <c r="K230" s="820"/>
      <c r="L230" s="821"/>
      <c r="M230" s="820"/>
      <c r="N230" s="820"/>
      <c r="O230" s="820"/>
      <c r="P230" s="820"/>
      <c r="Q230" s="820"/>
      <c r="R230" s="820"/>
      <c r="S230" s="820"/>
      <c r="T230" s="640">
        <f>SUM(M230:S230)</f>
        <v>0</v>
      </c>
    </row>
    <row r="231" spans="1:20" x14ac:dyDescent="0.2">
      <c r="A231" s="819" t="s">
        <v>248</v>
      </c>
      <c r="B231" s="818"/>
      <c r="C231" s="818"/>
      <c r="D231" s="810"/>
      <c r="E231" s="810"/>
      <c r="F231" s="810"/>
      <c r="G231" s="810"/>
      <c r="H231" s="810"/>
      <c r="I231" s="810"/>
      <c r="J231" s="810"/>
      <c r="K231" s="821"/>
      <c r="L231" s="820"/>
      <c r="M231" s="821"/>
      <c r="N231" s="821"/>
      <c r="O231" s="821"/>
      <c r="P231" s="821"/>
      <c r="Q231" s="821"/>
      <c r="R231" s="821"/>
      <c r="S231" s="821"/>
      <c r="T231" s="822"/>
    </row>
    <row r="232" spans="1:20" x14ac:dyDescent="0.2">
      <c r="A232" s="819" t="s">
        <v>517</v>
      </c>
      <c r="B232" s="818"/>
      <c r="C232" s="818"/>
      <c r="D232" s="810"/>
      <c r="E232" s="810"/>
      <c r="F232" s="810"/>
      <c r="G232" s="810"/>
      <c r="H232" s="810"/>
      <c r="I232" s="810"/>
      <c r="J232" s="810"/>
      <c r="K232" s="821"/>
      <c r="L232" s="821"/>
      <c r="M232" s="821"/>
      <c r="N232" s="821"/>
      <c r="O232" s="821"/>
      <c r="P232" s="821"/>
      <c r="Q232" s="821"/>
      <c r="R232" s="821"/>
      <c r="S232" s="820"/>
      <c r="T232" s="640">
        <f t="shared" ref="T232" si="418">SUM(M232:S232)</f>
        <v>0</v>
      </c>
    </row>
    <row r="233" spans="1:20" x14ac:dyDescent="0.2">
      <c r="A233" s="825" t="s">
        <v>1473</v>
      </c>
      <c r="B233" s="818"/>
      <c r="C233" s="818"/>
      <c r="D233" s="640">
        <f>SUMIFS(D401:D4983,$B$401:$B$4983,"Negotiable Certificates of Deposits ",$C$401:$C$4983, "EUR")</f>
        <v>0</v>
      </c>
      <c r="E233" s="810"/>
      <c r="F233" s="810"/>
      <c r="G233" s="810"/>
      <c r="H233" s="810"/>
      <c r="I233" s="810"/>
      <c r="J233" s="810"/>
      <c r="K233" s="640">
        <f t="shared" ref="K233:T233" si="419">SUMIFS(K401:K4983,$B$401:$B$4983,"Negotiable Certificates of Deposits ",$C$401:$C$4983, "EUR")</f>
        <v>0</v>
      </c>
      <c r="L233" s="640">
        <f t="shared" si="419"/>
        <v>0</v>
      </c>
      <c r="M233" s="640">
        <f t="shared" si="419"/>
        <v>0</v>
      </c>
      <c r="N233" s="640">
        <f t="shared" si="419"/>
        <v>0</v>
      </c>
      <c r="O233" s="640">
        <f t="shared" si="419"/>
        <v>0</v>
      </c>
      <c r="P233" s="640">
        <f t="shared" si="419"/>
        <v>0</v>
      </c>
      <c r="Q233" s="640">
        <f t="shared" si="419"/>
        <v>0</v>
      </c>
      <c r="R233" s="640">
        <f t="shared" si="419"/>
        <v>0</v>
      </c>
      <c r="S233" s="640">
        <f t="shared" si="419"/>
        <v>0</v>
      </c>
      <c r="T233" s="640">
        <f t="shared" si="419"/>
        <v>0</v>
      </c>
    </row>
    <row r="234" spans="1:20" x14ac:dyDescent="0.2">
      <c r="A234" s="1354"/>
      <c r="B234" s="1355"/>
      <c r="C234" s="1355"/>
      <c r="D234" s="1355"/>
      <c r="E234" s="1355"/>
      <c r="F234" s="1355"/>
      <c r="G234" s="1355"/>
      <c r="H234" s="1355"/>
      <c r="I234" s="1355"/>
      <c r="J234" s="1355"/>
      <c r="K234" s="1355"/>
      <c r="L234" s="1355"/>
      <c r="M234" s="1355"/>
      <c r="N234" s="1355"/>
      <c r="O234" s="1355"/>
      <c r="P234" s="1355"/>
      <c r="Q234" s="1355"/>
      <c r="R234" s="1355"/>
      <c r="S234" s="1355"/>
      <c r="T234" s="1356"/>
    </row>
    <row r="235" spans="1:20" x14ac:dyDescent="0.2">
      <c r="A235" s="824" t="s">
        <v>169</v>
      </c>
      <c r="B235" s="818"/>
      <c r="C235" s="818"/>
      <c r="D235" s="640">
        <f>SUM(D236:D239)</f>
        <v>0</v>
      </c>
      <c r="E235" s="810"/>
      <c r="F235" s="810"/>
      <c r="G235" s="810"/>
      <c r="H235" s="810"/>
      <c r="I235" s="810"/>
      <c r="J235" s="810"/>
      <c r="K235" s="640">
        <f t="shared" ref="K235:T235" si="420">SUM(K236:K239)</f>
        <v>0</v>
      </c>
      <c r="L235" s="640">
        <f t="shared" si="420"/>
        <v>0</v>
      </c>
      <c r="M235" s="640">
        <f t="shared" si="420"/>
        <v>0</v>
      </c>
      <c r="N235" s="640">
        <f t="shared" si="420"/>
        <v>0</v>
      </c>
      <c r="O235" s="640">
        <f t="shared" si="420"/>
        <v>0</v>
      </c>
      <c r="P235" s="640">
        <f t="shared" si="420"/>
        <v>0</v>
      </c>
      <c r="Q235" s="640">
        <f t="shared" si="420"/>
        <v>0</v>
      </c>
      <c r="R235" s="640">
        <f t="shared" si="420"/>
        <v>0</v>
      </c>
      <c r="S235" s="640">
        <f t="shared" si="420"/>
        <v>0</v>
      </c>
      <c r="T235" s="640">
        <f t="shared" si="420"/>
        <v>0</v>
      </c>
    </row>
    <row r="236" spans="1:20" x14ac:dyDescent="0.2">
      <c r="A236" s="819" t="s">
        <v>516</v>
      </c>
      <c r="B236" s="818"/>
      <c r="C236" s="818"/>
      <c r="D236" s="820"/>
      <c r="E236" s="810"/>
      <c r="F236" s="810"/>
      <c r="G236" s="810"/>
      <c r="H236" s="810"/>
      <c r="I236" s="810"/>
      <c r="J236" s="810"/>
      <c r="K236" s="820"/>
      <c r="L236" s="821"/>
      <c r="M236" s="821"/>
      <c r="N236" s="821"/>
      <c r="O236" s="820"/>
      <c r="P236" s="821"/>
      <c r="Q236" s="821"/>
      <c r="R236" s="821"/>
      <c r="S236" s="820"/>
      <c r="T236" s="640">
        <f>SUM(M236:S236)</f>
        <v>0</v>
      </c>
    </row>
    <row r="237" spans="1:20" x14ac:dyDescent="0.2">
      <c r="A237" s="819" t="s">
        <v>248</v>
      </c>
      <c r="B237" s="818"/>
      <c r="C237" s="818"/>
      <c r="D237" s="810"/>
      <c r="E237" s="810"/>
      <c r="F237" s="810"/>
      <c r="G237" s="810"/>
      <c r="H237" s="810"/>
      <c r="I237" s="810"/>
      <c r="J237" s="810"/>
      <c r="K237" s="821"/>
      <c r="L237" s="820"/>
      <c r="M237" s="821"/>
      <c r="N237" s="821"/>
      <c r="O237" s="821"/>
      <c r="P237" s="821"/>
      <c r="Q237" s="821"/>
      <c r="R237" s="821"/>
      <c r="S237" s="821"/>
      <c r="T237" s="822"/>
    </row>
    <row r="238" spans="1:20" x14ac:dyDescent="0.2">
      <c r="A238" s="819" t="s">
        <v>517</v>
      </c>
      <c r="B238" s="818"/>
      <c r="C238" s="818"/>
      <c r="D238" s="810"/>
      <c r="E238" s="810"/>
      <c r="F238" s="810"/>
      <c r="G238" s="810"/>
      <c r="H238" s="810"/>
      <c r="I238" s="810"/>
      <c r="J238" s="810"/>
      <c r="K238" s="821"/>
      <c r="L238" s="821"/>
      <c r="M238" s="821"/>
      <c r="N238" s="821"/>
      <c r="O238" s="821"/>
      <c r="P238" s="821"/>
      <c r="Q238" s="821"/>
      <c r="R238" s="821"/>
      <c r="S238" s="820"/>
      <c r="T238" s="640">
        <f t="shared" ref="T238" si="421">SUM(M238:S238)</f>
        <v>0</v>
      </c>
    </row>
    <row r="239" spans="1:20" x14ac:dyDescent="0.2">
      <c r="A239" s="825" t="s">
        <v>1473</v>
      </c>
      <c r="B239" s="818"/>
      <c r="C239" s="818"/>
      <c r="D239" s="640">
        <f>SUMIFS(D401:D4983,$B$401:$B$4983,"Equity Investments",$C$401:$C$4983, "EUR")</f>
        <v>0</v>
      </c>
      <c r="E239" s="810"/>
      <c r="F239" s="810"/>
      <c r="G239" s="810"/>
      <c r="H239" s="810"/>
      <c r="I239" s="810"/>
      <c r="J239" s="810"/>
      <c r="K239" s="640">
        <f>SUMIFS(K401:K4983,$B$401:$B$4983,"Equity Investments",$C$401:$C$4983, "EUR")</f>
        <v>0</v>
      </c>
      <c r="L239" s="640">
        <f>SUMIFS(L401:L4983,$B$401:$B$4983,"Equity Investments",$C$401:$C$4983, "EUR")</f>
        <v>0</v>
      </c>
      <c r="M239" s="810"/>
      <c r="N239" s="810"/>
      <c r="O239" s="640">
        <f>SUMIFS(O401:O4983,$B$401:$B$4983,"Equity Investments",$C$401:$C$4983, "EUR")</f>
        <v>0</v>
      </c>
      <c r="P239" s="810"/>
      <c r="Q239" s="810"/>
      <c r="R239" s="810"/>
      <c r="S239" s="640">
        <f>SUMIFS(S401:S4983,$B$401:$B$4983,"Equity Investments",$C$401:$C$4983, "EUR")</f>
        <v>0</v>
      </c>
      <c r="T239" s="640">
        <f>SUMIFS(T401:T4983,$B$401:$B$4983,"Equity Investments",$C$401:$C$4983, "EUR")</f>
        <v>0</v>
      </c>
    </row>
    <row r="240" spans="1:20" x14ac:dyDescent="0.2">
      <c r="A240" s="1366"/>
      <c r="B240" s="1366"/>
      <c r="C240" s="1366"/>
      <c r="D240" s="1366"/>
      <c r="E240" s="1366"/>
      <c r="F240" s="1366"/>
      <c r="G240" s="1366"/>
      <c r="H240" s="1366"/>
      <c r="I240" s="1366"/>
      <c r="J240" s="1366"/>
      <c r="K240" s="1366"/>
      <c r="L240" s="1366"/>
      <c r="M240" s="1366"/>
      <c r="N240" s="1366"/>
      <c r="O240" s="1366"/>
      <c r="P240" s="1366"/>
      <c r="Q240" s="1366"/>
      <c r="R240" s="1366"/>
      <c r="S240" s="1366"/>
      <c r="T240" s="1366"/>
    </row>
    <row r="241" spans="1:22" x14ac:dyDescent="0.2">
      <c r="A241" s="1367"/>
      <c r="B241" s="1367"/>
      <c r="C241" s="1367"/>
      <c r="D241" s="1367"/>
      <c r="E241" s="1367"/>
      <c r="F241" s="1367"/>
      <c r="G241" s="1367"/>
      <c r="H241" s="1367"/>
      <c r="I241" s="1367"/>
      <c r="J241" s="1367"/>
      <c r="K241" s="1367"/>
      <c r="L241" s="1367"/>
      <c r="M241" s="1367"/>
      <c r="N241" s="1367"/>
      <c r="O241" s="1367"/>
      <c r="P241" s="1367"/>
      <c r="Q241" s="1367"/>
      <c r="R241" s="1367"/>
      <c r="S241" s="1367"/>
      <c r="T241" s="1367"/>
    </row>
    <row r="242" spans="1:22" x14ac:dyDescent="0.2">
      <c r="A242" s="826" t="s">
        <v>553</v>
      </c>
      <c r="B242" s="818"/>
      <c r="C242" s="818"/>
      <c r="D242" s="818"/>
      <c r="E242" s="818"/>
      <c r="F242" s="818"/>
      <c r="G242" s="818"/>
      <c r="H242" s="818"/>
      <c r="I242" s="818"/>
      <c r="J242" s="818"/>
      <c r="K242" s="818"/>
      <c r="L242" s="818"/>
      <c r="M242" s="818"/>
      <c r="N242" s="818"/>
      <c r="O242" s="818"/>
      <c r="P242" s="818"/>
      <c r="Q242" s="818"/>
      <c r="R242" s="818"/>
      <c r="S242" s="818"/>
      <c r="T242" s="818"/>
    </row>
    <row r="243" spans="1:22" x14ac:dyDescent="0.2">
      <c r="A243" s="826" t="s">
        <v>165</v>
      </c>
      <c r="B243" s="818"/>
      <c r="C243" s="818"/>
      <c r="D243" s="640">
        <f>SUM(D244:D247)</f>
        <v>0</v>
      </c>
      <c r="E243" s="810"/>
      <c r="F243" s="810"/>
      <c r="G243" s="810"/>
      <c r="H243" s="810"/>
      <c r="I243" s="810"/>
      <c r="J243" s="810"/>
      <c r="K243" s="640">
        <f t="shared" ref="K243:T243" si="422">SUM(K244:K247)</f>
        <v>0</v>
      </c>
      <c r="L243" s="640">
        <f t="shared" si="422"/>
        <v>0</v>
      </c>
      <c r="M243" s="640">
        <f t="shared" si="422"/>
        <v>0</v>
      </c>
      <c r="N243" s="640">
        <f t="shared" si="422"/>
        <v>0</v>
      </c>
      <c r="O243" s="640">
        <f t="shared" si="422"/>
        <v>0</v>
      </c>
      <c r="P243" s="640">
        <f t="shared" si="422"/>
        <v>0</v>
      </c>
      <c r="Q243" s="640">
        <f t="shared" si="422"/>
        <v>0</v>
      </c>
      <c r="R243" s="640">
        <f t="shared" si="422"/>
        <v>0</v>
      </c>
      <c r="S243" s="640">
        <f t="shared" si="422"/>
        <v>0</v>
      </c>
      <c r="T243" s="640">
        <f t="shared" si="422"/>
        <v>0</v>
      </c>
    </row>
    <row r="244" spans="1:22" x14ac:dyDescent="0.2">
      <c r="A244" s="819" t="s">
        <v>516</v>
      </c>
      <c r="B244" s="818"/>
      <c r="C244" s="818"/>
      <c r="D244" s="820"/>
      <c r="E244" s="810"/>
      <c r="F244" s="810"/>
      <c r="G244" s="810"/>
      <c r="H244" s="810"/>
      <c r="I244" s="810"/>
      <c r="J244" s="810"/>
      <c r="K244" s="820"/>
      <c r="L244" s="821"/>
      <c r="M244" s="820"/>
      <c r="N244" s="820"/>
      <c r="O244" s="820"/>
      <c r="P244" s="820"/>
      <c r="Q244" s="820"/>
      <c r="R244" s="820"/>
      <c r="S244" s="820"/>
      <c r="T244" s="640">
        <f>SUM(M244:S244)</f>
        <v>0</v>
      </c>
      <c r="U244" s="216"/>
      <c r="V244" s="216"/>
    </row>
    <row r="245" spans="1:22" x14ac:dyDescent="0.2">
      <c r="A245" s="819" t="s">
        <v>248</v>
      </c>
      <c r="B245" s="818"/>
      <c r="C245" s="818"/>
      <c r="D245" s="810"/>
      <c r="E245" s="810"/>
      <c r="F245" s="810"/>
      <c r="G245" s="810"/>
      <c r="H245" s="810"/>
      <c r="I245" s="810"/>
      <c r="J245" s="810"/>
      <c r="K245" s="821"/>
      <c r="L245" s="820"/>
      <c r="M245" s="821"/>
      <c r="N245" s="821"/>
      <c r="O245" s="821"/>
      <c r="P245" s="821"/>
      <c r="Q245" s="821"/>
      <c r="R245" s="821"/>
      <c r="S245" s="821"/>
      <c r="T245" s="822"/>
    </row>
    <row r="246" spans="1:22" x14ac:dyDescent="0.2">
      <c r="A246" s="819" t="s">
        <v>517</v>
      </c>
      <c r="B246" s="818"/>
      <c r="C246" s="818"/>
      <c r="D246" s="810"/>
      <c r="E246" s="810"/>
      <c r="F246" s="810"/>
      <c r="G246" s="810"/>
      <c r="H246" s="810"/>
      <c r="I246" s="810"/>
      <c r="J246" s="810"/>
      <c r="K246" s="821"/>
      <c r="L246" s="821"/>
      <c r="M246" s="821"/>
      <c r="N246" s="821"/>
      <c r="O246" s="821"/>
      <c r="P246" s="821"/>
      <c r="Q246" s="821"/>
      <c r="R246" s="821"/>
      <c r="S246" s="820"/>
      <c r="T246" s="640">
        <f t="shared" ref="T246" si="423">SUM(M246:S246)</f>
        <v>0</v>
      </c>
    </row>
    <row r="247" spans="1:22" x14ac:dyDescent="0.2">
      <c r="A247" s="825" t="s">
        <v>1473</v>
      </c>
      <c r="B247" s="818"/>
      <c r="C247" s="818"/>
      <c r="D247" s="640">
        <f>SUMIFS(D401:D4983,$B$401:$B$4983,"Cash and Balances",$C$401:$C$4983, "JPY")</f>
        <v>0</v>
      </c>
      <c r="E247" s="810"/>
      <c r="F247" s="810"/>
      <c r="G247" s="810"/>
      <c r="H247" s="810"/>
      <c r="I247" s="810"/>
      <c r="J247" s="810"/>
      <c r="K247" s="640">
        <f t="shared" ref="K247:T247" si="424">SUMIFS(K401:K4983,$B$401:$B$4983,"Cash and Balances",$C$401:$C$4983, "JPY")</f>
        <v>0</v>
      </c>
      <c r="L247" s="640">
        <f t="shared" si="424"/>
        <v>0</v>
      </c>
      <c r="M247" s="640">
        <f t="shared" si="424"/>
        <v>0</v>
      </c>
      <c r="N247" s="640">
        <f t="shared" si="424"/>
        <v>0</v>
      </c>
      <c r="O247" s="640">
        <f t="shared" si="424"/>
        <v>0</v>
      </c>
      <c r="P247" s="640">
        <f t="shared" si="424"/>
        <v>0</v>
      </c>
      <c r="Q247" s="640">
        <f t="shared" si="424"/>
        <v>0</v>
      </c>
      <c r="R247" s="640">
        <f t="shared" si="424"/>
        <v>0</v>
      </c>
      <c r="S247" s="640">
        <f t="shared" si="424"/>
        <v>0</v>
      </c>
      <c r="T247" s="640">
        <f t="shared" si="424"/>
        <v>0</v>
      </c>
    </row>
    <row r="248" spans="1:22" x14ac:dyDescent="0.2">
      <c r="A248" s="1354"/>
      <c r="B248" s="1355"/>
      <c r="C248" s="1355"/>
      <c r="D248" s="1355"/>
      <c r="E248" s="1355"/>
      <c r="F248" s="1355"/>
      <c r="G248" s="1355"/>
      <c r="H248" s="1355"/>
      <c r="I248" s="1355"/>
      <c r="J248" s="1355"/>
      <c r="K248" s="1355"/>
      <c r="L248" s="1355"/>
      <c r="M248" s="1355"/>
      <c r="N248" s="1355"/>
      <c r="O248" s="1355"/>
      <c r="P248" s="1355"/>
      <c r="Q248" s="1355"/>
      <c r="R248" s="1355"/>
      <c r="S248" s="1355"/>
      <c r="T248" s="1356"/>
    </row>
    <row r="249" spans="1:22" ht="24" x14ac:dyDescent="0.2">
      <c r="A249" s="824" t="s">
        <v>106</v>
      </c>
      <c r="B249" s="818"/>
      <c r="C249" s="818"/>
      <c r="D249" s="640">
        <f>SUM(D250:D253)</f>
        <v>0</v>
      </c>
      <c r="E249" s="810"/>
      <c r="F249" s="810"/>
      <c r="G249" s="810"/>
      <c r="H249" s="810"/>
      <c r="I249" s="810"/>
      <c r="J249" s="810"/>
      <c r="K249" s="640">
        <f t="shared" ref="K249:T249" si="425">SUM(K250:K253)</f>
        <v>0</v>
      </c>
      <c r="L249" s="640">
        <f t="shared" si="425"/>
        <v>0</v>
      </c>
      <c r="M249" s="640">
        <f t="shared" si="425"/>
        <v>0</v>
      </c>
      <c r="N249" s="640">
        <f t="shared" si="425"/>
        <v>0</v>
      </c>
      <c r="O249" s="640">
        <f t="shared" si="425"/>
        <v>0</v>
      </c>
      <c r="P249" s="640">
        <f t="shared" si="425"/>
        <v>0</v>
      </c>
      <c r="Q249" s="640">
        <f t="shared" si="425"/>
        <v>0</v>
      </c>
      <c r="R249" s="640">
        <f t="shared" si="425"/>
        <v>0</v>
      </c>
      <c r="S249" s="640">
        <f t="shared" si="425"/>
        <v>0</v>
      </c>
      <c r="T249" s="640">
        <f t="shared" si="425"/>
        <v>0</v>
      </c>
    </row>
    <row r="250" spans="1:22" x14ac:dyDescent="0.2">
      <c r="A250" s="819" t="s">
        <v>516</v>
      </c>
      <c r="B250" s="818"/>
      <c r="C250" s="818"/>
      <c r="D250" s="820"/>
      <c r="E250" s="810"/>
      <c r="F250" s="810"/>
      <c r="G250" s="810"/>
      <c r="H250" s="810"/>
      <c r="I250" s="810"/>
      <c r="J250" s="810"/>
      <c r="K250" s="820"/>
      <c r="L250" s="821"/>
      <c r="M250" s="820"/>
      <c r="N250" s="820"/>
      <c r="O250" s="820"/>
      <c r="P250" s="820"/>
      <c r="Q250" s="820"/>
      <c r="R250" s="820"/>
      <c r="S250" s="820"/>
      <c r="T250" s="640">
        <f>SUM(M250:S250)</f>
        <v>0</v>
      </c>
    </row>
    <row r="251" spans="1:22" x14ac:dyDescent="0.2">
      <c r="A251" s="819" t="s">
        <v>248</v>
      </c>
      <c r="B251" s="818"/>
      <c r="C251" s="818"/>
      <c r="D251" s="810"/>
      <c r="E251" s="810"/>
      <c r="F251" s="810"/>
      <c r="G251" s="810"/>
      <c r="H251" s="810"/>
      <c r="I251" s="810"/>
      <c r="J251" s="810"/>
      <c r="K251" s="821"/>
      <c r="L251" s="820"/>
      <c r="M251" s="821"/>
      <c r="N251" s="821"/>
      <c r="O251" s="821"/>
      <c r="P251" s="821"/>
      <c r="Q251" s="821"/>
      <c r="R251" s="821"/>
      <c r="S251" s="821"/>
      <c r="T251" s="822"/>
    </row>
    <row r="252" spans="1:22" x14ac:dyDescent="0.2">
      <c r="A252" s="819" t="s">
        <v>517</v>
      </c>
      <c r="B252" s="818"/>
      <c r="C252" s="818"/>
      <c r="D252" s="810"/>
      <c r="E252" s="810"/>
      <c r="F252" s="810"/>
      <c r="G252" s="810"/>
      <c r="H252" s="810"/>
      <c r="I252" s="810"/>
      <c r="J252" s="810"/>
      <c r="K252" s="821"/>
      <c r="L252" s="821"/>
      <c r="M252" s="821"/>
      <c r="N252" s="821"/>
      <c r="O252" s="821"/>
      <c r="P252" s="821"/>
      <c r="Q252" s="821"/>
      <c r="R252" s="821"/>
      <c r="S252" s="820"/>
      <c r="T252" s="640">
        <f t="shared" ref="T252" si="426">SUM(M252:S252)</f>
        <v>0</v>
      </c>
    </row>
    <row r="253" spans="1:22" x14ac:dyDescent="0.2">
      <c r="A253" s="825" t="s">
        <v>1473</v>
      </c>
      <c r="B253" s="818"/>
      <c r="C253" s="818"/>
      <c r="D253" s="640">
        <f>SUMIFS(D401:D4983,$B$401:$B$4983,"Amounts receivable under reverse repurchase agreements",$C$401:$C$4983, "JPY")</f>
        <v>0</v>
      </c>
      <c r="E253" s="810"/>
      <c r="F253" s="810"/>
      <c r="G253" s="810"/>
      <c r="H253" s="810"/>
      <c r="I253" s="810"/>
      <c r="J253" s="810"/>
      <c r="K253" s="640">
        <f t="shared" ref="K253:T253" si="427">SUMIFS(K401:K4983,$B$401:$B$4983,"Amounts receivable under reverse repurchase agreements",$C$401:$C$4983, "JPY")</f>
        <v>0</v>
      </c>
      <c r="L253" s="640">
        <f t="shared" si="427"/>
        <v>0</v>
      </c>
      <c r="M253" s="640">
        <f t="shared" si="427"/>
        <v>0</v>
      </c>
      <c r="N253" s="640">
        <f t="shared" si="427"/>
        <v>0</v>
      </c>
      <c r="O253" s="640">
        <f t="shared" si="427"/>
        <v>0</v>
      </c>
      <c r="P253" s="640">
        <f t="shared" si="427"/>
        <v>0</v>
      </c>
      <c r="Q253" s="640">
        <f t="shared" si="427"/>
        <v>0</v>
      </c>
      <c r="R253" s="640">
        <f t="shared" si="427"/>
        <v>0</v>
      </c>
      <c r="S253" s="640">
        <f t="shared" si="427"/>
        <v>0</v>
      </c>
      <c r="T253" s="640">
        <f t="shared" si="427"/>
        <v>0</v>
      </c>
    </row>
    <row r="254" spans="1:22" x14ac:dyDescent="0.2">
      <c r="A254" s="1354"/>
      <c r="B254" s="1355"/>
      <c r="C254" s="1355"/>
      <c r="D254" s="1355"/>
      <c r="E254" s="1355"/>
      <c r="F254" s="1355"/>
      <c r="G254" s="1355"/>
      <c r="H254" s="1355"/>
      <c r="I254" s="1355"/>
      <c r="J254" s="1355"/>
      <c r="K254" s="1355"/>
      <c r="L254" s="1355"/>
      <c r="M254" s="1355"/>
      <c r="N254" s="1355"/>
      <c r="O254" s="1355"/>
      <c r="P254" s="1355"/>
      <c r="Q254" s="1355"/>
      <c r="R254" s="1355"/>
      <c r="S254" s="1355"/>
      <c r="T254" s="1356"/>
    </row>
    <row r="255" spans="1:22" x14ac:dyDescent="0.2">
      <c r="A255" s="824" t="s">
        <v>107</v>
      </c>
      <c r="B255" s="818"/>
      <c r="C255" s="818"/>
      <c r="D255" s="640">
        <f>SUM(D256:D259)</f>
        <v>0</v>
      </c>
      <c r="E255" s="810"/>
      <c r="F255" s="810"/>
      <c r="G255" s="810"/>
      <c r="H255" s="810"/>
      <c r="I255" s="810"/>
      <c r="J255" s="810"/>
      <c r="K255" s="640">
        <f t="shared" ref="K255:T255" si="428">SUM(K256:K259)</f>
        <v>0</v>
      </c>
      <c r="L255" s="640">
        <f t="shared" si="428"/>
        <v>0</v>
      </c>
      <c r="M255" s="640">
        <f t="shared" si="428"/>
        <v>0</v>
      </c>
      <c r="N255" s="640">
        <f t="shared" si="428"/>
        <v>0</v>
      </c>
      <c r="O255" s="640">
        <f t="shared" si="428"/>
        <v>0</v>
      </c>
      <c r="P255" s="640">
        <f t="shared" si="428"/>
        <v>0</v>
      </c>
      <c r="Q255" s="640">
        <f t="shared" si="428"/>
        <v>0</v>
      </c>
      <c r="R255" s="640">
        <f t="shared" si="428"/>
        <v>0</v>
      </c>
      <c r="S255" s="640">
        <f t="shared" si="428"/>
        <v>0</v>
      </c>
      <c r="T255" s="640">
        <f t="shared" si="428"/>
        <v>0</v>
      </c>
    </row>
    <row r="256" spans="1:22" x14ac:dyDescent="0.2">
      <c r="A256" s="819" t="s">
        <v>516</v>
      </c>
      <c r="B256" s="818"/>
      <c r="C256" s="818"/>
      <c r="D256" s="820"/>
      <c r="E256" s="810"/>
      <c r="F256" s="810"/>
      <c r="G256" s="810"/>
      <c r="H256" s="810"/>
      <c r="I256" s="810"/>
      <c r="J256" s="810"/>
      <c r="K256" s="820"/>
      <c r="L256" s="821"/>
      <c r="M256" s="820"/>
      <c r="N256" s="820"/>
      <c r="O256" s="820"/>
      <c r="P256" s="820"/>
      <c r="Q256" s="820"/>
      <c r="R256" s="820"/>
      <c r="S256" s="820"/>
      <c r="T256" s="640">
        <f>SUM(M256:S256)</f>
        <v>0</v>
      </c>
    </row>
    <row r="257" spans="1:20" x14ac:dyDescent="0.2">
      <c r="A257" s="819" t="s">
        <v>248</v>
      </c>
      <c r="B257" s="818"/>
      <c r="C257" s="818"/>
      <c r="D257" s="810"/>
      <c r="E257" s="810"/>
      <c r="F257" s="810"/>
      <c r="G257" s="810"/>
      <c r="H257" s="810"/>
      <c r="I257" s="810"/>
      <c r="J257" s="810"/>
      <c r="K257" s="821"/>
      <c r="L257" s="820"/>
      <c r="M257" s="821"/>
      <c r="N257" s="821"/>
      <c r="O257" s="821"/>
      <c r="P257" s="821"/>
      <c r="Q257" s="821"/>
      <c r="R257" s="821"/>
      <c r="S257" s="821"/>
      <c r="T257" s="822"/>
    </row>
    <row r="258" spans="1:20" x14ac:dyDescent="0.2">
      <c r="A258" s="819" t="s">
        <v>517</v>
      </c>
      <c r="B258" s="818"/>
      <c r="C258" s="818"/>
      <c r="D258" s="810"/>
      <c r="E258" s="810"/>
      <c r="F258" s="810"/>
      <c r="G258" s="810"/>
      <c r="H258" s="810"/>
      <c r="I258" s="810"/>
      <c r="J258" s="810"/>
      <c r="K258" s="821"/>
      <c r="L258" s="821"/>
      <c r="M258" s="821"/>
      <c r="N258" s="821"/>
      <c r="O258" s="821"/>
      <c r="P258" s="821"/>
      <c r="Q258" s="821"/>
      <c r="R258" s="821"/>
      <c r="S258" s="820"/>
      <c r="T258" s="640">
        <f t="shared" ref="T258" si="429">SUM(M258:S258)</f>
        <v>0</v>
      </c>
    </row>
    <row r="259" spans="1:20" x14ac:dyDescent="0.2">
      <c r="A259" s="825" t="s">
        <v>1473</v>
      </c>
      <c r="B259" s="818"/>
      <c r="C259" s="818"/>
      <c r="D259" s="640">
        <f>SUMIFS(D401:D4983,$B$401:$B$4983,"Positive fair values for financial derivatives",$C$401:$C$4983, "JPY")</f>
        <v>0</v>
      </c>
      <c r="E259" s="810"/>
      <c r="F259" s="810"/>
      <c r="G259" s="810"/>
      <c r="H259" s="810"/>
      <c r="I259" s="810"/>
      <c r="J259" s="810"/>
      <c r="K259" s="640">
        <f t="shared" ref="K259:T259" si="430">SUMIFS(K401:K4983,$B$401:$B$4983,"Positive fair values for financial derivatives",$C$401:$C$4983, "JPY")</f>
        <v>0</v>
      </c>
      <c r="L259" s="640">
        <f t="shared" si="430"/>
        <v>0</v>
      </c>
      <c r="M259" s="640">
        <f t="shared" si="430"/>
        <v>0</v>
      </c>
      <c r="N259" s="640">
        <f t="shared" si="430"/>
        <v>0</v>
      </c>
      <c r="O259" s="640">
        <f t="shared" si="430"/>
        <v>0</v>
      </c>
      <c r="P259" s="640">
        <f t="shared" si="430"/>
        <v>0</v>
      </c>
      <c r="Q259" s="640">
        <f t="shared" si="430"/>
        <v>0</v>
      </c>
      <c r="R259" s="640">
        <f t="shared" si="430"/>
        <v>0</v>
      </c>
      <c r="S259" s="640">
        <f t="shared" si="430"/>
        <v>0</v>
      </c>
      <c r="T259" s="640">
        <f t="shared" si="430"/>
        <v>0</v>
      </c>
    </row>
    <row r="260" spans="1:20" x14ac:dyDescent="0.2">
      <c r="A260" s="1354"/>
      <c r="B260" s="1355"/>
      <c r="C260" s="1355"/>
      <c r="D260" s="1355"/>
      <c r="E260" s="1355"/>
      <c r="F260" s="1355"/>
      <c r="G260" s="1355"/>
      <c r="H260" s="1355"/>
      <c r="I260" s="1355"/>
      <c r="J260" s="1355"/>
      <c r="K260" s="1355"/>
      <c r="L260" s="1355"/>
      <c r="M260" s="1355"/>
      <c r="N260" s="1355"/>
      <c r="O260" s="1355"/>
      <c r="P260" s="1355"/>
      <c r="Q260" s="1355"/>
      <c r="R260" s="1355"/>
      <c r="S260" s="1355"/>
      <c r="T260" s="1356"/>
    </row>
    <row r="261" spans="1:20" x14ac:dyDescent="0.2">
      <c r="A261" s="824" t="s">
        <v>111</v>
      </c>
      <c r="B261" s="818"/>
      <c r="C261" s="818"/>
      <c r="D261" s="640">
        <f>SUM(D262:D265)</f>
        <v>0</v>
      </c>
      <c r="E261" s="810"/>
      <c r="F261" s="810"/>
      <c r="G261" s="810"/>
      <c r="H261" s="810"/>
      <c r="I261" s="810"/>
      <c r="J261" s="810"/>
      <c r="K261" s="640">
        <f t="shared" ref="K261:T261" si="431">SUM(K262:K265)</f>
        <v>0</v>
      </c>
      <c r="L261" s="640">
        <f t="shared" si="431"/>
        <v>0</v>
      </c>
      <c r="M261" s="640">
        <f t="shared" si="431"/>
        <v>0</v>
      </c>
      <c r="N261" s="640">
        <f t="shared" si="431"/>
        <v>0</v>
      </c>
      <c r="O261" s="640">
        <f t="shared" si="431"/>
        <v>0</v>
      </c>
      <c r="P261" s="640">
        <f t="shared" si="431"/>
        <v>0</v>
      </c>
      <c r="Q261" s="640">
        <f t="shared" si="431"/>
        <v>0</v>
      </c>
      <c r="R261" s="640">
        <f t="shared" si="431"/>
        <v>0</v>
      </c>
      <c r="S261" s="640">
        <f t="shared" si="431"/>
        <v>0</v>
      </c>
      <c r="T261" s="640">
        <f t="shared" si="431"/>
        <v>0</v>
      </c>
    </row>
    <row r="262" spans="1:20" x14ac:dyDescent="0.2">
      <c r="A262" s="819" t="s">
        <v>516</v>
      </c>
      <c r="B262" s="818"/>
      <c r="C262" s="818"/>
      <c r="D262" s="820"/>
      <c r="E262" s="810"/>
      <c r="F262" s="810"/>
      <c r="G262" s="810"/>
      <c r="H262" s="810"/>
      <c r="I262" s="810"/>
      <c r="J262" s="810"/>
      <c r="K262" s="820"/>
      <c r="L262" s="821"/>
      <c r="M262" s="820"/>
      <c r="N262" s="820"/>
      <c r="O262" s="820"/>
      <c r="P262" s="820"/>
      <c r="Q262" s="820"/>
      <c r="R262" s="820"/>
      <c r="S262" s="820"/>
      <c r="T262" s="640">
        <f>SUM(M262:S262)</f>
        <v>0</v>
      </c>
    </row>
    <row r="263" spans="1:20" x14ac:dyDescent="0.2">
      <c r="A263" s="819" t="s">
        <v>248</v>
      </c>
      <c r="B263" s="818"/>
      <c r="C263" s="818"/>
      <c r="D263" s="810"/>
      <c r="E263" s="810"/>
      <c r="F263" s="810"/>
      <c r="G263" s="810"/>
      <c r="H263" s="810"/>
      <c r="I263" s="810"/>
      <c r="J263" s="810"/>
      <c r="K263" s="821"/>
      <c r="L263" s="820"/>
      <c r="M263" s="821"/>
      <c r="N263" s="821"/>
      <c r="O263" s="821"/>
      <c r="P263" s="821"/>
      <c r="Q263" s="821"/>
      <c r="R263" s="821"/>
      <c r="S263" s="821"/>
      <c r="T263" s="822"/>
    </row>
    <row r="264" spans="1:20" x14ac:dyDescent="0.2">
      <c r="A264" s="819" t="s">
        <v>517</v>
      </c>
      <c r="B264" s="818"/>
      <c r="C264" s="818"/>
      <c r="D264" s="810"/>
      <c r="E264" s="810"/>
      <c r="F264" s="810"/>
      <c r="G264" s="810"/>
      <c r="H264" s="810"/>
      <c r="I264" s="810"/>
      <c r="J264" s="810"/>
      <c r="K264" s="821"/>
      <c r="L264" s="821"/>
      <c r="M264" s="821"/>
      <c r="N264" s="821"/>
      <c r="O264" s="821"/>
      <c r="P264" s="821"/>
      <c r="Q264" s="821"/>
      <c r="R264" s="821"/>
      <c r="S264" s="820"/>
      <c r="T264" s="640">
        <f t="shared" ref="T264" si="432">SUM(M264:S264)</f>
        <v>0</v>
      </c>
    </row>
    <row r="265" spans="1:20" x14ac:dyDescent="0.2">
      <c r="A265" s="825" t="s">
        <v>1473</v>
      </c>
      <c r="B265" s="818"/>
      <c r="C265" s="818"/>
      <c r="D265" s="640">
        <f>SUMIFS(D401:D4983,$B$401:$B$4983,"Loans and advances",$C$401:$C$4983, "JPY")</f>
        <v>0</v>
      </c>
      <c r="E265" s="810"/>
      <c r="F265" s="810"/>
      <c r="G265" s="810"/>
      <c r="H265" s="810"/>
      <c r="I265" s="810"/>
      <c r="J265" s="810"/>
      <c r="K265" s="640">
        <f t="shared" ref="K265:T265" si="433">SUMIFS(K401:K4983,$B$401:$B$4983,"Loans and advances",$C$401:$C$4983, "JPY")</f>
        <v>0</v>
      </c>
      <c r="L265" s="640">
        <f t="shared" si="433"/>
        <v>0</v>
      </c>
      <c r="M265" s="640">
        <f t="shared" si="433"/>
        <v>0</v>
      </c>
      <c r="N265" s="640">
        <f t="shared" si="433"/>
        <v>0</v>
      </c>
      <c r="O265" s="640">
        <f t="shared" si="433"/>
        <v>0</v>
      </c>
      <c r="P265" s="640">
        <f t="shared" si="433"/>
        <v>0</v>
      </c>
      <c r="Q265" s="640">
        <f t="shared" si="433"/>
        <v>0</v>
      </c>
      <c r="R265" s="640">
        <f t="shared" si="433"/>
        <v>0</v>
      </c>
      <c r="S265" s="640">
        <f t="shared" si="433"/>
        <v>0</v>
      </c>
      <c r="T265" s="640">
        <f t="shared" si="433"/>
        <v>0</v>
      </c>
    </row>
    <row r="266" spans="1:20" x14ac:dyDescent="0.2">
      <c r="A266" s="1354"/>
      <c r="B266" s="1355"/>
      <c r="C266" s="1355"/>
      <c r="D266" s="1355"/>
      <c r="E266" s="1355"/>
      <c r="F266" s="1355"/>
      <c r="G266" s="1355"/>
      <c r="H266" s="1355"/>
      <c r="I266" s="1355"/>
      <c r="J266" s="1355"/>
      <c r="K266" s="1355"/>
      <c r="L266" s="1355"/>
      <c r="M266" s="1355"/>
      <c r="N266" s="1355"/>
      <c r="O266" s="1355"/>
      <c r="P266" s="1355"/>
      <c r="Q266" s="1355"/>
      <c r="R266" s="1355"/>
      <c r="S266" s="1355"/>
      <c r="T266" s="1356"/>
    </row>
    <row r="267" spans="1:20" x14ac:dyDescent="0.2">
      <c r="A267" s="824" t="s">
        <v>112</v>
      </c>
      <c r="B267" s="818"/>
      <c r="C267" s="818"/>
      <c r="D267" s="640">
        <f>SUM(D268:D271)</f>
        <v>0</v>
      </c>
      <c r="E267" s="810"/>
      <c r="F267" s="810"/>
      <c r="G267" s="810"/>
      <c r="H267" s="810"/>
      <c r="I267" s="810"/>
      <c r="J267" s="810"/>
      <c r="K267" s="640">
        <f t="shared" ref="K267:T267" si="434">SUM(K268:K271)</f>
        <v>0</v>
      </c>
      <c r="L267" s="640">
        <f t="shared" si="434"/>
        <v>0</v>
      </c>
      <c r="M267" s="640">
        <f t="shared" si="434"/>
        <v>0</v>
      </c>
      <c r="N267" s="640">
        <f t="shared" si="434"/>
        <v>0</v>
      </c>
      <c r="O267" s="640">
        <f t="shared" si="434"/>
        <v>0</v>
      </c>
      <c r="P267" s="640">
        <f t="shared" si="434"/>
        <v>0</v>
      </c>
      <c r="Q267" s="640">
        <f t="shared" si="434"/>
        <v>0</v>
      </c>
      <c r="R267" s="640">
        <f t="shared" si="434"/>
        <v>0</v>
      </c>
      <c r="S267" s="640">
        <f t="shared" si="434"/>
        <v>0</v>
      </c>
      <c r="T267" s="640">
        <f t="shared" si="434"/>
        <v>0</v>
      </c>
    </row>
    <row r="268" spans="1:20" x14ac:dyDescent="0.2">
      <c r="A268" s="819" t="s">
        <v>516</v>
      </c>
      <c r="B268" s="818"/>
      <c r="C268" s="818"/>
      <c r="D268" s="820"/>
      <c r="E268" s="810"/>
      <c r="F268" s="810"/>
      <c r="G268" s="810"/>
      <c r="H268" s="810"/>
      <c r="I268" s="810"/>
      <c r="J268" s="810"/>
      <c r="K268" s="820"/>
      <c r="L268" s="821"/>
      <c r="M268" s="820"/>
      <c r="N268" s="820"/>
      <c r="O268" s="820"/>
      <c r="P268" s="820"/>
      <c r="Q268" s="820"/>
      <c r="R268" s="820"/>
      <c r="S268" s="820"/>
      <c r="T268" s="640">
        <f>SUM(M268:S268)</f>
        <v>0</v>
      </c>
    </row>
    <row r="269" spans="1:20" x14ac:dyDescent="0.2">
      <c r="A269" s="819" t="s">
        <v>248</v>
      </c>
      <c r="B269" s="818"/>
      <c r="C269" s="818"/>
      <c r="D269" s="810"/>
      <c r="E269" s="810"/>
      <c r="F269" s="810"/>
      <c r="G269" s="810"/>
      <c r="H269" s="810"/>
      <c r="I269" s="810"/>
      <c r="J269" s="810"/>
      <c r="K269" s="821"/>
      <c r="L269" s="820"/>
      <c r="M269" s="821"/>
      <c r="N269" s="821"/>
      <c r="O269" s="821"/>
      <c r="P269" s="821"/>
      <c r="Q269" s="821"/>
      <c r="R269" s="821"/>
      <c r="S269" s="821"/>
      <c r="T269" s="822"/>
    </row>
    <row r="270" spans="1:20" x14ac:dyDescent="0.2">
      <c r="A270" s="819" t="s">
        <v>517</v>
      </c>
      <c r="B270" s="818"/>
      <c r="C270" s="818"/>
      <c r="D270" s="810"/>
      <c r="E270" s="810"/>
      <c r="F270" s="810"/>
      <c r="G270" s="810"/>
      <c r="H270" s="810"/>
      <c r="I270" s="810"/>
      <c r="J270" s="810"/>
      <c r="K270" s="821"/>
      <c r="L270" s="821"/>
      <c r="M270" s="821"/>
      <c r="N270" s="821"/>
      <c r="O270" s="821"/>
      <c r="P270" s="821"/>
      <c r="Q270" s="821"/>
      <c r="R270" s="821"/>
      <c r="S270" s="820"/>
      <c r="T270" s="640">
        <f t="shared" ref="T270" si="435">SUM(M270:S270)</f>
        <v>0</v>
      </c>
    </row>
    <row r="271" spans="1:20" x14ac:dyDescent="0.2">
      <c r="A271" s="825" t="s">
        <v>1473</v>
      </c>
      <c r="B271" s="818"/>
      <c r="C271" s="818"/>
      <c r="D271" s="640">
        <f>SUMIFS(D401:D4983,$B$401:$B$4983,"Bills discounted or purchased",$C$401:$C$4983, "JPY")</f>
        <v>0</v>
      </c>
      <c r="E271" s="810"/>
      <c r="F271" s="810"/>
      <c r="G271" s="810"/>
      <c r="H271" s="810"/>
      <c r="I271" s="810"/>
      <c r="J271" s="810"/>
      <c r="K271" s="640">
        <f t="shared" ref="K271:T271" si="436">SUMIFS(K401:K4983,$B$401:$B$4983,"Bills discounted or purchased",$C$401:$C$4983, "JPY")</f>
        <v>0</v>
      </c>
      <c r="L271" s="640">
        <f t="shared" si="436"/>
        <v>0</v>
      </c>
      <c r="M271" s="640">
        <f t="shared" si="436"/>
        <v>0</v>
      </c>
      <c r="N271" s="640">
        <f t="shared" si="436"/>
        <v>0</v>
      </c>
      <c r="O271" s="640">
        <f t="shared" si="436"/>
        <v>0</v>
      </c>
      <c r="P271" s="640">
        <f t="shared" si="436"/>
        <v>0</v>
      </c>
      <c r="Q271" s="640">
        <f t="shared" si="436"/>
        <v>0</v>
      </c>
      <c r="R271" s="640">
        <f t="shared" si="436"/>
        <v>0</v>
      </c>
      <c r="S271" s="640">
        <f t="shared" si="436"/>
        <v>0</v>
      </c>
      <c r="T271" s="640">
        <f t="shared" si="436"/>
        <v>0</v>
      </c>
    </row>
    <row r="272" spans="1:20" x14ac:dyDescent="0.2">
      <c r="A272" s="1354"/>
      <c r="B272" s="1355"/>
      <c r="C272" s="1355"/>
      <c r="D272" s="1355"/>
      <c r="E272" s="1355"/>
      <c r="F272" s="1355"/>
      <c r="G272" s="1355"/>
      <c r="H272" s="1355"/>
      <c r="I272" s="1355"/>
      <c r="J272" s="1355"/>
      <c r="K272" s="1355"/>
      <c r="L272" s="1355"/>
      <c r="M272" s="1355"/>
      <c r="N272" s="1355"/>
      <c r="O272" s="1355"/>
      <c r="P272" s="1355"/>
      <c r="Q272" s="1355"/>
      <c r="R272" s="1355"/>
      <c r="S272" s="1355"/>
      <c r="T272" s="1356"/>
    </row>
    <row r="273" spans="1:20" x14ac:dyDescent="0.2">
      <c r="A273" s="824" t="s">
        <v>168</v>
      </c>
      <c r="B273" s="818"/>
      <c r="C273" s="818"/>
      <c r="D273" s="640">
        <f>SUM(D274:D277)</f>
        <v>0</v>
      </c>
      <c r="E273" s="810"/>
      <c r="F273" s="810"/>
      <c r="G273" s="810"/>
      <c r="H273" s="810"/>
      <c r="I273" s="810"/>
      <c r="J273" s="810"/>
      <c r="K273" s="640">
        <f t="shared" ref="K273:T273" si="437">SUM(K274:K277)</f>
        <v>0</v>
      </c>
      <c r="L273" s="640">
        <f t="shared" si="437"/>
        <v>0</v>
      </c>
      <c r="M273" s="640">
        <f t="shared" si="437"/>
        <v>0</v>
      </c>
      <c r="N273" s="640">
        <f t="shared" si="437"/>
        <v>0</v>
      </c>
      <c r="O273" s="640">
        <f t="shared" si="437"/>
        <v>0</v>
      </c>
      <c r="P273" s="640">
        <f t="shared" si="437"/>
        <v>0</v>
      </c>
      <c r="Q273" s="640">
        <f t="shared" si="437"/>
        <v>0</v>
      </c>
      <c r="R273" s="640">
        <f t="shared" si="437"/>
        <v>0</v>
      </c>
      <c r="S273" s="640">
        <f t="shared" si="437"/>
        <v>0</v>
      </c>
      <c r="T273" s="640">
        <f t="shared" si="437"/>
        <v>0</v>
      </c>
    </row>
    <row r="274" spans="1:20" x14ac:dyDescent="0.2">
      <c r="A274" s="819" t="s">
        <v>516</v>
      </c>
      <c r="B274" s="818"/>
      <c r="C274" s="818"/>
      <c r="D274" s="820"/>
      <c r="E274" s="810"/>
      <c r="F274" s="810"/>
      <c r="G274" s="810"/>
      <c r="H274" s="810"/>
      <c r="I274" s="810"/>
      <c r="J274" s="810"/>
      <c r="K274" s="820"/>
      <c r="L274" s="821"/>
      <c r="M274" s="820"/>
      <c r="N274" s="820"/>
      <c r="O274" s="820"/>
      <c r="P274" s="820"/>
      <c r="Q274" s="820"/>
      <c r="R274" s="820"/>
      <c r="S274" s="820"/>
      <c r="T274" s="640">
        <f>SUM(M274:S274)</f>
        <v>0</v>
      </c>
    </row>
    <row r="275" spans="1:20" x14ac:dyDescent="0.2">
      <c r="A275" s="819" t="s">
        <v>248</v>
      </c>
      <c r="B275" s="818"/>
      <c r="C275" s="818"/>
      <c r="D275" s="810"/>
      <c r="E275" s="810"/>
      <c r="F275" s="810"/>
      <c r="G275" s="810"/>
      <c r="H275" s="810"/>
      <c r="I275" s="810"/>
      <c r="J275" s="810"/>
      <c r="K275" s="821"/>
      <c r="L275" s="820"/>
      <c r="M275" s="821"/>
      <c r="N275" s="821"/>
      <c r="O275" s="821"/>
      <c r="P275" s="821"/>
      <c r="Q275" s="821"/>
      <c r="R275" s="821"/>
      <c r="S275" s="821"/>
      <c r="T275" s="822"/>
    </row>
    <row r="276" spans="1:20" x14ac:dyDescent="0.2">
      <c r="A276" s="819" t="s">
        <v>517</v>
      </c>
      <c r="B276" s="818"/>
      <c r="C276" s="818"/>
      <c r="D276" s="810"/>
      <c r="E276" s="810"/>
      <c r="F276" s="810"/>
      <c r="G276" s="810"/>
      <c r="H276" s="810"/>
      <c r="I276" s="810"/>
      <c r="J276" s="810"/>
      <c r="K276" s="821"/>
      <c r="L276" s="821"/>
      <c r="M276" s="821"/>
      <c r="N276" s="821"/>
      <c r="O276" s="821"/>
      <c r="P276" s="821"/>
      <c r="Q276" s="821"/>
      <c r="R276" s="821"/>
      <c r="S276" s="820"/>
      <c r="T276" s="640">
        <f t="shared" ref="T276" si="438">SUM(M276:S276)</f>
        <v>0</v>
      </c>
    </row>
    <row r="277" spans="1:20" x14ac:dyDescent="0.2">
      <c r="A277" s="825" t="s">
        <v>1473</v>
      </c>
      <c r="B277" s="818"/>
      <c r="C277" s="818"/>
      <c r="D277" s="640">
        <f>SUMIFS(D401:D4983,$B$401:$B$4983,"Debt Securities",$C$401:$C$4983, "JPY")</f>
        <v>0</v>
      </c>
      <c r="E277" s="810"/>
      <c r="F277" s="810"/>
      <c r="G277" s="810"/>
      <c r="H277" s="810"/>
      <c r="I277" s="810"/>
      <c r="J277" s="810"/>
      <c r="K277" s="640">
        <f t="shared" ref="K277:T277" si="439">SUMIFS(K401:K4983,$B$401:$B$4983,"Debt Securities",$C$401:$C$4983, "JPY")</f>
        <v>0</v>
      </c>
      <c r="L277" s="640">
        <f t="shared" si="439"/>
        <v>0</v>
      </c>
      <c r="M277" s="640">
        <f t="shared" si="439"/>
        <v>0</v>
      </c>
      <c r="N277" s="640">
        <f t="shared" si="439"/>
        <v>0</v>
      </c>
      <c r="O277" s="640">
        <f t="shared" si="439"/>
        <v>0</v>
      </c>
      <c r="P277" s="640">
        <f t="shared" si="439"/>
        <v>0</v>
      </c>
      <c r="Q277" s="640">
        <f t="shared" si="439"/>
        <v>0</v>
      </c>
      <c r="R277" s="640">
        <f t="shared" si="439"/>
        <v>0</v>
      </c>
      <c r="S277" s="640">
        <f t="shared" si="439"/>
        <v>0</v>
      </c>
      <c r="T277" s="640">
        <f t="shared" si="439"/>
        <v>0</v>
      </c>
    </row>
    <row r="278" spans="1:20" x14ac:dyDescent="0.2">
      <c r="A278" s="1354"/>
      <c r="B278" s="1355"/>
      <c r="C278" s="1355"/>
      <c r="D278" s="1355"/>
      <c r="E278" s="1355"/>
      <c r="F278" s="1355"/>
      <c r="G278" s="1355"/>
      <c r="H278" s="1355"/>
      <c r="I278" s="1355"/>
      <c r="J278" s="1355"/>
      <c r="K278" s="1355"/>
      <c r="L278" s="1355"/>
      <c r="M278" s="1355"/>
      <c r="N278" s="1355"/>
      <c r="O278" s="1355"/>
      <c r="P278" s="1355"/>
      <c r="Q278" s="1355"/>
      <c r="R278" s="1355"/>
      <c r="S278" s="1355"/>
      <c r="T278" s="1356"/>
    </row>
    <row r="279" spans="1:20" x14ac:dyDescent="0.2">
      <c r="A279" s="824" t="s">
        <v>238</v>
      </c>
      <c r="B279" s="818"/>
      <c r="C279" s="818"/>
      <c r="D279" s="640">
        <f>SUM(D280:D283)</f>
        <v>0</v>
      </c>
      <c r="E279" s="810"/>
      <c r="F279" s="810"/>
      <c r="G279" s="810"/>
      <c r="H279" s="810"/>
      <c r="I279" s="810"/>
      <c r="J279" s="810"/>
      <c r="K279" s="640">
        <f t="shared" ref="K279:T279" si="440">SUM(K280:K283)</f>
        <v>0</v>
      </c>
      <c r="L279" s="640">
        <f t="shared" si="440"/>
        <v>0</v>
      </c>
      <c r="M279" s="640">
        <f t="shared" si="440"/>
        <v>0</v>
      </c>
      <c r="N279" s="640">
        <f t="shared" si="440"/>
        <v>0</v>
      </c>
      <c r="O279" s="640">
        <f t="shared" si="440"/>
        <v>0</v>
      </c>
      <c r="P279" s="640">
        <f t="shared" si="440"/>
        <v>0</v>
      </c>
      <c r="Q279" s="640">
        <f t="shared" si="440"/>
        <v>0</v>
      </c>
      <c r="R279" s="640">
        <f t="shared" si="440"/>
        <v>0</v>
      </c>
      <c r="S279" s="640">
        <f t="shared" si="440"/>
        <v>0</v>
      </c>
      <c r="T279" s="640">
        <f t="shared" si="440"/>
        <v>0</v>
      </c>
    </row>
    <row r="280" spans="1:20" x14ac:dyDescent="0.2">
      <c r="A280" s="819" t="s">
        <v>516</v>
      </c>
      <c r="B280" s="818"/>
      <c r="C280" s="818"/>
      <c r="D280" s="820"/>
      <c r="E280" s="810"/>
      <c r="F280" s="810"/>
      <c r="G280" s="810"/>
      <c r="H280" s="810"/>
      <c r="I280" s="810"/>
      <c r="J280" s="810"/>
      <c r="K280" s="820"/>
      <c r="L280" s="821"/>
      <c r="M280" s="820"/>
      <c r="N280" s="820"/>
      <c r="O280" s="820"/>
      <c r="P280" s="820"/>
      <c r="Q280" s="820"/>
      <c r="R280" s="820"/>
      <c r="S280" s="820"/>
      <c r="T280" s="640">
        <f>SUM(M280:S280)</f>
        <v>0</v>
      </c>
    </row>
    <row r="281" spans="1:20" x14ac:dyDescent="0.2">
      <c r="A281" s="819" t="s">
        <v>248</v>
      </c>
      <c r="B281" s="818"/>
      <c r="C281" s="818"/>
      <c r="D281" s="810"/>
      <c r="E281" s="810"/>
      <c r="F281" s="810"/>
      <c r="G281" s="810"/>
      <c r="H281" s="810"/>
      <c r="I281" s="810"/>
      <c r="J281" s="810"/>
      <c r="K281" s="821"/>
      <c r="L281" s="820"/>
      <c r="M281" s="821"/>
      <c r="N281" s="821"/>
      <c r="O281" s="821"/>
      <c r="P281" s="821"/>
      <c r="Q281" s="821"/>
      <c r="R281" s="821"/>
      <c r="S281" s="821"/>
      <c r="T281" s="822"/>
    </row>
    <row r="282" spans="1:20" x14ac:dyDescent="0.2">
      <c r="A282" s="819" t="s">
        <v>517</v>
      </c>
      <c r="B282" s="818"/>
      <c r="C282" s="818"/>
      <c r="D282" s="810"/>
      <c r="E282" s="810"/>
      <c r="F282" s="810"/>
      <c r="G282" s="810"/>
      <c r="H282" s="810"/>
      <c r="I282" s="810"/>
      <c r="J282" s="810"/>
      <c r="K282" s="821"/>
      <c r="L282" s="821"/>
      <c r="M282" s="821"/>
      <c r="N282" s="821"/>
      <c r="O282" s="821"/>
      <c r="P282" s="821"/>
      <c r="Q282" s="821"/>
      <c r="R282" s="821"/>
      <c r="S282" s="820"/>
      <c r="T282" s="640">
        <f t="shared" ref="T282" si="441">SUM(M282:S282)</f>
        <v>0</v>
      </c>
    </row>
    <row r="283" spans="1:20" x14ac:dyDescent="0.2">
      <c r="A283" s="825" t="s">
        <v>1473</v>
      </c>
      <c r="B283" s="818"/>
      <c r="C283" s="818"/>
      <c r="D283" s="640">
        <f>SUMIFS(D401:D4983,$B$401:$B$4983,"Negotiable Certificates of Deposits ",$C$401:$C$4983, "JPY")</f>
        <v>0</v>
      </c>
      <c r="E283" s="810"/>
      <c r="F283" s="810"/>
      <c r="G283" s="810"/>
      <c r="H283" s="810"/>
      <c r="I283" s="810"/>
      <c r="J283" s="810"/>
      <c r="K283" s="640">
        <f t="shared" ref="K283:T283" si="442">SUMIFS(K401:K4983,$B$401:$B$4983,"Negotiable Certificates of Deposits ",$C$401:$C$4983, "JPY")</f>
        <v>0</v>
      </c>
      <c r="L283" s="640">
        <f t="shared" si="442"/>
        <v>0</v>
      </c>
      <c r="M283" s="640">
        <f t="shared" si="442"/>
        <v>0</v>
      </c>
      <c r="N283" s="640">
        <f t="shared" si="442"/>
        <v>0</v>
      </c>
      <c r="O283" s="640">
        <f t="shared" si="442"/>
        <v>0</v>
      </c>
      <c r="P283" s="640">
        <f t="shared" si="442"/>
        <v>0</v>
      </c>
      <c r="Q283" s="640">
        <f t="shared" si="442"/>
        <v>0</v>
      </c>
      <c r="R283" s="640">
        <f t="shared" si="442"/>
        <v>0</v>
      </c>
      <c r="S283" s="640">
        <f t="shared" si="442"/>
        <v>0</v>
      </c>
      <c r="T283" s="640">
        <f t="shared" si="442"/>
        <v>0</v>
      </c>
    </row>
    <row r="284" spans="1:20" x14ac:dyDescent="0.2">
      <c r="A284" s="1354"/>
      <c r="B284" s="1355"/>
      <c r="C284" s="1355"/>
      <c r="D284" s="1355"/>
      <c r="E284" s="1355"/>
      <c r="F284" s="1355"/>
      <c r="G284" s="1355"/>
      <c r="H284" s="1355"/>
      <c r="I284" s="1355"/>
      <c r="J284" s="1355"/>
      <c r="K284" s="1355"/>
      <c r="L284" s="1355"/>
      <c r="M284" s="1355"/>
      <c r="N284" s="1355"/>
      <c r="O284" s="1355"/>
      <c r="P284" s="1355"/>
      <c r="Q284" s="1355"/>
      <c r="R284" s="1355"/>
      <c r="S284" s="1355"/>
      <c r="T284" s="1356"/>
    </row>
    <row r="285" spans="1:20" x14ac:dyDescent="0.2">
      <c r="A285" s="824" t="s">
        <v>169</v>
      </c>
      <c r="B285" s="818"/>
      <c r="C285" s="818"/>
      <c r="D285" s="640">
        <f>SUM(D286:D289)</f>
        <v>0</v>
      </c>
      <c r="E285" s="810"/>
      <c r="F285" s="810"/>
      <c r="G285" s="810"/>
      <c r="H285" s="810"/>
      <c r="I285" s="810"/>
      <c r="J285" s="810"/>
      <c r="K285" s="640">
        <f t="shared" ref="K285:T285" si="443">SUM(K286:K289)</f>
        <v>0</v>
      </c>
      <c r="L285" s="640">
        <f t="shared" si="443"/>
        <v>0</v>
      </c>
      <c r="M285" s="640">
        <f t="shared" si="443"/>
        <v>0</v>
      </c>
      <c r="N285" s="640">
        <f t="shared" si="443"/>
        <v>0</v>
      </c>
      <c r="O285" s="640">
        <f t="shared" si="443"/>
        <v>0</v>
      </c>
      <c r="P285" s="640">
        <f t="shared" si="443"/>
        <v>0</v>
      </c>
      <c r="Q285" s="640">
        <f t="shared" si="443"/>
        <v>0</v>
      </c>
      <c r="R285" s="640">
        <f t="shared" si="443"/>
        <v>0</v>
      </c>
      <c r="S285" s="640">
        <f t="shared" si="443"/>
        <v>0</v>
      </c>
      <c r="T285" s="640">
        <f t="shared" si="443"/>
        <v>0</v>
      </c>
    </row>
    <row r="286" spans="1:20" x14ac:dyDescent="0.2">
      <c r="A286" s="819" t="s">
        <v>516</v>
      </c>
      <c r="B286" s="818"/>
      <c r="C286" s="818"/>
      <c r="D286" s="820"/>
      <c r="E286" s="810"/>
      <c r="F286" s="810"/>
      <c r="G286" s="810"/>
      <c r="H286" s="810"/>
      <c r="I286" s="810"/>
      <c r="J286" s="810"/>
      <c r="K286" s="820"/>
      <c r="L286" s="821"/>
      <c r="M286" s="821"/>
      <c r="N286" s="821"/>
      <c r="O286" s="820"/>
      <c r="P286" s="821"/>
      <c r="Q286" s="821"/>
      <c r="R286" s="821"/>
      <c r="S286" s="820"/>
      <c r="T286" s="640">
        <f>SUM(M286:S286)</f>
        <v>0</v>
      </c>
    </row>
    <row r="287" spans="1:20" x14ac:dyDescent="0.2">
      <c r="A287" s="819" t="s">
        <v>248</v>
      </c>
      <c r="B287" s="818"/>
      <c r="C287" s="818"/>
      <c r="D287" s="810"/>
      <c r="E287" s="810"/>
      <c r="F287" s="810"/>
      <c r="G287" s="810"/>
      <c r="H287" s="810"/>
      <c r="I287" s="810"/>
      <c r="J287" s="810"/>
      <c r="K287" s="821"/>
      <c r="L287" s="820"/>
      <c r="M287" s="821"/>
      <c r="N287" s="821"/>
      <c r="O287" s="821"/>
      <c r="P287" s="821"/>
      <c r="Q287" s="821"/>
      <c r="R287" s="821"/>
      <c r="S287" s="821"/>
      <c r="T287" s="822"/>
    </row>
    <row r="288" spans="1:20" x14ac:dyDescent="0.2">
      <c r="A288" s="819" t="s">
        <v>517</v>
      </c>
      <c r="B288" s="818"/>
      <c r="C288" s="818"/>
      <c r="D288" s="810"/>
      <c r="E288" s="810"/>
      <c r="F288" s="810"/>
      <c r="G288" s="810"/>
      <c r="H288" s="810"/>
      <c r="I288" s="810"/>
      <c r="J288" s="810"/>
      <c r="K288" s="821"/>
      <c r="L288" s="821"/>
      <c r="M288" s="821"/>
      <c r="N288" s="821"/>
      <c r="O288" s="821"/>
      <c r="P288" s="821"/>
      <c r="Q288" s="821"/>
      <c r="R288" s="821"/>
      <c r="S288" s="820"/>
      <c r="T288" s="640">
        <f t="shared" ref="T288" si="444">SUM(M288:S288)</f>
        <v>0</v>
      </c>
    </row>
    <row r="289" spans="1:20" x14ac:dyDescent="0.2">
      <c r="A289" s="825" t="s">
        <v>1473</v>
      </c>
      <c r="B289" s="818"/>
      <c r="C289" s="818"/>
      <c r="D289" s="640">
        <f>SUMIFS(D401:D4983,$B$401:$B$4983,"Equity Investments",$C$401:$C$4983, "JPY")</f>
        <v>0</v>
      </c>
      <c r="E289" s="810"/>
      <c r="F289" s="810"/>
      <c r="G289" s="810"/>
      <c r="H289" s="810"/>
      <c r="I289" s="810"/>
      <c r="J289" s="810"/>
      <c r="K289" s="640">
        <f>SUMIFS(K401:K4983,$B$401:$B$4983,"Equity Investments",$C$401:$C$4983, "JPY")</f>
        <v>0</v>
      </c>
      <c r="L289" s="640">
        <f>SUMIFS(L401:L4983,$B$401:$B$4983,"Equity Investments",$C$401:$C$4983, "JPY")</f>
        <v>0</v>
      </c>
      <c r="M289" s="810"/>
      <c r="N289" s="810"/>
      <c r="O289" s="640">
        <f>SUMIFS(O401:O4983,$B$401:$B$4983,"Equity Investments",$C$401:$C$4983, "JPY")</f>
        <v>0</v>
      </c>
      <c r="P289" s="810"/>
      <c r="Q289" s="810"/>
      <c r="R289" s="810"/>
      <c r="S289" s="640">
        <f>SUMIFS(S401:S4983,$B$401:$B$4983,"Equity Investments",$C$401:$C$4983, "JPY")</f>
        <v>0</v>
      </c>
      <c r="T289" s="640">
        <f>SUMIFS(T401:T4983,$B$401:$B$4983,"Equity Investments",$C$401:$C$4983, "JPY")</f>
        <v>0</v>
      </c>
    </row>
    <row r="290" spans="1:20" x14ac:dyDescent="0.2">
      <c r="A290" s="1366"/>
      <c r="B290" s="1366"/>
      <c r="C290" s="1366"/>
      <c r="D290" s="1366"/>
      <c r="E290" s="1366"/>
      <c r="F290" s="1366"/>
      <c r="G290" s="1366"/>
      <c r="H290" s="1366"/>
      <c r="I290" s="1366"/>
      <c r="J290" s="1366"/>
      <c r="K290" s="1366"/>
      <c r="L290" s="1366"/>
      <c r="M290" s="1366"/>
      <c r="N290" s="1366"/>
      <c r="O290" s="1366"/>
      <c r="P290" s="1366"/>
      <c r="Q290" s="1366"/>
      <c r="R290" s="1366"/>
      <c r="S290" s="1366"/>
      <c r="T290" s="1366"/>
    </row>
    <row r="291" spans="1:20" x14ac:dyDescent="0.2">
      <c r="A291" s="1367"/>
      <c r="B291" s="1367"/>
      <c r="C291" s="1367"/>
      <c r="D291" s="1367"/>
      <c r="E291" s="1367"/>
      <c r="F291" s="1367"/>
      <c r="G291" s="1367"/>
      <c r="H291" s="1367"/>
      <c r="I291" s="1367"/>
      <c r="J291" s="1367"/>
      <c r="K291" s="1367"/>
      <c r="L291" s="1367"/>
      <c r="M291" s="1367"/>
      <c r="N291" s="1367"/>
      <c r="O291" s="1367"/>
      <c r="P291" s="1367"/>
      <c r="Q291" s="1367"/>
      <c r="R291" s="1367"/>
      <c r="S291" s="1367"/>
      <c r="T291" s="1367"/>
    </row>
    <row r="292" spans="1:20" x14ac:dyDescent="0.2">
      <c r="A292" s="826" t="s">
        <v>554</v>
      </c>
      <c r="B292" s="818"/>
      <c r="C292" s="818"/>
      <c r="D292" s="818"/>
      <c r="E292" s="818"/>
      <c r="F292" s="818"/>
      <c r="G292" s="818"/>
      <c r="H292" s="818"/>
      <c r="I292" s="818"/>
      <c r="J292" s="818"/>
      <c r="K292" s="818"/>
      <c r="L292" s="818"/>
      <c r="M292" s="818"/>
      <c r="N292" s="818"/>
      <c r="O292" s="818"/>
      <c r="P292" s="818"/>
      <c r="Q292" s="818"/>
      <c r="R292" s="818"/>
      <c r="S292" s="818"/>
      <c r="T292" s="818"/>
    </row>
    <row r="293" spans="1:20" x14ac:dyDescent="0.2">
      <c r="A293" s="824" t="s">
        <v>165</v>
      </c>
      <c r="B293" s="818"/>
      <c r="C293" s="818"/>
      <c r="D293" s="640">
        <f>SUM(D294:D297)</f>
        <v>0</v>
      </c>
      <c r="E293" s="810"/>
      <c r="F293" s="810"/>
      <c r="G293" s="810"/>
      <c r="H293" s="810"/>
      <c r="I293" s="810"/>
      <c r="J293" s="810"/>
      <c r="K293" s="640">
        <f t="shared" ref="K293:T293" si="445">SUM(K294:K297)</f>
        <v>0</v>
      </c>
      <c r="L293" s="640">
        <f t="shared" si="445"/>
        <v>0</v>
      </c>
      <c r="M293" s="640">
        <f t="shared" si="445"/>
        <v>0</v>
      </c>
      <c r="N293" s="640">
        <f t="shared" si="445"/>
        <v>0</v>
      </c>
      <c r="O293" s="640">
        <f t="shared" si="445"/>
        <v>0</v>
      </c>
      <c r="P293" s="640">
        <f t="shared" si="445"/>
        <v>0</v>
      </c>
      <c r="Q293" s="640">
        <f t="shared" si="445"/>
        <v>0</v>
      </c>
      <c r="R293" s="640">
        <f t="shared" si="445"/>
        <v>0</v>
      </c>
      <c r="S293" s="640">
        <f t="shared" si="445"/>
        <v>0</v>
      </c>
      <c r="T293" s="640">
        <f t="shared" si="445"/>
        <v>0</v>
      </c>
    </row>
    <row r="294" spans="1:20" x14ac:dyDescent="0.2">
      <c r="A294" s="819" t="s">
        <v>516</v>
      </c>
      <c r="B294" s="818"/>
      <c r="C294" s="818"/>
      <c r="D294" s="820"/>
      <c r="E294" s="810"/>
      <c r="F294" s="810"/>
      <c r="G294" s="810"/>
      <c r="H294" s="810"/>
      <c r="I294" s="810"/>
      <c r="J294" s="810"/>
      <c r="K294" s="820"/>
      <c r="L294" s="821"/>
      <c r="M294" s="820"/>
      <c r="N294" s="820"/>
      <c r="O294" s="820"/>
      <c r="P294" s="820"/>
      <c r="Q294" s="820"/>
      <c r="R294" s="820"/>
      <c r="S294" s="820"/>
      <c r="T294" s="640">
        <f>SUM(M294:S294)</f>
        <v>0</v>
      </c>
    </row>
    <row r="295" spans="1:20" x14ac:dyDescent="0.2">
      <c r="A295" s="819" t="s">
        <v>248</v>
      </c>
      <c r="B295" s="818"/>
      <c r="C295" s="818"/>
      <c r="D295" s="810"/>
      <c r="E295" s="810"/>
      <c r="F295" s="810"/>
      <c r="G295" s="810"/>
      <c r="H295" s="810"/>
      <c r="I295" s="810"/>
      <c r="J295" s="810"/>
      <c r="K295" s="821"/>
      <c r="L295" s="820"/>
      <c r="M295" s="821"/>
      <c r="N295" s="821"/>
      <c r="O295" s="821"/>
      <c r="P295" s="821"/>
      <c r="Q295" s="821"/>
      <c r="R295" s="821"/>
      <c r="S295" s="821"/>
      <c r="T295" s="822"/>
    </row>
    <row r="296" spans="1:20" x14ac:dyDescent="0.2">
      <c r="A296" s="819" t="s">
        <v>517</v>
      </c>
      <c r="B296" s="818"/>
      <c r="C296" s="818"/>
      <c r="D296" s="810"/>
      <c r="E296" s="810"/>
      <c r="F296" s="810"/>
      <c r="G296" s="810"/>
      <c r="H296" s="810"/>
      <c r="I296" s="810"/>
      <c r="J296" s="810"/>
      <c r="K296" s="821"/>
      <c r="L296" s="821"/>
      <c r="M296" s="821"/>
      <c r="N296" s="821"/>
      <c r="O296" s="821"/>
      <c r="P296" s="821"/>
      <c r="Q296" s="821"/>
      <c r="R296" s="821"/>
      <c r="S296" s="820"/>
      <c r="T296" s="640">
        <f t="shared" ref="T296" si="446">SUM(M296:S296)</f>
        <v>0</v>
      </c>
    </row>
    <row r="297" spans="1:20" x14ac:dyDescent="0.2">
      <c r="A297" s="825" t="s">
        <v>1476</v>
      </c>
      <c r="B297" s="818"/>
      <c r="C297" s="818"/>
      <c r="D297" s="640">
        <f>SUMIFS(D401:D4983,$B$401:$B$4983,"Cash and Balances",$C$401:$C$4983, "GBP")</f>
        <v>0</v>
      </c>
      <c r="E297" s="810"/>
      <c r="F297" s="810"/>
      <c r="G297" s="810"/>
      <c r="H297" s="810"/>
      <c r="I297" s="810"/>
      <c r="J297" s="810"/>
      <c r="K297" s="640">
        <f t="shared" ref="K297:T297" si="447">SUMIFS(K401:K4983,$B$401:$B$4983,"Cash and Balances",$C$401:$C$4983, "GBP")</f>
        <v>0</v>
      </c>
      <c r="L297" s="640">
        <f t="shared" si="447"/>
        <v>0</v>
      </c>
      <c r="M297" s="640">
        <f t="shared" si="447"/>
        <v>0</v>
      </c>
      <c r="N297" s="640">
        <f t="shared" si="447"/>
        <v>0</v>
      </c>
      <c r="O297" s="640">
        <f t="shared" si="447"/>
        <v>0</v>
      </c>
      <c r="P297" s="640">
        <f t="shared" si="447"/>
        <v>0</v>
      </c>
      <c r="Q297" s="640">
        <f t="shared" si="447"/>
        <v>0</v>
      </c>
      <c r="R297" s="640">
        <f t="shared" si="447"/>
        <v>0</v>
      </c>
      <c r="S297" s="640">
        <f t="shared" si="447"/>
        <v>0</v>
      </c>
      <c r="T297" s="640">
        <f t="shared" si="447"/>
        <v>0</v>
      </c>
    </row>
    <row r="298" spans="1:20" x14ac:dyDescent="0.2">
      <c r="A298" s="1354"/>
      <c r="B298" s="1355"/>
      <c r="C298" s="1355"/>
      <c r="D298" s="1355"/>
      <c r="E298" s="1355"/>
      <c r="F298" s="1355"/>
      <c r="G298" s="1355"/>
      <c r="H298" s="1355"/>
      <c r="I298" s="1355"/>
      <c r="J298" s="1355"/>
      <c r="K298" s="1355"/>
      <c r="L298" s="1355"/>
      <c r="M298" s="1355"/>
      <c r="N298" s="1355"/>
      <c r="O298" s="1355"/>
      <c r="P298" s="1355"/>
      <c r="Q298" s="1355"/>
      <c r="R298" s="1355"/>
      <c r="S298" s="1355"/>
      <c r="T298" s="1356"/>
    </row>
    <row r="299" spans="1:20" ht="24" x14ac:dyDescent="0.2">
      <c r="A299" s="824" t="s">
        <v>106</v>
      </c>
      <c r="B299" s="818"/>
      <c r="C299" s="818"/>
      <c r="D299" s="640">
        <f>SUM(D300:D303)</f>
        <v>0</v>
      </c>
      <c r="E299" s="810"/>
      <c r="F299" s="810"/>
      <c r="G299" s="810"/>
      <c r="H299" s="810"/>
      <c r="I299" s="810"/>
      <c r="J299" s="810"/>
      <c r="K299" s="640">
        <f>SUM(K300:K303)</f>
        <v>0</v>
      </c>
      <c r="L299" s="640">
        <f t="shared" ref="L299:S299" si="448">SUM(L300:L303)</f>
        <v>0</v>
      </c>
      <c r="M299" s="640">
        <f t="shared" si="448"/>
        <v>0</v>
      </c>
      <c r="N299" s="640">
        <f t="shared" si="448"/>
        <v>0</v>
      </c>
      <c r="O299" s="640">
        <f t="shared" si="448"/>
        <v>0</v>
      </c>
      <c r="P299" s="640">
        <f t="shared" si="448"/>
        <v>0</v>
      </c>
      <c r="Q299" s="640">
        <f t="shared" si="448"/>
        <v>0</v>
      </c>
      <c r="R299" s="640">
        <f t="shared" si="448"/>
        <v>0</v>
      </c>
      <c r="S299" s="640">
        <f t="shared" si="448"/>
        <v>0</v>
      </c>
      <c r="T299" s="640">
        <f>SUM(T300:T303)</f>
        <v>0</v>
      </c>
    </row>
    <row r="300" spans="1:20" x14ac:dyDescent="0.2">
      <c r="A300" s="819" t="s">
        <v>516</v>
      </c>
      <c r="B300" s="818"/>
      <c r="C300" s="818"/>
      <c r="D300" s="820"/>
      <c r="E300" s="810"/>
      <c r="F300" s="810"/>
      <c r="G300" s="810"/>
      <c r="H300" s="810"/>
      <c r="I300" s="810"/>
      <c r="J300" s="810"/>
      <c r="K300" s="820"/>
      <c r="L300" s="821"/>
      <c r="M300" s="820"/>
      <c r="N300" s="820"/>
      <c r="O300" s="820"/>
      <c r="P300" s="820"/>
      <c r="Q300" s="820"/>
      <c r="R300" s="820"/>
      <c r="S300" s="820"/>
      <c r="T300" s="640">
        <f>SUM(M300:S300)</f>
        <v>0</v>
      </c>
    </row>
    <row r="301" spans="1:20" x14ac:dyDescent="0.2">
      <c r="A301" s="819" t="s">
        <v>248</v>
      </c>
      <c r="B301" s="818"/>
      <c r="C301" s="818"/>
      <c r="D301" s="810"/>
      <c r="E301" s="810"/>
      <c r="F301" s="810"/>
      <c r="G301" s="810"/>
      <c r="H301" s="810"/>
      <c r="I301" s="810"/>
      <c r="J301" s="810"/>
      <c r="K301" s="821"/>
      <c r="L301" s="820"/>
      <c r="M301" s="821"/>
      <c r="N301" s="821"/>
      <c r="O301" s="821"/>
      <c r="P301" s="821"/>
      <c r="Q301" s="821"/>
      <c r="R301" s="821"/>
      <c r="S301" s="821"/>
      <c r="T301" s="822"/>
    </row>
    <row r="302" spans="1:20" x14ac:dyDescent="0.2">
      <c r="A302" s="819" t="s">
        <v>517</v>
      </c>
      <c r="B302" s="818"/>
      <c r="C302" s="818"/>
      <c r="D302" s="810"/>
      <c r="E302" s="810"/>
      <c r="F302" s="810"/>
      <c r="G302" s="810"/>
      <c r="H302" s="810"/>
      <c r="I302" s="810"/>
      <c r="J302" s="810"/>
      <c r="K302" s="821"/>
      <c r="L302" s="821"/>
      <c r="M302" s="821"/>
      <c r="N302" s="821"/>
      <c r="O302" s="821"/>
      <c r="P302" s="821"/>
      <c r="Q302" s="821"/>
      <c r="R302" s="821"/>
      <c r="S302" s="820"/>
      <c r="T302" s="640">
        <f t="shared" ref="T302" si="449">SUM(M302:S302)</f>
        <v>0</v>
      </c>
    </row>
    <row r="303" spans="1:20" x14ac:dyDescent="0.2">
      <c r="A303" s="825" t="s">
        <v>1476</v>
      </c>
      <c r="B303" s="818"/>
      <c r="C303" s="818"/>
      <c r="D303" s="640">
        <f>SUMIFS(D401:D4983,$B$401:$B$4983,"Amounts receivable under reverse repurchase agreements",$C$401:$C$4983, "GBP")</f>
        <v>0</v>
      </c>
      <c r="E303" s="810"/>
      <c r="F303" s="810"/>
      <c r="G303" s="810"/>
      <c r="H303" s="810"/>
      <c r="I303" s="810"/>
      <c r="J303" s="810"/>
      <c r="K303" s="640">
        <f t="shared" ref="K303:T303" si="450">SUMIFS(K401:K4983,$B$401:$B$4983,"Amounts receivable under reverse repurchase agreements",$C$401:$C$4983, "GBP")</f>
        <v>0</v>
      </c>
      <c r="L303" s="640">
        <f t="shared" si="450"/>
        <v>0</v>
      </c>
      <c r="M303" s="640">
        <f t="shared" si="450"/>
        <v>0</v>
      </c>
      <c r="N303" s="640">
        <f t="shared" si="450"/>
        <v>0</v>
      </c>
      <c r="O303" s="640">
        <f t="shared" si="450"/>
        <v>0</v>
      </c>
      <c r="P303" s="640">
        <f t="shared" si="450"/>
        <v>0</v>
      </c>
      <c r="Q303" s="640">
        <f t="shared" si="450"/>
        <v>0</v>
      </c>
      <c r="R303" s="640">
        <f t="shared" si="450"/>
        <v>0</v>
      </c>
      <c r="S303" s="640">
        <f t="shared" si="450"/>
        <v>0</v>
      </c>
      <c r="T303" s="640">
        <f t="shared" si="450"/>
        <v>0</v>
      </c>
    </row>
    <row r="304" spans="1:20" x14ac:dyDescent="0.2">
      <c r="A304" s="1354"/>
      <c r="B304" s="1355"/>
      <c r="C304" s="1355"/>
      <c r="D304" s="1355"/>
      <c r="E304" s="1355"/>
      <c r="F304" s="1355"/>
      <c r="G304" s="1355"/>
      <c r="H304" s="1355"/>
      <c r="I304" s="1355"/>
      <c r="J304" s="1355"/>
      <c r="K304" s="1355"/>
      <c r="L304" s="1355"/>
      <c r="M304" s="1355"/>
      <c r="N304" s="1355"/>
      <c r="O304" s="1355"/>
      <c r="P304" s="1355"/>
      <c r="Q304" s="1355"/>
      <c r="R304" s="1355"/>
      <c r="S304" s="1355"/>
      <c r="T304" s="1356"/>
    </row>
    <row r="305" spans="1:20" x14ac:dyDescent="0.2">
      <c r="A305" s="824" t="s">
        <v>107</v>
      </c>
      <c r="B305" s="818"/>
      <c r="C305" s="818"/>
      <c r="D305" s="640">
        <f>SUM(D306:D309)</f>
        <v>0</v>
      </c>
      <c r="E305" s="810"/>
      <c r="F305" s="810"/>
      <c r="G305" s="810"/>
      <c r="H305" s="810"/>
      <c r="I305" s="810"/>
      <c r="J305" s="810"/>
      <c r="K305" s="640">
        <f t="shared" ref="K305:S305" si="451">SUM(K306:K309)</f>
        <v>0</v>
      </c>
      <c r="L305" s="640">
        <f t="shared" si="451"/>
        <v>0</v>
      </c>
      <c r="M305" s="640">
        <f t="shared" si="451"/>
        <v>0</v>
      </c>
      <c r="N305" s="640">
        <f t="shared" si="451"/>
        <v>0</v>
      </c>
      <c r="O305" s="640">
        <f t="shared" si="451"/>
        <v>0</v>
      </c>
      <c r="P305" s="640">
        <f t="shared" si="451"/>
        <v>0</v>
      </c>
      <c r="Q305" s="640">
        <f t="shared" si="451"/>
        <v>0</v>
      </c>
      <c r="R305" s="640">
        <f t="shared" si="451"/>
        <v>0</v>
      </c>
      <c r="S305" s="640">
        <f t="shared" si="451"/>
        <v>0</v>
      </c>
      <c r="T305" s="640">
        <f>SUM(T306:T309)</f>
        <v>0</v>
      </c>
    </row>
    <row r="306" spans="1:20" x14ac:dyDescent="0.2">
      <c r="A306" s="819" t="s">
        <v>516</v>
      </c>
      <c r="B306" s="818"/>
      <c r="C306" s="818"/>
      <c r="D306" s="820"/>
      <c r="E306" s="810"/>
      <c r="F306" s="810"/>
      <c r="G306" s="810"/>
      <c r="H306" s="810"/>
      <c r="I306" s="810"/>
      <c r="J306" s="810"/>
      <c r="K306" s="820"/>
      <c r="L306" s="821"/>
      <c r="M306" s="820"/>
      <c r="N306" s="820"/>
      <c r="O306" s="820"/>
      <c r="P306" s="820"/>
      <c r="Q306" s="820"/>
      <c r="R306" s="820"/>
      <c r="S306" s="820"/>
      <c r="T306" s="640">
        <f>SUM(M306:S306)</f>
        <v>0</v>
      </c>
    </row>
    <row r="307" spans="1:20" x14ac:dyDescent="0.2">
      <c r="A307" s="819" t="s">
        <v>248</v>
      </c>
      <c r="B307" s="818"/>
      <c r="C307" s="818"/>
      <c r="D307" s="810"/>
      <c r="E307" s="810"/>
      <c r="F307" s="810"/>
      <c r="G307" s="810"/>
      <c r="H307" s="810"/>
      <c r="I307" s="810"/>
      <c r="J307" s="810"/>
      <c r="K307" s="821"/>
      <c r="L307" s="820"/>
      <c r="M307" s="821"/>
      <c r="N307" s="821"/>
      <c r="O307" s="821"/>
      <c r="P307" s="821"/>
      <c r="Q307" s="821"/>
      <c r="R307" s="821"/>
      <c r="S307" s="821"/>
      <c r="T307" s="822"/>
    </row>
    <row r="308" spans="1:20" x14ac:dyDescent="0.2">
      <c r="A308" s="819" t="s">
        <v>517</v>
      </c>
      <c r="B308" s="818"/>
      <c r="C308" s="818"/>
      <c r="D308" s="810"/>
      <c r="E308" s="810"/>
      <c r="F308" s="810"/>
      <c r="G308" s="810"/>
      <c r="H308" s="810"/>
      <c r="I308" s="810"/>
      <c r="J308" s="810"/>
      <c r="K308" s="821"/>
      <c r="L308" s="821"/>
      <c r="M308" s="821"/>
      <c r="N308" s="821"/>
      <c r="O308" s="821"/>
      <c r="P308" s="821"/>
      <c r="Q308" s="821"/>
      <c r="R308" s="821"/>
      <c r="S308" s="820"/>
      <c r="T308" s="640">
        <f t="shared" ref="T308" si="452">SUM(M308:S308)</f>
        <v>0</v>
      </c>
    </row>
    <row r="309" spans="1:20" x14ac:dyDescent="0.2">
      <c r="A309" s="825" t="s">
        <v>1476</v>
      </c>
      <c r="B309" s="818"/>
      <c r="C309" s="818"/>
      <c r="D309" s="640">
        <f>SUMIFS(D401:D4983,$B$401:$B$4983,"Positive fair values for financial derivatives",$C$401:$C$4983, "GBP")</f>
        <v>0</v>
      </c>
      <c r="E309" s="810"/>
      <c r="F309" s="810"/>
      <c r="G309" s="810"/>
      <c r="H309" s="810"/>
      <c r="I309" s="810"/>
      <c r="J309" s="810"/>
      <c r="K309" s="640">
        <f t="shared" ref="K309:T309" si="453">SUMIFS(K401:K4983,$B$401:$B$4983,"Positive fair values for financial derivatives",$C$401:$C$4983, "GBP")</f>
        <v>0</v>
      </c>
      <c r="L309" s="640">
        <f t="shared" si="453"/>
        <v>0</v>
      </c>
      <c r="M309" s="640">
        <f t="shared" si="453"/>
        <v>0</v>
      </c>
      <c r="N309" s="640">
        <f t="shared" si="453"/>
        <v>0</v>
      </c>
      <c r="O309" s="640">
        <f t="shared" si="453"/>
        <v>0</v>
      </c>
      <c r="P309" s="640">
        <f t="shared" si="453"/>
        <v>0</v>
      </c>
      <c r="Q309" s="640">
        <f t="shared" si="453"/>
        <v>0</v>
      </c>
      <c r="R309" s="640">
        <f t="shared" si="453"/>
        <v>0</v>
      </c>
      <c r="S309" s="640">
        <f t="shared" si="453"/>
        <v>0</v>
      </c>
      <c r="T309" s="640">
        <f t="shared" si="453"/>
        <v>0</v>
      </c>
    </row>
    <row r="310" spans="1:20" x14ac:dyDescent="0.2">
      <c r="A310" s="1354"/>
      <c r="B310" s="1355"/>
      <c r="C310" s="1355"/>
      <c r="D310" s="1355"/>
      <c r="E310" s="1355"/>
      <c r="F310" s="1355"/>
      <c r="G310" s="1355"/>
      <c r="H310" s="1355"/>
      <c r="I310" s="1355"/>
      <c r="J310" s="1355"/>
      <c r="K310" s="1355"/>
      <c r="L310" s="1355"/>
      <c r="M310" s="1355"/>
      <c r="N310" s="1355"/>
      <c r="O310" s="1355"/>
      <c r="P310" s="1355"/>
      <c r="Q310" s="1355"/>
      <c r="R310" s="1355"/>
      <c r="S310" s="1355"/>
      <c r="T310" s="1356"/>
    </row>
    <row r="311" spans="1:20" x14ac:dyDescent="0.2">
      <c r="A311" s="824" t="s">
        <v>111</v>
      </c>
      <c r="B311" s="818"/>
      <c r="C311" s="818"/>
      <c r="D311" s="640">
        <f>SUM(D312:D315)</f>
        <v>0</v>
      </c>
      <c r="E311" s="810"/>
      <c r="F311" s="810"/>
      <c r="G311" s="810"/>
      <c r="H311" s="810"/>
      <c r="I311" s="810"/>
      <c r="J311" s="810"/>
      <c r="K311" s="640">
        <f t="shared" ref="K311:S311" si="454">SUM(K312:K315)</f>
        <v>0</v>
      </c>
      <c r="L311" s="640">
        <f t="shared" si="454"/>
        <v>0</v>
      </c>
      <c r="M311" s="640">
        <f t="shared" si="454"/>
        <v>0</v>
      </c>
      <c r="N311" s="640">
        <f t="shared" si="454"/>
        <v>0</v>
      </c>
      <c r="O311" s="640">
        <f t="shared" si="454"/>
        <v>0</v>
      </c>
      <c r="P311" s="640">
        <f t="shared" si="454"/>
        <v>0</v>
      </c>
      <c r="Q311" s="640">
        <f t="shared" si="454"/>
        <v>0</v>
      </c>
      <c r="R311" s="640">
        <f t="shared" si="454"/>
        <v>0</v>
      </c>
      <c r="S311" s="640">
        <f t="shared" si="454"/>
        <v>0</v>
      </c>
      <c r="T311" s="640">
        <f>SUM(T312:T315)</f>
        <v>0</v>
      </c>
    </row>
    <row r="312" spans="1:20" x14ac:dyDescent="0.2">
      <c r="A312" s="819" t="s">
        <v>516</v>
      </c>
      <c r="B312" s="818"/>
      <c r="C312" s="818"/>
      <c r="D312" s="820"/>
      <c r="E312" s="810"/>
      <c r="F312" s="810"/>
      <c r="G312" s="810"/>
      <c r="H312" s="810"/>
      <c r="I312" s="810"/>
      <c r="J312" s="810"/>
      <c r="K312" s="820"/>
      <c r="L312" s="821"/>
      <c r="M312" s="820"/>
      <c r="N312" s="820"/>
      <c r="O312" s="820"/>
      <c r="P312" s="820"/>
      <c r="Q312" s="820"/>
      <c r="R312" s="820"/>
      <c r="S312" s="820"/>
      <c r="T312" s="640">
        <f>SUM(M312:S312)</f>
        <v>0</v>
      </c>
    </row>
    <row r="313" spans="1:20" x14ac:dyDescent="0.2">
      <c r="A313" s="819" t="s">
        <v>248</v>
      </c>
      <c r="B313" s="818"/>
      <c r="C313" s="818"/>
      <c r="D313" s="810"/>
      <c r="E313" s="810"/>
      <c r="F313" s="810"/>
      <c r="G313" s="810"/>
      <c r="H313" s="810"/>
      <c r="I313" s="810"/>
      <c r="J313" s="810"/>
      <c r="K313" s="821"/>
      <c r="L313" s="820"/>
      <c r="M313" s="821"/>
      <c r="N313" s="821"/>
      <c r="O313" s="821"/>
      <c r="P313" s="821"/>
      <c r="Q313" s="821"/>
      <c r="R313" s="821"/>
      <c r="S313" s="821"/>
      <c r="T313" s="822"/>
    </row>
    <row r="314" spans="1:20" x14ac:dyDescent="0.2">
      <c r="A314" s="819" t="s">
        <v>517</v>
      </c>
      <c r="B314" s="818"/>
      <c r="C314" s="818"/>
      <c r="D314" s="810"/>
      <c r="E314" s="810"/>
      <c r="F314" s="810"/>
      <c r="G314" s="810"/>
      <c r="H314" s="810"/>
      <c r="I314" s="810"/>
      <c r="J314" s="810"/>
      <c r="K314" s="821"/>
      <c r="L314" s="821"/>
      <c r="M314" s="821"/>
      <c r="N314" s="821"/>
      <c r="O314" s="821"/>
      <c r="P314" s="821"/>
      <c r="Q314" s="821"/>
      <c r="R314" s="821"/>
      <c r="S314" s="820"/>
      <c r="T314" s="640">
        <f t="shared" ref="T314" si="455">SUM(M314:S314)</f>
        <v>0</v>
      </c>
    </row>
    <row r="315" spans="1:20" x14ac:dyDescent="0.2">
      <c r="A315" s="825" t="s">
        <v>1476</v>
      </c>
      <c r="B315" s="818"/>
      <c r="C315" s="818"/>
      <c r="D315" s="640">
        <f>SUMIFS(D401:D4983,$B$401:$B$4983,"Loans and advances",$C$401:$C$4983, "GBP")</f>
        <v>0</v>
      </c>
      <c r="E315" s="810"/>
      <c r="F315" s="810"/>
      <c r="G315" s="810"/>
      <c r="H315" s="810"/>
      <c r="I315" s="810"/>
      <c r="J315" s="810"/>
      <c r="K315" s="640">
        <f t="shared" ref="K315:T315" si="456">SUMIFS(K401:K4983,$B$401:$B$4983,"Loans and advances",$C$401:$C$4983, "GBP")</f>
        <v>0</v>
      </c>
      <c r="L315" s="640">
        <f t="shared" si="456"/>
        <v>0</v>
      </c>
      <c r="M315" s="640">
        <f t="shared" si="456"/>
        <v>0</v>
      </c>
      <c r="N315" s="640">
        <f t="shared" si="456"/>
        <v>0</v>
      </c>
      <c r="O315" s="640">
        <f t="shared" si="456"/>
        <v>0</v>
      </c>
      <c r="P315" s="640">
        <f t="shared" si="456"/>
        <v>0</v>
      </c>
      <c r="Q315" s="640">
        <f t="shared" si="456"/>
        <v>0</v>
      </c>
      <c r="R315" s="640">
        <f t="shared" si="456"/>
        <v>0</v>
      </c>
      <c r="S315" s="640">
        <f t="shared" si="456"/>
        <v>0</v>
      </c>
      <c r="T315" s="640">
        <f t="shared" si="456"/>
        <v>0</v>
      </c>
    </row>
    <row r="316" spans="1:20" x14ac:dyDescent="0.2">
      <c r="A316" s="1354"/>
      <c r="B316" s="1355"/>
      <c r="C316" s="1355"/>
      <c r="D316" s="1355"/>
      <c r="E316" s="1355"/>
      <c r="F316" s="1355"/>
      <c r="G316" s="1355"/>
      <c r="H316" s="1355"/>
      <c r="I316" s="1355"/>
      <c r="J316" s="1355"/>
      <c r="K316" s="1355"/>
      <c r="L316" s="1355"/>
      <c r="M316" s="1355"/>
      <c r="N316" s="1355"/>
      <c r="O316" s="1355"/>
      <c r="P316" s="1355"/>
      <c r="Q316" s="1355"/>
      <c r="R316" s="1355"/>
      <c r="S316" s="1355"/>
      <c r="T316" s="1356"/>
    </row>
    <row r="317" spans="1:20" x14ac:dyDescent="0.2">
      <c r="A317" s="824" t="s">
        <v>112</v>
      </c>
      <c r="B317" s="818"/>
      <c r="C317" s="818"/>
      <c r="D317" s="640">
        <f>SUM(D318:D321)</f>
        <v>0</v>
      </c>
      <c r="E317" s="810"/>
      <c r="F317" s="810"/>
      <c r="G317" s="810"/>
      <c r="H317" s="810"/>
      <c r="I317" s="810"/>
      <c r="J317" s="810"/>
      <c r="K317" s="640">
        <f t="shared" ref="K317:S317" si="457">SUM(K318:K321)</f>
        <v>0</v>
      </c>
      <c r="L317" s="640">
        <f t="shared" si="457"/>
        <v>0</v>
      </c>
      <c r="M317" s="640">
        <f t="shared" si="457"/>
        <v>0</v>
      </c>
      <c r="N317" s="640">
        <f t="shared" si="457"/>
        <v>0</v>
      </c>
      <c r="O317" s="640">
        <f t="shared" si="457"/>
        <v>0</v>
      </c>
      <c r="P317" s="640">
        <f t="shared" si="457"/>
        <v>0</v>
      </c>
      <c r="Q317" s="640">
        <f t="shared" si="457"/>
        <v>0</v>
      </c>
      <c r="R317" s="640">
        <f t="shared" si="457"/>
        <v>0</v>
      </c>
      <c r="S317" s="640">
        <f t="shared" si="457"/>
        <v>0</v>
      </c>
      <c r="T317" s="640">
        <f>SUM(T318:T321)</f>
        <v>0</v>
      </c>
    </row>
    <row r="318" spans="1:20" x14ac:dyDescent="0.2">
      <c r="A318" s="819" t="s">
        <v>516</v>
      </c>
      <c r="B318" s="818"/>
      <c r="C318" s="818"/>
      <c r="D318" s="820"/>
      <c r="E318" s="810"/>
      <c r="F318" s="810"/>
      <c r="G318" s="810"/>
      <c r="H318" s="810"/>
      <c r="I318" s="810"/>
      <c r="J318" s="810"/>
      <c r="K318" s="820"/>
      <c r="L318" s="821"/>
      <c r="M318" s="820"/>
      <c r="N318" s="820"/>
      <c r="O318" s="820"/>
      <c r="P318" s="820"/>
      <c r="Q318" s="820"/>
      <c r="R318" s="820"/>
      <c r="S318" s="820"/>
      <c r="T318" s="640">
        <f>SUM(M318:S318)</f>
        <v>0</v>
      </c>
    </row>
    <row r="319" spans="1:20" x14ac:dyDescent="0.2">
      <c r="A319" s="819" t="s">
        <v>248</v>
      </c>
      <c r="B319" s="818"/>
      <c r="C319" s="818"/>
      <c r="D319" s="810"/>
      <c r="E319" s="810"/>
      <c r="F319" s="810"/>
      <c r="G319" s="810"/>
      <c r="H319" s="810"/>
      <c r="I319" s="810"/>
      <c r="J319" s="810"/>
      <c r="K319" s="821"/>
      <c r="L319" s="820"/>
      <c r="M319" s="821"/>
      <c r="N319" s="821"/>
      <c r="O319" s="821"/>
      <c r="P319" s="821"/>
      <c r="Q319" s="821"/>
      <c r="R319" s="821"/>
      <c r="S319" s="821"/>
      <c r="T319" s="822"/>
    </row>
    <row r="320" spans="1:20" x14ac:dyDescent="0.2">
      <c r="A320" s="819" t="s">
        <v>517</v>
      </c>
      <c r="B320" s="818"/>
      <c r="C320" s="818"/>
      <c r="D320" s="810"/>
      <c r="E320" s="810"/>
      <c r="F320" s="810"/>
      <c r="G320" s="810"/>
      <c r="H320" s="810"/>
      <c r="I320" s="810"/>
      <c r="J320" s="810"/>
      <c r="K320" s="821"/>
      <c r="L320" s="821"/>
      <c r="M320" s="821"/>
      <c r="N320" s="821"/>
      <c r="O320" s="821"/>
      <c r="P320" s="821"/>
      <c r="Q320" s="821"/>
      <c r="R320" s="821"/>
      <c r="S320" s="820"/>
      <c r="T320" s="640">
        <f t="shared" ref="T320" si="458">SUM(M320:S320)</f>
        <v>0</v>
      </c>
    </row>
    <row r="321" spans="1:20" x14ac:dyDescent="0.2">
      <c r="A321" s="825" t="s">
        <v>1476</v>
      </c>
      <c r="B321" s="818"/>
      <c r="C321" s="818"/>
      <c r="D321" s="640">
        <f>SUMIFS(D401:D4983,$B$401:$B$4983,"Bills discounted or purchased",$C$401:$C$4983, "GBP")</f>
        <v>0</v>
      </c>
      <c r="E321" s="810"/>
      <c r="F321" s="810"/>
      <c r="G321" s="810"/>
      <c r="H321" s="810"/>
      <c r="I321" s="810"/>
      <c r="J321" s="810"/>
      <c r="K321" s="640">
        <f t="shared" ref="K321:T321" si="459">SUMIFS(K401:K4983,$B$401:$B$4983,"Bills discounted or purchased",$C$401:$C$4983, "GBP")</f>
        <v>0</v>
      </c>
      <c r="L321" s="640">
        <f t="shared" si="459"/>
        <v>0</v>
      </c>
      <c r="M321" s="640">
        <f t="shared" si="459"/>
        <v>0</v>
      </c>
      <c r="N321" s="640">
        <f t="shared" si="459"/>
        <v>0</v>
      </c>
      <c r="O321" s="640">
        <f t="shared" si="459"/>
        <v>0</v>
      </c>
      <c r="P321" s="640">
        <f t="shared" si="459"/>
        <v>0</v>
      </c>
      <c r="Q321" s="640">
        <f t="shared" si="459"/>
        <v>0</v>
      </c>
      <c r="R321" s="640">
        <f t="shared" si="459"/>
        <v>0</v>
      </c>
      <c r="S321" s="640">
        <f t="shared" si="459"/>
        <v>0</v>
      </c>
      <c r="T321" s="640">
        <f t="shared" si="459"/>
        <v>0</v>
      </c>
    </row>
    <row r="322" spans="1:20" x14ac:dyDescent="0.2">
      <c r="A322" s="1354"/>
      <c r="B322" s="1355"/>
      <c r="C322" s="1355"/>
      <c r="D322" s="1355"/>
      <c r="E322" s="1355"/>
      <c r="F322" s="1355"/>
      <c r="G322" s="1355"/>
      <c r="H322" s="1355"/>
      <c r="I322" s="1355"/>
      <c r="J322" s="1355"/>
      <c r="K322" s="1355"/>
      <c r="L322" s="1355"/>
      <c r="M322" s="1355"/>
      <c r="N322" s="1355"/>
      <c r="O322" s="1355"/>
      <c r="P322" s="1355"/>
      <c r="Q322" s="1355"/>
      <c r="R322" s="1355"/>
      <c r="S322" s="1355"/>
      <c r="T322" s="1356"/>
    </row>
    <row r="323" spans="1:20" x14ac:dyDescent="0.2">
      <c r="A323" s="824" t="s">
        <v>168</v>
      </c>
      <c r="B323" s="818"/>
      <c r="C323" s="818"/>
      <c r="D323" s="640">
        <f>SUM(D324:D327)</f>
        <v>0</v>
      </c>
      <c r="E323" s="810"/>
      <c r="F323" s="810"/>
      <c r="G323" s="810"/>
      <c r="H323" s="810"/>
      <c r="I323" s="810"/>
      <c r="J323" s="810"/>
      <c r="K323" s="640">
        <f t="shared" ref="K323:S323" si="460">SUM(K324:K327)</f>
        <v>0</v>
      </c>
      <c r="L323" s="640">
        <f t="shared" si="460"/>
        <v>0</v>
      </c>
      <c r="M323" s="640">
        <f t="shared" si="460"/>
        <v>0</v>
      </c>
      <c r="N323" s="640">
        <f t="shared" si="460"/>
        <v>0</v>
      </c>
      <c r="O323" s="640">
        <f t="shared" si="460"/>
        <v>0</v>
      </c>
      <c r="P323" s="640">
        <f t="shared" si="460"/>
        <v>0</v>
      </c>
      <c r="Q323" s="640">
        <f t="shared" si="460"/>
        <v>0</v>
      </c>
      <c r="R323" s="640">
        <f t="shared" si="460"/>
        <v>0</v>
      </c>
      <c r="S323" s="640">
        <f t="shared" si="460"/>
        <v>0</v>
      </c>
      <c r="T323" s="640">
        <f>SUM(T324:T327)</f>
        <v>0</v>
      </c>
    </row>
    <row r="324" spans="1:20" x14ac:dyDescent="0.2">
      <c r="A324" s="819" t="s">
        <v>516</v>
      </c>
      <c r="B324" s="818"/>
      <c r="C324" s="818"/>
      <c r="D324" s="820"/>
      <c r="E324" s="810"/>
      <c r="F324" s="810"/>
      <c r="G324" s="810"/>
      <c r="H324" s="810"/>
      <c r="I324" s="810"/>
      <c r="J324" s="810"/>
      <c r="K324" s="820"/>
      <c r="L324" s="821"/>
      <c r="M324" s="820"/>
      <c r="N324" s="820"/>
      <c r="O324" s="820"/>
      <c r="P324" s="820"/>
      <c r="Q324" s="820"/>
      <c r="R324" s="820"/>
      <c r="S324" s="820"/>
      <c r="T324" s="640">
        <f>SUM(M324:S324)</f>
        <v>0</v>
      </c>
    </row>
    <row r="325" spans="1:20" x14ac:dyDescent="0.2">
      <c r="A325" s="819" t="s">
        <v>248</v>
      </c>
      <c r="B325" s="818"/>
      <c r="C325" s="818"/>
      <c r="D325" s="810"/>
      <c r="E325" s="810"/>
      <c r="F325" s="810"/>
      <c r="G325" s="810"/>
      <c r="H325" s="810"/>
      <c r="I325" s="810"/>
      <c r="J325" s="810"/>
      <c r="K325" s="821"/>
      <c r="L325" s="820"/>
      <c r="M325" s="821"/>
      <c r="N325" s="821"/>
      <c r="O325" s="821"/>
      <c r="P325" s="821"/>
      <c r="Q325" s="821"/>
      <c r="R325" s="821"/>
      <c r="S325" s="821"/>
      <c r="T325" s="822"/>
    </row>
    <row r="326" spans="1:20" x14ac:dyDescent="0.2">
      <c r="A326" s="819" t="s">
        <v>517</v>
      </c>
      <c r="B326" s="818"/>
      <c r="C326" s="818"/>
      <c r="D326" s="810"/>
      <c r="E326" s="810"/>
      <c r="F326" s="810"/>
      <c r="G326" s="810"/>
      <c r="H326" s="810"/>
      <c r="I326" s="810"/>
      <c r="J326" s="810"/>
      <c r="K326" s="821"/>
      <c r="L326" s="821"/>
      <c r="M326" s="821"/>
      <c r="N326" s="821"/>
      <c r="O326" s="821"/>
      <c r="P326" s="821"/>
      <c r="Q326" s="821"/>
      <c r="R326" s="821"/>
      <c r="S326" s="820"/>
      <c r="T326" s="640">
        <f t="shared" ref="T326" si="461">SUM(M326:S326)</f>
        <v>0</v>
      </c>
    </row>
    <row r="327" spans="1:20" x14ac:dyDescent="0.2">
      <c r="A327" s="825" t="s">
        <v>1476</v>
      </c>
      <c r="B327" s="818"/>
      <c r="C327" s="818"/>
      <c r="D327" s="640">
        <f>SUMIFS(D401:D4983,$B$401:$B$4983,"Debt Securities",$C$401:$C$4983, "GBP")</f>
        <v>0</v>
      </c>
      <c r="E327" s="810"/>
      <c r="F327" s="810"/>
      <c r="G327" s="810"/>
      <c r="H327" s="810"/>
      <c r="I327" s="810"/>
      <c r="J327" s="810"/>
      <c r="K327" s="640">
        <f t="shared" ref="K327:T327" si="462">SUMIFS(K401:K4983,$B$401:$B$4983,"Debt Securities",$C$401:$C$4983, "GBP")</f>
        <v>0</v>
      </c>
      <c r="L327" s="640">
        <f t="shared" si="462"/>
        <v>0</v>
      </c>
      <c r="M327" s="640">
        <f t="shared" si="462"/>
        <v>0</v>
      </c>
      <c r="N327" s="640">
        <f t="shared" si="462"/>
        <v>0</v>
      </c>
      <c r="O327" s="640">
        <f t="shared" si="462"/>
        <v>0</v>
      </c>
      <c r="P327" s="640">
        <f t="shared" si="462"/>
        <v>0</v>
      </c>
      <c r="Q327" s="640">
        <f t="shared" si="462"/>
        <v>0</v>
      </c>
      <c r="R327" s="640">
        <f t="shared" si="462"/>
        <v>0</v>
      </c>
      <c r="S327" s="640">
        <f t="shared" si="462"/>
        <v>0</v>
      </c>
      <c r="T327" s="640">
        <f t="shared" si="462"/>
        <v>0</v>
      </c>
    </row>
    <row r="328" spans="1:20" x14ac:dyDescent="0.2">
      <c r="A328" s="1354"/>
      <c r="B328" s="1355"/>
      <c r="C328" s="1355"/>
      <c r="D328" s="1355"/>
      <c r="E328" s="1355"/>
      <c r="F328" s="1355"/>
      <c r="G328" s="1355"/>
      <c r="H328" s="1355"/>
      <c r="I328" s="1355"/>
      <c r="J328" s="1355"/>
      <c r="K328" s="1355"/>
      <c r="L328" s="1355"/>
      <c r="M328" s="1355"/>
      <c r="N328" s="1355"/>
      <c r="O328" s="1355"/>
      <c r="P328" s="1355"/>
      <c r="Q328" s="1355"/>
      <c r="R328" s="1355"/>
      <c r="S328" s="1355"/>
      <c r="T328" s="1356"/>
    </row>
    <row r="329" spans="1:20" x14ac:dyDescent="0.2">
      <c r="A329" s="824" t="s">
        <v>238</v>
      </c>
      <c r="B329" s="818"/>
      <c r="C329" s="818"/>
      <c r="D329" s="640">
        <f>SUM(D330:D333)</f>
        <v>0</v>
      </c>
      <c r="E329" s="810"/>
      <c r="F329" s="810"/>
      <c r="G329" s="810"/>
      <c r="H329" s="810"/>
      <c r="I329" s="810"/>
      <c r="J329" s="810"/>
      <c r="K329" s="640">
        <f>SUM(K330:K333)</f>
        <v>0</v>
      </c>
      <c r="L329" s="640">
        <f t="shared" ref="L329:S329" si="463">SUM(L330:L333)</f>
        <v>0</v>
      </c>
      <c r="M329" s="640">
        <f t="shared" si="463"/>
        <v>0</v>
      </c>
      <c r="N329" s="640">
        <f t="shared" si="463"/>
        <v>0</v>
      </c>
      <c r="O329" s="640">
        <f t="shared" si="463"/>
        <v>0</v>
      </c>
      <c r="P329" s="640">
        <f t="shared" si="463"/>
        <v>0</v>
      </c>
      <c r="Q329" s="640">
        <f t="shared" si="463"/>
        <v>0</v>
      </c>
      <c r="R329" s="640">
        <f t="shared" si="463"/>
        <v>0</v>
      </c>
      <c r="S329" s="640">
        <f t="shared" si="463"/>
        <v>0</v>
      </c>
      <c r="T329" s="640">
        <f>SUM(T330:T333)</f>
        <v>0</v>
      </c>
    </row>
    <row r="330" spans="1:20" x14ac:dyDescent="0.2">
      <c r="A330" s="819" t="s">
        <v>516</v>
      </c>
      <c r="B330" s="818"/>
      <c r="C330" s="818"/>
      <c r="D330" s="820"/>
      <c r="E330" s="810"/>
      <c r="F330" s="810"/>
      <c r="G330" s="810"/>
      <c r="H330" s="810"/>
      <c r="I330" s="810"/>
      <c r="J330" s="810"/>
      <c r="K330" s="820"/>
      <c r="L330" s="821"/>
      <c r="M330" s="820"/>
      <c r="N330" s="820"/>
      <c r="O330" s="820"/>
      <c r="P330" s="820"/>
      <c r="Q330" s="820"/>
      <c r="R330" s="820"/>
      <c r="S330" s="820"/>
      <c r="T330" s="640">
        <f>SUM(M330:S330)</f>
        <v>0</v>
      </c>
    </row>
    <row r="331" spans="1:20" x14ac:dyDescent="0.2">
      <c r="A331" s="819" t="s">
        <v>248</v>
      </c>
      <c r="B331" s="818"/>
      <c r="C331" s="818"/>
      <c r="D331" s="810"/>
      <c r="E331" s="810"/>
      <c r="F331" s="810"/>
      <c r="G331" s="810"/>
      <c r="H331" s="810"/>
      <c r="I331" s="810"/>
      <c r="J331" s="810"/>
      <c r="K331" s="821"/>
      <c r="L331" s="820"/>
      <c r="M331" s="821"/>
      <c r="N331" s="821"/>
      <c r="O331" s="821"/>
      <c r="P331" s="821"/>
      <c r="Q331" s="821"/>
      <c r="R331" s="821"/>
      <c r="S331" s="821"/>
      <c r="T331" s="822"/>
    </row>
    <row r="332" spans="1:20" x14ac:dyDescent="0.2">
      <c r="A332" s="819" t="s">
        <v>517</v>
      </c>
      <c r="B332" s="818"/>
      <c r="C332" s="818"/>
      <c r="D332" s="810"/>
      <c r="E332" s="810"/>
      <c r="F332" s="810"/>
      <c r="G332" s="810"/>
      <c r="H332" s="810"/>
      <c r="I332" s="810"/>
      <c r="J332" s="810"/>
      <c r="K332" s="821"/>
      <c r="L332" s="821"/>
      <c r="M332" s="821"/>
      <c r="N332" s="821"/>
      <c r="O332" s="821"/>
      <c r="P332" s="821"/>
      <c r="Q332" s="821"/>
      <c r="R332" s="821"/>
      <c r="S332" s="820"/>
      <c r="T332" s="640">
        <f t="shared" ref="T332" si="464">SUM(M332:S332)</f>
        <v>0</v>
      </c>
    </row>
    <row r="333" spans="1:20" x14ac:dyDescent="0.2">
      <c r="A333" s="825" t="s">
        <v>1476</v>
      </c>
      <c r="B333" s="818"/>
      <c r="C333" s="818"/>
      <c r="D333" s="640">
        <f>SUMIFS(D401:D4983,$B$401:$B$4983,"Negotiable Certificates of Deposits ",$C$401:$C$4983, "GBP")</f>
        <v>0</v>
      </c>
      <c r="E333" s="810"/>
      <c r="F333" s="810"/>
      <c r="G333" s="810"/>
      <c r="H333" s="810"/>
      <c r="I333" s="810"/>
      <c r="J333" s="810"/>
      <c r="K333" s="640">
        <f t="shared" ref="K333:T333" si="465">SUMIFS(K401:K4983,$B$401:$B$4983,"Negotiable Certificates of Deposits ",$C$401:$C$4983, "GBP")</f>
        <v>0</v>
      </c>
      <c r="L333" s="640">
        <f t="shared" si="465"/>
        <v>0</v>
      </c>
      <c r="M333" s="640">
        <f t="shared" si="465"/>
        <v>0</v>
      </c>
      <c r="N333" s="640">
        <f t="shared" si="465"/>
        <v>0</v>
      </c>
      <c r="O333" s="640">
        <f t="shared" si="465"/>
        <v>0</v>
      </c>
      <c r="P333" s="640">
        <f t="shared" si="465"/>
        <v>0</v>
      </c>
      <c r="Q333" s="640">
        <f t="shared" si="465"/>
        <v>0</v>
      </c>
      <c r="R333" s="640">
        <f t="shared" si="465"/>
        <v>0</v>
      </c>
      <c r="S333" s="640">
        <f t="shared" si="465"/>
        <v>0</v>
      </c>
      <c r="T333" s="640">
        <f t="shared" si="465"/>
        <v>0</v>
      </c>
    </row>
    <row r="334" spans="1:20" x14ac:dyDescent="0.2">
      <c r="A334" s="1354"/>
      <c r="B334" s="1355"/>
      <c r="C334" s="1355"/>
      <c r="D334" s="1355"/>
      <c r="E334" s="1355"/>
      <c r="F334" s="1355"/>
      <c r="G334" s="1355"/>
      <c r="H334" s="1355"/>
      <c r="I334" s="1355"/>
      <c r="J334" s="1355"/>
      <c r="K334" s="1355"/>
      <c r="L334" s="1355"/>
      <c r="M334" s="1355"/>
      <c r="N334" s="1355"/>
      <c r="O334" s="1355"/>
      <c r="P334" s="1355"/>
      <c r="Q334" s="1355"/>
      <c r="R334" s="1355"/>
      <c r="S334" s="1355"/>
      <c r="T334" s="1356"/>
    </row>
    <row r="335" spans="1:20" x14ac:dyDescent="0.2">
      <c r="A335" s="824" t="s">
        <v>169</v>
      </c>
      <c r="B335" s="818"/>
      <c r="C335" s="818"/>
      <c r="D335" s="640">
        <f>SUM(D336:D339)</f>
        <v>0</v>
      </c>
      <c r="E335" s="810"/>
      <c r="F335" s="810"/>
      <c r="G335" s="810"/>
      <c r="H335" s="810"/>
      <c r="I335" s="810"/>
      <c r="J335" s="810"/>
      <c r="K335" s="640">
        <f t="shared" ref="K335:S335" si="466">SUM(K336:K339)</f>
        <v>0</v>
      </c>
      <c r="L335" s="640">
        <f t="shared" si="466"/>
        <v>0</v>
      </c>
      <c r="M335" s="640">
        <f t="shared" si="466"/>
        <v>0</v>
      </c>
      <c r="N335" s="640">
        <f t="shared" si="466"/>
        <v>0</v>
      </c>
      <c r="O335" s="640">
        <f t="shared" si="466"/>
        <v>0</v>
      </c>
      <c r="P335" s="640">
        <f t="shared" si="466"/>
        <v>0</v>
      </c>
      <c r="Q335" s="640">
        <f t="shared" si="466"/>
        <v>0</v>
      </c>
      <c r="R335" s="640">
        <f t="shared" si="466"/>
        <v>0</v>
      </c>
      <c r="S335" s="640">
        <f t="shared" si="466"/>
        <v>0</v>
      </c>
      <c r="T335" s="640">
        <f>SUM(T336:T339)</f>
        <v>0</v>
      </c>
    </row>
    <row r="336" spans="1:20" x14ac:dyDescent="0.2">
      <c r="A336" s="819" t="s">
        <v>516</v>
      </c>
      <c r="B336" s="818"/>
      <c r="C336" s="818"/>
      <c r="D336" s="820"/>
      <c r="E336" s="810"/>
      <c r="F336" s="810"/>
      <c r="G336" s="810"/>
      <c r="H336" s="810"/>
      <c r="I336" s="810"/>
      <c r="J336" s="810"/>
      <c r="K336" s="820"/>
      <c r="L336" s="821"/>
      <c r="M336" s="821"/>
      <c r="N336" s="821"/>
      <c r="O336" s="820"/>
      <c r="P336" s="821"/>
      <c r="Q336" s="821"/>
      <c r="R336" s="821"/>
      <c r="S336" s="820"/>
      <c r="T336" s="640">
        <f>SUM(M336:S336)</f>
        <v>0</v>
      </c>
    </row>
    <row r="337" spans="1:20" x14ac:dyDescent="0.2">
      <c r="A337" s="819" t="s">
        <v>248</v>
      </c>
      <c r="B337" s="818"/>
      <c r="C337" s="818"/>
      <c r="D337" s="810"/>
      <c r="E337" s="810"/>
      <c r="F337" s="810"/>
      <c r="G337" s="810"/>
      <c r="H337" s="810"/>
      <c r="I337" s="810"/>
      <c r="J337" s="810"/>
      <c r="K337" s="821"/>
      <c r="L337" s="820"/>
      <c r="M337" s="821"/>
      <c r="N337" s="821"/>
      <c r="O337" s="821"/>
      <c r="P337" s="821"/>
      <c r="Q337" s="821"/>
      <c r="R337" s="821"/>
      <c r="S337" s="821"/>
      <c r="T337" s="822"/>
    </row>
    <row r="338" spans="1:20" x14ac:dyDescent="0.2">
      <c r="A338" s="819" t="s">
        <v>517</v>
      </c>
      <c r="B338" s="818"/>
      <c r="C338" s="818"/>
      <c r="D338" s="810"/>
      <c r="E338" s="810"/>
      <c r="F338" s="810"/>
      <c r="G338" s="810"/>
      <c r="H338" s="810"/>
      <c r="I338" s="810"/>
      <c r="J338" s="810"/>
      <c r="K338" s="821"/>
      <c r="L338" s="821"/>
      <c r="M338" s="821"/>
      <c r="N338" s="821"/>
      <c r="O338" s="821"/>
      <c r="P338" s="821"/>
      <c r="Q338" s="821"/>
      <c r="R338" s="821"/>
      <c r="S338" s="820"/>
      <c r="T338" s="640">
        <f t="shared" ref="T338" si="467">SUM(M338:S338)</f>
        <v>0</v>
      </c>
    </row>
    <row r="339" spans="1:20" x14ac:dyDescent="0.2">
      <c r="A339" s="825" t="s">
        <v>1476</v>
      </c>
      <c r="B339" s="818"/>
      <c r="C339" s="818"/>
      <c r="D339" s="640">
        <f>SUMIFS(D401:D4983,$B$401:$B$4983,"Equity Investments",$C$401:$C$4983, "GBP")</f>
        <v>0</v>
      </c>
      <c r="E339" s="810"/>
      <c r="F339" s="810"/>
      <c r="G339" s="810"/>
      <c r="H339" s="810"/>
      <c r="I339" s="810"/>
      <c r="J339" s="810"/>
      <c r="K339" s="640">
        <f>SUMIFS(K401:K4983,$B$401:$B$4983,"Equity Investments",$C$401:$C$4983, "GBP")</f>
        <v>0</v>
      </c>
      <c r="L339" s="640">
        <f>SUMIFS(L401:L4983,$B$401:$B$4983,"Equity Investments",$C$401:$C$4983, "GBP")</f>
        <v>0</v>
      </c>
      <c r="M339" s="810"/>
      <c r="N339" s="810"/>
      <c r="O339" s="640">
        <f>SUMIFS(O401:O4983,$B$401:$B$4983,"Equity Investments",$C$401:$C$4983, "GBP")</f>
        <v>0</v>
      </c>
      <c r="P339" s="810"/>
      <c r="Q339" s="810"/>
      <c r="R339" s="810"/>
      <c r="S339" s="640">
        <f>SUMIFS(S401:S4983,$B$401:$B$4983,"Equity Investments",$C$401:$C$4983, "GBP")</f>
        <v>0</v>
      </c>
      <c r="T339" s="640">
        <f>SUMIFS(T401:T4983,$B$401:$B$4983,"Equity Investments",$C$401:$C$4983, "GBP")</f>
        <v>0</v>
      </c>
    </row>
    <row r="340" spans="1:20" hidden="1" x14ac:dyDescent="0.2">
      <c r="A340" s="1357"/>
      <c r="B340" s="1358"/>
      <c r="C340" s="1358"/>
      <c r="D340" s="1358"/>
      <c r="E340" s="1358"/>
      <c r="F340" s="1358"/>
      <c r="G340" s="1358"/>
      <c r="H340" s="1358"/>
      <c r="I340" s="1358"/>
      <c r="J340" s="1358"/>
      <c r="K340" s="1358"/>
      <c r="L340" s="1358"/>
      <c r="M340" s="1358"/>
      <c r="N340" s="1358"/>
      <c r="O340" s="1358"/>
      <c r="P340" s="1358"/>
      <c r="Q340" s="1358"/>
      <c r="R340" s="1358"/>
      <c r="S340" s="1358"/>
      <c r="T340" s="1358"/>
    </row>
    <row r="341" spans="1:20" x14ac:dyDescent="0.2">
      <c r="A341" s="1359"/>
      <c r="B341" s="1360"/>
      <c r="C341" s="1360"/>
      <c r="D341" s="1360"/>
      <c r="E341" s="1360"/>
      <c r="F341" s="1360"/>
      <c r="G341" s="1360"/>
      <c r="H341" s="1360"/>
      <c r="I341" s="1360"/>
      <c r="J341" s="1360"/>
      <c r="K341" s="1360"/>
      <c r="L341" s="1360"/>
      <c r="M341" s="1360"/>
      <c r="N341" s="1360"/>
      <c r="O341" s="1360"/>
      <c r="P341" s="1360"/>
      <c r="Q341" s="1360"/>
      <c r="R341" s="1360"/>
      <c r="S341" s="1360"/>
      <c r="T341" s="1360"/>
    </row>
    <row r="342" spans="1:20" x14ac:dyDescent="0.2">
      <c r="A342" s="824" t="s">
        <v>555</v>
      </c>
      <c r="B342" s="818"/>
      <c r="C342" s="818"/>
      <c r="D342" s="818"/>
      <c r="E342" s="818"/>
      <c r="F342" s="818"/>
      <c r="G342" s="818"/>
      <c r="H342" s="818"/>
      <c r="I342" s="818"/>
      <c r="J342" s="818"/>
      <c r="K342" s="818"/>
      <c r="L342" s="818"/>
      <c r="M342" s="818"/>
      <c r="N342" s="818"/>
      <c r="O342" s="818"/>
      <c r="P342" s="818"/>
      <c r="Q342" s="818"/>
      <c r="R342" s="818"/>
      <c r="S342" s="818"/>
      <c r="T342" s="818"/>
    </row>
    <row r="343" spans="1:20" x14ac:dyDescent="0.2">
      <c r="A343" s="824" t="s">
        <v>165</v>
      </c>
      <c r="B343" s="818"/>
      <c r="C343" s="818"/>
      <c r="D343" s="640">
        <f>SUM(D344,D346:D348)</f>
        <v>0</v>
      </c>
      <c r="E343" s="810"/>
      <c r="F343" s="810"/>
      <c r="G343" s="810"/>
      <c r="H343" s="810"/>
      <c r="I343" s="810"/>
      <c r="J343" s="810"/>
      <c r="K343" s="640">
        <f>SUM(K344,K346:K348)</f>
        <v>0</v>
      </c>
      <c r="L343" s="640">
        <f t="shared" ref="L343:S343" si="468">SUM(L344,L346:L348)</f>
        <v>0</v>
      </c>
      <c r="M343" s="640">
        <f t="shared" si="468"/>
        <v>0</v>
      </c>
      <c r="N343" s="640">
        <f t="shared" si="468"/>
        <v>0</v>
      </c>
      <c r="O343" s="640">
        <f t="shared" si="468"/>
        <v>0</v>
      </c>
      <c r="P343" s="640">
        <f t="shared" si="468"/>
        <v>0</v>
      </c>
      <c r="Q343" s="640">
        <f t="shared" si="468"/>
        <v>0</v>
      </c>
      <c r="R343" s="640">
        <f t="shared" si="468"/>
        <v>0</v>
      </c>
      <c r="S343" s="640">
        <f t="shared" si="468"/>
        <v>0</v>
      </c>
      <c r="T343" s="640">
        <f>SUM(T344,T346:T348)</f>
        <v>0</v>
      </c>
    </row>
    <row r="344" spans="1:20" x14ac:dyDescent="0.2">
      <c r="A344" s="827" t="s">
        <v>516</v>
      </c>
      <c r="B344" s="818"/>
      <c r="C344" s="818"/>
      <c r="D344" s="820"/>
      <c r="E344" s="810"/>
      <c r="F344" s="810"/>
      <c r="G344" s="810"/>
      <c r="H344" s="810"/>
      <c r="I344" s="810"/>
      <c r="J344" s="810"/>
      <c r="K344" s="820"/>
      <c r="L344" s="821"/>
      <c r="M344" s="820"/>
      <c r="N344" s="820"/>
      <c r="O344" s="820"/>
      <c r="P344" s="820"/>
      <c r="Q344" s="820"/>
      <c r="R344" s="820"/>
      <c r="S344" s="820"/>
      <c r="T344" s="640">
        <f>SUM(M344:S344)</f>
        <v>0</v>
      </c>
    </row>
    <row r="345" spans="1:20" x14ac:dyDescent="0.2">
      <c r="A345" s="827" t="s">
        <v>556</v>
      </c>
      <c r="B345" s="818"/>
      <c r="C345" s="818"/>
      <c r="D345" s="820"/>
      <c r="E345" s="810"/>
      <c r="F345" s="810"/>
      <c r="G345" s="810"/>
      <c r="H345" s="810"/>
      <c r="I345" s="810"/>
      <c r="J345" s="810"/>
      <c r="K345" s="821"/>
      <c r="L345" s="821"/>
      <c r="M345" s="821"/>
      <c r="N345" s="821"/>
      <c r="O345" s="821"/>
      <c r="P345" s="821"/>
      <c r="Q345" s="821"/>
      <c r="R345" s="821"/>
      <c r="S345" s="821"/>
      <c r="T345" s="822"/>
    </row>
    <row r="346" spans="1:20" x14ac:dyDescent="0.2">
      <c r="A346" s="827" t="s">
        <v>248</v>
      </c>
      <c r="B346" s="818"/>
      <c r="C346" s="818"/>
      <c r="D346" s="810"/>
      <c r="E346" s="810"/>
      <c r="F346" s="810"/>
      <c r="G346" s="810"/>
      <c r="H346" s="810"/>
      <c r="I346" s="810"/>
      <c r="J346" s="810"/>
      <c r="K346" s="821"/>
      <c r="L346" s="820"/>
      <c r="M346" s="821"/>
      <c r="N346" s="821"/>
      <c r="O346" s="821"/>
      <c r="P346" s="821"/>
      <c r="Q346" s="821"/>
      <c r="R346" s="821"/>
      <c r="S346" s="821"/>
      <c r="T346" s="822"/>
    </row>
    <row r="347" spans="1:20" x14ac:dyDescent="0.2">
      <c r="A347" s="827" t="s">
        <v>517</v>
      </c>
      <c r="B347" s="818"/>
      <c r="C347" s="818"/>
      <c r="D347" s="810"/>
      <c r="E347" s="810"/>
      <c r="F347" s="810"/>
      <c r="G347" s="810"/>
      <c r="H347" s="810"/>
      <c r="I347" s="810"/>
      <c r="J347" s="810"/>
      <c r="K347" s="821"/>
      <c r="L347" s="821"/>
      <c r="M347" s="821"/>
      <c r="N347" s="821"/>
      <c r="O347" s="821"/>
      <c r="P347" s="821"/>
      <c r="Q347" s="821"/>
      <c r="R347" s="821"/>
      <c r="S347" s="820"/>
      <c r="T347" s="640">
        <f t="shared" ref="T347" si="469">SUM(M347:S347)</f>
        <v>0</v>
      </c>
    </row>
    <row r="348" spans="1:20" x14ac:dyDescent="0.2">
      <c r="A348" s="824" t="s">
        <v>1473</v>
      </c>
      <c r="B348" s="818"/>
      <c r="C348" s="818"/>
      <c r="D348" s="640">
        <f>SUMIFS(D401:D4983,$B$401:$B$4983,"Cash and Balances",$C$401:$C$4983, "RMB")</f>
        <v>0</v>
      </c>
      <c r="E348" s="810"/>
      <c r="F348" s="810"/>
      <c r="G348" s="810"/>
      <c r="H348" s="810"/>
      <c r="I348" s="810"/>
      <c r="J348" s="810"/>
      <c r="K348" s="640">
        <f t="shared" ref="K348:T348" si="470">SUMIFS(K401:K4983,$B$401:$B$4983,"Cash and Balances",$C$401:$C$4983, "RMB")</f>
        <v>0</v>
      </c>
      <c r="L348" s="640">
        <f t="shared" si="470"/>
        <v>0</v>
      </c>
      <c r="M348" s="640">
        <f t="shared" si="470"/>
        <v>0</v>
      </c>
      <c r="N348" s="640">
        <f t="shared" si="470"/>
        <v>0</v>
      </c>
      <c r="O348" s="640">
        <f t="shared" si="470"/>
        <v>0</v>
      </c>
      <c r="P348" s="640">
        <f t="shared" si="470"/>
        <v>0</v>
      </c>
      <c r="Q348" s="640">
        <f t="shared" si="470"/>
        <v>0</v>
      </c>
      <c r="R348" s="640">
        <f t="shared" si="470"/>
        <v>0</v>
      </c>
      <c r="S348" s="640">
        <f t="shared" si="470"/>
        <v>0</v>
      </c>
      <c r="T348" s="640">
        <f t="shared" si="470"/>
        <v>0</v>
      </c>
    </row>
    <row r="349" spans="1:20" x14ac:dyDescent="0.2">
      <c r="A349" s="1354"/>
      <c r="B349" s="1355"/>
      <c r="C349" s="1355"/>
      <c r="D349" s="1355"/>
      <c r="E349" s="1355"/>
      <c r="F349" s="1355"/>
      <c r="G349" s="1355"/>
      <c r="H349" s="1355"/>
      <c r="I349" s="1355"/>
      <c r="J349" s="1355"/>
      <c r="K349" s="1355"/>
      <c r="L349" s="1355"/>
      <c r="M349" s="1355"/>
      <c r="N349" s="1355"/>
      <c r="O349" s="1355"/>
      <c r="P349" s="1355"/>
      <c r="Q349" s="1355"/>
      <c r="R349" s="1355"/>
      <c r="S349" s="1355"/>
      <c r="T349" s="1356"/>
    </row>
    <row r="350" spans="1:20" ht="24" x14ac:dyDescent="0.2">
      <c r="A350" s="828" t="s">
        <v>106</v>
      </c>
      <c r="B350" s="818"/>
      <c r="C350" s="818"/>
      <c r="D350" s="640">
        <f>SUM(D351,D355)</f>
        <v>0</v>
      </c>
      <c r="E350" s="810"/>
      <c r="F350" s="810"/>
      <c r="G350" s="810"/>
      <c r="H350" s="810"/>
      <c r="I350" s="810"/>
      <c r="J350" s="810"/>
      <c r="K350" s="640">
        <f t="shared" ref="K350:S350" si="471">SUM(K351,K353:K355)</f>
        <v>0</v>
      </c>
      <c r="L350" s="640">
        <f t="shared" si="471"/>
        <v>0</v>
      </c>
      <c r="M350" s="640">
        <f t="shared" si="471"/>
        <v>0</v>
      </c>
      <c r="N350" s="640">
        <f t="shared" si="471"/>
        <v>0</v>
      </c>
      <c r="O350" s="640">
        <f t="shared" si="471"/>
        <v>0</v>
      </c>
      <c r="P350" s="640">
        <f t="shared" si="471"/>
        <v>0</v>
      </c>
      <c r="Q350" s="640">
        <f t="shared" si="471"/>
        <v>0</v>
      </c>
      <c r="R350" s="640">
        <f t="shared" si="471"/>
        <v>0</v>
      </c>
      <c r="S350" s="640">
        <f t="shared" si="471"/>
        <v>0</v>
      </c>
      <c r="T350" s="640">
        <f>SUM(T351,T353:T355)</f>
        <v>0</v>
      </c>
    </row>
    <row r="351" spans="1:20" x14ac:dyDescent="0.2">
      <c r="A351" s="827" t="s">
        <v>516</v>
      </c>
      <c r="B351" s="818"/>
      <c r="C351" s="818"/>
      <c r="D351" s="820"/>
      <c r="E351" s="810"/>
      <c r="F351" s="810"/>
      <c r="G351" s="810"/>
      <c r="H351" s="810"/>
      <c r="I351" s="810"/>
      <c r="J351" s="810"/>
      <c r="K351" s="820"/>
      <c r="L351" s="821"/>
      <c r="M351" s="820"/>
      <c r="N351" s="820"/>
      <c r="O351" s="820"/>
      <c r="P351" s="820"/>
      <c r="Q351" s="820"/>
      <c r="R351" s="820"/>
      <c r="S351" s="820"/>
      <c r="T351" s="640">
        <f>SUM(M351:S351)</f>
        <v>0</v>
      </c>
    </row>
    <row r="352" spans="1:20" x14ac:dyDescent="0.2">
      <c r="A352" s="827" t="s">
        <v>556</v>
      </c>
      <c r="B352" s="818"/>
      <c r="C352" s="818"/>
      <c r="D352" s="820"/>
      <c r="E352" s="810"/>
      <c r="F352" s="810"/>
      <c r="G352" s="810"/>
      <c r="H352" s="810"/>
      <c r="I352" s="810"/>
      <c r="J352" s="810"/>
      <c r="K352" s="821"/>
      <c r="L352" s="821"/>
      <c r="M352" s="821"/>
      <c r="N352" s="821"/>
      <c r="O352" s="821"/>
      <c r="P352" s="821"/>
      <c r="Q352" s="821"/>
      <c r="R352" s="821"/>
      <c r="S352" s="821"/>
      <c r="T352" s="822"/>
    </row>
    <row r="353" spans="1:20" x14ac:dyDescent="0.2">
      <c r="A353" s="827" t="s">
        <v>248</v>
      </c>
      <c r="B353" s="818"/>
      <c r="C353" s="818"/>
      <c r="D353" s="810"/>
      <c r="E353" s="810"/>
      <c r="F353" s="810"/>
      <c r="G353" s="810"/>
      <c r="H353" s="810"/>
      <c r="I353" s="810"/>
      <c r="J353" s="810"/>
      <c r="K353" s="821"/>
      <c r="L353" s="820"/>
      <c r="M353" s="821"/>
      <c r="N353" s="821"/>
      <c r="O353" s="821"/>
      <c r="P353" s="821"/>
      <c r="Q353" s="821"/>
      <c r="R353" s="821"/>
      <c r="S353" s="821"/>
      <c r="T353" s="822"/>
    </row>
    <row r="354" spans="1:20" x14ac:dyDescent="0.2">
      <c r="A354" s="827" t="s">
        <v>517</v>
      </c>
      <c r="B354" s="818"/>
      <c r="C354" s="818"/>
      <c r="D354" s="810"/>
      <c r="E354" s="810"/>
      <c r="F354" s="810"/>
      <c r="G354" s="810"/>
      <c r="H354" s="810"/>
      <c r="I354" s="810"/>
      <c r="J354" s="810"/>
      <c r="K354" s="821"/>
      <c r="L354" s="821"/>
      <c r="M354" s="821"/>
      <c r="N354" s="821"/>
      <c r="O354" s="821"/>
      <c r="P354" s="821"/>
      <c r="Q354" s="821"/>
      <c r="R354" s="821"/>
      <c r="S354" s="820"/>
      <c r="T354" s="640">
        <f t="shared" ref="T354" si="472">SUM(M354:S354)</f>
        <v>0</v>
      </c>
    </row>
    <row r="355" spans="1:20" x14ac:dyDescent="0.2">
      <c r="A355" s="824" t="s">
        <v>1473</v>
      </c>
      <c r="B355" s="818"/>
      <c r="C355" s="818"/>
      <c r="D355" s="640">
        <f>SUMIFS(D401:D4983,$B$401:$B$4983,"Amounts receivable under reverse repurchase agreements",$C$401:$C$4983, "RMB")</f>
        <v>0</v>
      </c>
      <c r="E355" s="810"/>
      <c r="F355" s="810"/>
      <c r="G355" s="810"/>
      <c r="H355" s="810"/>
      <c r="I355" s="810"/>
      <c r="J355" s="810"/>
      <c r="K355" s="640">
        <f t="shared" ref="K355:T355" si="473">SUMIFS(K401:K4983,$B$401:$B$4983,"Amounts receivable under reverse repurchase agreements",$C$401:$C$4983, "RMB")</f>
        <v>0</v>
      </c>
      <c r="L355" s="640">
        <f t="shared" si="473"/>
        <v>0</v>
      </c>
      <c r="M355" s="640">
        <f t="shared" si="473"/>
        <v>0</v>
      </c>
      <c r="N355" s="640">
        <f t="shared" si="473"/>
        <v>0</v>
      </c>
      <c r="O355" s="640">
        <f t="shared" si="473"/>
        <v>0</v>
      </c>
      <c r="P355" s="640">
        <f t="shared" si="473"/>
        <v>0</v>
      </c>
      <c r="Q355" s="640">
        <f t="shared" si="473"/>
        <v>0</v>
      </c>
      <c r="R355" s="640">
        <f t="shared" si="473"/>
        <v>0</v>
      </c>
      <c r="S355" s="640">
        <f t="shared" si="473"/>
        <v>0</v>
      </c>
      <c r="T355" s="640">
        <f t="shared" si="473"/>
        <v>0</v>
      </c>
    </row>
    <row r="356" spans="1:20" x14ac:dyDescent="0.2">
      <c r="A356" s="1354"/>
      <c r="B356" s="1355"/>
      <c r="C356" s="1355"/>
      <c r="D356" s="1355"/>
      <c r="E356" s="1355"/>
      <c r="F356" s="1355"/>
      <c r="G356" s="1355"/>
      <c r="H356" s="1355"/>
      <c r="I356" s="1355"/>
      <c r="J356" s="1355"/>
      <c r="K356" s="1355"/>
      <c r="L356" s="1355"/>
      <c r="M356" s="1355"/>
      <c r="N356" s="1355"/>
      <c r="O356" s="1355"/>
      <c r="P356" s="1355"/>
      <c r="Q356" s="1355"/>
      <c r="R356" s="1355"/>
      <c r="S356" s="1355"/>
      <c r="T356" s="1356"/>
    </row>
    <row r="357" spans="1:20" x14ac:dyDescent="0.2">
      <c r="A357" s="829" t="s">
        <v>107</v>
      </c>
      <c r="B357" s="818"/>
      <c r="C357" s="818"/>
      <c r="D357" s="640">
        <f>SUM(D358,D362)</f>
        <v>0</v>
      </c>
      <c r="E357" s="810"/>
      <c r="F357" s="810"/>
      <c r="G357" s="810"/>
      <c r="H357" s="810"/>
      <c r="I357" s="810"/>
      <c r="J357" s="810"/>
      <c r="K357" s="640">
        <f>SUM(K358,K362)</f>
        <v>0</v>
      </c>
      <c r="L357" s="640">
        <f>SUM(L360,L362)</f>
        <v>0</v>
      </c>
      <c r="M357" s="640">
        <f>SUM(M358,M362)</f>
        <v>0</v>
      </c>
      <c r="N357" s="640">
        <f t="shared" ref="N357:R357" si="474">SUM(N358,N362)</f>
        <v>0</v>
      </c>
      <c r="O357" s="640">
        <f t="shared" si="474"/>
        <v>0</v>
      </c>
      <c r="P357" s="640">
        <f t="shared" si="474"/>
        <v>0</v>
      </c>
      <c r="Q357" s="640">
        <f t="shared" si="474"/>
        <v>0</v>
      </c>
      <c r="R357" s="640">
        <f t="shared" si="474"/>
        <v>0</v>
      </c>
      <c r="S357" s="640">
        <f>SUM(S358,S362,S361)</f>
        <v>0</v>
      </c>
      <c r="T357" s="640">
        <f>SUM(T358,T361:T362)</f>
        <v>0</v>
      </c>
    </row>
    <row r="358" spans="1:20" x14ac:dyDescent="0.2">
      <c r="A358" s="819" t="s">
        <v>516</v>
      </c>
      <c r="B358" s="818"/>
      <c r="C358" s="818"/>
      <c r="D358" s="820"/>
      <c r="E358" s="810"/>
      <c r="F358" s="810"/>
      <c r="G358" s="810"/>
      <c r="H358" s="810"/>
      <c r="I358" s="810"/>
      <c r="J358" s="810"/>
      <c r="K358" s="820"/>
      <c r="L358" s="821"/>
      <c r="M358" s="820"/>
      <c r="N358" s="820"/>
      <c r="O358" s="820"/>
      <c r="P358" s="820"/>
      <c r="Q358" s="820"/>
      <c r="R358" s="820"/>
      <c r="S358" s="820"/>
      <c r="T358" s="640">
        <f>SUM(M358:S358)</f>
        <v>0</v>
      </c>
    </row>
    <row r="359" spans="1:20" x14ac:dyDescent="0.2">
      <c r="A359" s="827" t="s">
        <v>556</v>
      </c>
      <c r="B359" s="818"/>
      <c r="C359" s="818"/>
      <c r="D359" s="820"/>
      <c r="E359" s="810"/>
      <c r="F359" s="810"/>
      <c r="G359" s="810"/>
      <c r="H359" s="810"/>
      <c r="I359" s="810"/>
      <c r="J359" s="810"/>
      <c r="K359" s="821"/>
      <c r="L359" s="821"/>
      <c r="M359" s="821"/>
      <c r="N359" s="821"/>
      <c r="O359" s="821"/>
      <c r="P359" s="821"/>
      <c r="Q359" s="821"/>
      <c r="R359" s="821"/>
      <c r="S359" s="821"/>
      <c r="T359" s="822"/>
    </row>
    <row r="360" spans="1:20" x14ac:dyDescent="0.2">
      <c r="A360" s="819" t="s">
        <v>248</v>
      </c>
      <c r="B360" s="818"/>
      <c r="C360" s="818"/>
      <c r="D360" s="810"/>
      <c r="E360" s="810"/>
      <c r="F360" s="810"/>
      <c r="G360" s="810"/>
      <c r="H360" s="810"/>
      <c r="I360" s="810"/>
      <c r="J360" s="810"/>
      <c r="K360" s="821"/>
      <c r="L360" s="820"/>
      <c r="M360" s="821"/>
      <c r="N360" s="821"/>
      <c r="O360" s="821"/>
      <c r="P360" s="821"/>
      <c r="Q360" s="821"/>
      <c r="R360" s="821"/>
      <c r="S360" s="821"/>
      <c r="T360" s="822"/>
    </row>
    <row r="361" spans="1:20" x14ac:dyDescent="0.2">
      <c r="A361" s="819" t="s">
        <v>517</v>
      </c>
      <c r="B361" s="818"/>
      <c r="C361" s="818"/>
      <c r="D361" s="810"/>
      <c r="E361" s="810"/>
      <c r="F361" s="810"/>
      <c r="G361" s="810"/>
      <c r="H361" s="810"/>
      <c r="I361" s="810"/>
      <c r="J361" s="810"/>
      <c r="K361" s="821"/>
      <c r="L361" s="821"/>
      <c r="M361" s="821"/>
      <c r="N361" s="821"/>
      <c r="O361" s="821"/>
      <c r="P361" s="821"/>
      <c r="Q361" s="821"/>
      <c r="R361" s="821"/>
      <c r="S361" s="820"/>
      <c r="T361" s="640">
        <f t="shared" ref="T361" si="475">SUM(M361:S361)</f>
        <v>0</v>
      </c>
    </row>
    <row r="362" spans="1:20" x14ac:dyDescent="0.2">
      <c r="A362" s="825" t="s">
        <v>1476</v>
      </c>
      <c r="B362" s="818"/>
      <c r="C362" s="818"/>
      <c r="D362" s="640">
        <f>SUMIFS(D401:D4983,$B$401:$B$4983,"Positive fair values for financial derivatives",$C$401:$C$4983, "RMB")</f>
        <v>0</v>
      </c>
      <c r="E362" s="810"/>
      <c r="F362" s="810"/>
      <c r="G362" s="810"/>
      <c r="H362" s="810"/>
      <c r="I362" s="810"/>
      <c r="J362" s="810"/>
      <c r="K362" s="640">
        <f t="shared" ref="K362:T362" si="476">SUMIFS(K401:K4983,$B$401:$B$4983,"Positive fair values for financial derivatives",$C$401:$C$4983, "RMB")</f>
        <v>0</v>
      </c>
      <c r="L362" s="640">
        <f t="shared" si="476"/>
        <v>0</v>
      </c>
      <c r="M362" s="640">
        <f t="shared" si="476"/>
        <v>0</v>
      </c>
      <c r="N362" s="640">
        <f t="shared" si="476"/>
        <v>0</v>
      </c>
      <c r="O362" s="640">
        <f t="shared" si="476"/>
        <v>0</v>
      </c>
      <c r="P362" s="640">
        <f t="shared" si="476"/>
        <v>0</v>
      </c>
      <c r="Q362" s="640">
        <f t="shared" si="476"/>
        <v>0</v>
      </c>
      <c r="R362" s="640">
        <f t="shared" si="476"/>
        <v>0</v>
      </c>
      <c r="S362" s="640">
        <f t="shared" si="476"/>
        <v>0</v>
      </c>
      <c r="T362" s="640">
        <f t="shared" si="476"/>
        <v>0</v>
      </c>
    </row>
    <row r="363" spans="1:20" x14ac:dyDescent="0.2">
      <c r="A363" s="1354"/>
      <c r="B363" s="1355"/>
      <c r="C363" s="1355"/>
      <c r="D363" s="1355"/>
      <c r="E363" s="1355"/>
      <c r="F363" s="1355"/>
      <c r="G363" s="1355"/>
      <c r="H363" s="1355"/>
      <c r="I363" s="1355"/>
      <c r="J363" s="1355"/>
      <c r="K363" s="1355"/>
      <c r="L363" s="1355"/>
      <c r="M363" s="1355"/>
      <c r="N363" s="1355"/>
      <c r="O363" s="1355"/>
      <c r="P363" s="1355"/>
      <c r="Q363" s="1355"/>
      <c r="R363" s="1355"/>
      <c r="S363" s="1355"/>
      <c r="T363" s="1356"/>
    </row>
    <row r="364" spans="1:20" x14ac:dyDescent="0.2">
      <c r="A364" s="825" t="s">
        <v>111</v>
      </c>
      <c r="B364" s="818"/>
      <c r="C364" s="818"/>
      <c r="D364" s="640">
        <f>SUM(D365,D369)</f>
        <v>0</v>
      </c>
      <c r="E364" s="810"/>
      <c r="F364" s="810"/>
      <c r="G364" s="810"/>
      <c r="H364" s="810"/>
      <c r="I364" s="810"/>
      <c r="J364" s="810"/>
      <c r="K364" s="640">
        <f>SUM(K365,K369)</f>
        <v>0</v>
      </c>
      <c r="L364" s="640">
        <f>SUM(L367,L369)</f>
        <v>0</v>
      </c>
      <c r="M364" s="640">
        <f>SUM(M365,M369)</f>
        <v>0</v>
      </c>
      <c r="N364" s="640">
        <f t="shared" ref="N364:R364" si="477">SUM(N365,N369)</f>
        <v>0</v>
      </c>
      <c r="O364" s="640">
        <f t="shared" si="477"/>
        <v>0</v>
      </c>
      <c r="P364" s="640">
        <f t="shared" si="477"/>
        <v>0</v>
      </c>
      <c r="Q364" s="640">
        <f t="shared" si="477"/>
        <v>0</v>
      </c>
      <c r="R364" s="640">
        <f t="shared" si="477"/>
        <v>0</v>
      </c>
      <c r="S364" s="640">
        <f>SUM(S365,S369,S368)</f>
        <v>0</v>
      </c>
      <c r="T364" s="640">
        <f>SUM(T365,T368:T369)</f>
        <v>0</v>
      </c>
    </row>
    <row r="365" spans="1:20" x14ac:dyDescent="0.2">
      <c r="A365" s="819" t="s">
        <v>516</v>
      </c>
      <c r="B365" s="818"/>
      <c r="C365" s="818"/>
      <c r="D365" s="820"/>
      <c r="E365" s="810"/>
      <c r="F365" s="810"/>
      <c r="G365" s="810"/>
      <c r="H365" s="810"/>
      <c r="I365" s="810"/>
      <c r="J365" s="810"/>
      <c r="K365" s="820"/>
      <c r="L365" s="821"/>
      <c r="M365" s="820"/>
      <c r="N365" s="820"/>
      <c r="O365" s="820"/>
      <c r="P365" s="820"/>
      <c r="Q365" s="820"/>
      <c r="R365" s="820"/>
      <c r="S365" s="820"/>
      <c r="T365" s="640">
        <f>SUM(M365:S365)</f>
        <v>0</v>
      </c>
    </row>
    <row r="366" spans="1:20" x14ac:dyDescent="0.2">
      <c r="A366" s="827" t="s">
        <v>556</v>
      </c>
      <c r="B366" s="818"/>
      <c r="C366" s="818"/>
      <c r="D366" s="820"/>
      <c r="E366" s="810"/>
      <c r="F366" s="810"/>
      <c r="G366" s="810"/>
      <c r="H366" s="810"/>
      <c r="I366" s="810"/>
      <c r="J366" s="810"/>
      <c r="K366" s="821"/>
      <c r="L366" s="821"/>
      <c r="M366" s="821"/>
      <c r="N366" s="821"/>
      <c r="O366" s="821"/>
      <c r="P366" s="821"/>
      <c r="Q366" s="821"/>
      <c r="R366" s="821"/>
      <c r="S366" s="821"/>
      <c r="T366" s="822"/>
    </row>
    <row r="367" spans="1:20" x14ac:dyDescent="0.2">
      <c r="A367" s="819" t="s">
        <v>248</v>
      </c>
      <c r="B367" s="818"/>
      <c r="C367" s="818"/>
      <c r="D367" s="810"/>
      <c r="E367" s="810"/>
      <c r="F367" s="810"/>
      <c r="G367" s="810"/>
      <c r="H367" s="810"/>
      <c r="I367" s="810"/>
      <c r="J367" s="810"/>
      <c r="K367" s="821"/>
      <c r="L367" s="820"/>
      <c r="M367" s="821"/>
      <c r="N367" s="821"/>
      <c r="O367" s="821"/>
      <c r="P367" s="821"/>
      <c r="Q367" s="821"/>
      <c r="R367" s="821"/>
      <c r="S367" s="821"/>
      <c r="T367" s="822"/>
    </row>
    <row r="368" spans="1:20" x14ac:dyDescent="0.2">
      <c r="A368" s="819" t="s">
        <v>517</v>
      </c>
      <c r="B368" s="818"/>
      <c r="C368" s="818"/>
      <c r="D368" s="810"/>
      <c r="E368" s="810"/>
      <c r="F368" s="810"/>
      <c r="G368" s="810"/>
      <c r="H368" s="810"/>
      <c r="I368" s="810"/>
      <c r="J368" s="810"/>
      <c r="K368" s="821"/>
      <c r="L368" s="821"/>
      <c r="M368" s="821"/>
      <c r="N368" s="821"/>
      <c r="O368" s="821"/>
      <c r="P368" s="821"/>
      <c r="Q368" s="821"/>
      <c r="R368" s="821"/>
      <c r="S368" s="820"/>
      <c r="T368" s="640">
        <f t="shared" ref="T368" si="478">SUM(M368:S368)</f>
        <v>0</v>
      </c>
    </row>
    <row r="369" spans="1:20" x14ac:dyDescent="0.2">
      <c r="A369" s="825" t="s">
        <v>1476</v>
      </c>
      <c r="B369" s="818"/>
      <c r="C369" s="818"/>
      <c r="D369" s="640">
        <f>SUMIFS(D401:D4983,$B$401:$B$4983,"Loans and advances",$C$401:$C$4983, "RMB")</f>
        <v>0</v>
      </c>
      <c r="E369" s="810"/>
      <c r="F369" s="810"/>
      <c r="G369" s="810"/>
      <c r="H369" s="810"/>
      <c r="I369" s="810"/>
      <c r="J369" s="810"/>
      <c r="K369" s="640">
        <f t="shared" ref="K369:T369" si="479">SUMIFS(K401:K4983,$B$401:$B$4983,"Loans and advances",$C$401:$C$4983, "RMB")</f>
        <v>0</v>
      </c>
      <c r="L369" s="640">
        <f t="shared" si="479"/>
        <v>0</v>
      </c>
      <c r="M369" s="640">
        <f t="shared" si="479"/>
        <v>0</v>
      </c>
      <c r="N369" s="640">
        <f t="shared" si="479"/>
        <v>0</v>
      </c>
      <c r="O369" s="640">
        <f t="shared" si="479"/>
        <v>0</v>
      </c>
      <c r="P369" s="640">
        <f t="shared" si="479"/>
        <v>0</v>
      </c>
      <c r="Q369" s="640">
        <f t="shared" si="479"/>
        <v>0</v>
      </c>
      <c r="R369" s="640">
        <f t="shared" si="479"/>
        <v>0</v>
      </c>
      <c r="S369" s="640">
        <f t="shared" si="479"/>
        <v>0</v>
      </c>
      <c r="T369" s="640">
        <f t="shared" si="479"/>
        <v>0</v>
      </c>
    </row>
    <row r="370" spans="1:20" x14ac:dyDescent="0.2">
      <c r="A370" s="1354"/>
      <c r="B370" s="1355"/>
      <c r="C370" s="1355"/>
      <c r="D370" s="1355"/>
      <c r="E370" s="1355"/>
      <c r="F370" s="1355"/>
      <c r="G370" s="1355"/>
      <c r="H370" s="1355"/>
      <c r="I370" s="1355"/>
      <c r="J370" s="1355"/>
      <c r="K370" s="1355"/>
      <c r="L370" s="1355"/>
      <c r="M370" s="1355"/>
      <c r="N370" s="1355"/>
      <c r="O370" s="1355"/>
      <c r="P370" s="1355"/>
      <c r="Q370" s="1355"/>
      <c r="R370" s="1355"/>
      <c r="S370" s="1355"/>
      <c r="T370" s="1356"/>
    </row>
    <row r="371" spans="1:20" x14ac:dyDescent="0.2">
      <c r="A371" s="825" t="s">
        <v>112</v>
      </c>
      <c r="B371" s="818"/>
      <c r="C371" s="818"/>
      <c r="D371" s="640">
        <f>SUM(D372,D376)</f>
        <v>0</v>
      </c>
      <c r="E371" s="810"/>
      <c r="F371" s="810"/>
      <c r="G371" s="810"/>
      <c r="H371" s="810"/>
      <c r="I371" s="810"/>
      <c r="J371" s="810"/>
      <c r="K371" s="640">
        <f>SUM(K372,K376)</f>
        <v>0</v>
      </c>
      <c r="L371" s="640">
        <f>SUM(L376,L374)</f>
        <v>0</v>
      </c>
      <c r="M371" s="640">
        <f>SUM(M376,M372)</f>
        <v>0</v>
      </c>
      <c r="N371" s="640">
        <f t="shared" ref="N371:R371" si="480">SUM(N376,N372)</f>
        <v>0</v>
      </c>
      <c r="O371" s="640">
        <f t="shared" si="480"/>
        <v>0</v>
      </c>
      <c r="P371" s="640">
        <f t="shared" si="480"/>
        <v>0</v>
      </c>
      <c r="Q371" s="640">
        <f t="shared" si="480"/>
        <v>0</v>
      </c>
      <c r="R371" s="640">
        <f t="shared" si="480"/>
        <v>0</v>
      </c>
      <c r="S371" s="640">
        <f>SUM(S376,S372,S375)</f>
        <v>0</v>
      </c>
      <c r="T371" s="640">
        <f>SUM(T372,T375:T376)</f>
        <v>0</v>
      </c>
    </row>
    <row r="372" spans="1:20" x14ac:dyDescent="0.2">
      <c r="A372" s="819" t="s">
        <v>516</v>
      </c>
      <c r="B372" s="818"/>
      <c r="C372" s="818"/>
      <c r="D372" s="820"/>
      <c r="E372" s="810"/>
      <c r="F372" s="810"/>
      <c r="G372" s="810"/>
      <c r="H372" s="810"/>
      <c r="I372" s="810"/>
      <c r="J372" s="810"/>
      <c r="K372" s="820"/>
      <c r="L372" s="821"/>
      <c r="M372" s="820"/>
      <c r="N372" s="820"/>
      <c r="O372" s="820"/>
      <c r="P372" s="820"/>
      <c r="Q372" s="820"/>
      <c r="R372" s="820"/>
      <c r="S372" s="820"/>
      <c r="T372" s="640">
        <f>SUM(M372:S372)</f>
        <v>0</v>
      </c>
    </row>
    <row r="373" spans="1:20" x14ac:dyDescent="0.2">
      <c r="A373" s="827" t="s">
        <v>556</v>
      </c>
      <c r="B373" s="818"/>
      <c r="C373" s="818"/>
      <c r="D373" s="820"/>
      <c r="E373" s="810"/>
      <c r="F373" s="810"/>
      <c r="G373" s="810"/>
      <c r="H373" s="810"/>
      <c r="I373" s="810"/>
      <c r="J373" s="810"/>
      <c r="K373" s="821"/>
      <c r="L373" s="821"/>
      <c r="M373" s="821"/>
      <c r="N373" s="821"/>
      <c r="O373" s="821"/>
      <c r="P373" s="821"/>
      <c r="Q373" s="821"/>
      <c r="R373" s="821"/>
      <c r="S373" s="821"/>
      <c r="T373" s="822"/>
    </row>
    <row r="374" spans="1:20" x14ac:dyDescent="0.2">
      <c r="A374" s="819" t="s">
        <v>248</v>
      </c>
      <c r="B374" s="818"/>
      <c r="C374" s="818"/>
      <c r="D374" s="810"/>
      <c r="E374" s="810"/>
      <c r="F374" s="810"/>
      <c r="G374" s="810"/>
      <c r="H374" s="810"/>
      <c r="I374" s="810"/>
      <c r="J374" s="810"/>
      <c r="K374" s="821"/>
      <c r="L374" s="820"/>
      <c r="M374" s="821"/>
      <c r="N374" s="821"/>
      <c r="O374" s="821"/>
      <c r="P374" s="821"/>
      <c r="Q374" s="821"/>
      <c r="R374" s="821"/>
      <c r="S374" s="821"/>
      <c r="T374" s="822"/>
    </row>
    <row r="375" spans="1:20" x14ac:dyDescent="0.2">
      <c r="A375" s="819" t="s">
        <v>517</v>
      </c>
      <c r="B375" s="818"/>
      <c r="C375" s="818"/>
      <c r="D375" s="810"/>
      <c r="E375" s="810"/>
      <c r="F375" s="810"/>
      <c r="G375" s="810"/>
      <c r="H375" s="810"/>
      <c r="I375" s="810"/>
      <c r="J375" s="810"/>
      <c r="K375" s="821"/>
      <c r="L375" s="821"/>
      <c r="M375" s="821"/>
      <c r="N375" s="821"/>
      <c r="O375" s="821"/>
      <c r="P375" s="821"/>
      <c r="Q375" s="821"/>
      <c r="R375" s="821"/>
      <c r="S375" s="820"/>
      <c r="T375" s="640">
        <f t="shared" ref="T375" si="481">SUM(M375:S375)</f>
        <v>0</v>
      </c>
    </row>
    <row r="376" spans="1:20" x14ac:dyDescent="0.2">
      <c r="A376" s="825" t="s">
        <v>1476</v>
      </c>
      <c r="B376" s="818"/>
      <c r="C376" s="818"/>
      <c r="D376" s="640">
        <f>SUMIFS(D401:D4983,$B$401:$B$4983,"Bills discounted or purchased",$C$401:$C$4983, "RMB")</f>
        <v>0</v>
      </c>
      <c r="E376" s="810"/>
      <c r="F376" s="810"/>
      <c r="G376" s="810"/>
      <c r="H376" s="810"/>
      <c r="I376" s="810"/>
      <c r="J376" s="810"/>
      <c r="K376" s="640">
        <f t="shared" ref="K376:T376" si="482">SUMIFS(K401:K4983,$B$401:$B$4983,"Bills discounted or purchased",$C$401:$C$4983, "RMB")</f>
        <v>0</v>
      </c>
      <c r="L376" s="640">
        <f t="shared" si="482"/>
        <v>0</v>
      </c>
      <c r="M376" s="640">
        <f t="shared" si="482"/>
        <v>0</v>
      </c>
      <c r="N376" s="640">
        <f t="shared" si="482"/>
        <v>0</v>
      </c>
      <c r="O376" s="640">
        <f t="shared" si="482"/>
        <v>0</v>
      </c>
      <c r="P376" s="640">
        <f t="shared" si="482"/>
        <v>0</v>
      </c>
      <c r="Q376" s="640">
        <f t="shared" si="482"/>
        <v>0</v>
      </c>
      <c r="R376" s="640">
        <f t="shared" si="482"/>
        <v>0</v>
      </c>
      <c r="S376" s="640">
        <f t="shared" si="482"/>
        <v>0</v>
      </c>
      <c r="T376" s="640">
        <f t="shared" si="482"/>
        <v>0</v>
      </c>
    </row>
    <row r="377" spans="1:20" x14ac:dyDescent="0.2">
      <c r="A377" s="1354"/>
      <c r="B377" s="1355"/>
      <c r="C377" s="1355"/>
      <c r="D377" s="1355"/>
      <c r="E377" s="1355"/>
      <c r="F377" s="1355"/>
      <c r="G377" s="1355"/>
      <c r="H377" s="1355"/>
      <c r="I377" s="1355"/>
      <c r="J377" s="1355"/>
      <c r="K377" s="1355"/>
      <c r="L377" s="1355"/>
      <c r="M377" s="1355"/>
      <c r="N377" s="1355"/>
      <c r="O377" s="1355"/>
      <c r="P377" s="1355"/>
      <c r="Q377" s="1355"/>
      <c r="R377" s="1355"/>
      <c r="S377" s="1355"/>
      <c r="T377" s="1356"/>
    </row>
    <row r="378" spans="1:20" x14ac:dyDescent="0.2">
      <c r="A378" s="825" t="s">
        <v>168</v>
      </c>
      <c r="B378" s="818"/>
      <c r="C378" s="818"/>
      <c r="D378" s="640">
        <f>SUM(D379,D383)</f>
        <v>0</v>
      </c>
      <c r="E378" s="810"/>
      <c r="F378" s="810"/>
      <c r="G378" s="810"/>
      <c r="H378" s="810"/>
      <c r="I378" s="810"/>
      <c r="J378" s="810"/>
      <c r="K378" s="640">
        <f>SUM(K379,K383)</f>
        <v>0</v>
      </c>
      <c r="L378" s="640">
        <f>SUM(L381,L383)</f>
        <v>0</v>
      </c>
      <c r="M378" s="640">
        <f t="shared" ref="M378:Q378" si="483">SUM(M379,M383)</f>
        <v>0</v>
      </c>
      <c r="N378" s="640">
        <f t="shared" si="483"/>
        <v>0</v>
      </c>
      <c r="O378" s="640">
        <f t="shared" si="483"/>
        <v>0</v>
      </c>
      <c r="P378" s="640">
        <f t="shared" si="483"/>
        <v>0</v>
      </c>
      <c r="Q378" s="640">
        <f t="shared" si="483"/>
        <v>0</v>
      </c>
      <c r="R378" s="640">
        <f>SUM(R379,R383)</f>
        <v>0</v>
      </c>
      <c r="S378" s="640">
        <f>SUM(S379,S382)</f>
        <v>0</v>
      </c>
      <c r="T378" s="640">
        <f>SUM(T379,T382:T383)</f>
        <v>0</v>
      </c>
    </row>
    <row r="379" spans="1:20" x14ac:dyDescent="0.2">
      <c r="A379" s="819" t="s">
        <v>516</v>
      </c>
      <c r="B379" s="818"/>
      <c r="C379" s="818"/>
      <c r="D379" s="820"/>
      <c r="E379" s="810"/>
      <c r="F379" s="810"/>
      <c r="G379" s="810"/>
      <c r="H379" s="810"/>
      <c r="I379" s="810"/>
      <c r="J379" s="810"/>
      <c r="K379" s="820"/>
      <c r="L379" s="821"/>
      <c r="M379" s="820"/>
      <c r="N379" s="820"/>
      <c r="O379" s="820"/>
      <c r="P379" s="820"/>
      <c r="Q379" s="820"/>
      <c r="R379" s="820"/>
      <c r="S379" s="820"/>
      <c r="T379" s="640">
        <f>SUM(M379:S379)</f>
        <v>0</v>
      </c>
    </row>
    <row r="380" spans="1:20" x14ac:dyDescent="0.2">
      <c r="A380" s="827" t="s">
        <v>556</v>
      </c>
      <c r="B380" s="818"/>
      <c r="C380" s="818"/>
      <c r="D380" s="820"/>
      <c r="E380" s="810"/>
      <c r="F380" s="810"/>
      <c r="G380" s="810"/>
      <c r="H380" s="810"/>
      <c r="I380" s="810"/>
      <c r="J380" s="810"/>
      <c r="K380" s="821"/>
      <c r="L380" s="821"/>
      <c r="M380" s="821"/>
      <c r="N380" s="821"/>
      <c r="O380" s="821"/>
      <c r="P380" s="821"/>
      <c r="Q380" s="821"/>
      <c r="R380" s="821"/>
      <c r="S380" s="821"/>
      <c r="T380" s="822"/>
    </row>
    <row r="381" spans="1:20" x14ac:dyDescent="0.2">
      <c r="A381" s="819" t="s">
        <v>248</v>
      </c>
      <c r="B381" s="818"/>
      <c r="C381" s="818"/>
      <c r="D381" s="810"/>
      <c r="E381" s="810"/>
      <c r="F381" s="810"/>
      <c r="G381" s="810"/>
      <c r="H381" s="810"/>
      <c r="I381" s="810"/>
      <c r="J381" s="810"/>
      <c r="K381" s="821"/>
      <c r="L381" s="820"/>
      <c r="M381" s="821"/>
      <c r="N381" s="821"/>
      <c r="O381" s="821"/>
      <c r="P381" s="821"/>
      <c r="Q381" s="821"/>
      <c r="R381" s="821"/>
      <c r="S381" s="821"/>
      <c r="T381" s="822"/>
    </row>
    <row r="382" spans="1:20" x14ac:dyDescent="0.2">
      <c r="A382" s="819" t="s">
        <v>517</v>
      </c>
      <c r="B382" s="818"/>
      <c r="C382" s="818"/>
      <c r="D382" s="810"/>
      <c r="E382" s="810"/>
      <c r="F382" s="810"/>
      <c r="G382" s="810"/>
      <c r="H382" s="810"/>
      <c r="I382" s="810"/>
      <c r="J382" s="810"/>
      <c r="K382" s="821"/>
      <c r="L382" s="821"/>
      <c r="M382" s="821"/>
      <c r="N382" s="821"/>
      <c r="O382" s="821"/>
      <c r="P382" s="821"/>
      <c r="Q382" s="821"/>
      <c r="R382" s="821"/>
      <c r="S382" s="820"/>
      <c r="T382" s="830"/>
    </row>
    <row r="383" spans="1:20" x14ac:dyDescent="0.2">
      <c r="A383" s="825" t="s">
        <v>1476</v>
      </c>
      <c r="B383" s="818"/>
      <c r="C383" s="818"/>
      <c r="D383" s="640">
        <f>SUMIFS(D401:D4983,$B$401:$B$4983,"Debt Securities",$C$401:$C$4983, "RMB")</f>
        <v>0</v>
      </c>
      <c r="E383" s="810"/>
      <c r="F383" s="810"/>
      <c r="G383" s="810"/>
      <c r="H383" s="810"/>
      <c r="I383" s="810"/>
      <c r="J383" s="810"/>
      <c r="K383" s="640">
        <f t="shared" ref="K383:T383" si="484">SUMIFS(K401:K4983,$B$401:$B$4983,"Debt Securities",$C$401:$C$4983, "RMB")</f>
        <v>0</v>
      </c>
      <c r="L383" s="640">
        <f t="shared" si="484"/>
        <v>0</v>
      </c>
      <c r="M383" s="640">
        <f t="shared" si="484"/>
        <v>0</v>
      </c>
      <c r="N383" s="640">
        <f t="shared" si="484"/>
        <v>0</v>
      </c>
      <c r="O383" s="640">
        <f t="shared" si="484"/>
        <v>0</v>
      </c>
      <c r="P383" s="640">
        <f t="shared" si="484"/>
        <v>0</v>
      </c>
      <c r="Q383" s="640">
        <f t="shared" si="484"/>
        <v>0</v>
      </c>
      <c r="R383" s="640">
        <f t="shared" si="484"/>
        <v>0</v>
      </c>
      <c r="S383" s="640">
        <f t="shared" si="484"/>
        <v>0</v>
      </c>
      <c r="T383" s="640">
        <f t="shared" si="484"/>
        <v>0</v>
      </c>
    </row>
    <row r="384" spans="1:20" x14ac:dyDescent="0.2">
      <c r="A384" s="1354"/>
      <c r="B384" s="1355"/>
      <c r="C384" s="1355"/>
      <c r="D384" s="1355"/>
      <c r="E384" s="1355"/>
      <c r="F384" s="1355"/>
      <c r="G384" s="1355"/>
      <c r="H384" s="1355"/>
      <c r="I384" s="1355"/>
      <c r="J384" s="1355"/>
      <c r="K384" s="1355"/>
      <c r="L384" s="1355"/>
      <c r="M384" s="1355"/>
      <c r="N384" s="1355"/>
      <c r="O384" s="1355"/>
      <c r="P384" s="1355"/>
      <c r="Q384" s="1355"/>
      <c r="R384" s="1355"/>
      <c r="S384" s="1355"/>
      <c r="T384" s="1356"/>
    </row>
    <row r="385" spans="1:20" x14ac:dyDescent="0.2">
      <c r="A385" s="825" t="s">
        <v>238</v>
      </c>
      <c r="B385" s="818"/>
      <c r="C385" s="818"/>
      <c r="D385" s="640">
        <f>SUM(D386,D390)</f>
        <v>0</v>
      </c>
      <c r="E385" s="810"/>
      <c r="F385" s="810"/>
      <c r="G385" s="810"/>
      <c r="H385" s="810"/>
      <c r="I385" s="810"/>
      <c r="J385" s="810"/>
      <c r="K385" s="640">
        <f>SUM(K386,K390)</f>
        <v>0</v>
      </c>
      <c r="L385" s="640">
        <f>SUM(L388,L390)</f>
        <v>0</v>
      </c>
      <c r="M385" s="640">
        <f>SUM(M386,M390)</f>
        <v>0</v>
      </c>
      <c r="N385" s="640">
        <f t="shared" ref="N385:S385" si="485">SUM(N386,N390)</f>
        <v>0</v>
      </c>
      <c r="O385" s="640">
        <f t="shared" si="485"/>
        <v>0</v>
      </c>
      <c r="P385" s="640">
        <f t="shared" si="485"/>
        <v>0</v>
      </c>
      <c r="Q385" s="640">
        <f t="shared" si="485"/>
        <v>0</v>
      </c>
      <c r="R385" s="640">
        <f t="shared" si="485"/>
        <v>0</v>
      </c>
      <c r="S385" s="640">
        <f t="shared" si="485"/>
        <v>0</v>
      </c>
      <c r="T385" s="640">
        <f>SUM(T386,T389:T390)</f>
        <v>0</v>
      </c>
    </row>
    <row r="386" spans="1:20" x14ac:dyDescent="0.2">
      <c r="A386" s="819" t="s">
        <v>516</v>
      </c>
      <c r="B386" s="818"/>
      <c r="C386" s="818"/>
      <c r="D386" s="820"/>
      <c r="E386" s="810"/>
      <c r="F386" s="810"/>
      <c r="G386" s="810"/>
      <c r="H386" s="810"/>
      <c r="I386" s="810"/>
      <c r="J386" s="810"/>
      <c r="K386" s="820"/>
      <c r="L386" s="821"/>
      <c r="M386" s="820"/>
      <c r="N386" s="820"/>
      <c r="O386" s="820"/>
      <c r="P386" s="820"/>
      <c r="Q386" s="820"/>
      <c r="R386" s="820"/>
      <c r="S386" s="820"/>
      <c r="T386" s="640">
        <f>SUM(M386:S386)</f>
        <v>0</v>
      </c>
    </row>
    <row r="387" spans="1:20" x14ac:dyDescent="0.2">
      <c r="A387" s="827" t="s">
        <v>556</v>
      </c>
      <c r="B387" s="818"/>
      <c r="C387" s="818"/>
      <c r="D387" s="820"/>
      <c r="E387" s="810"/>
      <c r="F387" s="810"/>
      <c r="G387" s="810"/>
      <c r="H387" s="810"/>
      <c r="I387" s="810"/>
      <c r="J387" s="810"/>
      <c r="K387" s="821"/>
      <c r="L387" s="821"/>
      <c r="M387" s="821"/>
      <c r="N387" s="821"/>
      <c r="O387" s="821"/>
      <c r="P387" s="821"/>
      <c r="Q387" s="821"/>
      <c r="R387" s="821"/>
      <c r="S387" s="821"/>
      <c r="T387" s="822"/>
    </row>
    <row r="388" spans="1:20" x14ac:dyDescent="0.2">
      <c r="A388" s="819" t="s">
        <v>248</v>
      </c>
      <c r="B388" s="818"/>
      <c r="C388" s="818"/>
      <c r="D388" s="810"/>
      <c r="E388" s="810"/>
      <c r="F388" s="810"/>
      <c r="G388" s="810"/>
      <c r="H388" s="810"/>
      <c r="I388" s="810"/>
      <c r="J388" s="810"/>
      <c r="K388" s="821"/>
      <c r="L388" s="820"/>
      <c r="M388" s="821"/>
      <c r="N388" s="821"/>
      <c r="O388" s="821"/>
      <c r="P388" s="821"/>
      <c r="Q388" s="821"/>
      <c r="R388" s="821"/>
      <c r="S388" s="821"/>
      <c r="T388" s="822"/>
    </row>
    <row r="389" spans="1:20" x14ac:dyDescent="0.2">
      <c r="A389" s="819" t="s">
        <v>517</v>
      </c>
      <c r="B389" s="818"/>
      <c r="C389" s="818"/>
      <c r="D389" s="810"/>
      <c r="E389" s="810"/>
      <c r="F389" s="810"/>
      <c r="G389" s="810"/>
      <c r="H389" s="810"/>
      <c r="I389" s="810"/>
      <c r="J389" s="810"/>
      <c r="K389" s="821"/>
      <c r="L389" s="821"/>
      <c r="M389" s="821"/>
      <c r="N389" s="821"/>
      <c r="O389" s="821"/>
      <c r="P389" s="821"/>
      <c r="Q389" s="821"/>
      <c r="R389" s="821"/>
      <c r="S389" s="820"/>
      <c r="T389" s="640">
        <f t="shared" ref="T389" si="486">SUM(M389:S389)</f>
        <v>0</v>
      </c>
    </row>
    <row r="390" spans="1:20" x14ac:dyDescent="0.2">
      <c r="A390" s="825" t="s">
        <v>1476</v>
      </c>
      <c r="B390" s="818"/>
      <c r="C390" s="818"/>
      <c r="D390" s="640">
        <f>SUMIFS(D401:D4983,$B$401:$B$4983,"Negotiable Certificates of Deposits ",$C$401:$C$4983, "RMB")</f>
        <v>0</v>
      </c>
      <c r="E390" s="810"/>
      <c r="F390" s="810"/>
      <c r="G390" s="810"/>
      <c r="H390" s="810"/>
      <c r="I390" s="810"/>
      <c r="J390" s="810"/>
      <c r="K390" s="640">
        <f t="shared" ref="K390:T390" si="487">SUMIFS(K401:K4983,$B$401:$B$4983,"Negotiable Certificates of Deposits ",$C$401:$C$4983, "RMB")</f>
        <v>0</v>
      </c>
      <c r="L390" s="640">
        <f t="shared" si="487"/>
        <v>0</v>
      </c>
      <c r="M390" s="640">
        <f t="shared" si="487"/>
        <v>0</v>
      </c>
      <c r="N390" s="640">
        <f t="shared" si="487"/>
        <v>0</v>
      </c>
      <c r="O390" s="640">
        <f t="shared" si="487"/>
        <v>0</v>
      </c>
      <c r="P390" s="640">
        <f t="shared" si="487"/>
        <v>0</v>
      </c>
      <c r="Q390" s="640">
        <f t="shared" si="487"/>
        <v>0</v>
      </c>
      <c r="R390" s="640">
        <f t="shared" si="487"/>
        <v>0</v>
      </c>
      <c r="S390" s="640">
        <f t="shared" si="487"/>
        <v>0</v>
      </c>
      <c r="T390" s="640">
        <f t="shared" si="487"/>
        <v>0</v>
      </c>
    </row>
    <row r="391" spans="1:20" x14ac:dyDescent="0.2">
      <c r="A391" s="1354"/>
      <c r="B391" s="1355"/>
      <c r="C391" s="1355"/>
      <c r="D391" s="1355"/>
      <c r="E391" s="1355"/>
      <c r="F391" s="1355"/>
      <c r="G391" s="1355"/>
      <c r="H391" s="1355"/>
      <c r="I391" s="1355"/>
      <c r="J391" s="1355"/>
      <c r="K391" s="1355"/>
      <c r="L391" s="1355"/>
      <c r="M391" s="1355"/>
      <c r="N391" s="1355"/>
      <c r="O391" s="1355"/>
      <c r="P391" s="1355"/>
      <c r="Q391" s="1355"/>
      <c r="R391" s="1355"/>
      <c r="S391" s="1355"/>
      <c r="T391" s="1356"/>
    </row>
    <row r="392" spans="1:20" x14ac:dyDescent="0.2">
      <c r="A392" s="825" t="s">
        <v>169</v>
      </c>
      <c r="B392" s="818"/>
      <c r="C392" s="818"/>
      <c r="D392" s="640">
        <f>SUM(D393,D397)</f>
        <v>0</v>
      </c>
      <c r="E392" s="810"/>
      <c r="F392" s="810"/>
      <c r="G392" s="810"/>
      <c r="H392" s="810"/>
      <c r="I392" s="810"/>
      <c r="J392" s="810"/>
      <c r="K392" s="640">
        <f>SUM(K393,K397)</f>
        <v>0</v>
      </c>
      <c r="L392" s="640">
        <f>SUM(L395,L397)</f>
        <v>0</v>
      </c>
      <c r="M392" s="640">
        <f t="shared" ref="M392:R392" si="488">SUM(M393,M397)</f>
        <v>0</v>
      </c>
      <c r="N392" s="640">
        <f t="shared" si="488"/>
        <v>0</v>
      </c>
      <c r="O392" s="640">
        <f>SUM(O393,O397)</f>
        <v>0</v>
      </c>
      <c r="P392" s="640">
        <f t="shared" si="488"/>
        <v>0</v>
      </c>
      <c r="Q392" s="640">
        <f t="shared" si="488"/>
        <v>0</v>
      </c>
      <c r="R392" s="640">
        <f t="shared" si="488"/>
        <v>0</v>
      </c>
      <c r="S392" s="640">
        <f>SUM(S393,S396:S397)</f>
        <v>0</v>
      </c>
      <c r="T392" s="640">
        <f>SUM(T393,T396:T397)</f>
        <v>0</v>
      </c>
    </row>
    <row r="393" spans="1:20" x14ac:dyDescent="0.2">
      <c r="A393" s="819" t="s">
        <v>516</v>
      </c>
      <c r="B393" s="818"/>
      <c r="C393" s="818"/>
      <c r="D393" s="820"/>
      <c r="E393" s="810"/>
      <c r="F393" s="810"/>
      <c r="G393" s="810"/>
      <c r="H393" s="810"/>
      <c r="I393" s="810"/>
      <c r="J393" s="810"/>
      <c r="K393" s="820"/>
      <c r="L393" s="821"/>
      <c r="M393" s="821"/>
      <c r="N393" s="821"/>
      <c r="O393" s="820"/>
      <c r="P393" s="821"/>
      <c r="Q393" s="821"/>
      <c r="R393" s="821"/>
      <c r="S393" s="820"/>
      <c r="T393" s="640">
        <f>SUM(M393:S393)</f>
        <v>0</v>
      </c>
    </row>
    <row r="394" spans="1:20" x14ac:dyDescent="0.2">
      <c r="A394" s="827" t="s">
        <v>556</v>
      </c>
      <c r="B394" s="818"/>
      <c r="C394" s="818"/>
      <c r="D394" s="820"/>
      <c r="E394" s="810"/>
      <c r="F394" s="810"/>
      <c r="G394" s="810"/>
      <c r="H394" s="810"/>
      <c r="I394" s="810"/>
      <c r="J394" s="810"/>
      <c r="K394" s="821"/>
      <c r="L394" s="821"/>
      <c r="M394" s="821"/>
      <c r="N394" s="821"/>
      <c r="O394" s="821"/>
      <c r="P394" s="821"/>
      <c r="Q394" s="821"/>
      <c r="R394" s="821"/>
      <c r="S394" s="821"/>
      <c r="T394" s="822"/>
    </row>
    <row r="395" spans="1:20" x14ac:dyDescent="0.2">
      <c r="A395" s="819" t="s">
        <v>248</v>
      </c>
      <c r="B395" s="818"/>
      <c r="C395" s="818"/>
      <c r="D395" s="810"/>
      <c r="E395" s="810"/>
      <c r="F395" s="810"/>
      <c r="G395" s="810"/>
      <c r="H395" s="810"/>
      <c r="I395" s="810"/>
      <c r="J395" s="810"/>
      <c r="K395" s="821"/>
      <c r="L395" s="820"/>
      <c r="M395" s="821"/>
      <c r="N395" s="821"/>
      <c r="O395" s="821"/>
      <c r="P395" s="821"/>
      <c r="Q395" s="821"/>
      <c r="R395" s="821"/>
      <c r="S395" s="821"/>
      <c r="T395" s="822"/>
    </row>
    <row r="396" spans="1:20" x14ac:dyDescent="0.2">
      <c r="A396" s="819" t="s">
        <v>517</v>
      </c>
      <c r="B396" s="818"/>
      <c r="C396" s="818"/>
      <c r="D396" s="810"/>
      <c r="E396" s="810"/>
      <c r="F396" s="810"/>
      <c r="G396" s="810"/>
      <c r="H396" s="810"/>
      <c r="I396" s="810"/>
      <c r="J396" s="810"/>
      <c r="K396" s="821"/>
      <c r="L396" s="821"/>
      <c r="M396" s="821"/>
      <c r="N396" s="821"/>
      <c r="O396" s="821"/>
      <c r="P396" s="821"/>
      <c r="Q396" s="821"/>
      <c r="R396" s="821"/>
      <c r="S396" s="820"/>
      <c r="T396" s="640">
        <f t="shared" ref="T396" si="489">SUM(M396:S396)</f>
        <v>0</v>
      </c>
    </row>
    <row r="397" spans="1:20" x14ac:dyDescent="0.2">
      <c r="A397" s="825" t="s">
        <v>1476</v>
      </c>
      <c r="B397" s="818"/>
      <c r="C397" s="818"/>
      <c r="D397" s="640">
        <f>SUMIFS(D401:D4983,B401:B4983,"Equity Investments",C401:C4983, "RMB")</f>
        <v>0</v>
      </c>
      <c r="E397" s="810"/>
      <c r="F397" s="810"/>
      <c r="G397" s="810"/>
      <c r="H397" s="810"/>
      <c r="I397" s="810"/>
      <c r="J397" s="810"/>
      <c r="K397" s="640">
        <f>SUMIFS(K401:K4983,I401:I4983,"Equity Investments",J401:J4983, "RMB")</f>
        <v>0</v>
      </c>
      <c r="L397" s="640">
        <f>SUMIFS(L401:L4983,J401:J4983,"Equity Investments",K401:K4983, "RMB")</f>
        <v>0</v>
      </c>
      <c r="M397" s="810"/>
      <c r="N397" s="810"/>
      <c r="O397" s="640">
        <f>SUMIFS(O401:O4983,M401:M4983,"Equity Investments",N401:N4983, "RMB")</f>
        <v>0</v>
      </c>
      <c r="P397" s="810"/>
      <c r="Q397" s="810"/>
      <c r="R397" s="810"/>
      <c r="S397" s="640">
        <f>SUMIFS(S401:S4983,Q401:Q4983,"Equity Investments",R401:R4983, "RMB")</f>
        <v>0</v>
      </c>
      <c r="T397" s="640">
        <f>SUMIFS(T401:T4983,B401:B4983,"Equity Investments",C401:C4983, "RMB")</f>
        <v>0</v>
      </c>
    </row>
    <row r="398" spans="1:20" x14ac:dyDescent="0.2">
      <c r="A398" s="1339" t="s">
        <v>1472</v>
      </c>
      <c r="B398" s="300"/>
      <c r="C398" s="301"/>
      <c r="D398" s="1369" t="s">
        <v>532</v>
      </c>
      <c r="E398" s="1370"/>
      <c r="F398" s="1370"/>
      <c r="G398" s="1370"/>
      <c r="H398" s="1370"/>
      <c r="I398" s="1370"/>
      <c r="J398" s="1370"/>
      <c r="K398" s="1370"/>
      <c r="L398" s="1370"/>
      <c r="M398" s="1369" t="s">
        <v>533</v>
      </c>
      <c r="N398" s="1370"/>
      <c r="O398" s="1370"/>
      <c r="P398" s="1370"/>
      <c r="Q398" s="1370"/>
      <c r="R398" s="1370"/>
      <c r="S398" s="1370"/>
      <c r="T398" s="1370"/>
    </row>
    <row r="399" spans="1:20" x14ac:dyDescent="0.2">
      <c r="A399" s="1339"/>
      <c r="B399" s="175"/>
      <c r="C399" s="175"/>
      <c r="D399" s="1363" t="s">
        <v>212</v>
      </c>
      <c r="E399" s="1361" t="s">
        <v>213</v>
      </c>
      <c r="F399" s="1362"/>
      <c r="G399" s="1362"/>
      <c r="H399" s="1362"/>
      <c r="I399" s="1362"/>
      <c r="J399" s="1362"/>
      <c r="K399" s="1362"/>
      <c r="L399" s="1363" t="s">
        <v>254</v>
      </c>
      <c r="M399" s="1361"/>
      <c r="N399" s="1362"/>
      <c r="O399" s="1362"/>
      <c r="P399" s="1362"/>
      <c r="Q399" s="1362"/>
      <c r="R399" s="1362"/>
      <c r="S399" s="1362"/>
      <c r="T399" s="1362"/>
    </row>
    <row r="400" spans="1:20" ht="36" x14ac:dyDescent="0.2">
      <c r="A400" s="1368"/>
      <c r="B400" s="290" t="s">
        <v>514</v>
      </c>
      <c r="C400" s="299" t="s">
        <v>534</v>
      </c>
      <c r="D400" s="1365"/>
      <c r="E400" s="299" t="s">
        <v>535</v>
      </c>
      <c r="F400" s="299" t="s">
        <v>536</v>
      </c>
      <c r="G400" s="299" t="s">
        <v>537</v>
      </c>
      <c r="H400" s="299" t="s">
        <v>538</v>
      </c>
      <c r="I400" s="299" t="s">
        <v>539</v>
      </c>
      <c r="J400" s="299" t="s">
        <v>540</v>
      </c>
      <c r="K400" s="299" t="s">
        <v>253</v>
      </c>
      <c r="L400" s="1364"/>
      <c r="M400" s="299" t="s">
        <v>265</v>
      </c>
      <c r="N400" s="299" t="s">
        <v>214</v>
      </c>
      <c r="O400" s="299" t="s">
        <v>215</v>
      </c>
      <c r="P400" s="299" t="s">
        <v>250</v>
      </c>
      <c r="Q400" s="299" t="s">
        <v>251</v>
      </c>
      <c r="R400" s="299" t="s">
        <v>521</v>
      </c>
      <c r="S400" s="299" t="s">
        <v>183</v>
      </c>
      <c r="T400" s="299" t="s">
        <v>253</v>
      </c>
    </row>
    <row r="401" spans="1:20" ht="27.75" customHeight="1" x14ac:dyDescent="0.2">
      <c r="A401" s="58"/>
      <c r="B401" s="58"/>
      <c r="C401" s="58"/>
      <c r="D401" s="36"/>
      <c r="E401" s="36"/>
      <c r="F401" s="36"/>
      <c r="G401" s="36"/>
      <c r="H401" s="36"/>
      <c r="I401" s="36"/>
      <c r="J401" s="36"/>
      <c r="K401" s="508">
        <f>SUM(E401:J401)</f>
        <v>0</v>
      </c>
      <c r="L401" s="36"/>
      <c r="M401" s="36"/>
      <c r="N401" s="36"/>
      <c r="O401" s="36"/>
      <c r="P401" s="36"/>
      <c r="Q401" s="36"/>
      <c r="R401" s="36"/>
      <c r="S401" s="36"/>
      <c r="T401" s="508">
        <f>SUM(M401:S401)</f>
        <v>0</v>
      </c>
    </row>
    <row r="402" spans="1:20" x14ac:dyDescent="0.2">
      <c r="A402" s="36"/>
      <c r="B402" s="36"/>
      <c r="C402" s="36"/>
    </row>
    <row r="808" spans="1:5" hidden="1" x14ac:dyDescent="0.2">
      <c r="A808" s="169" t="s">
        <v>471</v>
      </c>
      <c r="B808" s="169" t="s">
        <v>542</v>
      </c>
      <c r="D808" s="169" t="s">
        <v>165</v>
      </c>
      <c r="E808" s="222"/>
    </row>
    <row r="809" spans="1:5" hidden="1" x14ac:dyDescent="0.2">
      <c r="A809" s="169" t="s">
        <v>472</v>
      </c>
      <c r="B809" s="169" t="s">
        <v>543</v>
      </c>
      <c r="D809" s="169" t="s">
        <v>106</v>
      </c>
      <c r="E809" s="222"/>
    </row>
    <row r="810" spans="1:5" hidden="1" x14ac:dyDescent="0.2">
      <c r="A810" s="169" t="s">
        <v>473</v>
      </c>
      <c r="B810" s="169" t="s">
        <v>544</v>
      </c>
      <c r="D810" s="169" t="s">
        <v>107</v>
      </c>
      <c r="E810" s="222"/>
    </row>
    <row r="811" spans="1:5" hidden="1" x14ac:dyDescent="0.2">
      <c r="A811" s="169" t="s">
        <v>474</v>
      </c>
      <c r="B811" s="169" t="s">
        <v>545</v>
      </c>
      <c r="D811" s="169" t="s">
        <v>111</v>
      </c>
      <c r="E811" s="222"/>
    </row>
    <row r="812" spans="1:5" hidden="1" x14ac:dyDescent="0.2">
      <c r="A812" s="169" t="s">
        <v>475</v>
      </c>
      <c r="B812" s="169" t="s">
        <v>546</v>
      </c>
      <c r="D812" s="169" t="s">
        <v>112</v>
      </c>
      <c r="E812" s="222"/>
    </row>
    <row r="813" spans="1:5" hidden="1" x14ac:dyDescent="0.2">
      <c r="A813" s="169" t="s">
        <v>476</v>
      </c>
      <c r="B813" s="217" t="s">
        <v>547</v>
      </c>
      <c r="D813" s="169" t="s">
        <v>168</v>
      </c>
      <c r="E813" s="222"/>
    </row>
    <row r="814" spans="1:5" hidden="1" x14ac:dyDescent="0.2">
      <c r="A814" s="169" t="s">
        <v>477</v>
      </c>
      <c r="B814" s="169" t="s">
        <v>548</v>
      </c>
      <c r="D814" s="169" t="s">
        <v>238</v>
      </c>
      <c r="E814" s="222"/>
    </row>
    <row r="815" spans="1:5" hidden="1" x14ac:dyDescent="0.2">
      <c r="A815" s="169" t="s">
        <v>478</v>
      </c>
      <c r="D815" s="169" t="s">
        <v>169</v>
      </c>
      <c r="E815" s="222"/>
    </row>
    <row r="816" spans="1:5" hidden="1" x14ac:dyDescent="0.2">
      <c r="A816" s="169" t="s">
        <v>479</v>
      </c>
      <c r="D816" s="169" t="s">
        <v>519</v>
      </c>
      <c r="E816" s="222"/>
    </row>
    <row r="817" spans="1:5" hidden="1" x14ac:dyDescent="0.2">
      <c r="A817" s="169" t="s">
        <v>480</v>
      </c>
      <c r="D817" s="169" t="s">
        <v>455</v>
      </c>
      <c r="E817" s="222"/>
    </row>
    <row r="818" spans="1:5" hidden="1" x14ac:dyDescent="0.2">
      <c r="A818" s="169" t="s">
        <v>481</v>
      </c>
    </row>
    <row r="819" spans="1:5" hidden="1" x14ac:dyDescent="0.2">
      <c r="A819" s="169" t="s">
        <v>482</v>
      </c>
    </row>
    <row r="820" spans="1:5" hidden="1" x14ac:dyDescent="0.2">
      <c r="A820" s="169" t="s">
        <v>483</v>
      </c>
    </row>
    <row r="821" spans="1:5" hidden="1" x14ac:dyDescent="0.2">
      <c r="A821" s="169" t="s">
        <v>878</v>
      </c>
    </row>
    <row r="822" spans="1:5" hidden="1" x14ac:dyDescent="0.2">
      <c r="A822" s="169" t="s">
        <v>485</v>
      </c>
    </row>
    <row r="823" spans="1:5" hidden="1" x14ac:dyDescent="0.2">
      <c r="A823" s="169" t="s">
        <v>484</v>
      </c>
    </row>
    <row r="824" spans="1:5" hidden="1" x14ac:dyDescent="0.2">
      <c r="A824" s="169" t="s">
        <v>1086</v>
      </c>
    </row>
    <row r="825" spans="1:5" hidden="1" x14ac:dyDescent="0.2">
      <c r="A825" s="169" t="s">
        <v>1087</v>
      </c>
    </row>
    <row r="826" spans="1:5" hidden="1" x14ac:dyDescent="0.2">
      <c r="A826" s="169" t="s">
        <v>1088</v>
      </c>
    </row>
    <row r="827" spans="1:5" hidden="1" x14ac:dyDescent="0.2">
      <c r="A827" s="169" t="s">
        <v>1089</v>
      </c>
    </row>
    <row r="828" spans="1:5" hidden="1" x14ac:dyDescent="0.2">
      <c r="A828" s="169" t="s">
        <v>1090</v>
      </c>
    </row>
    <row r="829" spans="1:5" hidden="1" x14ac:dyDescent="0.2">
      <c r="A829" s="169" t="s">
        <v>1091</v>
      </c>
    </row>
    <row r="830" spans="1:5" hidden="1" x14ac:dyDescent="0.2">
      <c r="A830" s="169" t="s">
        <v>1092</v>
      </c>
    </row>
    <row r="831" spans="1:5" hidden="1" x14ac:dyDescent="0.2">
      <c r="A831" s="169" t="s">
        <v>1093</v>
      </c>
    </row>
    <row r="832" spans="1:5" hidden="1" x14ac:dyDescent="0.2">
      <c r="A832" s="169" t="s">
        <v>1094</v>
      </c>
    </row>
    <row r="833" spans="1:1" hidden="1" x14ac:dyDescent="0.2">
      <c r="A833" s="169" t="s">
        <v>1095</v>
      </c>
    </row>
    <row r="834" spans="1:1" hidden="1" x14ac:dyDescent="0.2">
      <c r="A834" s="169" t="s">
        <v>1096</v>
      </c>
    </row>
    <row r="835" spans="1:1" hidden="1" x14ac:dyDescent="0.2">
      <c r="A835" s="169" t="s">
        <v>1097</v>
      </c>
    </row>
    <row r="836" spans="1:1" hidden="1" x14ac:dyDescent="0.2">
      <c r="A836" s="169" t="s">
        <v>1098</v>
      </c>
    </row>
    <row r="837" spans="1:1" hidden="1" x14ac:dyDescent="0.2">
      <c r="A837" s="169" t="s">
        <v>1099</v>
      </c>
    </row>
    <row r="838" spans="1:1" hidden="1" x14ac:dyDescent="0.2">
      <c r="A838" s="169" t="s">
        <v>1100</v>
      </c>
    </row>
    <row r="839" spans="1:1" hidden="1" x14ac:dyDescent="0.2">
      <c r="A839" s="169" t="s">
        <v>1101</v>
      </c>
    </row>
    <row r="840" spans="1:1" hidden="1" x14ac:dyDescent="0.2">
      <c r="A840" s="169" t="s">
        <v>1102</v>
      </c>
    </row>
    <row r="841" spans="1:1" hidden="1" x14ac:dyDescent="0.2">
      <c r="A841" s="169" t="s">
        <v>1103</v>
      </c>
    </row>
    <row r="842" spans="1:1" hidden="1" x14ac:dyDescent="0.2">
      <c r="A842" s="169" t="s">
        <v>1104</v>
      </c>
    </row>
    <row r="843" spans="1:1" hidden="1" x14ac:dyDescent="0.2">
      <c r="A843" s="169" t="s">
        <v>1105</v>
      </c>
    </row>
    <row r="844" spans="1:1" hidden="1" x14ac:dyDescent="0.2">
      <c r="A844" s="169" t="s">
        <v>1106</v>
      </c>
    </row>
    <row r="845" spans="1:1" hidden="1" x14ac:dyDescent="0.2">
      <c r="A845" s="169" t="s">
        <v>1107</v>
      </c>
    </row>
    <row r="846" spans="1:1" hidden="1" x14ac:dyDescent="0.2">
      <c r="A846" s="169" t="s">
        <v>1108</v>
      </c>
    </row>
    <row r="847" spans="1:1" hidden="1" x14ac:dyDescent="0.2">
      <c r="A847" s="169" t="s">
        <v>1109</v>
      </c>
    </row>
    <row r="848" spans="1:1" hidden="1" x14ac:dyDescent="0.2">
      <c r="A848" s="169" t="s">
        <v>1110</v>
      </c>
    </row>
    <row r="849" spans="1:1" hidden="1" x14ac:dyDescent="0.2">
      <c r="A849" s="169" t="s">
        <v>1111</v>
      </c>
    </row>
    <row r="850" spans="1:1" hidden="1" x14ac:dyDescent="0.2">
      <c r="A850" s="169" t="s">
        <v>1112</v>
      </c>
    </row>
    <row r="851" spans="1:1" hidden="1" x14ac:dyDescent="0.2">
      <c r="A851" s="169" t="s">
        <v>1113</v>
      </c>
    </row>
    <row r="852" spans="1:1" hidden="1" x14ac:dyDescent="0.2">
      <c r="A852" s="169" t="s">
        <v>1114</v>
      </c>
    </row>
    <row r="853" spans="1:1" hidden="1" x14ac:dyDescent="0.2">
      <c r="A853" s="169" t="s">
        <v>1115</v>
      </c>
    </row>
    <row r="854" spans="1:1" hidden="1" x14ac:dyDescent="0.2">
      <c r="A854" s="169" t="s">
        <v>1116</v>
      </c>
    </row>
    <row r="855" spans="1:1" hidden="1" x14ac:dyDescent="0.2">
      <c r="A855" s="169" t="s">
        <v>1117</v>
      </c>
    </row>
    <row r="856" spans="1:1" hidden="1" x14ac:dyDescent="0.2">
      <c r="A856" s="169" t="s">
        <v>1118</v>
      </c>
    </row>
    <row r="857" spans="1:1" hidden="1" x14ac:dyDescent="0.2">
      <c r="A857" s="169" t="s">
        <v>1119</v>
      </c>
    </row>
    <row r="858" spans="1:1" hidden="1" x14ac:dyDescent="0.2">
      <c r="A858" s="169" t="s">
        <v>1120</v>
      </c>
    </row>
    <row r="859" spans="1:1" hidden="1" x14ac:dyDescent="0.2">
      <c r="A859" s="169" t="s">
        <v>1121</v>
      </c>
    </row>
    <row r="860" spans="1:1" hidden="1" x14ac:dyDescent="0.2">
      <c r="A860" s="169" t="s">
        <v>1122</v>
      </c>
    </row>
    <row r="861" spans="1:1" hidden="1" x14ac:dyDescent="0.2">
      <c r="A861" s="169" t="s">
        <v>1123</v>
      </c>
    </row>
    <row r="862" spans="1:1" hidden="1" x14ac:dyDescent="0.2">
      <c r="A862" s="169" t="s">
        <v>1124</v>
      </c>
    </row>
    <row r="863" spans="1:1" hidden="1" x14ac:dyDescent="0.2">
      <c r="A863" s="169" t="s">
        <v>1125</v>
      </c>
    </row>
    <row r="864" spans="1:1" hidden="1" x14ac:dyDescent="0.2">
      <c r="A864" s="169" t="s">
        <v>1126</v>
      </c>
    </row>
    <row r="865" spans="1:1" hidden="1" x14ac:dyDescent="0.2">
      <c r="A865" s="169" t="s">
        <v>1127</v>
      </c>
    </row>
    <row r="866" spans="1:1" hidden="1" x14ac:dyDescent="0.2">
      <c r="A866" s="169" t="s">
        <v>1128</v>
      </c>
    </row>
    <row r="867" spans="1:1" hidden="1" x14ac:dyDescent="0.2">
      <c r="A867" s="169" t="s">
        <v>1129</v>
      </c>
    </row>
    <row r="868" spans="1:1" hidden="1" x14ac:dyDescent="0.2">
      <c r="A868" s="169" t="s">
        <v>1130</v>
      </c>
    </row>
    <row r="869" spans="1:1" hidden="1" x14ac:dyDescent="0.2">
      <c r="A869" s="169" t="s">
        <v>557</v>
      </c>
    </row>
    <row r="870" spans="1:1" hidden="1" x14ac:dyDescent="0.2">
      <c r="A870" s="169" t="s">
        <v>558</v>
      </c>
    </row>
    <row r="871" spans="1:1" hidden="1" x14ac:dyDescent="0.2">
      <c r="A871" s="169" t="s">
        <v>559</v>
      </c>
    </row>
    <row r="872" spans="1:1" hidden="1" x14ac:dyDescent="0.2">
      <c r="A872" s="169" t="s">
        <v>560</v>
      </c>
    </row>
    <row r="873" spans="1:1" hidden="1" x14ac:dyDescent="0.2">
      <c r="A873" s="169" t="s">
        <v>561</v>
      </c>
    </row>
    <row r="874" spans="1:1" hidden="1" x14ac:dyDescent="0.2">
      <c r="A874" s="169" t="s">
        <v>562</v>
      </c>
    </row>
    <row r="875" spans="1:1" hidden="1" x14ac:dyDescent="0.2">
      <c r="A875" s="169" t="s">
        <v>563</v>
      </c>
    </row>
    <row r="876" spans="1:1" hidden="1" x14ac:dyDescent="0.2">
      <c r="A876" s="169" t="s">
        <v>564</v>
      </c>
    </row>
    <row r="877" spans="1:1" hidden="1" x14ac:dyDescent="0.2">
      <c r="A877" s="169" t="s">
        <v>565</v>
      </c>
    </row>
    <row r="878" spans="1:1" hidden="1" x14ac:dyDescent="0.2">
      <c r="A878" s="169" t="s">
        <v>1131</v>
      </c>
    </row>
    <row r="879" spans="1:1" hidden="1" x14ac:dyDescent="0.2">
      <c r="A879" s="169" t="s">
        <v>1132</v>
      </c>
    </row>
    <row r="880" spans="1:1" hidden="1" x14ac:dyDescent="0.2">
      <c r="A880" s="169" t="s">
        <v>1133</v>
      </c>
    </row>
    <row r="881" spans="1:1" hidden="1" x14ac:dyDescent="0.2">
      <c r="A881" s="169" t="s">
        <v>1134</v>
      </c>
    </row>
    <row r="882" spans="1:1" hidden="1" x14ac:dyDescent="0.2">
      <c r="A882" s="169" t="s">
        <v>1135</v>
      </c>
    </row>
    <row r="883" spans="1:1" hidden="1" x14ac:dyDescent="0.2">
      <c r="A883" s="169" t="s">
        <v>1136</v>
      </c>
    </row>
    <row r="884" spans="1:1" hidden="1" x14ac:dyDescent="0.2">
      <c r="A884" s="169" t="s">
        <v>1137</v>
      </c>
    </row>
    <row r="885" spans="1:1" hidden="1" x14ac:dyDescent="0.2">
      <c r="A885" s="169" t="s">
        <v>1138</v>
      </c>
    </row>
    <row r="886" spans="1:1" hidden="1" x14ac:dyDescent="0.2">
      <c r="A886" s="169" t="s">
        <v>1139</v>
      </c>
    </row>
    <row r="887" spans="1:1" hidden="1" x14ac:dyDescent="0.2">
      <c r="A887" s="169" t="s">
        <v>1140</v>
      </c>
    </row>
    <row r="888" spans="1:1" hidden="1" x14ac:dyDescent="0.2">
      <c r="A888" s="169" t="s">
        <v>1141</v>
      </c>
    </row>
    <row r="889" spans="1:1" hidden="1" x14ac:dyDescent="0.2">
      <c r="A889" s="169" t="s">
        <v>1142</v>
      </c>
    </row>
    <row r="890" spans="1:1" hidden="1" x14ac:dyDescent="0.2">
      <c r="A890" s="169" t="s">
        <v>1143</v>
      </c>
    </row>
    <row r="891" spans="1:1" hidden="1" x14ac:dyDescent="0.2">
      <c r="A891" s="169" t="s">
        <v>1144</v>
      </c>
    </row>
    <row r="892" spans="1:1" hidden="1" x14ac:dyDescent="0.2">
      <c r="A892" s="169" t="s">
        <v>1145</v>
      </c>
    </row>
    <row r="893" spans="1:1" hidden="1" x14ac:dyDescent="0.2">
      <c r="A893" s="169" t="s">
        <v>1146</v>
      </c>
    </row>
    <row r="894" spans="1:1" hidden="1" x14ac:dyDescent="0.2">
      <c r="A894" s="169" t="s">
        <v>566</v>
      </c>
    </row>
    <row r="895" spans="1:1" hidden="1" x14ac:dyDescent="0.2">
      <c r="A895" s="169" t="s">
        <v>488</v>
      </c>
    </row>
    <row r="896" spans="1:1" hidden="1" x14ac:dyDescent="0.2">
      <c r="A896" s="169" t="s">
        <v>489</v>
      </c>
    </row>
    <row r="897" spans="1:1" hidden="1" x14ac:dyDescent="0.2">
      <c r="A897" s="169" t="s">
        <v>487</v>
      </c>
    </row>
    <row r="898" spans="1:1" hidden="1" x14ac:dyDescent="0.2">
      <c r="A898" s="169" t="s">
        <v>567</v>
      </c>
    </row>
    <row r="899" spans="1:1" hidden="1" x14ac:dyDescent="0.2">
      <c r="A899" s="169" t="s">
        <v>490</v>
      </c>
    </row>
    <row r="900" spans="1:1" hidden="1" x14ac:dyDescent="0.2">
      <c r="A900" s="169" t="s">
        <v>491</v>
      </c>
    </row>
    <row r="901" spans="1:1" hidden="1" x14ac:dyDescent="0.2">
      <c r="A901" s="169" t="s">
        <v>1147</v>
      </c>
    </row>
    <row r="902" spans="1:1" hidden="1" x14ac:dyDescent="0.2">
      <c r="A902" s="169" t="s">
        <v>1148</v>
      </c>
    </row>
    <row r="903" spans="1:1" hidden="1" x14ac:dyDescent="0.2">
      <c r="A903" s="169" t="s">
        <v>492</v>
      </c>
    </row>
    <row r="904" spans="1:1" hidden="1" x14ac:dyDescent="0.2">
      <c r="A904" s="169" t="s">
        <v>493</v>
      </c>
    </row>
    <row r="905" spans="1:1" hidden="1" x14ac:dyDescent="0.2">
      <c r="A905" s="169" t="s">
        <v>494</v>
      </c>
    </row>
    <row r="906" spans="1:1" hidden="1" x14ac:dyDescent="0.2">
      <c r="A906" s="169" t="s">
        <v>495</v>
      </c>
    </row>
    <row r="907" spans="1:1" hidden="1" x14ac:dyDescent="0.2">
      <c r="A907" s="169" t="s">
        <v>496</v>
      </c>
    </row>
    <row r="908" spans="1:1" hidden="1" x14ac:dyDescent="0.2">
      <c r="A908" s="169" t="s">
        <v>1149</v>
      </c>
    </row>
    <row r="909" spans="1:1" hidden="1" x14ac:dyDescent="0.2">
      <c r="A909" s="169" t="s">
        <v>1150</v>
      </c>
    </row>
    <row r="910" spans="1:1" hidden="1" x14ac:dyDescent="0.2">
      <c r="A910" s="169" t="s">
        <v>1151</v>
      </c>
    </row>
    <row r="911" spans="1:1" hidden="1" x14ac:dyDescent="0.2">
      <c r="A911" s="169" t="s">
        <v>1528</v>
      </c>
    </row>
    <row r="912" spans="1:1" hidden="1" x14ac:dyDescent="0.2">
      <c r="A912" s="169" t="s">
        <v>1152</v>
      </c>
    </row>
    <row r="913" spans="1:1" hidden="1" x14ac:dyDescent="0.2">
      <c r="A913" s="169" t="s">
        <v>1153</v>
      </c>
    </row>
    <row r="914" spans="1:1" hidden="1" x14ac:dyDescent="0.2">
      <c r="A914" s="169" t="s">
        <v>1154</v>
      </c>
    </row>
    <row r="915" spans="1:1" hidden="1" x14ac:dyDescent="0.2">
      <c r="A915" s="169" t="s">
        <v>1155</v>
      </c>
    </row>
    <row r="916" spans="1:1" hidden="1" x14ac:dyDescent="0.2">
      <c r="A916" s="169" t="s">
        <v>1156</v>
      </c>
    </row>
    <row r="917" spans="1:1" hidden="1" x14ac:dyDescent="0.2">
      <c r="A917" s="169" t="s">
        <v>756</v>
      </c>
    </row>
    <row r="918" spans="1:1" hidden="1" x14ac:dyDescent="0.2">
      <c r="A918" s="169" t="s">
        <v>497</v>
      </c>
    </row>
    <row r="919" spans="1:1" hidden="1" x14ac:dyDescent="0.2">
      <c r="A919" s="169" t="s">
        <v>498</v>
      </c>
    </row>
    <row r="920" spans="1:1" hidden="1" x14ac:dyDescent="0.2">
      <c r="A920" s="169" t="s">
        <v>499</v>
      </c>
    </row>
    <row r="921" spans="1:1" hidden="1" x14ac:dyDescent="0.2">
      <c r="A921" s="169" t="s">
        <v>757</v>
      </c>
    </row>
    <row r="922" spans="1:1" hidden="1" x14ac:dyDescent="0.2">
      <c r="A922" s="169" t="s">
        <v>758</v>
      </c>
    </row>
    <row r="923" spans="1:1" hidden="1" x14ac:dyDescent="0.2">
      <c r="A923" s="169" t="s">
        <v>1157</v>
      </c>
    </row>
    <row r="924" spans="1:1" hidden="1" x14ac:dyDescent="0.2">
      <c r="A924" s="169" t="s">
        <v>500</v>
      </c>
    </row>
    <row r="925" spans="1:1" hidden="1" x14ac:dyDescent="0.2">
      <c r="A925" s="169" t="s">
        <v>1158</v>
      </c>
    </row>
    <row r="926" spans="1:1" hidden="1" x14ac:dyDescent="0.2">
      <c r="A926" s="169" t="s">
        <v>1159</v>
      </c>
    </row>
    <row r="927" spans="1:1" hidden="1" x14ac:dyDescent="0.2">
      <c r="A927" s="169" t="s">
        <v>1160</v>
      </c>
    </row>
    <row r="928" spans="1:1" hidden="1" x14ac:dyDescent="0.2">
      <c r="A928" s="169" t="s">
        <v>501</v>
      </c>
    </row>
    <row r="929" spans="1:1" hidden="1" x14ac:dyDescent="0.2">
      <c r="A929" s="169" t="s">
        <v>1161</v>
      </c>
    </row>
    <row r="930" spans="1:1" hidden="1" x14ac:dyDescent="0.2">
      <c r="A930" s="169" t="s">
        <v>1162</v>
      </c>
    </row>
    <row r="931" spans="1:1" hidden="1" x14ac:dyDescent="0.2">
      <c r="A931" s="169" t="s">
        <v>759</v>
      </c>
    </row>
    <row r="932" spans="1:1" hidden="1" x14ac:dyDescent="0.2">
      <c r="A932" s="169" t="s">
        <v>760</v>
      </c>
    </row>
    <row r="933" spans="1:1" hidden="1" x14ac:dyDescent="0.2">
      <c r="A933" s="169" t="s">
        <v>1163</v>
      </c>
    </row>
    <row r="934" spans="1:1" hidden="1" x14ac:dyDescent="0.2">
      <c r="A934" s="169" t="s">
        <v>1164</v>
      </c>
    </row>
    <row r="935" spans="1:1" hidden="1" x14ac:dyDescent="0.2">
      <c r="A935" s="169" t="s">
        <v>1165</v>
      </c>
    </row>
    <row r="936" spans="1:1" hidden="1" x14ac:dyDescent="0.2">
      <c r="A936" s="169" t="s">
        <v>1166</v>
      </c>
    </row>
    <row r="937" spans="1:1" hidden="1" x14ac:dyDescent="0.2">
      <c r="A937" s="169" t="s">
        <v>1167</v>
      </c>
    </row>
    <row r="938" spans="1:1" hidden="1" x14ac:dyDescent="0.2">
      <c r="A938" s="169" t="s">
        <v>1168</v>
      </c>
    </row>
    <row r="939" spans="1:1" hidden="1" x14ac:dyDescent="0.2">
      <c r="A939" s="169" t="s">
        <v>1169</v>
      </c>
    </row>
    <row r="940" spans="1:1" hidden="1" x14ac:dyDescent="0.2">
      <c r="A940" s="169" t="s">
        <v>1170</v>
      </c>
    </row>
    <row r="941" spans="1:1" hidden="1" x14ac:dyDescent="0.2">
      <c r="A941" s="169" t="s">
        <v>1171</v>
      </c>
    </row>
    <row r="942" spans="1:1" hidden="1" x14ac:dyDescent="0.2">
      <c r="A942" s="169" t="s">
        <v>1172</v>
      </c>
    </row>
    <row r="943" spans="1:1" hidden="1" x14ac:dyDescent="0.2">
      <c r="A943" s="169" t="s">
        <v>1173</v>
      </c>
    </row>
    <row r="944" spans="1:1" hidden="1" x14ac:dyDescent="0.2">
      <c r="A944" s="169" t="s">
        <v>1174</v>
      </c>
    </row>
    <row r="945" spans="1:1" hidden="1" x14ac:dyDescent="0.2">
      <c r="A945" s="169" t="s">
        <v>1175</v>
      </c>
    </row>
    <row r="946" spans="1:1" hidden="1" x14ac:dyDescent="0.2">
      <c r="A946" s="169" t="s">
        <v>1176</v>
      </c>
    </row>
    <row r="947" spans="1:1" hidden="1" x14ac:dyDescent="0.2">
      <c r="A947" s="169" t="s">
        <v>1177</v>
      </c>
    </row>
    <row r="948" spans="1:1" hidden="1" x14ac:dyDescent="0.2">
      <c r="A948" s="169" t="s">
        <v>1178</v>
      </c>
    </row>
    <row r="949" spans="1:1" hidden="1" x14ac:dyDescent="0.2">
      <c r="A949" s="169" t="s">
        <v>850</v>
      </c>
    </row>
    <row r="950" spans="1:1" hidden="1" x14ac:dyDescent="0.2">
      <c r="A950" s="169" t="s">
        <v>851</v>
      </c>
    </row>
    <row r="951" spans="1:1" hidden="1" x14ac:dyDescent="0.2">
      <c r="A951" s="169" t="s">
        <v>852</v>
      </c>
    </row>
    <row r="952" spans="1:1" hidden="1" x14ac:dyDescent="0.2">
      <c r="A952" s="169" t="s">
        <v>853</v>
      </c>
    </row>
    <row r="953" spans="1:1" hidden="1" x14ac:dyDescent="0.2">
      <c r="A953" s="169" t="s">
        <v>1179</v>
      </c>
    </row>
    <row r="954" spans="1:1" hidden="1" x14ac:dyDescent="0.2">
      <c r="A954" s="169" t="s">
        <v>1180</v>
      </c>
    </row>
    <row r="955" spans="1:1" hidden="1" x14ac:dyDescent="0.2">
      <c r="A955" s="169" t="s">
        <v>1181</v>
      </c>
    </row>
    <row r="956" spans="1:1" hidden="1" x14ac:dyDescent="0.2">
      <c r="A956" s="169" t="s">
        <v>1182</v>
      </c>
    </row>
    <row r="957" spans="1:1" hidden="1" x14ac:dyDescent="0.2">
      <c r="A957" s="169" t="s">
        <v>1183</v>
      </c>
    </row>
    <row r="958" spans="1:1" hidden="1" x14ac:dyDescent="0.2">
      <c r="A958" s="169" t="s">
        <v>1184</v>
      </c>
    </row>
    <row r="959" spans="1:1" hidden="1" x14ac:dyDescent="0.2">
      <c r="A959" s="169" t="s">
        <v>1185</v>
      </c>
    </row>
    <row r="960" spans="1:1" hidden="1" x14ac:dyDescent="0.2">
      <c r="A960" s="169" t="s">
        <v>1186</v>
      </c>
    </row>
    <row r="961" spans="1:1" hidden="1" x14ac:dyDescent="0.2">
      <c r="A961" s="169" t="s">
        <v>1187</v>
      </c>
    </row>
    <row r="962" spans="1:1" hidden="1" x14ac:dyDescent="0.2">
      <c r="A962" s="169" t="s">
        <v>523</v>
      </c>
    </row>
    <row r="963" spans="1:1" hidden="1" x14ac:dyDescent="0.2">
      <c r="A963" s="169" t="s">
        <v>1188</v>
      </c>
    </row>
    <row r="964" spans="1:1" hidden="1" x14ac:dyDescent="0.2">
      <c r="A964" s="169" t="s">
        <v>1189</v>
      </c>
    </row>
    <row r="965" spans="1:1" hidden="1" x14ac:dyDescent="0.2">
      <c r="A965" s="169" t="s">
        <v>522</v>
      </c>
    </row>
    <row r="966" spans="1:1" hidden="1" x14ac:dyDescent="0.2">
      <c r="A966" s="169" t="s">
        <v>1190</v>
      </c>
    </row>
    <row r="967" spans="1:1" hidden="1" x14ac:dyDescent="0.2">
      <c r="A967" s="169" t="s">
        <v>1191</v>
      </c>
    </row>
    <row r="968" spans="1:1" hidden="1" x14ac:dyDescent="0.2">
      <c r="A968" s="169" t="s">
        <v>1192</v>
      </c>
    </row>
    <row r="969" spans="1:1" hidden="1" x14ac:dyDescent="0.2">
      <c r="A969" s="169" t="s">
        <v>1193</v>
      </c>
    </row>
    <row r="970" spans="1:1" hidden="1" x14ac:dyDescent="0.2">
      <c r="A970" s="169" t="s">
        <v>524</v>
      </c>
    </row>
    <row r="971" spans="1:1" hidden="1" x14ac:dyDescent="0.2">
      <c r="A971" s="169" t="s">
        <v>1194</v>
      </c>
    </row>
    <row r="972" spans="1:1" hidden="1" x14ac:dyDescent="0.2">
      <c r="A972" s="169" t="s">
        <v>1195</v>
      </c>
    </row>
    <row r="973" spans="1:1" hidden="1" x14ac:dyDescent="0.2">
      <c r="A973" s="169" t="s">
        <v>1196</v>
      </c>
    </row>
    <row r="974" spans="1:1" hidden="1" x14ac:dyDescent="0.2">
      <c r="A974" s="169" t="s">
        <v>1197</v>
      </c>
    </row>
    <row r="975" spans="1:1" hidden="1" x14ac:dyDescent="0.2">
      <c r="A975" s="169" t="s">
        <v>1198</v>
      </c>
    </row>
    <row r="976" spans="1:1" hidden="1" x14ac:dyDescent="0.2">
      <c r="A976" s="169" t="s">
        <v>854</v>
      </c>
    </row>
    <row r="977" spans="1:1" hidden="1" x14ac:dyDescent="0.2">
      <c r="A977" s="169" t="s">
        <v>855</v>
      </c>
    </row>
    <row r="978" spans="1:1" hidden="1" x14ac:dyDescent="0.2">
      <c r="A978" s="169" t="s">
        <v>1199</v>
      </c>
    </row>
    <row r="979" spans="1:1" hidden="1" x14ac:dyDescent="0.2">
      <c r="A979" s="169" t="s">
        <v>1200</v>
      </c>
    </row>
    <row r="980" spans="1:1" hidden="1" x14ac:dyDescent="0.2">
      <c r="A980" s="169" t="s">
        <v>1201</v>
      </c>
    </row>
    <row r="981" spans="1:1" hidden="1" x14ac:dyDescent="0.2">
      <c r="A981" s="169" t="s">
        <v>1202</v>
      </c>
    </row>
    <row r="982" spans="1:1" hidden="1" x14ac:dyDescent="0.2">
      <c r="A982" s="169" t="s">
        <v>1203</v>
      </c>
    </row>
    <row r="983" spans="1:1" hidden="1" x14ac:dyDescent="0.2">
      <c r="A983" s="169" t="s">
        <v>1204</v>
      </c>
    </row>
    <row r="984" spans="1:1" hidden="1" x14ac:dyDescent="0.2">
      <c r="A984" s="169" t="s">
        <v>1205</v>
      </c>
    </row>
    <row r="985" spans="1:1" hidden="1" x14ac:dyDescent="0.2">
      <c r="A985" s="169" t="s">
        <v>531</v>
      </c>
    </row>
    <row r="986" spans="1:1" hidden="1" x14ac:dyDescent="0.2">
      <c r="A986" s="169" t="s">
        <v>1206</v>
      </c>
    </row>
    <row r="987" spans="1:1" hidden="1" x14ac:dyDescent="0.2">
      <c r="A987" s="169" t="s">
        <v>1207</v>
      </c>
    </row>
    <row r="988" spans="1:1" hidden="1" x14ac:dyDescent="0.2">
      <c r="A988" s="169" t="s">
        <v>530</v>
      </c>
    </row>
    <row r="989" spans="1:1" hidden="1" x14ac:dyDescent="0.2">
      <c r="A989" s="169" t="s">
        <v>1208</v>
      </c>
    </row>
    <row r="990" spans="1:1" hidden="1" x14ac:dyDescent="0.2">
      <c r="A990" s="169" t="s">
        <v>1209</v>
      </c>
    </row>
    <row r="991" spans="1:1" hidden="1" x14ac:dyDescent="0.2">
      <c r="A991" s="169" t="s">
        <v>1210</v>
      </c>
    </row>
    <row r="992" spans="1:1" hidden="1" x14ac:dyDescent="0.2">
      <c r="A992" s="169" t="s">
        <v>1211</v>
      </c>
    </row>
    <row r="993" spans="1:1" hidden="1" x14ac:dyDescent="0.2">
      <c r="A993" s="169" t="s">
        <v>1212</v>
      </c>
    </row>
    <row r="994" spans="1:1" hidden="1" x14ac:dyDescent="0.2">
      <c r="A994" s="169" t="s">
        <v>1213</v>
      </c>
    </row>
    <row r="995" spans="1:1" hidden="1" x14ac:dyDescent="0.2">
      <c r="A995" s="169" t="s">
        <v>1214</v>
      </c>
    </row>
    <row r="996" spans="1:1" hidden="1" x14ac:dyDescent="0.2">
      <c r="A996" s="169" t="s">
        <v>1215</v>
      </c>
    </row>
    <row r="997" spans="1:1" hidden="1" x14ac:dyDescent="0.2">
      <c r="A997" s="169" t="s">
        <v>1216</v>
      </c>
    </row>
    <row r="998" spans="1:1" hidden="1" x14ac:dyDescent="0.2">
      <c r="A998" s="169" t="s">
        <v>1217</v>
      </c>
    </row>
    <row r="999" spans="1:1" hidden="1" x14ac:dyDescent="0.2">
      <c r="A999" s="169" t="s">
        <v>1218</v>
      </c>
    </row>
    <row r="1000" spans="1:1" hidden="1" x14ac:dyDescent="0.2">
      <c r="A1000" s="169" t="s">
        <v>1219</v>
      </c>
    </row>
    <row r="1001" spans="1:1" hidden="1" x14ac:dyDescent="0.2">
      <c r="A1001" s="169" t="s">
        <v>597</v>
      </c>
    </row>
    <row r="1002" spans="1:1" hidden="1" x14ac:dyDescent="0.2">
      <c r="A1002" s="169" t="s">
        <v>1220</v>
      </c>
    </row>
    <row r="1003" spans="1:1" hidden="1" x14ac:dyDescent="0.2">
      <c r="A1003" s="169" t="s">
        <v>1221</v>
      </c>
    </row>
    <row r="1004" spans="1:1" hidden="1" x14ac:dyDescent="0.2">
      <c r="A1004" s="169" t="s">
        <v>1222</v>
      </c>
    </row>
    <row r="1005" spans="1:1" hidden="1" x14ac:dyDescent="0.2">
      <c r="A1005" s="169" t="s">
        <v>1223</v>
      </c>
    </row>
    <row r="1006" spans="1:1" hidden="1" x14ac:dyDescent="0.2">
      <c r="A1006" s="169" t="s">
        <v>1224</v>
      </c>
    </row>
    <row r="1007" spans="1:1" hidden="1" x14ac:dyDescent="0.2">
      <c r="A1007" s="169" t="s">
        <v>1225</v>
      </c>
    </row>
    <row r="1008" spans="1:1" hidden="1" x14ac:dyDescent="0.2">
      <c r="A1008" s="169" t="s">
        <v>1226</v>
      </c>
    </row>
    <row r="1009" spans="1:1" hidden="1" x14ac:dyDescent="0.2">
      <c r="A1009" s="169" t="s">
        <v>1227</v>
      </c>
    </row>
    <row r="1010" spans="1:1" hidden="1" x14ac:dyDescent="0.2">
      <c r="A1010" s="169" t="s">
        <v>1228</v>
      </c>
    </row>
    <row r="1011" spans="1:1" hidden="1" x14ac:dyDescent="0.2">
      <c r="A1011" s="169" t="s">
        <v>1229</v>
      </c>
    </row>
    <row r="1012" spans="1:1" hidden="1" x14ac:dyDescent="0.2">
      <c r="A1012" s="169" t="s">
        <v>1230</v>
      </c>
    </row>
    <row r="1013" spans="1:1" hidden="1" x14ac:dyDescent="0.2">
      <c r="A1013" s="169" t="s">
        <v>1231</v>
      </c>
    </row>
    <row r="1014" spans="1:1" hidden="1" x14ac:dyDescent="0.2">
      <c r="A1014" s="169" t="s">
        <v>1232</v>
      </c>
    </row>
    <row r="1015" spans="1:1" hidden="1" x14ac:dyDescent="0.2">
      <c r="A1015" s="169" t="s">
        <v>1233</v>
      </c>
    </row>
    <row r="1016" spans="1:1" hidden="1" x14ac:dyDescent="0.2">
      <c r="A1016" s="169" t="s">
        <v>1234</v>
      </c>
    </row>
    <row r="1017" spans="1:1" hidden="1" x14ac:dyDescent="0.2">
      <c r="A1017" s="169" t="s">
        <v>1235</v>
      </c>
    </row>
    <row r="1018" spans="1:1" hidden="1" x14ac:dyDescent="0.2">
      <c r="A1018" s="169" t="s">
        <v>1236</v>
      </c>
    </row>
    <row r="1019" spans="1:1" hidden="1" x14ac:dyDescent="0.2">
      <c r="A1019" s="169" t="s">
        <v>1237</v>
      </c>
    </row>
    <row r="1020" spans="1:1" hidden="1" x14ac:dyDescent="0.2">
      <c r="A1020" s="169" t="s">
        <v>1238</v>
      </c>
    </row>
    <row r="1021" spans="1:1" hidden="1" x14ac:dyDescent="0.2">
      <c r="A1021" s="169" t="s">
        <v>1239</v>
      </c>
    </row>
    <row r="1022" spans="1:1" hidden="1" x14ac:dyDescent="0.2">
      <c r="A1022" s="169" t="s">
        <v>1240</v>
      </c>
    </row>
    <row r="1023" spans="1:1" hidden="1" x14ac:dyDescent="0.2">
      <c r="A1023" s="169" t="s">
        <v>1241</v>
      </c>
    </row>
    <row r="1024" spans="1:1" hidden="1" x14ac:dyDescent="0.2">
      <c r="A1024" s="169" t="s">
        <v>1242</v>
      </c>
    </row>
    <row r="1025" spans="1:1" hidden="1" x14ac:dyDescent="0.2">
      <c r="A1025" s="169" t="s">
        <v>1243</v>
      </c>
    </row>
    <row r="1026" spans="1:1" hidden="1" x14ac:dyDescent="0.2">
      <c r="A1026" s="169" t="s">
        <v>1244</v>
      </c>
    </row>
    <row r="1027" spans="1:1" hidden="1" x14ac:dyDescent="0.2">
      <c r="A1027" s="169" t="s">
        <v>1245</v>
      </c>
    </row>
    <row r="1028" spans="1:1" hidden="1" x14ac:dyDescent="0.2">
      <c r="A1028" s="169" t="s">
        <v>1246</v>
      </c>
    </row>
    <row r="1029" spans="1:1" hidden="1" x14ac:dyDescent="0.2">
      <c r="A1029" s="169" t="s">
        <v>1247</v>
      </c>
    </row>
    <row r="1030" spans="1:1" hidden="1" x14ac:dyDescent="0.2">
      <c r="A1030" s="169" t="s">
        <v>1248</v>
      </c>
    </row>
    <row r="1031" spans="1:1" hidden="1" x14ac:dyDescent="0.2">
      <c r="A1031" s="169" t="s">
        <v>1249</v>
      </c>
    </row>
    <row r="1032" spans="1:1" hidden="1" x14ac:dyDescent="0.2">
      <c r="A1032" s="169" t="s">
        <v>1250</v>
      </c>
    </row>
    <row r="1033" spans="1:1" hidden="1" x14ac:dyDescent="0.2">
      <c r="A1033" s="169" t="s">
        <v>1251</v>
      </c>
    </row>
    <row r="1034" spans="1:1" hidden="1" x14ac:dyDescent="0.2">
      <c r="A1034" s="169" t="s">
        <v>585</v>
      </c>
    </row>
    <row r="1035" spans="1:1" hidden="1" x14ac:dyDescent="0.2">
      <c r="A1035" s="169" t="s">
        <v>587</v>
      </c>
    </row>
    <row r="1036" spans="1:1" hidden="1" x14ac:dyDescent="0.2">
      <c r="A1036" s="169" t="s">
        <v>525</v>
      </c>
    </row>
    <row r="1037" spans="1:1" hidden="1" x14ac:dyDescent="0.2">
      <c r="A1037" s="169" t="s">
        <v>589</v>
      </c>
    </row>
    <row r="1038" spans="1:1" hidden="1" x14ac:dyDescent="0.2">
      <c r="A1038" s="169" t="s">
        <v>590</v>
      </c>
    </row>
    <row r="1039" spans="1:1" hidden="1" x14ac:dyDescent="0.2">
      <c r="A1039" s="169" t="s">
        <v>591</v>
      </c>
    </row>
    <row r="1040" spans="1:1" hidden="1" x14ac:dyDescent="0.2">
      <c r="A1040" s="169" t="s">
        <v>592</v>
      </c>
    </row>
    <row r="1041" spans="1:1" hidden="1" x14ac:dyDescent="0.2">
      <c r="A1041" s="169" t="s">
        <v>529</v>
      </c>
    </row>
    <row r="1042" spans="1:1" hidden="1" x14ac:dyDescent="0.2">
      <c r="A1042" s="169" t="s">
        <v>527</v>
      </c>
    </row>
    <row r="1043" spans="1:1" hidden="1" x14ac:dyDescent="0.2">
      <c r="A1043" s="169" t="s">
        <v>526</v>
      </c>
    </row>
    <row r="1044" spans="1:1" hidden="1" x14ac:dyDescent="0.2">
      <c r="A1044" s="169" t="s">
        <v>528</v>
      </c>
    </row>
    <row r="1045" spans="1:1" hidden="1" x14ac:dyDescent="0.2">
      <c r="A1045" s="169" t="s">
        <v>1252</v>
      </c>
    </row>
    <row r="1046" spans="1:1" hidden="1" x14ac:dyDescent="0.2">
      <c r="A1046" s="169" t="s">
        <v>594</v>
      </c>
    </row>
    <row r="1047" spans="1:1" hidden="1" x14ac:dyDescent="0.2">
      <c r="A1047" s="169" t="s">
        <v>595</v>
      </c>
    </row>
    <row r="1048" spans="1:1" hidden="1" x14ac:dyDescent="0.2">
      <c r="A1048" s="169" t="s">
        <v>596</v>
      </c>
    </row>
    <row r="1049" spans="1:1" hidden="1" x14ac:dyDescent="0.2">
      <c r="A1049" s="169" t="s">
        <v>1253</v>
      </c>
    </row>
    <row r="1050" spans="1:1" hidden="1" x14ac:dyDescent="0.2">
      <c r="A1050" s="169" t="s">
        <v>1254</v>
      </c>
    </row>
    <row r="1051" spans="1:1" hidden="1" x14ac:dyDescent="0.2">
      <c r="A1051" s="169" t="s">
        <v>1255</v>
      </c>
    </row>
    <row r="1052" spans="1:1" hidden="1" x14ac:dyDescent="0.2">
      <c r="A1052" s="169" t="s">
        <v>618</v>
      </c>
    </row>
    <row r="1053" spans="1:1" hidden="1" x14ac:dyDescent="0.2">
      <c r="A1053" s="169" t="s">
        <v>1256</v>
      </c>
    </row>
    <row r="1054" spans="1:1" hidden="1" x14ac:dyDescent="0.2">
      <c r="A1054" s="169" t="s">
        <v>1257</v>
      </c>
    </row>
    <row r="1055" spans="1:1" hidden="1" x14ac:dyDescent="0.2">
      <c r="A1055" s="169" t="s">
        <v>1258</v>
      </c>
    </row>
    <row r="1056" spans="1:1" hidden="1" x14ac:dyDescent="0.2">
      <c r="A1056" s="169" t="s">
        <v>1259</v>
      </c>
    </row>
    <row r="1057" spans="1:1" hidden="1" x14ac:dyDescent="0.2">
      <c r="A1057" s="169" t="s">
        <v>1260</v>
      </c>
    </row>
  </sheetData>
  <dataConsolidate/>
  <mergeCells count="75">
    <mergeCell ref="D4:D5"/>
    <mergeCell ref="D399:D400"/>
    <mergeCell ref="A190:T191"/>
    <mergeCell ref="A128:T129"/>
    <mergeCell ref="A66:T67"/>
    <mergeCell ref="A240:T241"/>
    <mergeCell ref="A290:T291"/>
    <mergeCell ref="A3:A5"/>
    <mergeCell ref="D3:L3"/>
    <mergeCell ref="M3:T3"/>
    <mergeCell ref="E4:K4"/>
    <mergeCell ref="L4:L5"/>
    <mergeCell ref="M4:T4"/>
    <mergeCell ref="A398:A400"/>
    <mergeCell ref="D398:L398"/>
    <mergeCell ref="M398:T398"/>
    <mergeCell ref="E399:K399"/>
    <mergeCell ref="L399:L400"/>
    <mergeCell ref="M399:T399"/>
    <mergeCell ref="A12:T12"/>
    <mergeCell ref="A18:T18"/>
    <mergeCell ref="A24:T24"/>
    <mergeCell ref="A30:T30"/>
    <mergeCell ref="A36:T36"/>
    <mergeCell ref="A42:T42"/>
    <mergeCell ref="A48:T48"/>
    <mergeCell ref="A54:T54"/>
    <mergeCell ref="A60:T60"/>
    <mergeCell ref="A74:T74"/>
    <mergeCell ref="A80:T80"/>
    <mergeCell ref="A86:T86"/>
    <mergeCell ref="A92:T92"/>
    <mergeCell ref="A98:T98"/>
    <mergeCell ref="A104:T104"/>
    <mergeCell ref="A110:T110"/>
    <mergeCell ref="A116:T116"/>
    <mergeCell ref="A122:T122"/>
    <mergeCell ref="A136:T136"/>
    <mergeCell ref="A142:T142"/>
    <mergeCell ref="A148:T148"/>
    <mergeCell ref="A154:T154"/>
    <mergeCell ref="A160:T160"/>
    <mergeCell ref="A166:T166"/>
    <mergeCell ref="A172:T172"/>
    <mergeCell ref="A178:T178"/>
    <mergeCell ref="A184:T184"/>
    <mergeCell ref="A198:T198"/>
    <mergeCell ref="A204:T204"/>
    <mergeCell ref="A210:T210"/>
    <mergeCell ref="A216:T216"/>
    <mergeCell ref="A222:T222"/>
    <mergeCell ref="A228:T228"/>
    <mergeCell ref="A234:T234"/>
    <mergeCell ref="A248:T248"/>
    <mergeCell ref="A254:T254"/>
    <mergeCell ref="A260:T260"/>
    <mergeCell ref="A266:T266"/>
    <mergeCell ref="A272:T272"/>
    <mergeCell ref="A278:T278"/>
    <mergeCell ref="A284:T284"/>
    <mergeCell ref="A298:T298"/>
    <mergeCell ref="A304:T304"/>
    <mergeCell ref="A310:T310"/>
    <mergeCell ref="A316:T316"/>
    <mergeCell ref="A322:T322"/>
    <mergeCell ref="A328:T328"/>
    <mergeCell ref="A377:T377"/>
    <mergeCell ref="A384:T384"/>
    <mergeCell ref="A391:T391"/>
    <mergeCell ref="A334:T334"/>
    <mergeCell ref="A349:T349"/>
    <mergeCell ref="A356:T356"/>
    <mergeCell ref="A363:T363"/>
    <mergeCell ref="A370:T370"/>
    <mergeCell ref="A340:T341"/>
  </mergeCells>
  <dataValidations count="3">
    <dataValidation type="list" allowBlank="1" showInputMessage="1" showErrorMessage="1" sqref="C401:C402" xr:uid="{00000000-0002-0000-2100-000000000000}">
      <formula1>$B$808:$B$814</formula1>
    </dataValidation>
    <dataValidation type="list" allowBlank="1" showInputMessage="1" showErrorMessage="1" sqref="B401:B402" xr:uid="{00000000-0002-0000-2100-000001000000}">
      <formula1>$D$808:$D$817</formula1>
    </dataValidation>
    <dataValidation type="list" allowBlank="1" showInputMessage="1" showErrorMessage="1" sqref="A401:A402" xr:uid="{00000000-0002-0000-2100-000002000000}">
      <formula1>$A$808:$A$1057</formula1>
    </dataValidation>
  </dataValidations>
  <pageMargins left="0.7" right="0.7" top="0.75" bottom="0.75" header="0.3" footer="0.3"/>
  <pageSetup paperSize="9" scale="24" orientation="portrait" r:id="rId1"/>
  <rowBreaks count="7" manualBreakCount="7">
    <brk id="66" max="16383" man="1"/>
    <brk id="128" max="19" man="1"/>
    <brk id="190" max="16383" man="1"/>
    <brk id="240" max="16383" man="1"/>
    <brk id="290" max="16383" man="1"/>
    <brk id="340" max="16383" man="1"/>
    <brk id="397" max="19" man="1"/>
  </rowBreaks>
  <colBreaks count="1" manualBreakCount="1">
    <brk id="20" max="1048575" man="1"/>
  </colBreaks>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0"/>
  <dimension ref="A1:AE423"/>
  <sheetViews>
    <sheetView view="pageBreakPreview" topLeftCell="F89" zoomScale="90" zoomScaleNormal="70" zoomScaleSheetLayoutView="90" workbookViewId="0">
      <selection activeCell="N109" sqref="N109"/>
    </sheetView>
  </sheetViews>
  <sheetFormatPr defaultColWidth="9.140625" defaultRowHeight="12.75" x14ac:dyDescent="0.2"/>
  <cols>
    <col min="1" max="1" width="61.7109375" style="862" customWidth="1"/>
    <col min="2" max="2" width="45.28515625" style="862" customWidth="1"/>
    <col min="3" max="3" width="15.5703125" style="862" customWidth="1"/>
    <col min="4" max="4" width="14" style="862" customWidth="1"/>
    <col min="5" max="5" width="21.85546875" style="862" bestFit="1" customWidth="1"/>
    <col min="6" max="6" width="14.42578125" style="862" customWidth="1"/>
    <col min="7" max="7" width="11.5703125" style="862" customWidth="1"/>
    <col min="8" max="8" width="11.7109375" style="862" customWidth="1"/>
    <col min="9" max="9" width="10" style="862" customWidth="1"/>
    <col min="10" max="10" width="8.28515625" style="862" customWidth="1"/>
    <col min="11" max="11" width="11.7109375" style="862" customWidth="1"/>
    <col min="12" max="12" width="14.85546875" style="862" customWidth="1"/>
    <col min="13" max="14" width="15.7109375" style="862" customWidth="1"/>
    <col min="15" max="15" width="15" style="862" customWidth="1"/>
    <col min="16" max="17" width="8.28515625" style="862" customWidth="1"/>
    <col min="18" max="18" width="9.140625" style="862"/>
    <col min="19" max="19" width="9.140625" style="861"/>
    <col min="20" max="20" width="12.85546875" style="862" customWidth="1"/>
    <col min="21" max="21" width="75" style="862" customWidth="1"/>
    <col min="22" max="22" width="9.140625" style="862" customWidth="1"/>
    <col min="23" max="25" width="9.140625" style="862"/>
    <col min="26" max="37" width="0" style="862" hidden="1" customWidth="1"/>
    <col min="38" max="16384" width="9.140625" style="862"/>
  </cols>
  <sheetData>
    <row r="1" spans="1:19" s="835" customFormat="1" x14ac:dyDescent="0.2">
      <c r="A1" s="1375" t="s">
        <v>1478</v>
      </c>
      <c r="B1" s="1375"/>
      <c r="C1" s="832"/>
      <c r="D1" s="832"/>
      <c r="E1" s="832"/>
      <c r="F1" s="832"/>
      <c r="G1" s="832"/>
      <c r="H1" s="832"/>
      <c r="I1" s="832"/>
      <c r="J1" s="832"/>
      <c r="K1" s="832"/>
      <c r="L1" s="832"/>
      <c r="M1" s="832"/>
      <c r="N1" s="832"/>
      <c r="O1" s="832"/>
      <c r="P1" s="832"/>
      <c r="Q1" s="832"/>
      <c r="R1" s="833"/>
      <c r="S1" s="834"/>
    </row>
    <row r="2" spans="1:19" s="835" customFormat="1" ht="13.9" customHeight="1" x14ac:dyDescent="0.2">
      <c r="A2" s="832"/>
      <c r="B2" s="832"/>
      <c r="C2" s="832"/>
      <c r="D2" s="832"/>
      <c r="E2" s="832"/>
      <c r="F2" s="832"/>
      <c r="G2" s="832"/>
      <c r="H2" s="832"/>
      <c r="I2" s="832"/>
      <c r="J2" s="832"/>
      <c r="K2" s="832"/>
      <c r="L2" s="832"/>
      <c r="M2" s="832"/>
      <c r="N2" s="832"/>
      <c r="O2" s="832"/>
      <c r="P2" s="832"/>
      <c r="Q2" s="832"/>
      <c r="R2" s="833"/>
      <c r="S2" s="834"/>
    </row>
    <row r="3" spans="1:19" s="835" customFormat="1" ht="13.5" thickBot="1" x14ac:dyDescent="0.25">
      <c r="A3" s="836"/>
      <c r="B3" s="836"/>
      <c r="C3" s="836"/>
      <c r="D3" s="836"/>
      <c r="E3" s="836"/>
      <c r="F3" s="836"/>
      <c r="G3" s="836"/>
      <c r="H3" s="836"/>
      <c r="I3" s="836"/>
      <c r="J3" s="836"/>
      <c r="K3" s="837"/>
      <c r="L3" s="837"/>
      <c r="M3" s="837"/>
      <c r="N3" s="837"/>
      <c r="O3" s="837"/>
      <c r="P3" s="837"/>
      <c r="Q3" s="838"/>
      <c r="R3" s="833"/>
      <c r="S3" s="834"/>
    </row>
    <row r="4" spans="1:19" s="835" customFormat="1" ht="13.5" thickTop="1" x14ac:dyDescent="0.2">
      <c r="A4" s="1371" t="s">
        <v>1472</v>
      </c>
      <c r="B4" s="839"/>
      <c r="C4" s="839"/>
      <c r="D4" s="1373" t="s">
        <v>533</v>
      </c>
      <c r="E4" s="1373"/>
      <c r="F4" s="1373"/>
      <c r="G4" s="1373"/>
      <c r="H4" s="1373"/>
      <c r="I4" s="1373"/>
      <c r="J4" s="1373"/>
      <c r="K4" s="1373"/>
      <c r="L4" s="1373"/>
      <c r="M4" s="1373"/>
      <c r="N4" s="1373"/>
      <c r="O4" s="1373"/>
      <c r="P4" s="1373"/>
      <c r="Q4" s="1373"/>
      <c r="S4" s="834"/>
    </row>
    <row r="5" spans="1:19" s="835" customFormat="1" ht="72" x14ac:dyDescent="0.2">
      <c r="A5" s="1372"/>
      <c r="B5" s="840" t="s">
        <v>514</v>
      </c>
      <c r="C5" s="841" t="s">
        <v>534</v>
      </c>
      <c r="D5" s="841" t="s">
        <v>568</v>
      </c>
      <c r="E5" s="841" t="s">
        <v>569</v>
      </c>
      <c r="F5" s="841" t="s">
        <v>570</v>
      </c>
      <c r="G5" s="841" t="s">
        <v>571</v>
      </c>
      <c r="H5" s="841" t="s">
        <v>572</v>
      </c>
      <c r="I5" s="841" t="s">
        <v>573</v>
      </c>
      <c r="J5" s="841" t="s">
        <v>574</v>
      </c>
      <c r="K5" s="841" t="s">
        <v>575</v>
      </c>
      <c r="L5" s="841" t="s">
        <v>576</v>
      </c>
      <c r="M5" s="841" t="s">
        <v>577</v>
      </c>
      <c r="N5" s="841" t="s">
        <v>1274</v>
      </c>
      <c r="O5" s="841" t="s">
        <v>578</v>
      </c>
      <c r="P5" s="841" t="s">
        <v>183</v>
      </c>
      <c r="Q5" s="841" t="s">
        <v>253</v>
      </c>
      <c r="S5" s="834"/>
    </row>
    <row r="6" spans="1:19" s="835" customFormat="1" x14ac:dyDescent="0.2">
      <c r="A6" s="817" t="s">
        <v>541</v>
      </c>
      <c r="B6" s="842"/>
      <c r="C6" s="842"/>
      <c r="D6" s="842"/>
      <c r="E6" s="842"/>
      <c r="F6" s="842"/>
      <c r="G6" s="842"/>
      <c r="H6" s="842"/>
      <c r="I6" s="842"/>
      <c r="J6" s="842"/>
      <c r="K6" s="842"/>
      <c r="L6" s="842"/>
      <c r="M6" s="842"/>
      <c r="N6" s="842"/>
      <c r="O6" s="842"/>
      <c r="P6" s="842"/>
      <c r="Q6" s="842"/>
      <c r="S6" s="834"/>
    </row>
    <row r="7" spans="1:19" s="835" customFormat="1" x14ac:dyDescent="0.2">
      <c r="A7" s="817" t="s">
        <v>579</v>
      </c>
      <c r="B7" s="842"/>
      <c r="C7" s="843"/>
      <c r="D7" s="640">
        <f>SUM(D8:D10)</f>
        <v>0</v>
      </c>
      <c r="E7" s="640">
        <f>SUM(E8:E10)</f>
        <v>0</v>
      </c>
      <c r="F7" s="640">
        <f t="shared" ref="F7:P7" si="0">SUM(F8:F10)</f>
        <v>0</v>
      </c>
      <c r="G7" s="640">
        <f t="shared" si="0"/>
        <v>0</v>
      </c>
      <c r="H7" s="640">
        <f t="shared" si="0"/>
        <v>0</v>
      </c>
      <c r="I7" s="640">
        <f t="shared" si="0"/>
        <v>0</v>
      </c>
      <c r="J7" s="640">
        <f t="shared" si="0"/>
        <v>0</v>
      </c>
      <c r="K7" s="640">
        <f t="shared" si="0"/>
        <v>0</v>
      </c>
      <c r="L7" s="640">
        <f t="shared" si="0"/>
        <v>0</v>
      </c>
      <c r="M7" s="640">
        <f t="shared" si="0"/>
        <v>0</v>
      </c>
      <c r="N7" s="640">
        <f t="shared" si="0"/>
        <v>0</v>
      </c>
      <c r="O7" s="640">
        <f t="shared" si="0"/>
        <v>0</v>
      </c>
      <c r="P7" s="640">
        <f t="shared" si="0"/>
        <v>0</v>
      </c>
      <c r="Q7" s="640">
        <f>SUM(Q8:Q10)</f>
        <v>0</v>
      </c>
      <c r="S7" s="834"/>
    </row>
    <row r="8" spans="1:19" s="835" customFormat="1" x14ac:dyDescent="0.2">
      <c r="A8" s="844" t="s">
        <v>516</v>
      </c>
      <c r="B8" s="842"/>
      <c r="C8" s="845"/>
      <c r="D8" s="831"/>
      <c r="E8" s="831"/>
      <c r="F8" s="831"/>
      <c r="G8" s="831"/>
      <c r="H8" s="831"/>
      <c r="I8" s="831"/>
      <c r="J8" s="831"/>
      <c r="K8" s="831"/>
      <c r="L8" s="831"/>
      <c r="M8" s="831"/>
      <c r="N8" s="831"/>
      <c r="O8" s="831"/>
      <c r="P8" s="831"/>
      <c r="Q8" s="640">
        <f>SUM(D8:P8)</f>
        <v>0</v>
      </c>
      <c r="S8" s="834"/>
    </row>
    <row r="9" spans="1:19" s="835" customFormat="1" x14ac:dyDescent="0.2">
      <c r="A9" s="844" t="s">
        <v>517</v>
      </c>
      <c r="B9" s="842"/>
      <c r="C9" s="845"/>
      <c r="D9" s="831"/>
      <c r="E9" s="831"/>
      <c r="F9" s="831"/>
      <c r="G9" s="831"/>
      <c r="H9" s="831"/>
      <c r="I9" s="831"/>
      <c r="J9" s="831"/>
      <c r="K9" s="831"/>
      <c r="L9" s="831"/>
      <c r="M9" s="831"/>
      <c r="N9" s="831"/>
      <c r="O9" s="831"/>
      <c r="P9" s="831"/>
      <c r="Q9" s="640">
        <f>SUM(D9:P9)</f>
        <v>0</v>
      </c>
      <c r="S9" s="834"/>
    </row>
    <row r="10" spans="1:19" s="835" customFormat="1" x14ac:dyDescent="0.2">
      <c r="A10" s="817" t="s">
        <v>1473</v>
      </c>
      <c r="B10" s="842"/>
      <c r="C10" s="845"/>
      <c r="D10" s="640">
        <f>SUMIFS(D103:D983, $B$103:$B983, "Loans &amp; Advances: Non-Financial Sector - Breakdown by Industry", $C$103:$C$983, "All Currency")</f>
        <v>0</v>
      </c>
      <c r="E10" s="640">
        <f>SUMIFS(E103:E983, $B$103:$B983, "Loans &amp; Advances: Non-Financial Sector - Breakdown by Industry", $C$103:$C$983, "All Currency")</f>
        <v>0</v>
      </c>
      <c r="F10" s="640">
        <f>SUMIFS(F103:F983, $B$103:$B983, "Loans &amp; Advances: Non-Financial Sector - Breakdown by Industry", $C$103:$C$983, "All Currency")</f>
        <v>0</v>
      </c>
      <c r="G10" s="640">
        <f>SUMIFS(G103:G983, $B$103:$B983, "Loans &amp; Advances: Non-Financial Sector - Breakdown by Industry", $C$103:$C$983, "All Currency")</f>
        <v>0</v>
      </c>
      <c r="H10" s="640">
        <f>SUMIFS(H103:H983, $B$103:$B983, "Loans &amp; Advances: Non-Financial Sector - Breakdown by Industry", $C$103:$C$983, "All Currency")</f>
        <v>0</v>
      </c>
      <c r="I10" s="640">
        <f>SUMIFS(I103:I983, $B$103:$B983, "Loans &amp; Advances: Non-Financial Sector - Breakdown by Industry", $C$103:$C$983, "All Currency")</f>
        <v>0</v>
      </c>
      <c r="J10" s="640">
        <f>SUMIFS(J103:J983, $B$103:$B983, "Loans &amp; Advances: Non-Financial Sector - Breakdown by Industry", $C$103:$C$983, "All Currency")</f>
        <v>0</v>
      </c>
      <c r="K10" s="640">
        <f>SUMIFS(K103:K983, $B$103:$B983, "Loans &amp; Advances: Non-Financial Sector - Breakdown by Industry", $C$103:$C$983, "All Currency")</f>
        <v>0</v>
      </c>
      <c r="L10" s="640">
        <f>SUMIFS(L103:L983, $B$103:$B983, "Loans &amp; Advances: Non-Financial Sector - Breakdown by Industry", $C$103:$C$983, "All Currency")</f>
        <v>0</v>
      </c>
      <c r="M10" s="640">
        <f>SUMIFS(M103:M983, $B$103:$B983, "Loans &amp; Advances: Non-Financial Sector - Breakdown by Industry", $C$103:$C$983, "All Currency")</f>
        <v>0</v>
      </c>
      <c r="N10" s="640">
        <f>SUMIFS(N103:N983, $B$103:$B983, "Loans &amp; Advances: Non-Financial Sector - Breakdown by Industry", $C$103:$C$983, "All Currency")</f>
        <v>0</v>
      </c>
      <c r="O10" s="640">
        <f>SUMIFS(O103:O983, $B$103:$B983, "Loans &amp; Advances: Non-Financial Sector - Breakdown by Industry", $C$103:$C$983, "All Currency")</f>
        <v>0</v>
      </c>
      <c r="P10" s="640">
        <f>SUMIFS(P103:P983, $B$103:$B983, "Loans &amp; Advances: Non-Financial Sector - Breakdown by Industry", $C$103:$C$983, "All Currency")</f>
        <v>0</v>
      </c>
      <c r="Q10" s="640">
        <f>SUMIFS(Q103:Q983, $B$103:$B983, "Loans &amp; Advances: Non-Financial Sector - Breakdown by Industry", $C$103:$C$983, "All Currency")</f>
        <v>0</v>
      </c>
      <c r="S10" s="834"/>
    </row>
    <row r="11" spans="1:19" s="835" customFormat="1" x14ac:dyDescent="0.2">
      <c r="A11" s="842"/>
      <c r="B11" s="842"/>
      <c r="C11" s="842"/>
      <c r="D11" s="842"/>
      <c r="E11" s="842"/>
      <c r="F11" s="842"/>
      <c r="G11" s="842"/>
      <c r="H11" s="842"/>
      <c r="I11" s="842"/>
      <c r="J11" s="842"/>
      <c r="K11" s="842"/>
      <c r="L11" s="842"/>
      <c r="M11" s="842"/>
      <c r="N11" s="842"/>
      <c r="O11" s="842"/>
      <c r="P11" s="842"/>
      <c r="Q11" s="842"/>
      <c r="S11" s="834"/>
    </row>
    <row r="12" spans="1:19" s="835" customFormat="1" ht="24" x14ac:dyDescent="0.2">
      <c r="A12" s="817" t="s">
        <v>580</v>
      </c>
      <c r="B12" s="842"/>
      <c r="C12" s="843"/>
      <c r="D12" s="640">
        <f>SUM(D13:D15)</f>
        <v>0</v>
      </c>
      <c r="E12" s="640">
        <f>SUM(E13:E15)</f>
        <v>0</v>
      </c>
      <c r="F12" s="640">
        <f t="shared" ref="F12" si="1">SUM(F13:F15)</f>
        <v>0</v>
      </c>
      <c r="G12" s="640">
        <f t="shared" ref="G12" si="2">SUM(G13:G15)</f>
        <v>0</v>
      </c>
      <c r="H12" s="640">
        <f t="shared" ref="H12" si="3">SUM(H13:H15)</f>
        <v>0</v>
      </c>
      <c r="I12" s="640">
        <f t="shared" ref="I12" si="4">SUM(I13:I15)</f>
        <v>0</v>
      </c>
      <c r="J12" s="640">
        <f t="shared" ref="J12" si="5">SUM(J13:J15)</f>
        <v>0</v>
      </c>
      <c r="K12" s="640">
        <f t="shared" ref="K12" si="6">SUM(K13:K15)</f>
        <v>0</v>
      </c>
      <c r="L12" s="640">
        <f t="shared" ref="L12" si="7">SUM(L13:L15)</f>
        <v>0</v>
      </c>
      <c r="M12" s="640">
        <f t="shared" ref="M12" si="8">SUM(M13:M15)</f>
        <v>0</v>
      </c>
      <c r="N12" s="640">
        <f t="shared" ref="N12" si="9">SUM(N13:N15)</f>
        <v>0</v>
      </c>
      <c r="O12" s="640">
        <f t="shared" ref="O12" si="10">SUM(O13:O15)</f>
        <v>0</v>
      </c>
      <c r="P12" s="640">
        <f t="shared" ref="P12" si="11">SUM(P13:P15)</f>
        <v>0</v>
      </c>
      <c r="Q12" s="640">
        <f>SUM(Q13:Q15)</f>
        <v>0</v>
      </c>
      <c r="S12" s="834"/>
    </row>
    <row r="13" spans="1:19" s="835" customFormat="1" x14ac:dyDescent="0.2">
      <c r="A13" s="846" t="s">
        <v>516</v>
      </c>
      <c r="B13" s="842"/>
      <c r="C13" s="847"/>
      <c r="D13" s="831"/>
      <c r="E13" s="831"/>
      <c r="F13" s="831"/>
      <c r="G13" s="831"/>
      <c r="H13" s="831"/>
      <c r="I13" s="831"/>
      <c r="J13" s="831"/>
      <c r="K13" s="831"/>
      <c r="L13" s="831"/>
      <c r="M13" s="831"/>
      <c r="N13" s="831"/>
      <c r="O13" s="831"/>
      <c r="P13" s="831"/>
      <c r="Q13" s="640">
        <f t="shared" ref="Q13:Q14" si="12">SUM(D13:P13)</f>
        <v>0</v>
      </c>
      <c r="S13" s="834"/>
    </row>
    <row r="14" spans="1:19" s="835" customFormat="1" x14ac:dyDescent="0.2">
      <c r="A14" s="846" t="s">
        <v>517</v>
      </c>
      <c r="B14" s="842"/>
      <c r="C14" s="847"/>
      <c r="D14" s="831"/>
      <c r="E14" s="831"/>
      <c r="F14" s="831"/>
      <c r="G14" s="831"/>
      <c r="H14" s="831"/>
      <c r="I14" s="831"/>
      <c r="J14" s="831"/>
      <c r="K14" s="831"/>
      <c r="L14" s="831"/>
      <c r="M14" s="831"/>
      <c r="N14" s="831"/>
      <c r="O14" s="831"/>
      <c r="P14" s="831"/>
      <c r="Q14" s="640">
        <f t="shared" si="12"/>
        <v>0</v>
      </c>
      <c r="S14" s="834"/>
    </row>
    <row r="15" spans="1:19" s="835" customFormat="1" x14ac:dyDescent="0.2">
      <c r="A15" s="817" t="s">
        <v>1473</v>
      </c>
      <c r="B15" s="842"/>
      <c r="C15" s="848"/>
      <c r="D15" s="640">
        <f>SUMIFS(D103:D983, $B$103:$B983, "Bills discounted or purchased: Non-Financial Sector - Breakdown by Industry", $C$103:$C$983, "All Currency")</f>
        <v>0</v>
      </c>
      <c r="E15" s="640">
        <f>SUMIFS(E103:E983, $B$103:$B983, "Bills discounted or purchased: Non-Financial Sector - Breakdown by Industry", $C$103:$C$983, "All Currency")</f>
        <v>0</v>
      </c>
      <c r="F15" s="640">
        <f>SUMIFS(F103:F983, $B$103:$B983, "Bills discounted or purchased: Non-Financial Sector - Breakdown by Industry", $C$103:$C$983, "All Currency")</f>
        <v>0</v>
      </c>
      <c r="G15" s="640">
        <f>SUMIFS(G103:G983, $B$103:$B983, "Bills discounted or purchased: Non-Financial Sector - Breakdown by Industry", $C$103:$C$983, "All Currency")</f>
        <v>0</v>
      </c>
      <c r="H15" s="640">
        <f>SUMIFS(H103:H983, $B$103:$B983, "Bills discounted or purchased: Non-Financial Sector - Breakdown by Industry", $C$103:$C$983, "All Currency")</f>
        <v>0</v>
      </c>
      <c r="I15" s="640">
        <f>SUMIFS(I103:I983, $B$103:$B983, "Bills discounted or purchased: Non-Financial Sector - Breakdown by Industry", $C$103:$C$983, "All Currency")</f>
        <v>0</v>
      </c>
      <c r="J15" s="640">
        <f>SUMIFS(J103:J983, $B$103:$B983, "Bills discounted or purchased: Non-Financial Sector - Breakdown by Industry", $C$103:$C$983, "All Currency")</f>
        <v>0</v>
      </c>
      <c r="K15" s="640">
        <f>SUMIFS(K103:K983, $B$103:$B983, "Bills discounted or purchased: Non-Financial Sector - Breakdown by Industry", $C$103:$C$983, "All Currency")</f>
        <v>0</v>
      </c>
      <c r="L15" s="640">
        <f>SUMIFS(L103:L983, $B$103:$B983, "Bills discounted or purchased: Non-Financial Sector - Breakdown by Industry", $C$103:$C$983, "All Currency")</f>
        <v>0</v>
      </c>
      <c r="M15" s="640">
        <f>SUMIFS(M103:M983, $B$103:$B983, "Bills discounted or purchased: Non-Financial Sector - Breakdown by Industry", $C$103:$C$983, "All Currency")</f>
        <v>0</v>
      </c>
      <c r="N15" s="640">
        <f>SUMIFS(N103:N983, $B$103:$B983, "Bills discounted or purchased: Non-Financial Sector - Breakdown by Industry", $C$103:$C$983, "All Currency")</f>
        <v>0</v>
      </c>
      <c r="O15" s="640">
        <f>SUMIFS(O103:O983, $B$103:$B983, "Bills discounted or purchased: Non-Financial Sector - Breakdown by Industry", $C$103:$C$983, "All Currency")</f>
        <v>0</v>
      </c>
      <c r="P15" s="640">
        <f>SUMIFS(P103:P983, $B$103:$B983, "Bills discounted or purchased: Non-Financial Sector - Breakdown by Industry", $C$103:$C$983, "All Currency")</f>
        <v>0</v>
      </c>
      <c r="Q15" s="640">
        <f>SUMIFS(Q103:Q983, $B$103:$B983, "Bills discounted or purchased: Non-Financial Sector - Breakdown by Industry", $C$103:$C$983, "All Currency")</f>
        <v>0</v>
      </c>
      <c r="S15" s="834"/>
    </row>
    <row r="16" spans="1:19" s="835" customFormat="1" x14ac:dyDescent="0.2">
      <c r="A16" s="842"/>
      <c r="B16" s="842"/>
      <c r="C16" s="842"/>
      <c r="D16" s="842"/>
      <c r="E16" s="842"/>
      <c r="F16" s="842"/>
      <c r="G16" s="842"/>
      <c r="H16" s="842"/>
      <c r="I16" s="842"/>
      <c r="J16" s="842"/>
      <c r="K16" s="842"/>
      <c r="L16" s="842"/>
      <c r="M16" s="842"/>
      <c r="N16" s="842"/>
      <c r="O16" s="842"/>
      <c r="P16" s="842"/>
      <c r="Q16" s="842"/>
      <c r="S16" s="834"/>
    </row>
    <row r="17" spans="1:27" s="835" customFormat="1" x14ac:dyDescent="0.2">
      <c r="A17" s="817" t="s">
        <v>1461</v>
      </c>
      <c r="B17" s="842"/>
      <c r="C17" s="843"/>
      <c r="D17" s="640">
        <f>SUM(D18:D20)</f>
        <v>0</v>
      </c>
      <c r="E17" s="640">
        <f>SUM(E18:E20)</f>
        <v>0</v>
      </c>
      <c r="F17" s="640">
        <f t="shared" ref="F17" si="13">SUM(F18:F20)</f>
        <v>0</v>
      </c>
      <c r="G17" s="640">
        <f t="shared" ref="G17" si="14">SUM(G18:G20)</f>
        <v>0</v>
      </c>
      <c r="H17" s="640">
        <f t="shared" ref="H17" si="15">SUM(H18:H20)</f>
        <v>0</v>
      </c>
      <c r="I17" s="640">
        <f t="shared" ref="I17" si="16">SUM(I18:I20)</f>
        <v>0</v>
      </c>
      <c r="J17" s="640">
        <f t="shared" ref="J17" si="17">SUM(J18:J20)</f>
        <v>0</v>
      </c>
      <c r="K17" s="640">
        <f t="shared" ref="K17" si="18">SUM(K18:K20)</f>
        <v>0</v>
      </c>
      <c r="L17" s="640">
        <f t="shared" ref="L17" si="19">SUM(L18:L20)</f>
        <v>0</v>
      </c>
      <c r="M17" s="640">
        <f t="shared" ref="M17" si="20">SUM(M18:M20)</f>
        <v>0</v>
      </c>
      <c r="N17" s="640">
        <f t="shared" ref="N17" si="21">SUM(N18:N20)</f>
        <v>0</v>
      </c>
      <c r="O17" s="640">
        <f t="shared" ref="O17" si="22">SUM(O18:O20)</f>
        <v>0</v>
      </c>
      <c r="P17" s="640">
        <f t="shared" ref="P17" si="23">SUM(P18:P20)</f>
        <v>0</v>
      </c>
      <c r="Q17" s="640">
        <f>SUM(Q18:Q20)</f>
        <v>0</v>
      </c>
      <c r="S17" s="834"/>
    </row>
    <row r="18" spans="1:27" s="835" customFormat="1" x14ac:dyDescent="0.2">
      <c r="A18" s="846" t="s">
        <v>516</v>
      </c>
      <c r="B18" s="842"/>
      <c r="C18" s="847"/>
      <c r="D18" s="831"/>
      <c r="E18" s="831"/>
      <c r="F18" s="831"/>
      <c r="G18" s="831"/>
      <c r="H18" s="831"/>
      <c r="I18" s="831"/>
      <c r="J18" s="831"/>
      <c r="K18" s="831"/>
      <c r="L18" s="831"/>
      <c r="M18" s="831"/>
      <c r="N18" s="831"/>
      <c r="O18" s="831"/>
      <c r="P18" s="831"/>
      <c r="Q18" s="640">
        <f t="shared" ref="Q18:Q19" si="24">SUM(D18:P18)</f>
        <v>0</v>
      </c>
      <c r="S18" s="834"/>
    </row>
    <row r="19" spans="1:27" s="835" customFormat="1" x14ac:dyDescent="0.2">
      <c r="A19" s="846" t="s">
        <v>517</v>
      </c>
      <c r="B19" s="842"/>
      <c r="C19" s="847"/>
      <c r="D19" s="831"/>
      <c r="E19" s="831"/>
      <c r="F19" s="831"/>
      <c r="G19" s="831"/>
      <c r="H19" s="831"/>
      <c r="I19" s="831"/>
      <c r="J19" s="831"/>
      <c r="K19" s="831"/>
      <c r="L19" s="831"/>
      <c r="M19" s="831"/>
      <c r="N19" s="831"/>
      <c r="O19" s="831"/>
      <c r="P19" s="831"/>
      <c r="Q19" s="640">
        <f t="shared" si="24"/>
        <v>0</v>
      </c>
      <c r="S19" s="834"/>
    </row>
    <row r="20" spans="1:27" s="835" customFormat="1" x14ac:dyDescent="0.2">
      <c r="A20" s="817" t="s">
        <v>1473</v>
      </c>
      <c r="B20" s="842"/>
      <c r="C20" s="848"/>
      <c r="D20" s="640">
        <f>SUMIFS(D103:D983, $B$103:$B983, "Debt Securities: Non-Financial Corporates - Breakdown by Industry", $C$103:$C$983, "All Currency")</f>
        <v>0</v>
      </c>
      <c r="E20" s="640">
        <f>SUMIFS(E103:E983, $B$103:$B983, "Debt Securities: Non-Financial Corporates - Breakdown by Industry", $C$103:$C$983, "All Currency")</f>
        <v>0</v>
      </c>
      <c r="F20" s="640">
        <f>SUMIFS(F103:F983, $B$103:$B983, "Debt Securities: Non-Financial Corporates - Breakdown by Industry", $C$103:$C$983, "All Currency")</f>
        <v>0</v>
      </c>
      <c r="G20" s="640">
        <f>SUMIFS(G103:G983, $B$103:$B983, "Debt Securities: Non-Financial Corporates - Breakdown by Industry", $C$103:$C$983, "All Currency")</f>
        <v>0</v>
      </c>
      <c r="H20" s="640">
        <f>SUMIFS(H103:H983, $B$103:$B983, "Debt Securities: Non-Financial Corporates - Breakdown by Industry", $C$103:$C$983, "All Currency")</f>
        <v>0</v>
      </c>
      <c r="I20" s="640">
        <f>SUMIFS(I103:I983, $B$103:$B983, "Debt Securities: Non-Financial Corporates - Breakdown by Industry", $C$103:$C$983, "All Currency")</f>
        <v>0</v>
      </c>
      <c r="J20" s="640">
        <f>SUMIFS(J103:J983, $B$103:$B983, "Debt Securities: Non-Financial Corporates - Breakdown by Industry", $C$103:$C$983, "All Currency")</f>
        <v>0</v>
      </c>
      <c r="K20" s="640">
        <f>SUMIFS(K103:K983, $B$103:$B983, "Debt Securities: Non-Financial Corporates - Breakdown by Industry", $C$103:$C$983, "All Currency")</f>
        <v>0</v>
      </c>
      <c r="L20" s="640">
        <f>SUMIFS(L103:L983, $B$103:$B983, "Debt Securities: Non-Financial Corporates - Breakdown by Industry", $C$103:$C$983, "All Currency")</f>
        <v>0</v>
      </c>
      <c r="M20" s="640">
        <f>SUMIFS(M103:M983, $B$103:$B983, "Debt Securities: Non-Financial Corporates - Breakdown by Industry", $C$103:$C$983, "All Currency")</f>
        <v>0</v>
      </c>
      <c r="N20" s="640">
        <f>SUMIFS(N103:N983, $B$103:$B983, "Debt Securities: Non-Financial Corporates - Breakdown by Industry", $C$103:$C$983, "All Currency")</f>
        <v>0</v>
      </c>
      <c r="O20" s="640">
        <f>SUMIFS(O103:O983, $B$103:$B983, "Debt Securities: Non-Financial Corporates - Breakdown by Industry", $C$103:$C$983, "All Currency")</f>
        <v>0</v>
      </c>
      <c r="P20" s="640">
        <f>SUMIFS(P103:P983, $B$103:$B983, "Debt Securities: Non-Financial Corporates - Breakdown by Industry", $C$103:$C$983, "All Currency")</f>
        <v>0</v>
      </c>
      <c r="Q20" s="640">
        <f>SUMIFS(Q103:Q983, $B$103:$B983, "Debt Securities: Non-Financial Corporates - Breakdown by Industry", $C$103:$C$983, "All Currency")</f>
        <v>0</v>
      </c>
      <c r="S20" s="834"/>
    </row>
    <row r="21" spans="1:27" s="835" customFormat="1" x14ac:dyDescent="0.2">
      <c r="A21" s="842"/>
      <c r="B21" s="842"/>
      <c r="C21" s="842"/>
      <c r="D21" s="842"/>
      <c r="E21" s="842"/>
      <c r="F21" s="842"/>
      <c r="G21" s="842"/>
      <c r="H21" s="842"/>
      <c r="I21" s="842"/>
      <c r="J21" s="842"/>
      <c r="K21" s="842"/>
      <c r="L21" s="842"/>
      <c r="M21" s="842"/>
      <c r="N21" s="842"/>
      <c r="O21" s="842"/>
      <c r="P21" s="842"/>
      <c r="Q21" s="842"/>
      <c r="S21" s="834"/>
    </row>
    <row r="22" spans="1:27" s="835" customFormat="1" ht="24" x14ac:dyDescent="0.2">
      <c r="A22" s="817" t="s">
        <v>1460</v>
      </c>
      <c r="B22" s="842"/>
      <c r="C22" s="843"/>
      <c r="D22" s="640">
        <f>SUM(D23:D25)</f>
        <v>0</v>
      </c>
      <c r="E22" s="640">
        <f>SUM(E23:E25)</f>
        <v>0</v>
      </c>
      <c r="F22" s="640">
        <f t="shared" ref="F22" si="25">SUM(F23:F25)</f>
        <v>0</v>
      </c>
      <c r="G22" s="640">
        <f t="shared" ref="G22" si="26">SUM(G23:G25)</f>
        <v>0</v>
      </c>
      <c r="H22" s="640">
        <f t="shared" ref="H22" si="27">SUM(H23:H25)</f>
        <v>0</v>
      </c>
      <c r="I22" s="640">
        <f t="shared" ref="I22" si="28">SUM(I23:I25)</f>
        <v>0</v>
      </c>
      <c r="J22" s="640">
        <f t="shared" ref="J22" si="29">SUM(J23:J25)</f>
        <v>0</v>
      </c>
      <c r="K22" s="640">
        <f t="shared" ref="K22" si="30">SUM(K23:K25)</f>
        <v>0</v>
      </c>
      <c r="L22" s="640">
        <f t="shared" ref="L22" si="31">SUM(L23:L25)</f>
        <v>0</v>
      </c>
      <c r="M22" s="640">
        <f t="shared" ref="M22" si="32">SUM(M23:M25)</f>
        <v>0</v>
      </c>
      <c r="N22" s="640">
        <f t="shared" ref="N22" si="33">SUM(N23:N25)</f>
        <v>0</v>
      </c>
      <c r="O22" s="640">
        <f t="shared" ref="O22" si="34">SUM(O23:O25)</f>
        <v>0</v>
      </c>
      <c r="P22" s="640">
        <f t="shared" ref="P22" si="35">SUM(P23:P25)</f>
        <v>0</v>
      </c>
      <c r="Q22" s="640">
        <f>SUM(Q23:Q25)</f>
        <v>0</v>
      </c>
      <c r="S22" s="834"/>
      <c r="AA22" s="849" t="s">
        <v>471</v>
      </c>
    </row>
    <row r="23" spans="1:27" s="835" customFormat="1" x14ac:dyDescent="0.2">
      <c r="A23" s="850" t="s">
        <v>516</v>
      </c>
      <c r="B23" s="842"/>
      <c r="C23" s="847"/>
      <c r="D23" s="831"/>
      <c r="E23" s="831"/>
      <c r="F23" s="831"/>
      <c r="G23" s="831"/>
      <c r="H23" s="831"/>
      <c r="I23" s="831"/>
      <c r="J23" s="831"/>
      <c r="K23" s="831"/>
      <c r="L23" s="831"/>
      <c r="M23" s="831"/>
      <c r="N23" s="831"/>
      <c r="O23" s="831"/>
      <c r="P23" s="831"/>
      <c r="Q23" s="640">
        <f t="shared" ref="Q23:Q24" si="36">SUM(D23:P23)</f>
        <v>0</v>
      </c>
      <c r="S23" s="834"/>
      <c r="AA23" s="849" t="s">
        <v>472</v>
      </c>
    </row>
    <row r="24" spans="1:27" s="835" customFormat="1" x14ac:dyDescent="0.2">
      <c r="A24" s="846" t="s">
        <v>517</v>
      </c>
      <c r="B24" s="842"/>
      <c r="C24" s="847"/>
      <c r="D24" s="831"/>
      <c r="E24" s="831"/>
      <c r="F24" s="831"/>
      <c r="G24" s="831"/>
      <c r="H24" s="831"/>
      <c r="I24" s="831"/>
      <c r="J24" s="831"/>
      <c r="K24" s="831"/>
      <c r="L24" s="831"/>
      <c r="M24" s="831"/>
      <c r="N24" s="831"/>
      <c r="O24" s="831"/>
      <c r="P24" s="831"/>
      <c r="Q24" s="640">
        <f t="shared" si="36"/>
        <v>0</v>
      </c>
      <c r="S24" s="834"/>
      <c r="AA24" s="849" t="s">
        <v>473</v>
      </c>
    </row>
    <row r="25" spans="1:27" s="835" customFormat="1" x14ac:dyDescent="0.2">
      <c r="A25" s="817" t="s">
        <v>1473</v>
      </c>
      <c r="B25" s="842"/>
      <c r="C25" s="848"/>
      <c r="D25" s="640">
        <f>SUMIFS(D103:D983, $B$103:$B983, "Negotiable Certificates of Deposits : Non-Financial Corporates - Breakdown by Industry", $C$103:$C$983, "All Currency")</f>
        <v>0</v>
      </c>
      <c r="E25" s="640">
        <f>SUMIFS(E103:E983, $B$103:$B983, "Negotiable Certificates of Deposits : Non-Financial Corporates - Breakdown by Industry", $C$103:$C$983, "All Currency")</f>
        <v>0</v>
      </c>
      <c r="F25" s="640">
        <f>SUMIFS(F103:F983, $B$103:$B983, "Negotiable Certificates of Deposits : Non-Financial Corporates - Breakdown by Industry", $C$103:$C$983, "All Currency")</f>
        <v>0</v>
      </c>
      <c r="G25" s="640">
        <f>SUMIFS(G103:G983, $B$103:$B983, "Negotiable Certificates of Deposits : Non-Financial Corporates - Breakdown by Industry", $C$103:$C$983, "All Currency")</f>
        <v>0</v>
      </c>
      <c r="H25" s="640">
        <f>SUMIFS(H103:H983, $B$103:$B983, "Negotiable Certificates of Deposits : Non-Financial Corporates - Breakdown by Industry", $C$103:$C$983, "All Currency")</f>
        <v>0</v>
      </c>
      <c r="I25" s="640">
        <f>SUMIFS(I103:I983, $B$103:$B983, "Negotiable Certificates of Deposits : Non-Financial Corporates - Breakdown by Industry", $C$103:$C$983, "All Currency")</f>
        <v>0</v>
      </c>
      <c r="J25" s="640">
        <f>SUMIFS(J103:J983, $B$103:$B983, "Negotiable Certificates of Deposits : Non-Financial Corporates - Breakdown by Industry", $C$103:$C$983, "All Currency")</f>
        <v>0</v>
      </c>
      <c r="K25" s="640">
        <f>SUMIFS(K103:K983, $B$103:$B983, "Negotiable Certificates of Deposits : Non-Financial Corporates - Breakdown by Industry", $C$103:$C$983, "All Currency")</f>
        <v>0</v>
      </c>
      <c r="L25" s="640">
        <f>SUMIFS(L103:L983, $B$103:$B983, "Negotiable Certificates of Deposits : Non-Financial Corporates - Breakdown by Industry", $C$103:$C$983, "All Currency")</f>
        <v>0</v>
      </c>
      <c r="M25" s="640">
        <f>SUMIFS(M103:M983, $B$103:$B983, "Negotiable Certificates of Deposits : Non-Financial Corporates - Breakdown by Industry", $C$103:$C$983, "All Currency")</f>
        <v>0</v>
      </c>
      <c r="N25" s="640">
        <f>SUMIFS(N103:N983, $B$103:$B983, "Negotiable Certificates of Deposits : Non-Financial Corporates - Breakdown by Industry", $C$103:$C$983, "All Currency")</f>
        <v>0</v>
      </c>
      <c r="O25" s="640">
        <f>SUMIFS(O103:O983, $B$103:$B983, "Negotiable Certificates of Deposits : Non-Financial Corporates - Breakdown by Industry", $C$103:$C$983, "All Currency")</f>
        <v>0</v>
      </c>
      <c r="P25" s="640">
        <f>SUMIFS(P103:P983, $B$103:$B983, "Negotiable Certificates of Deposits : Non-Financial Corporates - Breakdown by Industry", $C$103:$C$983, "All Currency")</f>
        <v>0</v>
      </c>
      <c r="Q25" s="640">
        <f>SUMIFS(Q103:Q983, $B$103:$B983, "Negotiable Certificates of Deposits : Non-Financial Corporates - Breakdown by Industry", $C$103:$C$983, "All Currency")</f>
        <v>0</v>
      </c>
      <c r="S25" s="834"/>
      <c r="AA25" s="849" t="s">
        <v>474</v>
      </c>
    </row>
    <row r="26" spans="1:27" s="835" customFormat="1" x14ac:dyDescent="0.2">
      <c r="A26" s="842"/>
      <c r="B26" s="842"/>
      <c r="C26" s="842"/>
      <c r="D26" s="842"/>
      <c r="E26" s="842"/>
      <c r="F26" s="842"/>
      <c r="G26" s="842"/>
      <c r="H26" s="842"/>
      <c r="I26" s="842"/>
      <c r="J26" s="842"/>
      <c r="K26" s="842"/>
      <c r="L26" s="842"/>
      <c r="M26" s="842"/>
      <c r="N26" s="842"/>
      <c r="O26" s="842"/>
      <c r="P26" s="842"/>
      <c r="Q26" s="842"/>
      <c r="S26" s="834"/>
      <c r="AA26" s="849" t="s">
        <v>475</v>
      </c>
    </row>
    <row r="27" spans="1:27" s="835" customFormat="1" x14ac:dyDescent="0.2">
      <c r="A27" s="817" t="s">
        <v>1459</v>
      </c>
      <c r="B27" s="842"/>
      <c r="C27" s="843"/>
      <c r="D27" s="640">
        <f>SUM(D28:D30)</f>
        <v>0</v>
      </c>
      <c r="E27" s="640">
        <f>SUM(E28:E30)</f>
        <v>0</v>
      </c>
      <c r="F27" s="640">
        <f t="shared" ref="F27" si="37">SUM(F28:F30)</f>
        <v>0</v>
      </c>
      <c r="G27" s="640">
        <f>SUM(G28:G30)</f>
        <v>0</v>
      </c>
      <c r="H27" s="640">
        <f t="shared" ref="H27" si="38">SUM(H28:H30)</f>
        <v>0</v>
      </c>
      <c r="I27" s="640">
        <f t="shared" ref="I27" si="39">SUM(I28:I30)</f>
        <v>0</v>
      </c>
      <c r="J27" s="640">
        <f t="shared" ref="J27" si="40">SUM(J28:J30)</f>
        <v>0</v>
      </c>
      <c r="K27" s="640">
        <f t="shared" ref="K27" si="41">SUM(K28:K30)</f>
        <v>0</v>
      </c>
      <c r="L27" s="640">
        <f t="shared" ref="L27" si="42">SUM(L28:L30)</f>
        <v>0</v>
      </c>
      <c r="M27" s="640">
        <f t="shared" ref="M27" si="43">SUM(M28:M30)</f>
        <v>0</v>
      </c>
      <c r="N27" s="640">
        <f t="shared" ref="N27" si="44">SUM(N28:N30)</f>
        <v>0</v>
      </c>
      <c r="O27" s="640">
        <f t="shared" ref="O27" si="45">SUM(O28:O30)</f>
        <v>0</v>
      </c>
      <c r="P27" s="640">
        <f t="shared" ref="P27" si="46">SUM(P28:P30)</f>
        <v>0</v>
      </c>
      <c r="Q27" s="640">
        <f>SUM(Q28:Q30)</f>
        <v>0</v>
      </c>
      <c r="S27" s="834"/>
      <c r="AA27" s="849" t="s">
        <v>476</v>
      </c>
    </row>
    <row r="28" spans="1:27" s="835" customFormat="1" x14ac:dyDescent="0.2">
      <c r="A28" s="851" t="s">
        <v>516</v>
      </c>
      <c r="B28" s="842"/>
      <c r="C28" s="847"/>
      <c r="D28" s="831"/>
      <c r="E28" s="831"/>
      <c r="F28" s="831"/>
      <c r="G28" s="831"/>
      <c r="H28" s="831"/>
      <c r="I28" s="831"/>
      <c r="J28" s="831"/>
      <c r="K28" s="831"/>
      <c r="L28" s="831"/>
      <c r="M28" s="831"/>
      <c r="N28" s="831"/>
      <c r="O28" s="831"/>
      <c r="P28" s="831"/>
      <c r="Q28" s="640">
        <f t="shared" ref="Q28:Q29" si="47">SUM(D28:P28)</f>
        <v>0</v>
      </c>
      <c r="S28" s="834"/>
      <c r="AA28" s="849" t="s">
        <v>477</v>
      </c>
    </row>
    <row r="29" spans="1:27" s="835" customFormat="1" x14ac:dyDescent="0.2">
      <c r="A29" s="846" t="s">
        <v>517</v>
      </c>
      <c r="B29" s="842"/>
      <c r="C29" s="847"/>
      <c r="D29" s="831"/>
      <c r="E29" s="831"/>
      <c r="F29" s="831"/>
      <c r="G29" s="831"/>
      <c r="H29" s="831"/>
      <c r="I29" s="831"/>
      <c r="J29" s="831"/>
      <c r="K29" s="831"/>
      <c r="L29" s="831"/>
      <c r="M29" s="831"/>
      <c r="N29" s="831"/>
      <c r="O29" s="831"/>
      <c r="P29" s="831"/>
      <c r="Q29" s="640">
        <f t="shared" si="47"/>
        <v>0</v>
      </c>
      <c r="S29" s="834"/>
      <c r="AA29" s="849" t="s">
        <v>478</v>
      </c>
    </row>
    <row r="30" spans="1:27" s="835" customFormat="1" x14ac:dyDescent="0.2">
      <c r="A30" s="817" t="s">
        <v>1473</v>
      </c>
      <c r="B30" s="842"/>
      <c r="C30" s="848"/>
      <c r="D30" s="640">
        <f>SUMIFS(D103:D983, $B$103:$B983, "Contingent Items: Non-Financial Corporates - Breakdown by Industry", $C$103:$C$983, "All Currency")</f>
        <v>0</v>
      </c>
      <c r="E30" s="640">
        <f>SUMIFS(E103:E983, $B$103:$B983, "Contingent Items: Non-Financial Corporates - Breakdown by Industry", $C$103:$C$983, "All Currency")</f>
        <v>0</v>
      </c>
      <c r="F30" s="640">
        <f>SUMIFS(F103:F983, $B$103:$B983, "Contingent Items: Non-Financial Corporates - Breakdown by Industry", $C$103:$C$983, "All Currency")</f>
        <v>0</v>
      </c>
      <c r="G30" s="640">
        <f>SUMIFS(G103:G983, $B$103:$B983, "Contingent Items: Non-Financial Corporates - Breakdown by Industry", $C$103:$C$983, "All Currency")</f>
        <v>0</v>
      </c>
      <c r="H30" s="640">
        <f>SUMIFS(H103:H983, $B$103:$B983, "Contingent Items: Non-Financial Corporates - Breakdown by Industry", $C$103:$C$983, "All Currency")</f>
        <v>0</v>
      </c>
      <c r="I30" s="640">
        <f>SUMIFS(I103:I983, $B$103:$B983, "Contingent Items: Non-Financial Corporates - Breakdown by Industry", $C$103:$C$983, "All Currency")</f>
        <v>0</v>
      </c>
      <c r="J30" s="640">
        <f>SUMIFS(J103:J983, $B$103:$B983, "Contingent Items: Non-Financial Corporates - Breakdown by Industry", $C$103:$C$983, "All Currency")</f>
        <v>0</v>
      </c>
      <c r="K30" s="640">
        <f>SUMIFS(K103:K983, $B$103:$B983, "Contingent Items: Non-Financial Corporates - Breakdown by Industry", $C$103:$C$983, "All Currency")</f>
        <v>0</v>
      </c>
      <c r="L30" s="640">
        <f>SUMIFS(L103:L983, $B$103:$B983, "Contingent Items: Non-Financial Corporates - Breakdown by Industry", $C$103:$C$983, "All Currency")</f>
        <v>0</v>
      </c>
      <c r="M30" s="640">
        <f>SUMIFS(M103:M983, $B$103:$B983, "Contingent Items: Non-Financial Corporates - Breakdown by Industry", $C$103:$C$983, "All Currency")</f>
        <v>0</v>
      </c>
      <c r="N30" s="640">
        <f>SUMIFS(N103:N983, $B$103:$B983, "Contingent Items: Non-Financial Corporates - Breakdown by Industry", $C$103:$C$983, "All Currency")</f>
        <v>0</v>
      </c>
      <c r="O30" s="640">
        <f>SUMIFS(O103:O983, $B$103:$B983, "Contingent Items: Non-Financial Corporates - Breakdown by Industry", $C$103:$C$983, "All Currency")</f>
        <v>0</v>
      </c>
      <c r="P30" s="640">
        <f>SUMIFS(P103:P983, $B$103:$B983, "Contingent Items: Non-Financial Corporates - Breakdown by Industry", $C$103:$C$983, "All Currency")</f>
        <v>0</v>
      </c>
      <c r="Q30" s="640">
        <f>SUMIFS(Q103:Q983, $B$103:$B983, "Contingent Items: Non-Financial Corporates - Breakdown by Industry", $C$103:$C$983, "All Currency")</f>
        <v>0</v>
      </c>
      <c r="S30" s="834"/>
      <c r="AA30" s="849" t="s">
        <v>479</v>
      </c>
    </row>
    <row r="31" spans="1:27" s="835" customFormat="1" x14ac:dyDescent="0.2">
      <c r="A31" s="842"/>
      <c r="B31" s="842"/>
      <c r="C31" s="842"/>
      <c r="D31" s="842"/>
      <c r="E31" s="842"/>
      <c r="F31" s="842"/>
      <c r="G31" s="842"/>
      <c r="H31" s="842"/>
      <c r="I31" s="842"/>
      <c r="J31" s="842"/>
      <c r="K31" s="842"/>
      <c r="L31" s="842"/>
      <c r="M31" s="842"/>
      <c r="N31" s="842"/>
      <c r="O31" s="842"/>
      <c r="P31" s="842"/>
      <c r="Q31" s="842"/>
      <c r="S31" s="834"/>
      <c r="AA31" s="849" t="s">
        <v>480</v>
      </c>
    </row>
    <row r="32" spans="1:27" s="835" customFormat="1" x14ac:dyDescent="0.2">
      <c r="A32" s="817" t="s">
        <v>1458</v>
      </c>
      <c r="B32" s="842"/>
      <c r="C32" s="843"/>
      <c r="D32" s="640">
        <f>SUM(D33:D35)</f>
        <v>0</v>
      </c>
      <c r="E32" s="640">
        <f>SUM(E33:E35)</f>
        <v>0</v>
      </c>
      <c r="F32" s="640">
        <f t="shared" ref="F32" si="48">SUM(F33:F35)</f>
        <v>0</v>
      </c>
      <c r="G32" s="640">
        <f t="shared" ref="G32" si="49">SUM(G33:G35)</f>
        <v>0</v>
      </c>
      <c r="H32" s="640">
        <f t="shared" ref="H32" si="50">SUM(H33:H35)</f>
        <v>0</v>
      </c>
      <c r="I32" s="640">
        <f t="shared" ref="I32" si="51">SUM(I33:I35)</f>
        <v>0</v>
      </c>
      <c r="J32" s="640">
        <f t="shared" ref="J32" si="52">SUM(J33:J35)</f>
        <v>0</v>
      </c>
      <c r="K32" s="640">
        <f t="shared" ref="K32" si="53">SUM(K33:K35)</f>
        <v>0</v>
      </c>
      <c r="L32" s="640">
        <f t="shared" ref="L32" si="54">SUM(L33:L35)</f>
        <v>0</v>
      </c>
      <c r="M32" s="640">
        <f t="shared" ref="M32" si="55">SUM(M33:M35)</f>
        <v>0</v>
      </c>
      <c r="N32" s="640">
        <f t="shared" ref="N32" si="56">SUM(N33:N35)</f>
        <v>0</v>
      </c>
      <c r="O32" s="640">
        <f t="shared" ref="O32" si="57">SUM(O33:O35)</f>
        <v>0</v>
      </c>
      <c r="P32" s="640">
        <f t="shared" ref="P32" si="58">SUM(P33:P35)</f>
        <v>0</v>
      </c>
      <c r="Q32" s="640">
        <f>SUM(Q33:Q35)</f>
        <v>0</v>
      </c>
      <c r="S32" s="834"/>
      <c r="AA32" s="849" t="s">
        <v>481</v>
      </c>
    </row>
    <row r="33" spans="1:31" s="835" customFormat="1" x14ac:dyDescent="0.2">
      <c r="A33" s="850" t="s">
        <v>516</v>
      </c>
      <c r="B33" s="842"/>
      <c r="C33" s="847"/>
      <c r="D33" s="831"/>
      <c r="E33" s="831"/>
      <c r="F33" s="831"/>
      <c r="G33" s="831"/>
      <c r="H33" s="831"/>
      <c r="I33" s="831"/>
      <c r="J33" s="831"/>
      <c r="K33" s="831"/>
      <c r="L33" s="831"/>
      <c r="M33" s="831"/>
      <c r="N33" s="831"/>
      <c r="O33" s="831"/>
      <c r="P33" s="831"/>
      <c r="Q33" s="640">
        <f t="shared" ref="Q33:Q34" si="59">SUM(D33:P33)</f>
        <v>0</v>
      </c>
      <c r="S33" s="834"/>
      <c r="AA33" s="849" t="s">
        <v>482</v>
      </c>
    </row>
    <row r="34" spans="1:31" s="835" customFormat="1" x14ac:dyDescent="0.2">
      <c r="A34" s="846" t="s">
        <v>517</v>
      </c>
      <c r="B34" s="842"/>
      <c r="C34" s="847"/>
      <c r="D34" s="831"/>
      <c r="E34" s="831"/>
      <c r="F34" s="831"/>
      <c r="G34" s="831"/>
      <c r="H34" s="831"/>
      <c r="I34" s="831"/>
      <c r="J34" s="831"/>
      <c r="K34" s="831"/>
      <c r="L34" s="831"/>
      <c r="M34" s="831"/>
      <c r="N34" s="831"/>
      <c r="O34" s="831"/>
      <c r="P34" s="831"/>
      <c r="Q34" s="640">
        <f t="shared" si="59"/>
        <v>0</v>
      </c>
      <c r="S34" s="834"/>
      <c r="AA34" s="849" t="s">
        <v>483</v>
      </c>
    </row>
    <row r="35" spans="1:31" s="835" customFormat="1" x14ac:dyDescent="0.2">
      <c r="A35" s="817" t="s">
        <v>1473</v>
      </c>
      <c r="B35" s="842"/>
      <c r="C35" s="848"/>
      <c r="D35" s="640">
        <f>SUMIFS(D103:D983, $B$103:$B983, "Commitments: Non-Financial Corporates - Breakdown by Industry", $C$103:$C$983, "All Currency")</f>
        <v>0</v>
      </c>
      <c r="E35" s="640">
        <f>SUMIFS(E103:E983, $B$103:$B983, "Commitments: Non-Financial Corporates - Breakdown by Industry", $C$103:$C$983, "All Currency")</f>
        <v>0</v>
      </c>
      <c r="F35" s="640">
        <f>SUMIFS(F103:F983, $B$103:$B983, "Commitments: Non-Financial Corporates - Breakdown by Industry", $C$103:$C$983, "All Currency")</f>
        <v>0</v>
      </c>
      <c r="G35" s="640">
        <f>SUMIFS(G103:G983, $B$103:$B983, "Commitments: Non-Financial Corporates - Breakdown by Industry", $C$103:$C$983, "All Currency")</f>
        <v>0</v>
      </c>
      <c r="H35" s="640">
        <f>SUMIFS(H103:H983, $B$103:$B983, "Commitments: Non-Financial Corporates - Breakdown by Industry", $C$103:$C$983, "All Currency")</f>
        <v>0</v>
      </c>
      <c r="I35" s="640">
        <f>SUMIFS(I103:I983, $B$103:$B983, "Commitments: Non-Financial Corporates - Breakdown by Industry", $C$103:$C$983, "All Currency")</f>
        <v>0</v>
      </c>
      <c r="J35" s="640">
        <f>SUMIFS(J103:J983, $B$103:$B983, "Commitments: Non-Financial Corporates - Breakdown by Industry", $C$103:$C$983, "All Currency")</f>
        <v>0</v>
      </c>
      <c r="K35" s="640">
        <f>SUMIFS(K103:K983, $B$103:$B983, "Commitments: Non-Financial Corporates - Breakdown by Industry", $C$103:$C$983, "All Currency")</f>
        <v>0</v>
      </c>
      <c r="L35" s="640">
        <f>SUMIFS(L103:L983, $B$103:$B983, "Commitments: Non-Financial Corporates - Breakdown by Industry", $C$103:$C$983, "All Currency")</f>
        <v>0</v>
      </c>
      <c r="M35" s="640">
        <f>SUMIFS(M103:M983, $B$103:$B983, "Commitments: Non-Financial Corporates - Breakdown by Industry", $C$103:$C$983, "All Currency")</f>
        <v>0</v>
      </c>
      <c r="N35" s="640">
        <f>SUMIFS(N103:N983, $B$103:$B983, "Commitments: Non-Financial Corporates - Breakdown by Industry", $C$103:$C$983, "All Currency")</f>
        <v>0</v>
      </c>
      <c r="O35" s="640">
        <f>SUMIFS(O103:O983, $B$103:$B983, "Commitments: Non-Financial Corporates - Breakdown by Industry", $C$103:$C$983, "All Currency")</f>
        <v>0</v>
      </c>
      <c r="P35" s="640">
        <f>SUMIFS(P103:P983, $B$103:$B983, "Commitments: Non-Financial Corporates - Breakdown by Industry", $C$103:$C$983, "All Currency")</f>
        <v>0</v>
      </c>
      <c r="Q35" s="640">
        <f>SUMIFS(Q103:Q983, $B$103:$B983, "Commitments: Non-Financial Corporates - Breakdown by Industry", $C$103:$C$983, "All Currency")</f>
        <v>0</v>
      </c>
      <c r="S35" s="834"/>
      <c r="AA35" s="849" t="s">
        <v>878</v>
      </c>
    </row>
    <row r="36" spans="1:31" s="835" customFormat="1" x14ac:dyDescent="0.2">
      <c r="A36" s="1374"/>
      <c r="B36" s="1374"/>
      <c r="C36" s="1374"/>
      <c r="D36" s="1374"/>
      <c r="E36" s="1374"/>
      <c r="F36" s="1374"/>
      <c r="G36" s="1374"/>
      <c r="H36" s="1374"/>
      <c r="I36" s="1374"/>
      <c r="J36" s="1374"/>
      <c r="K36" s="1374"/>
      <c r="L36" s="1374"/>
      <c r="M36" s="1374"/>
      <c r="N36" s="1374"/>
      <c r="O36" s="1374"/>
      <c r="P36" s="1374"/>
      <c r="Q36" s="1374"/>
      <c r="S36" s="834"/>
      <c r="AA36" s="849" t="s">
        <v>485</v>
      </c>
    </row>
    <row r="37" spans="1:31" s="835" customFormat="1" x14ac:dyDescent="0.2">
      <c r="A37" s="1374"/>
      <c r="B37" s="1374"/>
      <c r="C37" s="1374"/>
      <c r="D37" s="1374"/>
      <c r="E37" s="1374"/>
      <c r="F37" s="1374"/>
      <c r="G37" s="1374"/>
      <c r="H37" s="1374"/>
      <c r="I37" s="1374"/>
      <c r="J37" s="1374"/>
      <c r="K37" s="1374"/>
      <c r="L37" s="1374"/>
      <c r="M37" s="1374"/>
      <c r="N37" s="1374"/>
      <c r="O37" s="1374"/>
      <c r="P37" s="1374"/>
      <c r="Q37" s="1374"/>
      <c r="S37" s="834"/>
      <c r="AA37" s="849" t="s">
        <v>484</v>
      </c>
    </row>
    <row r="38" spans="1:31" s="835" customFormat="1" x14ac:dyDescent="0.2">
      <c r="A38" s="817" t="s">
        <v>549</v>
      </c>
      <c r="B38" s="842"/>
      <c r="C38" s="845" t="s">
        <v>290</v>
      </c>
      <c r="D38" s="842"/>
      <c r="E38" s="842"/>
      <c r="F38" s="842"/>
      <c r="G38" s="842"/>
      <c r="H38" s="842"/>
      <c r="I38" s="842"/>
      <c r="J38" s="842"/>
      <c r="K38" s="842"/>
      <c r="L38" s="842"/>
      <c r="M38" s="842"/>
      <c r="N38" s="842"/>
      <c r="O38" s="842"/>
      <c r="P38" s="842"/>
      <c r="Q38" s="842"/>
      <c r="S38" s="834"/>
      <c r="AA38" s="849" t="s">
        <v>1086</v>
      </c>
    </row>
    <row r="39" spans="1:31" s="835" customFormat="1" x14ac:dyDescent="0.2">
      <c r="A39" s="842"/>
      <c r="B39" s="842"/>
      <c r="C39" s="842"/>
      <c r="D39" s="842"/>
      <c r="E39" s="842"/>
      <c r="F39" s="842"/>
      <c r="G39" s="842"/>
      <c r="H39" s="842"/>
      <c r="I39" s="842"/>
      <c r="J39" s="842"/>
      <c r="K39" s="842"/>
      <c r="L39" s="842"/>
      <c r="M39" s="842"/>
      <c r="N39" s="842"/>
      <c r="O39" s="842"/>
      <c r="P39" s="842"/>
      <c r="Q39" s="842"/>
      <c r="S39" s="834"/>
      <c r="AA39" s="849" t="s">
        <v>1087</v>
      </c>
    </row>
    <row r="40" spans="1:31" s="835" customFormat="1" x14ac:dyDescent="0.2">
      <c r="A40" s="817" t="s">
        <v>579</v>
      </c>
      <c r="B40" s="842"/>
      <c r="C40" s="843"/>
      <c r="D40" s="640">
        <f>SUM(D41:D43)</f>
        <v>0</v>
      </c>
      <c r="E40" s="640">
        <f>SUM(E41:E43)</f>
        <v>0</v>
      </c>
      <c r="F40" s="640">
        <f t="shared" ref="F40" si="60">SUM(F41:F43)</f>
        <v>0</v>
      </c>
      <c r="G40" s="640">
        <f t="shared" ref="G40" si="61">SUM(G41:G43)</f>
        <v>0</v>
      </c>
      <c r="H40" s="640">
        <f t="shared" ref="H40" si="62">SUM(H41:H43)</f>
        <v>0</v>
      </c>
      <c r="I40" s="640">
        <f t="shared" ref="I40" si="63">SUM(I41:I43)</f>
        <v>0</v>
      </c>
      <c r="J40" s="640">
        <f t="shared" ref="J40" si="64">SUM(J41:J43)</f>
        <v>0</v>
      </c>
      <c r="K40" s="640">
        <f t="shared" ref="K40" si="65">SUM(K41:K43)</f>
        <v>0</v>
      </c>
      <c r="L40" s="640">
        <f t="shared" ref="L40" si="66">SUM(L41:L43)</f>
        <v>0</v>
      </c>
      <c r="M40" s="640">
        <f t="shared" ref="M40" si="67">SUM(M41:M43)</f>
        <v>0</v>
      </c>
      <c r="N40" s="640">
        <f t="shared" ref="N40" si="68">SUM(N41:N43)</f>
        <v>0</v>
      </c>
      <c r="O40" s="640">
        <f t="shared" ref="O40" si="69">SUM(O41:O43)</f>
        <v>0</v>
      </c>
      <c r="P40" s="640">
        <f t="shared" ref="P40" si="70">SUM(P41:P43)</f>
        <v>0</v>
      </c>
      <c r="Q40" s="640">
        <f>SUM(Q41:Q43)</f>
        <v>0</v>
      </c>
      <c r="S40" s="834"/>
      <c r="AA40" s="849" t="s">
        <v>1088</v>
      </c>
      <c r="AE40" s="834" t="s">
        <v>586</v>
      </c>
    </row>
    <row r="41" spans="1:31" s="835" customFormat="1" x14ac:dyDescent="0.2">
      <c r="A41" s="844" t="s">
        <v>516</v>
      </c>
      <c r="B41" s="842"/>
      <c r="C41" s="648"/>
      <c r="D41" s="831"/>
      <c r="E41" s="831"/>
      <c r="F41" s="831"/>
      <c r="G41" s="831"/>
      <c r="H41" s="831"/>
      <c r="I41" s="831"/>
      <c r="J41" s="831"/>
      <c r="K41" s="831"/>
      <c r="L41" s="831"/>
      <c r="M41" s="831"/>
      <c r="N41" s="831"/>
      <c r="O41" s="831"/>
      <c r="P41" s="831"/>
      <c r="Q41" s="640">
        <f t="shared" ref="Q41:Q42" si="71">SUM(D41:P41)</f>
        <v>0</v>
      </c>
      <c r="S41" s="834"/>
      <c r="AA41" s="849" t="s">
        <v>1089</v>
      </c>
      <c r="AE41" s="834" t="s">
        <v>588</v>
      </c>
    </row>
    <row r="42" spans="1:31" s="835" customFormat="1" x14ac:dyDescent="0.2">
      <c r="A42" s="844" t="s">
        <v>517</v>
      </c>
      <c r="B42" s="842"/>
      <c r="C42" s="648"/>
      <c r="D42" s="831"/>
      <c r="E42" s="831"/>
      <c r="F42" s="831"/>
      <c r="G42" s="831"/>
      <c r="H42" s="831"/>
      <c r="I42" s="831"/>
      <c r="J42" s="831"/>
      <c r="K42" s="831"/>
      <c r="L42" s="831"/>
      <c r="M42" s="831"/>
      <c r="N42" s="831"/>
      <c r="O42" s="831"/>
      <c r="P42" s="831"/>
      <c r="Q42" s="640">
        <f t="shared" si="71"/>
        <v>0</v>
      </c>
      <c r="S42" s="834"/>
      <c r="AA42" s="849" t="s">
        <v>1090</v>
      </c>
      <c r="AE42" s="834" t="s">
        <v>168</v>
      </c>
    </row>
    <row r="43" spans="1:31" s="835" customFormat="1" x14ac:dyDescent="0.2">
      <c r="A43" s="817" t="s">
        <v>1473</v>
      </c>
      <c r="B43" s="842"/>
      <c r="C43" s="848"/>
      <c r="D43" s="640">
        <f>SUMIFS(D103:D983, $B$103:$B983, "Loans &amp; Advances: Non-Financial Sector - Breakdown by Industry", $C$103:$C$983, "SGD")</f>
        <v>0</v>
      </c>
      <c r="E43" s="640">
        <f>SUMIFS(E103:E983, $B$103:$B983, "Loans &amp; Advances: Non-Financial Sector - Breakdown by Industry", $C$103:$C$983, "SGD")</f>
        <v>0</v>
      </c>
      <c r="F43" s="640">
        <f>SUMIFS(F103:F983, $B$103:$B983, "Loans &amp; Advances: Non-Financial Sector - Breakdown by Industry", $C$103:$C$983, "SGD")</f>
        <v>0</v>
      </c>
      <c r="G43" s="640">
        <f>SUMIFS(G103:G983, $B$103:$B983, "Loans &amp; Advances: Non-Financial Sector - Breakdown by Industry", $C$103:$C$983, "SGD")</f>
        <v>0</v>
      </c>
      <c r="H43" s="640">
        <f>SUMIFS(H103:H983, $B$103:$B983, "Loans &amp; Advances: Non-Financial Sector - Breakdown by Industry", $C$103:$C$983, "SGD")</f>
        <v>0</v>
      </c>
      <c r="I43" s="640">
        <f>SUMIFS(I103:I983, $B$103:$B983, "Loans &amp; Advances: Non-Financial Sector - Breakdown by Industry", $C$103:$C$983, "SGD")</f>
        <v>0</v>
      </c>
      <c r="J43" s="640">
        <f>SUMIFS(J103:J983, $B$103:$B983, "Loans &amp; Advances: Non-Financial Sector - Breakdown by Industry", $C$103:$C$983, "SGD")</f>
        <v>0</v>
      </c>
      <c r="K43" s="640">
        <f>SUMIFS(K103:K983, $B$103:$B983, "Loans &amp; Advances: Non-Financial Sector - Breakdown by Industry", $C$103:$C$983, "SGD")</f>
        <v>0</v>
      </c>
      <c r="L43" s="640">
        <f>SUMIFS(L103:L983, $B$103:$B983, "Loans &amp; Advances: Non-Financial Sector - Breakdown by Industry", $C$103:$C$983, "SGD")</f>
        <v>0</v>
      </c>
      <c r="M43" s="640">
        <f>SUMIFS(M103:M983, $B$103:$B983, "Loans &amp; Advances: Non-Financial Sector - Breakdown by Industry", $C$103:$C$983, "SGD")</f>
        <v>0</v>
      </c>
      <c r="N43" s="640">
        <f>SUMIFS(N103:N983, $B$103:$B983, "Loans &amp; Advances: Non-Financial Sector - Breakdown by Industry", $C$103:$C$983, "SGD")</f>
        <v>0</v>
      </c>
      <c r="O43" s="640">
        <f>SUMIFS(O103:O983, $B$103:$B983, "Loans &amp; Advances: Non-Financial Sector - Breakdown by Industry", $C$103:$C$983, "SGD")</f>
        <v>0</v>
      </c>
      <c r="P43" s="640">
        <f>SUMIFS(P103:P983, $B$103:$B983, "Loans &amp; Advances: Non-Financial Sector - Breakdown by Industry", $C$103:$C$983, "SGD")</f>
        <v>0</v>
      </c>
      <c r="Q43" s="640">
        <f>SUMIFS(Q103:Q983, $B$103:$B983, "Loans &amp; Advances: Non-Financial Sector - Breakdown by Industry", $C$103:$C$983, "SGD")</f>
        <v>0</v>
      </c>
      <c r="S43" s="834"/>
      <c r="AA43" s="849" t="s">
        <v>1091</v>
      </c>
      <c r="AE43" s="834" t="s">
        <v>593</v>
      </c>
    </row>
    <row r="44" spans="1:31" s="835" customFormat="1" x14ac:dyDescent="0.2">
      <c r="A44" s="842"/>
      <c r="B44" s="842"/>
      <c r="C44" s="842"/>
      <c r="D44" s="842"/>
      <c r="E44" s="842"/>
      <c r="F44" s="842"/>
      <c r="G44" s="842"/>
      <c r="H44" s="842"/>
      <c r="I44" s="842"/>
      <c r="J44" s="842"/>
      <c r="K44" s="842"/>
      <c r="L44" s="842"/>
      <c r="M44" s="842"/>
      <c r="N44" s="842"/>
      <c r="O44" s="842"/>
      <c r="P44" s="842"/>
      <c r="Q44" s="842"/>
      <c r="S44" s="834"/>
      <c r="AA44" s="849" t="s">
        <v>1092</v>
      </c>
      <c r="AE44" s="834" t="s">
        <v>519</v>
      </c>
    </row>
    <row r="45" spans="1:31" s="835" customFormat="1" ht="24" x14ac:dyDescent="0.2">
      <c r="A45" s="817" t="s">
        <v>580</v>
      </c>
      <c r="B45" s="842"/>
      <c r="C45" s="848"/>
      <c r="D45" s="640">
        <f>SUM(D46:D48)</f>
        <v>0</v>
      </c>
      <c r="E45" s="640">
        <f>SUM(E46:E48)</f>
        <v>0</v>
      </c>
      <c r="F45" s="640">
        <f t="shared" ref="F45" si="72">SUM(F46:F48)</f>
        <v>0</v>
      </c>
      <c r="G45" s="640">
        <f t="shared" ref="G45" si="73">SUM(G46:G48)</f>
        <v>0</v>
      </c>
      <c r="H45" s="640">
        <f t="shared" ref="H45" si="74">SUM(H46:H48)</f>
        <v>0</v>
      </c>
      <c r="I45" s="640">
        <f t="shared" ref="I45" si="75">SUM(I46:I48)</f>
        <v>0</v>
      </c>
      <c r="J45" s="640">
        <f t="shared" ref="J45" si="76">SUM(J46:J48)</f>
        <v>0</v>
      </c>
      <c r="K45" s="640">
        <f t="shared" ref="K45" si="77">SUM(K46:K48)</f>
        <v>0</v>
      </c>
      <c r="L45" s="640">
        <f t="shared" ref="L45" si="78">SUM(L46:L48)</f>
        <v>0</v>
      </c>
      <c r="M45" s="640">
        <f t="shared" ref="M45" si="79">SUM(M46:M48)</f>
        <v>0</v>
      </c>
      <c r="N45" s="640">
        <f t="shared" ref="N45" si="80">SUM(N46:N48)</f>
        <v>0</v>
      </c>
      <c r="O45" s="640">
        <f t="shared" ref="O45" si="81">SUM(O46:O48)</f>
        <v>0</v>
      </c>
      <c r="P45" s="640">
        <f t="shared" ref="P45" si="82">SUM(P46:P48)</f>
        <v>0</v>
      </c>
      <c r="Q45" s="640">
        <f>SUM(Q46:Q48)</f>
        <v>0</v>
      </c>
      <c r="S45" s="834"/>
      <c r="AA45" s="849" t="s">
        <v>1093</v>
      </c>
      <c r="AE45" s="834" t="s">
        <v>455</v>
      </c>
    </row>
    <row r="46" spans="1:31" s="853" customFormat="1" x14ac:dyDescent="0.2">
      <c r="A46" s="852" t="s">
        <v>516</v>
      </c>
      <c r="B46" s="842"/>
      <c r="C46" s="845"/>
      <c r="D46" s="831"/>
      <c r="E46" s="831"/>
      <c r="F46" s="831"/>
      <c r="G46" s="831"/>
      <c r="H46" s="831"/>
      <c r="I46" s="831"/>
      <c r="J46" s="831"/>
      <c r="K46" s="831"/>
      <c r="L46" s="831"/>
      <c r="M46" s="831"/>
      <c r="N46" s="831"/>
      <c r="O46" s="831"/>
      <c r="P46" s="831"/>
      <c r="Q46" s="640">
        <f t="shared" ref="Q46:Q47" si="83">SUM(D46:P46)</f>
        <v>0</v>
      </c>
      <c r="S46" s="854"/>
      <c r="AA46" s="849" t="s">
        <v>1094</v>
      </c>
      <c r="AE46" s="834"/>
    </row>
    <row r="47" spans="1:31" s="853" customFormat="1" x14ac:dyDescent="0.2">
      <c r="A47" s="852" t="s">
        <v>517</v>
      </c>
      <c r="B47" s="842"/>
      <c r="C47" s="845"/>
      <c r="D47" s="831"/>
      <c r="E47" s="831"/>
      <c r="F47" s="831"/>
      <c r="G47" s="831"/>
      <c r="H47" s="831"/>
      <c r="I47" s="831"/>
      <c r="J47" s="831"/>
      <c r="K47" s="831"/>
      <c r="L47" s="831"/>
      <c r="M47" s="831"/>
      <c r="N47" s="831"/>
      <c r="O47" s="831"/>
      <c r="P47" s="831"/>
      <c r="Q47" s="640">
        <f t="shared" si="83"/>
        <v>0</v>
      </c>
      <c r="S47" s="854"/>
      <c r="AA47" s="849" t="s">
        <v>1095</v>
      </c>
    </row>
    <row r="48" spans="1:31" s="835" customFormat="1" x14ac:dyDescent="0.2">
      <c r="A48" s="817" t="s">
        <v>1473</v>
      </c>
      <c r="B48" s="842"/>
      <c r="C48" s="845"/>
      <c r="D48" s="640">
        <f>SUMIFS(D103:D983, $B$103:$B983, "Bills discounted or purchased: Non-Financial Sector - Breakdown by Industry", $C$103:$C$983, "SGD")</f>
        <v>0</v>
      </c>
      <c r="E48" s="640">
        <f>SUMIFS(E103:E983, $B$103:$B983, "Bills discounted or purchased: Non-Financial Sector - Breakdown by Industry", $C$103:$C$983, "SGD")</f>
        <v>0</v>
      </c>
      <c r="F48" s="640">
        <f>SUMIFS(F103:F983, $B$103:$B983, "Bills discounted or purchased: Non-Financial Sector - Breakdown by Industry", $C$103:$C$983, "SGD")</f>
        <v>0</v>
      </c>
      <c r="G48" s="640">
        <f>SUMIFS(G103:G983, $B$103:$B983, "Bills discounted or purchased: Non-Financial Sector - Breakdown by Industry", $C$103:$C$983, "SGD")</f>
        <v>0</v>
      </c>
      <c r="H48" s="640">
        <f>SUMIFS(H103:H983, $B$103:$B983, "Bills discounted or purchased: Non-Financial Sector - Breakdown by Industry", $C$103:$C$983, "SGD")</f>
        <v>0</v>
      </c>
      <c r="I48" s="640">
        <f>SUMIFS(I103:I983, $B$103:$B983, "Bills discounted or purchased: Non-Financial Sector - Breakdown by Industry", $C$103:$C$983, "SGD")</f>
        <v>0</v>
      </c>
      <c r="J48" s="640">
        <f>SUMIFS(J103:J983, $B$103:$B983, "Bills discounted or purchased: Non-Financial Sector - Breakdown by Industry", $C$103:$C$983, "SGD")</f>
        <v>0</v>
      </c>
      <c r="K48" s="640">
        <f>SUMIFS(K103:K983, $B$103:$B983, "Bills discounted or purchased: Non-Financial Sector - Breakdown by Industry", $C$103:$C$983, "SGD")</f>
        <v>0</v>
      </c>
      <c r="L48" s="640">
        <f>SUMIFS(L103:L983, $B$103:$B983, "Bills discounted or purchased: Non-Financial Sector - Breakdown by Industry", $C$103:$C$983, "SGD")</f>
        <v>0</v>
      </c>
      <c r="M48" s="640">
        <f>SUMIFS(M103:M983, $B$103:$B983, "Bills discounted or purchased: Non-Financial Sector - Breakdown by Industry", $C$103:$C$983, "SGD")</f>
        <v>0</v>
      </c>
      <c r="N48" s="640">
        <f>SUMIFS(N103:N983, $B$103:$B983, "Bills discounted or purchased: Non-Financial Sector - Breakdown by Industry", $C$103:$C$983, "SGD")</f>
        <v>0</v>
      </c>
      <c r="O48" s="640">
        <f>SUMIFS(O103:O983, $B$103:$B983, "Bills discounted or purchased: Non-Financial Sector - Breakdown by Industry", $C$103:$C$983, "SGD")</f>
        <v>0</v>
      </c>
      <c r="P48" s="640">
        <f>SUMIFS(P103:P983, $B$103:$B983, "Bills discounted or purchased: Non-Financial Sector - Breakdown by Industry", $C$103:$C$983, "SGD")</f>
        <v>0</v>
      </c>
      <c r="Q48" s="640">
        <f>SUMIFS(Q103:Q983, $B$103:$B983, "Bills discounted or purchased: Non-Financial Sector - Breakdown by Industry", $C$103:$C$983, "SGD")</f>
        <v>0</v>
      </c>
      <c r="S48" s="834"/>
      <c r="AA48" s="849" t="s">
        <v>1096</v>
      </c>
    </row>
    <row r="49" spans="1:27" s="835" customFormat="1" x14ac:dyDescent="0.2">
      <c r="A49" s="842"/>
      <c r="B49" s="842"/>
      <c r="C49" s="842"/>
      <c r="D49" s="842"/>
      <c r="E49" s="842"/>
      <c r="F49" s="842"/>
      <c r="G49" s="842"/>
      <c r="H49" s="842"/>
      <c r="I49" s="842"/>
      <c r="J49" s="842"/>
      <c r="K49" s="842"/>
      <c r="L49" s="842"/>
      <c r="M49" s="842"/>
      <c r="N49" s="842"/>
      <c r="O49" s="842"/>
      <c r="P49" s="842"/>
      <c r="Q49" s="842"/>
      <c r="S49" s="834"/>
      <c r="AA49" s="849" t="s">
        <v>1097</v>
      </c>
    </row>
    <row r="50" spans="1:27" s="835" customFormat="1" x14ac:dyDescent="0.2">
      <c r="A50" s="817" t="s">
        <v>1461</v>
      </c>
      <c r="B50" s="842"/>
      <c r="C50" s="845"/>
      <c r="D50" s="640">
        <f>SUM(D51:D53)</f>
        <v>0</v>
      </c>
      <c r="E50" s="640">
        <f>SUM(E51:E53)</f>
        <v>0</v>
      </c>
      <c r="F50" s="640">
        <f t="shared" ref="F50" si="84">SUM(F51:F53)</f>
        <v>0</v>
      </c>
      <c r="G50" s="640">
        <f t="shared" ref="G50" si="85">SUM(G51:G53)</f>
        <v>0</v>
      </c>
      <c r="H50" s="640">
        <f t="shared" ref="H50" si="86">SUM(H51:H53)</f>
        <v>0</v>
      </c>
      <c r="I50" s="640">
        <f t="shared" ref="I50" si="87">SUM(I51:I53)</f>
        <v>0</v>
      </c>
      <c r="J50" s="640">
        <f t="shared" ref="J50" si="88">SUM(J51:J53)</f>
        <v>0</v>
      </c>
      <c r="K50" s="640">
        <f t="shared" ref="K50" si="89">SUM(K51:K53)</f>
        <v>0</v>
      </c>
      <c r="L50" s="640">
        <f t="shared" ref="L50" si="90">SUM(L51:L53)</f>
        <v>0</v>
      </c>
      <c r="M50" s="640">
        <f t="shared" ref="M50" si="91">SUM(M51:M53)</f>
        <v>0</v>
      </c>
      <c r="N50" s="640">
        <f t="shared" ref="N50" si="92">SUM(N51:N53)</f>
        <v>0</v>
      </c>
      <c r="O50" s="640">
        <f t="shared" ref="O50" si="93">SUM(O51:O53)</f>
        <v>0</v>
      </c>
      <c r="P50" s="640">
        <f t="shared" ref="P50" si="94">SUM(P51:P53)</f>
        <v>0</v>
      </c>
      <c r="Q50" s="640">
        <f>SUM(Q51:Q53)</f>
        <v>0</v>
      </c>
      <c r="S50" s="834"/>
      <c r="AA50" s="849" t="s">
        <v>1098</v>
      </c>
    </row>
    <row r="51" spans="1:27" s="853" customFormat="1" x14ac:dyDescent="0.2">
      <c r="A51" s="851" t="s">
        <v>516</v>
      </c>
      <c r="B51" s="842"/>
      <c r="C51" s="845"/>
      <c r="D51" s="831"/>
      <c r="E51" s="831"/>
      <c r="F51" s="831"/>
      <c r="G51" s="831"/>
      <c r="H51" s="831"/>
      <c r="I51" s="831"/>
      <c r="J51" s="831"/>
      <c r="K51" s="831"/>
      <c r="L51" s="831"/>
      <c r="M51" s="831"/>
      <c r="N51" s="831"/>
      <c r="O51" s="831"/>
      <c r="P51" s="831"/>
      <c r="Q51" s="640">
        <f>SUM(D51:P51)</f>
        <v>0</v>
      </c>
      <c r="S51" s="854"/>
      <c r="AA51" s="849" t="s">
        <v>1099</v>
      </c>
    </row>
    <row r="52" spans="1:27" s="853" customFormat="1" x14ac:dyDescent="0.2">
      <c r="A52" s="852" t="s">
        <v>517</v>
      </c>
      <c r="B52" s="842"/>
      <c r="C52" s="845"/>
      <c r="D52" s="831"/>
      <c r="E52" s="831"/>
      <c r="F52" s="831"/>
      <c r="G52" s="831"/>
      <c r="H52" s="831"/>
      <c r="I52" s="831"/>
      <c r="J52" s="831"/>
      <c r="K52" s="831"/>
      <c r="L52" s="831"/>
      <c r="M52" s="831"/>
      <c r="N52" s="831"/>
      <c r="O52" s="831"/>
      <c r="P52" s="831"/>
      <c r="Q52" s="640">
        <f t="shared" ref="Q52" si="95">SUM(D52:P52)</f>
        <v>0</v>
      </c>
      <c r="S52" s="854"/>
      <c r="AA52" s="849" t="s">
        <v>1100</v>
      </c>
    </row>
    <row r="53" spans="1:27" s="835" customFormat="1" x14ac:dyDescent="0.2">
      <c r="A53" s="817" t="s">
        <v>1473</v>
      </c>
      <c r="B53" s="842"/>
      <c r="C53" s="845"/>
      <c r="D53" s="640">
        <f>SUMIFS(D103:D983, $B$103:$B983, "Debt Securities: Non-Financial Corporates - Breakdown by Industry", $C$103:$C$983, "SGD")</f>
        <v>0</v>
      </c>
      <c r="E53" s="640">
        <f>SUMIFS(E103:E983, $B$103:$B983, "Debt Securities: Non-Financial Corporates - Breakdown by Industry", $C$103:$C$983, "SGD")</f>
        <v>0</v>
      </c>
      <c r="F53" s="640">
        <f>SUMIFS(F103:F983, $B$103:$B983, "Debt Securities: Non-Financial Corporates - Breakdown by Industry", $C$103:$C$983, "SGD")</f>
        <v>0</v>
      </c>
      <c r="G53" s="640">
        <f>SUMIFS(G103:G983, $B$103:$B983, "Debt Securities: Non-Financial Corporates - Breakdown by Industry", $C$103:$C$983, "SGD")</f>
        <v>0</v>
      </c>
      <c r="H53" s="640">
        <f>SUMIFS(H103:H983, $B$103:$B983, "Debt Securities: Non-Financial Corporates - Breakdown by Industry", $C$103:$C$983, "SGD")</f>
        <v>0</v>
      </c>
      <c r="I53" s="640">
        <f>SUMIFS(I103:I983, $B$103:$B983, "Debt Securities: Non-Financial Corporates - Breakdown by Industry", $C$103:$C$983, "SGD")</f>
        <v>0</v>
      </c>
      <c r="J53" s="640">
        <f>SUMIFS(J103:J983, $B$103:$B983, "Debt Securities: Non-Financial Corporates - Breakdown by Industry", $C$103:$C$983, "SGD")</f>
        <v>0</v>
      </c>
      <c r="K53" s="640">
        <f>SUMIFS(K103:K983, $B$103:$B983, "Debt Securities: Non-Financial Corporates - Breakdown by Industry", $C$103:$C$983, "SGD")</f>
        <v>0</v>
      </c>
      <c r="L53" s="640">
        <f>SUMIFS(L103:L983, $B$103:$B983, "Debt Securities: Non-Financial Corporates - Breakdown by Industry", $C$103:$C$983, "SGD")</f>
        <v>0</v>
      </c>
      <c r="M53" s="640">
        <f>SUMIFS(M103:M983, $B$103:$B983, "Debt Securities: Non-Financial Corporates - Breakdown by Industry", $C$103:$C$983, "SGD")</f>
        <v>0</v>
      </c>
      <c r="N53" s="640">
        <f>SUMIFS(N103:N983, $B$103:$B983, "Debt Securities: Non-Financial Corporates - Breakdown by Industry", $C$103:$C$983, "SGD")</f>
        <v>0</v>
      </c>
      <c r="O53" s="640">
        <f>SUMIFS(O103:O983, $B$103:$B983, "Debt Securities: Non-Financial Corporates - Breakdown by Industry", $C$103:$C$983, "SGD")</f>
        <v>0</v>
      </c>
      <c r="P53" s="640">
        <f>SUMIFS(P103:P983, $B$103:$B983, "Debt Securities: Non-Financial Corporates - Breakdown by Industry", $C$103:$C$983, "SGD")</f>
        <v>0</v>
      </c>
      <c r="Q53" s="640">
        <f>SUMIFS(Q103:Q983, $B$103:$B983, "Debt Securities: Non-Financial Corporates - Breakdown by Industry", $C$103:$C$983, "SGD")</f>
        <v>0</v>
      </c>
      <c r="S53" s="834"/>
      <c r="AA53" s="849" t="s">
        <v>1101</v>
      </c>
    </row>
    <row r="54" spans="1:27" s="835" customFormat="1" x14ac:dyDescent="0.2">
      <c r="A54" s="842"/>
      <c r="B54" s="842"/>
      <c r="C54" s="842"/>
      <c r="D54" s="842"/>
      <c r="E54" s="842"/>
      <c r="F54" s="842"/>
      <c r="G54" s="842"/>
      <c r="H54" s="842"/>
      <c r="I54" s="842"/>
      <c r="J54" s="842"/>
      <c r="K54" s="842"/>
      <c r="L54" s="842"/>
      <c r="M54" s="842"/>
      <c r="N54" s="842"/>
      <c r="O54" s="842"/>
      <c r="P54" s="842"/>
      <c r="Q54" s="842"/>
      <c r="S54" s="834"/>
      <c r="AA54" s="849" t="s">
        <v>1102</v>
      </c>
    </row>
    <row r="55" spans="1:27" s="835" customFormat="1" ht="24" x14ac:dyDescent="0.2">
      <c r="A55" s="817" t="s">
        <v>1460</v>
      </c>
      <c r="B55" s="842"/>
      <c r="C55" s="845"/>
      <c r="D55" s="640">
        <f>SUM(D56:D58)</f>
        <v>0</v>
      </c>
      <c r="E55" s="640">
        <f>SUM(E56:E58)</f>
        <v>0</v>
      </c>
      <c r="F55" s="640">
        <f t="shared" ref="F55" si="96">SUM(F56:F58)</f>
        <v>0</v>
      </c>
      <c r="G55" s="640">
        <f t="shared" ref="G55" si="97">SUM(G56:G58)</f>
        <v>0</v>
      </c>
      <c r="H55" s="640">
        <f t="shared" ref="H55" si="98">SUM(H56:H58)</f>
        <v>0</v>
      </c>
      <c r="I55" s="640">
        <f t="shared" ref="I55" si="99">SUM(I56:I58)</f>
        <v>0</v>
      </c>
      <c r="J55" s="640">
        <f t="shared" ref="J55" si="100">SUM(J56:J58)</f>
        <v>0</v>
      </c>
      <c r="K55" s="640">
        <f t="shared" ref="K55" si="101">SUM(K56:K58)</f>
        <v>0</v>
      </c>
      <c r="L55" s="640">
        <f t="shared" ref="L55" si="102">SUM(L56:L58)</f>
        <v>0</v>
      </c>
      <c r="M55" s="640">
        <f t="shared" ref="M55" si="103">SUM(M56:M58)</f>
        <v>0</v>
      </c>
      <c r="N55" s="640">
        <f t="shared" ref="N55" si="104">SUM(N56:N58)</f>
        <v>0</v>
      </c>
      <c r="O55" s="640">
        <f t="shared" ref="O55" si="105">SUM(O56:O58)</f>
        <v>0</v>
      </c>
      <c r="P55" s="640">
        <f t="shared" ref="P55" si="106">SUM(P56:P58)</f>
        <v>0</v>
      </c>
      <c r="Q55" s="640">
        <f>SUM(Q56:Q58)</f>
        <v>0</v>
      </c>
      <c r="S55" s="834"/>
      <c r="AA55" s="849" t="s">
        <v>1103</v>
      </c>
    </row>
    <row r="56" spans="1:27" s="853" customFormat="1" x14ac:dyDescent="0.2">
      <c r="A56" s="851" t="s">
        <v>516</v>
      </c>
      <c r="B56" s="842"/>
      <c r="C56" s="845"/>
      <c r="D56" s="831"/>
      <c r="E56" s="831"/>
      <c r="F56" s="831"/>
      <c r="G56" s="831"/>
      <c r="H56" s="831"/>
      <c r="I56" s="831"/>
      <c r="J56" s="831"/>
      <c r="K56" s="831"/>
      <c r="L56" s="831"/>
      <c r="M56" s="831"/>
      <c r="N56" s="831"/>
      <c r="O56" s="831"/>
      <c r="P56" s="831"/>
      <c r="Q56" s="640">
        <f t="shared" ref="Q56:Q57" si="107">SUM(D56:P56)</f>
        <v>0</v>
      </c>
      <c r="S56" s="854"/>
      <c r="AA56" s="849" t="s">
        <v>1104</v>
      </c>
    </row>
    <row r="57" spans="1:27" s="853" customFormat="1" x14ac:dyDescent="0.2">
      <c r="A57" s="852" t="s">
        <v>517</v>
      </c>
      <c r="B57" s="842"/>
      <c r="C57" s="845"/>
      <c r="D57" s="831"/>
      <c r="E57" s="831"/>
      <c r="F57" s="831"/>
      <c r="G57" s="831"/>
      <c r="H57" s="831"/>
      <c r="I57" s="831"/>
      <c r="J57" s="831"/>
      <c r="K57" s="831"/>
      <c r="L57" s="831"/>
      <c r="M57" s="831"/>
      <c r="N57" s="831"/>
      <c r="O57" s="831"/>
      <c r="P57" s="831"/>
      <c r="Q57" s="640">
        <f t="shared" si="107"/>
        <v>0</v>
      </c>
      <c r="S57" s="854"/>
      <c r="AA57" s="849" t="s">
        <v>1105</v>
      </c>
    </row>
    <row r="58" spans="1:27" s="853" customFormat="1" x14ac:dyDescent="0.2">
      <c r="A58" s="817" t="s">
        <v>1473</v>
      </c>
      <c r="B58" s="842"/>
      <c r="C58" s="845"/>
      <c r="D58" s="640">
        <f>SUMIFS(D103:D983, $B$103:$B983, "Negotiable Certificates of Deposits : Non-Financial Corporates - Breakdown by Industry", $C$103:$C$983, "SGD")</f>
        <v>0</v>
      </c>
      <c r="E58" s="640">
        <f>SUMIFS(E103:E983, $B$103:$B983, "Negotiable Certificates of Deposits : Non-Financial Corporates - Breakdown by Industry", $C$103:$C$983, "SGD")</f>
        <v>0</v>
      </c>
      <c r="F58" s="640">
        <f>SUMIFS(F103:F983, $B$103:$B983, "Negotiable Certificates of Deposits : Non-Financial Corporates - Breakdown by Industry", $C$103:$C$983, "SGD")</f>
        <v>0</v>
      </c>
      <c r="G58" s="640">
        <f>SUMIFS(G103:G983, $B$103:$B983, "Negotiable Certificates of Deposits : Non-Financial Corporates - Breakdown by Industry", $C$103:$C$983, "SGD")</f>
        <v>0</v>
      </c>
      <c r="H58" s="640">
        <f>SUMIFS(H103:H983, $B$103:$B983, "Negotiable Certificates of Deposits : Non-Financial Corporates - Breakdown by Industry", $C$103:$C$983, "SGD")</f>
        <v>0</v>
      </c>
      <c r="I58" s="640">
        <f>SUMIFS(I103:I983, $B$103:$B983, "Negotiable Certificates of Deposits : Non-Financial Corporates - Breakdown by Industry", $C$103:$C$983, "SGD")</f>
        <v>0</v>
      </c>
      <c r="J58" s="640">
        <f>SUMIFS(J103:J983, $B$103:$B983, "Negotiable Certificates of Deposits : Non-Financial Corporates - Breakdown by Industry", $C$103:$C$983, "SGD")</f>
        <v>0</v>
      </c>
      <c r="K58" s="640">
        <f>SUMIFS(K103:K983, $B$103:$B983, "Negotiable Certificates of Deposits : Non-Financial Corporates - Breakdown by Industry", $C$103:$C$983, "SGD")</f>
        <v>0</v>
      </c>
      <c r="L58" s="640">
        <f>SUMIFS(L103:L983, $B$103:$B983, "Negotiable Certificates of Deposits : Non-Financial Corporates - Breakdown by Industry", $C$103:$C$983, "SGD")</f>
        <v>0</v>
      </c>
      <c r="M58" s="640">
        <f>SUMIFS(M103:M983, $B$103:$B983, "Negotiable Certificates of Deposits : Non-Financial Corporates - Breakdown by Industry", $C$103:$C$983, "SGD")</f>
        <v>0</v>
      </c>
      <c r="N58" s="640">
        <f>SUMIFS(N103:N983, $B$103:$B983, "Negotiable Certificates of Deposits : Non-Financial Corporates - Breakdown by Industry", $C$103:$C$983, "SGD")</f>
        <v>0</v>
      </c>
      <c r="O58" s="640">
        <f>SUMIFS(O103:O983, $B$103:$B983, "Negotiable Certificates of Deposits : Non-Financial Corporates - Breakdown by Industry", $C$103:$C$983, "SGD")</f>
        <v>0</v>
      </c>
      <c r="P58" s="640">
        <f>SUMIFS(P103:P983, $B$103:$B983, "Negotiable Certificates of Deposits : Non-Financial Corporates - Breakdown by Industry", $C$103:$C$983, "SGD")</f>
        <v>0</v>
      </c>
      <c r="Q58" s="640">
        <f>SUMIFS(Q103:Q983, $B$103:$B983, "Negotiable Certificates of Deposits : Non-Financial Corporates - Breakdown by Industry", $C$103:$C$983, "SGD")</f>
        <v>0</v>
      </c>
      <c r="S58" s="854"/>
      <c r="AA58" s="849" t="s">
        <v>1106</v>
      </c>
    </row>
    <row r="59" spans="1:27" s="835" customFormat="1" x14ac:dyDescent="0.2">
      <c r="A59" s="842"/>
      <c r="B59" s="842"/>
      <c r="C59" s="842"/>
      <c r="D59" s="842"/>
      <c r="E59" s="842"/>
      <c r="F59" s="842"/>
      <c r="G59" s="842"/>
      <c r="H59" s="842"/>
      <c r="I59" s="842"/>
      <c r="J59" s="842"/>
      <c r="K59" s="842"/>
      <c r="L59" s="842"/>
      <c r="M59" s="842"/>
      <c r="N59" s="842"/>
      <c r="O59" s="842"/>
      <c r="P59" s="842"/>
      <c r="Q59" s="842"/>
      <c r="S59" s="834"/>
      <c r="AA59" s="849" t="s">
        <v>1107</v>
      </c>
    </row>
    <row r="60" spans="1:27" s="853" customFormat="1" x14ac:dyDescent="0.2">
      <c r="A60" s="817" t="s">
        <v>1459</v>
      </c>
      <c r="B60" s="842"/>
      <c r="C60" s="845"/>
      <c r="D60" s="640">
        <f>SUM(D61:D63)</f>
        <v>0</v>
      </c>
      <c r="E60" s="640">
        <f>SUM(E61:E63)</f>
        <v>0</v>
      </c>
      <c r="F60" s="640">
        <f t="shared" ref="F60" si="108">SUM(F61:F63)</f>
        <v>0</v>
      </c>
      <c r="G60" s="640">
        <f t="shared" ref="G60" si="109">SUM(G61:G63)</f>
        <v>0</v>
      </c>
      <c r="H60" s="640">
        <f t="shared" ref="H60" si="110">SUM(H61:H63)</f>
        <v>0</v>
      </c>
      <c r="I60" s="640">
        <f t="shared" ref="I60" si="111">SUM(I61:I63)</f>
        <v>0</v>
      </c>
      <c r="J60" s="640">
        <f t="shared" ref="J60" si="112">SUM(J61:J63)</f>
        <v>0</v>
      </c>
      <c r="K60" s="640">
        <f t="shared" ref="K60" si="113">SUM(K61:K63)</f>
        <v>0</v>
      </c>
      <c r="L60" s="640">
        <f t="shared" ref="L60" si="114">SUM(L61:L63)</f>
        <v>0</v>
      </c>
      <c r="M60" s="640">
        <f t="shared" ref="M60" si="115">SUM(M61:M63)</f>
        <v>0</v>
      </c>
      <c r="N60" s="640">
        <f t="shared" ref="N60" si="116">SUM(N61:N63)</f>
        <v>0</v>
      </c>
      <c r="O60" s="640">
        <f t="shared" ref="O60" si="117">SUM(O61:O63)</f>
        <v>0</v>
      </c>
      <c r="P60" s="640">
        <f t="shared" ref="P60" si="118">SUM(P61:P63)</f>
        <v>0</v>
      </c>
      <c r="Q60" s="640">
        <f>SUM(Q61:Q63)</f>
        <v>0</v>
      </c>
      <c r="S60" s="854"/>
      <c r="AA60" s="849" t="s">
        <v>1108</v>
      </c>
    </row>
    <row r="61" spans="1:27" s="853" customFormat="1" x14ac:dyDescent="0.2">
      <c r="A61" s="852" t="s">
        <v>516</v>
      </c>
      <c r="B61" s="842"/>
      <c r="C61" s="845"/>
      <c r="D61" s="831"/>
      <c r="E61" s="831"/>
      <c r="F61" s="831"/>
      <c r="G61" s="831"/>
      <c r="H61" s="831"/>
      <c r="I61" s="831"/>
      <c r="J61" s="831"/>
      <c r="K61" s="831"/>
      <c r="L61" s="831"/>
      <c r="M61" s="831"/>
      <c r="N61" s="831"/>
      <c r="O61" s="831"/>
      <c r="P61" s="831"/>
      <c r="Q61" s="640">
        <f t="shared" ref="Q61:Q62" si="119">SUM(D61:P61)</f>
        <v>0</v>
      </c>
      <c r="S61" s="854"/>
      <c r="AA61" s="849" t="s">
        <v>1109</v>
      </c>
    </row>
    <row r="62" spans="1:27" s="853" customFormat="1" x14ac:dyDescent="0.2">
      <c r="A62" s="852" t="s">
        <v>517</v>
      </c>
      <c r="B62" s="842"/>
      <c r="C62" s="845"/>
      <c r="D62" s="831"/>
      <c r="E62" s="831"/>
      <c r="F62" s="831"/>
      <c r="G62" s="831"/>
      <c r="H62" s="831"/>
      <c r="I62" s="831"/>
      <c r="J62" s="831"/>
      <c r="K62" s="831"/>
      <c r="L62" s="831"/>
      <c r="M62" s="831"/>
      <c r="N62" s="831"/>
      <c r="O62" s="831"/>
      <c r="P62" s="831"/>
      <c r="Q62" s="640">
        <f t="shared" si="119"/>
        <v>0</v>
      </c>
      <c r="S62" s="854"/>
      <c r="AA62" s="849" t="s">
        <v>1110</v>
      </c>
    </row>
    <row r="63" spans="1:27" s="853" customFormat="1" x14ac:dyDescent="0.2">
      <c r="A63" s="817" t="s">
        <v>1473</v>
      </c>
      <c r="B63" s="842"/>
      <c r="C63" s="845"/>
      <c r="D63" s="640">
        <f>SUMIFS(D103:D983, $B$103:$B983, "Contingent Items: Non-Financial Corporates - Breakdown by Industry", $C$103:$C$983, "SGD")</f>
        <v>0</v>
      </c>
      <c r="E63" s="640">
        <f>SUMIFS(E103:E983, $B$103:$B983, "Contingent Items: Non-Financial Corporates - Breakdown by Industry", $C$103:$C$983, "SGD")</f>
        <v>0</v>
      </c>
      <c r="F63" s="640">
        <f>SUMIFS(F103:F983, $B$103:$B983, "Contingent Items: Non-Financial Corporates - Breakdown by Industry", $C$103:$C$983, "SGD")</f>
        <v>0</v>
      </c>
      <c r="G63" s="640">
        <f>SUMIFS(G103:G983, $B$103:$B983, "Contingent Items: Non-Financial Corporates - Breakdown by Industry", $C$103:$C$983, "SGD")</f>
        <v>0</v>
      </c>
      <c r="H63" s="640">
        <f>SUMIFS(H103:H983, $B$103:$B983, "Contingent Items: Non-Financial Corporates - Breakdown by Industry", $C$103:$C$983, "SGD")</f>
        <v>0</v>
      </c>
      <c r="I63" s="640">
        <f>SUMIFS(I103:I983, $B$103:$B983, "Contingent Items: Non-Financial Corporates - Breakdown by Industry", $C$103:$C$983, "SGD")</f>
        <v>0</v>
      </c>
      <c r="J63" s="640">
        <f>SUMIFS(J103:J983, $B$103:$B983, "Contingent Items: Non-Financial Corporates - Breakdown by Industry", $C$103:$C$983, "SGD")</f>
        <v>0</v>
      </c>
      <c r="K63" s="640">
        <f>SUMIFS(K103:K983, $B$103:$B983, "Contingent Items: Non-Financial Corporates - Breakdown by Industry", $C$103:$C$983, "SGD")</f>
        <v>0</v>
      </c>
      <c r="L63" s="640">
        <f>SUMIFS(L103:L983, $B$103:$B983, "Contingent Items: Non-Financial Corporates - Breakdown by Industry", $C$103:$C$983, "SGD")</f>
        <v>0</v>
      </c>
      <c r="M63" s="640">
        <f>SUMIFS(M103:M983, $B$103:$B983, "Contingent Items: Non-Financial Corporates - Breakdown by Industry", $C$103:$C$983, "SGD")</f>
        <v>0</v>
      </c>
      <c r="N63" s="640">
        <f>SUMIFS(N103:N983, $B$103:$B983, "Contingent Items: Non-Financial Corporates - Breakdown by Industry", $C$103:$C$983, "SGD")</f>
        <v>0</v>
      </c>
      <c r="O63" s="640">
        <f>SUMIFS(O103:O983, $B$103:$B983, "Contingent Items: Non-Financial Corporates - Breakdown by Industry", $C$103:$C$983, "SGD")</f>
        <v>0</v>
      </c>
      <c r="P63" s="640">
        <f>SUMIFS(P103:P983, $B$103:$B983, "Contingent Items: Non-Financial Corporates - Breakdown by Industry", $C$103:$C$983, "SGD")</f>
        <v>0</v>
      </c>
      <c r="Q63" s="640">
        <f>SUMIFS(Q103:Q983, $B$103:$B983, "Contingent Items: Non-Financial Corporates - Breakdown by Industry", $C$103:$C$983, "SGD")</f>
        <v>0</v>
      </c>
      <c r="S63" s="854"/>
      <c r="AA63" s="849" t="s">
        <v>1111</v>
      </c>
    </row>
    <row r="64" spans="1:27" s="853" customFormat="1" x14ac:dyDescent="0.2">
      <c r="A64" s="842"/>
      <c r="B64" s="842"/>
      <c r="C64" s="842"/>
      <c r="D64" s="842"/>
      <c r="E64" s="842"/>
      <c r="F64" s="842"/>
      <c r="G64" s="842"/>
      <c r="H64" s="842"/>
      <c r="I64" s="842"/>
      <c r="J64" s="842"/>
      <c r="K64" s="842"/>
      <c r="L64" s="842"/>
      <c r="M64" s="842"/>
      <c r="N64" s="842"/>
      <c r="O64" s="842"/>
      <c r="P64" s="842"/>
      <c r="Q64" s="640"/>
      <c r="S64" s="854"/>
      <c r="AA64" s="849"/>
    </row>
    <row r="65" spans="1:27" s="853" customFormat="1" x14ac:dyDescent="0.2">
      <c r="A65" s="817" t="s">
        <v>1458</v>
      </c>
      <c r="B65" s="842"/>
      <c r="C65" s="845"/>
      <c r="D65" s="640">
        <f>SUM(D66:D68)</f>
        <v>0</v>
      </c>
      <c r="E65" s="640">
        <f>SUM(E66:E68)</f>
        <v>0</v>
      </c>
      <c r="F65" s="640">
        <f t="shared" ref="F65" si="120">SUM(F66:F68)</f>
        <v>0</v>
      </c>
      <c r="G65" s="640">
        <f t="shared" ref="G65" si="121">SUM(G66:G68)</f>
        <v>0</v>
      </c>
      <c r="H65" s="640">
        <f t="shared" ref="H65" si="122">SUM(H66:H68)</f>
        <v>0</v>
      </c>
      <c r="I65" s="640">
        <f t="shared" ref="I65" si="123">SUM(I66:I68)</f>
        <v>0</v>
      </c>
      <c r="J65" s="640">
        <f t="shared" ref="J65" si="124">SUM(J66:J68)</f>
        <v>0</v>
      </c>
      <c r="K65" s="640">
        <f t="shared" ref="K65" si="125">SUM(K66:K68)</f>
        <v>0</v>
      </c>
      <c r="L65" s="640">
        <f t="shared" ref="L65" si="126">SUM(L66:L68)</f>
        <v>0</v>
      </c>
      <c r="M65" s="640">
        <f t="shared" ref="M65" si="127">SUM(M66:M68)</f>
        <v>0</v>
      </c>
      <c r="N65" s="640">
        <f t="shared" ref="N65" si="128">SUM(N66:N68)</f>
        <v>0</v>
      </c>
      <c r="O65" s="640">
        <f t="shared" ref="O65" si="129">SUM(O66:O68)</f>
        <v>0</v>
      </c>
      <c r="P65" s="640">
        <f t="shared" ref="P65" si="130">SUM(P66:P68)</f>
        <v>0</v>
      </c>
      <c r="Q65" s="640">
        <f>SUM(Q66:Q68)</f>
        <v>0</v>
      </c>
      <c r="S65" s="854"/>
      <c r="AA65" s="849" t="s">
        <v>1112</v>
      </c>
    </row>
    <row r="66" spans="1:27" s="853" customFormat="1" x14ac:dyDescent="0.2">
      <c r="A66" s="852" t="s">
        <v>516</v>
      </c>
      <c r="B66" s="842"/>
      <c r="C66" s="845"/>
      <c r="D66" s="831"/>
      <c r="E66" s="831"/>
      <c r="F66" s="831"/>
      <c r="G66" s="831"/>
      <c r="H66" s="831"/>
      <c r="I66" s="831"/>
      <c r="J66" s="831"/>
      <c r="K66" s="831"/>
      <c r="L66" s="831"/>
      <c r="M66" s="831"/>
      <c r="N66" s="831"/>
      <c r="O66" s="831"/>
      <c r="P66" s="831"/>
      <c r="Q66" s="640">
        <f t="shared" ref="Q66:Q67" si="131">SUM(D66:P66)</f>
        <v>0</v>
      </c>
      <c r="S66" s="854"/>
      <c r="AA66" s="849" t="s">
        <v>1113</v>
      </c>
    </row>
    <row r="67" spans="1:27" s="853" customFormat="1" x14ac:dyDescent="0.2">
      <c r="A67" s="852" t="s">
        <v>517</v>
      </c>
      <c r="B67" s="842"/>
      <c r="C67" s="845"/>
      <c r="D67" s="831"/>
      <c r="E67" s="831"/>
      <c r="F67" s="831"/>
      <c r="G67" s="831"/>
      <c r="H67" s="831"/>
      <c r="I67" s="831"/>
      <c r="J67" s="831"/>
      <c r="K67" s="831"/>
      <c r="L67" s="831"/>
      <c r="M67" s="831"/>
      <c r="N67" s="831"/>
      <c r="O67" s="831"/>
      <c r="P67" s="831"/>
      <c r="Q67" s="640">
        <f t="shared" si="131"/>
        <v>0</v>
      </c>
      <c r="S67" s="854"/>
      <c r="AA67" s="849" t="s">
        <v>1114</v>
      </c>
    </row>
    <row r="68" spans="1:27" s="853" customFormat="1" x14ac:dyDescent="0.2">
      <c r="A68" s="817" t="s">
        <v>1473</v>
      </c>
      <c r="B68" s="842"/>
      <c r="C68" s="845"/>
      <c r="D68" s="640">
        <f>SUMIFS(D103:D983, $B$103:$B983, "Commitments: Non-Financial Corporates - Breakdown by Industry", $C$103:$C$983, "SGD")</f>
        <v>0</v>
      </c>
      <c r="E68" s="640">
        <f>SUMIFS(E103:E983, $B$103:$B983, "Commitments: Non-Financial Corporates - Breakdown by Industry", $C$103:$C$983, "SGD")</f>
        <v>0</v>
      </c>
      <c r="F68" s="640">
        <f>SUMIFS(F103:F983, $B$103:$B983, "Commitments: Non-Financial Corporates - Breakdown by Industry", $C$103:$C$983, "SGD")</f>
        <v>0</v>
      </c>
      <c r="G68" s="640">
        <f>SUMIFS(G103:G983, $B$103:$B983, "Commitments: Non-Financial Corporates - Breakdown by Industry", $C$103:$C$983, "SGD")</f>
        <v>0</v>
      </c>
      <c r="H68" s="640">
        <f>SUMIFS(H103:H983, $B$103:$B983, "Commitments: Non-Financial Corporates - Breakdown by Industry", $C$103:$C$983, "SGD")</f>
        <v>0</v>
      </c>
      <c r="I68" s="640">
        <f>SUMIFS(I103:I983, $B$103:$B983, "Commitments: Non-Financial Corporates - Breakdown by Industry", $C$103:$C$983, "SGD")</f>
        <v>0</v>
      </c>
      <c r="J68" s="640">
        <f>SUMIFS(J103:J983, $B$103:$B983, "Commitments: Non-Financial Corporates - Breakdown by Industry", $C$103:$C$983, "SGD")</f>
        <v>0</v>
      </c>
      <c r="K68" s="640">
        <f>SUMIFS(K103:K983, $B$103:$B983, "Commitments: Non-Financial Corporates - Breakdown by Industry", $C$103:$C$983, "SGD")</f>
        <v>0</v>
      </c>
      <c r="L68" s="640">
        <f>SUMIFS(L103:L983, $B$103:$B983, "Commitments: Non-Financial Corporates - Breakdown by Industry", $C$103:$C$983, "SGD")</f>
        <v>0</v>
      </c>
      <c r="M68" s="640">
        <f>SUMIFS(M103:M983, $B$103:$B983, "Commitments: Non-Financial Corporates - Breakdown by Industry", $C$103:$C$983, "SGD")</f>
        <v>0</v>
      </c>
      <c r="N68" s="640">
        <f>SUMIFS(N103:N983, $B$103:$B983, "Commitments: Non-Financial Corporates - Breakdown by Industry", $C$103:$C$983, "SGD")</f>
        <v>0</v>
      </c>
      <c r="O68" s="640">
        <f>SUMIFS(O103:O983, $B$103:$B983, "Commitments: Non-Financial Corporates - Breakdown by Industry", $C$103:$C$983, "SGD")</f>
        <v>0</v>
      </c>
      <c r="P68" s="640">
        <f>SUMIFS(P103:P983, $B$103:$B983, "Commitments: Non-Financial Corporates - Breakdown by Industry", $C$103:$C$983, "SGD")</f>
        <v>0</v>
      </c>
      <c r="Q68" s="640">
        <f>SUMIFS(Q103:Q983, $B$103:$B983, "Commitments: Non-Financial Corporates - Breakdown by Industry", $C$103:$C$983, "SGD")</f>
        <v>0</v>
      </c>
      <c r="S68" s="854"/>
      <c r="AA68" s="849" t="s">
        <v>1115</v>
      </c>
    </row>
    <row r="69" spans="1:27" s="853" customFormat="1" x14ac:dyDescent="0.2">
      <c r="A69" s="1374"/>
      <c r="B69" s="1374"/>
      <c r="C69" s="1374"/>
      <c r="D69" s="1374"/>
      <c r="E69" s="1374"/>
      <c r="F69" s="1374"/>
      <c r="G69" s="1374"/>
      <c r="H69" s="1374"/>
      <c r="I69" s="1374"/>
      <c r="J69" s="1374"/>
      <c r="K69" s="1374"/>
      <c r="L69" s="1374"/>
      <c r="M69" s="1374"/>
      <c r="N69" s="1374"/>
      <c r="O69" s="1374"/>
      <c r="P69" s="1374"/>
      <c r="Q69" s="1374"/>
      <c r="S69" s="854"/>
      <c r="AA69" s="849" t="s">
        <v>1116</v>
      </c>
    </row>
    <row r="70" spans="1:27" s="853" customFormat="1" x14ac:dyDescent="0.2">
      <c r="A70" s="1374"/>
      <c r="B70" s="1374"/>
      <c r="C70" s="1374"/>
      <c r="D70" s="1374"/>
      <c r="E70" s="1374"/>
      <c r="F70" s="1374"/>
      <c r="G70" s="1374"/>
      <c r="H70" s="1374"/>
      <c r="I70" s="1374"/>
      <c r="J70" s="1374"/>
      <c r="K70" s="1374"/>
      <c r="L70" s="1374"/>
      <c r="M70" s="1374"/>
      <c r="N70" s="1374"/>
      <c r="O70" s="1374"/>
      <c r="P70" s="1374"/>
      <c r="Q70" s="1374"/>
      <c r="S70" s="854"/>
      <c r="AA70" s="849" t="s">
        <v>1117</v>
      </c>
    </row>
    <row r="71" spans="1:27" s="835" customFormat="1" x14ac:dyDescent="0.2">
      <c r="A71" s="817" t="s">
        <v>551</v>
      </c>
      <c r="B71" s="842"/>
      <c r="C71" s="845"/>
      <c r="D71" s="842"/>
      <c r="E71" s="842"/>
      <c r="F71" s="842"/>
      <c r="G71" s="842"/>
      <c r="H71" s="842"/>
      <c r="I71" s="842"/>
      <c r="J71" s="842"/>
      <c r="K71" s="842"/>
      <c r="L71" s="842"/>
      <c r="M71" s="842"/>
      <c r="N71" s="842"/>
      <c r="O71" s="842"/>
      <c r="P71" s="842"/>
      <c r="Q71" s="842"/>
      <c r="S71" s="834"/>
      <c r="AA71" s="849" t="s">
        <v>1118</v>
      </c>
    </row>
    <row r="72" spans="1:27" s="835" customFormat="1" x14ac:dyDescent="0.2">
      <c r="A72" s="842"/>
      <c r="B72" s="842"/>
      <c r="C72" s="842"/>
      <c r="D72" s="842"/>
      <c r="E72" s="842"/>
      <c r="F72" s="842"/>
      <c r="G72" s="842"/>
      <c r="H72" s="842"/>
      <c r="I72" s="842"/>
      <c r="J72" s="842"/>
      <c r="K72" s="842"/>
      <c r="L72" s="842"/>
      <c r="M72" s="842"/>
      <c r="N72" s="842"/>
      <c r="O72" s="842"/>
      <c r="P72" s="842"/>
      <c r="Q72" s="842"/>
      <c r="S72" s="834"/>
      <c r="AA72" s="849" t="s">
        <v>1119</v>
      </c>
    </row>
    <row r="73" spans="1:27" s="853" customFormat="1" x14ac:dyDescent="0.2">
      <c r="A73" s="817" t="s">
        <v>579</v>
      </c>
      <c r="B73" s="842"/>
      <c r="C73" s="848"/>
      <c r="D73" s="640">
        <f>SUM(D74:D76)</f>
        <v>0</v>
      </c>
      <c r="E73" s="640">
        <f>SUM(E74:E76)</f>
        <v>0</v>
      </c>
      <c r="F73" s="640">
        <f t="shared" ref="F73" si="132">SUM(F74:F76)</f>
        <v>0</v>
      </c>
      <c r="G73" s="640">
        <f t="shared" ref="G73" si="133">SUM(G74:G76)</f>
        <v>0</v>
      </c>
      <c r="H73" s="640">
        <f t="shared" ref="H73" si="134">SUM(H74:H76)</f>
        <v>0</v>
      </c>
      <c r="I73" s="640">
        <f t="shared" ref="I73" si="135">SUM(I74:I76)</f>
        <v>0</v>
      </c>
      <c r="J73" s="640">
        <f t="shared" ref="J73" si="136">SUM(J74:J76)</f>
        <v>0</v>
      </c>
      <c r="K73" s="640">
        <f t="shared" ref="K73" si="137">SUM(K74:K76)</f>
        <v>0</v>
      </c>
      <c r="L73" s="640">
        <f t="shared" ref="L73" si="138">SUM(L74:L76)</f>
        <v>0</v>
      </c>
      <c r="M73" s="640">
        <f t="shared" ref="M73" si="139">SUM(M74:M76)</f>
        <v>0</v>
      </c>
      <c r="N73" s="640">
        <f t="shared" ref="N73" si="140">SUM(N74:N76)</f>
        <v>0</v>
      </c>
      <c r="O73" s="640">
        <f t="shared" ref="O73" si="141">SUM(O74:O76)</f>
        <v>0</v>
      </c>
      <c r="P73" s="640">
        <f t="shared" ref="P73" si="142">SUM(P74:P76)</f>
        <v>0</v>
      </c>
      <c r="Q73" s="640">
        <f>SUM(Q74:Q76)</f>
        <v>0</v>
      </c>
      <c r="S73" s="854"/>
      <c r="AA73" s="849" t="s">
        <v>1120</v>
      </c>
    </row>
    <row r="74" spans="1:27" s="853" customFormat="1" x14ac:dyDescent="0.2">
      <c r="A74" s="844" t="s">
        <v>516</v>
      </c>
      <c r="B74" s="842"/>
      <c r="C74" s="845"/>
      <c r="D74" s="831"/>
      <c r="E74" s="831"/>
      <c r="F74" s="831"/>
      <c r="G74" s="831"/>
      <c r="H74" s="831"/>
      <c r="I74" s="831"/>
      <c r="J74" s="831"/>
      <c r="K74" s="831"/>
      <c r="L74" s="831"/>
      <c r="M74" s="831"/>
      <c r="N74" s="831"/>
      <c r="O74" s="831"/>
      <c r="P74" s="831"/>
      <c r="Q74" s="640">
        <f t="shared" ref="Q74:Q75" si="143">SUM(D74:P74)</f>
        <v>0</v>
      </c>
      <c r="S74" s="854"/>
      <c r="AA74" s="849" t="s">
        <v>1121</v>
      </c>
    </row>
    <row r="75" spans="1:27" s="853" customFormat="1" x14ac:dyDescent="0.2">
      <c r="A75" s="844" t="s">
        <v>517</v>
      </c>
      <c r="B75" s="842"/>
      <c r="C75" s="845"/>
      <c r="D75" s="831"/>
      <c r="E75" s="831"/>
      <c r="F75" s="831"/>
      <c r="G75" s="831"/>
      <c r="H75" s="831"/>
      <c r="I75" s="831"/>
      <c r="J75" s="831"/>
      <c r="K75" s="831"/>
      <c r="L75" s="831"/>
      <c r="M75" s="831"/>
      <c r="N75" s="831"/>
      <c r="O75" s="831"/>
      <c r="P75" s="831"/>
      <c r="Q75" s="640">
        <f t="shared" si="143"/>
        <v>0</v>
      </c>
      <c r="S75" s="854"/>
      <c r="AA75" s="849" t="s">
        <v>1122</v>
      </c>
    </row>
    <row r="76" spans="1:27" s="853" customFormat="1" x14ac:dyDescent="0.2">
      <c r="A76" s="817" t="s">
        <v>1473</v>
      </c>
      <c r="B76" s="842"/>
      <c r="C76" s="845"/>
      <c r="D76" s="640">
        <f>SUMIFS(D103:D983, $B$103:$B983, "Loans &amp; Advances: Non-Financial Sector - Breakdown by Industry", $C$103:$C$983, "USD")</f>
        <v>0</v>
      </c>
      <c r="E76" s="640">
        <f>SUMIFS(E103:E983, $B$103:$B983, "Loans &amp; Advances: Non-Financial Sector - Breakdown by Industry", $C$103:$C$983, "USD")</f>
        <v>0</v>
      </c>
      <c r="F76" s="640">
        <f>SUMIFS(F103:F983, $B$103:$B983, "Loans &amp; Advances: Non-Financial Sector - Breakdown by Industry", $C$103:$C$983, "USD")</f>
        <v>0</v>
      </c>
      <c r="G76" s="640">
        <f>SUMIFS(G103:G983, $B$103:$B983, "Loans &amp; Advances: Non-Financial Sector - Breakdown by Industry", $C$103:$C$983, "USD")</f>
        <v>0</v>
      </c>
      <c r="H76" s="640">
        <f>SUMIFS(H103:H983, $B$103:$B983, "Loans &amp; Advances: Non-Financial Sector - Breakdown by Industry", $C$103:$C$983, "USD")</f>
        <v>0</v>
      </c>
      <c r="I76" s="640">
        <f>SUMIFS(I103:I983, $B$103:$B983, "Loans &amp; Advances: Non-Financial Sector - Breakdown by Industry", $C$103:$C$983, "USD")</f>
        <v>0</v>
      </c>
      <c r="J76" s="640">
        <f>SUMIFS(J103:J983, $B$103:$B983, "Loans &amp; Advances: Non-Financial Sector - Breakdown by Industry", $C$103:$C$983, "USD")</f>
        <v>0</v>
      </c>
      <c r="K76" s="640">
        <f>SUMIFS(K103:K983, $B$103:$B983, "Loans &amp; Advances: Non-Financial Sector - Breakdown by Industry", $C$103:$C$983, "USD")</f>
        <v>0</v>
      </c>
      <c r="L76" s="640">
        <f>SUMIFS(L103:L983, $B$103:$B983, "Loans &amp; Advances: Non-Financial Sector - Breakdown by Industry", $C$103:$C$983, "USD")</f>
        <v>0</v>
      </c>
      <c r="M76" s="640">
        <f>SUMIFS(M103:M983, $B$103:$B983, "Loans &amp; Advances: Non-Financial Sector - Breakdown by Industry", $C$103:$C$983, "USD")</f>
        <v>0</v>
      </c>
      <c r="N76" s="640">
        <f>SUMIFS(N103:N983, $B$103:$B983, "Loans &amp; Advances: Non-Financial Sector - Breakdown by Industry", $C$103:$C$983, "USD")</f>
        <v>0</v>
      </c>
      <c r="O76" s="640">
        <f>SUMIFS(O103:O983, $B$103:$B983, "Loans &amp; Advances: Non-Financial Sector - Breakdown by Industry", $C$103:$C$983, "USD")</f>
        <v>0</v>
      </c>
      <c r="P76" s="640">
        <f>SUMIFS(P103:P983, $B$103:$B983, "Loans &amp; Advances: Non-Financial Sector - Breakdown by Industry", $C$103:$C$983, "USD")</f>
        <v>0</v>
      </c>
      <c r="Q76" s="640">
        <f>SUMIFS(Q103:Q983, $B$103:$B983, "Loans &amp; Advances: Non-Financial Sector - Breakdown by Industry", $C$103:$C$983, "USD")</f>
        <v>0</v>
      </c>
      <c r="S76" s="854"/>
      <c r="AA76" s="849" t="s">
        <v>1123</v>
      </c>
    </row>
    <row r="77" spans="1:27" s="835" customFormat="1" x14ac:dyDescent="0.2">
      <c r="A77" s="842"/>
      <c r="B77" s="842"/>
      <c r="C77" s="842"/>
      <c r="D77" s="842"/>
      <c r="E77" s="842"/>
      <c r="F77" s="842"/>
      <c r="G77" s="842"/>
      <c r="H77" s="842"/>
      <c r="I77" s="842"/>
      <c r="J77" s="842"/>
      <c r="K77" s="842"/>
      <c r="L77" s="842"/>
      <c r="M77" s="842"/>
      <c r="N77" s="842"/>
      <c r="O77" s="842"/>
      <c r="P77" s="842"/>
      <c r="Q77" s="842"/>
      <c r="S77" s="834"/>
      <c r="AA77" s="849" t="s">
        <v>1124</v>
      </c>
    </row>
    <row r="78" spans="1:27" s="853" customFormat="1" ht="24" x14ac:dyDescent="0.2">
      <c r="A78" s="817" t="s">
        <v>580</v>
      </c>
      <c r="B78" s="842"/>
      <c r="C78" s="848"/>
      <c r="D78" s="640">
        <f>SUM(D79:D81)</f>
        <v>0</v>
      </c>
      <c r="E78" s="640">
        <f>SUM(E79:E81)</f>
        <v>0</v>
      </c>
      <c r="F78" s="640">
        <f t="shared" ref="F78" si="144">SUM(F79:F81)</f>
        <v>0</v>
      </c>
      <c r="G78" s="640">
        <f t="shared" ref="G78" si="145">SUM(G79:G81)</f>
        <v>0</v>
      </c>
      <c r="H78" s="640">
        <f t="shared" ref="H78" si="146">SUM(H79:H81)</f>
        <v>0</v>
      </c>
      <c r="I78" s="640">
        <f t="shared" ref="I78" si="147">SUM(I79:I81)</f>
        <v>0</v>
      </c>
      <c r="J78" s="640">
        <f t="shared" ref="J78" si="148">SUM(J79:J81)</f>
        <v>0</v>
      </c>
      <c r="K78" s="640">
        <f t="shared" ref="K78" si="149">SUM(K79:K81)</f>
        <v>0</v>
      </c>
      <c r="L78" s="640">
        <f t="shared" ref="L78" si="150">SUM(L79:L81)</f>
        <v>0</v>
      </c>
      <c r="M78" s="640">
        <f t="shared" ref="M78" si="151">SUM(M79:M81)</f>
        <v>0</v>
      </c>
      <c r="N78" s="640">
        <f t="shared" ref="N78" si="152">SUM(N79:N81)</f>
        <v>0</v>
      </c>
      <c r="O78" s="640">
        <f t="shared" ref="O78" si="153">SUM(O79:O81)</f>
        <v>0</v>
      </c>
      <c r="P78" s="640">
        <f t="shared" ref="P78" si="154">SUM(P79:P81)</f>
        <v>0</v>
      </c>
      <c r="Q78" s="640">
        <f>SUM(Q79:Q81)</f>
        <v>0</v>
      </c>
      <c r="S78" s="854"/>
      <c r="AA78" s="849" t="s">
        <v>1125</v>
      </c>
    </row>
    <row r="79" spans="1:27" s="853" customFormat="1" x14ac:dyDescent="0.2">
      <c r="A79" s="852" t="s">
        <v>516</v>
      </c>
      <c r="B79" s="842"/>
      <c r="C79" s="845"/>
      <c r="D79" s="831"/>
      <c r="E79" s="831"/>
      <c r="F79" s="831"/>
      <c r="G79" s="831"/>
      <c r="H79" s="831"/>
      <c r="I79" s="831"/>
      <c r="J79" s="831"/>
      <c r="K79" s="831"/>
      <c r="L79" s="831"/>
      <c r="M79" s="831"/>
      <c r="N79" s="831"/>
      <c r="O79" s="831"/>
      <c r="P79" s="831"/>
      <c r="Q79" s="640">
        <f t="shared" ref="Q79:Q80" si="155">SUM(D79:P79)</f>
        <v>0</v>
      </c>
      <c r="S79" s="854"/>
      <c r="AA79" s="849" t="s">
        <v>1126</v>
      </c>
    </row>
    <row r="80" spans="1:27" s="853" customFormat="1" x14ac:dyDescent="0.2">
      <c r="A80" s="852" t="s">
        <v>517</v>
      </c>
      <c r="B80" s="842"/>
      <c r="C80" s="845"/>
      <c r="D80" s="831"/>
      <c r="E80" s="831"/>
      <c r="F80" s="831"/>
      <c r="G80" s="831"/>
      <c r="H80" s="831"/>
      <c r="I80" s="831"/>
      <c r="J80" s="831"/>
      <c r="K80" s="831"/>
      <c r="L80" s="831"/>
      <c r="M80" s="831"/>
      <c r="N80" s="831"/>
      <c r="O80" s="831"/>
      <c r="P80" s="831"/>
      <c r="Q80" s="640">
        <f t="shared" si="155"/>
        <v>0</v>
      </c>
      <c r="S80" s="854"/>
      <c r="AA80" s="849" t="s">
        <v>1127</v>
      </c>
    </row>
    <row r="81" spans="1:27" s="853" customFormat="1" x14ac:dyDescent="0.2">
      <c r="A81" s="817" t="s">
        <v>1473</v>
      </c>
      <c r="B81" s="842"/>
      <c r="C81" s="845"/>
      <c r="D81" s="640">
        <f>SUMIFS(D103:D983, $B$103:$B983, "Bills discounted or purchased: Non-Financial Sector - Breakdown by Industry", $C$103:$C$983, "USD")</f>
        <v>0</v>
      </c>
      <c r="E81" s="640">
        <f>SUMIFS(E103:E983, $B$103:$B983, "Bills discounted or purchased: Non-Financial Sector - Breakdown by Industry", $C$103:$C$983, "USD")</f>
        <v>0</v>
      </c>
      <c r="F81" s="640">
        <f>SUMIFS(F103:F983, $B$103:$B983, "Bills discounted or purchased: Non-Financial Sector - Breakdown by Industry", $C$103:$C$983, "USD")</f>
        <v>0</v>
      </c>
      <c r="G81" s="640">
        <f>SUMIFS(G103:G983, $B$103:$B983, "Bills discounted or purchased: Non-Financial Sector - Breakdown by Industry", $C$103:$C$983, "USD")</f>
        <v>0</v>
      </c>
      <c r="H81" s="640">
        <f>SUMIFS(H103:H983, $B$103:$B983, "Bills discounted or purchased: Non-Financial Sector - Breakdown by Industry", $C$103:$C$983, "USD")</f>
        <v>0</v>
      </c>
      <c r="I81" s="640">
        <f>SUMIFS(I103:I983, $B$103:$B983, "Bills discounted or purchased: Non-Financial Sector - Breakdown by Industry", $C$103:$C$983, "USD")</f>
        <v>0</v>
      </c>
      <c r="J81" s="640">
        <f>SUMIFS(J103:J983, $B$103:$B983, "Bills discounted or purchased: Non-Financial Sector - Breakdown by Industry", $C$103:$C$983, "USD")</f>
        <v>0</v>
      </c>
      <c r="K81" s="640">
        <f>SUMIFS(K103:K983, $B$103:$B983, "Bills discounted or purchased: Non-Financial Sector - Breakdown by Industry", $C$103:$C$983, "USD")</f>
        <v>0</v>
      </c>
      <c r="L81" s="640">
        <f>SUMIFS(L103:L983, $B$103:$B983, "Bills discounted or purchased: Non-Financial Sector - Breakdown by Industry", $C$103:$C$983, "USD")</f>
        <v>0</v>
      </c>
      <c r="M81" s="640">
        <f>SUMIFS(M103:M983, $B$103:$B983, "Bills discounted or purchased: Non-Financial Sector - Breakdown by Industry", $C$103:$C$983, "USD")</f>
        <v>0</v>
      </c>
      <c r="N81" s="640">
        <f>SUMIFS(N103:N983, $B$103:$B983, "Bills discounted or purchased: Non-Financial Sector - Breakdown by Industry", $C$103:$C$983, "USD")</f>
        <v>0</v>
      </c>
      <c r="O81" s="640">
        <f>SUMIFS(O103:O983, $B$103:$B983, "Bills discounted or purchased: Non-Financial Sector - Breakdown by Industry", $C$103:$C$983, "USD")</f>
        <v>0</v>
      </c>
      <c r="P81" s="640">
        <f>SUMIFS(P103:P983, $B$103:$B983, "Bills discounted or purchased: Non-Financial Sector - Breakdown by Industry", $C$103:$C$983, "USD")</f>
        <v>0</v>
      </c>
      <c r="Q81" s="640">
        <f>SUMIFS(Q103:Q983, $B$103:$B983, "Bills discounted or purchased: Non-Financial Sector - Breakdown by Industry", $C$103:$C$983, "USD")</f>
        <v>0</v>
      </c>
      <c r="S81" s="854"/>
      <c r="AA81" s="849" t="s">
        <v>1128</v>
      </c>
    </row>
    <row r="82" spans="1:27" s="835" customFormat="1" x14ac:dyDescent="0.2">
      <c r="A82" s="842"/>
      <c r="B82" s="842"/>
      <c r="C82" s="842"/>
      <c r="D82" s="842"/>
      <c r="E82" s="842"/>
      <c r="F82" s="842"/>
      <c r="G82" s="842"/>
      <c r="H82" s="842"/>
      <c r="I82" s="842"/>
      <c r="J82" s="842"/>
      <c r="K82" s="842"/>
      <c r="L82" s="842"/>
      <c r="M82" s="842"/>
      <c r="N82" s="842"/>
      <c r="O82" s="842"/>
      <c r="P82" s="842"/>
      <c r="Q82" s="842"/>
      <c r="S82" s="834"/>
      <c r="AA82" s="849" t="s">
        <v>1129</v>
      </c>
    </row>
    <row r="83" spans="1:27" s="853" customFormat="1" x14ac:dyDescent="0.2">
      <c r="A83" s="817" t="s">
        <v>1461</v>
      </c>
      <c r="B83" s="842"/>
      <c r="C83" s="845"/>
      <c r="D83" s="640">
        <f>SUM(D84:D86)</f>
        <v>0</v>
      </c>
      <c r="E83" s="640">
        <f>SUM(E84:E86)</f>
        <v>0</v>
      </c>
      <c r="F83" s="640">
        <f t="shared" ref="F83" si="156">SUM(F84:F86)</f>
        <v>0</v>
      </c>
      <c r="G83" s="640">
        <f t="shared" ref="G83" si="157">SUM(G84:G86)</f>
        <v>0</v>
      </c>
      <c r="H83" s="640">
        <f t="shared" ref="H83" si="158">SUM(H84:H86)</f>
        <v>0</v>
      </c>
      <c r="I83" s="640">
        <f t="shared" ref="I83" si="159">SUM(I84:I86)</f>
        <v>0</v>
      </c>
      <c r="J83" s="640">
        <f t="shared" ref="J83" si="160">SUM(J84:J86)</f>
        <v>0</v>
      </c>
      <c r="K83" s="640">
        <f t="shared" ref="K83" si="161">SUM(K84:K86)</f>
        <v>0</v>
      </c>
      <c r="L83" s="640">
        <f t="shared" ref="L83" si="162">SUM(L84:L86)</f>
        <v>0</v>
      </c>
      <c r="M83" s="640">
        <f t="shared" ref="M83" si="163">SUM(M84:M86)</f>
        <v>0</v>
      </c>
      <c r="N83" s="640">
        <f t="shared" ref="N83" si="164">SUM(N84:N86)</f>
        <v>0</v>
      </c>
      <c r="O83" s="640">
        <f t="shared" ref="O83" si="165">SUM(O84:O86)</f>
        <v>0</v>
      </c>
      <c r="P83" s="640">
        <f t="shared" ref="P83" si="166">SUM(P84:P86)</f>
        <v>0</v>
      </c>
      <c r="Q83" s="640">
        <f>SUM(Q84:Q86)</f>
        <v>0</v>
      </c>
      <c r="S83" s="854"/>
      <c r="AA83" s="849" t="s">
        <v>1130</v>
      </c>
    </row>
    <row r="84" spans="1:27" s="853" customFormat="1" x14ac:dyDescent="0.2">
      <c r="A84" s="852" t="s">
        <v>516</v>
      </c>
      <c r="B84" s="842"/>
      <c r="C84" s="845"/>
      <c r="D84" s="831"/>
      <c r="E84" s="831"/>
      <c r="F84" s="831"/>
      <c r="G84" s="831"/>
      <c r="H84" s="831"/>
      <c r="I84" s="831"/>
      <c r="J84" s="831"/>
      <c r="K84" s="831"/>
      <c r="L84" s="831"/>
      <c r="M84" s="831"/>
      <c r="N84" s="831"/>
      <c r="O84" s="831"/>
      <c r="P84" s="831"/>
      <c r="Q84" s="640">
        <f t="shared" ref="Q84:Q85" si="167">SUM(D84:P84)</f>
        <v>0</v>
      </c>
      <c r="S84" s="854"/>
      <c r="AA84" s="849" t="s">
        <v>557</v>
      </c>
    </row>
    <row r="85" spans="1:27" s="853" customFormat="1" x14ac:dyDescent="0.2">
      <c r="A85" s="852" t="s">
        <v>517</v>
      </c>
      <c r="B85" s="842"/>
      <c r="C85" s="845"/>
      <c r="D85" s="831"/>
      <c r="E85" s="831"/>
      <c r="F85" s="831"/>
      <c r="G85" s="831"/>
      <c r="H85" s="831"/>
      <c r="I85" s="831"/>
      <c r="J85" s="831"/>
      <c r="K85" s="831"/>
      <c r="L85" s="831"/>
      <c r="M85" s="831"/>
      <c r="N85" s="831"/>
      <c r="O85" s="831"/>
      <c r="P85" s="831"/>
      <c r="Q85" s="640">
        <f t="shared" si="167"/>
        <v>0</v>
      </c>
      <c r="S85" s="854"/>
      <c r="AA85" s="849" t="s">
        <v>558</v>
      </c>
    </row>
    <row r="86" spans="1:27" s="853" customFormat="1" x14ac:dyDescent="0.2">
      <c r="A86" s="817" t="s">
        <v>1473</v>
      </c>
      <c r="B86" s="842"/>
      <c r="C86" s="845"/>
      <c r="D86" s="640">
        <f>SUMIFS(D103:D983, $B$103:$B983, "Debt Securities: Non-Financial Corporates - Breakdown by Industry", $C$103:$C$983, "USD")</f>
        <v>0</v>
      </c>
      <c r="E86" s="640">
        <f>SUMIFS(E103:E983, $B$103:$B983, "Debt Securities: Non-Financial Corporates - Breakdown by Industry", $C$103:$C$983, "USD")</f>
        <v>0</v>
      </c>
      <c r="F86" s="640">
        <f>SUMIFS(F103:F983, $B$103:$B983, "Debt Securities: Non-Financial Corporates - Breakdown by Industry", $C$103:$C$983, "USD")</f>
        <v>0</v>
      </c>
      <c r="G86" s="640">
        <f>SUMIFS(G103:G983, $B$103:$B983, "Debt Securities: Non-Financial Corporates - Breakdown by Industry", $C$103:$C$983, "USD")</f>
        <v>0</v>
      </c>
      <c r="H86" s="640">
        <f>SUMIFS(H103:H983, $B$103:$B983, "Debt Securities: Non-Financial Corporates - Breakdown by Industry", $C$103:$C$983, "USD")</f>
        <v>0</v>
      </c>
      <c r="I86" s="640">
        <f>SUMIFS(I103:I983, $B$103:$B983, "Debt Securities: Non-Financial Corporates - Breakdown by Industry", $C$103:$C$983, "USD")</f>
        <v>0</v>
      </c>
      <c r="J86" s="640">
        <f>SUMIFS(J103:J983, $B$103:$B983, "Debt Securities: Non-Financial Corporates - Breakdown by Industry", $C$103:$C$983, "USD")</f>
        <v>0</v>
      </c>
      <c r="K86" s="640">
        <f>SUMIFS(K103:K983, $B$103:$B983, "Debt Securities: Non-Financial Corporates - Breakdown by Industry", $C$103:$C$983, "USD")</f>
        <v>0</v>
      </c>
      <c r="L86" s="640">
        <f>SUMIFS(L103:L983, $B$103:$B983, "Debt Securities: Non-Financial Corporates - Breakdown by Industry", $C$103:$C$983, "USD")</f>
        <v>0</v>
      </c>
      <c r="M86" s="640">
        <f>SUMIFS(M103:M983, $B$103:$B983, "Debt Securities: Non-Financial Corporates - Breakdown by Industry", $C$103:$C$983, "USD")</f>
        <v>0</v>
      </c>
      <c r="N86" s="640">
        <f>SUMIFS(N103:N983, $B$103:$B983, "Debt Securities: Non-Financial Corporates - Breakdown by Industry", $C$103:$C$983, "USD")</f>
        <v>0</v>
      </c>
      <c r="O86" s="640">
        <f>SUMIFS(O103:O983, $B$103:$B983, "Debt Securities: Non-Financial Corporates - Breakdown by Industry", $C$103:$C$983, "USD")</f>
        <v>0</v>
      </c>
      <c r="P86" s="640">
        <f>SUMIFS(P103:P983, $B$103:$B983, "Debt Securities: Non-Financial Corporates - Breakdown by Industry", $C$103:$C$983, "USD")</f>
        <v>0</v>
      </c>
      <c r="Q86" s="640">
        <f>SUMIFS(Q103:Q983, $B$103:$B983, "Debt Securities: Non-Financial Corporates - Breakdown by Industry", $C$103:$C$983, "USD")</f>
        <v>0</v>
      </c>
      <c r="S86" s="854"/>
      <c r="AA86" s="849" t="s">
        <v>559</v>
      </c>
    </row>
    <row r="87" spans="1:27" s="835" customFormat="1" x14ac:dyDescent="0.2">
      <c r="A87" s="842"/>
      <c r="B87" s="842"/>
      <c r="C87" s="842"/>
      <c r="D87" s="842"/>
      <c r="E87" s="842"/>
      <c r="F87" s="842"/>
      <c r="G87" s="842"/>
      <c r="H87" s="842"/>
      <c r="I87" s="842"/>
      <c r="J87" s="842"/>
      <c r="K87" s="842"/>
      <c r="L87" s="842"/>
      <c r="M87" s="842"/>
      <c r="N87" s="842"/>
      <c r="O87" s="842"/>
      <c r="P87" s="842"/>
      <c r="Q87" s="842"/>
      <c r="S87" s="834"/>
      <c r="AA87" s="849" t="s">
        <v>560</v>
      </c>
    </row>
    <row r="88" spans="1:27" s="853" customFormat="1" ht="24" x14ac:dyDescent="0.2">
      <c r="A88" s="817" t="s">
        <v>1460</v>
      </c>
      <c r="B88" s="842"/>
      <c r="C88" s="845"/>
      <c r="D88" s="640">
        <f>SUM(D89:D91)</f>
        <v>0</v>
      </c>
      <c r="E88" s="640">
        <f>SUM(E89:E91)</f>
        <v>0</v>
      </c>
      <c r="F88" s="640">
        <f t="shared" ref="F88" si="168">SUM(F89:F91)</f>
        <v>0</v>
      </c>
      <c r="G88" s="640">
        <f t="shared" ref="G88" si="169">SUM(G89:G91)</f>
        <v>0</v>
      </c>
      <c r="H88" s="640">
        <f t="shared" ref="H88" si="170">SUM(H89:H91)</f>
        <v>0</v>
      </c>
      <c r="I88" s="640">
        <f t="shared" ref="I88" si="171">SUM(I89:I91)</f>
        <v>0</v>
      </c>
      <c r="J88" s="640">
        <f t="shared" ref="J88" si="172">SUM(J89:J91)</f>
        <v>0</v>
      </c>
      <c r="K88" s="640">
        <f t="shared" ref="K88" si="173">SUM(K89:K91)</f>
        <v>0</v>
      </c>
      <c r="L88" s="640">
        <f t="shared" ref="L88" si="174">SUM(L89:L91)</f>
        <v>0</v>
      </c>
      <c r="M88" s="640">
        <f t="shared" ref="M88" si="175">SUM(M89:M91)</f>
        <v>0</v>
      </c>
      <c r="N88" s="640">
        <f t="shared" ref="N88" si="176">SUM(N89:N91)</f>
        <v>0</v>
      </c>
      <c r="O88" s="640">
        <f t="shared" ref="O88" si="177">SUM(O89:O91)</f>
        <v>0</v>
      </c>
      <c r="P88" s="640">
        <f t="shared" ref="P88" si="178">SUM(P89:P91)</f>
        <v>0</v>
      </c>
      <c r="Q88" s="640">
        <f>SUM(Q89:Q91)</f>
        <v>0</v>
      </c>
      <c r="S88" s="854"/>
      <c r="AA88" s="849" t="s">
        <v>561</v>
      </c>
    </row>
    <row r="89" spans="1:27" s="853" customFormat="1" x14ac:dyDescent="0.2">
      <c r="A89" s="852" t="s">
        <v>516</v>
      </c>
      <c r="B89" s="842"/>
      <c r="C89" s="845"/>
      <c r="D89" s="831"/>
      <c r="E89" s="831"/>
      <c r="F89" s="831"/>
      <c r="G89" s="831"/>
      <c r="H89" s="831"/>
      <c r="I89" s="831"/>
      <c r="J89" s="831"/>
      <c r="K89" s="831"/>
      <c r="L89" s="831"/>
      <c r="M89" s="831"/>
      <c r="N89" s="831"/>
      <c r="O89" s="831"/>
      <c r="P89" s="831"/>
      <c r="Q89" s="640">
        <f t="shared" ref="Q89:Q90" si="179">SUM(D89:P89)</f>
        <v>0</v>
      </c>
      <c r="S89" s="854"/>
      <c r="AA89" s="849" t="s">
        <v>562</v>
      </c>
    </row>
    <row r="90" spans="1:27" s="853" customFormat="1" x14ac:dyDescent="0.2">
      <c r="A90" s="852" t="s">
        <v>517</v>
      </c>
      <c r="B90" s="842"/>
      <c r="C90" s="845"/>
      <c r="D90" s="831"/>
      <c r="E90" s="831"/>
      <c r="F90" s="831"/>
      <c r="G90" s="831"/>
      <c r="H90" s="831"/>
      <c r="I90" s="831"/>
      <c r="J90" s="831"/>
      <c r="K90" s="831"/>
      <c r="L90" s="831"/>
      <c r="M90" s="831"/>
      <c r="N90" s="831"/>
      <c r="O90" s="831"/>
      <c r="P90" s="831"/>
      <c r="Q90" s="640">
        <f t="shared" si="179"/>
        <v>0</v>
      </c>
      <c r="S90" s="854"/>
      <c r="AA90" s="849" t="s">
        <v>563</v>
      </c>
    </row>
    <row r="91" spans="1:27" s="853" customFormat="1" x14ac:dyDescent="0.2">
      <c r="A91" s="817" t="s">
        <v>1473</v>
      </c>
      <c r="B91" s="842"/>
      <c r="C91" s="845"/>
      <c r="D91" s="640">
        <f>SUMIFS(D103:D983, $B$103:$B983, "Negotiable Certificates of Deposits : Non-Financial Corporates - Breakdown by Industry", $C$103:$C$983, "USD")</f>
        <v>0</v>
      </c>
      <c r="E91" s="640">
        <f>SUMIFS(E103:E983, $B$103:$B983, "Negotiable Certificates of Deposits : Non-Financial Corporates - Breakdown by Industry", $C$103:$C$983, "USD")</f>
        <v>0</v>
      </c>
      <c r="F91" s="640">
        <f>SUMIFS(F103:F983, $B$103:$B983, "Negotiable Certificates of Deposits : Non-Financial Corporates - Breakdown by Industry", $C$103:$C$983, "USD")</f>
        <v>0</v>
      </c>
      <c r="G91" s="640">
        <f>SUMIFS(G103:G983, $B$103:$B983, "Negotiable Certificates of Deposits : Non-Financial Corporates - Breakdown by Industry", $C$103:$C$983, "USD")</f>
        <v>0</v>
      </c>
      <c r="H91" s="640">
        <f>SUMIFS(H103:H983, $B$103:$B983, "Negotiable Certificates of Deposits : Non-Financial Corporates - Breakdown by Industry", $C$103:$C$983, "USD")</f>
        <v>0</v>
      </c>
      <c r="I91" s="640">
        <f>SUMIFS(I103:I983, $B$103:$B983, "Negotiable Certificates of Deposits : Non-Financial Corporates - Breakdown by Industry", $C$103:$C$983, "USD")</f>
        <v>0</v>
      </c>
      <c r="J91" s="640">
        <f>SUMIFS(J103:J983, $B$103:$B983, "Negotiable Certificates of Deposits : Non-Financial Corporates - Breakdown by Industry", $C$103:$C$983, "USD")</f>
        <v>0</v>
      </c>
      <c r="K91" s="640">
        <f>SUMIFS(K103:K983, $B$103:$B983, "Negotiable Certificates of Deposits : Non-Financial Corporates - Breakdown by Industry", $C$103:$C$983, "USD")</f>
        <v>0</v>
      </c>
      <c r="L91" s="640">
        <f>SUMIFS(L103:L983, $B$103:$B983, "Negotiable Certificates of Deposits : Non-Financial Corporates - Breakdown by Industry", $C$103:$C$983, "USD")</f>
        <v>0</v>
      </c>
      <c r="M91" s="640">
        <f>SUMIFS(M103:M983, $B$103:$B983, "Negotiable Certificates of Deposits : Non-Financial Corporates - Breakdown by Industry", $C$103:$C$983, "USD")</f>
        <v>0</v>
      </c>
      <c r="N91" s="640">
        <f>SUMIFS(N103:N983, $B$103:$B983, "Negotiable Certificates of Deposits : Non-Financial Corporates - Breakdown by Industry", $C$103:$C$983, "USD")</f>
        <v>0</v>
      </c>
      <c r="O91" s="640">
        <f>SUMIFS(O103:O983, $B$103:$B983, "Negotiable Certificates of Deposits : Non-Financial Corporates - Breakdown by Industry", $C$103:$C$983, "USD")</f>
        <v>0</v>
      </c>
      <c r="P91" s="640">
        <f>SUMIFS(P103:P983, $B$103:$B983, "Negotiable Certificates of Deposits : Non-Financial Corporates - Breakdown by Industry", $C$103:$C$983, "USD")</f>
        <v>0</v>
      </c>
      <c r="Q91" s="640">
        <f>SUMIFS(Q103:Q983, $B$103:$B983, "Negotiable Certificates of Deposits : Non-Financial Corporates - Breakdown by Industry", $C$103:$C$983, "USD")</f>
        <v>0</v>
      </c>
      <c r="S91" s="854"/>
      <c r="AA91" s="849" t="s">
        <v>564</v>
      </c>
    </row>
    <row r="92" spans="1:27" s="835" customFormat="1" x14ac:dyDescent="0.2">
      <c r="A92" s="842"/>
      <c r="B92" s="842"/>
      <c r="C92" s="842"/>
      <c r="D92" s="842"/>
      <c r="E92" s="842"/>
      <c r="F92" s="842"/>
      <c r="G92" s="842"/>
      <c r="H92" s="842"/>
      <c r="I92" s="842"/>
      <c r="J92" s="842"/>
      <c r="K92" s="842"/>
      <c r="L92" s="842"/>
      <c r="M92" s="842"/>
      <c r="N92" s="842"/>
      <c r="O92" s="842"/>
      <c r="P92" s="842"/>
      <c r="Q92" s="842"/>
      <c r="S92" s="834"/>
      <c r="AA92" s="849" t="s">
        <v>565</v>
      </c>
    </row>
    <row r="93" spans="1:27" s="853" customFormat="1" x14ac:dyDescent="0.2">
      <c r="A93" s="817" t="s">
        <v>1459</v>
      </c>
      <c r="B93" s="842"/>
      <c r="C93" s="845"/>
      <c r="D93" s="640">
        <f>SUM(D94:D96)</f>
        <v>0</v>
      </c>
      <c r="E93" s="640">
        <f>SUM(E94:E96)</f>
        <v>0</v>
      </c>
      <c r="F93" s="640">
        <f t="shared" ref="F93" si="180">SUM(F94:F96)</f>
        <v>0</v>
      </c>
      <c r="G93" s="640">
        <f t="shared" ref="G93" si="181">SUM(G94:G96)</f>
        <v>0</v>
      </c>
      <c r="H93" s="640">
        <f t="shared" ref="H93" si="182">SUM(H94:H96)</f>
        <v>0</v>
      </c>
      <c r="I93" s="640">
        <f t="shared" ref="I93" si="183">SUM(I94:I96)</f>
        <v>0</v>
      </c>
      <c r="J93" s="640">
        <f t="shared" ref="J93" si="184">SUM(J94:J96)</f>
        <v>0</v>
      </c>
      <c r="K93" s="640">
        <f t="shared" ref="K93" si="185">SUM(K94:K96)</f>
        <v>0</v>
      </c>
      <c r="L93" s="640">
        <f t="shared" ref="L93" si="186">SUM(L94:L96)</f>
        <v>0</v>
      </c>
      <c r="M93" s="640">
        <f t="shared" ref="M93" si="187">SUM(M94:M96)</f>
        <v>0</v>
      </c>
      <c r="N93" s="640">
        <f t="shared" ref="N93" si="188">SUM(N94:N96)</f>
        <v>0</v>
      </c>
      <c r="O93" s="640">
        <f t="shared" ref="O93" si="189">SUM(O94:O96)</f>
        <v>0</v>
      </c>
      <c r="P93" s="640">
        <f t="shared" ref="P93" si="190">SUM(P94:P96)</f>
        <v>0</v>
      </c>
      <c r="Q93" s="640">
        <f>SUM(Q94:Q96)</f>
        <v>0</v>
      </c>
      <c r="S93" s="854"/>
      <c r="AA93" s="849" t="s">
        <v>1131</v>
      </c>
    </row>
    <row r="94" spans="1:27" s="853" customFormat="1" x14ac:dyDescent="0.2">
      <c r="A94" s="852" t="s">
        <v>516</v>
      </c>
      <c r="B94" s="842"/>
      <c r="C94" s="845"/>
      <c r="D94" s="831"/>
      <c r="E94" s="831"/>
      <c r="F94" s="831"/>
      <c r="G94" s="831"/>
      <c r="H94" s="831"/>
      <c r="I94" s="831"/>
      <c r="J94" s="831"/>
      <c r="K94" s="831"/>
      <c r="L94" s="831"/>
      <c r="M94" s="831"/>
      <c r="N94" s="831"/>
      <c r="O94" s="831"/>
      <c r="P94" s="831"/>
      <c r="Q94" s="640">
        <f t="shared" ref="Q94:Q95" si="191">SUM(D94:P94)</f>
        <v>0</v>
      </c>
      <c r="S94" s="854"/>
      <c r="AA94" s="849" t="s">
        <v>1132</v>
      </c>
    </row>
    <row r="95" spans="1:27" s="853" customFormat="1" x14ac:dyDescent="0.2">
      <c r="A95" s="852" t="s">
        <v>517</v>
      </c>
      <c r="B95" s="842"/>
      <c r="C95" s="845"/>
      <c r="D95" s="831"/>
      <c r="E95" s="831"/>
      <c r="F95" s="831"/>
      <c r="G95" s="831"/>
      <c r="H95" s="831"/>
      <c r="I95" s="831"/>
      <c r="J95" s="831"/>
      <c r="K95" s="831"/>
      <c r="L95" s="831"/>
      <c r="M95" s="831"/>
      <c r="N95" s="831"/>
      <c r="O95" s="831"/>
      <c r="P95" s="831"/>
      <c r="Q95" s="640">
        <f t="shared" si="191"/>
        <v>0</v>
      </c>
      <c r="S95" s="854"/>
      <c r="AA95" s="849" t="s">
        <v>1133</v>
      </c>
    </row>
    <row r="96" spans="1:27" s="853" customFormat="1" x14ac:dyDescent="0.2">
      <c r="A96" s="817" t="s">
        <v>1473</v>
      </c>
      <c r="B96" s="842"/>
      <c r="C96" s="845"/>
      <c r="D96" s="640">
        <f>SUMIFS(D103:D983, $B$103:$B983, "Contingent Items: Non-Financial Corporates - Breakdown by Industry", $C$103:$C$983, "USD")</f>
        <v>0</v>
      </c>
      <c r="E96" s="640">
        <f>SUMIFS(E103:E983, $B$103:$B983, "Contingent Items: Non-Financial Corporates - Breakdown by Industry", $C$103:$C$983, "USD")</f>
        <v>0</v>
      </c>
      <c r="F96" s="640">
        <f>SUMIFS(F103:F983, $B$103:$B983, "Contingent Items: Non-Financial Corporates - Breakdown by Industry", $C$103:$C$983, "USD")</f>
        <v>0</v>
      </c>
      <c r="G96" s="640">
        <f>SUMIFS(G103:G983, $B$103:$B983, "Contingent Items: Non-Financial Corporates - Breakdown by Industry", $C$103:$C$983, "USD")</f>
        <v>0</v>
      </c>
      <c r="H96" s="640">
        <f>SUMIFS(H103:H983, $B$103:$B983, "Contingent Items: Non-Financial Corporates - Breakdown by Industry", $C$103:$C$983, "USD")</f>
        <v>0</v>
      </c>
      <c r="I96" s="640">
        <f>SUMIFS(I103:I983, $B$103:$B983, "Contingent Items: Non-Financial Corporates - Breakdown by Industry", $C$103:$C$983, "USD")</f>
        <v>0</v>
      </c>
      <c r="J96" s="640">
        <f>SUMIFS(J103:J983, $B$103:$B983, "Contingent Items: Non-Financial Corporates - Breakdown by Industry", $C$103:$C$983, "USD")</f>
        <v>0</v>
      </c>
      <c r="K96" s="640">
        <f>SUMIFS(K103:K983, $B$103:$B983, "Contingent Items: Non-Financial Corporates - Breakdown by Industry", $C$103:$C$983, "USD")</f>
        <v>0</v>
      </c>
      <c r="L96" s="640">
        <f>SUMIFS(L103:L983, $B$103:$B983, "Contingent Items: Non-Financial Corporates - Breakdown by Industry", $C$103:$C$983, "USD")</f>
        <v>0</v>
      </c>
      <c r="M96" s="640">
        <f>SUMIFS(M103:M983, $B$103:$B983, "Contingent Items: Non-Financial Corporates - Breakdown by Industry", $C$103:$C$983, "USD")</f>
        <v>0</v>
      </c>
      <c r="N96" s="640">
        <f>SUMIFS(N103:N983, $B$103:$B983, "Contingent Items: Non-Financial Corporates - Breakdown by Industry", $C$103:$C$983, "USD")</f>
        <v>0</v>
      </c>
      <c r="O96" s="640">
        <f>SUMIFS(O103:O983, $B$103:$B983, "Contingent Items: Non-Financial Corporates - Breakdown by Industry", $C$103:$C$983, "USD")</f>
        <v>0</v>
      </c>
      <c r="P96" s="640">
        <f>SUMIFS(P103:P983, $B$103:$B983, "Contingent Items: Non-Financial Corporates - Breakdown by Industry", $C$103:$C$983, "USD")</f>
        <v>0</v>
      </c>
      <c r="Q96" s="640">
        <f>SUMIFS(Q103:Q983, $B$103:$B983, "Contingent Items: Non-Financial Corporates - Breakdown by Industry", $C$103:$C$983, "USD")</f>
        <v>0</v>
      </c>
      <c r="S96" s="854"/>
      <c r="AA96" s="849" t="s">
        <v>1134</v>
      </c>
    </row>
    <row r="97" spans="1:27" s="835" customFormat="1" x14ac:dyDescent="0.2">
      <c r="A97" s="842"/>
      <c r="B97" s="842"/>
      <c r="C97" s="842"/>
      <c r="D97" s="842"/>
      <c r="E97" s="842"/>
      <c r="F97" s="842"/>
      <c r="G97" s="842"/>
      <c r="H97" s="842"/>
      <c r="I97" s="842"/>
      <c r="J97" s="842"/>
      <c r="K97" s="842"/>
      <c r="L97" s="842"/>
      <c r="M97" s="842"/>
      <c r="N97" s="842"/>
      <c r="O97" s="842"/>
      <c r="P97" s="842"/>
      <c r="Q97" s="842"/>
      <c r="S97" s="834"/>
      <c r="AA97" s="849" t="s">
        <v>1135</v>
      </c>
    </row>
    <row r="98" spans="1:27" s="853" customFormat="1" x14ac:dyDescent="0.2">
      <c r="A98" s="817" t="s">
        <v>1458</v>
      </c>
      <c r="B98" s="842"/>
      <c r="C98" s="845"/>
      <c r="D98" s="640">
        <f>SUM(D99:D101)</f>
        <v>0</v>
      </c>
      <c r="E98" s="640">
        <f>SUM(E99:E101)</f>
        <v>0</v>
      </c>
      <c r="F98" s="640">
        <f t="shared" ref="F98" si="192">SUM(F99:F101)</f>
        <v>0</v>
      </c>
      <c r="G98" s="640">
        <f t="shared" ref="G98" si="193">SUM(G99:G101)</f>
        <v>0</v>
      </c>
      <c r="H98" s="640">
        <f t="shared" ref="H98" si="194">SUM(H99:H101)</f>
        <v>0</v>
      </c>
      <c r="I98" s="640">
        <f t="shared" ref="I98" si="195">SUM(I99:I101)</f>
        <v>0</v>
      </c>
      <c r="J98" s="640">
        <f t="shared" ref="J98" si="196">SUM(J99:J101)</f>
        <v>0</v>
      </c>
      <c r="K98" s="640">
        <f t="shared" ref="K98" si="197">SUM(K99:K101)</f>
        <v>0</v>
      </c>
      <c r="L98" s="640">
        <f t="shared" ref="L98" si="198">SUM(L99:L101)</f>
        <v>0</v>
      </c>
      <c r="M98" s="640">
        <f t="shared" ref="M98" si="199">SUM(M99:M101)</f>
        <v>0</v>
      </c>
      <c r="N98" s="640">
        <f t="shared" ref="N98" si="200">SUM(N99:N101)</f>
        <v>0</v>
      </c>
      <c r="O98" s="640">
        <f t="shared" ref="O98" si="201">SUM(O99:O101)</f>
        <v>0</v>
      </c>
      <c r="P98" s="640">
        <f t="shared" ref="P98" si="202">SUM(P99:P101)</f>
        <v>0</v>
      </c>
      <c r="Q98" s="640">
        <f>SUM(Q99:Q101)</f>
        <v>0</v>
      </c>
      <c r="S98" s="854"/>
      <c r="AA98" s="849" t="s">
        <v>1136</v>
      </c>
    </row>
    <row r="99" spans="1:27" s="853" customFormat="1" x14ac:dyDescent="0.2">
      <c r="A99" s="852" t="s">
        <v>516</v>
      </c>
      <c r="B99" s="842"/>
      <c r="C99" s="845"/>
      <c r="D99" s="831"/>
      <c r="E99" s="831"/>
      <c r="F99" s="831"/>
      <c r="G99" s="831"/>
      <c r="H99" s="831"/>
      <c r="I99" s="831"/>
      <c r="J99" s="831"/>
      <c r="K99" s="831"/>
      <c r="L99" s="831"/>
      <c r="M99" s="831"/>
      <c r="N99" s="831"/>
      <c r="O99" s="831"/>
      <c r="P99" s="831"/>
      <c r="Q99" s="640">
        <f t="shared" ref="Q99" si="203">SUM(D99:P99)</f>
        <v>0</v>
      </c>
      <c r="S99" s="854"/>
      <c r="AA99" s="849" t="s">
        <v>1137</v>
      </c>
    </row>
    <row r="100" spans="1:27" s="853" customFormat="1" x14ac:dyDescent="0.2">
      <c r="A100" s="852" t="s">
        <v>517</v>
      </c>
      <c r="B100" s="842"/>
      <c r="C100" s="845"/>
      <c r="D100" s="831"/>
      <c r="E100" s="831"/>
      <c r="F100" s="831"/>
      <c r="G100" s="831"/>
      <c r="H100" s="831"/>
      <c r="I100" s="831"/>
      <c r="J100" s="831"/>
      <c r="K100" s="831"/>
      <c r="L100" s="831"/>
      <c r="M100" s="831"/>
      <c r="N100" s="831"/>
      <c r="O100" s="831"/>
      <c r="P100" s="831"/>
      <c r="Q100" s="640">
        <f>SUM(D100:P100)</f>
        <v>0</v>
      </c>
      <c r="S100" s="854"/>
      <c r="AA100" s="849" t="s">
        <v>1138</v>
      </c>
    </row>
    <row r="101" spans="1:27" s="853" customFormat="1" x14ac:dyDescent="0.2">
      <c r="A101" s="825" t="s">
        <v>1473</v>
      </c>
      <c r="B101" s="842"/>
      <c r="C101" s="845"/>
      <c r="D101" s="640">
        <f>SUMIFS(D103:D983, $B$103:$B983, "Commitments: Non-Financial Corporates - Breakdown by Industry", $C$103:$C$983, "USD")</f>
        <v>0</v>
      </c>
      <c r="E101" s="640">
        <f>SUMIFS(E103:E983, $B$103:$B983, "Commitments: Non-Financial Corporates - Breakdown by Industry", $C$103:$C$983, "USD")</f>
        <v>0</v>
      </c>
      <c r="F101" s="640">
        <f>SUMIFS(F103:F983, $B$103:$B983, "Commitments: Non-Financial Corporates - Breakdown by Industry", $C$103:$C$983, "USD")</f>
        <v>0</v>
      </c>
      <c r="G101" s="640">
        <f>SUMIFS(G103:G983, $B$103:$B983, "Commitments: Non-Financial Corporates - Breakdown by Industry", $C$103:$C$983, "USD")</f>
        <v>0</v>
      </c>
      <c r="H101" s="640">
        <f>SUMIFS(H103:H983, $B$103:$B983, "Commitments: Non-Financial Corporates - Breakdown by Industry", $C$103:$C$983, "USD")</f>
        <v>0</v>
      </c>
      <c r="I101" s="640">
        <f>SUMIFS(I103:I983, $B$103:$B983, "Commitments: Non-Financial Corporates - Breakdown by Industry", $C$103:$C$983, "USD")</f>
        <v>0</v>
      </c>
      <c r="J101" s="640">
        <f>SUMIFS(J103:J983, $B$103:$B983, "Commitments: Non-Financial Corporates - Breakdown by Industry", $C$103:$C$983, "USD")</f>
        <v>0</v>
      </c>
      <c r="K101" s="640">
        <f>SUMIFS(K103:K983, $B$103:$B983, "Commitments: Non-Financial Corporates - Breakdown by Industry", $C$103:$C$983, "USD")</f>
        <v>0</v>
      </c>
      <c r="L101" s="640">
        <f>SUMIFS(L103:L983, $B$103:$B983, "Commitments: Non-Financial Corporates - Breakdown by Industry", $C$103:$C$983, "USD")</f>
        <v>0</v>
      </c>
      <c r="M101" s="640">
        <f>SUMIFS(M103:M983, $B$103:$B983, "Commitments: Non-Financial Corporates - Breakdown by Industry", $C$103:$C$983, "USD")</f>
        <v>0</v>
      </c>
      <c r="N101" s="640">
        <f>SUMIFS(N103:N983, $B$103:$B983, "Commitments: Non-Financial Corporates - Breakdown by Industry", $C$103:$C$983, "USD")</f>
        <v>0</v>
      </c>
      <c r="O101" s="640">
        <f>SUMIFS(O103:O983, $B$103:$B983, "Commitments: Non-Financial Corporates - Breakdown by Industry", $C$103:$C$983, "USD")</f>
        <v>0</v>
      </c>
      <c r="P101" s="640">
        <f>SUMIFS(P103:P983, $B$103:$B983, "Commitments: Non-Financial Corporates - Breakdown by Industry", $C$103:$C$983, "USD")</f>
        <v>0</v>
      </c>
      <c r="Q101" s="640">
        <f>SUMIFS(Q103:Q983, $B$103:$B983, "Commitments: Non-Financial Corporates - Breakdown by Industry", $C$103:$C$983, "USD")</f>
        <v>0</v>
      </c>
      <c r="S101" s="854"/>
      <c r="AA101" s="849" t="s">
        <v>1139</v>
      </c>
    </row>
    <row r="102" spans="1:27" s="835" customFormat="1" ht="93.75" customHeight="1" x14ac:dyDescent="0.2">
      <c r="A102" s="841" t="s">
        <v>1472</v>
      </c>
      <c r="B102" s="840" t="s">
        <v>514</v>
      </c>
      <c r="C102" s="841" t="s">
        <v>534</v>
      </c>
      <c r="D102" s="841" t="s">
        <v>568</v>
      </c>
      <c r="E102" s="841" t="s">
        <v>569</v>
      </c>
      <c r="F102" s="841" t="s">
        <v>570</v>
      </c>
      <c r="G102" s="841" t="s">
        <v>571</v>
      </c>
      <c r="H102" s="841" t="s">
        <v>572</v>
      </c>
      <c r="I102" s="841" t="s">
        <v>573</v>
      </c>
      <c r="J102" s="841" t="s">
        <v>574</v>
      </c>
      <c r="K102" s="841" t="s">
        <v>575</v>
      </c>
      <c r="L102" s="841" t="s">
        <v>576</v>
      </c>
      <c r="M102" s="841" t="s">
        <v>577</v>
      </c>
      <c r="N102" s="841" t="s">
        <v>1691</v>
      </c>
      <c r="O102" s="841" t="s">
        <v>578</v>
      </c>
      <c r="P102" s="841" t="s">
        <v>183</v>
      </c>
      <c r="Q102" s="841" t="s">
        <v>253</v>
      </c>
      <c r="S102" s="834"/>
      <c r="AA102" s="849" t="s">
        <v>1140</v>
      </c>
    </row>
    <row r="103" spans="1:27" s="835" customFormat="1" ht="12.75" customHeight="1" x14ac:dyDescent="0.2">
      <c r="A103" s="831"/>
      <c r="B103" s="831"/>
      <c r="C103" s="831"/>
      <c r="D103" s="831"/>
      <c r="E103" s="831"/>
      <c r="F103" s="831"/>
      <c r="G103" s="831"/>
      <c r="H103" s="831"/>
      <c r="I103" s="831"/>
      <c r="J103" s="831"/>
      <c r="K103" s="831"/>
      <c r="L103" s="831"/>
      <c r="M103" s="831"/>
      <c r="N103" s="831"/>
      <c r="O103" s="831"/>
      <c r="P103" s="831"/>
      <c r="Q103" s="597">
        <f>SUM(D103:P103)</f>
        <v>0</v>
      </c>
      <c r="S103" s="834"/>
      <c r="AA103" s="849" t="s">
        <v>1141</v>
      </c>
    </row>
    <row r="104" spans="1:27" s="835" customFormat="1" x14ac:dyDescent="0.2">
      <c r="A104" s="855"/>
      <c r="B104" s="856"/>
      <c r="C104" s="857"/>
      <c r="S104" s="834"/>
      <c r="AA104" s="849" t="s">
        <v>566</v>
      </c>
    </row>
    <row r="105" spans="1:27" s="835" customFormat="1" x14ac:dyDescent="0.2">
      <c r="A105" s="855"/>
      <c r="B105" s="856"/>
      <c r="C105" s="857"/>
      <c r="S105" s="834"/>
      <c r="AA105" s="849" t="s">
        <v>488</v>
      </c>
    </row>
    <row r="106" spans="1:27" s="835" customFormat="1" x14ac:dyDescent="0.2">
      <c r="A106" s="855"/>
      <c r="B106" s="856"/>
      <c r="C106" s="857"/>
      <c r="S106" s="834"/>
      <c r="AA106" s="849" t="s">
        <v>489</v>
      </c>
    </row>
    <row r="107" spans="1:27" s="835" customFormat="1" x14ac:dyDescent="0.2">
      <c r="A107" s="855"/>
      <c r="B107" s="856"/>
      <c r="C107" s="857"/>
      <c r="S107" s="834"/>
      <c r="AA107" s="849" t="s">
        <v>487</v>
      </c>
    </row>
    <row r="108" spans="1:27" s="835" customFormat="1" x14ac:dyDescent="0.2">
      <c r="A108" s="855"/>
      <c r="B108" s="856"/>
      <c r="C108" s="857"/>
      <c r="S108" s="834"/>
      <c r="AA108" s="849" t="s">
        <v>567</v>
      </c>
    </row>
    <row r="109" spans="1:27" s="835" customFormat="1" x14ac:dyDescent="0.2">
      <c r="A109" s="855"/>
      <c r="B109" s="856"/>
      <c r="C109" s="857"/>
      <c r="S109" s="834"/>
      <c r="AA109" s="849" t="s">
        <v>490</v>
      </c>
    </row>
    <row r="110" spans="1:27" s="835" customFormat="1" x14ac:dyDescent="0.2">
      <c r="A110" s="855"/>
      <c r="B110" s="856"/>
      <c r="C110" s="857"/>
      <c r="S110" s="834"/>
      <c r="AA110" s="849" t="s">
        <v>491</v>
      </c>
    </row>
    <row r="111" spans="1:27" s="835" customFormat="1" x14ac:dyDescent="0.2">
      <c r="A111" s="855"/>
      <c r="B111" s="856"/>
      <c r="C111" s="857"/>
      <c r="S111" s="834"/>
      <c r="AA111" s="849" t="s">
        <v>1147</v>
      </c>
    </row>
    <row r="112" spans="1:27" s="858" customFormat="1" x14ac:dyDescent="0.2">
      <c r="A112" s="855"/>
      <c r="B112" s="856"/>
      <c r="C112" s="857"/>
      <c r="S112" s="859"/>
      <c r="AA112" s="860" t="s">
        <v>1148</v>
      </c>
    </row>
    <row r="113" spans="27:27" x14ac:dyDescent="0.2">
      <c r="AA113" s="863" t="s">
        <v>492</v>
      </c>
    </row>
    <row r="114" spans="27:27" x14ac:dyDescent="0.2">
      <c r="AA114" s="863" t="s">
        <v>493</v>
      </c>
    </row>
    <row r="115" spans="27:27" x14ac:dyDescent="0.2">
      <c r="AA115" s="863" t="s">
        <v>494</v>
      </c>
    </row>
    <row r="116" spans="27:27" x14ac:dyDescent="0.2">
      <c r="AA116" s="863" t="s">
        <v>495</v>
      </c>
    </row>
    <row r="117" spans="27:27" x14ac:dyDescent="0.2">
      <c r="AA117" s="863" t="s">
        <v>496</v>
      </c>
    </row>
    <row r="118" spans="27:27" x14ac:dyDescent="0.2">
      <c r="AA118" s="863" t="s">
        <v>1149</v>
      </c>
    </row>
    <row r="119" spans="27:27" x14ac:dyDescent="0.2">
      <c r="AA119" s="863" t="s">
        <v>1150</v>
      </c>
    </row>
    <row r="120" spans="27:27" x14ac:dyDescent="0.2">
      <c r="AA120" s="863" t="s">
        <v>1151</v>
      </c>
    </row>
    <row r="121" spans="27:27" x14ac:dyDescent="0.2">
      <c r="AA121" s="863" t="s">
        <v>1152</v>
      </c>
    </row>
    <row r="122" spans="27:27" x14ac:dyDescent="0.2">
      <c r="AA122" s="863" t="s">
        <v>1153</v>
      </c>
    </row>
    <row r="123" spans="27:27" x14ac:dyDescent="0.2">
      <c r="AA123" s="863" t="s">
        <v>1154</v>
      </c>
    </row>
    <row r="124" spans="27:27" x14ac:dyDescent="0.2">
      <c r="AA124" s="863" t="s">
        <v>1155</v>
      </c>
    </row>
    <row r="125" spans="27:27" x14ac:dyDescent="0.2">
      <c r="AA125" s="863" t="s">
        <v>1156</v>
      </c>
    </row>
    <row r="126" spans="27:27" x14ac:dyDescent="0.2">
      <c r="AA126" s="863" t="s">
        <v>756</v>
      </c>
    </row>
    <row r="127" spans="27:27" x14ac:dyDescent="0.2">
      <c r="AA127" s="863" t="s">
        <v>497</v>
      </c>
    </row>
    <row r="128" spans="27:27" x14ac:dyDescent="0.2">
      <c r="AA128" s="863" t="s">
        <v>498</v>
      </c>
    </row>
    <row r="129" spans="27:27" x14ac:dyDescent="0.2">
      <c r="AA129" s="863" t="s">
        <v>499</v>
      </c>
    </row>
    <row r="130" spans="27:27" x14ac:dyDescent="0.2">
      <c r="AA130" s="863" t="s">
        <v>757</v>
      </c>
    </row>
    <row r="131" spans="27:27" x14ac:dyDescent="0.2">
      <c r="AA131" s="863" t="s">
        <v>758</v>
      </c>
    </row>
    <row r="132" spans="27:27" x14ac:dyDescent="0.2">
      <c r="AA132" s="863" t="s">
        <v>1157</v>
      </c>
    </row>
    <row r="133" spans="27:27" x14ac:dyDescent="0.2">
      <c r="AA133" s="863" t="s">
        <v>500</v>
      </c>
    </row>
    <row r="134" spans="27:27" x14ac:dyDescent="0.2">
      <c r="AA134" s="863" t="s">
        <v>1158</v>
      </c>
    </row>
    <row r="135" spans="27:27" x14ac:dyDescent="0.2">
      <c r="AA135" s="863" t="s">
        <v>1159</v>
      </c>
    </row>
    <row r="136" spans="27:27" x14ac:dyDescent="0.2">
      <c r="AA136" s="863" t="s">
        <v>1160</v>
      </c>
    </row>
    <row r="137" spans="27:27" x14ac:dyDescent="0.2">
      <c r="AA137" s="863" t="s">
        <v>501</v>
      </c>
    </row>
    <row r="138" spans="27:27" x14ac:dyDescent="0.2">
      <c r="AA138" s="863" t="s">
        <v>1161</v>
      </c>
    </row>
    <row r="139" spans="27:27" x14ac:dyDescent="0.2">
      <c r="AA139" s="863" t="s">
        <v>1162</v>
      </c>
    </row>
    <row r="140" spans="27:27" x14ac:dyDescent="0.2">
      <c r="AA140" s="863" t="s">
        <v>759</v>
      </c>
    </row>
    <row r="141" spans="27:27" x14ac:dyDescent="0.2">
      <c r="AA141" s="863" t="s">
        <v>760</v>
      </c>
    </row>
    <row r="142" spans="27:27" x14ac:dyDescent="0.2">
      <c r="AA142" s="863" t="s">
        <v>1163</v>
      </c>
    </row>
    <row r="143" spans="27:27" x14ac:dyDescent="0.2">
      <c r="AA143" s="863" t="s">
        <v>1164</v>
      </c>
    </row>
    <row r="144" spans="27:27" x14ac:dyDescent="0.2">
      <c r="AA144" s="863" t="s">
        <v>1165</v>
      </c>
    </row>
    <row r="145" spans="27:27" x14ac:dyDescent="0.2">
      <c r="AA145" s="863" t="s">
        <v>1166</v>
      </c>
    </row>
    <row r="146" spans="27:27" x14ac:dyDescent="0.2">
      <c r="AA146" s="863" t="s">
        <v>1167</v>
      </c>
    </row>
    <row r="147" spans="27:27" x14ac:dyDescent="0.2">
      <c r="AA147" s="863" t="s">
        <v>1168</v>
      </c>
    </row>
    <row r="148" spans="27:27" x14ac:dyDescent="0.2">
      <c r="AA148" s="863" t="s">
        <v>1169</v>
      </c>
    </row>
    <row r="149" spans="27:27" x14ac:dyDescent="0.2">
      <c r="AA149" s="863" t="s">
        <v>1170</v>
      </c>
    </row>
    <row r="150" spans="27:27" x14ac:dyDescent="0.2">
      <c r="AA150" s="863" t="s">
        <v>1171</v>
      </c>
    </row>
    <row r="151" spans="27:27" x14ac:dyDescent="0.2">
      <c r="AA151" s="863" t="s">
        <v>1172</v>
      </c>
    </row>
    <row r="152" spans="27:27" x14ac:dyDescent="0.2">
      <c r="AA152" s="863" t="s">
        <v>1173</v>
      </c>
    </row>
    <row r="153" spans="27:27" x14ac:dyDescent="0.2">
      <c r="AA153" s="863" t="s">
        <v>1174</v>
      </c>
    </row>
    <row r="154" spans="27:27" x14ac:dyDescent="0.2">
      <c r="AA154" s="863" t="s">
        <v>1175</v>
      </c>
    </row>
    <row r="155" spans="27:27" x14ac:dyDescent="0.2">
      <c r="AA155" s="863" t="s">
        <v>1176</v>
      </c>
    </row>
    <row r="156" spans="27:27" x14ac:dyDescent="0.2">
      <c r="AA156" s="863" t="s">
        <v>1177</v>
      </c>
    </row>
    <row r="157" spans="27:27" x14ac:dyDescent="0.2">
      <c r="AA157" s="863" t="s">
        <v>1178</v>
      </c>
    </row>
    <row r="158" spans="27:27" x14ac:dyDescent="0.2">
      <c r="AA158" s="863" t="s">
        <v>850</v>
      </c>
    </row>
    <row r="159" spans="27:27" x14ac:dyDescent="0.2">
      <c r="AA159" s="863" t="s">
        <v>851</v>
      </c>
    </row>
    <row r="160" spans="27:27" x14ac:dyDescent="0.2">
      <c r="AA160" s="863" t="s">
        <v>852</v>
      </c>
    </row>
    <row r="161" spans="27:27" x14ac:dyDescent="0.2">
      <c r="AA161" s="863" t="s">
        <v>853</v>
      </c>
    </row>
    <row r="162" spans="27:27" x14ac:dyDescent="0.2">
      <c r="AA162" s="863" t="s">
        <v>1179</v>
      </c>
    </row>
    <row r="163" spans="27:27" x14ac:dyDescent="0.2">
      <c r="AA163" s="863" t="s">
        <v>1180</v>
      </c>
    </row>
    <row r="164" spans="27:27" x14ac:dyDescent="0.2">
      <c r="AA164" s="863" t="s">
        <v>1181</v>
      </c>
    </row>
    <row r="165" spans="27:27" x14ac:dyDescent="0.2">
      <c r="AA165" s="863" t="s">
        <v>1182</v>
      </c>
    </row>
    <row r="166" spans="27:27" x14ac:dyDescent="0.2">
      <c r="AA166" s="863" t="s">
        <v>1183</v>
      </c>
    </row>
    <row r="167" spans="27:27" x14ac:dyDescent="0.2">
      <c r="AA167" s="863" t="s">
        <v>1184</v>
      </c>
    </row>
    <row r="168" spans="27:27" x14ac:dyDescent="0.2">
      <c r="AA168" s="863" t="s">
        <v>1185</v>
      </c>
    </row>
    <row r="169" spans="27:27" x14ac:dyDescent="0.2">
      <c r="AA169" s="863" t="s">
        <v>1186</v>
      </c>
    </row>
    <row r="170" spans="27:27" x14ac:dyDescent="0.2">
      <c r="AA170" s="863" t="s">
        <v>1187</v>
      </c>
    </row>
    <row r="171" spans="27:27" x14ac:dyDescent="0.2">
      <c r="AA171" s="863" t="s">
        <v>523</v>
      </c>
    </row>
    <row r="172" spans="27:27" x14ac:dyDescent="0.2">
      <c r="AA172" s="863" t="s">
        <v>1188</v>
      </c>
    </row>
    <row r="173" spans="27:27" x14ac:dyDescent="0.2">
      <c r="AA173" s="863" t="s">
        <v>1189</v>
      </c>
    </row>
    <row r="174" spans="27:27" x14ac:dyDescent="0.2">
      <c r="AA174" s="863" t="s">
        <v>522</v>
      </c>
    </row>
    <row r="175" spans="27:27" x14ac:dyDescent="0.2">
      <c r="AA175" s="863" t="s">
        <v>1190</v>
      </c>
    </row>
    <row r="176" spans="27:27" x14ac:dyDescent="0.2">
      <c r="AA176" s="863" t="s">
        <v>1191</v>
      </c>
    </row>
    <row r="177" spans="27:27" x14ac:dyDescent="0.2">
      <c r="AA177" s="863" t="s">
        <v>1192</v>
      </c>
    </row>
    <row r="178" spans="27:27" x14ac:dyDescent="0.2">
      <c r="AA178" s="863" t="s">
        <v>1193</v>
      </c>
    </row>
    <row r="179" spans="27:27" x14ac:dyDescent="0.2">
      <c r="AA179" s="863" t="s">
        <v>524</v>
      </c>
    </row>
    <row r="180" spans="27:27" x14ac:dyDescent="0.2">
      <c r="AA180" s="863" t="s">
        <v>1194</v>
      </c>
    </row>
    <row r="181" spans="27:27" x14ac:dyDescent="0.2">
      <c r="AA181" s="863" t="s">
        <v>1195</v>
      </c>
    </row>
    <row r="182" spans="27:27" x14ac:dyDescent="0.2">
      <c r="AA182" s="863" t="s">
        <v>1196</v>
      </c>
    </row>
    <row r="183" spans="27:27" x14ac:dyDescent="0.2">
      <c r="AA183" s="863" t="s">
        <v>1197</v>
      </c>
    </row>
    <row r="184" spans="27:27" x14ac:dyDescent="0.2">
      <c r="AA184" s="863" t="s">
        <v>1198</v>
      </c>
    </row>
    <row r="185" spans="27:27" x14ac:dyDescent="0.2">
      <c r="AA185" s="863" t="s">
        <v>854</v>
      </c>
    </row>
    <row r="186" spans="27:27" x14ac:dyDescent="0.2">
      <c r="AA186" s="863" t="s">
        <v>855</v>
      </c>
    </row>
    <row r="187" spans="27:27" x14ac:dyDescent="0.2">
      <c r="AA187" s="863" t="s">
        <v>1199</v>
      </c>
    </row>
    <row r="188" spans="27:27" x14ac:dyDescent="0.2">
      <c r="AA188" s="863" t="s">
        <v>1200</v>
      </c>
    </row>
    <row r="189" spans="27:27" x14ac:dyDescent="0.2">
      <c r="AA189" s="863" t="s">
        <v>1201</v>
      </c>
    </row>
    <row r="190" spans="27:27" x14ac:dyDescent="0.2">
      <c r="AA190" s="863" t="s">
        <v>1202</v>
      </c>
    </row>
    <row r="191" spans="27:27" x14ac:dyDescent="0.2">
      <c r="AA191" s="863" t="s">
        <v>1203</v>
      </c>
    </row>
    <row r="192" spans="27:27" x14ac:dyDescent="0.2">
      <c r="AA192" s="863" t="s">
        <v>1204</v>
      </c>
    </row>
    <row r="193" spans="27:27" x14ac:dyDescent="0.2">
      <c r="AA193" s="863" t="s">
        <v>1205</v>
      </c>
    </row>
    <row r="194" spans="27:27" x14ac:dyDescent="0.2">
      <c r="AA194" s="863" t="s">
        <v>531</v>
      </c>
    </row>
    <row r="195" spans="27:27" x14ac:dyDescent="0.2">
      <c r="AA195" s="863" t="s">
        <v>1206</v>
      </c>
    </row>
    <row r="196" spans="27:27" x14ac:dyDescent="0.2">
      <c r="AA196" s="863" t="s">
        <v>1207</v>
      </c>
    </row>
    <row r="197" spans="27:27" x14ac:dyDescent="0.2">
      <c r="AA197" s="863" t="s">
        <v>530</v>
      </c>
    </row>
    <row r="198" spans="27:27" x14ac:dyDescent="0.2">
      <c r="AA198" s="863" t="s">
        <v>1208</v>
      </c>
    </row>
    <row r="199" spans="27:27" x14ac:dyDescent="0.2">
      <c r="AA199" s="863" t="s">
        <v>1209</v>
      </c>
    </row>
    <row r="200" spans="27:27" x14ac:dyDescent="0.2">
      <c r="AA200" s="863" t="s">
        <v>1210</v>
      </c>
    </row>
    <row r="201" spans="27:27" x14ac:dyDescent="0.2">
      <c r="AA201" s="863" t="s">
        <v>1211</v>
      </c>
    </row>
    <row r="202" spans="27:27" x14ac:dyDescent="0.2">
      <c r="AA202" s="863" t="s">
        <v>1212</v>
      </c>
    </row>
    <row r="203" spans="27:27" x14ac:dyDescent="0.2">
      <c r="AA203" s="863" t="s">
        <v>1213</v>
      </c>
    </row>
    <row r="204" spans="27:27" x14ac:dyDescent="0.2">
      <c r="AA204" s="863" t="s">
        <v>1214</v>
      </c>
    </row>
    <row r="205" spans="27:27" x14ac:dyDescent="0.2">
      <c r="AA205" s="863" t="s">
        <v>1215</v>
      </c>
    </row>
    <row r="206" spans="27:27" x14ac:dyDescent="0.2">
      <c r="AA206" s="863" t="s">
        <v>1216</v>
      </c>
    </row>
    <row r="207" spans="27:27" x14ac:dyDescent="0.2">
      <c r="AA207" s="863" t="s">
        <v>1217</v>
      </c>
    </row>
    <row r="208" spans="27:27" x14ac:dyDescent="0.2">
      <c r="AA208" s="863" t="s">
        <v>1218</v>
      </c>
    </row>
    <row r="209" spans="27:27" x14ac:dyDescent="0.2">
      <c r="AA209" s="863" t="s">
        <v>1219</v>
      </c>
    </row>
    <row r="210" spans="27:27" x14ac:dyDescent="0.2">
      <c r="AA210" s="863" t="s">
        <v>597</v>
      </c>
    </row>
    <row r="211" spans="27:27" x14ac:dyDescent="0.2">
      <c r="AA211" s="863" t="s">
        <v>1220</v>
      </c>
    </row>
    <row r="212" spans="27:27" x14ac:dyDescent="0.2">
      <c r="AA212" s="863" t="s">
        <v>1221</v>
      </c>
    </row>
    <row r="213" spans="27:27" x14ac:dyDescent="0.2">
      <c r="AA213" s="863" t="s">
        <v>1222</v>
      </c>
    </row>
    <row r="214" spans="27:27" x14ac:dyDescent="0.2">
      <c r="AA214" s="863" t="s">
        <v>1223</v>
      </c>
    </row>
    <row r="215" spans="27:27" x14ac:dyDescent="0.2">
      <c r="AA215" s="863" t="s">
        <v>1224</v>
      </c>
    </row>
    <row r="216" spans="27:27" x14ac:dyDescent="0.2">
      <c r="AA216" s="863" t="s">
        <v>1225</v>
      </c>
    </row>
    <row r="217" spans="27:27" x14ac:dyDescent="0.2">
      <c r="AA217" s="863" t="s">
        <v>1226</v>
      </c>
    </row>
    <row r="218" spans="27:27" x14ac:dyDescent="0.2">
      <c r="AA218" s="863" t="s">
        <v>1227</v>
      </c>
    </row>
    <row r="219" spans="27:27" x14ac:dyDescent="0.2">
      <c r="AA219" s="863" t="s">
        <v>1228</v>
      </c>
    </row>
    <row r="220" spans="27:27" x14ac:dyDescent="0.2">
      <c r="AA220" s="863" t="s">
        <v>1229</v>
      </c>
    </row>
    <row r="221" spans="27:27" x14ac:dyDescent="0.2">
      <c r="AA221" s="863" t="s">
        <v>1230</v>
      </c>
    </row>
    <row r="222" spans="27:27" x14ac:dyDescent="0.2">
      <c r="AA222" s="863" t="s">
        <v>1231</v>
      </c>
    </row>
    <row r="223" spans="27:27" x14ac:dyDescent="0.2">
      <c r="AA223" s="863" t="s">
        <v>1232</v>
      </c>
    </row>
    <row r="224" spans="27:27" x14ac:dyDescent="0.2">
      <c r="AA224" s="863" t="s">
        <v>1233</v>
      </c>
    </row>
    <row r="225" spans="27:27" x14ac:dyDescent="0.2">
      <c r="AA225" s="863" t="s">
        <v>1234</v>
      </c>
    </row>
    <row r="226" spans="27:27" x14ac:dyDescent="0.2">
      <c r="AA226" s="863" t="s">
        <v>1235</v>
      </c>
    </row>
    <row r="227" spans="27:27" x14ac:dyDescent="0.2">
      <c r="AA227" s="863" t="s">
        <v>1236</v>
      </c>
    </row>
    <row r="228" spans="27:27" x14ac:dyDescent="0.2">
      <c r="AA228" s="863" t="s">
        <v>1237</v>
      </c>
    </row>
    <row r="229" spans="27:27" x14ac:dyDescent="0.2">
      <c r="AA229" s="863" t="s">
        <v>1238</v>
      </c>
    </row>
    <row r="230" spans="27:27" x14ac:dyDescent="0.2">
      <c r="AA230" s="863" t="s">
        <v>1239</v>
      </c>
    </row>
    <row r="231" spans="27:27" x14ac:dyDescent="0.2">
      <c r="AA231" s="863" t="s">
        <v>1240</v>
      </c>
    </row>
    <row r="232" spans="27:27" x14ac:dyDescent="0.2">
      <c r="AA232" s="863" t="s">
        <v>1241</v>
      </c>
    </row>
    <row r="233" spans="27:27" x14ac:dyDescent="0.2">
      <c r="AA233" s="863" t="s">
        <v>1242</v>
      </c>
    </row>
    <row r="234" spans="27:27" x14ac:dyDescent="0.2">
      <c r="AA234" s="863" t="s">
        <v>1243</v>
      </c>
    </row>
    <row r="235" spans="27:27" x14ac:dyDescent="0.2">
      <c r="AA235" s="863" t="s">
        <v>1244</v>
      </c>
    </row>
    <row r="236" spans="27:27" x14ac:dyDescent="0.2">
      <c r="AA236" s="863" t="s">
        <v>1245</v>
      </c>
    </row>
    <row r="237" spans="27:27" x14ac:dyDescent="0.2">
      <c r="AA237" s="863" t="s">
        <v>1246</v>
      </c>
    </row>
    <row r="238" spans="27:27" x14ac:dyDescent="0.2">
      <c r="AA238" s="863" t="s">
        <v>1247</v>
      </c>
    </row>
    <row r="239" spans="27:27" x14ac:dyDescent="0.2">
      <c r="AA239" s="863" t="s">
        <v>1248</v>
      </c>
    </row>
    <row r="240" spans="27:27" x14ac:dyDescent="0.2">
      <c r="AA240" s="863" t="s">
        <v>1249</v>
      </c>
    </row>
    <row r="241" spans="27:27" x14ac:dyDescent="0.2">
      <c r="AA241" s="863" t="s">
        <v>1250</v>
      </c>
    </row>
    <row r="242" spans="27:27" x14ac:dyDescent="0.2">
      <c r="AA242" s="863" t="s">
        <v>1251</v>
      </c>
    </row>
    <row r="243" spans="27:27" x14ac:dyDescent="0.2">
      <c r="AA243" s="863" t="s">
        <v>585</v>
      </c>
    </row>
    <row r="244" spans="27:27" x14ac:dyDescent="0.2">
      <c r="AA244" s="863" t="s">
        <v>587</v>
      </c>
    </row>
    <row r="245" spans="27:27" x14ac:dyDescent="0.2">
      <c r="AA245" s="863" t="s">
        <v>525</v>
      </c>
    </row>
    <row r="246" spans="27:27" x14ac:dyDescent="0.2">
      <c r="AA246" s="863" t="s">
        <v>589</v>
      </c>
    </row>
    <row r="247" spans="27:27" x14ac:dyDescent="0.2">
      <c r="AA247" s="863" t="s">
        <v>590</v>
      </c>
    </row>
    <row r="248" spans="27:27" x14ac:dyDescent="0.2">
      <c r="AA248" s="863" t="s">
        <v>591</v>
      </c>
    </row>
    <row r="249" spans="27:27" x14ac:dyDescent="0.2">
      <c r="AA249" s="863" t="s">
        <v>592</v>
      </c>
    </row>
    <row r="250" spans="27:27" x14ac:dyDescent="0.2">
      <c r="AA250" s="863" t="s">
        <v>529</v>
      </c>
    </row>
    <row r="251" spans="27:27" x14ac:dyDescent="0.2">
      <c r="AA251" s="863" t="s">
        <v>527</v>
      </c>
    </row>
    <row r="252" spans="27:27" x14ac:dyDescent="0.2">
      <c r="AA252" s="863" t="s">
        <v>526</v>
      </c>
    </row>
    <row r="253" spans="27:27" x14ac:dyDescent="0.2">
      <c r="AA253" s="863" t="s">
        <v>528</v>
      </c>
    </row>
    <row r="254" spans="27:27" x14ac:dyDescent="0.2">
      <c r="AA254" s="863" t="s">
        <v>1252</v>
      </c>
    </row>
    <row r="255" spans="27:27" x14ac:dyDescent="0.2">
      <c r="AA255" s="863" t="s">
        <v>594</v>
      </c>
    </row>
    <row r="256" spans="27:27" x14ac:dyDescent="0.2">
      <c r="AA256" s="863" t="s">
        <v>595</v>
      </c>
    </row>
    <row r="257" spans="27:27" x14ac:dyDescent="0.2">
      <c r="AA257" s="863" t="s">
        <v>596</v>
      </c>
    </row>
    <row r="258" spans="27:27" x14ac:dyDescent="0.2">
      <c r="AA258" s="863" t="s">
        <v>1253</v>
      </c>
    </row>
    <row r="259" spans="27:27" x14ac:dyDescent="0.2">
      <c r="AA259" s="863" t="s">
        <v>1254</v>
      </c>
    </row>
    <row r="260" spans="27:27" x14ac:dyDescent="0.2">
      <c r="AA260" s="863" t="s">
        <v>1255</v>
      </c>
    </row>
    <row r="261" spans="27:27" x14ac:dyDescent="0.2">
      <c r="AA261" s="863" t="s">
        <v>618</v>
      </c>
    </row>
    <row r="262" spans="27:27" x14ac:dyDescent="0.2">
      <c r="AA262" s="863" t="s">
        <v>1256</v>
      </c>
    </row>
    <row r="263" spans="27:27" x14ac:dyDescent="0.2">
      <c r="AA263" s="863" t="s">
        <v>1257</v>
      </c>
    </row>
    <row r="264" spans="27:27" x14ac:dyDescent="0.2">
      <c r="AA264" s="863" t="s">
        <v>1258</v>
      </c>
    </row>
    <row r="265" spans="27:27" x14ac:dyDescent="0.2">
      <c r="AA265" s="863" t="s">
        <v>1259</v>
      </c>
    </row>
    <row r="266" spans="27:27" x14ac:dyDescent="0.2">
      <c r="AA266" s="863" t="s">
        <v>1260</v>
      </c>
    </row>
    <row r="418" spans="1:3" hidden="1" x14ac:dyDescent="0.2">
      <c r="A418" s="835" t="s">
        <v>579</v>
      </c>
      <c r="B418" s="835" t="s">
        <v>541</v>
      </c>
      <c r="C418" s="835"/>
    </row>
    <row r="419" spans="1:3" hidden="1" x14ac:dyDescent="0.2">
      <c r="A419" s="835" t="s">
        <v>580</v>
      </c>
      <c r="B419" s="835" t="s">
        <v>543</v>
      </c>
      <c r="C419" s="835"/>
    </row>
    <row r="420" spans="1:3" hidden="1" x14ac:dyDescent="0.2">
      <c r="A420" s="835" t="s">
        <v>581</v>
      </c>
      <c r="B420" s="835" t="s">
        <v>544</v>
      </c>
      <c r="C420" s="835"/>
    </row>
    <row r="421" spans="1:3" hidden="1" x14ac:dyDescent="0.2">
      <c r="A421" s="835" t="s">
        <v>582</v>
      </c>
      <c r="B421" s="835"/>
      <c r="C421" s="835"/>
    </row>
    <row r="422" spans="1:3" hidden="1" x14ac:dyDescent="0.2">
      <c r="A422" s="835" t="s">
        <v>583</v>
      </c>
      <c r="B422" s="835"/>
      <c r="C422" s="835"/>
    </row>
    <row r="423" spans="1:3" hidden="1" x14ac:dyDescent="0.2">
      <c r="A423" s="835" t="s">
        <v>584</v>
      </c>
      <c r="B423" s="835"/>
      <c r="C423" s="835"/>
    </row>
  </sheetData>
  <mergeCells count="5">
    <mergeCell ref="A4:A5"/>
    <mergeCell ref="D4:Q4"/>
    <mergeCell ref="A36:Q37"/>
    <mergeCell ref="A69:Q70"/>
    <mergeCell ref="A1:B1"/>
  </mergeCells>
  <dataValidations count="3">
    <dataValidation type="list" allowBlank="1" showInputMessage="1" showErrorMessage="1" sqref="B103:B112" xr:uid="{00000000-0002-0000-2200-000000000000}">
      <formula1>$AE$40:$AE$45</formula1>
    </dataValidation>
    <dataValidation type="list" allowBlank="1" showInputMessage="1" showErrorMessage="1" sqref="A103:A112" xr:uid="{00000000-0002-0000-2200-000001000000}">
      <formula1>$AA$22:$AA$266</formula1>
    </dataValidation>
    <dataValidation type="list" allowBlank="1" showInputMessage="1" showErrorMessage="1" sqref="C103:C112" xr:uid="{00000000-0002-0000-2200-000002000000}">
      <formula1>$B$418:$B$420</formula1>
    </dataValidation>
  </dataValidations>
  <pageMargins left="0.7" right="0.7" top="0.75" bottom="0.75" header="0.3" footer="0.3"/>
  <pageSetup paperSize="9" scale="13" orientation="portrait" r:id="rId1"/>
  <rowBreaks count="3" manualBreakCount="3">
    <brk id="36" max="16383" man="1"/>
    <brk id="69" max="16383" man="1"/>
    <brk id="101" max="16383" man="1"/>
  </rowBreaks>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56"/>
  <sheetViews>
    <sheetView view="pageBreakPreview" zoomScaleNormal="100" zoomScaleSheetLayoutView="100" workbookViewId="0">
      <selection activeCell="W23" sqref="W23"/>
    </sheetView>
  </sheetViews>
  <sheetFormatPr defaultColWidth="9.140625" defaultRowHeight="12.75" x14ac:dyDescent="0.2"/>
  <cols>
    <col min="1" max="1" width="3.42578125" style="340" customWidth="1"/>
    <col min="2" max="2" width="101.7109375" style="340" bestFit="1" customWidth="1"/>
    <col min="3" max="3" width="20.7109375" style="340" customWidth="1"/>
    <col min="4" max="4" width="32" style="340" bestFit="1" customWidth="1"/>
    <col min="5" max="7" width="9.140625" style="340" hidden="1" customWidth="1"/>
    <col min="8" max="8" width="12" style="340" hidden="1" customWidth="1"/>
    <col min="9" max="9" width="9.5703125" style="340" customWidth="1"/>
    <col min="10" max="16" width="9.140625" style="340"/>
    <col min="17" max="21" width="0" style="340" hidden="1" customWidth="1"/>
    <col min="22" max="16384" width="9.140625" style="340"/>
  </cols>
  <sheetData>
    <row r="1" spans="1:20" ht="13.5" thickBot="1" x14ac:dyDescent="0.25">
      <c r="A1" s="174" t="s">
        <v>1479</v>
      </c>
      <c r="B1" s="174"/>
      <c r="C1" s="174"/>
      <c r="D1" s="174" t="s">
        <v>103</v>
      </c>
    </row>
    <row r="2" spans="1:20" ht="13.5" thickTop="1" x14ac:dyDescent="0.2">
      <c r="A2" s="223" t="s">
        <v>598</v>
      </c>
      <c r="B2" s="240"/>
      <c r="C2" s="139" t="s">
        <v>744</v>
      </c>
      <c r="D2" s="463" t="s">
        <v>1407</v>
      </c>
    </row>
    <row r="3" spans="1:20" x14ac:dyDescent="0.2">
      <c r="A3" s="223" t="s">
        <v>599</v>
      </c>
      <c r="B3" s="223" t="s">
        <v>112</v>
      </c>
      <c r="C3" s="139"/>
      <c r="D3" s="139"/>
    </row>
    <row r="4" spans="1:20" hidden="1" x14ac:dyDescent="0.2">
      <c r="A4" s="223"/>
      <c r="B4" s="223"/>
      <c r="C4" s="139"/>
      <c r="D4" s="139"/>
    </row>
    <row r="5" spans="1:20" hidden="1" x14ac:dyDescent="0.2">
      <c r="A5" s="223"/>
      <c r="B5" s="223"/>
      <c r="C5" s="139"/>
      <c r="D5" s="139"/>
    </row>
    <row r="6" spans="1:20" hidden="1" x14ac:dyDescent="0.2">
      <c r="A6" s="223"/>
      <c r="B6" s="223"/>
      <c r="C6" s="139"/>
      <c r="D6" s="139"/>
    </row>
    <row r="7" spans="1:20" hidden="1" x14ac:dyDescent="0.2">
      <c r="A7" s="223"/>
      <c r="B7" s="223"/>
      <c r="C7" s="139"/>
      <c r="D7" s="139"/>
    </row>
    <row r="8" spans="1:20" x14ac:dyDescent="0.2">
      <c r="A8" s="139"/>
      <c r="B8" s="341" t="s">
        <v>1441</v>
      </c>
      <c r="C8" s="615">
        <f>SUM(C9:C11)</f>
        <v>0</v>
      </c>
      <c r="D8" s="615">
        <f>SUM(D9:D11)</f>
        <v>0</v>
      </c>
      <c r="R8" s="340" t="s">
        <v>516</v>
      </c>
      <c r="S8" s="342" t="s">
        <v>542</v>
      </c>
      <c r="T8" s="342" t="s">
        <v>621</v>
      </c>
    </row>
    <row r="9" spans="1:20" x14ac:dyDescent="0.2">
      <c r="A9" s="139"/>
      <c r="B9" s="341" t="s">
        <v>600</v>
      </c>
      <c r="C9" s="869"/>
      <c r="D9" s="869"/>
      <c r="R9" s="342" t="s">
        <v>622</v>
      </c>
      <c r="S9" s="342" t="s">
        <v>543</v>
      </c>
      <c r="T9" s="342" t="s">
        <v>623</v>
      </c>
    </row>
    <row r="10" spans="1:20" x14ac:dyDescent="0.2">
      <c r="A10" s="139"/>
      <c r="B10" s="341" t="s">
        <v>601</v>
      </c>
      <c r="C10" s="869"/>
      <c r="D10" s="869"/>
      <c r="S10" s="342" t="s">
        <v>544</v>
      </c>
    </row>
    <row r="11" spans="1:20" x14ac:dyDescent="0.2">
      <c r="B11" s="341" t="s">
        <v>602</v>
      </c>
      <c r="C11" s="869"/>
      <c r="D11" s="869"/>
      <c r="S11" s="342" t="s">
        <v>545</v>
      </c>
    </row>
    <row r="12" spans="1:20" x14ac:dyDescent="0.2">
      <c r="A12" s="223" t="s">
        <v>603</v>
      </c>
      <c r="B12" s="223" t="s">
        <v>604</v>
      </c>
      <c r="C12" s="781"/>
      <c r="D12" s="869"/>
      <c r="S12" s="342" t="s">
        <v>546</v>
      </c>
    </row>
    <row r="13" spans="1:20" x14ac:dyDescent="0.2">
      <c r="A13" s="223" t="s">
        <v>605</v>
      </c>
      <c r="B13" s="223" t="s">
        <v>519</v>
      </c>
      <c r="C13" s="520"/>
      <c r="D13" s="870"/>
      <c r="F13" s="342"/>
      <c r="G13" s="342"/>
      <c r="S13" s="342" t="s">
        <v>547</v>
      </c>
    </row>
    <row r="14" spans="1:20" x14ac:dyDescent="0.2">
      <c r="B14" s="341" t="s">
        <v>606</v>
      </c>
      <c r="C14" s="520"/>
      <c r="D14" s="869"/>
      <c r="E14" s="342"/>
      <c r="F14" s="342"/>
      <c r="G14" s="342"/>
      <c r="S14" s="342" t="s">
        <v>548</v>
      </c>
    </row>
    <row r="15" spans="1:20" x14ac:dyDescent="0.2">
      <c r="B15" s="341" t="s">
        <v>607</v>
      </c>
      <c r="C15" s="520"/>
      <c r="D15" s="869"/>
      <c r="E15" s="342"/>
      <c r="F15" s="342"/>
      <c r="G15" s="342"/>
    </row>
    <row r="16" spans="1:20" x14ac:dyDescent="0.2">
      <c r="B16" s="341" t="s">
        <v>608</v>
      </c>
      <c r="C16" s="520"/>
      <c r="D16" s="869"/>
      <c r="H16" s="342" t="s">
        <v>1444</v>
      </c>
    </row>
    <row r="17" spans="1:8" x14ac:dyDescent="0.2">
      <c r="A17" s="223" t="s">
        <v>609</v>
      </c>
      <c r="B17" s="223" t="s">
        <v>455</v>
      </c>
      <c r="C17" s="520"/>
      <c r="D17" s="781"/>
      <c r="H17" s="342" t="s">
        <v>543</v>
      </c>
    </row>
    <row r="18" spans="1:8" x14ac:dyDescent="0.2">
      <c r="A18" s="342"/>
      <c r="B18" s="341" t="s">
        <v>610</v>
      </c>
      <c r="C18" s="520"/>
      <c r="D18" s="871"/>
      <c r="H18" s="342" t="s">
        <v>544</v>
      </c>
    </row>
    <row r="19" spans="1:8" x14ac:dyDescent="0.2">
      <c r="A19" s="342"/>
      <c r="B19" s="341" t="s">
        <v>611</v>
      </c>
      <c r="C19" s="520"/>
      <c r="D19" s="869"/>
      <c r="H19" s="342" t="s">
        <v>545</v>
      </c>
    </row>
    <row r="20" spans="1:8" x14ac:dyDescent="0.2">
      <c r="A20" s="342"/>
      <c r="B20" s="341" t="s">
        <v>612</v>
      </c>
      <c r="C20" s="520"/>
      <c r="D20" s="869"/>
      <c r="H20" s="342" t="s">
        <v>546</v>
      </c>
    </row>
    <row r="21" spans="1:8" x14ac:dyDescent="0.2">
      <c r="B21" s="341" t="s">
        <v>613</v>
      </c>
      <c r="C21" s="520"/>
      <c r="D21" s="869"/>
      <c r="H21" s="342" t="s">
        <v>547</v>
      </c>
    </row>
    <row r="22" spans="1:8" x14ac:dyDescent="0.2">
      <c r="A22" s="223" t="s">
        <v>614</v>
      </c>
      <c r="B22" s="223" t="s">
        <v>615</v>
      </c>
      <c r="C22" s="520"/>
      <c r="D22" s="870"/>
      <c r="H22" s="342" t="s">
        <v>548</v>
      </c>
    </row>
    <row r="23" spans="1:8" x14ac:dyDescent="0.2">
      <c r="B23" s="341" t="s">
        <v>616</v>
      </c>
      <c r="C23" s="520"/>
      <c r="D23" s="869"/>
    </row>
    <row r="24" spans="1:8" x14ac:dyDescent="0.2">
      <c r="B24" s="341" t="s">
        <v>617</v>
      </c>
      <c r="C24" s="520"/>
      <c r="D24" s="869"/>
    </row>
    <row r="25" spans="1:8" x14ac:dyDescent="0.2">
      <c r="A25" s="223" t="s">
        <v>618</v>
      </c>
      <c r="B25" s="223" t="s">
        <v>621</v>
      </c>
      <c r="C25" s="139"/>
      <c r="D25" s="781"/>
    </row>
    <row r="26" spans="1:8" x14ac:dyDescent="0.2">
      <c r="A26" s="223" t="s">
        <v>2</v>
      </c>
      <c r="B26" s="223" t="s">
        <v>1472</v>
      </c>
      <c r="C26" s="223" t="s">
        <v>534</v>
      </c>
      <c r="D26" s="223" t="s">
        <v>619</v>
      </c>
    </row>
    <row r="27" spans="1:8" x14ac:dyDescent="0.2">
      <c r="A27" s="511">
        <v>1</v>
      </c>
      <c r="B27" s="581"/>
      <c r="C27" s="581"/>
      <c r="D27" s="864"/>
      <c r="E27" s="340" t="s">
        <v>516</v>
      </c>
      <c r="F27" s="342" t="s">
        <v>542</v>
      </c>
      <c r="G27" s="342" t="s">
        <v>621</v>
      </c>
    </row>
    <row r="28" spans="1:8" x14ac:dyDescent="0.2">
      <c r="A28" s="511">
        <v>2</v>
      </c>
      <c r="B28" s="565"/>
      <c r="C28" s="565"/>
      <c r="D28" s="865"/>
      <c r="E28" s="344"/>
    </row>
    <row r="29" spans="1:8" x14ac:dyDescent="0.2">
      <c r="A29" s="511">
        <v>3</v>
      </c>
      <c r="B29" s="565"/>
      <c r="C29" s="565"/>
      <c r="D29" s="865"/>
      <c r="E29" s="345"/>
    </row>
    <row r="30" spans="1:8" x14ac:dyDescent="0.2">
      <c r="A30" s="511">
        <v>4</v>
      </c>
      <c r="B30" s="565"/>
      <c r="C30" s="565"/>
      <c r="D30" s="865"/>
    </row>
    <row r="31" spans="1:8" x14ac:dyDescent="0.2">
      <c r="A31" s="511">
        <v>5</v>
      </c>
      <c r="B31" s="565"/>
      <c r="C31" s="565"/>
      <c r="D31" s="865"/>
    </row>
    <row r="32" spans="1:8" x14ac:dyDescent="0.2">
      <c r="A32" s="511">
        <v>6</v>
      </c>
      <c r="B32" s="565"/>
      <c r="C32" s="565"/>
      <c r="D32" s="865"/>
    </row>
    <row r="33" spans="1:4" x14ac:dyDescent="0.2">
      <c r="A33" s="511">
        <v>7</v>
      </c>
      <c r="B33" s="565"/>
      <c r="C33" s="565"/>
      <c r="D33" s="865"/>
    </row>
    <row r="34" spans="1:4" x14ac:dyDescent="0.2">
      <c r="A34" s="511">
        <v>8</v>
      </c>
      <c r="B34" s="565"/>
      <c r="C34" s="565"/>
      <c r="D34" s="865"/>
    </row>
    <row r="35" spans="1:4" x14ac:dyDescent="0.2">
      <c r="A35" s="511">
        <v>9</v>
      </c>
      <c r="B35" s="565"/>
      <c r="C35" s="565"/>
      <c r="D35" s="865"/>
    </row>
    <row r="36" spans="1:4" x14ac:dyDescent="0.2">
      <c r="A36" s="511">
        <v>10</v>
      </c>
      <c r="B36" s="565"/>
      <c r="C36" s="565"/>
      <c r="D36" s="865"/>
    </row>
    <row r="37" spans="1:4" x14ac:dyDescent="0.2">
      <c r="A37" s="511">
        <v>11</v>
      </c>
      <c r="B37" s="565"/>
      <c r="C37" s="565"/>
      <c r="D37" s="865"/>
    </row>
    <row r="38" spans="1:4" x14ac:dyDescent="0.2">
      <c r="A38" s="511">
        <v>12</v>
      </c>
      <c r="B38" s="565"/>
      <c r="C38" s="565"/>
      <c r="D38" s="865"/>
    </row>
    <row r="39" spans="1:4" x14ac:dyDescent="0.2">
      <c r="A39" s="511">
        <v>13</v>
      </c>
      <c r="B39" s="565"/>
      <c r="C39" s="521"/>
      <c r="D39" s="865"/>
    </row>
    <row r="40" spans="1:4" x14ac:dyDescent="0.2">
      <c r="A40" s="223" t="s">
        <v>1331</v>
      </c>
      <c r="B40" s="223" t="s">
        <v>620</v>
      </c>
      <c r="C40" s="139"/>
      <c r="D40" s="781"/>
    </row>
    <row r="41" spans="1:4" x14ac:dyDescent="0.2">
      <c r="A41" s="223" t="s">
        <v>2</v>
      </c>
      <c r="B41" s="223" t="s">
        <v>1472</v>
      </c>
      <c r="C41" s="223" t="s">
        <v>534</v>
      </c>
      <c r="D41" s="866" t="s">
        <v>263</v>
      </c>
    </row>
    <row r="42" spans="1:4" x14ac:dyDescent="0.2">
      <c r="A42" s="343">
        <v>1</v>
      </c>
      <c r="B42" s="581"/>
      <c r="C42" s="581"/>
      <c r="D42" s="864"/>
    </row>
    <row r="43" spans="1:4" x14ac:dyDescent="0.2">
      <c r="A43" s="343">
        <v>2</v>
      </c>
      <c r="B43" s="343"/>
      <c r="C43" s="566"/>
      <c r="D43" s="867"/>
    </row>
    <row r="44" spans="1:4" x14ac:dyDescent="0.2">
      <c r="A44" s="343">
        <v>3</v>
      </c>
      <c r="B44" s="343"/>
      <c r="C44" s="566"/>
      <c r="D44" s="867"/>
    </row>
    <row r="45" spans="1:4" x14ac:dyDescent="0.2">
      <c r="A45" s="343">
        <v>4</v>
      </c>
      <c r="B45" s="343"/>
      <c r="C45" s="566"/>
      <c r="D45" s="867"/>
    </row>
    <row r="46" spans="1:4" x14ac:dyDescent="0.2">
      <c r="A46" s="343">
        <v>5</v>
      </c>
      <c r="B46" s="343"/>
      <c r="C46" s="566"/>
      <c r="D46" s="867"/>
    </row>
    <row r="47" spans="1:4" x14ac:dyDescent="0.2">
      <c r="A47" s="343">
        <v>6</v>
      </c>
      <c r="B47" s="343"/>
      <c r="C47" s="566"/>
      <c r="D47" s="867"/>
    </row>
    <row r="48" spans="1:4" x14ac:dyDescent="0.2">
      <c r="A48" s="343">
        <v>7</v>
      </c>
      <c r="B48" s="343"/>
      <c r="C48" s="566"/>
      <c r="D48" s="867"/>
    </row>
    <row r="49" spans="1:4" x14ac:dyDescent="0.2">
      <c r="A49" s="343">
        <v>8</v>
      </c>
      <c r="B49" s="343"/>
      <c r="C49" s="566"/>
      <c r="D49" s="867"/>
    </row>
    <row r="50" spans="1:4" x14ac:dyDescent="0.2">
      <c r="A50" s="343">
        <v>9</v>
      </c>
      <c r="B50" s="343"/>
      <c r="C50" s="566"/>
      <c r="D50" s="867"/>
    </row>
    <row r="51" spans="1:4" x14ac:dyDescent="0.2">
      <c r="A51" s="343">
        <v>10</v>
      </c>
      <c r="B51" s="343"/>
      <c r="C51" s="566"/>
      <c r="D51" s="867"/>
    </row>
    <row r="52" spans="1:4" x14ac:dyDescent="0.2">
      <c r="A52" s="343">
        <v>11</v>
      </c>
      <c r="B52" s="343"/>
      <c r="C52" s="566"/>
      <c r="D52" s="867"/>
    </row>
    <row r="53" spans="1:4" x14ac:dyDescent="0.2">
      <c r="A53" s="343">
        <v>12</v>
      </c>
      <c r="B53" s="343"/>
      <c r="C53" s="566"/>
      <c r="D53" s="867"/>
    </row>
    <row r="54" spans="1:4" x14ac:dyDescent="0.2">
      <c r="A54" s="343">
        <v>13</v>
      </c>
      <c r="B54" s="343"/>
      <c r="C54" s="566"/>
      <c r="D54" s="867"/>
    </row>
    <row r="55" spans="1:4" x14ac:dyDescent="0.2">
      <c r="A55" s="343">
        <v>14</v>
      </c>
      <c r="B55" s="343"/>
      <c r="C55" s="566"/>
      <c r="D55" s="867"/>
    </row>
    <row r="56" spans="1:4" x14ac:dyDescent="0.2">
      <c r="D56" s="868"/>
    </row>
  </sheetData>
  <dataConsolidate/>
  <dataValidations count="3">
    <dataValidation type="list" allowBlank="1" showInputMessage="1" showErrorMessage="1" sqref="B27:B39 B42:B55" xr:uid="{00000000-0002-0000-2300-000000000000}">
      <formula1>$R$8:$R$9</formula1>
    </dataValidation>
    <dataValidation type="list" allowBlank="1" showInputMessage="1" showErrorMessage="1" sqref="C27:C39" xr:uid="{00000000-0002-0000-2300-000001000000}">
      <formula1>$H$16:$H$17</formula1>
    </dataValidation>
    <dataValidation type="list" allowBlank="1" showInputMessage="1" showErrorMessage="1" sqref="C42:C55" xr:uid="{00000000-0002-0000-2300-000002000000}">
      <formula1>$H$16:$H$22</formula1>
    </dataValidation>
  </dataValidations>
  <pageMargins left="0.7" right="0.7" top="0.75" bottom="0.75" header="0.3" footer="0.3"/>
  <pageSetup paperSize="9" scale="53" orientation="portrait"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6"/>
  <dimension ref="A1:Y37"/>
  <sheetViews>
    <sheetView view="pageBreakPreview" zoomScale="80" zoomScaleNormal="85" zoomScaleSheetLayoutView="80" workbookViewId="0">
      <selection activeCell="B19" sqref="B19"/>
    </sheetView>
  </sheetViews>
  <sheetFormatPr defaultColWidth="9.140625" defaultRowHeight="11.25" x14ac:dyDescent="0.2"/>
  <cols>
    <col min="1" max="1" width="51.140625" style="178" customWidth="1"/>
    <col min="2" max="2" width="13.28515625" style="178" customWidth="1"/>
    <col min="3" max="3" width="11" style="178" customWidth="1"/>
    <col min="4" max="4" width="16.140625" style="178" customWidth="1"/>
    <col min="5" max="5" width="12.28515625" style="178" customWidth="1"/>
    <col min="6" max="6" width="14.5703125" style="178" customWidth="1"/>
    <col min="7" max="7" width="14.28515625" style="178" customWidth="1"/>
    <col min="8" max="8" width="16.5703125" style="178" customWidth="1"/>
    <col min="9" max="9" width="16.85546875" style="178" customWidth="1"/>
    <col min="10" max="11" width="12.28515625" style="178" customWidth="1"/>
    <col min="12" max="12" width="15.140625" style="178" customWidth="1"/>
    <col min="13" max="13" width="15.7109375" style="178" customWidth="1"/>
    <col min="14" max="14" width="16.5703125" style="178" customWidth="1"/>
    <col min="15" max="15" width="16.28515625" style="178" customWidth="1"/>
    <col min="16" max="16" width="17.5703125" style="178" customWidth="1"/>
    <col min="17" max="17" width="17.42578125" style="178" customWidth="1"/>
    <col min="18" max="18" width="9.140625" style="178"/>
    <col min="19" max="19" width="9.140625" style="309"/>
    <col min="20" max="24" width="9.140625" style="178"/>
    <col min="25" max="25" width="11.28515625" style="178" customWidth="1"/>
    <col min="26" max="16384" width="9.140625" style="178"/>
  </cols>
  <sheetData>
    <row r="1" spans="1:25" x14ac:dyDescent="0.2">
      <c r="A1" s="172" t="s">
        <v>624</v>
      </c>
      <c r="B1" s="172"/>
      <c r="C1" s="172"/>
      <c r="D1" s="172"/>
      <c r="E1" s="172"/>
      <c r="F1" s="172"/>
      <c r="G1" s="172"/>
      <c r="H1" s="172"/>
      <c r="I1" s="172"/>
      <c r="J1" s="172"/>
      <c r="K1" s="172"/>
      <c r="L1" s="172"/>
      <c r="M1" s="172"/>
      <c r="N1" s="172"/>
      <c r="O1" s="172"/>
      <c r="P1" s="172"/>
      <c r="Q1" s="172"/>
    </row>
    <row r="2" spans="1:25" x14ac:dyDescent="0.2">
      <c r="A2" s="172"/>
      <c r="B2" s="172"/>
      <c r="C2" s="172"/>
      <c r="D2" s="172"/>
      <c r="E2" s="172"/>
      <c r="F2" s="172"/>
      <c r="G2" s="172"/>
      <c r="H2" s="172"/>
      <c r="I2" s="172"/>
      <c r="J2" s="172"/>
      <c r="K2" s="172"/>
      <c r="L2" s="172"/>
      <c r="M2" s="172"/>
      <c r="N2" s="172"/>
      <c r="O2" s="172"/>
      <c r="P2" s="172"/>
      <c r="Q2" s="172"/>
    </row>
    <row r="3" spans="1:25" ht="12" thickBot="1" x14ac:dyDescent="0.25">
      <c r="A3" s="179" t="s">
        <v>625</v>
      </c>
      <c r="B3" s="172"/>
      <c r="C3" s="172"/>
      <c r="D3" s="172"/>
      <c r="E3" s="172"/>
      <c r="F3" s="172"/>
      <c r="G3" s="172"/>
      <c r="H3" s="172"/>
      <c r="I3" s="172"/>
      <c r="J3" s="172"/>
      <c r="K3" s="172"/>
      <c r="L3" s="172"/>
      <c r="M3" s="172"/>
      <c r="N3" s="172"/>
      <c r="O3" s="172"/>
      <c r="P3" s="172"/>
      <c r="Q3" s="179" t="s">
        <v>103</v>
      </c>
    </row>
    <row r="4" spans="1:25" ht="22.5" customHeight="1" thickTop="1" x14ac:dyDescent="0.2">
      <c r="A4" s="172"/>
      <c r="B4" s="1376" t="s">
        <v>626</v>
      </c>
      <c r="C4" s="1378" t="s">
        <v>172</v>
      </c>
      <c r="D4" s="1379"/>
      <c r="E4" s="1379"/>
      <c r="F4" s="1379"/>
      <c r="G4" s="1379"/>
      <c r="H4" s="1379"/>
      <c r="I4" s="1379"/>
      <c r="J4" s="1379"/>
      <c r="K4" s="1379" t="s">
        <v>627</v>
      </c>
      <c r="L4" s="1380" t="s">
        <v>628</v>
      </c>
      <c r="M4" s="1381"/>
      <c r="N4" s="1381"/>
      <c r="O4" s="1381"/>
      <c r="P4" s="1376" t="s">
        <v>629</v>
      </c>
      <c r="Q4" s="1376" t="s">
        <v>630</v>
      </c>
      <c r="W4" s="137"/>
      <c r="X4" s="143"/>
      <c r="Y4" s="143"/>
    </row>
    <row r="5" spans="1:25" ht="15" customHeight="1" x14ac:dyDescent="0.2">
      <c r="A5" s="180"/>
      <c r="B5" s="1377"/>
      <c r="C5" s="1368" t="s">
        <v>170</v>
      </c>
      <c r="D5" s="1385"/>
      <c r="E5" s="1385"/>
      <c r="F5" s="1385"/>
      <c r="G5" s="1385"/>
      <c r="H5" s="1385"/>
      <c r="I5" s="1383" t="s">
        <v>112</v>
      </c>
      <c r="J5" s="1383" t="s">
        <v>413</v>
      </c>
      <c r="K5" s="1340"/>
      <c r="L5" s="1383" t="s">
        <v>253</v>
      </c>
      <c r="M5" s="1383" t="s">
        <v>631</v>
      </c>
      <c r="N5" s="1384" t="s">
        <v>632</v>
      </c>
      <c r="O5" s="1384"/>
      <c r="P5" s="1377"/>
      <c r="Q5" s="1377"/>
      <c r="W5" s="130"/>
      <c r="X5" s="130"/>
      <c r="Y5" s="181"/>
    </row>
    <row r="6" spans="1:25" ht="12" x14ac:dyDescent="0.2">
      <c r="A6" s="180"/>
      <c r="B6" s="1377"/>
      <c r="C6" s="1383" t="s">
        <v>253</v>
      </c>
      <c r="D6" s="1383" t="s">
        <v>631</v>
      </c>
      <c r="E6" s="1383" t="s">
        <v>633</v>
      </c>
      <c r="F6" s="1383" t="s">
        <v>634</v>
      </c>
      <c r="G6" s="1334" t="s">
        <v>635</v>
      </c>
      <c r="H6" s="1336"/>
      <c r="I6" s="1377"/>
      <c r="J6" s="1377"/>
      <c r="K6" s="1340"/>
      <c r="L6" s="1377"/>
      <c r="M6" s="1377"/>
      <c r="N6" s="1383" t="s">
        <v>253</v>
      </c>
      <c r="O6" s="1383" t="s">
        <v>631</v>
      </c>
      <c r="P6" s="1377"/>
      <c r="Q6" s="1377"/>
      <c r="W6" s="130"/>
      <c r="X6" s="130"/>
      <c r="Y6" s="181"/>
    </row>
    <row r="7" spans="1:25" ht="49.5" customHeight="1" x14ac:dyDescent="0.2">
      <c r="A7" s="180"/>
      <c r="B7" s="1377"/>
      <c r="C7" s="1382"/>
      <c r="D7" s="1382"/>
      <c r="E7" s="1382"/>
      <c r="F7" s="1382"/>
      <c r="G7" s="302" t="s">
        <v>636</v>
      </c>
      <c r="H7" s="302" t="s">
        <v>622</v>
      </c>
      <c r="I7" s="1377"/>
      <c r="J7" s="1377"/>
      <c r="K7" s="1340"/>
      <c r="L7" s="1377"/>
      <c r="M7" s="1377"/>
      <c r="N7" s="1377"/>
      <c r="O7" s="1377"/>
      <c r="P7" s="1382"/>
      <c r="Q7" s="1382"/>
    </row>
    <row r="8" spans="1:25" ht="12" x14ac:dyDescent="0.2">
      <c r="A8" s="58" t="s">
        <v>568</v>
      </c>
      <c r="B8" s="639"/>
      <c r="C8" s="872"/>
      <c r="D8" s="639"/>
      <c r="E8" s="639"/>
      <c r="F8" s="639"/>
      <c r="G8" s="639"/>
      <c r="H8" s="639"/>
      <c r="I8" s="639"/>
      <c r="J8" s="639"/>
      <c r="K8" s="639"/>
      <c r="L8" s="639"/>
      <c r="M8" s="639"/>
      <c r="N8" s="639"/>
      <c r="O8" s="639"/>
      <c r="P8" s="639"/>
      <c r="Q8" s="639"/>
    </row>
    <row r="9" spans="1:25" ht="12" x14ac:dyDescent="0.2">
      <c r="A9" s="58" t="s">
        <v>569</v>
      </c>
      <c r="B9" s="639"/>
      <c r="C9" s="872"/>
      <c r="D9" s="639"/>
      <c r="E9" s="639"/>
      <c r="F9" s="639"/>
      <c r="G9" s="639"/>
      <c r="H9" s="639"/>
      <c r="I9" s="639"/>
      <c r="J9" s="639"/>
      <c r="K9" s="639"/>
      <c r="L9" s="639"/>
      <c r="M9" s="639"/>
      <c r="N9" s="639"/>
      <c r="O9" s="639"/>
      <c r="P9" s="639"/>
      <c r="Q9" s="639"/>
    </row>
    <row r="10" spans="1:25" ht="12" x14ac:dyDescent="0.2">
      <c r="A10" s="58" t="s">
        <v>570</v>
      </c>
      <c r="B10" s="639"/>
      <c r="C10" s="872"/>
      <c r="D10" s="639"/>
      <c r="E10" s="639"/>
      <c r="F10" s="639"/>
      <c r="G10" s="639"/>
      <c r="H10" s="639"/>
      <c r="I10" s="639"/>
      <c r="J10" s="639"/>
      <c r="K10" s="639"/>
      <c r="L10" s="639"/>
      <c r="M10" s="639"/>
      <c r="N10" s="639"/>
      <c r="O10" s="639"/>
      <c r="P10" s="639"/>
      <c r="Q10" s="639"/>
    </row>
    <row r="11" spans="1:25" ht="12" x14ac:dyDescent="0.2">
      <c r="A11" s="58" t="s">
        <v>571</v>
      </c>
      <c r="B11" s="639"/>
      <c r="C11" s="872"/>
      <c r="D11" s="639"/>
      <c r="E11" s="639"/>
      <c r="F11" s="639"/>
      <c r="G11" s="639"/>
      <c r="H11" s="639"/>
      <c r="I11" s="639"/>
      <c r="J11" s="639"/>
      <c r="K11" s="639"/>
      <c r="L11" s="639"/>
      <c r="M11" s="639"/>
      <c r="N11" s="639"/>
      <c r="O11" s="639"/>
      <c r="P11" s="639"/>
      <c r="Q11" s="639"/>
    </row>
    <row r="12" spans="1:25" ht="12" x14ac:dyDescent="0.2">
      <c r="A12" s="58" t="s">
        <v>572</v>
      </c>
      <c r="B12" s="639"/>
      <c r="C12" s="872"/>
      <c r="D12" s="639"/>
      <c r="E12" s="639"/>
      <c r="F12" s="639"/>
      <c r="G12" s="639"/>
      <c r="H12" s="639"/>
      <c r="I12" s="639"/>
      <c r="J12" s="639"/>
      <c r="K12" s="639"/>
      <c r="L12" s="639"/>
      <c r="M12" s="639"/>
      <c r="N12" s="639"/>
      <c r="O12" s="639"/>
      <c r="P12" s="639"/>
      <c r="Q12" s="639"/>
    </row>
    <row r="13" spans="1:25" ht="12" x14ac:dyDescent="0.2">
      <c r="A13" s="58" t="s">
        <v>637</v>
      </c>
      <c r="B13" s="639"/>
      <c r="C13" s="872"/>
      <c r="D13" s="639"/>
      <c r="E13" s="639"/>
      <c r="F13" s="639"/>
      <c r="G13" s="639"/>
      <c r="H13" s="639"/>
      <c r="I13" s="639"/>
      <c r="J13" s="639"/>
      <c r="K13" s="639"/>
      <c r="L13" s="639"/>
      <c r="M13" s="639"/>
      <c r="N13" s="639"/>
      <c r="O13" s="639"/>
      <c r="P13" s="639"/>
      <c r="Q13" s="639"/>
    </row>
    <row r="14" spans="1:25" ht="12" x14ac:dyDescent="0.2">
      <c r="A14" s="58" t="s">
        <v>574</v>
      </c>
      <c r="B14" s="639"/>
      <c r="C14" s="872"/>
      <c r="D14" s="639"/>
      <c r="E14" s="639"/>
      <c r="F14" s="639"/>
      <c r="G14" s="639"/>
      <c r="H14" s="639"/>
      <c r="I14" s="639"/>
      <c r="J14" s="639"/>
      <c r="K14" s="639"/>
      <c r="L14" s="639"/>
      <c r="M14" s="639"/>
      <c r="N14" s="639"/>
      <c r="O14" s="639"/>
      <c r="P14" s="639"/>
      <c r="Q14" s="639"/>
    </row>
    <row r="15" spans="1:25" ht="12" x14ac:dyDescent="0.2">
      <c r="A15" s="58" t="s">
        <v>575</v>
      </c>
      <c r="B15" s="639"/>
      <c r="C15" s="872"/>
      <c r="D15" s="639"/>
      <c r="E15" s="639"/>
      <c r="F15" s="639"/>
      <c r="G15" s="639"/>
      <c r="H15" s="639"/>
      <c r="I15" s="639"/>
      <c r="J15" s="639"/>
      <c r="K15" s="639"/>
      <c r="L15" s="639"/>
      <c r="M15" s="639"/>
      <c r="N15" s="639"/>
      <c r="O15" s="639"/>
      <c r="P15" s="639"/>
      <c r="Q15" s="639"/>
    </row>
    <row r="16" spans="1:25" ht="12" x14ac:dyDescent="0.2">
      <c r="A16" s="58" t="s">
        <v>638</v>
      </c>
      <c r="B16" s="639"/>
      <c r="C16" s="639"/>
      <c r="D16" s="639"/>
      <c r="E16" s="639"/>
      <c r="F16" s="639"/>
      <c r="G16" s="639"/>
      <c r="H16" s="639"/>
      <c r="I16" s="639"/>
      <c r="J16" s="639"/>
      <c r="K16" s="639"/>
      <c r="L16" s="639"/>
      <c r="M16" s="639"/>
      <c r="N16" s="639"/>
      <c r="O16" s="639"/>
      <c r="P16" s="639"/>
      <c r="Q16" s="639"/>
    </row>
    <row r="17" spans="1:17" ht="12" x14ac:dyDescent="0.2">
      <c r="A17" s="58" t="s">
        <v>639</v>
      </c>
      <c r="B17" s="639"/>
      <c r="C17" s="639"/>
      <c r="D17" s="639"/>
      <c r="E17" s="639"/>
      <c r="F17" s="639"/>
      <c r="G17" s="639"/>
      <c r="H17" s="639"/>
      <c r="I17" s="639"/>
      <c r="J17" s="639"/>
      <c r="K17" s="639"/>
      <c r="L17" s="639"/>
      <c r="M17" s="639"/>
      <c r="N17" s="639"/>
      <c r="O17" s="639"/>
      <c r="P17" s="639"/>
      <c r="Q17" s="639"/>
    </row>
    <row r="18" spans="1:17" ht="12" x14ac:dyDescent="0.2">
      <c r="A18" s="58" t="s">
        <v>640</v>
      </c>
      <c r="B18" s="639"/>
      <c r="C18" s="639"/>
      <c r="D18" s="639"/>
      <c r="E18" s="639"/>
      <c r="F18" s="639"/>
      <c r="G18" s="639"/>
      <c r="H18" s="639"/>
      <c r="I18" s="639"/>
      <c r="J18" s="639"/>
      <c r="K18" s="639"/>
      <c r="L18" s="639"/>
      <c r="M18" s="639"/>
      <c r="N18" s="639"/>
      <c r="O18" s="639"/>
      <c r="P18" s="639"/>
      <c r="Q18" s="639"/>
    </row>
    <row r="19" spans="1:17" ht="12" x14ac:dyDescent="0.2">
      <c r="A19" s="58" t="s">
        <v>1690</v>
      </c>
      <c r="B19" s="639"/>
      <c r="C19" s="872"/>
      <c r="D19" s="639"/>
      <c r="E19" s="639"/>
      <c r="F19" s="639"/>
      <c r="G19" s="639"/>
      <c r="H19" s="639"/>
      <c r="I19" s="639"/>
      <c r="J19" s="639"/>
      <c r="K19" s="639"/>
      <c r="L19" s="639"/>
      <c r="M19" s="639"/>
      <c r="N19" s="639"/>
      <c r="O19" s="639"/>
      <c r="P19" s="639"/>
      <c r="Q19" s="639"/>
    </row>
    <row r="20" spans="1:17" ht="12" x14ac:dyDescent="0.2">
      <c r="A20" s="58" t="s">
        <v>577</v>
      </c>
      <c r="B20" s="639"/>
      <c r="C20" s="872"/>
      <c r="D20" s="639"/>
      <c r="E20" s="639"/>
      <c r="F20" s="639"/>
      <c r="G20" s="639"/>
      <c r="H20" s="639"/>
      <c r="I20" s="639"/>
      <c r="J20" s="639"/>
      <c r="K20" s="639"/>
      <c r="L20" s="639"/>
      <c r="M20" s="639"/>
      <c r="N20" s="639"/>
      <c r="O20" s="639"/>
      <c r="P20" s="639"/>
      <c r="Q20" s="639"/>
    </row>
    <row r="21" spans="1:17" ht="12" x14ac:dyDescent="0.2">
      <c r="A21" s="58" t="s">
        <v>641</v>
      </c>
      <c r="B21" s="639"/>
      <c r="C21" s="872"/>
      <c r="D21" s="639"/>
      <c r="E21" s="639"/>
      <c r="F21" s="639"/>
      <c r="G21" s="639"/>
      <c r="H21" s="639"/>
      <c r="I21" s="639"/>
      <c r="J21" s="639"/>
      <c r="K21" s="639"/>
      <c r="L21" s="639"/>
      <c r="M21" s="639"/>
      <c r="N21" s="639"/>
      <c r="O21" s="639"/>
      <c r="P21" s="639"/>
      <c r="Q21" s="639"/>
    </row>
    <row r="22" spans="1:17" ht="12" x14ac:dyDescent="0.2">
      <c r="A22" s="58" t="s">
        <v>1480</v>
      </c>
      <c r="B22" s="639"/>
      <c r="C22" s="639"/>
      <c r="D22" s="639"/>
      <c r="E22" s="639"/>
      <c r="F22" s="639"/>
      <c r="G22" s="639"/>
      <c r="H22" s="639"/>
      <c r="I22" s="639"/>
      <c r="J22" s="639"/>
      <c r="K22" s="639"/>
      <c r="L22" s="639"/>
      <c r="M22" s="639"/>
      <c r="N22" s="639"/>
      <c r="O22" s="639"/>
      <c r="P22" s="639"/>
      <c r="Q22" s="639"/>
    </row>
    <row r="23" spans="1:17" ht="12" x14ac:dyDescent="0.2">
      <c r="A23" s="58" t="s">
        <v>1481</v>
      </c>
      <c r="B23" s="639"/>
      <c r="C23" s="639"/>
      <c r="D23" s="639"/>
      <c r="E23" s="639"/>
      <c r="F23" s="639"/>
      <c r="G23" s="639"/>
      <c r="H23" s="639"/>
      <c r="I23" s="639"/>
      <c r="J23" s="639"/>
      <c r="K23" s="639"/>
      <c r="L23" s="639"/>
      <c r="M23" s="639"/>
      <c r="N23" s="639"/>
      <c r="O23" s="639"/>
      <c r="P23" s="639"/>
      <c r="Q23" s="639"/>
    </row>
    <row r="24" spans="1:17" ht="12" x14ac:dyDescent="0.2">
      <c r="A24" s="58" t="s">
        <v>1482</v>
      </c>
      <c r="B24" s="639"/>
      <c r="C24" s="639"/>
      <c r="D24" s="639"/>
      <c r="E24" s="639"/>
      <c r="F24" s="639"/>
      <c r="G24" s="639"/>
      <c r="H24" s="639"/>
      <c r="I24" s="639"/>
      <c r="J24" s="639"/>
      <c r="K24" s="639"/>
      <c r="L24" s="639"/>
      <c r="M24" s="639"/>
      <c r="N24" s="639"/>
      <c r="O24" s="639"/>
      <c r="P24" s="639"/>
      <c r="Q24" s="639"/>
    </row>
    <row r="25" spans="1:17" ht="12" x14ac:dyDescent="0.2">
      <c r="A25" s="58" t="s">
        <v>1483</v>
      </c>
      <c r="B25" s="639"/>
      <c r="C25" s="639"/>
      <c r="D25" s="639"/>
      <c r="E25" s="639"/>
      <c r="F25" s="639"/>
      <c r="G25" s="639"/>
      <c r="H25" s="639"/>
      <c r="I25" s="639"/>
      <c r="J25" s="639"/>
      <c r="K25" s="639"/>
      <c r="L25" s="639"/>
      <c r="M25" s="639"/>
      <c r="N25" s="639"/>
      <c r="O25" s="639"/>
      <c r="P25" s="639"/>
      <c r="Q25" s="639"/>
    </row>
    <row r="26" spans="1:17" ht="12" x14ac:dyDescent="0.2">
      <c r="A26" s="58" t="s">
        <v>1484</v>
      </c>
      <c r="B26" s="639"/>
      <c r="C26" s="639"/>
      <c r="D26" s="639"/>
      <c r="E26" s="639"/>
      <c r="F26" s="639"/>
      <c r="G26" s="639"/>
      <c r="H26" s="639"/>
      <c r="I26" s="639"/>
      <c r="J26" s="639"/>
      <c r="K26" s="639"/>
      <c r="L26" s="639"/>
      <c r="M26" s="639"/>
      <c r="N26" s="639"/>
      <c r="O26" s="639"/>
      <c r="P26" s="639"/>
      <c r="Q26" s="639"/>
    </row>
    <row r="27" spans="1:17" ht="12" x14ac:dyDescent="0.2">
      <c r="A27" s="58" t="s">
        <v>1485</v>
      </c>
      <c r="B27" s="639"/>
      <c r="C27" s="639"/>
      <c r="D27" s="639"/>
      <c r="E27" s="639"/>
      <c r="F27" s="639"/>
      <c r="G27" s="639"/>
      <c r="H27" s="639"/>
      <c r="I27" s="639"/>
      <c r="J27" s="639"/>
      <c r="K27" s="639"/>
      <c r="L27" s="639"/>
      <c r="M27" s="639"/>
      <c r="N27" s="639"/>
      <c r="O27" s="639"/>
      <c r="P27" s="639"/>
      <c r="Q27" s="639"/>
    </row>
    <row r="28" spans="1:17" ht="12" x14ac:dyDescent="0.2">
      <c r="A28" s="58" t="s">
        <v>1486</v>
      </c>
      <c r="B28" s="639"/>
      <c r="C28" s="639"/>
      <c r="D28" s="639"/>
      <c r="E28" s="639"/>
      <c r="F28" s="639"/>
      <c r="G28" s="639"/>
      <c r="H28" s="639"/>
      <c r="I28" s="639"/>
      <c r="J28" s="639"/>
      <c r="K28" s="639"/>
      <c r="L28" s="639"/>
      <c r="M28" s="639"/>
      <c r="N28" s="639"/>
      <c r="O28" s="639"/>
      <c r="P28" s="639"/>
      <c r="Q28" s="639"/>
    </row>
    <row r="29" spans="1:17" ht="12" x14ac:dyDescent="0.2">
      <c r="A29" s="58" t="s">
        <v>1487</v>
      </c>
      <c r="B29" s="639"/>
      <c r="C29" s="639"/>
      <c r="D29" s="639"/>
      <c r="E29" s="639"/>
      <c r="F29" s="639"/>
      <c r="G29" s="639"/>
      <c r="H29" s="639"/>
      <c r="I29" s="639"/>
      <c r="J29" s="639"/>
      <c r="K29" s="639"/>
      <c r="L29" s="639"/>
      <c r="M29" s="639"/>
      <c r="N29" s="639"/>
      <c r="O29" s="639"/>
      <c r="P29" s="639"/>
      <c r="Q29" s="639"/>
    </row>
    <row r="30" spans="1:17" ht="12" x14ac:dyDescent="0.2">
      <c r="A30" s="58" t="s">
        <v>1488</v>
      </c>
      <c r="B30" s="639"/>
      <c r="C30" s="639"/>
      <c r="D30" s="639"/>
      <c r="E30" s="639"/>
      <c r="F30" s="639"/>
      <c r="G30" s="639"/>
      <c r="H30" s="639"/>
      <c r="I30" s="639"/>
      <c r="J30" s="639"/>
      <c r="K30" s="639"/>
      <c r="L30" s="639"/>
      <c r="M30" s="639"/>
      <c r="N30" s="639"/>
      <c r="O30" s="639"/>
      <c r="P30" s="639"/>
      <c r="Q30" s="639"/>
    </row>
    <row r="31" spans="1:17" ht="12" x14ac:dyDescent="0.2">
      <c r="A31" s="58" t="s">
        <v>1274</v>
      </c>
      <c r="B31" s="639"/>
      <c r="C31" s="872"/>
      <c r="D31" s="639"/>
      <c r="E31" s="639"/>
      <c r="F31" s="639"/>
      <c r="G31" s="639"/>
      <c r="H31" s="639"/>
      <c r="I31" s="639"/>
      <c r="J31" s="639"/>
      <c r="K31" s="639"/>
      <c r="L31" s="639"/>
      <c r="M31" s="639"/>
      <c r="N31" s="639"/>
      <c r="O31" s="639"/>
      <c r="P31" s="639"/>
      <c r="Q31" s="639"/>
    </row>
    <row r="32" spans="1:17" ht="12" x14ac:dyDescent="0.2">
      <c r="A32" s="58" t="s">
        <v>643</v>
      </c>
      <c r="B32" s="639"/>
      <c r="C32" s="639"/>
      <c r="D32" s="639"/>
      <c r="E32" s="639"/>
      <c r="F32" s="639"/>
      <c r="G32" s="639"/>
      <c r="H32" s="639"/>
      <c r="I32" s="639"/>
      <c r="J32" s="639"/>
      <c r="K32" s="639"/>
      <c r="L32" s="639"/>
      <c r="M32" s="639"/>
      <c r="N32" s="639"/>
      <c r="O32" s="639"/>
      <c r="P32" s="639"/>
      <c r="Q32" s="639"/>
    </row>
    <row r="33" spans="1:17" ht="12" x14ac:dyDescent="0.2">
      <c r="A33" s="58" t="s">
        <v>644</v>
      </c>
      <c r="B33" s="639"/>
      <c r="C33" s="639"/>
      <c r="D33" s="639"/>
      <c r="E33" s="639"/>
      <c r="F33" s="639"/>
      <c r="G33" s="639"/>
      <c r="H33" s="639"/>
      <c r="I33" s="639"/>
      <c r="J33" s="639"/>
      <c r="K33" s="639"/>
      <c r="L33" s="639"/>
      <c r="M33" s="639"/>
      <c r="N33" s="639"/>
      <c r="O33" s="639"/>
      <c r="P33" s="639"/>
      <c r="Q33" s="639"/>
    </row>
    <row r="34" spans="1:17" ht="12" x14ac:dyDescent="0.2">
      <c r="A34" s="58" t="s">
        <v>578</v>
      </c>
      <c r="B34" s="639"/>
      <c r="C34" s="872"/>
      <c r="D34" s="639"/>
      <c r="E34" s="639"/>
      <c r="F34" s="639"/>
      <c r="G34" s="639"/>
      <c r="H34" s="639"/>
      <c r="I34" s="639"/>
      <c r="J34" s="639"/>
      <c r="K34" s="639"/>
      <c r="L34" s="639"/>
      <c r="M34" s="639"/>
      <c r="N34" s="639"/>
      <c r="O34" s="639"/>
      <c r="P34" s="639"/>
      <c r="Q34" s="639"/>
    </row>
    <row r="35" spans="1:17" ht="12" x14ac:dyDescent="0.2">
      <c r="A35" s="58" t="s">
        <v>645</v>
      </c>
      <c r="B35" s="639"/>
      <c r="C35" s="872"/>
      <c r="D35" s="639"/>
      <c r="E35" s="639"/>
      <c r="F35" s="639"/>
      <c r="G35" s="639"/>
      <c r="H35" s="639"/>
      <c r="I35" s="639"/>
      <c r="J35" s="639"/>
      <c r="K35" s="639"/>
      <c r="L35" s="639"/>
      <c r="M35" s="639"/>
      <c r="N35" s="639"/>
      <c r="O35" s="639"/>
      <c r="P35" s="639"/>
      <c r="Q35" s="639"/>
    </row>
    <row r="36" spans="1:17" ht="12" x14ac:dyDescent="0.2">
      <c r="A36" s="58" t="s">
        <v>646</v>
      </c>
      <c r="B36" s="639"/>
      <c r="C36" s="639"/>
      <c r="D36" s="639"/>
      <c r="E36" s="639"/>
      <c r="F36" s="639"/>
      <c r="G36" s="639"/>
      <c r="H36" s="639"/>
      <c r="I36" s="639"/>
      <c r="J36" s="639"/>
      <c r="K36" s="639"/>
      <c r="L36" s="639"/>
      <c r="M36" s="639"/>
      <c r="N36" s="639"/>
      <c r="O36" s="639"/>
      <c r="P36" s="639"/>
      <c r="Q36" s="639"/>
    </row>
    <row r="37" spans="1:17" ht="12" x14ac:dyDescent="0.2">
      <c r="A37" s="177" t="s">
        <v>253</v>
      </c>
      <c r="B37" s="640">
        <f>SUM(B8:B15)+SUM(B19:B21)+B31+SUM(B34:B35)</f>
        <v>0</v>
      </c>
      <c r="C37" s="640">
        <f t="shared" ref="C37:Q37" si="0">SUM(C8:C15)+SUM(C19:C21)+C31+SUM(C34:C35)</f>
        <v>0</v>
      </c>
      <c r="D37" s="640">
        <f t="shared" si="0"/>
        <v>0</v>
      </c>
      <c r="E37" s="640">
        <f t="shared" si="0"/>
        <v>0</v>
      </c>
      <c r="F37" s="640">
        <f t="shared" si="0"/>
        <v>0</v>
      </c>
      <c r="G37" s="640">
        <f t="shared" si="0"/>
        <v>0</v>
      </c>
      <c r="H37" s="640">
        <f>SUM(H8:H15)+SUM(H19:H21)+H31+SUM(H34:H35)</f>
        <v>0</v>
      </c>
      <c r="I37" s="640">
        <f t="shared" si="0"/>
        <v>0</v>
      </c>
      <c r="J37" s="640">
        <f t="shared" si="0"/>
        <v>0</v>
      </c>
      <c r="K37" s="640">
        <f t="shared" si="0"/>
        <v>0</v>
      </c>
      <c r="L37" s="640">
        <f t="shared" si="0"/>
        <v>0</v>
      </c>
      <c r="M37" s="640">
        <f t="shared" si="0"/>
        <v>0</v>
      </c>
      <c r="N37" s="640">
        <f t="shared" si="0"/>
        <v>0</v>
      </c>
      <c r="O37" s="640">
        <f t="shared" si="0"/>
        <v>0</v>
      </c>
      <c r="P37" s="640">
        <f t="shared" si="0"/>
        <v>0</v>
      </c>
      <c r="Q37" s="640">
        <f t="shared" si="0"/>
        <v>0</v>
      </c>
    </row>
  </sheetData>
  <mergeCells count="19">
    <mergeCell ref="Q4:Q7"/>
    <mergeCell ref="C5:H5"/>
    <mergeCell ref="I5:I7"/>
    <mergeCell ref="J5:J7"/>
    <mergeCell ref="L5:L7"/>
    <mergeCell ref="B4:B7"/>
    <mergeCell ref="C4:J4"/>
    <mergeCell ref="K4:K7"/>
    <mergeCell ref="L4:O4"/>
    <mergeCell ref="P4:P7"/>
    <mergeCell ref="M5:M7"/>
    <mergeCell ref="N5:O5"/>
    <mergeCell ref="C6:C7"/>
    <mergeCell ref="D6:D7"/>
    <mergeCell ref="E6:E7"/>
    <mergeCell ref="F6:F7"/>
    <mergeCell ref="G6:H6"/>
    <mergeCell ref="N6:N7"/>
    <mergeCell ref="O6:O7"/>
  </mergeCells>
  <pageMargins left="0.7" right="0.7" top="0.75" bottom="0.75" header="0.3" footer="0.3"/>
  <pageSetup paperSize="9" scale="27" orientation="portrait" horizontalDpi="300" verticalDpi="300" r:id="rId1"/>
  <colBreaks count="1" manualBreakCount="1">
    <brk id="17" max="1048575" man="1"/>
  </colBreaks>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7"/>
  <dimension ref="A1:O139"/>
  <sheetViews>
    <sheetView view="pageBreakPreview" zoomScale="90" zoomScaleNormal="100" zoomScaleSheetLayoutView="90" workbookViewId="0">
      <selection activeCell="A121" sqref="A121"/>
    </sheetView>
  </sheetViews>
  <sheetFormatPr defaultColWidth="9.140625" defaultRowHeight="11.25" x14ac:dyDescent="0.2"/>
  <cols>
    <col min="1" max="1" width="60.7109375" style="178" customWidth="1"/>
    <col min="2" max="2" width="15.85546875" style="178" customWidth="1"/>
    <col min="3" max="4" width="15.7109375" style="178" customWidth="1"/>
    <col min="5" max="5" width="15.85546875" style="178" customWidth="1"/>
    <col min="6" max="6" width="15.7109375" style="178" customWidth="1"/>
    <col min="7" max="7" width="17" style="178" customWidth="1"/>
    <col min="8" max="8" width="18.28515625" style="178" customWidth="1"/>
    <col min="9" max="9" width="15.7109375" style="178" customWidth="1"/>
    <col min="10" max="10" width="9.140625" style="309"/>
    <col min="11" max="16" width="9.140625" style="178"/>
    <col min="17" max="17" width="11.28515625" style="178" customWidth="1"/>
    <col min="18" max="16384" width="9.140625" style="178"/>
  </cols>
  <sheetData>
    <row r="1" spans="1:15" x14ac:dyDescent="0.2">
      <c r="A1" s="172" t="s">
        <v>647</v>
      </c>
      <c r="B1" s="172"/>
      <c r="C1" s="172"/>
      <c r="D1" s="172"/>
      <c r="E1" s="172"/>
      <c r="F1" s="172"/>
      <c r="G1" s="172"/>
      <c r="H1" s="172"/>
    </row>
    <row r="2" spans="1:15" x14ac:dyDescent="0.2">
      <c r="A2" s="172"/>
      <c r="B2" s="172"/>
      <c r="C2" s="172"/>
      <c r="D2" s="172"/>
      <c r="E2" s="172"/>
      <c r="F2" s="172"/>
      <c r="G2" s="172"/>
      <c r="H2" s="172"/>
    </row>
    <row r="3" spans="1:15" ht="12" thickBot="1" x14ac:dyDescent="0.25">
      <c r="A3" s="873" t="s">
        <v>625</v>
      </c>
      <c r="B3" s="873"/>
      <c r="C3" s="873"/>
      <c r="D3" s="873"/>
      <c r="E3" s="873"/>
      <c r="F3" s="873"/>
      <c r="G3" s="873"/>
      <c r="H3" s="874" t="s">
        <v>103</v>
      </c>
    </row>
    <row r="4" spans="1:15" ht="13.5" customHeight="1" thickTop="1" x14ac:dyDescent="0.2">
      <c r="A4" s="875" t="s">
        <v>541</v>
      </c>
      <c r="B4" s="875"/>
      <c r="C4" s="875"/>
      <c r="D4" s="875"/>
      <c r="E4" s="875"/>
      <c r="F4" s="875"/>
      <c r="G4" s="875"/>
      <c r="H4" s="875"/>
    </row>
    <row r="5" spans="1:15" ht="16.5" customHeight="1" x14ac:dyDescent="0.2">
      <c r="A5" s="875"/>
      <c r="B5" s="1386" t="s">
        <v>648</v>
      </c>
      <c r="C5" s="1387"/>
      <c r="D5" s="1387"/>
      <c r="E5" s="1387"/>
      <c r="F5" s="1387"/>
      <c r="G5" s="1387"/>
      <c r="H5" s="1388"/>
      <c r="K5" s="182"/>
    </row>
    <row r="6" spans="1:15" ht="15.75" customHeight="1" x14ac:dyDescent="0.2">
      <c r="A6" s="875"/>
      <c r="B6" s="1389" t="s">
        <v>626</v>
      </c>
      <c r="C6" s="1390" t="s">
        <v>172</v>
      </c>
      <c r="D6" s="1391"/>
      <c r="E6" s="1391"/>
      <c r="F6" s="1389" t="s">
        <v>649</v>
      </c>
      <c r="G6" s="1389" t="s">
        <v>628</v>
      </c>
      <c r="H6" s="1389" t="s">
        <v>630</v>
      </c>
      <c r="K6" s="182"/>
      <c r="O6" s="137"/>
    </row>
    <row r="7" spans="1:15" ht="57" customHeight="1" x14ac:dyDescent="0.2">
      <c r="A7" s="875"/>
      <c r="B7" s="1371"/>
      <c r="C7" s="876" t="s">
        <v>170</v>
      </c>
      <c r="D7" s="876" t="s">
        <v>112</v>
      </c>
      <c r="E7" s="876" t="s">
        <v>413</v>
      </c>
      <c r="F7" s="1371"/>
      <c r="G7" s="1371"/>
      <c r="H7" s="1371"/>
    </row>
    <row r="8" spans="1:15" ht="11.25" customHeight="1" x14ac:dyDescent="0.2">
      <c r="A8" s="877" t="s">
        <v>568</v>
      </c>
      <c r="B8" s="639"/>
      <c r="C8" s="639"/>
      <c r="D8" s="639"/>
      <c r="E8" s="639"/>
      <c r="F8" s="639"/>
      <c r="G8" s="639"/>
      <c r="H8" s="639"/>
    </row>
    <row r="9" spans="1:15" ht="12" x14ac:dyDescent="0.2">
      <c r="A9" s="877" t="s">
        <v>569</v>
      </c>
      <c r="B9" s="639"/>
      <c r="C9" s="639"/>
      <c r="D9" s="639"/>
      <c r="E9" s="639"/>
      <c r="F9" s="639"/>
      <c r="G9" s="639"/>
      <c r="H9" s="639"/>
    </row>
    <row r="10" spans="1:15" ht="12" x14ac:dyDescent="0.2">
      <c r="A10" s="877" t="s">
        <v>570</v>
      </c>
      <c r="B10" s="639"/>
      <c r="C10" s="639"/>
      <c r="D10" s="639"/>
      <c r="E10" s="639"/>
      <c r="F10" s="639"/>
      <c r="G10" s="639"/>
      <c r="H10" s="639"/>
    </row>
    <row r="11" spans="1:15" ht="12" x14ac:dyDescent="0.2">
      <c r="A11" s="877" t="s">
        <v>571</v>
      </c>
      <c r="B11" s="639"/>
      <c r="C11" s="639"/>
      <c r="D11" s="639"/>
      <c r="E11" s="639"/>
      <c r="F11" s="639"/>
      <c r="G11" s="639"/>
      <c r="H11" s="639"/>
    </row>
    <row r="12" spans="1:15" ht="12" x14ac:dyDescent="0.2">
      <c r="A12" s="877" t="s">
        <v>572</v>
      </c>
      <c r="B12" s="639"/>
      <c r="C12" s="639"/>
      <c r="D12" s="639"/>
      <c r="E12" s="639"/>
      <c r="F12" s="639"/>
      <c r="G12" s="639"/>
      <c r="H12" s="639"/>
    </row>
    <row r="13" spans="1:15" ht="12" x14ac:dyDescent="0.2">
      <c r="A13" s="877" t="s">
        <v>573</v>
      </c>
      <c r="B13" s="639"/>
      <c r="C13" s="639"/>
      <c r="D13" s="639"/>
      <c r="E13" s="639"/>
      <c r="F13" s="639"/>
      <c r="G13" s="639"/>
      <c r="H13" s="639"/>
    </row>
    <row r="14" spans="1:15" ht="12" x14ac:dyDescent="0.2">
      <c r="A14" s="877" t="s">
        <v>574</v>
      </c>
      <c r="B14" s="639"/>
      <c r="C14" s="639"/>
      <c r="D14" s="639"/>
      <c r="E14" s="639"/>
      <c r="F14" s="639"/>
      <c r="G14" s="639"/>
      <c r="H14" s="639"/>
    </row>
    <row r="15" spans="1:15" ht="12" x14ac:dyDescent="0.2">
      <c r="A15" s="877" t="s">
        <v>575</v>
      </c>
      <c r="B15" s="639"/>
      <c r="C15" s="639"/>
      <c r="D15" s="639"/>
      <c r="E15" s="639"/>
      <c r="F15" s="639"/>
      <c r="G15" s="639"/>
      <c r="H15" s="639"/>
    </row>
    <row r="16" spans="1:15" ht="12" x14ac:dyDescent="0.2">
      <c r="A16" s="877" t="s">
        <v>638</v>
      </c>
      <c r="B16" s="639"/>
      <c r="C16" s="639"/>
      <c r="D16" s="639"/>
      <c r="E16" s="639"/>
      <c r="F16" s="639"/>
      <c r="G16" s="639"/>
      <c r="H16" s="639"/>
    </row>
    <row r="17" spans="1:8" ht="12" x14ac:dyDescent="0.2">
      <c r="A17" s="877" t="s">
        <v>650</v>
      </c>
      <c r="B17" s="639"/>
      <c r="C17" s="639"/>
      <c r="D17" s="639"/>
      <c r="E17" s="639"/>
      <c r="F17" s="639"/>
      <c r="G17" s="639"/>
      <c r="H17" s="639"/>
    </row>
    <row r="18" spans="1:8" ht="12" x14ac:dyDescent="0.2">
      <c r="A18" s="877" t="s">
        <v>640</v>
      </c>
      <c r="B18" s="639"/>
      <c r="C18" s="639"/>
      <c r="D18" s="639"/>
      <c r="E18" s="639"/>
      <c r="F18" s="639"/>
      <c r="G18" s="639"/>
      <c r="H18" s="639"/>
    </row>
    <row r="19" spans="1:8" ht="12" x14ac:dyDescent="0.2">
      <c r="A19" s="877" t="s">
        <v>1690</v>
      </c>
      <c r="B19" s="639"/>
      <c r="C19" s="639"/>
      <c r="D19" s="639"/>
      <c r="E19" s="639"/>
      <c r="F19" s="639"/>
      <c r="G19" s="639"/>
      <c r="H19" s="639"/>
    </row>
    <row r="20" spans="1:8" ht="12" x14ac:dyDescent="0.2">
      <c r="A20" s="877" t="s">
        <v>577</v>
      </c>
      <c r="B20" s="639"/>
      <c r="C20" s="639"/>
      <c r="D20" s="639"/>
      <c r="E20" s="639"/>
      <c r="F20" s="639"/>
      <c r="G20" s="639"/>
      <c r="H20" s="639"/>
    </row>
    <row r="21" spans="1:8" ht="12" x14ac:dyDescent="0.2">
      <c r="A21" s="877" t="s">
        <v>641</v>
      </c>
      <c r="B21" s="639"/>
      <c r="C21" s="639"/>
      <c r="D21" s="639"/>
      <c r="E21" s="639"/>
      <c r="F21" s="639"/>
      <c r="G21" s="639"/>
      <c r="H21" s="639"/>
    </row>
    <row r="22" spans="1:8" ht="12" x14ac:dyDescent="0.2">
      <c r="A22" s="877" t="s">
        <v>1489</v>
      </c>
      <c r="B22" s="639"/>
      <c r="C22" s="639"/>
      <c r="D22" s="639"/>
      <c r="E22" s="639"/>
      <c r="F22" s="639"/>
      <c r="G22" s="639"/>
      <c r="H22" s="639"/>
    </row>
    <row r="23" spans="1:8" ht="12" x14ac:dyDescent="0.2">
      <c r="A23" s="877" t="s">
        <v>1490</v>
      </c>
      <c r="B23" s="639"/>
      <c r="C23" s="639"/>
      <c r="D23" s="639"/>
      <c r="E23" s="639"/>
      <c r="F23" s="639"/>
      <c r="G23" s="639"/>
      <c r="H23" s="639"/>
    </row>
    <row r="24" spans="1:8" ht="12" x14ac:dyDescent="0.2">
      <c r="A24" s="877" t="s">
        <v>1482</v>
      </c>
      <c r="B24" s="639"/>
      <c r="C24" s="639"/>
      <c r="D24" s="639"/>
      <c r="E24" s="639"/>
      <c r="F24" s="639"/>
      <c r="G24" s="639"/>
      <c r="H24" s="639"/>
    </row>
    <row r="25" spans="1:8" ht="12" x14ac:dyDescent="0.2">
      <c r="A25" s="877" t="s">
        <v>1492</v>
      </c>
      <c r="B25" s="639"/>
      <c r="C25" s="639"/>
      <c r="D25" s="639"/>
      <c r="E25" s="639"/>
      <c r="F25" s="639"/>
      <c r="G25" s="639"/>
      <c r="H25" s="639"/>
    </row>
    <row r="26" spans="1:8" ht="12" x14ac:dyDescent="0.2">
      <c r="A26" s="877" t="s">
        <v>1493</v>
      </c>
      <c r="B26" s="639"/>
      <c r="C26" s="639"/>
      <c r="D26" s="639"/>
      <c r="E26" s="639"/>
      <c r="F26" s="639"/>
      <c r="G26" s="639"/>
      <c r="H26" s="639"/>
    </row>
    <row r="27" spans="1:8" ht="12" x14ac:dyDescent="0.2">
      <c r="A27" s="877" t="s">
        <v>1495</v>
      </c>
      <c r="B27" s="639"/>
      <c r="C27" s="639"/>
      <c r="D27" s="639"/>
      <c r="E27" s="639"/>
      <c r="F27" s="639"/>
      <c r="G27" s="639"/>
      <c r="H27" s="639"/>
    </row>
    <row r="28" spans="1:8" ht="12" x14ac:dyDescent="0.2">
      <c r="A28" s="877" t="s">
        <v>1494</v>
      </c>
      <c r="B28" s="639"/>
      <c r="C28" s="639"/>
      <c r="D28" s="639"/>
      <c r="E28" s="639"/>
      <c r="F28" s="639"/>
      <c r="G28" s="639"/>
      <c r="H28" s="639"/>
    </row>
    <row r="29" spans="1:8" ht="12" x14ac:dyDescent="0.2">
      <c r="A29" s="877" t="s">
        <v>1491</v>
      </c>
      <c r="B29" s="639"/>
      <c r="C29" s="639"/>
      <c r="D29" s="639"/>
      <c r="E29" s="639"/>
      <c r="F29" s="639"/>
      <c r="G29" s="639"/>
      <c r="H29" s="639"/>
    </row>
    <row r="30" spans="1:8" ht="12" x14ac:dyDescent="0.2">
      <c r="A30" s="877" t="s">
        <v>1496</v>
      </c>
      <c r="B30" s="639"/>
      <c r="C30" s="639"/>
      <c r="D30" s="639"/>
      <c r="E30" s="639"/>
      <c r="F30" s="639"/>
      <c r="G30" s="639"/>
      <c r="H30" s="639"/>
    </row>
    <row r="31" spans="1:8" ht="12" x14ac:dyDescent="0.2">
      <c r="A31" s="877" t="s">
        <v>1274</v>
      </c>
      <c r="B31" s="639"/>
      <c r="C31" s="639"/>
      <c r="D31" s="639"/>
      <c r="E31" s="639"/>
      <c r="F31" s="639"/>
      <c r="G31" s="639"/>
      <c r="H31" s="639"/>
    </row>
    <row r="32" spans="1:8" ht="12" x14ac:dyDescent="0.2">
      <c r="A32" s="877" t="s">
        <v>643</v>
      </c>
      <c r="B32" s="639"/>
      <c r="C32" s="639"/>
      <c r="D32" s="639"/>
      <c r="E32" s="639"/>
      <c r="F32" s="639"/>
      <c r="G32" s="639"/>
      <c r="H32" s="639"/>
    </row>
    <row r="33" spans="1:15" ht="12" x14ac:dyDescent="0.2">
      <c r="A33" s="877" t="s">
        <v>644</v>
      </c>
      <c r="B33" s="639"/>
      <c r="C33" s="639"/>
      <c r="D33" s="639"/>
      <c r="E33" s="639"/>
      <c r="F33" s="639"/>
      <c r="G33" s="639"/>
      <c r="H33" s="639"/>
    </row>
    <row r="34" spans="1:15" ht="12" x14ac:dyDescent="0.2">
      <c r="A34" s="877" t="s">
        <v>578</v>
      </c>
      <c r="B34" s="639"/>
      <c r="C34" s="639"/>
      <c r="D34" s="639"/>
      <c r="E34" s="639"/>
      <c r="F34" s="639"/>
      <c r="G34" s="639"/>
      <c r="H34" s="639"/>
    </row>
    <row r="35" spans="1:15" ht="12" x14ac:dyDescent="0.2">
      <c r="A35" s="877" t="s">
        <v>659</v>
      </c>
      <c r="B35" s="639"/>
      <c r="C35" s="639"/>
      <c r="D35" s="639"/>
      <c r="E35" s="639"/>
      <c r="F35" s="639"/>
      <c r="G35" s="639"/>
      <c r="H35" s="639"/>
    </row>
    <row r="36" spans="1:15" ht="12" x14ac:dyDescent="0.2">
      <c r="A36" s="877" t="s">
        <v>660</v>
      </c>
      <c r="B36" s="639"/>
      <c r="C36" s="639"/>
      <c r="D36" s="639"/>
      <c r="E36" s="639"/>
      <c r="F36" s="639"/>
      <c r="G36" s="639"/>
      <c r="H36" s="639"/>
    </row>
    <row r="37" spans="1:15" ht="12.75" thickBot="1" x14ac:dyDescent="0.25">
      <c r="A37" s="878" t="s">
        <v>253</v>
      </c>
      <c r="B37" s="640">
        <f>SUM(B8:B15)+SUM(B19:B21)+B31+SUM(B34:B35)</f>
        <v>0</v>
      </c>
      <c r="C37" s="640">
        <f t="shared" ref="C37:H37" si="0">SUM(C8:C15)+SUM(C19:C21)+C31+SUM(C34:C35)</f>
        <v>0</v>
      </c>
      <c r="D37" s="640">
        <f t="shared" si="0"/>
        <v>0</v>
      </c>
      <c r="E37" s="640">
        <f t="shared" si="0"/>
        <v>0</v>
      </c>
      <c r="F37" s="640">
        <f t="shared" si="0"/>
        <v>0</v>
      </c>
      <c r="G37" s="640">
        <f t="shared" si="0"/>
        <v>0</v>
      </c>
      <c r="H37" s="640">
        <f t="shared" si="0"/>
        <v>0</v>
      </c>
    </row>
    <row r="38" spans="1:15" ht="13.5" customHeight="1" thickTop="1" x14ac:dyDescent="0.2">
      <c r="A38" s="1392" t="s">
        <v>541</v>
      </c>
      <c r="B38" s="1393"/>
      <c r="C38" s="1393"/>
      <c r="D38" s="1393"/>
      <c r="E38" s="1393"/>
      <c r="F38" s="1393"/>
      <c r="G38" s="1393"/>
      <c r="H38" s="1394"/>
    </row>
    <row r="39" spans="1:15" ht="16.5" customHeight="1" x14ac:dyDescent="0.2">
      <c r="A39" s="875"/>
      <c r="B39" s="1386" t="s">
        <v>661</v>
      </c>
      <c r="C39" s="1387"/>
      <c r="D39" s="1387"/>
      <c r="E39" s="1387"/>
      <c r="F39" s="1387"/>
      <c r="G39" s="1387"/>
      <c r="H39" s="1388"/>
      <c r="K39" s="182"/>
    </row>
    <row r="40" spans="1:15" ht="15.75" customHeight="1" x14ac:dyDescent="0.2">
      <c r="A40" s="875"/>
      <c r="B40" s="1389" t="s">
        <v>626</v>
      </c>
      <c r="C40" s="1390" t="s">
        <v>172</v>
      </c>
      <c r="D40" s="1391"/>
      <c r="E40" s="1391"/>
      <c r="F40" s="1389" t="s">
        <v>649</v>
      </c>
      <c r="G40" s="1389" t="s">
        <v>628</v>
      </c>
      <c r="H40" s="1389" t="s">
        <v>630</v>
      </c>
      <c r="K40" s="182"/>
      <c r="O40" s="137"/>
    </row>
    <row r="41" spans="1:15" ht="56.25" customHeight="1" x14ac:dyDescent="0.2">
      <c r="A41" s="875"/>
      <c r="B41" s="1371"/>
      <c r="C41" s="879" t="s">
        <v>170</v>
      </c>
      <c r="D41" s="879" t="s">
        <v>112</v>
      </c>
      <c r="E41" s="880" t="s">
        <v>413</v>
      </c>
      <c r="F41" s="1371"/>
      <c r="G41" s="1371"/>
      <c r="H41" s="1371"/>
    </row>
    <row r="42" spans="1:15" ht="11.25" customHeight="1" x14ac:dyDescent="0.2">
      <c r="A42" s="877" t="s">
        <v>568</v>
      </c>
      <c r="B42" s="639"/>
      <c r="C42" s="639"/>
      <c r="D42" s="639"/>
      <c r="E42" s="639"/>
      <c r="F42" s="639"/>
      <c r="G42" s="639"/>
      <c r="H42" s="639"/>
    </row>
    <row r="43" spans="1:15" ht="12" x14ac:dyDescent="0.2">
      <c r="A43" s="877" t="s">
        <v>569</v>
      </c>
      <c r="B43" s="639"/>
      <c r="C43" s="639"/>
      <c r="D43" s="639"/>
      <c r="E43" s="639"/>
      <c r="F43" s="639"/>
      <c r="G43" s="639"/>
      <c r="H43" s="639"/>
    </row>
    <row r="44" spans="1:15" ht="12" x14ac:dyDescent="0.2">
      <c r="A44" s="877" t="s">
        <v>570</v>
      </c>
      <c r="B44" s="639"/>
      <c r="C44" s="639"/>
      <c r="D44" s="639"/>
      <c r="E44" s="639"/>
      <c r="F44" s="639"/>
      <c r="G44" s="639"/>
      <c r="H44" s="639"/>
    </row>
    <row r="45" spans="1:15" ht="12" x14ac:dyDescent="0.2">
      <c r="A45" s="877" t="s">
        <v>571</v>
      </c>
      <c r="B45" s="639"/>
      <c r="C45" s="639"/>
      <c r="D45" s="639"/>
      <c r="E45" s="639"/>
      <c r="F45" s="639"/>
      <c r="G45" s="639"/>
      <c r="H45" s="639"/>
    </row>
    <row r="46" spans="1:15" ht="12" x14ac:dyDescent="0.2">
      <c r="A46" s="877" t="s">
        <v>572</v>
      </c>
      <c r="B46" s="639"/>
      <c r="C46" s="639"/>
      <c r="D46" s="639"/>
      <c r="E46" s="639"/>
      <c r="F46" s="639"/>
      <c r="G46" s="639"/>
      <c r="H46" s="639"/>
    </row>
    <row r="47" spans="1:15" ht="12" x14ac:dyDescent="0.2">
      <c r="A47" s="877" t="s">
        <v>573</v>
      </c>
      <c r="B47" s="639"/>
      <c r="C47" s="639"/>
      <c r="D47" s="639"/>
      <c r="E47" s="639"/>
      <c r="F47" s="639"/>
      <c r="G47" s="639"/>
      <c r="H47" s="639"/>
    </row>
    <row r="48" spans="1:15" ht="12" x14ac:dyDescent="0.2">
      <c r="A48" s="877" t="s">
        <v>574</v>
      </c>
      <c r="B48" s="639"/>
      <c r="C48" s="639"/>
      <c r="D48" s="639"/>
      <c r="E48" s="639"/>
      <c r="F48" s="639"/>
      <c r="G48" s="639"/>
      <c r="H48" s="639"/>
    </row>
    <row r="49" spans="1:8" ht="12" x14ac:dyDescent="0.2">
      <c r="A49" s="877" t="s">
        <v>575</v>
      </c>
      <c r="B49" s="639"/>
      <c r="C49" s="639"/>
      <c r="D49" s="639"/>
      <c r="E49" s="639"/>
      <c r="F49" s="639"/>
      <c r="G49" s="639"/>
      <c r="H49" s="639"/>
    </row>
    <row r="50" spans="1:8" ht="12" x14ac:dyDescent="0.2">
      <c r="A50" s="877" t="s">
        <v>638</v>
      </c>
      <c r="B50" s="639"/>
      <c r="C50" s="639"/>
      <c r="D50" s="639"/>
      <c r="E50" s="639"/>
      <c r="F50" s="639"/>
      <c r="G50" s="639"/>
      <c r="H50" s="639"/>
    </row>
    <row r="51" spans="1:8" ht="12" x14ac:dyDescent="0.2">
      <c r="A51" s="877" t="s">
        <v>650</v>
      </c>
      <c r="B51" s="639"/>
      <c r="C51" s="639"/>
      <c r="D51" s="639"/>
      <c r="E51" s="639"/>
      <c r="F51" s="639"/>
      <c r="G51" s="639"/>
      <c r="H51" s="639"/>
    </row>
    <row r="52" spans="1:8" ht="12" x14ac:dyDescent="0.2">
      <c r="A52" s="877" t="s">
        <v>640</v>
      </c>
      <c r="B52" s="639"/>
      <c r="C52" s="639"/>
      <c r="D52" s="639"/>
      <c r="E52" s="639"/>
      <c r="F52" s="639"/>
      <c r="G52" s="639"/>
      <c r="H52" s="639"/>
    </row>
    <row r="53" spans="1:8" ht="12" x14ac:dyDescent="0.2">
      <c r="A53" s="877" t="s">
        <v>1690</v>
      </c>
      <c r="B53" s="639"/>
      <c r="C53" s="639"/>
      <c r="D53" s="639"/>
      <c r="E53" s="639"/>
      <c r="F53" s="639"/>
      <c r="G53" s="639"/>
      <c r="H53" s="639"/>
    </row>
    <row r="54" spans="1:8" ht="12" x14ac:dyDescent="0.2">
      <c r="A54" s="877" t="s">
        <v>577</v>
      </c>
      <c r="B54" s="639"/>
      <c r="C54" s="639"/>
      <c r="D54" s="639"/>
      <c r="E54" s="639"/>
      <c r="F54" s="639"/>
      <c r="G54" s="639"/>
      <c r="H54" s="639"/>
    </row>
    <row r="55" spans="1:8" ht="12" x14ac:dyDescent="0.2">
      <c r="A55" s="877" t="s">
        <v>641</v>
      </c>
      <c r="B55" s="639"/>
      <c r="C55" s="639"/>
      <c r="D55" s="639"/>
      <c r="E55" s="639"/>
      <c r="F55" s="639"/>
      <c r="G55" s="639"/>
      <c r="H55" s="639"/>
    </row>
    <row r="56" spans="1:8" ht="12" x14ac:dyDescent="0.2">
      <c r="A56" s="877" t="s">
        <v>1489</v>
      </c>
      <c r="B56" s="639"/>
      <c r="C56" s="639"/>
      <c r="D56" s="639"/>
      <c r="E56" s="639"/>
      <c r="F56" s="639"/>
      <c r="G56" s="639"/>
      <c r="H56" s="639"/>
    </row>
    <row r="57" spans="1:8" ht="12" x14ac:dyDescent="0.2">
      <c r="A57" s="877" t="s">
        <v>1490</v>
      </c>
      <c r="B57" s="639"/>
      <c r="C57" s="639"/>
      <c r="D57" s="639"/>
      <c r="E57" s="639"/>
      <c r="F57" s="639"/>
      <c r="G57" s="639"/>
      <c r="H57" s="639"/>
    </row>
    <row r="58" spans="1:8" ht="12" x14ac:dyDescent="0.2">
      <c r="A58" s="877" t="s">
        <v>1482</v>
      </c>
      <c r="B58" s="639"/>
      <c r="C58" s="639"/>
      <c r="D58" s="639"/>
      <c r="E58" s="639"/>
      <c r="F58" s="639"/>
      <c r="G58" s="639"/>
      <c r="H58" s="639"/>
    </row>
    <row r="59" spans="1:8" ht="12" x14ac:dyDescent="0.2">
      <c r="A59" s="877" t="s">
        <v>1492</v>
      </c>
      <c r="B59" s="639"/>
      <c r="C59" s="639"/>
      <c r="D59" s="639"/>
      <c r="E59" s="639"/>
      <c r="F59" s="639"/>
      <c r="G59" s="639"/>
      <c r="H59" s="639"/>
    </row>
    <row r="60" spans="1:8" ht="12" x14ac:dyDescent="0.2">
      <c r="A60" s="877" t="s">
        <v>1493</v>
      </c>
      <c r="B60" s="639"/>
      <c r="C60" s="639"/>
      <c r="D60" s="639"/>
      <c r="E60" s="639"/>
      <c r="F60" s="639"/>
      <c r="G60" s="639"/>
      <c r="H60" s="639"/>
    </row>
    <row r="61" spans="1:8" ht="12" x14ac:dyDescent="0.2">
      <c r="A61" s="877" t="s">
        <v>1495</v>
      </c>
      <c r="B61" s="639"/>
      <c r="C61" s="639"/>
      <c r="D61" s="639"/>
      <c r="E61" s="639"/>
      <c r="F61" s="639"/>
      <c r="G61" s="639"/>
      <c r="H61" s="639"/>
    </row>
    <row r="62" spans="1:8" ht="12" x14ac:dyDescent="0.2">
      <c r="A62" s="877" t="s">
        <v>1494</v>
      </c>
      <c r="B62" s="639"/>
      <c r="C62" s="639"/>
      <c r="D62" s="639"/>
      <c r="E62" s="639"/>
      <c r="F62" s="639"/>
      <c r="G62" s="639"/>
      <c r="H62" s="639"/>
    </row>
    <row r="63" spans="1:8" ht="12" x14ac:dyDescent="0.2">
      <c r="A63" s="877" t="s">
        <v>1491</v>
      </c>
      <c r="B63" s="639"/>
      <c r="C63" s="639"/>
      <c r="D63" s="639"/>
      <c r="E63" s="639"/>
      <c r="F63" s="639"/>
      <c r="G63" s="639"/>
      <c r="H63" s="639"/>
    </row>
    <row r="64" spans="1:8" ht="12" x14ac:dyDescent="0.2">
      <c r="A64" s="877" t="s">
        <v>1496</v>
      </c>
      <c r="B64" s="639"/>
      <c r="C64" s="639"/>
      <c r="D64" s="639"/>
      <c r="E64" s="639"/>
      <c r="F64" s="639"/>
      <c r="G64" s="639"/>
      <c r="H64" s="639"/>
    </row>
    <row r="65" spans="1:15" ht="12" x14ac:dyDescent="0.2">
      <c r="A65" s="877" t="s">
        <v>1274</v>
      </c>
      <c r="B65" s="639"/>
      <c r="C65" s="639"/>
      <c r="D65" s="639"/>
      <c r="E65" s="639"/>
      <c r="F65" s="639"/>
      <c r="G65" s="639"/>
      <c r="H65" s="639"/>
    </row>
    <row r="66" spans="1:15" ht="12" x14ac:dyDescent="0.2">
      <c r="A66" s="877" t="s">
        <v>643</v>
      </c>
      <c r="B66" s="639"/>
      <c r="C66" s="639"/>
      <c r="D66" s="639"/>
      <c r="E66" s="639"/>
      <c r="F66" s="639"/>
      <c r="G66" s="639"/>
      <c r="H66" s="639"/>
    </row>
    <row r="67" spans="1:15" ht="12" x14ac:dyDescent="0.2">
      <c r="A67" s="877" t="s">
        <v>644</v>
      </c>
      <c r="B67" s="639"/>
      <c r="C67" s="639"/>
      <c r="D67" s="639"/>
      <c r="E67" s="639"/>
      <c r="F67" s="639"/>
      <c r="G67" s="639"/>
      <c r="H67" s="639"/>
    </row>
    <row r="68" spans="1:15" ht="12" x14ac:dyDescent="0.2">
      <c r="A68" s="877" t="s">
        <v>578</v>
      </c>
      <c r="B68" s="639"/>
      <c r="C68" s="639"/>
      <c r="D68" s="639"/>
      <c r="E68" s="639"/>
      <c r="F68" s="639"/>
      <c r="G68" s="639"/>
      <c r="H68" s="639"/>
    </row>
    <row r="69" spans="1:15" ht="12" x14ac:dyDescent="0.2">
      <c r="A69" s="877" t="s">
        <v>659</v>
      </c>
      <c r="B69" s="639"/>
      <c r="C69" s="639"/>
      <c r="D69" s="639"/>
      <c r="E69" s="639"/>
      <c r="F69" s="639"/>
      <c r="G69" s="639"/>
      <c r="H69" s="639"/>
    </row>
    <row r="70" spans="1:15" ht="12" x14ac:dyDescent="0.2">
      <c r="A70" s="877" t="s">
        <v>646</v>
      </c>
      <c r="B70" s="639"/>
      <c r="C70" s="639"/>
      <c r="D70" s="639"/>
      <c r="E70" s="639"/>
      <c r="F70" s="639"/>
      <c r="G70" s="639"/>
      <c r="H70" s="639"/>
    </row>
    <row r="71" spans="1:15" ht="12.75" thickBot="1" x14ac:dyDescent="0.25">
      <c r="A71" s="878" t="s">
        <v>253</v>
      </c>
      <c r="B71" s="640">
        <f>SUM(B42:B49)+SUM(B53:B55)+B65+SUM(B68:B69)</f>
        <v>0</v>
      </c>
      <c r="C71" s="640">
        <f t="shared" ref="C71:H71" si="1">SUM(C42:C49)+SUM(C53:C55)+C65+SUM(C68:C69)</f>
        <v>0</v>
      </c>
      <c r="D71" s="640">
        <f t="shared" si="1"/>
        <v>0</v>
      </c>
      <c r="E71" s="640">
        <f t="shared" si="1"/>
        <v>0</v>
      </c>
      <c r="F71" s="640">
        <f>SUM(F42:F49)+SUM(F53:F55)+F65+SUM(F68:F69)</f>
        <v>0</v>
      </c>
      <c r="G71" s="640">
        <f t="shared" si="1"/>
        <v>0</v>
      </c>
      <c r="H71" s="640">
        <f t="shared" si="1"/>
        <v>0</v>
      </c>
    </row>
    <row r="72" spans="1:15" ht="12.75" thickTop="1" x14ac:dyDescent="0.2">
      <c r="A72" s="1392" t="s">
        <v>662</v>
      </c>
      <c r="B72" s="1393"/>
      <c r="C72" s="1393"/>
      <c r="D72" s="1393"/>
      <c r="E72" s="1393"/>
      <c r="F72" s="1393"/>
      <c r="G72" s="1393"/>
      <c r="H72" s="1394"/>
    </row>
    <row r="73" spans="1:15" ht="16.5" customHeight="1" x14ac:dyDescent="0.2">
      <c r="A73" s="875"/>
      <c r="B73" s="1386" t="s">
        <v>648</v>
      </c>
      <c r="C73" s="1387"/>
      <c r="D73" s="1387"/>
      <c r="E73" s="1387"/>
      <c r="F73" s="1387"/>
      <c r="G73" s="1387"/>
      <c r="H73" s="1388"/>
      <c r="J73" s="182"/>
      <c r="K73" s="182"/>
    </row>
    <row r="74" spans="1:15" ht="15.75" customHeight="1" x14ac:dyDescent="0.2">
      <c r="A74" s="875"/>
      <c r="B74" s="1389" t="s">
        <v>626</v>
      </c>
      <c r="C74" s="1390" t="s">
        <v>172</v>
      </c>
      <c r="D74" s="1391"/>
      <c r="E74" s="1391"/>
      <c r="F74" s="1389" t="s">
        <v>649</v>
      </c>
      <c r="G74" s="1389" t="s">
        <v>628</v>
      </c>
      <c r="H74" s="1389" t="s">
        <v>630</v>
      </c>
      <c r="J74" s="182"/>
      <c r="K74" s="182"/>
      <c r="O74" s="137"/>
    </row>
    <row r="75" spans="1:15" ht="56.25" customHeight="1" x14ac:dyDescent="0.2">
      <c r="A75" s="875"/>
      <c r="B75" s="1371"/>
      <c r="C75" s="879" t="s">
        <v>170</v>
      </c>
      <c r="D75" s="879" t="s">
        <v>112</v>
      </c>
      <c r="E75" s="879" t="s">
        <v>413</v>
      </c>
      <c r="F75" s="1371"/>
      <c r="G75" s="1371"/>
      <c r="H75" s="1371"/>
      <c r="J75" s="182"/>
    </row>
    <row r="76" spans="1:15" ht="12" x14ac:dyDescent="0.2">
      <c r="A76" s="877" t="s">
        <v>568</v>
      </c>
      <c r="B76" s="639"/>
      <c r="C76" s="639"/>
      <c r="D76" s="639"/>
      <c r="E76" s="639"/>
      <c r="F76" s="639"/>
      <c r="G76" s="639"/>
      <c r="H76" s="639"/>
      <c r="J76" s="182"/>
    </row>
    <row r="77" spans="1:15" ht="12" x14ac:dyDescent="0.2">
      <c r="A77" s="877" t="s">
        <v>569</v>
      </c>
      <c r="B77" s="639"/>
      <c r="C77" s="639"/>
      <c r="D77" s="639"/>
      <c r="E77" s="639"/>
      <c r="F77" s="639"/>
      <c r="G77" s="639"/>
      <c r="H77" s="639"/>
      <c r="J77" s="182"/>
    </row>
    <row r="78" spans="1:15" ht="12" x14ac:dyDescent="0.2">
      <c r="A78" s="877" t="s">
        <v>570</v>
      </c>
      <c r="B78" s="639"/>
      <c r="C78" s="639"/>
      <c r="D78" s="639"/>
      <c r="E78" s="639"/>
      <c r="F78" s="639"/>
      <c r="G78" s="639"/>
      <c r="H78" s="639"/>
      <c r="J78" s="182"/>
    </row>
    <row r="79" spans="1:15" ht="12" x14ac:dyDescent="0.2">
      <c r="A79" s="877" t="s">
        <v>571</v>
      </c>
      <c r="B79" s="639"/>
      <c r="C79" s="639"/>
      <c r="D79" s="639"/>
      <c r="E79" s="639"/>
      <c r="F79" s="639"/>
      <c r="G79" s="639"/>
      <c r="H79" s="639"/>
      <c r="J79" s="182"/>
    </row>
    <row r="80" spans="1:15" ht="12" x14ac:dyDescent="0.2">
      <c r="A80" s="877" t="s">
        <v>572</v>
      </c>
      <c r="B80" s="639"/>
      <c r="C80" s="639"/>
      <c r="D80" s="639"/>
      <c r="E80" s="639"/>
      <c r="F80" s="639"/>
      <c r="G80" s="639"/>
      <c r="H80" s="639"/>
      <c r="J80" s="182"/>
    </row>
    <row r="81" spans="1:10" ht="12" x14ac:dyDescent="0.2">
      <c r="A81" s="877" t="s">
        <v>573</v>
      </c>
      <c r="B81" s="639"/>
      <c r="C81" s="639"/>
      <c r="D81" s="639"/>
      <c r="E81" s="639"/>
      <c r="F81" s="639"/>
      <c r="G81" s="639"/>
      <c r="H81" s="639"/>
      <c r="J81" s="182"/>
    </row>
    <row r="82" spans="1:10" ht="12" x14ac:dyDescent="0.2">
      <c r="A82" s="877" t="s">
        <v>574</v>
      </c>
      <c r="B82" s="639"/>
      <c r="C82" s="639"/>
      <c r="D82" s="639"/>
      <c r="E82" s="639"/>
      <c r="F82" s="639"/>
      <c r="G82" s="639"/>
      <c r="H82" s="639"/>
      <c r="J82" s="182"/>
    </row>
    <row r="83" spans="1:10" ht="12" x14ac:dyDescent="0.2">
      <c r="A83" s="877" t="s">
        <v>575</v>
      </c>
      <c r="B83" s="639"/>
      <c r="C83" s="639"/>
      <c r="D83" s="639"/>
      <c r="E83" s="639"/>
      <c r="F83" s="639"/>
      <c r="G83" s="639"/>
      <c r="H83" s="639"/>
      <c r="J83" s="182"/>
    </row>
    <row r="84" spans="1:10" ht="12" x14ac:dyDescent="0.2">
      <c r="A84" s="877" t="s">
        <v>638</v>
      </c>
      <c r="B84" s="639"/>
      <c r="C84" s="639"/>
      <c r="D84" s="639"/>
      <c r="E84" s="639"/>
      <c r="F84" s="639"/>
      <c r="G84" s="639"/>
      <c r="H84" s="639"/>
      <c r="J84" s="182"/>
    </row>
    <row r="85" spans="1:10" ht="12" x14ac:dyDescent="0.2">
      <c r="A85" s="877" t="s">
        <v>650</v>
      </c>
      <c r="B85" s="639"/>
      <c r="C85" s="639"/>
      <c r="D85" s="639"/>
      <c r="E85" s="639"/>
      <c r="F85" s="639"/>
      <c r="G85" s="639"/>
      <c r="H85" s="639"/>
      <c r="J85" s="182"/>
    </row>
    <row r="86" spans="1:10" ht="12" x14ac:dyDescent="0.2">
      <c r="A86" s="877" t="s">
        <v>640</v>
      </c>
      <c r="B86" s="639"/>
      <c r="C86" s="639"/>
      <c r="D86" s="639"/>
      <c r="E86" s="639"/>
      <c r="F86" s="639"/>
      <c r="G86" s="639"/>
      <c r="H86" s="639"/>
    </row>
    <row r="87" spans="1:10" ht="12" x14ac:dyDescent="0.2">
      <c r="A87" s="877" t="s">
        <v>1690</v>
      </c>
      <c r="B87" s="639"/>
      <c r="C87" s="639"/>
      <c r="D87" s="639"/>
      <c r="E87" s="639"/>
      <c r="F87" s="639"/>
      <c r="G87" s="639"/>
      <c r="H87" s="639"/>
    </row>
    <row r="88" spans="1:10" ht="12" x14ac:dyDescent="0.2">
      <c r="A88" s="877" t="s">
        <v>577</v>
      </c>
      <c r="B88" s="639"/>
      <c r="C88" s="639"/>
      <c r="D88" s="639"/>
      <c r="E88" s="639"/>
      <c r="F88" s="639"/>
      <c r="G88" s="639"/>
      <c r="H88" s="639"/>
    </row>
    <row r="89" spans="1:10" ht="12" x14ac:dyDescent="0.2">
      <c r="A89" s="877" t="s">
        <v>641</v>
      </c>
      <c r="B89" s="639"/>
      <c r="C89" s="639"/>
      <c r="D89" s="639"/>
      <c r="E89" s="639"/>
      <c r="F89" s="639"/>
      <c r="G89" s="639"/>
      <c r="H89" s="639"/>
    </row>
    <row r="90" spans="1:10" ht="12" x14ac:dyDescent="0.2">
      <c r="A90" s="877" t="s">
        <v>1489</v>
      </c>
      <c r="B90" s="639"/>
      <c r="C90" s="639"/>
      <c r="D90" s="639"/>
      <c r="E90" s="639"/>
      <c r="F90" s="639"/>
      <c r="G90" s="639"/>
      <c r="H90" s="639"/>
    </row>
    <row r="91" spans="1:10" ht="12" x14ac:dyDescent="0.2">
      <c r="A91" s="877" t="s">
        <v>1490</v>
      </c>
      <c r="B91" s="639"/>
      <c r="C91" s="639"/>
      <c r="D91" s="639"/>
      <c r="E91" s="639"/>
      <c r="F91" s="639"/>
      <c r="G91" s="639"/>
      <c r="H91" s="639"/>
    </row>
    <row r="92" spans="1:10" ht="12" x14ac:dyDescent="0.2">
      <c r="A92" s="877" t="s">
        <v>1482</v>
      </c>
      <c r="B92" s="639"/>
      <c r="C92" s="639"/>
      <c r="D92" s="639"/>
      <c r="E92" s="639"/>
      <c r="F92" s="639"/>
      <c r="G92" s="639"/>
      <c r="H92" s="639"/>
    </row>
    <row r="93" spans="1:10" ht="12" x14ac:dyDescent="0.2">
      <c r="A93" s="877" t="s">
        <v>1492</v>
      </c>
      <c r="B93" s="639"/>
      <c r="C93" s="639"/>
      <c r="D93" s="639"/>
      <c r="E93" s="639"/>
      <c r="F93" s="639"/>
      <c r="G93" s="639"/>
      <c r="H93" s="639"/>
    </row>
    <row r="94" spans="1:10" ht="12" x14ac:dyDescent="0.2">
      <c r="A94" s="877" t="s">
        <v>1493</v>
      </c>
      <c r="B94" s="639"/>
      <c r="C94" s="639"/>
      <c r="D94" s="639"/>
      <c r="E94" s="639"/>
      <c r="F94" s="639"/>
      <c r="G94" s="639"/>
      <c r="H94" s="639"/>
    </row>
    <row r="95" spans="1:10" ht="12" x14ac:dyDescent="0.2">
      <c r="A95" s="877" t="s">
        <v>1495</v>
      </c>
      <c r="B95" s="639"/>
      <c r="C95" s="639"/>
      <c r="D95" s="639"/>
      <c r="E95" s="639"/>
      <c r="F95" s="639"/>
      <c r="G95" s="639"/>
      <c r="H95" s="639"/>
    </row>
    <row r="96" spans="1:10" ht="12" x14ac:dyDescent="0.2">
      <c r="A96" s="877" t="s">
        <v>1494</v>
      </c>
      <c r="B96" s="639"/>
      <c r="C96" s="639"/>
      <c r="D96" s="639"/>
      <c r="E96" s="639"/>
      <c r="F96" s="639"/>
      <c r="G96" s="639"/>
      <c r="H96" s="639"/>
    </row>
    <row r="97" spans="1:8" ht="12" x14ac:dyDescent="0.2">
      <c r="A97" s="877" t="s">
        <v>1491</v>
      </c>
      <c r="B97" s="639"/>
      <c r="C97" s="639"/>
      <c r="D97" s="639"/>
      <c r="E97" s="639"/>
      <c r="F97" s="639"/>
      <c r="G97" s="639"/>
      <c r="H97" s="639"/>
    </row>
    <row r="98" spans="1:8" ht="12" x14ac:dyDescent="0.2">
      <c r="A98" s="877" t="s">
        <v>1496</v>
      </c>
      <c r="B98" s="639"/>
      <c r="C98" s="639"/>
      <c r="D98" s="639"/>
      <c r="E98" s="639"/>
      <c r="F98" s="639"/>
      <c r="G98" s="639"/>
      <c r="H98" s="639"/>
    </row>
    <row r="99" spans="1:8" ht="12" x14ac:dyDescent="0.2">
      <c r="A99" s="877" t="s">
        <v>1274</v>
      </c>
      <c r="B99" s="639"/>
      <c r="C99" s="639"/>
      <c r="D99" s="639"/>
      <c r="E99" s="639"/>
      <c r="F99" s="639"/>
      <c r="G99" s="639"/>
      <c r="H99" s="639"/>
    </row>
    <row r="100" spans="1:8" ht="12" x14ac:dyDescent="0.2">
      <c r="A100" s="877" t="s">
        <v>663</v>
      </c>
      <c r="B100" s="639"/>
      <c r="C100" s="639"/>
      <c r="D100" s="639"/>
      <c r="E100" s="639"/>
      <c r="F100" s="639"/>
      <c r="G100" s="639"/>
      <c r="H100" s="639"/>
    </row>
    <row r="101" spans="1:8" ht="12" x14ac:dyDescent="0.2">
      <c r="A101" s="877" t="s">
        <v>644</v>
      </c>
      <c r="B101" s="639"/>
      <c r="C101" s="639"/>
      <c r="D101" s="639"/>
      <c r="E101" s="639"/>
      <c r="F101" s="639"/>
      <c r="G101" s="639"/>
      <c r="H101" s="639"/>
    </row>
    <row r="102" spans="1:8" ht="12" x14ac:dyDescent="0.2">
      <c r="A102" s="877" t="s">
        <v>578</v>
      </c>
      <c r="B102" s="639"/>
      <c r="C102" s="639"/>
      <c r="D102" s="639"/>
      <c r="E102" s="639"/>
      <c r="F102" s="639"/>
      <c r="G102" s="639"/>
      <c r="H102" s="639"/>
    </row>
    <row r="103" spans="1:8" ht="12" x14ac:dyDescent="0.2">
      <c r="A103" s="877" t="s">
        <v>659</v>
      </c>
      <c r="B103" s="639"/>
      <c r="C103" s="639"/>
      <c r="D103" s="639"/>
      <c r="E103" s="639"/>
      <c r="F103" s="639"/>
      <c r="G103" s="639"/>
      <c r="H103" s="639"/>
    </row>
    <row r="104" spans="1:8" ht="12" x14ac:dyDescent="0.2">
      <c r="A104" s="877" t="s">
        <v>660</v>
      </c>
      <c r="B104" s="639"/>
      <c r="C104" s="639"/>
      <c r="D104" s="639"/>
      <c r="E104" s="639"/>
      <c r="F104" s="639"/>
      <c r="G104" s="639"/>
      <c r="H104" s="639"/>
    </row>
    <row r="105" spans="1:8" ht="12.75" thickBot="1" x14ac:dyDescent="0.25">
      <c r="A105" s="878" t="s">
        <v>253</v>
      </c>
      <c r="B105" s="640">
        <f>SUM(B76:B83)+SUM(B87:B89)+B99+SUM(B102:B103)</f>
        <v>0</v>
      </c>
      <c r="C105" s="640">
        <f t="shared" ref="C105:H105" si="2">SUM(C76:C83)+SUM(C87:C89)+C99+SUM(C102:C103)</f>
        <v>0</v>
      </c>
      <c r="D105" s="640">
        <f t="shared" si="2"/>
        <v>0</v>
      </c>
      <c r="E105" s="640">
        <f t="shared" si="2"/>
        <v>0</v>
      </c>
      <c r="F105" s="640">
        <f t="shared" si="2"/>
        <v>0</v>
      </c>
      <c r="G105" s="640">
        <f t="shared" si="2"/>
        <v>0</v>
      </c>
      <c r="H105" s="640">
        <f t="shared" si="2"/>
        <v>0</v>
      </c>
    </row>
    <row r="106" spans="1:8" ht="12.75" thickTop="1" x14ac:dyDescent="0.2">
      <c r="A106" s="1392" t="s">
        <v>662</v>
      </c>
      <c r="B106" s="1393"/>
      <c r="C106" s="1393"/>
      <c r="D106" s="1393"/>
      <c r="E106" s="1393"/>
      <c r="F106" s="1393"/>
      <c r="G106" s="1393"/>
      <c r="H106" s="1394"/>
    </row>
    <row r="107" spans="1:8" ht="12" x14ac:dyDescent="0.2">
      <c r="A107" s="875"/>
      <c r="B107" s="1386" t="s">
        <v>664</v>
      </c>
      <c r="C107" s="1387"/>
      <c r="D107" s="1387"/>
      <c r="E107" s="1387"/>
      <c r="F107" s="1387"/>
      <c r="G107" s="1387"/>
      <c r="H107" s="1388"/>
    </row>
    <row r="108" spans="1:8" ht="14.25" customHeight="1" x14ac:dyDescent="0.2">
      <c r="A108" s="875"/>
      <c r="B108" s="1389" t="s">
        <v>626</v>
      </c>
      <c r="C108" s="1390" t="s">
        <v>211</v>
      </c>
      <c r="D108" s="1391"/>
      <c r="E108" s="1391"/>
      <c r="F108" s="1389" t="s">
        <v>649</v>
      </c>
      <c r="G108" s="1389" t="s">
        <v>628</v>
      </c>
      <c r="H108" s="1389" t="s">
        <v>630</v>
      </c>
    </row>
    <row r="109" spans="1:8" ht="55.5" customHeight="1" x14ac:dyDescent="0.2">
      <c r="A109" s="875"/>
      <c r="B109" s="1371"/>
      <c r="C109" s="879" t="s">
        <v>170</v>
      </c>
      <c r="D109" s="879" t="s">
        <v>112</v>
      </c>
      <c r="E109" s="880" t="s">
        <v>413</v>
      </c>
      <c r="F109" s="1371"/>
      <c r="G109" s="1371"/>
      <c r="H109" s="1371"/>
    </row>
    <row r="110" spans="1:8" ht="12" x14ac:dyDescent="0.2">
      <c r="A110" s="877" t="s">
        <v>568</v>
      </c>
      <c r="B110" s="639"/>
      <c r="C110" s="639"/>
      <c r="D110" s="639"/>
      <c r="E110" s="639"/>
      <c r="F110" s="639"/>
      <c r="G110" s="639"/>
      <c r="H110" s="639"/>
    </row>
    <row r="111" spans="1:8" ht="12" x14ac:dyDescent="0.2">
      <c r="A111" s="877" t="s">
        <v>569</v>
      </c>
      <c r="B111" s="639"/>
      <c r="C111" s="639"/>
      <c r="D111" s="639"/>
      <c r="E111" s="639"/>
      <c r="F111" s="639"/>
      <c r="G111" s="639"/>
      <c r="H111" s="639"/>
    </row>
    <row r="112" spans="1:8" ht="12" x14ac:dyDescent="0.2">
      <c r="A112" s="877" t="s">
        <v>570</v>
      </c>
      <c r="B112" s="639"/>
      <c r="C112" s="639"/>
      <c r="D112" s="639"/>
      <c r="E112" s="639"/>
      <c r="F112" s="639"/>
      <c r="G112" s="639"/>
      <c r="H112" s="639"/>
    </row>
    <row r="113" spans="1:8" ht="12" x14ac:dyDescent="0.2">
      <c r="A113" s="877" t="s">
        <v>571</v>
      </c>
      <c r="B113" s="639"/>
      <c r="C113" s="639"/>
      <c r="D113" s="639"/>
      <c r="E113" s="639"/>
      <c r="F113" s="639"/>
      <c r="G113" s="639"/>
      <c r="H113" s="639"/>
    </row>
    <row r="114" spans="1:8" ht="12" x14ac:dyDescent="0.2">
      <c r="A114" s="877" t="s">
        <v>572</v>
      </c>
      <c r="B114" s="639"/>
      <c r="C114" s="639"/>
      <c r="D114" s="639"/>
      <c r="E114" s="639"/>
      <c r="F114" s="639"/>
      <c r="G114" s="639"/>
      <c r="H114" s="639"/>
    </row>
    <row r="115" spans="1:8" ht="12" x14ac:dyDescent="0.2">
      <c r="A115" s="877" t="s">
        <v>573</v>
      </c>
      <c r="B115" s="639"/>
      <c r="C115" s="639"/>
      <c r="D115" s="639"/>
      <c r="E115" s="639"/>
      <c r="F115" s="639"/>
      <c r="G115" s="639"/>
      <c r="H115" s="639"/>
    </row>
    <row r="116" spans="1:8" ht="12" x14ac:dyDescent="0.2">
      <c r="A116" s="877" t="s">
        <v>574</v>
      </c>
      <c r="B116" s="639"/>
      <c r="C116" s="639"/>
      <c r="D116" s="639"/>
      <c r="E116" s="639"/>
      <c r="F116" s="639"/>
      <c r="G116" s="639"/>
      <c r="H116" s="639"/>
    </row>
    <row r="117" spans="1:8" ht="12" x14ac:dyDescent="0.2">
      <c r="A117" s="877" t="s">
        <v>1275</v>
      </c>
      <c r="B117" s="639"/>
      <c r="C117" s="639"/>
      <c r="D117" s="639"/>
      <c r="E117" s="639"/>
      <c r="F117" s="639"/>
      <c r="G117" s="639"/>
      <c r="H117" s="639"/>
    </row>
    <row r="118" spans="1:8" ht="12" x14ac:dyDescent="0.2">
      <c r="A118" s="877" t="s">
        <v>638</v>
      </c>
      <c r="B118" s="639"/>
      <c r="C118" s="639"/>
      <c r="D118" s="639"/>
      <c r="E118" s="639"/>
      <c r="F118" s="639"/>
      <c r="G118" s="639"/>
      <c r="H118" s="639"/>
    </row>
    <row r="119" spans="1:8" ht="12" x14ac:dyDescent="0.2">
      <c r="A119" s="877" t="s">
        <v>650</v>
      </c>
      <c r="B119" s="639"/>
      <c r="C119" s="639"/>
      <c r="D119" s="639"/>
      <c r="E119" s="639"/>
      <c r="F119" s="639"/>
      <c r="G119" s="639"/>
      <c r="H119" s="639"/>
    </row>
    <row r="120" spans="1:8" ht="12" x14ac:dyDescent="0.2">
      <c r="A120" s="877" t="s">
        <v>640</v>
      </c>
      <c r="B120" s="639"/>
      <c r="C120" s="639"/>
      <c r="D120" s="639"/>
      <c r="E120" s="639"/>
      <c r="F120" s="639"/>
      <c r="G120" s="639"/>
      <c r="H120" s="639"/>
    </row>
    <row r="121" spans="1:8" ht="12" x14ac:dyDescent="0.2">
      <c r="A121" s="877" t="s">
        <v>1690</v>
      </c>
      <c r="B121" s="639"/>
      <c r="C121" s="639"/>
      <c r="D121" s="639"/>
      <c r="E121" s="639"/>
      <c r="F121" s="639"/>
      <c r="G121" s="639"/>
      <c r="H121" s="639"/>
    </row>
    <row r="122" spans="1:8" ht="12" x14ac:dyDescent="0.2">
      <c r="A122" s="877" t="s">
        <v>577</v>
      </c>
      <c r="B122" s="639"/>
      <c r="C122" s="639"/>
      <c r="D122" s="639"/>
      <c r="E122" s="639"/>
      <c r="F122" s="639"/>
      <c r="G122" s="639"/>
      <c r="H122" s="639"/>
    </row>
    <row r="123" spans="1:8" ht="12" x14ac:dyDescent="0.2">
      <c r="A123" s="877" t="s">
        <v>641</v>
      </c>
      <c r="B123" s="639"/>
      <c r="C123" s="639"/>
      <c r="D123" s="639"/>
      <c r="E123" s="639"/>
      <c r="F123" s="639"/>
      <c r="G123" s="639"/>
      <c r="H123" s="639"/>
    </row>
    <row r="124" spans="1:8" ht="12" x14ac:dyDescent="0.2">
      <c r="A124" s="877" t="s">
        <v>1489</v>
      </c>
      <c r="B124" s="639"/>
      <c r="C124" s="639"/>
      <c r="D124" s="639"/>
      <c r="E124" s="639"/>
      <c r="F124" s="639"/>
      <c r="G124" s="639"/>
      <c r="H124" s="639"/>
    </row>
    <row r="125" spans="1:8" ht="12" x14ac:dyDescent="0.2">
      <c r="A125" s="877" t="s">
        <v>1490</v>
      </c>
      <c r="B125" s="639"/>
      <c r="C125" s="639"/>
      <c r="D125" s="639"/>
      <c r="E125" s="639"/>
      <c r="F125" s="639"/>
      <c r="G125" s="639"/>
      <c r="H125" s="639"/>
    </row>
    <row r="126" spans="1:8" ht="12" x14ac:dyDescent="0.2">
      <c r="A126" s="877" t="s">
        <v>1482</v>
      </c>
      <c r="B126" s="639"/>
      <c r="C126" s="639"/>
      <c r="D126" s="639"/>
      <c r="E126" s="639"/>
      <c r="F126" s="639"/>
      <c r="G126" s="639"/>
      <c r="H126" s="639"/>
    </row>
    <row r="127" spans="1:8" ht="12" x14ac:dyDescent="0.2">
      <c r="A127" s="877" t="s">
        <v>1492</v>
      </c>
      <c r="B127" s="639"/>
      <c r="C127" s="639"/>
      <c r="D127" s="639"/>
      <c r="E127" s="639"/>
      <c r="F127" s="639"/>
      <c r="G127" s="639"/>
      <c r="H127" s="639"/>
    </row>
    <row r="128" spans="1:8" ht="12" x14ac:dyDescent="0.2">
      <c r="A128" s="877" t="s">
        <v>1493</v>
      </c>
      <c r="B128" s="639"/>
      <c r="C128" s="639"/>
      <c r="D128" s="639"/>
      <c r="E128" s="639"/>
      <c r="F128" s="639"/>
      <c r="G128" s="639"/>
      <c r="H128" s="639"/>
    </row>
    <row r="129" spans="1:8" ht="12" x14ac:dyDescent="0.2">
      <c r="A129" s="877" t="s">
        <v>1495</v>
      </c>
      <c r="B129" s="639"/>
      <c r="C129" s="639"/>
      <c r="D129" s="639"/>
      <c r="E129" s="639"/>
      <c r="F129" s="639"/>
      <c r="G129" s="639"/>
      <c r="H129" s="639"/>
    </row>
    <row r="130" spans="1:8" ht="12" x14ac:dyDescent="0.2">
      <c r="A130" s="877" t="s">
        <v>1494</v>
      </c>
      <c r="B130" s="639"/>
      <c r="C130" s="639"/>
      <c r="D130" s="639"/>
      <c r="E130" s="639"/>
      <c r="F130" s="639"/>
      <c r="G130" s="639"/>
      <c r="H130" s="639"/>
    </row>
    <row r="131" spans="1:8" ht="12" x14ac:dyDescent="0.2">
      <c r="A131" s="877" t="s">
        <v>1491</v>
      </c>
      <c r="B131" s="639"/>
      <c r="C131" s="639"/>
      <c r="D131" s="639"/>
      <c r="E131" s="639"/>
      <c r="F131" s="639"/>
      <c r="G131" s="639"/>
      <c r="H131" s="639"/>
    </row>
    <row r="132" spans="1:8" ht="12" x14ac:dyDescent="0.2">
      <c r="A132" s="877" t="s">
        <v>1496</v>
      </c>
      <c r="B132" s="639"/>
      <c r="C132" s="639"/>
      <c r="D132" s="639"/>
      <c r="E132" s="639"/>
      <c r="F132" s="639"/>
      <c r="G132" s="639"/>
      <c r="H132" s="639"/>
    </row>
    <row r="133" spans="1:8" ht="12" x14ac:dyDescent="0.2">
      <c r="A133" s="877" t="s">
        <v>1274</v>
      </c>
      <c r="B133" s="639"/>
      <c r="C133" s="639"/>
      <c r="D133" s="639"/>
      <c r="E133" s="639"/>
      <c r="F133" s="639"/>
      <c r="G133" s="639"/>
      <c r="H133" s="639"/>
    </row>
    <row r="134" spans="1:8" ht="12" x14ac:dyDescent="0.2">
      <c r="A134" s="877" t="s">
        <v>643</v>
      </c>
      <c r="B134" s="639"/>
      <c r="C134" s="639"/>
      <c r="D134" s="639"/>
      <c r="E134" s="639"/>
      <c r="F134" s="639"/>
      <c r="G134" s="639"/>
      <c r="H134" s="639"/>
    </row>
    <row r="135" spans="1:8" ht="12" x14ac:dyDescent="0.2">
      <c r="A135" s="877" t="s">
        <v>644</v>
      </c>
      <c r="B135" s="639"/>
      <c r="C135" s="639"/>
      <c r="D135" s="639"/>
      <c r="E135" s="639"/>
      <c r="F135" s="639"/>
      <c r="G135" s="639"/>
      <c r="H135" s="639"/>
    </row>
    <row r="136" spans="1:8" ht="12" x14ac:dyDescent="0.2">
      <c r="A136" s="877" t="s">
        <v>578</v>
      </c>
      <c r="B136" s="639"/>
      <c r="C136" s="639"/>
      <c r="D136" s="639"/>
      <c r="E136" s="639"/>
      <c r="F136" s="639"/>
      <c r="G136" s="639"/>
      <c r="H136" s="639"/>
    </row>
    <row r="137" spans="1:8" ht="12" x14ac:dyDescent="0.2">
      <c r="A137" s="877" t="s">
        <v>659</v>
      </c>
      <c r="B137" s="639"/>
      <c r="C137" s="639"/>
      <c r="D137" s="639"/>
      <c r="E137" s="639"/>
      <c r="F137" s="639"/>
      <c r="G137" s="639"/>
      <c r="H137" s="639"/>
    </row>
    <row r="138" spans="1:8" ht="12" x14ac:dyDescent="0.2">
      <c r="A138" s="877" t="s">
        <v>660</v>
      </c>
      <c r="B138" s="639"/>
      <c r="C138" s="639"/>
      <c r="D138" s="639"/>
      <c r="E138" s="639"/>
      <c r="F138" s="639"/>
      <c r="G138" s="639"/>
      <c r="H138" s="639"/>
    </row>
    <row r="139" spans="1:8" ht="12" x14ac:dyDescent="0.2">
      <c r="A139" s="878" t="s">
        <v>253</v>
      </c>
      <c r="B139" s="640">
        <f>SUM(B110:B117)+SUM(B121:B123)+B133+SUM(B136:B137)</f>
        <v>0</v>
      </c>
      <c r="C139" s="640">
        <f t="shared" ref="C139:H139" si="3">SUM(C110:C117)+SUM(C121:C123)+C133+SUM(C136:C137)</f>
        <v>0</v>
      </c>
      <c r="D139" s="640">
        <f t="shared" si="3"/>
        <v>0</v>
      </c>
      <c r="E139" s="640">
        <f t="shared" si="3"/>
        <v>0</v>
      </c>
      <c r="F139" s="640">
        <f>SUM(F110:F117)+SUM(F121:F123)+F133+SUM(F136:F137)</f>
        <v>0</v>
      </c>
      <c r="G139" s="640">
        <f t="shared" si="3"/>
        <v>0</v>
      </c>
      <c r="H139" s="640">
        <f t="shared" si="3"/>
        <v>0</v>
      </c>
    </row>
  </sheetData>
  <mergeCells count="27">
    <mergeCell ref="A38:H38"/>
    <mergeCell ref="B5:H5"/>
    <mergeCell ref="B6:B7"/>
    <mergeCell ref="G6:G7"/>
    <mergeCell ref="H6:H7"/>
    <mergeCell ref="C6:E6"/>
    <mergeCell ref="F6:F7"/>
    <mergeCell ref="A106:H106"/>
    <mergeCell ref="B39:H39"/>
    <mergeCell ref="B40:B41"/>
    <mergeCell ref="G40:G41"/>
    <mergeCell ref="H40:H41"/>
    <mergeCell ref="A72:H72"/>
    <mergeCell ref="B73:H73"/>
    <mergeCell ref="B74:B75"/>
    <mergeCell ref="G74:G75"/>
    <mergeCell ref="H74:H75"/>
    <mergeCell ref="C40:E40"/>
    <mergeCell ref="F40:F41"/>
    <mergeCell ref="C74:E74"/>
    <mergeCell ref="F74:F75"/>
    <mergeCell ref="B107:H107"/>
    <mergeCell ref="B108:B109"/>
    <mergeCell ref="G108:G109"/>
    <mergeCell ref="H108:H109"/>
    <mergeCell ref="C108:E108"/>
    <mergeCell ref="F108:F109"/>
  </mergeCells>
  <pageMargins left="0.7" right="0.7" top="0.75" bottom="0.75" header="0.3" footer="0.3"/>
  <pageSetup paperSize="9" scale="50" orientation="portrait" r:id="rId1"/>
  <rowBreaks count="1" manualBreakCount="1">
    <brk id="71" max="16383" man="1"/>
  </rowBreaks>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8"/>
  <dimension ref="A1:Q26"/>
  <sheetViews>
    <sheetView view="pageBreakPreview" zoomScale="90" zoomScaleNormal="100" zoomScaleSheetLayoutView="90" workbookViewId="0">
      <selection activeCell="A19" sqref="A19"/>
    </sheetView>
  </sheetViews>
  <sheetFormatPr defaultColWidth="9.140625" defaultRowHeight="11.25" x14ac:dyDescent="0.2"/>
  <cols>
    <col min="1" max="1" width="59.42578125" style="178" customWidth="1"/>
    <col min="2" max="2" width="12.85546875" style="178" customWidth="1"/>
    <col min="3" max="3" width="12.7109375" style="178" customWidth="1"/>
    <col min="4" max="4" width="13.140625" style="178" customWidth="1"/>
    <col min="5" max="5" width="13" style="178" customWidth="1"/>
    <col min="6" max="6" width="14.5703125" style="178" customWidth="1"/>
    <col min="7" max="8" width="14.28515625" style="178" customWidth="1"/>
    <col min="9" max="9" width="12.5703125" style="178" customWidth="1"/>
    <col min="10" max="10" width="14.5703125" style="178" customWidth="1"/>
    <col min="11" max="11" width="12.5703125" style="178" customWidth="1"/>
    <col min="12" max="12" width="15.140625" style="178" customWidth="1"/>
    <col min="13" max="13" width="16.28515625" style="309" customWidth="1"/>
    <col min="14" max="14" width="17.5703125" style="178" customWidth="1"/>
    <col min="15" max="15" width="15.7109375" style="178" customWidth="1"/>
    <col min="16" max="22" width="9.140625" style="178"/>
    <col min="23" max="23" width="11.28515625" style="178" customWidth="1"/>
    <col min="24" max="16384" width="9.140625" style="178"/>
  </cols>
  <sheetData>
    <row r="1" spans="1:17" x14ac:dyDescent="0.2">
      <c r="A1" s="124" t="s">
        <v>665</v>
      </c>
      <c r="B1" s="124"/>
      <c r="C1" s="124"/>
      <c r="D1" s="124"/>
      <c r="E1" s="124"/>
      <c r="F1" s="124"/>
      <c r="G1" s="124"/>
      <c r="H1" s="124"/>
      <c r="I1" s="124"/>
      <c r="J1" s="124"/>
      <c r="K1" s="124"/>
    </row>
    <row r="2" spans="1:17" ht="12" thickBot="1" x14ac:dyDescent="0.25">
      <c r="A2" s="183" t="s">
        <v>625</v>
      </c>
      <c r="B2" s="183"/>
      <c r="C2" s="183"/>
      <c r="D2" s="183"/>
      <c r="E2" s="183"/>
      <c r="F2" s="183"/>
      <c r="G2" s="183"/>
      <c r="H2" s="183"/>
      <c r="I2" s="183"/>
      <c r="J2" s="1398" t="s">
        <v>103</v>
      </c>
      <c r="K2" s="1398"/>
    </row>
    <row r="3" spans="1:17" ht="12.75" hidden="1" thickTop="1" thickBot="1" x14ac:dyDescent="0.25">
      <c r="A3" s="232"/>
      <c r="B3" s="232"/>
      <c r="C3" s="232"/>
      <c r="D3" s="232"/>
      <c r="E3" s="232"/>
      <c r="F3" s="232"/>
      <c r="G3" s="232"/>
      <c r="H3" s="232"/>
      <c r="I3" s="232"/>
      <c r="J3" s="239"/>
      <c r="K3" s="239"/>
    </row>
    <row r="4" spans="1:17" ht="36" customHeight="1" thickTop="1" x14ac:dyDescent="0.2">
      <c r="A4" s="1399"/>
      <c r="B4" s="1402" t="s">
        <v>626</v>
      </c>
      <c r="C4" s="1406" t="s">
        <v>172</v>
      </c>
      <c r="D4" s="1407"/>
      <c r="E4" s="1407"/>
      <c r="F4" s="1407"/>
      <c r="G4" s="1395" t="s">
        <v>649</v>
      </c>
      <c r="H4" s="1403" t="s">
        <v>628</v>
      </c>
      <c r="I4" s="1404"/>
      <c r="J4" s="1402" t="s">
        <v>629</v>
      </c>
      <c r="K4" s="1402" t="s">
        <v>630</v>
      </c>
      <c r="O4" s="137"/>
      <c r="P4" s="143"/>
      <c r="Q4" s="143"/>
    </row>
    <row r="5" spans="1:17" ht="15" customHeight="1" x14ac:dyDescent="0.2">
      <c r="A5" s="1400"/>
      <c r="B5" s="1364"/>
      <c r="C5" s="1361" t="s">
        <v>170</v>
      </c>
      <c r="D5" s="1405"/>
      <c r="E5" s="1363" t="s">
        <v>112</v>
      </c>
      <c r="F5" s="1363" t="s">
        <v>413</v>
      </c>
      <c r="G5" s="1396"/>
      <c r="H5" s="1363" t="s">
        <v>253</v>
      </c>
      <c r="I5" s="1363" t="s">
        <v>631</v>
      </c>
      <c r="J5" s="1364"/>
      <c r="K5" s="1364"/>
      <c r="O5" s="130"/>
      <c r="P5" s="130"/>
      <c r="Q5" s="181"/>
    </row>
    <row r="6" spans="1:17" ht="15" customHeight="1" x14ac:dyDescent="0.2">
      <c r="A6" s="1400"/>
      <c r="B6" s="1364"/>
      <c r="C6" s="1363" t="s">
        <v>253</v>
      </c>
      <c r="D6" s="1363" t="s">
        <v>631</v>
      </c>
      <c r="E6" s="1364"/>
      <c r="F6" s="1364"/>
      <c r="G6" s="1396"/>
      <c r="H6" s="1364"/>
      <c r="I6" s="1364"/>
      <c r="J6" s="1364"/>
      <c r="K6" s="1364"/>
      <c r="O6" s="130"/>
      <c r="P6" s="130"/>
      <c r="Q6" s="181"/>
    </row>
    <row r="7" spans="1:17" ht="42" customHeight="1" x14ac:dyDescent="0.2">
      <c r="A7" s="1401"/>
      <c r="B7" s="1365"/>
      <c r="C7" s="1365"/>
      <c r="D7" s="1365"/>
      <c r="E7" s="1365"/>
      <c r="F7" s="1365"/>
      <c r="G7" s="1397"/>
      <c r="H7" s="1365"/>
      <c r="I7" s="1365"/>
      <c r="J7" s="1365"/>
      <c r="K7" s="1365"/>
    </row>
    <row r="8" spans="1:17" ht="11.25" customHeight="1" x14ac:dyDescent="0.2">
      <c r="A8" s="171" t="s">
        <v>568</v>
      </c>
      <c r="B8" s="639"/>
      <c r="C8" s="639"/>
      <c r="D8" s="639"/>
      <c r="E8" s="639"/>
      <c r="F8" s="639"/>
      <c r="G8" s="639"/>
      <c r="H8" s="639"/>
      <c r="I8" s="639"/>
      <c r="J8" s="639"/>
      <c r="K8" s="639"/>
    </row>
    <row r="9" spans="1:17" ht="11.25" customHeight="1" x14ac:dyDescent="0.2">
      <c r="A9" s="171" t="s">
        <v>569</v>
      </c>
      <c r="B9" s="639"/>
      <c r="C9" s="639"/>
      <c r="D9" s="639"/>
      <c r="E9" s="639"/>
      <c r="F9" s="639"/>
      <c r="G9" s="639"/>
      <c r="H9" s="639"/>
      <c r="I9" s="639"/>
      <c r="J9" s="639"/>
      <c r="K9" s="639"/>
    </row>
    <row r="10" spans="1:17" ht="11.25" customHeight="1" x14ac:dyDescent="0.2">
      <c r="A10" s="171" t="s">
        <v>570</v>
      </c>
      <c r="B10" s="639"/>
      <c r="C10" s="639"/>
      <c r="D10" s="639"/>
      <c r="E10" s="639"/>
      <c r="F10" s="639"/>
      <c r="G10" s="639"/>
      <c r="H10" s="639"/>
      <c r="I10" s="639"/>
      <c r="J10" s="639"/>
      <c r="K10" s="639"/>
    </row>
    <row r="11" spans="1:17" ht="12" x14ac:dyDescent="0.2">
      <c r="A11" s="171" t="s">
        <v>571</v>
      </c>
      <c r="B11" s="639"/>
      <c r="C11" s="639"/>
      <c r="D11" s="639"/>
      <c r="E11" s="639"/>
      <c r="F11" s="639"/>
      <c r="G11" s="639"/>
      <c r="H11" s="639"/>
      <c r="I11" s="639"/>
      <c r="J11" s="639"/>
      <c r="K11" s="639"/>
    </row>
    <row r="12" spans="1:17" ht="12" x14ac:dyDescent="0.2">
      <c r="A12" s="171" t="s">
        <v>572</v>
      </c>
      <c r="B12" s="639"/>
      <c r="C12" s="639"/>
      <c r="D12" s="639"/>
      <c r="E12" s="639"/>
      <c r="F12" s="639"/>
      <c r="G12" s="639"/>
      <c r="H12" s="639"/>
      <c r="I12" s="639"/>
      <c r="J12" s="639"/>
      <c r="K12" s="639"/>
    </row>
    <row r="13" spans="1:17" ht="12" x14ac:dyDescent="0.2">
      <c r="A13" s="171" t="s">
        <v>573</v>
      </c>
      <c r="B13" s="639"/>
      <c r="C13" s="639"/>
      <c r="D13" s="639"/>
      <c r="E13" s="639"/>
      <c r="F13" s="639"/>
      <c r="G13" s="639"/>
      <c r="H13" s="639"/>
      <c r="I13" s="639"/>
      <c r="J13" s="639"/>
      <c r="K13" s="639"/>
    </row>
    <row r="14" spans="1:17" ht="12" x14ac:dyDescent="0.2">
      <c r="A14" s="171" t="s">
        <v>574</v>
      </c>
      <c r="B14" s="639"/>
      <c r="C14" s="639"/>
      <c r="D14" s="639"/>
      <c r="E14" s="639"/>
      <c r="F14" s="639"/>
      <c r="G14" s="639"/>
      <c r="H14" s="639"/>
      <c r="I14" s="639"/>
      <c r="J14" s="639"/>
      <c r="K14" s="639"/>
    </row>
    <row r="15" spans="1:17" ht="12" x14ac:dyDescent="0.2">
      <c r="A15" s="171" t="s">
        <v>575</v>
      </c>
      <c r="B15" s="639"/>
      <c r="C15" s="639"/>
      <c r="D15" s="639"/>
      <c r="E15" s="639"/>
      <c r="F15" s="639"/>
      <c r="G15" s="639"/>
      <c r="H15" s="639"/>
      <c r="I15" s="639"/>
      <c r="J15" s="639"/>
      <c r="K15" s="639"/>
    </row>
    <row r="16" spans="1:17" ht="12" x14ac:dyDescent="0.2">
      <c r="A16" s="171" t="s">
        <v>638</v>
      </c>
      <c r="B16" s="639"/>
      <c r="C16" s="639"/>
      <c r="D16" s="639"/>
      <c r="E16" s="639"/>
      <c r="F16" s="639"/>
      <c r="G16" s="639"/>
      <c r="H16" s="639"/>
      <c r="I16" s="639"/>
      <c r="J16" s="639"/>
      <c r="K16" s="639"/>
    </row>
    <row r="17" spans="1:11" ht="12" x14ac:dyDescent="0.2">
      <c r="A17" s="171" t="s">
        <v>650</v>
      </c>
      <c r="B17" s="639"/>
      <c r="C17" s="639"/>
      <c r="D17" s="639"/>
      <c r="E17" s="639"/>
      <c r="F17" s="639"/>
      <c r="G17" s="639"/>
      <c r="H17" s="639"/>
      <c r="I17" s="639"/>
      <c r="J17" s="639"/>
      <c r="K17" s="639"/>
    </row>
    <row r="18" spans="1:11" ht="12" x14ac:dyDescent="0.2">
      <c r="A18" s="171" t="s">
        <v>640</v>
      </c>
      <c r="B18" s="639"/>
      <c r="C18" s="639"/>
      <c r="D18" s="639"/>
      <c r="E18" s="639"/>
      <c r="F18" s="639"/>
      <c r="G18" s="639"/>
      <c r="H18" s="639"/>
      <c r="I18" s="639"/>
      <c r="J18" s="639"/>
      <c r="K18" s="639"/>
    </row>
    <row r="19" spans="1:11" ht="12" x14ac:dyDescent="0.2">
      <c r="A19" s="877" t="s">
        <v>1690</v>
      </c>
      <c r="B19" s="639"/>
      <c r="C19" s="639"/>
      <c r="D19" s="639"/>
      <c r="E19" s="639"/>
      <c r="F19" s="639"/>
      <c r="G19" s="639"/>
      <c r="H19" s="639"/>
      <c r="I19" s="639"/>
      <c r="J19" s="639"/>
      <c r="K19" s="639"/>
    </row>
    <row r="20" spans="1:11" ht="12" x14ac:dyDescent="0.2">
      <c r="A20" s="171" t="s">
        <v>577</v>
      </c>
      <c r="B20" s="639"/>
      <c r="C20" s="639"/>
      <c r="D20" s="639"/>
      <c r="E20" s="639"/>
      <c r="F20" s="639"/>
      <c r="G20" s="639"/>
      <c r="H20" s="639"/>
      <c r="I20" s="639"/>
      <c r="J20" s="639"/>
      <c r="K20" s="639"/>
    </row>
    <row r="21" spans="1:11" ht="12" x14ac:dyDescent="0.2">
      <c r="A21" s="171" t="s">
        <v>1274</v>
      </c>
      <c r="B21" s="639"/>
      <c r="C21" s="639"/>
      <c r="D21" s="639"/>
      <c r="E21" s="639"/>
      <c r="F21" s="639"/>
      <c r="G21" s="639"/>
      <c r="H21" s="639"/>
      <c r="I21" s="639"/>
      <c r="J21" s="639"/>
      <c r="K21" s="639"/>
    </row>
    <row r="22" spans="1:11" ht="12" x14ac:dyDescent="0.2">
      <c r="A22" s="171" t="s">
        <v>643</v>
      </c>
      <c r="B22" s="639"/>
      <c r="C22" s="639"/>
      <c r="D22" s="639"/>
      <c r="E22" s="639"/>
      <c r="F22" s="639"/>
      <c r="G22" s="639"/>
      <c r="H22" s="639"/>
      <c r="I22" s="639"/>
      <c r="J22" s="639"/>
      <c r="K22" s="639"/>
    </row>
    <row r="23" spans="1:11" ht="12" x14ac:dyDescent="0.2">
      <c r="A23" s="171" t="s">
        <v>644</v>
      </c>
      <c r="B23" s="639"/>
      <c r="C23" s="639"/>
      <c r="D23" s="639"/>
      <c r="E23" s="639"/>
      <c r="F23" s="639"/>
      <c r="G23" s="639"/>
      <c r="H23" s="639"/>
      <c r="I23" s="639"/>
      <c r="J23" s="639"/>
      <c r="K23" s="639"/>
    </row>
    <row r="24" spans="1:11" ht="12" x14ac:dyDescent="0.2">
      <c r="A24" s="171" t="s">
        <v>578</v>
      </c>
      <c r="B24" s="639"/>
      <c r="C24" s="639"/>
      <c r="D24" s="639"/>
      <c r="E24" s="639"/>
      <c r="F24" s="639"/>
      <c r="G24" s="639"/>
      <c r="H24" s="639"/>
      <c r="I24" s="639"/>
      <c r="J24" s="639"/>
      <c r="K24" s="639"/>
    </row>
    <row r="25" spans="1:11" ht="12" x14ac:dyDescent="0.2">
      <c r="A25" s="184" t="s">
        <v>666</v>
      </c>
      <c r="B25" s="639"/>
      <c r="C25" s="639"/>
      <c r="D25" s="639"/>
      <c r="E25" s="639"/>
      <c r="F25" s="639"/>
      <c r="G25" s="639"/>
      <c r="H25" s="639"/>
      <c r="I25" s="639"/>
      <c r="J25" s="639"/>
      <c r="K25" s="639"/>
    </row>
    <row r="26" spans="1:11" ht="12" x14ac:dyDescent="0.2">
      <c r="A26" s="185" t="s">
        <v>253</v>
      </c>
      <c r="B26" s="640">
        <f>SUM(B8:B15)+SUM(B19:B21)+SUM(B24:B25)</f>
        <v>0</v>
      </c>
      <c r="C26" s="640">
        <f>SUM(C8:C15)+SUM(C19:C21)+SUM(C24:C25)</f>
        <v>0</v>
      </c>
      <c r="D26" s="640">
        <f t="shared" ref="D26:K26" si="0">SUM(D8:D15)+SUM(D19:D21)+SUM(D24:D25)</f>
        <v>0</v>
      </c>
      <c r="E26" s="640">
        <f>SUM(E8:E15)+SUM(E19:E21)+SUM(E24:E25)</f>
        <v>0</v>
      </c>
      <c r="F26" s="640">
        <f t="shared" si="0"/>
        <v>0</v>
      </c>
      <c r="G26" s="640">
        <f t="shared" si="0"/>
        <v>0</v>
      </c>
      <c r="H26" s="640">
        <f t="shared" si="0"/>
        <v>0</v>
      </c>
      <c r="I26" s="640">
        <f t="shared" si="0"/>
        <v>0</v>
      </c>
      <c r="J26" s="640">
        <f t="shared" si="0"/>
        <v>0</v>
      </c>
      <c r="K26" s="640">
        <f t="shared" si="0"/>
        <v>0</v>
      </c>
    </row>
  </sheetData>
  <mergeCells count="15">
    <mergeCell ref="G4:G7"/>
    <mergeCell ref="J2:K2"/>
    <mergeCell ref="A4:A7"/>
    <mergeCell ref="B4:B7"/>
    <mergeCell ref="H4:I4"/>
    <mergeCell ref="J4:J7"/>
    <mergeCell ref="K4:K7"/>
    <mergeCell ref="C5:D5"/>
    <mergeCell ref="E5:E7"/>
    <mergeCell ref="F5:F7"/>
    <mergeCell ref="H5:H7"/>
    <mergeCell ref="I5:I7"/>
    <mergeCell ref="C6:C7"/>
    <mergeCell ref="D6:D7"/>
    <mergeCell ref="C4:F4"/>
  </mergeCells>
  <pageMargins left="0.7" right="0.7" top="0.75" bottom="0.75" header="0.3" footer="0.3"/>
  <pageSetup paperSize="9" scale="46" orientation="portrait"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0"/>
  <dimension ref="A1:AB138"/>
  <sheetViews>
    <sheetView view="pageBreakPreview" topLeftCell="A2" zoomScaleNormal="100" zoomScaleSheetLayoutView="100" workbookViewId="0">
      <selection activeCell="C139" sqref="A1:XFD1048576"/>
    </sheetView>
  </sheetViews>
  <sheetFormatPr defaultColWidth="9.140625" defaultRowHeight="12.75" x14ac:dyDescent="0.2"/>
  <cols>
    <col min="1" max="1" width="4.28515625" style="881" customWidth="1"/>
    <col min="2" max="2" width="39.28515625" style="881" customWidth="1"/>
    <col min="3" max="3" width="16" style="881" customWidth="1"/>
    <col min="4" max="4" width="15.85546875" style="881" customWidth="1"/>
    <col min="5" max="5" width="26.7109375" style="881" customWidth="1"/>
    <col min="6" max="6" width="20" style="881" customWidth="1"/>
    <col min="7" max="7" width="9.140625" style="881"/>
    <col min="8" max="8" width="9.140625" style="882"/>
    <col min="9" max="16384" width="9.140625" style="881"/>
  </cols>
  <sheetData>
    <row r="1" spans="1:28" hidden="1" x14ac:dyDescent="0.2"/>
    <row r="2" spans="1:28" s="884" customFormat="1" ht="12" customHeight="1" x14ac:dyDescent="0.2">
      <c r="A2" s="883" t="s">
        <v>1276</v>
      </c>
      <c r="B2" s="883"/>
      <c r="C2" s="883"/>
      <c r="D2" s="883"/>
      <c r="E2" s="883"/>
      <c r="F2" s="883"/>
      <c r="H2" s="885"/>
      <c r="AB2" s="886"/>
    </row>
    <row r="3" spans="1:28" s="891" customFormat="1" ht="12" customHeight="1" thickBot="1" x14ac:dyDescent="0.25">
      <c r="A3" s="887"/>
      <c r="B3" s="887"/>
      <c r="C3" s="887"/>
      <c r="D3" s="887"/>
      <c r="E3" s="887"/>
      <c r="F3" s="888" t="s">
        <v>103</v>
      </c>
      <c r="G3" s="889"/>
      <c r="H3" s="890"/>
      <c r="I3" s="889"/>
      <c r="J3" s="889"/>
      <c r="K3" s="889"/>
      <c r="N3" s="889"/>
      <c r="O3" s="889"/>
      <c r="P3" s="889"/>
      <c r="Q3" s="889"/>
      <c r="R3" s="889"/>
      <c r="S3" s="889"/>
      <c r="T3" s="889"/>
      <c r="U3" s="889"/>
      <c r="V3" s="889"/>
      <c r="W3" s="889"/>
      <c r="X3" s="889"/>
      <c r="Y3" s="889"/>
      <c r="AB3" s="886"/>
    </row>
    <row r="4" spans="1:28" ht="12.75" customHeight="1" thickTop="1" x14ac:dyDescent="0.2">
      <c r="A4" s="1430" t="s">
        <v>667</v>
      </c>
      <c r="B4" s="1431"/>
      <c r="C4" s="1431"/>
      <c r="D4" s="1431"/>
      <c r="E4" s="1431"/>
      <c r="F4" s="892"/>
    </row>
    <row r="5" spans="1:28" x14ac:dyDescent="0.2">
      <c r="A5" s="1432" t="s">
        <v>247</v>
      </c>
      <c r="B5" s="1433"/>
      <c r="C5" s="1433"/>
      <c r="D5" s="1433"/>
      <c r="E5" s="1433"/>
      <c r="F5" s="892"/>
    </row>
    <row r="6" spans="1:28" ht="19.5" customHeight="1" x14ac:dyDescent="0.2">
      <c r="A6" s="1427"/>
      <c r="B6" s="1427"/>
      <c r="C6" s="1423" t="s">
        <v>668</v>
      </c>
      <c r="D6" s="1424"/>
      <c r="E6" s="1420" t="s">
        <v>628</v>
      </c>
      <c r="F6" s="892"/>
    </row>
    <row r="7" spans="1:28" ht="42" customHeight="1" x14ac:dyDescent="0.2">
      <c r="A7" s="1428"/>
      <c r="B7" s="1428"/>
      <c r="C7" s="893" t="s">
        <v>669</v>
      </c>
      <c r="D7" s="893" t="s">
        <v>670</v>
      </c>
      <c r="E7" s="1421"/>
      <c r="F7" s="892"/>
    </row>
    <row r="8" spans="1:28" x14ac:dyDescent="0.2">
      <c r="A8" s="894" t="s">
        <v>117</v>
      </c>
      <c r="B8" s="895" t="s">
        <v>671</v>
      </c>
      <c r="C8" s="896">
        <f>SUM(C9,C11,C12)</f>
        <v>0</v>
      </c>
      <c r="D8" s="896">
        <f t="shared" ref="D8:E8" si="0">SUM(D9,D11,D12)</f>
        <v>0</v>
      </c>
      <c r="E8" s="896">
        <f t="shared" si="0"/>
        <v>0</v>
      </c>
      <c r="F8" s="892"/>
    </row>
    <row r="9" spans="1:28" x14ac:dyDescent="0.2">
      <c r="A9" s="894"/>
      <c r="B9" s="895" t="s">
        <v>672</v>
      </c>
      <c r="C9" s="639"/>
      <c r="D9" s="639"/>
      <c r="E9" s="639"/>
      <c r="F9" s="892"/>
    </row>
    <row r="10" spans="1:28" x14ac:dyDescent="0.2">
      <c r="A10" s="894"/>
      <c r="B10" s="895" t="s">
        <v>673</v>
      </c>
      <c r="C10" s="639"/>
      <c r="D10" s="639"/>
      <c r="E10" s="639"/>
      <c r="F10" s="892"/>
    </row>
    <row r="11" spans="1:28" x14ac:dyDescent="0.2">
      <c r="A11" s="894"/>
      <c r="B11" s="895" t="s">
        <v>674</v>
      </c>
      <c r="C11" s="639"/>
      <c r="D11" s="639"/>
      <c r="E11" s="639"/>
      <c r="F11" s="892"/>
    </row>
    <row r="12" spans="1:28" x14ac:dyDescent="0.2">
      <c r="A12" s="894"/>
      <c r="B12" s="895" t="s">
        <v>675</v>
      </c>
      <c r="C12" s="639"/>
      <c r="D12" s="639"/>
      <c r="E12" s="639"/>
      <c r="F12" s="892"/>
    </row>
    <row r="13" spans="1:28" x14ac:dyDescent="0.2">
      <c r="A13" s="894" t="s">
        <v>119</v>
      </c>
      <c r="B13" s="895" t="s">
        <v>676</v>
      </c>
      <c r="C13" s="639"/>
      <c r="D13" s="639"/>
      <c r="E13" s="639"/>
      <c r="F13" s="892"/>
    </row>
    <row r="14" spans="1:28" x14ac:dyDescent="0.2">
      <c r="A14" s="894" t="s">
        <v>121</v>
      </c>
      <c r="B14" s="895" t="s">
        <v>677</v>
      </c>
      <c r="C14" s="639"/>
      <c r="D14" s="639"/>
      <c r="E14" s="639"/>
      <c r="F14" s="892"/>
    </row>
    <row r="15" spans="1:28" x14ac:dyDescent="0.2">
      <c r="A15" s="894" t="s">
        <v>123</v>
      </c>
      <c r="B15" s="895" t="s">
        <v>678</v>
      </c>
      <c r="C15" s="639"/>
      <c r="D15" s="639"/>
      <c r="E15" s="639"/>
      <c r="F15" s="892"/>
    </row>
    <row r="16" spans="1:28" x14ac:dyDescent="0.2">
      <c r="A16" s="894" t="s">
        <v>125</v>
      </c>
      <c r="B16" s="895" t="s">
        <v>679</v>
      </c>
      <c r="C16" s="896">
        <f>SUM(C17:C20)</f>
        <v>0</v>
      </c>
      <c r="D16" s="896">
        <f t="shared" ref="D16:E16" si="1">SUM(D17:D20)</f>
        <v>0</v>
      </c>
      <c r="E16" s="896">
        <f t="shared" si="1"/>
        <v>0</v>
      </c>
      <c r="F16" s="892"/>
    </row>
    <row r="17" spans="1:6" x14ac:dyDescent="0.2">
      <c r="A17" s="894"/>
      <c r="B17" s="895" t="s">
        <v>680</v>
      </c>
      <c r="C17" s="639"/>
      <c r="D17" s="639"/>
      <c r="E17" s="639"/>
      <c r="F17" s="892"/>
    </row>
    <row r="18" spans="1:6" x14ac:dyDescent="0.2">
      <c r="A18" s="894"/>
      <c r="B18" s="895" t="s">
        <v>681</v>
      </c>
      <c r="C18" s="639"/>
      <c r="D18" s="639"/>
      <c r="E18" s="639"/>
      <c r="F18" s="892"/>
    </row>
    <row r="19" spans="1:6" x14ac:dyDescent="0.2">
      <c r="A19" s="894"/>
      <c r="B19" s="895" t="s">
        <v>682</v>
      </c>
      <c r="C19" s="639"/>
      <c r="D19" s="639"/>
      <c r="E19" s="639"/>
      <c r="F19" s="892"/>
    </row>
    <row r="20" spans="1:6" x14ac:dyDescent="0.2">
      <c r="A20" s="894"/>
      <c r="B20" s="895" t="s">
        <v>683</v>
      </c>
      <c r="C20" s="639"/>
      <c r="D20" s="639"/>
      <c r="E20" s="639"/>
      <c r="F20" s="892"/>
    </row>
    <row r="21" spans="1:6" x14ac:dyDescent="0.2">
      <c r="A21" s="894" t="s">
        <v>127</v>
      </c>
      <c r="B21" s="895" t="s">
        <v>684</v>
      </c>
      <c r="C21" s="639"/>
      <c r="D21" s="639"/>
      <c r="E21" s="639"/>
      <c r="F21" s="892"/>
    </row>
    <row r="22" spans="1:6" x14ac:dyDescent="0.2">
      <c r="A22" s="894" t="s">
        <v>129</v>
      </c>
      <c r="B22" s="895" t="s">
        <v>685</v>
      </c>
      <c r="C22" s="639"/>
      <c r="D22" s="639"/>
      <c r="E22" s="639"/>
      <c r="F22" s="892"/>
    </row>
    <row r="23" spans="1:6" x14ac:dyDescent="0.2">
      <c r="A23" s="894" t="s">
        <v>131</v>
      </c>
      <c r="B23" s="895" t="s">
        <v>686</v>
      </c>
      <c r="C23" s="639"/>
      <c r="D23" s="639"/>
      <c r="E23" s="639"/>
      <c r="F23" s="892"/>
    </row>
    <row r="24" spans="1:6" x14ac:dyDescent="0.2">
      <c r="A24" s="894" t="s">
        <v>302</v>
      </c>
      <c r="B24" s="895" t="s">
        <v>687</v>
      </c>
      <c r="C24" s="639"/>
      <c r="D24" s="639"/>
      <c r="E24" s="639"/>
      <c r="F24" s="892"/>
    </row>
    <row r="25" spans="1:6" x14ac:dyDescent="0.2">
      <c r="A25" s="897"/>
      <c r="B25" s="897" t="s">
        <v>164</v>
      </c>
      <c r="C25" s="896">
        <f>SUM(C8,C13,C14,C15,C16,C21,C22,C23,C24)</f>
        <v>0</v>
      </c>
      <c r="D25" s="896">
        <f t="shared" ref="D25:E25" si="2">SUM(D8,D13,D14,D15,D16,D21,D22,D23,D24)</f>
        <v>0</v>
      </c>
      <c r="E25" s="896">
        <f t="shared" si="2"/>
        <v>0</v>
      </c>
      <c r="F25" s="892"/>
    </row>
    <row r="26" spans="1:6" x14ac:dyDescent="0.2">
      <c r="A26" s="895"/>
      <c r="B26" s="895" t="s">
        <v>688</v>
      </c>
      <c r="C26" s="639"/>
      <c r="D26" s="639"/>
      <c r="E26" s="639"/>
      <c r="F26" s="892"/>
    </row>
    <row r="27" spans="1:6" ht="13.5" customHeight="1" x14ac:dyDescent="0.2">
      <c r="A27" s="1425" t="s">
        <v>264</v>
      </c>
      <c r="B27" s="1426"/>
      <c r="C27" s="1426"/>
      <c r="D27" s="1426"/>
      <c r="E27" s="1426"/>
      <c r="F27" s="892"/>
    </row>
    <row r="28" spans="1:6" ht="19.5" customHeight="1" x14ac:dyDescent="0.2">
      <c r="A28" s="1427"/>
      <c r="B28" s="1427"/>
      <c r="C28" s="1423" t="s">
        <v>668</v>
      </c>
      <c r="D28" s="1424"/>
      <c r="E28" s="1420" t="s">
        <v>628</v>
      </c>
      <c r="F28" s="892"/>
    </row>
    <row r="29" spans="1:6" ht="42" customHeight="1" x14ac:dyDescent="0.2">
      <c r="A29" s="1428"/>
      <c r="B29" s="1428"/>
      <c r="C29" s="893" t="s">
        <v>669</v>
      </c>
      <c r="D29" s="893" t="s">
        <v>670</v>
      </c>
      <c r="E29" s="1421"/>
      <c r="F29" s="892"/>
    </row>
    <row r="30" spans="1:6" x14ac:dyDescent="0.2">
      <c r="A30" s="894" t="s">
        <v>117</v>
      </c>
      <c r="B30" s="895" t="s">
        <v>671</v>
      </c>
      <c r="C30" s="896">
        <f>SUM(C31,C33,C34)</f>
        <v>0</v>
      </c>
      <c r="D30" s="896">
        <f t="shared" ref="D30:E30" si="3">SUM(D31,D33,D34)</f>
        <v>0</v>
      </c>
      <c r="E30" s="896">
        <f t="shared" si="3"/>
        <v>0</v>
      </c>
      <c r="F30" s="892"/>
    </row>
    <row r="31" spans="1:6" x14ac:dyDescent="0.2">
      <c r="A31" s="894"/>
      <c r="B31" s="895" t="s">
        <v>672</v>
      </c>
      <c r="C31" s="639"/>
      <c r="D31" s="639"/>
      <c r="E31" s="639"/>
      <c r="F31" s="892"/>
    </row>
    <row r="32" spans="1:6" x14ac:dyDescent="0.2">
      <c r="A32" s="894"/>
      <c r="B32" s="895" t="s">
        <v>673</v>
      </c>
      <c r="C32" s="639"/>
      <c r="D32" s="639"/>
      <c r="E32" s="639"/>
      <c r="F32" s="892"/>
    </row>
    <row r="33" spans="1:6" x14ac:dyDescent="0.2">
      <c r="A33" s="894"/>
      <c r="B33" s="895" t="s">
        <v>674</v>
      </c>
      <c r="C33" s="639"/>
      <c r="D33" s="639"/>
      <c r="E33" s="639"/>
      <c r="F33" s="892"/>
    </row>
    <row r="34" spans="1:6" x14ac:dyDescent="0.2">
      <c r="A34" s="894"/>
      <c r="B34" s="895" t="s">
        <v>675</v>
      </c>
      <c r="C34" s="639"/>
      <c r="D34" s="639"/>
      <c r="E34" s="639"/>
      <c r="F34" s="892"/>
    </row>
    <row r="35" spans="1:6" x14ac:dyDescent="0.2">
      <c r="A35" s="894" t="s">
        <v>119</v>
      </c>
      <c r="B35" s="895" t="s">
        <v>676</v>
      </c>
      <c r="C35" s="639"/>
      <c r="D35" s="639"/>
      <c r="E35" s="639"/>
      <c r="F35" s="892"/>
    </row>
    <row r="36" spans="1:6" x14ac:dyDescent="0.2">
      <c r="A36" s="894" t="s">
        <v>121</v>
      </c>
      <c r="B36" s="895" t="s">
        <v>677</v>
      </c>
      <c r="C36" s="639"/>
      <c r="D36" s="639"/>
      <c r="E36" s="639"/>
      <c r="F36" s="892"/>
    </row>
    <row r="37" spans="1:6" x14ac:dyDescent="0.2">
      <c r="A37" s="894" t="s">
        <v>123</v>
      </c>
      <c r="B37" s="895" t="s">
        <v>678</v>
      </c>
      <c r="C37" s="639"/>
      <c r="D37" s="639"/>
      <c r="E37" s="639"/>
      <c r="F37" s="892"/>
    </row>
    <row r="38" spans="1:6" x14ac:dyDescent="0.2">
      <c r="A38" s="894" t="s">
        <v>125</v>
      </c>
      <c r="B38" s="895" t="s">
        <v>679</v>
      </c>
      <c r="C38" s="896">
        <f>SUM(C39:C42)</f>
        <v>0</v>
      </c>
      <c r="D38" s="896">
        <f t="shared" ref="D38:E38" si="4">SUM(D39:D42)</f>
        <v>0</v>
      </c>
      <c r="E38" s="896">
        <f t="shared" si="4"/>
        <v>0</v>
      </c>
      <c r="F38" s="892"/>
    </row>
    <row r="39" spans="1:6" x14ac:dyDescent="0.2">
      <c r="A39" s="894"/>
      <c r="B39" s="895" t="s">
        <v>680</v>
      </c>
      <c r="C39" s="639"/>
      <c r="D39" s="639"/>
      <c r="E39" s="639"/>
      <c r="F39" s="892"/>
    </row>
    <row r="40" spans="1:6" x14ac:dyDescent="0.2">
      <c r="A40" s="894"/>
      <c r="B40" s="895" t="s">
        <v>681</v>
      </c>
      <c r="C40" s="639"/>
      <c r="D40" s="639"/>
      <c r="E40" s="639"/>
      <c r="F40" s="892"/>
    </row>
    <row r="41" spans="1:6" x14ac:dyDescent="0.2">
      <c r="A41" s="894"/>
      <c r="B41" s="895" t="s">
        <v>682</v>
      </c>
      <c r="C41" s="639"/>
      <c r="D41" s="639"/>
      <c r="E41" s="639"/>
      <c r="F41" s="892"/>
    </row>
    <row r="42" spans="1:6" x14ac:dyDescent="0.2">
      <c r="A42" s="894"/>
      <c r="B42" s="895" t="s">
        <v>683</v>
      </c>
      <c r="C42" s="639"/>
      <c r="D42" s="639"/>
      <c r="E42" s="639"/>
      <c r="F42" s="892"/>
    </row>
    <row r="43" spans="1:6" x14ac:dyDescent="0.2">
      <c r="A43" s="894" t="s">
        <v>127</v>
      </c>
      <c r="B43" s="895" t="s">
        <v>684</v>
      </c>
      <c r="C43" s="639"/>
      <c r="D43" s="639"/>
      <c r="E43" s="639"/>
      <c r="F43" s="892"/>
    </row>
    <row r="44" spans="1:6" x14ac:dyDescent="0.2">
      <c r="A44" s="894" t="s">
        <v>129</v>
      </c>
      <c r="B44" s="895" t="s">
        <v>685</v>
      </c>
      <c r="C44" s="639"/>
      <c r="D44" s="639"/>
      <c r="E44" s="639"/>
      <c r="F44" s="892"/>
    </row>
    <row r="45" spans="1:6" x14ac:dyDescent="0.2">
      <c r="A45" s="894" t="s">
        <v>131</v>
      </c>
      <c r="B45" s="895" t="s">
        <v>686</v>
      </c>
      <c r="C45" s="639"/>
      <c r="D45" s="639"/>
      <c r="E45" s="639"/>
      <c r="F45" s="892"/>
    </row>
    <row r="46" spans="1:6" x14ac:dyDescent="0.2">
      <c r="A46" s="894" t="s">
        <v>302</v>
      </c>
      <c r="B46" s="895" t="s">
        <v>687</v>
      </c>
      <c r="C46" s="639"/>
      <c r="D46" s="639"/>
      <c r="E46" s="639"/>
      <c r="F46" s="892"/>
    </row>
    <row r="47" spans="1:6" x14ac:dyDescent="0.2">
      <c r="A47" s="898"/>
      <c r="B47" s="898" t="s">
        <v>164</v>
      </c>
      <c r="C47" s="896">
        <f>SUM(C30,C35,C36,C37,C38,C43,C44,C45,C46)</f>
        <v>0</v>
      </c>
      <c r="D47" s="896">
        <f t="shared" ref="D47:E47" si="5">SUM(D30,D35,D36,D37,D38,D43,D44,D45,D46)</f>
        <v>0</v>
      </c>
      <c r="E47" s="896">
        <f t="shared" si="5"/>
        <v>0</v>
      </c>
      <c r="F47" s="892"/>
    </row>
    <row r="48" spans="1:6" x14ac:dyDescent="0.2">
      <c r="A48" s="894"/>
      <c r="B48" s="895" t="s">
        <v>688</v>
      </c>
      <c r="C48" s="639"/>
      <c r="D48" s="639"/>
      <c r="E48" s="639"/>
      <c r="F48" s="892"/>
    </row>
    <row r="49" spans="1:6" x14ac:dyDescent="0.2">
      <c r="A49" s="1425" t="s">
        <v>689</v>
      </c>
      <c r="B49" s="1426"/>
      <c r="C49" s="1426"/>
      <c r="D49" s="1426"/>
      <c r="E49" s="1426"/>
      <c r="F49" s="892"/>
    </row>
    <row r="50" spans="1:6" ht="19.5" customHeight="1" x14ac:dyDescent="0.2">
      <c r="A50" s="1427"/>
      <c r="B50" s="1427"/>
      <c r="C50" s="1423" t="s">
        <v>668</v>
      </c>
      <c r="D50" s="1424"/>
      <c r="E50" s="1420" t="s">
        <v>628</v>
      </c>
      <c r="F50" s="892"/>
    </row>
    <row r="51" spans="1:6" ht="42" customHeight="1" x14ac:dyDescent="0.2">
      <c r="A51" s="1428"/>
      <c r="B51" s="1428"/>
      <c r="C51" s="893" t="s">
        <v>669</v>
      </c>
      <c r="D51" s="893" t="s">
        <v>670</v>
      </c>
      <c r="E51" s="1421"/>
      <c r="F51" s="892"/>
    </row>
    <row r="52" spans="1:6" x14ac:dyDescent="0.2">
      <c r="A52" s="894" t="s">
        <v>117</v>
      </c>
      <c r="B52" s="895" t="s">
        <v>671</v>
      </c>
      <c r="C52" s="896">
        <f>SUM(C53,C55,C56)</f>
        <v>0</v>
      </c>
      <c r="D52" s="896">
        <f>SUM(D53,D55,D56)</f>
        <v>0</v>
      </c>
      <c r="E52" s="896">
        <f>SUM(E53,E55,E56)</f>
        <v>0</v>
      </c>
      <c r="F52" s="892"/>
    </row>
    <row r="53" spans="1:6" x14ac:dyDescent="0.2">
      <c r="A53" s="894"/>
      <c r="B53" s="895" t="s">
        <v>672</v>
      </c>
      <c r="C53" s="639"/>
      <c r="D53" s="639"/>
      <c r="E53" s="639"/>
      <c r="F53" s="892"/>
    </row>
    <row r="54" spans="1:6" x14ac:dyDescent="0.2">
      <c r="A54" s="894"/>
      <c r="B54" s="895" t="s">
        <v>673</v>
      </c>
      <c r="C54" s="639"/>
      <c r="D54" s="639"/>
      <c r="E54" s="639"/>
      <c r="F54" s="892"/>
    </row>
    <row r="55" spans="1:6" x14ac:dyDescent="0.2">
      <c r="A55" s="894"/>
      <c r="B55" s="895" t="s">
        <v>674</v>
      </c>
      <c r="C55" s="639"/>
      <c r="D55" s="639"/>
      <c r="E55" s="639"/>
      <c r="F55" s="892"/>
    </row>
    <row r="56" spans="1:6" x14ac:dyDescent="0.2">
      <c r="A56" s="894"/>
      <c r="B56" s="895" t="s">
        <v>675</v>
      </c>
      <c r="C56" s="639"/>
      <c r="D56" s="639"/>
      <c r="E56" s="639"/>
      <c r="F56" s="892"/>
    </row>
    <row r="57" spans="1:6" x14ac:dyDescent="0.2">
      <c r="A57" s="894" t="s">
        <v>119</v>
      </c>
      <c r="B57" s="895" t="s">
        <v>676</v>
      </c>
      <c r="C57" s="639"/>
      <c r="D57" s="639"/>
      <c r="E57" s="639"/>
      <c r="F57" s="892"/>
    </row>
    <row r="58" spans="1:6" x14ac:dyDescent="0.2">
      <c r="A58" s="894" t="s">
        <v>121</v>
      </c>
      <c r="B58" s="895" t="s">
        <v>677</v>
      </c>
      <c r="C58" s="639"/>
      <c r="D58" s="639"/>
      <c r="E58" s="639"/>
      <c r="F58" s="892"/>
    </row>
    <row r="59" spans="1:6" x14ac:dyDescent="0.2">
      <c r="A59" s="894" t="s">
        <v>123</v>
      </c>
      <c r="B59" s="895" t="s">
        <v>678</v>
      </c>
      <c r="C59" s="639"/>
      <c r="D59" s="639"/>
      <c r="E59" s="639"/>
      <c r="F59" s="892"/>
    </row>
    <row r="60" spans="1:6" x14ac:dyDescent="0.2">
      <c r="A60" s="894" t="s">
        <v>125</v>
      </c>
      <c r="B60" s="895" t="s">
        <v>679</v>
      </c>
      <c r="C60" s="896">
        <f>SUM(C61:C64)</f>
        <v>0</v>
      </c>
      <c r="D60" s="896">
        <f t="shared" ref="D60" si="6">SUM(D61:D64)</f>
        <v>0</v>
      </c>
      <c r="E60" s="896">
        <f>SUM(E61:E64)</f>
        <v>0</v>
      </c>
      <c r="F60" s="892"/>
    </row>
    <row r="61" spans="1:6" x14ac:dyDescent="0.2">
      <c r="A61" s="894"/>
      <c r="B61" s="895" t="s">
        <v>680</v>
      </c>
      <c r="C61" s="639"/>
      <c r="D61" s="639"/>
      <c r="E61" s="639"/>
      <c r="F61" s="892"/>
    </row>
    <row r="62" spans="1:6" x14ac:dyDescent="0.2">
      <c r="A62" s="894"/>
      <c r="B62" s="895" t="s">
        <v>681</v>
      </c>
      <c r="C62" s="639"/>
      <c r="D62" s="639"/>
      <c r="E62" s="639"/>
      <c r="F62" s="892"/>
    </row>
    <row r="63" spans="1:6" x14ac:dyDescent="0.2">
      <c r="A63" s="894"/>
      <c r="B63" s="895" t="s">
        <v>682</v>
      </c>
      <c r="C63" s="639"/>
      <c r="D63" s="639"/>
      <c r="E63" s="639"/>
      <c r="F63" s="892"/>
    </row>
    <row r="64" spans="1:6" x14ac:dyDescent="0.2">
      <c r="A64" s="894"/>
      <c r="B64" s="895" t="s">
        <v>683</v>
      </c>
      <c r="C64" s="639"/>
      <c r="D64" s="639"/>
      <c r="E64" s="639"/>
      <c r="F64" s="892"/>
    </row>
    <row r="65" spans="1:6" x14ac:dyDescent="0.2">
      <c r="A65" s="894" t="s">
        <v>127</v>
      </c>
      <c r="B65" s="895" t="s">
        <v>684</v>
      </c>
      <c r="C65" s="639"/>
      <c r="D65" s="639"/>
      <c r="E65" s="639"/>
      <c r="F65" s="892"/>
    </row>
    <row r="66" spans="1:6" x14ac:dyDescent="0.2">
      <c r="A66" s="894" t="s">
        <v>129</v>
      </c>
      <c r="B66" s="895" t="s">
        <v>685</v>
      </c>
      <c r="C66" s="639"/>
      <c r="D66" s="639"/>
      <c r="E66" s="639"/>
      <c r="F66" s="892"/>
    </row>
    <row r="67" spans="1:6" x14ac:dyDescent="0.2">
      <c r="A67" s="894" t="s">
        <v>131</v>
      </c>
      <c r="B67" s="895" t="s">
        <v>686</v>
      </c>
      <c r="C67" s="639"/>
      <c r="D67" s="639"/>
      <c r="E67" s="639"/>
      <c r="F67" s="892"/>
    </row>
    <row r="68" spans="1:6" x14ac:dyDescent="0.2">
      <c r="A68" s="894" t="s">
        <v>302</v>
      </c>
      <c r="B68" s="895" t="s">
        <v>687</v>
      </c>
      <c r="C68" s="639"/>
      <c r="D68" s="639"/>
      <c r="E68" s="639"/>
      <c r="F68" s="892"/>
    </row>
    <row r="69" spans="1:6" x14ac:dyDescent="0.2">
      <c r="A69" s="898"/>
      <c r="B69" s="898" t="s">
        <v>164</v>
      </c>
      <c r="C69" s="896">
        <f>SUM(C52,C57,C58,C59,C60,C65,C66,C67,C68)</f>
        <v>0</v>
      </c>
      <c r="D69" s="896">
        <f t="shared" ref="D69" si="7">SUM(D52,D57,D58,D59,D60,D65,D66,D67,D68)</f>
        <v>0</v>
      </c>
      <c r="E69" s="896">
        <f>SUM(E52,E57,E58,E59,E60,E65,E66,E67,E68)</f>
        <v>0</v>
      </c>
      <c r="F69" s="892"/>
    </row>
    <row r="70" spans="1:6" x14ac:dyDescent="0.2">
      <c r="A70" s="894"/>
      <c r="B70" s="895" t="s">
        <v>688</v>
      </c>
      <c r="C70" s="639"/>
      <c r="D70" s="639"/>
      <c r="E70" s="639"/>
      <c r="F70" s="892"/>
    </row>
    <row r="71" spans="1:6" ht="12.75" customHeight="1" x14ac:dyDescent="0.2">
      <c r="A71" s="1415" t="s">
        <v>690</v>
      </c>
      <c r="B71" s="1429"/>
      <c r="C71" s="1429"/>
      <c r="D71" s="1429"/>
      <c r="E71" s="1429"/>
      <c r="F71" s="892"/>
    </row>
    <row r="72" spans="1:6" ht="19.5" customHeight="1" x14ac:dyDescent="0.2">
      <c r="A72" s="1427"/>
      <c r="B72" s="1427"/>
      <c r="C72" s="1423" t="s">
        <v>668</v>
      </c>
      <c r="D72" s="1424"/>
      <c r="E72" s="1420" t="s">
        <v>628</v>
      </c>
      <c r="F72" s="892"/>
    </row>
    <row r="73" spans="1:6" ht="42" customHeight="1" x14ac:dyDescent="0.2">
      <c r="A73" s="1428"/>
      <c r="B73" s="1428"/>
      <c r="C73" s="893" t="s">
        <v>669</v>
      </c>
      <c r="D73" s="893" t="s">
        <v>670</v>
      </c>
      <c r="E73" s="1421"/>
      <c r="F73" s="892"/>
    </row>
    <row r="74" spans="1:6" x14ac:dyDescent="0.2">
      <c r="A74" s="894" t="s">
        <v>117</v>
      </c>
      <c r="B74" s="895" t="s">
        <v>671</v>
      </c>
      <c r="C74" s="896">
        <f>SUM(C75,C77,C78)</f>
        <v>0</v>
      </c>
      <c r="D74" s="896">
        <f t="shared" ref="D74:E74" si="8">SUM(D75,D77,D78)</f>
        <v>0</v>
      </c>
      <c r="E74" s="896">
        <f t="shared" si="8"/>
        <v>0</v>
      </c>
      <c r="F74" s="892"/>
    </row>
    <row r="75" spans="1:6" x14ac:dyDescent="0.2">
      <c r="A75" s="894"/>
      <c r="B75" s="895" t="s">
        <v>672</v>
      </c>
      <c r="C75" s="639"/>
      <c r="D75" s="639"/>
      <c r="E75" s="639"/>
      <c r="F75" s="892"/>
    </row>
    <row r="76" spans="1:6" x14ac:dyDescent="0.2">
      <c r="A76" s="894"/>
      <c r="B76" s="895" t="s">
        <v>673</v>
      </c>
      <c r="C76" s="639"/>
      <c r="D76" s="639"/>
      <c r="E76" s="639"/>
      <c r="F76" s="892"/>
    </row>
    <row r="77" spans="1:6" x14ac:dyDescent="0.2">
      <c r="A77" s="894"/>
      <c r="B77" s="895" t="s">
        <v>674</v>
      </c>
      <c r="C77" s="639"/>
      <c r="D77" s="639"/>
      <c r="E77" s="639"/>
      <c r="F77" s="892"/>
    </row>
    <row r="78" spans="1:6" x14ac:dyDescent="0.2">
      <c r="A78" s="894"/>
      <c r="B78" s="895" t="s">
        <v>675</v>
      </c>
      <c r="C78" s="639"/>
      <c r="D78" s="639"/>
      <c r="E78" s="639"/>
      <c r="F78" s="892"/>
    </row>
    <row r="79" spans="1:6" x14ac:dyDescent="0.2">
      <c r="A79" s="894" t="s">
        <v>119</v>
      </c>
      <c r="B79" s="895" t="s">
        <v>676</v>
      </c>
      <c r="C79" s="639"/>
      <c r="D79" s="639"/>
      <c r="E79" s="639"/>
      <c r="F79" s="892"/>
    </row>
    <row r="80" spans="1:6" x14ac:dyDescent="0.2">
      <c r="A80" s="894" t="s">
        <v>121</v>
      </c>
      <c r="B80" s="895" t="s">
        <v>677</v>
      </c>
      <c r="C80" s="639"/>
      <c r="D80" s="639"/>
      <c r="E80" s="639"/>
      <c r="F80" s="892"/>
    </row>
    <row r="81" spans="1:12" x14ac:dyDescent="0.2">
      <c r="A81" s="894" t="s">
        <v>123</v>
      </c>
      <c r="B81" s="895" t="s">
        <v>678</v>
      </c>
      <c r="C81" s="639"/>
      <c r="D81" s="639"/>
      <c r="E81" s="639"/>
      <c r="F81" s="892"/>
    </row>
    <row r="82" spans="1:12" x14ac:dyDescent="0.2">
      <c r="A82" s="894" t="s">
        <v>125</v>
      </c>
      <c r="B82" s="895" t="s">
        <v>679</v>
      </c>
      <c r="C82" s="896">
        <f>SUM(C83:C86)</f>
        <v>0</v>
      </c>
      <c r="D82" s="896">
        <f t="shared" ref="D82" si="9">SUM(D83:D86)</f>
        <v>0</v>
      </c>
      <c r="E82" s="896">
        <f>SUM(E83:E86)</f>
        <v>0</v>
      </c>
      <c r="F82" s="892"/>
    </row>
    <row r="83" spans="1:12" x14ac:dyDescent="0.2">
      <c r="A83" s="894"/>
      <c r="B83" s="895" t="s">
        <v>680</v>
      </c>
      <c r="C83" s="639"/>
      <c r="D83" s="639"/>
      <c r="E83" s="639"/>
      <c r="F83" s="892"/>
    </row>
    <row r="84" spans="1:12" x14ac:dyDescent="0.2">
      <c r="A84" s="894"/>
      <c r="B84" s="895" t="s">
        <v>681</v>
      </c>
      <c r="C84" s="639"/>
      <c r="D84" s="639"/>
      <c r="E84" s="639"/>
      <c r="F84" s="892"/>
    </row>
    <row r="85" spans="1:12" x14ac:dyDescent="0.2">
      <c r="A85" s="894"/>
      <c r="B85" s="895" t="s">
        <v>682</v>
      </c>
      <c r="C85" s="639"/>
      <c r="D85" s="639"/>
      <c r="E85" s="639"/>
      <c r="F85" s="892"/>
    </row>
    <row r="86" spans="1:12" x14ac:dyDescent="0.2">
      <c r="A86" s="894"/>
      <c r="B86" s="895" t="s">
        <v>683</v>
      </c>
      <c r="C86" s="639"/>
      <c r="D86" s="639"/>
      <c r="E86" s="639"/>
      <c r="F86" s="892"/>
    </row>
    <row r="87" spans="1:12" x14ac:dyDescent="0.2">
      <c r="A87" s="894" t="s">
        <v>127</v>
      </c>
      <c r="B87" s="895" t="s">
        <v>684</v>
      </c>
      <c r="C87" s="639"/>
      <c r="D87" s="639"/>
      <c r="E87" s="639"/>
      <c r="F87" s="892"/>
    </row>
    <row r="88" spans="1:12" x14ac:dyDescent="0.2">
      <c r="A88" s="894" t="s">
        <v>129</v>
      </c>
      <c r="B88" s="895" t="s">
        <v>685</v>
      </c>
      <c r="C88" s="639"/>
      <c r="D88" s="639"/>
      <c r="E88" s="639"/>
      <c r="F88" s="892"/>
    </row>
    <row r="89" spans="1:12" x14ac:dyDescent="0.2">
      <c r="A89" s="894" t="s">
        <v>131</v>
      </c>
      <c r="B89" s="895" t="s">
        <v>686</v>
      </c>
      <c r="C89" s="639"/>
      <c r="D89" s="639"/>
      <c r="E89" s="639"/>
      <c r="F89" s="892"/>
    </row>
    <row r="90" spans="1:12" x14ac:dyDescent="0.2">
      <c r="A90" s="894" t="s">
        <v>302</v>
      </c>
      <c r="B90" s="895" t="s">
        <v>687</v>
      </c>
      <c r="C90" s="639"/>
      <c r="D90" s="639"/>
      <c r="E90" s="639"/>
      <c r="F90" s="892"/>
    </row>
    <row r="91" spans="1:12" x14ac:dyDescent="0.2">
      <c r="A91" s="898"/>
      <c r="B91" s="898" t="s">
        <v>164</v>
      </c>
      <c r="C91" s="896">
        <f>SUM(C74,C79,C80,C81,C82,C87,C88,C89,C90)</f>
        <v>0</v>
      </c>
      <c r="D91" s="896">
        <f t="shared" ref="D91" si="10">SUM(D74,D79,D80,D81,D82,D87,D88,D89,D90)</f>
        <v>0</v>
      </c>
      <c r="E91" s="896">
        <f>SUM(E74,E79,E80,E81,E82,E87,E88,E89,E90)</f>
        <v>0</v>
      </c>
      <c r="F91" s="892"/>
    </row>
    <row r="92" spans="1:12" x14ac:dyDescent="0.2">
      <c r="A92" s="895"/>
      <c r="B92" s="895" t="s">
        <v>688</v>
      </c>
      <c r="C92" s="899"/>
      <c r="D92" s="899"/>
      <c r="E92" s="899"/>
      <c r="F92" s="892"/>
    </row>
    <row r="93" spans="1:12" x14ac:dyDescent="0.2">
      <c r="A93" s="1425" t="s">
        <v>691</v>
      </c>
      <c r="B93" s="1426"/>
      <c r="C93" s="1426"/>
      <c r="D93" s="1426"/>
      <c r="E93" s="1426"/>
      <c r="F93" s="892"/>
    </row>
    <row r="94" spans="1:12" ht="15" customHeight="1" x14ac:dyDescent="0.25">
      <c r="A94" s="900" t="s">
        <v>625</v>
      </c>
      <c r="B94" s="901"/>
      <c r="C94" s="901"/>
      <c r="D94" s="901"/>
      <c r="E94" s="901"/>
      <c r="F94" s="901"/>
      <c r="L94" s="902"/>
    </row>
    <row r="95" spans="1:12" ht="12.75" customHeight="1" x14ac:dyDescent="0.2">
      <c r="A95" s="1408" t="s">
        <v>541</v>
      </c>
      <c r="B95" s="1409"/>
      <c r="C95" s="1409"/>
      <c r="D95" s="1409"/>
      <c r="E95" s="1409"/>
      <c r="F95" s="1410"/>
    </row>
    <row r="96" spans="1:12" ht="24" customHeight="1" x14ac:dyDescent="0.2">
      <c r="A96" s="1411"/>
      <c r="B96" s="1412"/>
      <c r="C96" s="1417" t="s">
        <v>172</v>
      </c>
      <c r="D96" s="1418"/>
      <c r="E96" s="1419"/>
      <c r="F96" s="1420" t="s">
        <v>628</v>
      </c>
    </row>
    <row r="97" spans="1:6" ht="33" customHeight="1" x14ac:dyDescent="0.2">
      <c r="A97" s="1413"/>
      <c r="B97" s="1414"/>
      <c r="C97" s="1423" t="s">
        <v>692</v>
      </c>
      <c r="D97" s="1424"/>
      <c r="E97" s="1420" t="s">
        <v>413</v>
      </c>
      <c r="F97" s="1421"/>
    </row>
    <row r="98" spans="1:6" ht="30" customHeight="1" x14ac:dyDescent="0.2">
      <c r="A98" s="1415"/>
      <c r="B98" s="1416"/>
      <c r="C98" s="893" t="s">
        <v>669</v>
      </c>
      <c r="D98" s="893" t="s">
        <v>670</v>
      </c>
      <c r="E98" s="1422"/>
      <c r="F98" s="1422"/>
    </row>
    <row r="99" spans="1:6" x14ac:dyDescent="0.2">
      <c r="A99" s="894" t="s">
        <v>117</v>
      </c>
      <c r="B99" s="895" t="s">
        <v>1274</v>
      </c>
      <c r="C99" s="896">
        <f>C100+C105</f>
        <v>0</v>
      </c>
      <c r="D99" s="896">
        <f t="shared" ref="D99:F99" si="11">D100+D105</f>
        <v>0</v>
      </c>
      <c r="E99" s="896">
        <f t="shared" si="11"/>
        <v>0</v>
      </c>
      <c r="F99" s="896">
        <f t="shared" si="11"/>
        <v>0</v>
      </c>
    </row>
    <row r="100" spans="1:6" x14ac:dyDescent="0.2">
      <c r="A100" s="894"/>
      <c r="B100" s="895" t="s">
        <v>693</v>
      </c>
      <c r="C100" s="896">
        <f>SUM(C101:C104)</f>
        <v>0</v>
      </c>
      <c r="D100" s="896">
        <f t="shared" ref="D100:F100" si="12">SUM(D101:D104)</f>
        <v>0</v>
      </c>
      <c r="E100" s="896">
        <f t="shared" si="12"/>
        <v>0</v>
      </c>
      <c r="F100" s="896">
        <f t="shared" si="12"/>
        <v>0</v>
      </c>
    </row>
    <row r="101" spans="1:6" x14ac:dyDescent="0.2">
      <c r="A101" s="894"/>
      <c r="B101" s="895" t="s">
        <v>694</v>
      </c>
      <c r="C101" s="639"/>
      <c r="D101" s="639"/>
      <c r="E101" s="639"/>
      <c r="F101" s="639"/>
    </row>
    <row r="102" spans="1:6" x14ac:dyDescent="0.2">
      <c r="A102" s="894"/>
      <c r="B102" s="895" t="s">
        <v>695</v>
      </c>
      <c r="C102" s="639"/>
      <c r="D102" s="639"/>
      <c r="E102" s="639"/>
      <c r="F102" s="639"/>
    </row>
    <row r="103" spans="1:6" x14ac:dyDescent="0.2">
      <c r="A103" s="894"/>
      <c r="B103" s="895" t="s">
        <v>696</v>
      </c>
      <c r="C103" s="639"/>
      <c r="D103" s="639"/>
      <c r="E103" s="639"/>
      <c r="F103" s="639"/>
    </row>
    <row r="104" spans="1:6" x14ac:dyDescent="0.2">
      <c r="A104" s="894"/>
      <c r="B104" s="895" t="s">
        <v>697</v>
      </c>
      <c r="C104" s="639"/>
      <c r="D104" s="639"/>
      <c r="E104" s="639"/>
      <c r="F104" s="639"/>
    </row>
    <row r="105" spans="1:6" x14ac:dyDescent="0.2">
      <c r="A105" s="894"/>
      <c r="B105" s="895" t="s">
        <v>698</v>
      </c>
      <c r="C105" s="639"/>
      <c r="D105" s="639"/>
      <c r="E105" s="639"/>
      <c r="F105" s="639"/>
    </row>
    <row r="106" spans="1:6" x14ac:dyDescent="0.2">
      <c r="A106" s="894" t="s">
        <v>119</v>
      </c>
      <c r="B106" s="895" t="s">
        <v>703</v>
      </c>
      <c r="C106" s="639"/>
      <c r="D106" s="639"/>
      <c r="E106" s="639"/>
      <c r="F106" s="639"/>
    </row>
    <row r="107" spans="1:6" x14ac:dyDescent="0.2">
      <c r="A107" s="894" t="s">
        <v>121</v>
      </c>
      <c r="B107" s="895" t="s">
        <v>704</v>
      </c>
      <c r="C107" s="872"/>
      <c r="D107" s="872"/>
      <c r="E107" s="872"/>
      <c r="F107" s="872"/>
    </row>
    <row r="108" spans="1:6" x14ac:dyDescent="0.2">
      <c r="A108" s="894"/>
      <c r="B108" s="895" t="s">
        <v>699</v>
      </c>
      <c r="C108" s="639"/>
      <c r="D108" s="639"/>
      <c r="E108" s="639"/>
      <c r="F108" s="639"/>
    </row>
    <row r="109" spans="1:6" x14ac:dyDescent="0.2">
      <c r="A109" s="894"/>
      <c r="B109" s="895" t="s">
        <v>700</v>
      </c>
      <c r="C109" s="639"/>
      <c r="D109" s="639"/>
      <c r="E109" s="639"/>
      <c r="F109" s="639"/>
    </row>
    <row r="110" spans="1:6" x14ac:dyDescent="0.2">
      <c r="A110" s="894" t="s">
        <v>123</v>
      </c>
      <c r="B110" s="895" t="s">
        <v>701</v>
      </c>
      <c r="C110" s="639"/>
      <c r="D110" s="639"/>
      <c r="E110" s="639"/>
      <c r="F110" s="639"/>
    </row>
    <row r="111" spans="1:6" x14ac:dyDescent="0.2">
      <c r="A111" s="894" t="s">
        <v>125</v>
      </c>
      <c r="B111" s="895" t="s">
        <v>705</v>
      </c>
      <c r="C111" s="639"/>
      <c r="D111" s="639"/>
      <c r="E111" s="639"/>
      <c r="F111" s="639"/>
    </row>
    <row r="112" spans="1:6" x14ac:dyDescent="0.2">
      <c r="A112" s="894" t="s">
        <v>127</v>
      </c>
      <c r="B112" s="895" t="s">
        <v>706</v>
      </c>
      <c r="C112" s="639"/>
      <c r="D112" s="639"/>
      <c r="E112" s="639"/>
      <c r="F112" s="639"/>
    </row>
    <row r="113" spans="1:6" x14ac:dyDescent="0.2">
      <c r="A113" s="894" t="s">
        <v>129</v>
      </c>
      <c r="B113" s="895" t="s">
        <v>183</v>
      </c>
      <c r="C113" s="639"/>
      <c r="D113" s="639"/>
      <c r="E113" s="639"/>
      <c r="F113" s="639"/>
    </row>
    <row r="114" spans="1:6" x14ac:dyDescent="0.2">
      <c r="A114" s="894"/>
      <c r="B114" s="895" t="s">
        <v>707</v>
      </c>
      <c r="C114" s="639"/>
      <c r="D114" s="639"/>
      <c r="E114" s="639"/>
      <c r="F114" s="639"/>
    </row>
    <row r="115" spans="1:6" x14ac:dyDescent="0.2">
      <c r="A115" s="894"/>
      <c r="B115" s="903" t="s">
        <v>1277</v>
      </c>
      <c r="C115" s="639"/>
      <c r="D115" s="639"/>
      <c r="E115" s="639"/>
      <c r="F115" s="639"/>
    </row>
    <row r="116" spans="1:6" x14ac:dyDescent="0.2">
      <c r="A116" s="898"/>
      <c r="B116" s="898" t="s">
        <v>164</v>
      </c>
      <c r="C116" s="896">
        <f>SUM(C99,C106,C107,C110,C111,C112,C113)</f>
        <v>0</v>
      </c>
      <c r="D116" s="896">
        <f t="shared" ref="D116:F116" si="13">SUM(D99,D106,D107,D110,D111,D112,D113)</f>
        <v>0</v>
      </c>
      <c r="E116" s="896">
        <f t="shared" si="13"/>
        <v>0</v>
      </c>
      <c r="F116" s="896">
        <f t="shared" si="13"/>
        <v>0</v>
      </c>
    </row>
    <row r="117" spans="1:6" ht="12.75" customHeight="1" x14ac:dyDescent="0.2">
      <c r="A117" s="1408" t="s">
        <v>702</v>
      </c>
      <c r="B117" s="1409"/>
      <c r="C117" s="1409"/>
      <c r="D117" s="1409"/>
      <c r="E117" s="1409"/>
      <c r="F117" s="1410"/>
    </row>
    <row r="118" spans="1:6" ht="12.75" customHeight="1" x14ac:dyDescent="0.2">
      <c r="A118" s="1411"/>
      <c r="B118" s="1412"/>
      <c r="C118" s="1417" t="s">
        <v>172</v>
      </c>
      <c r="D118" s="1418"/>
      <c r="E118" s="1419"/>
      <c r="F118" s="1420" t="s">
        <v>628</v>
      </c>
    </row>
    <row r="119" spans="1:6" ht="33" customHeight="1" x14ac:dyDescent="0.2">
      <c r="A119" s="1413"/>
      <c r="B119" s="1414"/>
      <c r="C119" s="1423" t="s">
        <v>692</v>
      </c>
      <c r="D119" s="1424"/>
      <c r="E119" s="1420" t="s">
        <v>413</v>
      </c>
      <c r="F119" s="1421"/>
    </row>
    <row r="120" spans="1:6" ht="30" customHeight="1" x14ac:dyDescent="0.2">
      <c r="A120" s="1415"/>
      <c r="B120" s="1416"/>
      <c r="C120" s="893" t="s">
        <v>669</v>
      </c>
      <c r="D120" s="893" t="s">
        <v>670</v>
      </c>
      <c r="E120" s="1422"/>
      <c r="F120" s="1422"/>
    </row>
    <row r="121" spans="1:6" x14ac:dyDescent="0.2">
      <c r="A121" s="894" t="s">
        <v>117</v>
      </c>
      <c r="B121" s="895" t="s">
        <v>1274</v>
      </c>
      <c r="C121" s="896">
        <f>C122+C127</f>
        <v>0</v>
      </c>
      <c r="D121" s="896">
        <f t="shared" ref="D121:F121" si="14">D122+D127</f>
        <v>0</v>
      </c>
      <c r="E121" s="896">
        <f>E122+E127</f>
        <v>0</v>
      </c>
      <c r="F121" s="896">
        <f t="shared" si="14"/>
        <v>0</v>
      </c>
    </row>
    <row r="122" spans="1:6" x14ac:dyDescent="0.2">
      <c r="A122" s="894"/>
      <c r="B122" s="895" t="s">
        <v>693</v>
      </c>
      <c r="C122" s="896">
        <f>SUM(C123:C126)</f>
        <v>0</v>
      </c>
      <c r="D122" s="896">
        <f t="shared" ref="D122:F122" si="15">SUM(D123:D126)</f>
        <v>0</v>
      </c>
      <c r="E122" s="896">
        <f t="shared" si="15"/>
        <v>0</v>
      </c>
      <c r="F122" s="896">
        <f t="shared" si="15"/>
        <v>0</v>
      </c>
    </row>
    <row r="123" spans="1:6" x14ac:dyDescent="0.2">
      <c r="A123" s="894"/>
      <c r="B123" s="895" t="s">
        <v>694</v>
      </c>
      <c r="C123" s="639"/>
      <c r="D123" s="639"/>
      <c r="E123" s="639"/>
      <c r="F123" s="639"/>
    </row>
    <row r="124" spans="1:6" x14ac:dyDescent="0.2">
      <c r="A124" s="894"/>
      <c r="B124" s="895" t="s">
        <v>695</v>
      </c>
      <c r="C124" s="639"/>
      <c r="D124" s="639"/>
      <c r="E124" s="639"/>
      <c r="F124" s="639"/>
    </row>
    <row r="125" spans="1:6" x14ac:dyDescent="0.2">
      <c r="A125" s="894"/>
      <c r="B125" s="895" t="s">
        <v>696</v>
      </c>
      <c r="C125" s="639"/>
      <c r="D125" s="639"/>
      <c r="E125" s="639"/>
      <c r="F125" s="639"/>
    </row>
    <row r="126" spans="1:6" x14ac:dyDescent="0.2">
      <c r="A126" s="894"/>
      <c r="B126" s="895" t="s">
        <v>697</v>
      </c>
      <c r="C126" s="639"/>
      <c r="D126" s="639"/>
      <c r="E126" s="639"/>
      <c r="F126" s="639"/>
    </row>
    <row r="127" spans="1:6" x14ac:dyDescent="0.2">
      <c r="A127" s="894"/>
      <c r="B127" s="895" t="s">
        <v>698</v>
      </c>
      <c r="C127" s="639"/>
      <c r="D127" s="639"/>
      <c r="E127" s="639"/>
      <c r="F127" s="639"/>
    </row>
    <row r="128" spans="1:6" x14ac:dyDescent="0.2">
      <c r="A128" s="894" t="s">
        <v>119</v>
      </c>
      <c r="B128" s="895" t="s">
        <v>703</v>
      </c>
      <c r="C128" s="639"/>
      <c r="D128" s="639"/>
      <c r="E128" s="639"/>
      <c r="F128" s="639"/>
    </row>
    <row r="129" spans="1:6" x14ac:dyDescent="0.2">
      <c r="A129" s="894" t="s">
        <v>121</v>
      </c>
      <c r="B129" s="895" t="s">
        <v>704</v>
      </c>
      <c r="C129" s="872"/>
      <c r="D129" s="872"/>
      <c r="E129" s="872"/>
      <c r="F129" s="872"/>
    </row>
    <row r="130" spans="1:6" x14ac:dyDescent="0.2">
      <c r="A130" s="894"/>
      <c r="B130" s="895" t="s">
        <v>699</v>
      </c>
      <c r="C130" s="639"/>
      <c r="D130" s="639"/>
      <c r="E130" s="639"/>
      <c r="F130" s="639"/>
    </row>
    <row r="131" spans="1:6" x14ac:dyDescent="0.2">
      <c r="A131" s="894"/>
      <c r="B131" s="895" t="s">
        <v>700</v>
      </c>
      <c r="C131" s="639"/>
      <c r="D131" s="639"/>
      <c r="E131" s="639"/>
      <c r="F131" s="639"/>
    </row>
    <row r="132" spans="1:6" x14ac:dyDescent="0.2">
      <c r="A132" s="894" t="s">
        <v>123</v>
      </c>
      <c r="B132" s="895" t="s">
        <v>701</v>
      </c>
      <c r="C132" s="639"/>
      <c r="D132" s="639"/>
      <c r="E132" s="639"/>
      <c r="F132" s="639"/>
    </row>
    <row r="133" spans="1:6" x14ac:dyDescent="0.2">
      <c r="A133" s="894" t="s">
        <v>125</v>
      </c>
      <c r="B133" s="895" t="s">
        <v>705</v>
      </c>
      <c r="C133" s="639"/>
      <c r="D133" s="639"/>
      <c r="E133" s="639"/>
      <c r="F133" s="639"/>
    </row>
    <row r="134" spans="1:6" x14ac:dyDescent="0.2">
      <c r="A134" s="894" t="s">
        <v>127</v>
      </c>
      <c r="B134" s="895" t="s">
        <v>706</v>
      </c>
      <c r="C134" s="639"/>
      <c r="D134" s="639"/>
      <c r="E134" s="639"/>
      <c r="F134" s="639"/>
    </row>
    <row r="135" spans="1:6" x14ac:dyDescent="0.2">
      <c r="A135" s="894" t="s">
        <v>129</v>
      </c>
      <c r="B135" s="895" t="s">
        <v>183</v>
      </c>
      <c r="C135" s="639"/>
      <c r="D135" s="639"/>
      <c r="E135" s="639"/>
      <c r="F135" s="639"/>
    </row>
    <row r="136" spans="1:6" x14ac:dyDescent="0.2">
      <c r="A136" s="894"/>
      <c r="B136" s="904" t="s">
        <v>707</v>
      </c>
      <c r="C136" s="639"/>
      <c r="D136" s="639"/>
      <c r="E136" s="639"/>
      <c r="F136" s="639"/>
    </row>
    <row r="137" spans="1:6" x14ac:dyDescent="0.2">
      <c r="A137" s="894"/>
      <c r="B137" s="903" t="s">
        <v>1277</v>
      </c>
      <c r="C137" s="639"/>
      <c r="D137" s="639"/>
      <c r="E137" s="639"/>
      <c r="F137" s="639"/>
    </row>
    <row r="138" spans="1:6" x14ac:dyDescent="0.2">
      <c r="A138" s="905"/>
      <c r="B138" s="898" t="s">
        <v>164</v>
      </c>
      <c r="C138" s="896">
        <f>SUM(C121,C128,C129,C132,C133,C134,C135)</f>
        <v>0</v>
      </c>
      <c r="D138" s="896">
        <f t="shared" ref="D138:F138" si="16">SUM(D121,D128,D129,D132,D133,D134,D135)</f>
        <v>0</v>
      </c>
      <c r="E138" s="896">
        <f t="shared" si="16"/>
        <v>0</v>
      </c>
      <c r="F138" s="896">
        <f t="shared" si="16"/>
        <v>0</v>
      </c>
    </row>
  </sheetData>
  <mergeCells count="34">
    <mergeCell ref="A4:E4"/>
    <mergeCell ref="A5:E5"/>
    <mergeCell ref="A6:A7"/>
    <mergeCell ref="B6:B7"/>
    <mergeCell ref="C6:D6"/>
    <mergeCell ref="E6:E7"/>
    <mergeCell ref="A72:A73"/>
    <mergeCell ref="B72:B73"/>
    <mergeCell ref="C72:D72"/>
    <mergeCell ref="E72:E73"/>
    <mergeCell ref="A27:E27"/>
    <mergeCell ref="A28:A29"/>
    <mergeCell ref="B28:B29"/>
    <mergeCell ref="C28:D28"/>
    <mergeCell ref="E28:E29"/>
    <mergeCell ref="A49:E49"/>
    <mergeCell ref="A50:A51"/>
    <mergeCell ref="B50:B51"/>
    <mergeCell ref="C50:D50"/>
    <mergeCell ref="E50:E51"/>
    <mergeCell ref="A71:E71"/>
    <mergeCell ref="A93:E93"/>
    <mergeCell ref="A95:F95"/>
    <mergeCell ref="A96:B98"/>
    <mergeCell ref="C96:E96"/>
    <mergeCell ref="F96:F98"/>
    <mergeCell ref="C97:D97"/>
    <mergeCell ref="E97:E98"/>
    <mergeCell ref="A117:F117"/>
    <mergeCell ref="A118:B120"/>
    <mergeCell ref="C118:E118"/>
    <mergeCell ref="F118:F120"/>
    <mergeCell ref="C119:D119"/>
    <mergeCell ref="E119:E120"/>
  </mergeCells>
  <pageMargins left="0.7" right="0.7" top="0.75" bottom="0.75" header="0.3" footer="0.3"/>
  <pageSetup paperSize="9" scale="55" orientation="portrait" r:id="rId1"/>
  <rowBreaks count="1" manualBreakCount="1">
    <brk id="92" max="5" man="1"/>
  </rowBreaks>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2"/>
  <dimension ref="A1:I285"/>
  <sheetViews>
    <sheetView view="pageBreakPreview" zoomScale="90" zoomScaleNormal="100" zoomScaleSheetLayoutView="90" workbookViewId="0">
      <selection activeCell="G69" sqref="A1:G85"/>
    </sheetView>
  </sheetViews>
  <sheetFormatPr defaultColWidth="9.28515625" defaultRowHeight="11.25" x14ac:dyDescent="0.2"/>
  <cols>
    <col min="1" max="1" width="3.7109375" style="2" customWidth="1"/>
    <col min="2" max="2" width="36.140625" style="16" customWidth="1"/>
    <col min="3" max="3" width="12.85546875" style="16" customWidth="1"/>
    <col min="4" max="6" width="13.7109375" style="16" customWidth="1"/>
    <col min="7" max="7" width="27" style="16" customWidth="1"/>
    <col min="8" max="8" width="9.28515625" style="16"/>
    <col min="9" max="9" width="9.28515625" style="324"/>
    <col min="10" max="16384" width="9.28515625" style="16"/>
  </cols>
  <sheetData>
    <row r="1" spans="1:9" s="134" customFormat="1" x14ac:dyDescent="0.2">
      <c r="A1" s="883" t="s">
        <v>708</v>
      </c>
      <c r="B1" s="883"/>
      <c r="C1" s="883"/>
      <c r="D1" s="883"/>
      <c r="E1" s="883"/>
      <c r="F1" s="883"/>
      <c r="G1" s="883"/>
      <c r="H1" s="210"/>
      <c r="I1" s="182"/>
    </row>
    <row r="2" spans="1:9" s="134" customFormat="1" ht="27.75" customHeight="1" thickBot="1" x14ac:dyDescent="0.25">
      <c r="A2" s="1440" t="s">
        <v>625</v>
      </c>
      <c r="B2" s="1440"/>
      <c r="C2" s="1440"/>
      <c r="D2" s="1440"/>
      <c r="E2" s="1440"/>
      <c r="F2" s="1440"/>
      <c r="G2" s="887" t="s">
        <v>103</v>
      </c>
      <c r="H2" s="210"/>
      <c r="I2" s="182"/>
    </row>
    <row r="3" spans="1:9" ht="15.75" customHeight="1" thickTop="1" x14ac:dyDescent="0.25">
      <c r="A3" s="1430" t="s">
        <v>709</v>
      </c>
      <c r="B3" s="1431"/>
      <c r="C3" s="1431"/>
      <c r="D3" s="1431"/>
      <c r="E3" s="1431"/>
      <c r="F3" s="1431"/>
      <c r="G3" s="1431"/>
      <c r="H3" s="186"/>
    </row>
    <row r="4" spans="1:9" ht="15" customHeight="1" x14ac:dyDescent="0.2">
      <c r="A4" s="1411"/>
      <c r="B4" s="1412"/>
      <c r="C4" s="1427" t="s">
        <v>710</v>
      </c>
      <c r="D4" s="1441" t="s">
        <v>253</v>
      </c>
      <c r="E4" s="1442"/>
      <c r="F4" s="1442"/>
      <c r="G4" s="1443"/>
      <c r="H4" s="210"/>
    </row>
    <row r="5" spans="1:9" ht="15" customHeight="1" x14ac:dyDescent="0.2">
      <c r="A5" s="1413"/>
      <c r="B5" s="1414"/>
      <c r="C5" s="1428"/>
      <c r="D5" s="1411" t="s">
        <v>172</v>
      </c>
      <c r="E5" s="1434"/>
      <c r="F5" s="1412"/>
      <c r="G5" s="1435" t="s">
        <v>1278</v>
      </c>
      <c r="H5" s="210"/>
    </row>
    <row r="6" spans="1:9" ht="15" customHeight="1" x14ac:dyDescent="0.2">
      <c r="A6" s="1413"/>
      <c r="B6" s="1414"/>
      <c r="C6" s="1428"/>
      <c r="D6" s="1441" t="s">
        <v>508</v>
      </c>
      <c r="E6" s="1443"/>
      <c r="F6" s="1427" t="s">
        <v>413</v>
      </c>
      <c r="G6" s="1436"/>
      <c r="H6" s="210"/>
    </row>
    <row r="7" spans="1:9" ht="44.25" customHeight="1" x14ac:dyDescent="0.2">
      <c r="A7" s="1415"/>
      <c r="B7" s="1416"/>
      <c r="C7" s="1437"/>
      <c r="D7" s="906" t="s">
        <v>711</v>
      </c>
      <c r="E7" s="906" t="s">
        <v>670</v>
      </c>
      <c r="F7" s="1437"/>
      <c r="G7" s="1436"/>
      <c r="H7" s="210"/>
    </row>
    <row r="8" spans="1:9" ht="12" x14ac:dyDescent="0.2">
      <c r="A8" s="894" t="s">
        <v>117</v>
      </c>
      <c r="B8" s="895" t="s">
        <v>712</v>
      </c>
      <c r="C8" s="809"/>
      <c r="D8" s="809"/>
      <c r="E8" s="809"/>
      <c r="F8" s="809"/>
      <c r="G8" s="809"/>
      <c r="H8" s="210"/>
    </row>
    <row r="9" spans="1:9" ht="12" x14ac:dyDescent="0.2">
      <c r="A9" s="894" t="s">
        <v>119</v>
      </c>
      <c r="B9" s="895" t="s">
        <v>713</v>
      </c>
      <c r="C9" s="809"/>
      <c r="D9" s="809"/>
      <c r="E9" s="809"/>
      <c r="F9" s="809"/>
      <c r="G9" s="809"/>
      <c r="H9" s="210"/>
    </row>
    <row r="10" spans="1:9" ht="12" x14ac:dyDescent="0.2">
      <c r="A10" s="894" t="s">
        <v>121</v>
      </c>
      <c r="B10" s="895" t="s">
        <v>714</v>
      </c>
      <c r="C10" s="809"/>
      <c r="D10" s="809"/>
      <c r="E10" s="809"/>
      <c r="F10" s="809"/>
      <c r="G10" s="809"/>
      <c r="H10" s="210"/>
    </row>
    <row r="11" spans="1:9" ht="12" x14ac:dyDescent="0.2">
      <c r="A11" s="894" t="s">
        <v>123</v>
      </c>
      <c r="B11" s="895" t="s">
        <v>715</v>
      </c>
      <c r="C11" s="809"/>
      <c r="D11" s="809"/>
      <c r="E11" s="809"/>
      <c r="F11" s="809"/>
      <c r="G11" s="809"/>
      <c r="H11" s="210"/>
    </row>
    <row r="12" spans="1:9" ht="12" x14ac:dyDescent="0.2">
      <c r="A12" s="894" t="s">
        <v>125</v>
      </c>
      <c r="B12" s="895" t="s">
        <v>716</v>
      </c>
      <c r="C12" s="809"/>
      <c r="D12" s="809"/>
      <c r="E12" s="809"/>
      <c r="F12" s="809"/>
      <c r="G12" s="809"/>
      <c r="H12" s="210"/>
    </row>
    <row r="13" spans="1:9" ht="12" x14ac:dyDescent="0.2">
      <c r="A13" s="894" t="s">
        <v>127</v>
      </c>
      <c r="B13" s="895" t="s">
        <v>717</v>
      </c>
      <c r="C13" s="809"/>
      <c r="D13" s="809"/>
      <c r="E13" s="809"/>
      <c r="F13" s="809"/>
      <c r="G13" s="809"/>
      <c r="H13" s="210"/>
    </row>
    <row r="14" spans="1:9" ht="12" x14ac:dyDescent="0.2">
      <c r="A14" s="894" t="s">
        <v>129</v>
      </c>
      <c r="B14" s="895" t="s">
        <v>718</v>
      </c>
      <c r="C14" s="809"/>
      <c r="D14" s="809"/>
      <c r="E14" s="809"/>
      <c r="F14" s="809"/>
      <c r="G14" s="809"/>
      <c r="H14" s="210"/>
    </row>
    <row r="15" spans="1:9" ht="12" x14ac:dyDescent="0.2">
      <c r="A15" s="894" t="s">
        <v>131</v>
      </c>
      <c r="B15" s="895" t="s">
        <v>719</v>
      </c>
      <c r="C15" s="809"/>
      <c r="D15" s="809"/>
      <c r="E15" s="809"/>
      <c r="F15" s="809"/>
      <c r="G15" s="809"/>
      <c r="H15" s="210"/>
    </row>
    <row r="16" spans="1:9" ht="12" x14ac:dyDescent="0.2">
      <c r="A16" s="894" t="s">
        <v>302</v>
      </c>
      <c r="B16" s="895" t="s">
        <v>720</v>
      </c>
      <c r="C16" s="809"/>
      <c r="D16" s="809"/>
      <c r="E16" s="809"/>
      <c r="F16" s="809"/>
      <c r="G16" s="809"/>
      <c r="H16" s="210"/>
    </row>
    <row r="17" spans="1:7" ht="12" x14ac:dyDescent="0.2">
      <c r="A17" s="894" t="s">
        <v>721</v>
      </c>
      <c r="B17" s="895" t="s">
        <v>183</v>
      </c>
      <c r="C17" s="809"/>
      <c r="D17" s="809"/>
      <c r="E17" s="809"/>
      <c r="F17" s="809"/>
      <c r="G17" s="809"/>
    </row>
    <row r="18" spans="1:7" ht="12" customHeight="1" x14ac:dyDescent="0.2">
      <c r="A18" s="898"/>
      <c r="B18" s="898" t="s">
        <v>164</v>
      </c>
      <c r="C18" s="896">
        <f>SUM(C8:C17)</f>
        <v>0</v>
      </c>
      <c r="D18" s="896">
        <f t="shared" ref="D18:G18" si="0">SUM(D8:D17)</f>
        <v>0</v>
      </c>
      <c r="E18" s="896">
        <f t="shared" si="0"/>
        <v>0</v>
      </c>
      <c r="F18" s="896">
        <f t="shared" si="0"/>
        <v>0</v>
      </c>
      <c r="G18" s="896">
        <f t="shared" si="0"/>
        <v>0</v>
      </c>
    </row>
    <row r="19" spans="1:7" ht="12" customHeight="1" x14ac:dyDescent="0.2">
      <c r="A19" s="1438" t="s">
        <v>722</v>
      </c>
      <c r="B19" s="1439"/>
      <c r="C19" s="1439"/>
      <c r="D19" s="1439"/>
      <c r="E19" s="1439"/>
      <c r="F19" s="1439"/>
      <c r="G19" s="1439"/>
    </row>
    <row r="20" spans="1:7" ht="15" customHeight="1" x14ac:dyDescent="0.2">
      <c r="A20" s="1411"/>
      <c r="B20" s="1412"/>
      <c r="C20" s="1427" t="s">
        <v>710</v>
      </c>
      <c r="D20" s="1411" t="s">
        <v>172</v>
      </c>
      <c r="E20" s="1434"/>
      <c r="F20" s="1412"/>
      <c r="G20" s="1435" t="s">
        <v>1278</v>
      </c>
    </row>
    <row r="21" spans="1:7" ht="15" customHeight="1" x14ac:dyDescent="0.2">
      <c r="A21" s="1413"/>
      <c r="B21" s="1414"/>
      <c r="C21" s="1428"/>
      <c r="D21" s="1411" t="s">
        <v>508</v>
      </c>
      <c r="E21" s="1434"/>
      <c r="F21" s="1427" t="s">
        <v>413</v>
      </c>
      <c r="G21" s="1436"/>
    </row>
    <row r="22" spans="1:7" ht="46.5" customHeight="1" x14ac:dyDescent="0.2">
      <c r="A22" s="1413"/>
      <c r="B22" s="1414"/>
      <c r="C22" s="1428"/>
      <c r="D22" s="906" t="s">
        <v>711</v>
      </c>
      <c r="E22" s="906" t="s">
        <v>670</v>
      </c>
      <c r="F22" s="1437"/>
      <c r="G22" s="1436"/>
    </row>
    <row r="23" spans="1:7" ht="12" customHeight="1" x14ac:dyDescent="0.2">
      <c r="A23" s="894" t="s">
        <v>117</v>
      </c>
      <c r="B23" s="895" t="s">
        <v>712</v>
      </c>
      <c r="C23" s="809"/>
      <c r="D23" s="809"/>
      <c r="E23" s="809"/>
      <c r="F23" s="809"/>
      <c r="G23" s="809"/>
    </row>
    <row r="24" spans="1:7" ht="12" x14ac:dyDescent="0.2">
      <c r="A24" s="894" t="s">
        <v>119</v>
      </c>
      <c r="B24" s="895" t="s">
        <v>713</v>
      </c>
      <c r="C24" s="809"/>
      <c r="D24" s="809"/>
      <c r="E24" s="809"/>
      <c r="F24" s="809"/>
      <c r="G24" s="809"/>
    </row>
    <row r="25" spans="1:7" ht="12" x14ac:dyDescent="0.2">
      <c r="A25" s="894" t="s">
        <v>121</v>
      </c>
      <c r="B25" s="895" t="s">
        <v>714</v>
      </c>
      <c r="C25" s="809"/>
      <c r="D25" s="809"/>
      <c r="E25" s="809"/>
      <c r="F25" s="809"/>
      <c r="G25" s="809"/>
    </row>
    <row r="26" spans="1:7" ht="12" x14ac:dyDescent="0.2">
      <c r="A26" s="894" t="s">
        <v>123</v>
      </c>
      <c r="B26" s="895" t="s">
        <v>715</v>
      </c>
      <c r="C26" s="809"/>
      <c r="D26" s="809"/>
      <c r="E26" s="809"/>
      <c r="F26" s="809"/>
      <c r="G26" s="809"/>
    </row>
    <row r="27" spans="1:7" ht="12" x14ac:dyDescent="0.2">
      <c r="A27" s="894" t="s">
        <v>125</v>
      </c>
      <c r="B27" s="895" t="s">
        <v>716</v>
      </c>
      <c r="C27" s="809"/>
      <c r="D27" s="809"/>
      <c r="E27" s="809"/>
      <c r="F27" s="809"/>
      <c r="G27" s="809"/>
    </row>
    <row r="28" spans="1:7" ht="12" x14ac:dyDescent="0.2">
      <c r="A28" s="894" t="s">
        <v>127</v>
      </c>
      <c r="B28" s="895" t="s">
        <v>717</v>
      </c>
      <c r="C28" s="809"/>
      <c r="D28" s="809"/>
      <c r="E28" s="809"/>
      <c r="F28" s="809"/>
      <c r="G28" s="809"/>
    </row>
    <row r="29" spans="1:7" ht="12" x14ac:dyDescent="0.2">
      <c r="A29" s="894" t="s">
        <v>129</v>
      </c>
      <c r="B29" s="895" t="s">
        <v>723</v>
      </c>
      <c r="C29" s="809"/>
      <c r="D29" s="809"/>
      <c r="E29" s="809"/>
      <c r="F29" s="809"/>
      <c r="G29" s="809"/>
    </row>
    <row r="30" spans="1:7" ht="12" x14ac:dyDescent="0.2">
      <c r="A30" s="894" t="s">
        <v>131</v>
      </c>
      <c r="B30" s="895" t="s">
        <v>719</v>
      </c>
      <c r="C30" s="809"/>
      <c r="D30" s="809"/>
      <c r="E30" s="809"/>
      <c r="F30" s="809"/>
      <c r="G30" s="809"/>
    </row>
    <row r="31" spans="1:7" ht="12" x14ac:dyDescent="0.2">
      <c r="A31" s="894" t="s">
        <v>302</v>
      </c>
      <c r="B31" s="895" t="s">
        <v>720</v>
      </c>
      <c r="C31" s="809"/>
      <c r="D31" s="809"/>
      <c r="E31" s="809"/>
      <c r="F31" s="809"/>
      <c r="G31" s="809"/>
    </row>
    <row r="32" spans="1:7" ht="12" x14ac:dyDescent="0.2">
      <c r="A32" s="894" t="s">
        <v>721</v>
      </c>
      <c r="B32" s="895" t="s">
        <v>183</v>
      </c>
      <c r="C32" s="809"/>
      <c r="D32" s="809"/>
      <c r="E32" s="809"/>
      <c r="F32" s="809"/>
      <c r="G32" s="809"/>
    </row>
    <row r="33" spans="1:7" ht="12" x14ac:dyDescent="0.2">
      <c r="A33" s="898"/>
      <c r="B33" s="898" t="s">
        <v>164</v>
      </c>
      <c r="C33" s="896">
        <f>SUM(C23:C32)</f>
        <v>0</v>
      </c>
      <c r="D33" s="896">
        <f t="shared" ref="D33" si="1">SUM(D23:D32)</f>
        <v>0</v>
      </c>
      <c r="E33" s="896">
        <f t="shared" ref="E33" si="2">SUM(E23:E32)</f>
        <v>0</v>
      </c>
      <c r="F33" s="896">
        <f t="shared" ref="F33" si="3">SUM(F23:F32)</f>
        <v>0</v>
      </c>
      <c r="G33" s="896">
        <f t="shared" ref="G33" si="4">SUM(G23:G32)</f>
        <v>0</v>
      </c>
    </row>
    <row r="34" spans="1:7" ht="12" customHeight="1" x14ac:dyDescent="0.2">
      <c r="A34" s="1408" t="s">
        <v>1506</v>
      </c>
      <c r="B34" s="1409"/>
      <c r="C34" s="1408"/>
      <c r="D34" s="1409"/>
      <c r="E34" s="1408"/>
      <c r="F34" s="1409"/>
      <c r="G34" s="907"/>
    </row>
    <row r="35" spans="1:7" ht="11.25" customHeight="1" x14ac:dyDescent="0.2">
      <c r="A35" s="1411"/>
      <c r="B35" s="1412"/>
      <c r="C35" s="1427" t="s">
        <v>710</v>
      </c>
      <c r="D35" s="1411" t="s">
        <v>172</v>
      </c>
      <c r="E35" s="1434"/>
      <c r="F35" s="1412"/>
      <c r="G35" s="1435" t="s">
        <v>1278</v>
      </c>
    </row>
    <row r="36" spans="1:7" ht="11.25" customHeight="1" x14ac:dyDescent="0.2">
      <c r="A36" s="1413"/>
      <c r="B36" s="1414"/>
      <c r="C36" s="1428"/>
      <c r="D36" s="1411" t="s">
        <v>508</v>
      </c>
      <c r="E36" s="1434"/>
      <c r="F36" s="1427" t="s">
        <v>413</v>
      </c>
      <c r="G36" s="1436"/>
    </row>
    <row r="37" spans="1:7" ht="51.75" customHeight="1" x14ac:dyDescent="0.2">
      <c r="A37" s="1413"/>
      <c r="B37" s="1414"/>
      <c r="C37" s="1428"/>
      <c r="D37" s="906" t="s">
        <v>711</v>
      </c>
      <c r="E37" s="906" t="s">
        <v>670</v>
      </c>
      <c r="F37" s="1437"/>
      <c r="G37" s="1436"/>
    </row>
    <row r="38" spans="1:7" ht="11.25" customHeight="1" x14ac:dyDescent="0.2">
      <c r="A38" s="894" t="s">
        <v>117</v>
      </c>
      <c r="B38" s="895" t="s">
        <v>516</v>
      </c>
      <c r="C38" s="809"/>
      <c r="D38" s="809"/>
      <c r="E38" s="809"/>
      <c r="F38" s="809"/>
      <c r="G38" s="809"/>
    </row>
    <row r="39" spans="1:7" ht="11.25" customHeight="1" x14ac:dyDescent="0.2">
      <c r="A39" s="894" t="s">
        <v>119</v>
      </c>
      <c r="B39" s="895" t="s">
        <v>724</v>
      </c>
      <c r="C39" s="809"/>
      <c r="D39" s="809"/>
      <c r="E39" s="809"/>
      <c r="F39" s="809"/>
      <c r="G39" s="809"/>
    </row>
    <row r="40" spans="1:7" ht="11.25" customHeight="1" x14ac:dyDescent="0.2">
      <c r="A40" s="894" t="s">
        <v>121</v>
      </c>
      <c r="B40" s="895" t="s">
        <v>725</v>
      </c>
      <c r="C40" s="809"/>
      <c r="D40" s="809"/>
      <c r="E40" s="809"/>
      <c r="F40" s="809"/>
      <c r="G40" s="809"/>
    </row>
    <row r="41" spans="1:7" ht="12" x14ac:dyDescent="0.2">
      <c r="A41" s="894" t="s">
        <v>123</v>
      </c>
      <c r="B41" s="895" t="s">
        <v>726</v>
      </c>
      <c r="C41" s="809"/>
      <c r="D41" s="809"/>
      <c r="E41" s="809"/>
      <c r="F41" s="809"/>
      <c r="G41" s="809"/>
    </row>
    <row r="42" spans="1:7" ht="12" x14ac:dyDescent="0.2">
      <c r="A42" s="894" t="s">
        <v>125</v>
      </c>
      <c r="B42" s="895" t="s">
        <v>727</v>
      </c>
      <c r="C42" s="809"/>
      <c r="D42" s="809"/>
      <c r="E42" s="809"/>
      <c r="F42" s="809"/>
      <c r="G42" s="809"/>
    </row>
    <row r="43" spans="1:7" ht="12" x14ac:dyDescent="0.2">
      <c r="A43" s="894" t="s">
        <v>127</v>
      </c>
      <c r="B43" s="895" t="s">
        <v>728</v>
      </c>
      <c r="C43" s="809"/>
      <c r="D43" s="809"/>
      <c r="E43" s="809"/>
      <c r="F43" s="809"/>
      <c r="G43" s="809"/>
    </row>
    <row r="44" spans="1:7" ht="12" x14ac:dyDescent="0.2">
      <c r="A44" s="894" t="s">
        <v>129</v>
      </c>
      <c r="B44" s="895" t="s">
        <v>1508</v>
      </c>
      <c r="C44" s="809"/>
      <c r="D44" s="809"/>
      <c r="E44" s="809"/>
      <c r="F44" s="809"/>
      <c r="G44" s="809"/>
    </row>
    <row r="45" spans="1:7" ht="12" x14ac:dyDescent="0.2">
      <c r="A45" s="894" t="s">
        <v>131</v>
      </c>
      <c r="B45" s="895" t="s">
        <v>729</v>
      </c>
      <c r="C45" s="809"/>
      <c r="D45" s="809"/>
      <c r="E45" s="809"/>
      <c r="F45" s="809"/>
      <c r="G45" s="809"/>
    </row>
    <row r="46" spans="1:7" ht="12" x14ac:dyDescent="0.2">
      <c r="A46" s="894" t="s">
        <v>302</v>
      </c>
      <c r="B46" s="895" t="s">
        <v>730</v>
      </c>
      <c r="C46" s="809"/>
      <c r="D46" s="809"/>
      <c r="E46" s="809"/>
      <c r="F46" s="809"/>
      <c r="G46" s="809"/>
    </row>
    <row r="47" spans="1:7" ht="12" x14ac:dyDescent="0.2">
      <c r="A47" s="894" t="s">
        <v>721</v>
      </c>
      <c r="B47" s="895" t="s">
        <v>731</v>
      </c>
      <c r="C47" s="809"/>
      <c r="D47" s="809"/>
      <c r="E47" s="809"/>
      <c r="F47" s="809"/>
      <c r="G47" s="809"/>
    </row>
    <row r="48" spans="1:7" ht="12" x14ac:dyDescent="0.2">
      <c r="A48" s="894" t="s">
        <v>732</v>
      </c>
      <c r="B48" s="895" t="s">
        <v>355</v>
      </c>
      <c r="C48" s="809"/>
      <c r="D48" s="809"/>
      <c r="E48" s="809"/>
      <c r="F48" s="809"/>
      <c r="G48" s="809"/>
    </row>
    <row r="49" spans="1:7" ht="12" x14ac:dyDescent="0.2">
      <c r="A49" s="894" t="s">
        <v>733</v>
      </c>
      <c r="B49" s="895" t="s">
        <v>183</v>
      </c>
      <c r="C49" s="809"/>
      <c r="D49" s="809"/>
      <c r="E49" s="809"/>
      <c r="F49" s="809"/>
      <c r="G49" s="809"/>
    </row>
    <row r="50" spans="1:7" ht="12" x14ac:dyDescent="0.2">
      <c r="A50" s="898"/>
      <c r="B50" s="898" t="s">
        <v>164</v>
      </c>
      <c r="C50" s="905">
        <f>SUM(C38:C49)</f>
        <v>0</v>
      </c>
      <c r="D50" s="905">
        <f t="shared" ref="D50:G50" si="5">SUM(D38:D49)</f>
        <v>0</v>
      </c>
      <c r="E50" s="905">
        <f t="shared" si="5"/>
        <v>0</v>
      </c>
      <c r="F50" s="905">
        <f t="shared" si="5"/>
        <v>0</v>
      </c>
      <c r="G50" s="905">
        <f t="shared" si="5"/>
        <v>0</v>
      </c>
    </row>
    <row r="51" spans="1:7" ht="12" customHeight="1" x14ac:dyDescent="0.2">
      <c r="A51" s="1408" t="s">
        <v>1507</v>
      </c>
      <c r="B51" s="1409"/>
      <c r="C51" s="1409"/>
      <c r="D51" s="1409"/>
      <c r="E51" s="1409"/>
      <c r="F51" s="1409"/>
      <c r="G51" s="1409"/>
    </row>
    <row r="52" spans="1:7" ht="11.25" customHeight="1" x14ac:dyDescent="0.2">
      <c r="A52" s="1411"/>
      <c r="B52" s="1412"/>
      <c r="C52" s="1427" t="s">
        <v>710</v>
      </c>
      <c r="D52" s="1411" t="s">
        <v>172</v>
      </c>
      <c r="E52" s="1434"/>
      <c r="F52" s="1412"/>
      <c r="G52" s="1435" t="s">
        <v>1278</v>
      </c>
    </row>
    <row r="53" spans="1:7" ht="11.25" customHeight="1" x14ac:dyDescent="0.2">
      <c r="A53" s="1413"/>
      <c r="B53" s="1414"/>
      <c r="C53" s="1428"/>
      <c r="D53" s="1411" t="s">
        <v>508</v>
      </c>
      <c r="E53" s="1434"/>
      <c r="F53" s="1427" t="s">
        <v>413</v>
      </c>
      <c r="G53" s="1436"/>
    </row>
    <row r="54" spans="1:7" ht="50.25" customHeight="1" x14ac:dyDescent="0.2">
      <c r="A54" s="1413"/>
      <c r="B54" s="1414"/>
      <c r="C54" s="1428"/>
      <c r="D54" s="906" t="s">
        <v>711</v>
      </c>
      <c r="E54" s="906" t="s">
        <v>670</v>
      </c>
      <c r="F54" s="1437"/>
      <c r="G54" s="1436"/>
    </row>
    <row r="55" spans="1:7" ht="12" x14ac:dyDescent="0.2">
      <c r="A55" s="894" t="s">
        <v>117</v>
      </c>
      <c r="B55" s="895" t="s">
        <v>516</v>
      </c>
      <c r="C55" s="809"/>
      <c r="D55" s="809"/>
      <c r="E55" s="809"/>
      <c r="F55" s="809"/>
      <c r="G55" s="809"/>
    </row>
    <row r="56" spans="1:7" ht="12" x14ac:dyDescent="0.2">
      <c r="A56" s="894" t="s">
        <v>119</v>
      </c>
      <c r="B56" s="895" t="s">
        <v>724</v>
      </c>
      <c r="C56" s="809"/>
      <c r="D56" s="809"/>
      <c r="E56" s="809"/>
      <c r="F56" s="809"/>
      <c r="G56" s="809"/>
    </row>
    <row r="57" spans="1:7" ht="12" x14ac:dyDescent="0.2">
      <c r="A57" s="894" t="s">
        <v>121</v>
      </c>
      <c r="B57" s="895" t="s">
        <v>725</v>
      </c>
      <c r="C57" s="809"/>
      <c r="D57" s="809"/>
      <c r="E57" s="809"/>
      <c r="F57" s="809"/>
      <c r="G57" s="809"/>
    </row>
    <row r="58" spans="1:7" ht="12" x14ac:dyDescent="0.2">
      <c r="A58" s="894" t="s">
        <v>123</v>
      </c>
      <c r="B58" s="895" t="s">
        <v>726</v>
      </c>
      <c r="C58" s="809"/>
      <c r="D58" s="809"/>
      <c r="E58" s="809"/>
      <c r="F58" s="809"/>
      <c r="G58" s="809"/>
    </row>
    <row r="59" spans="1:7" ht="12" x14ac:dyDescent="0.2">
      <c r="A59" s="894" t="s">
        <v>125</v>
      </c>
      <c r="B59" s="895" t="s">
        <v>727</v>
      </c>
      <c r="C59" s="809"/>
      <c r="D59" s="809"/>
      <c r="E59" s="809"/>
      <c r="F59" s="809"/>
      <c r="G59" s="809"/>
    </row>
    <row r="60" spans="1:7" ht="12" x14ac:dyDescent="0.2">
      <c r="A60" s="894" t="s">
        <v>127</v>
      </c>
      <c r="B60" s="895" t="s">
        <v>728</v>
      </c>
      <c r="C60" s="809"/>
      <c r="D60" s="809"/>
      <c r="E60" s="809"/>
      <c r="F60" s="809"/>
      <c r="G60" s="809"/>
    </row>
    <row r="61" spans="1:7" ht="12" x14ac:dyDescent="0.2">
      <c r="A61" s="894" t="s">
        <v>129</v>
      </c>
      <c r="B61" s="895" t="s">
        <v>1508</v>
      </c>
      <c r="C61" s="809"/>
      <c r="D61" s="809"/>
      <c r="E61" s="809"/>
      <c r="F61" s="809"/>
      <c r="G61" s="809"/>
    </row>
    <row r="62" spans="1:7" ht="12" x14ac:dyDescent="0.2">
      <c r="A62" s="894" t="s">
        <v>131</v>
      </c>
      <c r="B62" s="895" t="s">
        <v>729</v>
      </c>
      <c r="C62" s="809"/>
      <c r="D62" s="809"/>
      <c r="E62" s="809"/>
      <c r="F62" s="809"/>
      <c r="G62" s="809"/>
    </row>
    <row r="63" spans="1:7" ht="12" x14ac:dyDescent="0.2">
      <c r="A63" s="894" t="s">
        <v>302</v>
      </c>
      <c r="B63" s="895" t="s">
        <v>730</v>
      </c>
      <c r="C63" s="809"/>
      <c r="D63" s="809"/>
      <c r="E63" s="809"/>
      <c r="F63" s="809"/>
      <c r="G63" s="809"/>
    </row>
    <row r="64" spans="1:7" ht="12" x14ac:dyDescent="0.2">
      <c r="A64" s="894" t="s">
        <v>721</v>
      </c>
      <c r="B64" s="895" t="s">
        <v>731</v>
      </c>
      <c r="C64" s="809"/>
      <c r="D64" s="809"/>
      <c r="E64" s="809"/>
      <c r="F64" s="809"/>
      <c r="G64" s="809"/>
    </row>
    <row r="65" spans="1:9" ht="12" x14ac:dyDescent="0.2">
      <c r="A65" s="894" t="s">
        <v>732</v>
      </c>
      <c r="B65" s="895" t="s">
        <v>355</v>
      </c>
      <c r="C65" s="809"/>
      <c r="D65" s="809"/>
      <c r="E65" s="809"/>
      <c r="F65" s="809"/>
      <c r="G65" s="809"/>
    </row>
    <row r="66" spans="1:9" ht="12" x14ac:dyDescent="0.2">
      <c r="A66" s="894" t="s">
        <v>733</v>
      </c>
      <c r="B66" s="895" t="s">
        <v>183</v>
      </c>
      <c r="C66" s="809"/>
      <c r="D66" s="809"/>
      <c r="E66" s="809"/>
      <c r="F66" s="809"/>
      <c r="G66" s="809"/>
    </row>
    <row r="67" spans="1:9" ht="12" x14ac:dyDescent="0.2">
      <c r="A67" s="898"/>
      <c r="B67" s="898" t="s">
        <v>164</v>
      </c>
      <c r="C67" s="896">
        <f>SUM(C55:C66)</f>
        <v>0</v>
      </c>
      <c r="D67" s="896">
        <f>SUM(D55:D66)</f>
        <v>0</v>
      </c>
      <c r="E67" s="896">
        <f t="shared" ref="E67:G67" si="6">SUM(E55:E66)</f>
        <v>0</v>
      </c>
      <c r="F67" s="896">
        <f t="shared" si="6"/>
        <v>0</v>
      </c>
      <c r="G67" s="896">
        <f t="shared" si="6"/>
        <v>0</v>
      </c>
    </row>
    <row r="68" spans="1:9" ht="12" x14ac:dyDescent="0.2">
      <c r="A68" s="1408" t="s">
        <v>734</v>
      </c>
      <c r="B68" s="1409"/>
      <c r="C68" s="1409"/>
      <c r="D68" s="1409"/>
      <c r="E68" s="1409"/>
      <c r="F68" s="1409"/>
      <c r="G68" s="1409"/>
    </row>
    <row r="69" spans="1:9" ht="11.25" customHeight="1" x14ac:dyDescent="0.2">
      <c r="A69" s="1411"/>
      <c r="B69" s="1412"/>
      <c r="C69" s="1427" t="s">
        <v>710</v>
      </c>
      <c r="D69" s="1411" t="s">
        <v>172</v>
      </c>
      <c r="E69" s="1434"/>
      <c r="F69" s="1412"/>
      <c r="G69" s="1435" t="s">
        <v>1278</v>
      </c>
    </row>
    <row r="70" spans="1:9" ht="11.25" customHeight="1" x14ac:dyDescent="0.2">
      <c r="A70" s="1413"/>
      <c r="B70" s="1414"/>
      <c r="C70" s="1428"/>
      <c r="D70" s="1411" t="s">
        <v>508</v>
      </c>
      <c r="E70" s="1434"/>
      <c r="F70" s="1427" t="s">
        <v>413</v>
      </c>
      <c r="G70" s="1436"/>
    </row>
    <row r="71" spans="1:9" ht="50.25" customHeight="1" x14ac:dyDescent="0.2">
      <c r="A71" s="1413"/>
      <c r="B71" s="1414"/>
      <c r="C71" s="1428"/>
      <c r="D71" s="906" t="s">
        <v>711</v>
      </c>
      <c r="E71" s="906" t="s">
        <v>670</v>
      </c>
      <c r="F71" s="1437"/>
      <c r="G71" s="1436"/>
    </row>
    <row r="72" spans="1:9" ht="12" x14ac:dyDescent="0.2">
      <c r="A72" s="894" t="s">
        <v>117</v>
      </c>
      <c r="B72" s="895" t="s">
        <v>735</v>
      </c>
      <c r="C72" s="809"/>
      <c r="D72" s="809"/>
      <c r="E72" s="809"/>
      <c r="F72" s="809"/>
      <c r="G72" s="809"/>
    </row>
    <row r="73" spans="1:9" ht="12" x14ac:dyDescent="0.2">
      <c r="A73" s="894" t="s">
        <v>119</v>
      </c>
      <c r="B73" s="895" t="s">
        <v>736</v>
      </c>
      <c r="C73" s="809"/>
      <c r="D73" s="809"/>
      <c r="E73" s="809"/>
      <c r="F73" s="809"/>
      <c r="G73" s="809"/>
    </row>
    <row r="74" spans="1:9" ht="12" x14ac:dyDescent="0.2">
      <c r="A74" s="894" t="s">
        <v>121</v>
      </c>
      <c r="B74" s="895" t="s">
        <v>737</v>
      </c>
      <c r="C74" s="809"/>
      <c r="D74" s="809"/>
      <c r="E74" s="809"/>
      <c r="F74" s="809"/>
      <c r="G74" s="809"/>
    </row>
    <row r="75" spans="1:9" s="3" customFormat="1" ht="12" x14ac:dyDescent="0.2">
      <c r="A75" s="894" t="s">
        <v>123</v>
      </c>
      <c r="B75" s="895" t="s">
        <v>738</v>
      </c>
      <c r="C75" s="809"/>
      <c r="D75" s="809"/>
      <c r="E75" s="809"/>
      <c r="F75" s="809"/>
      <c r="G75" s="809"/>
      <c r="I75" s="319"/>
    </row>
    <row r="76" spans="1:9" ht="12" x14ac:dyDescent="0.2">
      <c r="A76" s="898"/>
      <c r="B76" s="898" t="s">
        <v>164</v>
      </c>
      <c r="C76" s="896">
        <f>SUM(C72:C75)</f>
        <v>0</v>
      </c>
      <c r="D76" s="896">
        <f>SUM(D72:D75)</f>
        <v>0</v>
      </c>
      <c r="E76" s="896">
        <f t="shared" ref="E76:G76" si="7">SUM(E72:E75)</f>
        <v>0</v>
      </c>
      <c r="F76" s="896">
        <f t="shared" si="7"/>
        <v>0</v>
      </c>
      <c r="G76" s="896">
        <f t="shared" si="7"/>
        <v>0</v>
      </c>
    </row>
    <row r="77" spans="1:9" ht="12" x14ac:dyDescent="0.2">
      <c r="A77" s="1408" t="s">
        <v>739</v>
      </c>
      <c r="B77" s="1409"/>
      <c r="C77" s="1409"/>
      <c r="D77" s="1409"/>
      <c r="E77" s="1409"/>
      <c r="F77" s="1409"/>
      <c r="G77" s="1409"/>
    </row>
    <row r="78" spans="1:9" ht="11.25" customHeight="1" x14ac:dyDescent="0.2">
      <c r="A78" s="1411"/>
      <c r="B78" s="1412"/>
      <c r="C78" s="1427" t="s">
        <v>710</v>
      </c>
      <c r="D78" s="1411" t="s">
        <v>172</v>
      </c>
      <c r="E78" s="1434"/>
      <c r="F78" s="1412"/>
      <c r="G78" s="1435" t="s">
        <v>1278</v>
      </c>
    </row>
    <row r="79" spans="1:9" ht="11.25" customHeight="1" x14ac:dyDescent="0.2">
      <c r="A79" s="1413"/>
      <c r="B79" s="1414"/>
      <c r="C79" s="1428"/>
      <c r="D79" s="1411" t="s">
        <v>508</v>
      </c>
      <c r="E79" s="1434"/>
      <c r="F79" s="1427" t="s">
        <v>413</v>
      </c>
      <c r="G79" s="1436"/>
    </row>
    <row r="80" spans="1:9" ht="55.5" customHeight="1" x14ac:dyDescent="0.2">
      <c r="A80" s="1413"/>
      <c r="B80" s="1414"/>
      <c r="C80" s="1428"/>
      <c r="D80" s="906" t="s">
        <v>711</v>
      </c>
      <c r="E80" s="906" t="s">
        <v>670</v>
      </c>
      <c r="F80" s="1437"/>
      <c r="G80" s="1436"/>
    </row>
    <row r="81" spans="1:9" ht="12" x14ac:dyDescent="0.2">
      <c r="A81" s="894" t="s">
        <v>117</v>
      </c>
      <c r="B81" s="895" t="s">
        <v>735</v>
      </c>
      <c r="C81" s="809"/>
      <c r="D81" s="809"/>
      <c r="E81" s="809"/>
      <c r="F81" s="809"/>
      <c r="G81" s="809"/>
    </row>
    <row r="82" spans="1:9" ht="12" x14ac:dyDescent="0.2">
      <c r="A82" s="894" t="s">
        <v>119</v>
      </c>
      <c r="B82" s="895" t="s">
        <v>736</v>
      </c>
      <c r="C82" s="809"/>
      <c r="D82" s="809"/>
      <c r="E82" s="809"/>
      <c r="F82" s="809"/>
      <c r="G82" s="809"/>
    </row>
    <row r="83" spans="1:9" ht="12" x14ac:dyDescent="0.2">
      <c r="A83" s="894" t="s">
        <v>121</v>
      </c>
      <c r="B83" s="895" t="s">
        <v>737</v>
      </c>
      <c r="C83" s="809"/>
      <c r="D83" s="809"/>
      <c r="E83" s="809"/>
      <c r="F83" s="809"/>
      <c r="G83" s="809"/>
    </row>
    <row r="84" spans="1:9" s="3" customFormat="1" ht="12" x14ac:dyDescent="0.2">
      <c r="A84" s="894" t="s">
        <v>123</v>
      </c>
      <c r="B84" s="895" t="s">
        <v>738</v>
      </c>
      <c r="C84" s="809"/>
      <c r="D84" s="809"/>
      <c r="E84" s="809"/>
      <c r="F84" s="809"/>
      <c r="G84" s="809"/>
      <c r="I84" s="319"/>
    </row>
    <row r="85" spans="1:9" ht="12" x14ac:dyDescent="0.2">
      <c r="A85" s="898"/>
      <c r="B85" s="898" t="s">
        <v>164</v>
      </c>
      <c r="C85" s="896">
        <f>SUM(C81:C84)</f>
        <v>0</v>
      </c>
      <c r="D85" s="896">
        <f t="shared" ref="D85" si="8">SUM(D81:D84)</f>
        <v>0</v>
      </c>
      <c r="E85" s="896">
        <f t="shared" ref="E85" si="9">SUM(E81:E84)</f>
        <v>0</v>
      </c>
      <c r="F85" s="896">
        <f t="shared" ref="F85" si="10">SUM(F81:F84)</f>
        <v>0</v>
      </c>
      <c r="G85" s="896">
        <f t="shared" ref="G85" si="11">SUM(G81:G84)</f>
        <v>0</v>
      </c>
    </row>
    <row r="86" spans="1:9" ht="15" x14ac:dyDescent="0.25">
      <c r="A86" s="210"/>
      <c r="B86" s="186"/>
      <c r="C86" s="186"/>
      <c r="D86" s="186"/>
      <c r="E86" s="186"/>
      <c r="F86" s="186"/>
      <c r="G86" s="186"/>
    </row>
    <row r="87" spans="1:9" ht="15" x14ac:dyDescent="0.25">
      <c r="A87" s="210"/>
      <c r="B87" s="186"/>
      <c r="C87" s="186"/>
      <c r="D87" s="186"/>
      <c r="E87" s="186"/>
      <c r="F87" s="186"/>
      <c r="G87" s="186"/>
    </row>
    <row r="88" spans="1:9" ht="15" x14ac:dyDescent="0.25">
      <c r="A88" s="210"/>
      <c r="B88" s="186"/>
      <c r="C88" s="186"/>
      <c r="D88" s="186"/>
      <c r="E88" s="186"/>
      <c r="F88" s="186"/>
      <c r="G88" s="186"/>
    </row>
    <row r="89" spans="1:9" ht="15" x14ac:dyDescent="0.25">
      <c r="A89" s="210"/>
      <c r="B89" s="186"/>
      <c r="C89" s="186"/>
      <c r="D89" s="186"/>
      <c r="E89" s="186"/>
      <c r="F89" s="186"/>
      <c r="G89" s="186"/>
    </row>
    <row r="90" spans="1:9" ht="15" x14ac:dyDescent="0.25">
      <c r="A90" s="210"/>
      <c r="B90" s="186"/>
      <c r="C90" s="186"/>
      <c r="D90" s="186"/>
      <c r="E90" s="186"/>
      <c r="F90" s="186"/>
      <c r="G90" s="186"/>
    </row>
    <row r="91" spans="1:9" ht="15" x14ac:dyDescent="0.25">
      <c r="A91" s="210"/>
      <c r="B91" s="186"/>
      <c r="C91" s="186"/>
      <c r="D91" s="186"/>
      <c r="E91" s="186"/>
      <c r="F91" s="186"/>
      <c r="G91" s="186"/>
    </row>
    <row r="92" spans="1:9" ht="15" x14ac:dyDescent="0.25">
      <c r="A92" s="210"/>
      <c r="B92" s="186"/>
      <c r="C92" s="186"/>
      <c r="D92" s="186"/>
      <c r="E92" s="186"/>
      <c r="F92" s="186"/>
      <c r="G92" s="186"/>
    </row>
    <row r="93" spans="1:9" s="3" customFormat="1" ht="15" x14ac:dyDescent="0.25">
      <c r="A93" s="210"/>
      <c r="B93" s="186"/>
      <c r="C93" s="186"/>
      <c r="D93" s="186"/>
      <c r="E93" s="186"/>
      <c r="F93" s="186"/>
      <c r="G93" s="186"/>
      <c r="I93" s="319"/>
    </row>
    <row r="94" spans="1:9" ht="15" x14ac:dyDescent="0.25">
      <c r="A94" s="210"/>
      <c r="B94" s="186"/>
      <c r="C94" s="186"/>
      <c r="D94" s="186"/>
      <c r="E94" s="186"/>
      <c r="F94" s="186"/>
      <c r="G94" s="186"/>
    </row>
    <row r="95" spans="1:9" ht="15" x14ac:dyDescent="0.25">
      <c r="A95" s="210"/>
      <c r="B95" s="186"/>
      <c r="C95" s="186"/>
      <c r="D95" s="186"/>
      <c r="E95" s="186"/>
      <c r="F95" s="186"/>
      <c r="G95" s="186"/>
    </row>
    <row r="96" spans="1:9" ht="15" x14ac:dyDescent="0.25">
      <c r="A96" s="210"/>
      <c r="B96" s="186"/>
      <c r="C96" s="186"/>
      <c r="D96" s="186"/>
      <c r="E96" s="186"/>
      <c r="F96" s="186"/>
      <c r="G96" s="186"/>
    </row>
    <row r="97" spans="1:7" x14ac:dyDescent="0.2">
      <c r="A97" s="210"/>
      <c r="B97" s="187"/>
      <c r="C97" s="187"/>
      <c r="D97" s="210"/>
      <c r="E97" s="210"/>
      <c r="F97" s="210"/>
      <c r="G97" s="210"/>
    </row>
    <row r="98" spans="1:7" x14ac:dyDescent="0.2">
      <c r="A98" s="210"/>
      <c r="B98" s="188"/>
      <c r="C98" s="188"/>
      <c r="D98" s="210"/>
      <c r="E98" s="210"/>
      <c r="F98" s="210"/>
      <c r="G98" s="210"/>
    </row>
    <row r="99" spans="1:7" x14ac:dyDescent="0.2">
      <c r="A99" s="210"/>
      <c r="B99" s="188"/>
      <c r="C99" s="188"/>
      <c r="D99" s="210"/>
      <c r="E99" s="210"/>
      <c r="F99" s="210"/>
      <c r="G99" s="210"/>
    </row>
    <row r="100" spans="1:7" x14ac:dyDescent="0.2">
      <c r="A100" s="210"/>
      <c r="B100" s="188"/>
      <c r="C100" s="188"/>
      <c r="D100" s="210"/>
      <c r="E100" s="210"/>
      <c r="F100" s="210"/>
      <c r="G100" s="210"/>
    </row>
    <row r="101" spans="1:7" x14ac:dyDescent="0.2">
      <c r="A101" s="210"/>
      <c r="B101" s="188"/>
      <c r="C101" s="188"/>
      <c r="D101" s="210"/>
      <c r="E101" s="210"/>
      <c r="F101" s="210"/>
      <c r="G101" s="210"/>
    </row>
    <row r="102" spans="1:7" x14ac:dyDescent="0.2">
      <c r="A102" s="210"/>
      <c r="B102" s="188"/>
      <c r="C102" s="188"/>
      <c r="D102" s="210"/>
      <c r="E102" s="210"/>
      <c r="F102" s="210"/>
      <c r="G102" s="210"/>
    </row>
    <row r="103" spans="1:7" x14ac:dyDescent="0.2">
      <c r="A103" s="210"/>
      <c r="B103" s="188"/>
      <c r="C103" s="188"/>
      <c r="D103" s="210"/>
      <c r="E103" s="210"/>
      <c r="F103" s="210"/>
      <c r="G103" s="210"/>
    </row>
    <row r="104" spans="1:7" x14ac:dyDescent="0.2">
      <c r="A104" s="1"/>
      <c r="B104" s="188"/>
      <c r="C104" s="188"/>
      <c r="D104" s="210"/>
      <c r="E104" s="210"/>
      <c r="F104" s="210"/>
      <c r="G104" s="210"/>
    </row>
    <row r="105" spans="1:7" x14ac:dyDescent="0.2">
      <c r="A105" s="1"/>
      <c r="B105" s="188"/>
      <c r="C105" s="188"/>
      <c r="D105" s="210"/>
      <c r="E105" s="210"/>
      <c r="F105" s="210"/>
      <c r="G105" s="210"/>
    </row>
    <row r="106" spans="1:7" x14ac:dyDescent="0.2">
      <c r="A106" s="1"/>
      <c r="B106" s="189"/>
      <c r="C106" s="189"/>
      <c r="D106" s="210"/>
      <c r="E106" s="210"/>
      <c r="F106" s="210"/>
      <c r="G106" s="210"/>
    </row>
    <row r="107" spans="1:7" x14ac:dyDescent="0.2">
      <c r="A107" s="1"/>
      <c r="B107" s="190"/>
      <c r="C107" s="190"/>
      <c r="D107" s="191"/>
      <c r="E107" s="191"/>
      <c r="F107" s="210"/>
      <c r="G107" s="210"/>
    </row>
    <row r="108" spans="1:7" ht="14.25" x14ac:dyDescent="0.2">
      <c r="A108" s="192"/>
      <c r="B108" s="193"/>
      <c r="C108" s="193"/>
      <c r="D108" s="194"/>
      <c r="E108" s="194"/>
      <c r="F108" s="210"/>
      <c r="G108" s="210"/>
    </row>
    <row r="109" spans="1:7" x14ac:dyDescent="0.2">
      <c r="A109" s="195"/>
      <c r="B109" s="195"/>
      <c r="C109" s="195"/>
      <c r="D109" s="195"/>
      <c r="E109" s="195"/>
      <c r="F109" s="195"/>
      <c r="G109" s="195"/>
    </row>
    <row r="110" spans="1:7" x14ac:dyDescent="0.2">
      <c r="A110" s="196"/>
      <c r="B110" s="210"/>
      <c r="C110" s="210"/>
      <c r="D110" s="210"/>
      <c r="E110" s="210"/>
      <c r="F110" s="210"/>
      <c r="G110" s="210"/>
    </row>
    <row r="111" spans="1:7" x14ac:dyDescent="0.2">
      <c r="A111" s="210"/>
      <c r="B111" s="210"/>
      <c r="C111" s="210"/>
      <c r="D111" s="210"/>
      <c r="E111" s="210"/>
      <c r="F111" s="210"/>
      <c r="G111" s="210"/>
    </row>
    <row r="112" spans="1:7" x14ac:dyDescent="0.2">
      <c r="A112" s="210"/>
      <c r="B112" s="210"/>
      <c r="C112" s="210"/>
    </row>
    <row r="113" spans="1:3" ht="15" x14ac:dyDescent="0.25">
      <c r="A113" s="210"/>
      <c r="B113" s="186"/>
      <c r="C113" s="186"/>
    </row>
    <row r="114" spans="1:3" ht="15" x14ac:dyDescent="0.25">
      <c r="A114" s="210"/>
      <c r="B114" s="186"/>
      <c r="C114" s="186"/>
    </row>
    <row r="115" spans="1:3" ht="15" x14ac:dyDescent="0.25">
      <c r="A115" s="210"/>
      <c r="B115" s="186"/>
      <c r="C115" s="186"/>
    </row>
    <row r="116" spans="1:3" ht="15" x14ac:dyDescent="0.25">
      <c r="A116" s="210"/>
      <c r="B116" s="186"/>
      <c r="C116" s="186"/>
    </row>
    <row r="117" spans="1:3" ht="15" x14ac:dyDescent="0.25">
      <c r="A117" s="210"/>
      <c r="B117" s="186"/>
      <c r="C117" s="186"/>
    </row>
    <row r="118" spans="1:3" ht="15" x14ac:dyDescent="0.25">
      <c r="A118" s="210"/>
      <c r="B118" s="186"/>
      <c r="C118" s="186"/>
    </row>
    <row r="119" spans="1:3" ht="15" x14ac:dyDescent="0.25">
      <c r="A119" s="210"/>
      <c r="B119" s="186"/>
      <c r="C119" s="186"/>
    </row>
    <row r="120" spans="1:3" ht="15" x14ac:dyDescent="0.25">
      <c r="A120" s="210"/>
      <c r="B120" s="186"/>
      <c r="C120" s="186"/>
    </row>
    <row r="121" spans="1:3" ht="15" x14ac:dyDescent="0.25">
      <c r="A121" s="210"/>
      <c r="B121" s="186"/>
      <c r="C121" s="186"/>
    </row>
    <row r="122" spans="1:3" ht="15" x14ac:dyDescent="0.25">
      <c r="A122" s="210"/>
      <c r="B122" s="186"/>
      <c r="C122" s="186"/>
    </row>
    <row r="123" spans="1:3" x14ac:dyDescent="0.2">
      <c r="A123" s="210"/>
      <c r="B123" s="13"/>
      <c r="C123" s="13"/>
    </row>
    <row r="124" spans="1:3" x14ac:dyDescent="0.2">
      <c r="A124" s="210"/>
      <c r="B124" s="13"/>
      <c r="C124" s="13"/>
    </row>
    <row r="125" spans="1:3" ht="15" x14ac:dyDescent="0.25">
      <c r="A125" s="210"/>
      <c r="B125" s="186"/>
      <c r="C125" s="186"/>
    </row>
    <row r="126" spans="1:3" ht="15" x14ac:dyDescent="0.25">
      <c r="A126" s="186"/>
      <c r="B126" s="14"/>
      <c r="C126" s="14"/>
    </row>
    <row r="127" spans="1:3" ht="15" x14ac:dyDescent="0.25">
      <c r="A127" s="210"/>
      <c r="B127" s="186"/>
      <c r="C127" s="186"/>
    </row>
    <row r="128" spans="1:3" x14ac:dyDescent="0.2">
      <c r="A128" s="210"/>
      <c r="B128" s="210"/>
      <c r="C128" s="210"/>
    </row>
    <row r="129" spans="1:3" x14ac:dyDescent="0.2">
      <c r="A129" s="210"/>
      <c r="B129" s="13"/>
      <c r="C129" s="13"/>
    </row>
    <row r="130" spans="1:3" x14ac:dyDescent="0.2">
      <c r="A130" s="210"/>
      <c r="B130" s="210"/>
      <c r="C130" s="210"/>
    </row>
    <row r="131" spans="1:3" x14ac:dyDescent="0.2">
      <c r="A131" s="210"/>
      <c r="B131" s="210"/>
      <c r="C131" s="210"/>
    </row>
    <row r="132" spans="1:3" x14ac:dyDescent="0.2">
      <c r="A132" s="210"/>
      <c r="B132" s="210"/>
      <c r="C132" s="210"/>
    </row>
    <row r="133" spans="1:3" x14ac:dyDescent="0.2">
      <c r="A133" s="210"/>
      <c r="B133" s="210"/>
      <c r="C133" s="210"/>
    </row>
    <row r="134" spans="1:3" x14ac:dyDescent="0.2">
      <c r="A134" s="15"/>
      <c r="B134" s="210"/>
      <c r="C134" s="210"/>
    </row>
    <row r="135" spans="1:3" x14ac:dyDescent="0.2">
      <c r="A135" s="15"/>
      <c r="B135" s="210"/>
      <c r="C135" s="210"/>
    </row>
    <row r="136" spans="1:3" x14ac:dyDescent="0.2">
      <c r="A136" s="15"/>
      <c r="B136" s="210"/>
      <c r="C136" s="210"/>
    </row>
    <row r="137" spans="1:3" x14ac:dyDescent="0.2">
      <c r="A137" s="210"/>
      <c r="B137" s="210"/>
      <c r="C137" s="210"/>
    </row>
    <row r="138" spans="1:3" x14ac:dyDescent="0.2">
      <c r="A138" s="210"/>
      <c r="B138" s="210"/>
      <c r="C138" s="210"/>
    </row>
    <row r="139" spans="1:3" x14ac:dyDescent="0.2">
      <c r="A139" s="210"/>
      <c r="B139" s="210"/>
      <c r="C139" s="210"/>
    </row>
    <row r="140" spans="1:3" x14ac:dyDescent="0.2">
      <c r="A140" s="210"/>
      <c r="B140" s="210"/>
      <c r="C140" s="210"/>
    </row>
    <row r="141" spans="1:3" x14ac:dyDescent="0.2">
      <c r="A141" s="210"/>
      <c r="B141" s="210"/>
      <c r="C141" s="210"/>
    </row>
    <row r="142" spans="1:3" x14ac:dyDescent="0.2">
      <c r="A142" s="210"/>
      <c r="B142" s="210"/>
      <c r="C142" s="210"/>
    </row>
    <row r="143" spans="1:3" x14ac:dyDescent="0.2">
      <c r="A143" s="210"/>
      <c r="B143" s="210"/>
      <c r="C143" s="210"/>
    </row>
    <row r="144" spans="1:3" x14ac:dyDescent="0.2">
      <c r="A144" s="210"/>
    </row>
    <row r="145" spans="1:3" x14ac:dyDescent="0.2">
      <c r="A145" s="210"/>
    </row>
    <row r="146" spans="1:3" x14ac:dyDescent="0.2">
      <c r="A146" s="210"/>
    </row>
    <row r="147" spans="1:3" x14ac:dyDescent="0.2">
      <c r="A147" s="210"/>
    </row>
    <row r="148" spans="1:3" x14ac:dyDescent="0.2">
      <c r="A148" s="210"/>
    </row>
    <row r="149" spans="1:3" x14ac:dyDescent="0.2">
      <c r="A149" s="210"/>
    </row>
    <row r="150" spans="1:3" x14ac:dyDescent="0.2">
      <c r="A150" s="210"/>
    </row>
    <row r="151" spans="1:3" x14ac:dyDescent="0.2">
      <c r="A151" s="210"/>
    </row>
    <row r="152" spans="1:3" x14ac:dyDescent="0.2">
      <c r="A152" s="210"/>
    </row>
    <row r="153" spans="1:3" x14ac:dyDescent="0.2">
      <c r="A153" s="210"/>
    </row>
    <row r="154" spans="1:3" x14ac:dyDescent="0.2">
      <c r="A154" s="210"/>
    </row>
    <row r="155" spans="1:3" x14ac:dyDescent="0.2">
      <c r="A155" s="210"/>
    </row>
    <row r="156" spans="1:3" x14ac:dyDescent="0.2">
      <c r="A156" s="210"/>
    </row>
    <row r="157" spans="1:3" x14ac:dyDescent="0.2">
      <c r="A157" s="210"/>
    </row>
    <row r="158" spans="1:3" x14ac:dyDescent="0.2">
      <c r="A158" s="210"/>
    </row>
    <row r="159" spans="1:3" x14ac:dyDescent="0.2">
      <c r="A159" s="210"/>
    </row>
    <row r="160" spans="1:3" x14ac:dyDescent="0.2">
      <c r="A160" s="210"/>
      <c r="B160" s="210"/>
      <c r="C160" s="210"/>
    </row>
    <row r="161" spans="1:3" ht="15" x14ac:dyDescent="0.25">
      <c r="A161" s="210"/>
      <c r="B161" s="186"/>
      <c r="C161" s="186"/>
    </row>
    <row r="162" spans="1:3" ht="15" x14ac:dyDescent="0.25">
      <c r="A162" s="210"/>
      <c r="B162" s="186"/>
      <c r="C162" s="186"/>
    </row>
    <row r="163" spans="1:3" ht="15" x14ac:dyDescent="0.25">
      <c r="A163" s="210"/>
      <c r="B163" s="186"/>
      <c r="C163" s="186"/>
    </row>
    <row r="164" spans="1:3" x14ac:dyDescent="0.2">
      <c r="A164" s="210"/>
      <c r="B164" s="13"/>
      <c r="C164" s="13"/>
    </row>
    <row r="165" spans="1:3" x14ac:dyDescent="0.2">
      <c r="A165" s="210"/>
      <c r="B165" s="13"/>
      <c r="C165" s="13"/>
    </row>
    <row r="166" spans="1:3" ht="15" x14ac:dyDescent="0.25">
      <c r="A166" s="210"/>
      <c r="B166" s="186"/>
      <c r="C166" s="186"/>
    </row>
    <row r="167" spans="1:3" ht="15" x14ac:dyDescent="0.25">
      <c r="A167" s="210"/>
      <c r="B167" s="186"/>
      <c r="C167" s="186"/>
    </row>
    <row r="168" spans="1:3" ht="15" x14ac:dyDescent="0.25">
      <c r="A168" s="210"/>
      <c r="B168" s="186"/>
      <c r="C168" s="186"/>
    </row>
    <row r="169" spans="1:3" ht="15" x14ac:dyDescent="0.25">
      <c r="A169" s="210"/>
      <c r="B169" s="186"/>
      <c r="C169" s="186"/>
    </row>
    <row r="170" spans="1:3" ht="15" x14ac:dyDescent="0.25">
      <c r="A170" s="210"/>
      <c r="B170" s="186"/>
      <c r="C170" s="186"/>
    </row>
    <row r="171" spans="1:3" ht="15" x14ac:dyDescent="0.25">
      <c r="A171" s="210"/>
      <c r="B171" s="186"/>
      <c r="C171" s="186"/>
    </row>
    <row r="172" spans="1:3" ht="15" x14ac:dyDescent="0.25">
      <c r="A172" s="210"/>
      <c r="B172" s="186"/>
      <c r="C172" s="186"/>
    </row>
    <row r="173" spans="1:3" ht="15" x14ac:dyDescent="0.25">
      <c r="A173" s="210"/>
      <c r="B173" s="186"/>
      <c r="C173" s="186"/>
    </row>
    <row r="174" spans="1:3" ht="15" x14ac:dyDescent="0.25">
      <c r="A174" s="210"/>
      <c r="B174" s="186"/>
      <c r="C174" s="186"/>
    </row>
    <row r="175" spans="1:3" ht="15" x14ac:dyDescent="0.25">
      <c r="A175" s="210"/>
      <c r="B175" s="186"/>
      <c r="C175" s="186"/>
    </row>
    <row r="176" spans="1:3" ht="15" x14ac:dyDescent="0.25">
      <c r="A176" s="210"/>
      <c r="B176" s="186"/>
      <c r="C176" s="186"/>
    </row>
    <row r="177" spans="1:3" ht="15" x14ac:dyDescent="0.25">
      <c r="A177" s="210"/>
      <c r="B177" s="186"/>
      <c r="C177" s="186"/>
    </row>
    <row r="178" spans="1:3" ht="15" x14ac:dyDescent="0.25">
      <c r="A178" s="210"/>
      <c r="B178" s="186"/>
      <c r="C178" s="186"/>
    </row>
    <row r="179" spans="1:3" ht="15" x14ac:dyDescent="0.25">
      <c r="A179" s="210"/>
      <c r="B179" s="186"/>
      <c r="C179" s="186"/>
    </row>
    <row r="180" spans="1:3" ht="15" x14ac:dyDescent="0.25">
      <c r="A180" s="210"/>
      <c r="B180" s="186"/>
      <c r="C180" s="186"/>
    </row>
    <row r="181" spans="1:3" ht="15" x14ac:dyDescent="0.25">
      <c r="A181" s="210"/>
      <c r="B181" s="186"/>
      <c r="C181" s="186"/>
    </row>
    <row r="186" spans="1:3" ht="15" x14ac:dyDescent="0.25">
      <c r="A186" s="186"/>
      <c r="B186" s="15"/>
      <c r="C186" s="15"/>
    </row>
    <row r="187" spans="1:3" ht="15" x14ac:dyDescent="0.25">
      <c r="A187" s="186"/>
      <c r="B187" s="15"/>
      <c r="C187" s="15"/>
    </row>
    <row r="188" spans="1:3" ht="15" x14ac:dyDescent="0.25">
      <c r="A188" s="186"/>
      <c r="B188" s="15"/>
      <c r="C188" s="15"/>
    </row>
    <row r="189" spans="1:3" x14ac:dyDescent="0.2">
      <c r="A189" s="15"/>
      <c r="B189" s="210"/>
      <c r="C189" s="210"/>
    </row>
    <row r="190" spans="1:3" ht="15" x14ac:dyDescent="0.25">
      <c r="A190" s="9"/>
      <c r="B190" s="186"/>
      <c r="C190" s="186"/>
    </row>
    <row r="193" spans="1:3" ht="15" x14ac:dyDescent="0.25">
      <c r="A193" s="15"/>
      <c r="B193" s="186"/>
      <c r="C193" s="186"/>
    </row>
    <row r="201" spans="1:3" ht="15" x14ac:dyDescent="0.25">
      <c r="A201" s="186"/>
      <c r="B201" s="15"/>
      <c r="C201" s="15"/>
    </row>
    <row r="204" spans="1:3" x14ac:dyDescent="0.2">
      <c r="A204" s="210"/>
      <c r="B204" s="210"/>
      <c r="C204" s="210"/>
    </row>
    <row r="205" spans="1:3" x14ac:dyDescent="0.2">
      <c r="A205" s="210"/>
      <c r="B205" s="210"/>
      <c r="C205" s="210"/>
    </row>
    <row r="206" spans="1:3" ht="15" x14ac:dyDescent="0.25">
      <c r="A206" s="15"/>
      <c r="B206" s="186"/>
      <c r="C206" s="186"/>
    </row>
    <row r="207" spans="1:3" ht="15" x14ac:dyDescent="0.25">
      <c r="A207" s="186"/>
      <c r="B207" s="210"/>
      <c r="C207" s="210"/>
    </row>
    <row r="208" spans="1:3" ht="15" x14ac:dyDescent="0.25">
      <c r="A208" s="186"/>
      <c r="B208" s="210"/>
      <c r="C208" s="210"/>
    </row>
    <row r="209" spans="1:3" ht="15" x14ac:dyDescent="0.25">
      <c r="A209" s="186"/>
      <c r="B209" s="210"/>
      <c r="C209" s="210"/>
    </row>
    <row r="210" spans="1:3" ht="15" x14ac:dyDescent="0.25">
      <c r="A210" s="186"/>
      <c r="B210" s="210"/>
      <c r="C210" s="210"/>
    </row>
    <row r="211" spans="1:3" ht="15" x14ac:dyDescent="0.25">
      <c r="A211" s="186"/>
      <c r="B211" s="210"/>
      <c r="C211" s="210"/>
    </row>
    <row r="212" spans="1:3" x14ac:dyDescent="0.2">
      <c r="A212" s="210"/>
      <c r="B212" s="210"/>
      <c r="C212" s="210"/>
    </row>
    <row r="213" spans="1:3" x14ac:dyDescent="0.2">
      <c r="A213" s="210"/>
      <c r="B213" s="210"/>
      <c r="C213" s="210"/>
    </row>
    <row r="214" spans="1:3" x14ac:dyDescent="0.2">
      <c r="A214" s="210"/>
      <c r="B214" s="210"/>
      <c r="C214" s="210"/>
    </row>
    <row r="215" spans="1:3" ht="15" x14ac:dyDescent="0.25">
      <c r="A215" s="15"/>
      <c r="B215" s="186"/>
      <c r="C215" s="186"/>
    </row>
    <row r="216" spans="1:3" ht="15" x14ac:dyDescent="0.25">
      <c r="A216" s="186"/>
      <c r="B216" s="13"/>
      <c r="C216" s="13"/>
    </row>
    <row r="217" spans="1:3" x14ac:dyDescent="0.2">
      <c r="A217" s="210"/>
      <c r="B217" s="210"/>
      <c r="C217" s="210"/>
    </row>
    <row r="218" spans="1:3" ht="15" x14ac:dyDescent="0.25">
      <c r="A218" s="186"/>
      <c r="B218" s="13"/>
      <c r="C218" s="13"/>
    </row>
    <row r="219" spans="1:3" ht="15" x14ac:dyDescent="0.25">
      <c r="A219" s="186"/>
      <c r="B219" s="13"/>
      <c r="C219" s="13"/>
    </row>
    <row r="220" spans="1:3" x14ac:dyDescent="0.2">
      <c r="A220" s="210"/>
      <c r="B220" s="210"/>
      <c r="C220" s="210"/>
    </row>
    <row r="221" spans="1:3" x14ac:dyDescent="0.2">
      <c r="A221" s="210"/>
      <c r="B221" s="210"/>
      <c r="C221" s="210"/>
    </row>
    <row r="222" spans="1:3" x14ac:dyDescent="0.2">
      <c r="A222" s="210"/>
      <c r="B222" s="210"/>
      <c r="C222" s="210"/>
    </row>
    <row r="223" spans="1:3" x14ac:dyDescent="0.2">
      <c r="A223" s="210"/>
      <c r="B223" s="210"/>
      <c r="C223" s="210"/>
    </row>
    <row r="224" spans="1:3" x14ac:dyDescent="0.2">
      <c r="A224" s="210"/>
    </row>
    <row r="225" spans="1:3" x14ac:dyDescent="0.2">
      <c r="A225" s="15"/>
    </row>
    <row r="226" spans="1:3" x14ac:dyDescent="0.2">
      <c r="A226" s="15"/>
    </row>
    <row r="227" spans="1:3" x14ac:dyDescent="0.2">
      <c r="A227" s="15"/>
    </row>
    <row r="228" spans="1:3" x14ac:dyDescent="0.2">
      <c r="A228" s="15"/>
    </row>
    <row r="229" spans="1:3" x14ac:dyDescent="0.2">
      <c r="A229" s="15"/>
    </row>
    <row r="230" spans="1:3" x14ac:dyDescent="0.2">
      <c r="A230" s="15"/>
    </row>
    <row r="231" spans="1:3" x14ac:dyDescent="0.2">
      <c r="A231" s="15"/>
    </row>
    <row r="232" spans="1:3" x14ac:dyDescent="0.2">
      <c r="A232" s="210"/>
    </row>
    <row r="233" spans="1:3" x14ac:dyDescent="0.2">
      <c r="A233" s="210"/>
    </row>
    <row r="234" spans="1:3" x14ac:dyDescent="0.2">
      <c r="A234" s="210"/>
    </row>
    <row r="235" spans="1:3" x14ac:dyDescent="0.2">
      <c r="A235" s="210"/>
    </row>
    <row r="240" spans="1:3" x14ac:dyDescent="0.2">
      <c r="B240" s="15"/>
      <c r="C240" s="15"/>
    </row>
    <row r="241" spans="1:3" x14ac:dyDescent="0.2">
      <c r="B241" s="15"/>
      <c r="C241" s="15"/>
    </row>
    <row r="242" spans="1:3" x14ac:dyDescent="0.2">
      <c r="B242" s="15"/>
      <c r="C242" s="15"/>
    </row>
    <row r="244" spans="1:3" x14ac:dyDescent="0.2">
      <c r="A244" s="9"/>
      <c r="B244" s="210"/>
      <c r="C244" s="210"/>
    </row>
    <row r="247" spans="1:3" x14ac:dyDescent="0.2">
      <c r="A247" s="15"/>
      <c r="B247" s="210"/>
      <c r="C247" s="210"/>
    </row>
    <row r="255" spans="1:3" x14ac:dyDescent="0.2">
      <c r="B255" s="15"/>
      <c r="C255" s="15"/>
    </row>
    <row r="260" spans="1:3" x14ac:dyDescent="0.2">
      <c r="A260" s="15"/>
      <c r="B260" s="210"/>
      <c r="C260" s="210"/>
    </row>
    <row r="269" spans="1:3" x14ac:dyDescent="0.2">
      <c r="A269" s="15"/>
      <c r="B269" s="210"/>
      <c r="C269" s="210"/>
    </row>
    <row r="270" spans="1:3" x14ac:dyDescent="0.2">
      <c r="B270" s="13"/>
      <c r="C270" s="13"/>
    </row>
    <row r="272" spans="1:3" x14ac:dyDescent="0.2">
      <c r="B272" s="13"/>
      <c r="C272" s="13"/>
    </row>
    <row r="273" spans="1:3" x14ac:dyDescent="0.2">
      <c r="B273" s="13"/>
      <c r="C273" s="13"/>
    </row>
    <row r="279" spans="1:3" x14ac:dyDescent="0.2">
      <c r="A279" s="15"/>
      <c r="B279" s="210"/>
      <c r="C279" s="210"/>
    </row>
    <row r="280" spans="1:3" x14ac:dyDescent="0.2">
      <c r="A280" s="15"/>
      <c r="B280" s="210"/>
      <c r="C280" s="210"/>
    </row>
    <row r="281" spans="1:3" x14ac:dyDescent="0.2">
      <c r="A281" s="15"/>
      <c r="B281" s="210"/>
      <c r="C281" s="210"/>
    </row>
    <row r="282" spans="1:3" x14ac:dyDescent="0.2">
      <c r="A282" s="15"/>
      <c r="B282" s="210"/>
      <c r="C282" s="210"/>
    </row>
    <row r="283" spans="1:3" x14ac:dyDescent="0.2">
      <c r="A283" s="15"/>
      <c r="B283" s="210"/>
      <c r="C283" s="210"/>
    </row>
    <row r="284" spans="1:3" x14ac:dyDescent="0.2">
      <c r="A284" s="15"/>
      <c r="B284" s="210"/>
      <c r="C284" s="210"/>
    </row>
    <row r="285" spans="1:3" x14ac:dyDescent="0.2">
      <c r="A285" s="15"/>
      <c r="B285" s="210"/>
      <c r="C285" s="210"/>
    </row>
  </sheetData>
  <mergeCells count="46">
    <mergeCell ref="A2:F2"/>
    <mergeCell ref="A3:G3"/>
    <mergeCell ref="A4:B7"/>
    <mergeCell ref="C4:C7"/>
    <mergeCell ref="D4:G4"/>
    <mergeCell ref="D5:F5"/>
    <mergeCell ref="G5:G7"/>
    <mergeCell ref="D6:E6"/>
    <mergeCell ref="F6:F7"/>
    <mergeCell ref="A19:G19"/>
    <mergeCell ref="A20:B22"/>
    <mergeCell ref="C20:C22"/>
    <mergeCell ref="D20:F20"/>
    <mergeCell ref="G20:G22"/>
    <mergeCell ref="D21:E21"/>
    <mergeCell ref="F21:F22"/>
    <mergeCell ref="A34:B34"/>
    <mergeCell ref="C34:D34"/>
    <mergeCell ref="E34:F34"/>
    <mergeCell ref="A35:B37"/>
    <mergeCell ref="C35:C37"/>
    <mergeCell ref="D35:F35"/>
    <mergeCell ref="G35:G37"/>
    <mergeCell ref="D36:E36"/>
    <mergeCell ref="F36:F37"/>
    <mergeCell ref="A51:G51"/>
    <mergeCell ref="A52:B54"/>
    <mergeCell ref="C52:C54"/>
    <mergeCell ref="D52:F52"/>
    <mergeCell ref="G52:G54"/>
    <mergeCell ref="D53:E53"/>
    <mergeCell ref="F53:F54"/>
    <mergeCell ref="A68:G68"/>
    <mergeCell ref="A69:B71"/>
    <mergeCell ref="C69:C71"/>
    <mergeCell ref="D69:F69"/>
    <mergeCell ref="G69:G71"/>
    <mergeCell ref="D70:E70"/>
    <mergeCell ref="F70:F71"/>
    <mergeCell ref="A77:G77"/>
    <mergeCell ref="A78:B80"/>
    <mergeCell ref="C78:C80"/>
    <mergeCell ref="D78:F78"/>
    <mergeCell ref="G78:G80"/>
    <mergeCell ref="D79:E79"/>
    <mergeCell ref="F79:F80"/>
  </mergeCells>
  <pageMargins left="0.7" right="0.7" top="0.75" bottom="0.75" header="0.3" footer="0.3"/>
  <pageSetup paperSize="9" scale="56" orientation="portrait" r:id="rId1"/>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1288"/>
  <sheetViews>
    <sheetView view="pageBreakPreview" topLeftCell="A235" zoomScale="70" zoomScaleNormal="100" zoomScaleSheetLayoutView="70" workbookViewId="0">
      <selection activeCell="D251" sqref="D251"/>
    </sheetView>
  </sheetViews>
  <sheetFormatPr defaultColWidth="8.85546875" defaultRowHeight="12.75" x14ac:dyDescent="0.2"/>
  <cols>
    <col min="1" max="1" width="65.28515625" style="863" bestFit="1" customWidth="1"/>
    <col min="2" max="2" width="45.42578125" style="863" customWidth="1"/>
    <col min="3" max="3" width="15.7109375" style="863" customWidth="1"/>
    <col min="4" max="4" width="16.85546875" style="863" customWidth="1"/>
    <col min="5" max="5" width="12.85546875" style="863" customWidth="1"/>
    <col min="6" max="6" width="13.85546875" style="863" customWidth="1"/>
    <col min="7" max="8" width="11.7109375" style="863" customWidth="1"/>
    <col min="9" max="9" width="13.7109375" style="863" customWidth="1"/>
    <col min="10" max="10" width="16" style="863" customWidth="1"/>
    <col min="11" max="13" width="11.7109375" style="863" customWidth="1"/>
    <col min="14" max="14" width="10.42578125" style="863" customWidth="1"/>
    <col min="15" max="15" width="14.42578125" style="863" customWidth="1"/>
    <col min="16" max="16" width="13.42578125" style="863" customWidth="1"/>
    <col min="17" max="20" width="27.7109375" style="863" bestFit="1" customWidth="1"/>
    <col min="21" max="21" width="15.140625" style="863" customWidth="1"/>
    <col min="22" max="22" width="15.85546875" style="863" customWidth="1"/>
    <col min="23" max="23" width="8.85546875" style="863"/>
    <col min="24" max="24" width="8.85546875" style="908"/>
    <col min="25" max="25" width="8.85546875" style="863"/>
    <col min="26" max="26" width="4.42578125" style="863" customWidth="1"/>
    <col min="27" max="27" width="7.5703125" style="863" customWidth="1"/>
    <col min="28" max="28" width="6.140625" style="863" customWidth="1"/>
    <col min="29" max="29" width="7.85546875" style="863" customWidth="1"/>
    <col min="30" max="30" width="4.42578125" style="863" customWidth="1"/>
    <col min="31" max="31" width="44.28515625" style="863" customWidth="1"/>
    <col min="32" max="32" width="9.85546875" style="863" customWidth="1"/>
    <col min="33" max="16384" width="8.85546875" style="863"/>
  </cols>
  <sheetData>
    <row r="1" spans="1:22" x14ac:dyDescent="0.2">
      <c r="A1" s="1449" t="s">
        <v>1502</v>
      </c>
      <c r="B1" s="1450"/>
      <c r="C1" s="1450"/>
      <c r="D1" s="1450"/>
      <c r="E1" s="1450"/>
      <c r="F1" s="1450"/>
      <c r="G1" s="1450"/>
      <c r="H1" s="1450"/>
      <c r="I1" s="1450"/>
      <c r="J1" s="1450"/>
      <c r="K1" s="1450"/>
      <c r="L1" s="1450"/>
      <c r="M1" s="1450"/>
      <c r="N1" s="1450"/>
      <c r="O1" s="1450"/>
      <c r="P1" s="1450"/>
      <c r="Q1" s="1450"/>
      <c r="R1" s="1450"/>
      <c r="S1" s="1450"/>
      <c r="T1" s="1450"/>
      <c r="U1" s="1450"/>
      <c r="V1" s="1450"/>
    </row>
    <row r="2" spans="1:22" x14ac:dyDescent="0.2">
      <c r="A2" s="1451" t="s">
        <v>103</v>
      </c>
      <c r="B2" s="1452"/>
      <c r="C2" s="1452"/>
      <c r="D2" s="1452"/>
      <c r="E2" s="1452"/>
      <c r="F2" s="1452"/>
      <c r="G2" s="1452"/>
      <c r="H2" s="1452"/>
      <c r="I2" s="1452"/>
      <c r="J2" s="1452"/>
      <c r="K2" s="1452"/>
      <c r="L2" s="1452"/>
      <c r="M2" s="1452"/>
      <c r="N2" s="1452"/>
      <c r="O2" s="1452"/>
      <c r="P2" s="1452"/>
      <c r="Q2" s="1452"/>
      <c r="R2" s="1452"/>
      <c r="S2" s="1452"/>
      <c r="T2" s="1452"/>
      <c r="U2" s="1452"/>
      <c r="V2" s="1452"/>
    </row>
    <row r="3" spans="1:22" x14ac:dyDescent="0.2">
      <c r="A3" s="909"/>
      <c r="B3" s="909"/>
      <c r="C3" s="910"/>
      <c r="D3" s="1453" t="s">
        <v>532</v>
      </c>
      <c r="E3" s="1453"/>
      <c r="F3" s="1453"/>
      <c r="G3" s="1453"/>
      <c r="H3" s="1453"/>
      <c r="I3" s="1453"/>
      <c r="J3" s="1453"/>
      <c r="K3" s="1453"/>
      <c r="L3" s="1453"/>
      <c r="M3" s="1454" t="s">
        <v>533</v>
      </c>
      <c r="N3" s="1454"/>
      <c r="O3" s="1454"/>
      <c r="P3" s="1454"/>
      <c r="Q3" s="1454"/>
      <c r="R3" s="1454"/>
      <c r="S3" s="1454"/>
      <c r="T3" s="1454"/>
      <c r="U3" s="911"/>
      <c r="V3" s="912"/>
    </row>
    <row r="4" spans="1:22" ht="12.4" customHeight="1" x14ac:dyDescent="0.2">
      <c r="A4" s="909"/>
      <c r="B4" s="913"/>
      <c r="C4" s="914"/>
      <c r="D4" s="1454" t="s">
        <v>212</v>
      </c>
      <c r="E4" s="1453" t="s">
        <v>213</v>
      </c>
      <c r="F4" s="1453"/>
      <c r="G4" s="1453"/>
      <c r="H4" s="1453"/>
      <c r="I4" s="1453"/>
      <c r="J4" s="1453"/>
      <c r="K4" s="1453"/>
      <c r="L4" s="1454" t="s">
        <v>254</v>
      </c>
      <c r="M4" s="1454"/>
      <c r="N4" s="1454"/>
      <c r="O4" s="1454"/>
      <c r="P4" s="1454"/>
      <c r="Q4" s="1454"/>
      <c r="R4" s="1454"/>
      <c r="S4" s="1454"/>
      <c r="T4" s="1454"/>
      <c r="U4" s="915"/>
      <c r="V4" s="912"/>
    </row>
    <row r="5" spans="1:22" ht="72" x14ac:dyDescent="0.2">
      <c r="A5" s="916" t="s">
        <v>1472</v>
      </c>
      <c r="B5" s="916" t="s">
        <v>740</v>
      </c>
      <c r="C5" s="917" t="s">
        <v>534</v>
      </c>
      <c r="D5" s="1454"/>
      <c r="E5" s="918" t="s">
        <v>535</v>
      </c>
      <c r="F5" s="918" t="s">
        <v>536</v>
      </c>
      <c r="G5" s="918" t="s">
        <v>537</v>
      </c>
      <c r="H5" s="918" t="s">
        <v>538</v>
      </c>
      <c r="I5" s="918" t="s">
        <v>539</v>
      </c>
      <c r="J5" s="918" t="s">
        <v>540</v>
      </c>
      <c r="K5" s="918" t="s">
        <v>253</v>
      </c>
      <c r="L5" s="1454"/>
      <c r="M5" s="918" t="s">
        <v>265</v>
      </c>
      <c r="N5" s="918" t="s">
        <v>214</v>
      </c>
      <c r="O5" s="918" t="s">
        <v>215</v>
      </c>
      <c r="P5" s="918" t="s">
        <v>250</v>
      </c>
      <c r="Q5" s="918" t="s">
        <v>251</v>
      </c>
      <c r="R5" s="918" t="s">
        <v>521</v>
      </c>
      <c r="S5" s="919" t="s">
        <v>183</v>
      </c>
      <c r="T5" s="918" t="s">
        <v>253</v>
      </c>
      <c r="U5" s="918" t="s">
        <v>741</v>
      </c>
      <c r="V5" s="920" t="s">
        <v>742</v>
      </c>
    </row>
    <row r="6" spans="1:22" x14ac:dyDescent="0.2">
      <c r="A6" s="921" t="s">
        <v>743</v>
      </c>
      <c r="B6" s="922"/>
      <c r="C6" s="922"/>
      <c r="D6" s="922"/>
      <c r="E6" s="922"/>
      <c r="F6" s="922"/>
      <c r="G6" s="922"/>
      <c r="H6" s="922"/>
      <c r="I6" s="922"/>
      <c r="J6" s="922"/>
      <c r="K6" s="922"/>
      <c r="L6" s="922"/>
      <c r="M6" s="922"/>
      <c r="N6" s="922"/>
      <c r="O6" s="922"/>
      <c r="P6" s="922"/>
      <c r="Q6" s="922"/>
      <c r="R6" s="922"/>
      <c r="S6" s="922"/>
      <c r="T6" s="922"/>
      <c r="U6" s="922"/>
      <c r="V6" s="923"/>
    </row>
    <row r="7" spans="1:22" x14ac:dyDescent="0.2">
      <c r="A7" s="924" t="s">
        <v>136</v>
      </c>
      <c r="B7" s="810"/>
      <c r="C7" s="810"/>
      <c r="D7" s="896">
        <f>SUM(D8,D10:D12)</f>
        <v>0</v>
      </c>
      <c r="E7" s="896">
        <f t="shared" ref="E7:I7" si="0">SUM(E8,E10:E12)</f>
        <v>0</v>
      </c>
      <c r="F7" s="896">
        <f t="shared" si="0"/>
        <v>0</v>
      </c>
      <c r="G7" s="896">
        <f t="shared" si="0"/>
        <v>0</v>
      </c>
      <c r="H7" s="896">
        <f t="shared" si="0"/>
        <v>0</v>
      </c>
      <c r="I7" s="896">
        <f t="shared" si="0"/>
        <v>0</v>
      </c>
      <c r="J7" s="896">
        <f>SUM(J8,J10:J12)</f>
        <v>0</v>
      </c>
      <c r="K7" s="896">
        <f>SUM(K8,K10:K12)</f>
        <v>0</v>
      </c>
      <c r="L7" s="896">
        <f>SUM(L8,L10:L12)</f>
        <v>0</v>
      </c>
      <c r="M7" s="896">
        <f t="shared" ref="M7:S7" si="1">SUM(M8,M10:M12)</f>
        <v>0</v>
      </c>
      <c r="N7" s="896">
        <f t="shared" si="1"/>
        <v>0</v>
      </c>
      <c r="O7" s="896">
        <f t="shared" si="1"/>
        <v>0</v>
      </c>
      <c r="P7" s="896">
        <f t="shared" si="1"/>
        <v>0</v>
      </c>
      <c r="Q7" s="896">
        <f t="shared" si="1"/>
        <v>0</v>
      </c>
      <c r="R7" s="896">
        <f t="shared" si="1"/>
        <v>0</v>
      </c>
      <c r="S7" s="896">
        <f t="shared" si="1"/>
        <v>0</v>
      </c>
      <c r="T7" s="896">
        <f>SUM(T8,T10:T12)</f>
        <v>0</v>
      </c>
      <c r="U7" s="922"/>
      <c r="V7" s="923"/>
    </row>
    <row r="8" spans="1:22" x14ac:dyDescent="0.2">
      <c r="A8" s="815" t="s">
        <v>516</v>
      </c>
      <c r="B8" s="810"/>
      <c r="C8" s="810"/>
      <c r="D8" s="925"/>
      <c r="E8" s="925"/>
      <c r="F8" s="925"/>
      <c r="G8" s="925"/>
      <c r="H8" s="925"/>
      <c r="I8" s="925"/>
      <c r="J8" s="925"/>
      <c r="K8" s="896">
        <f>SUM(E8:J8)</f>
        <v>0</v>
      </c>
      <c r="L8" s="821"/>
      <c r="M8" s="925"/>
      <c r="N8" s="925"/>
      <c r="O8" s="925"/>
      <c r="P8" s="925"/>
      <c r="Q8" s="925"/>
      <c r="R8" s="925"/>
      <c r="S8" s="925"/>
      <c r="T8" s="896">
        <f t="shared" ref="T8:T12" si="2">SUM(M8:S8)</f>
        <v>0</v>
      </c>
      <c r="U8" s="922"/>
      <c r="V8" s="923"/>
    </row>
    <row r="9" spans="1:22" x14ac:dyDescent="0.2">
      <c r="A9" s="815" t="s">
        <v>745</v>
      </c>
      <c r="B9" s="810"/>
      <c r="C9" s="810"/>
      <c r="D9" s="810"/>
      <c r="E9" s="810"/>
      <c r="F9" s="810"/>
      <c r="G9" s="810"/>
      <c r="H9" s="810"/>
      <c r="I9" s="810"/>
      <c r="J9" s="810"/>
      <c r="K9" s="810"/>
      <c r="L9" s="821"/>
      <c r="M9" s="821"/>
      <c r="N9" s="821"/>
      <c r="O9" s="821"/>
      <c r="P9" s="821"/>
      <c r="Q9" s="821"/>
      <c r="R9" s="821"/>
      <c r="S9" s="821"/>
      <c r="T9" s="926"/>
      <c r="U9" s="922"/>
      <c r="V9" s="923"/>
    </row>
    <row r="10" spans="1:22" x14ac:dyDescent="0.2">
      <c r="A10" s="815" t="s">
        <v>248</v>
      </c>
      <c r="B10" s="913"/>
      <c r="C10" s="913"/>
      <c r="D10" s="810"/>
      <c r="E10" s="810"/>
      <c r="F10" s="810"/>
      <c r="G10" s="810"/>
      <c r="H10" s="810"/>
      <c r="I10" s="810"/>
      <c r="J10" s="810"/>
      <c r="K10" s="810"/>
      <c r="L10" s="925"/>
      <c r="M10" s="821"/>
      <c r="N10" s="821"/>
      <c r="O10" s="821"/>
      <c r="P10" s="821"/>
      <c r="Q10" s="821"/>
      <c r="R10" s="821"/>
      <c r="S10" s="821"/>
      <c r="T10" s="927"/>
      <c r="U10" s="922"/>
      <c r="V10" s="923"/>
    </row>
    <row r="11" spans="1:22" x14ac:dyDescent="0.2">
      <c r="A11" s="815" t="s">
        <v>517</v>
      </c>
      <c r="B11" s="810"/>
      <c r="C11" s="810"/>
      <c r="D11" s="810"/>
      <c r="E11" s="810"/>
      <c r="F11" s="810"/>
      <c r="G11" s="810"/>
      <c r="H11" s="810"/>
      <c r="I11" s="810"/>
      <c r="J11" s="810"/>
      <c r="K11" s="810"/>
      <c r="L11" s="810"/>
      <c r="M11" s="810"/>
      <c r="N11" s="810"/>
      <c r="O11" s="810"/>
      <c r="P11" s="810"/>
      <c r="Q11" s="810"/>
      <c r="R11" s="810"/>
      <c r="S11" s="809"/>
      <c r="T11" s="896">
        <f t="shared" si="2"/>
        <v>0</v>
      </c>
      <c r="U11" s="922"/>
      <c r="V11" s="923"/>
    </row>
    <row r="12" spans="1:22" x14ac:dyDescent="0.2">
      <c r="A12" s="924" t="s">
        <v>1476</v>
      </c>
      <c r="B12" s="810"/>
      <c r="C12" s="810"/>
      <c r="D12" s="896">
        <f>SUMIFS(D286:D6986, $B$286:$B6986, "Deposits and Balances", $C$286:$C$6986, "All Currency")</f>
        <v>0</v>
      </c>
      <c r="E12" s="896">
        <f>SUMIFS(E286:E6986, $B$286:$B6986, "Deposits and Balances", $C$286:$C$6986, "All Currency")</f>
        <v>0</v>
      </c>
      <c r="F12" s="896">
        <f>SUMIFS(F286:F6986, $B$286:$B6986, "Deposits and Balances", $C$286:$C$6986, "All Currency")</f>
        <v>0</v>
      </c>
      <c r="G12" s="896">
        <f>SUMIFS(G286:G6986, $B$286:$B6986, "Deposits and Balances", $C$286:$C$6986, "All Currency")</f>
        <v>0</v>
      </c>
      <c r="H12" s="896">
        <f>SUMIFS(H286:H6986, $B$286:$B6986, "Deposits and Balances", $C$286:$C$6986, "All Currency")</f>
        <v>0</v>
      </c>
      <c r="I12" s="896">
        <f>SUMIFS(I286:I6986, $B$286:$B6986, "Deposits and Balances", $C$286:$C$6986, "All Currency")</f>
        <v>0</v>
      </c>
      <c r="J12" s="896">
        <f>SUMIFS(J286:J6986, $B$286:$B6986, "Deposits and Balances", $C$286:$C$6986, "All Currency")</f>
        <v>0</v>
      </c>
      <c r="K12" s="896">
        <f>SUM(E12:J12)</f>
        <v>0</v>
      </c>
      <c r="L12" s="896">
        <f>SUMIFS(L286:L6986, $B$286:$B6986, "Deposits and Balances", $C$286:$C$6986, "All Currency")</f>
        <v>0</v>
      </c>
      <c r="M12" s="896">
        <f>SUMIFS(M286:M6986, $B$286:$B6986, "Deposits and Balances", $C$286:$C$6986, "All Currency")</f>
        <v>0</v>
      </c>
      <c r="N12" s="896">
        <f>SUMIFS(N286:N6986, $B$286:$B6986, "Deposits and Balances", $C$286:$C$6986, "All Currency")</f>
        <v>0</v>
      </c>
      <c r="O12" s="896">
        <f>SUMIFS(O286:O6986, $B$286:$B6986, "Deposits and Balances", $C$286:$C$6986, "All Currency")</f>
        <v>0</v>
      </c>
      <c r="P12" s="896">
        <f>SUMIFS(P286:P6986, $B$286:$B6986, "Deposits and Balances", $C$286:$C$6986, "All Currency")</f>
        <v>0</v>
      </c>
      <c r="Q12" s="896">
        <f>SUMIFS(Q286:Q6986, $B$286:$B6986, "Deposits and Balances", $C$286:$C$6986, "All Currency")</f>
        <v>0</v>
      </c>
      <c r="R12" s="896">
        <f>SUMIFS(R286:R6986, $B$286:$B6986, "Deposits and Balances", $C$286:$C$6986, "All Currency")</f>
        <v>0</v>
      </c>
      <c r="S12" s="896">
        <f>SUMIFS(S286:S6986, $B$286:$B6986, "Deposits and Balances", $C$286:$C$6986, "All Currency")</f>
        <v>0</v>
      </c>
      <c r="T12" s="896">
        <f t="shared" si="2"/>
        <v>0</v>
      </c>
      <c r="U12" s="922"/>
      <c r="V12" s="923"/>
    </row>
    <row r="13" spans="1:22" x14ac:dyDescent="0.2">
      <c r="A13" s="1445"/>
      <c r="B13" s="1445"/>
      <c r="C13" s="1445"/>
      <c r="D13" s="1445"/>
      <c r="E13" s="1445"/>
      <c r="F13" s="1445"/>
      <c r="G13" s="1445"/>
      <c r="H13" s="1445"/>
      <c r="I13" s="1445"/>
      <c r="J13" s="1445"/>
      <c r="K13" s="1445"/>
      <c r="L13" s="1445"/>
      <c r="M13" s="1445"/>
      <c r="N13" s="1445"/>
      <c r="O13" s="1445"/>
      <c r="P13" s="1445"/>
      <c r="Q13" s="1445"/>
      <c r="R13" s="1445"/>
      <c r="S13" s="1445"/>
      <c r="T13" s="1445"/>
      <c r="U13" s="1445"/>
      <c r="V13" s="1445"/>
    </row>
    <row r="14" spans="1:22" x14ac:dyDescent="0.2">
      <c r="A14" s="924" t="s">
        <v>137</v>
      </c>
      <c r="B14" s="810"/>
      <c r="C14" s="810"/>
      <c r="D14" s="896">
        <f>SUM(D15:D18)</f>
        <v>0</v>
      </c>
      <c r="E14" s="896">
        <f t="shared" ref="E14:I14" si="3">SUM(E15:E18)</f>
        <v>0</v>
      </c>
      <c r="F14" s="896">
        <f t="shared" si="3"/>
        <v>0</v>
      </c>
      <c r="G14" s="896">
        <f t="shared" si="3"/>
        <v>0</v>
      </c>
      <c r="H14" s="896">
        <f t="shared" si="3"/>
        <v>0</v>
      </c>
      <c r="I14" s="896">
        <f t="shared" si="3"/>
        <v>0</v>
      </c>
      <c r="J14" s="896">
        <f>SUM(J15:J18)</f>
        <v>0</v>
      </c>
      <c r="K14" s="896">
        <f>SUM(K15:K18)</f>
        <v>0</v>
      </c>
      <c r="L14" s="896">
        <f>SUM(L15:L18)</f>
        <v>0</v>
      </c>
      <c r="M14" s="896">
        <f t="shared" ref="M14:S14" si="4">SUM(M15:M18)</f>
        <v>0</v>
      </c>
      <c r="N14" s="896">
        <f t="shared" si="4"/>
        <v>0</v>
      </c>
      <c r="O14" s="896">
        <f t="shared" si="4"/>
        <v>0</v>
      </c>
      <c r="P14" s="896">
        <f t="shared" si="4"/>
        <v>0</v>
      </c>
      <c r="Q14" s="896">
        <f t="shared" si="4"/>
        <v>0</v>
      </c>
      <c r="R14" s="896">
        <f t="shared" si="4"/>
        <v>0</v>
      </c>
      <c r="S14" s="896">
        <f t="shared" si="4"/>
        <v>0</v>
      </c>
      <c r="T14" s="896">
        <f>SUM(T15:T18)</f>
        <v>0</v>
      </c>
      <c r="U14" s="922"/>
      <c r="V14" s="923"/>
    </row>
    <row r="15" spans="1:22" x14ac:dyDescent="0.2">
      <c r="A15" s="815" t="s">
        <v>516</v>
      </c>
      <c r="B15" s="810"/>
      <c r="C15" s="810"/>
      <c r="D15" s="925"/>
      <c r="E15" s="925"/>
      <c r="F15" s="925"/>
      <c r="G15" s="925"/>
      <c r="H15" s="925"/>
      <c r="I15" s="925"/>
      <c r="J15" s="925"/>
      <c r="K15" s="896">
        <f t="shared" ref="K15:K18" si="5">SUM(E15:J15)</f>
        <v>0</v>
      </c>
      <c r="L15" s="928"/>
      <c r="M15" s="925"/>
      <c r="N15" s="925"/>
      <c r="O15" s="925"/>
      <c r="P15" s="925"/>
      <c r="Q15" s="925"/>
      <c r="R15" s="925"/>
      <c r="S15" s="925"/>
      <c r="T15" s="896">
        <f t="shared" ref="T15:T18" si="6">SUM(M15:S15)</f>
        <v>0</v>
      </c>
      <c r="U15" s="922"/>
      <c r="V15" s="923"/>
    </row>
    <row r="16" spans="1:22" x14ac:dyDescent="0.2">
      <c r="A16" s="815" t="s">
        <v>248</v>
      </c>
      <c r="B16" s="913"/>
      <c r="C16" s="913"/>
      <c r="D16" s="810"/>
      <c r="E16" s="810"/>
      <c r="F16" s="810"/>
      <c r="G16" s="810"/>
      <c r="H16" s="810"/>
      <c r="I16" s="810"/>
      <c r="J16" s="810"/>
      <c r="K16" s="810"/>
      <c r="L16" s="925"/>
      <c r="M16" s="928"/>
      <c r="N16" s="928"/>
      <c r="O16" s="928"/>
      <c r="P16" s="928"/>
      <c r="Q16" s="928"/>
      <c r="R16" s="928"/>
      <c r="S16" s="928"/>
      <c r="T16" s="927"/>
      <c r="U16" s="922"/>
      <c r="V16" s="923"/>
    </row>
    <row r="17" spans="1:22" x14ac:dyDescent="0.2">
      <c r="A17" s="815" t="s">
        <v>517</v>
      </c>
      <c r="B17" s="810"/>
      <c r="C17" s="810"/>
      <c r="D17" s="810"/>
      <c r="E17" s="810"/>
      <c r="F17" s="810"/>
      <c r="G17" s="810"/>
      <c r="H17" s="810"/>
      <c r="I17" s="810"/>
      <c r="J17" s="810"/>
      <c r="K17" s="810"/>
      <c r="L17" s="928"/>
      <c r="M17" s="928"/>
      <c r="N17" s="928"/>
      <c r="O17" s="928"/>
      <c r="P17" s="928"/>
      <c r="Q17" s="928"/>
      <c r="R17" s="928"/>
      <c r="S17" s="925"/>
      <c r="T17" s="896">
        <f t="shared" si="6"/>
        <v>0</v>
      </c>
      <c r="U17" s="922"/>
      <c r="V17" s="923"/>
    </row>
    <row r="18" spans="1:22" x14ac:dyDescent="0.2">
      <c r="A18" s="924" t="s">
        <v>1473</v>
      </c>
      <c r="B18" s="810"/>
      <c r="C18" s="810"/>
      <c r="D18" s="896">
        <f>SUMIFS(D286:D6986, $B$286:$B6986, "Amounts payable under repurchase agreements", $C$286:$C$6986, "All Currency")</f>
        <v>0</v>
      </c>
      <c r="E18" s="896">
        <f>SUMIFS(E286:E6986, $B$286:$B6986, "Amounts payable under repurchase agreements", $C$286:$C$6986, "All Currency")</f>
        <v>0</v>
      </c>
      <c r="F18" s="896">
        <f>SUMIFS(F286:F6986, $B$286:$B6986, "Amounts payable under repurchase agreements", $C$286:$C$6986, "All Currency")</f>
        <v>0</v>
      </c>
      <c r="G18" s="896">
        <f>SUMIFS(G286:G6986, $B$286:$B6986, "Amounts payable under repurchase agreements", $C$286:$C$6986, "All Currency")</f>
        <v>0</v>
      </c>
      <c r="H18" s="896">
        <f>SUMIFS(H286:H6986, $B$286:$B6986, "Amounts payable under repurchase agreements", $C$286:$C$6986, "All Currency")</f>
        <v>0</v>
      </c>
      <c r="I18" s="896">
        <f>SUMIFS(I286:I6986, $B$286:$B6986, "Amounts payable under repurchase agreements", $C$286:$C$6986, "All Currency")</f>
        <v>0</v>
      </c>
      <c r="J18" s="896">
        <f>SUMIFS(J286:J6986, $B$286:$B6986, "Amounts payable under repurchase agreements", $C$286:$C$6986, "All Currency")</f>
        <v>0</v>
      </c>
      <c r="K18" s="896">
        <f t="shared" si="5"/>
        <v>0</v>
      </c>
      <c r="L18" s="896">
        <f>SUMIFS(L286:L6986, $B$286:$B6986, "Amounts payable under repurchase agreements", $C$286:$C$6986, "All Currency")</f>
        <v>0</v>
      </c>
      <c r="M18" s="896">
        <f>SUMIFS(M286:M6986, $B$286:$B6986, "Amounts payable under repurchase agreements", $C$286:$C$6986, "All Currency")</f>
        <v>0</v>
      </c>
      <c r="N18" s="896">
        <f>SUMIFS(N286:N6986, $B$286:$B6986, "Amounts payable under repurchase agreements", $C$286:$C$6986, "All Currency")</f>
        <v>0</v>
      </c>
      <c r="O18" s="896">
        <f>SUMIFS(O286:O6986, $B$286:$B6986, "Amounts payable under repurchase agreements", $C$286:$C$6986, "All Currency")</f>
        <v>0</v>
      </c>
      <c r="P18" s="896">
        <f>SUMIFS(P286:P6986, $B$286:$B6986, "Amounts payable under repurchase agreements", $C$286:$C$6986, "All Currency")</f>
        <v>0</v>
      </c>
      <c r="Q18" s="896">
        <f>SUMIFS(Q286:Q6986, $B$286:$B6986, "Amounts payable under repurchase agreements", $C$286:$C$6986, "All Currency")</f>
        <v>0</v>
      </c>
      <c r="R18" s="896">
        <f>SUMIFS(R286:R6986, $B$286:$B6986, "Amounts payable under repurchase agreements", $C$286:$C$6986, "All Currency")</f>
        <v>0</v>
      </c>
      <c r="S18" s="896">
        <f>SUMIFS(S286:S6986, $B$286:$B6986, "Amounts payable under repurchase agreements", $C$286:$C$6986, "All Currency")</f>
        <v>0</v>
      </c>
      <c r="T18" s="896">
        <f t="shared" si="6"/>
        <v>0</v>
      </c>
      <c r="U18" s="922"/>
      <c r="V18" s="923"/>
    </row>
    <row r="19" spans="1:22" x14ac:dyDescent="0.2">
      <c r="A19" s="1445"/>
      <c r="B19" s="1445"/>
      <c r="C19" s="1445"/>
      <c r="D19" s="1445"/>
      <c r="E19" s="1445"/>
      <c r="F19" s="1445"/>
      <c r="G19" s="1445"/>
      <c r="H19" s="1445"/>
      <c r="I19" s="1445"/>
      <c r="J19" s="1445"/>
      <c r="K19" s="1445"/>
      <c r="L19" s="1445"/>
      <c r="M19" s="1445"/>
      <c r="N19" s="1445"/>
      <c r="O19" s="1445"/>
      <c r="P19" s="1445"/>
      <c r="Q19" s="1445"/>
      <c r="R19" s="1445"/>
      <c r="S19" s="1445"/>
      <c r="T19" s="1445"/>
      <c r="U19" s="1445"/>
      <c r="V19" s="1445"/>
    </row>
    <row r="20" spans="1:22" x14ac:dyDescent="0.2">
      <c r="A20" s="924" t="s">
        <v>138</v>
      </c>
      <c r="B20" s="810"/>
      <c r="C20" s="810"/>
      <c r="D20" s="896">
        <f>SUM(D21:D25)</f>
        <v>0</v>
      </c>
      <c r="E20" s="896">
        <f>SUM(E21:E24)</f>
        <v>0</v>
      </c>
      <c r="F20" s="896">
        <f t="shared" ref="F20:J20" si="7">SUM(F21:F24)</f>
        <v>0</v>
      </c>
      <c r="G20" s="896">
        <f t="shared" si="7"/>
        <v>0</v>
      </c>
      <c r="H20" s="896">
        <f t="shared" si="7"/>
        <v>0</v>
      </c>
      <c r="I20" s="896">
        <f t="shared" si="7"/>
        <v>0</v>
      </c>
      <c r="J20" s="896">
        <f t="shared" si="7"/>
        <v>0</v>
      </c>
      <c r="K20" s="896">
        <f>SUM(K21:K24)</f>
        <v>0</v>
      </c>
      <c r="L20" s="896">
        <f t="shared" ref="L20" si="8">SUM(L21:L25)</f>
        <v>0</v>
      </c>
      <c r="M20" s="896">
        <f>SUM(M21:M24)</f>
        <v>0</v>
      </c>
      <c r="N20" s="896">
        <f t="shared" ref="N20:S20" si="9">SUM(N21:N24)</f>
        <v>0</v>
      </c>
      <c r="O20" s="896">
        <f t="shared" si="9"/>
        <v>0</v>
      </c>
      <c r="P20" s="896">
        <f t="shared" si="9"/>
        <v>0</v>
      </c>
      <c r="Q20" s="896">
        <f t="shared" si="9"/>
        <v>0</v>
      </c>
      <c r="R20" s="896">
        <f t="shared" si="9"/>
        <v>0</v>
      </c>
      <c r="S20" s="896">
        <f t="shared" si="9"/>
        <v>0</v>
      </c>
      <c r="T20" s="896">
        <f>SUM(T21:T24)</f>
        <v>0</v>
      </c>
      <c r="U20" s="922"/>
      <c r="V20" s="923"/>
    </row>
    <row r="21" spans="1:22" x14ac:dyDescent="0.2">
      <c r="A21" s="815" t="s">
        <v>516</v>
      </c>
      <c r="B21" s="810"/>
      <c r="C21" s="810"/>
      <c r="D21" s="925"/>
      <c r="E21" s="925"/>
      <c r="F21" s="925"/>
      <c r="G21" s="925"/>
      <c r="H21" s="925"/>
      <c r="I21" s="925"/>
      <c r="J21" s="925"/>
      <c r="K21" s="896">
        <f t="shared" ref="K21:K24" si="10">SUM(E21:J21)</f>
        <v>0</v>
      </c>
      <c r="L21" s="821"/>
      <c r="M21" s="925"/>
      <c r="N21" s="925"/>
      <c r="O21" s="925"/>
      <c r="P21" s="925"/>
      <c r="Q21" s="925"/>
      <c r="R21" s="925"/>
      <c r="S21" s="925"/>
      <c r="T21" s="896">
        <f t="shared" ref="T21:T24" si="11">SUM(M21:S21)</f>
        <v>0</v>
      </c>
      <c r="U21" s="922"/>
      <c r="V21" s="923"/>
    </row>
    <row r="22" spans="1:22" x14ac:dyDescent="0.2">
      <c r="A22" s="815" t="s">
        <v>248</v>
      </c>
      <c r="B22" s="913"/>
      <c r="C22" s="913"/>
      <c r="D22" s="810"/>
      <c r="E22" s="810"/>
      <c r="F22" s="810"/>
      <c r="G22" s="810"/>
      <c r="H22" s="810"/>
      <c r="I22" s="810"/>
      <c r="J22" s="810"/>
      <c r="K22" s="810"/>
      <c r="L22" s="925"/>
      <c r="M22" s="821"/>
      <c r="N22" s="821"/>
      <c r="O22" s="821"/>
      <c r="P22" s="821"/>
      <c r="Q22" s="821"/>
      <c r="R22" s="821"/>
      <c r="S22" s="821"/>
      <c r="T22" s="927"/>
      <c r="U22" s="922"/>
      <c r="V22" s="923"/>
    </row>
    <row r="23" spans="1:22" x14ac:dyDescent="0.2">
      <c r="A23" s="815" t="s">
        <v>517</v>
      </c>
      <c r="B23" s="810"/>
      <c r="C23" s="810"/>
      <c r="D23" s="810"/>
      <c r="E23" s="810"/>
      <c r="F23" s="810"/>
      <c r="G23" s="810"/>
      <c r="H23" s="810"/>
      <c r="I23" s="810"/>
      <c r="J23" s="810"/>
      <c r="K23" s="810"/>
      <c r="L23" s="821"/>
      <c r="M23" s="821"/>
      <c r="N23" s="821"/>
      <c r="O23" s="821"/>
      <c r="P23" s="821"/>
      <c r="Q23" s="821"/>
      <c r="R23" s="821"/>
      <c r="S23" s="925"/>
      <c r="T23" s="896">
        <f t="shared" si="11"/>
        <v>0</v>
      </c>
      <c r="U23" s="922"/>
      <c r="V23" s="923"/>
    </row>
    <row r="24" spans="1:22" x14ac:dyDescent="0.2">
      <c r="A24" s="924" t="s">
        <v>1473</v>
      </c>
      <c r="B24" s="810"/>
      <c r="C24" s="810"/>
      <c r="D24" s="896">
        <f>SUMIFS(D286:D6986, $B$286:$B6986, "Negative fair values for financial derivatives", $C$286:$C$6986, "All Currency")</f>
        <v>0</v>
      </c>
      <c r="E24" s="896">
        <f>SUMIFS(E286:E6986, $B$286:$B6986, "Negative fair values for financial derivatives", $C$286:$C$6986, "All Currency")</f>
        <v>0</v>
      </c>
      <c r="F24" s="896">
        <f>SUMIFS(F286:F6986, $B$286:$B6986, "Negative fair values for financial derivatives", $C$286:$C$6986, "All Currency")</f>
        <v>0</v>
      </c>
      <c r="G24" s="896">
        <f>SUMIFS(G286:G6986, $B$286:$B6986, "Negative fair values for financial derivatives", $C$286:$C$6986, "All Currency")</f>
        <v>0</v>
      </c>
      <c r="H24" s="896">
        <f>SUMIFS(H286:H6986, $B$286:$B6986, "Negative fair values for financial derivatives", $C$286:$C$6986, "All Currency")</f>
        <v>0</v>
      </c>
      <c r="I24" s="896">
        <f>SUMIFS(I286:I6986, $B$286:$B6986, "Negative fair values for financial derivatives", $C$286:$C$6986, "All Currency")</f>
        <v>0</v>
      </c>
      <c r="J24" s="896">
        <f>SUMIFS(J286:J6986, $B$286:$B6986, "Negative fair values for financial derivatives", $C$286:$C$6986, "All Currency")</f>
        <v>0</v>
      </c>
      <c r="K24" s="896">
        <f t="shared" si="10"/>
        <v>0</v>
      </c>
      <c r="L24" s="896">
        <f>SUMIFS(L286:L6986, $B$286:$B6986, "Negative fair values for financial derivatives", $C$286:$C$6986, "All Currency")</f>
        <v>0</v>
      </c>
      <c r="M24" s="896">
        <f>SUMIFS(M286:M6986, $B$286:$B6986, "Negative fair values for financial derivatives", $C$286:$C$6986, "All Currency")</f>
        <v>0</v>
      </c>
      <c r="N24" s="896">
        <f>SUMIFS(N286:N6986, $B$286:$B6986, "Negative fair values for financial derivatives", $C$286:$C$6986, "All Currency")</f>
        <v>0</v>
      </c>
      <c r="O24" s="896">
        <f>SUMIFS(O286:O6986, $B$286:$B6986, "Negative fair values for financial derivatives", $C$286:$C$6986, "All Currency")</f>
        <v>0</v>
      </c>
      <c r="P24" s="896">
        <f>SUMIFS(P286:P6986, $B$286:$B6986, "Negative fair values for financial derivatives", $C$286:$C$6986, "All Currency")</f>
        <v>0</v>
      </c>
      <c r="Q24" s="896">
        <f>SUMIFS(Q286:Q6986, $B$286:$B6986, "Negative fair values for financial derivatives", $C$286:$C$6986, "All Currency")</f>
        <v>0</v>
      </c>
      <c r="R24" s="896">
        <f>SUMIFS(R286:R6986, $B$286:$B6986, "Negative fair values for financial derivatives", $C$286:$C$6986, "All Currency")</f>
        <v>0</v>
      </c>
      <c r="S24" s="896">
        <f>SUMIFS(S286:S6986, $B$286:$B6986, "Negative fair values for financial derivatives", $C$286:$C$6986, "All Currency")</f>
        <v>0</v>
      </c>
      <c r="T24" s="896">
        <f t="shared" si="11"/>
        <v>0</v>
      </c>
      <c r="U24" s="922"/>
      <c r="V24" s="923"/>
    </row>
    <row r="25" spans="1:22" x14ac:dyDescent="0.2">
      <c r="A25" s="1445"/>
      <c r="B25" s="1445"/>
      <c r="C25" s="1445"/>
      <c r="D25" s="1445"/>
      <c r="E25" s="1445"/>
      <c r="F25" s="1445"/>
      <c r="G25" s="1445"/>
      <c r="H25" s="1445"/>
      <c r="I25" s="1445"/>
      <c r="J25" s="1445"/>
      <c r="K25" s="1445"/>
      <c r="L25" s="1445"/>
      <c r="M25" s="1445"/>
      <c r="N25" s="1445"/>
      <c r="O25" s="1445"/>
      <c r="P25" s="1445"/>
      <c r="Q25" s="1445"/>
      <c r="R25" s="1445"/>
      <c r="S25" s="1445"/>
      <c r="T25" s="1445"/>
      <c r="U25" s="1445"/>
      <c r="V25" s="1445"/>
    </row>
    <row r="26" spans="1:22" x14ac:dyDescent="0.2">
      <c r="A26" s="924" t="s">
        <v>237</v>
      </c>
      <c r="B26" s="810"/>
      <c r="C26" s="810"/>
      <c r="D26" s="896">
        <f>SUM(D27:D31)</f>
        <v>0</v>
      </c>
      <c r="E26" s="896">
        <f>SUM(E27:E30)</f>
        <v>0</v>
      </c>
      <c r="F26" s="896">
        <f t="shared" ref="F26:J26" si="12">SUM(F27:F30)</f>
        <v>0</v>
      </c>
      <c r="G26" s="896">
        <f t="shared" si="12"/>
        <v>0</v>
      </c>
      <c r="H26" s="896">
        <f t="shared" si="12"/>
        <v>0</v>
      </c>
      <c r="I26" s="896">
        <f t="shared" si="12"/>
        <v>0</v>
      </c>
      <c r="J26" s="896">
        <f t="shared" si="12"/>
        <v>0</v>
      </c>
      <c r="K26" s="896">
        <f>SUM(K27:K30)</f>
        <v>0</v>
      </c>
      <c r="L26" s="896">
        <f t="shared" ref="L26" si="13">SUM(L27:L31)</f>
        <v>0</v>
      </c>
      <c r="M26" s="896">
        <f>SUM(M27:M30)</f>
        <v>0</v>
      </c>
      <c r="N26" s="896">
        <f t="shared" ref="N26:S26" si="14">SUM(N27:N30)</f>
        <v>0</v>
      </c>
      <c r="O26" s="896">
        <f t="shared" si="14"/>
        <v>0</v>
      </c>
      <c r="P26" s="896">
        <f t="shared" si="14"/>
        <v>0</v>
      </c>
      <c r="Q26" s="896">
        <f t="shared" si="14"/>
        <v>0</v>
      </c>
      <c r="R26" s="896">
        <f t="shared" si="14"/>
        <v>0</v>
      </c>
      <c r="S26" s="896">
        <f t="shared" si="14"/>
        <v>0</v>
      </c>
      <c r="T26" s="896">
        <f>SUM(T27:T30)</f>
        <v>0</v>
      </c>
      <c r="U26" s="922"/>
      <c r="V26" s="923"/>
    </row>
    <row r="27" spans="1:22" x14ac:dyDescent="0.2">
      <c r="A27" s="815" t="s">
        <v>516</v>
      </c>
      <c r="B27" s="810"/>
      <c r="C27" s="810"/>
      <c r="D27" s="925"/>
      <c r="E27" s="925"/>
      <c r="F27" s="925"/>
      <c r="G27" s="925"/>
      <c r="H27" s="925"/>
      <c r="I27" s="925"/>
      <c r="J27" s="925"/>
      <c r="K27" s="896">
        <f t="shared" ref="K27:K30" si="15">SUM(E27:J27)</f>
        <v>0</v>
      </c>
      <c r="L27" s="821"/>
      <c r="M27" s="925"/>
      <c r="N27" s="925"/>
      <c r="O27" s="925"/>
      <c r="P27" s="925"/>
      <c r="Q27" s="925"/>
      <c r="R27" s="925"/>
      <c r="S27" s="925"/>
      <c r="T27" s="896">
        <f t="shared" ref="T27:T30" si="16">SUM(M27:S27)</f>
        <v>0</v>
      </c>
      <c r="U27" s="922"/>
      <c r="V27" s="923"/>
    </row>
    <row r="28" spans="1:22" x14ac:dyDescent="0.2">
      <c r="A28" s="815" t="s">
        <v>248</v>
      </c>
      <c r="B28" s="810"/>
      <c r="C28" s="810"/>
      <c r="D28" s="810"/>
      <c r="E28" s="810"/>
      <c r="F28" s="810"/>
      <c r="G28" s="810"/>
      <c r="H28" s="810"/>
      <c r="I28" s="810"/>
      <c r="J28" s="810"/>
      <c r="K28" s="810"/>
      <c r="L28" s="925"/>
      <c r="M28" s="821"/>
      <c r="N28" s="821"/>
      <c r="O28" s="821"/>
      <c r="P28" s="821"/>
      <c r="Q28" s="821"/>
      <c r="R28" s="821"/>
      <c r="S28" s="821"/>
      <c r="T28" s="927"/>
      <c r="U28" s="922"/>
      <c r="V28" s="923"/>
    </row>
    <row r="29" spans="1:22" x14ac:dyDescent="0.2">
      <c r="A29" s="815" t="s">
        <v>517</v>
      </c>
      <c r="B29" s="810"/>
      <c r="C29" s="810"/>
      <c r="D29" s="810"/>
      <c r="E29" s="810"/>
      <c r="F29" s="810"/>
      <c r="G29" s="810"/>
      <c r="H29" s="810"/>
      <c r="I29" s="810"/>
      <c r="J29" s="810"/>
      <c r="K29" s="810"/>
      <c r="L29" s="821"/>
      <c r="M29" s="821"/>
      <c r="N29" s="821"/>
      <c r="O29" s="821"/>
      <c r="P29" s="821"/>
      <c r="Q29" s="821"/>
      <c r="R29" s="821"/>
      <c r="S29" s="925"/>
      <c r="T29" s="896">
        <f t="shared" si="16"/>
        <v>0</v>
      </c>
      <c r="U29" s="922"/>
      <c r="V29" s="923"/>
    </row>
    <row r="30" spans="1:22" x14ac:dyDescent="0.2">
      <c r="A30" s="924" t="s">
        <v>1473</v>
      </c>
      <c r="B30" s="810"/>
      <c r="C30" s="810"/>
      <c r="D30" s="896">
        <f>SUMIFS(D286:D6986, $B$286:$B6986, "Bills Payable", $C$286:$C$6986, "All Currency")</f>
        <v>0</v>
      </c>
      <c r="E30" s="896">
        <f>SUMIFS(E286:E6986, $B$286:$B6986, "Bills Payable", $C$286:$C$6986, "All Currency")</f>
        <v>0</v>
      </c>
      <c r="F30" s="896">
        <f>SUMIFS(F286:F6986, $B$286:$B6986, "Bills Payable", $C$286:$C$6986, "All Currency")</f>
        <v>0</v>
      </c>
      <c r="G30" s="896">
        <f>SUMIFS(G286:G6986, $B$286:$B6986, "Bills Payable", $C$286:$C$6986, "All Currency")</f>
        <v>0</v>
      </c>
      <c r="H30" s="896">
        <f>SUMIFS(H286:H6986, $B$286:$B6986, "Bills Payable", $C$286:$C$6986, "All Currency")</f>
        <v>0</v>
      </c>
      <c r="I30" s="896">
        <f>SUMIFS(I286:I6986, $B$286:$B6986, "Bills Payable", $C$286:$C$6986, "All Currency")</f>
        <v>0</v>
      </c>
      <c r="J30" s="896">
        <f>SUMIFS(J286:J6986, $B$286:$B6986, "Bills Payable", $C$286:$C$6986, "All Currency")</f>
        <v>0</v>
      </c>
      <c r="K30" s="896">
        <f t="shared" si="15"/>
        <v>0</v>
      </c>
      <c r="L30" s="896">
        <f>SUMIFS(L286:L6986, $B$286:$B6986, "Bills Payable", $C$286:$C$6986, "All Currency")</f>
        <v>0</v>
      </c>
      <c r="M30" s="896">
        <f>SUMIFS(M286:M6986, $B$286:$B6986, "Bills Payable", $C$286:$C$6986, "All Currency")</f>
        <v>0</v>
      </c>
      <c r="N30" s="896">
        <f>SUMIFS(N286:N6986, $B$286:$B6986, "Bills Payable", $C$286:$C$6986, "All Currency")</f>
        <v>0</v>
      </c>
      <c r="O30" s="896">
        <f>SUMIFS(O286:O6986, $B$286:$B6986, "Bills Payable", $C$286:$C$6986, "All Currency")</f>
        <v>0</v>
      </c>
      <c r="P30" s="896">
        <f>SUMIFS(P286:P6986, $B$286:$B6986, "Bills Payable", $C$286:$C$6986, "All Currency")</f>
        <v>0</v>
      </c>
      <c r="Q30" s="896">
        <f>SUMIFS(Q286:Q6986, $B$286:$B6986, "Bills Payable", $C$286:$C$6986, "All Currency")</f>
        <v>0</v>
      </c>
      <c r="R30" s="896">
        <f>SUMIFS(R286:R6986, $B$286:$B6986, "Bills Payable", $C$286:$C$6986, "All Currency")</f>
        <v>0</v>
      </c>
      <c r="S30" s="896">
        <f>SUMIFS(S286:S6986, $B$286:$B6986, "Bills Payable", $C$286:$C$6986, "All Currency")</f>
        <v>0</v>
      </c>
      <c r="T30" s="896">
        <f t="shared" si="16"/>
        <v>0</v>
      </c>
      <c r="U30" s="922"/>
      <c r="V30" s="923"/>
    </row>
    <row r="31" spans="1:22" x14ac:dyDescent="0.2">
      <c r="A31" s="1445"/>
      <c r="B31" s="1445"/>
      <c r="C31" s="1445"/>
      <c r="D31" s="1445"/>
      <c r="E31" s="1445"/>
      <c r="F31" s="1445"/>
      <c r="G31" s="1445"/>
      <c r="H31" s="1445"/>
      <c r="I31" s="1445"/>
      <c r="J31" s="1445"/>
      <c r="K31" s="1445"/>
      <c r="L31" s="1445"/>
      <c r="M31" s="1445"/>
      <c r="N31" s="1445"/>
      <c r="O31" s="1445"/>
      <c r="P31" s="1445"/>
      <c r="Q31" s="1445"/>
      <c r="R31" s="1445"/>
      <c r="S31" s="1445"/>
      <c r="T31" s="1445"/>
      <c r="U31" s="1445"/>
      <c r="V31" s="1445"/>
    </row>
    <row r="32" spans="1:22" x14ac:dyDescent="0.2">
      <c r="A32" s="825" t="s">
        <v>746</v>
      </c>
      <c r="B32" s="810"/>
      <c r="C32" s="810"/>
      <c r="D32" s="896">
        <f>SUM(D33:D37)</f>
        <v>0</v>
      </c>
      <c r="E32" s="896">
        <f>SUM(E33:E36)</f>
        <v>0</v>
      </c>
      <c r="F32" s="896">
        <f t="shared" ref="F32:J32" si="17">SUM(F33:F36)</f>
        <v>0</v>
      </c>
      <c r="G32" s="896">
        <f t="shared" si="17"/>
        <v>0</v>
      </c>
      <c r="H32" s="896">
        <f t="shared" si="17"/>
        <v>0</v>
      </c>
      <c r="I32" s="896">
        <f t="shared" si="17"/>
        <v>0</v>
      </c>
      <c r="J32" s="896">
        <f t="shared" si="17"/>
        <v>0</v>
      </c>
      <c r="K32" s="896">
        <f>SUM(K33:K36)</f>
        <v>0</v>
      </c>
      <c r="L32" s="896">
        <f t="shared" ref="L32" si="18">SUM(L33:L37)</f>
        <v>0</v>
      </c>
      <c r="M32" s="896">
        <f>SUM(M33:M36)</f>
        <v>0</v>
      </c>
      <c r="N32" s="896">
        <f t="shared" ref="N32:S32" si="19">SUM(N33:N36)</f>
        <v>0</v>
      </c>
      <c r="O32" s="896">
        <f t="shared" si="19"/>
        <v>0</v>
      </c>
      <c r="P32" s="896">
        <f t="shared" si="19"/>
        <v>0</v>
      </c>
      <c r="Q32" s="896">
        <f t="shared" si="19"/>
        <v>0</v>
      </c>
      <c r="R32" s="896">
        <f t="shared" si="19"/>
        <v>0</v>
      </c>
      <c r="S32" s="896">
        <f t="shared" si="19"/>
        <v>0</v>
      </c>
      <c r="T32" s="896">
        <f>SUM(T33:T36)</f>
        <v>0</v>
      </c>
      <c r="U32" s="896">
        <f>SUM(U33:U36)</f>
        <v>0</v>
      </c>
      <c r="V32" s="923"/>
    </row>
    <row r="33" spans="1:24" x14ac:dyDescent="0.2">
      <c r="A33" s="877" t="s">
        <v>516</v>
      </c>
      <c r="B33" s="810"/>
      <c r="C33" s="810"/>
      <c r="D33" s="925"/>
      <c r="E33" s="925"/>
      <c r="F33" s="925"/>
      <c r="G33" s="925"/>
      <c r="H33" s="925"/>
      <c r="I33" s="925"/>
      <c r="J33" s="925"/>
      <c r="K33" s="896">
        <f t="shared" ref="K33:K36" si="20">SUM(E33:J33)</f>
        <v>0</v>
      </c>
      <c r="L33" s="928"/>
      <c r="M33" s="925"/>
      <c r="N33" s="925"/>
      <c r="O33" s="925"/>
      <c r="P33" s="925"/>
      <c r="Q33" s="925"/>
      <c r="R33" s="925"/>
      <c r="S33" s="925"/>
      <c r="T33" s="896">
        <f t="shared" ref="T33:T36" si="21">SUM(M33:S33)</f>
        <v>0</v>
      </c>
      <c r="U33" s="926"/>
      <c r="V33" s="923"/>
    </row>
    <row r="34" spans="1:24" x14ac:dyDescent="0.2">
      <c r="A34" s="877" t="s">
        <v>248</v>
      </c>
      <c r="B34" s="810"/>
      <c r="C34" s="810"/>
      <c r="D34" s="810"/>
      <c r="E34" s="810"/>
      <c r="F34" s="810"/>
      <c r="G34" s="810"/>
      <c r="H34" s="810"/>
      <c r="I34" s="810"/>
      <c r="J34" s="810"/>
      <c r="K34" s="810"/>
      <c r="L34" s="925"/>
      <c r="M34" s="928"/>
      <c r="N34" s="928"/>
      <c r="O34" s="928"/>
      <c r="P34" s="928"/>
      <c r="Q34" s="928"/>
      <c r="R34" s="928"/>
      <c r="S34" s="928"/>
      <c r="T34" s="927"/>
      <c r="U34" s="926"/>
      <c r="V34" s="923"/>
    </row>
    <row r="35" spans="1:24" x14ac:dyDescent="0.2">
      <c r="A35" s="877" t="s">
        <v>517</v>
      </c>
      <c r="B35" s="810"/>
      <c r="C35" s="810"/>
      <c r="D35" s="810"/>
      <c r="E35" s="810"/>
      <c r="F35" s="810"/>
      <c r="G35" s="810"/>
      <c r="H35" s="810"/>
      <c r="I35" s="810"/>
      <c r="J35" s="810"/>
      <c r="K35" s="810"/>
      <c r="L35" s="928"/>
      <c r="M35" s="928"/>
      <c r="N35" s="928"/>
      <c r="O35" s="928"/>
      <c r="P35" s="928"/>
      <c r="Q35" s="928"/>
      <c r="R35" s="928"/>
      <c r="S35" s="925"/>
      <c r="T35" s="896">
        <f t="shared" si="21"/>
        <v>0</v>
      </c>
      <c r="U35" s="926"/>
      <c r="V35" s="923"/>
    </row>
    <row r="36" spans="1:24" x14ac:dyDescent="0.2">
      <c r="A36" s="825" t="s">
        <v>1473</v>
      </c>
      <c r="B36" s="810"/>
      <c r="C36" s="810"/>
      <c r="D36" s="640">
        <f>SUMIFS(D286:D6986, $B$286:$B6986, "Negotiable Certificates of Deposits (NCDs)", $C$286:$C$6986, "All Currency")</f>
        <v>0</v>
      </c>
      <c r="E36" s="640">
        <f>SUMIFS(E286:E6986, $B$286:$B6986, "Negotiable Certificates of Deposits (NCDs)", $C$286:$C$6986, "All Currency")</f>
        <v>0</v>
      </c>
      <c r="F36" s="640">
        <f>SUMIFS(F286:F6986, $B$286:$B6986, "Negotiable Certificates of Deposits (NCDs)", $C$286:$C$6986, "All Currency")</f>
        <v>0</v>
      </c>
      <c r="G36" s="640">
        <f>SUMIFS(G286:G6986, $B$286:$B6986, "Negotiable Certificates of Deposits (NCDs)", $C$286:$C$6986, "All Currency")</f>
        <v>0</v>
      </c>
      <c r="H36" s="640">
        <f>SUMIFS(H286:H6986, $B$286:$B6986, "Negotiable Certificates of Deposits (NCDs)", $C$286:$C$6986, "All Currency")</f>
        <v>0</v>
      </c>
      <c r="I36" s="640">
        <f>SUMIFS(I286:I6986, $B$286:$B6986, "Negotiable Certificates of Deposits (NCDs)", $C$286:$C$6986, "All Currency")</f>
        <v>0</v>
      </c>
      <c r="J36" s="640">
        <f>SUMIFS(J286:J6986, $B$286:$B6986, "Negotiable Certificates of Deposits (NCDs)", $C$286:$C$6986, "All Currency")</f>
        <v>0</v>
      </c>
      <c r="K36" s="896">
        <f t="shared" si="20"/>
        <v>0</v>
      </c>
      <c r="L36" s="640">
        <f>SUMIFS(L286:L6986, $B$286:$B6986, "Negotiable Certificates of Deposits (NCDs)", $C$286:$C$6986, "All Currency")</f>
        <v>0</v>
      </c>
      <c r="M36" s="640">
        <f>SUMIFS(M286:M6986, $B$286:$B6986, "Negotiable Certificates of Deposits (NCDs)", $C$286:$C$6986, "All Currency")</f>
        <v>0</v>
      </c>
      <c r="N36" s="640">
        <f>SUMIFS(N286:N6986, $B$286:$B6986, "Negotiable Certificates of Deposits (NCDs)", $C$286:$C$6986, "All Currency")</f>
        <v>0</v>
      </c>
      <c r="O36" s="640">
        <f>SUMIFS(O286:O6986, $B$286:$B6986, "Negotiable Certificates of Deposits (NCDs)", $C$286:$C$6986, "All Currency")</f>
        <v>0</v>
      </c>
      <c r="P36" s="640">
        <f>SUMIFS(P286:P6986, $B$286:$B6986, "Negotiable Certificates of Deposits (NCDs)", $C$286:$C$6986, "All Currency")</f>
        <v>0</v>
      </c>
      <c r="Q36" s="640">
        <f>SUMIFS(Q286:Q6986, $B$286:$B6986, "Negotiable Certificates of Deposits (NCDs)", $C$286:$C$6986, "All Currency")</f>
        <v>0</v>
      </c>
      <c r="R36" s="640">
        <f>SUMIFS(R286:R6986, $B$286:$B6986, "Negotiable Certificates of Deposits (NCDs)", $C$286:$C$6986, "All Currency")</f>
        <v>0</v>
      </c>
      <c r="S36" s="640">
        <f>SUMIFS(S286:S6986, $B$286:$B6986, "Negotiable Certificates of Deposits (NCDs)", $C$286:$C$6986, "All Currency")</f>
        <v>0</v>
      </c>
      <c r="T36" s="896">
        <f t="shared" si="21"/>
        <v>0</v>
      </c>
      <c r="U36" s="640">
        <f>SUMIFS(U286:U6986, $B$286:$B6986, "Negotiable Certificates of Deposits (NCDs)", $C$286:$C$6986, "All Currency")</f>
        <v>0</v>
      </c>
      <c r="V36" s="923"/>
    </row>
    <row r="37" spans="1:24" x14ac:dyDescent="0.2">
      <c r="A37" s="1445"/>
      <c r="B37" s="1445"/>
      <c r="C37" s="1445"/>
      <c r="D37" s="1445"/>
      <c r="E37" s="1445"/>
      <c r="F37" s="1445"/>
      <c r="G37" s="1445"/>
      <c r="H37" s="1445"/>
      <c r="I37" s="1445"/>
      <c r="J37" s="1445"/>
      <c r="K37" s="1445"/>
      <c r="L37" s="1445"/>
      <c r="M37" s="1445"/>
      <c r="N37" s="1445"/>
      <c r="O37" s="1445"/>
      <c r="P37" s="1445"/>
      <c r="Q37" s="1445"/>
      <c r="R37" s="1445"/>
      <c r="S37" s="1445"/>
      <c r="T37" s="1445"/>
      <c r="U37" s="1445"/>
      <c r="V37" s="1445"/>
    </row>
    <row r="38" spans="1:24" x14ac:dyDescent="0.2">
      <c r="A38" s="825" t="s">
        <v>168</v>
      </c>
      <c r="B38" s="810"/>
      <c r="C38" s="810"/>
      <c r="D38" s="896">
        <f>SUM(D39:D43)</f>
        <v>0</v>
      </c>
      <c r="E38" s="896">
        <f>SUM(E39:E42)</f>
        <v>0</v>
      </c>
      <c r="F38" s="896">
        <f t="shared" ref="F38:J38" si="22">SUM(F39:F42)</f>
        <v>0</v>
      </c>
      <c r="G38" s="896">
        <f t="shared" si="22"/>
        <v>0</v>
      </c>
      <c r="H38" s="896">
        <f t="shared" si="22"/>
        <v>0</v>
      </c>
      <c r="I38" s="896">
        <f t="shared" si="22"/>
        <v>0</v>
      </c>
      <c r="J38" s="896">
        <f t="shared" si="22"/>
        <v>0</v>
      </c>
      <c r="K38" s="896">
        <f>SUM(K39:K42)</f>
        <v>0</v>
      </c>
      <c r="L38" s="896">
        <f>SUM(L39:L42)</f>
        <v>0</v>
      </c>
      <c r="M38" s="896">
        <f>SUM(M39:M42)</f>
        <v>0</v>
      </c>
      <c r="N38" s="896">
        <f t="shared" ref="N38:S38" si="23">SUM(N39:N42)</f>
        <v>0</v>
      </c>
      <c r="O38" s="896">
        <f t="shared" si="23"/>
        <v>0</v>
      </c>
      <c r="P38" s="896">
        <f t="shared" si="23"/>
        <v>0</v>
      </c>
      <c r="Q38" s="896">
        <f t="shared" si="23"/>
        <v>0</v>
      </c>
      <c r="R38" s="896">
        <f t="shared" si="23"/>
        <v>0</v>
      </c>
      <c r="S38" s="896">
        <f t="shared" si="23"/>
        <v>0</v>
      </c>
      <c r="T38" s="896">
        <f>SUM(T39:T42)</f>
        <v>0</v>
      </c>
      <c r="U38" s="929"/>
      <c r="V38" s="930">
        <f>SUM(V39:V42)</f>
        <v>0</v>
      </c>
    </row>
    <row r="39" spans="1:24" x14ac:dyDescent="0.2">
      <c r="A39" s="877" t="s">
        <v>516</v>
      </c>
      <c r="B39" s="810"/>
      <c r="C39" s="810"/>
      <c r="D39" s="925"/>
      <c r="E39" s="925"/>
      <c r="F39" s="925"/>
      <c r="G39" s="925"/>
      <c r="H39" s="925"/>
      <c r="I39" s="925"/>
      <c r="J39" s="925"/>
      <c r="K39" s="896">
        <f>SUM(E39:J39)</f>
        <v>0</v>
      </c>
      <c r="L39" s="928"/>
      <c r="M39" s="925"/>
      <c r="N39" s="925"/>
      <c r="O39" s="925"/>
      <c r="P39" s="925"/>
      <c r="Q39" s="925"/>
      <c r="R39" s="925"/>
      <c r="S39" s="925"/>
      <c r="T39" s="896">
        <f t="shared" ref="T39:T42" si="24">SUM(M39:S39)</f>
        <v>0</v>
      </c>
      <c r="U39" s="929"/>
      <c r="V39" s="926"/>
    </row>
    <row r="40" spans="1:24" x14ac:dyDescent="0.2">
      <c r="A40" s="877" t="s">
        <v>248</v>
      </c>
      <c r="B40" s="810"/>
      <c r="C40" s="810"/>
      <c r="D40" s="810"/>
      <c r="E40" s="810"/>
      <c r="F40" s="810"/>
      <c r="G40" s="810"/>
      <c r="H40" s="810"/>
      <c r="I40" s="810"/>
      <c r="J40" s="810"/>
      <c r="K40" s="810"/>
      <c r="L40" s="925"/>
      <c r="M40" s="928"/>
      <c r="N40" s="928"/>
      <c r="O40" s="928"/>
      <c r="P40" s="928"/>
      <c r="Q40" s="928"/>
      <c r="R40" s="928"/>
      <c r="S40" s="928"/>
      <c r="T40" s="927"/>
      <c r="U40" s="929"/>
      <c r="V40" s="926"/>
    </row>
    <row r="41" spans="1:24" x14ac:dyDescent="0.2">
      <c r="A41" s="877" t="s">
        <v>517</v>
      </c>
      <c r="B41" s="810"/>
      <c r="C41" s="810"/>
      <c r="D41" s="810"/>
      <c r="E41" s="810"/>
      <c r="F41" s="810"/>
      <c r="G41" s="810"/>
      <c r="H41" s="810"/>
      <c r="I41" s="810"/>
      <c r="J41" s="810"/>
      <c r="K41" s="810"/>
      <c r="L41" s="928"/>
      <c r="M41" s="928"/>
      <c r="N41" s="928"/>
      <c r="O41" s="928"/>
      <c r="P41" s="928"/>
      <c r="Q41" s="928"/>
      <c r="R41" s="928"/>
      <c r="S41" s="925"/>
      <c r="T41" s="896">
        <f t="shared" si="24"/>
        <v>0</v>
      </c>
      <c r="U41" s="929"/>
      <c r="V41" s="926"/>
    </row>
    <row r="42" spans="1:24" x14ac:dyDescent="0.2">
      <c r="A42" s="825" t="s">
        <v>1473</v>
      </c>
      <c r="B42" s="810"/>
      <c r="C42" s="810"/>
      <c r="D42" s="640">
        <f>SUMIFS(D286:D6986, $B$286:$B6986, "Debt Securities", $C$286:$C$6986, "All Currency")</f>
        <v>0</v>
      </c>
      <c r="E42" s="640">
        <f>SUMIFS(E286:E6986, $B$286:$B6986, "Debt Securities", $C$286:$C$6986, "All Currency")</f>
        <v>0</v>
      </c>
      <c r="F42" s="640">
        <f>SUMIFS(F286:F6986, $B$286:$B6986, "Debt Securities", $C$286:$C$6986, "All Currency")</f>
        <v>0</v>
      </c>
      <c r="G42" s="640">
        <f>SUMIFS(G286:G6986, $B$286:$B6986, "Debt Securities", $C$286:$C$6986, "All Currency")</f>
        <v>0</v>
      </c>
      <c r="H42" s="640">
        <f>SUMIFS(H286:H6986, $B$286:$B6986, "Debt Securities", $C$286:$C$6986, "All Currency")</f>
        <v>0</v>
      </c>
      <c r="I42" s="640">
        <f>SUMIFS(I286:I6986, $B$286:$B6986, "Debt Securities", $C$286:$C$6986, "All Currency")</f>
        <v>0</v>
      </c>
      <c r="J42" s="640">
        <f>SUMIFS(J286:J6986, $B$286:$B6986, "Debt Securities", $C$286:$C$6986, "All Currency")</f>
        <v>0</v>
      </c>
      <c r="K42" s="896">
        <f t="shared" ref="K42" si="25">SUM(E42:J42)</f>
        <v>0</v>
      </c>
      <c r="L42" s="640">
        <f>SUMIFS(L286:L6986, $B$286:$B6986, "Debt Securities", $C$286:$C$6986, "All Currency")</f>
        <v>0</v>
      </c>
      <c r="M42" s="640">
        <f>SUMIFS(M286:M6986, $B$286:$B6986, "Debt Securities", $C$286:$C$6986, "All Currency")</f>
        <v>0</v>
      </c>
      <c r="N42" s="640">
        <f>SUMIFS(N286:N6986, $B$286:$B6986, "Debt Securities", $C$286:$C$6986, "All Currency")</f>
        <v>0</v>
      </c>
      <c r="O42" s="640">
        <f>SUMIFS(O286:O6986, $B$286:$B6986, "Debt Securities", $C$286:$C$6986, "All Currency")</f>
        <v>0</v>
      </c>
      <c r="P42" s="640">
        <f>SUMIFS(P286:P6986, $B$286:$B6986, "Debt Securities", $C$286:$C$6986, "All Currency")</f>
        <v>0</v>
      </c>
      <c r="Q42" s="640">
        <f>SUMIFS(Q286:Q6986, $B$286:$B6986, "Debt Securities", $C$286:$C$6986, "All Currency")</f>
        <v>0</v>
      </c>
      <c r="R42" s="640">
        <f>SUMIFS(R286:R6986, $B$286:$B6986, "Debt Securities", $C$286:$C$6986, "All Currency")</f>
        <v>0</v>
      </c>
      <c r="S42" s="640">
        <f>SUMIFS(S286:S6986, $B$286:$B6986, "Debt Securities", $C$286:$C$6986, "All Currency")</f>
        <v>0</v>
      </c>
      <c r="T42" s="896">
        <f t="shared" si="24"/>
        <v>0</v>
      </c>
      <c r="U42" s="929"/>
      <c r="V42" s="931">
        <f>SUMIFS(V286:V6986, $B$286:$B6986, "Debt Securities", $C$286:$C$6986, "All Currency")</f>
        <v>0</v>
      </c>
    </row>
    <row r="43" spans="1:24" x14ac:dyDescent="0.2">
      <c r="A43" s="1448"/>
      <c r="B43" s="1448"/>
      <c r="C43" s="1448"/>
      <c r="D43" s="1448"/>
      <c r="E43" s="1448"/>
      <c r="F43" s="1448"/>
      <c r="G43" s="1448"/>
      <c r="H43" s="1448"/>
      <c r="I43" s="1448"/>
      <c r="J43" s="1448"/>
      <c r="K43" s="1448"/>
      <c r="L43" s="1448"/>
      <c r="M43" s="1448"/>
      <c r="N43" s="1448"/>
      <c r="O43" s="1448"/>
      <c r="P43" s="1448"/>
      <c r="Q43" s="1448"/>
      <c r="R43" s="1448"/>
      <c r="S43" s="1448"/>
      <c r="T43" s="1448"/>
      <c r="U43" s="1448"/>
      <c r="V43" s="1448"/>
    </row>
    <row r="44" spans="1:24" s="932" customFormat="1" x14ac:dyDescent="0.2">
      <c r="A44" s="1448"/>
      <c r="B44" s="1448"/>
      <c r="C44" s="1448"/>
      <c r="D44" s="1448"/>
      <c r="E44" s="1448"/>
      <c r="F44" s="1448"/>
      <c r="G44" s="1448"/>
      <c r="H44" s="1448"/>
      <c r="I44" s="1448"/>
      <c r="J44" s="1448"/>
      <c r="K44" s="1448"/>
      <c r="L44" s="1448"/>
      <c r="M44" s="1448"/>
      <c r="N44" s="1448"/>
      <c r="O44" s="1448"/>
      <c r="P44" s="1448"/>
      <c r="Q44" s="1448"/>
      <c r="R44" s="1448"/>
      <c r="S44" s="1448"/>
      <c r="T44" s="1448"/>
      <c r="U44" s="1448"/>
      <c r="V44" s="1448"/>
      <c r="X44" s="933"/>
    </row>
    <row r="45" spans="1:24" x14ac:dyDescent="0.2">
      <c r="A45" s="921" t="s">
        <v>747</v>
      </c>
      <c r="B45" s="916"/>
      <c r="C45" s="916"/>
      <c r="D45" s="934"/>
      <c r="E45" s="916"/>
      <c r="F45" s="935"/>
      <c r="G45" s="935"/>
      <c r="H45" s="935"/>
      <c r="I45" s="916"/>
      <c r="J45" s="935"/>
      <c r="K45" s="936"/>
      <c r="L45" s="937"/>
      <c r="M45" s="937"/>
      <c r="N45" s="937"/>
      <c r="O45" s="916"/>
      <c r="P45" s="938"/>
      <c r="Q45" s="938"/>
      <c r="R45" s="938"/>
      <c r="S45" s="922"/>
      <c r="T45" s="922"/>
      <c r="U45" s="929"/>
      <c r="V45" s="923"/>
    </row>
    <row r="46" spans="1:24" x14ac:dyDescent="0.2">
      <c r="A46" s="924" t="s">
        <v>136</v>
      </c>
      <c r="B46" s="810"/>
      <c r="C46" s="810"/>
      <c r="D46" s="896">
        <f>SUM(D47,D49:D51)</f>
        <v>0</v>
      </c>
      <c r="E46" s="896">
        <f t="shared" ref="E46" si="26">SUM(E47,E49:E51)</f>
        <v>0</v>
      </c>
      <c r="F46" s="896">
        <f t="shared" ref="F46" si="27">SUM(F47,F49:F51)</f>
        <v>0</v>
      </c>
      <c r="G46" s="896">
        <f t="shared" ref="G46" si="28">SUM(G47,G49:G51)</f>
        <v>0</v>
      </c>
      <c r="H46" s="896">
        <f t="shared" ref="H46" si="29">SUM(H47,H49:H51)</f>
        <v>0</v>
      </c>
      <c r="I46" s="896">
        <f t="shared" ref="I46" si="30">SUM(I47,I49:I51)</f>
        <v>0</v>
      </c>
      <c r="J46" s="896">
        <f t="shared" ref="J46" si="31">SUM(J47,J49:J51)</f>
        <v>0</v>
      </c>
      <c r="K46" s="896">
        <f t="shared" ref="K46:R46" si="32">SUM(K47,K49:K51)</f>
        <v>0</v>
      </c>
      <c r="L46" s="896">
        <f t="shared" si="32"/>
        <v>0</v>
      </c>
      <c r="M46" s="896">
        <f t="shared" si="32"/>
        <v>0</v>
      </c>
      <c r="N46" s="896">
        <f t="shared" si="32"/>
        <v>0</v>
      </c>
      <c r="O46" s="896">
        <f>SUM(O47,O49:O51)</f>
        <v>0</v>
      </c>
      <c r="P46" s="896">
        <f t="shared" si="32"/>
        <v>0</v>
      </c>
      <c r="Q46" s="896">
        <f t="shared" si="32"/>
        <v>0</v>
      </c>
      <c r="R46" s="896">
        <f t="shared" si="32"/>
        <v>0</v>
      </c>
      <c r="S46" s="896">
        <f>SUM(S47,S49:S51)</f>
        <v>0</v>
      </c>
      <c r="T46" s="896">
        <f>SUM(T47,T49:T51)</f>
        <v>0</v>
      </c>
      <c r="U46" s="929"/>
      <c r="V46" s="923"/>
    </row>
    <row r="47" spans="1:24" x14ac:dyDescent="0.2">
      <c r="A47" s="939" t="s">
        <v>516</v>
      </c>
      <c r="B47" s="916"/>
      <c r="C47" s="916"/>
      <c r="D47" s="925"/>
      <c r="E47" s="925"/>
      <c r="F47" s="925"/>
      <c r="G47" s="925"/>
      <c r="H47" s="925"/>
      <c r="I47" s="925"/>
      <c r="J47" s="925"/>
      <c r="K47" s="896">
        <f t="shared" ref="K47:K51" si="33">SUM(E47:J47)</f>
        <v>0</v>
      </c>
      <c r="L47" s="940"/>
      <c r="M47" s="925"/>
      <c r="N47" s="925"/>
      <c r="O47" s="925"/>
      <c r="P47" s="925"/>
      <c r="Q47" s="925"/>
      <c r="R47" s="925"/>
      <c r="S47" s="925"/>
      <c r="T47" s="896">
        <f t="shared" ref="T47:T51" si="34">SUM(M47:S47)</f>
        <v>0</v>
      </c>
      <c r="U47" s="929"/>
      <c r="V47" s="923"/>
    </row>
    <row r="48" spans="1:24" x14ac:dyDescent="0.2">
      <c r="A48" s="815" t="s">
        <v>745</v>
      </c>
      <c r="B48" s="916"/>
      <c r="C48" s="916"/>
      <c r="D48" s="916"/>
      <c r="E48" s="916"/>
      <c r="F48" s="916"/>
      <c r="G48" s="916"/>
      <c r="H48" s="916"/>
      <c r="I48" s="916"/>
      <c r="J48" s="916"/>
      <c r="K48" s="916"/>
      <c r="L48" s="940"/>
      <c r="M48" s="940"/>
      <c r="N48" s="940"/>
      <c r="O48" s="940"/>
      <c r="P48" s="940"/>
      <c r="Q48" s="940"/>
      <c r="R48" s="940"/>
      <c r="S48" s="940"/>
      <c r="T48" s="926"/>
      <c r="U48" s="929"/>
      <c r="V48" s="923"/>
    </row>
    <row r="49" spans="1:22" x14ac:dyDescent="0.2">
      <c r="A49" s="939" t="s">
        <v>248</v>
      </c>
      <c r="B49" s="916"/>
      <c r="C49" s="916"/>
      <c r="D49" s="810"/>
      <c r="E49" s="810"/>
      <c r="F49" s="810"/>
      <c r="G49" s="810"/>
      <c r="H49" s="810"/>
      <c r="I49" s="810"/>
      <c r="J49" s="810"/>
      <c r="K49" s="810"/>
      <c r="L49" s="925"/>
      <c r="M49" s="940"/>
      <c r="N49" s="940"/>
      <c r="O49" s="940"/>
      <c r="P49" s="940"/>
      <c r="Q49" s="940"/>
      <c r="R49" s="940"/>
      <c r="S49" s="940"/>
      <c r="T49" s="927"/>
      <c r="U49" s="929"/>
      <c r="V49" s="923"/>
    </row>
    <row r="50" spans="1:22" x14ac:dyDescent="0.2">
      <c r="A50" s="939" t="s">
        <v>517</v>
      </c>
      <c r="B50" s="916"/>
      <c r="C50" s="916"/>
      <c r="D50" s="810"/>
      <c r="E50" s="810"/>
      <c r="F50" s="810"/>
      <c r="G50" s="810"/>
      <c r="H50" s="810"/>
      <c r="I50" s="810"/>
      <c r="J50" s="810"/>
      <c r="K50" s="810"/>
      <c r="L50" s="940"/>
      <c r="M50" s="940"/>
      <c r="N50" s="940"/>
      <c r="O50" s="940"/>
      <c r="P50" s="940"/>
      <c r="Q50" s="940"/>
      <c r="R50" s="940"/>
      <c r="S50" s="925"/>
      <c r="T50" s="896">
        <f t="shared" si="34"/>
        <v>0</v>
      </c>
      <c r="U50" s="929"/>
      <c r="V50" s="923"/>
    </row>
    <row r="51" spans="1:22" x14ac:dyDescent="0.2">
      <c r="A51" s="924" t="s">
        <v>1476</v>
      </c>
      <c r="B51" s="810"/>
      <c r="C51" s="810"/>
      <c r="D51" s="896">
        <f>SUMIFS(D286:D6986, $B$286:$B6986, "Deposits and Balances", $C$286:$C$6986, "SGD")</f>
        <v>0</v>
      </c>
      <c r="E51" s="896">
        <f>SUMIFS(E286:E6986, $B$286:$B6986, "Deposits and Balances", $C$286:$C$6986, "SGD")</f>
        <v>0</v>
      </c>
      <c r="F51" s="896">
        <f>SUMIFS(F286:F6986, $B$286:$B6986, "Deposits and Balances", $C$286:$C$6986, "SGD")</f>
        <v>0</v>
      </c>
      <c r="G51" s="896">
        <f>SUMIFS(G286:G6986, $B$286:$B6986, "Deposits and Balances", $C$286:$C$6986, "SGD")</f>
        <v>0</v>
      </c>
      <c r="H51" s="896">
        <f>SUMIFS(H286:H6986, $B$286:$B6986, "Deposits and Balances", $C$286:$C$6986, "SGD")</f>
        <v>0</v>
      </c>
      <c r="I51" s="896">
        <f>SUMIFS(I286:I6986, $B$286:$B6986, "Deposits and Balances", $C$286:$C$6986, "SGD")</f>
        <v>0</v>
      </c>
      <c r="J51" s="896">
        <f>SUMIFS(J286:J6986, $B$286:$B6986, "Deposits and Balances", $C$286:$C$6986, "SGD")</f>
        <v>0</v>
      </c>
      <c r="K51" s="896">
        <f t="shared" si="33"/>
        <v>0</v>
      </c>
      <c r="L51" s="896">
        <f>SUMIFS(L286:L6986, $B$286:$B6986, "Deposits and Balances", $C$286:$C$6986, "SGD")</f>
        <v>0</v>
      </c>
      <c r="M51" s="896">
        <f>SUMIFS(M286:M6986, $B$286:$B6986, "Deposits and Balances", $C$286:$C$6986, "SGD")</f>
        <v>0</v>
      </c>
      <c r="N51" s="896">
        <f>SUMIFS(N286:N6986, $B$286:$B6986, "Deposits and Balances", $C$286:$C$6986, "SGD")</f>
        <v>0</v>
      </c>
      <c r="O51" s="896">
        <f>SUMIFS(O286:O6986, $B$286:$B6986, "Deposits and Balances", $C$286:$C$6986, "SGD")</f>
        <v>0</v>
      </c>
      <c r="P51" s="896">
        <f>SUMIFS(P286:P6986, $B$286:$B6986, "Deposits and Balances", $C$286:$C$6986, "SGD")</f>
        <v>0</v>
      </c>
      <c r="Q51" s="896">
        <f>SUMIFS(Q286:Q6986, $B$286:$B6986, "Deposits and Balances", $C$286:$C$6986, "SGD")</f>
        <v>0</v>
      </c>
      <c r="R51" s="896">
        <f>SUMIFS(R286:R6986, $B$286:$B6986, "Deposits and Balances", $C$286:$C$6986, "SGD")</f>
        <v>0</v>
      </c>
      <c r="S51" s="896">
        <f>SUMIFS(S286:S6986, $B$286:$B6986, "Deposits and Balances", $C$286:$C$6986, "SGD")</f>
        <v>0</v>
      </c>
      <c r="T51" s="896">
        <f t="shared" si="34"/>
        <v>0</v>
      </c>
      <c r="U51" s="929"/>
      <c r="V51" s="923"/>
    </row>
    <row r="52" spans="1:22" x14ac:dyDescent="0.2">
      <c r="A52" s="1445"/>
      <c r="B52" s="1445"/>
      <c r="C52" s="1445"/>
      <c r="D52" s="1445"/>
      <c r="E52" s="1445"/>
      <c r="F52" s="1445"/>
      <c r="G52" s="1445"/>
      <c r="H52" s="1445"/>
      <c r="I52" s="1445"/>
      <c r="J52" s="1445"/>
      <c r="K52" s="1445"/>
      <c r="L52" s="1445"/>
      <c r="M52" s="1445"/>
      <c r="N52" s="1445"/>
      <c r="O52" s="1445"/>
      <c r="P52" s="1445"/>
      <c r="Q52" s="1445"/>
      <c r="R52" s="1445"/>
      <c r="S52" s="1445"/>
      <c r="T52" s="1445"/>
      <c r="U52" s="1445"/>
      <c r="V52" s="1445"/>
    </row>
    <row r="53" spans="1:22" x14ac:dyDescent="0.2">
      <c r="A53" s="924" t="s">
        <v>137</v>
      </c>
      <c r="B53" s="810"/>
      <c r="C53" s="810"/>
      <c r="D53" s="896">
        <f>SUM(D54:D58)</f>
        <v>0</v>
      </c>
      <c r="E53" s="896">
        <f t="shared" ref="E53:J53" si="35">SUM(E54:E58)</f>
        <v>0</v>
      </c>
      <c r="F53" s="896">
        <f t="shared" si="35"/>
        <v>0</v>
      </c>
      <c r="G53" s="896">
        <f t="shared" si="35"/>
        <v>0</v>
      </c>
      <c r="H53" s="896">
        <f t="shared" si="35"/>
        <v>0</v>
      </c>
      <c r="I53" s="896">
        <f t="shared" si="35"/>
        <v>0</v>
      </c>
      <c r="J53" s="896">
        <f t="shared" si="35"/>
        <v>0</v>
      </c>
      <c r="K53" s="896">
        <f>SUM(K54:K57)</f>
        <v>0</v>
      </c>
      <c r="L53" s="896">
        <f t="shared" ref="L53" si="36">SUM(L54:L58)</f>
        <v>0</v>
      </c>
      <c r="M53" s="896">
        <f>SUM(M54:M57)</f>
        <v>0</v>
      </c>
      <c r="N53" s="896">
        <f>SUM(N54:N57)</f>
        <v>0</v>
      </c>
      <c r="O53" s="896">
        <f t="shared" ref="O53:S53" si="37">SUM(O54:O57)</f>
        <v>0</v>
      </c>
      <c r="P53" s="896">
        <f t="shared" si="37"/>
        <v>0</v>
      </c>
      <c r="Q53" s="896">
        <f t="shared" si="37"/>
        <v>0</v>
      </c>
      <c r="R53" s="896">
        <f t="shared" si="37"/>
        <v>0</v>
      </c>
      <c r="S53" s="896">
        <f t="shared" si="37"/>
        <v>0</v>
      </c>
      <c r="T53" s="896">
        <f>SUM(T54:T57)</f>
        <v>0</v>
      </c>
      <c r="U53" s="929"/>
      <c r="V53" s="923"/>
    </row>
    <row r="54" spans="1:22" x14ac:dyDescent="0.2">
      <c r="A54" s="939" t="s">
        <v>516</v>
      </c>
      <c r="B54" s="916"/>
      <c r="C54" s="916"/>
      <c r="D54" s="925"/>
      <c r="E54" s="925"/>
      <c r="F54" s="925"/>
      <c r="G54" s="925"/>
      <c r="H54" s="925"/>
      <c r="I54" s="925"/>
      <c r="J54" s="925"/>
      <c r="K54" s="896">
        <f t="shared" ref="K54:K57" si="38">SUM(E54:J54)</f>
        <v>0</v>
      </c>
      <c r="L54" s="928"/>
      <c r="M54" s="925"/>
      <c r="N54" s="925"/>
      <c r="O54" s="925"/>
      <c r="P54" s="925"/>
      <c r="Q54" s="925"/>
      <c r="R54" s="925"/>
      <c r="S54" s="925"/>
      <c r="T54" s="896">
        <f t="shared" ref="T54:T57" si="39">SUM(M54:S54)</f>
        <v>0</v>
      </c>
      <c r="U54" s="929"/>
      <c r="V54" s="923"/>
    </row>
    <row r="55" spans="1:22" x14ac:dyDescent="0.2">
      <c r="A55" s="939" t="s">
        <v>248</v>
      </c>
      <c r="B55" s="916"/>
      <c r="C55" s="916"/>
      <c r="D55" s="810"/>
      <c r="E55" s="810"/>
      <c r="F55" s="810"/>
      <c r="G55" s="810"/>
      <c r="H55" s="810"/>
      <c r="I55" s="810"/>
      <c r="J55" s="810"/>
      <c r="K55" s="810"/>
      <c r="L55" s="925"/>
      <c r="M55" s="928"/>
      <c r="N55" s="928"/>
      <c r="O55" s="928"/>
      <c r="P55" s="928"/>
      <c r="Q55" s="928"/>
      <c r="R55" s="928"/>
      <c r="S55" s="928"/>
      <c r="T55" s="927"/>
      <c r="U55" s="929"/>
      <c r="V55" s="923"/>
    </row>
    <row r="56" spans="1:22" ht="15.75" customHeight="1" x14ac:dyDescent="0.2">
      <c r="A56" s="939" t="s">
        <v>517</v>
      </c>
      <c r="B56" s="916"/>
      <c r="C56" s="916"/>
      <c r="D56" s="810"/>
      <c r="E56" s="810"/>
      <c r="F56" s="810"/>
      <c r="G56" s="810"/>
      <c r="H56" s="810"/>
      <c r="I56" s="810"/>
      <c r="J56" s="810"/>
      <c r="K56" s="810"/>
      <c r="L56" s="928"/>
      <c r="M56" s="928"/>
      <c r="N56" s="928"/>
      <c r="O56" s="928"/>
      <c r="P56" s="928"/>
      <c r="Q56" s="928"/>
      <c r="R56" s="928"/>
      <c r="S56" s="925"/>
      <c r="T56" s="896">
        <f t="shared" si="39"/>
        <v>0</v>
      </c>
      <c r="U56" s="929"/>
      <c r="V56" s="923"/>
    </row>
    <row r="57" spans="1:22" x14ac:dyDescent="0.2">
      <c r="A57" s="924" t="s">
        <v>1476</v>
      </c>
      <c r="B57" s="810"/>
      <c r="C57" s="810"/>
      <c r="D57" s="896">
        <f>SUMIFS(D286:D6986, $B$286:$B6986, "Amounts payable under repurchase agreements", $C$286:$C$6986, "SGD")</f>
        <v>0</v>
      </c>
      <c r="E57" s="896">
        <f>SUMIFS(E286:E6986, $B$286:$B6986, "Amounts payable under repurchase agreements", $C$286:$C$6986, "SGD")</f>
        <v>0</v>
      </c>
      <c r="F57" s="896">
        <f>SUMIFS(F286:F6986, $B$286:$B6986, "Amounts payable under repurchase agreements", $C$286:$C$6986, "SGD")</f>
        <v>0</v>
      </c>
      <c r="G57" s="896">
        <f>SUMIFS(G286:G6986, $B$286:$B6986, "Amounts payable under repurchase agreements", $C$286:$C$6986, "SGD")</f>
        <v>0</v>
      </c>
      <c r="H57" s="896">
        <f>SUMIFS(H286:H6986, $B$286:$B6986, "Amounts payable under repurchase agreements", $C$286:$C$6986, "SGD")</f>
        <v>0</v>
      </c>
      <c r="I57" s="896">
        <f>SUMIFS(I286:I6986, $B$286:$B6986, "Amounts payable under repurchase agreements", $C$286:$C$6986, "SGD")</f>
        <v>0</v>
      </c>
      <c r="J57" s="896">
        <f>SUMIFS(J286:J6986, $B$286:$B6986, "Amounts payable under repurchase agreements", $C$286:$C$6986, "SGD")</f>
        <v>0</v>
      </c>
      <c r="K57" s="896">
        <f t="shared" si="38"/>
        <v>0</v>
      </c>
      <c r="L57" s="896">
        <f>SUMIFS(L286:L6986, $B$286:$B6986, "Amounts payable under repurchase agreements", $C$286:$C$6986, "SGD")</f>
        <v>0</v>
      </c>
      <c r="M57" s="896">
        <f>SUMIFS(M286:M6986, $B$286:$B6986, "Amounts payable under repurchase agreements", $C$286:$C$6986, "SGD")</f>
        <v>0</v>
      </c>
      <c r="N57" s="896">
        <f>SUMIFS(N286:N6986, $B$286:$B6986, "Amounts payable under repurchase agreements", $C$286:$C$6986, "SGD")</f>
        <v>0</v>
      </c>
      <c r="O57" s="896">
        <f>SUMIFS(O286:O6986, $B$286:$B6986, "Amounts payable under repurchase agreements", $C$286:$C$6986, "SGD")</f>
        <v>0</v>
      </c>
      <c r="P57" s="896">
        <f>SUMIFS(P286:P6986, $B$286:$B6986, "Amounts payable under repurchase agreements", $C$286:$C$6986, "SGD")</f>
        <v>0</v>
      </c>
      <c r="Q57" s="896">
        <f>SUMIFS(Q286:Q6986, $B$286:$B6986, "Amounts payable under repurchase agreements", $C$286:$C$6986, "SGD")</f>
        <v>0</v>
      </c>
      <c r="R57" s="896">
        <f>SUMIFS(R286:R6986, $B$286:$B6986, "Amounts payable under repurchase agreements", $C$286:$C$6986, "SGD")</f>
        <v>0</v>
      </c>
      <c r="S57" s="896">
        <f>SUMIFS(S286:S6986, $B$286:$B6986, "Amounts payable under repurchase agreements", $C$286:$C$6986, "SGD")</f>
        <v>0</v>
      </c>
      <c r="T57" s="896">
        <f t="shared" si="39"/>
        <v>0</v>
      </c>
      <c r="U57" s="929"/>
      <c r="V57" s="923"/>
    </row>
    <row r="58" spans="1:22" x14ac:dyDescent="0.2">
      <c r="A58" s="1445"/>
      <c r="B58" s="1445"/>
      <c r="C58" s="1445"/>
      <c r="D58" s="1445"/>
      <c r="E58" s="1445"/>
      <c r="F58" s="1445"/>
      <c r="G58" s="1445"/>
      <c r="H58" s="1445"/>
      <c r="I58" s="1445"/>
      <c r="J58" s="1445"/>
      <c r="K58" s="1445"/>
      <c r="L58" s="1445"/>
      <c r="M58" s="1445"/>
      <c r="N58" s="1445"/>
      <c r="O58" s="1445"/>
      <c r="P58" s="1445"/>
      <c r="Q58" s="1445"/>
      <c r="R58" s="1445"/>
      <c r="S58" s="1445"/>
      <c r="T58" s="1445"/>
      <c r="U58" s="1445"/>
      <c r="V58" s="1445"/>
    </row>
    <row r="59" spans="1:22" x14ac:dyDescent="0.2">
      <c r="A59" s="924" t="s">
        <v>138</v>
      </c>
      <c r="B59" s="810"/>
      <c r="C59" s="810"/>
      <c r="D59" s="896">
        <f>SUM(D60:D64)</f>
        <v>0</v>
      </c>
      <c r="E59" s="896">
        <f t="shared" ref="E59:J59" si="40">SUM(E60:E64)</f>
        <v>0</v>
      </c>
      <c r="F59" s="896">
        <f t="shared" si="40"/>
        <v>0</v>
      </c>
      <c r="G59" s="896">
        <f t="shared" si="40"/>
        <v>0</v>
      </c>
      <c r="H59" s="896">
        <f t="shared" si="40"/>
        <v>0</v>
      </c>
      <c r="I59" s="896">
        <f t="shared" si="40"/>
        <v>0</v>
      </c>
      <c r="J59" s="896">
        <f t="shared" si="40"/>
        <v>0</v>
      </c>
      <c r="K59" s="896">
        <f>SUM(K60:K63)</f>
        <v>0</v>
      </c>
      <c r="L59" s="896">
        <f t="shared" ref="L59" si="41">SUM(L60:L64)</f>
        <v>0</v>
      </c>
      <c r="M59" s="896">
        <f>SUM(M60:M63)</f>
        <v>0</v>
      </c>
      <c r="N59" s="896">
        <f t="shared" ref="N59:S59" si="42">SUM(N60:N63)</f>
        <v>0</v>
      </c>
      <c r="O59" s="896">
        <f t="shared" si="42"/>
        <v>0</v>
      </c>
      <c r="P59" s="896">
        <f t="shared" si="42"/>
        <v>0</v>
      </c>
      <c r="Q59" s="896">
        <f t="shared" si="42"/>
        <v>0</v>
      </c>
      <c r="R59" s="896">
        <f t="shared" si="42"/>
        <v>0</v>
      </c>
      <c r="S59" s="896">
        <f t="shared" si="42"/>
        <v>0</v>
      </c>
      <c r="T59" s="896">
        <f>SUM(T60:T63)</f>
        <v>0</v>
      </c>
      <c r="U59" s="929"/>
      <c r="V59" s="923"/>
    </row>
    <row r="60" spans="1:22" ht="15.75" customHeight="1" x14ac:dyDescent="0.2">
      <c r="A60" s="939" t="s">
        <v>516</v>
      </c>
      <c r="B60" s="916"/>
      <c r="C60" s="916"/>
      <c r="D60" s="925"/>
      <c r="E60" s="925"/>
      <c r="F60" s="925"/>
      <c r="G60" s="925"/>
      <c r="H60" s="925"/>
      <c r="I60" s="925"/>
      <c r="J60" s="925"/>
      <c r="K60" s="896">
        <f t="shared" ref="K60:K63" si="43">SUM(E60:J60)</f>
        <v>0</v>
      </c>
      <c r="L60" s="928"/>
      <c r="M60" s="925"/>
      <c r="N60" s="925"/>
      <c r="O60" s="925"/>
      <c r="P60" s="925"/>
      <c r="Q60" s="925"/>
      <c r="R60" s="925"/>
      <c r="S60" s="925"/>
      <c r="T60" s="896">
        <f>SUM(M60:S60)</f>
        <v>0</v>
      </c>
      <c r="U60" s="929"/>
      <c r="V60" s="923"/>
    </row>
    <row r="61" spans="1:22" ht="15.75" customHeight="1" x14ac:dyDescent="0.2">
      <c r="A61" s="939" t="s">
        <v>248</v>
      </c>
      <c r="B61" s="916"/>
      <c r="C61" s="916"/>
      <c r="D61" s="810"/>
      <c r="E61" s="810"/>
      <c r="F61" s="810"/>
      <c r="G61" s="810"/>
      <c r="H61" s="810"/>
      <c r="I61" s="810"/>
      <c r="J61" s="810"/>
      <c r="K61" s="810"/>
      <c r="L61" s="925"/>
      <c r="M61" s="928"/>
      <c r="N61" s="928"/>
      <c r="O61" s="928"/>
      <c r="P61" s="928"/>
      <c r="Q61" s="928"/>
      <c r="R61" s="928"/>
      <c r="S61" s="928"/>
      <c r="T61" s="927"/>
      <c r="U61" s="929"/>
      <c r="V61" s="923"/>
    </row>
    <row r="62" spans="1:22" ht="15.75" customHeight="1" x14ac:dyDescent="0.2">
      <c r="A62" s="939" t="s">
        <v>517</v>
      </c>
      <c r="B62" s="916"/>
      <c r="C62" s="916"/>
      <c r="D62" s="810"/>
      <c r="E62" s="810"/>
      <c r="F62" s="810"/>
      <c r="G62" s="810"/>
      <c r="H62" s="810"/>
      <c r="I62" s="810"/>
      <c r="J62" s="810"/>
      <c r="K62" s="810"/>
      <c r="L62" s="928"/>
      <c r="M62" s="928"/>
      <c r="N62" s="928"/>
      <c r="O62" s="928"/>
      <c r="P62" s="928"/>
      <c r="Q62" s="928"/>
      <c r="R62" s="928"/>
      <c r="S62" s="925"/>
      <c r="T62" s="896">
        <f t="shared" ref="T62:T63" si="44">SUM(M62:S62)</f>
        <v>0</v>
      </c>
      <c r="U62" s="929"/>
      <c r="V62" s="923"/>
    </row>
    <row r="63" spans="1:22" x14ac:dyDescent="0.2">
      <c r="A63" s="924" t="s">
        <v>1476</v>
      </c>
      <c r="B63" s="810"/>
      <c r="C63" s="810"/>
      <c r="D63" s="896">
        <f>SUMIFS(D286:D6986, $B$286:$B6986, "Negative fair values for financial derivatives", $C$286:$C$6986, "SGD")</f>
        <v>0</v>
      </c>
      <c r="E63" s="896">
        <f>SUMIFS(E286:E6986, $B$286:$B6986, "Negative fair values for financial derivatives", $C$286:$C$6986, "SGD")</f>
        <v>0</v>
      </c>
      <c r="F63" s="896">
        <f>SUMIFS(F286:F6986, $B$286:$B6986, "Negative fair values for financial derivatives", $C$286:$C$6986, "SGD")</f>
        <v>0</v>
      </c>
      <c r="G63" s="896">
        <f>SUMIFS(G286:G6986, $B$286:$B6986, "Negative fair values for financial derivatives", $C$286:$C$6986, "SGD")</f>
        <v>0</v>
      </c>
      <c r="H63" s="896">
        <f>SUMIFS(H286:H6986, $B$286:$B6986, "Negative fair values for financial derivatives", $C$286:$C$6986, "SGD")</f>
        <v>0</v>
      </c>
      <c r="I63" s="896">
        <f>SUMIFS(I286:I6986, $B$286:$B6986, "Negative fair values for financial derivatives", $C$286:$C$6986, "SGD")</f>
        <v>0</v>
      </c>
      <c r="J63" s="896">
        <f>SUMIFS(J286:J6986, $B$286:$B6986, "Negative fair values for financial derivatives", $C$286:$C$6986, "SGD")</f>
        <v>0</v>
      </c>
      <c r="K63" s="896">
        <f t="shared" si="43"/>
        <v>0</v>
      </c>
      <c r="L63" s="896">
        <f>SUMIFS(L286:L6986, $B$286:$B6986, "Negative fair values for financial derivatives", $C$286:$C$6986, "SGD")</f>
        <v>0</v>
      </c>
      <c r="M63" s="896">
        <f>SUMIFS(M286:M6986, $B$286:$B6986, "Negative fair values for financial derivatives", $C$286:$C$6986, "SGD")</f>
        <v>0</v>
      </c>
      <c r="N63" s="896">
        <f>SUMIFS(N286:N6986, $B$286:$B6986, "Negative fair values for financial derivatives", $C$286:$C$6986, "SGD")</f>
        <v>0</v>
      </c>
      <c r="O63" s="896">
        <f>SUMIFS(O286:O6986, $B$286:$B6986, "Negative fair values for financial derivatives", $C$286:$C$6986, "SGD")</f>
        <v>0</v>
      </c>
      <c r="P63" s="896">
        <f>SUMIFS(P286:P6986, $B$286:$B6986, "Negative fair values for financial derivatives", $C$286:$C$6986, "SGD")</f>
        <v>0</v>
      </c>
      <c r="Q63" s="896">
        <f>SUMIFS(Q286:Q6986, $B$286:$B6986, "Negative fair values for financial derivatives", $C$286:$C$6986, "SGD")</f>
        <v>0</v>
      </c>
      <c r="R63" s="896">
        <f>SUMIFS(R286:R6986, $B$286:$B6986, "Negative fair values for financial derivatives", $C$286:$C$6986, "SGD")</f>
        <v>0</v>
      </c>
      <c r="S63" s="896">
        <f>SUMIFS(S286:S6986, $B$286:$B6986, "Negative fair values for financial derivatives", $C$286:$C$6986, "SGD")</f>
        <v>0</v>
      </c>
      <c r="T63" s="896">
        <f t="shared" si="44"/>
        <v>0</v>
      </c>
      <c r="U63" s="929"/>
      <c r="V63" s="923"/>
    </row>
    <row r="64" spans="1:22" x14ac:dyDescent="0.2">
      <c r="A64" s="1445"/>
      <c r="B64" s="1445"/>
      <c r="C64" s="1445"/>
      <c r="D64" s="1445"/>
      <c r="E64" s="1445"/>
      <c r="F64" s="1445"/>
      <c r="G64" s="1445"/>
      <c r="H64" s="1445"/>
      <c r="I64" s="1445"/>
      <c r="J64" s="1445"/>
      <c r="K64" s="1445"/>
      <c r="L64" s="1445"/>
      <c r="M64" s="1445"/>
      <c r="N64" s="1445"/>
      <c r="O64" s="1445"/>
      <c r="P64" s="1445"/>
      <c r="Q64" s="1445"/>
      <c r="R64" s="1445"/>
      <c r="S64" s="1445"/>
      <c r="T64" s="1445"/>
      <c r="U64" s="1445"/>
      <c r="V64" s="1445"/>
    </row>
    <row r="65" spans="1:22" x14ac:dyDescent="0.2">
      <c r="A65" s="924" t="s">
        <v>237</v>
      </c>
      <c r="B65" s="810"/>
      <c r="C65" s="810"/>
      <c r="D65" s="896">
        <f>SUM(D66:D70)</f>
        <v>0</v>
      </c>
      <c r="E65" s="896">
        <f t="shared" ref="E65:J65" si="45">SUM(E66:E70)</f>
        <v>0</v>
      </c>
      <c r="F65" s="896">
        <f t="shared" si="45"/>
        <v>0</v>
      </c>
      <c r="G65" s="896">
        <f t="shared" si="45"/>
        <v>0</v>
      </c>
      <c r="H65" s="896">
        <f t="shared" si="45"/>
        <v>0</v>
      </c>
      <c r="I65" s="896">
        <f t="shared" si="45"/>
        <v>0</v>
      </c>
      <c r="J65" s="896">
        <f t="shared" si="45"/>
        <v>0</v>
      </c>
      <c r="K65" s="896">
        <f>SUM(K66:K69)</f>
        <v>0</v>
      </c>
      <c r="L65" s="896">
        <f t="shared" ref="L65" si="46">SUM(L66:L70)</f>
        <v>0</v>
      </c>
      <c r="M65" s="896">
        <f>SUM(M66:M69)</f>
        <v>0</v>
      </c>
      <c r="N65" s="896">
        <f>SUM(N66:N69)</f>
        <v>0</v>
      </c>
      <c r="O65" s="896">
        <f t="shared" ref="O65:S65" si="47">SUM(O66:O69)</f>
        <v>0</v>
      </c>
      <c r="P65" s="896">
        <f t="shared" si="47"/>
        <v>0</v>
      </c>
      <c r="Q65" s="896">
        <f t="shared" si="47"/>
        <v>0</v>
      </c>
      <c r="R65" s="896">
        <f t="shared" si="47"/>
        <v>0</v>
      </c>
      <c r="S65" s="896">
        <f t="shared" si="47"/>
        <v>0</v>
      </c>
      <c r="T65" s="896">
        <f>SUM(T66:T69)</f>
        <v>0</v>
      </c>
      <c r="U65" s="929"/>
      <c r="V65" s="923"/>
    </row>
    <row r="66" spans="1:22" ht="15.75" customHeight="1" x14ac:dyDescent="0.2">
      <c r="A66" s="939" t="s">
        <v>516</v>
      </c>
      <c r="B66" s="916"/>
      <c r="C66" s="916"/>
      <c r="D66" s="925"/>
      <c r="E66" s="925"/>
      <c r="F66" s="925"/>
      <c r="G66" s="925"/>
      <c r="H66" s="925"/>
      <c r="I66" s="925"/>
      <c r="J66" s="925"/>
      <c r="K66" s="896">
        <f t="shared" ref="K66:K69" si="48">SUM(E66:J66)</f>
        <v>0</v>
      </c>
      <c r="L66" s="928"/>
      <c r="M66" s="925"/>
      <c r="N66" s="925"/>
      <c r="O66" s="925"/>
      <c r="P66" s="925"/>
      <c r="Q66" s="925"/>
      <c r="R66" s="925"/>
      <c r="S66" s="925"/>
      <c r="T66" s="896">
        <f t="shared" ref="T66:T69" si="49">SUM(M66:S66)</f>
        <v>0</v>
      </c>
      <c r="U66" s="929"/>
      <c r="V66" s="923"/>
    </row>
    <row r="67" spans="1:22" ht="15.75" customHeight="1" x14ac:dyDescent="0.2">
      <c r="A67" s="939" t="s">
        <v>248</v>
      </c>
      <c r="B67" s="810"/>
      <c r="C67" s="810"/>
      <c r="D67" s="810"/>
      <c r="E67" s="810"/>
      <c r="F67" s="810"/>
      <c r="G67" s="810"/>
      <c r="H67" s="810"/>
      <c r="I67" s="810"/>
      <c r="J67" s="810"/>
      <c r="K67" s="810"/>
      <c r="L67" s="925"/>
      <c r="M67" s="928"/>
      <c r="N67" s="928"/>
      <c r="O67" s="928"/>
      <c r="P67" s="928"/>
      <c r="Q67" s="928"/>
      <c r="R67" s="928"/>
      <c r="S67" s="928"/>
      <c r="T67" s="927"/>
      <c r="U67" s="929"/>
      <c r="V67" s="923"/>
    </row>
    <row r="68" spans="1:22" ht="15.75" customHeight="1" x14ac:dyDescent="0.2">
      <c r="A68" s="939" t="s">
        <v>517</v>
      </c>
      <c r="B68" s="916"/>
      <c r="C68" s="916"/>
      <c r="D68" s="810"/>
      <c r="E68" s="810"/>
      <c r="F68" s="810"/>
      <c r="G68" s="810"/>
      <c r="H68" s="810"/>
      <c r="I68" s="810"/>
      <c r="J68" s="810"/>
      <c r="K68" s="810"/>
      <c r="L68" s="928"/>
      <c r="M68" s="928"/>
      <c r="N68" s="928"/>
      <c r="O68" s="928"/>
      <c r="P68" s="928"/>
      <c r="Q68" s="928"/>
      <c r="R68" s="928"/>
      <c r="S68" s="925"/>
      <c r="T68" s="896">
        <f t="shared" si="49"/>
        <v>0</v>
      </c>
      <c r="U68" s="929"/>
      <c r="V68" s="923"/>
    </row>
    <row r="69" spans="1:22" x14ac:dyDescent="0.2">
      <c r="A69" s="924" t="s">
        <v>1476</v>
      </c>
      <c r="B69" s="810"/>
      <c r="C69" s="810"/>
      <c r="D69" s="896">
        <f>SUMIFS(D286:D6986, $B$286:$B6986, "Bills Payable", $C$286:$C$6986, "SGD")</f>
        <v>0</v>
      </c>
      <c r="E69" s="896">
        <f>SUMIFS(E286:E6986, $B$286:$B6986, "Bills Payable", $C$286:$C$6986, "SGD")</f>
        <v>0</v>
      </c>
      <c r="F69" s="896">
        <f>SUMIFS(F286:F6986, $B$286:$B6986, "Bills Payable", $C$286:$C$6986, "SGD")</f>
        <v>0</v>
      </c>
      <c r="G69" s="896">
        <f>SUMIFS(G286:G6986, $B$286:$B6986, "Bills Payable", $C$286:$C$6986, "SGD")</f>
        <v>0</v>
      </c>
      <c r="H69" s="896">
        <f>SUMIFS(H286:H6986, $B$286:$B6986, "Bills Payable", $C$286:$C$6986, "SGD")</f>
        <v>0</v>
      </c>
      <c r="I69" s="896">
        <f>SUMIFS(I286:I6986, $B$286:$B6986, "Bills Payable", $C$286:$C$6986, "SGD")</f>
        <v>0</v>
      </c>
      <c r="J69" s="896">
        <f>SUMIFS(J286:J6986, $B$286:$B6986, "Bills Payable", $C$286:$C$6986, "SGD")</f>
        <v>0</v>
      </c>
      <c r="K69" s="896">
        <f t="shared" si="48"/>
        <v>0</v>
      </c>
      <c r="L69" s="896">
        <f>SUMIFS(L286:L6986, $B$286:$B6986, "Bills Payable", $C$286:$C$6986, "SGD")</f>
        <v>0</v>
      </c>
      <c r="M69" s="896">
        <f>SUMIFS(M286:M6986, $B$286:$B6986, "Bills Payable", $C$286:$C$6986, "SGD")</f>
        <v>0</v>
      </c>
      <c r="N69" s="896">
        <f>SUMIFS(N286:N6986, $B$286:$B6986, "Bills Payable", $C$286:$C$6986, "SGD")</f>
        <v>0</v>
      </c>
      <c r="O69" s="896">
        <f>SUMIFS(O286:O6986, $B$286:$B6986, "Bills Payable", $C$286:$C$6986, "SGD")</f>
        <v>0</v>
      </c>
      <c r="P69" s="896">
        <f>SUMIFS(P286:P6986, $B$286:$B6986, "Bills Payable", $C$286:$C$6986, "SGD")</f>
        <v>0</v>
      </c>
      <c r="Q69" s="896">
        <f>SUMIFS(Q286:Q6986, $B$286:$B6986, "Bills Payable", $C$286:$C$6986, "SGD")</f>
        <v>0</v>
      </c>
      <c r="R69" s="896">
        <f>SUMIFS(R286:R6986, $B$286:$B6986, "Bills Payable", $C$286:$C$6986, "SGD")</f>
        <v>0</v>
      </c>
      <c r="S69" s="896">
        <f>SUMIFS(S286:S6986, $B$286:$B6986, "Bills Payable", $C$286:$C$6986, "SGD")</f>
        <v>0</v>
      </c>
      <c r="T69" s="896">
        <f t="shared" si="49"/>
        <v>0</v>
      </c>
      <c r="U69" s="929"/>
      <c r="V69" s="923"/>
    </row>
    <row r="70" spans="1:22" x14ac:dyDescent="0.2">
      <c r="A70" s="1445"/>
      <c r="B70" s="1445"/>
      <c r="C70" s="1445"/>
      <c r="D70" s="1445"/>
      <c r="E70" s="1445"/>
      <c r="F70" s="1445"/>
      <c r="G70" s="1445"/>
      <c r="H70" s="1445"/>
      <c r="I70" s="1445"/>
      <c r="J70" s="1445"/>
      <c r="K70" s="1445"/>
      <c r="L70" s="1445"/>
      <c r="M70" s="1445"/>
      <c r="N70" s="1445"/>
      <c r="O70" s="1445"/>
      <c r="P70" s="1445"/>
      <c r="Q70" s="1445"/>
      <c r="R70" s="1445"/>
      <c r="S70" s="1445"/>
      <c r="T70" s="1445"/>
      <c r="U70" s="1445"/>
      <c r="V70" s="1445"/>
    </row>
    <row r="71" spans="1:22" x14ac:dyDescent="0.2">
      <c r="A71" s="825" t="s">
        <v>746</v>
      </c>
      <c r="B71" s="810"/>
      <c r="C71" s="810"/>
      <c r="D71" s="896">
        <f>SUM(D72:D76)</f>
        <v>0</v>
      </c>
      <c r="E71" s="896">
        <f t="shared" ref="E71:J71" si="50">SUM(E72:E76)</f>
        <v>0</v>
      </c>
      <c r="F71" s="896">
        <f t="shared" si="50"/>
        <v>0</v>
      </c>
      <c r="G71" s="896">
        <f t="shared" si="50"/>
        <v>0</v>
      </c>
      <c r="H71" s="896">
        <f t="shared" si="50"/>
        <v>0</v>
      </c>
      <c r="I71" s="896">
        <f t="shared" si="50"/>
        <v>0</v>
      </c>
      <c r="J71" s="896">
        <f t="shared" si="50"/>
        <v>0</v>
      </c>
      <c r="K71" s="896">
        <f>SUM(K72:K75)</f>
        <v>0</v>
      </c>
      <c r="L71" s="896">
        <f t="shared" ref="L71" si="51">SUM(L72:L76)</f>
        <v>0</v>
      </c>
      <c r="M71" s="896">
        <f t="shared" ref="M71:S71" si="52">SUM(M72:M75)</f>
        <v>0</v>
      </c>
      <c r="N71" s="896">
        <f>SUM(N72:N75)</f>
        <v>0</v>
      </c>
      <c r="O71" s="896">
        <f t="shared" si="52"/>
        <v>0</v>
      </c>
      <c r="P71" s="896">
        <f t="shared" si="52"/>
        <v>0</v>
      </c>
      <c r="Q71" s="896">
        <f t="shared" si="52"/>
        <v>0</v>
      </c>
      <c r="R71" s="896">
        <f t="shared" si="52"/>
        <v>0</v>
      </c>
      <c r="S71" s="896">
        <f t="shared" si="52"/>
        <v>0</v>
      </c>
      <c r="T71" s="896">
        <f>SUM(T72:T75)</f>
        <v>0</v>
      </c>
      <c r="U71" s="896">
        <f>SUM(U73:U75)</f>
        <v>0</v>
      </c>
      <c r="V71" s="923"/>
    </row>
    <row r="72" spans="1:22" x14ac:dyDescent="0.2">
      <c r="A72" s="877" t="s">
        <v>516</v>
      </c>
      <c r="B72" s="810"/>
      <c r="C72" s="810"/>
      <c r="D72" s="925"/>
      <c r="E72" s="925"/>
      <c r="F72" s="925"/>
      <c r="G72" s="925"/>
      <c r="H72" s="925"/>
      <c r="I72" s="925"/>
      <c r="J72" s="925"/>
      <c r="K72" s="896">
        <f>SUM(E72:J72)</f>
        <v>0</v>
      </c>
      <c r="L72" s="941"/>
      <c r="M72" s="925"/>
      <c r="N72" s="925"/>
      <c r="O72" s="925"/>
      <c r="P72" s="925"/>
      <c r="Q72" s="925"/>
      <c r="R72" s="925"/>
      <c r="S72" s="925"/>
      <c r="T72" s="896">
        <f t="shared" ref="T72:T75" si="53">SUM(M72:S72)</f>
        <v>0</v>
      </c>
      <c r="U72" s="926"/>
      <c r="V72" s="923"/>
    </row>
    <row r="73" spans="1:22" x14ac:dyDescent="0.2">
      <c r="A73" s="877" t="s">
        <v>248</v>
      </c>
      <c r="B73" s="810"/>
      <c r="C73" s="810"/>
      <c r="D73" s="934"/>
      <c r="E73" s="934"/>
      <c r="F73" s="934"/>
      <c r="G73" s="934"/>
      <c r="H73" s="934"/>
      <c r="I73" s="934"/>
      <c r="J73" s="934"/>
      <c r="K73" s="934"/>
      <c r="L73" s="925"/>
      <c r="M73" s="941"/>
      <c r="N73" s="941"/>
      <c r="O73" s="941"/>
      <c r="P73" s="941"/>
      <c r="Q73" s="941"/>
      <c r="R73" s="941"/>
      <c r="S73" s="941"/>
      <c r="T73" s="927"/>
      <c r="U73" s="926"/>
      <c r="V73" s="923"/>
    </row>
    <row r="74" spans="1:22" x14ac:dyDescent="0.2">
      <c r="A74" s="877" t="s">
        <v>517</v>
      </c>
      <c r="B74" s="810"/>
      <c r="C74" s="810"/>
      <c r="D74" s="934"/>
      <c r="E74" s="934"/>
      <c r="F74" s="934"/>
      <c r="G74" s="934"/>
      <c r="H74" s="934"/>
      <c r="I74" s="934"/>
      <c r="J74" s="810"/>
      <c r="K74" s="810"/>
      <c r="L74" s="941"/>
      <c r="M74" s="941"/>
      <c r="N74" s="941"/>
      <c r="O74" s="941"/>
      <c r="P74" s="941"/>
      <c r="Q74" s="941"/>
      <c r="R74" s="941"/>
      <c r="S74" s="925"/>
      <c r="T74" s="896">
        <f t="shared" si="53"/>
        <v>0</v>
      </c>
      <c r="U74" s="926"/>
      <c r="V74" s="923"/>
    </row>
    <row r="75" spans="1:22" x14ac:dyDescent="0.2">
      <c r="A75" s="825" t="s">
        <v>1473</v>
      </c>
      <c r="B75" s="810"/>
      <c r="C75" s="810"/>
      <c r="D75" s="640">
        <f>SUMIFS(D286:D6986, $B$286:$B6986, "Negotiable Certificates of Deposits (NCDs)", $C$286:$C$6986, "SGD")</f>
        <v>0</v>
      </c>
      <c r="E75" s="640">
        <f>SUMIFS(E286:E6986, $B$286:$B6986, "Negotiable Certificates of Deposits (NCDs)", $C$286:$C$6986, "SGD")</f>
        <v>0</v>
      </c>
      <c r="F75" s="640">
        <f>SUMIFS(F286:F6986, $B$286:$B6986, "Negotiable Certificates of Deposits (NCDs)", $C$286:$C$6986, "SGD")</f>
        <v>0</v>
      </c>
      <c r="G75" s="640">
        <f>SUMIFS(G286:G6986, $B$286:$B6986, "Negotiable Certificates of Deposits (NCDs)", $C$286:$C$6986, "SGD")</f>
        <v>0</v>
      </c>
      <c r="H75" s="640">
        <f>SUMIFS(H286:H6986, $B$286:$B6986, "Negotiable Certificates of Deposits (NCDs)", $C$286:$C$6986, "SGD")</f>
        <v>0</v>
      </c>
      <c r="I75" s="640">
        <f>SUMIFS(I286:I6986, $B$286:$B6986, "Negotiable Certificates of Deposits (NCDs)", $C$286:$C$6986, "SGD")</f>
        <v>0</v>
      </c>
      <c r="J75" s="640">
        <f>SUMIFS(J286:J6986, $B$286:$B6986, "Negotiable Certificates of Deposits (NCDs)", $C$286:$C$6986, "SGD")</f>
        <v>0</v>
      </c>
      <c r="K75" s="896">
        <f t="shared" ref="K75" si="54">SUM(E75:J75)</f>
        <v>0</v>
      </c>
      <c r="L75" s="640">
        <f>SUMIFS(L286:L6986, $B$286:$B6986, "Negotiable Certificates of Deposits (NCDs)", $C$286:$C$6986, "SGD")</f>
        <v>0</v>
      </c>
      <c r="M75" s="640">
        <f>SUMIFS(M286:M6986, $B$286:$B6986, "Negotiable Certificates of Deposits (NCDs)", $C$286:$C$6986, "SGD")</f>
        <v>0</v>
      </c>
      <c r="N75" s="640">
        <f>SUMIFS(N286:N6986, $B$286:$B6986, "Negotiable Certificates of Deposits (NCDs)", $C$286:$C$6986, "SGD")</f>
        <v>0</v>
      </c>
      <c r="O75" s="640">
        <f>SUMIFS(O286:O6986, $B$286:$B6986, "Negotiable Certificates of Deposits (NCDs)", $C$286:$C$6986, "SGD")</f>
        <v>0</v>
      </c>
      <c r="P75" s="640">
        <f>SUMIFS(P286:P6986, $B$286:$B6986, "Negotiable Certificates of Deposits (NCDs)", $C$286:$C$6986, "SGD")</f>
        <v>0</v>
      </c>
      <c r="Q75" s="640">
        <f>SUMIFS(Q286:Q6986, $B$286:$B6986, "Negotiable Certificates of Deposits (NCDs)", $C$286:$C$6986, "SGD")</f>
        <v>0</v>
      </c>
      <c r="R75" s="640">
        <f>SUMIFS(R286:R6986, $B$286:$B6986, "Negotiable Certificates of Deposits (NCDs)", $C$286:$C$6986, "SGD")</f>
        <v>0</v>
      </c>
      <c r="S75" s="640">
        <f>SUMIFS(S286:S6986, $B$286:$B6986, "Negotiable Certificates of Deposits (NCDs)", $C$286:$C$6986, "SGD")</f>
        <v>0</v>
      </c>
      <c r="T75" s="896">
        <f t="shared" si="53"/>
        <v>0</v>
      </c>
      <c r="U75" s="640">
        <f>SUMIFS(U286:U6986, $B$286:$B6986, "Negotiable Certificates of Deposits (NCDs)", $C$286:$C$6986, "SGD")</f>
        <v>0</v>
      </c>
      <c r="V75" s="923"/>
    </row>
    <row r="76" spans="1:22" x14ac:dyDescent="0.2">
      <c r="A76" s="1445"/>
      <c r="B76" s="1445"/>
      <c r="C76" s="1445"/>
      <c r="D76" s="1445"/>
      <c r="E76" s="1445"/>
      <c r="F76" s="1445"/>
      <c r="G76" s="1445"/>
      <c r="H76" s="1445"/>
      <c r="I76" s="1445"/>
      <c r="J76" s="1445"/>
      <c r="K76" s="1445"/>
      <c r="L76" s="1445"/>
      <c r="M76" s="1445"/>
      <c r="N76" s="1445"/>
      <c r="O76" s="1445"/>
      <c r="P76" s="1445"/>
      <c r="Q76" s="1445"/>
      <c r="R76" s="1445"/>
      <c r="S76" s="1445"/>
      <c r="T76" s="1445"/>
      <c r="U76" s="1445"/>
      <c r="V76" s="1445"/>
    </row>
    <row r="77" spans="1:22" x14ac:dyDescent="0.2">
      <c r="A77" s="825" t="s">
        <v>168</v>
      </c>
      <c r="B77" s="848"/>
      <c r="C77" s="810"/>
      <c r="D77" s="896">
        <f>SUM(D78:D82)</f>
        <v>0</v>
      </c>
      <c r="E77" s="896">
        <f t="shared" ref="E77:J77" si="55">SUM(E78:E82)</f>
        <v>0</v>
      </c>
      <c r="F77" s="896">
        <f t="shared" si="55"/>
        <v>0</v>
      </c>
      <c r="G77" s="896">
        <f t="shared" si="55"/>
        <v>0</v>
      </c>
      <c r="H77" s="896">
        <f t="shared" si="55"/>
        <v>0</v>
      </c>
      <c r="I77" s="896">
        <f t="shared" si="55"/>
        <v>0</v>
      </c>
      <c r="J77" s="896">
        <f t="shared" si="55"/>
        <v>0</v>
      </c>
      <c r="K77" s="896">
        <f>SUM(K78:K81)</f>
        <v>0</v>
      </c>
      <c r="L77" s="896">
        <f t="shared" ref="L77" si="56">SUM(L78:L82)</f>
        <v>0</v>
      </c>
      <c r="M77" s="896">
        <f t="shared" ref="M77:S77" si="57">SUM(M78:M81)</f>
        <v>0</v>
      </c>
      <c r="N77" s="896">
        <f>SUM(N78:N81)</f>
        <v>0</v>
      </c>
      <c r="O77" s="896">
        <f t="shared" si="57"/>
        <v>0</v>
      </c>
      <c r="P77" s="896">
        <f t="shared" si="57"/>
        <v>0</v>
      </c>
      <c r="Q77" s="896">
        <f t="shared" si="57"/>
        <v>0</v>
      </c>
      <c r="R77" s="896">
        <f t="shared" si="57"/>
        <v>0</v>
      </c>
      <c r="S77" s="896">
        <f t="shared" si="57"/>
        <v>0</v>
      </c>
      <c r="T77" s="896">
        <f>SUM(T78:T81)</f>
        <v>0</v>
      </c>
      <c r="U77" s="929"/>
      <c r="V77" s="931">
        <f>SUM(V78:V81)</f>
        <v>0</v>
      </c>
    </row>
    <row r="78" spans="1:22" x14ac:dyDescent="0.2">
      <c r="A78" s="877" t="s">
        <v>516</v>
      </c>
      <c r="B78" s="648"/>
      <c r="C78" s="810"/>
      <c r="D78" s="925"/>
      <c r="E78" s="925"/>
      <c r="F78" s="925"/>
      <c r="G78" s="925"/>
      <c r="H78" s="925"/>
      <c r="I78" s="925"/>
      <c r="J78" s="925"/>
      <c r="K78" s="896">
        <f t="shared" ref="K78:K81" si="58">SUM(E78:J78)</f>
        <v>0</v>
      </c>
      <c r="L78" s="821"/>
      <c r="M78" s="925"/>
      <c r="N78" s="925"/>
      <c r="O78" s="925"/>
      <c r="P78" s="925"/>
      <c r="Q78" s="925"/>
      <c r="R78" s="925"/>
      <c r="S78" s="925"/>
      <c r="T78" s="896">
        <f t="shared" ref="T78:T81" si="59">SUM(M78:S78)</f>
        <v>0</v>
      </c>
      <c r="U78" s="929"/>
      <c r="V78" s="926"/>
    </row>
    <row r="79" spans="1:22" x14ac:dyDescent="0.2">
      <c r="A79" s="877" t="s">
        <v>248</v>
      </c>
      <c r="B79" s="648"/>
      <c r="C79" s="810"/>
      <c r="D79" s="810"/>
      <c r="E79" s="810"/>
      <c r="F79" s="810"/>
      <c r="G79" s="810"/>
      <c r="H79" s="810"/>
      <c r="I79" s="810"/>
      <c r="J79" s="810"/>
      <c r="K79" s="810"/>
      <c r="L79" s="925"/>
      <c r="M79" s="821"/>
      <c r="N79" s="821"/>
      <c r="O79" s="821"/>
      <c r="P79" s="821"/>
      <c r="Q79" s="821"/>
      <c r="R79" s="821"/>
      <c r="S79" s="821"/>
      <c r="T79" s="927"/>
      <c r="U79" s="929"/>
      <c r="V79" s="926"/>
    </row>
    <row r="80" spans="1:22" x14ac:dyDescent="0.2">
      <c r="A80" s="877" t="s">
        <v>517</v>
      </c>
      <c r="B80" s="648"/>
      <c r="C80" s="810"/>
      <c r="D80" s="810"/>
      <c r="E80" s="810"/>
      <c r="F80" s="810"/>
      <c r="G80" s="810"/>
      <c r="H80" s="810"/>
      <c r="I80" s="810"/>
      <c r="J80" s="810"/>
      <c r="K80" s="810"/>
      <c r="L80" s="821"/>
      <c r="M80" s="821"/>
      <c r="N80" s="821"/>
      <c r="O80" s="821"/>
      <c r="P80" s="821"/>
      <c r="Q80" s="821"/>
      <c r="R80" s="821"/>
      <c r="S80" s="925"/>
      <c r="T80" s="896">
        <f t="shared" si="59"/>
        <v>0</v>
      </c>
      <c r="U80" s="929"/>
      <c r="V80" s="926"/>
    </row>
    <row r="81" spans="1:22" x14ac:dyDescent="0.2">
      <c r="A81" s="825" t="s">
        <v>1473</v>
      </c>
      <c r="B81" s="848"/>
      <c r="C81" s="810"/>
      <c r="D81" s="640">
        <f>SUMIFS(D286:D6986, $B$286:$B6986, "Debt Securities", $C$286:$C$6986, "SGD")</f>
        <v>0</v>
      </c>
      <c r="E81" s="640">
        <f>SUMIFS(E286:E6986, $B$286:$B6986, "Debt Securities", $C$286:$C$6986, "SGD")</f>
        <v>0</v>
      </c>
      <c r="F81" s="640">
        <f>SUMIFS(F286:F6986, $B$286:$B6986, "Debt Securities", $C$286:$C$6986, "SGD")</f>
        <v>0</v>
      </c>
      <c r="G81" s="640">
        <f>SUMIFS(G286:G6986, $B$286:$B6986, "Debt Securities", $C$286:$C$6986, "SGD")</f>
        <v>0</v>
      </c>
      <c r="H81" s="640">
        <f>SUMIFS(H286:H6986, $B$286:$B6986, "Debt Securities", $C$286:$C$6986, "SGD")</f>
        <v>0</v>
      </c>
      <c r="I81" s="640">
        <f>SUMIFS(I286:I6986, $B$286:$B6986, "Debt Securities", $C$286:$C$6986, "SGD")</f>
        <v>0</v>
      </c>
      <c r="J81" s="640">
        <f>SUMIFS(J286:J6986, $B$286:$B6986, "Debt Securities", $C$286:$C$6986, "SGD")</f>
        <v>0</v>
      </c>
      <c r="K81" s="896">
        <f t="shared" si="58"/>
        <v>0</v>
      </c>
      <c r="L81" s="640">
        <f>SUMIFS(L286:L6986, $B$286:$B6986, "Debt Securities", $C$286:$C$6986, "SGD")</f>
        <v>0</v>
      </c>
      <c r="M81" s="640">
        <f>SUMIFS(M286:M6986, $B$286:$B6986, "Debt Securities", $C$286:$C$6986, "SGD")</f>
        <v>0</v>
      </c>
      <c r="N81" s="640">
        <f>SUMIFS(N286:N6986, $B$286:$B6986, "Debt Securities", $C$286:$C$6986, "SGD")</f>
        <v>0</v>
      </c>
      <c r="O81" s="640">
        <f>SUMIFS(O286:O6986, $B$286:$B6986, "Debt Securities", $C$286:$C$6986, "SGD")</f>
        <v>0</v>
      </c>
      <c r="P81" s="640">
        <f>SUMIFS(P286:P6986, $B$286:$B6986, "Debt Securities", $C$286:$C$6986, "SGD")</f>
        <v>0</v>
      </c>
      <c r="Q81" s="640">
        <f>SUMIFS(Q286:Q6986, $B$286:$B6986, "Debt Securities", $C$286:$C$6986, "SGD")</f>
        <v>0</v>
      </c>
      <c r="R81" s="640">
        <f>SUMIFS(R286:R6986, $B$286:$B6986, "Debt Securities", $C$286:$C$6986, "SGD")</f>
        <v>0</v>
      </c>
      <c r="S81" s="640">
        <f>SUMIFS(S286:S6986, $B$286:$B6986, "Debt Securities", $C$286:$C$6986, "SGD")</f>
        <v>0</v>
      </c>
      <c r="T81" s="896">
        <f t="shared" si="59"/>
        <v>0</v>
      </c>
      <c r="U81" s="929"/>
      <c r="V81" s="931">
        <f>SUMIFS(V286:V6986, $B$286:$B6986, "Debt Securities", $C$286:$C$6986, "SGD")</f>
        <v>0</v>
      </c>
    </row>
    <row r="82" spans="1:22" x14ac:dyDescent="0.2">
      <c r="A82" s="1448"/>
      <c r="B82" s="1448"/>
      <c r="C82" s="1448"/>
      <c r="D82" s="1448"/>
      <c r="E82" s="1448"/>
      <c r="F82" s="1448"/>
      <c r="G82" s="1448"/>
      <c r="H82" s="1448"/>
      <c r="I82" s="1448"/>
      <c r="J82" s="1448"/>
      <c r="K82" s="1448"/>
      <c r="L82" s="1448"/>
      <c r="M82" s="1448"/>
      <c r="N82" s="1448"/>
      <c r="O82" s="1448"/>
      <c r="P82" s="1448"/>
      <c r="Q82" s="1448"/>
      <c r="R82" s="1448"/>
      <c r="S82" s="1448"/>
      <c r="T82" s="1448"/>
      <c r="U82" s="1448"/>
      <c r="V82" s="1448"/>
    </row>
    <row r="83" spans="1:22" x14ac:dyDescent="0.2">
      <c r="A83" s="1448"/>
      <c r="B83" s="1448"/>
      <c r="C83" s="1448"/>
      <c r="D83" s="1448"/>
      <c r="E83" s="1448"/>
      <c r="F83" s="1448"/>
      <c r="G83" s="1448"/>
      <c r="H83" s="1448"/>
      <c r="I83" s="1448"/>
      <c r="J83" s="1448"/>
      <c r="K83" s="1448"/>
      <c r="L83" s="1448"/>
      <c r="M83" s="1448"/>
      <c r="N83" s="1448"/>
      <c r="O83" s="1448"/>
      <c r="P83" s="1448"/>
      <c r="Q83" s="1448"/>
      <c r="R83" s="1448"/>
      <c r="S83" s="1448"/>
      <c r="T83" s="1448"/>
      <c r="U83" s="1448"/>
      <c r="V83" s="1448"/>
    </row>
    <row r="84" spans="1:22" x14ac:dyDescent="0.2">
      <c r="A84" s="921" t="s">
        <v>748</v>
      </c>
      <c r="B84" s="916"/>
      <c r="C84" s="916"/>
      <c r="D84" s="934"/>
      <c r="E84" s="916"/>
      <c r="F84" s="935"/>
      <c r="G84" s="935"/>
      <c r="H84" s="935"/>
      <c r="I84" s="916"/>
      <c r="J84" s="935"/>
      <c r="K84" s="936"/>
      <c r="L84" s="937"/>
      <c r="M84" s="937"/>
      <c r="N84" s="937"/>
      <c r="O84" s="916"/>
      <c r="P84" s="938"/>
      <c r="Q84" s="938"/>
      <c r="R84" s="938"/>
      <c r="S84" s="922"/>
      <c r="T84" s="922"/>
      <c r="U84" s="929"/>
      <c r="V84" s="923"/>
    </row>
    <row r="85" spans="1:22" x14ac:dyDescent="0.2">
      <c r="A85" s="924" t="s">
        <v>136</v>
      </c>
      <c r="B85" s="810"/>
      <c r="C85" s="810"/>
      <c r="D85" s="896">
        <f>SUM(D86,D88:D90)</f>
        <v>0</v>
      </c>
      <c r="E85" s="896">
        <f t="shared" ref="E85:I85" si="60">SUM(E86,E88:E90)</f>
        <v>0</v>
      </c>
      <c r="F85" s="896">
        <f t="shared" si="60"/>
        <v>0</v>
      </c>
      <c r="G85" s="896">
        <f t="shared" si="60"/>
        <v>0</v>
      </c>
      <c r="H85" s="896">
        <f t="shared" si="60"/>
        <v>0</v>
      </c>
      <c r="I85" s="896">
        <f t="shared" si="60"/>
        <v>0</v>
      </c>
      <c r="J85" s="896">
        <f>SUM(J86,J88:J90)</f>
        <v>0</v>
      </c>
      <c r="K85" s="896">
        <f>SUM(K86,K88:K90)</f>
        <v>0</v>
      </c>
      <c r="L85" s="896">
        <f>SUM(L86:L88:L90)</f>
        <v>0</v>
      </c>
      <c r="M85" s="896">
        <f>SUM(M86:M88:M90)</f>
        <v>0</v>
      </c>
      <c r="N85" s="896">
        <f>SUM(N86:N88:N90)</f>
        <v>0</v>
      </c>
      <c r="O85" s="896">
        <f>SUM(O86:O88:O90)</f>
        <v>0</v>
      </c>
      <c r="P85" s="896">
        <f>SUM(P86:P88:P90)</f>
        <v>0</v>
      </c>
      <c r="Q85" s="896">
        <f>SUM(Q86:Q88:Q90)</f>
        <v>0</v>
      </c>
      <c r="R85" s="896">
        <f>SUM(R86:R88:R90)</f>
        <v>0</v>
      </c>
      <c r="S85" s="896">
        <f>SUM(S86:S88:S90)</f>
        <v>0</v>
      </c>
      <c r="T85" s="896">
        <f>SUM(T86,T88:T90)</f>
        <v>0</v>
      </c>
      <c r="U85" s="929"/>
      <c r="V85" s="923"/>
    </row>
    <row r="86" spans="1:22" ht="15.75" customHeight="1" x14ac:dyDescent="0.2">
      <c r="A86" s="939" t="s">
        <v>516</v>
      </c>
      <c r="B86" s="916"/>
      <c r="C86" s="916"/>
      <c r="D86" s="925"/>
      <c r="E86" s="925"/>
      <c r="F86" s="925"/>
      <c r="G86" s="925"/>
      <c r="H86" s="925"/>
      <c r="I86" s="925"/>
      <c r="J86" s="925"/>
      <c r="K86" s="896">
        <f t="shared" ref="K86:K90" si="61">SUM(E86:J86)</f>
        <v>0</v>
      </c>
      <c r="L86" s="928"/>
      <c r="M86" s="925"/>
      <c r="N86" s="925"/>
      <c r="O86" s="925"/>
      <c r="P86" s="925"/>
      <c r="Q86" s="925"/>
      <c r="R86" s="925"/>
      <c r="S86" s="925"/>
      <c r="T86" s="896">
        <f t="shared" ref="T86:T90" si="62">SUM(M86:S86)</f>
        <v>0</v>
      </c>
      <c r="U86" s="929"/>
      <c r="V86" s="923"/>
    </row>
    <row r="87" spans="1:22" ht="15.75" customHeight="1" x14ac:dyDescent="0.2">
      <c r="A87" s="815" t="s">
        <v>745</v>
      </c>
      <c r="B87" s="916"/>
      <c r="C87" s="916"/>
      <c r="D87" s="810"/>
      <c r="E87" s="810"/>
      <c r="F87" s="810"/>
      <c r="G87" s="810"/>
      <c r="H87" s="810"/>
      <c r="I87" s="810"/>
      <c r="J87" s="810"/>
      <c r="K87" s="810"/>
      <c r="L87" s="940"/>
      <c r="M87" s="940"/>
      <c r="N87" s="940"/>
      <c r="O87" s="940"/>
      <c r="P87" s="940"/>
      <c r="Q87" s="940"/>
      <c r="R87" s="940"/>
      <c r="S87" s="940"/>
      <c r="T87" s="926"/>
      <c r="U87" s="929"/>
      <c r="V87" s="923"/>
    </row>
    <row r="88" spans="1:22" ht="15.75" customHeight="1" x14ac:dyDescent="0.2">
      <c r="A88" s="939" t="s">
        <v>248</v>
      </c>
      <c r="B88" s="916"/>
      <c r="C88" s="916"/>
      <c r="D88" s="810"/>
      <c r="E88" s="810"/>
      <c r="F88" s="810"/>
      <c r="G88" s="810"/>
      <c r="H88" s="810"/>
      <c r="I88" s="810"/>
      <c r="J88" s="916"/>
      <c r="K88" s="916"/>
      <c r="L88" s="925"/>
      <c r="M88" s="940"/>
      <c r="N88" s="940"/>
      <c r="O88" s="940"/>
      <c r="P88" s="940"/>
      <c r="Q88" s="940"/>
      <c r="R88" s="940"/>
      <c r="S88" s="940"/>
      <c r="T88" s="927"/>
      <c r="U88" s="929"/>
      <c r="V88" s="923"/>
    </row>
    <row r="89" spans="1:22" ht="15.75" customHeight="1" x14ac:dyDescent="0.2">
      <c r="A89" s="939" t="s">
        <v>517</v>
      </c>
      <c r="B89" s="810"/>
      <c r="C89" s="810"/>
      <c r="D89" s="810"/>
      <c r="E89" s="810"/>
      <c r="F89" s="810"/>
      <c r="G89" s="810"/>
      <c r="H89" s="810"/>
      <c r="I89" s="810"/>
      <c r="J89" s="810"/>
      <c r="K89" s="810"/>
      <c r="L89" s="928"/>
      <c r="M89" s="928"/>
      <c r="N89" s="928"/>
      <c r="O89" s="928"/>
      <c r="P89" s="928"/>
      <c r="Q89" s="928"/>
      <c r="R89" s="928"/>
      <c r="S89" s="925"/>
      <c r="T89" s="896">
        <f t="shared" si="62"/>
        <v>0</v>
      </c>
      <c r="U89" s="929"/>
      <c r="V89" s="923"/>
    </row>
    <row r="90" spans="1:22" x14ac:dyDescent="0.2">
      <c r="A90" s="924" t="s">
        <v>1476</v>
      </c>
      <c r="B90" s="810"/>
      <c r="C90" s="810"/>
      <c r="D90" s="896">
        <f>SUMIFS(D286:D6986, $B$286:$B6986, "Deposits and Balances", $C$286:$C$6986, "USD")</f>
        <v>0</v>
      </c>
      <c r="E90" s="896">
        <f>SUMIFS(E286:E6986, $B$286:$B6986, "Deposits and Balances", $C$286:$C$6986, "USD")</f>
        <v>0</v>
      </c>
      <c r="F90" s="896">
        <f>SUMIFS(F286:F6986, $B$286:$B6986, "Deposits and Balances", $C$286:$C$6986, "USD")</f>
        <v>0</v>
      </c>
      <c r="G90" s="896">
        <f>SUMIFS(G286:G6986, $B$286:$B6986, "Deposits and Balances", $C$286:$C$6986, "USD")</f>
        <v>0</v>
      </c>
      <c r="H90" s="896">
        <f>SUMIFS(H286:H6986, $B$286:$B6986, "Deposits and Balances", $C$286:$C$6986, "USD")</f>
        <v>0</v>
      </c>
      <c r="I90" s="896">
        <f>SUMIFS(I286:I6986, $B$286:$B6986, "Deposits and Balances", $C$286:$C$6986, "USD")</f>
        <v>0</v>
      </c>
      <c r="J90" s="896">
        <f>SUMIFS(J286:J6986, $B$286:$B6986, "Deposits and Balances", $C$286:$C$6986, "USD")</f>
        <v>0</v>
      </c>
      <c r="K90" s="896">
        <f t="shared" si="61"/>
        <v>0</v>
      </c>
      <c r="L90" s="896">
        <f>SUMIFS(L286:L6986, $B$286:$B6986, "Deposits and Balances", $C$286:$C$6986, "USD")</f>
        <v>0</v>
      </c>
      <c r="M90" s="896">
        <f>SUMIFS(M286:M6986, $B$286:$B6986, "Deposits and Balances", $C$286:$C$6986, "USD")</f>
        <v>0</v>
      </c>
      <c r="N90" s="896">
        <f>SUMIFS(N286:N6986, $B$286:$B6986, "Deposits and Balances", $C$286:$C$6986, "USD")</f>
        <v>0</v>
      </c>
      <c r="O90" s="896">
        <f>SUMIFS(O286:O6986, $B$286:$B6986, "Deposits and Balances", $C$286:$C$6986, "USD")</f>
        <v>0</v>
      </c>
      <c r="P90" s="896">
        <f>SUMIFS(P286:P6986, $B$286:$B6986, "Deposits and Balances", $C$286:$C$6986, "USD")</f>
        <v>0</v>
      </c>
      <c r="Q90" s="896">
        <f>SUMIFS(Q286:Q6986, $B$286:$B6986, "Deposits and Balances", $C$286:$C$6986, "USD")</f>
        <v>0</v>
      </c>
      <c r="R90" s="896">
        <f>SUMIFS(R286:R6986, $B$286:$B6986, "Deposits and Balances", $C$286:$C$6986, "USD")</f>
        <v>0</v>
      </c>
      <c r="S90" s="896">
        <f>SUMIFS(S286:S6986, $B$286:$B6986, "Deposits and Balances", $C$286:$C$6986, "USD")</f>
        <v>0</v>
      </c>
      <c r="T90" s="896">
        <f t="shared" si="62"/>
        <v>0</v>
      </c>
      <c r="U90" s="929"/>
      <c r="V90" s="923"/>
    </row>
    <row r="91" spans="1:22" x14ac:dyDescent="0.2">
      <c r="A91" s="1445"/>
      <c r="B91" s="1445"/>
      <c r="C91" s="1445"/>
      <c r="D91" s="1445"/>
      <c r="E91" s="1445"/>
      <c r="F91" s="1445"/>
      <c r="G91" s="1445"/>
      <c r="H91" s="1445"/>
      <c r="I91" s="1445"/>
      <c r="J91" s="1445"/>
      <c r="K91" s="1445"/>
      <c r="L91" s="1445"/>
      <c r="M91" s="1445"/>
      <c r="N91" s="1445"/>
      <c r="O91" s="1445"/>
      <c r="P91" s="1445"/>
      <c r="Q91" s="1445"/>
      <c r="R91" s="1445"/>
      <c r="S91" s="1445"/>
      <c r="T91" s="1445"/>
      <c r="U91" s="1445"/>
      <c r="V91" s="1445"/>
    </row>
    <row r="92" spans="1:22" x14ac:dyDescent="0.2">
      <c r="A92" s="924" t="s">
        <v>137</v>
      </c>
      <c r="B92" s="810"/>
      <c r="C92" s="810"/>
      <c r="D92" s="896">
        <f>SUM(D93:D96)</f>
        <v>0</v>
      </c>
      <c r="E92" s="896">
        <f t="shared" ref="E92:J92" si="63">SUM(E93:E96)</f>
        <v>0</v>
      </c>
      <c r="F92" s="896">
        <f t="shared" si="63"/>
        <v>0</v>
      </c>
      <c r="G92" s="896">
        <f t="shared" si="63"/>
        <v>0</v>
      </c>
      <c r="H92" s="896">
        <f t="shared" si="63"/>
        <v>0</v>
      </c>
      <c r="I92" s="896">
        <f t="shared" si="63"/>
        <v>0</v>
      </c>
      <c r="J92" s="896">
        <f t="shared" si="63"/>
        <v>0</v>
      </c>
      <c r="K92" s="896">
        <f>SUM(K93:K96)</f>
        <v>0</v>
      </c>
      <c r="L92" s="896">
        <f>SUM(L93:L96)</f>
        <v>0</v>
      </c>
      <c r="M92" s="896">
        <f t="shared" ref="M92:S92" si="64">SUM(M93:M96)</f>
        <v>0</v>
      </c>
      <c r="N92" s="896">
        <f t="shared" si="64"/>
        <v>0</v>
      </c>
      <c r="O92" s="896">
        <f t="shared" si="64"/>
        <v>0</v>
      </c>
      <c r="P92" s="896">
        <f t="shared" si="64"/>
        <v>0</v>
      </c>
      <c r="Q92" s="896">
        <f t="shared" si="64"/>
        <v>0</v>
      </c>
      <c r="R92" s="896">
        <f t="shared" si="64"/>
        <v>0</v>
      </c>
      <c r="S92" s="896">
        <f t="shared" si="64"/>
        <v>0</v>
      </c>
      <c r="T92" s="896">
        <f>SUM(T93:T96)</f>
        <v>0</v>
      </c>
      <c r="U92" s="929"/>
      <c r="V92" s="923"/>
    </row>
    <row r="93" spans="1:22" ht="15.75" customHeight="1" x14ac:dyDescent="0.2">
      <c r="A93" s="939" t="s">
        <v>516</v>
      </c>
      <c r="B93" s="916"/>
      <c r="C93" s="916"/>
      <c r="D93" s="925"/>
      <c r="E93" s="925"/>
      <c r="F93" s="925"/>
      <c r="G93" s="925"/>
      <c r="H93" s="925"/>
      <c r="I93" s="925"/>
      <c r="J93" s="925"/>
      <c r="K93" s="896">
        <f t="shared" ref="K93:K96" si="65">SUM(E93:J93)</f>
        <v>0</v>
      </c>
      <c r="L93" s="928"/>
      <c r="M93" s="925"/>
      <c r="N93" s="925"/>
      <c r="O93" s="925"/>
      <c r="P93" s="925"/>
      <c r="Q93" s="925"/>
      <c r="R93" s="925"/>
      <c r="S93" s="925"/>
      <c r="T93" s="896">
        <f t="shared" ref="T93:T96" si="66">SUM(M93:S93)</f>
        <v>0</v>
      </c>
      <c r="U93" s="929"/>
      <c r="V93" s="923"/>
    </row>
    <row r="94" spans="1:22" ht="15.75" customHeight="1" x14ac:dyDescent="0.2">
      <c r="A94" s="939" t="s">
        <v>248</v>
      </c>
      <c r="B94" s="916"/>
      <c r="C94" s="916"/>
      <c r="D94" s="810"/>
      <c r="E94" s="810"/>
      <c r="F94" s="810"/>
      <c r="G94" s="810"/>
      <c r="H94" s="810"/>
      <c r="I94" s="810"/>
      <c r="J94" s="810"/>
      <c r="K94" s="810"/>
      <c r="L94" s="925"/>
      <c r="M94" s="821"/>
      <c r="N94" s="821"/>
      <c r="O94" s="821"/>
      <c r="P94" s="821"/>
      <c r="Q94" s="821"/>
      <c r="R94" s="821"/>
      <c r="S94" s="821"/>
      <c r="T94" s="927"/>
      <c r="U94" s="929"/>
      <c r="V94" s="923"/>
    </row>
    <row r="95" spans="1:22" ht="15.75" customHeight="1" x14ac:dyDescent="0.2">
      <c r="A95" s="939" t="s">
        <v>517</v>
      </c>
      <c r="B95" s="916"/>
      <c r="C95" s="916"/>
      <c r="D95" s="810"/>
      <c r="E95" s="810"/>
      <c r="F95" s="810"/>
      <c r="G95" s="810"/>
      <c r="H95" s="810"/>
      <c r="I95" s="810"/>
      <c r="J95" s="810"/>
      <c r="K95" s="810"/>
      <c r="L95" s="821"/>
      <c r="M95" s="821"/>
      <c r="N95" s="821"/>
      <c r="O95" s="821"/>
      <c r="P95" s="821"/>
      <c r="Q95" s="821"/>
      <c r="R95" s="821"/>
      <c r="S95" s="925"/>
      <c r="T95" s="896">
        <f t="shared" si="66"/>
        <v>0</v>
      </c>
      <c r="U95" s="929"/>
      <c r="V95" s="923"/>
    </row>
    <row r="96" spans="1:22" x14ac:dyDescent="0.2">
      <c r="A96" s="924" t="s">
        <v>1474</v>
      </c>
      <c r="B96" s="810"/>
      <c r="C96" s="810"/>
      <c r="D96" s="896">
        <f>SUMIFS(D286:D6986, $B$286:$B6986, "Amounts payable under repurchase agreements", $C$286:$C$6986, "USD")</f>
        <v>0</v>
      </c>
      <c r="E96" s="896">
        <f>SUMIFS(E286:E6986, $B$286:$B6986, "Amounts payable under repurchase agreements", $C$286:$C$6986, "USD")</f>
        <v>0</v>
      </c>
      <c r="F96" s="896">
        <f>SUMIFS(F286:F6986, $B$286:$B6986, "Amounts payable under repurchase agreements", $C$286:$C$6986, "USD")</f>
        <v>0</v>
      </c>
      <c r="G96" s="896">
        <f>SUMIFS(G286:G6986, $B$286:$B6986, "Amounts payable under repurchase agreements", $C$286:$C$6986, "USD")</f>
        <v>0</v>
      </c>
      <c r="H96" s="896">
        <f>SUMIFS(H286:H6986, $B$286:$B6986, "Amounts payable under repurchase agreements", $C$286:$C$6986, "USD")</f>
        <v>0</v>
      </c>
      <c r="I96" s="896">
        <f>SUMIFS(I286:I6986, $B$286:$B6986, "Amounts payable under repurchase agreements", $C$286:$C$6986, "USD")</f>
        <v>0</v>
      </c>
      <c r="J96" s="896">
        <f>SUMIFS(J286:J6986, $B$286:$B6986, "Amounts payable under repurchase agreements", $C$286:$C$6986, "USD")</f>
        <v>0</v>
      </c>
      <c r="K96" s="896">
        <f t="shared" si="65"/>
        <v>0</v>
      </c>
      <c r="L96" s="896">
        <f>SUMIFS(L286:L6986, $B$286:$B6986, "Amounts payable under repurchase agreements", $C$286:$C$6986, "USD")</f>
        <v>0</v>
      </c>
      <c r="M96" s="896">
        <f>SUMIFS(M286:M6986, $B$286:$B6986, "Amounts payable under repurchase agreements", $C$286:$C$6986, "USD")</f>
        <v>0</v>
      </c>
      <c r="N96" s="896">
        <f>SUMIFS(N286:N6986, $B$286:$B6986, "Amounts payable under repurchase agreements", $C$286:$C$6986, "USD")</f>
        <v>0</v>
      </c>
      <c r="O96" s="896">
        <f>SUMIFS(O286:O6986, $B$286:$B6986, "Amounts payable under repurchase agreements", $C$286:$C$6986, "USD")</f>
        <v>0</v>
      </c>
      <c r="P96" s="896">
        <f>SUMIFS(P286:P6986, $B$286:$B6986, "Amounts payable under repurchase agreements", $C$286:$C$6986, "USD")</f>
        <v>0</v>
      </c>
      <c r="Q96" s="896">
        <f>SUMIFS(Q286:Q6986, $B$286:$B6986, "Amounts payable under repurchase agreements", $C$286:$C$6986, "USD")</f>
        <v>0</v>
      </c>
      <c r="R96" s="896">
        <f>SUMIFS(R286:R6986, $B$286:$B6986, "Amounts payable under repurchase agreements", $C$286:$C$6986, "USD")</f>
        <v>0</v>
      </c>
      <c r="S96" s="896">
        <f>SUMIFS(S286:S6986, $B$286:$B6986, "Amounts payable under repurchase agreements", $C$286:$C$6986, "USD")</f>
        <v>0</v>
      </c>
      <c r="T96" s="896">
        <f t="shared" si="66"/>
        <v>0</v>
      </c>
      <c r="U96" s="929"/>
      <c r="V96" s="923"/>
    </row>
    <row r="97" spans="1:22" x14ac:dyDescent="0.2">
      <c r="A97" s="1445"/>
      <c r="B97" s="1445"/>
      <c r="C97" s="1445"/>
      <c r="D97" s="1445"/>
      <c r="E97" s="1445"/>
      <c r="F97" s="1445"/>
      <c r="G97" s="1445"/>
      <c r="H97" s="1445"/>
      <c r="I97" s="1445"/>
      <c r="J97" s="1445"/>
      <c r="K97" s="1445"/>
      <c r="L97" s="1445"/>
      <c r="M97" s="1445"/>
      <c r="N97" s="1445"/>
      <c r="O97" s="1445"/>
      <c r="P97" s="1445"/>
      <c r="Q97" s="1445"/>
      <c r="R97" s="1445"/>
      <c r="S97" s="1445"/>
      <c r="T97" s="1445"/>
      <c r="U97" s="1445"/>
      <c r="V97" s="1445"/>
    </row>
    <row r="98" spans="1:22" x14ac:dyDescent="0.2">
      <c r="A98" s="924" t="s">
        <v>138</v>
      </c>
      <c r="B98" s="810"/>
      <c r="C98" s="810"/>
      <c r="D98" s="896">
        <f t="shared" ref="D98:J98" si="67">SUM(D99:D102)</f>
        <v>0</v>
      </c>
      <c r="E98" s="896">
        <f t="shared" si="67"/>
        <v>0</v>
      </c>
      <c r="F98" s="896">
        <f t="shared" si="67"/>
        <v>0</v>
      </c>
      <c r="G98" s="896">
        <f t="shared" si="67"/>
        <v>0</v>
      </c>
      <c r="H98" s="896">
        <f t="shared" si="67"/>
        <v>0</v>
      </c>
      <c r="I98" s="896">
        <f t="shared" si="67"/>
        <v>0</v>
      </c>
      <c r="J98" s="896">
        <f t="shared" si="67"/>
        <v>0</v>
      </c>
      <c r="K98" s="896">
        <f>SUM(K99:K102)</f>
        <v>0</v>
      </c>
      <c r="L98" s="896">
        <f>SUM(L99:L102)</f>
        <v>0</v>
      </c>
      <c r="M98" s="896">
        <f t="shared" ref="M98" si="68">SUM(M99:M102)</f>
        <v>0</v>
      </c>
      <c r="N98" s="896">
        <f t="shared" ref="N98" si="69">SUM(N99:N102)</f>
        <v>0</v>
      </c>
      <c r="O98" s="896">
        <f t="shared" ref="O98" si="70">SUM(O99:O102)</f>
        <v>0</v>
      </c>
      <c r="P98" s="896">
        <f t="shared" ref="P98" si="71">SUM(P99:P102)</f>
        <v>0</v>
      </c>
      <c r="Q98" s="896">
        <f t="shared" ref="Q98" si="72">SUM(Q99:Q102)</f>
        <v>0</v>
      </c>
      <c r="R98" s="896">
        <f t="shared" ref="R98" si="73">SUM(R99:R102)</f>
        <v>0</v>
      </c>
      <c r="S98" s="896">
        <f t="shared" ref="S98" si="74">SUM(S99:S102)</f>
        <v>0</v>
      </c>
      <c r="T98" s="896">
        <f>SUM(T99:T102)</f>
        <v>0</v>
      </c>
      <c r="U98" s="929"/>
      <c r="V98" s="923"/>
    </row>
    <row r="99" spans="1:22" ht="15.75" customHeight="1" x14ac:dyDescent="0.2">
      <c r="A99" s="939" t="s">
        <v>516</v>
      </c>
      <c r="B99" s="916"/>
      <c r="C99" s="916"/>
      <c r="D99" s="925"/>
      <c r="E99" s="925"/>
      <c r="F99" s="925"/>
      <c r="G99" s="925"/>
      <c r="H99" s="925"/>
      <c r="I99" s="925"/>
      <c r="J99" s="925"/>
      <c r="K99" s="896">
        <f t="shared" ref="K99:K102" si="75">SUM(E99:J99)</f>
        <v>0</v>
      </c>
      <c r="L99" s="821"/>
      <c r="M99" s="925"/>
      <c r="N99" s="925"/>
      <c r="O99" s="925"/>
      <c r="P99" s="925"/>
      <c r="Q99" s="925"/>
      <c r="R99" s="925"/>
      <c r="S99" s="925"/>
      <c r="T99" s="896">
        <f t="shared" ref="T99:T102" si="76">SUM(M99:S99)</f>
        <v>0</v>
      </c>
      <c r="U99" s="929"/>
      <c r="V99" s="923"/>
    </row>
    <row r="100" spans="1:22" ht="15.75" customHeight="1" x14ac:dyDescent="0.2">
      <c r="A100" s="939" t="s">
        <v>248</v>
      </c>
      <c r="B100" s="916"/>
      <c r="C100" s="916"/>
      <c r="D100" s="810"/>
      <c r="E100" s="810"/>
      <c r="F100" s="810"/>
      <c r="G100" s="810"/>
      <c r="H100" s="810"/>
      <c r="I100" s="810"/>
      <c r="J100" s="810"/>
      <c r="K100" s="810"/>
      <c r="L100" s="925"/>
      <c r="M100" s="821"/>
      <c r="N100" s="821"/>
      <c r="O100" s="821"/>
      <c r="P100" s="821"/>
      <c r="Q100" s="821"/>
      <c r="R100" s="821"/>
      <c r="S100" s="821"/>
      <c r="T100" s="927"/>
      <c r="U100" s="929"/>
      <c r="V100" s="923"/>
    </row>
    <row r="101" spans="1:22" ht="15.75" customHeight="1" x14ac:dyDescent="0.2">
      <c r="A101" s="939" t="s">
        <v>517</v>
      </c>
      <c r="B101" s="916"/>
      <c r="C101" s="916"/>
      <c r="D101" s="810"/>
      <c r="E101" s="810"/>
      <c r="F101" s="810"/>
      <c r="G101" s="810"/>
      <c r="H101" s="810"/>
      <c r="I101" s="810"/>
      <c r="J101" s="810"/>
      <c r="K101" s="810"/>
      <c r="L101" s="821"/>
      <c r="M101" s="821"/>
      <c r="N101" s="821"/>
      <c r="O101" s="821"/>
      <c r="P101" s="821"/>
      <c r="Q101" s="821"/>
      <c r="R101" s="821"/>
      <c r="S101" s="925"/>
      <c r="T101" s="896">
        <f t="shared" si="76"/>
        <v>0</v>
      </c>
      <c r="U101" s="929"/>
      <c r="V101" s="923"/>
    </row>
    <row r="102" spans="1:22" x14ac:dyDescent="0.2">
      <c r="A102" s="924" t="s">
        <v>1475</v>
      </c>
      <c r="B102" s="810"/>
      <c r="C102" s="810"/>
      <c r="D102" s="896">
        <f>SUMIFS(D286:D6986, $B$286:$B6986, "Negative fair values for financial derivatives", $C$286:$C$6986, "USD")</f>
        <v>0</v>
      </c>
      <c r="E102" s="896">
        <f>SUMIFS(E286:E6986, $B$286:$B6986, "Negative fair values for financial derivatives", $C$286:$C$6986, "USD")</f>
        <v>0</v>
      </c>
      <c r="F102" s="896">
        <f>SUMIFS(F286:F6986, $B$286:$B6986, "Negative fair values for financial derivatives", $C$286:$C$6986, "USD")</f>
        <v>0</v>
      </c>
      <c r="G102" s="896">
        <f>SUMIFS(G286:G6986, $B$286:$B6986, "Negative fair values for financial derivatives", $C$286:$C$6986, "USD")</f>
        <v>0</v>
      </c>
      <c r="H102" s="896">
        <f>SUMIFS(H286:H6986, $B$286:$B6986, "Negative fair values for financial derivatives", $C$286:$C$6986, "USD")</f>
        <v>0</v>
      </c>
      <c r="I102" s="896">
        <f>SUMIFS(I286:I6986, $B$286:$B6986, "Negative fair values for financial derivatives", $C$286:$C$6986, "USD")</f>
        <v>0</v>
      </c>
      <c r="J102" s="896">
        <f>SUMIFS(J286:J6986, $B$286:$B6986, "Negative fair values for financial derivatives", $C$286:$C$6986, "USD")</f>
        <v>0</v>
      </c>
      <c r="K102" s="896">
        <f t="shared" si="75"/>
        <v>0</v>
      </c>
      <c r="L102" s="896">
        <f>SUMIFS(L286:L6986, $B$286:$B6986, "Negative fair values for financial derivatives", $C$286:$C$6986, "USD")</f>
        <v>0</v>
      </c>
      <c r="M102" s="896">
        <f>SUMIFS(M286:M6986, $B$286:$B6986, "Negative fair values for financial derivatives", $C$286:$C$6986, "USD")</f>
        <v>0</v>
      </c>
      <c r="N102" s="896">
        <f>SUMIFS(N286:N6986, $B$286:$B6986, "Negative fair values for financial derivatives", $C$286:$C$6986, "USD")</f>
        <v>0</v>
      </c>
      <c r="O102" s="896">
        <f>SUMIFS(O286:O6986, $B$286:$B6986, "Negative fair values for financial derivatives", $C$286:$C$6986, "USD")</f>
        <v>0</v>
      </c>
      <c r="P102" s="896">
        <f>SUMIFS(P286:P6986, $B$286:$B6986, "Negative fair values for financial derivatives", $C$286:$C$6986, "USD")</f>
        <v>0</v>
      </c>
      <c r="Q102" s="896">
        <f>SUMIFS(Q286:Q6986, $B$286:$B6986, "Negative fair values for financial derivatives", $C$286:$C$6986, "USD")</f>
        <v>0</v>
      </c>
      <c r="R102" s="896">
        <f>SUMIFS(R286:R6986, $B$286:$B6986, "Negative fair values for financial derivatives", $C$286:$C$6986, "USD")</f>
        <v>0</v>
      </c>
      <c r="S102" s="896">
        <f>SUMIFS(S286:S6986, $B$286:$B6986, "Negative fair values for financial derivatives", $C$286:$C$6986, "USD")</f>
        <v>0</v>
      </c>
      <c r="T102" s="896">
        <f t="shared" si="76"/>
        <v>0</v>
      </c>
      <c r="U102" s="929"/>
      <c r="V102" s="923"/>
    </row>
    <row r="103" spans="1:22" x14ac:dyDescent="0.2">
      <c r="A103" s="1445"/>
      <c r="B103" s="1445"/>
      <c r="C103" s="1445"/>
      <c r="D103" s="1445"/>
      <c r="E103" s="1445"/>
      <c r="F103" s="1445"/>
      <c r="G103" s="1445"/>
      <c r="H103" s="1445"/>
      <c r="I103" s="1445"/>
      <c r="J103" s="1445"/>
      <c r="K103" s="1445"/>
      <c r="L103" s="1445"/>
      <c r="M103" s="1445"/>
      <c r="N103" s="1445"/>
      <c r="O103" s="1445"/>
      <c r="P103" s="1445"/>
      <c r="Q103" s="1445"/>
      <c r="R103" s="1445"/>
      <c r="S103" s="1445"/>
      <c r="T103" s="1445"/>
      <c r="U103" s="1445"/>
      <c r="V103" s="1445"/>
    </row>
    <row r="104" spans="1:22" x14ac:dyDescent="0.2">
      <c r="A104" s="924" t="s">
        <v>237</v>
      </c>
      <c r="B104" s="810"/>
      <c r="C104" s="810"/>
      <c r="D104" s="896">
        <f t="shared" ref="D104:J104" si="77">SUM(D105:D108)</f>
        <v>0</v>
      </c>
      <c r="E104" s="896">
        <f t="shared" si="77"/>
        <v>0</v>
      </c>
      <c r="F104" s="896">
        <f t="shared" si="77"/>
        <v>0</v>
      </c>
      <c r="G104" s="896">
        <f t="shared" si="77"/>
        <v>0</v>
      </c>
      <c r="H104" s="896">
        <f t="shared" si="77"/>
        <v>0</v>
      </c>
      <c r="I104" s="896">
        <f t="shared" si="77"/>
        <v>0</v>
      </c>
      <c r="J104" s="896">
        <f t="shared" si="77"/>
        <v>0</v>
      </c>
      <c r="K104" s="896">
        <f>SUM(K105:K108)</f>
        <v>0</v>
      </c>
      <c r="L104" s="896">
        <f>SUM(L105:L108)</f>
        <v>0</v>
      </c>
      <c r="M104" s="896">
        <f t="shared" ref="M104" si="78">SUM(M105:M108)</f>
        <v>0</v>
      </c>
      <c r="N104" s="896">
        <f t="shared" ref="N104" si="79">SUM(N105:N108)</f>
        <v>0</v>
      </c>
      <c r="O104" s="896">
        <f t="shared" ref="O104" si="80">SUM(O105:O108)</f>
        <v>0</v>
      </c>
      <c r="P104" s="896">
        <f t="shared" ref="P104" si="81">SUM(P105:P108)</f>
        <v>0</v>
      </c>
      <c r="Q104" s="896">
        <f t="shared" ref="Q104" si="82">SUM(Q105:Q108)</f>
        <v>0</v>
      </c>
      <c r="R104" s="896">
        <f t="shared" ref="R104" si="83">SUM(R105:R108)</f>
        <v>0</v>
      </c>
      <c r="S104" s="896">
        <f>SUM(S105:S108)</f>
        <v>0</v>
      </c>
      <c r="T104" s="896">
        <f>SUM(T105:T108)</f>
        <v>0</v>
      </c>
      <c r="U104" s="929"/>
      <c r="V104" s="923"/>
    </row>
    <row r="105" spans="1:22" ht="15.75" customHeight="1" x14ac:dyDescent="0.2">
      <c r="A105" s="939" t="s">
        <v>516</v>
      </c>
      <c r="B105" s="916"/>
      <c r="C105" s="916"/>
      <c r="D105" s="925"/>
      <c r="E105" s="925"/>
      <c r="F105" s="925"/>
      <c r="G105" s="925"/>
      <c r="H105" s="925"/>
      <c r="I105" s="925"/>
      <c r="J105" s="925"/>
      <c r="K105" s="896">
        <f t="shared" ref="K105:K108" si="84">SUM(E105:J105)</f>
        <v>0</v>
      </c>
      <c r="L105" s="821"/>
      <c r="M105" s="925"/>
      <c r="N105" s="925"/>
      <c r="O105" s="925"/>
      <c r="P105" s="925"/>
      <c r="Q105" s="925"/>
      <c r="R105" s="925"/>
      <c r="S105" s="925"/>
      <c r="T105" s="896">
        <f t="shared" ref="T105:T107" si="85">SUM(M105:S105)</f>
        <v>0</v>
      </c>
      <c r="U105" s="929"/>
      <c r="V105" s="923"/>
    </row>
    <row r="106" spans="1:22" ht="15.75" customHeight="1" x14ac:dyDescent="0.2">
      <c r="A106" s="939" t="s">
        <v>248</v>
      </c>
      <c r="B106" s="916"/>
      <c r="C106" s="916"/>
      <c r="D106" s="810"/>
      <c r="E106" s="810"/>
      <c r="F106" s="810"/>
      <c r="G106" s="810"/>
      <c r="H106" s="810"/>
      <c r="I106" s="810"/>
      <c r="J106" s="810"/>
      <c r="K106" s="810"/>
      <c r="L106" s="925"/>
      <c r="M106" s="821"/>
      <c r="N106" s="821"/>
      <c r="O106" s="821"/>
      <c r="P106" s="821"/>
      <c r="Q106" s="821"/>
      <c r="R106" s="821"/>
      <c r="S106" s="821"/>
      <c r="T106" s="927"/>
      <c r="U106" s="929"/>
      <c r="V106" s="923"/>
    </row>
    <row r="107" spans="1:22" ht="15.75" customHeight="1" x14ac:dyDescent="0.2">
      <c r="A107" s="939" t="s">
        <v>517</v>
      </c>
      <c r="B107" s="916"/>
      <c r="C107" s="916"/>
      <c r="D107" s="810"/>
      <c r="E107" s="810"/>
      <c r="F107" s="810"/>
      <c r="G107" s="810"/>
      <c r="H107" s="810"/>
      <c r="I107" s="810"/>
      <c r="J107" s="810"/>
      <c r="K107" s="810"/>
      <c r="L107" s="821"/>
      <c r="M107" s="821"/>
      <c r="N107" s="821"/>
      <c r="O107" s="821"/>
      <c r="P107" s="821"/>
      <c r="Q107" s="821"/>
      <c r="R107" s="821"/>
      <c r="S107" s="925"/>
      <c r="T107" s="896">
        <f t="shared" si="85"/>
        <v>0</v>
      </c>
      <c r="U107" s="929"/>
      <c r="V107" s="923"/>
    </row>
    <row r="108" spans="1:22" x14ac:dyDescent="0.2">
      <c r="A108" s="924" t="s">
        <v>1474</v>
      </c>
      <c r="B108" s="810"/>
      <c r="C108" s="810"/>
      <c r="D108" s="896">
        <f>SUMIFS(D286:D6986, $B$286:$B6986, "Bills Payable", $C$286:$C$6986, "USD")</f>
        <v>0</v>
      </c>
      <c r="E108" s="896">
        <f>SUMIFS(E286:E6986, $B$286:$B6986, "Bills Payable", $C$286:$C$6986, "USD")</f>
        <v>0</v>
      </c>
      <c r="F108" s="896">
        <f>SUMIFS(F286:F6986, $B$286:$B6986, "Bills Payable", $C$286:$C$6986, "USD")</f>
        <v>0</v>
      </c>
      <c r="G108" s="896">
        <f>SUMIFS(G286:G6986, $B$286:$B6986, "Bills Payable", $C$286:$C$6986, "USD")</f>
        <v>0</v>
      </c>
      <c r="H108" s="896">
        <f>SUMIFS(H286:H6986, $B$286:$B6986, "Bills Payable", $C$286:$C$6986, "USD")</f>
        <v>0</v>
      </c>
      <c r="I108" s="896">
        <f>SUMIFS(I286:I6986, $B$286:$B6986, "Bills Payable", $C$286:$C$6986, "USD")</f>
        <v>0</v>
      </c>
      <c r="J108" s="896">
        <f>SUMIFS(J286:J6986, $B$286:$B6986, "Bills Payable", $C$286:$C$6986, "USD")</f>
        <v>0</v>
      </c>
      <c r="K108" s="896">
        <f t="shared" si="84"/>
        <v>0</v>
      </c>
      <c r="L108" s="896">
        <f>SUMIFS(L286:L6986, $B$286:$B6986, "Bills Payable", $C$286:$C$6986, "USD")</f>
        <v>0</v>
      </c>
      <c r="M108" s="896">
        <f>SUMIFS(M286:M6986, $B$286:$B6986, "Bills Payable", $C$286:$C$6986, "USD")</f>
        <v>0</v>
      </c>
      <c r="N108" s="896">
        <f>SUMIFS(N286:N6986, $B$286:$B6986, "Bills Payable", $C$286:$C$6986, "USD")</f>
        <v>0</v>
      </c>
      <c r="O108" s="896">
        <f>SUMIFS(O286:O6986, $B$286:$B6986, "Bills Payable", $C$286:$C$6986, "USD")</f>
        <v>0</v>
      </c>
      <c r="P108" s="896">
        <f>SUMIFS(P286:P6986, $B$286:$B6986, "Bills Payable", $C$286:$C$6986, "USD")</f>
        <v>0</v>
      </c>
      <c r="Q108" s="896">
        <f>SUMIFS(Q286:Q6986, $B$286:$B6986, "Bills Payable", $C$286:$C$6986, "USD")</f>
        <v>0</v>
      </c>
      <c r="R108" s="896">
        <f>SUMIFS(R286:R6986, $B$286:$B6986, "Bills Payable", $C$286:$C$6986, "USD")</f>
        <v>0</v>
      </c>
      <c r="S108" s="896">
        <f>SUMIFS(S286:S6986, $B$286:$B6986, "Bills Payable", $C$286:$C$6986, "USD")</f>
        <v>0</v>
      </c>
      <c r="T108" s="896">
        <f>SUM(M108:S108)</f>
        <v>0</v>
      </c>
      <c r="U108" s="929"/>
      <c r="V108" s="923"/>
    </row>
    <row r="109" spans="1:22" x14ac:dyDescent="0.2">
      <c r="A109" s="1445"/>
      <c r="B109" s="1445"/>
      <c r="C109" s="1445"/>
      <c r="D109" s="1445"/>
      <c r="E109" s="1445"/>
      <c r="F109" s="1445"/>
      <c r="G109" s="1445"/>
      <c r="H109" s="1445"/>
      <c r="I109" s="1445"/>
      <c r="J109" s="1445"/>
      <c r="K109" s="1445"/>
      <c r="L109" s="1445"/>
      <c r="M109" s="1445"/>
      <c r="N109" s="1445"/>
      <c r="O109" s="1445"/>
      <c r="P109" s="1445"/>
      <c r="Q109" s="1445"/>
      <c r="R109" s="1445"/>
      <c r="S109" s="1445"/>
      <c r="T109" s="1445"/>
      <c r="U109" s="1445"/>
      <c r="V109" s="1445"/>
    </row>
    <row r="110" spans="1:22" x14ac:dyDescent="0.2">
      <c r="A110" s="825" t="s">
        <v>746</v>
      </c>
      <c r="B110" s="810"/>
      <c r="C110" s="810"/>
      <c r="D110" s="896">
        <f t="shared" ref="D110:J110" si="86">SUM(D111:D114)</f>
        <v>0</v>
      </c>
      <c r="E110" s="896">
        <f t="shared" si="86"/>
        <v>0</v>
      </c>
      <c r="F110" s="896">
        <f t="shared" si="86"/>
        <v>0</v>
      </c>
      <c r="G110" s="896">
        <f t="shared" si="86"/>
        <v>0</v>
      </c>
      <c r="H110" s="896">
        <f t="shared" si="86"/>
        <v>0</v>
      </c>
      <c r="I110" s="896">
        <f t="shared" si="86"/>
        <v>0</v>
      </c>
      <c r="J110" s="896">
        <f t="shared" si="86"/>
        <v>0</v>
      </c>
      <c r="K110" s="896">
        <f>SUM(K111:K114)</f>
        <v>0</v>
      </c>
      <c r="L110" s="896">
        <f>SUM(L111:L114)</f>
        <v>0</v>
      </c>
      <c r="M110" s="896">
        <f t="shared" ref="M110:S110" si="87">SUM(M111:M115)</f>
        <v>0</v>
      </c>
      <c r="N110" s="896">
        <f t="shared" si="87"/>
        <v>0</v>
      </c>
      <c r="O110" s="896">
        <f t="shared" si="87"/>
        <v>0</v>
      </c>
      <c r="P110" s="896">
        <f t="shared" si="87"/>
        <v>0</v>
      </c>
      <c r="Q110" s="896">
        <f t="shared" si="87"/>
        <v>0</v>
      </c>
      <c r="R110" s="896">
        <f t="shared" si="87"/>
        <v>0</v>
      </c>
      <c r="S110" s="896">
        <f t="shared" si="87"/>
        <v>0</v>
      </c>
      <c r="T110" s="896">
        <f>SUM(T111:T114)</f>
        <v>0</v>
      </c>
      <c r="U110" s="896">
        <f>SUM(U111:U114)</f>
        <v>0</v>
      </c>
      <c r="V110" s="923"/>
    </row>
    <row r="111" spans="1:22" x14ac:dyDescent="0.2">
      <c r="A111" s="877" t="s">
        <v>516</v>
      </c>
      <c r="B111" s="810"/>
      <c r="C111" s="810"/>
      <c r="D111" s="925"/>
      <c r="E111" s="925"/>
      <c r="F111" s="925"/>
      <c r="G111" s="925"/>
      <c r="H111" s="925"/>
      <c r="I111" s="925"/>
      <c r="J111" s="925"/>
      <c r="K111" s="896">
        <f t="shared" ref="K111:K114" si="88">SUM(E111:J111)</f>
        <v>0</v>
      </c>
      <c r="L111" s="941"/>
      <c r="M111" s="925"/>
      <c r="N111" s="925"/>
      <c r="O111" s="925"/>
      <c r="P111" s="925"/>
      <c r="Q111" s="925"/>
      <c r="R111" s="925"/>
      <c r="S111" s="925"/>
      <c r="T111" s="896">
        <f>SUM(M111:S111)</f>
        <v>0</v>
      </c>
      <c r="U111" s="926"/>
      <c r="V111" s="923"/>
    </row>
    <row r="112" spans="1:22" x14ac:dyDescent="0.2">
      <c r="A112" s="877" t="s">
        <v>248</v>
      </c>
      <c r="B112" s="810"/>
      <c r="C112" s="810"/>
      <c r="D112" s="934"/>
      <c r="E112" s="934"/>
      <c r="F112" s="934"/>
      <c r="G112" s="934"/>
      <c r="H112" s="934"/>
      <c r="I112" s="934"/>
      <c r="J112" s="934"/>
      <c r="K112" s="934"/>
      <c r="L112" s="925"/>
      <c r="M112" s="941"/>
      <c r="N112" s="941"/>
      <c r="O112" s="941"/>
      <c r="P112" s="941"/>
      <c r="Q112" s="941"/>
      <c r="R112" s="941"/>
      <c r="S112" s="941"/>
      <c r="T112" s="927"/>
      <c r="U112" s="926"/>
      <c r="V112" s="923"/>
    </row>
    <row r="113" spans="1:24" x14ac:dyDescent="0.2">
      <c r="A113" s="877" t="s">
        <v>517</v>
      </c>
      <c r="B113" s="810"/>
      <c r="C113" s="810"/>
      <c r="D113" s="934"/>
      <c r="E113" s="934"/>
      <c r="F113" s="934"/>
      <c r="G113" s="934"/>
      <c r="H113" s="934"/>
      <c r="I113" s="934"/>
      <c r="J113" s="810"/>
      <c r="K113" s="810"/>
      <c r="L113" s="941"/>
      <c r="M113" s="941"/>
      <c r="N113" s="941"/>
      <c r="O113" s="941"/>
      <c r="P113" s="941"/>
      <c r="Q113" s="941"/>
      <c r="R113" s="941"/>
      <c r="S113" s="925"/>
      <c r="T113" s="896">
        <f t="shared" ref="T113" si="89">SUM(M113:S113)</f>
        <v>0</v>
      </c>
      <c r="U113" s="926"/>
      <c r="V113" s="923"/>
    </row>
    <row r="114" spans="1:24" x14ac:dyDescent="0.2">
      <c r="A114" s="825" t="s">
        <v>1473</v>
      </c>
      <c r="B114" s="810"/>
      <c r="C114" s="810"/>
      <c r="D114" s="640">
        <f>SUMIFS(D286:D6986, $B$286:$B6986, "Negotiable Certificates of Deposits (NCDs)", $C$286:$C$6986, "USD")</f>
        <v>0</v>
      </c>
      <c r="E114" s="640">
        <f>SUMIFS(E286:E6986, $B$286:$B6986, "Negotiable Certificates of Deposits (NCDs)", $C$286:$C$6986, "USD")</f>
        <v>0</v>
      </c>
      <c r="F114" s="640">
        <f>SUMIFS(F286:F6986, $B$286:$B6986, "Negotiable Certificates of Deposits (NCDs)", $C$286:$C$6986, "USD")</f>
        <v>0</v>
      </c>
      <c r="G114" s="640">
        <f>SUMIFS(G286:G6986, $B$286:$B6986, "Negotiable Certificates of Deposits (NCDs)", $C$286:$C$6986, "USD")</f>
        <v>0</v>
      </c>
      <c r="H114" s="640">
        <f>SUMIFS(H286:H6986, $B$286:$B6986, "Negotiable Certificates of Deposits (NCDs)", $C$286:$C$6986, "USD")</f>
        <v>0</v>
      </c>
      <c r="I114" s="640">
        <f>SUMIFS(I286:I6986, $B$286:$B6986, "Negotiable Certificates of Deposits (NCDs)", $C$286:$C$6986, "USD")</f>
        <v>0</v>
      </c>
      <c r="J114" s="640">
        <f>SUMIFS(J286:J6986, $B$286:$B6986, "Negotiable Certificates of Deposits (NCDs)", $C$286:$C$6986, "USD")</f>
        <v>0</v>
      </c>
      <c r="K114" s="896">
        <f t="shared" si="88"/>
        <v>0</v>
      </c>
      <c r="L114" s="640">
        <f>SUMIFS(L286:L6986, $B$286:$B6986, "Negotiable Certificates of Deposits (NCDs)", $C$286:$C$6986, "USD")</f>
        <v>0</v>
      </c>
      <c r="M114" s="640">
        <f>SUMIFS(M286:M6986, $B$286:$B6986, "Negotiable Certificates of Deposits (NCDs)", $C$286:$C$6986, "USD")</f>
        <v>0</v>
      </c>
      <c r="N114" s="640">
        <f>SUMIFS(N286:N6986, $B$286:$B6986, "Negotiable Certificates of Deposits (NCDs)", $C$286:$C$6986, "USD")</f>
        <v>0</v>
      </c>
      <c r="O114" s="640">
        <f>SUMIFS(O286:O6986, $B$286:$B6986, "Negotiable Certificates of Deposits (NCDs)", $C$286:$C$6986, "USD")</f>
        <v>0</v>
      </c>
      <c r="P114" s="640">
        <f>SUMIFS(P286:P6986, $B$286:$B6986, "Negotiable Certificates of Deposits (NCDs)", $C$286:$C$6986, "USD")</f>
        <v>0</v>
      </c>
      <c r="Q114" s="640">
        <f>SUMIFS(Q286:Q6986, $B$286:$B6986, "Negotiable Certificates of Deposits (NCDs)", $C$286:$C$6986, "USD")</f>
        <v>0</v>
      </c>
      <c r="R114" s="640">
        <f>SUMIFS(R286:R6986, $B$286:$B6986, "Negotiable Certificates of Deposits (NCDs)", $C$286:$C$6986, "USD")</f>
        <v>0</v>
      </c>
      <c r="S114" s="640">
        <f>SUMIFS(S286:S6986, $B$286:$B6986, "Negotiable Certificates of Deposits (NCDs)", $C$286:$C$6986, "USD")</f>
        <v>0</v>
      </c>
      <c r="T114" s="896">
        <f>SUM(M114:S114)</f>
        <v>0</v>
      </c>
      <c r="U114" s="640">
        <f>SUMIFS(U286:U6986, $B$286:$B6986, "Negotiable Certificates of Deposits (NCDs)", $C$286:$C$6986, "USD")</f>
        <v>0</v>
      </c>
      <c r="V114" s="923"/>
    </row>
    <row r="115" spans="1:24" x14ac:dyDescent="0.2">
      <c r="A115" s="1445"/>
      <c r="B115" s="1445"/>
      <c r="C115" s="1445"/>
      <c r="D115" s="1445"/>
      <c r="E115" s="1445"/>
      <c r="F115" s="1445"/>
      <c r="G115" s="1445"/>
      <c r="H115" s="1445"/>
      <c r="I115" s="1445"/>
      <c r="J115" s="1445"/>
      <c r="K115" s="1445"/>
      <c r="L115" s="1445"/>
      <c r="M115" s="1445"/>
      <c r="N115" s="1445"/>
      <c r="O115" s="1445"/>
      <c r="P115" s="1445"/>
      <c r="Q115" s="1445"/>
      <c r="R115" s="1445"/>
      <c r="S115" s="1445"/>
      <c r="T115" s="1445"/>
      <c r="U115" s="1445"/>
      <c r="V115" s="1445"/>
    </row>
    <row r="116" spans="1:24" x14ac:dyDescent="0.2">
      <c r="A116" s="825" t="s">
        <v>168</v>
      </c>
      <c r="B116" s="810"/>
      <c r="C116" s="810"/>
      <c r="D116" s="896">
        <f t="shared" ref="D116:I116" si="90">SUM(D117:D120)</f>
        <v>0</v>
      </c>
      <c r="E116" s="896">
        <f t="shared" si="90"/>
        <v>0</v>
      </c>
      <c r="F116" s="896">
        <f t="shared" si="90"/>
        <v>0</v>
      </c>
      <c r="G116" s="896">
        <f t="shared" si="90"/>
        <v>0</v>
      </c>
      <c r="H116" s="896">
        <f t="shared" si="90"/>
        <v>0</v>
      </c>
      <c r="I116" s="896">
        <f t="shared" si="90"/>
        <v>0</v>
      </c>
      <c r="J116" s="896">
        <f>SUM(J117:J120)</f>
        <v>0</v>
      </c>
      <c r="K116" s="896">
        <f>SUM(K117:K120)</f>
        <v>0</v>
      </c>
      <c r="L116" s="896">
        <f>SUM(L117:L120)</f>
        <v>0</v>
      </c>
      <c r="M116" s="896">
        <f t="shared" ref="M116:S116" si="91">SUM(M117:M120)</f>
        <v>0</v>
      </c>
      <c r="N116" s="896">
        <f t="shared" si="91"/>
        <v>0</v>
      </c>
      <c r="O116" s="896">
        <f t="shared" si="91"/>
        <v>0</v>
      </c>
      <c r="P116" s="896">
        <f t="shared" si="91"/>
        <v>0</v>
      </c>
      <c r="Q116" s="896">
        <f t="shared" si="91"/>
        <v>0</v>
      </c>
      <c r="R116" s="896">
        <f t="shared" si="91"/>
        <v>0</v>
      </c>
      <c r="S116" s="896">
        <f t="shared" si="91"/>
        <v>0</v>
      </c>
      <c r="T116" s="896">
        <f>SUM(T117:T120)</f>
        <v>0</v>
      </c>
      <c r="U116" s="929"/>
      <c r="V116" s="930">
        <f>SUM(V117:V120)</f>
        <v>0</v>
      </c>
    </row>
    <row r="117" spans="1:24" x14ac:dyDescent="0.2">
      <c r="A117" s="877" t="s">
        <v>516</v>
      </c>
      <c r="B117" s="810"/>
      <c r="C117" s="810"/>
      <c r="D117" s="925"/>
      <c r="E117" s="925"/>
      <c r="F117" s="925"/>
      <c r="G117" s="925"/>
      <c r="H117" s="925"/>
      <c r="I117" s="925"/>
      <c r="J117" s="925"/>
      <c r="K117" s="896">
        <f t="shared" ref="K117:K120" si="92">SUM(E117:J117)</f>
        <v>0</v>
      </c>
      <c r="L117" s="941"/>
      <c r="M117" s="925"/>
      <c r="N117" s="925"/>
      <c r="O117" s="925"/>
      <c r="P117" s="925"/>
      <c r="Q117" s="925"/>
      <c r="R117" s="925"/>
      <c r="S117" s="925"/>
      <c r="T117" s="896">
        <f t="shared" ref="T117:T120" si="93">SUM(M117:S117)</f>
        <v>0</v>
      </c>
      <c r="U117" s="929"/>
      <c r="V117" s="926"/>
    </row>
    <row r="118" spans="1:24" x14ac:dyDescent="0.2">
      <c r="A118" s="877" t="s">
        <v>248</v>
      </c>
      <c r="B118" s="810"/>
      <c r="C118" s="810"/>
      <c r="D118" s="934"/>
      <c r="E118" s="934"/>
      <c r="F118" s="934"/>
      <c r="G118" s="934"/>
      <c r="H118" s="934"/>
      <c r="I118" s="934"/>
      <c r="J118" s="934"/>
      <c r="K118" s="934"/>
      <c r="L118" s="925"/>
      <c r="M118" s="941"/>
      <c r="N118" s="941"/>
      <c r="O118" s="941"/>
      <c r="P118" s="941"/>
      <c r="Q118" s="941"/>
      <c r="R118" s="941"/>
      <c r="S118" s="941"/>
      <c r="T118" s="927"/>
      <c r="U118" s="929"/>
      <c r="V118" s="926"/>
    </row>
    <row r="119" spans="1:24" x14ac:dyDescent="0.2">
      <c r="A119" s="877" t="s">
        <v>517</v>
      </c>
      <c r="B119" s="810"/>
      <c r="C119" s="810"/>
      <c r="D119" s="934"/>
      <c r="E119" s="934"/>
      <c r="F119" s="934"/>
      <c r="G119" s="934"/>
      <c r="H119" s="934"/>
      <c r="I119" s="934"/>
      <c r="J119" s="810"/>
      <c r="K119" s="810"/>
      <c r="L119" s="941"/>
      <c r="M119" s="941"/>
      <c r="N119" s="941"/>
      <c r="O119" s="941"/>
      <c r="P119" s="941"/>
      <c r="Q119" s="941"/>
      <c r="R119" s="941"/>
      <c r="S119" s="925"/>
      <c r="T119" s="896">
        <f t="shared" si="93"/>
        <v>0</v>
      </c>
      <c r="U119" s="929"/>
      <c r="V119" s="926"/>
    </row>
    <row r="120" spans="1:24" x14ac:dyDescent="0.2">
      <c r="A120" s="825" t="s">
        <v>1473</v>
      </c>
      <c r="B120" s="810"/>
      <c r="C120" s="810"/>
      <c r="D120" s="640">
        <f>SUMIFS(D286:D6986, $B$286:$B6986, "Debt Securities", $C$286:$C$6986, "USD")</f>
        <v>0</v>
      </c>
      <c r="E120" s="640">
        <f>SUMIFS(E286:E6986, $B$286:$B6986, "Debt Securities", $C$286:$C$6986, "USD")</f>
        <v>0</v>
      </c>
      <c r="F120" s="640">
        <f>SUMIFS(F286:F6986, $B$286:$B6986, "Debt Securities", $C$286:$C$6986, "USD")</f>
        <v>0</v>
      </c>
      <c r="G120" s="640">
        <f>SUMIFS(G286:G6986, $B$286:$B6986, "Debt Securities", $C$286:$C$6986, "USD")</f>
        <v>0</v>
      </c>
      <c r="H120" s="640">
        <f>SUMIFS(H286:H6986, $B$286:$B6986, "Debt Securities", $C$286:$C$6986, "USD")</f>
        <v>0</v>
      </c>
      <c r="I120" s="640">
        <f>SUMIFS(I286:I6986, $B$286:$B6986, "Debt Securities", $C$286:$C$6986, "USD")</f>
        <v>0</v>
      </c>
      <c r="J120" s="640">
        <f>SUMIFS(J286:J6986, $B$286:$B6986, "Debt Securities", $C$286:$C$6986, "USD")</f>
        <v>0</v>
      </c>
      <c r="K120" s="896">
        <f t="shared" si="92"/>
        <v>0</v>
      </c>
      <c r="L120" s="640">
        <f>SUMIFS(L286:L6986, $B$286:$B6986, "Debt Securities", $C$286:$C$6986, "USD")</f>
        <v>0</v>
      </c>
      <c r="M120" s="640">
        <f>SUMIFS(M286:M6986, $B$286:$B6986, "Debt Securities", $C$286:$C$6986, "USD")</f>
        <v>0</v>
      </c>
      <c r="N120" s="640">
        <f>SUMIFS(N286:N6986, $B$286:$B6986, "Debt Securities", $C$286:$C$6986, "USD")</f>
        <v>0</v>
      </c>
      <c r="O120" s="640">
        <f>SUMIFS(O286:O6986, $B$286:$B6986, "Debt Securities", $C$286:$C$6986, "USD")</f>
        <v>0</v>
      </c>
      <c r="P120" s="640">
        <f>SUMIFS(P286:P6986, $B$286:$B6986, "Debt Securities", $C$286:$C$6986, "USD")</f>
        <v>0</v>
      </c>
      <c r="Q120" s="640">
        <f>SUMIFS(Q286:Q6986, $B$286:$B6986, "Debt Securities", $C$286:$C$6986, "USD")</f>
        <v>0</v>
      </c>
      <c r="R120" s="640">
        <f>SUMIFS(R286:R6986, $B$286:$B6986, "Debt Securities", $C$286:$C$6986, "USD")</f>
        <v>0</v>
      </c>
      <c r="S120" s="640">
        <f>SUMIFS(S286:S6986, $B$286:$B6986, "Debt Securities", $C$286:$C$6986, "USD")</f>
        <v>0</v>
      </c>
      <c r="T120" s="896">
        <f t="shared" si="93"/>
        <v>0</v>
      </c>
      <c r="U120" s="929"/>
      <c r="V120" s="931">
        <f>SUMIFS(V286:V6986, $B$286:$B6986, "Debt Securities", $C$286:$C$6986, "USD")</f>
        <v>0</v>
      </c>
    </row>
    <row r="121" spans="1:24" x14ac:dyDescent="0.2">
      <c r="A121" s="1448"/>
      <c r="B121" s="1448"/>
      <c r="C121" s="1448"/>
      <c r="D121" s="1448"/>
      <c r="E121" s="1448"/>
      <c r="F121" s="1448"/>
      <c r="G121" s="1448"/>
      <c r="H121" s="1448"/>
      <c r="I121" s="1448"/>
      <c r="J121" s="1448"/>
      <c r="K121" s="1448"/>
      <c r="L121" s="1448"/>
      <c r="M121" s="1448"/>
      <c r="N121" s="1448"/>
      <c r="O121" s="1448"/>
      <c r="P121" s="1448"/>
      <c r="Q121" s="1448"/>
      <c r="R121" s="1448"/>
      <c r="S121" s="1448"/>
      <c r="T121" s="1448"/>
      <c r="U121" s="1448"/>
      <c r="V121" s="1448"/>
    </row>
    <row r="122" spans="1:24" s="932" customFormat="1" x14ac:dyDescent="0.2">
      <c r="A122" s="1448"/>
      <c r="B122" s="1448"/>
      <c r="C122" s="1448"/>
      <c r="D122" s="1448"/>
      <c r="E122" s="1448"/>
      <c r="F122" s="1448"/>
      <c r="G122" s="1448"/>
      <c r="H122" s="1448"/>
      <c r="I122" s="1448"/>
      <c r="J122" s="1448"/>
      <c r="K122" s="1448"/>
      <c r="L122" s="1448"/>
      <c r="M122" s="1448"/>
      <c r="N122" s="1448"/>
      <c r="O122" s="1448"/>
      <c r="P122" s="1448"/>
      <c r="Q122" s="1448"/>
      <c r="R122" s="1448"/>
      <c r="S122" s="1448"/>
      <c r="T122" s="1448"/>
      <c r="U122" s="1448"/>
      <c r="V122" s="1448"/>
      <c r="X122" s="933"/>
    </row>
    <row r="123" spans="1:24" x14ac:dyDescent="0.2">
      <c r="A123" s="921" t="s">
        <v>749</v>
      </c>
      <c r="B123" s="916"/>
      <c r="C123" s="916"/>
      <c r="D123" s="934"/>
      <c r="E123" s="916"/>
      <c r="F123" s="935"/>
      <c r="G123" s="935"/>
      <c r="H123" s="935"/>
      <c r="I123" s="916"/>
      <c r="J123" s="935"/>
      <c r="K123" s="936"/>
      <c r="L123" s="937"/>
      <c r="M123" s="937"/>
      <c r="N123" s="937"/>
      <c r="O123" s="916"/>
      <c r="P123" s="938"/>
      <c r="Q123" s="938"/>
      <c r="R123" s="938"/>
      <c r="S123" s="922"/>
      <c r="T123" s="922"/>
      <c r="U123" s="929"/>
      <c r="V123" s="923"/>
    </row>
    <row r="124" spans="1:24" x14ac:dyDescent="0.2">
      <c r="A124" s="924" t="s">
        <v>136</v>
      </c>
      <c r="B124" s="810"/>
      <c r="C124" s="810"/>
      <c r="D124" s="896">
        <f>SUM(D125,D127:D129)</f>
        <v>0</v>
      </c>
      <c r="E124" s="896">
        <f>SUM(E125,E127:E129)</f>
        <v>0</v>
      </c>
      <c r="F124" s="896">
        <f t="shared" ref="F124:I124" si="94">SUM(F125,F127:F129)</f>
        <v>0</v>
      </c>
      <c r="G124" s="896">
        <f t="shared" si="94"/>
        <v>0</v>
      </c>
      <c r="H124" s="896">
        <f t="shared" si="94"/>
        <v>0</v>
      </c>
      <c r="I124" s="896">
        <f t="shared" si="94"/>
        <v>0</v>
      </c>
      <c r="J124" s="896">
        <f>SUM(J125,J127:J129)</f>
        <v>0</v>
      </c>
      <c r="K124" s="896">
        <f>SUM(K125,K127:K129)</f>
        <v>0</v>
      </c>
      <c r="L124" s="896">
        <f t="shared" ref="L124:S124" si="95">SUM(L125,L127:L129)</f>
        <v>0</v>
      </c>
      <c r="M124" s="896">
        <f t="shared" si="95"/>
        <v>0</v>
      </c>
      <c r="N124" s="896">
        <f t="shared" si="95"/>
        <v>0</v>
      </c>
      <c r="O124" s="896">
        <f t="shared" si="95"/>
        <v>0</v>
      </c>
      <c r="P124" s="896">
        <f t="shared" si="95"/>
        <v>0</v>
      </c>
      <c r="Q124" s="896">
        <f t="shared" si="95"/>
        <v>0</v>
      </c>
      <c r="R124" s="896">
        <f t="shared" si="95"/>
        <v>0</v>
      </c>
      <c r="S124" s="896">
        <f t="shared" si="95"/>
        <v>0</v>
      </c>
      <c r="T124" s="896">
        <f>SUM(T125,T127:T129)</f>
        <v>0</v>
      </c>
      <c r="U124" s="929"/>
      <c r="V124" s="923"/>
    </row>
    <row r="125" spans="1:24" ht="15.75" customHeight="1" x14ac:dyDescent="0.2">
      <c r="A125" s="939" t="s">
        <v>516</v>
      </c>
      <c r="B125" s="916"/>
      <c r="C125" s="916"/>
      <c r="D125" s="925"/>
      <c r="E125" s="916"/>
      <c r="F125" s="916"/>
      <c r="G125" s="916"/>
      <c r="H125" s="916"/>
      <c r="I125" s="916"/>
      <c r="J125" s="916"/>
      <c r="K125" s="925"/>
      <c r="L125" s="940"/>
      <c r="M125" s="925"/>
      <c r="N125" s="925"/>
      <c r="O125" s="925"/>
      <c r="P125" s="925"/>
      <c r="Q125" s="925"/>
      <c r="R125" s="925"/>
      <c r="S125" s="925"/>
      <c r="T125" s="896">
        <f t="shared" ref="T125:T129" si="96">SUM(M125:S125)</f>
        <v>0</v>
      </c>
      <c r="U125" s="929"/>
      <c r="V125" s="923"/>
    </row>
    <row r="126" spans="1:24" ht="15.75" customHeight="1" x14ac:dyDescent="0.2">
      <c r="A126" s="815" t="s">
        <v>745</v>
      </c>
      <c r="B126" s="916"/>
      <c r="C126" s="916"/>
      <c r="D126" s="916"/>
      <c r="E126" s="916"/>
      <c r="F126" s="916"/>
      <c r="G126" s="916"/>
      <c r="H126" s="916"/>
      <c r="I126" s="916"/>
      <c r="J126" s="916"/>
      <c r="K126" s="916"/>
      <c r="L126" s="940"/>
      <c r="M126" s="940"/>
      <c r="N126" s="940"/>
      <c r="O126" s="940"/>
      <c r="P126" s="940"/>
      <c r="Q126" s="940"/>
      <c r="R126" s="940"/>
      <c r="S126" s="940"/>
      <c r="T126" s="926"/>
      <c r="U126" s="929"/>
      <c r="V126" s="923"/>
    </row>
    <row r="127" spans="1:24" ht="15.75" customHeight="1" x14ac:dyDescent="0.2">
      <c r="A127" s="939" t="s">
        <v>248</v>
      </c>
      <c r="B127" s="916"/>
      <c r="C127" s="916"/>
      <c r="D127" s="810"/>
      <c r="E127" s="916"/>
      <c r="F127" s="916"/>
      <c r="G127" s="916"/>
      <c r="H127" s="916"/>
      <c r="I127" s="916"/>
      <c r="J127" s="916"/>
      <c r="K127" s="810"/>
      <c r="L127" s="925"/>
      <c r="M127" s="940"/>
      <c r="N127" s="940"/>
      <c r="O127" s="940"/>
      <c r="P127" s="940"/>
      <c r="Q127" s="940"/>
      <c r="R127" s="940"/>
      <c r="S127" s="940"/>
      <c r="T127" s="927"/>
      <c r="U127" s="929"/>
      <c r="V127" s="923"/>
    </row>
    <row r="128" spans="1:24" ht="15.75" customHeight="1" x14ac:dyDescent="0.2">
      <c r="A128" s="939" t="s">
        <v>517</v>
      </c>
      <c r="B128" s="916"/>
      <c r="C128" s="916"/>
      <c r="D128" s="810"/>
      <c r="E128" s="916"/>
      <c r="F128" s="916"/>
      <c r="G128" s="916"/>
      <c r="H128" s="916"/>
      <c r="I128" s="916"/>
      <c r="J128" s="916"/>
      <c r="K128" s="810"/>
      <c r="L128" s="940"/>
      <c r="M128" s="940"/>
      <c r="N128" s="940"/>
      <c r="O128" s="940"/>
      <c r="P128" s="940"/>
      <c r="Q128" s="940"/>
      <c r="R128" s="940"/>
      <c r="S128" s="925"/>
      <c r="T128" s="896">
        <f t="shared" si="96"/>
        <v>0</v>
      </c>
      <c r="U128" s="929"/>
      <c r="V128" s="923"/>
    </row>
    <row r="129" spans="1:22" x14ac:dyDescent="0.2">
      <c r="A129" s="942" t="s">
        <v>1475</v>
      </c>
      <c r="B129" s="810"/>
      <c r="C129" s="810"/>
      <c r="D129" s="896">
        <f>SUMIFS(D286:D6986, $B$286:$B6986, "Deposits and Balances", $C$286:$C$6986, "EUR")</f>
        <v>0</v>
      </c>
      <c r="E129" s="916"/>
      <c r="F129" s="916"/>
      <c r="G129" s="916"/>
      <c r="H129" s="916"/>
      <c r="I129" s="916"/>
      <c r="J129" s="916"/>
      <c r="K129" s="896">
        <f t="shared" ref="K129" si="97">SUM(E129:J129)</f>
        <v>0</v>
      </c>
      <c r="L129" s="896">
        <f>SUMIFS(L286:L6986, $B$286:$B6986, "Deposits and Balances", $C$286:$C$6986, "EUR")</f>
        <v>0</v>
      </c>
      <c r="M129" s="896">
        <f>SUMIFS(M286:M6986, $B$286:$B6986, "Deposits and Balances", $C$286:$C$6986, "EUR")</f>
        <v>0</v>
      </c>
      <c r="N129" s="896">
        <f>SUMIFS(N286:N6986, $B$286:$B6986, "Deposits and Balances", $C$286:$C$6986, "EUR")</f>
        <v>0</v>
      </c>
      <c r="O129" s="896">
        <f>SUMIFS(O286:O6986, $B$286:$B6986, "Deposits and Balances", $C$286:$C$6986, "EUR")</f>
        <v>0</v>
      </c>
      <c r="P129" s="896">
        <f>SUMIFS(P286:P6986, $B$286:$B6986, "Deposits and Balances", $C$286:$C$6986, "EUR")</f>
        <v>0</v>
      </c>
      <c r="Q129" s="896">
        <f>SUMIFS(Q286:Q6986, $B$286:$B6986, "Deposits and Balances", $C$286:$C$6986, "EUR")</f>
        <v>0</v>
      </c>
      <c r="R129" s="896">
        <f>SUMIFS(R286:R6986, $B$286:$B6986, "Deposits and Balances", $C$286:$C$6986, "EUR")</f>
        <v>0</v>
      </c>
      <c r="S129" s="896">
        <f>SUMIFS(S286:S6986, $B$286:$B6986, "Deposits and Balances", $C$286:$C$6986, "EUR")</f>
        <v>0</v>
      </c>
      <c r="T129" s="896">
        <f t="shared" si="96"/>
        <v>0</v>
      </c>
      <c r="U129" s="929"/>
      <c r="V129" s="923"/>
    </row>
    <row r="130" spans="1:22" x14ac:dyDescent="0.2">
      <c r="A130" s="1445"/>
      <c r="B130" s="1445"/>
      <c r="C130" s="1445"/>
      <c r="D130" s="1445"/>
      <c r="E130" s="1445"/>
      <c r="F130" s="1445"/>
      <c r="G130" s="1445"/>
      <c r="H130" s="1445"/>
      <c r="I130" s="1445"/>
      <c r="J130" s="1445"/>
      <c r="K130" s="1445"/>
      <c r="L130" s="1445"/>
      <c r="M130" s="1445"/>
      <c r="N130" s="1445"/>
      <c r="O130" s="1445"/>
      <c r="P130" s="1445"/>
      <c r="Q130" s="1445"/>
      <c r="R130" s="1445"/>
      <c r="S130" s="1445"/>
      <c r="T130" s="1445"/>
      <c r="U130" s="1445"/>
      <c r="V130" s="1445"/>
    </row>
    <row r="131" spans="1:22" x14ac:dyDescent="0.2">
      <c r="A131" s="924" t="s">
        <v>750</v>
      </c>
      <c r="B131" s="810"/>
      <c r="C131" s="810"/>
      <c r="D131" s="896">
        <f>SUM(D132:D136)</f>
        <v>0</v>
      </c>
      <c r="E131" s="916"/>
      <c r="F131" s="916"/>
      <c r="G131" s="916"/>
      <c r="H131" s="916"/>
      <c r="I131" s="916"/>
      <c r="J131" s="916"/>
      <c r="K131" s="896">
        <f>SUM(E131:J131)</f>
        <v>0</v>
      </c>
      <c r="L131" s="896">
        <f>SUM(L132:L135)</f>
        <v>0</v>
      </c>
      <c r="M131" s="896">
        <f t="shared" ref="M131:S131" si="98">SUM(M132:M135)</f>
        <v>0</v>
      </c>
      <c r="N131" s="896">
        <f t="shared" si="98"/>
        <v>0</v>
      </c>
      <c r="O131" s="896">
        <f t="shared" si="98"/>
        <v>0</v>
      </c>
      <c r="P131" s="896">
        <f t="shared" si="98"/>
        <v>0</v>
      </c>
      <c r="Q131" s="896">
        <f t="shared" si="98"/>
        <v>0</v>
      </c>
      <c r="R131" s="896">
        <f t="shared" si="98"/>
        <v>0</v>
      </c>
      <c r="S131" s="896">
        <f t="shared" si="98"/>
        <v>0</v>
      </c>
      <c r="T131" s="896">
        <f>SUM(T132:T135)</f>
        <v>0</v>
      </c>
      <c r="U131" s="929"/>
      <c r="V131" s="923"/>
    </row>
    <row r="132" spans="1:22" x14ac:dyDescent="0.2">
      <c r="A132" s="939" t="s">
        <v>516</v>
      </c>
      <c r="B132" s="810"/>
      <c r="C132" s="810"/>
      <c r="D132" s="925"/>
      <c r="E132" s="916"/>
      <c r="F132" s="916"/>
      <c r="G132" s="916"/>
      <c r="H132" s="916"/>
      <c r="I132" s="916"/>
      <c r="J132" s="916"/>
      <c r="K132" s="925"/>
      <c r="L132" s="821"/>
      <c r="M132" s="925"/>
      <c r="N132" s="925"/>
      <c r="O132" s="925"/>
      <c r="P132" s="925"/>
      <c r="Q132" s="925"/>
      <c r="R132" s="925"/>
      <c r="S132" s="925"/>
      <c r="T132" s="896">
        <f t="shared" ref="T132:T135" si="99">SUM(M132:S132)</f>
        <v>0</v>
      </c>
      <c r="U132" s="929"/>
      <c r="V132" s="923"/>
    </row>
    <row r="133" spans="1:22" x14ac:dyDescent="0.2">
      <c r="A133" s="939" t="s">
        <v>248</v>
      </c>
      <c r="B133" s="810"/>
      <c r="C133" s="810"/>
      <c r="D133" s="810"/>
      <c r="E133" s="916"/>
      <c r="F133" s="916"/>
      <c r="G133" s="916"/>
      <c r="H133" s="916"/>
      <c r="I133" s="916"/>
      <c r="J133" s="916"/>
      <c r="K133" s="821"/>
      <c r="L133" s="925"/>
      <c r="M133" s="821"/>
      <c r="N133" s="821"/>
      <c r="O133" s="821"/>
      <c r="P133" s="821"/>
      <c r="Q133" s="821"/>
      <c r="R133" s="821"/>
      <c r="S133" s="821"/>
      <c r="T133" s="927"/>
      <c r="U133" s="929"/>
      <c r="V133" s="923"/>
    </row>
    <row r="134" spans="1:22" x14ac:dyDescent="0.2">
      <c r="A134" s="939" t="s">
        <v>517</v>
      </c>
      <c r="B134" s="810"/>
      <c r="C134" s="810"/>
      <c r="D134" s="810"/>
      <c r="E134" s="916"/>
      <c r="F134" s="916"/>
      <c r="G134" s="916"/>
      <c r="H134" s="916"/>
      <c r="I134" s="916"/>
      <c r="J134" s="916"/>
      <c r="K134" s="821"/>
      <c r="L134" s="821"/>
      <c r="M134" s="821"/>
      <c r="N134" s="821"/>
      <c r="O134" s="821"/>
      <c r="P134" s="821"/>
      <c r="Q134" s="821"/>
      <c r="R134" s="821"/>
      <c r="S134" s="925"/>
      <c r="T134" s="896">
        <f t="shared" si="99"/>
        <v>0</v>
      </c>
      <c r="U134" s="929"/>
      <c r="V134" s="923"/>
    </row>
    <row r="135" spans="1:22" x14ac:dyDescent="0.2">
      <c r="A135" s="942" t="s">
        <v>1475</v>
      </c>
      <c r="B135" s="810"/>
      <c r="C135" s="810"/>
      <c r="D135" s="896">
        <f>SUMIFS(D286:D6986, $B$286:$B6986, " Amounts payable under repurchase agreements ", $C$286:$C$6986, "EUR")</f>
        <v>0</v>
      </c>
      <c r="E135" s="916"/>
      <c r="F135" s="916"/>
      <c r="G135" s="916"/>
      <c r="H135" s="916"/>
      <c r="I135" s="916"/>
      <c r="J135" s="916"/>
      <c r="K135" s="896">
        <f t="shared" ref="K135" si="100">SUM(E135:J135)</f>
        <v>0</v>
      </c>
      <c r="L135" s="896">
        <f>SUMIFS(L286:L6986, $B$286:$B6986, " Amounts payable under repurchase agreements ", $C$286:$C$6986, "EUR")</f>
        <v>0</v>
      </c>
      <c r="M135" s="896">
        <f>SUMIFS(M286:M6986, $B$286:$B6986, " Amounts payable under repurchase agreements ", $C$286:$C$6986, "EUR")</f>
        <v>0</v>
      </c>
      <c r="N135" s="896">
        <f>SUMIFS(N286:N6986, $B$286:$B6986, " Amounts payable under repurchase agreements ", $C$286:$C$6986, "EUR")</f>
        <v>0</v>
      </c>
      <c r="O135" s="896">
        <f>SUMIFS(O286:O6986, $B$286:$B6986, " Amounts payable under repurchase agreements ", $C$286:$C$6986, "EUR")</f>
        <v>0</v>
      </c>
      <c r="P135" s="896">
        <f>SUMIFS(P286:P6986, $B$286:$B6986, " Amounts payable under repurchase agreements ", $C$286:$C$6986, "EUR")</f>
        <v>0</v>
      </c>
      <c r="Q135" s="896">
        <f>SUMIFS(Q286:Q6986, $B$286:$B6986, " Amounts payable under repurchase agreements ", $C$286:$C$6986, "EUR")</f>
        <v>0</v>
      </c>
      <c r="R135" s="896">
        <f>SUMIFS(R286:R6986, $B$286:$B6986, " Amounts payable under repurchase agreements ", $C$286:$C$6986, "EUR")</f>
        <v>0</v>
      </c>
      <c r="S135" s="896">
        <f>SUMIFS(S286:S6986, $B$286:$B6986, " Amounts payable under repurchase agreements ", $C$286:$C$6986, "EUR")</f>
        <v>0</v>
      </c>
      <c r="T135" s="896">
        <f t="shared" si="99"/>
        <v>0</v>
      </c>
      <c r="U135" s="929"/>
      <c r="V135" s="923"/>
    </row>
    <row r="136" spans="1:22" x14ac:dyDescent="0.2">
      <c r="A136" s="1445"/>
      <c r="B136" s="1445"/>
      <c r="C136" s="1445"/>
      <c r="D136" s="1445"/>
      <c r="E136" s="1445"/>
      <c r="F136" s="1445"/>
      <c r="G136" s="1445"/>
      <c r="H136" s="1445"/>
      <c r="I136" s="1445"/>
      <c r="J136" s="1445"/>
      <c r="K136" s="1445"/>
      <c r="L136" s="1445"/>
      <c r="M136" s="1445"/>
      <c r="N136" s="1445"/>
      <c r="O136" s="1445"/>
      <c r="P136" s="1445"/>
      <c r="Q136" s="1445"/>
      <c r="R136" s="1445"/>
      <c r="S136" s="1445"/>
      <c r="T136" s="1445"/>
      <c r="U136" s="1445"/>
      <c r="V136" s="1445"/>
    </row>
    <row r="137" spans="1:22" x14ac:dyDescent="0.2">
      <c r="A137" s="924" t="s">
        <v>138</v>
      </c>
      <c r="B137" s="810"/>
      <c r="C137" s="810"/>
      <c r="D137" s="896">
        <f t="shared" ref="D137" si="101">SUM(D138:D141)</f>
        <v>0</v>
      </c>
      <c r="E137" s="916"/>
      <c r="F137" s="916"/>
      <c r="G137" s="916"/>
      <c r="H137" s="916"/>
      <c r="I137" s="916"/>
      <c r="J137" s="916"/>
      <c r="K137" s="896">
        <f>SUM(K138:K141)</f>
        <v>0</v>
      </c>
      <c r="L137" s="896">
        <f t="shared" ref="L137:S137" si="102">SUM(L138:L141)</f>
        <v>0</v>
      </c>
      <c r="M137" s="896">
        <f t="shared" si="102"/>
        <v>0</v>
      </c>
      <c r="N137" s="896">
        <f t="shared" si="102"/>
        <v>0</v>
      </c>
      <c r="O137" s="896">
        <f t="shared" si="102"/>
        <v>0</v>
      </c>
      <c r="P137" s="896">
        <f t="shared" si="102"/>
        <v>0</v>
      </c>
      <c r="Q137" s="896">
        <f t="shared" si="102"/>
        <v>0</v>
      </c>
      <c r="R137" s="896">
        <f t="shared" si="102"/>
        <v>0</v>
      </c>
      <c r="S137" s="896">
        <f t="shared" si="102"/>
        <v>0</v>
      </c>
      <c r="T137" s="896">
        <f>SUM(T138:T141)</f>
        <v>0</v>
      </c>
      <c r="U137" s="929"/>
      <c r="V137" s="923"/>
    </row>
    <row r="138" spans="1:22" x14ac:dyDescent="0.2">
      <c r="A138" s="939" t="s">
        <v>516</v>
      </c>
      <c r="B138" s="810"/>
      <c r="C138" s="810"/>
      <c r="D138" s="925"/>
      <c r="E138" s="916"/>
      <c r="F138" s="916"/>
      <c r="G138" s="916"/>
      <c r="H138" s="916"/>
      <c r="I138" s="916"/>
      <c r="J138" s="916"/>
      <c r="K138" s="925"/>
      <c r="L138" s="821"/>
      <c r="M138" s="925"/>
      <c r="N138" s="925"/>
      <c r="O138" s="925"/>
      <c r="P138" s="925"/>
      <c r="Q138" s="925"/>
      <c r="R138" s="925"/>
      <c r="S138" s="925"/>
      <c r="T138" s="896">
        <f t="shared" ref="T138:T140" si="103">SUM(M138:S138)</f>
        <v>0</v>
      </c>
      <c r="U138" s="929"/>
      <c r="V138" s="923"/>
    </row>
    <row r="139" spans="1:22" x14ac:dyDescent="0.2">
      <c r="A139" s="939" t="s">
        <v>248</v>
      </c>
      <c r="B139" s="810"/>
      <c r="C139" s="810"/>
      <c r="D139" s="810"/>
      <c r="E139" s="916"/>
      <c r="F139" s="916"/>
      <c r="G139" s="916"/>
      <c r="H139" s="916"/>
      <c r="I139" s="916"/>
      <c r="J139" s="916"/>
      <c r="K139" s="821"/>
      <c r="L139" s="925"/>
      <c r="M139" s="821"/>
      <c r="N139" s="821"/>
      <c r="O139" s="821"/>
      <c r="P139" s="821"/>
      <c r="Q139" s="821"/>
      <c r="R139" s="821"/>
      <c r="S139" s="821"/>
      <c r="T139" s="927"/>
      <c r="U139" s="929"/>
      <c r="V139" s="923"/>
    </row>
    <row r="140" spans="1:22" x14ac:dyDescent="0.2">
      <c r="A140" s="939" t="s">
        <v>517</v>
      </c>
      <c r="B140" s="810"/>
      <c r="C140" s="810"/>
      <c r="D140" s="810"/>
      <c r="E140" s="916"/>
      <c r="F140" s="916"/>
      <c r="G140" s="916"/>
      <c r="H140" s="916"/>
      <c r="I140" s="916"/>
      <c r="J140" s="916"/>
      <c r="K140" s="821"/>
      <c r="L140" s="821"/>
      <c r="M140" s="821"/>
      <c r="N140" s="821"/>
      <c r="O140" s="821"/>
      <c r="P140" s="821"/>
      <c r="Q140" s="821"/>
      <c r="R140" s="821"/>
      <c r="S140" s="925"/>
      <c r="T140" s="896">
        <f t="shared" si="103"/>
        <v>0</v>
      </c>
      <c r="U140" s="929"/>
      <c r="V140" s="923"/>
    </row>
    <row r="141" spans="1:22" x14ac:dyDescent="0.2">
      <c r="A141" s="942" t="s">
        <v>1475</v>
      </c>
      <c r="B141" s="810"/>
      <c r="C141" s="810"/>
      <c r="D141" s="896">
        <f>SUMIFS(D286:D6986, $B$286:$B6986, "Negative fair values for financial derivatives", $C$286:$C$6986, "EUR")</f>
        <v>0</v>
      </c>
      <c r="E141" s="916"/>
      <c r="F141" s="916"/>
      <c r="G141" s="916"/>
      <c r="H141" s="916"/>
      <c r="I141" s="916"/>
      <c r="J141" s="916"/>
      <c r="K141" s="896">
        <f t="shared" ref="K141" si="104">SUM(E141:J141)</f>
        <v>0</v>
      </c>
      <c r="L141" s="896">
        <f>SUMIFS(L286:L6986, $B$286:$B6986, "Negative fair values for financial derivatives", $C$286:$C$6986, "EUR")</f>
        <v>0</v>
      </c>
      <c r="M141" s="896">
        <f>SUMIFS(M286:M6986, $B$286:$B6986, "Negative fair values for financial derivatives", $C$286:$C$6986, "EUR")</f>
        <v>0</v>
      </c>
      <c r="N141" s="896">
        <f>SUMIFS(N286:N6986, $B$286:$B6986, "Negative fair values for financial derivatives", $C$286:$C$6986, "EUR")</f>
        <v>0</v>
      </c>
      <c r="O141" s="896">
        <f>SUMIFS(O286:O6986, $B$286:$B6986, "Negative fair values for financial derivatives", $C$286:$C$6986, "EUR")</f>
        <v>0</v>
      </c>
      <c r="P141" s="896">
        <f>SUMIFS(P286:P6986, $B$286:$B6986, "Negative fair values for financial derivatives", $C$286:$C$6986, "EUR")</f>
        <v>0</v>
      </c>
      <c r="Q141" s="896">
        <f>SUMIFS(Q286:Q6986, $B$286:$B6986, "Negative fair values for financial derivatives", $C$286:$C$6986, "EUR")</f>
        <v>0</v>
      </c>
      <c r="R141" s="896">
        <f>SUMIFS(R286:R6986, $B$286:$B6986, "Negative fair values for financial derivatives", $C$286:$C$6986, "EUR")</f>
        <v>0</v>
      </c>
      <c r="S141" s="896">
        <f>SUMIFS(S286:S6986, $B$286:$B6986, "Negative fair values for financial derivatives", $C$286:$C$6986, "EUR")</f>
        <v>0</v>
      </c>
      <c r="T141" s="896">
        <f>SUM(M141:S141)</f>
        <v>0</v>
      </c>
      <c r="U141" s="929"/>
      <c r="V141" s="923"/>
    </row>
    <row r="142" spans="1:22" x14ac:dyDescent="0.2">
      <c r="A142" s="1445"/>
      <c r="B142" s="1445"/>
      <c r="C142" s="1445"/>
      <c r="D142" s="1445"/>
      <c r="E142" s="1445"/>
      <c r="F142" s="1445"/>
      <c r="G142" s="1445"/>
      <c r="H142" s="1445"/>
      <c r="I142" s="1445"/>
      <c r="J142" s="1445"/>
      <c r="K142" s="1445"/>
      <c r="L142" s="1445"/>
      <c r="M142" s="1445"/>
      <c r="N142" s="1445"/>
      <c r="O142" s="1445"/>
      <c r="P142" s="1445"/>
      <c r="Q142" s="1445"/>
      <c r="R142" s="1445"/>
      <c r="S142" s="1445"/>
      <c r="T142" s="1445"/>
      <c r="U142" s="1445"/>
      <c r="V142" s="1445"/>
    </row>
    <row r="143" spans="1:22" x14ac:dyDescent="0.2">
      <c r="A143" s="924" t="s">
        <v>237</v>
      </c>
      <c r="B143" s="810"/>
      <c r="C143" s="810"/>
      <c r="D143" s="896">
        <f>SUM(D144:D147)</f>
        <v>0</v>
      </c>
      <c r="E143" s="916"/>
      <c r="F143" s="916"/>
      <c r="G143" s="916"/>
      <c r="H143" s="916"/>
      <c r="I143" s="916"/>
      <c r="J143" s="916"/>
      <c r="K143" s="896">
        <f t="shared" ref="K143" si="105">SUM(K144:K147)</f>
        <v>0</v>
      </c>
      <c r="L143" s="896">
        <f t="shared" ref="L143:R143" si="106">SUM(L144:L147)</f>
        <v>0</v>
      </c>
      <c r="M143" s="896">
        <f t="shared" si="106"/>
        <v>0</v>
      </c>
      <c r="N143" s="896">
        <f t="shared" si="106"/>
        <v>0</v>
      </c>
      <c r="O143" s="896">
        <f t="shared" si="106"/>
        <v>0</v>
      </c>
      <c r="P143" s="896">
        <f t="shared" si="106"/>
        <v>0</v>
      </c>
      <c r="Q143" s="896">
        <f t="shared" si="106"/>
        <v>0</v>
      </c>
      <c r="R143" s="896">
        <f t="shared" si="106"/>
        <v>0</v>
      </c>
      <c r="S143" s="896">
        <f>SUM(S144:S147)</f>
        <v>0</v>
      </c>
      <c r="T143" s="896">
        <f>SUM(T144:T147)</f>
        <v>0</v>
      </c>
      <c r="U143" s="929"/>
      <c r="V143" s="923"/>
    </row>
    <row r="144" spans="1:22" x14ac:dyDescent="0.2">
      <c r="A144" s="939" t="s">
        <v>516</v>
      </c>
      <c r="B144" s="810"/>
      <c r="C144" s="810"/>
      <c r="D144" s="925"/>
      <c r="E144" s="916"/>
      <c r="F144" s="916"/>
      <c r="G144" s="916"/>
      <c r="H144" s="916"/>
      <c r="I144" s="916"/>
      <c r="J144" s="916"/>
      <c r="K144" s="925"/>
      <c r="L144" s="821"/>
      <c r="M144" s="925"/>
      <c r="N144" s="925"/>
      <c r="O144" s="925"/>
      <c r="P144" s="925"/>
      <c r="Q144" s="925"/>
      <c r="R144" s="925"/>
      <c r="S144" s="925"/>
      <c r="T144" s="896">
        <f t="shared" ref="T144:T147" si="107">SUM(M144:S144)</f>
        <v>0</v>
      </c>
      <c r="U144" s="929"/>
      <c r="V144" s="923"/>
    </row>
    <row r="145" spans="1:22" x14ac:dyDescent="0.2">
      <c r="A145" s="939" t="s">
        <v>248</v>
      </c>
      <c r="B145" s="810"/>
      <c r="C145" s="810"/>
      <c r="D145" s="810"/>
      <c r="E145" s="916"/>
      <c r="F145" s="916"/>
      <c r="G145" s="916"/>
      <c r="H145" s="916"/>
      <c r="I145" s="916"/>
      <c r="J145" s="916"/>
      <c r="K145" s="821"/>
      <c r="L145" s="943"/>
      <c r="M145" s="821"/>
      <c r="N145" s="821"/>
      <c r="O145" s="821"/>
      <c r="P145" s="821"/>
      <c r="Q145" s="821"/>
      <c r="R145" s="821"/>
      <c r="S145" s="821"/>
      <c r="T145" s="927"/>
      <c r="U145" s="929"/>
      <c r="V145" s="923"/>
    </row>
    <row r="146" spans="1:22" x14ac:dyDescent="0.2">
      <c r="A146" s="939" t="s">
        <v>517</v>
      </c>
      <c r="B146" s="810"/>
      <c r="C146" s="810"/>
      <c r="D146" s="810"/>
      <c r="E146" s="916"/>
      <c r="F146" s="916"/>
      <c r="G146" s="916"/>
      <c r="H146" s="916"/>
      <c r="I146" s="916"/>
      <c r="J146" s="916"/>
      <c r="K146" s="821"/>
      <c r="L146" s="821"/>
      <c r="M146" s="821"/>
      <c r="N146" s="821"/>
      <c r="O146" s="821"/>
      <c r="P146" s="821"/>
      <c r="Q146" s="821"/>
      <c r="R146" s="821"/>
      <c r="S146" s="925"/>
      <c r="T146" s="896">
        <f t="shared" si="107"/>
        <v>0</v>
      </c>
      <c r="U146" s="929"/>
      <c r="V146" s="923"/>
    </row>
    <row r="147" spans="1:22" x14ac:dyDescent="0.2">
      <c r="A147" s="942" t="s">
        <v>1475</v>
      </c>
      <c r="B147" s="810"/>
      <c r="C147" s="810"/>
      <c r="D147" s="896">
        <f>SUMIFS(D286:D6986, $B$286:$B6986, "Bills Payable", $C$286:$C$6986, "EUR")</f>
        <v>0</v>
      </c>
      <c r="E147" s="916"/>
      <c r="F147" s="916"/>
      <c r="G147" s="916"/>
      <c r="H147" s="916"/>
      <c r="I147" s="916"/>
      <c r="J147" s="916"/>
      <c r="K147" s="896">
        <f t="shared" ref="K147" si="108">SUM(E147:J147)</f>
        <v>0</v>
      </c>
      <c r="L147" s="896">
        <f>SUMIFS(L286:L6986, $B$286:$B6986, "Bills Payable", $C$286:$C$6986, "EUR")</f>
        <v>0</v>
      </c>
      <c r="M147" s="896">
        <f>SUMIFS(M286:M6986, $B$286:$B6986, "Bills Payable", $C$286:$C$6986, "EUR")</f>
        <v>0</v>
      </c>
      <c r="N147" s="896">
        <f>SUMIFS(N286:N6986, $B$286:$B6986, "Bills Payable", $C$286:$C$6986, "EUR")</f>
        <v>0</v>
      </c>
      <c r="O147" s="896">
        <f>SUMIFS(O286:O6986, $B$286:$B6986, "Bills Payable", $C$286:$C$6986, "EUR")</f>
        <v>0</v>
      </c>
      <c r="P147" s="896">
        <f>SUMIFS(P286:P6986, $B$286:$B6986, "Bills Payable", $C$286:$C$6986, "EUR")</f>
        <v>0</v>
      </c>
      <c r="Q147" s="896">
        <f>SUMIFS(Q286:Q6986, $B$286:$B6986, "Bills Payable", $C$286:$C$6986, "EUR")</f>
        <v>0</v>
      </c>
      <c r="R147" s="896">
        <f>SUMIFS(R286:R6986, $B$286:$B6986, "Bills Payable", $C$286:$C$6986, "EUR")</f>
        <v>0</v>
      </c>
      <c r="S147" s="896">
        <f>SUMIFS(S286:S6986, $B$286:$B6986, "Bills Payable", $C$286:$C$6986, "EUR")</f>
        <v>0</v>
      </c>
      <c r="T147" s="896">
        <f t="shared" si="107"/>
        <v>0</v>
      </c>
      <c r="U147" s="929"/>
      <c r="V147" s="923"/>
    </row>
    <row r="148" spans="1:22" x14ac:dyDescent="0.2">
      <c r="A148" s="1445"/>
      <c r="B148" s="1445"/>
      <c r="C148" s="1445"/>
      <c r="D148" s="1445"/>
      <c r="E148" s="1445"/>
      <c r="F148" s="1445"/>
      <c r="G148" s="1445"/>
      <c r="H148" s="1445"/>
      <c r="I148" s="1445"/>
      <c r="J148" s="1445"/>
      <c r="K148" s="1445"/>
      <c r="L148" s="1445"/>
      <c r="M148" s="1445"/>
      <c r="N148" s="1445"/>
      <c r="O148" s="1445"/>
      <c r="P148" s="1445"/>
      <c r="Q148" s="1445"/>
      <c r="R148" s="1445"/>
      <c r="S148" s="1445"/>
      <c r="T148" s="1445"/>
      <c r="U148" s="1445"/>
      <c r="V148" s="1445"/>
    </row>
    <row r="149" spans="1:22" x14ac:dyDescent="0.2">
      <c r="A149" s="825" t="s">
        <v>746</v>
      </c>
      <c r="B149" s="810"/>
      <c r="C149" s="810"/>
      <c r="D149" s="896">
        <f t="shared" ref="D149:K149" si="109">SUM(D150:D153)</f>
        <v>0</v>
      </c>
      <c r="E149" s="916"/>
      <c r="F149" s="916"/>
      <c r="G149" s="916"/>
      <c r="H149" s="916"/>
      <c r="I149" s="916"/>
      <c r="J149" s="916"/>
      <c r="K149" s="896">
        <f t="shared" si="109"/>
        <v>0</v>
      </c>
      <c r="L149" s="896">
        <f t="shared" ref="L149:S149" si="110">SUM(L150:L153)</f>
        <v>0</v>
      </c>
      <c r="M149" s="896">
        <f t="shared" si="110"/>
        <v>0</v>
      </c>
      <c r="N149" s="896">
        <f t="shared" si="110"/>
        <v>0</v>
      </c>
      <c r="O149" s="896">
        <f t="shared" si="110"/>
        <v>0</v>
      </c>
      <c r="P149" s="896">
        <f t="shared" si="110"/>
        <v>0</v>
      </c>
      <c r="Q149" s="896">
        <f t="shared" si="110"/>
        <v>0</v>
      </c>
      <c r="R149" s="896">
        <f t="shared" si="110"/>
        <v>0</v>
      </c>
      <c r="S149" s="896">
        <f t="shared" si="110"/>
        <v>0</v>
      </c>
      <c r="T149" s="896">
        <f>SUM(T150:T153)</f>
        <v>0</v>
      </c>
      <c r="U149" s="896">
        <f>SUM(U150:U153)</f>
        <v>0</v>
      </c>
      <c r="V149" s="923"/>
    </row>
    <row r="150" spans="1:22" x14ac:dyDescent="0.2">
      <c r="A150" s="877" t="s">
        <v>516</v>
      </c>
      <c r="B150" s="810"/>
      <c r="C150" s="810"/>
      <c r="D150" s="925"/>
      <c r="E150" s="916"/>
      <c r="F150" s="916"/>
      <c r="G150" s="916"/>
      <c r="H150" s="916"/>
      <c r="I150" s="916"/>
      <c r="J150" s="916"/>
      <c r="K150" s="925"/>
      <c r="L150" s="944"/>
      <c r="M150" s="925"/>
      <c r="N150" s="925"/>
      <c r="O150" s="925"/>
      <c r="P150" s="925"/>
      <c r="Q150" s="925"/>
      <c r="R150" s="925"/>
      <c r="S150" s="925"/>
      <c r="T150" s="896">
        <f t="shared" ref="T150:T153" si="111">SUM(M150:S150)</f>
        <v>0</v>
      </c>
      <c r="U150" s="926"/>
      <c r="V150" s="923"/>
    </row>
    <row r="151" spans="1:22" x14ac:dyDescent="0.2">
      <c r="A151" s="877" t="s">
        <v>248</v>
      </c>
      <c r="B151" s="810"/>
      <c r="C151" s="810"/>
      <c r="D151" s="945"/>
      <c r="E151" s="916"/>
      <c r="F151" s="916"/>
      <c r="G151" s="916"/>
      <c r="H151" s="916"/>
      <c r="I151" s="916"/>
      <c r="J151" s="916"/>
      <c r="K151" s="944"/>
      <c r="L151" s="925"/>
      <c r="M151" s="944"/>
      <c r="N151" s="944"/>
      <c r="O151" s="944"/>
      <c r="P151" s="944"/>
      <c r="Q151" s="944"/>
      <c r="R151" s="944"/>
      <c r="S151" s="944"/>
      <c r="T151" s="927"/>
      <c r="U151" s="926"/>
      <c r="V151" s="923"/>
    </row>
    <row r="152" spans="1:22" x14ac:dyDescent="0.2">
      <c r="A152" s="877" t="s">
        <v>517</v>
      </c>
      <c r="B152" s="810"/>
      <c r="C152" s="810"/>
      <c r="D152" s="945"/>
      <c r="E152" s="916"/>
      <c r="F152" s="916"/>
      <c r="G152" s="916"/>
      <c r="H152" s="916"/>
      <c r="I152" s="916"/>
      <c r="J152" s="916"/>
      <c r="K152" s="944"/>
      <c r="L152" s="944"/>
      <c r="M152" s="944"/>
      <c r="N152" s="944"/>
      <c r="O152" s="944"/>
      <c r="P152" s="944"/>
      <c r="Q152" s="944"/>
      <c r="R152" s="944"/>
      <c r="S152" s="925"/>
      <c r="T152" s="896">
        <f t="shared" si="111"/>
        <v>0</v>
      </c>
      <c r="U152" s="926"/>
      <c r="V152" s="923"/>
    </row>
    <row r="153" spans="1:22" x14ac:dyDescent="0.2">
      <c r="A153" s="825" t="s">
        <v>1473</v>
      </c>
      <c r="B153" s="810"/>
      <c r="C153" s="810"/>
      <c r="D153" s="640">
        <f>SUMIFS(D286:D6986, $B$286:$B6986, "Negotiable Certificates of Deposits (NCDs)", $C$286:$C$6986, "EUR")</f>
        <v>0</v>
      </c>
      <c r="E153" s="916"/>
      <c r="F153" s="916"/>
      <c r="G153" s="916"/>
      <c r="H153" s="916"/>
      <c r="I153" s="916"/>
      <c r="J153" s="916"/>
      <c r="K153" s="896">
        <f t="shared" ref="K153" si="112">SUM(E153:J153)</f>
        <v>0</v>
      </c>
      <c r="L153" s="640">
        <f>SUMIFS(L286:L6986, $B$286:$B6986, "Negotiable Certificates of Deposits (NCDs)", $C$286:$C$6986, "EUR")</f>
        <v>0</v>
      </c>
      <c r="M153" s="640">
        <f>SUMIFS(M286:M6986, $B$286:$B6986, "Negotiable Certificates of Deposits (NCDs)", $C$286:$C$6986, "EUR")</f>
        <v>0</v>
      </c>
      <c r="N153" s="640">
        <f>SUMIFS(N286:N6986, $B$286:$B6986, "Negotiable Certificates of Deposits (NCDs)", $C$286:$C$6986, "EUR")</f>
        <v>0</v>
      </c>
      <c r="O153" s="640">
        <f>SUMIFS(O286:O6986, $B$286:$B6986, "Negotiable Certificates of Deposits (NCDs)", $C$286:$C$6986, "EUR")</f>
        <v>0</v>
      </c>
      <c r="P153" s="640">
        <f>SUMIFS(P286:P6986, $B$286:$B6986, "Negotiable Certificates of Deposits (NCDs)", $C$286:$C$6986, "EUR")</f>
        <v>0</v>
      </c>
      <c r="Q153" s="640">
        <f>SUMIFS(Q286:Q6986, $B$286:$B6986, "Negotiable Certificates of Deposits (NCDs)", $C$286:$C$6986, "EUR")</f>
        <v>0</v>
      </c>
      <c r="R153" s="640">
        <f>SUMIFS(R286:R6986, $B$286:$B6986, "Negotiable Certificates of Deposits (NCDs)", $C$286:$C$6986, "EUR")</f>
        <v>0</v>
      </c>
      <c r="S153" s="640">
        <f>SUMIFS(S286:S6986, $B$286:$B6986, "Negotiable Certificates of Deposits (NCDs)", $C$286:$C$6986, "EUR")</f>
        <v>0</v>
      </c>
      <c r="T153" s="896">
        <f t="shared" si="111"/>
        <v>0</v>
      </c>
      <c r="U153" s="640">
        <f>SUMIFS(U286:U6986, $B$286:$B6986, "Negotiable Certificates of Deposits (NCDs)", $C$286:$C$6986, "EUR")</f>
        <v>0</v>
      </c>
      <c r="V153" s="923"/>
    </row>
    <row r="154" spans="1:22" x14ac:dyDescent="0.2">
      <c r="A154" s="1445"/>
      <c r="B154" s="1445"/>
      <c r="C154" s="1445"/>
      <c r="D154" s="1445"/>
      <c r="E154" s="1445"/>
      <c r="F154" s="1445"/>
      <c r="G154" s="1445"/>
      <c r="H154" s="1445"/>
      <c r="I154" s="1445"/>
      <c r="J154" s="1445"/>
      <c r="K154" s="1445"/>
      <c r="L154" s="1445"/>
      <c r="M154" s="1445"/>
      <c r="N154" s="1445"/>
      <c r="O154" s="1445"/>
      <c r="P154" s="1445"/>
      <c r="Q154" s="1445"/>
      <c r="R154" s="1445"/>
      <c r="S154" s="1445"/>
      <c r="T154" s="1445"/>
      <c r="U154" s="1445"/>
      <c r="V154" s="1445"/>
    </row>
    <row r="155" spans="1:22" x14ac:dyDescent="0.2">
      <c r="A155" s="825" t="s">
        <v>168</v>
      </c>
      <c r="B155" s="810"/>
      <c r="C155" s="810"/>
      <c r="D155" s="896">
        <f>SUM(D156:D159)</f>
        <v>0</v>
      </c>
      <c r="E155" s="916"/>
      <c r="F155" s="916"/>
      <c r="G155" s="916"/>
      <c r="H155" s="916"/>
      <c r="I155" s="916"/>
      <c r="J155" s="916"/>
      <c r="K155" s="896">
        <f t="shared" ref="K155" si="113">SUM(K156:K159)</f>
        <v>0</v>
      </c>
      <c r="L155" s="896">
        <f t="shared" ref="L155:S155" si="114">SUM(L156:L159)</f>
        <v>0</v>
      </c>
      <c r="M155" s="896">
        <f t="shared" si="114"/>
        <v>0</v>
      </c>
      <c r="N155" s="896">
        <f t="shared" si="114"/>
        <v>0</v>
      </c>
      <c r="O155" s="896">
        <f t="shared" si="114"/>
        <v>0</v>
      </c>
      <c r="P155" s="896">
        <f t="shared" si="114"/>
        <v>0</v>
      </c>
      <c r="Q155" s="896">
        <f t="shared" si="114"/>
        <v>0</v>
      </c>
      <c r="R155" s="896">
        <f t="shared" si="114"/>
        <v>0</v>
      </c>
      <c r="S155" s="896">
        <f t="shared" si="114"/>
        <v>0</v>
      </c>
      <c r="T155" s="896">
        <f>SUM(T156:T159)</f>
        <v>0</v>
      </c>
      <c r="U155" s="927"/>
      <c r="V155" s="930">
        <f>SUM(V156:V159)</f>
        <v>0</v>
      </c>
    </row>
    <row r="156" spans="1:22" x14ac:dyDescent="0.2">
      <c r="A156" s="877" t="s">
        <v>516</v>
      </c>
      <c r="B156" s="810"/>
      <c r="C156" s="810"/>
      <c r="D156" s="925"/>
      <c r="E156" s="916"/>
      <c r="F156" s="916"/>
      <c r="G156" s="916"/>
      <c r="H156" s="916"/>
      <c r="I156" s="916"/>
      <c r="J156" s="916"/>
      <c r="K156" s="925"/>
      <c r="L156" s="941"/>
      <c r="M156" s="925"/>
      <c r="N156" s="925"/>
      <c r="O156" s="925"/>
      <c r="P156" s="925"/>
      <c r="Q156" s="925"/>
      <c r="R156" s="925"/>
      <c r="S156" s="925"/>
      <c r="T156" s="896">
        <f t="shared" ref="T156:T158" si="115">SUM(M156:S156)</f>
        <v>0</v>
      </c>
      <c r="U156" s="929"/>
      <c r="V156" s="926"/>
    </row>
    <row r="157" spans="1:22" x14ac:dyDescent="0.2">
      <c r="A157" s="877" t="s">
        <v>248</v>
      </c>
      <c r="B157" s="810"/>
      <c r="C157" s="810"/>
      <c r="D157" s="934"/>
      <c r="E157" s="916"/>
      <c r="F157" s="916"/>
      <c r="G157" s="916"/>
      <c r="H157" s="916"/>
      <c r="I157" s="916"/>
      <c r="J157" s="916"/>
      <c r="K157" s="941"/>
      <c r="L157" s="925"/>
      <c r="M157" s="941"/>
      <c r="N157" s="941"/>
      <c r="O157" s="941"/>
      <c r="P157" s="941"/>
      <c r="Q157" s="941"/>
      <c r="R157" s="941"/>
      <c r="S157" s="941"/>
      <c r="T157" s="927"/>
      <c r="U157" s="929"/>
      <c r="V157" s="926"/>
    </row>
    <row r="158" spans="1:22" x14ac:dyDescent="0.2">
      <c r="A158" s="877" t="s">
        <v>517</v>
      </c>
      <c r="B158" s="810"/>
      <c r="C158" s="810"/>
      <c r="D158" s="934"/>
      <c r="E158" s="916"/>
      <c r="F158" s="916"/>
      <c r="G158" s="916"/>
      <c r="H158" s="916"/>
      <c r="I158" s="916"/>
      <c r="J158" s="916"/>
      <c r="K158" s="941"/>
      <c r="L158" s="941"/>
      <c r="M158" s="941"/>
      <c r="N158" s="941"/>
      <c r="O158" s="941"/>
      <c r="P158" s="941"/>
      <c r="Q158" s="941"/>
      <c r="R158" s="941"/>
      <c r="S158" s="925"/>
      <c r="T158" s="896">
        <f t="shared" si="115"/>
        <v>0</v>
      </c>
      <c r="U158" s="929"/>
      <c r="V158" s="926"/>
    </row>
    <row r="159" spans="1:22" x14ac:dyDescent="0.2">
      <c r="A159" s="825" t="s">
        <v>1473</v>
      </c>
      <c r="B159" s="810"/>
      <c r="C159" s="810"/>
      <c r="D159" s="640">
        <f>SUMIFS(D286:D6986, $B$286:$B6986, "Debt Securities", $C$286:$C$6986, "EUR")</f>
        <v>0</v>
      </c>
      <c r="E159" s="916"/>
      <c r="F159" s="916"/>
      <c r="G159" s="916"/>
      <c r="H159" s="916"/>
      <c r="I159" s="916"/>
      <c r="J159" s="916"/>
      <c r="K159" s="896">
        <f t="shared" ref="K159" si="116">SUM(E159:J159)</f>
        <v>0</v>
      </c>
      <c r="L159" s="640">
        <f>SUMIFS(L286:L6986, $B$286:$B6986, "Debt Securities", $C$286:$C$6986, "EUR")</f>
        <v>0</v>
      </c>
      <c r="M159" s="640">
        <f>SUMIFS(M286:M6986, $B$286:$B6986, "Debt Securities", $C$286:$C$6986, "EUR")</f>
        <v>0</v>
      </c>
      <c r="N159" s="640">
        <f>SUMIFS(N286:N6986, $B$286:$B6986, "Debt Securities", $C$286:$C$6986, "EUR")</f>
        <v>0</v>
      </c>
      <c r="O159" s="640">
        <f>SUMIFS(O286:O6986, $B$286:$B6986, "Debt Securities", $C$286:$C$6986, "EUR")</f>
        <v>0</v>
      </c>
      <c r="P159" s="640">
        <f>SUMIFS(P286:P6986, $B$286:$B6986, "Debt Securities", $C$286:$C$6986, "EUR")</f>
        <v>0</v>
      </c>
      <c r="Q159" s="640">
        <f>SUMIFS(Q286:Q6986, $B$286:$B6986, "Debt Securities", $C$286:$C$6986, "EUR")</f>
        <v>0</v>
      </c>
      <c r="R159" s="640">
        <f>SUMIFS(R286:R6986, $B$286:$B6986, "Debt Securities", $C$286:$C$6986, "EUR")</f>
        <v>0</v>
      </c>
      <c r="S159" s="640">
        <f>SUMIFS(S286:S6986, $B$286:$B6986, "Debt Securities", $C$286:$C$6986, "EUR")</f>
        <v>0</v>
      </c>
      <c r="T159" s="896">
        <f>SUM(M159:S159)</f>
        <v>0</v>
      </c>
      <c r="U159" s="929"/>
      <c r="V159" s="931">
        <f>SUMIFS(V286:V6986, $B$286:$B6986, "Debt Securities", $C$286:$C$6986, "EUR")</f>
        <v>0</v>
      </c>
    </row>
    <row r="160" spans="1:22" x14ac:dyDescent="0.2">
      <c r="A160" s="1448"/>
      <c r="B160" s="1448"/>
      <c r="C160" s="1448"/>
      <c r="D160" s="1448"/>
      <c r="E160" s="1448"/>
      <c r="F160" s="1448"/>
      <c r="G160" s="1448"/>
      <c r="H160" s="1448"/>
      <c r="I160" s="1448"/>
      <c r="J160" s="1448"/>
      <c r="K160" s="1448"/>
      <c r="L160" s="1448"/>
      <c r="M160" s="1448"/>
      <c r="N160" s="1448"/>
      <c r="O160" s="1448"/>
      <c r="P160" s="1448"/>
      <c r="Q160" s="1448"/>
      <c r="R160" s="1448"/>
      <c r="S160" s="1448"/>
      <c r="T160" s="1448"/>
      <c r="U160" s="1448"/>
      <c r="V160" s="1448"/>
    </row>
    <row r="161" spans="1:22" x14ac:dyDescent="0.2">
      <c r="A161" s="1448"/>
      <c r="B161" s="1448"/>
      <c r="C161" s="1448"/>
      <c r="D161" s="1448"/>
      <c r="E161" s="1448"/>
      <c r="F161" s="1448"/>
      <c r="G161" s="1448"/>
      <c r="H161" s="1448"/>
      <c r="I161" s="1448"/>
      <c r="J161" s="1448"/>
      <c r="K161" s="1448"/>
      <c r="L161" s="1448"/>
      <c r="M161" s="1448"/>
      <c r="N161" s="1448"/>
      <c r="O161" s="1448"/>
      <c r="P161" s="1448"/>
      <c r="Q161" s="1448"/>
      <c r="R161" s="1448"/>
      <c r="S161" s="1448"/>
      <c r="T161" s="1448"/>
      <c r="U161" s="1448"/>
      <c r="V161" s="1448"/>
    </row>
    <row r="162" spans="1:22" x14ac:dyDescent="0.2">
      <c r="A162" s="946" t="s">
        <v>751</v>
      </c>
      <c r="B162" s="810"/>
      <c r="C162" s="810"/>
      <c r="D162" s="810"/>
      <c r="E162" s="810"/>
      <c r="F162" s="810"/>
      <c r="G162" s="810"/>
      <c r="H162" s="810"/>
      <c r="I162" s="810"/>
      <c r="J162" s="810"/>
      <c r="K162" s="810"/>
      <c r="L162" s="810"/>
      <c r="M162" s="810"/>
      <c r="N162" s="810"/>
      <c r="O162" s="810"/>
      <c r="P162" s="810"/>
      <c r="Q162" s="810"/>
      <c r="R162" s="810"/>
      <c r="S162" s="810"/>
      <c r="T162" s="810"/>
      <c r="U162" s="929"/>
      <c r="V162" s="923"/>
    </row>
    <row r="163" spans="1:22" x14ac:dyDescent="0.2">
      <c r="A163" s="924" t="s">
        <v>136</v>
      </c>
      <c r="B163" s="810"/>
      <c r="C163" s="810"/>
      <c r="D163" s="896">
        <f>SUM(D164,D166:D168)</f>
        <v>0</v>
      </c>
      <c r="E163" s="916"/>
      <c r="F163" s="916"/>
      <c r="G163" s="916"/>
      <c r="H163" s="916"/>
      <c r="I163" s="916"/>
      <c r="J163" s="916"/>
      <c r="K163" s="896">
        <f>SUM(K164,K166:K168)</f>
        <v>0</v>
      </c>
      <c r="L163" s="896">
        <f t="shared" ref="L163" si="117">SUM(L164,L166:L168)</f>
        <v>0</v>
      </c>
      <c r="M163" s="896">
        <f t="shared" ref="M163" si="118">SUM(M164,M166:M168)</f>
        <v>0</v>
      </c>
      <c r="N163" s="896">
        <f t="shared" ref="N163" si="119">SUM(N164,N166:N168)</f>
        <v>0</v>
      </c>
      <c r="O163" s="896">
        <f t="shared" ref="O163" si="120">SUM(O164,O166:O168)</f>
        <v>0</v>
      </c>
      <c r="P163" s="896">
        <f t="shared" ref="P163" si="121">SUM(P164,P166:P168)</f>
        <v>0</v>
      </c>
      <c r="Q163" s="896">
        <f t="shared" ref="Q163" si="122">SUM(Q164,Q166:Q168)</f>
        <v>0</v>
      </c>
      <c r="R163" s="896">
        <f t="shared" ref="R163" si="123">SUM(R164,R166:R168)</f>
        <v>0</v>
      </c>
      <c r="S163" s="896">
        <f t="shared" ref="S163" si="124">SUM(S164,S166:S168)</f>
        <v>0</v>
      </c>
      <c r="T163" s="896">
        <f>SUM(T164,T166:T168)</f>
        <v>0</v>
      </c>
      <c r="U163" s="929"/>
      <c r="V163" s="923"/>
    </row>
    <row r="164" spans="1:22" x14ac:dyDescent="0.2">
      <c r="A164" s="939" t="s">
        <v>516</v>
      </c>
      <c r="B164" s="810"/>
      <c r="C164" s="810"/>
      <c r="D164" s="925"/>
      <c r="E164" s="916"/>
      <c r="F164" s="916"/>
      <c r="G164" s="916"/>
      <c r="H164" s="916"/>
      <c r="I164" s="916"/>
      <c r="J164" s="916"/>
      <c r="K164" s="925"/>
      <c r="L164" s="940"/>
      <c r="M164" s="925"/>
      <c r="N164" s="925"/>
      <c r="O164" s="925"/>
      <c r="P164" s="925"/>
      <c r="Q164" s="925"/>
      <c r="R164" s="925"/>
      <c r="S164" s="925"/>
      <c r="T164" s="896">
        <f t="shared" ref="T164:T167" si="125">SUM(M164:S164)</f>
        <v>0</v>
      </c>
      <c r="U164" s="929"/>
      <c r="V164" s="923"/>
    </row>
    <row r="165" spans="1:22" x14ac:dyDescent="0.2">
      <c r="A165" s="815" t="s">
        <v>745</v>
      </c>
      <c r="B165" s="810"/>
      <c r="C165" s="810"/>
      <c r="D165" s="916"/>
      <c r="E165" s="916"/>
      <c r="F165" s="916"/>
      <c r="G165" s="916"/>
      <c r="H165" s="916"/>
      <c r="I165" s="916"/>
      <c r="J165" s="916"/>
      <c r="K165" s="940"/>
      <c r="L165" s="940"/>
      <c r="M165" s="940"/>
      <c r="N165" s="940"/>
      <c r="O165" s="940"/>
      <c r="P165" s="940"/>
      <c r="Q165" s="940"/>
      <c r="R165" s="940"/>
      <c r="S165" s="940"/>
      <c r="T165" s="947"/>
      <c r="U165" s="929"/>
      <c r="V165" s="923"/>
    </row>
    <row r="166" spans="1:22" x14ac:dyDescent="0.2">
      <c r="A166" s="939" t="s">
        <v>248</v>
      </c>
      <c r="B166" s="810"/>
      <c r="C166" s="810"/>
      <c r="D166" s="810"/>
      <c r="E166" s="916"/>
      <c r="F166" s="916"/>
      <c r="G166" s="916"/>
      <c r="H166" s="916"/>
      <c r="I166" s="916"/>
      <c r="J166" s="916"/>
      <c r="K166" s="928"/>
      <c r="L166" s="948"/>
      <c r="M166" s="940"/>
      <c r="N166" s="940"/>
      <c r="O166" s="940"/>
      <c r="P166" s="940"/>
      <c r="Q166" s="940"/>
      <c r="R166" s="940"/>
      <c r="S166" s="940"/>
      <c r="T166" s="927"/>
      <c r="U166" s="929"/>
      <c r="V166" s="923"/>
    </row>
    <row r="167" spans="1:22" x14ac:dyDescent="0.2">
      <c r="A167" s="939" t="s">
        <v>517</v>
      </c>
      <c r="B167" s="810"/>
      <c r="C167" s="810"/>
      <c r="D167" s="810"/>
      <c r="E167" s="916"/>
      <c r="F167" s="916"/>
      <c r="G167" s="916"/>
      <c r="H167" s="916"/>
      <c r="I167" s="916"/>
      <c r="J167" s="916"/>
      <c r="K167" s="928"/>
      <c r="L167" s="940"/>
      <c r="M167" s="940"/>
      <c r="N167" s="940"/>
      <c r="O167" s="940"/>
      <c r="P167" s="940"/>
      <c r="Q167" s="940"/>
      <c r="R167" s="940"/>
      <c r="S167" s="925"/>
      <c r="T167" s="896">
        <f t="shared" si="125"/>
        <v>0</v>
      </c>
      <c r="U167" s="929"/>
      <c r="V167" s="923"/>
    </row>
    <row r="168" spans="1:22" x14ac:dyDescent="0.2">
      <c r="A168" s="942" t="s">
        <v>1475</v>
      </c>
      <c r="B168" s="810"/>
      <c r="C168" s="810"/>
      <c r="D168" s="896">
        <f>SUMIFS(D286:D6986, $B$286:$B6986, "Deposits and Balances", $C$286:$C$6986, "YEN")</f>
        <v>0</v>
      </c>
      <c r="E168" s="916"/>
      <c r="F168" s="916"/>
      <c r="G168" s="916"/>
      <c r="H168" s="916"/>
      <c r="I168" s="916"/>
      <c r="J168" s="916"/>
      <c r="K168" s="896">
        <f t="shared" ref="K168" si="126">SUM(E168:J168)</f>
        <v>0</v>
      </c>
      <c r="L168" s="896">
        <f>SUMIFS(L286:L6986, $B$286:$B6986, "Deposits and Balances", $C$286:$C$6986, "YEN")</f>
        <v>0</v>
      </c>
      <c r="M168" s="896">
        <f>SUMIFS(M286:M6986, $B$286:$B6986, "Deposits and Balances", $C$286:$C$6986, "YEN")</f>
        <v>0</v>
      </c>
      <c r="N168" s="896">
        <f>SUMIFS(N286:N6986, $B$286:$B6986, "Deposits and Balances", $C$286:$C$6986, "YEN")</f>
        <v>0</v>
      </c>
      <c r="O168" s="896">
        <f>SUMIFS(O286:O6986, $B$286:$B6986, "Deposits and Balances", $C$286:$C$6986, "YEN")</f>
        <v>0</v>
      </c>
      <c r="P168" s="896">
        <f>SUMIFS(P286:P6986, $B$286:$B6986, "Deposits and Balances", $C$286:$C$6986, "YEN")</f>
        <v>0</v>
      </c>
      <c r="Q168" s="896">
        <f>SUMIFS(Q286:Q6986, $B$286:$B6986, "Deposits and Balances", $C$286:$C$6986, "YEN")</f>
        <v>0</v>
      </c>
      <c r="R168" s="896">
        <f>SUMIFS(R286:R6986, $B$286:$B6986, "Deposits and Balances", $C$286:$C$6986, "YEN")</f>
        <v>0</v>
      </c>
      <c r="S168" s="896">
        <f>SUMIFS(S286:S6986, $B$286:$B6986, "Deposits and Balances", $C$286:$C$6986, "YEN")</f>
        <v>0</v>
      </c>
      <c r="T168" s="896">
        <f>SUM(M168:S168)</f>
        <v>0</v>
      </c>
      <c r="U168" s="929"/>
      <c r="V168" s="923"/>
    </row>
    <row r="169" spans="1:22" x14ac:dyDescent="0.2">
      <c r="A169" s="1445"/>
      <c r="B169" s="1445"/>
      <c r="C169" s="1445"/>
      <c r="D169" s="1445"/>
      <c r="E169" s="1445"/>
      <c r="F169" s="1445"/>
      <c r="G169" s="1445"/>
      <c r="H169" s="1445"/>
      <c r="I169" s="1445"/>
      <c r="J169" s="1445"/>
      <c r="K169" s="1445"/>
      <c r="L169" s="1445"/>
      <c r="M169" s="1445"/>
      <c r="N169" s="1445"/>
      <c r="O169" s="1445"/>
      <c r="P169" s="1445"/>
      <c r="Q169" s="1445"/>
      <c r="R169" s="1445"/>
      <c r="S169" s="1445"/>
      <c r="T169" s="1445"/>
      <c r="U169" s="1445"/>
      <c r="V169" s="1445"/>
    </row>
    <row r="170" spans="1:22" x14ac:dyDescent="0.2">
      <c r="A170" s="924" t="s">
        <v>750</v>
      </c>
      <c r="B170" s="810"/>
      <c r="C170" s="810"/>
      <c r="D170" s="896">
        <f>SUM(D171:D174)</f>
        <v>0</v>
      </c>
      <c r="E170" s="916"/>
      <c r="F170" s="916"/>
      <c r="G170" s="916"/>
      <c r="H170" s="916"/>
      <c r="I170" s="916"/>
      <c r="J170" s="916"/>
      <c r="K170" s="896">
        <f t="shared" ref="K170:T170" si="127">SUM(K171:K174)</f>
        <v>0</v>
      </c>
      <c r="L170" s="896">
        <f t="shared" si="127"/>
        <v>0</v>
      </c>
      <c r="M170" s="896">
        <f t="shared" si="127"/>
        <v>0</v>
      </c>
      <c r="N170" s="896">
        <f t="shared" si="127"/>
        <v>0</v>
      </c>
      <c r="O170" s="896">
        <f t="shared" si="127"/>
        <v>0</v>
      </c>
      <c r="P170" s="896">
        <f t="shared" si="127"/>
        <v>0</v>
      </c>
      <c r="Q170" s="896">
        <f t="shared" si="127"/>
        <v>0</v>
      </c>
      <c r="R170" s="896">
        <f t="shared" si="127"/>
        <v>0</v>
      </c>
      <c r="S170" s="896">
        <f t="shared" si="127"/>
        <v>0</v>
      </c>
      <c r="T170" s="896">
        <f t="shared" si="127"/>
        <v>0</v>
      </c>
      <c r="U170" s="929"/>
      <c r="V170" s="923"/>
    </row>
    <row r="171" spans="1:22" x14ac:dyDescent="0.2">
      <c r="A171" s="939" t="s">
        <v>516</v>
      </c>
      <c r="B171" s="810"/>
      <c r="C171" s="810"/>
      <c r="D171" s="925"/>
      <c r="E171" s="916"/>
      <c r="F171" s="916"/>
      <c r="G171" s="916"/>
      <c r="H171" s="916"/>
      <c r="I171" s="916"/>
      <c r="J171" s="916"/>
      <c r="K171" s="925"/>
      <c r="L171" s="821"/>
      <c r="M171" s="925"/>
      <c r="N171" s="925"/>
      <c r="O171" s="925"/>
      <c r="P171" s="925"/>
      <c r="Q171" s="925"/>
      <c r="R171" s="925"/>
      <c r="S171" s="925"/>
      <c r="T171" s="896">
        <f t="shared" ref="T171:T174" si="128">SUM(M171:S171)</f>
        <v>0</v>
      </c>
      <c r="U171" s="929"/>
      <c r="V171" s="923"/>
    </row>
    <row r="172" spans="1:22" x14ac:dyDescent="0.2">
      <c r="A172" s="939" t="s">
        <v>248</v>
      </c>
      <c r="B172" s="810"/>
      <c r="C172" s="810"/>
      <c r="D172" s="810"/>
      <c r="E172" s="916"/>
      <c r="F172" s="916"/>
      <c r="G172" s="916"/>
      <c r="H172" s="916"/>
      <c r="I172" s="916"/>
      <c r="J172" s="916"/>
      <c r="K172" s="821"/>
      <c r="L172" s="925"/>
      <c r="M172" s="821"/>
      <c r="N172" s="821"/>
      <c r="O172" s="821"/>
      <c r="P172" s="821"/>
      <c r="Q172" s="821"/>
      <c r="R172" s="821"/>
      <c r="S172" s="821"/>
      <c r="T172" s="927"/>
      <c r="U172" s="929"/>
      <c r="V172" s="923"/>
    </row>
    <row r="173" spans="1:22" x14ac:dyDescent="0.2">
      <c r="A173" s="939" t="s">
        <v>517</v>
      </c>
      <c r="B173" s="810"/>
      <c r="C173" s="810"/>
      <c r="D173" s="810"/>
      <c r="E173" s="916"/>
      <c r="F173" s="916"/>
      <c r="G173" s="916"/>
      <c r="H173" s="916"/>
      <c r="I173" s="916"/>
      <c r="J173" s="916"/>
      <c r="K173" s="928"/>
      <c r="L173" s="821"/>
      <c r="M173" s="821"/>
      <c r="N173" s="821"/>
      <c r="O173" s="821"/>
      <c r="P173" s="821"/>
      <c r="Q173" s="821"/>
      <c r="R173" s="821"/>
      <c r="S173" s="925"/>
      <c r="T173" s="896">
        <f t="shared" si="128"/>
        <v>0</v>
      </c>
      <c r="U173" s="929"/>
      <c r="V173" s="923"/>
    </row>
    <row r="174" spans="1:22" x14ac:dyDescent="0.2">
      <c r="A174" s="942" t="s">
        <v>1475</v>
      </c>
      <c r="B174" s="810"/>
      <c r="C174" s="810"/>
      <c r="D174" s="896">
        <f>SUMIFS(D286:D6986, $B$286:$B6986, " Amounts payable under repurchase agreements ", $C$286:$C$6986, "YEN")</f>
        <v>0</v>
      </c>
      <c r="E174" s="916"/>
      <c r="F174" s="916"/>
      <c r="G174" s="916"/>
      <c r="H174" s="916"/>
      <c r="I174" s="916"/>
      <c r="J174" s="916"/>
      <c r="K174" s="896">
        <f t="shared" ref="K174" si="129">SUM(E174:J174)</f>
        <v>0</v>
      </c>
      <c r="L174" s="896">
        <f>SUMIFS(L286:L6986, $B$286:$B6986, " Amounts payable under repurchase agreements ", $C$286:$C$6986, "YEN")</f>
        <v>0</v>
      </c>
      <c r="M174" s="896">
        <f>SUMIFS(M286:M6986, $B$286:$B6986, " Amounts payable under repurchase agreements ", $C$286:$C$6986, "YEN")</f>
        <v>0</v>
      </c>
      <c r="N174" s="896">
        <f>SUMIFS(N286:N6986, $B$286:$B6986, " Amounts payable under repurchase agreements ", $C$286:$C$6986, "YEN")</f>
        <v>0</v>
      </c>
      <c r="O174" s="896">
        <f>SUMIFS(O286:O6986, $B$286:$B6986, " Amounts payable under repurchase agreements ", $C$286:$C$6986, "YEN")</f>
        <v>0</v>
      </c>
      <c r="P174" s="896">
        <f>SUMIFS(P286:P6986, $B$286:$B6986, " Amounts payable under repurchase agreements ", $C$286:$C$6986, "YEN")</f>
        <v>0</v>
      </c>
      <c r="Q174" s="896">
        <f>SUMIFS(Q286:Q6986, $B$286:$B6986, " Amounts payable under repurchase agreements ", $C$286:$C$6986, "YEN")</f>
        <v>0</v>
      </c>
      <c r="R174" s="896">
        <f>SUMIFS(R286:R6986, $B$286:$B6986, " Amounts payable under repurchase agreements ", $C$286:$C$6986, "YEN")</f>
        <v>0</v>
      </c>
      <c r="S174" s="896">
        <f>SUMIFS(S286:S6986, $B$286:$B6986, " Amounts payable under repurchase agreements ", $C$286:$C$6986, "YEN")</f>
        <v>0</v>
      </c>
      <c r="T174" s="896">
        <f t="shared" si="128"/>
        <v>0</v>
      </c>
      <c r="U174" s="929"/>
      <c r="V174" s="923"/>
    </row>
    <row r="175" spans="1:22" x14ac:dyDescent="0.2">
      <c r="A175" s="1445"/>
      <c r="B175" s="1445"/>
      <c r="C175" s="1445"/>
      <c r="D175" s="1445"/>
      <c r="E175" s="1445"/>
      <c r="F175" s="1445"/>
      <c r="G175" s="1445"/>
      <c r="H175" s="1445"/>
      <c r="I175" s="1445"/>
      <c r="J175" s="1445"/>
      <c r="K175" s="1445"/>
      <c r="L175" s="1445"/>
      <c r="M175" s="1445"/>
      <c r="N175" s="1445"/>
      <c r="O175" s="1445"/>
      <c r="P175" s="1445"/>
      <c r="Q175" s="1445"/>
      <c r="R175" s="1445"/>
      <c r="S175" s="1445"/>
      <c r="T175" s="1445"/>
      <c r="U175" s="1445"/>
      <c r="V175" s="1445"/>
    </row>
    <row r="176" spans="1:22" x14ac:dyDescent="0.2">
      <c r="A176" s="924" t="s">
        <v>138</v>
      </c>
      <c r="B176" s="810"/>
      <c r="C176" s="810"/>
      <c r="D176" s="896">
        <f t="shared" ref="D176:T176" si="130">SUM(D177:D180)</f>
        <v>0</v>
      </c>
      <c r="E176" s="916"/>
      <c r="F176" s="916"/>
      <c r="G176" s="916"/>
      <c r="H176" s="916"/>
      <c r="I176" s="916"/>
      <c r="J176" s="916"/>
      <c r="K176" s="896">
        <f t="shared" si="130"/>
        <v>0</v>
      </c>
      <c r="L176" s="896">
        <f t="shared" si="130"/>
        <v>0</v>
      </c>
      <c r="M176" s="896">
        <f t="shared" si="130"/>
        <v>0</v>
      </c>
      <c r="N176" s="896">
        <f t="shared" si="130"/>
        <v>0</v>
      </c>
      <c r="O176" s="896">
        <f t="shared" si="130"/>
        <v>0</v>
      </c>
      <c r="P176" s="896">
        <f t="shared" si="130"/>
        <v>0</v>
      </c>
      <c r="Q176" s="896">
        <f t="shared" si="130"/>
        <v>0</v>
      </c>
      <c r="R176" s="896">
        <f t="shared" si="130"/>
        <v>0</v>
      </c>
      <c r="S176" s="896">
        <f t="shared" si="130"/>
        <v>0</v>
      </c>
      <c r="T176" s="896">
        <f t="shared" si="130"/>
        <v>0</v>
      </c>
      <c r="U176" s="929"/>
      <c r="V176" s="923"/>
    </row>
    <row r="177" spans="1:22" x14ac:dyDescent="0.2">
      <c r="A177" s="939" t="s">
        <v>516</v>
      </c>
      <c r="B177" s="810"/>
      <c r="C177" s="810"/>
      <c r="D177" s="925"/>
      <c r="E177" s="916"/>
      <c r="F177" s="916"/>
      <c r="G177" s="916"/>
      <c r="H177" s="916"/>
      <c r="I177" s="916"/>
      <c r="J177" s="916"/>
      <c r="K177" s="925"/>
      <c r="L177" s="821"/>
      <c r="M177" s="925"/>
      <c r="N177" s="925"/>
      <c r="O177" s="925"/>
      <c r="P177" s="925"/>
      <c r="Q177" s="925"/>
      <c r="R177" s="925"/>
      <c r="S177" s="925"/>
      <c r="T177" s="896">
        <f t="shared" ref="T177:T180" si="131">SUM(M177:S177)</f>
        <v>0</v>
      </c>
      <c r="U177" s="929"/>
      <c r="V177" s="923"/>
    </row>
    <row r="178" spans="1:22" x14ac:dyDescent="0.2">
      <c r="A178" s="939" t="s">
        <v>248</v>
      </c>
      <c r="B178" s="810"/>
      <c r="C178" s="810"/>
      <c r="D178" s="810"/>
      <c r="E178" s="916"/>
      <c r="F178" s="916"/>
      <c r="G178" s="916"/>
      <c r="H178" s="916"/>
      <c r="I178" s="916"/>
      <c r="J178" s="916"/>
      <c r="K178" s="821"/>
      <c r="L178" s="949"/>
      <c r="M178" s="821"/>
      <c r="N178" s="821"/>
      <c r="O178" s="821"/>
      <c r="P178" s="821"/>
      <c r="Q178" s="821"/>
      <c r="R178" s="821"/>
      <c r="S178" s="821"/>
      <c r="T178" s="927"/>
      <c r="U178" s="929"/>
      <c r="V178" s="923"/>
    </row>
    <row r="179" spans="1:22" x14ac:dyDescent="0.2">
      <c r="A179" s="939" t="s">
        <v>517</v>
      </c>
      <c r="B179" s="810"/>
      <c r="C179" s="810"/>
      <c r="D179" s="810"/>
      <c r="E179" s="916"/>
      <c r="F179" s="916"/>
      <c r="G179" s="916"/>
      <c r="H179" s="916"/>
      <c r="I179" s="916"/>
      <c r="J179" s="916"/>
      <c r="K179" s="821"/>
      <c r="L179" s="821"/>
      <c r="M179" s="821"/>
      <c r="N179" s="821"/>
      <c r="O179" s="821"/>
      <c r="P179" s="821"/>
      <c r="Q179" s="821"/>
      <c r="R179" s="821"/>
      <c r="S179" s="949"/>
      <c r="T179" s="896">
        <f t="shared" si="131"/>
        <v>0</v>
      </c>
      <c r="U179" s="929"/>
      <c r="V179" s="923"/>
    </row>
    <row r="180" spans="1:22" x14ac:dyDescent="0.2">
      <c r="A180" s="942" t="s">
        <v>1475</v>
      </c>
      <c r="B180" s="810"/>
      <c r="C180" s="810"/>
      <c r="D180" s="896">
        <f>SUMIFS(D286:D6986, $B$286:$B6986, "Negative fair values for financial derivatives", $C$286:$C$6986, "YEN")</f>
        <v>0</v>
      </c>
      <c r="E180" s="916"/>
      <c r="F180" s="916"/>
      <c r="G180" s="916"/>
      <c r="H180" s="916"/>
      <c r="I180" s="916"/>
      <c r="J180" s="916"/>
      <c r="K180" s="896">
        <f t="shared" ref="K180" si="132">SUM(E180:J180)</f>
        <v>0</v>
      </c>
      <c r="L180" s="896">
        <f>SUMIFS(L286:L6986, $B$286:$B6986, "Negative fair values for financial derivatives", $C$286:$C$6986, "YEN")</f>
        <v>0</v>
      </c>
      <c r="M180" s="896">
        <f>SUMIFS(M286:M6986, $B$286:$B6986, "Negative fair values for financial derivatives", $C$286:$C$6986, "YEN")</f>
        <v>0</v>
      </c>
      <c r="N180" s="896">
        <f>SUMIFS(N286:N6986, $B$286:$B6986, "Negative fair values for financial derivatives", $C$286:$C$6986, "YEN")</f>
        <v>0</v>
      </c>
      <c r="O180" s="896">
        <f>SUMIFS(O286:O6986, $B$286:$B6986, "Negative fair values for financial derivatives", $C$286:$C$6986, "YEN")</f>
        <v>0</v>
      </c>
      <c r="P180" s="896">
        <f>SUMIFS(P286:P6986, $B$286:$B6986, "Negative fair values for financial derivatives", $C$286:$C$6986, "YEN")</f>
        <v>0</v>
      </c>
      <c r="Q180" s="896">
        <f>SUMIFS(Q286:Q6986, $B$286:$B6986, "Negative fair values for financial derivatives", $C$286:$C$6986, "YEN")</f>
        <v>0</v>
      </c>
      <c r="R180" s="896">
        <f>SUMIFS(R286:R6986, $B$286:$B6986, "Negative fair values for financial derivatives", $C$286:$C$6986, "YEN")</f>
        <v>0</v>
      </c>
      <c r="S180" s="896">
        <f>SUMIFS(S286:S6986, $B$286:$B6986, "Negative fair values for financial derivatives", $C$286:$C$6986, "YEN")</f>
        <v>0</v>
      </c>
      <c r="T180" s="896">
        <f t="shared" si="131"/>
        <v>0</v>
      </c>
      <c r="U180" s="929"/>
      <c r="V180" s="923"/>
    </row>
    <row r="181" spans="1:22" x14ac:dyDescent="0.2">
      <c r="A181" s="1445"/>
      <c r="B181" s="1445"/>
      <c r="C181" s="1445"/>
      <c r="D181" s="1445"/>
      <c r="E181" s="1445"/>
      <c r="F181" s="1445"/>
      <c r="G181" s="1445"/>
      <c r="H181" s="1445"/>
      <c r="I181" s="1445"/>
      <c r="J181" s="1445"/>
      <c r="K181" s="1445"/>
      <c r="L181" s="1445"/>
      <c r="M181" s="1445"/>
      <c r="N181" s="1445"/>
      <c r="O181" s="1445"/>
      <c r="P181" s="1445"/>
      <c r="Q181" s="1445"/>
      <c r="R181" s="1445"/>
      <c r="S181" s="1445"/>
      <c r="T181" s="1445"/>
      <c r="U181" s="1445"/>
      <c r="V181" s="1445"/>
    </row>
    <row r="182" spans="1:22" x14ac:dyDescent="0.2">
      <c r="A182" s="924" t="s">
        <v>237</v>
      </c>
      <c r="B182" s="810"/>
      <c r="C182" s="810"/>
      <c r="D182" s="896">
        <f t="shared" ref="D182:T182" si="133">SUM(D183:D186)</f>
        <v>0</v>
      </c>
      <c r="E182" s="916"/>
      <c r="F182" s="916"/>
      <c r="G182" s="916"/>
      <c r="H182" s="916"/>
      <c r="I182" s="916"/>
      <c r="J182" s="916"/>
      <c r="K182" s="896">
        <f t="shared" si="133"/>
        <v>0</v>
      </c>
      <c r="L182" s="896">
        <f t="shared" si="133"/>
        <v>0</v>
      </c>
      <c r="M182" s="896">
        <f t="shared" si="133"/>
        <v>0</v>
      </c>
      <c r="N182" s="896">
        <f t="shared" si="133"/>
        <v>0</v>
      </c>
      <c r="O182" s="896">
        <f t="shared" si="133"/>
        <v>0</v>
      </c>
      <c r="P182" s="896">
        <f t="shared" si="133"/>
        <v>0</v>
      </c>
      <c r="Q182" s="896">
        <f t="shared" si="133"/>
        <v>0</v>
      </c>
      <c r="R182" s="896">
        <f t="shared" si="133"/>
        <v>0</v>
      </c>
      <c r="S182" s="896">
        <f t="shared" si="133"/>
        <v>0</v>
      </c>
      <c r="T182" s="896">
        <f t="shared" si="133"/>
        <v>0</v>
      </c>
      <c r="U182" s="929"/>
      <c r="V182" s="923"/>
    </row>
    <row r="183" spans="1:22" x14ac:dyDescent="0.2">
      <c r="A183" s="939" t="s">
        <v>516</v>
      </c>
      <c r="B183" s="810"/>
      <c r="C183" s="810"/>
      <c r="D183" s="925"/>
      <c r="E183" s="916"/>
      <c r="F183" s="916"/>
      <c r="G183" s="916"/>
      <c r="H183" s="916"/>
      <c r="I183" s="916"/>
      <c r="J183" s="916"/>
      <c r="K183" s="925"/>
      <c r="L183" s="821"/>
      <c r="M183" s="925"/>
      <c r="N183" s="925"/>
      <c r="O183" s="925"/>
      <c r="P183" s="925"/>
      <c r="Q183" s="925"/>
      <c r="R183" s="925"/>
      <c r="S183" s="925"/>
      <c r="T183" s="896">
        <f t="shared" ref="T183:T185" si="134">SUM(M183:S183)</f>
        <v>0</v>
      </c>
      <c r="U183" s="929"/>
      <c r="V183" s="923"/>
    </row>
    <row r="184" spans="1:22" x14ac:dyDescent="0.2">
      <c r="A184" s="939" t="s">
        <v>248</v>
      </c>
      <c r="B184" s="810"/>
      <c r="C184" s="810"/>
      <c r="D184" s="810"/>
      <c r="E184" s="916"/>
      <c r="F184" s="916"/>
      <c r="G184" s="916"/>
      <c r="H184" s="916"/>
      <c r="I184" s="916"/>
      <c r="J184" s="916"/>
      <c r="K184" s="821"/>
      <c r="L184" s="925"/>
      <c r="M184" s="821"/>
      <c r="N184" s="821"/>
      <c r="O184" s="821"/>
      <c r="P184" s="821"/>
      <c r="Q184" s="821"/>
      <c r="R184" s="821"/>
      <c r="S184" s="821"/>
      <c r="T184" s="927"/>
      <c r="U184" s="929"/>
      <c r="V184" s="923"/>
    </row>
    <row r="185" spans="1:22" x14ac:dyDescent="0.2">
      <c r="A185" s="939" t="s">
        <v>517</v>
      </c>
      <c r="B185" s="810"/>
      <c r="C185" s="810"/>
      <c r="D185" s="810"/>
      <c r="E185" s="916"/>
      <c r="F185" s="916"/>
      <c r="G185" s="916"/>
      <c r="H185" s="916"/>
      <c r="I185" s="916"/>
      <c r="J185" s="916"/>
      <c r="K185" s="821"/>
      <c r="L185" s="821"/>
      <c r="M185" s="821"/>
      <c r="N185" s="821"/>
      <c r="O185" s="821"/>
      <c r="P185" s="821"/>
      <c r="Q185" s="821"/>
      <c r="R185" s="821"/>
      <c r="S185" s="949"/>
      <c r="T185" s="896">
        <f t="shared" si="134"/>
        <v>0</v>
      </c>
      <c r="U185" s="929"/>
      <c r="V185" s="923"/>
    </row>
    <row r="186" spans="1:22" x14ac:dyDescent="0.2">
      <c r="A186" s="942" t="s">
        <v>1475</v>
      </c>
      <c r="B186" s="810"/>
      <c r="C186" s="810"/>
      <c r="D186" s="896">
        <f>SUMIFS(D286:D6987, $B$286:$B6987, "Bills Payable", $C$286:$C$6987, "YEN")</f>
        <v>0</v>
      </c>
      <c r="E186" s="916"/>
      <c r="F186" s="916"/>
      <c r="G186" s="916"/>
      <c r="H186" s="916"/>
      <c r="I186" s="916"/>
      <c r="J186" s="916"/>
      <c r="K186" s="896">
        <f t="shared" ref="K186" si="135">SUM(E186:J186)</f>
        <v>0</v>
      </c>
      <c r="L186" s="896">
        <f>SUMIFS(L286:L6987, $B$286:$B6987, "Bills Payable", $C$286:$C$6987, "YEN")</f>
        <v>0</v>
      </c>
      <c r="M186" s="896">
        <f>SUMIFS(M286:M6987, $B$286:$B6987, "Bills Payable", $C$286:$C$6987, "YEN")</f>
        <v>0</v>
      </c>
      <c r="N186" s="896">
        <f>SUMIFS(N286:N6987, $B$286:$B6987, "Bills Payable", $C$286:$C$6987, "YEN")</f>
        <v>0</v>
      </c>
      <c r="O186" s="896">
        <f>SUMIFS(O286:O6987, $B$286:$B6987, "Bills Payable", $C$286:$C$6987, "YEN")</f>
        <v>0</v>
      </c>
      <c r="P186" s="896">
        <f>SUMIFS(P286:P6987, $B$286:$B6987, "Bills Payable", $C$286:$C$6987, "YEN")</f>
        <v>0</v>
      </c>
      <c r="Q186" s="896">
        <f>SUMIFS(Q286:Q6987, $B$286:$B6987, "Bills Payable", $C$286:$C$6987, "YEN")</f>
        <v>0</v>
      </c>
      <c r="R186" s="896">
        <f>SUMIFS(R286:R6987, $B$286:$B6987, "Bills Payable", $C$286:$C$6987, "YEN")</f>
        <v>0</v>
      </c>
      <c r="S186" s="896">
        <f>SUMIFS(S286:S6987, $B$286:$B6987, "Bills Payable", $C$286:$C$6987, "YEN")</f>
        <v>0</v>
      </c>
      <c r="T186" s="896">
        <f>SUM(M186:S186)</f>
        <v>0</v>
      </c>
      <c r="U186" s="929"/>
      <c r="V186" s="923"/>
    </row>
    <row r="187" spans="1:22" x14ac:dyDescent="0.2">
      <c r="A187" s="1445"/>
      <c r="B187" s="1445"/>
      <c r="C187" s="1445"/>
      <c r="D187" s="1445"/>
      <c r="E187" s="1445"/>
      <c r="F187" s="1445"/>
      <c r="G187" s="1445"/>
      <c r="H187" s="1445"/>
      <c r="I187" s="1445"/>
      <c r="J187" s="1445"/>
      <c r="K187" s="1445"/>
      <c r="L187" s="1445"/>
      <c r="M187" s="1445"/>
      <c r="N187" s="1445"/>
      <c r="O187" s="1445"/>
      <c r="P187" s="1445"/>
      <c r="Q187" s="1445"/>
      <c r="R187" s="1445"/>
      <c r="S187" s="1445"/>
      <c r="T187" s="1445"/>
      <c r="U187" s="1445"/>
      <c r="V187" s="1445"/>
    </row>
    <row r="188" spans="1:22" x14ac:dyDescent="0.2">
      <c r="A188" s="825" t="s">
        <v>746</v>
      </c>
      <c r="B188" s="810"/>
      <c r="C188" s="810"/>
      <c r="D188" s="896">
        <f t="shared" ref="D188:T188" si="136">SUM(D189:D192)</f>
        <v>0</v>
      </c>
      <c r="E188" s="916"/>
      <c r="F188" s="916"/>
      <c r="G188" s="916"/>
      <c r="H188" s="916"/>
      <c r="I188" s="916"/>
      <c r="J188" s="916"/>
      <c r="K188" s="896">
        <f t="shared" si="136"/>
        <v>0</v>
      </c>
      <c r="L188" s="896">
        <f t="shared" si="136"/>
        <v>0</v>
      </c>
      <c r="M188" s="896">
        <f t="shared" si="136"/>
        <v>0</v>
      </c>
      <c r="N188" s="896">
        <f t="shared" si="136"/>
        <v>0</v>
      </c>
      <c r="O188" s="896">
        <f t="shared" si="136"/>
        <v>0</v>
      </c>
      <c r="P188" s="896">
        <f t="shared" si="136"/>
        <v>0</v>
      </c>
      <c r="Q188" s="896">
        <f t="shared" si="136"/>
        <v>0</v>
      </c>
      <c r="R188" s="896">
        <f t="shared" si="136"/>
        <v>0</v>
      </c>
      <c r="S188" s="896">
        <f t="shared" si="136"/>
        <v>0</v>
      </c>
      <c r="T188" s="896">
        <f t="shared" si="136"/>
        <v>0</v>
      </c>
      <c r="U188" s="640">
        <f>SUM(U189:U192)</f>
        <v>0</v>
      </c>
      <c r="V188" s="923"/>
    </row>
    <row r="189" spans="1:22" x14ac:dyDescent="0.2">
      <c r="A189" s="877" t="s">
        <v>516</v>
      </c>
      <c r="B189" s="810"/>
      <c r="C189" s="810"/>
      <c r="D189" s="949"/>
      <c r="E189" s="916"/>
      <c r="F189" s="916"/>
      <c r="G189" s="916"/>
      <c r="H189" s="916"/>
      <c r="I189" s="916"/>
      <c r="J189" s="916"/>
      <c r="K189" s="949"/>
      <c r="L189" s="821"/>
      <c r="M189" s="925"/>
      <c r="N189" s="925"/>
      <c r="O189" s="925"/>
      <c r="P189" s="925"/>
      <c r="Q189" s="925"/>
      <c r="R189" s="925"/>
      <c r="S189" s="925"/>
      <c r="T189" s="896">
        <f t="shared" ref="T189:T192" si="137">SUM(M189:S189)</f>
        <v>0</v>
      </c>
      <c r="U189" s="926"/>
      <c r="V189" s="923"/>
    </row>
    <row r="190" spans="1:22" x14ac:dyDescent="0.2">
      <c r="A190" s="877" t="s">
        <v>248</v>
      </c>
      <c r="B190" s="810"/>
      <c r="C190" s="810"/>
      <c r="D190" s="648"/>
      <c r="E190" s="916"/>
      <c r="F190" s="916"/>
      <c r="G190" s="916"/>
      <c r="H190" s="916"/>
      <c r="I190" s="916"/>
      <c r="J190" s="916"/>
      <c r="K190" s="821"/>
      <c r="L190" s="925"/>
      <c r="M190" s="928"/>
      <c r="N190" s="950"/>
      <c r="O190" s="950"/>
      <c r="P190" s="950"/>
      <c r="Q190" s="950"/>
      <c r="R190" s="950"/>
      <c r="S190" s="950"/>
      <c r="T190" s="927"/>
      <c r="U190" s="926"/>
      <c r="V190" s="923"/>
    </row>
    <row r="191" spans="1:22" x14ac:dyDescent="0.2">
      <c r="A191" s="877" t="s">
        <v>517</v>
      </c>
      <c r="B191" s="810"/>
      <c r="C191" s="810"/>
      <c r="D191" s="648"/>
      <c r="E191" s="916"/>
      <c r="F191" s="916"/>
      <c r="G191" s="916"/>
      <c r="H191" s="916"/>
      <c r="I191" s="916"/>
      <c r="J191" s="916"/>
      <c r="K191" s="950"/>
      <c r="L191" s="950"/>
      <c r="M191" s="950"/>
      <c r="N191" s="950"/>
      <c r="O191" s="950"/>
      <c r="P191" s="950"/>
      <c r="Q191" s="950"/>
      <c r="R191" s="950"/>
      <c r="S191" s="949"/>
      <c r="T191" s="896">
        <f t="shared" si="137"/>
        <v>0</v>
      </c>
      <c r="U191" s="926"/>
      <c r="V191" s="923"/>
    </row>
    <row r="192" spans="1:22" x14ac:dyDescent="0.2">
      <c r="A192" s="825" t="s">
        <v>1473</v>
      </c>
      <c r="B192" s="810"/>
      <c r="C192" s="810"/>
      <c r="D192" s="640">
        <f>SUMIFS(D286:D6987, $B$286:$B6987, "Negotiable Certificates of Deposits (NCDs)", $C$286:$C$6987, "YEN")</f>
        <v>0</v>
      </c>
      <c r="E192" s="916"/>
      <c r="F192" s="916"/>
      <c r="G192" s="916"/>
      <c r="H192" s="916"/>
      <c r="I192" s="916"/>
      <c r="J192" s="916"/>
      <c r="K192" s="896">
        <f t="shared" ref="K192" si="138">SUM(E192:J192)</f>
        <v>0</v>
      </c>
      <c r="L192" s="640">
        <f>SUMIFS(L286:L6987, $B$286:$B6987, "Negotiable Certificates of Deposits (NCDs)", $C$286:$C$6987, "YEN")</f>
        <v>0</v>
      </c>
      <c r="M192" s="640">
        <f>SUMIFS(M286:M6987, $B$286:$B6987, "Negotiable Certificates of Deposits (NCDs)", $C$286:$C$6987, "YEN")</f>
        <v>0</v>
      </c>
      <c r="N192" s="640">
        <f>SUMIFS(N286:N6987, $B$286:$B6987, "Negotiable Certificates of Deposits (NCDs)", $C$286:$C$6987, "YEN")</f>
        <v>0</v>
      </c>
      <c r="O192" s="640">
        <f>SUMIFS(O286:O6987, $B$286:$B6987, "Negotiable Certificates of Deposits (NCDs)", $C$286:$C$6987, "YEN")</f>
        <v>0</v>
      </c>
      <c r="P192" s="640">
        <f>SUMIFS(P286:P6987, $B$286:$B6987, "Negotiable Certificates of Deposits (NCDs)", $C$286:$C$6987, "YEN")</f>
        <v>0</v>
      </c>
      <c r="Q192" s="640">
        <f>SUMIFS(Q286:Q6987, $B$286:$B6987, "Negotiable Certificates of Deposits (NCDs)", $C$286:$C$6987, "YEN")</f>
        <v>0</v>
      </c>
      <c r="R192" s="640">
        <f>SUMIFS(R286:R6987, $B$286:$B6987, "Negotiable Certificates of Deposits (NCDs)", $C$286:$C$6987, "YEN")</f>
        <v>0</v>
      </c>
      <c r="S192" s="640">
        <f>SUMIFS(S286:S6987, $B$286:$B6987, "Negotiable Certificates of Deposits (NCDs)", $C$286:$C$6987, "YEN")</f>
        <v>0</v>
      </c>
      <c r="T192" s="896">
        <f t="shared" si="137"/>
        <v>0</v>
      </c>
      <c r="U192" s="640">
        <f>SUMIFS(U286:U6987, $B$286:$B6987, "Negotiable Certificates of Deposits (NCDs)", $C$286:$C$6987, "YEN")</f>
        <v>0</v>
      </c>
      <c r="V192" s="923"/>
    </row>
    <row r="193" spans="1:22" x14ac:dyDescent="0.2">
      <c r="A193" s="1445"/>
      <c r="B193" s="1445"/>
      <c r="C193" s="1445"/>
      <c r="D193" s="1445"/>
      <c r="E193" s="1445"/>
      <c r="F193" s="1445"/>
      <c r="G193" s="1445"/>
      <c r="H193" s="1445"/>
      <c r="I193" s="1445"/>
      <c r="J193" s="1445"/>
      <c r="K193" s="1445"/>
      <c r="L193" s="1445"/>
      <c r="M193" s="1445"/>
      <c r="N193" s="1445"/>
      <c r="O193" s="1445"/>
      <c r="P193" s="1445"/>
      <c r="Q193" s="1445"/>
      <c r="R193" s="1445"/>
      <c r="S193" s="1445"/>
      <c r="T193" s="1445"/>
      <c r="U193" s="1445"/>
      <c r="V193" s="1445"/>
    </row>
    <row r="194" spans="1:22" x14ac:dyDescent="0.2">
      <c r="A194" s="825" t="s">
        <v>168</v>
      </c>
      <c r="B194" s="810"/>
      <c r="C194" s="810"/>
      <c r="D194" s="896">
        <f t="shared" ref="D194:T194" si="139">SUM(D195:D198)</f>
        <v>0</v>
      </c>
      <c r="E194" s="916"/>
      <c r="F194" s="916"/>
      <c r="G194" s="916"/>
      <c r="H194" s="916"/>
      <c r="I194" s="916"/>
      <c r="J194" s="916"/>
      <c r="K194" s="896">
        <f t="shared" si="139"/>
        <v>0</v>
      </c>
      <c r="L194" s="896">
        <f t="shared" si="139"/>
        <v>0</v>
      </c>
      <c r="M194" s="896">
        <f t="shared" si="139"/>
        <v>0</v>
      </c>
      <c r="N194" s="896">
        <f t="shared" si="139"/>
        <v>0</v>
      </c>
      <c r="O194" s="896">
        <f t="shared" si="139"/>
        <v>0</v>
      </c>
      <c r="P194" s="896">
        <f t="shared" si="139"/>
        <v>0</v>
      </c>
      <c r="Q194" s="896">
        <f t="shared" si="139"/>
        <v>0</v>
      </c>
      <c r="R194" s="896">
        <f t="shared" si="139"/>
        <v>0</v>
      </c>
      <c r="S194" s="896">
        <f t="shared" si="139"/>
        <v>0</v>
      </c>
      <c r="T194" s="896">
        <f t="shared" si="139"/>
        <v>0</v>
      </c>
      <c r="U194" s="929"/>
      <c r="V194" s="931">
        <f>SUM(V195:V198)</f>
        <v>0</v>
      </c>
    </row>
    <row r="195" spans="1:22" x14ac:dyDescent="0.2">
      <c r="A195" s="877" t="s">
        <v>516</v>
      </c>
      <c r="B195" s="810"/>
      <c r="C195" s="810"/>
      <c r="D195" s="925"/>
      <c r="E195" s="916"/>
      <c r="F195" s="916"/>
      <c r="G195" s="916"/>
      <c r="H195" s="916"/>
      <c r="I195" s="916"/>
      <c r="J195" s="916"/>
      <c r="K195" s="925"/>
      <c r="L195" s="941"/>
      <c r="M195" s="925"/>
      <c r="N195" s="925"/>
      <c r="O195" s="925"/>
      <c r="P195" s="925"/>
      <c r="Q195" s="925"/>
      <c r="R195" s="925"/>
      <c r="S195" s="925"/>
      <c r="T195" s="896">
        <f t="shared" ref="T195:T197" si="140">SUM(M195:S195)</f>
        <v>0</v>
      </c>
      <c r="U195" s="929"/>
      <c r="V195" s="926"/>
    </row>
    <row r="196" spans="1:22" x14ac:dyDescent="0.2">
      <c r="A196" s="877" t="s">
        <v>248</v>
      </c>
      <c r="B196" s="810"/>
      <c r="C196" s="810"/>
      <c r="D196" s="934"/>
      <c r="E196" s="916"/>
      <c r="F196" s="916"/>
      <c r="G196" s="916"/>
      <c r="H196" s="916"/>
      <c r="I196" s="916"/>
      <c r="J196" s="916"/>
      <c r="K196" s="941"/>
      <c r="L196" s="925"/>
      <c r="M196" s="941"/>
      <c r="N196" s="941"/>
      <c r="O196" s="941"/>
      <c r="P196" s="941"/>
      <c r="Q196" s="941"/>
      <c r="R196" s="941"/>
      <c r="S196" s="941"/>
      <c r="T196" s="927"/>
      <c r="U196" s="929"/>
      <c r="V196" s="926"/>
    </row>
    <row r="197" spans="1:22" x14ac:dyDescent="0.2">
      <c r="A197" s="877" t="s">
        <v>517</v>
      </c>
      <c r="B197" s="810"/>
      <c r="C197" s="810"/>
      <c r="D197" s="934"/>
      <c r="E197" s="916"/>
      <c r="F197" s="916"/>
      <c r="G197" s="916"/>
      <c r="H197" s="916"/>
      <c r="I197" s="916"/>
      <c r="J197" s="916"/>
      <c r="K197" s="941"/>
      <c r="L197" s="941"/>
      <c r="M197" s="941"/>
      <c r="N197" s="941"/>
      <c r="O197" s="941"/>
      <c r="P197" s="941"/>
      <c r="Q197" s="941"/>
      <c r="R197" s="941"/>
      <c r="S197" s="949"/>
      <c r="T197" s="896">
        <f t="shared" si="140"/>
        <v>0</v>
      </c>
      <c r="U197" s="929"/>
      <c r="V197" s="926"/>
    </row>
    <row r="198" spans="1:22" x14ac:dyDescent="0.2">
      <c r="A198" s="825" t="s">
        <v>1473</v>
      </c>
      <c r="B198" s="810"/>
      <c r="C198" s="810"/>
      <c r="D198" s="640">
        <f>SUMIFS(D286:D6987, $B$286:$B6987, "Debt Securities", $C$286:$C$6987, "YEN")</f>
        <v>0</v>
      </c>
      <c r="E198" s="916"/>
      <c r="F198" s="916"/>
      <c r="G198" s="916"/>
      <c r="H198" s="916"/>
      <c r="I198" s="916"/>
      <c r="J198" s="916"/>
      <c r="K198" s="896">
        <f t="shared" ref="K198" si="141">SUM(E198:J198)</f>
        <v>0</v>
      </c>
      <c r="L198" s="640">
        <f>SUMIFS(L286:L6987, $B$286:$B6987, "Debt Securities", $C$286:$C$6987, "YEN")</f>
        <v>0</v>
      </c>
      <c r="M198" s="640">
        <f>SUMIFS(M286:M6987, $B$286:$B6987, "Debt Securities", $C$286:$C$6987, "YEN")</f>
        <v>0</v>
      </c>
      <c r="N198" s="640">
        <f>SUMIFS(N286:N6987, $B$286:$B6987, "Debt Securities", $C$286:$C$6987, "YEN")</f>
        <v>0</v>
      </c>
      <c r="O198" s="640">
        <f>SUMIFS(O286:O6987, $B$286:$B6987, "Debt Securities", $C$286:$C$6987, "YEN")</f>
        <v>0</v>
      </c>
      <c r="P198" s="640">
        <f>SUMIFS(P286:P6987, $B$286:$B6987, "Debt Securities", $C$286:$C$6987, "YEN")</f>
        <v>0</v>
      </c>
      <c r="Q198" s="640">
        <f>SUMIFS(Q286:Q6987, $B$286:$B6987, "Debt Securities", $C$286:$C$6987, "YEN")</f>
        <v>0</v>
      </c>
      <c r="R198" s="640">
        <f>SUMIFS(R286:R6987, $B$286:$B6987, "Debt Securities", $C$286:$C$6987, "YEN")</f>
        <v>0</v>
      </c>
      <c r="S198" s="640">
        <f>SUMIFS(S286:S6987, $B$286:$B6987, "Debt Securities", $C$286:$C$6987, "YEN")</f>
        <v>0</v>
      </c>
      <c r="T198" s="896">
        <f>SUM(M198:S198)</f>
        <v>0</v>
      </c>
      <c r="U198" s="929"/>
      <c r="V198" s="931">
        <f>SUMIFS(V286:V6987, $B$286:$B6987, "Debt Securities", $C$286:$C$6987, "YEN")</f>
        <v>0</v>
      </c>
    </row>
    <row r="199" spans="1:22" x14ac:dyDescent="0.2">
      <c r="A199" s="1448"/>
      <c r="B199" s="1448"/>
      <c r="C199" s="1448"/>
      <c r="D199" s="1448"/>
      <c r="E199" s="1448"/>
      <c r="F199" s="1448"/>
      <c r="G199" s="1448"/>
      <c r="H199" s="1448"/>
      <c r="I199" s="1448"/>
      <c r="J199" s="1448"/>
      <c r="K199" s="1448"/>
      <c r="L199" s="1448"/>
      <c r="M199" s="1448"/>
      <c r="N199" s="1448"/>
      <c r="O199" s="1448"/>
      <c r="P199" s="1448"/>
      <c r="Q199" s="1448"/>
      <c r="R199" s="1448"/>
      <c r="S199" s="1448"/>
      <c r="T199" s="1448"/>
      <c r="U199" s="1448"/>
      <c r="V199" s="1448"/>
    </row>
    <row r="200" spans="1:22" x14ac:dyDescent="0.2">
      <c r="A200" s="1448"/>
      <c r="B200" s="1448"/>
      <c r="C200" s="1448"/>
      <c r="D200" s="1448"/>
      <c r="E200" s="1448"/>
      <c r="F200" s="1448"/>
      <c r="G200" s="1448"/>
      <c r="H200" s="1448"/>
      <c r="I200" s="1448"/>
      <c r="J200" s="1448"/>
      <c r="K200" s="1448"/>
      <c r="L200" s="1448"/>
      <c r="M200" s="1448"/>
      <c r="N200" s="1448"/>
      <c r="O200" s="1448"/>
      <c r="P200" s="1448"/>
      <c r="Q200" s="1448"/>
      <c r="R200" s="1448"/>
      <c r="S200" s="1448"/>
      <c r="T200" s="1448"/>
      <c r="U200" s="1448"/>
      <c r="V200" s="1448"/>
    </row>
    <row r="201" spans="1:22" x14ac:dyDescent="0.2">
      <c r="A201" s="946" t="s">
        <v>752</v>
      </c>
      <c r="B201" s="810"/>
      <c r="C201" s="810"/>
      <c r="D201" s="810"/>
      <c r="E201" s="810"/>
      <c r="F201" s="810"/>
      <c r="G201" s="810"/>
      <c r="H201" s="810"/>
      <c r="I201" s="810"/>
      <c r="J201" s="810"/>
      <c r="K201" s="810"/>
      <c r="L201" s="810"/>
      <c r="M201" s="810"/>
      <c r="N201" s="810"/>
      <c r="O201" s="810"/>
      <c r="P201" s="810"/>
      <c r="Q201" s="810"/>
      <c r="R201" s="810"/>
      <c r="S201" s="810"/>
      <c r="T201" s="810"/>
      <c r="U201" s="929"/>
      <c r="V201" s="923"/>
    </row>
    <row r="202" spans="1:22" x14ac:dyDescent="0.2">
      <c r="A202" s="924" t="s">
        <v>136</v>
      </c>
      <c r="B202" s="810"/>
      <c r="C202" s="810"/>
      <c r="D202" s="896">
        <f>SUM(D203,D205:D207)</f>
        <v>0</v>
      </c>
      <c r="E202" s="916"/>
      <c r="F202" s="916"/>
      <c r="G202" s="916"/>
      <c r="H202" s="916"/>
      <c r="I202" s="916"/>
      <c r="J202" s="916"/>
      <c r="K202" s="896">
        <f t="shared" ref="K202:T202" si="142">SUM(K203,K205:K207)</f>
        <v>0</v>
      </c>
      <c r="L202" s="896">
        <f t="shared" si="142"/>
        <v>0</v>
      </c>
      <c r="M202" s="896">
        <f t="shared" si="142"/>
        <v>0</v>
      </c>
      <c r="N202" s="896">
        <f t="shared" si="142"/>
        <v>0</v>
      </c>
      <c r="O202" s="896">
        <f t="shared" si="142"/>
        <v>0</v>
      </c>
      <c r="P202" s="896">
        <f t="shared" si="142"/>
        <v>0</v>
      </c>
      <c r="Q202" s="896">
        <f t="shared" si="142"/>
        <v>0</v>
      </c>
      <c r="R202" s="896">
        <f t="shared" si="142"/>
        <v>0</v>
      </c>
      <c r="S202" s="896">
        <f>SUM(S203,S205:S207)</f>
        <v>0</v>
      </c>
      <c r="T202" s="896">
        <f t="shared" si="142"/>
        <v>0</v>
      </c>
      <c r="U202" s="929"/>
      <c r="V202" s="923"/>
    </row>
    <row r="203" spans="1:22" x14ac:dyDescent="0.2">
      <c r="A203" s="939" t="s">
        <v>516</v>
      </c>
      <c r="B203" s="810"/>
      <c r="C203" s="810"/>
      <c r="D203" s="925"/>
      <c r="E203" s="916"/>
      <c r="F203" s="916"/>
      <c r="G203" s="916"/>
      <c r="H203" s="916"/>
      <c r="I203" s="916"/>
      <c r="J203" s="916"/>
      <c r="K203" s="925"/>
      <c r="L203" s="951"/>
      <c r="M203" s="925"/>
      <c r="N203" s="925"/>
      <c r="O203" s="925"/>
      <c r="P203" s="925"/>
      <c r="Q203" s="925"/>
      <c r="R203" s="925"/>
      <c r="S203" s="925"/>
      <c r="T203" s="896">
        <f t="shared" ref="T203:T207" si="143">SUM(M203:S203)</f>
        <v>0</v>
      </c>
      <c r="U203" s="929"/>
      <c r="V203" s="923"/>
    </row>
    <row r="204" spans="1:22" x14ac:dyDescent="0.2">
      <c r="A204" s="815" t="s">
        <v>745</v>
      </c>
      <c r="B204" s="810"/>
      <c r="C204" s="810"/>
      <c r="D204" s="916"/>
      <c r="E204" s="916"/>
      <c r="F204" s="916"/>
      <c r="G204" s="916"/>
      <c r="H204" s="916"/>
      <c r="I204" s="916"/>
      <c r="J204" s="916"/>
      <c r="K204" s="951"/>
      <c r="L204" s="951"/>
      <c r="M204" s="951"/>
      <c r="N204" s="951"/>
      <c r="O204" s="951"/>
      <c r="P204" s="951"/>
      <c r="Q204" s="951"/>
      <c r="R204" s="951"/>
      <c r="S204" s="951"/>
      <c r="T204" s="926"/>
      <c r="U204" s="929"/>
      <c r="V204" s="923"/>
    </row>
    <row r="205" spans="1:22" x14ac:dyDescent="0.2">
      <c r="A205" s="939" t="s">
        <v>248</v>
      </c>
      <c r="B205" s="810"/>
      <c r="C205" s="810"/>
      <c r="D205" s="810"/>
      <c r="E205" s="916"/>
      <c r="F205" s="916"/>
      <c r="G205" s="916"/>
      <c r="H205" s="916"/>
      <c r="I205" s="916"/>
      <c r="J205" s="916"/>
      <c r="K205" s="951"/>
      <c r="L205" s="925"/>
      <c r="M205" s="951"/>
      <c r="N205" s="951"/>
      <c r="O205" s="951"/>
      <c r="P205" s="951"/>
      <c r="Q205" s="951"/>
      <c r="R205" s="951"/>
      <c r="S205" s="951"/>
      <c r="T205" s="927"/>
      <c r="U205" s="929"/>
      <c r="V205" s="923"/>
    </row>
    <row r="206" spans="1:22" x14ac:dyDescent="0.2">
      <c r="A206" s="939" t="s">
        <v>517</v>
      </c>
      <c r="B206" s="810"/>
      <c r="C206" s="810"/>
      <c r="D206" s="810"/>
      <c r="E206" s="916"/>
      <c r="F206" s="916"/>
      <c r="G206" s="916"/>
      <c r="H206" s="916"/>
      <c r="I206" s="916"/>
      <c r="J206" s="916"/>
      <c r="K206" s="951"/>
      <c r="L206" s="940"/>
      <c r="M206" s="951"/>
      <c r="N206" s="951"/>
      <c r="O206" s="951"/>
      <c r="P206" s="951"/>
      <c r="Q206" s="951"/>
      <c r="R206" s="951"/>
      <c r="S206" s="948"/>
      <c r="T206" s="896">
        <f t="shared" si="143"/>
        <v>0</v>
      </c>
      <c r="U206" s="929"/>
      <c r="V206" s="923"/>
    </row>
    <row r="207" spans="1:22" x14ac:dyDescent="0.2">
      <c r="A207" s="942" t="s">
        <v>1475</v>
      </c>
      <c r="B207" s="810"/>
      <c r="C207" s="810"/>
      <c r="D207" s="896">
        <f>SUMIFS(D286:D6987, $B$286:$B6987, "Deposits and Balances", $C$286:$C$6987, "GBP")</f>
        <v>0</v>
      </c>
      <c r="E207" s="916"/>
      <c r="F207" s="916"/>
      <c r="G207" s="916"/>
      <c r="H207" s="916"/>
      <c r="I207" s="916"/>
      <c r="J207" s="916"/>
      <c r="K207" s="896">
        <f t="shared" ref="K207" si="144">SUM(E207:J207)</f>
        <v>0</v>
      </c>
      <c r="L207" s="896">
        <f>SUMIFS(L286:L6987, $B$286:$B6987, "Deposits and Balances", $C$286:$C$6987, "GBP")</f>
        <v>0</v>
      </c>
      <c r="M207" s="896">
        <f>SUMIFS(M286:M6987, $B$286:$B6987, "Deposits and Balances", $C$286:$C$6987, "GBP")</f>
        <v>0</v>
      </c>
      <c r="N207" s="896">
        <f>SUMIFS(N286:N6987, $B$286:$B6987, "Deposits and Balances", $C$286:$C$6987, "GBP")</f>
        <v>0</v>
      </c>
      <c r="O207" s="896">
        <f>SUMIFS(O286:O6987, $B$286:$B6987, "Deposits and Balances", $C$286:$C$6987, "GBP")</f>
        <v>0</v>
      </c>
      <c r="P207" s="896">
        <f>SUMIFS(P286:P6987, $B$286:$B6987, "Deposits and Balances", $C$286:$C$6987, "GBP")</f>
        <v>0</v>
      </c>
      <c r="Q207" s="896">
        <f>SUMIFS(Q286:Q6987, $B$286:$B6987, "Deposits and Balances", $C$286:$C$6987, "GBP")</f>
        <v>0</v>
      </c>
      <c r="R207" s="896">
        <f>SUMIFS(R286:R6987, $B$286:$B6987, "Deposits and Balances", $C$286:$C$6987, "GBP")</f>
        <v>0</v>
      </c>
      <c r="S207" s="896">
        <f>SUMIFS(S286:S6987, $B$286:$B6987, "Deposits and Balances", $C$286:$C$6987, "GBP")</f>
        <v>0</v>
      </c>
      <c r="T207" s="896">
        <f t="shared" si="143"/>
        <v>0</v>
      </c>
      <c r="U207" s="929"/>
      <c r="V207" s="923"/>
    </row>
    <row r="208" spans="1:22" x14ac:dyDescent="0.2">
      <c r="A208" s="1445"/>
      <c r="B208" s="1445"/>
      <c r="C208" s="1445"/>
      <c r="D208" s="1445"/>
      <c r="E208" s="1445"/>
      <c r="F208" s="1445"/>
      <c r="G208" s="1445"/>
      <c r="H208" s="1445"/>
      <c r="I208" s="1445"/>
      <c r="J208" s="1445"/>
      <c r="K208" s="1445"/>
      <c r="L208" s="1445"/>
      <c r="M208" s="1445"/>
      <c r="N208" s="1445"/>
      <c r="O208" s="1445"/>
      <c r="P208" s="1445"/>
      <c r="Q208" s="1445"/>
      <c r="R208" s="1445"/>
      <c r="S208" s="1445"/>
      <c r="T208" s="1445"/>
      <c r="U208" s="1445"/>
      <c r="V208" s="1445"/>
    </row>
    <row r="209" spans="1:22" x14ac:dyDescent="0.2">
      <c r="A209" s="924" t="s">
        <v>750</v>
      </c>
      <c r="B209" s="810"/>
      <c r="C209" s="810"/>
      <c r="D209" s="896">
        <f>SUM(D210:D213)</f>
        <v>0</v>
      </c>
      <c r="E209" s="916"/>
      <c r="F209" s="916"/>
      <c r="G209" s="916"/>
      <c r="H209" s="916"/>
      <c r="I209" s="916"/>
      <c r="J209" s="916"/>
      <c r="K209" s="896">
        <f t="shared" ref="K209:T209" si="145">SUM(K210:K213)</f>
        <v>0</v>
      </c>
      <c r="L209" s="896">
        <f t="shared" si="145"/>
        <v>0</v>
      </c>
      <c r="M209" s="896">
        <f t="shared" si="145"/>
        <v>0</v>
      </c>
      <c r="N209" s="896">
        <f t="shared" si="145"/>
        <v>0</v>
      </c>
      <c r="O209" s="896">
        <f t="shared" si="145"/>
        <v>0</v>
      </c>
      <c r="P209" s="896">
        <f t="shared" si="145"/>
        <v>0</v>
      </c>
      <c r="Q209" s="896">
        <f t="shared" si="145"/>
        <v>0</v>
      </c>
      <c r="R209" s="896">
        <f t="shared" si="145"/>
        <v>0</v>
      </c>
      <c r="S209" s="896">
        <f t="shared" si="145"/>
        <v>0</v>
      </c>
      <c r="T209" s="896">
        <f t="shared" si="145"/>
        <v>0</v>
      </c>
      <c r="U209" s="929"/>
      <c r="V209" s="923"/>
    </row>
    <row r="210" spans="1:22" x14ac:dyDescent="0.2">
      <c r="A210" s="939" t="s">
        <v>516</v>
      </c>
      <c r="B210" s="810"/>
      <c r="C210" s="810"/>
      <c r="D210" s="949"/>
      <c r="E210" s="916"/>
      <c r="F210" s="916"/>
      <c r="G210" s="916"/>
      <c r="H210" s="916"/>
      <c r="I210" s="916"/>
      <c r="J210" s="916"/>
      <c r="K210" s="949"/>
      <c r="L210" s="821"/>
      <c r="M210" s="925"/>
      <c r="N210" s="925"/>
      <c r="O210" s="925"/>
      <c r="P210" s="925"/>
      <c r="Q210" s="925"/>
      <c r="R210" s="925"/>
      <c r="S210" s="925"/>
      <c r="T210" s="896">
        <f t="shared" ref="T210:T213" si="146">SUM(M210:S210)</f>
        <v>0</v>
      </c>
      <c r="U210" s="929"/>
      <c r="V210" s="923"/>
    </row>
    <row r="211" spans="1:22" x14ac:dyDescent="0.2">
      <c r="A211" s="939" t="s">
        <v>248</v>
      </c>
      <c r="B211" s="810"/>
      <c r="C211" s="810"/>
      <c r="D211" s="810"/>
      <c r="E211" s="916"/>
      <c r="F211" s="916"/>
      <c r="G211" s="916"/>
      <c r="H211" s="916"/>
      <c r="I211" s="916"/>
      <c r="J211" s="916"/>
      <c r="K211" s="821"/>
      <c r="L211" s="949"/>
      <c r="M211" s="821"/>
      <c r="N211" s="821"/>
      <c r="O211" s="821"/>
      <c r="P211" s="821"/>
      <c r="Q211" s="821"/>
      <c r="R211" s="821"/>
      <c r="S211" s="821"/>
      <c r="T211" s="927"/>
      <c r="U211" s="929"/>
      <c r="V211" s="923"/>
    </row>
    <row r="212" spans="1:22" x14ac:dyDescent="0.2">
      <c r="A212" s="939" t="s">
        <v>517</v>
      </c>
      <c r="B212" s="810"/>
      <c r="C212" s="810"/>
      <c r="D212" s="810"/>
      <c r="E212" s="916"/>
      <c r="F212" s="916"/>
      <c r="G212" s="916"/>
      <c r="H212" s="916"/>
      <c r="I212" s="916"/>
      <c r="J212" s="916"/>
      <c r="K212" s="821"/>
      <c r="L212" s="821"/>
      <c r="M212" s="821"/>
      <c r="N212" s="821"/>
      <c r="O212" s="821"/>
      <c r="P212" s="821"/>
      <c r="Q212" s="821"/>
      <c r="R212" s="821"/>
      <c r="S212" s="949"/>
      <c r="T212" s="896">
        <f t="shared" si="146"/>
        <v>0</v>
      </c>
      <c r="U212" s="929"/>
      <c r="V212" s="923"/>
    </row>
    <row r="213" spans="1:22" x14ac:dyDescent="0.2">
      <c r="A213" s="942" t="s">
        <v>1475</v>
      </c>
      <c r="B213" s="810"/>
      <c r="C213" s="810"/>
      <c r="D213" s="896">
        <f>SUMIFS(D286:D6987, $B$286:$B6987, " Amounts payable under repurchase agreements ", $C$286:$C$6987, "GBP")</f>
        <v>0</v>
      </c>
      <c r="E213" s="916"/>
      <c r="F213" s="916"/>
      <c r="G213" s="916"/>
      <c r="H213" s="916"/>
      <c r="I213" s="916"/>
      <c r="J213" s="916"/>
      <c r="K213" s="896">
        <f t="shared" ref="K213" si="147">SUM(E213:J213)</f>
        <v>0</v>
      </c>
      <c r="L213" s="896">
        <f>SUMIFS(L286:L6987, $B$286:$B6987, " Amounts payable under repurchase agreements ", $C$286:$C$6987, "GBP")</f>
        <v>0</v>
      </c>
      <c r="M213" s="896">
        <f>SUMIFS(M286:M6987, $B$286:$B6987, " Amounts payable under repurchase agreements ", $C$286:$C$6987, "GBP")</f>
        <v>0</v>
      </c>
      <c r="N213" s="896">
        <f>SUMIFS(N286:N6987, $B$286:$B6987, " Amounts payable under repurchase agreements ", $C$286:$C$6987, "GBP")</f>
        <v>0</v>
      </c>
      <c r="O213" s="896">
        <f>SUMIFS(O286:O6987, $B$286:$B6987, " Amounts payable under repurchase agreements ", $C$286:$C$6987, "GBP")</f>
        <v>0</v>
      </c>
      <c r="P213" s="896">
        <f>SUMIFS(P286:P6987, $B$286:$B6987, " Amounts payable under repurchase agreements ", $C$286:$C$6987, "GBP")</f>
        <v>0</v>
      </c>
      <c r="Q213" s="896">
        <f>SUMIFS(Q286:Q6987, $B$286:$B6987, " Amounts payable under repurchase agreements ", $C$286:$C$6987, "GBP")</f>
        <v>0</v>
      </c>
      <c r="R213" s="896">
        <f>SUMIFS(R286:R6987, $B$286:$B6987, " Amounts payable under repurchase agreements ", $C$286:$C$6987, "GBP")</f>
        <v>0</v>
      </c>
      <c r="S213" s="896">
        <f>SUMIFS(S286:S6987, $B$286:$B6987, " Amounts payable under repurchase agreements ", $C$286:$C$6987, "GBP")</f>
        <v>0</v>
      </c>
      <c r="T213" s="896">
        <f t="shared" si="146"/>
        <v>0</v>
      </c>
      <c r="U213" s="929"/>
      <c r="V213" s="923"/>
    </row>
    <row r="214" spans="1:22" x14ac:dyDescent="0.2">
      <c r="A214" s="1445"/>
      <c r="B214" s="1445"/>
      <c r="C214" s="1445"/>
      <c r="D214" s="1445"/>
      <c r="E214" s="1445"/>
      <c r="F214" s="1445"/>
      <c r="G214" s="1445"/>
      <c r="H214" s="1445"/>
      <c r="I214" s="1445"/>
      <c r="J214" s="1445"/>
      <c r="K214" s="1445"/>
      <c r="L214" s="1445"/>
      <c r="M214" s="1445"/>
      <c r="N214" s="1445"/>
      <c r="O214" s="1445"/>
      <c r="P214" s="1445"/>
      <c r="Q214" s="1445"/>
      <c r="R214" s="1445"/>
      <c r="S214" s="1445"/>
      <c r="T214" s="1445"/>
      <c r="U214" s="1445"/>
      <c r="V214" s="1445"/>
    </row>
    <row r="215" spans="1:22" x14ac:dyDescent="0.2">
      <c r="A215" s="924" t="s">
        <v>138</v>
      </c>
      <c r="B215" s="810"/>
      <c r="C215" s="810"/>
      <c r="D215" s="896">
        <f t="shared" ref="D215:T215" si="148">SUM(D216:D219)</f>
        <v>0</v>
      </c>
      <c r="E215" s="916"/>
      <c r="F215" s="916"/>
      <c r="G215" s="916"/>
      <c r="H215" s="916"/>
      <c r="I215" s="916"/>
      <c r="J215" s="916"/>
      <c r="K215" s="896">
        <f t="shared" si="148"/>
        <v>0</v>
      </c>
      <c r="L215" s="896">
        <f t="shared" si="148"/>
        <v>0</v>
      </c>
      <c r="M215" s="896">
        <f t="shared" si="148"/>
        <v>0</v>
      </c>
      <c r="N215" s="896">
        <f t="shared" si="148"/>
        <v>0</v>
      </c>
      <c r="O215" s="896">
        <f t="shared" si="148"/>
        <v>0</v>
      </c>
      <c r="P215" s="896">
        <f t="shared" si="148"/>
        <v>0</v>
      </c>
      <c r="Q215" s="896">
        <f t="shared" si="148"/>
        <v>0</v>
      </c>
      <c r="R215" s="896">
        <f t="shared" si="148"/>
        <v>0</v>
      </c>
      <c r="S215" s="896">
        <f t="shared" si="148"/>
        <v>0</v>
      </c>
      <c r="T215" s="896">
        <f t="shared" si="148"/>
        <v>0</v>
      </c>
      <c r="U215" s="929"/>
      <c r="V215" s="923"/>
    </row>
    <row r="216" spans="1:22" x14ac:dyDescent="0.2">
      <c r="A216" s="939" t="s">
        <v>516</v>
      </c>
      <c r="B216" s="810"/>
      <c r="C216" s="810"/>
      <c r="D216" s="925"/>
      <c r="E216" s="916"/>
      <c r="F216" s="916"/>
      <c r="G216" s="916"/>
      <c r="H216" s="916"/>
      <c r="I216" s="916"/>
      <c r="J216" s="916"/>
      <c r="K216" s="925"/>
      <c r="L216" s="821"/>
      <c r="M216" s="925"/>
      <c r="N216" s="925"/>
      <c r="O216" s="925"/>
      <c r="P216" s="925"/>
      <c r="Q216" s="925"/>
      <c r="R216" s="925"/>
      <c r="S216" s="925"/>
      <c r="T216" s="896">
        <f t="shared" ref="T216:T219" si="149">SUM(M216:S216)</f>
        <v>0</v>
      </c>
      <c r="U216" s="929"/>
      <c r="V216" s="923"/>
    </row>
    <row r="217" spans="1:22" x14ac:dyDescent="0.2">
      <c r="A217" s="939" t="s">
        <v>248</v>
      </c>
      <c r="B217" s="810"/>
      <c r="C217" s="810"/>
      <c r="D217" s="810"/>
      <c r="E217" s="916"/>
      <c r="F217" s="916"/>
      <c r="G217" s="916"/>
      <c r="H217" s="916"/>
      <c r="I217" s="916"/>
      <c r="J217" s="916"/>
      <c r="K217" s="821"/>
      <c r="L217" s="949"/>
      <c r="M217" s="821"/>
      <c r="N217" s="821"/>
      <c r="O217" s="821"/>
      <c r="P217" s="821"/>
      <c r="Q217" s="821"/>
      <c r="R217" s="821"/>
      <c r="S217" s="821"/>
      <c r="T217" s="927"/>
      <c r="U217" s="929"/>
      <c r="V217" s="923"/>
    </row>
    <row r="218" spans="1:22" x14ac:dyDescent="0.2">
      <c r="A218" s="939" t="s">
        <v>517</v>
      </c>
      <c r="B218" s="810"/>
      <c r="C218" s="810"/>
      <c r="D218" s="810"/>
      <c r="E218" s="916"/>
      <c r="F218" s="916"/>
      <c r="G218" s="916"/>
      <c r="H218" s="916"/>
      <c r="I218" s="916"/>
      <c r="J218" s="916"/>
      <c r="K218" s="821"/>
      <c r="L218" s="821"/>
      <c r="M218" s="821"/>
      <c r="N218" s="821"/>
      <c r="O218" s="821"/>
      <c r="P218" s="821"/>
      <c r="Q218" s="821"/>
      <c r="R218" s="821"/>
      <c r="S218" s="925"/>
      <c r="T218" s="896">
        <f t="shared" si="149"/>
        <v>0</v>
      </c>
      <c r="U218" s="929"/>
      <c r="V218" s="923"/>
    </row>
    <row r="219" spans="1:22" x14ac:dyDescent="0.2">
      <c r="A219" s="942" t="s">
        <v>1475</v>
      </c>
      <c r="B219" s="810"/>
      <c r="C219" s="810"/>
      <c r="D219" s="896">
        <f>SUMIFS(D286:D6987, $B$286:$B6987, "Negative fair values for financial derivatives", $C$286:$C$6987, "GBP")</f>
        <v>0</v>
      </c>
      <c r="E219" s="916"/>
      <c r="F219" s="916"/>
      <c r="G219" s="916"/>
      <c r="H219" s="916"/>
      <c r="I219" s="916"/>
      <c r="J219" s="916"/>
      <c r="K219" s="896">
        <f t="shared" ref="K219" si="150">SUM(E219:J219)</f>
        <v>0</v>
      </c>
      <c r="L219" s="896">
        <f>SUMIFS(L286:L6987, $B$286:$B6987, "Negative fair values for financial derivatives", $C$286:$C$6987, "GBP")</f>
        <v>0</v>
      </c>
      <c r="M219" s="896">
        <f>SUMIFS(M286:M6987, $B$286:$B6987, "Negative fair values for financial derivatives", $C$286:$C$6987, "GBP")</f>
        <v>0</v>
      </c>
      <c r="N219" s="896">
        <f>SUMIFS(N286:N6987, $B$286:$B6987, "Negative fair values for financial derivatives", $C$286:$C$6987, "GBP")</f>
        <v>0</v>
      </c>
      <c r="O219" s="896">
        <f>SUMIFS(O286:O6987, $B$286:$B6987, "Negative fair values for financial derivatives", $C$286:$C$6987, "GBP")</f>
        <v>0</v>
      </c>
      <c r="P219" s="896">
        <f>SUMIFS(P286:P6987, $B$286:$B6987, "Negative fair values for financial derivatives", $C$286:$C$6987, "GBP")</f>
        <v>0</v>
      </c>
      <c r="Q219" s="896">
        <f>SUMIFS(Q286:Q6987, $B$286:$B6987, "Negative fair values for financial derivatives", $C$286:$C$6987, "GBP")</f>
        <v>0</v>
      </c>
      <c r="R219" s="896">
        <f>SUMIFS(R286:R6987, $B$286:$B6987, "Negative fair values for financial derivatives", $C$286:$C$6987, "GBP")</f>
        <v>0</v>
      </c>
      <c r="S219" s="896">
        <f>SUMIFS(S286:S6987, $B$286:$B6987, "Negative fair values for financial derivatives", $C$286:$C$6987, "GBP")</f>
        <v>0</v>
      </c>
      <c r="T219" s="896">
        <f t="shared" si="149"/>
        <v>0</v>
      </c>
      <c r="U219" s="929"/>
      <c r="V219" s="923"/>
    </row>
    <row r="220" spans="1:22" x14ac:dyDescent="0.2">
      <c r="A220" s="1445"/>
      <c r="B220" s="1445"/>
      <c r="C220" s="1445"/>
      <c r="D220" s="1445"/>
      <c r="E220" s="1445"/>
      <c r="F220" s="1445"/>
      <c r="G220" s="1445"/>
      <c r="H220" s="1445"/>
      <c r="I220" s="1445"/>
      <c r="J220" s="1445"/>
      <c r="K220" s="1445"/>
      <c r="L220" s="1445"/>
      <c r="M220" s="1445"/>
      <c r="N220" s="1445"/>
      <c r="O220" s="1445"/>
      <c r="P220" s="1445"/>
      <c r="Q220" s="1445"/>
      <c r="R220" s="1445"/>
      <c r="S220" s="1445"/>
      <c r="T220" s="1445"/>
      <c r="U220" s="1445"/>
      <c r="V220" s="1445"/>
    </row>
    <row r="221" spans="1:22" x14ac:dyDescent="0.2">
      <c r="A221" s="924" t="s">
        <v>237</v>
      </c>
      <c r="B221" s="810"/>
      <c r="C221" s="810"/>
      <c r="D221" s="896">
        <f>SUM(D222:D225)</f>
        <v>0</v>
      </c>
      <c r="E221" s="916"/>
      <c r="F221" s="916"/>
      <c r="G221" s="916"/>
      <c r="H221" s="916"/>
      <c r="I221" s="916"/>
      <c r="J221" s="916"/>
      <c r="K221" s="896">
        <f t="shared" ref="K221:T221" si="151">SUM(K222:K225)</f>
        <v>0</v>
      </c>
      <c r="L221" s="896">
        <f t="shared" si="151"/>
        <v>0</v>
      </c>
      <c r="M221" s="896">
        <f t="shared" si="151"/>
        <v>0</v>
      </c>
      <c r="N221" s="896">
        <f t="shared" si="151"/>
        <v>0</v>
      </c>
      <c r="O221" s="896">
        <f t="shared" si="151"/>
        <v>0</v>
      </c>
      <c r="P221" s="896">
        <f t="shared" si="151"/>
        <v>0</v>
      </c>
      <c r="Q221" s="896">
        <f t="shared" si="151"/>
        <v>0</v>
      </c>
      <c r="R221" s="896">
        <f t="shared" si="151"/>
        <v>0</v>
      </c>
      <c r="S221" s="896">
        <f t="shared" si="151"/>
        <v>0</v>
      </c>
      <c r="T221" s="896">
        <f t="shared" si="151"/>
        <v>0</v>
      </c>
      <c r="U221" s="929"/>
      <c r="V221" s="923"/>
    </row>
    <row r="222" spans="1:22" x14ac:dyDescent="0.2">
      <c r="A222" s="939" t="s">
        <v>516</v>
      </c>
      <c r="B222" s="810"/>
      <c r="C222" s="810"/>
      <c r="D222" s="925"/>
      <c r="E222" s="916"/>
      <c r="F222" s="916"/>
      <c r="G222" s="916"/>
      <c r="H222" s="916"/>
      <c r="I222" s="916"/>
      <c r="J222" s="916"/>
      <c r="K222" s="925"/>
      <c r="L222" s="821"/>
      <c r="M222" s="925"/>
      <c r="N222" s="925"/>
      <c r="O222" s="925"/>
      <c r="P222" s="925"/>
      <c r="Q222" s="925"/>
      <c r="R222" s="925"/>
      <c r="S222" s="925"/>
      <c r="T222" s="896">
        <f t="shared" ref="T222:T225" si="152">SUM(M222:S222)</f>
        <v>0</v>
      </c>
      <c r="U222" s="929"/>
      <c r="V222" s="923"/>
    </row>
    <row r="223" spans="1:22" x14ac:dyDescent="0.2">
      <c r="A223" s="939" t="s">
        <v>248</v>
      </c>
      <c r="B223" s="810"/>
      <c r="C223" s="810"/>
      <c r="D223" s="810"/>
      <c r="E223" s="916"/>
      <c r="F223" s="916"/>
      <c r="G223" s="916"/>
      <c r="H223" s="916"/>
      <c r="I223" s="916"/>
      <c r="J223" s="916"/>
      <c r="K223" s="821"/>
      <c r="L223" s="949"/>
      <c r="M223" s="821"/>
      <c r="N223" s="821"/>
      <c r="O223" s="821"/>
      <c r="P223" s="821"/>
      <c r="Q223" s="821"/>
      <c r="R223" s="821"/>
      <c r="S223" s="821"/>
      <c r="T223" s="927"/>
      <c r="U223" s="929"/>
      <c r="V223" s="923"/>
    </row>
    <row r="224" spans="1:22" x14ac:dyDescent="0.2">
      <c r="A224" s="939" t="s">
        <v>517</v>
      </c>
      <c r="B224" s="810"/>
      <c r="C224" s="810"/>
      <c r="D224" s="810"/>
      <c r="E224" s="916"/>
      <c r="F224" s="916"/>
      <c r="G224" s="916"/>
      <c r="H224" s="916"/>
      <c r="I224" s="916"/>
      <c r="J224" s="916"/>
      <c r="K224" s="821"/>
      <c r="L224" s="821"/>
      <c r="M224" s="821"/>
      <c r="N224" s="821"/>
      <c r="O224" s="821"/>
      <c r="P224" s="821"/>
      <c r="Q224" s="821"/>
      <c r="R224" s="821"/>
      <c r="S224" s="949"/>
      <c r="T224" s="896">
        <f t="shared" si="152"/>
        <v>0</v>
      </c>
      <c r="U224" s="929"/>
      <c r="V224" s="923"/>
    </row>
    <row r="225" spans="1:22" x14ac:dyDescent="0.2">
      <c r="A225" s="942" t="s">
        <v>1475</v>
      </c>
      <c r="B225" s="810"/>
      <c r="C225" s="810"/>
      <c r="D225" s="896">
        <f>SUMIFS(D286:D6987, $B$286:$B6987, "Bills Payable", $C$286:$C$6987, "GBP")</f>
        <v>0</v>
      </c>
      <c r="E225" s="916"/>
      <c r="F225" s="916"/>
      <c r="G225" s="916"/>
      <c r="H225" s="916"/>
      <c r="I225" s="916"/>
      <c r="J225" s="916"/>
      <c r="K225" s="896">
        <f t="shared" ref="K225" si="153">SUM(E225:J225)</f>
        <v>0</v>
      </c>
      <c r="L225" s="896">
        <f>SUMIFS(L286:L6987, $B$286:$B6987, "Bills Payable", $C$286:$C$6987, "GBP")</f>
        <v>0</v>
      </c>
      <c r="M225" s="896">
        <f>SUMIFS(M286:M6987, $B$286:$B6987, "Bills Payable", $C$286:$C$6987, "GBP")</f>
        <v>0</v>
      </c>
      <c r="N225" s="896">
        <f>SUMIFS(N286:N6987, $B$286:$B6987, "Bills Payable", $C$286:$C$6987, "GBP")</f>
        <v>0</v>
      </c>
      <c r="O225" s="896">
        <f>SUMIFS(O286:O6987, $B$286:$B6987, "Bills Payable", $C$286:$C$6987, "GBP")</f>
        <v>0</v>
      </c>
      <c r="P225" s="896">
        <f>SUMIFS(P286:P6987, $B$286:$B6987, "Bills Payable", $C$286:$C$6987, "GBP")</f>
        <v>0</v>
      </c>
      <c r="Q225" s="896">
        <f>SUMIFS(Q286:Q6987, $B$286:$B6987, "Bills Payable", $C$286:$C$6987, "GBP")</f>
        <v>0</v>
      </c>
      <c r="R225" s="896">
        <f>SUMIFS(R286:R6987, $B$286:$B6987, "Bills Payable", $C$286:$C$6987, "GBP")</f>
        <v>0</v>
      </c>
      <c r="S225" s="896">
        <f>SUMIFS(S286:S6987, $B$286:$B6987, "Bills Payable", $C$286:$C$6987, "GBP")</f>
        <v>0</v>
      </c>
      <c r="T225" s="896">
        <f t="shared" si="152"/>
        <v>0</v>
      </c>
      <c r="U225" s="929"/>
      <c r="V225" s="923"/>
    </row>
    <row r="226" spans="1:22" x14ac:dyDescent="0.2">
      <c r="A226" s="1445"/>
      <c r="B226" s="1445"/>
      <c r="C226" s="1445"/>
      <c r="D226" s="1445"/>
      <c r="E226" s="1445"/>
      <c r="F226" s="1445"/>
      <c r="G226" s="1445"/>
      <c r="H226" s="1445"/>
      <c r="I226" s="1445"/>
      <c r="J226" s="1445"/>
      <c r="K226" s="1445"/>
      <c r="L226" s="1445"/>
      <c r="M226" s="1445"/>
      <c r="N226" s="1445"/>
      <c r="O226" s="1445"/>
      <c r="P226" s="1445"/>
      <c r="Q226" s="1445"/>
      <c r="R226" s="1445"/>
      <c r="S226" s="1445"/>
      <c r="T226" s="1445"/>
      <c r="U226" s="1445"/>
      <c r="V226" s="1445"/>
    </row>
    <row r="227" spans="1:22" x14ac:dyDescent="0.2">
      <c r="A227" s="825" t="s">
        <v>746</v>
      </c>
      <c r="B227" s="810"/>
      <c r="C227" s="810"/>
      <c r="D227" s="896">
        <f>SUM(D228:D231)</f>
        <v>0</v>
      </c>
      <c r="E227" s="916"/>
      <c r="F227" s="916"/>
      <c r="G227" s="916"/>
      <c r="H227" s="916"/>
      <c r="I227" s="916"/>
      <c r="J227" s="916"/>
      <c r="K227" s="896">
        <f t="shared" ref="K227:T227" si="154">SUM(K228:K231)</f>
        <v>0</v>
      </c>
      <c r="L227" s="896">
        <f t="shared" si="154"/>
        <v>0</v>
      </c>
      <c r="M227" s="896">
        <f t="shared" si="154"/>
        <v>0</v>
      </c>
      <c r="N227" s="896">
        <f t="shared" si="154"/>
        <v>0</v>
      </c>
      <c r="O227" s="896">
        <f t="shared" si="154"/>
        <v>0</v>
      </c>
      <c r="P227" s="896">
        <f t="shared" si="154"/>
        <v>0</v>
      </c>
      <c r="Q227" s="896">
        <f t="shared" si="154"/>
        <v>0</v>
      </c>
      <c r="R227" s="896">
        <f t="shared" si="154"/>
        <v>0</v>
      </c>
      <c r="S227" s="896">
        <f t="shared" si="154"/>
        <v>0</v>
      </c>
      <c r="T227" s="896">
        <f t="shared" si="154"/>
        <v>0</v>
      </c>
      <c r="U227" s="896">
        <f>SUM(U229:U231)</f>
        <v>0</v>
      </c>
      <c r="V227" s="923"/>
    </row>
    <row r="228" spans="1:22" x14ac:dyDescent="0.2">
      <c r="A228" s="877" t="s">
        <v>516</v>
      </c>
      <c r="B228" s="810"/>
      <c r="C228" s="810"/>
      <c r="D228" s="925"/>
      <c r="E228" s="916"/>
      <c r="F228" s="916"/>
      <c r="G228" s="916"/>
      <c r="H228" s="916"/>
      <c r="I228" s="916"/>
      <c r="J228" s="916"/>
      <c r="K228" s="925"/>
      <c r="L228" s="821"/>
      <c r="M228" s="925"/>
      <c r="N228" s="925"/>
      <c r="O228" s="925"/>
      <c r="P228" s="925"/>
      <c r="Q228" s="925"/>
      <c r="R228" s="925"/>
      <c r="S228" s="925"/>
      <c r="T228" s="896">
        <f t="shared" ref="T228:T231" si="155">SUM(M228:S228)</f>
        <v>0</v>
      </c>
      <c r="U228" s="926"/>
      <c r="V228" s="923"/>
    </row>
    <row r="229" spans="1:22" x14ac:dyDescent="0.2">
      <c r="A229" s="877" t="s">
        <v>248</v>
      </c>
      <c r="B229" s="810"/>
      <c r="C229" s="810"/>
      <c r="D229" s="648"/>
      <c r="E229" s="916"/>
      <c r="F229" s="916"/>
      <c r="G229" s="916"/>
      <c r="H229" s="916"/>
      <c r="I229" s="916"/>
      <c r="J229" s="916"/>
      <c r="K229" s="821"/>
      <c r="L229" s="949"/>
      <c r="M229" s="950"/>
      <c r="N229" s="950"/>
      <c r="O229" s="950"/>
      <c r="P229" s="950"/>
      <c r="Q229" s="950"/>
      <c r="R229" s="950"/>
      <c r="S229" s="950"/>
      <c r="T229" s="927"/>
      <c r="U229" s="926"/>
      <c r="V229" s="923"/>
    </row>
    <row r="230" spans="1:22" x14ac:dyDescent="0.2">
      <c r="A230" s="877" t="s">
        <v>517</v>
      </c>
      <c r="B230" s="810"/>
      <c r="C230" s="810"/>
      <c r="D230" s="648"/>
      <c r="E230" s="916"/>
      <c r="F230" s="916"/>
      <c r="G230" s="916"/>
      <c r="H230" s="916"/>
      <c r="I230" s="916"/>
      <c r="J230" s="916"/>
      <c r="K230" s="928"/>
      <c r="L230" s="928"/>
      <c r="M230" s="928"/>
      <c r="N230" s="928"/>
      <c r="O230" s="928"/>
      <c r="P230" s="928"/>
      <c r="Q230" s="928"/>
      <c r="R230" s="928"/>
      <c r="S230" s="949"/>
      <c r="T230" s="896">
        <f t="shared" si="155"/>
        <v>0</v>
      </c>
      <c r="U230" s="926"/>
      <c r="V230" s="923"/>
    </row>
    <row r="231" spans="1:22" x14ac:dyDescent="0.2">
      <c r="A231" s="825" t="s">
        <v>1473</v>
      </c>
      <c r="B231" s="810"/>
      <c r="C231" s="810"/>
      <c r="D231" s="640">
        <f>SUMIFS(D286:D6987, $B$286:$B6987, "Negotiable Certificates of Deposits (NCDs)", $C$286:$C$6987, "GBP")</f>
        <v>0</v>
      </c>
      <c r="E231" s="916"/>
      <c r="F231" s="916"/>
      <c r="G231" s="916"/>
      <c r="H231" s="916"/>
      <c r="I231" s="916"/>
      <c r="J231" s="916"/>
      <c r="K231" s="896">
        <f t="shared" ref="K231" si="156">SUM(E231:J231)</f>
        <v>0</v>
      </c>
      <c r="L231" s="640">
        <f>SUMIFS(L286:L6987, $B$286:$B6987, "Negotiable Certificates of Deposits (NCDs)", $C$286:$C$6987, "GBP")</f>
        <v>0</v>
      </c>
      <c r="M231" s="640">
        <f>SUMIFS(M286:M6987, $B$286:$B6987, "Negotiable Certificates of Deposits (NCDs)", $C$286:$C$6987, "GBP")</f>
        <v>0</v>
      </c>
      <c r="N231" s="640">
        <f>SUMIFS(N286:N6987, $B$286:$B6987, "Negotiable Certificates of Deposits (NCDs)", $C$286:$C$6987, "GBP")</f>
        <v>0</v>
      </c>
      <c r="O231" s="640">
        <f>SUMIFS(O286:O6987, $B$286:$B6987, "Negotiable Certificates of Deposits (NCDs)", $C$286:$C$6987, "GBP")</f>
        <v>0</v>
      </c>
      <c r="P231" s="640">
        <f>SUMIFS(P286:P6987, $B$286:$B6987, "Negotiable Certificates of Deposits (NCDs)", $C$286:$C$6987, "GBP")</f>
        <v>0</v>
      </c>
      <c r="Q231" s="640">
        <f>SUMIFS(Q286:Q6987, $B$286:$B6987, "Negotiable Certificates of Deposits (NCDs)", $C$286:$C$6987, "GBP")</f>
        <v>0</v>
      </c>
      <c r="R231" s="640">
        <f>SUMIFS(R286:R6987, $B$286:$B6987, "Negotiable Certificates of Deposits (NCDs)", $C$286:$C$6987, "GBP")</f>
        <v>0</v>
      </c>
      <c r="S231" s="640">
        <f>SUMIFS(S286:S6987, $B$286:$B6987, "Negotiable Certificates of Deposits (NCDs)", $C$286:$C$6987, "GBP")</f>
        <v>0</v>
      </c>
      <c r="T231" s="896">
        <f t="shared" si="155"/>
        <v>0</v>
      </c>
      <c r="U231" s="640">
        <f>SUMIFS(U287:U6988, $B$287:$B6988, "Negotiable Certificates of Deposits (NCDs)", $C$287:$C$6988, "GBP")</f>
        <v>0</v>
      </c>
      <c r="V231" s="923"/>
    </row>
    <row r="232" spans="1:22" x14ac:dyDescent="0.2">
      <c r="A232" s="1445"/>
      <c r="B232" s="1445"/>
      <c r="C232" s="1445"/>
      <c r="D232" s="1445"/>
      <c r="E232" s="1445"/>
      <c r="F232" s="1445"/>
      <c r="G232" s="1445"/>
      <c r="H232" s="1445"/>
      <c r="I232" s="1445"/>
      <c r="J232" s="1445"/>
      <c r="K232" s="1445"/>
      <c r="L232" s="1445"/>
      <c r="M232" s="1445"/>
      <c r="N232" s="1445"/>
      <c r="O232" s="1445"/>
      <c r="P232" s="1445"/>
      <c r="Q232" s="1445"/>
      <c r="R232" s="1445"/>
      <c r="S232" s="1445"/>
      <c r="T232" s="1445"/>
      <c r="U232" s="1445"/>
      <c r="V232" s="1445"/>
    </row>
    <row r="233" spans="1:22" x14ac:dyDescent="0.2">
      <c r="A233" s="825" t="s">
        <v>168</v>
      </c>
      <c r="B233" s="810"/>
      <c r="C233" s="810"/>
      <c r="D233" s="896">
        <f t="shared" ref="D233" si="157">SUM(D234:D237)</f>
        <v>0</v>
      </c>
      <c r="E233" s="916"/>
      <c r="F233" s="916"/>
      <c r="G233" s="916"/>
      <c r="H233" s="916"/>
      <c r="I233" s="916"/>
      <c r="J233" s="916"/>
      <c r="K233" s="896">
        <f t="shared" ref="K233:T233" si="158">SUM(K234:K237)</f>
        <v>0</v>
      </c>
      <c r="L233" s="896">
        <f t="shared" si="158"/>
        <v>0</v>
      </c>
      <c r="M233" s="896">
        <f t="shared" si="158"/>
        <v>0</v>
      </c>
      <c r="N233" s="896">
        <f t="shared" si="158"/>
        <v>0</v>
      </c>
      <c r="O233" s="896">
        <f t="shared" si="158"/>
        <v>0</v>
      </c>
      <c r="P233" s="896">
        <f t="shared" si="158"/>
        <v>0</v>
      </c>
      <c r="Q233" s="896">
        <f t="shared" si="158"/>
        <v>0</v>
      </c>
      <c r="R233" s="896">
        <f t="shared" si="158"/>
        <v>0</v>
      </c>
      <c r="S233" s="896">
        <f t="shared" si="158"/>
        <v>0</v>
      </c>
      <c r="T233" s="896">
        <f t="shared" si="158"/>
        <v>0</v>
      </c>
      <c r="U233" s="929"/>
      <c r="V233" s="930">
        <f>SUM(V234:V236)</f>
        <v>0</v>
      </c>
    </row>
    <row r="234" spans="1:22" x14ac:dyDescent="0.2">
      <c r="A234" s="877" t="s">
        <v>516</v>
      </c>
      <c r="B234" s="810"/>
      <c r="C234" s="810"/>
      <c r="D234" s="949"/>
      <c r="E234" s="916"/>
      <c r="F234" s="916"/>
      <c r="G234" s="916"/>
      <c r="H234" s="916"/>
      <c r="I234" s="916"/>
      <c r="J234" s="916"/>
      <c r="K234" s="949"/>
      <c r="L234" s="941"/>
      <c r="M234" s="925"/>
      <c r="N234" s="925"/>
      <c r="O234" s="925"/>
      <c r="P234" s="925"/>
      <c r="Q234" s="925"/>
      <c r="R234" s="925"/>
      <c r="S234" s="925"/>
      <c r="T234" s="896">
        <f t="shared" ref="T234:T237" si="159">SUM(M234:S234)</f>
        <v>0</v>
      </c>
      <c r="U234" s="929"/>
      <c r="V234" s="926"/>
    </row>
    <row r="235" spans="1:22" x14ac:dyDescent="0.2">
      <c r="A235" s="877" t="s">
        <v>248</v>
      </c>
      <c r="B235" s="810"/>
      <c r="C235" s="810"/>
      <c r="D235" s="934"/>
      <c r="E235" s="916"/>
      <c r="F235" s="916"/>
      <c r="G235" s="916"/>
      <c r="H235" s="916"/>
      <c r="I235" s="916"/>
      <c r="J235" s="916"/>
      <c r="K235" s="941"/>
      <c r="L235" s="949"/>
      <c r="M235" s="941"/>
      <c r="N235" s="941"/>
      <c r="O235" s="941"/>
      <c r="P235" s="941"/>
      <c r="Q235" s="941"/>
      <c r="R235" s="941"/>
      <c r="S235" s="941"/>
      <c r="T235" s="927"/>
      <c r="U235" s="929"/>
      <c r="V235" s="926"/>
    </row>
    <row r="236" spans="1:22" x14ac:dyDescent="0.2">
      <c r="A236" s="877" t="s">
        <v>517</v>
      </c>
      <c r="B236" s="810"/>
      <c r="C236" s="810"/>
      <c r="D236" s="934"/>
      <c r="E236" s="916"/>
      <c r="F236" s="916"/>
      <c r="G236" s="916"/>
      <c r="H236" s="916"/>
      <c r="I236" s="916"/>
      <c r="J236" s="916"/>
      <c r="K236" s="941"/>
      <c r="L236" s="941"/>
      <c r="M236" s="941"/>
      <c r="N236" s="941"/>
      <c r="O236" s="941"/>
      <c r="P236" s="941"/>
      <c r="Q236" s="941"/>
      <c r="R236" s="941"/>
      <c r="S236" s="925"/>
      <c r="T236" s="896">
        <f t="shared" si="159"/>
        <v>0</v>
      </c>
      <c r="U236" s="929"/>
      <c r="V236" s="926"/>
    </row>
    <row r="237" spans="1:22" x14ac:dyDescent="0.2">
      <c r="A237" s="825" t="s">
        <v>1473</v>
      </c>
      <c r="B237" s="810"/>
      <c r="C237" s="810"/>
      <c r="D237" s="640">
        <f>SUMIFS(D286:D6987, $B$286:$B6987, "Debt Securities", $C$286:$C$6987, "GBP")</f>
        <v>0</v>
      </c>
      <c r="E237" s="916"/>
      <c r="F237" s="916"/>
      <c r="G237" s="916"/>
      <c r="H237" s="916"/>
      <c r="I237" s="916"/>
      <c r="J237" s="916"/>
      <c r="K237" s="896">
        <f t="shared" ref="K237" si="160">SUM(E237:J237)</f>
        <v>0</v>
      </c>
      <c r="L237" s="640">
        <f>SUMIFS(L286:L6987, $B$286:$B6987, "Debt Securities", $C$286:$C$6987, "GBP")</f>
        <v>0</v>
      </c>
      <c r="M237" s="640">
        <f>SUMIFS(M286:M6987, $B$286:$B6987, "Debt Securities", $C$286:$C$6987, "GBP")</f>
        <v>0</v>
      </c>
      <c r="N237" s="640">
        <f>SUMIFS(N286:N6987, $B$286:$B6987, "Debt Securities", $C$286:$C$6987, "GBP")</f>
        <v>0</v>
      </c>
      <c r="O237" s="640">
        <f>SUMIFS(O286:O6987, $B$286:$B6987, "Debt Securities", $C$286:$C$6987, "GBP")</f>
        <v>0</v>
      </c>
      <c r="P237" s="640">
        <f>SUMIFS(P286:P6987, $B$286:$B6987, "Debt Securities", $C$286:$C$6987, "GBP")</f>
        <v>0</v>
      </c>
      <c r="Q237" s="640">
        <f>SUMIFS(Q286:Q6987, $B$286:$B6987, "Debt Securities", $C$286:$C$6987, "GBP")</f>
        <v>0</v>
      </c>
      <c r="R237" s="640">
        <f>SUMIFS(R286:R6987, $B$286:$B6987, "Debt Securities", $C$286:$C$6987, "GBP")</f>
        <v>0</v>
      </c>
      <c r="S237" s="640">
        <f>SUMIFS(S286:S6987, $B$286:$B6987, "Debt Securities", $C$286:$C$6987, "GBP")</f>
        <v>0</v>
      </c>
      <c r="T237" s="896">
        <f t="shared" si="159"/>
        <v>0</v>
      </c>
      <c r="U237" s="929"/>
      <c r="V237" s="931">
        <f>SUMIFS(V287:V6988, $B$287:$B6988, "Debt Securities", $C$287:$C$6988, "GBP")</f>
        <v>0</v>
      </c>
    </row>
    <row r="238" spans="1:22" x14ac:dyDescent="0.2">
      <c r="A238" s="1448"/>
      <c r="B238" s="1448"/>
      <c r="C238" s="1448"/>
      <c r="D238" s="1448"/>
      <c r="E238" s="1448"/>
      <c r="F238" s="1448"/>
      <c r="G238" s="1448"/>
      <c r="H238" s="1448"/>
      <c r="I238" s="1448"/>
      <c r="J238" s="1448"/>
      <c r="K238" s="1448"/>
      <c r="L238" s="1448"/>
      <c r="M238" s="1448"/>
      <c r="N238" s="1448"/>
      <c r="O238" s="1448"/>
      <c r="P238" s="1448"/>
      <c r="Q238" s="1448"/>
      <c r="R238" s="1448"/>
      <c r="S238" s="1448"/>
      <c r="T238" s="1448"/>
      <c r="U238" s="1448"/>
      <c r="V238" s="1448"/>
    </row>
    <row r="239" spans="1:22" x14ac:dyDescent="0.2">
      <c r="A239" s="1448"/>
      <c r="B239" s="1448"/>
      <c r="C239" s="1448"/>
      <c r="D239" s="1448"/>
      <c r="E239" s="1448"/>
      <c r="F239" s="1448"/>
      <c r="G239" s="1448"/>
      <c r="H239" s="1448"/>
      <c r="I239" s="1448"/>
      <c r="J239" s="1448"/>
      <c r="K239" s="1448"/>
      <c r="L239" s="1448"/>
      <c r="M239" s="1448"/>
      <c r="N239" s="1448"/>
      <c r="O239" s="1448"/>
      <c r="P239" s="1448"/>
      <c r="Q239" s="1448"/>
      <c r="R239" s="1448"/>
      <c r="S239" s="1448"/>
      <c r="T239" s="1448"/>
      <c r="U239" s="1448"/>
      <c r="V239" s="1448"/>
    </row>
    <row r="240" spans="1:22" x14ac:dyDescent="0.2">
      <c r="A240" s="946" t="s">
        <v>548</v>
      </c>
      <c r="B240" s="810"/>
      <c r="C240" s="810"/>
      <c r="D240" s="810"/>
      <c r="E240" s="810"/>
      <c r="F240" s="810"/>
      <c r="G240" s="810"/>
      <c r="H240" s="810"/>
      <c r="I240" s="810"/>
      <c r="J240" s="810"/>
      <c r="K240" s="810"/>
      <c r="L240" s="810"/>
      <c r="M240" s="810"/>
      <c r="N240" s="810"/>
      <c r="O240" s="810"/>
      <c r="P240" s="810"/>
      <c r="Q240" s="810"/>
      <c r="R240" s="810"/>
      <c r="S240" s="810"/>
      <c r="T240" s="810"/>
      <c r="U240" s="929"/>
      <c r="V240" s="923"/>
    </row>
    <row r="241" spans="1:22" x14ac:dyDescent="0.2">
      <c r="A241" s="924" t="s">
        <v>136</v>
      </c>
      <c r="B241" s="810"/>
      <c r="C241" s="810"/>
      <c r="D241" s="896">
        <f>SUM(D242,D245:D247)</f>
        <v>0</v>
      </c>
      <c r="E241" s="916"/>
      <c r="F241" s="916"/>
      <c r="G241" s="916"/>
      <c r="H241" s="916"/>
      <c r="I241" s="916"/>
      <c r="J241" s="916"/>
      <c r="K241" s="896">
        <f t="shared" ref="K241:T241" si="161">SUM(K242,K245:K247)</f>
        <v>0</v>
      </c>
      <c r="L241" s="896">
        <f t="shared" si="161"/>
        <v>0</v>
      </c>
      <c r="M241" s="896">
        <f t="shared" si="161"/>
        <v>0</v>
      </c>
      <c r="N241" s="896">
        <f t="shared" si="161"/>
        <v>0</v>
      </c>
      <c r="O241" s="896">
        <f t="shared" si="161"/>
        <v>0</v>
      </c>
      <c r="P241" s="896">
        <f t="shared" si="161"/>
        <v>0</v>
      </c>
      <c r="Q241" s="896">
        <f t="shared" si="161"/>
        <v>0</v>
      </c>
      <c r="R241" s="896">
        <f t="shared" si="161"/>
        <v>0</v>
      </c>
      <c r="S241" s="896">
        <f t="shared" si="161"/>
        <v>0</v>
      </c>
      <c r="T241" s="896">
        <f t="shared" si="161"/>
        <v>0</v>
      </c>
      <c r="U241" s="929"/>
      <c r="V241" s="923"/>
    </row>
    <row r="242" spans="1:22" x14ac:dyDescent="0.2">
      <c r="A242" s="939" t="s">
        <v>516</v>
      </c>
      <c r="B242" s="810"/>
      <c r="C242" s="810"/>
      <c r="D242" s="925"/>
      <c r="E242" s="916"/>
      <c r="F242" s="916"/>
      <c r="G242" s="916"/>
      <c r="H242" s="916"/>
      <c r="I242" s="916"/>
      <c r="J242" s="916"/>
      <c r="K242" s="925"/>
      <c r="L242" s="821"/>
      <c r="M242" s="925"/>
      <c r="N242" s="925"/>
      <c r="O242" s="925"/>
      <c r="P242" s="925"/>
      <c r="Q242" s="925"/>
      <c r="R242" s="925"/>
      <c r="S242" s="925"/>
      <c r="T242" s="896">
        <f t="shared" ref="T242:T247" si="162">SUM(M242:S242)</f>
        <v>0</v>
      </c>
      <c r="U242" s="929"/>
      <c r="V242" s="923"/>
    </row>
    <row r="243" spans="1:22" x14ac:dyDescent="0.2">
      <c r="A243" s="815" t="s">
        <v>753</v>
      </c>
      <c r="B243" s="810"/>
      <c r="C243" s="810"/>
      <c r="D243" s="925"/>
      <c r="E243" s="916"/>
      <c r="F243" s="916"/>
      <c r="G243" s="916"/>
      <c r="H243" s="916"/>
      <c r="I243" s="916"/>
      <c r="J243" s="916"/>
      <c r="K243" s="821"/>
      <c r="L243" s="821"/>
      <c r="M243" s="821"/>
      <c r="N243" s="821"/>
      <c r="O243" s="821"/>
      <c r="P243" s="821"/>
      <c r="Q243" s="821"/>
      <c r="R243" s="821"/>
      <c r="S243" s="821"/>
      <c r="T243" s="896">
        <f t="shared" si="162"/>
        <v>0</v>
      </c>
      <c r="U243" s="929"/>
      <c r="V243" s="923"/>
    </row>
    <row r="244" spans="1:22" x14ac:dyDescent="0.2">
      <c r="A244" s="815" t="s">
        <v>745</v>
      </c>
      <c r="B244" s="810"/>
      <c r="C244" s="810"/>
      <c r="D244" s="810"/>
      <c r="E244" s="916"/>
      <c r="F244" s="916"/>
      <c r="G244" s="916"/>
      <c r="H244" s="916"/>
      <c r="I244" s="916"/>
      <c r="J244" s="916"/>
      <c r="K244" s="821"/>
      <c r="L244" s="821"/>
      <c r="M244" s="821"/>
      <c r="N244" s="821"/>
      <c r="O244" s="821"/>
      <c r="P244" s="821"/>
      <c r="Q244" s="821"/>
      <c r="R244" s="821"/>
      <c r="S244" s="821"/>
      <c r="T244" s="926"/>
      <c r="U244" s="929"/>
      <c r="V244" s="923"/>
    </row>
    <row r="245" spans="1:22" x14ac:dyDescent="0.2">
      <c r="A245" s="939" t="s">
        <v>248</v>
      </c>
      <c r="B245" s="810"/>
      <c r="C245" s="810"/>
      <c r="D245" s="810"/>
      <c r="E245" s="916"/>
      <c r="F245" s="916"/>
      <c r="G245" s="916"/>
      <c r="H245" s="916"/>
      <c r="I245" s="916"/>
      <c r="J245" s="916"/>
      <c r="K245" s="821"/>
      <c r="L245" s="949"/>
      <c r="M245" s="821"/>
      <c r="N245" s="821"/>
      <c r="O245" s="821"/>
      <c r="P245" s="821"/>
      <c r="Q245" s="821"/>
      <c r="R245" s="821"/>
      <c r="S245" s="821"/>
      <c r="T245" s="927"/>
      <c r="U245" s="929"/>
      <c r="V245" s="923"/>
    </row>
    <row r="246" spans="1:22" x14ac:dyDescent="0.2">
      <c r="A246" s="939" t="s">
        <v>517</v>
      </c>
      <c r="B246" s="810"/>
      <c r="C246" s="810"/>
      <c r="D246" s="810"/>
      <c r="E246" s="916"/>
      <c r="F246" s="916"/>
      <c r="G246" s="916"/>
      <c r="H246" s="916"/>
      <c r="I246" s="916"/>
      <c r="J246" s="916"/>
      <c r="K246" s="821"/>
      <c r="L246" s="821"/>
      <c r="M246" s="821"/>
      <c r="N246" s="821"/>
      <c r="O246" s="821"/>
      <c r="P246" s="821"/>
      <c r="Q246" s="821"/>
      <c r="R246" s="821"/>
      <c r="S246" s="949"/>
      <c r="T246" s="896">
        <f t="shared" si="162"/>
        <v>0</v>
      </c>
      <c r="U246" s="929"/>
      <c r="V246" s="923"/>
    </row>
    <row r="247" spans="1:22" x14ac:dyDescent="0.2">
      <c r="A247" s="942" t="s">
        <v>1475</v>
      </c>
      <c r="B247" s="810"/>
      <c r="C247" s="810"/>
      <c r="D247" s="896">
        <f>SUMIFS(D286:D6987, $B$286:$B6987, "Deposits and Balances", $C$286:$C$6987, "RMB")</f>
        <v>0</v>
      </c>
      <c r="E247" s="916"/>
      <c r="F247" s="916"/>
      <c r="G247" s="916"/>
      <c r="H247" s="916"/>
      <c r="I247" s="916"/>
      <c r="J247" s="916"/>
      <c r="K247" s="896">
        <f t="shared" ref="K247" si="163">SUM(E247:J247)</f>
        <v>0</v>
      </c>
      <c r="L247" s="896">
        <f>SUMIFS(L286:L6987, $B$286:$B6987, "Deposits and Balances", $C$286:$C$6987, "RMB")</f>
        <v>0</v>
      </c>
      <c r="M247" s="896">
        <f>SUMIFS(M286:M6987, $B$286:$B6987, "Deposits and Balances", $C$286:$C$6987, "RMB")</f>
        <v>0</v>
      </c>
      <c r="N247" s="896">
        <f>SUMIFS(N286:N6987, $B$286:$B6987, "Deposits and Balances", $C$286:$C$6987, "RMB")</f>
        <v>0</v>
      </c>
      <c r="O247" s="896">
        <f>SUMIFS(O286:O6987, $B$286:$B6987, "Deposits and Balances", $C$286:$C$6987, "RMB")</f>
        <v>0</v>
      </c>
      <c r="P247" s="896">
        <f>SUMIFS(P286:P6987, $B$286:$B6987, "Deposits and Balances", $C$286:$C$6987, "RMB")</f>
        <v>0</v>
      </c>
      <c r="Q247" s="896">
        <f>SUMIFS(Q286:Q6987, $B$286:$B6987, "Deposits and Balances", $C$286:$C$6987, "RMB")</f>
        <v>0</v>
      </c>
      <c r="R247" s="896">
        <f>SUMIFS(R286:R6987, $B$286:$B6987, "Deposits and Balances", $C$286:$C$6987, "RMB")</f>
        <v>0</v>
      </c>
      <c r="S247" s="896">
        <f>SUMIFS(S286:S6987, $B$286:$B6987, "Deposits and Balances", $C$286:$C$6987, "RMB")</f>
        <v>0</v>
      </c>
      <c r="T247" s="896">
        <f t="shared" si="162"/>
        <v>0</v>
      </c>
      <c r="U247" s="929"/>
      <c r="V247" s="923"/>
    </row>
    <row r="248" spans="1:22" x14ac:dyDescent="0.2">
      <c r="A248" s="1445"/>
      <c r="B248" s="1445"/>
      <c r="C248" s="1445"/>
      <c r="D248" s="1445"/>
      <c r="E248" s="1445"/>
      <c r="F248" s="1445"/>
      <c r="G248" s="1445"/>
      <c r="H248" s="1445"/>
      <c r="I248" s="1445"/>
      <c r="J248" s="1445"/>
      <c r="K248" s="1445"/>
      <c r="L248" s="1445"/>
      <c r="M248" s="1445"/>
      <c r="N248" s="1445"/>
      <c r="O248" s="1445"/>
      <c r="P248" s="1445"/>
      <c r="Q248" s="1445"/>
      <c r="R248" s="1445"/>
      <c r="S248" s="1445"/>
      <c r="T248" s="1445"/>
      <c r="U248" s="1445"/>
      <c r="V248" s="1445"/>
    </row>
    <row r="249" spans="1:22" x14ac:dyDescent="0.2">
      <c r="A249" s="924" t="s">
        <v>750</v>
      </c>
      <c r="B249" s="810"/>
      <c r="C249" s="810"/>
      <c r="D249" s="896">
        <f>SUM(D250,D252:D254)</f>
        <v>0</v>
      </c>
      <c r="E249" s="916"/>
      <c r="F249" s="916"/>
      <c r="G249" s="916"/>
      <c r="H249" s="916"/>
      <c r="I249" s="916"/>
      <c r="J249" s="916"/>
      <c r="K249" s="896">
        <f t="shared" ref="K249:T249" si="164">SUM(K250,K252:K254)</f>
        <v>0</v>
      </c>
      <c r="L249" s="896">
        <f t="shared" si="164"/>
        <v>0</v>
      </c>
      <c r="M249" s="896">
        <f t="shared" si="164"/>
        <v>0</v>
      </c>
      <c r="N249" s="896">
        <f t="shared" si="164"/>
        <v>0</v>
      </c>
      <c r="O249" s="896">
        <f t="shared" si="164"/>
        <v>0</v>
      </c>
      <c r="P249" s="896">
        <f t="shared" si="164"/>
        <v>0</v>
      </c>
      <c r="Q249" s="896">
        <f t="shared" si="164"/>
        <v>0</v>
      </c>
      <c r="R249" s="896">
        <f t="shared" si="164"/>
        <v>0</v>
      </c>
      <c r="S249" s="896">
        <f t="shared" si="164"/>
        <v>0</v>
      </c>
      <c r="T249" s="896">
        <f t="shared" si="164"/>
        <v>0</v>
      </c>
      <c r="U249" s="929"/>
      <c r="V249" s="923"/>
    </row>
    <row r="250" spans="1:22" x14ac:dyDescent="0.2">
      <c r="A250" s="939" t="s">
        <v>516</v>
      </c>
      <c r="B250" s="810"/>
      <c r="C250" s="810"/>
      <c r="D250" s="925"/>
      <c r="E250" s="916"/>
      <c r="F250" s="916"/>
      <c r="G250" s="916"/>
      <c r="H250" s="916"/>
      <c r="I250" s="916"/>
      <c r="J250" s="916"/>
      <c r="K250" s="925"/>
      <c r="L250" s="821"/>
      <c r="M250" s="925"/>
      <c r="N250" s="925"/>
      <c r="O250" s="925"/>
      <c r="P250" s="925"/>
      <c r="Q250" s="925"/>
      <c r="R250" s="925"/>
      <c r="S250" s="925"/>
      <c r="T250" s="896">
        <f t="shared" ref="T250:T254" si="165">SUM(M250:S250)</f>
        <v>0</v>
      </c>
      <c r="U250" s="929"/>
      <c r="V250" s="923"/>
    </row>
    <row r="251" spans="1:22" x14ac:dyDescent="0.2">
      <c r="A251" s="815" t="s">
        <v>753</v>
      </c>
      <c r="B251" s="810"/>
      <c r="C251" s="810"/>
      <c r="D251" s="925"/>
      <c r="E251" s="916"/>
      <c r="F251" s="916"/>
      <c r="G251" s="916"/>
      <c r="H251" s="916"/>
      <c r="I251" s="916"/>
      <c r="J251" s="916"/>
      <c r="K251" s="821"/>
      <c r="L251" s="821"/>
      <c r="M251" s="821"/>
      <c r="N251" s="821"/>
      <c r="O251" s="821"/>
      <c r="P251" s="821"/>
      <c r="Q251" s="821"/>
      <c r="R251" s="821"/>
      <c r="S251" s="821"/>
      <c r="T251" s="927"/>
      <c r="U251" s="929"/>
      <c r="V251" s="923"/>
    </row>
    <row r="252" spans="1:22" x14ac:dyDescent="0.2">
      <c r="A252" s="939" t="s">
        <v>248</v>
      </c>
      <c r="B252" s="810"/>
      <c r="C252" s="810"/>
      <c r="D252" s="810"/>
      <c r="E252" s="916"/>
      <c r="F252" s="916"/>
      <c r="G252" s="916"/>
      <c r="H252" s="916"/>
      <c r="I252" s="916"/>
      <c r="J252" s="916"/>
      <c r="K252" s="821"/>
      <c r="L252" s="949"/>
      <c r="M252" s="821"/>
      <c r="N252" s="821"/>
      <c r="O252" s="821"/>
      <c r="P252" s="821"/>
      <c r="Q252" s="821"/>
      <c r="R252" s="821"/>
      <c r="S252" s="821"/>
      <c r="T252" s="927"/>
      <c r="U252" s="929"/>
      <c r="V252" s="923"/>
    </row>
    <row r="253" spans="1:22" x14ac:dyDescent="0.2">
      <c r="A253" s="939" t="s">
        <v>517</v>
      </c>
      <c r="B253" s="810"/>
      <c r="C253" s="810"/>
      <c r="D253" s="810"/>
      <c r="E253" s="916"/>
      <c r="F253" s="916"/>
      <c r="G253" s="916"/>
      <c r="H253" s="916"/>
      <c r="I253" s="916"/>
      <c r="J253" s="916"/>
      <c r="K253" s="821"/>
      <c r="L253" s="821"/>
      <c r="M253" s="821"/>
      <c r="N253" s="821"/>
      <c r="O253" s="821"/>
      <c r="P253" s="821"/>
      <c r="Q253" s="821"/>
      <c r="R253" s="821"/>
      <c r="S253" s="949"/>
      <c r="T253" s="896">
        <f t="shared" si="165"/>
        <v>0</v>
      </c>
      <c r="U253" s="929"/>
      <c r="V253" s="923"/>
    </row>
    <row r="254" spans="1:22" x14ac:dyDescent="0.2">
      <c r="A254" s="942" t="s">
        <v>1475</v>
      </c>
      <c r="B254" s="810"/>
      <c r="C254" s="810"/>
      <c r="D254" s="896">
        <f>SUMIFS(D286:D6987, $B$286:$B6987, " Amounts payable under repurchase agreements ", $C$286:$C$6987, "RMB")</f>
        <v>0</v>
      </c>
      <c r="E254" s="916"/>
      <c r="F254" s="916"/>
      <c r="G254" s="916"/>
      <c r="H254" s="916"/>
      <c r="I254" s="916"/>
      <c r="J254" s="916"/>
      <c r="K254" s="896">
        <f t="shared" ref="K254" si="166">SUM(E254:J254)</f>
        <v>0</v>
      </c>
      <c r="L254" s="896">
        <f>SUMIFS(L286:L6987, $B$286:$B6987, " Amounts payable under repurchase agreements ", $C$286:$C$6987, "RMB")</f>
        <v>0</v>
      </c>
      <c r="M254" s="896">
        <f>SUMIFS(M286:M6987, $B$286:$B6987, " Amounts payable under repurchase agreements ", $C$286:$C$6987, "RMB")</f>
        <v>0</v>
      </c>
      <c r="N254" s="896">
        <f>SUMIFS(N286:N6987, $B$286:$B6987, " Amounts payable under repurchase agreements ", $C$286:$C$6987, "RMB")</f>
        <v>0</v>
      </c>
      <c r="O254" s="896">
        <f>SUMIFS(O286:O6987, $B$286:$B6987, " Amounts payable under repurchase agreements ", $C$286:$C$6987, "RMB")</f>
        <v>0</v>
      </c>
      <c r="P254" s="896">
        <f>SUMIFS(P286:P6987, $B$286:$B6987, " Amounts payable under repurchase agreements ", $C$286:$C$6987, "RMB")</f>
        <v>0</v>
      </c>
      <c r="Q254" s="896">
        <f>SUMIFS(Q286:Q6987, $B$286:$B6987, " Amounts payable under repurchase agreements ", $C$286:$C$6987, "RMB")</f>
        <v>0</v>
      </c>
      <c r="R254" s="896">
        <f>SUMIFS(R286:R6987, $B$286:$B6987, " Amounts payable under repurchase agreements ", $C$286:$C$6987, "RMB")</f>
        <v>0</v>
      </c>
      <c r="S254" s="896">
        <f>SUMIFS(S286:S6987, $B$286:$B6987, " Amounts payable under repurchase agreements ", $C$286:$C$6987, "RMB")</f>
        <v>0</v>
      </c>
      <c r="T254" s="896">
        <f t="shared" si="165"/>
        <v>0</v>
      </c>
      <c r="U254" s="929"/>
      <c r="V254" s="923"/>
    </row>
    <row r="255" spans="1:22" x14ac:dyDescent="0.2">
      <c r="A255" s="1445"/>
      <c r="B255" s="1445"/>
      <c r="C255" s="1445"/>
      <c r="D255" s="1445"/>
      <c r="E255" s="1445"/>
      <c r="F255" s="1445"/>
      <c r="G255" s="1445"/>
      <c r="H255" s="1445"/>
      <c r="I255" s="1445"/>
      <c r="J255" s="1445"/>
      <c r="K255" s="1445"/>
      <c r="L255" s="1445"/>
      <c r="M255" s="1445"/>
      <c r="N255" s="1445"/>
      <c r="O255" s="1445"/>
      <c r="P255" s="1445"/>
      <c r="Q255" s="1445"/>
      <c r="R255" s="1445"/>
      <c r="S255" s="1445"/>
      <c r="T255" s="1445"/>
      <c r="U255" s="1445"/>
      <c r="V255" s="1445"/>
    </row>
    <row r="256" spans="1:22" x14ac:dyDescent="0.2">
      <c r="A256" s="924" t="s">
        <v>138</v>
      </c>
      <c r="B256" s="810"/>
      <c r="C256" s="810"/>
      <c r="D256" s="896">
        <f>SUM(D257,D259:D261)</f>
        <v>0</v>
      </c>
      <c r="E256" s="916"/>
      <c r="F256" s="916"/>
      <c r="G256" s="916"/>
      <c r="H256" s="916"/>
      <c r="I256" s="916"/>
      <c r="J256" s="916"/>
      <c r="K256" s="896">
        <f t="shared" ref="K256:T256" si="167">SUM(K257,K259:K261)</f>
        <v>0</v>
      </c>
      <c r="L256" s="896">
        <f t="shared" si="167"/>
        <v>0</v>
      </c>
      <c r="M256" s="896">
        <f t="shared" si="167"/>
        <v>0</v>
      </c>
      <c r="N256" s="896">
        <f t="shared" si="167"/>
        <v>0</v>
      </c>
      <c r="O256" s="896">
        <f t="shared" si="167"/>
        <v>0</v>
      </c>
      <c r="P256" s="896">
        <f t="shared" si="167"/>
        <v>0</v>
      </c>
      <c r="Q256" s="896">
        <f t="shared" si="167"/>
        <v>0</v>
      </c>
      <c r="R256" s="896">
        <f t="shared" si="167"/>
        <v>0</v>
      </c>
      <c r="S256" s="896">
        <f t="shared" si="167"/>
        <v>0</v>
      </c>
      <c r="T256" s="896">
        <f t="shared" si="167"/>
        <v>0</v>
      </c>
      <c r="U256" s="929"/>
      <c r="V256" s="923"/>
    </row>
    <row r="257" spans="1:22" x14ac:dyDescent="0.2">
      <c r="A257" s="939" t="s">
        <v>516</v>
      </c>
      <c r="B257" s="810"/>
      <c r="C257" s="810"/>
      <c r="D257" s="949"/>
      <c r="E257" s="916"/>
      <c r="F257" s="916"/>
      <c r="G257" s="916"/>
      <c r="H257" s="916"/>
      <c r="I257" s="916"/>
      <c r="J257" s="916"/>
      <c r="K257" s="949"/>
      <c r="L257" s="821"/>
      <c r="M257" s="925"/>
      <c r="N257" s="925"/>
      <c r="O257" s="925"/>
      <c r="P257" s="925"/>
      <c r="Q257" s="925"/>
      <c r="R257" s="925"/>
      <c r="S257" s="925"/>
      <c r="T257" s="896">
        <f t="shared" ref="T257:T261" si="168">SUM(M257:S257)</f>
        <v>0</v>
      </c>
      <c r="U257" s="929"/>
      <c r="V257" s="923"/>
    </row>
    <row r="258" spans="1:22" x14ac:dyDescent="0.2">
      <c r="A258" s="815" t="s">
        <v>753</v>
      </c>
      <c r="B258" s="810"/>
      <c r="C258" s="810"/>
      <c r="D258" s="925"/>
      <c r="E258" s="916"/>
      <c r="F258" s="916"/>
      <c r="G258" s="916"/>
      <c r="H258" s="916"/>
      <c r="I258" s="916"/>
      <c r="J258" s="916"/>
      <c r="K258" s="821"/>
      <c r="L258" s="821"/>
      <c r="M258" s="821"/>
      <c r="N258" s="821"/>
      <c r="O258" s="821"/>
      <c r="P258" s="821"/>
      <c r="Q258" s="821"/>
      <c r="R258" s="821"/>
      <c r="S258" s="821"/>
      <c r="T258" s="927"/>
      <c r="U258" s="929"/>
      <c r="V258" s="923"/>
    </row>
    <row r="259" spans="1:22" x14ac:dyDescent="0.2">
      <c r="A259" s="939" t="s">
        <v>248</v>
      </c>
      <c r="B259" s="810"/>
      <c r="C259" s="810"/>
      <c r="D259" s="810"/>
      <c r="E259" s="916"/>
      <c r="F259" s="916"/>
      <c r="G259" s="916"/>
      <c r="H259" s="916"/>
      <c r="I259" s="916"/>
      <c r="J259" s="916"/>
      <c r="K259" s="821"/>
      <c r="L259" s="925"/>
      <c r="M259" s="821"/>
      <c r="N259" s="821"/>
      <c r="O259" s="821"/>
      <c r="P259" s="821"/>
      <c r="Q259" s="821"/>
      <c r="R259" s="821"/>
      <c r="S259" s="821"/>
      <c r="T259" s="927"/>
      <c r="U259" s="929"/>
      <c r="V259" s="923"/>
    </row>
    <row r="260" spans="1:22" x14ac:dyDescent="0.2">
      <c r="A260" s="939" t="s">
        <v>517</v>
      </c>
      <c r="B260" s="810"/>
      <c r="C260" s="810"/>
      <c r="D260" s="810"/>
      <c r="E260" s="916"/>
      <c r="F260" s="916"/>
      <c r="G260" s="916"/>
      <c r="H260" s="916"/>
      <c r="I260" s="916"/>
      <c r="J260" s="916"/>
      <c r="K260" s="821"/>
      <c r="L260" s="821"/>
      <c r="M260" s="821"/>
      <c r="N260" s="821"/>
      <c r="O260" s="821"/>
      <c r="P260" s="821"/>
      <c r="Q260" s="821"/>
      <c r="R260" s="821"/>
      <c r="S260" s="925"/>
      <c r="T260" s="896">
        <f t="shared" si="168"/>
        <v>0</v>
      </c>
      <c r="U260" s="929"/>
      <c r="V260" s="923"/>
    </row>
    <row r="261" spans="1:22" x14ac:dyDescent="0.2">
      <c r="A261" s="942" t="s">
        <v>1475</v>
      </c>
      <c r="B261" s="810"/>
      <c r="C261" s="810"/>
      <c r="D261" s="896">
        <f>SUMIFS(D286:D6987, $B$286:$B6987, "Negative fair values for financial derivatives", $C$286:$C$6987, "RMB")</f>
        <v>0</v>
      </c>
      <c r="E261" s="916"/>
      <c r="F261" s="916"/>
      <c r="G261" s="916"/>
      <c r="H261" s="916"/>
      <c r="I261" s="916"/>
      <c r="J261" s="916"/>
      <c r="K261" s="896">
        <f t="shared" ref="K261" si="169">SUM(E261:J261)</f>
        <v>0</v>
      </c>
      <c r="L261" s="896">
        <f>SUMIFS(L286:L6987, $B$286:$B6987, "Negative fair values for financial derivatives", $C$286:$C$6987, "RMB")</f>
        <v>0</v>
      </c>
      <c r="M261" s="896">
        <f>SUMIFS(M286:M6987, $B$286:$B6987, "Negative fair values for financial derivatives", $C$286:$C$6987, "RMB")</f>
        <v>0</v>
      </c>
      <c r="N261" s="896">
        <f>SUMIFS(N286:N6987, $B$286:$B6987, "Negative fair values for financial derivatives", $C$286:$C$6987, "RMB")</f>
        <v>0</v>
      </c>
      <c r="O261" s="896">
        <f>SUMIFS(O286:O6987, $B$286:$B6987, "Negative fair values for financial derivatives", $C$286:$C$6987, "RMB")</f>
        <v>0</v>
      </c>
      <c r="P261" s="896">
        <f>SUMIFS(P286:P6987, $B$286:$B6987, "Negative fair values for financial derivatives", $C$286:$C$6987, "RMB")</f>
        <v>0</v>
      </c>
      <c r="Q261" s="896">
        <f>SUMIFS(Q286:Q6987, $B$286:$B6987, "Negative fair values for financial derivatives", $C$286:$C$6987, "RMB")</f>
        <v>0</v>
      </c>
      <c r="R261" s="896">
        <f>SUMIFS(R286:R6987, $B$286:$B6987, "Negative fair values for financial derivatives", $C$286:$C$6987, "RMB")</f>
        <v>0</v>
      </c>
      <c r="S261" s="896">
        <f>SUMIFS(S286:S6987, $B$286:$B6987, "Negative fair values for financial derivatives", $C$286:$C$6987, "RMB")</f>
        <v>0</v>
      </c>
      <c r="T261" s="896">
        <f t="shared" si="168"/>
        <v>0</v>
      </c>
      <c r="U261" s="929"/>
      <c r="V261" s="923"/>
    </row>
    <row r="262" spans="1:22" x14ac:dyDescent="0.2">
      <c r="A262" s="1445"/>
      <c r="B262" s="1445"/>
      <c r="C262" s="1445"/>
      <c r="D262" s="1445"/>
      <c r="E262" s="1445"/>
      <c r="F262" s="1445"/>
      <c r="G262" s="1445"/>
      <c r="H262" s="1445"/>
      <c r="I262" s="1445"/>
      <c r="J262" s="1445"/>
      <c r="K262" s="1445"/>
      <c r="L262" s="1445"/>
      <c r="M262" s="1445"/>
      <c r="N262" s="1445"/>
      <c r="O262" s="1445"/>
      <c r="P262" s="1445"/>
      <c r="Q262" s="1445"/>
      <c r="R262" s="1445"/>
      <c r="S262" s="1445"/>
      <c r="T262" s="1445"/>
      <c r="U262" s="1445"/>
      <c r="V262" s="1445"/>
    </row>
    <row r="263" spans="1:22" x14ac:dyDescent="0.2">
      <c r="A263" s="924" t="s">
        <v>237</v>
      </c>
      <c r="B263" s="810"/>
      <c r="C263" s="810"/>
      <c r="D263" s="896">
        <f>SUM(D264,D266:D268)</f>
        <v>0</v>
      </c>
      <c r="E263" s="916"/>
      <c r="F263" s="916"/>
      <c r="G263" s="916"/>
      <c r="H263" s="916"/>
      <c r="I263" s="916"/>
      <c r="J263" s="916"/>
      <c r="K263" s="896">
        <f t="shared" ref="K263:T263" si="170">SUM(K264,K266:K268)</f>
        <v>0</v>
      </c>
      <c r="L263" s="896">
        <f t="shared" si="170"/>
        <v>0</v>
      </c>
      <c r="M263" s="896">
        <f t="shared" si="170"/>
        <v>0</v>
      </c>
      <c r="N263" s="896">
        <f t="shared" si="170"/>
        <v>0</v>
      </c>
      <c r="O263" s="896">
        <f t="shared" si="170"/>
        <v>0</v>
      </c>
      <c r="P263" s="896">
        <f t="shared" si="170"/>
        <v>0</v>
      </c>
      <c r="Q263" s="896">
        <f t="shared" si="170"/>
        <v>0</v>
      </c>
      <c r="R263" s="896">
        <f t="shared" si="170"/>
        <v>0</v>
      </c>
      <c r="S263" s="896">
        <f t="shared" si="170"/>
        <v>0</v>
      </c>
      <c r="T263" s="896">
        <f t="shared" si="170"/>
        <v>0</v>
      </c>
      <c r="U263" s="929"/>
      <c r="V263" s="923"/>
    </row>
    <row r="264" spans="1:22" x14ac:dyDescent="0.2">
      <c r="A264" s="939" t="s">
        <v>516</v>
      </c>
      <c r="B264" s="810"/>
      <c r="C264" s="810"/>
      <c r="D264" s="949"/>
      <c r="E264" s="916"/>
      <c r="F264" s="916"/>
      <c r="G264" s="916"/>
      <c r="H264" s="916"/>
      <c r="I264" s="916"/>
      <c r="J264" s="916"/>
      <c r="K264" s="949"/>
      <c r="L264" s="821"/>
      <c r="M264" s="925"/>
      <c r="N264" s="925"/>
      <c r="O264" s="925"/>
      <c r="P264" s="925"/>
      <c r="Q264" s="925"/>
      <c r="R264" s="925"/>
      <c r="S264" s="925"/>
      <c r="T264" s="896">
        <f t="shared" ref="T264:T268" si="171">SUM(M264:S264)</f>
        <v>0</v>
      </c>
      <c r="U264" s="929"/>
      <c r="V264" s="923"/>
    </row>
    <row r="265" spans="1:22" x14ac:dyDescent="0.2">
      <c r="A265" s="815" t="s">
        <v>753</v>
      </c>
      <c r="B265" s="810"/>
      <c r="C265" s="810"/>
      <c r="D265" s="925"/>
      <c r="E265" s="916"/>
      <c r="F265" s="916"/>
      <c r="G265" s="916"/>
      <c r="H265" s="916"/>
      <c r="I265" s="916"/>
      <c r="J265" s="916"/>
      <c r="K265" s="821"/>
      <c r="L265" s="821"/>
      <c r="M265" s="821"/>
      <c r="N265" s="821"/>
      <c r="O265" s="821"/>
      <c r="P265" s="821"/>
      <c r="Q265" s="821"/>
      <c r="R265" s="821"/>
      <c r="S265" s="821"/>
      <c r="T265" s="927"/>
      <c r="U265" s="929"/>
      <c r="V265" s="923"/>
    </row>
    <row r="266" spans="1:22" x14ac:dyDescent="0.2">
      <c r="A266" s="939" t="s">
        <v>248</v>
      </c>
      <c r="B266" s="810"/>
      <c r="C266" s="810"/>
      <c r="D266" s="810"/>
      <c r="E266" s="916"/>
      <c r="F266" s="916"/>
      <c r="G266" s="916"/>
      <c r="H266" s="916"/>
      <c r="I266" s="916"/>
      <c r="J266" s="916"/>
      <c r="K266" s="821"/>
      <c r="L266" s="925"/>
      <c r="M266" s="821"/>
      <c r="N266" s="821"/>
      <c r="O266" s="821"/>
      <c r="P266" s="821"/>
      <c r="Q266" s="821"/>
      <c r="R266" s="821"/>
      <c r="S266" s="821"/>
      <c r="T266" s="927"/>
      <c r="U266" s="929"/>
      <c r="V266" s="923"/>
    </row>
    <row r="267" spans="1:22" x14ac:dyDescent="0.2">
      <c r="A267" s="939" t="s">
        <v>517</v>
      </c>
      <c r="B267" s="810"/>
      <c r="C267" s="810"/>
      <c r="D267" s="810"/>
      <c r="E267" s="916"/>
      <c r="F267" s="916"/>
      <c r="G267" s="916"/>
      <c r="H267" s="916"/>
      <c r="I267" s="916"/>
      <c r="J267" s="916"/>
      <c r="K267" s="810"/>
      <c r="L267" s="810"/>
      <c r="M267" s="810"/>
      <c r="N267" s="810"/>
      <c r="O267" s="810"/>
      <c r="P267" s="810"/>
      <c r="Q267" s="810"/>
      <c r="R267" s="810"/>
      <c r="S267" s="949"/>
      <c r="T267" s="896">
        <f t="shared" si="171"/>
        <v>0</v>
      </c>
      <c r="U267" s="929"/>
      <c r="V267" s="923"/>
    </row>
    <row r="268" spans="1:22" x14ac:dyDescent="0.2">
      <c r="A268" s="942" t="s">
        <v>1475</v>
      </c>
      <c r="B268" s="810"/>
      <c r="C268" s="810"/>
      <c r="D268" s="896">
        <f>SUMIFS(D286:D6987, $B$286:$B6987, "Bills Payable", $C$286:$C$6987, "RMB")</f>
        <v>0</v>
      </c>
      <c r="E268" s="916"/>
      <c r="F268" s="916"/>
      <c r="G268" s="916"/>
      <c r="H268" s="916"/>
      <c r="I268" s="916"/>
      <c r="J268" s="916"/>
      <c r="K268" s="896">
        <f t="shared" ref="K268" si="172">SUM(E268:J268)</f>
        <v>0</v>
      </c>
      <c r="L268" s="896">
        <f>SUMIFS(L287:L6989, $B$287:$B6989, "Bills Payable", $C$287:$C$6989, "RMB")</f>
        <v>0</v>
      </c>
      <c r="M268" s="896">
        <f>SUMIFS(M286:M6987, $B$286:$B6987, "Bills Payable", $C$286:$C$6987, "RMB")</f>
        <v>0</v>
      </c>
      <c r="N268" s="896">
        <f>SUMIFS(N286:N6987, $B$286:$B6987, "Bills Payable", $C$286:$C$6987, "RMB")</f>
        <v>0</v>
      </c>
      <c r="O268" s="896">
        <f>SUMIFS(O286:O6987, $B$286:$B6987, "Bills Payable", $C$286:$C$6987, "RMB")</f>
        <v>0</v>
      </c>
      <c r="P268" s="896">
        <f>SUMIFS(P286:P6987, $B$286:$B6987, "Bills Payable", $C$286:$C$6987, "RMB")</f>
        <v>0</v>
      </c>
      <c r="Q268" s="896">
        <f>SUMIFS(Q286:Q6987, $B$286:$B6987, "Bills Payable", $C$286:$C$6987, "RMB")</f>
        <v>0</v>
      </c>
      <c r="R268" s="896">
        <f>SUMIFS(R286:R6987, $B$286:$B6987, "Bills Payable", $C$286:$C$6987, "RMB")</f>
        <v>0</v>
      </c>
      <c r="S268" s="896">
        <f>SUMIFS(S286:S6987, $B$286:$B6987, "Bills Payable", $C$286:$C$6987, "RMB")</f>
        <v>0</v>
      </c>
      <c r="T268" s="896">
        <f t="shared" si="171"/>
        <v>0</v>
      </c>
      <c r="U268" s="929"/>
      <c r="V268" s="923"/>
    </row>
    <row r="269" spans="1:22" x14ac:dyDescent="0.2">
      <c r="A269" s="1445"/>
      <c r="B269" s="1445"/>
      <c r="C269" s="1445"/>
      <c r="D269" s="1445"/>
      <c r="E269" s="1445"/>
      <c r="F269" s="1445"/>
      <c r="G269" s="1445"/>
      <c r="H269" s="1445"/>
      <c r="I269" s="1445"/>
      <c r="J269" s="1445"/>
      <c r="K269" s="1445"/>
      <c r="L269" s="1445"/>
      <c r="M269" s="1445"/>
      <c r="N269" s="1445"/>
      <c r="O269" s="1445"/>
      <c r="P269" s="1445"/>
      <c r="Q269" s="1445"/>
      <c r="R269" s="1445"/>
      <c r="S269" s="1445"/>
      <c r="T269" s="1445"/>
      <c r="U269" s="1445"/>
      <c r="V269" s="1445"/>
    </row>
    <row r="270" spans="1:22" x14ac:dyDescent="0.2">
      <c r="A270" s="825" t="s">
        <v>746</v>
      </c>
      <c r="B270" s="952"/>
      <c r="C270" s="810"/>
      <c r="D270" s="896">
        <f>SUM(D271,D273:D275)</f>
        <v>0</v>
      </c>
      <c r="E270" s="916"/>
      <c r="F270" s="916"/>
      <c r="G270" s="916"/>
      <c r="H270" s="916"/>
      <c r="I270" s="916"/>
      <c r="J270" s="916"/>
      <c r="K270" s="896">
        <f t="shared" ref="K270:T270" si="173">SUM(K271,K273:K275)</f>
        <v>0</v>
      </c>
      <c r="L270" s="896">
        <f t="shared" si="173"/>
        <v>0</v>
      </c>
      <c r="M270" s="896">
        <f t="shared" si="173"/>
        <v>0</v>
      </c>
      <c r="N270" s="896">
        <f t="shared" si="173"/>
        <v>0</v>
      </c>
      <c r="O270" s="896">
        <f t="shared" si="173"/>
        <v>0</v>
      </c>
      <c r="P270" s="896">
        <f t="shared" si="173"/>
        <v>0</v>
      </c>
      <c r="Q270" s="896">
        <f t="shared" si="173"/>
        <v>0</v>
      </c>
      <c r="R270" s="896">
        <f t="shared" si="173"/>
        <v>0</v>
      </c>
      <c r="S270" s="896">
        <f>SUM(S271,S273:S275)</f>
        <v>0</v>
      </c>
      <c r="T270" s="896">
        <f t="shared" si="173"/>
        <v>0</v>
      </c>
      <c r="U270" s="896">
        <f>SUM(U271,U273:U275)</f>
        <v>0</v>
      </c>
      <c r="V270" s="923"/>
    </row>
    <row r="271" spans="1:22" x14ac:dyDescent="0.2">
      <c r="A271" s="877" t="s">
        <v>516</v>
      </c>
      <c r="B271" s="952"/>
      <c r="C271" s="810"/>
      <c r="D271" s="949"/>
      <c r="E271" s="916"/>
      <c r="F271" s="916"/>
      <c r="G271" s="916"/>
      <c r="H271" s="916"/>
      <c r="I271" s="916"/>
      <c r="J271" s="916"/>
      <c r="K271" s="949"/>
      <c r="L271" s="821"/>
      <c r="M271" s="925"/>
      <c r="N271" s="925"/>
      <c r="O271" s="925"/>
      <c r="P271" s="925"/>
      <c r="Q271" s="925"/>
      <c r="R271" s="925"/>
      <c r="S271" s="925"/>
      <c r="T271" s="896">
        <f t="shared" ref="T271:T275" si="174">SUM(M271:S271)</f>
        <v>0</v>
      </c>
      <c r="U271" s="926"/>
      <c r="V271" s="923"/>
    </row>
    <row r="272" spans="1:22" x14ac:dyDescent="0.2">
      <c r="A272" s="815" t="s">
        <v>753</v>
      </c>
      <c r="B272" s="810"/>
      <c r="C272" s="810"/>
      <c r="D272" s="925"/>
      <c r="E272" s="916"/>
      <c r="F272" s="916"/>
      <c r="G272" s="916"/>
      <c r="H272" s="916"/>
      <c r="I272" s="916"/>
      <c r="J272" s="916"/>
      <c r="K272" s="950"/>
      <c r="L272" s="950"/>
      <c r="M272" s="950"/>
      <c r="N272" s="950"/>
      <c r="O272" s="950"/>
      <c r="P272" s="950"/>
      <c r="Q272" s="950"/>
      <c r="R272" s="950"/>
      <c r="S272" s="950"/>
      <c r="T272" s="927"/>
      <c r="U272" s="926"/>
      <c r="V272" s="923"/>
    </row>
    <row r="273" spans="1:22" x14ac:dyDescent="0.2">
      <c r="A273" s="877" t="s">
        <v>248</v>
      </c>
      <c r="B273" s="952"/>
      <c r="C273" s="810"/>
      <c r="D273" s="648"/>
      <c r="E273" s="916"/>
      <c r="F273" s="916"/>
      <c r="G273" s="916"/>
      <c r="H273" s="916"/>
      <c r="I273" s="916"/>
      <c r="J273" s="916"/>
      <c r="K273" s="950"/>
      <c r="L273" s="925"/>
      <c r="M273" s="950"/>
      <c r="N273" s="950"/>
      <c r="O273" s="950"/>
      <c r="P273" s="950"/>
      <c r="Q273" s="950"/>
      <c r="R273" s="950"/>
      <c r="S273" s="950"/>
      <c r="T273" s="927"/>
      <c r="U273" s="926"/>
      <c r="V273" s="923"/>
    </row>
    <row r="274" spans="1:22" x14ac:dyDescent="0.2">
      <c r="A274" s="877" t="s">
        <v>517</v>
      </c>
      <c r="B274" s="952"/>
      <c r="C274" s="810"/>
      <c r="D274" s="648"/>
      <c r="E274" s="916"/>
      <c r="F274" s="916"/>
      <c r="G274" s="916"/>
      <c r="H274" s="916"/>
      <c r="I274" s="916"/>
      <c r="J274" s="916"/>
      <c r="K274" s="950"/>
      <c r="L274" s="821"/>
      <c r="M274" s="950"/>
      <c r="N274" s="950"/>
      <c r="O274" s="950"/>
      <c r="P274" s="950"/>
      <c r="Q274" s="950"/>
      <c r="R274" s="950"/>
      <c r="S274" s="925"/>
      <c r="T274" s="896">
        <f t="shared" si="174"/>
        <v>0</v>
      </c>
      <c r="U274" s="926"/>
      <c r="V274" s="923"/>
    </row>
    <row r="275" spans="1:22" x14ac:dyDescent="0.2">
      <c r="A275" s="825" t="s">
        <v>1473</v>
      </c>
      <c r="B275" s="952"/>
      <c r="C275" s="810"/>
      <c r="D275" s="640">
        <f>SUMIFS(D286:D6987, $B$286:$B6987, "Negotiable Certificates of Deposits (NCDs)", $C$286:$C$6987, "RMB")</f>
        <v>0</v>
      </c>
      <c r="E275" s="916"/>
      <c r="F275" s="916"/>
      <c r="G275" s="916"/>
      <c r="H275" s="916"/>
      <c r="I275" s="916"/>
      <c r="J275" s="916"/>
      <c r="K275" s="896">
        <f t="shared" ref="K275" si="175">SUM(E275:J275)</f>
        <v>0</v>
      </c>
      <c r="L275" s="640">
        <f>SUMIFS(L286:L6987, $B$286:$B6987, "Negotiable Certificates of Deposits (NCDs)", $C$286:$C$6987, "RMB")</f>
        <v>0</v>
      </c>
      <c r="M275" s="640">
        <f>SUMIFS(M286:M6987, $B$286:$B6987, "Negotiable Certificates of Deposits (NCDs)", $C$286:$C$6987, "RMB")</f>
        <v>0</v>
      </c>
      <c r="N275" s="640">
        <f>SUMIFS(N286:N6987, $B$286:$B6987, "Negotiable Certificates of Deposits (NCDs)", $C$286:$C$6987, "RMB")</f>
        <v>0</v>
      </c>
      <c r="O275" s="640">
        <f>SUMIFS(O286:O6987, $B$286:$B6987, "Negotiable Certificates of Deposits (NCDs)", $C$286:$C$6987, "RMB")</f>
        <v>0</v>
      </c>
      <c r="P275" s="640">
        <f>SUMIFS(P286:P6987, $B$286:$B6987, "Negotiable Certificates of Deposits (NCDs)", $C$286:$C$6987, "RMB")</f>
        <v>0</v>
      </c>
      <c r="Q275" s="640">
        <f>SUMIFS(Q286:Q6987, $B$286:$B6987, "Negotiable Certificates of Deposits (NCDs)", $C$286:$C$6987, "RMB")</f>
        <v>0</v>
      </c>
      <c r="R275" s="640">
        <f>SUMIFS(R286:R6987, $B$286:$B6987, "Negotiable Certificates of Deposits (NCDs)", $C$286:$C$6987, "RMB")</f>
        <v>0</v>
      </c>
      <c r="S275" s="640">
        <f>SUMIFS(S286:S6987, $B$286:$B6987, "Negotiable Certificates of Deposits (NCDs)", $C$286:$C$6987, "RMB")</f>
        <v>0</v>
      </c>
      <c r="T275" s="896">
        <f t="shared" si="174"/>
        <v>0</v>
      </c>
      <c r="U275" s="640">
        <f>SUMIFS(U287:U6989, $B$287:$B6989, "Negotiable Certificates of Deposits (NCDs)", $C$287:$C$6989, "RMB")</f>
        <v>0</v>
      </c>
      <c r="V275" s="923"/>
    </row>
    <row r="276" spans="1:22" x14ac:dyDescent="0.2">
      <c r="A276" s="1445"/>
      <c r="B276" s="1445"/>
      <c r="C276" s="1445"/>
      <c r="D276" s="1445"/>
      <c r="E276" s="1445"/>
      <c r="F276" s="1445"/>
      <c r="G276" s="1445"/>
      <c r="H276" s="1445"/>
      <c r="I276" s="1445"/>
      <c r="J276" s="1445"/>
      <c r="K276" s="1445"/>
      <c r="L276" s="1445"/>
      <c r="M276" s="1445"/>
      <c r="N276" s="1445"/>
      <c r="O276" s="1445"/>
      <c r="P276" s="1445"/>
      <c r="Q276" s="1445"/>
      <c r="R276" s="1445"/>
      <c r="S276" s="1445"/>
      <c r="T276" s="1445"/>
      <c r="U276" s="1445"/>
      <c r="V276" s="1445"/>
    </row>
    <row r="277" spans="1:22" x14ac:dyDescent="0.2">
      <c r="A277" s="825" t="s">
        <v>168</v>
      </c>
      <c r="B277" s="810"/>
      <c r="C277" s="810"/>
      <c r="D277" s="896">
        <f>SUM(D278, D280:D282)</f>
        <v>0</v>
      </c>
      <c r="E277" s="916"/>
      <c r="F277" s="916"/>
      <c r="G277" s="916"/>
      <c r="H277" s="916"/>
      <c r="I277" s="916"/>
      <c r="J277" s="916"/>
      <c r="K277" s="896">
        <f t="shared" ref="K277:T277" si="176">SUM(K278,K280:K282)</f>
        <v>0</v>
      </c>
      <c r="L277" s="896">
        <f t="shared" si="176"/>
        <v>0</v>
      </c>
      <c r="M277" s="896">
        <f t="shared" si="176"/>
        <v>0</v>
      </c>
      <c r="N277" s="896">
        <f t="shared" si="176"/>
        <v>0</v>
      </c>
      <c r="O277" s="896">
        <f t="shared" si="176"/>
        <v>0</v>
      </c>
      <c r="P277" s="896">
        <f t="shared" si="176"/>
        <v>0</v>
      </c>
      <c r="Q277" s="896">
        <f t="shared" si="176"/>
        <v>0</v>
      </c>
      <c r="R277" s="896">
        <f t="shared" si="176"/>
        <v>0</v>
      </c>
      <c r="S277" s="896">
        <f>SUM(S278,S280:S282)</f>
        <v>0</v>
      </c>
      <c r="T277" s="896">
        <f t="shared" si="176"/>
        <v>0</v>
      </c>
      <c r="U277" s="896">
        <f>SUM(U282,U278,U281,U280)</f>
        <v>0</v>
      </c>
      <c r="V277" s="930">
        <f>SUM(V278,V280,V281)</f>
        <v>0</v>
      </c>
    </row>
    <row r="278" spans="1:22" x14ac:dyDescent="0.2">
      <c r="A278" s="877" t="s">
        <v>516</v>
      </c>
      <c r="B278" s="810"/>
      <c r="C278" s="810"/>
      <c r="D278" s="949"/>
      <c r="E278" s="916"/>
      <c r="F278" s="916"/>
      <c r="G278" s="916"/>
      <c r="H278" s="916"/>
      <c r="I278" s="916"/>
      <c r="J278" s="916"/>
      <c r="K278" s="949"/>
      <c r="L278" s="941"/>
      <c r="M278" s="925"/>
      <c r="N278" s="925"/>
      <c r="O278" s="925"/>
      <c r="P278" s="925"/>
      <c r="Q278" s="925"/>
      <c r="R278" s="925"/>
      <c r="S278" s="925"/>
      <c r="T278" s="896">
        <f t="shared" ref="T278:T281" si="177">SUM(M278:S278)</f>
        <v>0</v>
      </c>
      <c r="U278" s="929"/>
      <c r="V278" s="926"/>
    </row>
    <row r="279" spans="1:22" x14ac:dyDescent="0.2">
      <c r="A279" s="815" t="s">
        <v>753</v>
      </c>
      <c r="B279" s="810"/>
      <c r="C279" s="810"/>
      <c r="D279" s="925"/>
      <c r="E279" s="916"/>
      <c r="F279" s="916"/>
      <c r="G279" s="916"/>
      <c r="H279" s="916"/>
      <c r="I279" s="916"/>
      <c r="J279" s="916"/>
      <c r="K279" s="821"/>
      <c r="L279" s="821"/>
      <c r="M279" s="821"/>
      <c r="N279" s="821"/>
      <c r="O279" s="821"/>
      <c r="P279" s="821"/>
      <c r="Q279" s="821"/>
      <c r="R279" s="821"/>
      <c r="S279" s="821"/>
      <c r="T279" s="927"/>
      <c r="U279" s="929"/>
      <c r="V279" s="926"/>
    </row>
    <row r="280" spans="1:22" x14ac:dyDescent="0.2">
      <c r="A280" s="877" t="s">
        <v>248</v>
      </c>
      <c r="B280" s="810"/>
      <c r="C280" s="810"/>
      <c r="D280" s="934"/>
      <c r="E280" s="916"/>
      <c r="F280" s="916"/>
      <c r="G280" s="916"/>
      <c r="H280" s="916"/>
      <c r="I280" s="916"/>
      <c r="J280" s="916"/>
      <c r="K280" s="941"/>
      <c r="L280" s="925"/>
      <c r="M280" s="941"/>
      <c r="N280" s="941"/>
      <c r="O280" s="941"/>
      <c r="P280" s="941"/>
      <c r="Q280" s="941"/>
      <c r="R280" s="941"/>
      <c r="S280" s="941"/>
      <c r="T280" s="927"/>
      <c r="U280" s="929"/>
      <c r="V280" s="926"/>
    </row>
    <row r="281" spans="1:22" x14ac:dyDescent="0.2">
      <c r="A281" s="877" t="s">
        <v>517</v>
      </c>
      <c r="B281" s="810"/>
      <c r="C281" s="810"/>
      <c r="D281" s="934"/>
      <c r="E281" s="916"/>
      <c r="F281" s="916"/>
      <c r="G281" s="916"/>
      <c r="H281" s="916"/>
      <c r="I281" s="916"/>
      <c r="J281" s="916"/>
      <c r="K281" s="941"/>
      <c r="L281" s="941"/>
      <c r="M281" s="941"/>
      <c r="N281" s="941"/>
      <c r="O281" s="941"/>
      <c r="P281" s="941"/>
      <c r="Q281" s="941"/>
      <c r="R281" s="941"/>
      <c r="S281" s="925"/>
      <c r="T281" s="896">
        <f t="shared" si="177"/>
        <v>0</v>
      </c>
      <c r="U281" s="929"/>
      <c r="V281" s="926"/>
    </row>
    <row r="282" spans="1:22" x14ac:dyDescent="0.2">
      <c r="A282" s="825" t="s">
        <v>1473</v>
      </c>
      <c r="B282" s="810"/>
      <c r="C282" s="810"/>
      <c r="D282" s="640">
        <f>SUMIFS(D286:D6987, $B$286:$B6987, "Debt Securities", $C$286:$C$6987, "RMB")</f>
        <v>0</v>
      </c>
      <c r="E282" s="916"/>
      <c r="F282" s="916"/>
      <c r="G282" s="916"/>
      <c r="H282" s="916"/>
      <c r="I282" s="916"/>
      <c r="J282" s="916"/>
      <c r="K282" s="896">
        <f t="shared" ref="K282" si="178">SUM(E282:J282)</f>
        <v>0</v>
      </c>
      <c r="L282" s="640">
        <f>SUMIFS(L287:L6989, $B$287:$B6989, "Debt Securities", $C$287:$C$6989, "RMB")</f>
        <v>0</v>
      </c>
      <c r="M282" s="640">
        <f>SUMIFS(M287:M6989, $B$287:$B6989, "Debt Securities", $C$287:$C$6989, "RMB")</f>
        <v>0</v>
      </c>
      <c r="N282" s="640">
        <f>SUMIFS(N287:N6989, $B$287:$B6989, "Debt Securities", $C$287:$C$6989, "RMB")</f>
        <v>0</v>
      </c>
      <c r="O282" s="640">
        <f>SUMIFS(O287:O6989, $B$287:$B6989, "Debt Securities", $C$287:$C$6989, "RMB")</f>
        <v>0</v>
      </c>
      <c r="P282" s="640">
        <f>SUMIFS(P287:P6989, $B$287:$B6989, "Debt Securities", $C$287:$C$6989, "RMB")</f>
        <v>0</v>
      </c>
      <c r="Q282" s="640">
        <f>SUMIFS(Q287:Q6989, $B$287:$B6989, "Debt Securities", $C$287:$C$6989, "RMB")</f>
        <v>0</v>
      </c>
      <c r="R282" s="640">
        <f>SUMIFS(R287:R6989, $B$287:$B6989, "Debt Securities", $C$287:$C$6989, "RMB")</f>
        <v>0</v>
      </c>
      <c r="S282" s="640">
        <f>SUMIFS(S287:S6989, $B$287:$B6989, "Debt Securities", $C$287:$C$6989, "RMB")</f>
        <v>0</v>
      </c>
      <c r="T282" s="896">
        <f>SUM(M282:S282)</f>
        <v>0</v>
      </c>
      <c r="U282" s="929"/>
      <c r="V282" s="931">
        <f>SUMIFS(V287:V6989, $B$287:$B6989, "Debt Securities", $C$287:$C$6989, "RMB")</f>
        <v>0</v>
      </c>
    </row>
    <row r="283" spans="1:22" ht="12.4" customHeight="1" x14ac:dyDescent="0.2">
      <c r="A283" s="916"/>
      <c r="B283" s="953"/>
      <c r="C283" s="953"/>
      <c r="D283" s="1446" t="s">
        <v>532</v>
      </c>
      <c r="E283" s="1446"/>
      <c r="F283" s="1446"/>
      <c r="G283" s="1446"/>
      <c r="H283" s="1446"/>
      <c r="I283" s="1446"/>
      <c r="J283" s="1446"/>
      <c r="K283" s="1446"/>
      <c r="L283" s="1446"/>
      <c r="M283" s="1444" t="s">
        <v>533</v>
      </c>
      <c r="N283" s="1444"/>
      <c r="O283" s="1444"/>
      <c r="P283" s="1444"/>
      <c r="Q283" s="1444"/>
      <c r="R283" s="1444"/>
      <c r="S283" s="1444"/>
      <c r="T283" s="1444"/>
      <c r="U283" s="1444" t="s">
        <v>741</v>
      </c>
      <c r="V283" s="1447" t="s">
        <v>742</v>
      </c>
    </row>
    <row r="284" spans="1:22" x14ac:dyDescent="0.2">
      <c r="A284" s="916"/>
      <c r="B284" s="953"/>
      <c r="C284" s="953"/>
      <c r="D284" s="1444" t="s">
        <v>212</v>
      </c>
      <c r="E284" s="1446" t="s">
        <v>213</v>
      </c>
      <c r="F284" s="1446"/>
      <c r="G284" s="1446"/>
      <c r="H284" s="1446"/>
      <c r="I284" s="1446"/>
      <c r="J284" s="1446"/>
      <c r="K284" s="1446"/>
      <c r="L284" s="1444" t="s">
        <v>254</v>
      </c>
      <c r="M284" s="1444"/>
      <c r="N284" s="1444"/>
      <c r="O284" s="1444"/>
      <c r="P284" s="1444"/>
      <c r="Q284" s="1444"/>
      <c r="R284" s="1444"/>
      <c r="S284" s="1444"/>
      <c r="T284" s="1444"/>
      <c r="U284" s="1444"/>
      <c r="V284" s="1447"/>
    </row>
    <row r="285" spans="1:22" ht="90" customHeight="1" x14ac:dyDescent="0.2">
      <c r="A285" s="916" t="s">
        <v>1472</v>
      </c>
      <c r="B285" s="954" t="s">
        <v>754</v>
      </c>
      <c r="C285" s="954" t="s">
        <v>534</v>
      </c>
      <c r="D285" s="1444"/>
      <c r="E285" s="955" t="s">
        <v>535</v>
      </c>
      <c r="F285" s="955" t="s">
        <v>536</v>
      </c>
      <c r="G285" s="955" t="s">
        <v>537</v>
      </c>
      <c r="H285" s="955" t="s">
        <v>538</v>
      </c>
      <c r="I285" s="955" t="s">
        <v>539</v>
      </c>
      <c r="J285" s="955" t="s">
        <v>540</v>
      </c>
      <c r="K285" s="956" t="s">
        <v>253</v>
      </c>
      <c r="L285" s="1444"/>
      <c r="M285" s="955" t="s">
        <v>755</v>
      </c>
      <c r="N285" s="955" t="s">
        <v>214</v>
      </c>
      <c r="O285" s="955" t="s">
        <v>215</v>
      </c>
      <c r="P285" s="955" t="s">
        <v>250</v>
      </c>
      <c r="Q285" s="955" t="s">
        <v>251</v>
      </c>
      <c r="R285" s="955" t="s">
        <v>521</v>
      </c>
      <c r="S285" s="956" t="s">
        <v>183</v>
      </c>
      <c r="T285" s="956" t="s">
        <v>253</v>
      </c>
      <c r="U285" s="1444"/>
      <c r="V285" s="1447"/>
    </row>
    <row r="286" spans="1:22" x14ac:dyDescent="0.2">
      <c r="A286" s="925"/>
      <c r="B286" s="957"/>
      <c r="C286" s="957"/>
      <c r="D286" s="925"/>
      <c r="E286" s="925"/>
      <c r="F286" s="925"/>
      <c r="G286" s="925"/>
      <c r="H286" s="925"/>
      <c r="I286" s="925"/>
      <c r="J286" s="925"/>
      <c r="K286" s="958"/>
      <c r="L286" s="925"/>
      <c r="M286" s="925"/>
      <c r="N286" s="925"/>
      <c r="O286" s="925"/>
      <c r="P286" s="925"/>
      <c r="Q286" s="925"/>
      <c r="R286" s="925"/>
      <c r="S286" s="925"/>
      <c r="T286" s="958"/>
      <c r="U286" s="958"/>
      <c r="V286" s="958"/>
    </row>
    <row r="1045" spans="1:5" hidden="1" x14ac:dyDescent="0.2">
      <c r="A1045" s="863" t="s">
        <v>471</v>
      </c>
      <c r="B1045" s="863" t="s">
        <v>136</v>
      </c>
      <c r="C1045" s="863" t="s">
        <v>744</v>
      </c>
      <c r="E1045" s="863" t="s">
        <v>136</v>
      </c>
    </row>
    <row r="1046" spans="1:5" hidden="1" x14ac:dyDescent="0.2">
      <c r="A1046" s="863" t="s">
        <v>472</v>
      </c>
      <c r="B1046" s="863" t="s">
        <v>137</v>
      </c>
      <c r="C1046" s="863" t="s">
        <v>543</v>
      </c>
      <c r="E1046" s="863" t="s">
        <v>137</v>
      </c>
    </row>
    <row r="1047" spans="1:5" hidden="1" x14ac:dyDescent="0.2">
      <c r="A1047" s="863" t="s">
        <v>473</v>
      </c>
      <c r="B1047" s="863" t="s">
        <v>138</v>
      </c>
      <c r="C1047" s="863" t="s">
        <v>544</v>
      </c>
      <c r="E1047" s="863" t="s">
        <v>138</v>
      </c>
    </row>
    <row r="1048" spans="1:5" hidden="1" x14ac:dyDescent="0.2">
      <c r="A1048" s="863" t="s">
        <v>474</v>
      </c>
      <c r="B1048" s="863" t="s">
        <v>237</v>
      </c>
      <c r="C1048" s="863" t="s">
        <v>545</v>
      </c>
      <c r="E1048" s="863" t="s">
        <v>237</v>
      </c>
    </row>
    <row r="1049" spans="1:5" hidden="1" x14ac:dyDescent="0.2">
      <c r="A1049" s="863" t="s">
        <v>475</v>
      </c>
      <c r="B1049" s="863" t="s">
        <v>459</v>
      </c>
      <c r="C1049" s="863" t="s">
        <v>546</v>
      </c>
      <c r="E1049" s="863" t="s">
        <v>746</v>
      </c>
    </row>
    <row r="1050" spans="1:5" hidden="1" x14ac:dyDescent="0.2">
      <c r="A1050" s="863" t="s">
        <v>476</v>
      </c>
      <c r="B1050" s="863" t="s">
        <v>168</v>
      </c>
      <c r="C1050" s="863" t="s">
        <v>547</v>
      </c>
      <c r="E1050" s="863" t="s">
        <v>168</v>
      </c>
    </row>
    <row r="1051" spans="1:5" hidden="1" x14ac:dyDescent="0.2">
      <c r="A1051" s="863" t="s">
        <v>477</v>
      </c>
      <c r="C1051" s="863" t="s">
        <v>548</v>
      </c>
    </row>
    <row r="1052" spans="1:5" hidden="1" x14ac:dyDescent="0.2">
      <c r="A1052" s="863" t="s">
        <v>478</v>
      </c>
    </row>
    <row r="1053" spans="1:5" hidden="1" x14ac:dyDescent="0.2">
      <c r="A1053" s="863" t="s">
        <v>479</v>
      </c>
    </row>
    <row r="1054" spans="1:5" hidden="1" x14ac:dyDescent="0.2">
      <c r="A1054" s="863" t="s">
        <v>480</v>
      </c>
    </row>
    <row r="1055" spans="1:5" hidden="1" x14ac:dyDescent="0.2">
      <c r="A1055" s="863" t="s">
        <v>481</v>
      </c>
    </row>
    <row r="1056" spans="1:5" hidden="1" x14ac:dyDescent="0.2">
      <c r="A1056" s="863" t="s">
        <v>482</v>
      </c>
    </row>
    <row r="1057" spans="1:1" hidden="1" x14ac:dyDescent="0.2">
      <c r="A1057" s="863" t="s">
        <v>483</v>
      </c>
    </row>
    <row r="1058" spans="1:1" hidden="1" x14ac:dyDescent="0.2">
      <c r="A1058" s="863" t="s">
        <v>878</v>
      </c>
    </row>
    <row r="1059" spans="1:1" hidden="1" x14ac:dyDescent="0.2">
      <c r="A1059" s="863" t="s">
        <v>485</v>
      </c>
    </row>
    <row r="1060" spans="1:1" hidden="1" x14ac:dyDescent="0.2">
      <c r="A1060" s="863" t="s">
        <v>484</v>
      </c>
    </row>
    <row r="1061" spans="1:1" hidden="1" x14ac:dyDescent="0.2">
      <c r="A1061" s="863" t="s">
        <v>1086</v>
      </c>
    </row>
    <row r="1062" spans="1:1" hidden="1" x14ac:dyDescent="0.2">
      <c r="A1062" s="863" t="s">
        <v>1087</v>
      </c>
    </row>
    <row r="1063" spans="1:1" hidden="1" x14ac:dyDescent="0.2">
      <c r="A1063" s="863" t="s">
        <v>1088</v>
      </c>
    </row>
    <row r="1064" spans="1:1" hidden="1" x14ac:dyDescent="0.2">
      <c r="A1064" s="863" t="s">
        <v>1089</v>
      </c>
    </row>
    <row r="1065" spans="1:1" hidden="1" x14ac:dyDescent="0.2">
      <c r="A1065" s="863" t="s">
        <v>1090</v>
      </c>
    </row>
    <row r="1066" spans="1:1" hidden="1" x14ac:dyDescent="0.2">
      <c r="A1066" s="863" t="s">
        <v>1091</v>
      </c>
    </row>
    <row r="1067" spans="1:1" hidden="1" x14ac:dyDescent="0.2">
      <c r="A1067" s="863" t="s">
        <v>1092</v>
      </c>
    </row>
    <row r="1068" spans="1:1" hidden="1" x14ac:dyDescent="0.2">
      <c r="A1068" s="863" t="s">
        <v>1093</v>
      </c>
    </row>
    <row r="1069" spans="1:1" hidden="1" x14ac:dyDescent="0.2">
      <c r="A1069" s="863" t="s">
        <v>1094</v>
      </c>
    </row>
    <row r="1070" spans="1:1" hidden="1" x14ac:dyDescent="0.2">
      <c r="A1070" s="863" t="s">
        <v>1103</v>
      </c>
    </row>
    <row r="1071" spans="1:1" hidden="1" x14ac:dyDescent="0.2">
      <c r="A1071" s="863" t="s">
        <v>1104</v>
      </c>
    </row>
    <row r="1072" spans="1:1" hidden="1" x14ac:dyDescent="0.2">
      <c r="A1072" s="863" t="s">
        <v>1105</v>
      </c>
    </row>
    <row r="1073" spans="1:1" hidden="1" x14ac:dyDescent="0.2">
      <c r="A1073" s="863" t="s">
        <v>1106</v>
      </c>
    </row>
    <row r="1074" spans="1:1" hidden="1" x14ac:dyDescent="0.2">
      <c r="A1074" s="863" t="s">
        <v>1107</v>
      </c>
    </row>
    <row r="1075" spans="1:1" hidden="1" x14ac:dyDescent="0.2">
      <c r="A1075" s="863" t="s">
        <v>1108</v>
      </c>
    </row>
    <row r="1076" spans="1:1" hidden="1" x14ac:dyDescent="0.2">
      <c r="A1076" s="863" t="s">
        <v>1109</v>
      </c>
    </row>
    <row r="1077" spans="1:1" hidden="1" x14ac:dyDescent="0.2">
      <c r="A1077" s="863" t="s">
        <v>1110</v>
      </c>
    </row>
    <row r="1078" spans="1:1" hidden="1" x14ac:dyDescent="0.2">
      <c r="A1078" s="863" t="s">
        <v>1111</v>
      </c>
    </row>
    <row r="1079" spans="1:1" hidden="1" x14ac:dyDescent="0.2">
      <c r="A1079" s="863" t="s">
        <v>1112</v>
      </c>
    </row>
    <row r="1080" spans="1:1" hidden="1" x14ac:dyDescent="0.2">
      <c r="A1080" s="863" t="s">
        <v>1113</v>
      </c>
    </row>
    <row r="1081" spans="1:1" hidden="1" x14ac:dyDescent="0.2">
      <c r="A1081" s="863" t="s">
        <v>1114</v>
      </c>
    </row>
    <row r="1082" spans="1:1" hidden="1" x14ac:dyDescent="0.2">
      <c r="A1082" s="863" t="s">
        <v>1115</v>
      </c>
    </row>
    <row r="1083" spans="1:1" hidden="1" x14ac:dyDescent="0.2">
      <c r="A1083" s="863" t="s">
        <v>1116</v>
      </c>
    </row>
    <row r="1084" spans="1:1" hidden="1" x14ac:dyDescent="0.2">
      <c r="A1084" s="863" t="s">
        <v>1117</v>
      </c>
    </row>
    <row r="1085" spans="1:1" hidden="1" x14ac:dyDescent="0.2">
      <c r="A1085" s="863" t="s">
        <v>1118</v>
      </c>
    </row>
    <row r="1086" spans="1:1" hidden="1" x14ac:dyDescent="0.2">
      <c r="A1086" s="863" t="s">
        <v>1119</v>
      </c>
    </row>
    <row r="1087" spans="1:1" hidden="1" x14ac:dyDescent="0.2">
      <c r="A1087" s="863" t="s">
        <v>1120</v>
      </c>
    </row>
    <row r="1088" spans="1:1" hidden="1" x14ac:dyDescent="0.2">
      <c r="A1088" s="863" t="s">
        <v>1121</v>
      </c>
    </row>
    <row r="1089" spans="1:1" hidden="1" x14ac:dyDescent="0.2">
      <c r="A1089" s="863" t="s">
        <v>1122</v>
      </c>
    </row>
    <row r="1090" spans="1:1" hidden="1" x14ac:dyDescent="0.2">
      <c r="A1090" s="863" t="s">
        <v>1123</v>
      </c>
    </row>
    <row r="1091" spans="1:1" hidden="1" x14ac:dyDescent="0.2">
      <c r="A1091" s="863" t="s">
        <v>1124</v>
      </c>
    </row>
    <row r="1092" spans="1:1" hidden="1" x14ac:dyDescent="0.2">
      <c r="A1092" s="863" t="s">
        <v>1125</v>
      </c>
    </row>
    <row r="1093" spans="1:1" hidden="1" x14ac:dyDescent="0.2">
      <c r="A1093" s="863" t="s">
        <v>1126</v>
      </c>
    </row>
    <row r="1094" spans="1:1" hidden="1" x14ac:dyDescent="0.2">
      <c r="A1094" s="863" t="s">
        <v>1127</v>
      </c>
    </row>
    <row r="1095" spans="1:1" hidden="1" x14ac:dyDescent="0.2">
      <c r="A1095" s="863" t="s">
        <v>1128</v>
      </c>
    </row>
    <row r="1096" spans="1:1" hidden="1" x14ac:dyDescent="0.2">
      <c r="A1096" s="863" t="s">
        <v>1129</v>
      </c>
    </row>
    <row r="1097" spans="1:1" hidden="1" x14ac:dyDescent="0.2">
      <c r="A1097" s="863" t="s">
        <v>1130</v>
      </c>
    </row>
    <row r="1098" spans="1:1" hidden="1" x14ac:dyDescent="0.2">
      <c r="A1098" s="863" t="s">
        <v>557</v>
      </c>
    </row>
    <row r="1099" spans="1:1" hidden="1" x14ac:dyDescent="0.2">
      <c r="A1099" s="863" t="s">
        <v>558</v>
      </c>
    </row>
    <row r="1100" spans="1:1" hidden="1" x14ac:dyDescent="0.2">
      <c r="A1100" s="863" t="s">
        <v>559</v>
      </c>
    </row>
    <row r="1101" spans="1:1" hidden="1" x14ac:dyDescent="0.2">
      <c r="A1101" s="863" t="s">
        <v>560</v>
      </c>
    </row>
    <row r="1102" spans="1:1" hidden="1" x14ac:dyDescent="0.2">
      <c r="A1102" s="863" t="s">
        <v>561</v>
      </c>
    </row>
    <row r="1103" spans="1:1" hidden="1" x14ac:dyDescent="0.2">
      <c r="A1103" s="863" t="s">
        <v>562</v>
      </c>
    </row>
    <row r="1104" spans="1:1" hidden="1" x14ac:dyDescent="0.2">
      <c r="A1104" s="863" t="s">
        <v>563</v>
      </c>
    </row>
    <row r="1105" spans="1:1" hidden="1" x14ac:dyDescent="0.2">
      <c r="A1105" s="863" t="s">
        <v>564</v>
      </c>
    </row>
    <row r="1106" spans="1:1" hidden="1" x14ac:dyDescent="0.2">
      <c r="A1106" s="863" t="s">
        <v>565</v>
      </c>
    </row>
    <row r="1107" spans="1:1" hidden="1" x14ac:dyDescent="0.2">
      <c r="A1107" s="863" t="s">
        <v>1131</v>
      </c>
    </row>
    <row r="1108" spans="1:1" hidden="1" x14ac:dyDescent="0.2">
      <c r="A1108" s="863" t="s">
        <v>1132</v>
      </c>
    </row>
    <row r="1109" spans="1:1" hidden="1" x14ac:dyDescent="0.2">
      <c r="A1109" s="863" t="s">
        <v>1133</v>
      </c>
    </row>
    <row r="1110" spans="1:1" hidden="1" x14ac:dyDescent="0.2">
      <c r="A1110" s="863" t="s">
        <v>1134</v>
      </c>
    </row>
    <row r="1111" spans="1:1" hidden="1" x14ac:dyDescent="0.2">
      <c r="A1111" s="863" t="s">
        <v>1135</v>
      </c>
    </row>
    <row r="1112" spans="1:1" hidden="1" x14ac:dyDescent="0.2">
      <c r="A1112" s="863" t="s">
        <v>1136</v>
      </c>
    </row>
    <row r="1113" spans="1:1" hidden="1" x14ac:dyDescent="0.2">
      <c r="A1113" s="863" t="s">
        <v>1137</v>
      </c>
    </row>
    <row r="1114" spans="1:1" hidden="1" x14ac:dyDescent="0.2">
      <c r="A1114" s="863" t="s">
        <v>1138</v>
      </c>
    </row>
    <row r="1115" spans="1:1" hidden="1" x14ac:dyDescent="0.2">
      <c r="A1115" s="863" t="s">
        <v>1139</v>
      </c>
    </row>
    <row r="1116" spans="1:1" hidden="1" x14ac:dyDescent="0.2">
      <c r="A1116" s="863" t="s">
        <v>1140</v>
      </c>
    </row>
    <row r="1117" spans="1:1" hidden="1" x14ac:dyDescent="0.2">
      <c r="A1117" s="863" t="s">
        <v>1141</v>
      </c>
    </row>
    <row r="1118" spans="1:1" hidden="1" x14ac:dyDescent="0.2">
      <c r="A1118" s="863" t="s">
        <v>1142</v>
      </c>
    </row>
    <row r="1119" spans="1:1" hidden="1" x14ac:dyDescent="0.2">
      <c r="A1119" s="863" t="s">
        <v>1143</v>
      </c>
    </row>
    <row r="1120" spans="1:1" hidden="1" x14ac:dyDescent="0.2">
      <c r="A1120" s="863" t="s">
        <v>1144</v>
      </c>
    </row>
    <row r="1121" spans="1:1" hidden="1" x14ac:dyDescent="0.2">
      <c r="A1121" s="863" t="s">
        <v>1145</v>
      </c>
    </row>
    <row r="1122" spans="1:1" hidden="1" x14ac:dyDescent="0.2">
      <c r="A1122" s="863" t="s">
        <v>1146</v>
      </c>
    </row>
    <row r="1123" spans="1:1" hidden="1" x14ac:dyDescent="0.2">
      <c r="A1123" s="863" t="s">
        <v>566</v>
      </c>
    </row>
    <row r="1124" spans="1:1" hidden="1" x14ac:dyDescent="0.2">
      <c r="A1124" s="863" t="s">
        <v>488</v>
      </c>
    </row>
    <row r="1125" spans="1:1" hidden="1" x14ac:dyDescent="0.2">
      <c r="A1125" s="863" t="s">
        <v>489</v>
      </c>
    </row>
    <row r="1126" spans="1:1" hidden="1" x14ac:dyDescent="0.2">
      <c r="A1126" s="863" t="s">
        <v>487</v>
      </c>
    </row>
    <row r="1127" spans="1:1" hidden="1" x14ac:dyDescent="0.2">
      <c r="A1127" s="863" t="s">
        <v>567</v>
      </c>
    </row>
    <row r="1128" spans="1:1" hidden="1" x14ac:dyDescent="0.2">
      <c r="A1128" s="863" t="s">
        <v>490</v>
      </c>
    </row>
    <row r="1129" spans="1:1" hidden="1" x14ac:dyDescent="0.2">
      <c r="A1129" s="863" t="s">
        <v>491</v>
      </c>
    </row>
    <row r="1130" spans="1:1" hidden="1" x14ac:dyDescent="0.2">
      <c r="A1130" s="863" t="s">
        <v>1147</v>
      </c>
    </row>
    <row r="1131" spans="1:1" hidden="1" x14ac:dyDescent="0.2">
      <c r="A1131" s="863" t="s">
        <v>1148</v>
      </c>
    </row>
    <row r="1132" spans="1:1" hidden="1" x14ac:dyDescent="0.2">
      <c r="A1132" s="863" t="s">
        <v>492</v>
      </c>
    </row>
    <row r="1133" spans="1:1" hidden="1" x14ac:dyDescent="0.2">
      <c r="A1133" s="863" t="s">
        <v>493</v>
      </c>
    </row>
    <row r="1134" spans="1:1" hidden="1" x14ac:dyDescent="0.2">
      <c r="A1134" s="863" t="s">
        <v>494</v>
      </c>
    </row>
    <row r="1135" spans="1:1" hidden="1" x14ac:dyDescent="0.2">
      <c r="A1135" s="863" t="s">
        <v>495</v>
      </c>
    </row>
    <row r="1136" spans="1:1" hidden="1" x14ac:dyDescent="0.2">
      <c r="A1136" s="863" t="s">
        <v>496</v>
      </c>
    </row>
    <row r="1137" spans="1:1" hidden="1" x14ac:dyDescent="0.2">
      <c r="A1137" s="863" t="s">
        <v>1149</v>
      </c>
    </row>
    <row r="1138" spans="1:1" hidden="1" x14ac:dyDescent="0.2">
      <c r="A1138" s="863" t="s">
        <v>1150</v>
      </c>
    </row>
    <row r="1139" spans="1:1" hidden="1" x14ac:dyDescent="0.2">
      <c r="A1139" s="863" t="s">
        <v>1151</v>
      </c>
    </row>
    <row r="1140" spans="1:1" hidden="1" x14ac:dyDescent="0.2">
      <c r="A1140" s="863" t="s">
        <v>1528</v>
      </c>
    </row>
    <row r="1141" spans="1:1" hidden="1" x14ac:dyDescent="0.2">
      <c r="A1141" s="863" t="s">
        <v>1152</v>
      </c>
    </row>
    <row r="1142" spans="1:1" hidden="1" x14ac:dyDescent="0.2">
      <c r="A1142" s="863" t="s">
        <v>1153</v>
      </c>
    </row>
    <row r="1143" spans="1:1" hidden="1" x14ac:dyDescent="0.2">
      <c r="A1143" s="863" t="s">
        <v>1154</v>
      </c>
    </row>
    <row r="1144" spans="1:1" hidden="1" x14ac:dyDescent="0.2">
      <c r="A1144" s="863" t="s">
        <v>1155</v>
      </c>
    </row>
    <row r="1145" spans="1:1" hidden="1" x14ac:dyDescent="0.2">
      <c r="A1145" s="863" t="s">
        <v>1156</v>
      </c>
    </row>
    <row r="1146" spans="1:1" hidden="1" x14ac:dyDescent="0.2">
      <c r="A1146" s="863" t="s">
        <v>756</v>
      </c>
    </row>
    <row r="1147" spans="1:1" hidden="1" x14ac:dyDescent="0.2">
      <c r="A1147" s="863" t="s">
        <v>497</v>
      </c>
    </row>
    <row r="1148" spans="1:1" hidden="1" x14ac:dyDescent="0.2">
      <c r="A1148" s="863" t="s">
        <v>498</v>
      </c>
    </row>
    <row r="1149" spans="1:1" hidden="1" x14ac:dyDescent="0.2">
      <c r="A1149" s="863" t="s">
        <v>499</v>
      </c>
    </row>
    <row r="1150" spans="1:1" hidden="1" x14ac:dyDescent="0.2">
      <c r="A1150" s="863" t="s">
        <v>757</v>
      </c>
    </row>
    <row r="1151" spans="1:1" hidden="1" x14ac:dyDescent="0.2">
      <c r="A1151" s="863" t="s">
        <v>758</v>
      </c>
    </row>
    <row r="1152" spans="1:1" hidden="1" x14ac:dyDescent="0.2">
      <c r="A1152" s="863" t="s">
        <v>1157</v>
      </c>
    </row>
    <row r="1153" spans="1:1" hidden="1" x14ac:dyDescent="0.2">
      <c r="A1153" s="863" t="s">
        <v>500</v>
      </c>
    </row>
    <row r="1154" spans="1:1" hidden="1" x14ac:dyDescent="0.2">
      <c r="A1154" s="863" t="s">
        <v>1158</v>
      </c>
    </row>
    <row r="1155" spans="1:1" hidden="1" x14ac:dyDescent="0.2">
      <c r="A1155" s="863" t="s">
        <v>1159</v>
      </c>
    </row>
    <row r="1156" spans="1:1" hidden="1" x14ac:dyDescent="0.2">
      <c r="A1156" s="863" t="s">
        <v>1160</v>
      </c>
    </row>
    <row r="1157" spans="1:1" hidden="1" x14ac:dyDescent="0.2">
      <c r="A1157" s="863" t="s">
        <v>501</v>
      </c>
    </row>
    <row r="1158" spans="1:1" hidden="1" x14ac:dyDescent="0.2">
      <c r="A1158" s="863" t="s">
        <v>1161</v>
      </c>
    </row>
    <row r="1159" spans="1:1" hidden="1" x14ac:dyDescent="0.2">
      <c r="A1159" s="863" t="s">
        <v>1162</v>
      </c>
    </row>
    <row r="1160" spans="1:1" hidden="1" x14ac:dyDescent="0.2">
      <c r="A1160" s="863" t="s">
        <v>759</v>
      </c>
    </row>
    <row r="1161" spans="1:1" hidden="1" x14ac:dyDescent="0.2">
      <c r="A1161" s="863" t="s">
        <v>760</v>
      </c>
    </row>
    <row r="1162" spans="1:1" hidden="1" x14ac:dyDescent="0.2">
      <c r="A1162" s="863" t="s">
        <v>1163</v>
      </c>
    </row>
    <row r="1163" spans="1:1" hidden="1" x14ac:dyDescent="0.2">
      <c r="A1163" s="863" t="s">
        <v>1164</v>
      </c>
    </row>
    <row r="1164" spans="1:1" hidden="1" x14ac:dyDescent="0.2">
      <c r="A1164" s="863" t="s">
        <v>1165</v>
      </c>
    </row>
    <row r="1165" spans="1:1" hidden="1" x14ac:dyDescent="0.2">
      <c r="A1165" s="863" t="s">
        <v>1166</v>
      </c>
    </row>
    <row r="1166" spans="1:1" hidden="1" x14ac:dyDescent="0.2">
      <c r="A1166" s="863" t="s">
        <v>1167</v>
      </c>
    </row>
    <row r="1167" spans="1:1" hidden="1" x14ac:dyDescent="0.2">
      <c r="A1167" s="863" t="s">
        <v>1168</v>
      </c>
    </row>
    <row r="1168" spans="1:1" hidden="1" x14ac:dyDescent="0.2">
      <c r="A1168" s="863" t="s">
        <v>1169</v>
      </c>
    </row>
    <row r="1169" spans="1:1" hidden="1" x14ac:dyDescent="0.2">
      <c r="A1169" s="863" t="s">
        <v>1170</v>
      </c>
    </row>
    <row r="1170" spans="1:1" hidden="1" x14ac:dyDescent="0.2">
      <c r="A1170" s="863" t="s">
        <v>1171</v>
      </c>
    </row>
    <row r="1171" spans="1:1" hidden="1" x14ac:dyDescent="0.2">
      <c r="A1171" s="863" t="s">
        <v>1172</v>
      </c>
    </row>
    <row r="1172" spans="1:1" hidden="1" x14ac:dyDescent="0.2">
      <c r="A1172" s="863" t="s">
        <v>1173</v>
      </c>
    </row>
    <row r="1173" spans="1:1" hidden="1" x14ac:dyDescent="0.2">
      <c r="A1173" s="863" t="s">
        <v>1174</v>
      </c>
    </row>
    <row r="1174" spans="1:1" hidden="1" x14ac:dyDescent="0.2">
      <c r="A1174" s="863" t="s">
        <v>1175</v>
      </c>
    </row>
    <row r="1175" spans="1:1" hidden="1" x14ac:dyDescent="0.2">
      <c r="A1175" s="863" t="s">
        <v>1176</v>
      </c>
    </row>
    <row r="1176" spans="1:1" hidden="1" x14ac:dyDescent="0.2">
      <c r="A1176" s="863" t="s">
        <v>1177</v>
      </c>
    </row>
    <row r="1177" spans="1:1" hidden="1" x14ac:dyDescent="0.2">
      <c r="A1177" s="863" t="s">
        <v>1178</v>
      </c>
    </row>
    <row r="1178" spans="1:1" hidden="1" x14ac:dyDescent="0.2">
      <c r="A1178" s="863" t="s">
        <v>850</v>
      </c>
    </row>
    <row r="1179" spans="1:1" hidden="1" x14ac:dyDescent="0.2">
      <c r="A1179" s="863" t="s">
        <v>851</v>
      </c>
    </row>
    <row r="1180" spans="1:1" hidden="1" x14ac:dyDescent="0.2">
      <c r="A1180" s="863" t="s">
        <v>852</v>
      </c>
    </row>
    <row r="1181" spans="1:1" hidden="1" x14ac:dyDescent="0.2">
      <c r="A1181" s="863" t="s">
        <v>853</v>
      </c>
    </row>
    <row r="1182" spans="1:1" hidden="1" x14ac:dyDescent="0.2">
      <c r="A1182" s="863" t="s">
        <v>1179</v>
      </c>
    </row>
    <row r="1183" spans="1:1" hidden="1" x14ac:dyDescent="0.2">
      <c r="A1183" s="863" t="s">
        <v>1180</v>
      </c>
    </row>
    <row r="1184" spans="1:1" hidden="1" x14ac:dyDescent="0.2">
      <c r="A1184" s="863" t="s">
        <v>1181</v>
      </c>
    </row>
    <row r="1185" spans="1:1" hidden="1" x14ac:dyDescent="0.2">
      <c r="A1185" s="863" t="s">
        <v>1182</v>
      </c>
    </row>
    <row r="1186" spans="1:1" hidden="1" x14ac:dyDescent="0.2">
      <c r="A1186" s="863" t="s">
        <v>1183</v>
      </c>
    </row>
    <row r="1187" spans="1:1" hidden="1" x14ac:dyDescent="0.2">
      <c r="A1187" s="863" t="s">
        <v>1184</v>
      </c>
    </row>
    <row r="1188" spans="1:1" hidden="1" x14ac:dyDescent="0.2">
      <c r="A1188" s="863" t="s">
        <v>1185</v>
      </c>
    </row>
    <row r="1189" spans="1:1" hidden="1" x14ac:dyDescent="0.2">
      <c r="A1189" s="863" t="s">
        <v>1186</v>
      </c>
    </row>
    <row r="1190" spans="1:1" hidden="1" x14ac:dyDescent="0.2">
      <c r="A1190" s="863" t="s">
        <v>1187</v>
      </c>
    </row>
    <row r="1191" spans="1:1" hidden="1" x14ac:dyDescent="0.2">
      <c r="A1191" s="863" t="s">
        <v>523</v>
      </c>
    </row>
    <row r="1192" spans="1:1" hidden="1" x14ac:dyDescent="0.2">
      <c r="A1192" s="863" t="s">
        <v>1188</v>
      </c>
    </row>
    <row r="1193" spans="1:1" hidden="1" x14ac:dyDescent="0.2">
      <c r="A1193" s="863" t="s">
        <v>1189</v>
      </c>
    </row>
    <row r="1194" spans="1:1" hidden="1" x14ac:dyDescent="0.2">
      <c r="A1194" s="863" t="s">
        <v>522</v>
      </c>
    </row>
    <row r="1195" spans="1:1" hidden="1" x14ac:dyDescent="0.2">
      <c r="A1195" s="863" t="s">
        <v>1190</v>
      </c>
    </row>
    <row r="1196" spans="1:1" hidden="1" x14ac:dyDescent="0.2">
      <c r="A1196" s="863" t="s">
        <v>1191</v>
      </c>
    </row>
    <row r="1197" spans="1:1" hidden="1" x14ac:dyDescent="0.2">
      <c r="A1197" s="863" t="s">
        <v>1192</v>
      </c>
    </row>
    <row r="1198" spans="1:1" hidden="1" x14ac:dyDescent="0.2">
      <c r="A1198" s="863" t="s">
        <v>1193</v>
      </c>
    </row>
    <row r="1199" spans="1:1" hidden="1" x14ac:dyDescent="0.2">
      <c r="A1199" s="863" t="s">
        <v>524</v>
      </c>
    </row>
    <row r="1200" spans="1:1" hidden="1" x14ac:dyDescent="0.2">
      <c r="A1200" s="863" t="s">
        <v>1194</v>
      </c>
    </row>
    <row r="1201" spans="1:1" hidden="1" x14ac:dyDescent="0.2">
      <c r="A1201" s="863" t="s">
        <v>1195</v>
      </c>
    </row>
    <row r="1202" spans="1:1" hidden="1" x14ac:dyDescent="0.2">
      <c r="A1202" s="863" t="s">
        <v>1196</v>
      </c>
    </row>
    <row r="1203" spans="1:1" hidden="1" x14ac:dyDescent="0.2">
      <c r="A1203" s="863" t="s">
        <v>1197</v>
      </c>
    </row>
    <row r="1204" spans="1:1" hidden="1" x14ac:dyDescent="0.2">
      <c r="A1204" s="863" t="s">
        <v>1198</v>
      </c>
    </row>
    <row r="1205" spans="1:1" hidden="1" x14ac:dyDescent="0.2">
      <c r="A1205" s="863" t="s">
        <v>854</v>
      </c>
    </row>
    <row r="1206" spans="1:1" hidden="1" x14ac:dyDescent="0.2">
      <c r="A1206" s="863" t="s">
        <v>855</v>
      </c>
    </row>
    <row r="1207" spans="1:1" hidden="1" x14ac:dyDescent="0.2">
      <c r="A1207" s="863" t="s">
        <v>1199</v>
      </c>
    </row>
    <row r="1208" spans="1:1" hidden="1" x14ac:dyDescent="0.2">
      <c r="A1208" s="863" t="s">
        <v>1200</v>
      </c>
    </row>
    <row r="1209" spans="1:1" hidden="1" x14ac:dyDescent="0.2">
      <c r="A1209" s="863" t="s">
        <v>1201</v>
      </c>
    </row>
    <row r="1210" spans="1:1" hidden="1" x14ac:dyDescent="0.2">
      <c r="A1210" s="863" t="s">
        <v>1202</v>
      </c>
    </row>
    <row r="1211" spans="1:1" hidden="1" x14ac:dyDescent="0.2">
      <c r="A1211" s="863" t="s">
        <v>1203</v>
      </c>
    </row>
    <row r="1212" spans="1:1" hidden="1" x14ac:dyDescent="0.2">
      <c r="A1212" s="863" t="s">
        <v>1204</v>
      </c>
    </row>
    <row r="1213" spans="1:1" hidden="1" x14ac:dyDescent="0.2">
      <c r="A1213" s="863" t="s">
        <v>1205</v>
      </c>
    </row>
    <row r="1214" spans="1:1" hidden="1" x14ac:dyDescent="0.2">
      <c r="A1214" s="863" t="s">
        <v>531</v>
      </c>
    </row>
    <row r="1215" spans="1:1" hidden="1" x14ac:dyDescent="0.2">
      <c r="A1215" s="863" t="s">
        <v>1206</v>
      </c>
    </row>
    <row r="1216" spans="1:1" hidden="1" x14ac:dyDescent="0.2">
      <c r="A1216" s="863" t="s">
        <v>1207</v>
      </c>
    </row>
    <row r="1217" spans="1:1" hidden="1" x14ac:dyDescent="0.2">
      <c r="A1217" s="863" t="s">
        <v>530</v>
      </c>
    </row>
    <row r="1218" spans="1:1" hidden="1" x14ac:dyDescent="0.2">
      <c r="A1218" s="863" t="s">
        <v>1208</v>
      </c>
    </row>
    <row r="1219" spans="1:1" hidden="1" x14ac:dyDescent="0.2">
      <c r="A1219" s="863" t="s">
        <v>1209</v>
      </c>
    </row>
    <row r="1220" spans="1:1" hidden="1" x14ac:dyDescent="0.2">
      <c r="A1220" s="863" t="s">
        <v>1210</v>
      </c>
    </row>
    <row r="1221" spans="1:1" hidden="1" x14ac:dyDescent="0.2">
      <c r="A1221" s="863" t="s">
        <v>1211</v>
      </c>
    </row>
    <row r="1222" spans="1:1" hidden="1" x14ac:dyDescent="0.2">
      <c r="A1222" s="863" t="s">
        <v>1212</v>
      </c>
    </row>
    <row r="1223" spans="1:1" hidden="1" x14ac:dyDescent="0.2">
      <c r="A1223" s="863" t="s">
        <v>1213</v>
      </c>
    </row>
    <row r="1224" spans="1:1" hidden="1" x14ac:dyDescent="0.2">
      <c r="A1224" s="863" t="s">
        <v>1214</v>
      </c>
    </row>
    <row r="1225" spans="1:1" hidden="1" x14ac:dyDescent="0.2">
      <c r="A1225" s="863" t="s">
        <v>1215</v>
      </c>
    </row>
    <row r="1226" spans="1:1" hidden="1" x14ac:dyDescent="0.2">
      <c r="A1226" s="863" t="s">
        <v>1216</v>
      </c>
    </row>
    <row r="1227" spans="1:1" hidden="1" x14ac:dyDescent="0.2">
      <c r="A1227" s="863" t="s">
        <v>1217</v>
      </c>
    </row>
    <row r="1228" spans="1:1" hidden="1" x14ac:dyDescent="0.2">
      <c r="A1228" s="863" t="s">
        <v>1218</v>
      </c>
    </row>
    <row r="1229" spans="1:1" hidden="1" x14ac:dyDescent="0.2">
      <c r="A1229" s="863" t="s">
        <v>1219</v>
      </c>
    </row>
    <row r="1230" spans="1:1" hidden="1" x14ac:dyDescent="0.2">
      <c r="A1230" s="863" t="s">
        <v>597</v>
      </c>
    </row>
    <row r="1231" spans="1:1" hidden="1" x14ac:dyDescent="0.2">
      <c r="A1231" s="863" t="s">
        <v>1220</v>
      </c>
    </row>
    <row r="1232" spans="1:1" hidden="1" x14ac:dyDescent="0.2">
      <c r="A1232" s="863" t="s">
        <v>1221</v>
      </c>
    </row>
    <row r="1233" spans="1:1" hidden="1" x14ac:dyDescent="0.2">
      <c r="A1233" s="863" t="s">
        <v>1222</v>
      </c>
    </row>
    <row r="1234" spans="1:1" hidden="1" x14ac:dyDescent="0.2">
      <c r="A1234" s="863" t="s">
        <v>1223</v>
      </c>
    </row>
    <row r="1235" spans="1:1" hidden="1" x14ac:dyDescent="0.2">
      <c r="A1235" s="863" t="s">
        <v>1224</v>
      </c>
    </row>
    <row r="1236" spans="1:1" hidden="1" x14ac:dyDescent="0.2">
      <c r="A1236" s="863" t="s">
        <v>1225</v>
      </c>
    </row>
    <row r="1237" spans="1:1" hidden="1" x14ac:dyDescent="0.2">
      <c r="A1237" s="863" t="s">
        <v>1226</v>
      </c>
    </row>
    <row r="1238" spans="1:1" hidden="1" x14ac:dyDescent="0.2">
      <c r="A1238" s="863" t="s">
        <v>1227</v>
      </c>
    </row>
    <row r="1239" spans="1:1" hidden="1" x14ac:dyDescent="0.2">
      <c r="A1239" s="863" t="s">
        <v>1228</v>
      </c>
    </row>
    <row r="1240" spans="1:1" hidden="1" x14ac:dyDescent="0.2">
      <c r="A1240" s="863" t="s">
        <v>1229</v>
      </c>
    </row>
    <row r="1241" spans="1:1" hidden="1" x14ac:dyDescent="0.2">
      <c r="A1241" s="863" t="s">
        <v>1230</v>
      </c>
    </row>
    <row r="1242" spans="1:1" hidden="1" x14ac:dyDescent="0.2">
      <c r="A1242" s="863" t="s">
        <v>1231</v>
      </c>
    </row>
    <row r="1243" spans="1:1" hidden="1" x14ac:dyDescent="0.2">
      <c r="A1243" s="863" t="s">
        <v>1232</v>
      </c>
    </row>
    <row r="1244" spans="1:1" hidden="1" x14ac:dyDescent="0.2">
      <c r="A1244" s="863" t="s">
        <v>1233</v>
      </c>
    </row>
    <row r="1245" spans="1:1" hidden="1" x14ac:dyDescent="0.2">
      <c r="A1245" s="863" t="s">
        <v>1234</v>
      </c>
    </row>
    <row r="1246" spans="1:1" hidden="1" x14ac:dyDescent="0.2">
      <c r="A1246" s="863" t="s">
        <v>1235</v>
      </c>
    </row>
    <row r="1247" spans="1:1" hidden="1" x14ac:dyDescent="0.2">
      <c r="A1247" s="863" t="s">
        <v>1236</v>
      </c>
    </row>
    <row r="1248" spans="1:1" hidden="1" x14ac:dyDescent="0.2">
      <c r="A1248" s="863" t="s">
        <v>1237</v>
      </c>
    </row>
    <row r="1249" spans="1:1" hidden="1" x14ac:dyDescent="0.2">
      <c r="A1249" s="863" t="s">
        <v>1238</v>
      </c>
    </row>
    <row r="1250" spans="1:1" hidden="1" x14ac:dyDescent="0.2">
      <c r="A1250" s="863" t="s">
        <v>1239</v>
      </c>
    </row>
    <row r="1251" spans="1:1" hidden="1" x14ac:dyDescent="0.2">
      <c r="A1251" s="863" t="s">
        <v>1240</v>
      </c>
    </row>
    <row r="1252" spans="1:1" hidden="1" x14ac:dyDescent="0.2">
      <c r="A1252" s="863" t="s">
        <v>1241</v>
      </c>
    </row>
    <row r="1253" spans="1:1" hidden="1" x14ac:dyDescent="0.2">
      <c r="A1253" s="863" t="s">
        <v>1242</v>
      </c>
    </row>
    <row r="1254" spans="1:1" hidden="1" x14ac:dyDescent="0.2">
      <c r="A1254" s="863" t="s">
        <v>1243</v>
      </c>
    </row>
    <row r="1255" spans="1:1" hidden="1" x14ac:dyDescent="0.2">
      <c r="A1255" s="863" t="s">
        <v>1244</v>
      </c>
    </row>
    <row r="1256" spans="1:1" hidden="1" x14ac:dyDescent="0.2">
      <c r="A1256" s="863" t="s">
        <v>1245</v>
      </c>
    </row>
    <row r="1257" spans="1:1" hidden="1" x14ac:dyDescent="0.2">
      <c r="A1257" s="863" t="s">
        <v>1246</v>
      </c>
    </row>
    <row r="1258" spans="1:1" hidden="1" x14ac:dyDescent="0.2">
      <c r="A1258" s="863" t="s">
        <v>1247</v>
      </c>
    </row>
    <row r="1259" spans="1:1" hidden="1" x14ac:dyDescent="0.2">
      <c r="A1259" s="863" t="s">
        <v>1248</v>
      </c>
    </row>
    <row r="1260" spans="1:1" hidden="1" x14ac:dyDescent="0.2">
      <c r="A1260" s="863" t="s">
        <v>1249</v>
      </c>
    </row>
    <row r="1261" spans="1:1" hidden="1" x14ac:dyDescent="0.2">
      <c r="A1261" s="863" t="s">
        <v>1250</v>
      </c>
    </row>
    <row r="1262" spans="1:1" hidden="1" x14ac:dyDescent="0.2">
      <c r="A1262" s="863" t="s">
        <v>1251</v>
      </c>
    </row>
    <row r="1263" spans="1:1" hidden="1" x14ac:dyDescent="0.2">
      <c r="A1263" s="863" t="s">
        <v>585</v>
      </c>
    </row>
    <row r="1264" spans="1:1" hidden="1" x14ac:dyDescent="0.2">
      <c r="A1264" s="863" t="s">
        <v>587</v>
      </c>
    </row>
    <row r="1265" spans="1:1" hidden="1" x14ac:dyDescent="0.2">
      <c r="A1265" s="863" t="s">
        <v>525</v>
      </c>
    </row>
    <row r="1266" spans="1:1" hidden="1" x14ac:dyDescent="0.2">
      <c r="A1266" s="863" t="s">
        <v>589</v>
      </c>
    </row>
    <row r="1267" spans="1:1" hidden="1" x14ac:dyDescent="0.2">
      <c r="A1267" s="863" t="s">
        <v>590</v>
      </c>
    </row>
    <row r="1268" spans="1:1" hidden="1" x14ac:dyDescent="0.2">
      <c r="A1268" s="863" t="s">
        <v>591</v>
      </c>
    </row>
    <row r="1269" spans="1:1" hidden="1" x14ac:dyDescent="0.2">
      <c r="A1269" s="863" t="s">
        <v>592</v>
      </c>
    </row>
    <row r="1270" spans="1:1" hidden="1" x14ac:dyDescent="0.2">
      <c r="A1270" s="863" t="s">
        <v>529</v>
      </c>
    </row>
    <row r="1271" spans="1:1" hidden="1" x14ac:dyDescent="0.2">
      <c r="A1271" s="863" t="s">
        <v>527</v>
      </c>
    </row>
    <row r="1272" spans="1:1" hidden="1" x14ac:dyDescent="0.2">
      <c r="A1272" s="863" t="s">
        <v>526</v>
      </c>
    </row>
    <row r="1273" spans="1:1" hidden="1" x14ac:dyDescent="0.2">
      <c r="A1273" s="863" t="s">
        <v>528</v>
      </c>
    </row>
    <row r="1274" spans="1:1" hidden="1" x14ac:dyDescent="0.2">
      <c r="A1274" s="863" t="s">
        <v>1252</v>
      </c>
    </row>
    <row r="1275" spans="1:1" hidden="1" x14ac:dyDescent="0.2">
      <c r="A1275" s="863" t="s">
        <v>594</v>
      </c>
    </row>
    <row r="1276" spans="1:1" hidden="1" x14ac:dyDescent="0.2">
      <c r="A1276" s="863" t="s">
        <v>595</v>
      </c>
    </row>
    <row r="1277" spans="1:1" hidden="1" x14ac:dyDescent="0.2">
      <c r="A1277" s="863" t="s">
        <v>596</v>
      </c>
    </row>
    <row r="1278" spans="1:1" hidden="1" x14ac:dyDescent="0.2">
      <c r="A1278" s="863" t="s">
        <v>1253</v>
      </c>
    </row>
    <row r="1279" spans="1:1" hidden="1" x14ac:dyDescent="0.2">
      <c r="A1279" s="863" t="s">
        <v>1254</v>
      </c>
    </row>
    <row r="1280" spans="1:1" hidden="1" x14ac:dyDescent="0.2">
      <c r="A1280" s="863" t="s">
        <v>1255</v>
      </c>
    </row>
    <row r="1281" spans="1:1" hidden="1" x14ac:dyDescent="0.2">
      <c r="A1281" s="863" t="s">
        <v>618</v>
      </c>
    </row>
    <row r="1282" spans="1:1" hidden="1" x14ac:dyDescent="0.2">
      <c r="A1282" s="863" t="s">
        <v>1256</v>
      </c>
    </row>
    <row r="1283" spans="1:1" hidden="1" x14ac:dyDescent="0.2">
      <c r="A1283" s="863" t="s">
        <v>1257</v>
      </c>
    </row>
    <row r="1284" spans="1:1" hidden="1" x14ac:dyDescent="0.2">
      <c r="A1284" s="863" t="s">
        <v>1258</v>
      </c>
    </row>
    <row r="1285" spans="1:1" hidden="1" x14ac:dyDescent="0.2">
      <c r="A1285" s="863" t="s">
        <v>1259</v>
      </c>
    </row>
    <row r="1286" spans="1:1" hidden="1" x14ac:dyDescent="0.2">
      <c r="A1286" s="863" t="s">
        <v>1260</v>
      </c>
    </row>
    <row r="1287" spans="1:1" hidden="1" x14ac:dyDescent="0.2"/>
    <row r="1288" spans="1:1" hidden="1" x14ac:dyDescent="0.2"/>
  </sheetData>
  <mergeCells count="55">
    <mergeCell ref="A1:V1"/>
    <mergeCell ref="A2:V2"/>
    <mergeCell ref="A13:V13"/>
    <mergeCell ref="D3:L3"/>
    <mergeCell ref="M3:T4"/>
    <mergeCell ref="D4:D5"/>
    <mergeCell ref="E4:K4"/>
    <mergeCell ref="L4:L5"/>
    <mergeCell ref="A91:V91"/>
    <mergeCell ref="A19:V19"/>
    <mergeCell ref="A25:V25"/>
    <mergeCell ref="A31:V31"/>
    <mergeCell ref="A37:V37"/>
    <mergeCell ref="A43:V44"/>
    <mergeCell ref="A52:V52"/>
    <mergeCell ref="A58:V58"/>
    <mergeCell ref="A64:V64"/>
    <mergeCell ref="A70:V70"/>
    <mergeCell ref="A76:V76"/>
    <mergeCell ref="A82:V83"/>
    <mergeCell ref="A169:V169"/>
    <mergeCell ref="A97:V97"/>
    <mergeCell ref="A103:V103"/>
    <mergeCell ref="A109:V109"/>
    <mergeCell ref="A115:V115"/>
    <mergeCell ref="A121:V122"/>
    <mergeCell ref="A130:V130"/>
    <mergeCell ref="A136:V136"/>
    <mergeCell ref="A142:V142"/>
    <mergeCell ref="A148:V148"/>
    <mergeCell ref="A154:V154"/>
    <mergeCell ref="A160:V161"/>
    <mergeCell ref="A248:V248"/>
    <mergeCell ref="A175:V175"/>
    <mergeCell ref="A181:V181"/>
    <mergeCell ref="A187:V187"/>
    <mergeCell ref="A193:V193"/>
    <mergeCell ref="A199:V200"/>
    <mergeCell ref="A208:V208"/>
    <mergeCell ref="A214:V214"/>
    <mergeCell ref="A220:V220"/>
    <mergeCell ref="A226:V226"/>
    <mergeCell ref="A232:V232"/>
    <mergeCell ref="A238:V239"/>
    <mergeCell ref="L284:L285"/>
    <mergeCell ref="A255:V255"/>
    <mergeCell ref="A262:V262"/>
    <mergeCell ref="A269:V269"/>
    <mergeCell ref="A276:V276"/>
    <mergeCell ref="D283:L283"/>
    <mergeCell ref="M283:T284"/>
    <mergeCell ref="U283:U285"/>
    <mergeCell ref="V283:V285"/>
    <mergeCell ref="D284:D285"/>
    <mergeCell ref="E284:K284"/>
  </mergeCells>
  <dataValidations count="3">
    <dataValidation type="list" allowBlank="1" showInputMessage="1" showErrorMessage="1" sqref="A286" xr:uid="{00000000-0002-0000-2900-000000000000}">
      <formula1>$A$1045:$A$1286</formula1>
    </dataValidation>
    <dataValidation type="list" allowBlank="1" showInputMessage="1" showErrorMessage="1" sqref="B286" xr:uid="{00000000-0002-0000-2900-000001000000}">
      <formula1>$B$1045:$B$1050</formula1>
    </dataValidation>
    <dataValidation type="list" allowBlank="1" showInputMessage="1" showErrorMessage="1" sqref="C286" xr:uid="{00000000-0002-0000-2900-000002000000}">
      <formula1>$C$1045:$C$1048</formula1>
    </dataValidation>
  </dataValidations>
  <pageMargins left="0.7" right="0.7" top="0.75" bottom="0.75" header="0.3" footer="0.3"/>
  <pageSetup paperSize="9" scale="26" orientation="portrait" r:id="rId1"/>
  <rowBreaks count="7" manualBreakCount="7">
    <brk id="43" max="16383" man="1"/>
    <brk id="82" max="16383" man="1"/>
    <brk id="121" max="16383" man="1"/>
    <brk id="160" max="16383" man="1"/>
    <brk id="199" max="16383" man="1"/>
    <brk id="238" max="16383" man="1"/>
    <brk id="282" max="16383" man="1"/>
  </rowBreaks>
  <colBreaks count="1" manualBreakCount="1">
    <brk id="22" max="1048575" man="1"/>
  </colBreaks>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4"/>
  <dimension ref="A1:G42"/>
  <sheetViews>
    <sheetView view="pageBreakPreview" topLeftCell="A5" zoomScaleNormal="100" zoomScaleSheetLayoutView="100" workbookViewId="0">
      <selection activeCell="D12" activeCellId="1" sqref="D9 D12:D42"/>
    </sheetView>
  </sheetViews>
  <sheetFormatPr defaultColWidth="9.140625" defaultRowHeight="12.75" x14ac:dyDescent="0.2"/>
  <cols>
    <col min="1" max="1" width="3.42578125" style="169" customWidth="1"/>
    <col min="2" max="2" width="80.42578125" style="169" customWidth="1"/>
    <col min="3" max="3" width="11" style="169" bestFit="1" customWidth="1"/>
    <col min="4" max="4" width="35.42578125" style="169" customWidth="1"/>
    <col min="5" max="5" width="9.140625" style="169" hidden="1" customWidth="1"/>
    <col min="6" max="6" width="21.85546875" style="169" hidden="1" customWidth="1"/>
    <col min="7" max="7" width="17.85546875" style="169" hidden="1" customWidth="1"/>
    <col min="8" max="8" width="15.42578125" style="169" customWidth="1"/>
    <col min="9" max="9" width="16.28515625" style="169" customWidth="1"/>
    <col min="10" max="10" width="13.28515625" style="169" customWidth="1"/>
    <col min="11" max="11" width="11.28515625" style="169" customWidth="1"/>
    <col min="12" max="12" width="11" style="169" customWidth="1"/>
    <col min="13" max="16384" width="9.140625" style="169"/>
  </cols>
  <sheetData>
    <row r="1" spans="1:7" hidden="1" x14ac:dyDescent="0.2"/>
    <row r="2" spans="1:7" hidden="1" x14ac:dyDescent="0.2"/>
    <row r="3" spans="1:7" hidden="1" x14ac:dyDescent="0.2"/>
    <row r="4" spans="1:7" hidden="1" x14ac:dyDescent="0.2"/>
    <row r="5" spans="1:7" ht="13.5" thickBot="1" x14ac:dyDescent="0.25">
      <c r="A5" s="493" t="s">
        <v>1497</v>
      </c>
      <c r="B5" s="174"/>
      <c r="C5" s="174"/>
      <c r="D5" s="494" t="s">
        <v>1279</v>
      </c>
    </row>
    <row r="6" spans="1:7" ht="13.5" thickTop="1" x14ac:dyDescent="0.2">
      <c r="A6" s="562" t="s">
        <v>598</v>
      </c>
      <c r="B6" s="477"/>
      <c r="C6" s="492"/>
      <c r="D6" s="492"/>
    </row>
    <row r="7" spans="1:7" x14ac:dyDescent="0.2">
      <c r="A7" s="485" t="s">
        <v>599</v>
      </c>
      <c r="B7" s="471" t="s">
        <v>136</v>
      </c>
      <c r="C7" s="485"/>
      <c r="D7" s="486" t="s">
        <v>548</v>
      </c>
    </row>
    <row r="8" spans="1:7" x14ac:dyDescent="0.2">
      <c r="A8" s="487"/>
      <c r="B8" s="488" t="s">
        <v>761</v>
      </c>
      <c r="C8" s="485"/>
      <c r="D8" s="485"/>
    </row>
    <row r="9" spans="1:7" x14ac:dyDescent="0.2">
      <c r="A9" s="489"/>
      <c r="B9" s="488" t="s">
        <v>762</v>
      </c>
      <c r="C9" s="485"/>
      <c r="D9" s="959"/>
    </row>
    <row r="10" spans="1:7" x14ac:dyDescent="0.2">
      <c r="A10" s="485" t="s">
        <v>603</v>
      </c>
      <c r="B10" s="490" t="s">
        <v>764</v>
      </c>
      <c r="C10" s="485"/>
      <c r="D10" s="582"/>
    </row>
    <row r="11" spans="1:7" x14ac:dyDescent="0.2">
      <c r="A11" s="490" t="s">
        <v>2</v>
      </c>
      <c r="B11" s="485" t="s">
        <v>1472</v>
      </c>
      <c r="C11" s="485" t="s">
        <v>534</v>
      </c>
      <c r="D11" s="522" t="s">
        <v>619</v>
      </c>
      <c r="E11" s="169" t="s">
        <v>516</v>
      </c>
      <c r="F11" s="217" t="s">
        <v>1444</v>
      </c>
      <c r="G11" s="217" t="s">
        <v>764</v>
      </c>
    </row>
    <row r="12" spans="1:7" x14ac:dyDescent="0.2">
      <c r="A12" s="479"/>
      <c r="B12" s="581"/>
      <c r="C12" s="581"/>
      <c r="D12" s="960"/>
      <c r="E12" s="217" t="s">
        <v>622</v>
      </c>
      <c r="F12" s="217" t="s">
        <v>543</v>
      </c>
      <c r="G12" s="217" t="s">
        <v>765</v>
      </c>
    </row>
    <row r="13" spans="1:7" x14ac:dyDescent="0.2">
      <c r="A13" s="479"/>
      <c r="B13" s="491"/>
      <c r="C13" s="479"/>
      <c r="D13" s="961"/>
      <c r="F13" s="217" t="s">
        <v>544</v>
      </c>
    </row>
    <row r="14" spans="1:7" x14ac:dyDescent="0.2">
      <c r="A14" s="479"/>
      <c r="B14" s="491"/>
      <c r="C14" s="479"/>
      <c r="D14" s="961"/>
      <c r="F14" s="217" t="s">
        <v>545</v>
      </c>
    </row>
    <row r="15" spans="1:7" x14ac:dyDescent="0.2">
      <c r="A15" s="479"/>
      <c r="B15" s="491"/>
      <c r="C15" s="479"/>
      <c r="D15" s="961"/>
      <c r="F15" s="217" t="s">
        <v>546</v>
      </c>
    </row>
    <row r="16" spans="1:7" x14ac:dyDescent="0.2">
      <c r="A16" s="479"/>
      <c r="B16" s="491"/>
      <c r="C16" s="479"/>
      <c r="D16" s="961"/>
      <c r="F16" s="217" t="s">
        <v>547</v>
      </c>
    </row>
    <row r="17" spans="1:6" x14ac:dyDescent="0.2">
      <c r="A17" s="479"/>
      <c r="B17" s="491"/>
      <c r="C17" s="479"/>
      <c r="D17" s="961"/>
      <c r="F17" s="217" t="s">
        <v>548</v>
      </c>
    </row>
    <row r="18" spans="1:6" x14ac:dyDescent="0.2">
      <c r="A18" s="479"/>
      <c r="B18" s="491"/>
      <c r="C18" s="479"/>
      <c r="D18" s="961"/>
    </row>
    <row r="19" spans="1:6" x14ac:dyDescent="0.2">
      <c r="A19" s="479"/>
      <c r="B19" s="491"/>
      <c r="C19" s="479"/>
      <c r="D19" s="961"/>
    </row>
    <row r="20" spans="1:6" x14ac:dyDescent="0.2">
      <c r="A20" s="479"/>
      <c r="B20" s="491"/>
      <c r="C20" s="479"/>
      <c r="D20" s="961"/>
    </row>
    <row r="21" spans="1:6" x14ac:dyDescent="0.2">
      <c r="A21" s="479"/>
      <c r="B21" s="491"/>
      <c r="C21" s="479"/>
      <c r="D21" s="961"/>
      <c r="E21" s="325"/>
    </row>
    <row r="22" spans="1:6" ht="19.5" customHeight="1" x14ac:dyDescent="0.2">
      <c r="A22" s="479"/>
      <c r="B22" s="491"/>
      <c r="C22" s="479"/>
      <c r="D22" s="961"/>
      <c r="E22" s="480" t="s">
        <v>619</v>
      </c>
    </row>
    <row r="23" spans="1:6" x14ac:dyDescent="0.2">
      <c r="A23" s="479"/>
      <c r="B23" s="491"/>
      <c r="C23" s="479"/>
      <c r="D23" s="961"/>
      <c r="E23" s="481"/>
    </row>
    <row r="24" spans="1:6" x14ac:dyDescent="0.2">
      <c r="A24" s="479"/>
      <c r="B24" s="491"/>
      <c r="C24" s="479"/>
      <c r="D24" s="961"/>
      <c r="E24" s="482"/>
    </row>
    <row r="25" spans="1:6" x14ac:dyDescent="0.2">
      <c r="A25" s="479"/>
      <c r="B25" s="491"/>
      <c r="C25" s="479"/>
      <c r="D25" s="961"/>
    </row>
    <row r="26" spans="1:6" ht="33.75" x14ac:dyDescent="0.2">
      <c r="A26" s="485" t="s">
        <v>605</v>
      </c>
      <c r="B26" s="490" t="s">
        <v>763</v>
      </c>
      <c r="C26" s="485"/>
      <c r="D26" s="962"/>
      <c r="E26" s="480" t="s">
        <v>763</v>
      </c>
    </row>
    <row r="27" spans="1:6" x14ac:dyDescent="0.2">
      <c r="A27" s="490" t="s">
        <v>2</v>
      </c>
      <c r="B27" s="490" t="s">
        <v>1472</v>
      </c>
      <c r="C27" s="485" t="s">
        <v>534</v>
      </c>
      <c r="D27" s="963" t="s">
        <v>263</v>
      </c>
      <c r="E27" s="483"/>
    </row>
    <row r="28" spans="1:6" x14ac:dyDescent="0.2">
      <c r="A28" s="479"/>
      <c r="B28" s="581"/>
      <c r="C28" s="581"/>
      <c r="D28" s="960"/>
      <c r="E28" s="484"/>
    </row>
    <row r="29" spans="1:6" x14ac:dyDescent="0.2">
      <c r="A29" s="479"/>
      <c r="B29" s="491"/>
      <c r="C29" s="567"/>
      <c r="D29" s="961"/>
    </row>
    <row r="30" spans="1:6" x14ac:dyDescent="0.2">
      <c r="A30" s="479"/>
      <c r="B30" s="491"/>
      <c r="C30" s="567"/>
      <c r="D30" s="961"/>
    </row>
    <row r="31" spans="1:6" x14ac:dyDescent="0.2">
      <c r="A31" s="479"/>
      <c r="B31" s="491"/>
      <c r="C31" s="567"/>
      <c r="D31" s="961"/>
    </row>
    <row r="32" spans="1:6" x14ac:dyDescent="0.2">
      <c r="A32" s="479"/>
      <c r="B32" s="491"/>
      <c r="C32" s="567"/>
      <c r="D32" s="961"/>
    </row>
    <row r="33" spans="1:4" x14ac:dyDescent="0.2">
      <c r="A33" s="479"/>
      <c r="B33" s="491"/>
      <c r="C33" s="567"/>
      <c r="D33" s="961"/>
    </row>
    <row r="34" spans="1:4" x14ac:dyDescent="0.2">
      <c r="A34" s="479"/>
      <c r="B34" s="491"/>
      <c r="C34" s="567"/>
      <c r="D34" s="961"/>
    </row>
    <row r="35" spans="1:4" x14ac:dyDescent="0.2">
      <c r="A35" s="479"/>
      <c r="B35" s="491"/>
      <c r="C35" s="567"/>
      <c r="D35" s="961"/>
    </row>
    <row r="36" spans="1:4" x14ac:dyDescent="0.2">
      <c r="A36" s="479"/>
      <c r="B36" s="491"/>
      <c r="C36" s="567"/>
      <c r="D36" s="961"/>
    </row>
    <row r="37" spans="1:4" x14ac:dyDescent="0.2">
      <c r="A37" s="479"/>
      <c r="B37" s="491"/>
      <c r="C37" s="567"/>
      <c r="D37" s="961"/>
    </row>
    <row r="38" spans="1:4" x14ac:dyDescent="0.2">
      <c r="A38" s="479"/>
      <c r="B38" s="491"/>
      <c r="C38" s="567"/>
      <c r="D38" s="961"/>
    </row>
    <row r="39" spans="1:4" x14ac:dyDescent="0.2">
      <c r="A39" s="479"/>
      <c r="B39" s="491"/>
      <c r="C39" s="567"/>
      <c r="D39" s="961"/>
    </row>
    <row r="40" spans="1:4" x14ac:dyDescent="0.2">
      <c r="A40" s="479"/>
      <c r="B40" s="491"/>
      <c r="C40" s="567"/>
      <c r="D40" s="961"/>
    </row>
    <row r="41" spans="1:4" x14ac:dyDescent="0.2">
      <c r="A41" s="479"/>
      <c r="B41" s="491"/>
      <c r="C41" s="567"/>
      <c r="D41" s="961"/>
    </row>
    <row r="42" spans="1:4" x14ac:dyDescent="0.2">
      <c r="D42" s="964"/>
    </row>
  </sheetData>
  <dataConsolidate/>
  <dataValidations count="4">
    <dataValidation type="list" allowBlank="1" showInputMessage="1" showErrorMessage="1" sqref="B12:B25 B28:B41" xr:uid="{00000000-0002-0000-2A00-000000000000}">
      <formula1>$E$11:$E$12</formula1>
    </dataValidation>
    <dataValidation type="list" allowBlank="1" showInputMessage="1" showErrorMessage="1" sqref="B12:B25 B27:B41" xr:uid="{00000000-0002-0000-2A00-000001000000}">
      <formula1>$G$11:$G$12</formula1>
    </dataValidation>
    <dataValidation type="list" allowBlank="1" showInputMessage="1" showErrorMessage="1" sqref="C12:C25" xr:uid="{00000000-0002-0000-2A00-000002000000}">
      <formula1>$F$11:$F$13</formula1>
    </dataValidation>
    <dataValidation type="list" allowBlank="1" showInputMessage="1" showErrorMessage="1" sqref="C28:C41" xr:uid="{00000000-0002-0000-2A00-000003000000}">
      <formula1>$F$11:$F$17</formula1>
    </dataValidation>
  </dataValidations>
  <pageMargins left="0.7" right="0.7" top="0.75" bottom="0.75" header="0.3" footer="0.3"/>
  <pageSetup paperSize="9" scale="53" orientation="portrait"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5"/>
  <dimension ref="A1:E23"/>
  <sheetViews>
    <sheetView view="pageBreakPreview" zoomScaleNormal="100" zoomScaleSheetLayoutView="100" workbookViewId="0">
      <selection activeCell="C8" sqref="C8:C23"/>
    </sheetView>
  </sheetViews>
  <sheetFormatPr defaultColWidth="8.7109375" defaultRowHeight="11.25" x14ac:dyDescent="0.2"/>
  <cols>
    <col min="1" max="1" width="3.28515625" style="201" customWidth="1"/>
    <col min="2" max="2" width="118.5703125" style="127" bestFit="1" customWidth="1"/>
    <col min="3" max="3" width="37.140625" style="127" customWidth="1"/>
    <col min="4" max="4" width="8.7109375" style="127"/>
    <col min="5" max="5" width="8.7109375" style="309"/>
    <col min="6" max="6" width="7.28515625" style="127" customWidth="1"/>
    <col min="7" max="16384" width="8.7109375" style="127"/>
  </cols>
  <sheetData>
    <row r="1" spans="1:5" s="143" customFormat="1" ht="20.25" customHeight="1" x14ac:dyDescent="0.2">
      <c r="A1" s="124" t="s">
        <v>766</v>
      </c>
      <c r="B1" s="124"/>
      <c r="C1" s="124"/>
      <c r="E1" s="182"/>
    </row>
    <row r="2" spans="1:5" s="143" customFormat="1" ht="11.25" hidden="1" customHeight="1" x14ac:dyDescent="0.2">
      <c r="A2" s="124"/>
      <c r="B2" s="124"/>
      <c r="C2" s="124"/>
      <c r="E2" s="182"/>
    </row>
    <row r="3" spans="1:5" s="143" customFormat="1" ht="11.25" hidden="1" customHeight="1" x14ac:dyDescent="0.2">
      <c r="A3" s="124"/>
      <c r="B3" s="124"/>
      <c r="C3" s="124"/>
      <c r="E3" s="182"/>
    </row>
    <row r="4" spans="1:5" ht="10.5" customHeight="1" thickBot="1" x14ac:dyDescent="0.25">
      <c r="A4" s="166"/>
      <c r="B4" s="166"/>
      <c r="C4" s="332" t="s">
        <v>767</v>
      </c>
    </row>
    <row r="5" spans="1:5" ht="10.5" customHeight="1" thickTop="1" x14ac:dyDescent="0.2">
      <c r="A5" s="228" t="s">
        <v>768</v>
      </c>
      <c r="B5" s="228"/>
      <c r="C5" s="229"/>
    </row>
    <row r="6" spans="1:5" ht="12" x14ac:dyDescent="0.2">
      <c r="A6" s="229"/>
      <c r="B6" s="229"/>
      <c r="C6" s="228" t="s">
        <v>769</v>
      </c>
    </row>
    <row r="7" spans="1:5" ht="12" x14ac:dyDescent="0.2">
      <c r="A7" s="228" t="s">
        <v>770</v>
      </c>
      <c r="B7" s="228" t="s">
        <v>771</v>
      </c>
      <c r="C7" s="228"/>
    </row>
    <row r="8" spans="1:5" ht="12" x14ac:dyDescent="0.2">
      <c r="A8" s="226">
        <v>1</v>
      </c>
      <c r="B8" s="227" t="s">
        <v>772</v>
      </c>
      <c r="C8" s="640">
        <f>SUM(C9:C11)</f>
        <v>0</v>
      </c>
    </row>
    <row r="9" spans="1:5" ht="12.75" x14ac:dyDescent="0.2">
      <c r="A9" s="226" t="s">
        <v>773</v>
      </c>
      <c r="B9" s="227" t="s">
        <v>1280</v>
      </c>
      <c r="C9" s="965"/>
    </row>
    <row r="10" spans="1:5" ht="12.75" x14ac:dyDescent="0.2">
      <c r="A10" s="226" t="s">
        <v>142</v>
      </c>
      <c r="B10" s="227" t="s">
        <v>774</v>
      </c>
      <c r="C10" s="965"/>
    </row>
    <row r="11" spans="1:5" ht="12.75" x14ac:dyDescent="0.2">
      <c r="A11" s="226" t="s">
        <v>337</v>
      </c>
      <c r="B11" s="227" t="s">
        <v>1498</v>
      </c>
      <c r="C11" s="965"/>
    </row>
    <row r="12" spans="1:5" ht="12" x14ac:dyDescent="0.2">
      <c r="A12" s="226">
        <v>2</v>
      </c>
      <c r="B12" s="227" t="s">
        <v>775</v>
      </c>
      <c r="C12" s="640">
        <f>SUM(C13:C15)</f>
        <v>0</v>
      </c>
    </row>
    <row r="13" spans="1:5" ht="12.75" x14ac:dyDescent="0.2">
      <c r="A13" s="226" t="s">
        <v>773</v>
      </c>
      <c r="B13" s="227" t="s">
        <v>1456</v>
      </c>
      <c r="C13" s="965"/>
    </row>
    <row r="14" spans="1:5" ht="12.75" x14ac:dyDescent="0.2">
      <c r="A14" s="226" t="s">
        <v>142</v>
      </c>
      <c r="B14" s="227" t="s">
        <v>1457</v>
      </c>
      <c r="C14" s="965"/>
    </row>
    <row r="15" spans="1:5" ht="12.75" x14ac:dyDescent="0.2">
      <c r="A15" s="226" t="s">
        <v>337</v>
      </c>
      <c r="B15" s="227" t="s">
        <v>1499</v>
      </c>
      <c r="C15" s="965"/>
    </row>
    <row r="16" spans="1:5" ht="12" x14ac:dyDescent="0.2">
      <c r="A16" s="230" t="s">
        <v>776</v>
      </c>
      <c r="B16" s="230" t="s">
        <v>777</v>
      </c>
      <c r="C16" s="966"/>
    </row>
    <row r="17" spans="1:3" ht="12" x14ac:dyDescent="0.2">
      <c r="A17" s="226">
        <v>1</v>
      </c>
      <c r="B17" s="227" t="s">
        <v>1316</v>
      </c>
      <c r="C17" s="640">
        <f>SUM(C18:C19)</f>
        <v>0</v>
      </c>
    </row>
    <row r="18" spans="1:3" ht="12.75" x14ac:dyDescent="0.2">
      <c r="A18" s="226" t="s">
        <v>773</v>
      </c>
      <c r="B18" s="227" t="s">
        <v>1317</v>
      </c>
      <c r="C18" s="965"/>
    </row>
    <row r="19" spans="1:3" ht="12.75" x14ac:dyDescent="0.2">
      <c r="A19" s="226" t="s">
        <v>142</v>
      </c>
      <c r="B19" s="227" t="s">
        <v>1318</v>
      </c>
      <c r="C19" s="965"/>
    </row>
    <row r="20" spans="1:3" ht="12" x14ac:dyDescent="0.2">
      <c r="A20" s="226">
        <v>2</v>
      </c>
      <c r="B20" s="227" t="s">
        <v>1319</v>
      </c>
      <c r="C20" s="640">
        <f>SUM(C21:C22)</f>
        <v>0</v>
      </c>
    </row>
    <row r="21" spans="1:3" ht="12.75" x14ac:dyDescent="0.2">
      <c r="A21" s="226" t="s">
        <v>773</v>
      </c>
      <c r="B21" s="227" t="s">
        <v>1320</v>
      </c>
      <c r="C21" s="965"/>
    </row>
    <row r="22" spans="1:3" ht="12.75" x14ac:dyDescent="0.2">
      <c r="A22" s="226" t="s">
        <v>142</v>
      </c>
      <c r="B22" s="227" t="s">
        <v>1321</v>
      </c>
      <c r="C22" s="965"/>
    </row>
    <row r="23" spans="1:3" ht="12.75" x14ac:dyDescent="0.2">
      <c r="A23" s="224"/>
      <c r="B23" s="225"/>
      <c r="C23" s="967"/>
    </row>
  </sheetData>
  <pageMargins left="0.7" right="0.7" top="0.75" bottom="0.75" header="0.3" footer="0.3"/>
  <pageSetup paperSize="9" scale="61" orientation="portrait" r:id="rId1"/>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4"/>
  <dimension ref="A1:Q49"/>
  <sheetViews>
    <sheetView view="pageBreakPreview" zoomScale="85" zoomScaleNormal="100" zoomScaleSheetLayoutView="85" workbookViewId="0">
      <selection activeCell="M44" sqref="M44"/>
    </sheetView>
  </sheetViews>
  <sheetFormatPr defaultColWidth="9.28515625" defaultRowHeight="11.25" x14ac:dyDescent="0.2"/>
  <cols>
    <col min="1" max="1" width="6.28515625" style="127" customWidth="1"/>
    <col min="2" max="2" width="54.5703125" style="197" customWidth="1"/>
    <col min="3" max="3" width="17.42578125" style="197" customWidth="1"/>
    <col min="4" max="4" width="15" style="197" customWidth="1"/>
    <col min="5" max="5" width="13.85546875" style="127" customWidth="1"/>
    <col min="6" max="6" width="16.7109375" style="127" customWidth="1"/>
    <col min="7" max="9" width="13.85546875" style="127" customWidth="1"/>
    <col min="10" max="10" width="18.140625" style="127" customWidth="1"/>
    <col min="11" max="11" width="9.28515625" style="127"/>
    <col min="12" max="12" width="9.28515625" style="309"/>
    <col min="13" max="16384" width="9.28515625" style="127"/>
  </cols>
  <sheetData>
    <row r="1" spans="1:13" s="143" customFormat="1" x14ac:dyDescent="0.2">
      <c r="A1" s="124" t="s">
        <v>778</v>
      </c>
      <c r="B1" s="124"/>
      <c r="C1" s="124"/>
      <c r="D1" s="124"/>
      <c r="E1" s="124"/>
      <c r="F1" s="124"/>
      <c r="G1" s="200"/>
      <c r="H1" s="200"/>
      <c r="I1" s="200"/>
      <c r="J1" s="200"/>
      <c r="L1" s="182"/>
    </row>
    <row r="2" spans="1:13" s="143" customFormat="1" hidden="1" x14ac:dyDescent="0.2">
      <c r="A2" s="124"/>
      <c r="B2" s="124"/>
      <c r="C2" s="124"/>
      <c r="D2" s="124"/>
      <c r="E2" s="124"/>
      <c r="F2" s="124"/>
      <c r="G2" s="200"/>
      <c r="H2" s="200"/>
      <c r="I2" s="200"/>
      <c r="J2" s="200"/>
      <c r="L2" s="182"/>
    </row>
    <row r="3" spans="1:13" s="143" customFormat="1" hidden="1" x14ac:dyDescent="0.2">
      <c r="A3" s="124"/>
      <c r="B3" s="124"/>
      <c r="C3" s="124"/>
      <c r="D3" s="124"/>
      <c r="E3" s="124"/>
      <c r="F3" s="124"/>
      <c r="G3" s="200"/>
      <c r="H3" s="200"/>
      <c r="I3" s="200"/>
      <c r="J3" s="200"/>
      <c r="L3" s="182"/>
    </row>
    <row r="4" spans="1:13" ht="12" thickBot="1" x14ac:dyDescent="0.25">
      <c r="A4" s="968"/>
      <c r="B4" s="968"/>
      <c r="C4" s="968"/>
      <c r="D4" s="968"/>
      <c r="E4" s="968"/>
      <c r="F4" s="968"/>
      <c r="G4" s="968"/>
      <c r="H4" s="968"/>
      <c r="I4" s="968"/>
      <c r="J4" s="883" t="s">
        <v>103</v>
      </c>
    </row>
    <row r="5" spans="1:13" s="134" customFormat="1" ht="72.75" customHeight="1" thickTop="1" x14ac:dyDescent="0.2">
      <c r="A5" s="1460" t="s">
        <v>779</v>
      </c>
      <c r="B5" s="1461"/>
      <c r="C5" s="969" t="s">
        <v>780</v>
      </c>
      <c r="D5" s="969" t="s">
        <v>781</v>
      </c>
      <c r="E5" s="969" t="s">
        <v>782</v>
      </c>
      <c r="F5" s="969" t="s">
        <v>783</v>
      </c>
      <c r="G5" s="969" t="s">
        <v>253</v>
      </c>
      <c r="H5" s="1460" t="s">
        <v>1281</v>
      </c>
      <c r="I5" s="1461"/>
      <c r="J5" s="1468"/>
      <c r="K5" s="127"/>
      <c r="L5" s="309"/>
      <c r="M5" s="127"/>
    </row>
    <row r="6" spans="1:13" ht="12" x14ac:dyDescent="0.2">
      <c r="A6" s="1462"/>
      <c r="B6" s="1463"/>
      <c r="C6" s="1463"/>
      <c r="D6" s="1463"/>
      <c r="E6" s="1463"/>
      <c r="F6" s="1464"/>
      <c r="G6" s="970"/>
      <c r="H6" s="970" t="s">
        <v>784</v>
      </c>
      <c r="I6" s="970" t="s">
        <v>785</v>
      </c>
      <c r="J6" s="970" t="s">
        <v>786</v>
      </c>
    </row>
    <row r="7" spans="1:13" ht="12" customHeight="1" x14ac:dyDescent="0.2">
      <c r="A7" s="1465" t="s">
        <v>104</v>
      </c>
      <c r="B7" s="1466"/>
      <c r="C7" s="1466"/>
      <c r="D7" s="1466"/>
      <c r="E7" s="1466"/>
      <c r="F7" s="1467"/>
      <c r="G7" s="970"/>
      <c r="H7" s="971"/>
      <c r="I7" s="971"/>
      <c r="J7" s="971"/>
    </row>
    <row r="8" spans="1:13" ht="12" x14ac:dyDescent="0.2">
      <c r="A8" s="972">
        <v>1</v>
      </c>
      <c r="B8" s="973" t="s">
        <v>165</v>
      </c>
      <c r="C8" s="639"/>
      <c r="D8" s="639"/>
      <c r="E8" s="639"/>
      <c r="F8" s="639"/>
      <c r="G8" s="640">
        <f>SUM(C8:F8)</f>
        <v>0</v>
      </c>
      <c r="H8" s="639"/>
      <c r="I8" s="639"/>
      <c r="J8" s="639"/>
      <c r="K8" s="199"/>
      <c r="L8" s="320"/>
      <c r="M8" s="198"/>
    </row>
    <row r="9" spans="1:13" ht="12" x14ac:dyDescent="0.2">
      <c r="A9" s="974">
        <v>2</v>
      </c>
      <c r="B9" s="895" t="s">
        <v>407</v>
      </c>
      <c r="C9" s="639"/>
      <c r="D9" s="639"/>
      <c r="E9" s="639"/>
      <c r="F9" s="639"/>
      <c r="G9" s="640">
        <f>SUM(C9:F9)</f>
        <v>0</v>
      </c>
      <c r="H9" s="639"/>
      <c r="I9" s="639"/>
      <c r="J9" s="639"/>
    </row>
    <row r="10" spans="1:13" ht="12.75" x14ac:dyDescent="0.2">
      <c r="A10" s="974">
        <v>3</v>
      </c>
      <c r="B10" s="895" t="s">
        <v>107</v>
      </c>
      <c r="C10" s="639"/>
      <c r="D10" s="639"/>
      <c r="E10" s="639"/>
      <c r="F10" s="639"/>
      <c r="G10" s="640">
        <f t="shared" ref="G10:G30" si="0">SUM(C10:F10)</f>
        <v>0</v>
      </c>
      <c r="H10" s="639"/>
      <c r="I10" s="639"/>
      <c r="J10" s="639"/>
      <c r="K10" s="135"/>
      <c r="L10" s="318"/>
      <c r="M10" s="135"/>
    </row>
    <row r="11" spans="1:13" ht="12.75" x14ac:dyDescent="0.2">
      <c r="A11" s="974">
        <v>4</v>
      </c>
      <c r="B11" s="895" t="s">
        <v>787</v>
      </c>
      <c r="C11" s="639"/>
      <c r="D11" s="639"/>
      <c r="E11" s="639"/>
      <c r="F11" s="639"/>
      <c r="G11" s="640">
        <f t="shared" si="0"/>
        <v>0</v>
      </c>
      <c r="H11" s="639"/>
      <c r="I11" s="639"/>
      <c r="J11" s="639"/>
      <c r="K11" s="135"/>
      <c r="L11" s="318"/>
      <c r="M11" s="135"/>
    </row>
    <row r="12" spans="1:13" ht="12.75" x14ac:dyDescent="0.2">
      <c r="A12" s="974">
        <v>5</v>
      </c>
      <c r="B12" s="895" t="s">
        <v>109</v>
      </c>
      <c r="C12" s="640">
        <f>SUM(C13,C15:C18,C20,C23,C25)</f>
        <v>0</v>
      </c>
      <c r="D12" s="640">
        <f t="shared" ref="D12:E12" si="1">SUM(D13,D15:D18,D20,D23,D25)</f>
        <v>0</v>
      </c>
      <c r="E12" s="640">
        <f t="shared" si="1"/>
        <v>0</v>
      </c>
      <c r="F12" s="640">
        <f>SUM(F13,F15:F18,F20,F23,F25)</f>
        <v>0</v>
      </c>
      <c r="G12" s="640">
        <f>SUM(C12:F12)</f>
        <v>0</v>
      </c>
      <c r="H12" s="640">
        <f t="shared" ref="H12" si="2">SUM(H13,H15:H18,H20,H23,H25)</f>
        <v>0</v>
      </c>
      <c r="I12" s="640">
        <f t="shared" ref="I12" si="3">SUM(I13,I15:I18,I20,I23,I25)</f>
        <v>0</v>
      </c>
      <c r="J12" s="640">
        <f t="shared" ref="J12" si="4">SUM(J13,J15:J18,J20,J23,J25)</f>
        <v>0</v>
      </c>
      <c r="K12" s="135"/>
      <c r="L12" s="318"/>
      <c r="M12" s="135"/>
    </row>
    <row r="13" spans="1:13" ht="12.75" x14ac:dyDescent="0.2">
      <c r="A13" s="974" t="s">
        <v>117</v>
      </c>
      <c r="B13" s="895" t="s">
        <v>788</v>
      </c>
      <c r="C13" s="639"/>
      <c r="D13" s="639"/>
      <c r="E13" s="639"/>
      <c r="F13" s="639"/>
      <c r="G13" s="640">
        <f>SUM(C13:F13)</f>
        <v>0</v>
      </c>
      <c r="H13" s="639"/>
      <c r="I13" s="639"/>
      <c r="J13" s="639"/>
      <c r="K13" s="135"/>
      <c r="L13" s="318"/>
      <c r="M13" s="135"/>
    </row>
    <row r="14" spans="1:13" ht="12.75" x14ac:dyDescent="0.2">
      <c r="A14" s="974" t="s">
        <v>302</v>
      </c>
      <c r="B14" s="895" t="s">
        <v>631</v>
      </c>
      <c r="C14" s="639"/>
      <c r="D14" s="639"/>
      <c r="E14" s="639"/>
      <c r="F14" s="639"/>
      <c r="G14" s="640">
        <f t="shared" si="0"/>
        <v>0</v>
      </c>
      <c r="H14" s="639"/>
      <c r="I14" s="639"/>
      <c r="J14" s="639"/>
      <c r="K14" s="135"/>
      <c r="L14" s="318"/>
      <c r="M14" s="135"/>
    </row>
    <row r="15" spans="1:13" ht="12" x14ac:dyDescent="0.2">
      <c r="A15" s="974" t="s">
        <v>119</v>
      </c>
      <c r="B15" s="895" t="s">
        <v>213</v>
      </c>
      <c r="C15" s="639"/>
      <c r="D15" s="639"/>
      <c r="E15" s="639"/>
      <c r="F15" s="639"/>
      <c r="G15" s="640">
        <f t="shared" si="0"/>
        <v>0</v>
      </c>
      <c r="H15" s="639"/>
      <c r="I15" s="639"/>
      <c r="J15" s="639"/>
    </row>
    <row r="16" spans="1:13" ht="12" x14ac:dyDescent="0.2">
      <c r="A16" s="974" t="s">
        <v>121</v>
      </c>
      <c r="B16" s="895" t="s">
        <v>789</v>
      </c>
      <c r="C16" s="639"/>
      <c r="D16" s="639"/>
      <c r="E16" s="639"/>
      <c r="F16" s="639"/>
      <c r="G16" s="640">
        <f t="shared" si="0"/>
        <v>0</v>
      </c>
      <c r="H16" s="639"/>
      <c r="I16" s="639"/>
      <c r="J16" s="639"/>
    </row>
    <row r="17" spans="1:17" ht="12" x14ac:dyDescent="0.2">
      <c r="A17" s="974" t="s">
        <v>123</v>
      </c>
      <c r="B17" s="895" t="s">
        <v>248</v>
      </c>
      <c r="C17" s="639"/>
      <c r="D17" s="639"/>
      <c r="E17" s="639"/>
      <c r="F17" s="639"/>
      <c r="G17" s="640">
        <f t="shared" si="0"/>
        <v>0</v>
      </c>
      <c r="H17" s="639"/>
      <c r="I17" s="639"/>
      <c r="J17" s="639"/>
    </row>
    <row r="18" spans="1:17" ht="12" x14ac:dyDescent="0.2">
      <c r="A18" s="974" t="s">
        <v>125</v>
      </c>
      <c r="B18" s="895" t="s">
        <v>1284</v>
      </c>
      <c r="C18" s="639"/>
      <c r="D18" s="639"/>
      <c r="E18" s="639"/>
      <c r="F18" s="639"/>
      <c r="G18" s="640">
        <f t="shared" si="0"/>
        <v>0</v>
      </c>
      <c r="H18" s="639"/>
      <c r="I18" s="639"/>
      <c r="J18" s="639"/>
    </row>
    <row r="19" spans="1:17" ht="12" x14ac:dyDescent="0.2">
      <c r="A19" s="974" t="s">
        <v>302</v>
      </c>
      <c r="B19" s="895" t="s">
        <v>791</v>
      </c>
      <c r="C19" s="639"/>
      <c r="D19" s="639"/>
      <c r="E19" s="639"/>
      <c r="F19" s="639"/>
      <c r="G19" s="640">
        <f t="shared" si="0"/>
        <v>0</v>
      </c>
      <c r="H19" s="639"/>
      <c r="I19" s="639"/>
      <c r="J19" s="639"/>
    </row>
    <row r="20" spans="1:17" ht="12" x14ac:dyDescent="0.2">
      <c r="A20" s="974" t="s">
        <v>127</v>
      </c>
      <c r="B20" s="895" t="s">
        <v>790</v>
      </c>
      <c r="C20" s="639"/>
      <c r="D20" s="639"/>
      <c r="E20" s="639"/>
      <c r="F20" s="639"/>
      <c r="G20" s="640">
        <f t="shared" si="0"/>
        <v>0</v>
      </c>
      <c r="H20" s="639"/>
      <c r="I20" s="639"/>
      <c r="J20" s="639"/>
    </row>
    <row r="21" spans="1:17" ht="12" x14ac:dyDescent="0.2">
      <c r="A21" s="974" t="s">
        <v>302</v>
      </c>
      <c r="B21" s="895" t="s">
        <v>791</v>
      </c>
      <c r="C21" s="639"/>
      <c r="D21" s="639"/>
      <c r="E21" s="639"/>
      <c r="F21" s="639"/>
      <c r="G21" s="640">
        <f t="shared" si="0"/>
        <v>0</v>
      </c>
      <c r="H21" s="639"/>
      <c r="I21" s="639"/>
      <c r="J21" s="639"/>
      <c r="L21" s="321"/>
      <c r="M21" s="322"/>
    </row>
    <row r="22" spans="1:17" ht="12" x14ac:dyDescent="0.2">
      <c r="A22" s="974" t="s">
        <v>792</v>
      </c>
      <c r="B22" s="895" t="s">
        <v>793</v>
      </c>
      <c r="C22" s="639"/>
      <c r="D22" s="639"/>
      <c r="E22" s="639"/>
      <c r="F22" s="639"/>
      <c r="G22" s="640">
        <f t="shared" si="0"/>
        <v>0</v>
      </c>
      <c r="H22" s="639"/>
      <c r="I22" s="639"/>
      <c r="J22" s="639"/>
      <c r="L22" s="321"/>
      <c r="M22" s="323"/>
    </row>
    <row r="23" spans="1:17" ht="12" x14ac:dyDescent="0.2">
      <c r="A23" s="974" t="s">
        <v>129</v>
      </c>
      <c r="B23" s="895" t="s">
        <v>215</v>
      </c>
      <c r="C23" s="639"/>
      <c r="D23" s="639"/>
      <c r="E23" s="639"/>
      <c r="F23" s="639"/>
      <c r="G23" s="640">
        <f t="shared" si="0"/>
        <v>0</v>
      </c>
      <c r="H23" s="639"/>
      <c r="I23" s="639"/>
      <c r="J23" s="639"/>
    </row>
    <row r="24" spans="1:17" ht="12" x14ac:dyDescent="0.2">
      <c r="A24" s="974" t="s">
        <v>302</v>
      </c>
      <c r="B24" s="895" t="s">
        <v>794</v>
      </c>
      <c r="C24" s="639"/>
      <c r="D24" s="639"/>
      <c r="E24" s="639"/>
      <c r="F24" s="639"/>
      <c r="G24" s="640">
        <f t="shared" si="0"/>
        <v>0</v>
      </c>
      <c r="H24" s="639"/>
      <c r="I24" s="639"/>
      <c r="J24" s="639"/>
    </row>
    <row r="25" spans="1:17" ht="12" x14ac:dyDescent="0.2">
      <c r="A25" s="974" t="s">
        <v>131</v>
      </c>
      <c r="B25" s="895" t="s">
        <v>795</v>
      </c>
      <c r="C25" s="639"/>
      <c r="D25" s="639"/>
      <c r="E25" s="639"/>
      <c r="F25" s="639"/>
      <c r="G25" s="640">
        <f t="shared" si="0"/>
        <v>0</v>
      </c>
      <c r="H25" s="639"/>
      <c r="I25" s="639"/>
      <c r="J25" s="639"/>
    </row>
    <row r="26" spans="1:17" ht="12" x14ac:dyDescent="0.2">
      <c r="A26" s="974">
        <v>6</v>
      </c>
      <c r="B26" s="895" t="s">
        <v>110</v>
      </c>
      <c r="C26" s="639"/>
      <c r="D26" s="639"/>
      <c r="E26" s="639"/>
      <c r="F26" s="639"/>
      <c r="G26" s="640">
        <f t="shared" si="0"/>
        <v>0</v>
      </c>
      <c r="H26" s="639"/>
      <c r="I26" s="639"/>
      <c r="J26" s="639"/>
    </row>
    <row r="27" spans="1:17" ht="12" x14ac:dyDescent="0.2">
      <c r="A27" s="974">
        <v>7</v>
      </c>
      <c r="B27" s="895" t="s">
        <v>111</v>
      </c>
      <c r="C27" s="639"/>
      <c r="D27" s="639"/>
      <c r="E27" s="639"/>
      <c r="F27" s="639"/>
      <c r="G27" s="640">
        <f t="shared" si="0"/>
        <v>0</v>
      </c>
      <c r="H27" s="639"/>
      <c r="I27" s="639"/>
      <c r="J27" s="639"/>
    </row>
    <row r="28" spans="1:17" ht="12" x14ac:dyDescent="0.2">
      <c r="A28" s="974">
        <v>8</v>
      </c>
      <c r="B28" s="895" t="s">
        <v>112</v>
      </c>
      <c r="C28" s="639"/>
      <c r="D28" s="639"/>
      <c r="E28" s="639"/>
      <c r="F28" s="639"/>
      <c r="G28" s="640">
        <f t="shared" si="0"/>
        <v>0</v>
      </c>
      <c r="H28" s="639"/>
      <c r="I28" s="639"/>
      <c r="J28" s="639"/>
    </row>
    <row r="29" spans="1:17" ht="10.5" customHeight="1" x14ac:dyDescent="0.2">
      <c r="A29" s="974">
        <v>9</v>
      </c>
      <c r="B29" s="895" t="s">
        <v>115</v>
      </c>
      <c r="C29" s="639"/>
      <c r="D29" s="639"/>
      <c r="E29" s="639"/>
      <c r="F29" s="639"/>
      <c r="G29" s="640">
        <f t="shared" si="0"/>
        <v>0</v>
      </c>
      <c r="H29" s="639"/>
      <c r="I29" s="639"/>
      <c r="J29" s="639"/>
      <c r="K29" s="439"/>
      <c r="L29" s="440"/>
      <c r="M29" s="439"/>
      <c r="N29" s="439"/>
      <c r="O29" s="439"/>
      <c r="P29" s="439"/>
      <c r="Q29" s="439"/>
    </row>
    <row r="30" spans="1:17" ht="12" x14ac:dyDescent="0.2">
      <c r="A30" s="974">
        <v>10</v>
      </c>
      <c r="B30" s="895" t="s">
        <v>116</v>
      </c>
      <c r="C30" s="639"/>
      <c r="D30" s="639"/>
      <c r="E30" s="639"/>
      <c r="F30" s="639"/>
      <c r="G30" s="640">
        <f t="shared" si="0"/>
        <v>0</v>
      </c>
      <c r="H30" s="639"/>
      <c r="I30" s="639"/>
      <c r="J30" s="639"/>
      <c r="K30" s="439"/>
      <c r="L30" s="440"/>
      <c r="M30" s="439"/>
      <c r="N30" s="439"/>
      <c r="O30" s="439"/>
      <c r="P30" s="439"/>
      <c r="Q30" s="439"/>
    </row>
    <row r="31" spans="1:17" ht="12" x14ac:dyDescent="0.2">
      <c r="A31" s="974">
        <v>11</v>
      </c>
      <c r="B31" s="895" t="s">
        <v>133</v>
      </c>
      <c r="C31" s="639"/>
      <c r="D31" s="639"/>
      <c r="E31" s="639"/>
      <c r="F31" s="639"/>
      <c r="G31" s="640">
        <f>SUM(C31:F31)</f>
        <v>0</v>
      </c>
      <c r="H31" s="639"/>
      <c r="I31" s="639"/>
      <c r="J31" s="639"/>
      <c r="K31" s="439"/>
      <c r="L31" s="440"/>
      <c r="M31" s="439"/>
      <c r="N31" s="439"/>
      <c r="O31" s="439"/>
      <c r="P31" s="439"/>
      <c r="Q31" s="439"/>
    </row>
    <row r="32" spans="1:17" ht="12" x14ac:dyDescent="0.2">
      <c r="A32" s="975"/>
      <c r="B32" s="975" t="s">
        <v>796</v>
      </c>
      <c r="C32" s="640">
        <f>SUM(C8:C12,C26:C31)</f>
        <v>0</v>
      </c>
      <c r="D32" s="640">
        <f>SUM(D8:D12,D26:D31)</f>
        <v>0</v>
      </c>
      <c r="E32" s="640">
        <f t="shared" ref="E32:F32" si="5">SUM(E8:E12,E26:E31)</f>
        <v>0</v>
      </c>
      <c r="F32" s="640">
        <f t="shared" si="5"/>
        <v>0</v>
      </c>
      <c r="G32" s="640">
        <f>SUM(C32:F32)</f>
        <v>0</v>
      </c>
      <c r="H32" s="640">
        <f>SUM(H8:H12,H26:H31)</f>
        <v>0</v>
      </c>
      <c r="I32" s="640">
        <f>SUM(I8:I12,I26:I31)</f>
        <v>0</v>
      </c>
      <c r="J32" s="640">
        <f t="shared" ref="J32" si="6">SUM(J8:J12,,J26:J31)</f>
        <v>0</v>
      </c>
      <c r="K32" s="439"/>
      <c r="L32" s="440"/>
      <c r="M32" s="439"/>
      <c r="N32" s="439"/>
      <c r="O32" s="439"/>
      <c r="P32" s="439"/>
      <c r="Q32" s="439"/>
    </row>
    <row r="33" spans="1:17" ht="12" x14ac:dyDescent="0.2">
      <c r="A33" s="975"/>
      <c r="B33" s="975" t="s">
        <v>1283</v>
      </c>
      <c r="C33" s="976"/>
      <c r="D33" s="976"/>
      <c r="E33" s="976"/>
      <c r="F33" s="976"/>
      <c r="G33" s="977"/>
      <c r="H33" s="976"/>
      <c r="I33" s="976"/>
      <c r="J33" s="976"/>
      <c r="K33" s="439"/>
      <c r="L33" s="440"/>
      <c r="M33" s="439"/>
      <c r="N33" s="439"/>
      <c r="O33" s="439"/>
      <c r="P33" s="439"/>
      <c r="Q33" s="439"/>
    </row>
    <row r="34" spans="1:17" ht="12" x14ac:dyDescent="0.2">
      <c r="A34" s="975"/>
      <c r="B34" s="975" t="s">
        <v>797</v>
      </c>
      <c r="C34" s="976"/>
      <c r="D34" s="976"/>
      <c r="E34" s="976"/>
      <c r="F34" s="976"/>
      <c r="G34" s="640">
        <f>SUM(G32:G33)</f>
        <v>0</v>
      </c>
      <c r="H34" s="976"/>
      <c r="I34" s="976"/>
      <c r="J34" s="976"/>
      <c r="K34" s="439"/>
      <c r="L34" s="440"/>
      <c r="M34" s="439"/>
      <c r="N34" s="439"/>
      <c r="O34" s="439"/>
      <c r="P34" s="439"/>
      <c r="Q34" s="439"/>
    </row>
    <row r="35" spans="1:17" ht="12" customHeight="1" x14ac:dyDescent="0.2">
      <c r="A35" s="1458" t="s">
        <v>135</v>
      </c>
      <c r="B35" s="1459"/>
      <c r="C35" s="1459"/>
      <c r="D35" s="1459"/>
      <c r="E35" s="1459"/>
      <c r="F35" s="1459"/>
      <c r="G35" s="1459"/>
      <c r="H35" s="1459"/>
      <c r="I35" s="1459"/>
      <c r="J35" s="1459"/>
    </row>
    <row r="36" spans="1:17" ht="12" x14ac:dyDescent="0.2">
      <c r="A36" s="974">
        <v>12</v>
      </c>
      <c r="B36" s="895" t="s">
        <v>136</v>
      </c>
      <c r="C36" s="639"/>
      <c r="D36" s="639"/>
      <c r="E36" s="639"/>
      <c r="F36" s="639"/>
      <c r="G36" s="640">
        <f>SUM(C36:F36)</f>
        <v>0</v>
      </c>
      <c r="H36" s="639"/>
      <c r="I36" s="639"/>
      <c r="J36" s="639"/>
    </row>
    <row r="37" spans="1:17" ht="12" x14ac:dyDescent="0.2">
      <c r="A37" s="974">
        <v>13</v>
      </c>
      <c r="B37" s="895" t="s">
        <v>137</v>
      </c>
      <c r="C37" s="639"/>
      <c r="D37" s="639"/>
      <c r="E37" s="639"/>
      <c r="F37" s="639"/>
      <c r="G37" s="640">
        <f t="shared" ref="G37:G44" si="7">SUM(C37:F37)</f>
        <v>0</v>
      </c>
      <c r="H37" s="639"/>
      <c r="I37" s="639"/>
      <c r="J37" s="639"/>
    </row>
    <row r="38" spans="1:17" ht="12" x14ac:dyDescent="0.2">
      <c r="A38" s="974">
        <v>14</v>
      </c>
      <c r="B38" s="895" t="s">
        <v>138</v>
      </c>
      <c r="C38" s="639"/>
      <c r="D38" s="639"/>
      <c r="E38" s="639"/>
      <c r="F38" s="639"/>
      <c r="G38" s="640">
        <f t="shared" si="7"/>
        <v>0</v>
      </c>
      <c r="H38" s="639"/>
      <c r="I38" s="639"/>
      <c r="J38" s="639"/>
    </row>
    <row r="39" spans="1:17" ht="12" x14ac:dyDescent="0.2">
      <c r="A39" s="974">
        <v>15</v>
      </c>
      <c r="B39" s="895" t="s">
        <v>139</v>
      </c>
      <c r="C39" s="639"/>
      <c r="D39" s="639"/>
      <c r="E39" s="639"/>
      <c r="F39" s="639"/>
      <c r="G39" s="640">
        <f t="shared" si="7"/>
        <v>0</v>
      </c>
      <c r="H39" s="639"/>
      <c r="I39" s="639"/>
      <c r="J39" s="639"/>
    </row>
    <row r="40" spans="1:17" ht="12" x14ac:dyDescent="0.2">
      <c r="A40" s="974">
        <v>16</v>
      </c>
      <c r="B40" s="895" t="s">
        <v>140</v>
      </c>
      <c r="C40" s="639"/>
      <c r="D40" s="639"/>
      <c r="E40" s="639"/>
      <c r="F40" s="639"/>
      <c r="G40" s="640">
        <f t="shared" si="7"/>
        <v>0</v>
      </c>
      <c r="H40" s="639"/>
      <c r="I40" s="639"/>
      <c r="J40" s="639"/>
    </row>
    <row r="41" spans="1:17" ht="12" x14ac:dyDescent="0.2">
      <c r="A41" s="974">
        <v>17</v>
      </c>
      <c r="B41" s="895" t="s">
        <v>109</v>
      </c>
      <c r="C41" s="639"/>
      <c r="D41" s="639"/>
      <c r="E41" s="639"/>
      <c r="F41" s="639"/>
      <c r="G41" s="640">
        <f t="shared" si="7"/>
        <v>0</v>
      </c>
      <c r="H41" s="639"/>
      <c r="I41" s="639"/>
      <c r="J41" s="639"/>
    </row>
    <row r="42" spans="1:17" ht="12" customHeight="1" x14ac:dyDescent="0.2">
      <c r="A42" s="974">
        <v>18</v>
      </c>
      <c r="B42" s="895" t="s">
        <v>144</v>
      </c>
      <c r="C42" s="639"/>
      <c r="D42" s="639"/>
      <c r="E42" s="639"/>
      <c r="F42" s="639"/>
      <c r="G42" s="640">
        <f t="shared" si="7"/>
        <v>0</v>
      </c>
      <c r="H42" s="639"/>
      <c r="I42" s="639"/>
      <c r="J42" s="639"/>
    </row>
    <row r="43" spans="1:17" ht="12" x14ac:dyDescent="0.2">
      <c r="A43" s="974">
        <v>19</v>
      </c>
      <c r="B43" s="895" t="s">
        <v>145</v>
      </c>
      <c r="C43" s="639"/>
      <c r="D43" s="639"/>
      <c r="E43" s="639"/>
      <c r="F43" s="639"/>
      <c r="G43" s="640">
        <f t="shared" si="7"/>
        <v>0</v>
      </c>
      <c r="H43" s="639"/>
      <c r="I43" s="639"/>
      <c r="J43" s="639"/>
    </row>
    <row r="44" spans="1:17" ht="12" x14ac:dyDescent="0.2">
      <c r="A44" s="974">
        <v>20</v>
      </c>
      <c r="B44" s="895" t="s">
        <v>151</v>
      </c>
      <c r="C44" s="639"/>
      <c r="D44" s="639"/>
      <c r="E44" s="639"/>
      <c r="F44" s="639"/>
      <c r="G44" s="640">
        <f t="shared" si="7"/>
        <v>0</v>
      </c>
      <c r="H44" s="639"/>
      <c r="I44" s="639"/>
      <c r="J44" s="639"/>
    </row>
    <row r="45" spans="1:17" ht="12" x14ac:dyDescent="0.2">
      <c r="A45" s="975"/>
      <c r="B45" s="825" t="s">
        <v>798</v>
      </c>
      <c r="C45" s="640">
        <f>SUM(C36:C44)</f>
        <v>0</v>
      </c>
      <c r="D45" s="640">
        <f t="shared" ref="D45:H45" si="8">SUM(D36:D44)</f>
        <v>0</v>
      </c>
      <c r="E45" s="640">
        <f t="shared" si="8"/>
        <v>0</v>
      </c>
      <c r="F45" s="640">
        <f t="shared" si="8"/>
        <v>0</v>
      </c>
      <c r="G45" s="640">
        <f>SUM(C45:F45)</f>
        <v>0</v>
      </c>
      <c r="H45" s="640">
        <f t="shared" si="8"/>
        <v>0</v>
      </c>
      <c r="I45" s="640">
        <f t="shared" ref="I45" si="9">SUM(I36:I44)</f>
        <v>0</v>
      </c>
      <c r="J45" s="640">
        <f t="shared" ref="J45" si="10">SUM(J36:J44)</f>
        <v>0</v>
      </c>
      <c r="K45" s="439"/>
      <c r="L45" s="440"/>
      <c r="M45" s="439"/>
      <c r="N45" s="439"/>
      <c r="O45" s="439"/>
      <c r="P45" s="439"/>
      <c r="Q45" s="439"/>
    </row>
    <row r="46" spans="1:17" ht="12" x14ac:dyDescent="0.2">
      <c r="A46" s="975"/>
      <c r="B46" s="975" t="s">
        <v>1282</v>
      </c>
      <c r="C46" s="976"/>
      <c r="D46" s="976"/>
      <c r="E46" s="976"/>
      <c r="F46" s="976"/>
      <c r="G46" s="977"/>
      <c r="H46" s="976"/>
      <c r="I46" s="976"/>
      <c r="J46" s="976"/>
      <c r="K46" s="439"/>
      <c r="L46" s="440"/>
      <c r="M46" s="439"/>
      <c r="N46" s="439"/>
      <c r="O46" s="439"/>
      <c r="P46" s="439"/>
      <c r="Q46" s="439"/>
    </row>
    <row r="47" spans="1:17" ht="12" x14ac:dyDescent="0.2">
      <c r="A47" s="975"/>
      <c r="B47" s="975" t="s">
        <v>799</v>
      </c>
      <c r="C47" s="976"/>
      <c r="D47" s="976"/>
      <c r="E47" s="976"/>
      <c r="F47" s="976"/>
      <c r="G47" s="640">
        <f>SUM(G45:G46)</f>
        <v>0</v>
      </c>
      <c r="H47" s="976"/>
      <c r="I47" s="976"/>
      <c r="J47" s="976"/>
      <c r="K47" s="439"/>
      <c r="L47" s="440"/>
      <c r="M47" s="439"/>
      <c r="N47" s="439"/>
      <c r="O47" s="439"/>
      <c r="P47" s="439"/>
      <c r="Q47" s="439"/>
    </row>
    <row r="48" spans="1:17" ht="12" customHeight="1" x14ac:dyDescent="0.2">
      <c r="A48" s="1458" t="s">
        <v>1570</v>
      </c>
      <c r="B48" s="1459"/>
      <c r="C48" s="1459"/>
      <c r="D48" s="1459"/>
      <c r="E48" s="1459"/>
      <c r="F48" s="1459"/>
      <c r="G48" s="1459"/>
      <c r="H48" s="1459"/>
      <c r="I48" s="1459"/>
      <c r="J48" s="1459"/>
    </row>
    <row r="49" spans="1:10" ht="12" x14ac:dyDescent="0.2">
      <c r="A49" s="523"/>
      <c r="B49" s="1455"/>
      <c r="C49" s="1456"/>
      <c r="D49" s="1456"/>
      <c r="E49" s="1456"/>
      <c r="F49" s="1456"/>
      <c r="G49" s="1456"/>
      <c r="H49" s="1456"/>
      <c r="I49" s="1456"/>
      <c r="J49" s="1457"/>
    </row>
  </sheetData>
  <mergeCells count="7">
    <mergeCell ref="B49:J49"/>
    <mergeCell ref="A48:J48"/>
    <mergeCell ref="A35:J35"/>
    <mergeCell ref="A5:B5"/>
    <mergeCell ref="A6:F6"/>
    <mergeCell ref="A7:F7"/>
    <mergeCell ref="H5:J5"/>
  </mergeCells>
  <pageMargins left="0.7" right="0.7" top="0.75" bottom="0.75" header="0.3" footer="0.3"/>
  <pageSetup paperSize="9" scale="48" orientation="portrait" horizontalDpi="300" verticalDpi="300"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E68"/>
  <sheetViews>
    <sheetView view="pageBreakPreview" topLeftCell="A20" zoomScaleNormal="100" zoomScaleSheetLayoutView="100" workbookViewId="0">
      <selection activeCell="C37" sqref="A7:C68"/>
    </sheetView>
  </sheetViews>
  <sheetFormatPr defaultColWidth="8.7109375" defaultRowHeight="11.25" x14ac:dyDescent="0.2"/>
  <cols>
    <col min="1" max="1" width="5.7109375" style="201" customWidth="1"/>
    <col min="2" max="2" width="64.28515625" style="127" customWidth="1"/>
    <col min="3" max="3" width="23" style="127" customWidth="1"/>
    <col min="4" max="7" width="8.7109375" style="127"/>
    <col min="8" max="8" width="7.28515625" style="127" customWidth="1"/>
    <col min="9" max="16384" width="8.7109375" style="127"/>
  </cols>
  <sheetData>
    <row r="1" spans="1:5" s="143" customFormat="1" ht="10.5" customHeight="1" x14ac:dyDescent="0.2">
      <c r="A1" s="124" t="s">
        <v>800</v>
      </c>
      <c r="B1" s="124"/>
      <c r="C1" s="124"/>
    </row>
    <row r="2" spans="1:5" s="143" customFormat="1" ht="10.5" customHeight="1" x14ac:dyDescent="0.2">
      <c r="A2" s="124" t="s">
        <v>801</v>
      </c>
      <c r="B2" s="124"/>
      <c r="C2" s="124"/>
    </row>
    <row r="3" spans="1:5" s="143" customFormat="1" ht="10.5" hidden="1" customHeight="1" x14ac:dyDescent="0.2">
      <c r="A3" s="124"/>
      <c r="B3" s="124"/>
      <c r="C3" s="124"/>
    </row>
    <row r="4" spans="1:5" s="143" customFormat="1" ht="10.5" hidden="1" customHeight="1" x14ac:dyDescent="0.2">
      <c r="A4" s="124"/>
      <c r="B4" s="124"/>
      <c r="C4" s="124"/>
    </row>
    <row r="5" spans="1:5" ht="10.5" customHeight="1" thickBot="1" x14ac:dyDescent="0.25">
      <c r="A5" s="166"/>
      <c r="B5" s="166"/>
      <c r="C5" s="332" t="s">
        <v>103</v>
      </c>
      <c r="D5" s="201"/>
      <c r="E5" s="201"/>
    </row>
    <row r="6" spans="1:5" ht="10.5" customHeight="1" thickTop="1" x14ac:dyDescent="0.2">
      <c r="A6" s="89"/>
      <c r="B6" s="89"/>
      <c r="C6" s="89"/>
      <c r="D6" s="201"/>
      <c r="E6" s="201"/>
    </row>
    <row r="7" spans="1:5" ht="10.5" customHeight="1" x14ac:dyDescent="0.2">
      <c r="A7" s="978" t="s">
        <v>104</v>
      </c>
      <c r="B7" s="979"/>
      <c r="C7" s="979"/>
    </row>
    <row r="8" spans="1:5" ht="10.5" customHeight="1" x14ac:dyDescent="0.2">
      <c r="A8" s="980">
        <v>1</v>
      </c>
      <c r="B8" s="981" t="s">
        <v>165</v>
      </c>
      <c r="C8" s="982"/>
    </row>
    <row r="9" spans="1:5" ht="10.5" customHeight="1" x14ac:dyDescent="0.2">
      <c r="A9" s="980">
        <v>2</v>
      </c>
      <c r="B9" s="981" t="s">
        <v>106</v>
      </c>
      <c r="C9" s="982"/>
    </row>
    <row r="10" spans="1:5" ht="10.5" customHeight="1" x14ac:dyDescent="0.2">
      <c r="A10" s="980">
        <v>3</v>
      </c>
      <c r="B10" s="981" t="s">
        <v>107</v>
      </c>
      <c r="C10" s="982"/>
    </row>
    <row r="11" spans="1:5" ht="10.5" customHeight="1" x14ac:dyDescent="0.2">
      <c r="A11" s="980">
        <v>4</v>
      </c>
      <c r="B11" s="981" t="s">
        <v>108</v>
      </c>
      <c r="C11" s="982"/>
    </row>
    <row r="12" spans="1:5" ht="10.5" customHeight="1" x14ac:dyDescent="0.2">
      <c r="A12" s="980">
        <v>5</v>
      </c>
      <c r="B12" s="981" t="s">
        <v>109</v>
      </c>
      <c r="C12" s="982"/>
    </row>
    <row r="13" spans="1:5" ht="9.6" customHeight="1" x14ac:dyDescent="0.2">
      <c r="A13" s="980">
        <v>6</v>
      </c>
      <c r="B13" s="981" t="s">
        <v>110</v>
      </c>
      <c r="C13" s="982"/>
    </row>
    <row r="14" spans="1:5" ht="10.5" customHeight="1" x14ac:dyDescent="0.2">
      <c r="A14" s="983">
        <v>7</v>
      </c>
      <c r="B14" s="975" t="s">
        <v>802</v>
      </c>
      <c r="C14" s="640">
        <f>SUM(C15:C20)</f>
        <v>0</v>
      </c>
    </row>
    <row r="15" spans="1:5" ht="10.5" customHeight="1" x14ac:dyDescent="0.2">
      <c r="A15" s="980" t="s">
        <v>117</v>
      </c>
      <c r="B15" s="891" t="s">
        <v>803</v>
      </c>
      <c r="C15" s="982"/>
    </row>
    <row r="16" spans="1:5" ht="10.5" customHeight="1" x14ac:dyDescent="0.2">
      <c r="A16" s="980" t="s">
        <v>119</v>
      </c>
      <c r="B16" s="891" t="s">
        <v>804</v>
      </c>
      <c r="C16" s="982"/>
    </row>
    <row r="17" spans="1:3" ht="10.5" customHeight="1" x14ac:dyDescent="0.2">
      <c r="A17" s="980" t="s">
        <v>121</v>
      </c>
      <c r="B17" s="891" t="s">
        <v>805</v>
      </c>
      <c r="C17" s="982"/>
    </row>
    <row r="18" spans="1:3" ht="10.5" customHeight="1" x14ac:dyDescent="0.2">
      <c r="A18" s="980" t="s">
        <v>123</v>
      </c>
      <c r="B18" s="891" t="s">
        <v>806</v>
      </c>
      <c r="C18" s="982"/>
    </row>
    <row r="19" spans="1:3" ht="10.5" customHeight="1" x14ac:dyDescent="0.2">
      <c r="A19" s="980" t="s">
        <v>125</v>
      </c>
      <c r="B19" s="891" t="s">
        <v>807</v>
      </c>
      <c r="C19" s="982"/>
    </row>
    <row r="20" spans="1:3" ht="10.5" customHeight="1" x14ac:dyDescent="0.2">
      <c r="A20" s="980" t="s">
        <v>127</v>
      </c>
      <c r="B20" s="891" t="s">
        <v>183</v>
      </c>
      <c r="C20" s="982"/>
    </row>
    <row r="21" spans="1:3" ht="11.25" customHeight="1" x14ac:dyDescent="0.2">
      <c r="A21" s="980">
        <v>8</v>
      </c>
      <c r="B21" s="981" t="s">
        <v>113</v>
      </c>
      <c r="C21" s="982"/>
    </row>
    <row r="22" spans="1:3" ht="10.5" customHeight="1" x14ac:dyDescent="0.2">
      <c r="A22" s="980">
        <v>9</v>
      </c>
      <c r="B22" s="981" t="s">
        <v>114</v>
      </c>
      <c r="C22" s="982"/>
    </row>
    <row r="23" spans="1:3" ht="10.5" customHeight="1" x14ac:dyDescent="0.2">
      <c r="A23" s="980">
        <v>10</v>
      </c>
      <c r="B23" s="981" t="s">
        <v>115</v>
      </c>
      <c r="C23" s="982"/>
    </row>
    <row r="24" spans="1:3" ht="10.5" customHeight="1" x14ac:dyDescent="0.2">
      <c r="A24" s="980">
        <v>11</v>
      </c>
      <c r="B24" s="981" t="s">
        <v>116</v>
      </c>
      <c r="C24" s="982"/>
    </row>
    <row r="25" spans="1:3" ht="10.5" customHeight="1" x14ac:dyDescent="0.2">
      <c r="A25" s="980">
        <v>12</v>
      </c>
      <c r="B25" s="981" t="s">
        <v>133</v>
      </c>
      <c r="C25" s="982"/>
    </row>
    <row r="26" spans="1:3" ht="10.5" customHeight="1" x14ac:dyDescent="0.2">
      <c r="A26" s="975"/>
      <c r="B26" s="975" t="s">
        <v>134</v>
      </c>
      <c r="C26" s="640">
        <f>SUM(C8:C14,C21:C25)</f>
        <v>0</v>
      </c>
    </row>
    <row r="27" spans="1:3" ht="10.5" customHeight="1" x14ac:dyDescent="0.2">
      <c r="A27" s="978" t="s">
        <v>135</v>
      </c>
      <c r="B27" s="979"/>
      <c r="C27" s="979"/>
    </row>
    <row r="28" spans="1:3" ht="10.5" customHeight="1" x14ac:dyDescent="0.2">
      <c r="A28" s="898">
        <v>13</v>
      </c>
      <c r="B28" s="975" t="s">
        <v>136</v>
      </c>
      <c r="C28" s="640">
        <f>SUM(C29:C31)</f>
        <v>0</v>
      </c>
    </row>
    <row r="29" spans="1:3" ht="10.5" customHeight="1" x14ac:dyDescent="0.2">
      <c r="A29" s="980" t="s">
        <v>117</v>
      </c>
      <c r="B29" s="891" t="s">
        <v>808</v>
      </c>
      <c r="C29" s="982"/>
    </row>
    <row r="30" spans="1:3" ht="10.5" customHeight="1" x14ac:dyDescent="0.2">
      <c r="A30" s="980" t="s">
        <v>119</v>
      </c>
      <c r="B30" s="891" t="s">
        <v>809</v>
      </c>
      <c r="C30" s="982"/>
    </row>
    <row r="31" spans="1:3" ht="10.5" customHeight="1" x14ac:dyDescent="0.2">
      <c r="A31" s="980" t="s">
        <v>121</v>
      </c>
      <c r="B31" s="891" t="s">
        <v>183</v>
      </c>
      <c r="C31" s="982"/>
    </row>
    <row r="32" spans="1:3" ht="10.5" customHeight="1" x14ac:dyDescent="0.2">
      <c r="A32" s="980">
        <v>14</v>
      </c>
      <c r="B32" s="981" t="s">
        <v>137</v>
      </c>
      <c r="C32" s="982"/>
    </row>
    <row r="33" spans="1:3" ht="10.5" customHeight="1" x14ac:dyDescent="0.2">
      <c r="A33" s="980">
        <v>15</v>
      </c>
      <c r="B33" s="981" t="s">
        <v>138</v>
      </c>
      <c r="C33" s="982"/>
    </row>
    <row r="34" spans="1:3" ht="10.5" customHeight="1" x14ac:dyDescent="0.2">
      <c r="A34" s="980">
        <v>16</v>
      </c>
      <c r="B34" s="981" t="s">
        <v>139</v>
      </c>
      <c r="C34" s="982"/>
    </row>
    <row r="35" spans="1:3" ht="10.5" customHeight="1" x14ac:dyDescent="0.2">
      <c r="A35" s="980">
        <v>17</v>
      </c>
      <c r="B35" s="981" t="s">
        <v>447</v>
      </c>
      <c r="C35" s="982"/>
    </row>
    <row r="36" spans="1:3" ht="10.5" customHeight="1" x14ac:dyDescent="0.2">
      <c r="A36" s="980">
        <v>18</v>
      </c>
      <c r="B36" s="981" t="s">
        <v>109</v>
      </c>
      <c r="C36" s="982"/>
    </row>
    <row r="37" spans="1:3" ht="10.5" customHeight="1" x14ac:dyDescent="0.2">
      <c r="A37" s="980">
        <v>19</v>
      </c>
      <c r="B37" s="981" t="s">
        <v>144</v>
      </c>
      <c r="C37" s="982"/>
    </row>
    <row r="38" spans="1:3" ht="10.5" customHeight="1" x14ac:dyDescent="0.2">
      <c r="A38" s="980">
        <v>20</v>
      </c>
      <c r="B38" s="981" t="s">
        <v>145</v>
      </c>
      <c r="C38" s="640">
        <f>SUM(C39,C42,C41)</f>
        <v>0</v>
      </c>
    </row>
    <row r="39" spans="1:3" ht="10.5" customHeight="1" x14ac:dyDescent="0.2">
      <c r="A39" s="984" t="s">
        <v>117</v>
      </c>
      <c r="B39" s="985" t="s">
        <v>810</v>
      </c>
      <c r="C39" s="982"/>
    </row>
    <row r="40" spans="1:3" ht="10.5" customHeight="1" x14ac:dyDescent="0.2">
      <c r="A40" s="986"/>
      <c r="B40" s="987" t="s">
        <v>811</v>
      </c>
      <c r="C40" s="988"/>
    </row>
    <row r="41" spans="1:3" ht="10.5" customHeight="1" x14ac:dyDescent="0.2">
      <c r="A41" s="980" t="s">
        <v>119</v>
      </c>
      <c r="B41" s="985" t="s">
        <v>812</v>
      </c>
      <c r="C41" s="989"/>
    </row>
    <row r="42" spans="1:3" ht="10.5" customHeight="1" x14ac:dyDescent="0.2">
      <c r="A42" s="980" t="s">
        <v>121</v>
      </c>
      <c r="B42" s="985" t="s">
        <v>183</v>
      </c>
      <c r="C42" s="989"/>
    </row>
    <row r="43" spans="1:3" ht="10.5" customHeight="1" x14ac:dyDescent="0.2">
      <c r="A43" s="984">
        <v>21</v>
      </c>
      <c r="B43" s="990" t="s">
        <v>151</v>
      </c>
      <c r="C43" s="982"/>
    </row>
    <row r="44" spans="1:3" ht="10.5" customHeight="1" thickBot="1" x14ac:dyDescent="0.25">
      <c r="A44" s="975"/>
      <c r="B44" s="975" t="s">
        <v>152</v>
      </c>
      <c r="C44" s="640">
        <f>SUM(C28,C32:C38,C43)</f>
        <v>0</v>
      </c>
    </row>
    <row r="45" spans="1:3" ht="10.5" customHeight="1" thickTop="1" x14ac:dyDescent="0.2">
      <c r="A45" s="1469" t="s">
        <v>153</v>
      </c>
      <c r="B45" s="1470"/>
      <c r="C45" s="1470"/>
    </row>
    <row r="46" spans="1:3" ht="10.5" customHeight="1" x14ac:dyDescent="0.2">
      <c r="A46" s="980">
        <v>22</v>
      </c>
      <c r="B46" s="981" t="s">
        <v>154</v>
      </c>
      <c r="C46" s="989"/>
    </row>
    <row r="47" spans="1:3" ht="10.5" customHeight="1" x14ac:dyDescent="0.2">
      <c r="A47" s="980">
        <v>23</v>
      </c>
      <c r="B47" s="981" t="s">
        <v>156</v>
      </c>
      <c r="C47" s="989"/>
    </row>
    <row r="48" spans="1:3" ht="10.5" customHeight="1" x14ac:dyDescent="0.2">
      <c r="A48" s="980">
        <v>24</v>
      </c>
      <c r="B48" s="981" t="s">
        <v>157</v>
      </c>
      <c r="C48" s="640">
        <f>SUM(C49,C51)</f>
        <v>0</v>
      </c>
    </row>
    <row r="49" spans="1:5" ht="10.5" customHeight="1" x14ac:dyDescent="0.2">
      <c r="A49" s="980" t="s">
        <v>117</v>
      </c>
      <c r="B49" s="891" t="s">
        <v>158</v>
      </c>
      <c r="C49" s="982"/>
    </row>
    <row r="50" spans="1:5" ht="10.5" customHeight="1" x14ac:dyDescent="0.2">
      <c r="A50" s="981"/>
      <c r="B50" s="991" t="s">
        <v>813</v>
      </c>
      <c r="C50" s="982"/>
    </row>
    <row r="51" spans="1:5" ht="10.5" customHeight="1" x14ac:dyDescent="0.2">
      <c r="A51" s="980" t="s">
        <v>119</v>
      </c>
      <c r="B51" s="891" t="s">
        <v>159</v>
      </c>
      <c r="C51" s="982"/>
    </row>
    <row r="52" spans="1:5" ht="10.5" customHeight="1" thickBot="1" x14ac:dyDescent="0.25">
      <c r="A52" s="975"/>
      <c r="B52" s="975" t="s">
        <v>161</v>
      </c>
      <c r="C52" s="640">
        <f>SUM(C46:C48)</f>
        <v>0</v>
      </c>
    </row>
    <row r="53" spans="1:5" ht="12.75" thickTop="1" x14ac:dyDescent="0.2">
      <c r="A53" s="1469" t="s">
        <v>814</v>
      </c>
      <c r="B53" s="1470"/>
      <c r="C53" s="1470"/>
    </row>
    <row r="54" spans="1:5" ht="12" x14ac:dyDescent="0.2">
      <c r="A54" s="898">
        <v>25</v>
      </c>
      <c r="B54" s="898" t="s">
        <v>23</v>
      </c>
      <c r="C54" s="640">
        <f>SUM(C55:C59)</f>
        <v>0</v>
      </c>
    </row>
    <row r="55" spans="1:5" ht="12" x14ac:dyDescent="0.2">
      <c r="A55" s="992" t="s">
        <v>117</v>
      </c>
      <c r="B55" s="891" t="s">
        <v>1285</v>
      </c>
      <c r="C55" s="982"/>
      <c r="E55" s="309"/>
    </row>
    <row r="56" spans="1:5" ht="12" x14ac:dyDescent="0.2">
      <c r="A56" s="992" t="s">
        <v>119</v>
      </c>
      <c r="B56" s="891" t="s">
        <v>815</v>
      </c>
      <c r="C56" s="982"/>
    </row>
    <row r="57" spans="1:5" ht="12" x14ac:dyDescent="0.2">
      <c r="A57" s="992" t="s">
        <v>121</v>
      </c>
      <c r="B57" s="891" t="s">
        <v>326</v>
      </c>
      <c r="C57" s="982"/>
    </row>
    <row r="58" spans="1:5" ht="12" x14ac:dyDescent="0.2">
      <c r="A58" s="992" t="s">
        <v>123</v>
      </c>
      <c r="B58" s="891" t="s">
        <v>327</v>
      </c>
      <c r="C58" s="982"/>
    </row>
    <row r="59" spans="1:5" ht="12" x14ac:dyDescent="0.2">
      <c r="A59" s="992" t="s">
        <v>125</v>
      </c>
      <c r="B59" s="891" t="s">
        <v>190</v>
      </c>
      <c r="C59" s="982"/>
    </row>
    <row r="60" spans="1:5" ht="12" x14ac:dyDescent="0.2">
      <c r="A60" s="898">
        <v>26</v>
      </c>
      <c r="B60" s="898" t="s">
        <v>455</v>
      </c>
      <c r="C60" s="640">
        <f>SUM(C61:C65)</f>
        <v>0</v>
      </c>
    </row>
    <row r="61" spans="1:5" ht="12" x14ac:dyDescent="0.2">
      <c r="A61" s="992" t="s">
        <v>117</v>
      </c>
      <c r="B61" s="891" t="s">
        <v>331</v>
      </c>
      <c r="C61" s="982"/>
    </row>
    <row r="62" spans="1:5" ht="12" x14ac:dyDescent="0.2">
      <c r="A62" s="992" t="s">
        <v>119</v>
      </c>
      <c r="B62" s="891" t="s">
        <v>816</v>
      </c>
      <c r="C62" s="982"/>
    </row>
    <row r="63" spans="1:5" ht="12" x14ac:dyDescent="0.2">
      <c r="A63" s="992" t="s">
        <v>121</v>
      </c>
      <c r="B63" s="891" t="s">
        <v>817</v>
      </c>
      <c r="C63" s="982"/>
    </row>
    <row r="64" spans="1:5" ht="12" x14ac:dyDescent="0.2">
      <c r="A64" s="992" t="s">
        <v>123</v>
      </c>
      <c r="B64" s="891" t="s">
        <v>333</v>
      </c>
      <c r="C64" s="982"/>
    </row>
    <row r="65" spans="1:3" ht="12" x14ac:dyDescent="0.2">
      <c r="A65" s="992" t="s">
        <v>125</v>
      </c>
      <c r="B65" s="891" t="s">
        <v>334</v>
      </c>
      <c r="C65" s="982"/>
    </row>
    <row r="66" spans="1:3" ht="12" x14ac:dyDescent="0.2">
      <c r="A66" s="992">
        <v>27</v>
      </c>
      <c r="B66" s="981" t="s">
        <v>818</v>
      </c>
      <c r="C66" s="982"/>
    </row>
    <row r="67" spans="1:3" ht="12" x14ac:dyDescent="0.2">
      <c r="A67" s="992">
        <v>28</v>
      </c>
      <c r="B67" s="981" t="s">
        <v>819</v>
      </c>
      <c r="C67" s="982"/>
    </row>
    <row r="68" spans="1:3" ht="12" x14ac:dyDescent="0.2">
      <c r="A68" s="992">
        <v>29</v>
      </c>
      <c r="B68" s="981" t="s">
        <v>820</v>
      </c>
      <c r="C68" s="982"/>
    </row>
  </sheetData>
  <mergeCells count="2">
    <mergeCell ref="A45:C45"/>
    <mergeCell ref="A53:C53"/>
  </mergeCells>
  <pageMargins left="0.7" right="0.7" top="0.75" bottom="0.75" header="0.3" footer="0.3"/>
  <pageSetup paperSize="9" scale="76" orientation="portrait"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N58"/>
  <sheetViews>
    <sheetView view="pageBreakPreview" zoomScale="85" zoomScaleNormal="85" zoomScaleSheetLayoutView="85" workbookViewId="0">
      <selection activeCell="G32" sqref="A1:M57"/>
    </sheetView>
  </sheetViews>
  <sheetFormatPr defaultColWidth="9.140625" defaultRowHeight="12.75" x14ac:dyDescent="0.2"/>
  <cols>
    <col min="1" max="1" width="5" style="135" customWidth="1"/>
    <col min="2" max="2" width="33.140625" style="135" customWidth="1"/>
    <col min="3" max="3" width="12.140625" style="135" customWidth="1"/>
    <col min="4" max="4" width="16" style="135" customWidth="1"/>
    <col min="5" max="5" width="13.7109375" style="135" customWidth="1"/>
    <col min="6" max="6" width="14.42578125" style="135" customWidth="1"/>
    <col min="7" max="7" width="10.85546875" style="135" customWidth="1"/>
    <col min="8" max="8" width="11.85546875" style="135" customWidth="1"/>
    <col min="9" max="9" width="12.7109375" style="135" customWidth="1"/>
    <col min="10" max="10" width="11.5703125" style="135" customWidth="1"/>
    <col min="11" max="11" width="12.28515625" style="135" customWidth="1"/>
    <col min="12" max="12" width="10.28515625" style="135" customWidth="1"/>
    <col min="13" max="13" width="11.140625" style="135" customWidth="1"/>
    <col min="14" max="16384" width="9.140625" style="135"/>
  </cols>
  <sheetData>
    <row r="1" spans="1:14" s="143" customFormat="1" thickTop="1" x14ac:dyDescent="0.2">
      <c r="A1" s="1469" t="s">
        <v>821</v>
      </c>
      <c r="B1" s="1470"/>
      <c r="C1" s="1470"/>
      <c r="D1" s="1470"/>
      <c r="E1" s="1470"/>
      <c r="F1" s="1470"/>
      <c r="G1" s="1470"/>
      <c r="H1" s="1470"/>
      <c r="I1" s="1470"/>
      <c r="J1" s="1470"/>
      <c r="K1" s="1470"/>
      <c r="L1" s="1470"/>
      <c r="M1" s="883"/>
    </row>
    <row r="2" spans="1:14" s="143" customFormat="1" ht="12" thickBot="1" x14ac:dyDescent="0.25">
      <c r="A2" s="993"/>
      <c r="B2" s="993"/>
      <c r="C2" s="993"/>
      <c r="D2" s="993"/>
      <c r="E2" s="993"/>
      <c r="F2" s="993"/>
      <c r="G2" s="993"/>
      <c r="H2" s="993"/>
      <c r="I2" s="993"/>
      <c r="J2" s="993"/>
      <c r="K2" s="993"/>
      <c r="L2" s="993" t="s">
        <v>103</v>
      </c>
      <c r="M2" s="883"/>
      <c r="N2" s="130"/>
    </row>
    <row r="3" spans="1:14" s="143" customFormat="1" ht="12.75" customHeight="1" thickTop="1" x14ac:dyDescent="0.2">
      <c r="A3" s="1469" t="s">
        <v>822</v>
      </c>
      <c r="B3" s="1470"/>
      <c r="C3" s="1470"/>
      <c r="D3" s="1470"/>
      <c r="E3" s="1470"/>
      <c r="F3" s="1470"/>
      <c r="G3" s="1470"/>
      <c r="H3" s="1470"/>
      <c r="I3" s="1470"/>
      <c r="J3" s="1470"/>
      <c r="K3" s="1470"/>
      <c r="L3" s="1470"/>
      <c r="M3" s="1482" t="s">
        <v>253</v>
      </c>
      <c r="N3" s="130"/>
    </row>
    <row r="4" spans="1:14" s="143" customFormat="1" ht="12.75" customHeight="1" x14ac:dyDescent="0.2">
      <c r="A4" s="1483" t="s">
        <v>170</v>
      </c>
      <c r="B4" s="1484"/>
      <c r="C4" s="1485"/>
      <c r="D4" s="1485"/>
      <c r="E4" s="1485"/>
      <c r="F4" s="1485"/>
      <c r="G4" s="1485"/>
      <c r="H4" s="1485"/>
      <c r="I4" s="1485"/>
      <c r="J4" s="1485"/>
      <c r="K4" s="1485"/>
      <c r="L4" s="1485"/>
      <c r="M4" s="1477"/>
      <c r="N4" s="130"/>
    </row>
    <row r="5" spans="1:14" s="143" customFormat="1" ht="12.75" customHeight="1" x14ac:dyDescent="0.2">
      <c r="A5" s="994"/>
      <c r="B5" s="995"/>
      <c r="C5" s="1486" t="s">
        <v>532</v>
      </c>
      <c r="D5" s="1486"/>
      <c r="E5" s="1486"/>
      <c r="F5" s="1486" t="s">
        <v>533</v>
      </c>
      <c r="G5" s="1486"/>
      <c r="H5" s="1486"/>
      <c r="I5" s="1486"/>
      <c r="J5" s="1486"/>
      <c r="K5" s="1486"/>
      <c r="L5" s="1486"/>
      <c r="M5" s="1477"/>
      <c r="N5" s="130"/>
    </row>
    <row r="6" spans="1:14" s="127" customFormat="1" ht="12" customHeight="1" x14ac:dyDescent="0.2">
      <c r="A6" s="1473" t="s">
        <v>823</v>
      </c>
      <c r="B6" s="1474"/>
      <c r="C6" s="1473" t="s">
        <v>212</v>
      </c>
      <c r="D6" s="1474" t="s">
        <v>213</v>
      </c>
      <c r="E6" s="1487" t="s">
        <v>789</v>
      </c>
      <c r="F6" s="1479" t="s">
        <v>265</v>
      </c>
      <c r="G6" s="1479" t="s">
        <v>214</v>
      </c>
      <c r="H6" s="1479" t="s">
        <v>215</v>
      </c>
      <c r="I6" s="1479" t="s">
        <v>250</v>
      </c>
      <c r="J6" s="1479" t="s">
        <v>251</v>
      </c>
      <c r="K6" s="1479" t="s">
        <v>521</v>
      </c>
      <c r="L6" s="1479" t="s">
        <v>183</v>
      </c>
      <c r="M6" s="1477"/>
    </row>
    <row r="7" spans="1:14" s="127" customFormat="1" ht="75" customHeight="1" x14ac:dyDescent="0.2">
      <c r="A7" s="1417"/>
      <c r="B7" s="1419"/>
      <c r="C7" s="1417"/>
      <c r="D7" s="1419"/>
      <c r="E7" s="1488"/>
      <c r="F7" s="1480"/>
      <c r="G7" s="1480"/>
      <c r="H7" s="1480"/>
      <c r="I7" s="1480"/>
      <c r="J7" s="1480"/>
      <c r="K7" s="1480"/>
      <c r="L7" s="1480"/>
      <c r="M7" s="1478"/>
    </row>
    <row r="8" spans="1:14" s="127" customFormat="1" ht="12.75" customHeight="1" x14ac:dyDescent="0.2">
      <c r="A8" s="895" t="s">
        <v>824</v>
      </c>
      <c r="B8" s="895"/>
      <c r="C8" s="982"/>
      <c r="D8" s="982"/>
      <c r="E8" s="982"/>
      <c r="F8" s="982"/>
      <c r="G8" s="982"/>
      <c r="H8" s="982"/>
      <c r="I8" s="982"/>
      <c r="J8" s="982"/>
      <c r="K8" s="982"/>
      <c r="L8" s="982"/>
      <c r="M8" s="640">
        <f>SUM(C8:L8)</f>
        <v>0</v>
      </c>
    </row>
    <row r="9" spans="1:14" s="127" customFormat="1" ht="12.75" customHeight="1" x14ac:dyDescent="0.2">
      <c r="A9" s="895" t="s">
        <v>825</v>
      </c>
      <c r="B9" s="895"/>
      <c r="C9" s="996">
        <f>SUM(C10:C14)</f>
        <v>0</v>
      </c>
      <c r="D9" s="996">
        <f t="shared" ref="D9:L9" si="0">SUM(D10:D14)</f>
        <v>0</v>
      </c>
      <c r="E9" s="996">
        <f t="shared" si="0"/>
        <v>0</v>
      </c>
      <c r="F9" s="996">
        <f>SUM(F10:F14)</f>
        <v>0</v>
      </c>
      <c r="G9" s="996">
        <f t="shared" si="0"/>
        <v>0</v>
      </c>
      <c r="H9" s="996">
        <f t="shared" si="0"/>
        <v>0</v>
      </c>
      <c r="I9" s="996">
        <f t="shared" si="0"/>
        <v>0</v>
      </c>
      <c r="J9" s="996">
        <f>SUM(J10:J14)</f>
        <v>0</v>
      </c>
      <c r="K9" s="996">
        <f t="shared" si="0"/>
        <v>0</v>
      </c>
      <c r="L9" s="996">
        <f t="shared" si="0"/>
        <v>0</v>
      </c>
      <c r="M9" s="640">
        <f>SUM(C9:L9)</f>
        <v>0</v>
      </c>
    </row>
    <row r="10" spans="1:14" s="127" customFormat="1" ht="12.75" customHeight="1" x14ac:dyDescent="0.2">
      <c r="A10" s="895" t="s">
        <v>826</v>
      </c>
      <c r="B10" s="895"/>
      <c r="C10" s="982"/>
      <c r="D10" s="982"/>
      <c r="E10" s="982"/>
      <c r="F10" s="982"/>
      <c r="G10" s="982"/>
      <c r="H10" s="982"/>
      <c r="I10" s="982"/>
      <c r="J10" s="982"/>
      <c r="K10" s="982"/>
      <c r="L10" s="982"/>
      <c r="M10" s="640">
        <f t="shared" ref="M10:M14" si="1">SUM(C10:L10)</f>
        <v>0</v>
      </c>
    </row>
    <row r="11" spans="1:14" s="127" customFormat="1" ht="12.75" customHeight="1" x14ac:dyDescent="0.2">
      <c r="A11" s="895" t="s">
        <v>827</v>
      </c>
      <c r="B11" s="895"/>
      <c r="C11" s="982"/>
      <c r="D11" s="982"/>
      <c r="E11" s="982"/>
      <c r="F11" s="982"/>
      <c r="G11" s="982"/>
      <c r="H11" s="982"/>
      <c r="I11" s="982"/>
      <c r="J11" s="982"/>
      <c r="K11" s="982"/>
      <c r="L11" s="982"/>
      <c r="M11" s="640">
        <f t="shared" si="1"/>
        <v>0</v>
      </c>
    </row>
    <row r="12" spans="1:14" s="127" customFormat="1" ht="12.75" customHeight="1" x14ac:dyDescent="0.2">
      <c r="A12" s="895" t="s">
        <v>828</v>
      </c>
      <c r="B12" s="895"/>
      <c r="C12" s="982"/>
      <c r="D12" s="982"/>
      <c r="E12" s="982"/>
      <c r="F12" s="982"/>
      <c r="G12" s="982"/>
      <c r="H12" s="982"/>
      <c r="I12" s="982"/>
      <c r="J12" s="982"/>
      <c r="K12" s="982"/>
      <c r="L12" s="982"/>
      <c r="M12" s="640">
        <f t="shared" si="1"/>
        <v>0</v>
      </c>
    </row>
    <row r="13" spans="1:14" s="127" customFormat="1" ht="12.75" customHeight="1" x14ac:dyDescent="0.2">
      <c r="A13" s="895" t="s">
        <v>829</v>
      </c>
      <c r="B13" s="895"/>
      <c r="C13" s="982"/>
      <c r="D13" s="982"/>
      <c r="E13" s="982"/>
      <c r="F13" s="982"/>
      <c r="G13" s="982"/>
      <c r="H13" s="982"/>
      <c r="I13" s="982"/>
      <c r="J13" s="982"/>
      <c r="K13" s="982"/>
      <c r="L13" s="982"/>
      <c r="M13" s="640">
        <f t="shared" si="1"/>
        <v>0</v>
      </c>
    </row>
    <row r="14" spans="1:14" s="127" customFormat="1" ht="12.75" customHeight="1" x14ac:dyDescent="0.2">
      <c r="A14" s="895" t="s">
        <v>830</v>
      </c>
      <c r="B14" s="895"/>
      <c r="C14" s="982"/>
      <c r="D14" s="982"/>
      <c r="E14" s="982"/>
      <c r="F14" s="982"/>
      <c r="G14" s="982"/>
      <c r="H14" s="982"/>
      <c r="I14" s="982"/>
      <c r="J14" s="982"/>
      <c r="K14" s="982"/>
      <c r="L14" s="982"/>
      <c r="M14" s="640">
        <f t="shared" si="1"/>
        <v>0</v>
      </c>
    </row>
    <row r="15" spans="1:14" ht="12.75" customHeight="1" x14ac:dyDescent="0.2">
      <c r="A15" s="1458" t="s">
        <v>112</v>
      </c>
      <c r="B15" s="1459"/>
      <c r="C15" s="1459"/>
      <c r="D15" s="1459"/>
      <c r="E15" s="1459"/>
      <c r="F15" s="1459"/>
      <c r="G15" s="1459"/>
      <c r="H15" s="1459"/>
      <c r="I15" s="1459"/>
      <c r="J15" s="1475" t="s">
        <v>253</v>
      </c>
      <c r="K15" s="997"/>
      <c r="L15" s="997"/>
      <c r="M15" s="997"/>
    </row>
    <row r="16" spans="1:14" ht="12.75" customHeight="1" x14ac:dyDescent="0.2">
      <c r="A16" s="998"/>
      <c r="B16" s="999"/>
      <c r="C16" s="1481" t="s">
        <v>532</v>
      </c>
      <c r="D16" s="1481"/>
      <c r="E16" s="1481"/>
      <c r="F16" s="1481" t="s">
        <v>533</v>
      </c>
      <c r="G16" s="1481"/>
      <c r="H16" s="1481"/>
      <c r="I16" s="1481"/>
      <c r="J16" s="1476"/>
      <c r="K16" s="997"/>
      <c r="L16" s="997"/>
      <c r="M16" s="997"/>
    </row>
    <row r="17" spans="1:13" ht="12.75" customHeight="1" x14ac:dyDescent="0.2">
      <c r="A17" s="1473" t="s">
        <v>823</v>
      </c>
      <c r="B17" s="1474"/>
      <c r="C17" s="1473" t="s">
        <v>212</v>
      </c>
      <c r="D17" s="1474" t="s">
        <v>213</v>
      </c>
      <c r="E17" s="1479" t="s">
        <v>789</v>
      </c>
      <c r="F17" s="1479" t="s">
        <v>265</v>
      </c>
      <c r="G17" s="1420" t="s">
        <v>214</v>
      </c>
      <c r="H17" s="1420" t="s">
        <v>215</v>
      </c>
      <c r="I17" s="1420" t="s">
        <v>183</v>
      </c>
      <c r="J17" s="1477"/>
      <c r="K17" s="997"/>
      <c r="L17" s="997"/>
      <c r="M17" s="997"/>
    </row>
    <row r="18" spans="1:13" ht="60" customHeight="1" x14ac:dyDescent="0.2">
      <c r="A18" s="1417"/>
      <c r="B18" s="1419"/>
      <c r="C18" s="1417"/>
      <c r="D18" s="1419"/>
      <c r="E18" s="1480"/>
      <c r="F18" s="1480"/>
      <c r="G18" s="1422"/>
      <c r="H18" s="1422"/>
      <c r="I18" s="1422"/>
      <c r="J18" s="1478"/>
      <c r="K18" s="997"/>
      <c r="L18" s="997"/>
      <c r="M18" s="997"/>
    </row>
    <row r="19" spans="1:13" ht="12.75" customHeight="1" x14ac:dyDescent="0.2">
      <c r="A19" s="895" t="s">
        <v>824</v>
      </c>
      <c r="B19" s="895"/>
      <c r="C19" s="982"/>
      <c r="D19" s="982"/>
      <c r="E19" s="982"/>
      <c r="F19" s="982"/>
      <c r="G19" s="982"/>
      <c r="H19" s="982"/>
      <c r="I19" s="982"/>
      <c r="J19" s="931">
        <f>SUM(C19:I19)</f>
        <v>0</v>
      </c>
      <c r="K19" s="1000"/>
      <c r="L19" s="1000"/>
      <c r="M19" s="1000"/>
    </row>
    <row r="20" spans="1:13" ht="12.75" customHeight="1" x14ac:dyDescent="0.2">
      <c r="A20" s="895" t="s">
        <v>831</v>
      </c>
      <c r="B20" s="895"/>
      <c r="C20" s="640">
        <f>SUM(C21:C25)</f>
        <v>0</v>
      </c>
      <c r="D20" s="640">
        <f t="shared" ref="D20:I20" si="2">SUM(D21:D25)</f>
        <v>0</v>
      </c>
      <c r="E20" s="640">
        <f>SUM(E21:E25)</f>
        <v>0</v>
      </c>
      <c r="F20" s="640">
        <f t="shared" si="2"/>
        <v>0</v>
      </c>
      <c r="G20" s="640">
        <f t="shared" si="2"/>
        <v>0</v>
      </c>
      <c r="H20" s="640">
        <f t="shared" si="2"/>
        <v>0</v>
      </c>
      <c r="I20" s="640">
        <f t="shared" si="2"/>
        <v>0</v>
      </c>
      <c r="J20" s="931">
        <f>SUM(C20:I20)</f>
        <v>0</v>
      </c>
      <c r="K20" s="1000"/>
      <c r="L20" s="1000"/>
      <c r="M20" s="1000"/>
    </row>
    <row r="21" spans="1:13" ht="12.75" customHeight="1" x14ac:dyDescent="0.2">
      <c r="A21" s="895" t="s">
        <v>826</v>
      </c>
      <c r="B21" s="895"/>
      <c r="C21" s="982"/>
      <c r="D21" s="982"/>
      <c r="E21" s="982"/>
      <c r="F21" s="982"/>
      <c r="G21" s="982"/>
      <c r="H21" s="982"/>
      <c r="I21" s="982"/>
      <c r="J21" s="931">
        <f t="shared" ref="J21:J25" si="3">SUM(C21:I21)</f>
        <v>0</v>
      </c>
      <c r="K21" s="1000"/>
      <c r="L21" s="1000"/>
      <c r="M21" s="1000"/>
    </row>
    <row r="22" spans="1:13" ht="12.75" customHeight="1" x14ac:dyDescent="0.2">
      <c r="A22" s="895" t="s">
        <v>827</v>
      </c>
      <c r="B22" s="895"/>
      <c r="C22" s="982"/>
      <c r="D22" s="982"/>
      <c r="E22" s="982"/>
      <c r="F22" s="982"/>
      <c r="G22" s="982"/>
      <c r="H22" s="982"/>
      <c r="I22" s="982"/>
      <c r="J22" s="931">
        <f t="shared" si="3"/>
        <v>0</v>
      </c>
      <c r="K22" s="1000"/>
      <c r="L22" s="1000"/>
      <c r="M22" s="1000"/>
    </row>
    <row r="23" spans="1:13" ht="12.75" customHeight="1" x14ac:dyDescent="0.2">
      <c r="A23" s="895" t="s">
        <v>828</v>
      </c>
      <c r="B23" s="895"/>
      <c r="C23" s="982"/>
      <c r="D23" s="982"/>
      <c r="E23" s="982"/>
      <c r="F23" s="982"/>
      <c r="G23" s="982"/>
      <c r="H23" s="982"/>
      <c r="I23" s="982"/>
      <c r="J23" s="931">
        <f t="shared" si="3"/>
        <v>0</v>
      </c>
      <c r="K23" s="1000"/>
      <c r="L23" s="1000"/>
      <c r="M23" s="1000"/>
    </row>
    <row r="24" spans="1:13" ht="12.75" customHeight="1" x14ac:dyDescent="0.2">
      <c r="A24" s="895" t="s">
        <v>829</v>
      </c>
      <c r="B24" s="895"/>
      <c r="C24" s="982"/>
      <c r="D24" s="982"/>
      <c r="E24" s="982"/>
      <c r="F24" s="982"/>
      <c r="G24" s="982"/>
      <c r="H24" s="982"/>
      <c r="I24" s="982"/>
      <c r="J24" s="931">
        <f t="shared" si="3"/>
        <v>0</v>
      </c>
      <c r="K24" s="1000"/>
      <c r="L24" s="1000"/>
      <c r="M24" s="1000"/>
    </row>
    <row r="25" spans="1:13" ht="12.75" customHeight="1" x14ac:dyDescent="0.2">
      <c r="A25" s="895" t="s">
        <v>830</v>
      </c>
      <c r="B25" s="895"/>
      <c r="C25" s="982"/>
      <c r="D25" s="982"/>
      <c r="E25" s="982"/>
      <c r="F25" s="982"/>
      <c r="G25" s="982"/>
      <c r="H25" s="982"/>
      <c r="I25" s="982"/>
      <c r="J25" s="931">
        <f t="shared" si="3"/>
        <v>0</v>
      </c>
      <c r="K25" s="1000"/>
      <c r="L25" s="1000"/>
      <c r="M25" s="1000"/>
    </row>
    <row r="26" spans="1:13" ht="12.75" customHeight="1" x14ac:dyDescent="0.2">
      <c r="A26" s="1458" t="s">
        <v>168</v>
      </c>
      <c r="B26" s="1459"/>
      <c r="C26" s="1459"/>
      <c r="D26" s="1459"/>
      <c r="E26" s="1459"/>
      <c r="F26" s="1459"/>
      <c r="G26" s="1459"/>
      <c r="H26" s="1459"/>
      <c r="I26" s="1459"/>
      <c r="J26" s="1420" t="s">
        <v>253</v>
      </c>
      <c r="K26" s="997"/>
      <c r="L26" s="997"/>
      <c r="M26" s="997"/>
    </row>
    <row r="27" spans="1:13" ht="12.75" customHeight="1" x14ac:dyDescent="0.2">
      <c r="A27" s="999"/>
      <c r="B27" s="999"/>
      <c r="C27" s="1463" t="s">
        <v>532</v>
      </c>
      <c r="D27" s="1463"/>
      <c r="E27" s="1463" t="s">
        <v>533</v>
      </c>
      <c r="F27" s="1463"/>
      <c r="G27" s="1463"/>
      <c r="H27" s="1463"/>
      <c r="I27" s="1424"/>
      <c r="J27" s="1421"/>
      <c r="K27" s="997"/>
      <c r="L27" s="997"/>
      <c r="M27" s="997"/>
    </row>
    <row r="28" spans="1:13" x14ac:dyDescent="0.2">
      <c r="A28" s="1473" t="s">
        <v>823</v>
      </c>
      <c r="B28" s="1474"/>
      <c r="C28" s="1473" t="s">
        <v>212</v>
      </c>
      <c r="D28" s="1474" t="s">
        <v>213</v>
      </c>
      <c r="E28" s="1479" t="s">
        <v>789</v>
      </c>
      <c r="F28" s="1479" t="s">
        <v>265</v>
      </c>
      <c r="G28" s="1420" t="s">
        <v>214</v>
      </c>
      <c r="H28" s="1420" t="s">
        <v>215</v>
      </c>
      <c r="I28" s="1420" t="s">
        <v>183</v>
      </c>
      <c r="J28" s="1421"/>
      <c r="K28" s="997"/>
      <c r="L28" s="997"/>
      <c r="M28" s="997"/>
    </row>
    <row r="29" spans="1:13" ht="12.75" customHeight="1" x14ac:dyDescent="0.2">
      <c r="A29" s="1417"/>
      <c r="B29" s="1419"/>
      <c r="C29" s="1417"/>
      <c r="D29" s="1419"/>
      <c r="E29" s="1480"/>
      <c r="F29" s="1480"/>
      <c r="G29" s="1422"/>
      <c r="H29" s="1422"/>
      <c r="I29" s="1422"/>
      <c r="J29" s="1422"/>
      <c r="K29" s="1000"/>
      <c r="L29" s="1000"/>
      <c r="M29" s="1000"/>
    </row>
    <row r="30" spans="1:13" ht="12.75" customHeight="1" x14ac:dyDescent="0.2">
      <c r="A30" s="895" t="s">
        <v>824</v>
      </c>
      <c r="B30" s="895"/>
      <c r="C30" s="982"/>
      <c r="D30" s="982"/>
      <c r="E30" s="982"/>
      <c r="F30" s="982"/>
      <c r="G30" s="982"/>
      <c r="H30" s="982"/>
      <c r="I30" s="982"/>
      <c r="J30" s="931">
        <f t="shared" ref="J30:J36" si="4">SUM(C30:I30)</f>
        <v>0</v>
      </c>
      <c r="K30" s="1000"/>
      <c r="L30" s="1000"/>
      <c r="M30" s="1000"/>
    </row>
    <row r="31" spans="1:13" ht="12.75" customHeight="1" x14ac:dyDescent="0.2">
      <c r="A31" s="895" t="s">
        <v>831</v>
      </c>
      <c r="B31" s="895"/>
      <c r="C31" s="640">
        <f>SUM(C32:C36)</f>
        <v>0</v>
      </c>
      <c r="D31" s="640">
        <f t="shared" ref="D31:I31" si="5">SUM(D32:D36)</f>
        <v>0</v>
      </c>
      <c r="E31" s="640">
        <f t="shared" si="5"/>
        <v>0</v>
      </c>
      <c r="F31" s="640">
        <f t="shared" si="5"/>
        <v>0</v>
      </c>
      <c r="G31" s="640">
        <f>SUM(G32:G36)</f>
        <v>0</v>
      </c>
      <c r="H31" s="640">
        <f t="shared" si="5"/>
        <v>0</v>
      </c>
      <c r="I31" s="640">
        <f t="shared" si="5"/>
        <v>0</v>
      </c>
      <c r="J31" s="931">
        <f t="shared" si="4"/>
        <v>0</v>
      </c>
      <c r="K31" s="1000"/>
      <c r="L31" s="1000"/>
      <c r="M31" s="1000"/>
    </row>
    <row r="32" spans="1:13" ht="12.75" customHeight="1" x14ac:dyDescent="0.2">
      <c r="A32" s="895" t="s">
        <v>826</v>
      </c>
      <c r="B32" s="895"/>
      <c r="C32" s="982"/>
      <c r="D32" s="982"/>
      <c r="E32" s="982"/>
      <c r="F32" s="982"/>
      <c r="G32" s="982"/>
      <c r="H32" s="982"/>
      <c r="I32" s="982"/>
      <c r="J32" s="931">
        <f t="shared" si="4"/>
        <v>0</v>
      </c>
      <c r="K32" s="1000"/>
      <c r="L32" s="1000"/>
      <c r="M32" s="1000"/>
    </row>
    <row r="33" spans="1:13" ht="12.75" customHeight="1" x14ac:dyDescent="0.2">
      <c r="A33" s="895" t="s">
        <v>827</v>
      </c>
      <c r="B33" s="895"/>
      <c r="C33" s="982"/>
      <c r="D33" s="982"/>
      <c r="E33" s="982"/>
      <c r="F33" s="982"/>
      <c r="G33" s="982"/>
      <c r="H33" s="982"/>
      <c r="I33" s="982"/>
      <c r="J33" s="931">
        <f t="shared" si="4"/>
        <v>0</v>
      </c>
      <c r="K33" s="1000"/>
      <c r="L33" s="1000"/>
      <c r="M33" s="1000"/>
    </row>
    <row r="34" spans="1:13" ht="12.75" customHeight="1" x14ac:dyDescent="0.2">
      <c r="A34" s="895" t="s">
        <v>828</v>
      </c>
      <c r="B34" s="895"/>
      <c r="C34" s="982"/>
      <c r="D34" s="982"/>
      <c r="E34" s="982"/>
      <c r="F34" s="982"/>
      <c r="G34" s="982"/>
      <c r="H34" s="982"/>
      <c r="I34" s="982"/>
      <c r="J34" s="931">
        <f t="shared" si="4"/>
        <v>0</v>
      </c>
      <c r="K34" s="1000"/>
      <c r="L34" s="1000"/>
      <c r="M34" s="1000"/>
    </row>
    <row r="35" spans="1:13" ht="12.75" customHeight="1" x14ac:dyDescent="0.2">
      <c r="A35" s="895" t="s">
        <v>829</v>
      </c>
      <c r="B35" s="895"/>
      <c r="C35" s="982"/>
      <c r="D35" s="982"/>
      <c r="E35" s="982"/>
      <c r="F35" s="982"/>
      <c r="G35" s="982"/>
      <c r="H35" s="982"/>
      <c r="I35" s="982"/>
      <c r="J35" s="931">
        <f t="shared" si="4"/>
        <v>0</v>
      </c>
      <c r="K35" s="1000"/>
      <c r="L35" s="1000"/>
      <c r="M35" s="1000"/>
    </row>
    <row r="36" spans="1:13" ht="12.75" customHeight="1" x14ac:dyDescent="0.2">
      <c r="A36" s="895" t="s">
        <v>830</v>
      </c>
      <c r="B36" s="895"/>
      <c r="C36" s="982"/>
      <c r="D36" s="982"/>
      <c r="E36" s="982"/>
      <c r="F36" s="982"/>
      <c r="G36" s="982"/>
      <c r="H36" s="982"/>
      <c r="I36" s="982"/>
      <c r="J36" s="931">
        <f t="shared" si="4"/>
        <v>0</v>
      </c>
      <c r="K36" s="997"/>
      <c r="L36" s="997"/>
      <c r="M36" s="997"/>
    </row>
    <row r="37" spans="1:13" x14ac:dyDescent="0.2">
      <c r="A37" s="1001" t="s">
        <v>832</v>
      </c>
      <c r="B37" s="1002"/>
      <c r="C37" s="1002"/>
      <c r="D37" s="1002"/>
      <c r="E37" s="1002"/>
      <c r="F37" s="1002"/>
      <c r="G37" s="1002"/>
      <c r="H37" s="1003"/>
      <c r="I37" s="1004"/>
      <c r="J37" s="997"/>
      <c r="K37" s="997"/>
      <c r="L37" s="997"/>
      <c r="M37" s="997"/>
    </row>
    <row r="38" spans="1:13" x14ac:dyDescent="0.2">
      <c r="A38" s="1473"/>
      <c r="B38" s="1474"/>
      <c r="C38" s="1420" t="s">
        <v>824</v>
      </c>
      <c r="D38" s="1423" t="s">
        <v>833</v>
      </c>
      <c r="E38" s="1463"/>
      <c r="F38" s="1463"/>
      <c r="G38" s="1463"/>
      <c r="H38" s="1463"/>
      <c r="I38" s="1474" t="s">
        <v>253</v>
      </c>
      <c r="J38" s="997"/>
      <c r="K38" s="997"/>
      <c r="L38" s="997"/>
      <c r="M38" s="997"/>
    </row>
    <row r="39" spans="1:13" ht="36" x14ac:dyDescent="0.2">
      <c r="A39" s="1417"/>
      <c r="B39" s="1419"/>
      <c r="C39" s="1422"/>
      <c r="D39" s="893" t="s">
        <v>826</v>
      </c>
      <c r="E39" s="893" t="s">
        <v>827</v>
      </c>
      <c r="F39" s="893" t="s">
        <v>828</v>
      </c>
      <c r="G39" s="893" t="s">
        <v>829</v>
      </c>
      <c r="H39" s="893" t="s">
        <v>830</v>
      </c>
      <c r="I39" s="1419"/>
      <c r="J39" s="997"/>
      <c r="K39" s="997"/>
      <c r="L39" s="997"/>
      <c r="M39" s="997"/>
    </row>
    <row r="40" spans="1:13" x14ac:dyDescent="0.2">
      <c r="A40" s="894" t="s">
        <v>117</v>
      </c>
      <c r="B40" s="895" t="s">
        <v>671</v>
      </c>
      <c r="C40" s="982"/>
      <c r="D40" s="982"/>
      <c r="E40" s="982"/>
      <c r="F40" s="982"/>
      <c r="G40" s="982"/>
      <c r="H40" s="982"/>
      <c r="I40" s="931">
        <f t="shared" ref="I40:I55" si="6">SUM(C40:H40)</f>
        <v>0</v>
      </c>
      <c r="J40" s="1005"/>
      <c r="K40" s="997"/>
      <c r="L40" s="997"/>
      <c r="M40" s="997"/>
    </row>
    <row r="41" spans="1:13" x14ac:dyDescent="0.2">
      <c r="A41" s="894"/>
      <c r="B41" s="895" t="s">
        <v>834</v>
      </c>
      <c r="C41" s="1471"/>
      <c r="D41" s="1472"/>
      <c r="E41" s="1471"/>
      <c r="F41" s="1472"/>
      <c r="G41" s="880"/>
      <c r="H41" s="1006"/>
      <c r="I41" s="1007"/>
      <c r="J41" s="997"/>
      <c r="K41" s="997"/>
      <c r="L41" s="997"/>
      <c r="M41" s="997"/>
    </row>
    <row r="42" spans="1:13" x14ac:dyDescent="0.2">
      <c r="A42" s="894"/>
      <c r="B42" s="895" t="s">
        <v>672</v>
      </c>
      <c r="C42" s="982"/>
      <c r="D42" s="982"/>
      <c r="E42" s="982"/>
      <c r="F42" s="982"/>
      <c r="G42" s="982"/>
      <c r="H42" s="982"/>
      <c r="I42" s="931">
        <f t="shared" si="6"/>
        <v>0</v>
      </c>
      <c r="J42" s="997"/>
      <c r="K42" s="997"/>
      <c r="L42" s="997"/>
      <c r="M42" s="997"/>
    </row>
    <row r="43" spans="1:13" x14ac:dyDescent="0.2">
      <c r="A43" s="894"/>
      <c r="B43" s="895" t="s">
        <v>673</v>
      </c>
      <c r="C43" s="982"/>
      <c r="D43" s="982"/>
      <c r="E43" s="982"/>
      <c r="F43" s="982"/>
      <c r="G43" s="982"/>
      <c r="H43" s="982"/>
      <c r="I43" s="931">
        <f t="shared" si="6"/>
        <v>0</v>
      </c>
      <c r="J43" s="997"/>
      <c r="K43" s="997"/>
      <c r="L43" s="997"/>
      <c r="M43" s="997"/>
    </row>
    <row r="44" spans="1:13" x14ac:dyDescent="0.2">
      <c r="A44" s="894"/>
      <c r="B44" s="895" t="s">
        <v>674</v>
      </c>
      <c r="C44" s="982"/>
      <c r="D44" s="982"/>
      <c r="E44" s="982"/>
      <c r="F44" s="982"/>
      <c r="G44" s="982"/>
      <c r="H44" s="982"/>
      <c r="I44" s="931">
        <f t="shared" si="6"/>
        <v>0</v>
      </c>
      <c r="J44" s="997"/>
      <c r="K44" s="997"/>
      <c r="L44" s="997"/>
      <c r="M44" s="997"/>
    </row>
    <row r="45" spans="1:13" x14ac:dyDescent="0.2">
      <c r="A45" s="894"/>
      <c r="B45" s="895" t="s">
        <v>675</v>
      </c>
      <c r="C45" s="982"/>
      <c r="D45" s="982"/>
      <c r="E45" s="982"/>
      <c r="F45" s="982"/>
      <c r="G45" s="982"/>
      <c r="H45" s="982"/>
      <c r="I45" s="931">
        <f t="shared" si="6"/>
        <v>0</v>
      </c>
      <c r="J45" s="997"/>
      <c r="K45" s="997"/>
      <c r="L45" s="997"/>
      <c r="M45" s="997"/>
    </row>
    <row r="46" spans="1:13" x14ac:dyDescent="0.2">
      <c r="A46" s="894" t="s">
        <v>119</v>
      </c>
      <c r="B46" s="895" t="s">
        <v>676</v>
      </c>
      <c r="C46" s="982"/>
      <c r="D46" s="982"/>
      <c r="E46" s="982"/>
      <c r="F46" s="982"/>
      <c r="G46" s="982"/>
      <c r="H46" s="982"/>
      <c r="I46" s="931">
        <f t="shared" si="6"/>
        <v>0</v>
      </c>
      <c r="J46" s="997"/>
      <c r="K46" s="997"/>
      <c r="L46" s="997"/>
      <c r="M46" s="997"/>
    </row>
    <row r="47" spans="1:13" x14ac:dyDescent="0.2">
      <c r="A47" s="894" t="s">
        <v>121</v>
      </c>
      <c r="B47" s="895" t="s">
        <v>677</v>
      </c>
      <c r="C47" s="982"/>
      <c r="D47" s="982"/>
      <c r="E47" s="982"/>
      <c r="F47" s="982"/>
      <c r="G47" s="982"/>
      <c r="H47" s="982"/>
      <c r="I47" s="931">
        <f t="shared" si="6"/>
        <v>0</v>
      </c>
      <c r="J47" s="997"/>
      <c r="K47" s="997"/>
      <c r="L47" s="997"/>
      <c r="M47" s="997"/>
    </row>
    <row r="48" spans="1:13" x14ac:dyDescent="0.2">
      <c r="A48" s="894" t="s">
        <v>123</v>
      </c>
      <c r="B48" s="895" t="s">
        <v>678</v>
      </c>
      <c r="C48" s="982"/>
      <c r="D48" s="982"/>
      <c r="E48" s="982"/>
      <c r="F48" s="982"/>
      <c r="G48" s="982"/>
      <c r="H48" s="982"/>
      <c r="I48" s="931">
        <f t="shared" si="6"/>
        <v>0</v>
      </c>
      <c r="J48" s="997"/>
      <c r="K48" s="997"/>
      <c r="L48" s="997"/>
      <c r="M48" s="997"/>
    </row>
    <row r="49" spans="1:13" x14ac:dyDescent="0.2">
      <c r="A49" s="894" t="s">
        <v>125</v>
      </c>
      <c r="B49" s="895" t="s">
        <v>679</v>
      </c>
      <c r="C49" s="982"/>
      <c r="D49" s="982"/>
      <c r="E49" s="982"/>
      <c r="F49" s="982"/>
      <c r="G49" s="982"/>
      <c r="H49" s="982"/>
      <c r="I49" s="931">
        <f t="shared" si="6"/>
        <v>0</v>
      </c>
      <c r="J49" s="997"/>
      <c r="K49" s="997"/>
      <c r="L49" s="997"/>
      <c r="M49" s="997"/>
    </row>
    <row r="50" spans="1:13" x14ac:dyDescent="0.2">
      <c r="A50" s="894"/>
      <c r="B50" s="895" t="s">
        <v>680</v>
      </c>
      <c r="C50" s="982"/>
      <c r="D50" s="982"/>
      <c r="E50" s="982"/>
      <c r="F50" s="982"/>
      <c r="G50" s="982"/>
      <c r="H50" s="982"/>
      <c r="I50" s="931">
        <f t="shared" si="6"/>
        <v>0</v>
      </c>
      <c r="J50" s="997"/>
      <c r="K50" s="997"/>
      <c r="L50" s="997"/>
      <c r="M50" s="997"/>
    </row>
    <row r="51" spans="1:13" x14ac:dyDescent="0.2">
      <c r="A51" s="894"/>
      <c r="B51" s="895" t="s">
        <v>681</v>
      </c>
      <c r="C51" s="982"/>
      <c r="D51" s="982"/>
      <c r="E51" s="982"/>
      <c r="F51" s="982"/>
      <c r="G51" s="982"/>
      <c r="H51" s="982"/>
      <c r="I51" s="931">
        <f t="shared" si="6"/>
        <v>0</v>
      </c>
      <c r="J51" s="997"/>
      <c r="K51" s="997"/>
      <c r="L51" s="997"/>
      <c r="M51" s="997"/>
    </row>
    <row r="52" spans="1:13" x14ac:dyDescent="0.2">
      <c r="A52" s="894"/>
      <c r="B52" s="895" t="s">
        <v>682</v>
      </c>
      <c r="C52" s="982"/>
      <c r="D52" s="982"/>
      <c r="E52" s="982"/>
      <c r="F52" s="982"/>
      <c r="G52" s="982"/>
      <c r="H52" s="982"/>
      <c r="I52" s="931">
        <f t="shared" si="6"/>
        <v>0</v>
      </c>
      <c r="J52" s="997"/>
      <c r="K52" s="997"/>
      <c r="L52" s="997"/>
      <c r="M52" s="997"/>
    </row>
    <row r="53" spans="1:13" x14ac:dyDescent="0.2">
      <c r="A53" s="894"/>
      <c r="B53" s="895" t="s">
        <v>683</v>
      </c>
      <c r="C53" s="982"/>
      <c r="D53" s="982"/>
      <c r="E53" s="982"/>
      <c r="F53" s="982"/>
      <c r="G53" s="982"/>
      <c r="H53" s="982"/>
      <c r="I53" s="931">
        <f t="shared" si="6"/>
        <v>0</v>
      </c>
      <c r="J53" s="997"/>
      <c r="K53" s="997"/>
      <c r="L53" s="997"/>
      <c r="M53" s="997"/>
    </row>
    <row r="54" spans="1:13" x14ac:dyDescent="0.2">
      <c r="A54" s="894" t="s">
        <v>127</v>
      </c>
      <c r="B54" s="895" t="s">
        <v>684</v>
      </c>
      <c r="C54" s="982"/>
      <c r="D54" s="982"/>
      <c r="E54" s="982"/>
      <c r="F54" s="982"/>
      <c r="G54" s="982"/>
      <c r="H54" s="982"/>
      <c r="I54" s="931">
        <f t="shared" si="6"/>
        <v>0</v>
      </c>
      <c r="J54" s="997"/>
      <c r="K54" s="997"/>
      <c r="L54" s="997"/>
      <c r="M54" s="997"/>
    </row>
    <row r="55" spans="1:13" x14ac:dyDescent="0.2">
      <c r="A55" s="894" t="s">
        <v>129</v>
      </c>
      <c r="B55" s="895" t="s">
        <v>685</v>
      </c>
      <c r="C55" s="982"/>
      <c r="D55" s="982"/>
      <c r="E55" s="982"/>
      <c r="F55" s="982"/>
      <c r="G55" s="982"/>
      <c r="H55" s="982"/>
      <c r="I55" s="931">
        <f t="shared" si="6"/>
        <v>0</v>
      </c>
      <c r="J55" s="997"/>
      <c r="K55" s="997"/>
      <c r="L55" s="997"/>
      <c r="M55" s="997"/>
    </row>
    <row r="56" spans="1:13" x14ac:dyDescent="0.2">
      <c r="A56" s="894" t="s">
        <v>131</v>
      </c>
      <c r="B56" s="895" t="s">
        <v>686</v>
      </c>
      <c r="C56" s="982"/>
      <c r="D56" s="982"/>
      <c r="E56" s="982"/>
      <c r="F56" s="982"/>
      <c r="G56" s="982"/>
      <c r="H56" s="982"/>
      <c r="I56" s="931">
        <f>SUM(C56:H56)</f>
        <v>0</v>
      </c>
      <c r="J56" s="997"/>
      <c r="K56" s="997"/>
      <c r="L56" s="997"/>
      <c r="M56" s="997"/>
    </row>
    <row r="57" spans="1:13" x14ac:dyDescent="0.2">
      <c r="A57" s="894" t="s">
        <v>302</v>
      </c>
      <c r="B57" s="895" t="s">
        <v>687</v>
      </c>
      <c r="C57" s="982"/>
      <c r="D57" s="982"/>
      <c r="E57" s="982"/>
      <c r="F57" s="982"/>
      <c r="G57" s="982"/>
      <c r="H57" s="982"/>
      <c r="I57" s="931">
        <f>SUM(C57:H57)</f>
        <v>0</v>
      </c>
      <c r="J57" s="881"/>
      <c r="K57" s="881"/>
      <c r="L57" s="881"/>
      <c r="M57" s="881"/>
    </row>
    <row r="58" spans="1:13" x14ac:dyDescent="0.2">
      <c r="A58" s="524"/>
      <c r="B58" s="524"/>
      <c r="C58" s="524"/>
      <c r="D58" s="524"/>
      <c r="E58" s="524"/>
      <c r="F58" s="524"/>
      <c r="G58" s="524"/>
      <c r="H58" s="524"/>
      <c r="I58" s="524"/>
      <c r="J58" s="524"/>
      <c r="K58" s="524"/>
      <c r="L58" s="524"/>
      <c r="M58" s="524"/>
    </row>
  </sheetData>
  <mergeCells count="47">
    <mergeCell ref="A38:B39"/>
    <mergeCell ref="C38:C39"/>
    <mergeCell ref="J26:J29"/>
    <mergeCell ref="A26:I26"/>
    <mergeCell ref="A28:B29"/>
    <mergeCell ref="E28:E29"/>
    <mergeCell ref="F28:F29"/>
    <mergeCell ref="G28:G29"/>
    <mergeCell ref="C27:D27"/>
    <mergeCell ref="H28:H29"/>
    <mergeCell ref="E27:I27"/>
    <mergeCell ref="I28:I29"/>
    <mergeCell ref="D28:D29"/>
    <mergeCell ref="M3:M7"/>
    <mergeCell ref="A4:L4"/>
    <mergeCell ref="A6:B7"/>
    <mergeCell ref="C5:E5"/>
    <mergeCell ref="F5:L5"/>
    <mergeCell ref="D6:D7"/>
    <mergeCell ref="C6:C7"/>
    <mergeCell ref="E6:E7"/>
    <mergeCell ref="F6:F7"/>
    <mergeCell ref="G6:G7"/>
    <mergeCell ref="H6:H7"/>
    <mergeCell ref="I6:I7"/>
    <mergeCell ref="J6:J7"/>
    <mergeCell ref="K6:K7"/>
    <mergeCell ref="L6:L7"/>
    <mergeCell ref="A1:L1"/>
    <mergeCell ref="A3:L3"/>
    <mergeCell ref="C17:C18"/>
    <mergeCell ref="D17:D18"/>
    <mergeCell ref="A15:I15"/>
    <mergeCell ref="J15:J18"/>
    <mergeCell ref="A17:B18"/>
    <mergeCell ref="E17:E18"/>
    <mergeCell ref="F17:F18"/>
    <mergeCell ref="G17:G18"/>
    <mergeCell ref="H17:H18"/>
    <mergeCell ref="I17:I18"/>
    <mergeCell ref="F16:I16"/>
    <mergeCell ref="C16:E16"/>
    <mergeCell ref="C41:D41"/>
    <mergeCell ref="E41:F41"/>
    <mergeCell ref="D38:H38"/>
    <mergeCell ref="C28:C29"/>
    <mergeCell ref="I38:I39"/>
  </mergeCells>
  <pageMargins left="0.7" right="0.7" top="0.75" bottom="0.75" header="0.3" footer="0.3"/>
  <pageSetup paperSize="9" scale="51" orientation="portrait" r:id="rId1"/>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BB2199"/>
  <sheetViews>
    <sheetView view="pageBreakPreview" zoomScaleNormal="85" zoomScaleSheetLayoutView="100" workbookViewId="0">
      <selection activeCell="B36" sqref="A1:XFD1048576"/>
    </sheetView>
  </sheetViews>
  <sheetFormatPr defaultColWidth="9.140625" defaultRowHeight="12.75" x14ac:dyDescent="0.2"/>
  <cols>
    <col min="1" max="1" width="45.140625" style="964" customWidth="1"/>
    <col min="2" max="2" width="21.7109375" style="964" customWidth="1"/>
    <col min="3" max="3" width="10.7109375" style="964" customWidth="1"/>
    <col min="4" max="4" width="9.7109375" style="964" customWidth="1"/>
    <col min="5" max="5" width="13.140625" style="964" customWidth="1"/>
    <col min="6" max="9" width="9.7109375" style="964" customWidth="1"/>
    <col min="10" max="10" width="13.28515625" style="964" customWidth="1"/>
    <col min="11" max="14" width="9.7109375" style="964" customWidth="1"/>
    <col min="15" max="15" width="11.7109375" style="964" customWidth="1"/>
    <col min="16" max="16" width="11.85546875" style="964" customWidth="1"/>
    <col min="17" max="19" width="9.7109375" style="964" customWidth="1"/>
    <col min="20" max="20" width="12.140625" style="964" customWidth="1"/>
    <col min="21" max="22" width="9.7109375" style="964" customWidth="1"/>
    <col min="23" max="23" width="11.85546875" style="964" customWidth="1"/>
    <col min="24" max="25" width="9.7109375" style="964" customWidth="1"/>
    <col min="26" max="26" width="15.7109375" style="964" customWidth="1"/>
    <col min="27" max="30" width="9.7109375" style="964" customWidth="1"/>
    <col min="31" max="31" width="11.7109375" style="964" customWidth="1"/>
    <col min="32" max="35" width="9.7109375" style="964" customWidth="1"/>
    <col min="36" max="36" width="14.140625" style="964" customWidth="1"/>
    <col min="37" max="40" width="9.7109375" style="964" customWidth="1"/>
    <col min="41" max="41" width="12.28515625" style="964" customWidth="1"/>
    <col min="42" max="45" width="9.7109375" style="964" customWidth="1"/>
    <col min="46" max="46" width="12.7109375" style="964" customWidth="1"/>
    <col min="47" max="48" width="9.7109375" style="964" customWidth="1"/>
    <col min="49" max="49" width="15.28515625" style="964" customWidth="1"/>
    <col min="50" max="51" width="9.7109375" style="964" customWidth="1"/>
    <col min="52" max="52" width="14.140625" style="964" customWidth="1"/>
    <col min="53" max="53" width="11.140625" style="964" customWidth="1"/>
    <col min="54" max="54" width="12.5703125" style="964" customWidth="1"/>
    <col min="55" max="58" width="9.140625" style="964"/>
    <col min="59" max="80" width="9.140625" style="964" customWidth="1"/>
    <col min="81" max="16384" width="9.140625" style="964"/>
  </cols>
  <sheetData>
    <row r="1" spans="1:54" x14ac:dyDescent="0.2">
      <c r="A1" s="1008" t="s">
        <v>1500</v>
      </c>
      <c r="B1" s="1008"/>
      <c r="C1" s="1008"/>
      <c r="D1" s="1009"/>
      <c r="E1" s="1009"/>
      <c r="F1" s="1009"/>
      <c r="G1" s="1009"/>
      <c r="H1" s="1009"/>
      <c r="I1" s="1009"/>
      <c r="J1" s="1009"/>
      <c r="K1" s="1009"/>
      <c r="L1" s="1009"/>
      <c r="M1" s="1009"/>
      <c r="N1" s="1009"/>
      <c r="O1" s="1009"/>
      <c r="P1" s="1009"/>
      <c r="Q1" s="1009"/>
      <c r="R1" s="1009"/>
      <c r="S1" s="1009"/>
      <c r="T1" s="1009"/>
      <c r="U1" s="1009"/>
      <c r="V1" s="1009"/>
      <c r="W1" s="1009"/>
      <c r="X1" s="1009"/>
      <c r="Y1" s="1009"/>
      <c r="Z1" s="1009"/>
      <c r="AA1" s="1009"/>
      <c r="AB1" s="1009"/>
      <c r="AC1" s="1009"/>
      <c r="AD1" s="1009"/>
      <c r="AE1" s="1009"/>
      <c r="AF1" s="1009"/>
      <c r="AG1" s="1009"/>
      <c r="AH1" s="1009"/>
      <c r="AI1" s="1009"/>
      <c r="AJ1" s="1009"/>
      <c r="AK1" s="1009"/>
      <c r="AL1" s="1009"/>
      <c r="AM1" s="1009"/>
      <c r="AN1" s="1009"/>
      <c r="AO1" s="1009"/>
      <c r="AP1" s="1009"/>
      <c r="AQ1" s="1009"/>
      <c r="AR1" s="1009"/>
      <c r="AS1" s="1009"/>
      <c r="AT1" s="1009"/>
      <c r="AU1" s="1009"/>
      <c r="AV1" s="1009"/>
      <c r="AW1" s="1009"/>
      <c r="AX1" s="1009"/>
      <c r="AY1" s="1009"/>
      <c r="AZ1" s="1009"/>
      <c r="BA1" s="1009"/>
      <c r="BB1" s="1009"/>
    </row>
    <row r="2" spans="1:54" ht="13.5" thickBot="1" x14ac:dyDescent="0.25">
      <c r="A2" s="1010"/>
      <c r="B2" s="1010"/>
      <c r="C2" s="1010"/>
      <c r="D2" s="1011"/>
      <c r="E2" s="1011"/>
      <c r="F2" s="1011"/>
      <c r="G2" s="1011"/>
      <c r="H2" s="1011"/>
      <c r="I2" s="1011"/>
      <c r="J2" s="1011"/>
      <c r="K2" s="1011"/>
      <c r="L2" s="1011"/>
      <c r="M2" s="1011"/>
      <c r="N2" s="1011"/>
      <c r="O2" s="1011"/>
      <c r="P2" s="1011"/>
      <c r="Q2" s="1011"/>
      <c r="R2" s="1011"/>
      <c r="S2" s="1011"/>
      <c r="T2" s="1011"/>
      <c r="U2" s="1011"/>
      <c r="V2" s="1011"/>
      <c r="W2" s="1011"/>
      <c r="X2" s="1011"/>
      <c r="Y2" s="1011"/>
      <c r="Z2" s="1011"/>
      <c r="AA2" s="1011"/>
      <c r="AB2" s="1011"/>
      <c r="AC2" s="1011"/>
      <c r="AD2" s="1011"/>
      <c r="AE2" s="1011"/>
      <c r="AF2" s="1011"/>
      <c r="AG2" s="1011"/>
      <c r="AH2" s="1011"/>
      <c r="AI2" s="1011"/>
      <c r="AJ2" s="1011"/>
      <c r="AK2" s="1011"/>
      <c r="AL2" s="1011"/>
      <c r="AM2" s="1011"/>
      <c r="AN2" s="1011"/>
      <c r="AO2" s="1011"/>
      <c r="AP2" s="1011"/>
      <c r="AQ2" s="1011"/>
      <c r="AR2" s="1011"/>
      <c r="AS2" s="1011"/>
      <c r="AT2" s="1011"/>
      <c r="AU2" s="1011"/>
      <c r="AV2" s="1011"/>
      <c r="AW2" s="1012"/>
      <c r="AX2" s="1012"/>
      <c r="AY2" s="1012"/>
      <c r="AZ2" s="1012"/>
      <c r="BA2" s="1012"/>
      <c r="BB2" s="874" t="s">
        <v>103</v>
      </c>
    </row>
    <row r="3" spans="1:54" s="1013" customFormat="1" ht="13.5" thickTop="1" x14ac:dyDescent="0.2">
      <c r="A3" s="1498" t="s">
        <v>835</v>
      </c>
      <c r="B3" s="1498"/>
      <c r="C3" s="1498"/>
      <c r="D3" s="1498"/>
      <c r="E3" s="1498"/>
      <c r="F3" s="1498"/>
      <c r="G3" s="1498"/>
      <c r="H3" s="1498"/>
      <c r="I3" s="1498"/>
      <c r="J3" s="1498"/>
      <c r="K3" s="1498"/>
      <c r="L3" s="1498"/>
      <c r="M3" s="1498"/>
      <c r="N3" s="1498"/>
      <c r="O3" s="1498"/>
      <c r="P3" s="1498"/>
      <c r="Q3" s="1498"/>
      <c r="R3" s="1498"/>
      <c r="S3" s="1498"/>
      <c r="T3" s="1498"/>
      <c r="U3" s="1498"/>
      <c r="V3" s="1498"/>
      <c r="W3" s="1498"/>
      <c r="X3" s="1498"/>
      <c r="Y3" s="1498"/>
      <c r="Z3" s="1498"/>
      <c r="AA3" s="1498"/>
      <c r="AB3" s="1498"/>
      <c r="AC3" s="1498"/>
      <c r="AD3" s="1498"/>
      <c r="AE3" s="1498"/>
      <c r="AF3" s="1498"/>
      <c r="AG3" s="1498"/>
      <c r="AH3" s="1498"/>
      <c r="AI3" s="1498"/>
      <c r="AJ3" s="1498"/>
      <c r="AK3" s="1498"/>
      <c r="AL3" s="1498"/>
      <c r="AM3" s="1498"/>
      <c r="AN3" s="1498"/>
      <c r="AO3" s="1498"/>
      <c r="AP3" s="1498"/>
      <c r="AQ3" s="1498"/>
      <c r="AR3" s="1498"/>
      <c r="AS3" s="1498"/>
      <c r="AT3" s="1498"/>
      <c r="AU3" s="1498"/>
      <c r="AV3" s="1498"/>
      <c r="AW3" s="1498"/>
      <c r="AX3" s="1498"/>
      <c r="AY3" s="1498"/>
      <c r="AZ3" s="1498"/>
      <c r="BA3" s="1498"/>
      <c r="BB3" s="1498"/>
    </row>
    <row r="4" spans="1:54" ht="12.75" customHeight="1" x14ac:dyDescent="0.2">
      <c r="A4" s="1389" t="s">
        <v>1472</v>
      </c>
      <c r="B4" s="880"/>
      <c r="C4" s="1390" t="s">
        <v>836</v>
      </c>
      <c r="D4" s="1391"/>
      <c r="E4" s="1391"/>
      <c r="F4" s="1391"/>
      <c r="G4" s="1391"/>
      <c r="H4" s="1391"/>
      <c r="I4" s="1391"/>
      <c r="J4" s="1391"/>
      <c r="K4" s="1391"/>
      <c r="L4" s="1489"/>
      <c r="M4" s="1390" t="s">
        <v>168</v>
      </c>
      <c r="N4" s="1391"/>
      <c r="O4" s="1391"/>
      <c r="P4" s="1391"/>
      <c r="Q4" s="1391"/>
      <c r="R4" s="1391"/>
      <c r="S4" s="1391"/>
      <c r="T4" s="1391"/>
      <c r="U4" s="1391"/>
      <c r="V4" s="1489"/>
      <c r="W4" s="1390" t="s">
        <v>837</v>
      </c>
      <c r="X4" s="1391"/>
      <c r="Y4" s="1391"/>
      <c r="Z4" s="1391"/>
      <c r="AA4" s="1391"/>
      <c r="AB4" s="1489"/>
      <c r="AC4" s="1390" t="s">
        <v>519</v>
      </c>
      <c r="AD4" s="1391"/>
      <c r="AE4" s="1391"/>
      <c r="AF4" s="1391"/>
      <c r="AG4" s="1391"/>
      <c r="AH4" s="1391"/>
      <c r="AI4" s="1391"/>
      <c r="AJ4" s="1391"/>
      <c r="AK4" s="1391"/>
      <c r="AL4" s="1489"/>
      <c r="AM4" s="1390" t="s">
        <v>455</v>
      </c>
      <c r="AN4" s="1391"/>
      <c r="AO4" s="1391"/>
      <c r="AP4" s="1391"/>
      <c r="AQ4" s="1391"/>
      <c r="AR4" s="1391"/>
      <c r="AS4" s="1391"/>
      <c r="AT4" s="1391"/>
      <c r="AU4" s="1391"/>
      <c r="AV4" s="1391"/>
      <c r="AW4" s="1471" t="s">
        <v>838</v>
      </c>
      <c r="AX4" s="1490"/>
      <c r="AY4" s="1490"/>
      <c r="AZ4" s="1471" t="s">
        <v>839</v>
      </c>
      <c r="BA4" s="1490"/>
      <c r="BB4" s="1490"/>
    </row>
    <row r="5" spans="1:54" x14ac:dyDescent="0.2">
      <c r="A5" s="1497"/>
      <c r="B5" s="1014"/>
      <c r="C5" s="1390" t="s">
        <v>711</v>
      </c>
      <c r="D5" s="1391"/>
      <c r="E5" s="1391"/>
      <c r="F5" s="1391"/>
      <c r="G5" s="1489"/>
      <c r="H5" s="1390" t="s">
        <v>670</v>
      </c>
      <c r="I5" s="1391"/>
      <c r="J5" s="1391"/>
      <c r="K5" s="1391"/>
      <c r="L5" s="1489"/>
      <c r="M5" s="1390" t="s">
        <v>711</v>
      </c>
      <c r="N5" s="1391"/>
      <c r="O5" s="1391"/>
      <c r="P5" s="1391"/>
      <c r="Q5" s="1489"/>
      <c r="R5" s="1390" t="s">
        <v>670</v>
      </c>
      <c r="S5" s="1391"/>
      <c r="T5" s="1391"/>
      <c r="U5" s="1391"/>
      <c r="V5" s="1489"/>
      <c r="W5" s="1390" t="s">
        <v>711</v>
      </c>
      <c r="X5" s="1391"/>
      <c r="Y5" s="1391"/>
      <c r="Z5" s="1390" t="s">
        <v>670</v>
      </c>
      <c r="AA5" s="1391"/>
      <c r="AB5" s="1391"/>
      <c r="AC5" s="1390" t="s">
        <v>711</v>
      </c>
      <c r="AD5" s="1391"/>
      <c r="AE5" s="1391"/>
      <c r="AF5" s="1391"/>
      <c r="AG5" s="1391"/>
      <c r="AH5" s="1390" t="s">
        <v>670</v>
      </c>
      <c r="AI5" s="1391"/>
      <c r="AJ5" s="1391"/>
      <c r="AK5" s="1391"/>
      <c r="AL5" s="1391"/>
      <c r="AM5" s="1390" t="s">
        <v>711</v>
      </c>
      <c r="AN5" s="1391"/>
      <c r="AO5" s="1391"/>
      <c r="AP5" s="1391"/>
      <c r="AQ5" s="1391"/>
      <c r="AR5" s="1390" t="s">
        <v>670</v>
      </c>
      <c r="AS5" s="1391"/>
      <c r="AT5" s="1391"/>
      <c r="AU5" s="1391"/>
      <c r="AV5" s="1391"/>
      <c r="AW5" s="1491"/>
      <c r="AX5" s="1492"/>
      <c r="AY5" s="1492"/>
      <c r="AZ5" s="1491"/>
      <c r="BA5" s="1492"/>
      <c r="BB5" s="1492"/>
    </row>
    <row r="6" spans="1:54" ht="24" x14ac:dyDescent="0.2">
      <c r="A6" s="1371"/>
      <c r="B6" s="1014"/>
      <c r="C6" s="880" t="s">
        <v>840</v>
      </c>
      <c r="D6" s="880" t="s">
        <v>841</v>
      </c>
      <c r="E6" s="880" t="s">
        <v>842</v>
      </c>
      <c r="F6" s="880" t="s">
        <v>843</v>
      </c>
      <c r="G6" s="880" t="s">
        <v>844</v>
      </c>
      <c r="H6" s="880" t="s">
        <v>840</v>
      </c>
      <c r="I6" s="880" t="s">
        <v>841</v>
      </c>
      <c r="J6" s="880" t="s">
        <v>842</v>
      </c>
      <c r="K6" s="880" t="s">
        <v>843</v>
      </c>
      <c r="L6" s="880" t="s">
        <v>844</v>
      </c>
      <c r="M6" s="880" t="s">
        <v>840</v>
      </c>
      <c r="N6" s="880" t="s">
        <v>841</v>
      </c>
      <c r="O6" s="880" t="s">
        <v>842</v>
      </c>
      <c r="P6" s="880" t="s">
        <v>843</v>
      </c>
      <c r="Q6" s="880" t="s">
        <v>844</v>
      </c>
      <c r="R6" s="880" t="s">
        <v>840</v>
      </c>
      <c r="S6" s="880" t="s">
        <v>841</v>
      </c>
      <c r="T6" s="880" t="s">
        <v>842</v>
      </c>
      <c r="U6" s="880" t="s">
        <v>843</v>
      </c>
      <c r="V6" s="880" t="s">
        <v>844</v>
      </c>
      <c r="W6" s="880" t="s">
        <v>842</v>
      </c>
      <c r="X6" s="880" t="s">
        <v>843</v>
      </c>
      <c r="Y6" s="880" t="s">
        <v>844</v>
      </c>
      <c r="Z6" s="880" t="s">
        <v>842</v>
      </c>
      <c r="AA6" s="880" t="s">
        <v>843</v>
      </c>
      <c r="AB6" s="880" t="s">
        <v>844</v>
      </c>
      <c r="AC6" s="880" t="s">
        <v>840</v>
      </c>
      <c r="AD6" s="880" t="s">
        <v>841</v>
      </c>
      <c r="AE6" s="880" t="s">
        <v>842</v>
      </c>
      <c r="AF6" s="880" t="s">
        <v>843</v>
      </c>
      <c r="AG6" s="880" t="s">
        <v>844</v>
      </c>
      <c r="AH6" s="880" t="s">
        <v>840</v>
      </c>
      <c r="AI6" s="880" t="s">
        <v>841</v>
      </c>
      <c r="AJ6" s="880" t="s">
        <v>842</v>
      </c>
      <c r="AK6" s="880" t="s">
        <v>843</v>
      </c>
      <c r="AL6" s="880" t="s">
        <v>844</v>
      </c>
      <c r="AM6" s="880" t="s">
        <v>840</v>
      </c>
      <c r="AN6" s="880" t="s">
        <v>841</v>
      </c>
      <c r="AO6" s="880" t="s">
        <v>842</v>
      </c>
      <c r="AP6" s="880" t="s">
        <v>843</v>
      </c>
      <c r="AQ6" s="880" t="s">
        <v>844</v>
      </c>
      <c r="AR6" s="880" t="s">
        <v>840</v>
      </c>
      <c r="AS6" s="880" t="s">
        <v>841</v>
      </c>
      <c r="AT6" s="880" t="s">
        <v>842</v>
      </c>
      <c r="AU6" s="880" t="s">
        <v>843</v>
      </c>
      <c r="AV6" s="880" t="s">
        <v>844</v>
      </c>
      <c r="AW6" s="880" t="s">
        <v>842</v>
      </c>
      <c r="AX6" s="880" t="s">
        <v>843</v>
      </c>
      <c r="AY6" s="880" t="s">
        <v>844</v>
      </c>
      <c r="AZ6" s="880" t="s">
        <v>842</v>
      </c>
      <c r="BA6" s="880" t="s">
        <v>843</v>
      </c>
      <c r="BB6" s="880" t="s">
        <v>844</v>
      </c>
    </row>
    <row r="7" spans="1:54" x14ac:dyDescent="0.2">
      <c r="A7" s="824" t="s">
        <v>212</v>
      </c>
      <c r="B7" s="1015"/>
      <c r="C7" s="640">
        <f>SUM(C8:C9)</f>
        <v>0</v>
      </c>
      <c r="D7" s="640">
        <f t="shared" ref="D7:BB7" si="0">SUM(D8:D9)</f>
        <v>0</v>
      </c>
      <c r="E7" s="640">
        <f t="shared" si="0"/>
        <v>0</v>
      </c>
      <c r="F7" s="640">
        <f t="shared" si="0"/>
        <v>0</v>
      </c>
      <c r="G7" s="640">
        <f t="shared" si="0"/>
        <v>0</v>
      </c>
      <c r="H7" s="640">
        <f t="shared" si="0"/>
        <v>0</v>
      </c>
      <c r="I7" s="640">
        <f t="shared" si="0"/>
        <v>0</v>
      </c>
      <c r="J7" s="640">
        <f t="shared" si="0"/>
        <v>0</v>
      </c>
      <c r="K7" s="640">
        <f t="shared" si="0"/>
        <v>0</v>
      </c>
      <c r="L7" s="640">
        <f t="shared" si="0"/>
        <v>0</v>
      </c>
      <c r="M7" s="640">
        <f t="shared" si="0"/>
        <v>0</v>
      </c>
      <c r="N7" s="640">
        <f t="shared" si="0"/>
        <v>0</v>
      </c>
      <c r="O7" s="640">
        <f t="shared" si="0"/>
        <v>0</v>
      </c>
      <c r="P7" s="640">
        <f t="shared" si="0"/>
        <v>0</v>
      </c>
      <c r="Q7" s="640">
        <f t="shared" si="0"/>
        <v>0</v>
      </c>
      <c r="R7" s="640">
        <f t="shared" si="0"/>
        <v>0</v>
      </c>
      <c r="S7" s="640">
        <f t="shared" si="0"/>
        <v>0</v>
      </c>
      <c r="T7" s="640">
        <f t="shared" si="0"/>
        <v>0</v>
      </c>
      <c r="U7" s="640">
        <f t="shared" si="0"/>
        <v>0</v>
      </c>
      <c r="V7" s="640">
        <f t="shared" si="0"/>
        <v>0</v>
      </c>
      <c r="W7" s="640">
        <f t="shared" si="0"/>
        <v>0</v>
      </c>
      <c r="X7" s="640">
        <f t="shared" si="0"/>
        <v>0</v>
      </c>
      <c r="Y7" s="640">
        <f t="shared" si="0"/>
        <v>0</v>
      </c>
      <c r="Z7" s="640">
        <f t="shared" si="0"/>
        <v>0</v>
      </c>
      <c r="AA7" s="640">
        <f t="shared" si="0"/>
        <v>0</v>
      </c>
      <c r="AB7" s="640">
        <f t="shared" si="0"/>
        <v>0</v>
      </c>
      <c r="AC7" s="640">
        <f t="shared" si="0"/>
        <v>0</v>
      </c>
      <c r="AD7" s="640">
        <f t="shared" si="0"/>
        <v>0</v>
      </c>
      <c r="AE7" s="640">
        <f t="shared" si="0"/>
        <v>0</v>
      </c>
      <c r="AF7" s="640">
        <f t="shared" si="0"/>
        <v>0</v>
      </c>
      <c r="AG7" s="640">
        <f t="shared" si="0"/>
        <v>0</v>
      </c>
      <c r="AH7" s="640">
        <f t="shared" si="0"/>
        <v>0</v>
      </c>
      <c r="AI7" s="640">
        <f t="shared" si="0"/>
        <v>0</v>
      </c>
      <c r="AJ7" s="640">
        <f t="shared" si="0"/>
        <v>0</v>
      </c>
      <c r="AK7" s="640">
        <f t="shared" si="0"/>
        <v>0</v>
      </c>
      <c r="AL7" s="640">
        <f t="shared" si="0"/>
        <v>0</v>
      </c>
      <c r="AM7" s="640">
        <f t="shared" si="0"/>
        <v>0</v>
      </c>
      <c r="AN7" s="640">
        <f t="shared" si="0"/>
        <v>0</v>
      </c>
      <c r="AO7" s="640">
        <f t="shared" si="0"/>
        <v>0</v>
      </c>
      <c r="AP7" s="640">
        <f t="shared" si="0"/>
        <v>0</v>
      </c>
      <c r="AQ7" s="640">
        <f t="shared" si="0"/>
        <v>0</v>
      </c>
      <c r="AR7" s="640">
        <f t="shared" si="0"/>
        <v>0</v>
      </c>
      <c r="AS7" s="640">
        <f t="shared" si="0"/>
        <v>0</v>
      </c>
      <c r="AT7" s="640">
        <f t="shared" si="0"/>
        <v>0</v>
      </c>
      <c r="AU7" s="640">
        <f t="shared" si="0"/>
        <v>0</v>
      </c>
      <c r="AV7" s="640">
        <f t="shared" si="0"/>
        <v>0</v>
      </c>
      <c r="AW7" s="640">
        <f t="shared" si="0"/>
        <v>0</v>
      </c>
      <c r="AX7" s="640">
        <f t="shared" si="0"/>
        <v>0</v>
      </c>
      <c r="AY7" s="640">
        <f t="shared" si="0"/>
        <v>0</v>
      </c>
      <c r="AZ7" s="640">
        <f t="shared" si="0"/>
        <v>0</v>
      </c>
      <c r="BA7" s="640">
        <f t="shared" si="0"/>
        <v>0</v>
      </c>
      <c r="BB7" s="640">
        <f t="shared" si="0"/>
        <v>0</v>
      </c>
    </row>
    <row r="8" spans="1:54" x14ac:dyDescent="0.2">
      <c r="A8" s="827" t="s">
        <v>516</v>
      </c>
      <c r="B8" s="648"/>
      <c r="C8" s="982"/>
      <c r="D8" s="982"/>
      <c r="E8" s="982"/>
      <c r="F8" s="982"/>
      <c r="G8" s="982"/>
      <c r="H8" s="982"/>
      <c r="I8" s="982"/>
      <c r="J8" s="982"/>
      <c r="K8" s="982"/>
      <c r="L8" s="982"/>
      <c r="M8" s="982"/>
      <c r="N8" s="982"/>
      <c r="O8" s="982"/>
      <c r="P8" s="982"/>
      <c r="Q8" s="982"/>
      <c r="R8" s="982"/>
      <c r="S8" s="982"/>
      <c r="T8" s="982"/>
      <c r="U8" s="982"/>
      <c r="V8" s="982"/>
      <c r="W8" s="982"/>
      <c r="X8" s="982"/>
      <c r="Y8" s="982"/>
      <c r="Z8" s="982"/>
      <c r="AA8" s="982"/>
      <c r="AB8" s="982"/>
      <c r="AC8" s="982"/>
      <c r="AD8" s="982"/>
      <c r="AE8" s="982"/>
      <c r="AF8" s="982"/>
      <c r="AG8" s="982"/>
      <c r="AH8" s="982"/>
      <c r="AI8" s="982"/>
      <c r="AJ8" s="982"/>
      <c r="AK8" s="982"/>
      <c r="AL8" s="982"/>
      <c r="AM8" s="982"/>
      <c r="AN8" s="982"/>
      <c r="AO8" s="982"/>
      <c r="AP8" s="982"/>
      <c r="AQ8" s="982"/>
      <c r="AR8" s="982"/>
      <c r="AS8" s="982"/>
      <c r="AT8" s="982"/>
      <c r="AU8" s="982"/>
      <c r="AV8" s="982"/>
      <c r="AW8" s="982"/>
      <c r="AX8" s="982"/>
      <c r="AY8" s="982"/>
      <c r="AZ8" s="982"/>
      <c r="BA8" s="982"/>
      <c r="BB8" s="982"/>
    </row>
    <row r="9" spans="1:54" ht="15.4" customHeight="1" x14ac:dyDescent="0.2">
      <c r="A9" s="824" t="s">
        <v>1473</v>
      </c>
      <c r="B9" s="648"/>
      <c r="C9" s="640">
        <f>SUMIFS(C33:C993, $B$33:$B993, "Banks")</f>
        <v>0</v>
      </c>
      <c r="D9" s="640">
        <f>SUMIFS(D33:D993, $B$33:$B993, "Banks")</f>
        <v>0</v>
      </c>
      <c r="E9" s="640">
        <f>SUMIFS(E33:E993, $B$33:$B993, "Banks")</f>
        <v>0</v>
      </c>
      <c r="F9" s="640">
        <f>SUMIFS(F33:F993, $B$33:$B993, "Banks")</f>
        <v>0</v>
      </c>
      <c r="G9" s="640">
        <f>SUMIFS(G33:G993, $B$33:$B993, "Banks")</f>
        <v>0</v>
      </c>
      <c r="H9" s="640">
        <f>SUMIFS(H33:H993, $B$33:$B993, "Banks")</f>
        <v>0</v>
      </c>
      <c r="I9" s="640">
        <f>SUMIFS(I33:I993, $B$33:$B993, "Banks")</f>
        <v>0</v>
      </c>
      <c r="J9" s="640">
        <f>SUMIFS(J33:J993, $B$33:$B993, "Banks")</f>
        <v>0</v>
      </c>
      <c r="K9" s="640">
        <f>SUMIFS(K33:K993, $B$33:$B993, "Banks")</f>
        <v>0</v>
      </c>
      <c r="L9" s="640">
        <f>SUMIFS(L33:L993, $B$33:$B993, "Banks")</f>
        <v>0</v>
      </c>
      <c r="M9" s="640">
        <f>SUMIFS(M33:M993, $B$33:$B993, "Banks")</f>
        <v>0</v>
      </c>
      <c r="N9" s="640">
        <f>SUMIFS(N33:N993, $B$33:$B993, "Banks")</f>
        <v>0</v>
      </c>
      <c r="O9" s="640">
        <f>SUMIFS(O33:O993, $B$33:$B993, "Banks")</f>
        <v>0</v>
      </c>
      <c r="P9" s="640">
        <f>SUMIFS(P33:P993, $B$33:$B993, "Banks")</f>
        <v>0</v>
      </c>
      <c r="Q9" s="640">
        <f>SUMIFS(Q33:Q993, $B$33:$B993, "Banks")</f>
        <v>0</v>
      </c>
      <c r="R9" s="640">
        <f>SUMIFS(R33:R993, $B$33:$B993, "Banks")</f>
        <v>0</v>
      </c>
      <c r="S9" s="640">
        <f>SUMIFS(S33:S993, $B$33:$B993, "Banks")</f>
        <v>0</v>
      </c>
      <c r="T9" s="640">
        <f>SUMIFS(T33:T993, $B$33:$B993, "Banks")</f>
        <v>0</v>
      </c>
      <c r="U9" s="640">
        <f>SUMIFS(U33:U993, $B$33:$B993, "Banks")</f>
        <v>0</v>
      </c>
      <c r="V9" s="640">
        <f>SUMIFS(V33:V993, $B$33:$B993, "Banks")</f>
        <v>0</v>
      </c>
      <c r="W9" s="640">
        <f>SUMIFS(W33:W993, $B$33:$B993, "Banks")</f>
        <v>0</v>
      </c>
      <c r="X9" s="640">
        <f>SUMIFS(X33:X993, $B$33:$B993, "Banks")</f>
        <v>0</v>
      </c>
      <c r="Y9" s="640">
        <f>SUMIFS(Y33:Y993, $B$33:$B993, "Banks")</f>
        <v>0</v>
      </c>
      <c r="Z9" s="640">
        <f>SUMIFS(Z33:Z993, $B$33:$B993, "Banks")</f>
        <v>0</v>
      </c>
      <c r="AA9" s="640">
        <f>SUMIFS(AA33:AA993, $B$33:$B993, "Banks")</f>
        <v>0</v>
      </c>
      <c r="AB9" s="640">
        <f>SUMIFS(AB33:AB993, $B$33:$B993, "Banks")</f>
        <v>0</v>
      </c>
      <c r="AC9" s="640">
        <f>SUMIFS(AC33:AC993, $B$33:$B993, "Banks")</f>
        <v>0</v>
      </c>
      <c r="AD9" s="640">
        <f>SUMIFS(AD33:AD993, $B$33:$B993, "Banks")</f>
        <v>0</v>
      </c>
      <c r="AE9" s="640">
        <f>SUMIFS(AE33:AE993, $B$33:$B993, "Banks")</f>
        <v>0</v>
      </c>
      <c r="AF9" s="640">
        <f>SUMIFS(AF33:AF993, $B$33:$B993, "Banks")</f>
        <v>0</v>
      </c>
      <c r="AG9" s="640">
        <f>SUMIFS(AG33:AG993, $B$33:$B993, "Banks")</f>
        <v>0</v>
      </c>
      <c r="AH9" s="640">
        <f>SUMIFS(AH33:AH993, $B$33:$B993, "Banks")</f>
        <v>0</v>
      </c>
      <c r="AI9" s="640">
        <f>SUMIFS(AI33:AI993, $B$33:$B993, "Banks")</f>
        <v>0</v>
      </c>
      <c r="AJ9" s="640">
        <f>SUMIFS(AJ33:AJ993, $B$33:$B993, "Banks")</f>
        <v>0</v>
      </c>
      <c r="AK9" s="640">
        <f>SUMIFS(AK33:AK993, $B$33:$B993, "Banks")</f>
        <v>0</v>
      </c>
      <c r="AL9" s="640">
        <f>SUMIFS(AL33:AL993, $B$33:$B993, "Banks")</f>
        <v>0</v>
      </c>
      <c r="AM9" s="640">
        <f>SUMIFS(AM33:AM993, $B$33:$B993, "Banks")</f>
        <v>0</v>
      </c>
      <c r="AN9" s="640">
        <f>SUMIFS(AN33:AN993, $B$33:$B993, "Banks")</f>
        <v>0</v>
      </c>
      <c r="AO9" s="640">
        <f>SUMIFS(AO33:AO993, $B$33:$B993, "Banks")</f>
        <v>0</v>
      </c>
      <c r="AP9" s="640">
        <f>SUMIFS(AP33:AP993, $B$33:$B993, "Banks")</f>
        <v>0</v>
      </c>
      <c r="AQ9" s="640">
        <f>SUMIFS(AQ33:AQ993, $B$33:$B993, "Banks")</f>
        <v>0</v>
      </c>
      <c r="AR9" s="640">
        <f>SUMIFS(AR33:AR993, $B$33:$B993, "Banks")</f>
        <v>0</v>
      </c>
      <c r="AS9" s="640">
        <f>SUMIFS(AS33:AS993, $B$33:$B993, "Banks")</f>
        <v>0</v>
      </c>
      <c r="AT9" s="640">
        <f>SUMIFS(AT33:AT993, $B$33:$B993, "Banks")</f>
        <v>0</v>
      </c>
      <c r="AU9" s="640">
        <f>SUMIFS(AU33:AU993, $B$33:$B993, "Banks")</f>
        <v>0</v>
      </c>
      <c r="AV9" s="640">
        <f>SUMIFS(AV33:AV993, $B$33:$B993, "Banks")</f>
        <v>0</v>
      </c>
      <c r="AW9" s="640">
        <f>SUMIFS(AW33:AW993, $B$33:$B993, "Banks")</f>
        <v>0</v>
      </c>
      <c r="AX9" s="640">
        <f>SUMIFS(AX33:AX993, $B$33:$B993, "Banks")</f>
        <v>0</v>
      </c>
      <c r="AY9" s="640">
        <f>SUMIFS(AY33:AY993, $B$33:$B993, "Banks")</f>
        <v>0</v>
      </c>
      <c r="AZ9" s="640">
        <f>SUMIFS(AZ33:AZ993, $B$33:$B993, "Banks")</f>
        <v>0</v>
      </c>
      <c r="BA9" s="640">
        <f>SUMIFS(BA33:BA993, $B$33:$B993, "Banks")</f>
        <v>0</v>
      </c>
      <c r="BB9" s="640">
        <f>SUMIFS(BB33:BB993, $B$33:$B993, "Banks")</f>
        <v>0</v>
      </c>
    </row>
    <row r="10" spans="1:54" x14ac:dyDescent="0.2">
      <c r="A10" s="1016"/>
      <c r="B10" s="1017"/>
      <c r="C10" s="1018"/>
      <c r="D10" s="1018"/>
      <c r="E10" s="1018"/>
      <c r="F10" s="1018"/>
      <c r="G10" s="1018"/>
      <c r="H10" s="1018"/>
      <c r="I10" s="1018"/>
      <c r="J10" s="1018"/>
      <c r="K10" s="1018"/>
      <c r="L10" s="1018"/>
      <c r="M10" s="1018"/>
      <c r="N10" s="1018"/>
      <c r="O10" s="1018"/>
      <c r="P10" s="1018"/>
      <c r="Q10" s="1018"/>
      <c r="R10" s="1018"/>
      <c r="S10" s="1018"/>
      <c r="T10" s="1018"/>
      <c r="U10" s="1018"/>
      <c r="V10" s="1018"/>
      <c r="W10" s="1018"/>
      <c r="X10" s="1018"/>
      <c r="Y10" s="1018"/>
      <c r="Z10" s="1018"/>
      <c r="AA10" s="1018"/>
      <c r="AB10" s="1018"/>
      <c r="AC10" s="1018"/>
      <c r="AD10" s="1018"/>
      <c r="AE10" s="1018"/>
      <c r="AF10" s="1018"/>
      <c r="AG10" s="1018"/>
      <c r="AH10" s="1018"/>
      <c r="AI10" s="1018"/>
      <c r="AJ10" s="1018"/>
      <c r="AK10" s="1018"/>
      <c r="AL10" s="1018"/>
      <c r="AM10" s="1018"/>
      <c r="AN10" s="1018"/>
      <c r="AO10" s="1018"/>
      <c r="AP10" s="1018"/>
      <c r="AQ10" s="1018"/>
      <c r="AR10" s="1018"/>
      <c r="AS10" s="1018"/>
      <c r="AT10" s="1018"/>
      <c r="AU10" s="1018"/>
      <c r="AV10" s="1018"/>
      <c r="AW10" s="1018"/>
      <c r="AX10" s="1018"/>
      <c r="AY10" s="1018"/>
      <c r="AZ10" s="1018"/>
      <c r="BA10" s="1018"/>
      <c r="BB10" s="1018"/>
    </row>
    <row r="11" spans="1:54" x14ac:dyDescent="0.2">
      <c r="A11" s="1019" t="s">
        <v>848</v>
      </c>
      <c r="B11" s="1015"/>
      <c r="C11" s="640">
        <f>SUM(C12:C13)</f>
        <v>0</v>
      </c>
      <c r="D11" s="640">
        <f t="shared" ref="D11" si="1">SUM(D12:D13)</f>
        <v>0</v>
      </c>
      <c r="E11" s="640">
        <f t="shared" ref="E11" si="2">SUM(E12:E13)</f>
        <v>0</v>
      </c>
      <c r="F11" s="640">
        <f t="shared" ref="F11" si="3">SUM(F12:F13)</f>
        <v>0</v>
      </c>
      <c r="G11" s="640">
        <f t="shared" ref="G11" si="4">SUM(G12:G13)</f>
        <v>0</v>
      </c>
      <c r="H11" s="640">
        <f t="shared" ref="H11" si="5">SUM(H12:H13)</f>
        <v>0</v>
      </c>
      <c r="I11" s="640">
        <f t="shared" ref="I11" si="6">SUM(I12:I13)</f>
        <v>0</v>
      </c>
      <c r="J11" s="640">
        <f t="shared" ref="J11" si="7">SUM(J12:J13)</f>
        <v>0</v>
      </c>
      <c r="K11" s="640">
        <f t="shared" ref="K11" si="8">SUM(K12:K13)</f>
        <v>0</v>
      </c>
      <c r="L11" s="640">
        <f t="shared" ref="L11" si="9">SUM(L12:L13)</f>
        <v>0</v>
      </c>
      <c r="M11" s="640">
        <f t="shared" ref="M11" si="10">SUM(M12:M13)</f>
        <v>0</v>
      </c>
      <c r="N11" s="640">
        <f t="shared" ref="N11" si="11">SUM(N12:N13)</f>
        <v>0</v>
      </c>
      <c r="O11" s="640">
        <f t="shared" ref="O11" si="12">SUM(O12:O13)</f>
        <v>0</v>
      </c>
      <c r="P11" s="640">
        <f t="shared" ref="P11" si="13">SUM(P12:P13)</f>
        <v>0</v>
      </c>
      <c r="Q11" s="640">
        <f t="shared" ref="Q11" si="14">SUM(Q12:Q13)</f>
        <v>0</v>
      </c>
      <c r="R11" s="640">
        <f t="shared" ref="R11" si="15">SUM(R12:R13)</f>
        <v>0</v>
      </c>
      <c r="S11" s="640">
        <f t="shared" ref="S11" si="16">SUM(S12:S13)</f>
        <v>0</v>
      </c>
      <c r="T11" s="640">
        <f t="shared" ref="T11" si="17">SUM(T12:T13)</f>
        <v>0</v>
      </c>
      <c r="U11" s="640">
        <f t="shared" ref="U11" si="18">SUM(U12:U13)</f>
        <v>0</v>
      </c>
      <c r="V11" s="640">
        <f t="shared" ref="V11" si="19">SUM(V12:V13)</f>
        <v>0</v>
      </c>
      <c r="W11" s="640">
        <f t="shared" ref="W11" si="20">SUM(W12:W13)</f>
        <v>0</v>
      </c>
      <c r="X11" s="640">
        <f t="shared" ref="X11" si="21">SUM(X12:X13)</f>
        <v>0</v>
      </c>
      <c r="Y11" s="640">
        <f t="shared" ref="Y11" si="22">SUM(Y12:Y13)</f>
        <v>0</v>
      </c>
      <c r="Z11" s="640">
        <f t="shared" ref="Z11" si="23">SUM(Z12:Z13)</f>
        <v>0</v>
      </c>
      <c r="AA11" s="640">
        <f t="shared" ref="AA11" si="24">SUM(AA12:AA13)</f>
        <v>0</v>
      </c>
      <c r="AB11" s="640">
        <f t="shared" ref="AB11" si="25">SUM(AB12:AB13)</f>
        <v>0</v>
      </c>
      <c r="AC11" s="640">
        <f t="shared" ref="AC11" si="26">SUM(AC12:AC13)</f>
        <v>0</v>
      </c>
      <c r="AD11" s="640">
        <f t="shared" ref="AD11" si="27">SUM(AD12:AD13)</f>
        <v>0</v>
      </c>
      <c r="AE11" s="640">
        <f t="shared" ref="AE11" si="28">SUM(AE12:AE13)</f>
        <v>0</v>
      </c>
      <c r="AF11" s="640">
        <f t="shared" ref="AF11" si="29">SUM(AF12:AF13)</f>
        <v>0</v>
      </c>
      <c r="AG11" s="640">
        <f t="shared" ref="AG11" si="30">SUM(AG12:AG13)</f>
        <v>0</v>
      </c>
      <c r="AH11" s="640">
        <f t="shared" ref="AH11" si="31">SUM(AH12:AH13)</f>
        <v>0</v>
      </c>
      <c r="AI11" s="640">
        <f t="shared" ref="AI11" si="32">SUM(AI12:AI13)</f>
        <v>0</v>
      </c>
      <c r="AJ11" s="640">
        <f t="shared" ref="AJ11" si="33">SUM(AJ12:AJ13)</f>
        <v>0</v>
      </c>
      <c r="AK11" s="640">
        <f t="shared" ref="AK11" si="34">SUM(AK12:AK13)</f>
        <v>0</v>
      </c>
      <c r="AL11" s="640">
        <f t="shared" ref="AL11" si="35">SUM(AL12:AL13)</f>
        <v>0</v>
      </c>
      <c r="AM11" s="640">
        <f t="shared" ref="AM11" si="36">SUM(AM12:AM13)</f>
        <v>0</v>
      </c>
      <c r="AN11" s="640">
        <f t="shared" ref="AN11" si="37">SUM(AN12:AN13)</f>
        <v>0</v>
      </c>
      <c r="AO11" s="640">
        <f t="shared" ref="AO11" si="38">SUM(AO12:AO13)</f>
        <v>0</v>
      </c>
      <c r="AP11" s="640">
        <f t="shared" ref="AP11" si="39">SUM(AP12:AP13)</f>
        <v>0</v>
      </c>
      <c r="AQ11" s="640">
        <f t="shared" ref="AQ11" si="40">SUM(AQ12:AQ13)</f>
        <v>0</v>
      </c>
      <c r="AR11" s="640">
        <f t="shared" ref="AR11" si="41">SUM(AR12:AR13)</f>
        <v>0</v>
      </c>
      <c r="AS11" s="640">
        <f t="shared" ref="AS11" si="42">SUM(AS12:AS13)</f>
        <v>0</v>
      </c>
      <c r="AT11" s="640">
        <f t="shared" ref="AT11" si="43">SUM(AT12:AT13)</f>
        <v>0</v>
      </c>
      <c r="AU11" s="640">
        <f t="shared" ref="AU11" si="44">SUM(AU12:AU13)</f>
        <v>0</v>
      </c>
      <c r="AV11" s="640">
        <f t="shared" ref="AV11" si="45">SUM(AV12:AV13)</f>
        <v>0</v>
      </c>
      <c r="AW11" s="640">
        <f t="shared" ref="AW11" si="46">SUM(AW12:AW13)</f>
        <v>0</v>
      </c>
      <c r="AX11" s="640">
        <f t="shared" ref="AX11" si="47">SUM(AX12:AX13)</f>
        <v>0</v>
      </c>
      <c r="AY11" s="640">
        <f t="shared" ref="AY11" si="48">SUM(AY12:AY13)</f>
        <v>0</v>
      </c>
      <c r="AZ11" s="640">
        <f t="shared" ref="AZ11" si="49">SUM(AZ12:AZ13)</f>
        <v>0</v>
      </c>
      <c r="BA11" s="640">
        <f t="shared" ref="BA11" si="50">SUM(BA12:BA13)</f>
        <v>0</v>
      </c>
      <c r="BB11" s="640">
        <f t="shared" ref="BB11" si="51">SUM(BB12:BB13)</f>
        <v>0</v>
      </c>
    </row>
    <row r="12" spans="1:54" x14ac:dyDescent="0.2">
      <c r="A12" s="827" t="s">
        <v>516</v>
      </c>
      <c r="B12" s="648"/>
      <c r="C12" s="982"/>
      <c r="D12" s="982"/>
      <c r="E12" s="982"/>
      <c r="F12" s="982"/>
      <c r="G12" s="982"/>
      <c r="H12" s="982"/>
      <c r="I12" s="982"/>
      <c r="J12" s="982"/>
      <c r="K12" s="982"/>
      <c r="L12" s="982"/>
      <c r="M12" s="982"/>
      <c r="N12" s="982"/>
      <c r="O12" s="982"/>
      <c r="P12" s="982"/>
      <c r="Q12" s="982"/>
      <c r="R12" s="982"/>
      <c r="S12" s="982"/>
      <c r="T12" s="982"/>
      <c r="U12" s="982"/>
      <c r="V12" s="982"/>
      <c r="W12" s="982"/>
      <c r="X12" s="982"/>
      <c r="Y12" s="982"/>
      <c r="Z12" s="982"/>
      <c r="AA12" s="982"/>
      <c r="AB12" s="982"/>
      <c r="AC12" s="982"/>
      <c r="AD12" s="982"/>
      <c r="AE12" s="982"/>
      <c r="AF12" s="982"/>
      <c r="AG12" s="982"/>
      <c r="AH12" s="982"/>
      <c r="AI12" s="982"/>
      <c r="AJ12" s="982"/>
      <c r="AK12" s="982"/>
      <c r="AL12" s="982"/>
      <c r="AM12" s="982"/>
      <c r="AN12" s="982"/>
      <c r="AO12" s="982"/>
      <c r="AP12" s="982"/>
      <c r="AQ12" s="982"/>
      <c r="AR12" s="982"/>
      <c r="AS12" s="982"/>
      <c r="AT12" s="982"/>
      <c r="AU12" s="982"/>
      <c r="AV12" s="982"/>
      <c r="AW12" s="982"/>
      <c r="AX12" s="982"/>
      <c r="AY12" s="982"/>
      <c r="AZ12" s="982"/>
      <c r="BA12" s="982"/>
      <c r="BB12" s="982"/>
    </row>
    <row r="13" spans="1:54" x14ac:dyDescent="0.2">
      <c r="A13" s="824" t="s">
        <v>1473</v>
      </c>
      <c r="B13" s="648"/>
      <c r="C13" s="640">
        <f>SUMIFS(C33:C993, $B$33:$B993, "Corporates")</f>
        <v>0</v>
      </c>
      <c r="D13" s="640">
        <f>SUMIFS(D33:D993, $B$33:$B993, "Corporates")</f>
        <v>0</v>
      </c>
      <c r="E13" s="640">
        <f>SUMIFS(E33:E993, $B$33:$B993, "Corporates")</f>
        <v>0</v>
      </c>
      <c r="F13" s="640">
        <f>SUMIFS(F33:F993, $B$33:$B993, "Corporates")</f>
        <v>0</v>
      </c>
      <c r="G13" s="640">
        <f>SUMIFS(G33:G993, $B$33:$B993, "Corporates")</f>
        <v>0</v>
      </c>
      <c r="H13" s="640">
        <f>SUMIFS(H33:H993, $B$33:$B993, "Corporates")</f>
        <v>0</v>
      </c>
      <c r="I13" s="640">
        <f>SUMIFS(I33:I993, $B$33:$B993, "Corporates")</f>
        <v>0</v>
      </c>
      <c r="J13" s="640">
        <f>SUMIFS(J33:J993, $B$33:$B993, "Corporates")</f>
        <v>0</v>
      </c>
      <c r="K13" s="640">
        <f>SUMIFS(K33:K993, $B$33:$B993, "Corporates")</f>
        <v>0</v>
      </c>
      <c r="L13" s="640">
        <f>SUMIFS(L33:L993, $B$33:$B993, "Corporates")</f>
        <v>0</v>
      </c>
      <c r="M13" s="640">
        <f>SUMIFS(M33:M993, $B$33:$B993, "Corporates")</f>
        <v>0</v>
      </c>
      <c r="N13" s="640">
        <f>SUMIFS(N33:N993, $B$33:$B993, "Corporates")</f>
        <v>0</v>
      </c>
      <c r="O13" s="640">
        <f>SUMIFS(O33:O993, $B$33:$B993, "Corporates")</f>
        <v>0</v>
      </c>
      <c r="P13" s="640">
        <f>SUMIFS(P33:P993, $B$33:$B993, "Corporates")</f>
        <v>0</v>
      </c>
      <c r="Q13" s="640">
        <f>SUMIFS(Q33:Q993, $B$33:$B993, "Corporates")</f>
        <v>0</v>
      </c>
      <c r="R13" s="640">
        <f>SUMIFS(R33:R993, $B$33:$B993, "Corporates")</f>
        <v>0</v>
      </c>
      <c r="S13" s="640">
        <f>SUMIFS(S33:S993, $B$33:$B993, "Corporates")</f>
        <v>0</v>
      </c>
      <c r="T13" s="640">
        <f>SUMIFS(T33:T993, $B$33:$B993, "Corporates")</f>
        <v>0</v>
      </c>
      <c r="U13" s="640">
        <f>SUMIFS(U33:U993, $B$33:$B993, "Corporates")</f>
        <v>0</v>
      </c>
      <c r="V13" s="640">
        <f>SUMIFS(V33:V993, $B$33:$B993, "Corporates")</f>
        <v>0</v>
      </c>
      <c r="W13" s="640">
        <f>SUMIFS(W33:W993, $B$33:$B993, "Corporates")</f>
        <v>0</v>
      </c>
      <c r="X13" s="640">
        <f>SUMIFS(X33:X993, $B$33:$B993, "Corporates")</f>
        <v>0</v>
      </c>
      <c r="Y13" s="640">
        <f>SUMIFS(Y33:Y993, $B$33:$B993, "Corporates")</f>
        <v>0</v>
      </c>
      <c r="Z13" s="640">
        <f>SUMIFS(Z33:Z993, $B$33:$B993, "Corporates")</f>
        <v>0</v>
      </c>
      <c r="AA13" s="640">
        <f>SUMIFS(AA33:AA993, $B$33:$B993, "Corporates")</f>
        <v>0</v>
      </c>
      <c r="AB13" s="640">
        <f>SUMIFS(AB33:AB993, $B$33:$B993, "Corporates")</f>
        <v>0</v>
      </c>
      <c r="AC13" s="640">
        <f>SUMIFS(AC33:AC993, $B$33:$B993, "Corporates")</f>
        <v>0</v>
      </c>
      <c r="AD13" s="640">
        <f>SUMIFS(AD33:AD993, $B$33:$B993, "Corporates")</f>
        <v>0</v>
      </c>
      <c r="AE13" s="640">
        <f>SUMIFS(AE33:AE993, $B$33:$B993, "Corporates")</f>
        <v>0</v>
      </c>
      <c r="AF13" s="640">
        <f>SUMIFS(AF33:AF993, $B$33:$B993, "Corporates")</f>
        <v>0</v>
      </c>
      <c r="AG13" s="640">
        <f>SUMIFS(AG33:AG993, $B$33:$B993, "Corporates")</f>
        <v>0</v>
      </c>
      <c r="AH13" s="640">
        <f>SUMIFS(AH33:AH993, $B$33:$B993, "Corporates")</f>
        <v>0</v>
      </c>
      <c r="AI13" s="640">
        <f>SUMIFS(AI33:AI993, $B$33:$B993, "Corporates")</f>
        <v>0</v>
      </c>
      <c r="AJ13" s="640">
        <f>SUMIFS(AJ33:AJ993, $B$33:$B993, "Corporates")</f>
        <v>0</v>
      </c>
      <c r="AK13" s="640">
        <f>SUMIFS(AK33:AK993, $B$33:$B993, "Corporates")</f>
        <v>0</v>
      </c>
      <c r="AL13" s="640">
        <f>SUMIFS(AL33:AL993, $B$33:$B993, "Corporates")</f>
        <v>0</v>
      </c>
      <c r="AM13" s="640">
        <f>SUMIFS(AM33:AM993, $B$33:$B993, "Corporates")</f>
        <v>0</v>
      </c>
      <c r="AN13" s="640">
        <f>SUMIFS(AN33:AN993, $B$33:$B993, "Corporates")</f>
        <v>0</v>
      </c>
      <c r="AO13" s="640">
        <f>SUMIFS(AO33:AO993, $B$33:$B993, "Corporates")</f>
        <v>0</v>
      </c>
      <c r="AP13" s="640">
        <f>SUMIFS(AP33:AP993, $B$33:$B993, "Corporates")</f>
        <v>0</v>
      </c>
      <c r="AQ13" s="640">
        <f>SUMIFS(AQ33:AQ993, $B$33:$B993, "Corporates")</f>
        <v>0</v>
      </c>
      <c r="AR13" s="640">
        <f>SUMIFS(AR33:AR993, $B$33:$B993, "Corporates")</f>
        <v>0</v>
      </c>
      <c r="AS13" s="640">
        <f>SUMIFS(AS33:AS993, $B$33:$B993, "Corporates")</f>
        <v>0</v>
      </c>
      <c r="AT13" s="640">
        <f>SUMIFS(AT33:AT993, $B$33:$B993, "Corporates")</f>
        <v>0</v>
      </c>
      <c r="AU13" s="640">
        <f>SUMIFS(AU33:AU993, $B$33:$B993, "Corporates")</f>
        <v>0</v>
      </c>
      <c r="AV13" s="640">
        <f>SUMIFS(AV33:AV993, $B$33:$B993, "Corporates")</f>
        <v>0</v>
      </c>
      <c r="AW13" s="640">
        <f>SUMIFS(AW33:AW993, $B$33:$B993, "Corporates")</f>
        <v>0</v>
      </c>
      <c r="AX13" s="640">
        <f>SUMIFS(AX33:AX993, $B$33:$B993, "Corporates")</f>
        <v>0</v>
      </c>
      <c r="AY13" s="640">
        <f>SUMIFS(AY33:AY993, $B$33:$B993, "Corporates")</f>
        <v>0</v>
      </c>
      <c r="AZ13" s="640">
        <f>SUMIFS(AZ33:AZ993, $B$33:$B993, "Corporates")</f>
        <v>0</v>
      </c>
      <c r="BA13" s="640">
        <f>SUMIFS(BA33:BA993, $B$33:$B993, "Corporates")</f>
        <v>0</v>
      </c>
      <c r="BB13" s="640">
        <f>SUMIFS(BB33:BB993, $B$33:$B993, "Corporates")</f>
        <v>0</v>
      </c>
    </row>
    <row r="14" spans="1:54" x14ac:dyDescent="0.2">
      <c r="A14" s="1016"/>
      <c r="B14" s="1017"/>
      <c r="C14" s="1018"/>
      <c r="D14" s="1018"/>
      <c r="E14" s="1018"/>
      <c r="F14" s="1018"/>
      <c r="G14" s="1018"/>
      <c r="H14" s="1018"/>
      <c r="I14" s="1018"/>
      <c r="J14" s="1018"/>
      <c r="K14" s="1018"/>
      <c r="L14" s="1018"/>
      <c r="M14" s="1018"/>
      <c r="N14" s="1018"/>
      <c r="O14" s="1018"/>
      <c r="P14" s="1018"/>
      <c r="Q14" s="1018"/>
      <c r="R14" s="1018"/>
      <c r="S14" s="1018"/>
      <c r="T14" s="1018"/>
      <c r="U14" s="1018"/>
      <c r="V14" s="1018"/>
      <c r="W14" s="1018"/>
      <c r="X14" s="1018"/>
      <c r="Y14" s="1018"/>
      <c r="Z14" s="1018"/>
      <c r="AA14" s="1018"/>
      <c r="AB14" s="1018"/>
      <c r="AC14" s="1018"/>
      <c r="AD14" s="1018"/>
      <c r="AE14" s="1018"/>
      <c r="AF14" s="1018"/>
      <c r="AG14" s="1018"/>
      <c r="AH14" s="1018"/>
      <c r="AI14" s="1018"/>
      <c r="AJ14" s="1018"/>
      <c r="AK14" s="1018"/>
      <c r="AL14" s="1018"/>
      <c r="AM14" s="1018"/>
      <c r="AN14" s="1018"/>
      <c r="AO14" s="1018"/>
      <c r="AP14" s="1018"/>
      <c r="AQ14" s="1018"/>
      <c r="AR14" s="1018"/>
      <c r="AS14" s="1018"/>
      <c r="AT14" s="1018"/>
      <c r="AU14" s="1018"/>
      <c r="AV14" s="1018"/>
      <c r="AW14" s="1018"/>
      <c r="AX14" s="1018"/>
      <c r="AY14" s="1018"/>
      <c r="AZ14" s="1018"/>
      <c r="BA14" s="1018"/>
      <c r="BB14" s="1018"/>
    </row>
    <row r="15" spans="1:54" ht="25.5" x14ac:dyDescent="0.2">
      <c r="A15" s="1019" t="s">
        <v>845</v>
      </c>
      <c r="B15" s="1015"/>
      <c r="C15" s="640">
        <f>SUM(C16:C17)</f>
        <v>0</v>
      </c>
      <c r="D15" s="640">
        <f t="shared" ref="D15" si="52">SUM(D16:D17)</f>
        <v>0</v>
      </c>
      <c r="E15" s="640">
        <f t="shared" ref="E15" si="53">SUM(E16:E17)</f>
        <v>0</v>
      </c>
      <c r="F15" s="640">
        <f t="shared" ref="F15" si="54">SUM(F16:F17)</f>
        <v>0</v>
      </c>
      <c r="G15" s="640">
        <f t="shared" ref="G15" si="55">SUM(G16:G17)</f>
        <v>0</v>
      </c>
      <c r="H15" s="640">
        <f t="shared" ref="H15" si="56">SUM(H16:H17)</f>
        <v>0</v>
      </c>
      <c r="I15" s="640">
        <f t="shared" ref="I15" si="57">SUM(I16:I17)</f>
        <v>0</v>
      </c>
      <c r="J15" s="640">
        <f t="shared" ref="J15" si="58">SUM(J16:J17)</f>
        <v>0</v>
      </c>
      <c r="K15" s="640">
        <f t="shared" ref="K15" si="59">SUM(K16:K17)</f>
        <v>0</v>
      </c>
      <c r="L15" s="640">
        <f t="shared" ref="L15" si="60">SUM(L16:L17)</f>
        <v>0</v>
      </c>
      <c r="M15" s="640">
        <f t="shared" ref="M15" si="61">SUM(M16:M17)</f>
        <v>0</v>
      </c>
      <c r="N15" s="640">
        <f t="shared" ref="N15" si="62">SUM(N16:N17)</f>
        <v>0</v>
      </c>
      <c r="O15" s="640">
        <f t="shared" ref="O15" si="63">SUM(O16:O17)</f>
        <v>0</v>
      </c>
      <c r="P15" s="640">
        <f t="shared" ref="P15" si="64">SUM(P16:P17)</f>
        <v>0</v>
      </c>
      <c r="Q15" s="640">
        <f t="shared" ref="Q15" si="65">SUM(Q16:Q17)</f>
        <v>0</v>
      </c>
      <c r="R15" s="640">
        <f t="shared" ref="R15" si="66">SUM(R16:R17)</f>
        <v>0</v>
      </c>
      <c r="S15" s="640">
        <f t="shared" ref="S15" si="67">SUM(S16:S17)</f>
        <v>0</v>
      </c>
      <c r="T15" s="640">
        <f t="shared" ref="T15" si="68">SUM(T16:T17)</f>
        <v>0</v>
      </c>
      <c r="U15" s="640">
        <f t="shared" ref="U15" si="69">SUM(U16:U17)</f>
        <v>0</v>
      </c>
      <c r="V15" s="640">
        <f t="shared" ref="V15" si="70">SUM(V16:V17)</f>
        <v>0</v>
      </c>
      <c r="W15" s="640">
        <f t="shared" ref="W15" si="71">SUM(W16:W17)</f>
        <v>0</v>
      </c>
      <c r="X15" s="640">
        <f t="shared" ref="X15" si="72">SUM(X16:X17)</f>
        <v>0</v>
      </c>
      <c r="Y15" s="640">
        <f t="shared" ref="Y15" si="73">SUM(Y16:Y17)</f>
        <v>0</v>
      </c>
      <c r="Z15" s="640">
        <f t="shared" ref="Z15" si="74">SUM(Z16:Z17)</f>
        <v>0</v>
      </c>
      <c r="AA15" s="640">
        <f t="shared" ref="AA15" si="75">SUM(AA16:AA17)</f>
        <v>0</v>
      </c>
      <c r="AB15" s="640">
        <f t="shared" ref="AB15" si="76">SUM(AB16:AB17)</f>
        <v>0</v>
      </c>
      <c r="AC15" s="640">
        <f t="shared" ref="AC15" si="77">SUM(AC16:AC17)</f>
        <v>0</v>
      </c>
      <c r="AD15" s="640">
        <f t="shared" ref="AD15" si="78">SUM(AD16:AD17)</f>
        <v>0</v>
      </c>
      <c r="AE15" s="640">
        <f t="shared" ref="AE15" si="79">SUM(AE16:AE17)</f>
        <v>0</v>
      </c>
      <c r="AF15" s="640">
        <f t="shared" ref="AF15" si="80">SUM(AF16:AF17)</f>
        <v>0</v>
      </c>
      <c r="AG15" s="640">
        <f t="shared" ref="AG15" si="81">SUM(AG16:AG17)</f>
        <v>0</v>
      </c>
      <c r="AH15" s="640">
        <f t="shared" ref="AH15" si="82">SUM(AH16:AH17)</f>
        <v>0</v>
      </c>
      <c r="AI15" s="640">
        <f t="shared" ref="AI15" si="83">SUM(AI16:AI17)</f>
        <v>0</v>
      </c>
      <c r="AJ15" s="640">
        <f t="shared" ref="AJ15" si="84">SUM(AJ16:AJ17)</f>
        <v>0</v>
      </c>
      <c r="AK15" s="640">
        <f t="shared" ref="AK15" si="85">SUM(AK16:AK17)</f>
        <v>0</v>
      </c>
      <c r="AL15" s="640">
        <f t="shared" ref="AL15" si="86">SUM(AL16:AL17)</f>
        <v>0</v>
      </c>
      <c r="AM15" s="640">
        <f t="shared" ref="AM15" si="87">SUM(AM16:AM17)</f>
        <v>0</v>
      </c>
      <c r="AN15" s="640">
        <f t="shared" ref="AN15" si="88">SUM(AN16:AN17)</f>
        <v>0</v>
      </c>
      <c r="AO15" s="640">
        <f t="shared" ref="AO15" si="89">SUM(AO16:AO17)</f>
        <v>0</v>
      </c>
      <c r="AP15" s="640">
        <f t="shared" ref="AP15" si="90">SUM(AP16:AP17)</f>
        <v>0</v>
      </c>
      <c r="AQ15" s="640">
        <f t="shared" ref="AQ15" si="91">SUM(AQ16:AQ17)</f>
        <v>0</v>
      </c>
      <c r="AR15" s="640">
        <f t="shared" ref="AR15" si="92">SUM(AR16:AR17)</f>
        <v>0</v>
      </c>
      <c r="AS15" s="640">
        <f t="shared" ref="AS15" si="93">SUM(AS16:AS17)</f>
        <v>0</v>
      </c>
      <c r="AT15" s="640">
        <f t="shared" ref="AT15" si="94">SUM(AT16:AT17)</f>
        <v>0</v>
      </c>
      <c r="AU15" s="640">
        <f t="shared" ref="AU15" si="95">SUM(AU16:AU17)</f>
        <v>0</v>
      </c>
      <c r="AV15" s="640">
        <f t="shared" ref="AV15" si="96">SUM(AV16:AV17)</f>
        <v>0</v>
      </c>
      <c r="AW15" s="640">
        <f t="shared" ref="AW15" si="97">SUM(AW16:AW17)</f>
        <v>0</v>
      </c>
      <c r="AX15" s="640">
        <f t="shared" ref="AX15" si="98">SUM(AX16:AX17)</f>
        <v>0</v>
      </c>
      <c r="AY15" s="640">
        <f t="shared" ref="AY15" si="99">SUM(AY16:AY17)</f>
        <v>0</v>
      </c>
      <c r="AZ15" s="640">
        <f t="shared" ref="AZ15" si="100">SUM(AZ16:AZ17)</f>
        <v>0</v>
      </c>
      <c r="BA15" s="640">
        <f t="shared" ref="BA15" si="101">SUM(BA16:BA17)</f>
        <v>0</v>
      </c>
      <c r="BB15" s="640">
        <f t="shared" ref="BB15" si="102">SUM(BB16:BB17)</f>
        <v>0</v>
      </c>
    </row>
    <row r="16" spans="1:54" x14ac:dyDescent="0.2">
      <c r="A16" s="827" t="s">
        <v>516</v>
      </c>
      <c r="B16" s="648"/>
      <c r="C16" s="982"/>
      <c r="D16" s="982"/>
      <c r="E16" s="982"/>
      <c r="F16" s="982"/>
      <c r="G16" s="982"/>
      <c r="H16" s="982"/>
      <c r="I16" s="982"/>
      <c r="J16" s="982"/>
      <c r="K16" s="982"/>
      <c r="L16" s="982"/>
      <c r="M16" s="982"/>
      <c r="N16" s="982"/>
      <c r="O16" s="982"/>
      <c r="P16" s="982"/>
      <c r="Q16" s="982"/>
      <c r="R16" s="982"/>
      <c r="S16" s="982"/>
      <c r="T16" s="982"/>
      <c r="U16" s="982"/>
      <c r="V16" s="982"/>
      <c r="W16" s="982"/>
      <c r="X16" s="982"/>
      <c r="Y16" s="982"/>
      <c r="Z16" s="982"/>
      <c r="AA16" s="982"/>
      <c r="AB16" s="982"/>
      <c r="AC16" s="982"/>
      <c r="AD16" s="982"/>
      <c r="AE16" s="982"/>
      <c r="AF16" s="982"/>
      <c r="AG16" s="982"/>
      <c r="AH16" s="982"/>
      <c r="AI16" s="982"/>
      <c r="AJ16" s="982"/>
      <c r="AK16" s="982"/>
      <c r="AL16" s="982"/>
      <c r="AM16" s="982"/>
      <c r="AN16" s="982"/>
      <c r="AO16" s="982"/>
      <c r="AP16" s="982"/>
      <c r="AQ16" s="982"/>
      <c r="AR16" s="982"/>
      <c r="AS16" s="982"/>
      <c r="AT16" s="982"/>
      <c r="AU16" s="982"/>
      <c r="AV16" s="982"/>
      <c r="AW16" s="982"/>
      <c r="AX16" s="982"/>
      <c r="AY16" s="982"/>
      <c r="AZ16" s="982"/>
      <c r="BA16" s="982"/>
      <c r="BB16" s="982"/>
    </row>
    <row r="17" spans="1:54" x14ac:dyDescent="0.2">
      <c r="A17" s="824" t="s">
        <v>1473</v>
      </c>
      <c r="B17" s="648"/>
      <c r="C17" s="640">
        <f>SUMIFS(C33:C993, $B$33:$B993, "Governments, Central Banks and Official Monetary Authorities and Public Sector Entities ")</f>
        <v>0</v>
      </c>
      <c r="D17" s="640">
        <f>SUMIFS(D33:D993, $B$33:$B993, "Governments, Central Banks and Official Monetary Authorities and Public Sector Entities ")</f>
        <v>0</v>
      </c>
      <c r="E17" s="640">
        <f>SUMIFS(E33:E993, $B$33:$B993, "Governments, Central Banks and Official Monetary Authorities and Public Sector Entities ")</f>
        <v>0</v>
      </c>
      <c r="F17" s="640">
        <f>SUMIFS(F33:F993, $B$33:$B993, "Governments, Central Banks and Official Monetary Authorities and Public Sector Entities ")</f>
        <v>0</v>
      </c>
      <c r="G17" s="640">
        <f>SUMIFS(G33:G993, $B$33:$B993, "Governments, Central Banks and Official Monetary Authorities and Public Sector Entities ")</f>
        <v>0</v>
      </c>
      <c r="H17" s="640">
        <f>SUMIFS(H33:H993, $B$33:$B993, "Governments, Central Banks and Official Monetary Authorities and Public Sector Entities ")</f>
        <v>0</v>
      </c>
      <c r="I17" s="640">
        <f>SUMIFS(I33:I993, $B$33:$B993, "Governments, Central Banks and Official Monetary Authorities and Public Sector Entities ")</f>
        <v>0</v>
      </c>
      <c r="J17" s="640">
        <f>SUMIFS(J33:J993, $B$33:$B993, "Governments, Central Banks and Official Monetary Authorities and Public Sector Entities ")</f>
        <v>0</v>
      </c>
      <c r="K17" s="640">
        <f>SUMIFS(K33:K993, $B$33:$B993, "Governments, Central Banks and Official Monetary Authorities and Public Sector Entities ")</f>
        <v>0</v>
      </c>
      <c r="L17" s="640">
        <f>SUMIFS(L33:L993, $B$33:$B993, "Governments, Central Banks and Official Monetary Authorities and Public Sector Entities ")</f>
        <v>0</v>
      </c>
      <c r="M17" s="640">
        <f>SUMIFS(M33:M993, $B$33:$B993, "Governments, Central Banks and Official Monetary Authorities and Public Sector Entities ")</f>
        <v>0</v>
      </c>
      <c r="N17" s="640">
        <f>SUMIFS(N33:N993, $B$33:$B993, "Governments, Central Banks and Official Monetary Authorities and Public Sector Entities ")</f>
        <v>0</v>
      </c>
      <c r="O17" s="640">
        <f>SUMIFS(O33:O993, $B$33:$B993, "Governments, Central Banks and Official Monetary Authorities and Public Sector Entities ")</f>
        <v>0</v>
      </c>
      <c r="P17" s="640">
        <f>SUMIFS(P33:P993, $B$33:$B993, "Governments, Central Banks and Official Monetary Authorities and Public Sector Entities ")</f>
        <v>0</v>
      </c>
      <c r="Q17" s="640">
        <f>SUMIFS(Q33:Q993, $B$33:$B993, "Governments, Central Banks and Official Monetary Authorities and Public Sector Entities ")</f>
        <v>0</v>
      </c>
      <c r="R17" s="640">
        <f>SUMIFS(R33:R993, $B$33:$B993, "Governments, Central Banks and Official Monetary Authorities and Public Sector Entities ")</f>
        <v>0</v>
      </c>
      <c r="S17" s="640">
        <f>SUMIFS(S33:S993, $B$33:$B993, "Governments, Central Banks and Official Monetary Authorities and Public Sector Entities ")</f>
        <v>0</v>
      </c>
      <c r="T17" s="640">
        <f>SUMIFS(T33:T993, $B$33:$B993, "Governments, Central Banks and Official Monetary Authorities and Public Sector Entities ")</f>
        <v>0</v>
      </c>
      <c r="U17" s="640">
        <f>SUMIFS(U33:U993, $B$33:$B993, "Governments, Central Banks and Official Monetary Authorities and Public Sector Entities ")</f>
        <v>0</v>
      </c>
      <c r="V17" s="640">
        <f>SUMIFS(V33:V993, $B$33:$B993, "Governments, Central Banks and Official Monetary Authorities and Public Sector Entities ")</f>
        <v>0</v>
      </c>
      <c r="W17" s="640">
        <f>SUMIFS(W33:W993, $B$33:$B993, "Governments, Central Banks and Official Monetary Authorities and Public Sector Entities ")</f>
        <v>0</v>
      </c>
      <c r="X17" s="640">
        <f>SUMIFS(X33:X993, $B$33:$B993, "Governments, Central Banks and Official Monetary Authorities and Public Sector Entities ")</f>
        <v>0</v>
      </c>
      <c r="Y17" s="640">
        <f>SUMIFS(Y33:Y993, $B$33:$B993, "Governments, Central Banks and Official Monetary Authorities and Public Sector Entities ")</f>
        <v>0</v>
      </c>
      <c r="Z17" s="640">
        <f>SUMIFS(Z33:Z993, $B$33:$B993, "Governments, Central Banks and Official Monetary Authorities and Public Sector Entities ")</f>
        <v>0</v>
      </c>
      <c r="AA17" s="640">
        <f>SUMIFS(AA33:AA993, $B$33:$B993, "Governments, Central Banks and Official Monetary Authorities and Public Sector Entities ")</f>
        <v>0</v>
      </c>
      <c r="AB17" s="640">
        <f>SUMIFS(AB33:AB993, $B$33:$B993, "Governments, Central Banks and Official Monetary Authorities and Public Sector Entities ")</f>
        <v>0</v>
      </c>
      <c r="AC17" s="640">
        <f>SUMIFS(AC33:AC993, $B$33:$B993, "Governments, Central Banks and Official Monetary Authorities and Public Sector Entities ")</f>
        <v>0</v>
      </c>
      <c r="AD17" s="640">
        <f>SUMIFS(AD33:AD993, $B$33:$B993, "Governments, Central Banks and Official Monetary Authorities and Public Sector Entities ")</f>
        <v>0</v>
      </c>
      <c r="AE17" s="640">
        <f>SUMIFS(AE33:AE993, $B$33:$B993, "Governments, Central Banks and Official Monetary Authorities and Public Sector Entities ")</f>
        <v>0</v>
      </c>
      <c r="AF17" s="640">
        <f>SUMIFS(AF33:AF993, $B$33:$B993, "Governments, Central Banks and Official Monetary Authorities and Public Sector Entities ")</f>
        <v>0</v>
      </c>
      <c r="AG17" s="640">
        <f>SUMIFS(AG33:AG993, $B$33:$B993, "Governments, Central Banks and Official Monetary Authorities and Public Sector Entities ")</f>
        <v>0</v>
      </c>
      <c r="AH17" s="640">
        <f>SUMIFS(AH33:AH993, $B$33:$B993, "Governments, Central Banks and Official Monetary Authorities and Public Sector Entities ")</f>
        <v>0</v>
      </c>
      <c r="AI17" s="640">
        <f>SUMIFS(AI33:AI993, $B$33:$B993, "Governments, Central Banks and Official Monetary Authorities and Public Sector Entities ")</f>
        <v>0</v>
      </c>
      <c r="AJ17" s="640">
        <f>SUMIFS(AJ33:AJ993, $B$33:$B993, "Governments, Central Banks and Official Monetary Authorities and Public Sector Entities ")</f>
        <v>0</v>
      </c>
      <c r="AK17" s="640">
        <f>SUMIFS(AK33:AK993, $B$33:$B993, "Governments, Central Banks and Official Monetary Authorities and Public Sector Entities ")</f>
        <v>0</v>
      </c>
      <c r="AL17" s="640">
        <f>SUMIFS(AL33:AL993, $B$33:$B993, "Governments, Central Banks and Official Monetary Authorities and Public Sector Entities ")</f>
        <v>0</v>
      </c>
      <c r="AM17" s="640">
        <f>SUMIFS(AM33:AM993, $B$33:$B993, "Governments, Central Banks and Official Monetary Authorities and Public Sector Entities ")</f>
        <v>0</v>
      </c>
      <c r="AN17" s="640">
        <f>SUMIFS(AN33:AN993, $B$33:$B993, "Governments, Central Banks and Official Monetary Authorities and Public Sector Entities ")</f>
        <v>0</v>
      </c>
      <c r="AO17" s="640">
        <f>SUMIFS(AO33:AO993, $B$33:$B993, "Governments, Central Banks and Official Monetary Authorities and Public Sector Entities ")</f>
        <v>0</v>
      </c>
      <c r="AP17" s="640">
        <f>SUMIFS(AP33:AP993, $B$33:$B993, "Governments, Central Banks and Official Monetary Authorities and Public Sector Entities ")</f>
        <v>0</v>
      </c>
      <c r="AQ17" s="640">
        <f>SUMIFS(AQ33:AQ993, $B$33:$B993, "Governments, Central Banks and Official Monetary Authorities and Public Sector Entities ")</f>
        <v>0</v>
      </c>
      <c r="AR17" s="640">
        <f>SUMIFS(AR33:AR993, $B$33:$B993, "Governments, Central Banks and Official Monetary Authorities and Public Sector Entities ")</f>
        <v>0</v>
      </c>
      <c r="AS17" s="640">
        <f>SUMIFS(AS33:AS993, $B$33:$B993, "Governments, Central Banks and Official Monetary Authorities and Public Sector Entities ")</f>
        <v>0</v>
      </c>
      <c r="AT17" s="640">
        <f>SUMIFS(AT33:AT993, $B$33:$B993, "Governments, Central Banks and Official Monetary Authorities and Public Sector Entities ")</f>
        <v>0</v>
      </c>
      <c r="AU17" s="640">
        <f>SUMIFS(AU33:AU993, $B$33:$B993, "Governments, Central Banks and Official Monetary Authorities and Public Sector Entities ")</f>
        <v>0</v>
      </c>
      <c r="AV17" s="640">
        <f>SUMIFS(AV33:AV993, $B$33:$B993, "Governments, Central Banks and Official Monetary Authorities and Public Sector Entities ")</f>
        <v>0</v>
      </c>
      <c r="AW17" s="640">
        <f>SUMIFS(AW33:AW993, $B$33:$B993, "Governments, Central Banks and Official Monetary Authorities and Public Sector Entities ")</f>
        <v>0</v>
      </c>
      <c r="AX17" s="640">
        <f>SUMIFS(AX33:AX993, $B$33:$B993, "Governments, Central Banks and Official Monetary Authorities and Public Sector Entities ")</f>
        <v>0</v>
      </c>
      <c r="AY17" s="640">
        <f>SUMIFS(AY33:AY993, $B$33:$B993, "Governments, Central Banks and Official Monetary Authorities and Public Sector Entities ")</f>
        <v>0</v>
      </c>
      <c r="AZ17" s="640">
        <f>SUMIFS(AZ33:AZ993, $B$33:$B993, "Governments, Central Banks and Official Monetary Authorities and Public Sector Entities ")</f>
        <v>0</v>
      </c>
      <c r="BA17" s="640">
        <f>SUMIFS(BA33:BA993, $B$33:$B993, "Governments, Central Banks and Official Monetary Authorities and Public Sector Entities ")</f>
        <v>0</v>
      </c>
      <c r="BB17" s="640">
        <f>SUMIFS(BB33:BB993, $B$33:$B993, "Governments, Central Banks and Official Monetary Authorities and Public Sector Entities ")</f>
        <v>0</v>
      </c>
    </row>
    <row r="18" spans="1:54" x14ac:dyDescent="0.2">
      <c r="A18" s="1016"/>
      <c r="B18" s="1017"/>
      <c r="C18" s="1018"/>
      <c r="D18" s="1018"/>
      <c r="E18" s="1018"/>
      <c r="F18" s="1018"/>
      <c r="G18" s="1018"/>
      <c r="H18" s="1018"/>
      <c r="I18" s="1018"/>
      <c r="J18" s="1018"/>
      <c r="K18" s="1018"/>
      <c r="L18" s="1018"/>
      <c r="M18" s="1018"/>
      <c r="N18" s="1018"/>
      <c r="O18" s="1018"/>
      <c r="P18" s="1018"/>
      <c r="Q18" s="1018"/>
      <c r="R18" s="1018"/>
      <c r="S18" s="1018"/>
      <c r="T18" s="1018"/>
      <c r="U18" s="1018"/>
      <c r="V18" s="1018"/>
      <c r="W18" s="1018"/>
      <c r="X18" s="1018"/>
      <c r="Y18" s="1018"/>
      <c r="Z18" s="1018"/>
      <c r="AA18" s="1018"/>
      <c r="AB18" s="1018"/>
      <c r="AC18" s="1018"/>
      <c r="AD18" s="1018"/>
      <c r="AE18" s="1018"/>
      <c r="AF18" s="1018"/>
      <c r="AG18" s="1018"/>
      <c r="AH18" s="1018"/>
      <c r="AI18" s="1018"/>
      <c r="AJ18" s="1018"/>
      <c r="AK18" s="1018"/>
      <c r="AL18" s="1018"/>
      <c r="AM18" s="1018"/>
      <c r="AN18" s="1018"/>
      <c r="AO18" s="1018"/>
      <c r="AP18" s="1018"/>
      <c r="AQ18" s="1018"/>
      <c r="AR18" s="1018"/>
      <c r="AS18" s="1018"/>
      <c r="AT18" s="1018"/>
      <c r="AU18" s="1018"/>
      <c r="AV18" s="1018"/>
      <c r="AW18" s="1018"/>
      <c r="AX18" s="1018"/>
      <c r="AY18" s="1018"/>
      <c r="AZ18" s="1018"/>
      <c r="BA18" s="1018"/>
      <c r="BB18" s="1018"/>
    </row>
    <row r="19" spans="1:54" ht="38.25" x14ac:dyDescent="0.2">
      <c r="A19" s="1019" t="s">
        <v>846</v>
      </c>
      <c r="B19" s="1015"/>
      <c r="C19" s="640">
        <f>SUM(C20:C21)</f>
        <v>0</v>
      </c>
      <c r="D19" s="640">
        <f t="shared" ref="D19" si="103">SUM(D20:D21)</f>
        <v>0</v>
      </c>
      <c r="E19" s="640">
        <f t="shared" ref="E19" si="104">SUM(E20:E21)</f>
        <v>0</v>
      </c>
      <c r="F19" s="640">
        <f t="shared" ref="F19" si="105">SUM(F20:F21)</f>
        <v>0</v>
      </c>
      <c r="G19" s="640">
        <f t="shared" ref="G19" si="106">SUM(G20:G21)</f>
        <v>0</v>
      </c>
      <c r="H19" s="640">
        <f t="shared" ref="H19" si="107">SUM(H20:H21)</f>
        <v>0</v>
      </c>
      <c r="I19" s="640">
        <f t="shared" ref="I19" si="108">SUM(I20:I21)</f>
        <v>0</v>
      </c>
      <c r="J19" s="640">
        <f t="shared" ref="J19" si="109">SUM(J20:J21)</f>
        <v>0</v>
      </c>
      <c r="K19" s="640">
        <f t="shared" ref="K19" si="110">SUM(K20:K21)</f>
        <v>0</v>
      </c>
      <c r="L19" s="640">
        <f t="shared" ref="L19" si="111">SUM(L20:L21)</f>
        <v>0</v>
      </c>
      <c r="M19" s="640">
        <f t="shared" ref="M19" si="112">SUM(M20:M21)</f>
        <v>0</v>
      </c>
      <c r="N19" s="640">
        <f t="shared" ref="N19" si="113">SUM(N20:N21)</f>
        <v>0</v>
      </c>
      <c r="O19" s="640">
        <f t="shared" ref="O19" si="114">SUM(O20:O21)</f>
        <v>0</v>
      </c>
      <c r="P19" s="640">
        <f t="shared" ref="P19" si="115">SUM(P20:P21)</f>
        <v>0</v>
      </c>
      <c r="Q19" s="640">
        <f t="shared" ref="Q19" si="116">SUM(Q20:Q21)</f>
        <v>0</v>
      </c>
      <c r="R19" s="640">
        <f t="shared" ref="R19" si="117">SUM(R20:R21)</f>
        <v>0</v>
      </c>
      <c r="S19" s="640">
        <f t="shared" ref="S19" si="118">SUM(S20:S21)</f>
        <v>0</v>
      </c>
      <c r="T19" s="640">
        <f t="shared" ref="T19" si="119">SUM(T20:T21)</f>
        <v>0</v>
      </c>
      <c r="U19" s="640">
        <f t="shared" ref="U19" si="120">SUM(U20:U21)</f>
        <v>0</v>
      </c>
      <c r="V19" s="640">
        <f t="shared" ref="V19" si="121">SUM(V20:V21)</f>
        <v>0</v>
      </c>
      <c r="W19" s="640">
        <f t="shared" ref="W19" si="122">SUM(W20:W21)</f>
        <v>0</v>
      </c>
      <c r="X19" s="640">
        <f t="shared" ref="X19" si="123">SUM(X20:X21)</f>
        <v>0</v>
      </c>
      <c r="Y19" s="640">
        <f t="shared" ref="Y19" si="124">SUM(Y20:Y21)</f>
        <v>0</v>
      </c>
      <c r="Z19" s="640">
        <f t="shared" ref="Z19" si="125">SUM(Z20:Z21)</f>
        <v>0</v>
      </c>
      <c r="AA19" s="640">
        <f t="shared" ref="AA19" si="126">SUM(AA20:AA21)</f>
        <v>0</v>
      </c>
      <c r="AB19" s="640">
        <f t="shared" ref="AB19" si="127">SUM(AB20:AB21)</f>
        <v>0</v>
      </c>
      <c r="AC19" s="640">
        <f t="shared" ref="AC19" si="128">SUM(AC20:AC21)</f>
        <v>0</v>
      </c>
      <c r="AD19" s="640">
        <f t="shared" ref="AD19" si="129">SUM(AD20:AD21)</f>
        <v>0</v>
      </c>
      <c r="AE19" s="640">
        <f t="shared" ref="AE19" si="130">SUM(AE20:AE21)</f>
        <v>0</v>
      </c>
      <c r="AF19" s="640">
        <f t="shared" ref="AF19" si="131">SUM(AF20:AF21)</f>
        <v>0</v>
      </c>
      <c r="AG19" s="640">
        <f t="shared" ref="AG19" si="132">SUM(AG20:AG21)</f>
        <v>0</v>
      </c>
      <c r="AH19" s="640">
        <f t="shared" ref="AH19" si="133">SUM(AH20:AH21)</f>
        <v>0</v>
      </c>
      <c r="AI19" s="640">
        <f t="shared" ref="AI19" si="134">SUM(AI20:AI21)</f>
        <v>0</v>
      </c>
      <c r="AJ19" s="640">
        <f t="shared" ref="AJ19" si="135">SUM(AJ20:AJ21)</f>
        <v>0</v>
      </c>
      <c r="AK19" s="640">
        <f t="shared" ref="AK19" si="136">SUM(AK20:AK21)</f>
        <v>0</v>
      </c>
      <c r="AL19" s="640">
        <f t="shared" ref="AL19" si="137">SUM(AL20:AL21)</f>
        <v>0</v>
      </c>
      <c r="AM19" s="640">
        <f t="shared" ref="AM19" si="138">SUM(AM20:AM21)</f>
        <v>0</v>
      </c>
      <c r="AN19" s="640">
        <f t="shared" ref="AN19" si="139">SUM(AN20:AN21)</f>
        <v>0</v>
      </c>
      <c r="AO19" s="640">
        <f t="shared" ref="AO19" si="140">SUM(AO20:AO21)</f>
        <v>0</v>
      </c>
      <c r="AP19" s="640">
        <f t="shared" ref="AP19" si="141">SUM(AP20:AP21)</f>
        <v>0</v>
      </c>
      <c r="AQ19" s="640">
        <f t="shared" ref="AQ19" si="142">SUM(AQ20:AQ21)</f>
        <v>0</v>
      </c>
      <c r="AR19" s="640">
        <f t="shared" ref="AR19" si="143">SUM(AR20:AR21)</f>
        <v>0</v>
      </c>
      <c r="AS19" s="640">
        <f t="shared" ref="AS19" si="144">SUM(AS20:AS21)</f>
        <v>0</v>
      </c>
      <c r="AT19" s="640">
        <f t="shared" ref="AT19" si="145">SUM(AT20:AT21)</f>
        <v>0</v>
      </c>
      <c r="AU19" s="640">
        <f t="shared" ref="AU19" si="146">SUM(AU20:AU21)</f>
        <v>0</v>
      </c>
      <c r="AV19" s="640">
        <f t="shared" ref="AV19" si="147">SUM(AV20:AV21)</f>
        <v>0</v>
      </c>
      <c r="AW19" s="640">
        <f t="shared" ref="AW19" si="148">SUM(AW20:AW21)</f>
        <v>0</v>
      </c>
      <c r="AX19" s="640">
        <f t="shared" ref="AX19" si="149">SUM(AX20:AX21)</f>
        <v>0</v>
      </c>
      <c r="AY19" s="640">
        <f t="shared" ref="AY19" si="150">SUM(AY20:AY21)</f>
        <v>0</v>
      </c>
      <c r="AZ19" s="640">
        <f t="shared" ref="AZ19" si="151">SUM(AZ20:AZ21)</f>
        <v>0</v>
      </c>
      <c r="BA19" s="640">
        <f t="shared" ref="BA19" si="152">SUM(BA20:BA21)</f>
        <v>0</v>
      </c>
      <c r="BB19" s="640">
        <f t="shared" ref="BB19" si="153">SUM(BB20:BB21)</f>
        <v>0</v>
      </c>
    </row>
    <row r="20" spans="1:54" x14ac:dyDescent="0.2">
      <c r="A20" s="827" t="s">
        <v>516</v>
      </c>
      <c r="B20" s="648"/>
      <c r="C20" s="982"/>
      <c r="D20" s="982"/>
      <c r="E20" s="982"/>
      <c r="F20" s="982"/>
      <c r="G20" s="982"/>
      <c r="H20" s="982"/>
      <c r="I20" s="982"/>
      <c r="J20" s="982"/>
      <c r="K20" s="982"/>
      <c r="L20" s="982"/>
      <c r="M20" s="982"/>
      <c r="N20" s="982"/>
      <c r="O20" s="982"/>
      <c r="P20" s="982"/>
      <c r="Q20" s="982"/>
      <c r="R20" s="982"/>
      <c r="S20" s="982"/>
      <c r="T20" s="982"/>
      <c r="U20" s="982"/>
      <c r="V20" s="982"/>
      <c r="W20" s="982"/>
      <c r="X20" s="982"/>
      <c r="Y20" s="982"/>
      <c r="Z20" s="982"/>
      <c r="AA20" s="982"/>
      <c r="AB20" s="982"/>
      <c r="AC20" s="982"/>
      <c r="AD20" s="982"/>
      <c r="AE20" s="982"/>
      <c r="AF20" s="982"/>
      <c r="AG20" s="982"/>
      <c r="AH20" s="982"/>
      <c r="AI20" s="982"/>
      <c r="AJ20" s="982"/>
      <c r="AK20" s="982"/>
      <c r="AL20" s="982"/>
      <c r="AM20" s="982"/>
      <c r="AN20" s="982"/>
      <c r="AO20" s="982"/>
      <c r="AP20" s="982"/>
      <c r="AQ20" s="982"/>
      <c r="AR20" s="982"/>
      <c r="AS20" s="982"/>
      <c r="AT20" s="982"/>
      <c r="AU20" s="982"/>
      <c r="AV20" s="982"/>
      <c r="AW20" s="982"/>
      <c r="AX20" s="982"/>
      <c r="AY20" s="982"/>
      <c r="AZ20" s="982"/>
      <c r="BA20" s="982"/>
      <c r="BB20" s="982"/>
    </row>
    <row r="21" spans="1:54" x14ac:dyDescent="0.2">
      <c r="A21" s="824" t="s">
        <v>1473</v>
      </c>
      <c r="B21" s="648"/>
      <c r="C21" s="640">
        <f>SUMIFS(C33:C993, $B$33:$B993, "Non-profit Institutions serving Natural Persons and Families, International Organisations and Others")</f>
        <v>0</v>
      </c>
      <c r="D21" s="640">
        <f>SUMIFS(D33:D993, $B$33:$B993, "Non-profit Institutions serving Natural Persons and Families, International Organisations and Others")</f>
        <v>0</v>
      </c>
      <c r="E21" s="640">
        <f>SUMIFS(E33:E993, $B$33:$B993, "Non-profit Institutions serving Natural Persons and Families, International Organisations and Others")</f>
        <v>0</v>
      </c>
      <c r="F21" s="640">
        <f>SUMIFS(F33:F993, $B$33:$B993, "Non-profit Institutions serving Natural Persons and Families, International Organisations and Others")</f>
        <v>0</v>
      </c>
      <c r="G21" s="640">
        <f>SUMIFS(G33:G993, $B$33:$B993, "Non-profit Institutions serving Natural Persons and Families, International Organisations and Others")</f>
        <v>0</v>
      </c>
      <c r="H21" s="640">
        <f>SUMIFS(H33:H993, $B$33:$B993, "Non-profit Institutions serving Natural Persons and Families, International Organisations and Others")</f>
        <v>0</v>
      </c>
      <c r="I21" s="640">
        <f>SUMIFS(I33:I993, $B$33:$B993, "Non-profit Institutions serving Natural Persons and Families, International Organisations and Others")</f>
        <v>0</v>
      </c>
      <c r="J21" s="640">
        <f>SUMIFS(J33:J993, $B$33:$B993, "Non-profit Institutions serving Natural Persons and Families, International Organisations and Others")</f>
        <v>0</v>
      </c>
      <c r="K21" s="640">
        <f>SUMIFS(K33:K993, $B$33:$B993, "Non-profit Institutions serving Natural Persons and Families, International Organisations and Others")</f>
        <v>0</v>
      </c>
      <c r="L21" s="640">
        <f>SUMIFS(L33:L993, $B$33:$B993, "Non-profit Institutions serving Natural Persons and Families, International Organisations and Others")</f>
        <v>0</v>
      </c>
      <c r="M21" s="640">
        <f>SUMIFS(M33:M993, $B$33:$B993, "Non-profit Institutions serving Natural Persons and Families, International Organisations and Others")</f>
        <v>0</v>
      </c>
      <c r="N21" s="640">
        <f>SUMIFS(N33:N993, $B$33:$B993, "Non-profit Institutions serving Natural Persons and Families, International Organisations and Others")</f>
        <v>0</v>
      </c>
      <c r="O21" s="640">
        <f>SUMIFS(O33:O993, $B$33:$B993, "Non-profit Institutions serving Natural Persons and Families, International Organisations and Others")</f>
        <v>0</v>
      </c>
      <c r="P21" s="640">
        <f>SUMIFS(P33:P993, $B$33:$B993, "Non-profit Institutions serving Natural Persons and Families, International Organisations and Others")</f>
        <v>0</v>
      </c>
      <c r="Q21" s="640">
        <f>SUMIFS(Q33:Q993, $B$33:$B993, "Non-profit Institutions serving Natural Persons and Families, International Organisations and Others")</f>
        <v>0</v>
      </c>
      <c r="R21" s="640">
        <f>SUMIFS(R33:R993, $B$33:$B993, "Non-profit Institutions serving Natural Persons and Families, International Organisations and Others")</f>
        <v>0</v>
      </c>
      <c r="S21" s="640">
        <f>SUMIFS(S33:S993, $B$33:$B993, "Non-profit Institutions serving Natural Persons and Families, International Organisations and Others")</f>
        <v>0</v>
      </c>
      <c r="T21" s="640">
        <f>SUMIFS(T33:T993, $B$33:$B993, "Non-profit Institutions serving Natural Persons and Families, International Organisations and Others")</f>
        <v>0</v>
      </c>
      <c r="U21" s="640">
        <f>SUMIFS(U33:U993, $B$33:$B993, "Non-profit Institutions serving Natural Persons and Families, International Organisations and Others")</f>
        <v>0</v>
      </c>
      <c r="V21" s="640">
        <f>SUMIFS(V33:V993, $B$33:$B993, "Non-profit Institutions serving Natural Persons and Families, International Organisations and Others")</f>
        <v>0</v>
      </c>
      <c r="W21" s="640">
        <f>SUMIFS(W33:W993, $B$33:$B993, "Non-profit Institutions serving Natural Persons and Families, International Organisations and Others")</f>
        <v>0</v>
      </c>
      <c r="X21" s="640">
        <f>SUMIFS(X33:X993, $B$33:$B993, "Non-profit Institutions serving Natural Persons and Families, International Organisations and Others")</f>
        <v>0</v>
      </c>
      <c r="Y21" s="640">
        <f>SUMIFS(Y33:Y993, $B$33:$B993, "Non-profit Institutions serving Natural Persons and Families, International Organisations and Others")</f>
        <v>0</v>
      </c>
      <c r="Z21" s="640">
        <f>SUMIFS(Z33:Z993, $B$33:$B993, "Non-profit Institutions serving Natural Persons and Families, International Organisations and Others")</f>
        <v>0</v>
      </c>
      <c r="AA21" s="640">
        <f>SUMIFS(AA33:AA993, $B$33:$B993, "Non-profit Institutions serving Natural Persons and Families, International Organisations and Others")</f>
        <v>0</v>
      </c>
      <c r="AB21" s="640">
        <f>SUMIFS(AB33:AB993, $B$33:$B993, "Non-profit Institutions serving Natural Persons and Families, International Organisations and Others")</f>
        <v>0</v>
      </c>
      <c r="AC21" s="640">
        <f>SUMIFS(AC33:AC993, $B$33:$B993, "Non-profit Institutions serving Natural Persons and Families, International Organisations and Others")</f>
        <v>0</v>
      </c>
      <c r="AD21" s="640">
        <f>SUMIFS(AD33:AD993, $B$33:$B993, "Non-profit Institutions serving Natural Persons and Families, International Organisations and Others")</f>
        <v>0</v>
      </c>
      <c r="AE21" s="640">
        <f>SUMIFS(AE33:AE993, $B$33:$B993, "Non-profit Institutions serving Natural Persons and Families, International Organisations and Others")</f>
        <v>0</v>
      </c>
      <c r="AF21" s="640">
        <f>SUMIFS(AF33:AF993, $B$33:$B993, "Non-profit Institutions serving Natural Persons and Families, International Organisations and Others")</f>
        <v>0</v>
      </c>
      <c r="AG21" s="640">
        <f>SUMIFS(AG33:AG993, $B$33:$B993, "Non-profit Institutions serving Natural Persons and Families, International Organisations and Others")</f>
        <v>0</v>
      </c>
      <c r="AH21" s="640">
        <f>SUMIFS(AH33:AH993, $B$33:$B993, "Non-profit Institutions serving Natural Persons and Families, International Organisations and Others")</f>
        <v>0</v>
      </c>
      <c r="AI21" s="640">
        <f>SUMIFS(AI33:AI993, $B$33:$B993, "Non-profit Institutions serving Natural Persons and Families, International Organisations and Others")</f>
        <v>0</v>
      </c>
      <c r="AJ21" s="640">
        <f>SUMIFS(AJ33:AJ993, $B$33:$B993, "Non-profit Institutions serving Natural Persons and Families, International Organisations and Others")</f>
        <v>0</v>
      </c>
      <c r="AK21" s="640">
        <f>SUMIFS(AK33:AK993, $B$33:$B993, "Non-profit Institutions serving Natural Persons and Families, International Organisations and Others")</f>
        <v>0</v>
      </c>
      <c r="AL21" s="640">
        <f>SUMIFS(AL33:AL993, $B$33:$B993, "Non-profit Institutions serving Natural Persons and Families, International Organisations and Others")</f>
        <v>0</v>
      </c>
      <c r="AM21" s="640">
        <f>SUMIFS(AM33:AM993, $B$33:$B993, "Non-profit Institutions serving Natural Persons and Families, International Organisations and Others")</f>
        <v>0</v>
      </c>
      <c r="AN21" s="640">
        <f>SUMIFS(AN33:AN993, $B$33:$B993, "Non-profit Institutions serving Natural Persons and Families, International Organisations and Others")</f>
        <v>0</v>
      </c>
      <c r="AO21" s="640">
        <f>SUMIFS(AO33:AO993, $B$33:$B993, "Non-profit Institutions serving Natural Persons and Families, International Organisations and Others")</f>
        <v>0</v>
      </c>
      <c r="AP21" s="640">
        <f>SUMIFS(AP33:AP993, $B$33:$B993, "Non-profit Institutions serving Natural Persons and Families, International Organisations and Others")</f>
        <v>0</v>
      </c>
      <c r="AQ21" s="640">
        <f>SUMIFS(AQ33:AQ993, $B$33:$B993, "Non-profit Institutions serving Natural Persons and Families, International Organisations and Others")</f>
        <v>0</v>
      </c>
      <c r="AR21" s="640">
        <f>SUMIFS(AR33:AR993, $B$33:$B993, "Non-profit Institutions serving Natural Persons and Families, International Organisations and Others")</f>
        <v>0</v>
      </c>
      <c r="AS21" s="640">
        <f>SUMIFS(AS33:AS993, $B$33:$B993, "Non-profit Institutions serving Natural Persons and Families, International Organisations and Others")</f>
        <v>0</v>
      </c>
      <c r="AT21" s="640">
        <f>SUMIFS(AT33:AT993, $B$33:$B993, "Non-profit Institutions serving Natural Persons and Families, International Organisations and Others")</f>
        <v>0</v>
      </c>
      <c r="AU21" s="640">
        <f>SUMIFS(AU33:AU993, $B$33:$B993, "Non-profit Institutions serving Natural Persons and Families, International Organisations and Others")</f>
        <v>0</v>
      </c>
      <c r="AV21" s="640">
        <f>SUMIFS(AV33:AV993, $B$33:$B993, "Non-profit Institutions serving Natural Persons and Families, International Organisations and Others")</f>
        <v>0</v>
      </c>
      <c r="AW21" s="640">
        <f>SUMIFS(AW33:AW993, $B$33:$B993, "Non-profit Institutions serving Natural Persons and Families, International Organisations and Others")</f>
        <v>0</v>
      </c>
      <c r="AX21" s="640">
        <f>SUMIFS(AX33:AX993, $B$33:$B993, "Non-profit Institutions serving Natural Persons and Families, International Organisations and Others")</f>
        <v>0</v>
      </c>
      <c r="AY21" s="640">
        <f>SUMIFS(AY33:AY993, $B$33:$B993, "Non-profit Institutions serving Natural Persons and Families, International Organisations and Others")</f>
        <v>0</v>
      </c>
      <c r="AZ21" s="640">
        <f>SUMIFS(AZ33:AZ993, $B$33:$B993, "Non-profit Institutions serving Natural Persons and Families, International Organisations and Others")</f>
        <v>0</v>
      </c>
      <c r="BA21" s="640">
        <f>SUMIFS(BA33:BA993, $B$33:$B993, "Non-profit Institutions serving Natural Persons and Families, International Organisations and Others")</f>
        <v>0</v>
      </c>
      <c r="BB21" s="640">
        <f>SUMIFS(BB33:BB993, $B$33:$B993, "Non-profit Institutions serving Natural Persons and Families, International Organisations and Others")</f>
        <v>0</v>
      </c>
    </row>
    <row r="22" spans="1:54" x14ac:dyDescent="0.2">
      <c r="A22" s="1016"/>
      <c r="B22" s="1017"/>
      <c r="C22" s="1018"/>
      <c r="D22" s="1018"/>
      <c r="E22" s="1018"/>
      <c r="F22" s="1018"/>
      <c r="G22" s="1018"/>
      <c r="H22" s="1018"/>
      <c r="I22" s="1018"/>
      <c r="J22" s="1018"/>
      <c r="K22" s="1018"/>
      <c r="L22" s="1018"/>
      <c r="M22" s="1018"/>
      <c r="N22" s="1018"/>
      <c r="O22" s="1018"/>
      <c r="P22" s="1018"/>
      <c r="Q22" s="1018"/>
      <c r="R22" s="1018"/>
      <c r="S22" s="1018"/>
      <c r="T22" s="1018"/>
      <c r="U22" s="1018"/>
      <c r="V22" s="1018"/>
      <c r="W22" s="1018"/>
      <c r="X22" s="1018"/>
      <c r="Y22" s="1018"/>
      <c r="Z22" s="1018"/>
      <c r="AA22" s="1018"/>
      <c r="AB22" s="1018"/>
      <c r="AC22" s="1018"/>
      <c r="AD22" s="1018"/>
      <c r="AE22" s="1018"/>
      <c r="AF22" s="1018"/>
      <c r="AG22" s="1018"/>
      <c r="AH22" s="1018"/>
      <c r="AI22" s="1018"/>
      <c r="AJ22" s="1018"/>
      <c r="AK22" s="1018"/>
      <c r="AL22" s="1018"/>
      <c r="AM22" s="1018"/>
      <c r="AN22" s="1018"/>
      <c r="AO22" s="1018"/>
      <c r="AP22" s="1018"/>
      <c r="AQ22" s="1018"/>
      <c r="AR22" s="1018"/>
      <c r="AS22" s="1018"/>
      <c r="AT22" s="1018"/>
      <c r="AU22" s="1018"/>
      <c r="AV22" s="1018"/>
      <c r="AW22" s="1018"/>
      <c r="AX22" s="1018"/>
      <c r="AY22" s="1018"/>
      <c r="AZ22" s="1018"/>
      <c r="BA22" s="1018"/>
      <c r="BB22" s="1018"/>
    </row>
    <row r="23" spans="1:54" x14ac:dyDescent="0.2">
      <c r="A23" s="1020" t="s">
        <v>1286</v>
      </c>
      <c r="B23" s="1021"/>
      <c r="C23" s="640">
        <f>SUM(C24:C25)</f>
        <v>0</v>
      </c>
      <c r="D23" s="640">
        <f t="shared" ref="D23" si="154">SUM(D24:D25)</f>
        <v>0</v>
      </c>
      <c r="E23" s="640">
        <f t="shared" ref="E23" si="155">SUM(E24:E25)</f>
        <v>0</v>
      </c>
      <c r="F23" s="640">
        <f t="shared" ref="F23" si="156">SUM(F24:F25)</f>
        <v>0</v>
      </c>
      <c r="G23" s="640">
        <f t="shared" ref="G23" si="157">SUM(G24:G25)</f>
        <v>0</v>
      </c>
      <c r="H23" s="640">
        <f t="shared" ref="H23" si="158">SUM(H24:H25)</f>
        <v>0</v>
      </c>
      <c r="I23" s="640">
        <f t="shared" ref="I23" si="159">SUM(I24:I25)</f>
        <v>0</v>
      </c>
      <c r="J23" s="640">
        <f t="shared" ref="J23" si="160">SUM(J24:J25)</f>
        <v>0</v>
      </c>
      <c r="K23" s="640">
        <f t="shared" ref="K23" si="161">SUM(K24:K25)</f>
        <v>0</v>
      </c>
      <c r="L23" s="640">
        <f t="shared" ref="L23" si="162">SUM(L24:L25)</f>
        <v>0</v>
      </c>
      <c r="M23" s="1022"/>
      <c r="N23" s="1022"/>
      <c r="O23" s="1022"/>
      <c r="P23" s="1022"/>
      <c r="Q23" s="1022"/>
      <c r="R23" s="1022"/>
      <c r="S23" s="1022"/>
      <c r="T23" s="1022"/>
      <c r="U23" s="1022"/>
      <c r="V23" s="1022"/>
      <c r="W23" s="640">
        <f t="shared" ref="W23" si="163">SUM(W24:W25)</f>
        <v>0</v>
      </c>
      <c r="X23" s="640">
        <f t="shared" ref="X23" si="164">SUM(X24:X25)</f>
        <v>0</v>
      </c>
      <c r="Y23" s="640">
        <f t="shared" ref="Y23" si="165">SUM(Y24:Y25)</f>
        <v>0</v>
      </c>
      <c r="Z23" s="640">
        <f t="shared" ref="Z23" si="166">SUM(Z24:Z25)</f>
        <v>0</v>
      </c>
      <c r="AA23" s="640">
        <f t="shared" ref="AA23" si="167">SUM(AA24:AA25)</f>
        <v>0</v>
      </c>
      <c r="AB23" s="640">
        <f t="shared" ref="AB23" si="168">SUM(AB24:AB25)</f>
        <v>0</v>
      </c>
      <c r="AC23" s="640">
        <f t="shared" ref="AC23" si="169">SUM(AC24:AC25)</f>
        <v>0</v>
      </c>
      <c r="AD23" s="640">
        <f t="shared" ref="AD23" si="170">SUM(AD24:AD25)</f>
        <v>0</v>
      </c>
      <c r="AE23" s="640">
        <f t="shared" ref="AE23" si="171">SUM(AE24:AE25)</f>
        <v>0</v>
      </c>
      <c r="AF23" s="640">
        <f t="shared" ref="AF23" si="172">SUM(AF24:AF25)</f>
        <v>0</v>
      </c>
      <c r="AG23" s="640">
        <f t="shared" ref="AG23" si="173">SUM(AG24:AG25)</f>
        <v>0</v>
      </c>
      <c r="AH23" s="640">
        <f t="shared" ref="AH23" si="174">SUM(AH24:AH25)</f>
        <v>0</v>
      </c>
      <c r="AI23" s="640">
        <f t="shared" ref="AI23" si="175">SUM(AI24:AI25)</f>
        <v>0</v>
      </c>
      <c r="AJ23" s="640">
        <f t="shared" ref="AJ23" si="176">SUM(AJ24:AJ25)</f>
        <v>0</v>
      </c>
      <c r="AK23" s="640">
        <f t="shared" ref="AK23" si="177">SUM(AK24:AK25)</f>
        <v>0</v>
      </c>
      <c r="AL23" s="640">
        <f t="shared" ref="AL23" si="178">SUM(AL24:AL25)</f>
        <v>0</v>
      </c>
      <c r="AM23" s="640">
        <f t="shared" ref="AM23" si="179">SUM(AM24:AM25)</f>
        <v>0</v>
      </c>
      <c r="AN23" s="640">
        <f t="shared" ref="AN23" si="180">SUM(AN24:AN25)</f>
        <v>0</v>
      </c>
      <c r="AO23" s="640">
        <f t="shared" ref="AO23" si="181">SUM(AO24:AO25)</f>
        <v>0</v>
      </c>
      <c r="AP23" s="640">
        <f t="shared" ref="AP23" si="182">SUM(AP24:AP25)</f>
        <v>0</v>
      </c>
      <c r="AQ23" s="640">
        <f t="shared" ref="AQ23" si="183">SUM(AQ24:AQ25)</f>
        <v>0</v>
      </c>
      <c r="AR23" s="640">
        <f t="shared" ref="AR23" si="184">SUM(AR24:AR25)</f>
        <v>0</v>
      </c>
      <c r="AS23" s="640">
        <f t="shared" ref="AS23" si="185">SUM(AS24:AS25)</f>
        <v>0</v>
      </c>
      <c r="AT23" s="640">
        <f t="shared" ref="AT23" si="186">SUM(AT24:AT25)</f>
        <v>0</v>
      </c>
      <c r="AU23" s="640">
        <f t="shared" ref="AU23" si="187">SUM(AU24:AU25)</f>
        <v>0</v>
      </c>
      <c r="AV23" s="640">
        <f t="shared" ref="AV23" si="188">SUM(AV24:AV25)</f>
        <v>0</v>
      </c>
      <c r="AW23" s="640">
        <f t="shared" ref="AW23" si="189">SUM(AW24:AW25)</f>
        <v>0</v>
      </c>
      <c r="AX23" s="640">
        <f t="shared" ref="AX23" si="190">SUM(AX24:AX25)</f>
        <v>0</v>
      </c>
      <c r="AY23" s="640">
        <f t="shared" ref="AY23" si="191">SUM(AY24:AY25)</f>
        <v>0</v>
      </c>
      <c r="AZ23" s="640">
        <f t="shared" ref="AZ23" si="192">SUM(AZ24:AZ25)</f>
        <v>0</v>
      </c>
      <c r="BA23" s="640">
        <f t="shared" ref="BA23" si="193">SUM(BA24:BA25)</f>
        <v>0</v>
      </c>
      <c r="BB23" s="640">
        <f t="shared" ref="BB23" si="194">SUM(BB24:BB25)</f>
        <v>0</v>
      </c>
    </row>
    <row r="24" spans="1:54" x14ac:dyDescent="0.2">
      <c r="A24" s="877" t="s">
        <v>516</v>
      </c>
      <c r="B24" s="1021"/>
      <c r="C24" s="982"/>
      <c r="D24" s="982"/>
      <c r="E24" s="982"/>
      <c r="F24" s="982"/>
      <c r="G24" s="982"/>
      <c r="H24" s="982"/>
      <c r="I24" s="982"/>
      <c r="J24" s="982"/>
      <c r="K24" s="982"/>
      <c r="L24" s="982"/>
      <c r="M24" s="1023"/>
      <c r="N24" s="1023"/>
      <c r="O24" s="1023"/>
      <c r="P24" s="1023"/>
      <c r="Q24" s="1023"/>
      <c r="R24" s="1023"/>
      <c r="S24" s="1023"/>
      <c r="T24" s="1023"/>
      <c r="U24" s="1023"/>
      <c r="V24" s="1023"/>
      <c r="W24" s="982"/>
      <c r="X24" s="982"/>
      <c r="Y24" s="982"/>
      <c r="Z24" s="982"/>
      <c r="AA24" s="982"/>
      <c r="AB24" s="982"/>
      <c r="AC24" s="982"/>
      <c r="AD24" s="982"/>
      <c r="AE24" s="982"/>
      <c r="AF24" s="982"/>
      <c r="AG24" s="982"/>
      <c r="AH24" s="982"/>
      <c r="AI24" s="982"/>
      <c r="AJ24" s="982"/>
      <c r="AK24" s="982"/>
      <c r="AL24" s="982"/>
      <c r="AM24" s="982"/>
      <c r="AN24" s="982"/>
      <c r="AO24" s="982"/>
      <c r="AP24" s="982"/>
      <c r="AQ24" s="982"/>
      <c r="AR24" s="982"/>
      <c r="AS24" s="982"/>
      <c r="AT24" s="982"/>
      <c r="AU24" s="982"/>
      <c r="AV24" s="982"/>
      <c r="AW24" s="982"/>
      <c r="AX24" s="982"/>
      <c r="AY24" s="982"/>
      <c r="AZ24" s="982"/>
      <c r="BA24" s="982"/>
      <c r="BB24" s="982"/>
    </row>
    <row r="25" spans="1:54" x14ac:dyDescent="0.2">
      <c r="A25" s="825" t="s">
        <v>1473</v>
      </c>
      <c r="B25" s="1021"/>
      <c r="C25" s="640">
        <f>SUMIFS(C33:C993, $B$33:$B993, "Unincorporated Enterprises held by Natural Persons")</f>
        <v>0</v>
      </c>
      <c r="D25" s="640">
        <f>SUMIFS(D33:D993, $B$33:$B993, "Unincorporated Enterprises held by Natural Persons")</f>
        <v>0</v>
      </c>
      <c r="E25" s="640">
        <f>SUMIFS(E33:E993, $B$33:$B993, "Unincorporated Enterprises held by Natural Persons")</f>
        <v>0</v>
      </c>
      <c r="F25" s="640">
        <f>SUMIFS(F33:F993, $B$33:$B993, "Unincorporated Enterprises held by Natural Persons")</f>
        <v>0</v>
      </c>
      <c r="G25" s="640">
        <f>SUMIFS(G33:G993, $B$33:$B993, "Unincorporated Enterprises held by Natural Persons")</f>
        <v>0</v>
      </c>
      <c r="H25" s="640">
        <f>SUMIFS(H33:H993, $B$33:$B993, "Unincorporated Enterprises held by Natural Persons")</f>
        <v>0</v>
      </c>
      <c r="I25" s="640">
        <f>SUMIFS(I33:I993, $B$33:$B993, "Unincorporated Enterprises held by Natural Persons")</f>
        <v>0</v>
      </c>
      <c r="J25" s="640">
        <f>SUMIFS(J33:J993, $B$33:$B993, "Unincorporated Enterprises held by Natural Persons")</f>
        <v>0</v>
      </c>
      <c r="K25" s="640">
        <f>SUMIFS(K33:K993, $B$33:$B993, "Unincorporated Enterprises held by Natural Persons")</f>
        <v>0</v>
      </c>
      <c r="L25" s="640">
        <f>SUMIFS(L33:L993, $B$33:$B993, "Unincorporated Enterprises held by Natural Persons")</f>
        <v>0</v>
      </c>
      <c r="M25" s="880"/>
      <c r="N25" s="880"/>
      <c r="O25" s="880"/>
      <c r="P25" s="880"/>
      <c r="Q25" s="880"/>
      <c r="R25" s="880"/>
      <c r="S25" s="880"/>
      <c r="T25" s="880"/>
      <c r="U25" s="880"/>
      <c r="V25" s="880"/>
      <c r="W25" s="640">
        <f>SUMIFS(W33:W993, $B$33:$B993, "Unincorporated Enterprises held by Natural Persons")</f>
        <v>0</v>
      </c>
      <c r="X25" s="640">
        <f>SUMIFS(X33:X993, $B$33:$B993, "Unincorporated Enterprises held by Natural Persons")</f>
        <v>0</v>
      </c>
      <c r="Y25" s="640">
        <f>SUMIFS(Y33:Y993, $B$33:$B993, "Unincorporated Enterprises held by Natural Persons")</f>
        <v>0</v>
      </c>
      <c r="Z25" s="640">
        <f>SUMIFS(Z33:Z993, $B$33:$B993, "Unincorporated Enterprises held by Natural Persons")</f>
        <v>0</v>
      </c>
      <c r="AA25" s="640">
        <f>SUMIFS(AA33:AA993, $B$33:$B993, "Unincorporated Enterprises held by Natural Persons")</f>
        <v>0</v>
      </c>
      <c r="AB25" s="640">
        <f>SUMIFS(AB33:AB993, $B$33:$B993, "Unincorporated Enterprises held by Natural Persons")</f>
        <v>0</v>
      </c>
      <c r="AC25" s="640">
        <f>SUMIFS(AC33:AC993, $B$33:$B993, "Unincorporated Enterprises held by Natural Persons")</f>
        <v>0</v>
      </c>
      <c r="AD25" s="640">
        <f>SUMIFS(AD33:AD993, $B$33:$B993, "Unincorporated Enterprises held by Natural Persons")</f>
        <v>0</v>
      </c>
      <c r="AE25" s="640">
        <f>SUMIFS(AE33:AE993, $B$33:$B993, "Unincorporated Enterprises held by Natural Persons")</f>
        <v>0</v>
      </c>
      <c r="AF25" s="640">
        <f>SUMIFS(AF33:AF993, $B$33:$B993, "Unincorporated Enterprises held by Natural Persons")</f>
        <v>0</v>
      </c>
      <c r="AG25" s="640">
        <f>SUMIFS(AG33:AG993, $B$33:$B993, "Unincorporated Enterprises held by Natural Persons")</f>
        <v>0</v>
      </c>
      <c r="AH25" s="640">
        <f>SUMIFS(AH33:AH993, $B$33:$B993, "Unincorporated Enterprises held by Natural Persons")</f>
        <v>0</v>
      </c>
      <c r="AI25" s="640">
        <f>SUMIFS(AI33:AI993, $B$33:$B993, "Unincorporated Enterprises held by Natural Persons")</f>
        <v>0</v>
      </c>
      <c r="AJ25" s="640">
        <f>SUMIFS(AJ33:AJ993, $B$33:$B993, "Unincorporated Enterprises held by Natural Persons")</f>
        <v>0</v>
      </c>
      <c r="AK25" s="640">
        <f>SUMIFS(AK33:AK993, $B$33:$B993, "Unincorporated Enterprises held by Natural Persons")</f>
        <v>0</v>
      </c>
      <c r="AL25" s="640">
        <f>SUMIFS(AL33:AL993, $B$33:$B993, "Unincorporated Enterprises held by Natural Persons")</f>
        <v>0</v>
      </c>
      <c r="AM25" s="640">
        <f>SUMIFS(AM33:AM993, $B$33:$B993, "Unincorporated Enterprises held by Natural Persons")</f>
        <v>0</v>
      </c>
      <c r="AN25" s="640">
        <f>SUMIFS(AN33:AN993, $B$33:$B993, "Unincorporated Enterprises held by Natural Persons")</f>
        <v>0</v>
      </c>
      <c r="AO25" s="640">
        <f>SUMIFS(AO33:AO993, $B$33:$B993, "Unincorporated Enterprises held by Natural Persons")</f>
        <v>0</v>
      </c>
      <c r="AP25" s="640">
        <f>SUMIFS(AP33:AP993, $B$33:$B993, "Unincorporated Enterprises held by Natural Persons")</f>
        <v>0</v>
      </c>
      <c r="AQ25" s="640">
        <f>SUMIFS(AQ33:AQ993, $B$33:$B993, "Unincorporated Enterprises held by Natural Persons")</f>
        <v>0</v>
      </c>
      <c r="AR25" s="640">
        <f>SUMIFS(AR33:AR993, $B$33:$B993, "Unincorporated Enterprises held by Natural Persons")</f>
        <v>0</v>
      </c>
      <c r="AS25" s="640">
        <f>SUMIFS(AS33:AS993, $B$33:$B993, "Unincorporated Enterprises held by Natural Persons")</f>
        <v>0</v>
      </c>
      <c r="AT25" s="640">
        <f>SUMIFS(AT33:AT993, $B$33:$B993, "Unincorporated Enterprises held by Natural Persons")</f>
        <v>0</v>
      </c>
      <c r="AU25" s="640">
        <f>SUMIFS(AU33:AU993, $B$33:$B993, "Unincorporated Enterprises held by Natural Persons")</f>
        <v>0</v>
      </c>
      <c r="AV25" s="640">
        <f>SUMIFS(AV33:AV993, $B$33:$B993, "Unincorporated Enterprises held by Natural Persons")</f>
        <v>0</v>
      </c>
      <c r="AW25" s="640">
        <f>SUMIFS(AW33:AW993, $B$33:$B993, "Unincorporated Enterprises held by Natural Persons")</f>
        <v>0</v>
      </c>
      <c r="AX25" s="640">
        <f>SUMIFS(AX33:AX993, $B$33:$B993, "Unincorporated Enterprises held by Natural Persons")</f>
        <v>0</v>
      </c>
      <c r="AY25" s="640">
        <f>SUMIFS(AY33:AY993, $B$33:$B993, "Unincorporated Enterprises held by Natural Persons")</f>
        <v>0</v>
      </c>
      <c r="AZ25" s="640">
        <f>SUMIFS(AZ33:AZ993, $B$33:$B993, "Unincorporated Enterprises held by Natural Persons")</f>
        <v>0</v>
      </c>
      <c r="BA25" s="640">
        <f>SUMIFS(BA33:BA993, $B$33:$B993, "Unincorporated Enterprises held by Natural Persons")</f>
        <v>0</v>
      </c>
      <c r="BB25" s="640">
        <f>SUMIFS(BB33:BB993, $B$33:$B993, "Unincorporated Enterprises held by Natural Persons")</f>
        <v>0</v>
      </c>
    </row>
    <row r="26" spans="1:54" x14ac:dyDescent="0.2">
      <c r="A26" s="1016"/>
      <c r="B26" s="1017"/>
      <c r="C26" s="1018"/>
      <c r="D26" s="1018"/>
      <c r="E26" s="1018"/>
      <c r="F26" s="1018"/>
      <c r="G26" s="1018"/>
      <c r="H26" s="1018"/>
      <c r="I26" s="1018"/>
      <c r="J26" s="1018"/>
      <c r="K26" s="1018"/>
      <c r="L26" s="1018"/>
      <c r="M26" s="1018"/>
      <c r="N26" s="1018"/>
      <c r="O26" s="1018"/>
      <c r="P26" s="1018"/>
      <c r="Q26" s="1018"/>
      <c r="R26" s="1018"/>
      <c r="S26" s="1018"/>
      <c r="T26" s="1018"/>
      <c r="U26" s="1018"/>
      <c r="V26" s="1018"/>
      <c r="W26" s="1018"/>
      <c r="X26" s="1018"/>
      <c r="Y26" s="1018"/>
      <c r="Z26" s="1018"/>
      <c r="AA26" s="1018"/>
      <c r="AB26" s="1018"/>
      <c r="AC26" s="1018"/>
      <c r="AD26" s="1018"/>
      <c r="AE26" s="1018"/>
      <c r="AF26" s="1018"/>
      <c r="AG26" s="1018"/>
      <c r="AH26" s="1018"/>
      <c r="AI26" s="1018"/>
      <c r="AJ26" s="1018"/>
      <c r="AK26" s="1018"/>
      <c r="AL26" s="1018"/>
      <c r="AM26" s="1018"/>
      <c r="AN26" s="1018"/>
      <c r="AO26" s="1018"/>
      <c r="AP26" s="1018"/>
      <c r="AQ26" s="1018"/>
      <c r="AR26" s="1018"/>
      <c r="AS26" s="1018"/>
      <c r="AT26" s="1018"/>
      <c r="AU26" s="1018"/>
      <c r="AV26" s="1018"/>
      <c r="AW26" s="1018"/>
      <c r="AX26" s="1018"/>
      <c r="AY26" s="1018"/>
      <c r="AZ26" s="1018"/>
      <c r="BA26" s="1018"/>
      <c r="BB26" s="1018"/>
    </row>
    <row r="27" spans="1:54" x14ac:dyDescent="0.2">
      <c r="A27" s="824" t="s">
        <v>847</v>
      </c>
      <c r="B27" s="1021"/>
      <c r="C27" s="931">
        <f>SUM(C28:C29)</f>
        <v>0</v>
      </c>
      <c r="D27" s="931">
        <f t="shared" ref="D27:L27" si="195">SUM(D28:D29)</f>
        <v>0</v>
      </c>
      <c r="E27" s="931">
        <f t="shared" si="195"/>
        <v>0</v>
      </c>
      <c r="F27" s="931">
        <f t="shared" si="195"/>
        <v>0</v>
      </c>
      <c r="G27" s="931">
        <f t="shared" si="195"/>
        <v>0</v>
      </c>
      <c r="H27" s="931">
        <f t="shared" si="195"/>
        <v>0</v>
      </c>
      <c r="I27" s="931">
        <f t="shared" si="195"/>
        <v>0</v>
      </c>
      <c r="J27" s="931">
        <f t="shared" si="195"/>
        <v>0</v>
      </c>
      <c r="K27" s="931">
        <f t="shared" si="195"/>
        <v>0</v>
      </c>
      <c r="L27" s="931">
        <f t="shared" si="195"/>
        <v>0</v>
      </c>
      <c r="M27" s="880"/>
      <c r="N27" s="880"/>
      <c r="O27" s="880"/>
      <c r="P27" s="880"/>
      <c r="Q27" s="880"/>
      <c r="R27" s="880"/>
      <c r="S27" s="880"/>
      <c r="T27" s="880"/>
      <c r="U27" s="880"/>
      <c r="V27" s="880"/>
      <c r="W27" s="640">
        <f t="shared" ref="W27" si="196">SUM(W28:W29)</f>
        <v>0</v>
      </c>
      <c r="X27" s="640">
        <f t="shared" ref="X27" si="197">SUM(X28:X29)</f>
        <v>0</v>
      </c>
      <c r="Y27" s="640">
        <f t="shared" ref="Y27" si="198">SUM(Y28:Y29)</f>
        <v>0</v>
      </c>
      <c r="Z27" s="640">
        <f t="shared" ref="Z27" si="199">SUM(Z28:Z29)</f>
        <v>0</v>
      </c>
      <c r="AA27" s="640">
        <f t="shared" ref="AA27" si="200">SUM(AA28:AA29)</f>
        <v>0</v>
      </c>
      <c r="AB27" s="640">
        <f t="shared" ref="AB27" si="201">SUM(AB28:AB29)</f>
        <v>0</v>
      </c>
      <c r="AC27" s="640">
        <f t="shared" ref="AC27" si="202">SUM(AC28:AC29)</f>
        <v>0</v>
      </c>
      <c r="AD27" s="640">
        <f t="shared" ref="AD27" si="203">SUM(AD28:AD29)</f>
        <v>0</v>
      </c>
      <c r="AE27" s="640">
        <f t="shared" ref="AE27" si="204">SUM(AE28:AE29)</f>
        <v>0</v>
      </c>
      <c r="AF27" s="640">
        <f t="shared" ref="AF27" si="205">SUM(AF28:AF29)</f>
        <v>0</v>
      </c>
      <c r="AG27" s="640">
        <f t="shared" ref="AG27" si="206">SUM(AG28:AG29)</f>
        <v>0</v>
      </c>
      <c r="AH27" s="640">
        <f t="shared" ref="AH27" si="207">SUM(AH28:AH29)</f>
        <v>0</v>
      </c>
      <c r="AI27" s="640">
        <f t="shared" ref="AI27" si="208">SUM(AI28:AI29)</f>
        <v>0</v>
      </c>
      <c r="AJ27" s="640">
        <f t="shared" ref="AJ27" si="209">SUM(AJ28:AJ29)</f>
        <v>0</v>
      </c>
      <c r="AK27" s="640">
        <f t="shared" ref="AK27" si="210">SUM(AK28:AK29)</f>
        <v>0</v>
      </c>
      <c r="AL27" s="640">
        <f t="shared" ref="AL27" si="211">SUM(AL28:AL29)</f>
        <v>0</v>
      </c>
      <c r="AM27" s="640">
        <f t="shared" ref="AM27" si="212">SUM(AM28:AM29)</f>
        <v>0</v>
      </c>
      <c r="AN27" s="640">
        <f t="shared" ref="AN27" si="213">SUM(AN28:AN29)</f>
        <v>0</v>
      </c>
      <c r="AO27" s="640">
        <f t="shared" ref="AO27" si="214">SUM(AO28:AO29)</f>
        <v>0</v>
      </c>
      <c r="AP27" s="640">
        <f t="shared" ref="AP27" si="215">SUM(AP28:AP29)</f>
        <v>0</v>
      </c>
      <c r="AQ27" s="640">
        <f t="shared" ref="AQ27" si="216">SUM(AQ28:AQ29)</f>
        <v>0</v>
      </c>
      <c r="AR27" s="640">
        <f t="shared" ref="AR27" si="217">SUM(AR28:AR29)</f>
        <v>0</v>
      </c>
      <c r="AS27" s="640">
        <f t="shared" ref="AS27" si="218">SUM(AS28:AS29)</f>
        <v>0</v>
      </c>
      <c r="AT27" s="640">
        <f t="shared" ref="AT27" si="219">SUM(AT28:AT29)</f>
        <v>0</v>
      </c>
      <c r="AU27" s="640">
        <f t="shared" ref="AU27" si="220">SUM(AU28:AU29)</f>
        <v>0</v>
      </c>
      <c r="AV27" s="640">
        <f t="shared" ref="AV27" si="221">SUM(AV28:AV29)</f>
        <v>0</v>
      </c>
      <c r="AW27" s="640">
        <f t="shared" ref="AW27" si="222">SUM(AW28:AW29)</f>
        <v>0</v>
      </c>
      <c r="AX27" s="640">
        <f t="shared" ref="AX27" si="223">SUM(AX28:AX29)</f>
        <v>0</v>
      </c>
      <c r="AY27" s="640">
        <f t="shared" ref="AY27" si="224">SUM(AY28:AY29)</f>
        <v>0</v>
      </c>
      <c r="AZ27" s="640">
        <f t="shared" ref="AZ27" si="225">SUM(AZ28:AZ29)</f>
        <v>0</v>
      </c>
      <c r="BA27" s="640">
        <f t="shared" ref="BA27" si="226">SUM(BA28:BA29)</f>
        <v>0</v>
      </c>
      <c r="BB27" s="640">
        <f t="shared" ref="BB27" si="227">SUM(BB28:BB29)</f>
        <v>0</v>
      </c>
    </row>
    <row r="28" spans="1:54" x14ac:dyDescent="0.2">
      <c r="A28" s="877" t="s">
        <v>516</v>
      </c>
      <c r="B28" s="1021"/>
      <c r="C28" s="982"/>
      <c r="D28" s="982"/>
      <c r="E28" s="982"/>
      <c r="F28" s="982"/>
      <c r="G28" s="982"/>
      <c r="H28" s="982"/>
      <c r="I28" s="982"/>
      <c r="J28" s="982"/>
      <c r="K28" s="982"/>
      <c r="L28" s="982"/>
      <c r="M28" s="880"/>
      <c r="N28" s="880"/>
      <c r="O28" s="880"/>
      <c r="P28" s="880"/>
      <c r="Q28" s="880"/>
      <c r="R28" s="880"/>
      <c r="S28" s="880"/>
      <c r="T28" s="880"/>
      <c r="U28" s="880"/>
      <c r="V28" s="880"/>
      <c r="W28" s="982"/>
      <c r="X28" s="982"/>
      <c r="Y28" s="982"/>
      <c r="Z28" s="982"/>
      <c r="AA28" s="982"/>
      <c r="AB28" s="982"/>
      <c r="AC28" s="982"/>
      <c r="AD28" s="982"/>
      <c r="AE28" s="982"/>
      <c r="AF28" s="982"/>
      <c r="AG28" s="982"/>
      <c r="AH28" s="982"/>
      <c r="AI28" s="982"/>
      <c r="AJ28" s="982"/>
      <c r="AK28" s="982"/>
      <c r="AL28" s="982"/>
      <c r="AM28" s="982"/>
      <c r="AN28" s="982"/>
      <c r="AO28" s="982"/>
      <c r="AP28" s="982"/>
      <c r="AQ28" s="982"/>
      <c r="AR28" s="982"/>
      <c r="AS28" s="982"/>
      <c r="AT28" s="982"/>
      <c r="AU28" s="982"/>
      <c r="AV28" s="982"/>
      <c r="AW28" s="982"/>
      <c r="AX28" s="982"/>
      <c r="AY28" s="982"/>
      <c r="AZ28" s="982"/>
      <c r="BA28" s="982"/>
      <c r="BB28" s="982"/>
    </row>
    <row r="29" spans="1:54" x14ac:dyDescent="0.2">
      <c r="A29" s="825" t="s">
        <v>1473</v>
      </c>
      <c r="B29" s="1021"/>
      <c r="C29" s="640">
        <f>SUMIFS(C33:C993, $B$33:$B993, "Natural Persons")</f>
        <v>0</v>
      </c>
      <c r="D29" s="640">
        <f>SUMIFS(D33:D993, $B$33:$B993, "Natural Persons")</f>
        <v>0</v>
      </c>
      <c r="E29" s="640">
        <f>SUMIFS(E33:E993, $B$33:$B993, "Natural Persons")</f>
        <v>0</v>
      </c>
      <c r="F29" s="640">
        <f>SUMIFS(F33:F993, $B$33:$B993, "Natural Persons")</f>
        <v>0</v>
      </c>
      <c r="G29" s="640">
        <f>SUMIFS(G33:G993, $B$33:$B993, "Natural Persons")</f>
        <v>0</v>
      </c>
      <c r="H29" s="640">
        <f>SUMIFS(H33:H993, $B$33:$B993, "Natural Persons")</f>
        <v>0</v>
      </c>
      <c r="I29" s="640">
        <f>SUMIFS(I33:I993, $B$33:$B993, "Natural Persons")</f>
        <v>0</v>
      </c>
      <c r="J29" s="640">
        <f>SUMIFS(J33:J993, $B$33:$B993, "Natural Persons")</f>
        <v>0</v>
      </c>
      <c r="K29" s="640">
        <f>SUMIFS(K33:K993, $B$33:$B993, "Natural Persons")</f>
        <v>0</v>
      </c>
      <c r="L29" s="640">
        <f>SUMIFS(L33:L993, $B$33:$B993, "Natural Persons")</f>
        <v>0</v>
      </c>
      <c r="M29" s="880"/>
      <c r="N29" s="880"/>
      <c r="O29" s="880"/>
      <c r="P29" s="880"/>
      <c r="Q29" s="880"/>
      <c r="R29" s="880"/>
      <c r="S29" s="880"/>
      <c r="T29" s="880"/>
      <c r="U29" s="880"/>
      <c r="V29" s="880"/>
      <c r="W29" s="640">
        <f>SUMIFS(W33:W993, $B$33:$B993, "Natural Persons")</f>
        <v>0</v>
      </c>
      <c r="X29" s="640">
        <f>SUMIFS(X33:X993, $B$33:$B993, "Natural Persons")</f>
        <v>0</v>
      </c>
      <c r="Y29" s="640">
        <f>SUMIFS(Y33:Y993, $B$33:$B993, "Natural Persons")</f>
        <v>0</v>
      </c>
      <c r="Z29" s="640">
        <f>SUMIFS(Z33:Z993, $B$33:$B993, "Natural Persons")</f>
        <v>0</v>
      </c>
      <c r="AA29" s="640">
        <f>SUMIFS(AA33:AA993, $B$33:$B993, "Natural Persons")</f>
        <v>0</v>
      </c>
      <c r="AB29" s="640">
        <f>SUMIFS(AB33:AB993, $B$33:$B993, "Natural Persons")</f>
        <v>0</v>
      </c>
      <c r="AC29" s="640">
        <f>SUMIFS(AC33:AC993, $B$33:$B993, "Natural Persons")</f>
        <v>0</v>
      </c>
      <c r="AD29" s="640">
        <f>SUMIFS(AD33:AD993, $B$33:$B993, "Natural Persons")</f>
        <v>0</v>
      </c>
      <c r="AE29" s="640">
        <f>SUMIFS(AE33:AE993, $B$33:$B993, "Natural Persons")</f>
        <v>0</v>
      </c>
      <c r="AF29" s="640">
        <f>SUMIFS(AF33:AF993, $B$33:$B993, "Natural Persons")</f>
        <v>0</v>
      </c>
      <c r="AG29" s="640">
        <f>SUMIFS(AG33:AG993, $B$33:$B993, "Natural Persons")</f>
        <v>0</v>
      </c>
      <c r="AH29" s="640">
        <f>SUMIFS(AH33:AH993, $B$33:$B993, "Natural Persons")</f>
        <v>0</v>
      </c>
      <c r="AI29" s="640">
        <f>SUMIFS(AI33:AI993, $B$33:$B993, "Natural Persons")</f>
        <v>0</v>
      </c>
      <c r="AJ29" s="640">
        <f>SUMIFS(AJ33:AJ993, $B$33:$B993, "Natural Persons")</f>
        <v>0</v>
      </c>
      <c r="AK29" s="640">
        <f>SUMIFS(AK33:AK993, $B$33:$B993, "Natural Persons")</f>
        <v>0</v>
      </c>
      <c r="AL29" s="640">
        <f>SUMIFS(AL33:AL993, $B$33:$B993, "Natural Persons")</f>
        <v>0</v>
      </c>
      <c r="AM29" s="640">
        <f>SUMIFS(AM33:AM993, $B$33:$B993, "Natural Persons")</f>
        <v>0</v>
      </c>
      <c r="AN29" s="640">
        <f>SUMIFS(AN33:AN993, $B$33:$B993, "Natural Persons")</f>
        <v>0</v>
      </c>
      <c r="AO29" s="640">
        <f>SUMIFS(AO33:AO993, $B$33:$B993, "Natural Persons")</f>
        <v>0</v>
      </c>
      <c r="AP29" s="640">
        <f>SUMIFS(AP33:AP993, $B$33:$B993, "Natural Persons")</f>
        <v>0</v>
      </c>
      <c r="AQ29" s="640">
        <f>SUMIFS(AQ33:AQ993, $B$33:$B993, "Natural Persons")</f>
        <v>0</v>
      </c>
      <c r="AR29" s="640">
        <f>SUMIFS(AR33:AR993, $B$33:$B993, "Natural Persons")</f>
        <v>0</v>
      </c>
      <c r="AS29" s="640">
        <f>SUMIFS(AS33:AS993, $B$33:$B993, "Natural Persons")</f>
        <v>0</v>
      </c>
      <c r="AT29" s="640">
        <f>SUMIFS(AT33:AT993, $B$33:$B993, "Natural Persons")</f>
        <v>0</v>
      </c>
      <c r="AU29" s="640">
        <f>SUMIFS(AU33:AU993, $B$33:$B993, "Natural Persons")</f>
        <v>0</v>
      </c>
      <c r="AV29" s="640">
        <f>SUMIFS(AV33:AV993, $B$33:$B993, "Natural Persons")</f>
        <v>0</v>
      </c>
      <c r="AW29" s="640">
        <f>SUMIFS(AW33:AW993, $B$33:$B993, "Natural Persons")</f>
        <v>0</v>
      </c>
      <c r="AX29" s="640">
        <f>SUMIFS(AX33:AX993, $B$33:$B993, "Natural Persons")</f>
        <v>0</v>
      </c>
      <c r="AY29" s="640">
        <f>SUMIFS(AY33:AY993, $B$33:$B993, "Natural Persons")</f>
        <v>0</v>
      </c>
      <c r="AZ29" s="640">
        <f>SUMIFS(AZ33:AZ993, $B$33:$B993, "Natural Persons")</f>
        <v>0</v>
      </c>
      <c r="BA29" s="640">
        <f>SUMIFS(BA33:BA993, $B$33:$B993, "Natural Persons")</f>
        <v>0</v>
      </c>
      <c r="BB29" s="640">
        <f>SUMIFS(BB33:BB993, $B$33:$B993, "Natural Persons")</f>
        <v>0</v>
      </c>
    </row>
    <row r="30" spans="1:54" x14ac:dyDescent="0.2">
      <c r="A30" s="1389" t="s">
        <v>1472</v>
      </c>
      <c r="B30" s="880"/>
      <c r="C30" s="1390" t="s">
        <v>836</v>
      </c>
      <c r="D30" s="1391"/>
      <c r="E30" s="1391"/>
      <c r="F30" s="1391"/>
      <c r="G30" s="1391"/>
      <c r="H30" s="1391"/>
      <c r="I30" s="1391"/>
      <c r="J30" s="1391"/>
      <c r="K30" s="1391"/>
      <c r="L30" s="1489"/>
      <c r="M30" s="1390" t="s">
        <v>168</v>
      </c>
      <c r="N30" s="1391"/>
      <c r="O30" s="1391"/>
      <c r="P30" s="1391"/>
      <c r="Q30" s="1391"/>
      <c r="R30" s="1391"/>
      <c r="S30" s="1391"/>
      <c r="T30" s="1391"/>
      <c r="U30" s="1391"/>
      <c r="V30" s="1489"/>
      <c r="W30" s="1390" t="s">
        <v>837</v>
      </c>
      <c r="X30" s="1391"/>
      <c r="Y30" s="1391"/>
      <c r="Z30" s="1390"/>
      <c r="AA30" s="1391"/>
      <c r="AB30" s="1391"/>
      <c r="AC30" s="1390" t="s">
        <v>519</v>
      </c>
      <c r="AD30" s="1391"/>
      <c r="AE30" s="1391"/>
      <c r="AF30" s="1391"/>
      <c r="AG30" s="1391"/>
      <c r="AH30" s="1391"/>
      <c r="AI30" s="1391"/>
      <c r="AJ30" s="1391"/>
      <c r="AK30" s="1391"/>
      <c r="AL30" s="1489"/>
      <c r="AM30" s="1390" t="s">
        <v>455</v>
      </c>
      <c r="AN30" s="1391"/>
      <c r="AO30" s="1391"/>
      <c r="AP30" s="1391"/>
      <c r="AQ30" s="1391"/>
      <c r="AR30" s="1391"/>
      <c r="AS30" s="1391"/>
      <c r="AT30" s="1391"/>
      <c r="AU30" s="1391"/>
      <c r="AV30" s="1391"/>
      <c r="AW30" s="1493" t="s">
        <v>849</v>
      </c>
      <c r="AX30" s="1494"/>
      <c r="AY30" s="1494"/>
      <c r="AZ30" s="1471" t="s">
        <v>839</v>
      </c>
      <c r="BA30" s="1490"/>
      <c r="BB30" s="1490"/>
    </row>
    <row r="31" spans="1:54" ht="12.4" customHeight="1" x14ac:dyDescent="0.2">
      <c r="A31" s="1497"/>
      <c r="B31" s="1014" t="s">
        <v>262</v>
      </c>
      <c r="C31" s="1390" t="s">
        <v>711</v>
      </c>
      <c r="D31" s="1391"/>
      <c r="E31" s="1391"/>
      <c r="F31" s="1391"/>
      <c r="G31" s="1489"/>
      <c r="H31" s="1390" t="s">
        <v>670</v>
      </c>
      <c r="I31" s="1391"/>
      <c r="J31" s="1391"/>
      <c r="K31" s="1391"/>
      <c r="L31" s="1489"/>
      <c r="M31" s="1390" t="s">
        <v>711</v>
      </c>
      <c r="N31" s="1391"/>
      <c r="O31" s="1391"/>
      <c r="P31" s="1391"/>
      <c r="Q31" s="1489"/>
      <c r="R31" s="1390" t="s">
        <v>670</v>
      </c>
      <c r="S31" s="1391"/>
      <c r="T31" s="1391"/>
      <c r="U31" s="1391"/>
      <c r="V31" s="1489"/>
      <c r="W31" s="1390" t="s">
        <v>711</v>
      </c>
      <c r="X31" s="1391"/>
      <c r="Y31" s="1391"/>
      <c r="Z31" s="1390" t="s">
        <v>670</v>
      </c>
      <c r="AA31" s="1391"/>
      <c r="AB31" s="1391"/>
      <c r="AC31" s="1390" t="s">
        <v>711</v>
      </c>
      <c r="AD31" s="1391"/>
      <c r="AE31" s="1391"/>
      <c r="AF31" s="1391"/>
      <c r="AG31" s="1391"/>
      <c r="AH31" s="1390" t="s">
        <v>670</v>
      </c>
      <c r="AI31" s="1391"/>
      <c r="AJ31" s="1391"/>
      <c r="AK31" s="1391"/>
      <c r="AL31" s="1391"/>
      <c r="AM31" s="1390" t="s">
        <v>711</v>
      </c>
      <c r="AN31" s="1391"/>
      <c r="AO31" s="1391"/>
      <c r="AP31" s="1391"/>
      <c r="AQ31" s="1391"/>
      <c r="AR31" s="1390" t="s">
        <v>670</v>
      </c>
      <c r="AS31" s="1391"/>
      <c r="AT31" s="1391"/>
      <c r="AU31" s="1391"/>
      <c r="AV31" s="1391"/>
      <c r="AW31" s="1495"/>
      <c r="AX31" s="1496"/>
      <c r="AY31" s="1496"/>
      <c r="AZ31" s="1491"/>
      <c r="BA31" s="1492"/>
      <c r="BB31" s="1492"/>
    </row>
    <row r="32" spans="1:54" ht="24" x14ac:dyDescent="0.2">
      <c r="A32" s="1371"/>
      <c r="B32" s="1014"/>
      <c r="C32" s="880" t="s">
        <v>840</v>
      </c>
      <c r="D32" s="880" t="s">
        <v>841</v>
      </c>
      <c r="E32" s="880" t="s">
        <v>842</v>
      </c>
      <c r="F32" s="880" t="s">
        <v>843</v>
      </c>
      <c r="G32" s="880" t="s">
        <v>844</v>
      </c>
      <c r="H32" s="880" t="s">
        <v>840</v>
      </c>
      <c r="I32" s="880" t="s">
        <v>841</v>
      </c>
      <c r="J32" s="880" t="s">
        <v>842</v>
      </c>
      <c r="K32" s="880" t="s">
        <v>843</v>
      </c>
      <c r="L32" s="880" t="s">
        <v>844</v>
      </c>
      <c r="M32" s="880" t="s">
        <v>840</v>
      </c>
      <c r="N32" s="880" t="s">
        <v>841</v>
      </c>
      <c r="O32" s="880" t="s">
        <v>842</v>
      </c>
      <c r="P32" s="880" t="s">
        <v>843</v>
      </c>
      <c r="Q32" s="880" t="s">
        <v>844</v>
      </c>
      <c r="R32" s="880" t="s">
        <v>840</v>
      </c>
      <c r="S32" s="880" t="s">
        <v>841</v>
      </c>
      <c r="T32" s="880" t="s">
        <v>842</v>
      </c>
      <c r="U32" s="880" t="s">
        <v>843</v>
      </c>
      <c r="V32" s="880" t="s">
        <v>844</v>
      </c>
      <c r="W32" s="880" t="s">
        <v>842</v>
      </c>
      <c r="X32" s="880" t="s">
        <v>843</v>
      </c>
      <c r="Y32" s="880" t="s">
        <v>844</v>
      </c>
      <c r="Z32" s="880" t="s">
        <v>842</v>
      </c>
      <c r="AA32" s="880" t="s">
        <v>843</v>
      </c>
      <c r="AB32" s="880" t="s">
        <v>844</v>
      </c>
      <c r="AC32" s="880" t="s">
        <v>840</v>
      </c>
      <c r="AD32" s="880" t="s">
        <v>841</v>
      </c>
      <c r="AE32" s="880" t="s">
        <v>842</v>
      </c>
      <c r="AF32" s="880" t="s">
        <v>843</v>
      </c>
      <c r="AG32" s="880" t="s">
        <v>844</v>
      </c>
      <c r="AH32" s="880" t="s">
        <v>840</v>
      </c>
      <c r="AI32" s="880" t="s">
        <v>841</v>
      </c>
      <c r="AJ32" s="880" t="s">
        <v>842</v>
      </c>
      <c r="AK32" s="880" t="s">
        <v>843</v>
      </c>
      <c r="AL32" s="880" t="s">
        <v>844</v>
      </c>
      <c r="AM32" s="880" t="s">
        <v>840</v>
      </c>
      <c r="AN32" s="880" t="s">
        <v>841</v>
      </c>
      <c r="AO32" s="880" t="s">
        <v>842</v>
      </c>
      <c r="AP32" s="880" t="s">
        <v>843</v>
      </c>
      <c r="AQ32" s="880" t="s">
        <v>844</v>
      </c>
      <c r="AR32" s="880" t="s">
        <v>840</v>
      </c>
      <c r="AS32" s="880" t="s">
        <v>841</v>
      </c>
      <c r="AT32" s="880" t="s">
        <v>842</v>
      </c>
      <c r="AU32" s="880" t="s">
        <v>843</v>
      </c>
      <c r="AV32" s="880" t="s">
        <v>844</v>
      </c>
      <c r="AW32" s="880" t="s">
        <v>842</v>
      </c>
      <c r="AX32" s="880" t="s">
        <v>843</v>
      </c>
      <c r="AY32" s="880" t="s">
        <v>844</v>
      </c>
      <c r="AZ32" s="880" t="s">
        <v>842</v>
      </c>
      <c r="BA32" s="880" t="s">
        <v>843</v>
      </c>
      <c r="BB32" s="880" t="s">
        <v>844</v>
      </c>
    </row>
    <row r="33" spans="1:54" x14ac:dyDescent="0.2">
      <c r="A33" s="982"/>
      <c r="B33" s="831"/>
      <c r="C33" s="982"/>
      <c r="D33" s="982"/>
      <c r="E33" s="982"/>
      <c r="F33" s="982"/>
      <c r="G33" s="982"/>
      <c r="H33" s="982"/>
      <c r="I33" s="982"/>
      <c r="J33" s="982"/>
      <c r="K33" s="982"/>
      <c r="L33" s="982"/>
      <c r="M33" s="982"/>
      <c r="N33" s="982"/>
      <c r="O33" s="982"/>
      <c r="P33" s="982"/>
      <c r="Q33" s="982"/>
      <c r="R33" s="982"/>
      <c r="S33" s="982"/>
      <c r="T33" s="982"/>
      <c r="U33" s="982"/>
      <c r="V33" s="982"/>
      <c r="W33" s="982"/>
      <c r="X33" s="982"/>
      <c r="Y33" s="982"/>
      <c r="Z33" s="982"/>
      <c r="AA33" s="982"/>
      <c r="AB33" s="982"/>
      <c r="AC33" s="982"/>
      <c r="AD33" s="982"/>
      <c r="AE33" s="982"/>
      <c r="AF33" s="982"/>
      <c r="AG33" s="982"/>
      <c r="AH33" s="982"/>
      <c r="AI33" s="982"/>
      <c r="AJ33" s="982"/>
      <c r="AK33" s="982"/>
      <c r="AL33" s="982"/>
      <c r="AM33" s="982"/>
      <c r="AN33" s="982"/>
      <c r="AO33" s="982"/>
      <c r="AP33" s="982"/>
      <c r="AQ33" s="982"/>
      <c r="AR33" s="982"/>
      <c r="AS33" s="982"/>
      <c r="AT33" s="982"/>
      <c r="AU33" s="982"/>
      <c r="AV33" s="982"/>
      <c r="AW33" s="982"/>
      <c r="AX33" s="982"/>
      <c r="AY33" s="982"/>
      <c r="AZ33" s="982"/>
      <c r="BA33" s="982"/>
      <c r="BB33" s="982"/>
    </row>
    <row r="34" spans="1:54" x14ac:dyDescent="0.2">
      <c r="A34" s="877"/>
      <c r="B34" s="877"/>
    </row>
    <row r="1953" spans="1:6" hidden="1" x14ac:dyDescent="0.2"/>
    <row r="1954" spans="1:6" hidden="1" x14ac:dyDescent="0.2">
      <c r="A1954" s="1024" t="s">
        <v>471</v>
      </c>
    </row>
    <row r="1955" spans="1:6" hidden="1" x14ac:dyDescent="0.2">
      <c r="A1955" s="1024" t="s">
        <v>472</v>
      </c>
    </row>
    <row r="1956" spans="1:6" hidden="1" x14ac:dyDescent="0.2">
      <c r="A1956" s="1024" t="s">
        <v>473</v>
      </c>
      <c r="F1956" s="1025" t="s">
        <v>212</v>
      </c>
    </row>
    <row r="1957" spans="1:6" hidden="1" x14ac:dyDescent="0.2">
      <c r="A1957" s="1024" t="s">
        <v>474</v>
      </c>
      <c r="F1957" s="964" t="s">
        <v>845</v>
      </c>
    </row>
    <row r="1958" spans="1:6" hidden="1" x14ac:dyDescent="0.2">
      <c r="A1958" s="1024" t="s">
        <v>475</v>
      </c>
      <c r="F1958" s="964" t="s">
        <v>846</v>
      </c>
    </row>
    <row r="1959" spans="1:6" ht="72" hidden="1" x14ac:dyDescent="0.2">
      <c r="A1959" s="1024" t="s">
        <v>476</v>
      </c>
      <c r="F1959" s="824" t="s">
        <v>1286</v>
      </c>
    </row>
    <row r="1960" spans="1:6" ht="24" hidden="1" x14ac:dyDescent="0.2">
      <c r="A1960" s="1024" t="s">
        <v>477</v>
      </c>
      <c r="F1960" s="824" t="s">
        <v>847</v>
      </c>
    </row>
    <row r="1961" spans="1:6" hidden="1" x14ac:dyDescent="0.2">
      <c r="A1961" s="1024" t="s">
        <v>478</v>
      </c>
      <c r="F1961" s="1025" t="s">
        <v>848</v>
      </c>
    </row>
    <row r="1962" spans="1:6" hidden="1" x14ac:dyDescent="0.2">
      <c r="A1962" s="1024" t="s">
        <v>479</v>
      </c>
    </row>
    <row r="1963" spans="1:6" hidden="1" x14ac:dyDescent="0.2">
      <c r="A1963" s="1024" t="s">
        <v>480</v>
      </c>
    </row>
    <row r="1964" spans="1:6" hidden="1" x14ac:dyDescent="0.2">
      <c r="A1964" s="1024" t="s">
        <v>481</v>
      </c>
    </row>
    <row r="1965" spans="1:6" hidden="1" x14ac:dyDescent="0.2">
      <c r="A1965" s="1024" t="s">
        <v>482</v>
      </c>
    </row>
    <row r="1966" spans="1:6" hidden="1" x14ac:dyDescent="0.2">
      <c r="A1966" s="1024" t="s">
        <v>483</v>
      </c>
    </row>
    <row r="1967" spans="1:6" hidden="1" x14ac:dyDescent="0.2">
      <c r="A1967" s="1024" t="s">
        <v>878</v>
      </c>
    </row>
    <row r="1968" spans="1:6" hidden="1" x14ac:dyDescent="0.2">
      <c r="A1968" s="1024" t="s">
        <v>485</v>
      </c>
    </row>
    <row r="1969" spans="1:1" hidden="1" x14ac:dyDescent="0.2">
      <c r="A1969" s="1024" t="s">
        <v>484</v>
      </c>
    </row>
    <row r="1970" spans="1:1" hidden="1" x14ac:dyDescent="0.2">
      <c r="A1970" s="1024" t="s">
        <v>1086</v>
      </c>
    </row>
    <row r="1971" spans="1:1" hidden="1" x14ac:dyDescent="0.2">
      <c r="A1971" s="1024" t="s">
        <v>1087</v>
      </c>
    </row>
    <row r="1972" spans="1:1" hidden="1" x14ac:dyDescent="0.2">
      <c r="A1972" s="1024" t="s">
        <v>1088</v>
      </c>
    </row>
    <row r="1973" spans="1:1" hidden="1" x14ac:dyDescent="0.2">
      <c r="A1973" s="1024" t="s">
        <v>1089</v>
      </c>
    </row>
    <row r="1974" spans="1:1" hidden="1" x14ac:dyDescent="0.2">
      <c r="A1974" s="1024" t="s">
        <v>1090</v>
      </c>
    </row>
    <row r="1975" spans="1:1" hidden="1" x14ac:dyDescent="0.2">
      <c r="A1975" s="1024" t="s">
        <v>1091</v>
      </c>
    </row>
    <row r="1976" spans="1:1" hidden="1" x14ac:dyDescent="0.2">
      <c r="A1976" s="1024" t="s">
        <v>1092</v>
      </c>
    </row>
    <row r="1977" spans="1:1" hidden="1" x14ac:dyDescent="0.2">
      <c r="A1977" s="1024" t="s">
        <v>1093</v>
      </c>
    </row>
    <row r="1978" spans="1:1" hidden="1" x14ac:dyDescent="0.2">
      <c r="A1978" s="1024" t="s">
        <v>1094</v>
      </c>
    </row>
    <row r="1979" spans="1:1" hidden="1" x14ac:dyDescent="0.2">
      <c r="A1979" s="1024" t="s">
        <v>1095</v>
      </c>
    </row>
    <row r="1980" spans="1:1" hidden="1" x14ac:dyDescent="0.2">
      <c r="A1980" s="1024" t="s">
        <v>1096</v>
      </c>
    </row>
    <row r="1981" spans="1:1" hidden="1" x14ac:dyDescent="0.2">
      <c r="A1981" s="1024" t="s">
        <v>1097</v>
      </c>
    </row>
    <row r="1982" spans="1:1" hidden="1" x14ac:dyDescent="0.2">
      <c r="A1982" s="1024" t="s">
        <v>1098</v>
      </c>
    </row>
    <row r="1983" spans="1:1" hidden="1" x14ac:dyDescent="0.2">
      <c r="A1983" s="1024" t="s">
        <v>1099</v>
      </c>
    </row>
    <row r="1984" spans="1:1" hidden="1" x14ac:dyDescent="0.2">
      <c r="A1984" s="1024" t="s">
        <v>1105</v>
      </c>
    </row>
    <row r="1985" spans="1:1" hidden="1" x14ac:dyDescent="0.2">
      <c r="A1985" s="1024" t="s">
        <v>1106</v>
      </c>
    </row>
    <row r="1986" spans="1:1" hidden="1" x14ac:dyDescent="0.2">
      <c r="A1986" s="1024" t="s">
        <v>1107</v>
      </c>
    </row>
    <row r="1987" spans="1:1" hidden="1" x14ac:dyDescent="0.2">
      <c r="A1987" s="1024" t="s">
        <v>1108</v>
      </c>
    </row>
    <row r="1988" spans="1:1" hidden="1" x14ac:dyDescent="0.2">
      <c r="A1988" s="1024" t="s">
        <v>1109</v>
      </c>
    </row>
    <row r="1989" spans="1:1" hidden="1" x14ac:dyDescent="0.2">
      <c r="A1989" s="1024" t="s">
        <v>1110</v>
      </c>
    </row>
    <row r="1990" spans="1:1" hidden="1" x14ac:dyDescent="0.2">
      <c r="A1990" s="1024" t="s">
        <v>1111</v>
      </c>
    </row>
    <row r="1991" spans="1:1" hidden="1" x14ac:dyDescent="0.2">
      <c r="A1991" s="1024" t="s">
        <v>1112</v>
      </c>
    </row>
    <row r="1992" spans="1:1" hidden="1" x14ac:dyDescent="0.2">
      <c r="A1992" s="1024" t="s">
        <v>1113</v>
      </c>
    </row>
    <row r="1993" spans="1:1" hidden="1" x14ac:dyDescent="0.2">
      <c r="A1993" s="1024" t="s">
        <v>1114</v>
      </c>
    </row>
    <row r="1994" spans="1:1" hidden="1" x14ac:dyDescent="0.2">
      <c r="A1994" s="1024" t="s">
        <v>1115</v>
      </c>
    </row>
    <row r="1995" spans="1:1" hidden="1" x14ac:dyDescent="0.2">
      <c r="A1995" s="1024" t="s">
        <v>1116</v>
      </c>
    </row>
    <row r="1996" spans="1:1" hidden="1" x14ac:dyDescent="0.2">
      <c r="A1996" s="1024" t="s">
        <v>1117</v>
      </c>
    </row>
    <row r="1997" spans="1:1" hidden="1" x14ac:dyDescent="0.2">
      <c r="A1997" s="1024" t="s">
        <v>1118</v>
      </c>
    </row>
    <row r="1998" spans="1:1" hidden="1" x14ac:dyDescent="0.2">
      <c r="A1998" s="1024" t="s">
        <v>1119</v>
      </c>
    </row>
    <row r="1999" spans="1:1" hidden="1" x14ac:dyDescent="0.2">
      <c r="A1999" s="1024" t="s">
        <v>1120</v>
      </c>
    </row>
    <row r="2000" spans="1:1" hidden="1" x14ac:dyDescent="0.2">
      <c r="A2000" s="1024" t="s">
        <v>1121</v>
      </c>
    </row>
    <row r="2001" spans="1:1" hidden="1" x14ac:dyDescent="0.2">
      <c r="A2001" s="1024" t="s">
        <v>1122</v>
      </c>
    </row>
    <row r="2002" spans="1:1" hidden="1" x14ac:dyDescent="0.2">
      <c r="A2002" s="1024" t="s">
        <v>1123</v>
      </c>
    </row>
    <row r="2003" spans="1:1" hidden="1" x14ac:dyDescent="0.2">
      <c r="A2003" s="1024" t="s">
        <v>1124</v>
      </c>
    </row>
    <row r="2004" spans="1:1" hidden="1" x14ac:dyDescent="0.2">
      <c r="A2004" s="1024" t="s">
        <v>1125</v>
      </c>
    </row>
    <row r="2005" spans="1:1" hidden="1" x14ac:dyDescent="0.2">
      <c r="A2005" s="1024" t="s">
        <v>1126</v>
      </c>
    </row>
    <row r="2006" spans="1:1" hidden="1" x14ac:dyDescent="0.2">
      <c r="A2006" s="1024" t="s">
        <v>1127</v>
      </c>
    </row>
    <row r="2007" spans="1:1" hidden="1" x14ac:dyDescent="0.2">
      <c r="A2007" s="1024" t="s">
        <v>1128</v>
      </c>
    </row>
    <row r="2008" spans="1:1" hidden="1" x14ac:dyDescent="0.2">
      <c r="A2008" s="1024" t="s">
        <v>1129</v>
      </c>
    </row>
    <row r="2009" spans="1:1" hidden="1" x14ac:dyDescent="0.2">
      <c r="A2009" s="1024" t="s">
        <v>1130</v>
      </c>
    </row>
    <row r="2010" spans="1:1" hidden="1" x14ac:dyDescent="0.2">
      <c r="A2010" s="1024" t="s">
        <v>557</v>
      </c>
    </row>
    <row r="2011" spans="1:1" hidden="1" x14ac:dyDescent="0.2">
      <c r="A2011" s="1024" t="s">
        <v>558</v>
      </c>
    </row>
    <row r="2012" spans="1:1" hidden="1" x14ac:dyDescent="0.2">
      <c r="A2012" s="1024" t="s">
        <v>559</v>
      </c>
    </row>
    <row r="2013" spans="1:1" hidden="1" x14ac:dyDescent="0.2">
      <c r="A2013" s="1024" t="s">
        <v>560</v>
      </c>
    </row>
    <row r="2014" spans="1:1" hidden="1" x14ac:dyDescent="0.2">
      <c r="A2014" s="1024" t="s">
        <v>561</v>
      </c>
    </row>
    <row r="2015" spans="1:1" hidden="1" x14ac:dyDescent="0.2">
      <c r="A2015" s="1024" t="s">
        <v>562</v>
      </c>
    </row>
    <row r="2016" spans="1:1" hidden="1" x14ac:dyDescent="0.2">
      <c r="A2016" s="1024" t="s">
        <v>563</v>
      </c>
    </row>
    <row r="2017" spans="1:1" hidden="1" x14ac:dyDescent="0.2">
      <c r="A2017" s="1024" t="s">
        <v>564</v>
      </c>
    </row>
    <row r="2018" spans="1:1" hidden="1" x14ac:dyDescent="0.2">
      <c r="A2018" s="1024" t="s">
        <v>565</v>
      </c>
    </row>
    <row r="2019" spans="1:1" hidden="1" x14ac:dyDescent="0.2">
      <c r="A2019" s="1024" t="s">
        <v>1131</v>
      </c>
    </row>
    <row r="2020" spans="1:1" hidden="1" x14ac:dyDescent="0.2">
      <c r="A2020" s="1024" t="s">
        <v>1132</v>
      </c>
    </row>
    <row r="2021" spans="1:1" hidden="1" x14ac:dyDescent="0.2">
      <c r="A2021" s="1024" t="s">
        <v>1133</v>
      </c>
    </row>
    <row r="2022" spans="1:1" hidden="1" x14ac:dyDescent="0.2">
      <c r="A2022" s="1024" t="s">
        <v>1134</v>
      </c>
    </row>
    <row r="2023" spans="1:1" hidden="1" x14ac:dyDescent="0.2">
      <c r="A2023" s="1024" t="s">
        <v>1135</v>
      </c>
    </row>
    <row r="2024" spans="1:1" hidden="1" x14ac:dyDescent="0.2">
      <c r="A2024" s="1024" t="s">
        <v>1136</v>
      </c>
    </row>
    <row r="2025" spans="1:1" hidden="1" x14ac:dyDescent="0.2">
      <c r="A2025" s="1024" t="s">
        <v>1137</v>
      </c>
    </row>
    <row r="2026" spans="1:1" hidden="1" x14ac:dyDescent="0.2">
      <c r="A2026" s="1024" t="s">
        <v>1138</v>
      </c>
    </row>
    <row r="2027" spans="1:1" hidden="1" x14ac:dyDescent="0.2">
      <c r="A2027" s="1024" t="s">
        <v>1139</v>
      </c>
    </row>
    <row r="2028" spans="1:1" hidden="1" x14ac:dyDescent="0.2">
      <c r="A2028" s="1024" t="s">
        <v>1140</v>
      </c>
    </row>
    <row r="2029" spans="1:1" hidden="1" x14ac:dyDescent="0.2">
      <c r="A2029" s="1024" t="s">
        <v>1141</v>
      </c>
    </row>
    <row r="2030" spans="1:1" hidden="1" x14ac:dyDescent="0.2">
      <c r="A2030" s="1024" t="s">
        <v>1142</v>
      </c>
    </row>
    <row r="2031" spans="1:1" hidden="1" x14ac:dyDescent="0.2">
      <c r="A2031" s="1024" t="s">
        <v>1143</v>
      </c>
    </row>
    <row r="2032" spans="1:1" hidden="1" x14ac:dyDescent="0.2">
      <c r="A2032" s="1024" t="s">
        <v>1144</v>
      </c>
    </row>
    <row r="2033" spans="1:1" hidden="1" x14ac:dyDescent="0.2">
      <c r="A2033" s="1024" t="s">
        <v>1145</v>
      </c>
    </row>
    <row r="2034" spans="1:1" hidden="1" x14ac:dyDescent="0.2">
      <c r="A2034" s="1024" t="s">
        <v>1146</v>
      </c>
    </row>
    <row r="2035" spans="1:1" hidden="1" x14ac:dyDescent="0.2">
      <c r="A2035" s="1024" t="s">
        <v>566</v>
      </c>
    </row>
    <row r="2036" spans="1:1" hidden="1" x14ac:dyDescent="0.2">
      <c r="A2036" s="1024" t="s">
        <v>488</v>
      </c>
    </row>
    <row r="2037" spans="1:1" hidden="1" x14ac:dyDescent="0.2">
      <c r="A2037" s="1024" t="s">
        <v>489</v>
      </c>
    </row>
    <row r="2038" spans="1:1" hidden="1" x14ac:dyDescent="0.2">
      <c r="A2038" s="1024" t="s">
        <v>487</v>
      </c>
    </row>
    <row r="2039" spans="1:1" hidden="1" x14ac:dyDescent="0.2">
      <c r="A2039" s="1024" t="s">
        <v>567</v>
      </c>
    </row>
    <row r="2040" spans="1:1" hidden="1" x14ac:dyDescent="0.2">
      <c r="A2040" s="1024" t="s">
        <v>490</v>
      </c>
    </row>
    <row r="2041" spans="1:1" hidden="1" x14ac:dyDescent="0.2">
      <c r="A2041" s="1024" t="s">
        <v>491</v>
      </c>
    </row>
    <row r="2042" spans="1:1" hidden="1" x14ac:dyDescent="0.2">
      <c r="A2042" s="1024" t="s">
        <v>1147</v>
      </c>
    </row>
    <row r="2043" spans="1:1" hidden="1" x14ac:dyDescent="0.2">
      <c r="A2043" s="1024" t="s">
        <v>1148</v>
      </c>
    </row>
    <row r="2044" spans="1:1" hidden="1" x14ac:dyDescent="0.2">
      <c r="A2044" s="1024" t="s">
        <v>492</v>
      </c>
    </row>
    <row r="2045" spans="1:1" hidden="1" x14ac:dyDescent="0.2">
      <c r="A2045" s="1024" t="s">
        <v>493</v>
      </c>
    </row>
    <row r="2046" spans="1:1" hidden="1" x14ac:dyDescent="0.2">
      <c r="A2046" s="1024" t="s">
        <v>494</v>
      </c>
    </row>
    <row r="2047" spans="1:1" hidden="1" x14ac:dyDescent="0.2">
      <c r="A2047" s="1024" t="s">
        <v>495</v>
      </c>
    </row>
    <row r="2048" spans="1:1" hidden="1" x14ac:dyDescent="0.2">
      <c r="A2048" s="1024" t="s">
        <v>496</v>
      </c>
    </row>
    <row r="2049" spans="1:1" hidden="1" x14ac:dyDescent="0.2">
      <c r="A2049" s="1024" t="s">
        <v>1149</v>
      </c>
    </row>
    <row r="2050" spans="1:1" hidden="1" x14ac:dyDescent="0.2">
      <c r="A2050" s="1024" t="s">
        <v>1150</v>
      </c>
    </row>
    <row r="2051" spans="1:1" hidden="1" x14ac:dyDescent="0.2">
      <c r="A2051" s="1024" t="s">
        <v>1151</v>
      </c>
    </row>
    <row r="2052" spans="1:1" hidden="1" x14ac:dyDescent="0.2">
      <c r="A2052" s="1024" t="s">
        <v>1528</v>
      </c>
    </row>
    <row r="2053" spans="1:1" hidden="1" x14ac:dyDescent="0.2">
      <c r="A2053" s="1024" t="s">
        <v>1152</v>
      </c>
    </row>
    <row r="2054" spans="1:1" hidden="1" x14ac:dyDescent="0.2">
      <c r="A2054" s="1024" t="s">
        <v>1153</v>
      </c>
    </row>
    <row r="2055" spans="1:1" hidden="1" x14ac:dyDescent="0.2">
      <c r="A2055" s="1024" t="s">
        <v>1154</v>
      </c>
    </row>
    <row r="2056" spans="1:1" hidden="1" x14ac:dyDescent="0.2">
      <c r="A2056" s="1024" t="s">
        <v>1155</v>
      </c>
    </row>
    <row r="2057" spans="1:1" hidden="1" x14ac:dyDescent="0.2">
      <c r="A2057" s="1024" t="s">
        <v>1156</v>
      </c>
    </row>
    <row r="2058" spans="1:1" hidden="1" x14ac:dyDescent="0.2">
      <c r="A2058" s="1024" t="s">
        <v>756</v>
      </c>
    </row>
    <row r="2059" spans="1:1" hidden="1" x14ac:dyDescent="0.2">
      <c r="A2059" s="1024" t="s">
        <v>497</v>
      </c>
    </row>
    <row r="2060" spans="1:1" hidden="1" x14ac:dyDescent="0.2">
      <c r="A2060" s="1024" t="s">
        <v>498</v>
      </c>
    </row>
    <row r="2061" spans="1:1" hidden="1" x14ac:dyDescent="0.2">
      <c r="A2061" s="1024" t="s">
        <v>499</v>
      </c>
    </row>
    <row r="2062" spans="1:1" hidden="1" x14ac:dyDescent="0.2">
      <c r="A2062" s="1024" t="s">
        <v>757</v>
      </c>
    </row>
    <row r="2063" spans="1:1" hidden="1" x14ac:dyDescent="0.2">
      <c r="A2063" s="1024" t="s">
        <v>758</v>
      </c>
    </row>
    <row r="2064" spans="1:1" hidden="1" x14ac:dyDescent="0.2">
      <c r="A2064" s="1024" t="s">
        <v>1157</v>
      </c>
    </row>
    <row r="2065" spans="1:1" hidden="1" x14ac:dyDescent="0.2">
      <c r="A2065" s="1024" t="s">
        <v>500</v>
      </c>
    </row>
    <row r="2066" spans="1:1" hidden="1" x14ac:dyDescent="0.2">
      <c r="A2066" s="1024" t="s">
        <v>1158</v>
      </c>
    </row>
    <row r="2067" spans="1:1" hidden="1" x14ac:dyDescent="0.2">
      <c r="A2067" s="1024" t="s">
        <v>1159</v>
      </c>
    </row>
    <row r="2068" spans="1:1" hidden="1" x14ac:dyDescent="0.2">
      <c r="A2068" s="1024" t="s">
        <v>1160</v>
      </c>
    </row>
    <row r="2069" spans="1:1" hidden="1" x14ac:dyDescent="0.2">
      <c r="A2069" s="1024" t="s">
        <v>501</v>
      </c>
    </row>
    <row r="2070" spans="1:1" hidden="1" x14ac:dyDescent="0.2">
      <c r="A2070" s="1024" t="s">
        <v>1161</v>
      </c>
    </row>
    <row r="2071" spans="1:1" hidden="1" x14ac:dyDescent="0.2">
      <c r="A2071" s="1024" t="s">
        <v>1162</v>
      </c>
    </row>
    <row r="2072" spans="1:1" hidden="1" x14ac:dyDescent="0.2">
      <c r="A2072" s="1024" t="s">
        <v>759</v>
      </c>
    </row>
    <row r="2073" spans="1:1" hidden="1" x14ac:dyDescent="0.2">
      <c r="A2073" s="1024" t="s">
        <v>760</v>
      </c>
    </row>
    <row r="2074" spans="1:1" hidden="1" x14ac:dyDescent="0.2">
      <c r="A2074" s="1024" t="s">
        <v>1163</v>
      </c>
    </row>
    <row r="2075" spans="1:1" hidden="1" x14ac:dyDescent="0.2">
      <c r="A2075" s="1024" t="s">
        <v>1164</v>
      </c>
    </row>
    <row r="2076" spans="1:1" hidden="1" x14ac:dyDescent="0.2">
      <c r="A2076" s="1024" t="s">
        <v>1165</v>
      </c>
    </row>
    <row r="2077" spans="1:1" hidden="1" x14ac:dyDescent="0.2">
      <c r="A2077" s="1024" t="s">
        <v>1166</v>
      </c>
    </row>
    <row r="2078" spans="1:1" hidden="1" x14ac:dyDescent="0.2">
      <c r="A2078" s="1024" t="s">
        <v>1167</v>
      </c>
    </row>
    <row r="2079" spans="1:1" hidden="1" x14ac:dyDescent="0.2">
      <c r="A2079" s="1024" t="s">
        <v>1168</v>
      </c>
    </row>
    <row r="2080" spans="1:1" hidden="1" x14ac:dyDescent="0.2">
      <c r="A2080" s="1024" t="s">
        <v>1169</v>
      </c>
    </row>
    <row r="2081" spans="1:1" hidden="1" x14ac:dyDescent="0.2">
      <c r="A2081" s="1024" t="s">
        <v>1170</v>
      </c>
    </row>
    <row r="2082" spans="1:1" hidden="1" x14ac:dyDescent="0.2">
      <c r="A2082" s="1024" t="s">
        <v>1171</v>
      </c>
    </row>
    <row r="2083" spans="1:1" hidden="1" x14ac:dyDescent="0.2">
      <c r="A2083" s="1024" t="s">
        <v>1172</v>
      </c>
    </row>
    <row r="2084" spans="1:1" hidden="1" x14ac:dyDescent="0.2">
      <c r="A2084" s="1024" t="s">
        <v>1173</v>
      </c>
    </row>
    <row r="2085" spans="1:1" hidden="1" x14ac:dyDescent="0.2">
      <c r="A2085" s="1024" t="s">
        <v>1174</v>
      </c>
    </row>
    <row r="2086" spans="1:1" hidden="1" x14ac:dyDescent="0.2">
      <c r="A2086" s="1024" t="s">
        <v>1175</v>
      </c>
    </row>
    <row r="2087" spans="1:1" hidden="1" x14ac:dyDescent="0.2">
      <c r="A2087" s="1024" t="s">
        <v>1176</v>
      </c>
    </row>
    <row r="2088" spans="1:1" hidden="1" x14ac:dyDescent="0.2">
      <c r="A2088" s="1024" t="s">
        <v>1177</v>
      </c>
    </row>
    <row r="2089" spans="1:1" hidden="1" x14ac:dyDescent="0.2">
      <c r="A2089" s="1024" t="s">
        <v>1178</v>
      </c>
    </row>
    <row r="2090" spans="1:1" hidden="1" x14ac:dyDescent="0.2">
      <c r="A2090" s="1024" t="s">
        <v>850</v>
      </c>
    </row>
    <row r="2091" spans="1:1" hidden="1" x14ac:dyDescent="0.2">
      <c r="A2091" s="1024" t="s">
        <v>851</v>
      </c>
    </row>
    <row r="2092" spans="1:1" hidden="1" x14ac:dyDescent="0.2">
      <c r="A2092" s="1024" t="s">
        <v>852</v>
      </c>
    </row>
    <row r="2093" spans="1:1" hidden="1" x14ac:dyDescent="0.2">
      <c r="A2093" s="1024" t="s">
        <v>853</v>
      </c>
    </row>
    <row r="2094" spans="1:1" hidden="1" x14ac:dyDescent="0.2">
      <c r="A2094" s="1024" t="s">
        <v>1179</v>
      </c>
    </row>
    <row r="2095" spans="1:1" hidden="1" x14ac:dyDescent="0.2">
      <c r="A2095" s="1024" t="s">
        <v>1180</v>
      </c>
    </row>
    <row r="2096" spans="1:1" hidden="1" x14ac:dyDescent="0.2">
      <c r="A2096" s="1024" t="s">
        <v>1181</v>
      </c>
    </row>
    <row r="2097" spans="1:1" hidden="1" x14ac:dyDescent="0.2">
      <c r="A2097" s="1024" t="s">
        <v>1182</v>
      </c>
    </row>
    <row r="2098" spans="1:1" hidden="1" x14ac:dyDescent="0.2">
      <c r="A2098" s="1024" t="s">
        <v>1183</v>
      </c>
    </row>
    <row r="2099" spans="1:1" hidden="1" x14ac:dyDescent="0.2">
      <c r="A2099" s="1024" t="s">
        <v>1184</v>
      </c>
    </row>
    <row r="2100" spans="1:1" hidden="1" x14ac:dyDescent="0.2">
      <c r="A2100" s="1024" t="s">
        <v>1185</v>
      </c>
    </row>
    <row r="2101" spans="1:1" hidden="1" x14ac:dyDescent="0.2">
      <c r="A2101" s="1024" t="s">
        <v>1186</v>
      </c>
    </row>
    <row r="2102" spans="1:1" hidden="1" x14ac:dyDescent="0.2">
      <c r="A2102" s="1024" t="s">
        <v>1187</v>
      </c>
    </row>
    <row r="2103" spans="1:1" hidden="1" x14ac:dyDescent="0.2">
      <c r="A2103" s="1024" t="s">
        <v>523</v>
      </c>
    </row>
    <row r="2104" spans="1:1" hidden="1" x14ac:dyDescent="0.2">
      <c r="A2104" s="1024" t="s">
        <v>1188</v>
      </c>
    </row>
    <row r="2105" spans="1:1" hidden="1" x14ac:dyDescent="0.2">
      <c r="A2105" s="1024" t="s">
        <v>1189</v>
      </c>
    </row>
    <row r="2106" spans="1:1" hidden="1" x14ac:dyDescent="0.2">
      <c r="A2106" s="1024" t="s">
        <v>522</v>
      </c>
    </row>
    <row r="2107" spans="1:1" hidden="1" x14ac:dyDescent="0.2">
      <c r="A2107" s="1024" t="s">
        <v>1190</v>
      </c>
    </row>
    <row r="2108" spans="1:1" hidden="1" x14ac:dyDescent="0.2">
      <c r="A2108" s="1024" t="s">
        <v>1191</v>
      </c>
    </row>
    <row r="2109" spans="1:1" hidden="1" x14ac:dyDescent="0.2">
      <c r="A2109" s="1024" t="s">
        <v>1192</v>
      </c>
    </row>
    <row r="2110" spans="1:1" hidden="1" x14ac:dyDescent="0.2">
      <c r="A2110" s="1024" t="s">
        <v>1193</v>
      </c>
    </row>
    <row r="2111" spans="1:1" hidden="1" x14ac:dyDescent="0.2">
      <c r="A2111" s="1024" t="s">
        <v>524</v>
      </c>
    </row>
    <row r="2112" spans="1:1" hidden="1" x14ac:dyDescent="0.2">
      <c r="A2112" s="1024" t="s">
        <v>1194</v>
      </c>
    </row>
    <row r="2113" spans="1:1" hidden="1" x14ac:dyDescent="0.2">
      <c r="A2113" s="1024" t="s">
        <v>1195</v>
      </c>
    </row>
    <row r="2114" spans="1:1" hidden="1" x14ac:dyDescent="0.2">
      <c r="A2114" s="1024" t="s">
        <v>1196</v>
      </c>
    </row>
    <row r="2115" spans="1:1" hidden="1" x14ac:dyDescent="0.2">
      <c r="A2115" s="1024" t="s">
        <v>1197</v>
      </c>
    </row>
    <row r="2116" spans="1:1" hidden="1" x14ac:dyDescent="0.2">
      <c r="A2116" s="1024" t="s">
        <v>1198</v>
      </c>
    </row>
    <row r="2117" spans="1:1" hidden="1" x14ac:dyDescent="0.2">
      <c r="A2117" s="1024" t="s">
        <v>854</v>
      </c>
    </row>
    <row r="2118" spans="1:1" hidden="1" x14ac:dyDescent="0.2">
      <c r="A2118" s="1024" t="s">
        <v>855</v>
      </c>
    </row>
    <row r="2119" spans="1:1" hidden="1" x14ac:dyDescent="0.2">
      <c r="A2119" s="1024" t="s">
        <v>1199</v>
      </c>
    </row>
    <row r="2120" spans="1:1" hidden="1" x14ac:dyDescent="0.2">
      <c r="A2120" s="1024" t="s">
        <v>1200</v>
      </c>
    </row>
    <row r="2121" spans="1:1" hidden="1" x14ac:dyDescent="0.2">
      <c r="A2121" s="1024" t="s">
        <v>1201</v>
      </c>
    </row>
    <row r="2122" spans="1:1" hidden="1" x14ac:dyDescent="0.2">
      <c r="A2122" s="1024" t="s">
        <v>1202</v>
      </c>
    </row>
    <row r="2123" spans="1:1" hidden="1" x14ac:dyDescent="0.2">
      <c r="A2123" s="1024" t="s">
        <v>1203</v>
      </c>
    </row>
    <row r="2124" spans="1:1" hidden="1" x14ac:dyDescent="0.2">
      <c r="A2124" s="1024" t="s">
        <v>1204</v>
      </c>
    </row>
    <row r="2125" spans="1:1" hidden="1" x14ac:dyDescent="0.2">
      <c r="A2125" s="1024" t="s">
        <v>1205</v>
      </c>
    </row>
    <row r="2126" spans="1:1" hidden="1" x14ac:dyDescent="0.2">
      <c r="A2126" s="1024" t="s">
        <v>531</v>
      </c>
    </row>
    <row r="2127" spans="1:1" hidden="1" x14ac:dyDescent="0.2">
      <c r="A2127" s="1024" t="s">
        <v>1206</v>
      </c>
    </row>
    <row r="2128" spans="1:1" hidden="1" x14ac:dyDescent="0.2">
      <c r="A2128" s="1024" t="s">
        <v>1207</v>
      </c>
    </row>
    <row r="2129" spans="1:1" hidden="1" x14ac:dyDescent="0.2">
      <c r="A2129" s="1024" t="s">
        <v>530</v>
      </c>
    </row>
    <row r="2130" spans="1:1" hidden="1" x14ac:dyDescent="0.2">
      <c r="A2130" s="1024" t="s">
        <v>1208</v>
      </c>
    </row>
    <row r="2131" spans="1:1" hidden="1" x14ac:dyDescent="0.2">
      <c r="A2131" s="1024" t="s">
        <v>1209</v>
      </c>
    </row>
    <row r="2132" spans="1:1" hidden="1" x14ac:dyDescent="0.2">
      <c r="A2132" s="1024" t="s">
        <v>1210</v>
      </c>
    </row>
    <row r="2133" spans="1:1" hidden="1" x14ac:dyDescent="0.2">
      <c r="A2133" s="1024" t="s">
        <v>1211</v>
      </c>
    </row>
    <row r="2134" spans="1:1" hidden="1" x14ac:dyDescent="0.2">
      <c r="A2134" s="1024" t="s">
        <v>1212</v>
      </c>
    </row>
    <row r="2135" spans="1:1" hidden="1" x14ac:dyDescent="0.2">
      <c r="A2135" s="1024" t="s">
        <v>1213</v>
      </c>
    </row>
    <row r="2136" spans="1:1" hidden="1" x14ac:dyDescent="0.2">
      <c r="A2136" s="1024" t="s">
        <v>1214</v>
      </c>
    </row>
    <row r="2137" spans="1:1" hidden="1" x14ac:dyDescent="0.2">
      <c r="A2137" s="1024" t="s">
        <v>1215</v>
      </c>
    </row>
    <row r="2138" spans="1:1" hidden="1" x14ac:dyDescent="0.2">
      <c r="A2138" s="1024" t="s">
        <v>1216</v>
      </c>
    </row>
    <row r="2139" spans="1:1" hidden="1" x14ac:dyDescent="0.2">
      <c r="A2139" s="1024" t="s">
        <v>1217</v>
      </c>
    </row>
    <row r="2140" spans="1:1" hidden="1" x14ac:dyDescent="0.2">
      <c r="A2140" s="1024" t="s">
        <v>1218</v>
      </c>
    </row>
    <row r="2141" spans="1:1" hidden="1" x14ac:dyDescent="0.2">
      <c r="A2141" s="1024" t="s">
        <v>1219</v>
      </c>
    </row>
    <row r="2142" spans="1:1" hidden="1" x14ac:dyDescent="0.2">
      <c r="A2142" s="1024" t="s">
        <v>597</v>
      </c>
    </row>
    <row r="2143" spans="1:1" hidden="1" x14ac:dyDescent="0.2">
      <c r="A2143" s="1024" t="s">
        <v>1220</v>
      </c>
    </row>
    <row r="2144" spans="1:1" hidden="1" x14ac:dyDescent="0.2">
      <c r="A2144" s="1024" t="s">
        <v>1221</v>
      </c>
    </row>
    <row r="2145" spans="1:1" hidden="1" x14ac:dyDescent="0.2">
      <c r="A2145" s="1024" t="s">
        <v>1222</v>
      </c>
    </row>
    <row r="2146" spans="1:1" hidden="1" x14ac:dyDescent="0.2">
      <c r="A2146" s="1024" t="s">
        <v>1223</v>
      </c>
    </row>
    <row r="2147" spans="1:1" hidden="1" x14ac:dyDescent="0.2">
      <c r="A2147" s="1024" t="s">
        <v>1224</v>
      </c>
    </row>
    <row r="2148" spans="1:1" hidden="1" x14ac:dyDescent="0.2">
      <c r="A2148" s="1024" t="s">
        <v>1225</v>
      </c>
    </row>
    <row r="2149" spans="1:1" hidden="1" x14ac:dyDescent="0.2">
      <c r="A2149" s="1024" t="s">
        <v>1226</v>
      </c>
    </row>
    <row r="2150" spans="1:1" hidden="1" x14ac:dyDescent="0.2">
      <c r="A2150" s="1024" t="s">
        <v>1227</v>
      </c>
    </row>
    <row r="2151" spans="1:1" hidden="1" x14ac:dyDescent="0.2">
      <c r="A2151" s="1024" t="s">
        <v>1228</v>
      </c>
    </row>
    <row r="2152" spans="1:1" hidden="1" x14ac:dyDescent="0.2">
      <c r="A2152" s="1024" t="s">
        <v>1229</v>
      </c>
    </row>
    <row r="2153" spans="1:1" hidden="1" x14ac:dyDescent="0.2">
      <c r="A2153" s="1024" t="s">
        <v>1230</v>
      </c>
    </row>
    <row r="2154" spans="1:1" hidden="1" x14ac:dyDescent="0.2">
      <c r="A2154" s="1024" t="s">
        <v>1231</v>
      </c>
    </row>
    <row r="2155" spans="1:1" hidden="1" x14ac:dyDescent="0.2">
      <c r="A2155" s="1024" t="s">
        <v>1232</v>
      </c>
    </row>
    <row r="2156" spans="1:1" hidden="1" x14ac:dyDescent="0.2">
      <c r="A2156" s="1024" t="s">
        <v>1233</v>
      </c>
    </row>
    <row r="2157" spans="1:1" hidden="1" x14ac:dyDescent="0.2">
      <c r="A2157" s="1024" t="s">
        <v>1234</v>
      </c>
    </row>
    <row r="2158" spans="1:1" hidden="1" x14ac:dyDescent="0.2">
      <c r="A2158" s="1024" t="s">
        <v>1235</v>
      </c>
    </row>
    <row r="2159" spans="1:1" hidden="1" x14ac:dyDescent="0.2">
      <c r="A2159" s="1024" t="s">
        <v>1236</v>
      </c>
    </row>
    <row r="2160" spans="1:1" hidden="1" x14ac:dyDescent="0.2">
      <c r="A2160" s="1024" t="s">
        <v>1237</v>
      </c>
    </row>
    <row r="2161" spans="1:1" hidden="1" x14ac:dyDescent="0.2">
      <c r="A2161" s="1024" t="s">
        <v>1238</v>
      </c>
    </row>
    <row r="2162" spans="1:1" hidden="1" x14ac:dyDescent="0.2">
      <c r="A2162" s="1024" t="s">
        <v>1239</v>
      </c>
    </row>
    <row r="2163" spans="1:1" hidden="1" x14ac:dyDescent="0.2">
      <c r="A2163" s="1024" t="s">
        <v>1240</v>
      </c>
    </row>
    <row r="2164" spans="1:1" hidden="1" x14ac:dyDescent="0.2">
      <c r="A2164" s="1024" t="s">
        <v>1241</v>
      </c>
    </row>
    <row r="2165" spans="1:1" hidden="1" x14ac:dyDescent="0.2">
      <c r="A2165" s="1024" t="s">
        <v>1242</v>
      </c>
    </row>
    <row r="2166" spans="1:1" hidden="1" x14ac:dyDescent="0.2">
      <c r="A2166" s="1024" t="s">
        <v>1243</v>
      </c>
    </row>
    <row r="2167" spans="1:1" hidden="1" x14ac:dyDescent="0.2">
      <c r="A2167" s="1024" t="s">
        <v>1244</v>
      </c>
    </row>
    <row r="2168" spans="1:1" hidden="1" x14ac:dyDescent="0.2">
      <c r="A2168" s="1024" t="s">
        <v>1245</v>
      </c>
    </row>
    <row r="2169" spans="1:1" hidden="1" x14ac:dyDescent="0.2">
      <c r="A2169" s="1024" t="s">
        <v>1246</v>
      </c>
    </row>
    <row r="2170" spans="1:1" hidden="1" x14ac:dyDescent="0.2">
      <c r="A2170" s="1024" t="s">
        <v>1247</v>
      </c>
    </row>
    <row r="2171" spans="1:1" hidden="1" x14ac:dyDescent="0.2">
      <c r="A2171" s="1024" t="s">
        <v>1248</v>
      </c>
    </row>
    <row r="2172" spans="1:1" hidden="1" x14ac:dyDescent="0.2">
      <c r="A2172" s="1024" t="s">
        <v>1249</v>
      </c>
    </row>
    <row r="2173" spans="1:1" hidden="1" x14ac:dyDescent="0.2">
      <c r="A2173" s="1024" t="s">
        <v>1250</v>
      </c>
    </row>
    <row r="2174" spans="1:1" hidden="1" x14ac:dyDescent="0.2">
      <c r="A2174" s="1024" t="s">
        <v>1251</v>
      </c>
    </row>
    <row r="2175" spans="1:1" hidden="1" x14ac:dyDescent="0.2">
      <c r="A2175" s="1024" t="s">
        <v>585</v>
      </c>
    </row>
    <row r="2176" spans="1:1" hidden="1" x14ac:dyDescent="0.2">
      <c r="A2176" s="1024" t="s">
        <v>587</v>
      </c>
    </row>
    <row r="2177" spans="1:1" hidden="1" x14ac:dyDescent="0.2">
      <c r="A2177" s="1024" t="s">
        <v>525</v>
      </c>
    </row>
    <row r="2178" spans="1:1" hidden="1" x14ac:dyDescent="0.2">
      <c r="A2178" s="1024" t="s">
        <v>589</v>
      </c>
    </row>
    <row r="2179" spans="1:1" hidden="1" x14ac:dyDescent="0.2">
      <c r="A2179" s="1024" t="s">
        <v>590</v>
      </c>
    </row>
    <row r="2180" spans="1:1" hidden="1" x14ac:dyDescent="0.2">
      <c r="A2180" s="1024" t="s">
        <v>591</v>
      </c>
    </row>
    <row r="2181" spans="1:1" hidden="1" x14ac:dyDescent="0.2">
      <c r="A2181" s="1024" t="s">
        <v>592</v>
      </c>
    </row>
    <row r="2182" spans="1:1" hidden="1" x14ac:dyDescent="0.2">
      <c r="A2182" s="1024" t="s">
        <v>529</v>
      </c>
    </row>
    <row r="2183" spans="1:1" hidden="1" x14ac:dyDescent="0.2">
      <c r="A2183" s="1024" t="s">
        <v>527</v>
      </c>
    </row>
    <row r="2184" spans="1:1" hidden="1" x14ac:dyDescent="0.2">
      <c r="A2184" s="1024" t="s">
        <v>526</v>
      </c>
    </row>
    <row r="2185" spans="1:1" hidden="1" x14ac:dyDescent="0.2">
      <c r="A2185" s="1024" t="s">
        <v>528</v>
      </c>
    </row>
    <row r="2186" spans="1:1" hidden="1" x14ac:dyDescent="0.2">
      <c r="A2186" s="1024" t="s">
        <v>1252</v>
      </c>
    </row>
    <row r="2187" spans="1:1" hidden="1" x14ac:dyDescent="0.2">
      <c r="A2187" s="1024" t="s">
        <v>594</v>
      </c>
    </row>
    <row r="2188" spans="1:1" hidden="1" x14ac:dyDescent="0.2">
      <c r="A2188" s="1024" t="s">
        <v>595</v>
      </c>
    </row>
    <row r="2189" spans="1:1" hidden="1" x14ac:dyDescent="0.2">
      <c r="A2189" s="1024" t="s">
        <v>596</v>
      </c>
    </row>
    <row r="2190" spans="1:1" hidden="1" x14ac:dyDescent="0.2">
      <c r="A2190" s="1024" t="s">
        <v>1253</v>
      </c>
    </row>
    <row r="2191" spans="1:1" hidden="1" x14ac:dyDescent="0.2">
      <c r="A2191" s="1024" t="s">
        <v>1254</v>
      </c>
    </row>
    <row r="2192" spans="1:1" hidden="1" x14ac:dyDescent="0.2">
      <c r="A2192" s="1024" t="s">
        <v>1255</v>
      </c>
    </row>
    <row r="2193" spans="1:1" hidden="1" x14ac:dyDescent="0.2">
      <c r="A2193" s="1024" t="s">
        <v>618</v>
      </c>
    </row>
    <row r="2194" spans="1:1" hidden="1" x14ac:dyDescent="0.2">
      <c r="A2194" s="1024" t="s">
        <v>1256</v>
      </c>
    </row>
    <row r="2195" spans="1:1" hidden="1" x14ac:dyDescent="0.2">
      <c r="A2195" s="1024" t="s">
        <v>1257</v>
      </c>
    </row>
    <row r="2196" spans="1:1" hidden="1" x14ac:dyDescent="0.2">
      <c r="A2196" s="1024" t="s">
        <v>1258</v>
      </c>
    </row>
    <row r="2197" spans="1:1" hidden="1" x14ac:dyDescent="0.2">
      <c r="A2197" s="1024" t="s">
        <v>1259</v>
      </c>
    </row>
    <row r="2198" spans="1:1" hidden="1" x14ac:dyDescent="0.2">
      <c r="A2198" s="1024" t="s">
        <v>1260</v>
      </c>
    </row>
    <row r="2199" spans="1:1" hidden="1" x14ac:dyDescent="0.2"/>
  </sheetData>
  <mergeCells count="38">
    <mergeCell ref="W4:AB4"/>
    <mergeCell ref="A3:BB3"/>
    <mergeCell ref="A4:A6"/>
    <mergeCell ref="C4:L4"/>
    <mergeCell ref="M4:V4"/>
    <mergeCell ref="AC4:AL4"/>
    <mergeCell ref="AM4:AV4"/>
    <mergeCell ref="AW4:AY5"/>
    <mergeCell ref="AZ4:BB5"/>
    <mergeCell ref="AC5:AG5"/>
    <mergeCell ref="AH5:AL5"/>
    <mergeCell ref="AM5:AQ5"/>
    <mergeCell ref="AR5:AV5"/>
    <mergeCell ref="Z5:AB5"/>
    <mergeCell ref="C5:G5"/>
    <mergeCell ref="H5:L5"/>
    <mergeCell ref="A30:A32"/>
    <mergeCell ref="C30:L30"/>
    <mergeCell ref="M30:V30"/>
    <mergeCell ref="W30:Y30"/>
    <mergeCell ref="Z30:AB30"/>
    <mergeCell ref="C31:G31"/>
    <mergeCell ref="M5:Q5"/>
    <mergeCell ref="R5:V5"/>
    <mergeCell ref="W5:Y5"/>
    <mergeCell ref="AZ30:BB31"/>
    <mergeCell ref="H31:L31"/>
    <mergeCell ref="M31:Q31"/>
    <mergeCell ref="R31:V31"/>
    <mergeCell ref="W31:Y31"/>
    <mergeCell ref="Z31:AB31"/>
    <mergeCell ref="AC31:AG31"/>
    <mergeCell ref="AH31:AL31"/>
    <mergeCell ref="AM31:AQ31"/>
    <mergeCell ref="AR31:AV31"/>
    <mergeCell ref="AM30:AV30"/>
    <mergeCell ref="AW30:AY31"/>
    <mergeCell ref="AC30:AL30"/>
  </mergeCells>
  <dataValidations count="2">
    <dataValidation type="list" allowBlank="1" showInputMessage="1" showErrorMessage="1" sqref="B33:B34" xr:uid="{00000000-0002-0000-2F00-000000000000}">
      <formula1>$F$1956:$F$1961</formula1>
    </dataValidation>
    <dataValidation type="list" allowBlank="1" showInputMessage="1" showErrorMessage="1" sqref="A34 A33" xr:uid="{00000000-0002-0000-2F00-000001000000}">
      <formula1>$A$1954:$A$2198</formula1>
    </dataValidation>
  </dataValidations>
  <pageMargins left="0.7" right="0.7" top="0.75" bottom="0.75" header="0.3" footer="0.3"/>
  <pageSetup paperSize="9" scale="13" orientation="portrait" horizontalDpi="300" verticalDpi="300" r:id="rId1"/>
  <rowBreaks count="1" manualBreakCount="1">
    <brk id="29" max="16383" man="1"/>
  </rowBreaks>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T58"/>
  <sheetViews>
    <sheetView view="pageBreakPreview" zoomScale="90" zoomScaleNormal="100" zoomScaleSheetLayoutView="90" workbookViewId="0">
      <selection activeCell="R31" sqref="R31"/>
    </sheetView>
  </sheetViews>
  <sheetFormatPr defaultColWidth="8.7109375" defaultRowHeight="11.25" x14ac:dyDescent="0.2"/>
  <cols>
    <col min="1" max="1" width="4" style="1048" customWidth="1"/>
    <col min="2" max="2" width="59.28515625" style="1048" customWidth="1"/>
    <col min="3" max="3" width="18.140625" style="1048" customWidth="1"/>
    <col min="4" max="4" width="10.28515625" style="1048" customWidth="1"/>
    <col min="5" max="5" width="13.28515625" style="1048" customWidth="1"/>
    <col min="6" max="6" width="11.140625" style="1048" customWidth="1"/>
    <col min="7" max="7" width="9.7109375" style="1049" customWidth="1"/>
    <col min="8" max="8" width="11.5703125" style="1049" customWidth="1"/>
    <col min="9" max="9" width="9.7109375" style="1048" customWidth="1"/>
    <col min="10" max="10" width="10.5703125" style="1048" customWidth="1"/>
    <col min="11" max="11" width="9.7109375" style="1048" customWidth="1"/>
    <col min="12" max="12" width="10.28515625" style="1048" customWidth="1"/>
    <col min="13" max="13" width="12.28515625" style="1048" customWidth="1"/>
    <col min="14" max="15" width="9.7109375" style="1048" customWidth="1"/>
    <col min="16" max="16" width="11.7109375" style="1048" customWidth="1"/>
    <col min="17" max="17" width="13.7109375" style="1048" customWidth="1"/>
    <col min="18" max="18" width="11.140625" style="1048" customWidth="1"/>
    <col min="19" max="19" width="8.7109375" style="1048" customWidth="1"/>
    <col min="20" max="20" width="9.28515625" style="1049" customWidth="1"/>
    <col min="21" max="16384" width="8.7109375" style="1048"/>
  </cols>
  <sheetData>
    <row r="1" spans="1:20" s="1026" customFormat="1" x14ac:dyDescent="0.2">
      <c r="A1" s="883" t="s">
        <v>856</v>
      </c>
      <c r="B1" s="883"/>
      <c r="C1" s="883"/>
      <c r="D1" s="883"/>
      <c r="E1" s="883"/>
      <c r="F1" s="883"/>
      <c r="G1" s="883"/>
      <c r="H1" s="883"/>
      <c r="I1" s="883"/>
      <c r="J1" s="883"/>
      <c r="K1" s="883"/>
      <c r="L1" s="883"/>
      <c r="M1" s="883"/>
      <c r="N1" s="883"/>
      <c r="O1" s="883"/>
      <c r="P1" s="883"/>
      <c r="Q1" s="883"/>
      <c r="R1" s="883"/>
      <c r="T1" s="885"/>
    </row>
    <row r="2" spans="1:20" s="1026" customFormat="1" x14ac:dyDescent="0.2">
      <c r="A2" s="883"/>
      <c r="B2" s="883"/>
      <c r="C2" s="883"/>
      <c r="D2" s="883"/>
      <c r="E2" s="883"/>
      <c r="F2" s="883"/>
      <c r="G2" s="883"/>
      <c r="H2" s="883"/>
      <c r="I2" s="883"/>
      <c r="J2" s="883"/>
      <c r="K2" s="883"/>
      <c r="L2" s="883"/>
      <c r="M2" s="883"/>
      <c r="N2" s="883"/>
      <c r="O2" s="883"/>
      <c r="P2" s="883"/>
      <c r="Q2" s="883"/>
      <c r="R2" s="883"/>
      <c r="T2" s="885"/>
    </row>
    <row r="3" spans="1:20" s="891" customFormat="1" ht="12" thickBot="1" x14ac:dyDescent="0.25">
      <c r="A3" s="1027"/>
      <c r="B3" s="1027"/>
      <c r="C3" s="1027"/>
      <c r="D3" s="1027"/>
      <c r="E3" s="1027"/>
      <c r="F3" s="1027"/>
      <c r="G3" s="1027"/>
      <c r="H3" s="1027"/>
      <c r="I3" s="1027"/>
      <c r="J3" s="1027"/>
      <c r="K3" s="1027"/>
      <c r="L3" s="1027"/>
      <c r="M3" s="1027"/>
      <c r="N3" s="1027"/>
      <c r="O3" s="1027"/>
      <c r="P3" s="1027"/>
      <c r="Q3" s="1027"/>
      <c r="R3" s="888" t="s">
        <v>103</v>
      </c>
      <c r="T3" s="1028"/>
    </row>
    <row r="4" spans="1:20" s="891" customFormat="1" ht="21.6" customHeight="1" thickTop="1" x14ac:dyDescent="0.2">
      <c r="A4" s="1469" t="s">
        <v>857</v>
      </c>
      <c r="B4" s="1470"/>
      <c r="C4" s="1470"/>
      <c r="D4" s="1470"/>
      <c r="E4" s="1470"/>
      <c r="F4" s="1470"/>
      <c r="G4" s="1470"/>
      <c r="H4" s="1470"/>
      <c r="I4" s="1470"/>
      <c r="J4" s="1470"/>
      <c r="K4" s="1470"/>
      <c r="L4" s="1470"/>
      <c r="M4" s="1470"/>
      <c r="N4" s="1470"/>
      <c r="O4" s="1470"/>
      <c r="P4" s="1504"/>
      <c r="Q4" s="1473"/>
      <c r="R4" s="1474"/>
      <c r="T4" s="1028"/>
    </row>
    <row r="5" spans="1:20" s="1029" customFormat="1" ht="32.25" customHeight="1" x14ac:dyDescent="0.2">
      <c r="A5" s="1500" t="s">
        <v>858</v>
      </c>
      <c r="B5" s="1500"/>
      <c r="C5" s="1499" t="s">
        <v>836</v>
      </c>
      <c r="D5" s="1499"/>
      <c r="E5" s="1499" t="s">
        <v>168</v>
      </c>
      <c r="F5" s="1499"/>
      <c r="G5" s="1499" t="s">
        <v>837</v>
      </c>
      <c r="H5" s="1499"/>
      <c r="I5" s="1499" t="s">
        <v>519</v>
      </c>
      <c r="J5" s="1499"/>
      <c r="K5" s="1499" t="s">
        <v>455</v>
      </c>
      <c r="L5" s="1499"/>
      <c r="M5" s="1499" t="s">
        <v>859</v>
      </c>
      <c r="N5" s="1500"/>
      <c r="O5" s="1500"/>
      <c r="P5" s="1500"/>
      <c r="Q5" s="1500"/>
      <c r="R5" s="1505" t="s">
        <v>839</v>
      </c>
      <c r="T5" s="1030"/>
    </row>
    <row r="6" spans="1:20" s="1029" customFormat="1" ht="21.75" customHeight="1" x14ac:dyDescent="0.2">
      <c r="A6" s="1500"/>
      <c r="B6" s="1500"/>
      <c r="C6" s="1499" t="s">
        <v>172</v>
      </c>
      <c r="D6" s="1499"/>
      <c r="E6" s="1499" t="s">
        <v>172</v>
      </c>
      <c r="F6" s="1499"/>
      <c r="G6" s="1499" t="s">
        <v>172</v>
      </c>
      <c r="H6" s="1499"/>
      <c r="I6" s="1499" t="s">
        <v>172</v>
      </c>
      <c r="J6" s="1499"/>
      <c r="K6" s="1499" t="s">
        <v>172</v>
      </c>
      <c r="L6" s="1499"/>
      <c r="M6" s="1499" t="s">
        <v>836</v>
      </c>
      <c r="N6" s="1499" t="s">
        <v>168</v>
      </c>
      <c r="O6" s="1499" t="s">
        <v>837</v>
      </c>
      <c r="P6" s="1499" t="s">
        <v>519</v>
      </c>
      <c r="Q6" s="1499" t="s">
        <v>455</v>
      </c>
      <c r="R6" s="1506"/>
      <c r="T6" s="1030"/>
    </row>
    <row r="7" spans="1:20" s="1029" customFormat="1" ht="12" x14ac:dyDescent="0.2">
      <c r="A7" s="1500"/>
      <c r="B7" s="1500"/>
      <c r="C7" s="1031" t="s">
        <v>711</v>
      </c>
      <c r="D7" s="1031" t="s">
        <v>670</v>
      </c>
      <c r="E7" s="1031" t="s">
        <v>711</v>
      </c>
      <c r="F7" s="1031" t="s">
        <v>670</v>
      </c>
      <c r="G7" s="1031" t="s">
        <v>711</v>
      </c>
      <c r="H7" s="1031" t="s">
        <v>670</v>
      </c>
      <c r="I7" s="1031" t="s">
        <v>711</v>
      </c>
      <c r="J7" s="1031" t="s">
        <v>670</v>
      </c>
      <c r="K7" s="1031" t="s">
        <v>711</v>
      </c>
      <c r="L7" s="1031" t="s">
        <v>670</v>
      </c>
      <c r="M7" s="1499"/>
      <c r="N7" s="1499"/>
      <c r="O7" s="1499"/>
      <c r="P7" s="1499"/>
      <c r="Q7" s="1499"/>
      <c r="R7" s="1507"/>
      <c r="T7" s="1030"/>
    </row>
    <row r="8" spans="1:20" s="1035" customFormat="1" ht="12" x14ac:dyDescent="0.2">
      <c r="A8" s="1032">
        <v>1</v>
      </c>
      <c r="B8" s="1033" t="s">
        <v>568</v>
      </c>
      <c r="C8" s="1034"/>
      <c r="D8" s="1034"/>
      <c r="E8" s="1034"/>
      <c r="F8" s="1034"/>
      <c r="G8" s="1034"/>
      <c r="H8" s="1034"/>
      <c r="I8" s="1034"/>
      <c r="J8" s="1034"/>
      <c r="K8" s="1034"/>
      <c r="L8" s="1034"/>
      <c r="M8" s="1034"/>
      <c r="N8" s="1034"/>
      <c r="O8" s="1034"/>
      <c r="P8" s="1034"/>
      <c r="Q8" s="1034"/>
      <c r="R8" s="1034"/>
      <c r="T8" s="1036"/>
    </row>
    <row r="9" spans="1:20" s="1035" customFormat="1" ht="12" x14ac:dyDescent="0.2">
      <c r="A9" s="1032">
        <v>2</v>
      </c>
      <c r="B9" s="1037" t="s">
        <v>860</v>
      </c>
      <c r="C9" s="1034"/>
      <c r="D9" s="1034"/>
      <c r="E9" s="1034"/>
      <c r="F9" s="1034"/>
      <c r="G9" s="1034"/>
      <c r="H9" s="1034"/>
      <c r="I9" s="1034"/>
      <c r="J9" s="1034"/>
      <c r="K9" s="1034"/>
      <c r="L9" s="1034"/>
      <c r="M9" s="1034"/>
      <c r="N9" s="1034"/>
      <c r="O9" s="1034"/>
      <c r="P9" s="1034"/>
      <c r="Q9" s="1034"/>
      <c r="R9" s="1034"/>
      <c r="T9" s="1036"/>
    </row>
    <row r="10" spans="1:20" s="1035" customFormat="1" ht="12" x14ac:dyDescent="0.2">
      <c r="A10" s="1032">
        <v>3</v>
      </c>
      <c r="B10" s="1033" t="s">
        <v>570</v>
      </c>
      <c r="C10" s="1034"/>
      <c r="D10" s="1034"/>
      <c r="E10" s="1034"/>
      <c r="F10" s="1034"/>
      <c r="G10" s="1034"/>
      <c r="H10" s="1034"/>
      <c r="I10" s="1034"/>
      <c r="J10" s="1034"/>
      <c r="K10" s="1034"/>
      <c r="L10" s="1034"/>
      <c r="M10" s="1034"/>
      <c r="N10" s="1034"/>
      <c r="O10" s="1034"/>
      <c r="P10" s="1034"/>
      <c r="Q10" s="1034"/>
      <c r="R10" s="1034"/>
      <c r="T10" s="1036"/>
    </row>
    <row r="11" spans="1:20" s="1035" customFormat="1" ht="12" x14ac:dyDescent="0.2">
      <c r="A11" s="1032">
        <v>4</v>
      </c>
      <c r="B11" s="1033" t="s">
        <v>571</v>
      </c>
      <c r="C11" s="1034"/>
      <c r="D11" s="1034"/>
      <c r="E11" s="1034"/>
      <c r="F11" s="1034"/>
      <c r="G11" s="1034"/>
      <c r="H11" s="1034"/>
      <c r="I11" s="1034"/>
      <c r="J11" s="1034"/>
      <c r="K11" s="1034"/>
      <c r="L11" s="1034"/>
      <c r="M11" s="1034"/>
      <c r="N11" s="1034"/>
      <c r="O11" s="1034"/>
      <c r="P11" s="1034"/>
      <c r="Q11" s="1034"/>
      <c r="R11" s="1034"/>
      <c r="T11" s="1036"/>
    </row>
    <row r="12" spans="1:20" s="1035" customFormat="1" ht="12" x14ac:dyDescent="0.2">
      <c r="A12" s="1032">
        <v>5</v>
      </c>
      <c r="B12" s="1033" t="s">
        <v>572</v>
      </c>
      <c r="C12" s="1034"/>
      <c r="D12" s="1034"/>
      <c r="E12" s="1034"/>
      <c r="F12" s="1034"/>
      <c r="G12" s="1034"/>
      <c r="H12" s="1034"/>
      <c r="I12" s="1034"/>
      <c r="J12" s="1034"/>
      <c r="K12" s="1034"/>
      <c r="L12" s="1034"/>
      <c r="M12" s="1034"/>
      <c r="N12" s="1034"/>
      <c r="O12" s="1034"/>
      <c r="P12" s="1034"/>
      <c r="Q12" s="1034"/>
      <c r="R12" s="1034"/>
      <c r="T12" s="1036"/>
    </row>
    <row r="13" spans="1:20" s="1035" customFormat="1" ht="12" x14ac:dyDescent="0.2">
      <c r="A13" s="1032">
        <v>6</v>
      </c>
      <c r="B13" s="1033" t="s">
        <v>573</v>
      </c>
      <c r="C13" s="1034"/>
      <c r="D13" s="1034"/>
      <c r="E13" s="1034"/>
      <c r="F13" s="1034"/>
      <c r="G13" s="1034"/>
      <c r="H13" s="1034"/>
      <c r="I13" s="1034"/>
      <c r="J13" s="1034"/>
      <c r="K13" s="1034"/>
      <c r="L13" s="1034"/>
      <c r="M13" s="1034"/>
      <c r="N13" s="1034"/>
      <c r="O13" s="1034"/>
      <c r="P13" s="1034"/>
      <c r="Q13" s="1034"/>
      <c r="R13" s="1034"/>
      <c r="T13" s="1036"/>
    </row>
    <row r="14" spans="1:20" s="1035" customFormat="1" ht="12" x14ac:dyDescent="0.2">
      <c r="A14" s="1032">
        <v>7</v>
      </c>
      <c r="B14" s="1037" t="s">
        <v>574</v>
      </c>
      <c r="C14" s="1034"/>
      <c r="D14" s="1034"/>
      <c r="E14" s="1034"/>
      <c r="F14" s="1034"/>
      <c r="G14" s="1034"/>
      <c r="H14" s="1034"/>
      <c r="I14" s="1034"/>
      <c r="J14" s="1034"/>
      <c r="K14" s="1034"/>
      <c r="L14" s="1034"/>
      <c r="M14" s="1034"/>
      <c r="N14" s="1034"/>
      <c r="O14" s="1034"/>
      <c r="P14" s="1034"/>
      <c r="Q14" s="1034"/>
      <c r="R14" s="1034"/>
      <c r="T14" s="1036"/>
    </row>
    <row r="15" spans="1:20" s="1035" customFormat="1" ht="12" x14ac:dyDescent="0.2">
      <c r="A15" s="1032">
        <v>8</v>
      </c>
      <c r="B15" s="1033" t="s">
        <v>575</v>
      </c>
      <c r="C15" s="1034"/>
      <c r="D15" s="1034"/>
      <c r="E15" s="1034"/>
      <c r="F15" s="1034"/>
      <c r="G15" s="1034"/>
      <c r="H15" s="1034"/>
      <c r="I15" s="1034"/>
      <c r="J15" s="1034"/>
      <c r="K15" s="1034"/>
      <c r="L15" s="1034"/>
      <c r="M15" s="1034"/>
      <c r="N15" s="1034"/>
      <c r="O15" s="1034"/>
      <c r="P15" s="1034"/>
      <c r="Q15" s="1034"/>
      <c r="R15" s="1034"/>
      <c r="T15" s="1036"/>
    </row>
    <row r="16" spans="1:20" s="1035" customFormat="1" ht="12" x14ac:dyDescent="0.2">
      <c r="A16" s="1032" t="s">
        <v>117</v>
      </c>
      <c r="B16" s="1038" t="s">
        <v>861</v>
      </c>
      <c r="C16" s="1034"/>
      <c r="D16" s="1034"/>
      <c r="E16" s="1034"/>
      <c r="F16" s="1034"/>
      <c r="G16" s="1034"/>
      <c r="H16" s="1034"/>
      <c r="I16" s="1034"/>
      <c r="J16" s="1034"/>
      <c r="K16" s="1034"/>
      <c r="L16" s="1034"/>
      <c r="M16" s="1034"/>
      <c r="N16" s="1034"/>
      <c r="O16" s="1034"/>
      <c r="P16" s="1034"/>
      <c r="Q16" s="1034"/>
      <c r="R16" s="1034"/>
      <c r="T16" s="1036"/>
    </row>
    <row r="17" spans="1:20" s="1035" customFormat="1" ht="12" x14ac:dyDescent="0.2">
      <c r="A17" s="1032" t="s">
        <v>119</v>
      </c>
      <c r="B17" s="1038" t="s">
        <v>862</v>
      </c>
      <c r="C17" s="1034"/>
      <c r="D17" s="1034"/>
      <c r="E17" s="1034"/>
      <c r="F17" s="1034"/>
      <c r="G17" s="1034"/>
      <c r="H17" s="1034"/>
      <c r="I17" s="1034"/>
      <c r="J17" s="1034"/>
      <c r="K17" s="1034"/>
      <c r="L17" s="1034"/>
      <c r="M17" s="1034"/>
      <c r="N17" s="1034"/>
      <c r="O17" s="1034"/>
      <c r="P17" s="1034"/>
      <c r="Q17" s="1034"/>
      <c r="R17" s="1034"/>
      <c r="T17" s="1036"/>
    </row>
    <row r="18" spans="1:20" s="1035" customFormat="1" ht="12" x14ac:dyDescent="0.2">
      <c r="A18" s="1032" t="s">
        <v>121</v>
      </c>
      <c r="B18" s="1038" t="s">
        <v>863</v>
      </c>
      <c r="C18" s="1034"/>
      <c r="D18" s="1034"/>
      <c r="E18" s="1034"/>
      <c r="F18" s="1034"/>
      <c r="G18" s="1034"/>
      <c r="H18" s="1034"/>
      <c r="I18" s="1034"/>
      <c r="J18" s="1034"/>
      <c r="K18" s="1034"/>
      <c r="L18" s="1034"/>
      <c r="M18" s="1034"/>
      <c r="N18" s="1034"/>
      <c r="O18" s="1034"/>
      <c r="P18" s="1034"/>
      <c r="Q18" s="1034"/>
      <c r="R18" s="1034"/>
      <c r="T18" s="1036"/>
    </row>
    <row r="19" spans="1:20" s="1035" customFormat="1" ht="12" x14ac:dyDescent="0.2">
      <c r="A19" s="1032">
        <v>9</v>
      </c>
      <c r="B19" s="877" t="s">
        <v>1690</v>
      </c>
      <c r="C19" s="1034"/>
      <c r="D19" s="1034"/>
      <c r="E19" s="1034"/>
      <c r="F19" s="1034"/>
      <c r="G19" s="1034"/>
      <c r="H19" s="1034"/>
      <c r="I19" s="1034"/>
      <c r="J19" s="1034"/>
      <c r="K19" s="1034"/>
      <c r="L19" s="1034"/>
      <c r="M19" s="1034"/>
      <c r="N19" s="1034"/>
      <c r="O19" s="1034"/>
      <c r="P19" s="1034"/>
      <c r="Q19" s="1034"/>
      <c r="R19" s="1034"/>
      <c r="T19" s="1036"/>
    </row>
    <row r="20" spans="1:20" s="1035" customFormat="1" ht="12" x14ac:dyDescent="0.2">
      <c r="A20" s="1032">
        <v>10</v>
      </c>
      <c r="B20" s="1033" t="s">
        <v>577</v>
      </c>
      <c r="C20" s="1034"/>
      <c r="D20" s="1034"/>
      <c r="E20" s="1034"/>
      <c r="F20" s="1034"/>
      <c r="G20" s="1034"/>
      <c r="H20" s="1034"/>
      <c r="I20" s="1034"/>
      <c r="J20" s="1034"/>
      <c r="K20" s="1034"/>
      <c r="L20" s="1034"/>
      <c r="M20" s="1034"/>
      <c r="N20" s="1034"/>
      <c r="O20" s="1034"/>
      <c r="P20" s="1034"/>
      <c r="Q20" s="1034"/>
      <c r="R20" s="1034"/>
      <c r="T20" s="1036"/>
    </row>
    <row r="21" spans="1:20" s="1035" customFormat="1" ht="12" x14ac:dyDescent="0.2">
      <c r="A21" s="1032">
        <v>11</v>
      </c>
      <c r="B21" s="1039" t="s">
        <v>641</v>
      </c>
      <c r="C21" s="1034"/>
      <c r="D21" s="1034"/>
      <c r="E21" s="1034"/>
      <c r="F21" s="1034"/>
      <c r="G21" s="1034"/>
      <c r="H21" s="1034"/>
      <c r="I21" s="1034"/>
      <c r="J21" s="1034"/>
      <c r="K21" s="1034"/>
      <c r="L21" s="1034"/>
      <c r="M21" s="1034"/>
      <c r="N21" s="1034"/>
      <c r="O21" s="1034"/>
      <c r="P21" s="1034"/>
      <c r="Q21" s="1034"/>
      <c r="R21" s="1034"/>
      <c r="T21" s="1036"/>
    </row>
    <row r="22" spans="1:20" s="1035" customFormat="1" ht="12" x14ac:dyDescent="0.2">
      <c r="A22" s="1032" t="s">
        <v>117</v>
      </c>
      <c r="B22" s="1040" t="s">
        <v>651</v>
      </c>
      <c r="C22" s="1034"/>
      <c r="D22" s="1034"/>
      <c r="E22" s="1034"/>
      <c r="F22" s="1034"/>
      <c r="G22" s="1034"/>
      <c r="H22" s="1034"/>
      <c r="I22" s="1034"/>
      <c r="J22" s="1034"/>
      <c r="K22" s="1034"/>
      <c r="L22" s="1034"/>
      <c r="M22" s="1034"/>
      <c r="N22" s="1034"/>
      <c r="O22" s="1034"/>
      <c r="P22" s="1034"/>
      <c r="Q22" s="1034"/>
      <c r="R22" s="1034"/>
      <c r="T22" s="1036"/>
    </row>
    <row r="23" spans="1:20" s="1035" customFormat="1" ht="12" x14ac:dyDescent="0.2">
      <c r="A23" s="1032" t="s">
        <v>119</v>
      </c>
      <c r="B23" s="1040" t="s">
        <v>652</v>
      </c>
      <c r="C23" s="1034"/>
      <c r="D23" s="1034"/>
      <c r="E23" s="1034"/>
      <c r="F23" s="1034"/>
      <c r="G23" s="1034"/>
      <c r="H23" s="1034"/>
      <c r="I23" s="1034"/>
      <c r="J23" s="1034"/>
      <c r="K23" s="1034"/>
      <c r="L23" s="1034"/>
      <c r="M23" s="1034"/>
      <c r="N23" s="1034"/>
      <c r="O23" s="1034"/>
      <c r="P23" s="1034"/>
      <c r="Q23" s="1034"/>
      <c r="R23" s="1034"/>
      <c r="T23" s="1036"/>
    </row>
    <row r="24" spans="1:20" s="1035" customFormat="1" ht="12" x14ac:dyDescent="0.2">
      <c r="A24" s="1032" t="s">
        <v>121</v>
      </c>
      <c r="B24" s="1040" t="s">
        <v>642</v>
      </c>
      <c r="C24" s="1034"/>
      <c r="D24" s="1034"/>
      <c r="E24" s="1034"/>
      <c r="F24" s="1034"/>
      <c r="G24" s="1034"/>
      <c r="H24" s="1034"/>
      <c r="I24" s="1034"/>
      <c r="J24" s="1034"/>
      <c r="K24" s="1034"/>
      <c r="L24" s="1034"/>
      <c r="M24" s="1034"/>
      <c r="N24" s="1034"/>
      <c r="O24" s="1034"/>
      <c r="P24" s="1034"/>
      <c r="Q24" s="1034"/>
      <c r="R24" s="1034"/>
      <c r="T24" s="1036"/>
    </row>
    <row r="25" spans="1:20" s="1035" customFormat="1" ht="12" x14ac:dyDescent="0.2">
      <c r="A25" s="1032" t="s">
        <v>123</v>
      </c>
      <c r="B25" s="1040" t="s">
        <v>653</v>
      </c>
      <c r="C25" s="1034"/>
      <c r="D25" s="1034"/>
      <c r="E25" s="1034"/>
      <c r="F25" s="1034"/>
      <c r="G25" s="1034"/>
      <c r="H25" s="1034"/>
      <c r="I25" s="1034"/>
      <c r="J25" s="1034"/>
      <c r="K25" s="1034"/>
      <c r="L25" s="1034"/>
      <c r="M25" s="1034"/>
      <c r="N25" s="1034"/>
      <c r="O25" s="1034"/>
      <c r="P25" s="1034"/>
      <c r="Q25" s="1034"/>
      <c r="R25" s="1034"/>
      <c r="T25" s="1036"/>
    </row>
    <row r="26" spans="1:20" s="1035" customFormat="1" ht="12" x14ac:dyDescent="0.2">
      <c r="A26" s="1032" t="s">
        <v>125</v>
      </c>
      <c r="B26" s="1040" t="s">
        <v>654</v>
      </c>
      <c r="C26" s="1034"/>
      <c r="D26" s="1034"/>
      <c r="E26" s="1034"/>
      <c r="F26" s="1034"/>
      <c r="G26" s="1034"/>
      <c r="H26" s="1034"/>
      <c r="I26" s="1034"/>
      <c r="J26" s="1034"/>
      <c r="K26" s="1034"/>
      <c r="L26" s="1034"/>
      <c r="M26" s="1034"/>
      <c r="N26" s="1034"/>
      <c r="O26" s="1034"/>
      <c r="P26" s="1034"/>
      <c r="Q26" s="1034"/>
      <c r="R26" s="1034"/>
      <c r="T26" s="1036"/>
    </row>
    <row r="27" spans="1:20" s="1035" customFormat="1" ht="12" x14ac:dyDescent="0.2">
      <c r="A27" s="1032" t="s">
        <v>127</v>
      </c>
      <c r="B27" s="1040" t="s">
        <v>655</v>
      </c>
      <c r="C27" s="1034"/>
      <c r="D27" s="1034"/>
      <c r="E27" s="1034"/>
      <c r="F27" s="1034"/>
      <c r="G27" s="1034"/>
      <c r="H27" s="1034"/>
      <c r="I27" s="1034"/>
      <c r="J27" s="1034"/>
      <c r="K27" s="1034"/>
      <c r="L27" s="1034"/>
      <c r="M27" s="1034"/>
      <c r="N27" s="1034"/>
      <c r="O27" s="1034"/>
      <c r="P27" s="1034"/>
      <c r="Q27" s="1034"/>
      <c r="R27" s="1034"/>
      <c r="T27" s="1036"/>
    </row>
    <row r="28" spans="1:20" s="1035" customFormat="1" ht="12" x14ac:dyDescent="0.2">
      <c r="A28" s="1041" t="s">
        <v>129</v>
      </c>
      <c r="B28" s="1040" t="s">
        <v>656</v>
      </c>
      <c r="C28" s="1034"/>
      <c r="D28" s="1034"/>
      <c r="E28" s="1034"/>
      <c r="F28" s="1034"/>
      <c r="G28" s="1034"/>
      <c r="H28" s="1034"/>
      <c r="I28" s="1034"/>
      <c r="J28" s="1034"/>
      <c r="K28" s="1034"/>
      <c r="L28" s="1034"/>
      <c r="M28" s="1034"/>
      <c r="N28" s="1034"/>
      <c r="O28" s="1034"/>
      <c r="P28" s="1034"/>
      <c r="Q28" s="1034"/>
      <c r="R28" s="1034"/>
      <c r="T28" s="1036"/>
    </row>
    <row r="29" spans="1:20" s="1035" customFormat="1" ht="10.15" customHeight="1" x14ac:dyDescent="0.2">
      <c r="A29" s="1041" t="s">
        <v>131</v>
      </c>
      <c r="B29" s="1040" t="s">
        <v>657</v>
      </c>
      <c r="C29" s="1034"/>
      <c r="D29" s="1034"/>
      <c r="E29" s="1034"/>
      <c r="F29" s="1034"/>
      <c r="G29" s="1034"/>
      <c r="H29" s="1034"/>
      <c r="I29" s="1034"/>
      <c r="J29" s="1034"/>
      <c r="K29" s="1034"/>
      <c r="L29" s="1034"/>
      <c r="M29" s="1034"/>
      <c r="N29" s="1034"/>
      <c r="O29" s="1034"/>
      <c r="P29" s="1034"/>
      <c r="Q29" s="1034"/>
      <c r="R29" s="1034"/>
      <c r="T29" s="1036"/>
    </row>
    <row r="30" spans="1:20" s="1035" customFormat="1" ht="12" x14ac:dyDescent="0.2">
      <c r="A30" s="1032" t="s">
        <v>302</v>
      </c>
      <c r="B30" s="1040" t="s">
        <v>658</v>
      </c>
      <c r="C30" s="1034"/>
      <c r="D30" s="1034"/>
      <c r="E30" s="1034"/>
      <c r="F30" s="1034"/>
      <c r="G30" s="1034"/>
      <c r="H30" s="1034"/>
      <c r="I30" s="1034"/>
      <c r="J30" s="1034"/>
      <c r="K30" s="1034"/>
      <c r="L30" s="1034"/>
      <c r="M30" s="1034"/>
      <c r="N30" s="1034"/>
      <c r="O30" s="1034"/>
      <c r="P30" s="1034"/>
      <c r="Q30" s="1034"/>
      <c r="R30" s="1034"/>
      <c r="T30" s="1036"/>
    </row>
    <row r="31" spans="1:20" s="1035" customFormat="1" ht="12" x14ac:dyDescent="0.2">
      <c r="A31" s="1032">
        <v>12</v>
      </c>
      <c r="B31" s="1040" t="s">
        <v>1274</v>
      </c>
      <c r="C31" s="1034"/>
      <c r="D31" s="1034"/>
      <c r="E31" s="1034"/>
      <c r="F31" s="1034"/>
      <c r="G31" s="1034"/>
      <c r="H31" s="1034"/>
      <c r="I31" s="1034"/>
      <c r="J31" s="1034"/>
      <c r="K31" s="1034"/>
      <c r="L31" s="1034"/>
      <c r="M31" s="1034"/>
      <c r="N31" s="1034"/>
      <c r="O31" s="1034"/>
      <c r="P31" s="1034"/>
      <c r="Q31" s="1034"/>
      <c r="R31" s="1034"/>
      <c r="T31" s="1036"/>
    </row>
    <row r="32" spans="1:20" s="1035" customFormat="1" ht="12.75" customHeight="1" x14ac:dyDescent="0.2">
      <c r="A32" s="1032" t="s">
        <v>117</v>
      </c>
      <c r="B32" s="1040" t="s">
        <v>643</v>
      </c>
      <c r="C32" s="1034"/>
      <c r="D32" s="1034"/>
      <c r="E32" s="1034"/>
      <c r="F32" s="1034"/>
      <c r="G32" s="1034"/>
      <c r="H32" s="1034"/>
      <c r="I32" s="1034"/>
      <c r="J32" s="1034"/>
      <c r="K32" s="1034"/>
      <c r="L32" s="1034"/>
      <c r="M32" s="1034"/>
      <c r="N32" s="1034"/>
      <c r="O32" s="1034"/>
      <c r="P32" s="1034"/>
      <c r="Q32" s="1034"/>
      <c r="R32" s="1034"/>
      <c r="T32" s="1036"/>
    </row>
    <row r="33" spans="1:20" s="1035" customFormat="1" ht="12" x14ac:dyDescent="0.2">
      <c r="A33" s="1032" t="s">
        <v>119</v>
      </c>
      <c r="B33" s="1040" t="s">
        <v>1287</v>
      </c>
      <c r="C33" s="1034"/>
      <c r="D33" s="1034"/>
      <c r="E33" s="1034"/>
      <c r="F33" s="1034"/>
      <c r="G33" s="1034"/>
      <c r="H33" s="1034"/>
      <c r="I33" s="1034"/>
      <c r="J33" s="1034"/>
      <c r="K33" s="1034"/>
      <c r="L33" s="1034"/>
      <c r="M33" s="1034"/>
      <c r="N33" s="1034"/>
      <c r="O33" s="1034"/>
      <c r="P33" s="1034"/>
      <c r="Q33" s="1034"/>
      <c r="R33" s="1034"/>
      <c r="T33" s="1036"/>
    </row>
    <row r="34" spans="1:20" s="1035" customFormat="1" ht="24" x14ac:dyDescent="0.2">
      <c r="A34" s="1032">
        <v>13</v>
      </c>
      <c r="B34" s="1037" t="s">
        <v>578</v>
      </c>
      <c r="C34" s="1034"/>
      <c r="D34" s="1034"/>
      <c r="E34" s="1034"/>
      <c r="F34" s="1034"/>
      <c r="G34" s="1034"/>
      <c r="H34" s="1034"/>
      <c r="I34" s="1034"/>
      <c r="J34" s="1034"/>
      <c r="K34" s="1034"/>
      <c r="L34" s="1034"/>
      <c r="M34" s="1034"/>
      <c r="N34" s="1034"/>
      <c r="O34" s="1034"/>
      <c r="P34" s="1034"/>
      <c r="Q34" s="1034"/>
      <c r="R34" s="1034"/>
      <c r="T34" s="1036"/>
    </row>
    <row r="35" spans="1:20" s="1035" customFormat="1" ht="12" x14ac:dyDescent="0.2">
      <c r="A35" s="1032" t="s">
        <v>864</v>
      </c>
      <c r="B35" s="1033" t="s">
        <v>659</v>
      </c>
      <c r="C35" s="1034"/>
      <c r="D35" s="1034"/>
      <c r="E35" s="1034"/>
      <c r="F35" s="1034"/>
      <c r="G35" s="1034"/>
      <c r="H35" s="1034"/>
      <c r="I35" s="1034"/>
      <c r="J35" s="1034"/>
      <c r="K35" s="1034"/>
      <c r="L35" s="1034"/>
      <c r="M35" s="1034"/>
      <c r="N35" s="1034"/>
      <c r="O35" s="1034"/>
      <c r="P35" s="1034"/>
      <c r="Q35" s="1034"/>
      <c r="R35" s="1034"/>
      <c r="T35" s="1036"/>
    </row>
    <row r="36" spans="1:20" s="1035" customFormat="1" ht="12.75" customHeight="1" x14ac:dyDescent="0.2">
      <c r="A36" s="1032" t="s">
        <v>119</v>
      </c>
      <c r="B36" s="1042" t="s">
        <v>660</v>
      </c>
      <c r="C36" s="1034"/>
      <c r="D36" s="1034"/>
      <c r="E36" s="1034"/>
      <c r="F36" s="1034"/>
      <c r="G36" s="1034"/>
      <c r="H36" s="1034"/>
      <c r="I36" s="1034"/>
      <c r="J36" s="1034"/>
      <c r="K36" s="1034"/>
      <c r="L36" s="1034"/>
      <c r="M36" s="1034"/>
      <c r="N36" s="1034"/>
      <c r="O36" s="1034"/>
      <c r="P36" s="1034"/>
      <c r="Q36" s="1034"/>
      <c r="R36" s="1034"/>
      <c r="T36" s="1036"/>
    </row>
    <row r="37" spans="1:20" s="1035" customFormat="1" ht="20.25" customHeight="1" x14ac:dyDescent="0.2">
      <c r="A37" s="1043"/>
      <c r="B37" s="1044"/>
      <c r="C37" s="1045"/>
      <c r="D37" s="1046"/>
      <c r="G37" s="1047"/>
      <c r="H37" s="1047"/>
      <c r="I37" s="1045"/>
      <c r="T37" s="1036"/>
    </row>
    <row r="38" spans="1:20" ht="21.75" customHeight="1" x14ac:dyDescent="0.2">
      <c r="A38" s="1501" t="s">
        <v>865</v>
      </c>
      <c r="B38" s="1502"/>
      <c r="C38" s="1502"/>
      <c r="D38" s="1502"/>
      <c r="E38" s="1502"/>
      <c r="F38" s="1502"/>
      <c r="G38" s="1502"/>
      <c r="H38" s="1502"/>
      <c r="I38" s="1502"/>
      <c r="J38" s="1502"/>
      <c r="K38" s="1502"/>
      <c r="L38" s="1502"/>
      <c r="M38" s="1502"/>
      <c r="N38" s="1502"/>
      <c r="O38" s="1502"/>
      <c r="P38" s="1502"/>
      <c r="Q38" s="1502"/>
      <c r="R38" s="1503"/>
    </row>
    <row r="39" spans="1:20" ht="16.5" customHeight="1" x14ac:dyDescent="0.2">
      <c r="A39" s="1500" t="s">
        <v>866</v>
      </c>
      <c r="B39" s="1500"/>
      <c r="C39" s="1499" t="s">
        <v>443</v>
      </c>
      <c r="D39" s="1499"/>
      <c r="E39" s="1499" t="s">
        <v>859</v>
      </c>
      <c r="F39" s="1499" t="s">
        <v>839</v>
      </c>
      <c r="G39" s="1048"/>
      <c r="H39" s="1048"/>
    </row>
    <row r="40" spans="1:20" ht="46.5" customHeight="1" x14ac:dyDescent="0.2">
      <c r="A40" s="1500"/>
      <c r="B40" s="1500"/>
      <c r="C40" s="1499" t="s">
        <v>172</v>
      </c>
      <c r="D40" s="1499"/>
      <c r="E40" s="1499"/>
      <c r="F40" s="1499"/>
      <c r="G40" s="1050"/>
      <c r="H40" s="1048"/>
      <c r="I40" s="1050"/>
      <c r="J40" s="1050"/>
      <c r="K40" s="1050"/>
      <c r="L40" s="1050"/>
      <c r="O40" s="1050"/>
      <c r="P40" s="1050"/>
      <c r="Q40" s="1050"/>
      <c r="R40" s="1050"/>
    </row>
    <row r="41" spans="1:20" ht="21" customHeight="1" x14ac:dyDescent="0.2">
      <c r="A41" s="1500"/>
      <c r="B41" s="1500"/>
      <c r="C41" s="1031" t="s">
        <v>711</v>
      </c>
      <c r="D41" s="1031" t="s">
        <v>670</v>
      </c>
      <c r="E41" s="1499"/>
      <c r="F41" s="1499"/>
      <c r="G41" s="1050"/>
      <c r="H41" s="1048"/>
      <c r="I41" s="1050"/>
      <c r="J41" s="1050"/>
      <c r="K41" s="1050"/>
      <c r="L41" s="1050"/>
      <c r="O41" s="1050"/>
      <c r="P41" s="1050"/>
      <c r="Q41" s="1050"/>
      <c r="R41" s="1050"/>
    </row>
    <row r="42" spans="1:20" ht="12" x14ac:dyDescent="0.2">
      <c r="A42" s="1032">
        <v>1</v>
      </c>
      <c r="B42" s="1051" t="s">
        <v>671</v>
      </c>
      <c r="C42" s="1034"/>
      <c r="D42" s="1034"/>
      <c r="E42" s="1034"/>
      <c r="F42" s="1034"/>
      <c r="G42" s="1048"/>
      <c r="H42" s="1048"/>
    </row>
    <row r="43" spans="1:20" ht="12" x14ac:dyDescent="0.2">
      <c r="A43" s="1032" t="s">
        <v>117</v>
      </c>
      <c r="B43" s="1052" t="s">
        <v>867</v>
      </c>
      <c r="C43" s="1034"/>
      <c r="D43" s="1034"/>
      <c r="E43" s="1034"/>
      <c r="F43" s="1034"/>
      <c r="G43" s="1048"/>
      <c r="H43" s="1048"/>
    </row>
    <row r="44" spans="1:20" ht="12" x14ac:dyDescent="0.2">
      <c r="A44" s="1032"/>
      <c r="B44" s="1052" t="s">
        <v>868</v>
      </c>
      <c r="C44" s="1034"/>
      <c r="D44" s="1034"/>
      <c r="E44" s="1034"/>
      <c r="F44" s="1034"/>
      <c r="G44" s="1048"/>
      <c r="H44" s="1048"/>
    </row>
    <row r="45" spans="1:20" ht="12" x14ac:dyDescent="0.2">
      <c r="A45" s="1032" t="s">
        <v>119</v>
      </c>
      <c r="B45" s="1052" t="s">
        <v>869</v>
      </c>
      <c r="C45" s="1034"/>
      <c r="D45" s="1034"/>
      <c r="E45" s="1034"/>
      <c r="F45" s="1034"/>
      <c r="G45" s="1048"/>
      <c r="H45" s="1048"/>
    </row>
    <row r="46" spans="1:20" ht="12" x14ac:dyDescent="0.2">
      <c r="A46" s="1032" t="s">
        <v>121</v>
      </c>
      <c r="B46" s="1052" t="s">
        <v>675</v>
      </c>
      <c r="C46" s="1034"/>
      <c r="D46" s="1034"/>
      <c r="E46" s="1034"/>
      <c r="F46" s="1034"/>
      <c r="G46" s="1048"/>
      <c r="H46" s="1048"/>
    </row>
    <row r="47" spans="1:20" ht="12" x14ac:dyDescent="0.2">
      <c r="A47" s="1032">
        <v>2</v>
      </c>
      <c r="B47" s="1042" t="s">
        <v>676</v>
      </c>
      <c r="C47" s="1034"/>
      <c r="D47" s="1034"/>
      <c r="E47" s="1034"/>
      <c r="F47" s="1034"/>
      <c r="G47" s="1048"/>
      <c r="H47" s="1048"/>
    </row>
    <row r="48" spans="1:20" ht="12" x14ac:dyDescent="0.2">
      <c r="A48" s="1032">
        <v>3</v>
      </c>
      <c r="B48" s="1042" t="s">
        <v>677</v>
      </c>
      <c r="C48" s="1034"/>
      <c r="D48" s="1034"/>
      <c r="E48" s="1034"/>
      <c r="F48" s="1034"/>
      <c r="G48" s="1048"/>
      <c r="H48" s="1048"/>
    </row>
    <row r="49" spans="1:8" ht="12" x14ac:dyDescent="0.2">
      <c r="A49" s="1032">
        <v>4</v>
      </c>
      <c r="B49" s="1042" t="s">
        <v>678</v>
      </c>
      <c r="C49" s="1034"/>
      <c r="D49" s="1034"/>
      <c r="E49" s="1034"/>
      <c r="F49" s="1034"/>
      <c r="G49" s="1048"/>
      <c r="H49" s="1048"/>
    </row>
    <row r="50" spans="1:8" ht="12" x14ac:dyDescent="0.2">
      <c r="A50" s="1032">
        <v>5</v>
      </c>
      <c r="B50" s="1042" t="s">
        <v>679</v>
      </c>
      <c r="C50" s="1034"/>
      <c r="D50" s="1034"/>
      <c r="E50" s="1034"/>
      <c r="F50" s="1034"/>
      <c r="G50" s="1048"/>
      <c r="H50" s="1048"/>
    </row>
    <row r="51" spans="1:8" ht="12" x14ac:dyDescent="0.2">
      <c r="A51" s="1032" t="s">
        <v>117</v>
      </c>
      <c r="B51" s="1052" t="s">
        <v>680</v>
      </c>
      <c r="C51" s="1034"/>
      <c r="D51" s="1034"/>
      <c r="E51" s="1034"/>
      <c r="F51" s="1034"/>
      <c r="G51" s="1048"/>
      <c r="H51" s="1048"/>
    </row>
    <row r="52" spans="1:8" ht="12" x14ac:dyDescent="0.2">
      <c r="A52" s="1032" t="s">
        <v>119</v>
      </c>
      <c r="B52" s="1052" t="s">
        <v>870</v>
      </c>
      <c r="C52" s="1034"/>
      <c r="D52" s="1034"/>
      <c r="E52" s="1034"/>
      <c r="F52" s="1034"/>
      <c r="G52" s="1048"/>
      <c r="H52" s="1048"/>
    </row>
    <row r="53" spans="1:8" ht="12" x14ac:dyDescent="0.2">
      <c r="A53" s="1032" t="s">
        <v>121</v>
      </c>
      <c r="B53" s="1052" t="s">
        <v>682</v>
      </c>
      <c r="C53" s="1034"/>
      <c r="D53" s="1034"/>
      <c r="E53" s="1034"/>
      <c r="F53" s="1034"/>
      <c r="G53" s="1048"/>
      <c r="H53" s="1048"/>
    </row>
    <row r="54" spans="1:8" ht="12" x14ac:dyDescent="0.2">
      <c r="A54" s="1032" t="s">
        <v>123</v>
      </c>
      <c r="B54" s="1052" t="s">
        <v>683</v>
      </c>
      <c r="C54" s="1034"/>
      <c r="D54" s="1034"/>
      <c r="E54" s="1034"/>
      <c r="F54" s="1034"/>
      <c r="G54" s="1048"/>
      <c r="H54" s="1048"/>
    </row>
    <row r="55" spans="1:8" ht="12" customHeight="1" x14ac:dyDescent="0.2">
      <c r="A55" s="1032">
        <v>6</v>
      </c>
      <c r="B55" s="1042" t="s">
        <v>684</v>
      </c>
      <c r="C55" s="1034"/>
      <c r="D55" s="1034"/>
      <c r="E55" s="1034"/>
      <c r="F55" s="1034"/>
      <c r="G55" s="1048"/>
      <c r="H55" s="1048"/>
    </row>
    <row r="56" spans="1:8" ht="12" x14ac:dyDescent="0.2">
      <c r="A56" s="1032">
        <v>7</v>
      </c>
      <c r="B56" s="1042" t="s">
        <v>685</v>
      </c>
      <c r="C56" s="1034"/>
      <c r="D56" s="1034"/>
      <c r="E56" s="1034"/>
      <c r="F56" s="1034"/>
      <c r="G56" s="1048"/>
      <c r="H56" s="1048"/>
    </row>
    <row r="57" spans="1:8" ht="12" x14ac:dyDescent="0.2">
      <c r="A57" s="1032">
        <v>8</v>
      </c>
      <c r="B57" s="1042" t="s">
        <v>686</v>
      </c>
      <c r="C57" s="1034"/>
      <c r="D57" s="1034"/>
      <c r="E57" s="1034"/>
      <c r="F57" s="1034"/>
      <c r="G57" s="1048"/>
      <c r="H57" s="1048"/>
    </row>
    <row r="58" spans="1:8" ht="12" x14ac:dyDescent="0.2">
      <c r="A58" s="1032">
        <v>9</v>
      </c>
      <c r="B58" s="1042" t="s">
        <v>687</v>
      </c>
      <c r="C58" s="1034"/>
      <c r="D58" s="1034"/>
      <c r="E58" s="1034"/>
      <c r="F58" s="1034"/>
      <c r="G58" s="1048"/>
      <c r="H58" s="1048"/>
    </row>
  </sheetData>
  <mergeCells count="26">
    <mergeCell ref="A4:P4"/>
    <mergeCell ref="Q4:R4"/>
    <mergeCell ref="A5:B7"/>
    <mergeCell ref="C5:D5"/>
    <mergeCell ref="E5:F5"/>
    <mergeCell ref="G5:H5"/>
    <mergeCell ref="I5:J5"/>
    <mergeCell ref="K5:L5"/>
    <mergeCell ref="M5:Q5"/>
    <mergeCell ref="R5:R7"/>
    <mergeCell ref="N6:N7"/>
    <mergeCell ref="O6:O7"/>
    <mergeCell ref="P6:P7"/>
    <mergeCell ref="Q6:Q7"/>
    <mergeCell ref="C6:D6"/>
    <mergeCell ref="E6:F6"/>
    <mergeCell ref="G6:H6"/>
    <mergeCell ref="I6:J6"/>
    <mergeCell ref="K6:L6"/>
    <mergeCell ref="M6:M7"/>
    <mergeCell ref="A39:B41"/>
    <mergeCell ref="C39:D39"/>
    <mergeCell ref="E39:E41"/>
    <mergeCell ref="F39:F41"/>
    <mergeCell ref="C40:D40"/>
    <mergeCell ref="A38:R38"/>
  </mergeCells>
  <pageMargins left="0.7" right="0.7" top="0.75" bottom="0.75" header="0.3" footer="0.3"/>
  <pageSetup paperSize="9" scale="35" orientation="portrait" r:id="rId1"/>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S726"/>
  <sheetViews>
    <sheetView zoomScale="85" zoomScaleNormal="85" zoomScaleSheetLayoutView="100" workbookViewId="0">
      <selection activeCell="A3" sqref="A3"/>
    </sheetView>
  </sheetViews>
  <sheetFormatPr defaultColWidth="9.140625" defaultRowHeight="12.75" x14ac:dyDescent="0.2"/>
  <cols>
    <col min="1" max="1" width="74.85546875" style="1024" customWidth="1"/>
    <col min="2" max="2" width="31.5703125" style="1024" customWidth="1"/>
    <col min="3" max="4" width="12" style="1024" customWidth="1"/>
    <col min="5" max="5" width="15.140625" style="1024" customWidth="1"/>
    <col min="6" max="6" width="12" style="1024" customWidth="1"/>
    <col min="7" max="7" width="16.28515625" style="1024" customWidth="1"/>
    <col min="8" max="10" width="12" style="1024" customWidth="1"/>
    <col min="11" max="11" width="16.140625" style="1024" customWidth="1"/>
    <col min="12" max="12" width="17.7109375" style="1024" customWidth="1"/>
    <col min="13" max="13" width="12" style="1024" customWidth="1"/>
    <col min="14" max="14" width="14.28515625" style="1024" customWidth="1"/>
    <col min="15" max="15" width="17" style="1024" customWidth="1"/>
    <col min="16" max="16" width="12" style="1024" customWidth="1"/>
    <col min="17" max="17" width="26.42578125" style="1024" bestFit="1" customWidth="1"/>
    <col min="18" max="18" width="12" style="1024" customWidth="1"/>
    <col min="19" max="19" width="9.140625" style="1053"/>
    <col min="20" max="16384" width="9.140625" style="1024"/>
  </cols>
  <sheetData>
    <row r="1" spans="1:17" x14ac:dyDescent="0.2">
      <c r="A1" s="883" t="s">
        <v>1501</v>
      </c>
      <c r="B1" s="883"/>
      <c r="C1" s="883"/>
      <c r="D1" s="883"/>
      <c r="E1" s="883"/>
      <c r="F1" s="883"/>
      <c r="G1" s="883"/>
      <c r="H1" s="883"/>
      <c r="I1" s="883"/>
      <c r="J1" s="883"/>
      <c r="K1" s="883"/>
      <c r="L1" s="883"/>
      <c r="M1" s="883"/>
      <c r="N1" s="883"/>
      <c r="O1" s="883"/>
      <c r="P1" s="883"/>
      <c r="Q1" s="883"/>
    </row>
    <row r="2" spans="1:17" x14ac:dyDescent="0.2">
      <c r="A2" s="883"/>
      <c r="B2" s="883"/>
      <c r="C2" s="883"/>
      <c r="D2" s="883"/>
      <c r="E2" s="883"/>
      <c r="F2" s="883"/>
      <c r="G2" s="883"/>
      <c r="H2" s="883"/>
      <c r="I2" s="883"/>
      <c r="J2" s="883"/>
      <c r="K2" s="883"/>
      <c r="L2" s="883"/>
      <c r="M2" s="883"/>
      <c r="N2" s="883"/>
      <c r="O2" s="883"/>
      <c r="P2" s="883"/>
      <c r="Q2" s="883"/>
    </row>
    <row r="3" spans="1:17" ht="13.5" thickBot="1" x14ac:dyDescent="0.25">
      <c r="A3" s="1054"/>
      <c r="B3" s="1054"/>
      <c r="C3" s="1054"/>
      <c r="D3" s="1054"/>
      <c r="E3" s="1054"/>
      <c r="F3" s="1054"/>
      <c r="G3" s="1054"/>
      <c r="H3" s="1054"/>
      <c r="I3" s="1054"/>
      <c r="J3" s="1054"/>
      <c r="K3" s="1054"/>
      <c r="L3" s="1054"/>
      <c r="M3" s="1054"/>
      <c r="N3" s="1054"/>
      <c r="O3" s="1054"/>
      <c r="P3" s="1054"/>
      <c r="Q3" s="1054" t="s">
        <v>103</v>
      </c>
    </row>
    <row r="4" spans="1:17" ht="13.5" thickTop="1" x14ac:dyDescent="0.2">
      <c r="A4" s="1055" t="s">
        <v>625</v>
      </c>
      <c r="B4" s="1056"/>
      <c r="C4" s="1056"/>
      <c r="D4" s="1056"/>
      <c r="E4" s="1056"/>
      <c r="F4" s="1056"/>
      <c r="G4" s="1056"/>
      <c r="H4" s="1056"/>
      <c r="I4" s="1056"/>
      <c r="J4" s="1056"/>
      <c r="K4" s="1056"/>
      <c r="L4" s="1056"/>
      <c r="M4" s="1056"/>
      <c r="N4" s="1056"/>
      <c r="O4" s="1056"/>
      <c r="P4" s="1056"/>
      <c r="Q4" s="1056"/>
    </row>
    <row r="5" spans="1:17" ht="72" x14ac:dyDescent="0.2">
      <c r="A5" s="1057"/>
      <c r="B5" s="1057"/>
      <c r="C5" s="1058" t="s">
        <v>871</v>
      </c>
      <c r="D5" s="1058" t="s">
        <v>872</v>
      </c>
      <c r="E5" s="1058" t="s">
        <v>570</v>
      </c>
      <c r="F5" s="1058" t="s">
        <v>873</v>
      </c>
      <c r="G5" s="1058" t="s">
        <v>572</v>
      </c>
      <c r="H5" s="1058" t="s">
        <v>573</v>
      </c>
      <c r="I5" s="1058" t="s">
        <v>574</v>
      </c>
      <c r="J5" s="1058" t="s">
        <v>575</v>
      </c>
      <c r="K5" s="1058" t="s">
        <v>874</v>
      </c>
      <c r="L5" s="1058" t="s">
        <v>875</v>
      </c>
      <c r="M5" s="1058" t="s">
        <v>641</v>
      </c>
      <c r="N5" s="1058" t="s">
        <v>1274</v>
      </c>
      <c r="O5" s="1058" t="s">
        <v>578</v>
      </c>
      <c r="P5" s="1058" t="s">
        <v>183</v>
      </c>
      <c r="Q5" s="1058" t="s">
        <v>253</v>
      </c>
    </row>
    <row r="6" spans="1:17" x14ac:dyDescent="0.2">
      <c r="A6" s="597" t="s">
        <v>876</v>
      </c>
      <c r="B6" s="1059"/>
      <c r="C6" s="1060"/>
      <c r="D6" s="1060"/>
      <c r="E6" s="1060"/>
      <c r="F6" s="1060"/>
      <c r="G6" s="1060"/>
      <c r="H6" s="1060"/>
      <c r="I6" s="1060"/>
      <c r="J6" s="1060"/>
      <c r="K6" s="1060"/>
      <c r="L6" s="1060"/>
      <c r="M6" s="1060"/>
      <c r="N6" s="1060"/>
      <c r="O6" s="1060"/>
      <c r="P6" s="1060"/>
      <c r="Q6" s="1060"/>
    </row>
    <row r="7" spans="1:17" x14ac:dyDescent="0.2">
      <c r="A7" s="597" t="s">
        <v>172</v>
      </c>
      <c r="B7" s="1059"/>
      <c r="C7" s="813">
        <f>SUM(C8,C10)</f>
        <v>0</v>
      </c>
      <c r="D7" s="813">
        <f>SUM(D8,D10)</f>
        <v>0</v>
      </c>
      <c r="E7" s="813">
        <f t="shared" ref="E7:M7" si="0">SUM(E8,E10)</f>
        <v>0</v>
      </c>
      <c r="F7" s="813">
        <f t="shared" si="0"/>
        <v>0</v>
      </c>
      <c r="G7" s="813">
        <f t="shared" si="0"/>
        <v>0</v>
      </c>
      <c r="H7" s="813">
        <f t="shared" si="0"/>
        <v>0</v>
      </c>
      <c r="I7" s="813">
        <f t="shared" si="0"/>
        <v>0</v>
      </c>
      <c r="J7" s="813">
        <f t="shared" si="0"/>
        <v>0</v>
      </c>
      <c r="K7" s="813">
        <f t="shared" si="0"/>
        <v>0</v>
      </c>
      <c r="L7" s="813">
        <f t="shared" si="0"/>
        <v>0</v>
      </c>
      <c r="M7" s="813">
        <f t="shared" si="0"/>
        <v>0</v>
      </c>
      <c r="N7" s="813">
        <f>SUM(N8,N9,N10)</f>
        <v>0</v>
      </c>
      <c r="O7" s="813">
        <f t="shared" ref="O7" si="1">SUM(O8,O9,O10)</f>
        <v>0</v>
      </c>
      <c r="P7" s="813">
        <f>SUM(P8,P9,P10)</f>
        <v>0</v>
      </c>
      <c r="Q7" s="813">
        <f>SUM(C7:P7)</f>
        <v>0</v>
      </c>
    </row>
    <row r="8" spans="1:17" x14ac:dyDescent="0.2">
      <c r="A8" s="1061" t="s">
        <v>516</v>
      </c>
      <c r="B8" s="814"/>
      <c r="C8" s="653"/>
      <c r="D8" s="653"/>
      <c r="E8" s="653"/>
      <c r="F8" s="653"/>
      <c r="G8" s="653"/>
      <c r="H8" s="653"/>
      <c r="I8" s="653"/>
      <c r="J8" s="653"/>
      <c r="K8" s="653"/>
      <c r="L8" s="653"/>
      <c r="M8" s="653"/>
      <c r="N8" s="653"/>
      <c r="O8" s="653"/>
      <c r="P8" s="653"/>
      <c r="Q8" s="813">
        <f t="shared" ref="Q8" si="2">SUM(C8:P8)</f>
        <v>0</v>
      </c>
    </row>
    <row r="9" spans="1:17" x14ac:dyDescent="0.2">
      <c r="A9" s="1061" t="s">
        <v>517</v>
      </c>
      <c r="B9" s="814"/>
      <c r="C9" s="1062"/>
      <c r="D9" s="1062"/>
      <c r="E9" s="1062"/>
      <c r="F9" s="1062"/>
      <c r="G9" s="1062"/>
      <c r="H9" s="1062"/>
      <c r="I9" s="1062"/>
      <c r="J9" s="1062"/>
      <c r="K9" s="1062"/>
      <c r="L9" s="1062"/>
      <c r="M9" s="1062"/>
      <c r="N9" s="1062"/>
      <c r="O9" s="1062"/>
      <c r="P9" s="1062"/>
      <c r="Q9" s="1062"/>
    </row>
    <row r="10" spans="1:17" x14ac:dyDescent="0.2">
      <c r="A10" s="825" t="s">
        <v>1473</v>
      </c>
      <c r="B10" s="814"/>
      <c r="C10" s="813">
        <f>SUMIFS(C28:C992, $B$28:$B992, "Corporates Outstanding Amount")</f>
        <v>0</v>
      </c>
      <c r="D10" s="813">
        <f>SUMIFS(D28:D997, $B$28:$B997, "Corporates Outstanding Amount")</f>
        <v>0</v>
      </c>
      <c r="E10" s="813">
        <f>SUMIFS(E28:E997, $B$28:$B997, "Corporates Outstanding Amount")</f>
        <v>0</v>
      </c>
      <c r="F10" s="813">
        <f>SUMIFS(F28:F997, $B$28:$B997, "Corporates Outstanding Amount")</f>
        <v>0</v>
      </c>
      <c r="G10" s="813">
        <f>SUMIFS(G28:G997, $B$28:$B997, "Corporates Outstanding Amount")</f>
        <v>0</v>
      </c>
      <c r="H10" s="813">
        <f>SUMIFS(H28:H997, $B$28:$B997, "Corporates Outstanding Amount")</f>
        <v>0</v>
      </c>
      <c r="I10" s="813">
        <f>SUMIFS(I28:I997, $B$28:$B997, "Corporates Outstanding Amount")</f>
        <v>0</v>
      </c>
      <c r="J10" s="813">
        <f>SUMIFS(J28:J997, $B$28:$B997, "Corporates Outstanding Amount")</f>
        <v>0</v>
      </c>
      <c r="K10" s="813">
        <f>SUMIFS(K28:K997, $B$28:$B997, "Corporates Outstanding Amount")</f>
        <v>0</v>
      </c>
      <c r="L10" s="813">
        <f>SUMIFS(L28:L997, $B$28:$B997, "Corporates Outstanding Amount")</f>
        <v>0</v>
      </c>
      <c r="M10" s="813">
        <f>SUMIFS(M28:M997, $B$28:$B997, "Corporates Outstanding Amount")</f>
        <v>0</v>
      </c>
      <c r="N10" s="813">
        <f>SUMIFS(N28:N997, $B$28:$B997, "Corporates Outstanding Amount")</f>
        <v>0</v>
      </c>
      <c r="O10" s="813">
        <f>SUMIFS(O28:O997, $B$28:$B997, "Corporates Outstanding Amount")</f>
        <v>0</v>
      </c>
      <c r="P10" s="813">
        <f>SUMIFS(P28:P997, $B$28:$B997, "Corporates Outstanding Amount")</f>
        <v>0</v>
      </c>
      <c r="Q10" s="813">
        <f>SUMIFS(Q28:Q997, $B$28:$B997, "Corporates Outstanding Amount")</f>
        <v>0</v>
      </c>
    </row>
    <row r="11" spans="1:17" x14ac:dyDescent="0.2">
      <c r="A11" s="1063"/>
      <c r="B11" s="1064"/>
      <c r="C11" s="1065"/>
      <c r="D11" s="1065"/>
      <c r="E11" s="1065"/>
      <c r="F11" s="1065"/>
      <c r="G11" s="1065"/>
      <c r="H11" s="1065"/>
      <c r="I11" s="1065"/>
      <c r="J11" s="1065"/>
      <c r="K11" s="1065"/>
      <c r="L11" s="1065"/>
      <c r="M11" s="1065"/>
      <c r="N11" s="1065"/>
      <c r="O11" s="1065"/>
      <c r="P11" s="1065"/>
      <c r="Q11" s="1065"/>
    </row>
    <row r="12" spans="1:17" x14ac:dyDescent="0.2">
      <c r="A12" s="825" t="s">
        <v>838</v>
      </c>
      <c r="B12" s="814"/>
      <c r="C12" s="813">
        <f>SUM(C13:C15)</f>
        <v>0</v>
      </c>
      <c r="D12" s="813">
        <f t="shared" ref="D12:P12" si="3">SUM(D13:D15)</f>
        <v>0</v>
      </c>
      <c r="E12" s="813">
        <f t="shared" si="3"/>
        <v>0</v>
      </c>
      <c r="F12" s="813">
        <f t="shared" si="3"/>
        <v>0</v>
      </c>
      <c r="G12" s="813">
        <f t="shared" si="3"/>
        <v>0</v>
      </c>
      <c r="H12" s="813">
        <f t="shared" si="3"/>
        <v>0</v>
      </c>
      <c r="I12" s="813">
        <f t="shared" si="3"/>
        <v>0</v>
      </c>
      <c r="J12" s="813">
        <f t="shared" si="3"/>
        <v>0</v>
      </c>
      <c r="K12" s="813">
        <f t="shared" si="3"/>
        <v>0</v>
      </c>
      <c r="L12" s="813">
        <f t="shared" si="3"/>
        <v>0</v>
      </c>
      <c r="M12" s="813">
        <f t="shared" si="3"/>
        <v>0</v>
      </c>
      <c r="N12" s="813">
        <f t="shared" si="3"/>
        <v>0</v>
      </c>
      <c r="O12" s="813">
        <f t="shared" si="3"/>
        <v>0</v>
      </c>
      <c r="P12" s="813">
        <f t="shared" si="3"/>
        <v>0</v>
      </c>
      <c r="Q12" s="813">
        <f t="shared" ref="Q12" si="4">SUM(C12:P12)</f>
        <v>0</v>
      </c>
    </row>
    <row r="13" spans="1:17" x14ac:dyDescent="0.2">
      <c r="A13" s="1061" t="s">
        <v>516</v>
      </c>
      <c r="B13" s="814"/>
      <c r="C13" s="653"/>
      <c r="D13" s="653"/>
      <c r="E13" s="653"/>
      <c r="F13" s="653"/>
      <c r="G13" s="653"/>
      <c r="H13" s="653"/>
      <c r="I13" s="653"/>
      <c r="J13" s="653"/>
      <c r="K13" s="653"/>
      <c r="L13" s="653"/>
      <c r="M13" s="653"/>
      <c r="N13" s="653"/>
      <c r="O13" s="653"/>
      <c r="P13" s="653"/>
      <c r="Q13" s="813">
        <f>SUM(C13:P13)</f>
        <v>0</v>
      </c>
    </row>
    <row r="14" spans="1:17" x14ac:dyDescent="0.2">
      <c r="A14" s="1061" t="s">
        <v>517</v>
      </c>
      <c r="B14" s="814"/>
      <c r="C14" s="814"/>
      <c r="D14" s="814"/>
      <c r="E14" s="814"/>
      <c r="F14" s="814"/>
      <c r="G14" s="814"/>
      <c r="H14" s="814"/>
      <c r="I14" s="814"/>
      <c r="J14" s="814"/>
      <c r="K14" s="814"/>
      <c r="L14" s="814"/>
      <c r="M14" s="814"/>
      <c r="N14" s="814"/>
      <c r="O14" s="814"/>
      <c r="P14" s="814"/>
      <c r="Q14" s="814"/>
    </row>
    <row r="15" spans="1:17" x14ac:dyDescent="0.2">
      <c r="A15" s="825" t="s">
        <v>1473</v>
      </c>
      <c r="B15" s="814"/>
      <c r="C15" s="813">
        <f>SUMIFS(C28:C992, $B$28:$B992, "Corporates Stage 3 Loss Allowance for Credit Impaired Exposures")</f>
        <v>0</v>
      </c>
      <c r="D15" s="813">
        <f>SUMIFS(D28:D992, $B$28:$B992, "Corporates Stage 3 Loss Allowance for Credit Impaired Exposures")</f>
        <v>0</v>
      </c>
      <c r="E15" s="813">
        <f>SUMIFS(E28:E992, $B$28:$B992, "Corporates Stage 3 Loss Allowance for Credit Impaired Exposures")</f>
        <v>0</v>
      </c>
      <c r="F15" s="813">
        <f>SUMIFS(F28:F992, $B$28:$B992, "Corporates Stage 3 Loss Allowance for Credit Impaired Exposures")</f>
        <v>0</v>
      </c>
      <c r="G15" s="813">
        <f>SUMIFS(G28:G992, $B$28:$B992, "Corporates Stage 3 Loss Allowance for Credit Impaired Exposures")</f>
        <v>0</v>
      </c>
      <c r="H15" s="813">
        <f>SUMIFS(H28:H992, $B$28:$B992, "Corporates Stage 3 Loss Allowance for Credit Impaired Exposures")</f>
        <v>0</v>
      </c>
      <c r="I15" s="813">
        <f>SUMIFS(I28:I992, $B$28:$B992, "Corporates Stage 3 Loss Allowance for Credit Impaired Exposures")</f>
        <v>0</v>
      </c>
      <c r="J15" s="813">
        <f>SUMIFS(J28:J992, $B$28:$B992, "Corporates Stage 3 Loss Allowance for Credit Impaired Exposures")</f>
        <v>0</v>
      </c>
      <c r="K15" s="813">
        <f>SUMIFS(K28:K992, $B$28:$B992, "Corporates Stage 3 Loss Allowance for Credit Impaired Exposures")</f>
        <v>0</v>
      </c>
      <c r="L15" s="813">
        <f>SUMIFS(L28:L992, $B$28:$B992, "Corporates Stage 3 Loss Allowance for Credit Impaired Exposures")</f>
        <v>0</v>
      </c>
      <c r="M15" s="813">
        <f>SUMIFS(M28:M992, $B$28:$B992, "Corporates Stage 3 Loss Allowance for Credit Impaired Exposures")</f>
        <v>0</v>
      </c>
      <c r="N15" s="813">
        <f>SUMIFS(N28:N992, $B$28:$B992, "Corporates Stage 3 Loss Allowance for Credit Impaired Exposures")</f>
        <v>0</v>
      </c>
      <c r="O15" s="813">
        <f>SUMIFS(O28:O992, $B$28:$B992, "Corporates Stage 3 Loss Allowance for Credit Impaired Exposures")</f>
        <v>0</v>
      </c>
      <c r="P15" s="813">
        <f>SUMIFS(P28:P992, $B$28:$B992, "SCorporates Stage 3 Loss Allowance for Credit Impaired Exposures")</f>
        <v>0</v>
      </c>
      <c r="Q15" s="813">
        <f>SUMIFS(Q28:Q992, $B$28:$B992, "Stage 3/Loss Allowance for Credit-Impaired Exposures")</f>
        <v>0</v>
      </c>
    </row>
    <row r="16" spans="1:17" x14ac:dyDescent="0.2">
      <c r="A16" s="1063"/>
      <c r="B16" s="1064"/>
      <c r="C16" s="1065"/>
      <c r="D16" s="1065"/>
      <c r="E16" s="1065"/>
      <c r="F16" s="1065"/>
      <c r="G16" s="1065"/>
      <c r="H16" s="1065"/>
      <c r="I16" s="1065"/>
      <c r="J16" s="1065"/>
      <c r="K16" s="1065"/>
      <c r="L16" s="1065"/>
      <c r="M16" s="1065"/>
      <c r="N16" s="1065"/>
      <c r="O16" s="1065"/>
      <c r="P16" s="1065"/>
      <c r="Q16" s="1065"/>
    </row>
    <row r="17" spans="1:17" x14ac:dyDescent="0.2">
      <c r="A17" s="597" t="s">
        <v>877</v>
      </c>
      <c r="B17" s="1066"/>
      <c r="C17" s="1060"/>
      <c r="D17" s="1060"/>
      <c r="E17" s="1060"/>
      <c r="F17" s="1060"/>
      <c r="G17" s="1060"/>
      <c r="H17" s="1060"/>
      <c r="I17" s="1060"/>
      <c r="J17" s="1060"/>
      <c r="K17" s="1060"/>
      <c r="L17" s="1060"/>
      <c r="M17" s="1060"/>
      <c r="N17" s="1060"/>
      <c r="O17" s="1060"/>
      <c r="P17" s="1060"/>
      <c r="Q17" s="1060"/>
    </row>
    <row r="18" spans="1:17" x14ac:dyDescent="0.2">
      <c r="A18" s="597" t="s">
        <v>172</v>
      </c>
      <c r="B18" s="1059"/>
      <c r="C18" s="813">
        <f>SUM(C19:C21)</f>
        <v>0</v>
      </c>
      <c r="D18" s="813">
        <f t="shared" ref="D18:P18" si="5">SUM(D19:D21)</f>
        <v>0</v>
      </c>
      <c r="E18" s="813">
        <f t="shared" si="5"/>
        <v>0</v>
      </c>
      <c r="F18" s="813">
        <f t="shared" si="5"/>
        <v>0</v>
      </c>
      <c r="G18" s="813">
        <f t="shared" si="5"/>
        <v>0</v>
      </c>
      <c r="H18" s="813">
        <f t="shared" si="5"/>
        <v>0</v>
      </c>
      <c r="I18" s="813">
        <f t="shared" si="5"/>
        <v>0</v>
      </c>
      <c r="J18" s="813">
        <f t="shared" si="5"/>
        <v>0</v>
      </c>
      <c r="K18" s="813">
        <f t="shared" si="5"/>
        <v>0</v>
      </c>
      <c r="L18" s="813">
        <f t="shared" si="5"/>
        <v>0</v>
      </c>
      <c r="M18" s="813">
        <f t="shared" si="5"/>
        <v>0</v>
      </c>
      <c r="N18" s="813">
        <f t="shared" si="5"/>
        <v>0</v>
      </c>
      <c r="O18" s="813">
        <f t="shared" si="5"/>
        <v>0</v>
      </c>
      <c r="P18" s="813">
        <f t="shared" si="5"/>
        <v>0</v>
      </c>
      <c r="Q18" s="813">
        <f t="shared" ref="Q18:Q19" si="6">SUM(C18:P18)</f>
        <v>0</v>
      </c>
    </row>
    <row r="19" spans="1:17" x14ac:dyDescent="0.2">
      <c r="A19" s="1061" t="s">
        <v>516</v>
      </c>
      <c r="B19" s="814"/>
      <c r="C19" s="653"/>
      <c r="D19" s="653"/>
      <c r="E19" s="653"/>
      <c r="F19" s="653"/>
      <c r="G19" s="653"/>
      <c r="H19" s="653"/>
      <c r="I19" s="653"/>
      <c r="J19" s="653"/>
      <c r="K19" s="653"/>
      <c r="L19" s="653"/>
      <c r="M19" s="653"/>
      <c r="N19" s="653"/>
      <c r="O19" s="653"/>
      <c r="P19" s="653"/>
      <c r="Q19" s="813">
        <f t="shared" si="6"/>
        <v>0</v>
      </c>
    </row>
    <row r="20" spans="1:17" x14ac:dyDescent="0.2">
      <c r="A20" s="1061" t="s">
        <v>517</v>
      </c>
      <c r="B20" s="814"/>
      <c r="C20" s="814"/>
      <c r="D20" s="814"/>
      <c r="E20" s="814"/>
      <c r="F20" s="814"/>
      <c r="G20" s="814"/>
      <c r="H20" s="814"/>
      <c r="I20" s="814"/>
      <c r="J20" s="814"/>
      <c r="K20" s="814"/>
      <c r="L20" s="814"/>
      <c r="M20" s="814"/>
      <c r="N20" s="814"/>
      <c r="O20" s="814"/>
      <c r="P20" s="814"/>
      <c r="Q20" s="814"/>
    </row>
    <row r="21" spans="1:17" x14ac:dyDescent="0.2">
      <c r="A21" s="825" t="s">
        <v>1473</v>
      </c>
      <c r="B21" s="814"/>
      <c r="C21" s="813">
        <f>SUMIFS(C28:C992, $B$28:$B992, "Unincorporated Outstanding Amount")</f>
        <v>0</v>
      </c>
      <c r="D21" s="813">
        <f>SUMIFS(D28:D992, $B$28:$B992, "Unincorporated Outstanding Amount")</f>
        <v>0</v>
      </c>
      <c r="E21" s="813">
        <f>SUMIFS(E28:E992, $B$28:$B992, "Unincorporated Outstanding Amount")</f>
        <v>0</v>
      </c>
      <c r="F21" s="813">
        <f>SUMIFS(F28:F992, $B$28:$B992, "Unincorporated Outstanding Amount")</f>
        <v>0</v>
      </c>
      <c r="G21" s="813">
        <f>SUMIFS(G28:G992, $B$28:$B992, "Unincorporated Outstanding Amount")</f>
        <v>0</v>
      </c>
      <c r="H21" s="813">
        <f>SUMIFS(H28:H992, $B$28:$B992, "Unincorporated Outstanding Amount")</f>
        <v>0</v>
      </c>
      <c r="I21" s="813">
        <f>SUMIFS(I28:I992, $B$28:$B992, "Unincorporated Outstanding Amount")</f>
        <v>0</v>
      </c>
      <c r="J21" s="813">
        <f>SUMIFS(J28:J992, $B$28:$B992, "Unincorporated Outstanding Amount")</f>
        <v>0</v>
      </c>
      <c r="K21" s="813">
        <f>SUMIFS(K28:K992, $B$28:$B992, "Unincorporated Outstanding Amount")</f>
        <v>0</v>
      </c>
      <c r="L21" s="813">
        <f>SUMIFS(L28:L992, $B$28:$B992, "Unincorporated Outstanding Amount")</f>
        <v>0</v>
      </c>
      <c r="M21" s="813">
        <f>SUMIFS(M28:M992, $B$28:$B992, "Unincorporated Outstanding Amount")</f>
        <v>0</v>
      </c>
      <c r="N21" s="813">
        <f>SUMIFS(N28:N992, $B$28:$B992, "Unincorporated Outstanding Amount")</f>
        <v>0</v>
      </c>
      <c r="O21" s="813">
        <f>SUMIFS(O28:O992, $B$28:$B992, "Unincorporated Outstanding Amount")</f>
        <v>0</v>
      </c>
      <c r="P21" s="813">
        <f>SUMIFS(P28:P992, $B$28:$B992, "Unincorporated Outstanding Amount")</f>
        <v>0</v>
      </c>
      <c r="Q21" s="813">
        <f>SUMIFS(Q28:Q992, $B$28:$B992, "Unincorporated Outstanding Amount")</f>
        <v>0</v>
      </c>
    </row>
    <row r="22" spans="1:17" x14ac:dyDescent="0.2">
      <c r="A22" s="1063"/>
      <c r="B22" s="1064"/>
      <c r="C22" s="1065"/>
      <c r="D22" s="1065"/>
      <c r="E22" s="1065"/>
      <c r="F22" s="1065"/>
      <c r="G22" s="1065"/>
      <c r="H22" s="1065"/>
      <c r="I22" s="1065"/>
      <c r="J22" s="1065"/>
      <c r="K22" s="1065"/>
      <c r="L22" s="1065"/>
      <c r="M22" s="1065"/>
      <c r="N22" s="1065"/>
      <c r="O22" s="1065"/>
      <c r="P22" s="1065"/>
      <c r="Q22" s="1065"/>
    </row>
    <row r="23" spans="1:17" x14ac:dyDescent="0.2">
      <c r="A23" s="597" t="s">
        <v>838</v>
      </c>
      <c r="B23" s="1059"/>
      <c r="C23" s="813">
        <f>SUM(C24:C26)</f>
        <v>0</v>
      </c>
      <c r="D23" s="813">
        <f t="shared" ref="D23:P23" si="7">SUM(D24:D26)</f>
        <v>0</v>
      </c>
      <c r="E23" s="813">
        <f t="shared" si="7"/>
        <v>0</v>
      </c>
      <c r="F23" s="813">
        <f t="shared" si="7"/>
        <v>0</v>
      </c>
      <c r="G23" s="813">
        <f t="shared" si="7"/>
        <v>0</v>
      </c>
      <c r="H23" s="813">
        <f t="shared" si="7"/>
        <v>0</v>
      </c>
      <c r="I23" s="813">
        <f t="shared" si="7"/>
        <v>0</v>
      </c>
      <c r="J23" s="813">
        <f t="shared" si="7"/>
        <v>0</v>
      </c>
      <c r="K23" s="813">
        <f t="shared" si="7"/>
        <v>0</v>
      </c>
      <c r="L23" s="813">
        <f t="shared" si="7"/>
        <v>0</v>
      </c>
      <c r="M23" s="813">
        <f t="shared" si="7"/>
        <v>0</v>
      </c>
      <c r="N23" s="813">
        <f t="shared" si="7"/>
        <v>0</v>
      </c>
      <c r="O23" s="813">
        <f t="shared" si="7"/>
        <v>0</v>
      </c>
      <c r="P23" s="813">
        <f t="shared" si="7"/>
        <v>0</v>
      </c>
      <c r="Q23" s="813">
        <f t="shared" ref="Q23:Q25" si="8">SUM(C23:P23)</f>
        <v>0</v>
      </c>
    </row>
    <row r="24" spans="1:17" x14ac:dyDescent="0.2">
      <c r="A24" s="1061" t="s">
        <v>516</v>
      </c>
      <c r="B24" s="814"/>
      <c r="C24" s="982"/>
      <c r="D24" s="982"/>
      <c r="E24" s="982"/>
      <c r="F24" s="982"/>
      <c r="G24" s="982"/>
      <c r="H24" s="982"/>
      <c r="I24" s="982"/>
      <c r="J24" s="982"/>
      <c r="K24" s="982"/>
      <c r="L24" s="982"/>
      <c r="M24" s="982"/>
      <c r="N24" s="982"/>
      <c r="O24" s="982"/>
      <c r="P24" s="982"/>
      <c r="Q24" s="813">
        <f t="shared" si="8"/>
        <v>0</v>
      </c>
    </row>
    <row r="25" spans="1:17" x14ac:dyDescent="0.2">
      <c r="A25" s="1061" t="s">
        <v>517</v>
      </c>
      <c r="B25" s="814"/>
      <c r="C25" s="982"/>
      <c r="D25" s="982"/>
      <c r="E25" s="982"/>
      <c r="F25" s="982"/>
      <c r="G25" s="982"/>
      <c r="H25" s="982"/>
      <c r="I25" s="982"/>
      <c r="J25" s="982"/>
      <c r="K25" s="982"/>
      <c r="L25" s="982"/>
      <c r="M25" s="982"/>
      <c r="N25" s="982"/>
      <c r="O25" s="982"/>
      <c r="P25" s="982"/>
      <c r="Q25" s="813">
        <f t="shared" si="8"/>
        <v>0</v>
      </c>
    </row>
    <row r="26" spans="1:17" x14ac:dyDescent="0.2">
      <c r="A26" s="825" t="s">
        <v>1473</v>
      </c>
      <c r="B26" s="814"/>
      <c r="C26" s="813">
        <f>SUMIFS(C28:C992, $B$28:$B992, "Unincorporated Stage 3 Loss Allowance for Credit Impaired Exposures")</f>
        <v>0</v>
      </c>
      <c r="D26" s="813">
        <f>SUMIFS(D28:D992, $B$28:$B992, "Unincorporated Stage 3 Loss Allowance for Credit Impaired Exposures")</f>
        <v>0</v>
      </c>
      <c r="E26" s="813">
        <f>SUMIFS(E28:E992, $B$28:$B992, "Unincorporated Stage 3 Loss Allowance for Credit Impaired Exposures")</f>
        <v>0</v>
      </c>
      <c r="F26" s="813">
        <f>SUMIFS(F28:F992, $B$28:$B992, "Unincorporated Stage 3 Loss Allowance for Credit Impaired Exposures")</f>
        <v>0</v>
      </c>
      <c r="G26" s="813">
        <f>SUMIFS(G28:G992, $B$28:$B992, "Unincorporated Stage 3 Loss Allowance for Credit Impaired Exposures")</f>
        <v>0</v>
      </c>
      <c r="H26" s="813">
        <f>SUMIFS(H28:H992, $B$28:$B992, "Unincorporated Stage 3 Loss Allowance for Credit Impaired Exposures")</f>
        <v>0</v>
      </c>
      <c r="I26" s="813">
        <f>SUMIFS(I28:I992, $B$28:$B992, "Unincorporated Stage 3 Loss Allowance for Credit Impaired Exposures")</f>
        <v>0</v>
      </c>
      <c r="J26" s="813">
        <f>SUMIFS(J28:J992, $B$28:$B992, "Unincorporated Stage 3 Loss Allowance for Credit Impaired Exposures")</f>
        <v>0</v>
      </c>
      <c r="K26" s="813">
        <f>SUMIFS(K28:K992, $B$28:$B992, "Unincorporated Stage 3 Loss Allowance for Credit Impaired Exposures")</f>
        <v>0</v>
      </c>
      <c r="L26" s="813">
        <f>SUMIFS(L28:L992, $B$28:$B992, "Unincorporated Stage 3 Loss Allowance for Credit Impaired Exposures")</f>
        <v>0</v>
      </c>
      <c r="M26" s="813">
        <f>SUMIFS(M28:M992, $B$28:$B992, "Unincorporated Stage 3 Loss Allowance for Credit Impaired Exposures")</f>
        <v>0</v>
      </c>
      <c r="N26" s="813">
        <f>SUMIFS(N28:N992, $B$28:$B992, "Unincorporated Stage 3 Loss Allowance for Credit Impaired Exposures")</f>
        <v>0</v>
      </c>
      <c r="O26" s="813">
        <f>SUMIFS(O28:O992, $B$28:$B992, "Unincorporated Stage 3 Loss Allowance for Credit Impaired Exposures")</f>
        <v>0</v>
      </c>
      <c r="P26" s="813">
        <f>SUMIFS(P28:P992, $B$28:$B992, "Unincorporated Stage 3 Loss Allowance for Credit Impaired Exposures")</f>
        <v>0</v>
      </c>
      <c r="Q26" s="813">
        <f>SUMIFS(Q28:Q992, $B$28:$B992, "Unincorporated Stage 3 Loss Allowance for Credit Impaired Exposures")</f>
        <v>0</v>
      </c>
    </row>
    <row r="27" spans="1:17" ht="72" x14ac:dyDescent="0.2">
      <c r="A27" s="1057" t="s">
        <v>1472</v>
      </c>
      <c r="B27" s="1057" t="s">
        <v>262</v>
      </c>
      <c r="C27" s="1058" t="s">
        <v>871</v>
      </c>
      <c r="D27" s="1058" t="s">
        <v>872</v>
      </c>
      <c r="E27" s="1058" t="s">
        <v>570</v>
      </c>
      <c r="F27" s="1058" t="s">
        <v>873</v>
      </c>
      <c r="G27" s="1058" t="s">
        <v>572</v>
      </c>
      <c r="H27" s="1058" t="s">
        <v>573</v>
      </c>
      <c r="I27" s="1058" t="s">
        <v>574</v>
      </c>
      <c r="J27" s="1058" t="s">
        <v>575</v>
      </c>
      <c r="K27" s="1058" t="s">
        <v>874</v>
      </c>
      <c r="L27" s="1058" t="s">
        <v>875</v>
      </c>
      <c r="M27" s="1058" t="s">
        <v>641</v>
      </c>
      <c r="N27" s="1058" t="s">
        <v>1274</v>
      </c>
      <c r="O27" s="1058" t="s">
        <v>578</v>
      </c>
      <c r="P27" s="1058" t="s">
        <v>183</v>
      </c>
      <c r="Q27" s="1058" t="s">
        <v>253</v>
      </c>
    </row>
    <row r="28" spans="1:17" x14ac:dyDescent="0.2">
      <c r="A28" s="653"/>
      <c r="B28" s="1067"/>
      <c r="C28" s="982"/>
      <c r="D28" s="982"/>
      <c r="E28" s="982"/>
      <c r="F28" s="982"/>
      <c r="G28" s="982"/>
      <c r="H28" s="982"/>
      <c r="I28" s="982"/>
      <c r="J28" s="982"/>
      <c r="K28" s="982"/>
      <c r="L28" s="982"/>
      <c r="M28" s="982"/>
      <c r="N28" s="982"/>
      <c r="O28" s="982"/>
      <c r="P28" s="982"/>
      <c r="Q28" s="813">
        <f>SUM(C28:P28)</f>
        <v>0</v>
      </c>
    </row>
    <row r="29" spans="1:17" x14ac:dyDescent="0.2">
      <c r="B29" s="877"/>
    </row>
    <row r="480" spans="1:1" hidden="1" x14ac:dyDescent="0.2">
      <c r="A480" s="1024" t="s">
        <v>471</v>
      </c>
    </row>
    <row r="481" spans="1:2" hidden="1" x14ac:dyDescent="0.2">
      <c r="A481" s="1024" t="s">
        <v>472</v>
      </c>
    </row>
    <row r="482" spans="1:2" hidden="1" x14ac:dyDescent="0.2">
      <c r="A482" s="1024" t="s">
        <v>473</v>
      </c>
    </row>
    <row r="483" spans="1:2" hidden="1" x14ac:dyDescent="0.2">
      <c r="A483" s="1024" t="s">
        <v>474</v>
      </c>
    </row>
    <row r="484" spans="1:2" hidden="1" x14ac:dyDescent="0.2">
      <c r="A484" s="1024" t="s">
        <v>475</v>
      </c>
    </row>
    <row r="485" spans="1:2" hidden="1" x14ac:dyDescent="0.2">
      <c r="A485" s="1024" t="s">
        <v>476</v>
      </c>
      <c r="B485" s="1024" t="s">
        <v>1312</v>
      </c>
    </row>
    <row r="486" spans="1:2" hidden="1" x14ac:dyDescent="0.2">
      <c r="A486" s="1024" t="s">
        <v>477</v>
      </c>
      <c r="B486" s="1024" t="s">
        <v>1313</v>
      </c>
    </row>
    <row r="487" spans="1:2" hidden="1" x14ac:dyDescent="0.2">
      <c r="A487" s="1024" t="s">
        <v>478</v>
      </c>
      <c r="B487" s="1024" t="s">
        <v>1314</v>
      </c>
    </row>
    <row r="488" spans="1:2" hidden="1" x14ac:dyDescent="0.2">
      <c r="A488" s="1024" t="s">
        <v>479</v>
      </c>
      <c r="B488" s="1024" t="s">
        <v>1315</v>
      </c>
    </row>
    <row r="489" spans="1:2" hidden="1" x14ac:dyDescent="0.2">
      <c r="A489" s="1024" t="s">
        <v>480</v>
      </c>
    </row>
    <row r="490" spans="1:2" hidden="1" x14ac:dyDescent="0.2">
      <c r="A490" s="1024" t="s">
        <v>481</v>
      </c>
    </row>
    <row r="491" spans="1:2" hidden="1" x14ac:dyDescent="0.2">
      <c r="A491" s="1024" t="s">
        <v>482</v>
      </c>
    </row>
    <row r="492" spans="1:2" hidden="1" x14ac:dyDescent="0.2">
      <c r="A492" s="1024" t="s">
        <v>483</v>
      </c>
    </row>
    <row r="493" spans="1:2" hidden="1" x14ac:dyDescent="0.2">
      <c r="A493" s="1024" t="s">
        <v>878</v>
      </c>
    </row>
    <row r="494" spans="1:2" hidden="1" x14ac:dyDescent="0.2">
      <c r="A494" s="1024" t="s">
        <v>485</v>
      </c>
    </row>
    <row r="495" spans="1:2" hidden="1" x14ac:dyDescent="0.2">
      <c r="A495" s="1024" t="s">
        <v>484</v>
      </c>
    </row>
    <row r="496" spans="1:2" hidden="1" x14ac:dyDescent="0.2">
      <c r="A496" s="1024" t="s">
        <v>1086</v>
      </c>
    </row>
    <row r="497" spans="1:1" hidden="1" x14ac:dyDescent="0.2">
      <c r="A497" s="1024" t="s">
        <v>1087</v>
      </c>
    </row>
    <row r="498" spans="1:1" hidden="1" x14ac:dyDescent="0.2">
      <c r="A498" s="1024" t="s">
        <v>1088</v>
      </c>
    </row>
    <row r="499" spans="1:1" hidden="1" x14ac:dyDescent="0.2">
      <c r="A499" s="1024" t="s">
        <v>1089</v>
      </c>
    </row>
    <row r="500" spans="1:1" hidden="1" x14ac:dyDescent="0.2">
      <c r="A500" s="1024" t="s">
        <v>1090</v>
      </c>
    </row>
    <row r="501" spans="1:1" hidden="1" x14ac:dyDescent="0.2">
      <c r="A501" s="1024" t="s">
        <v>1091</v>
      </c>
    </row>
    <row r="502" spans="1:1" hidden="1" x14ac:dyDescent="0.2">
      <c r="A502" s="1024" t="s">
        <v>1092</v>
      </c>
    </row>
    <row r="503" spans="1:1" hidden="1" x14ac:dyDescent="0.2">
      <c r="A503" s="1024" t="s">
        <v>1093</v>
      </c>
    </row>
    <row r="504" spans="1:1" hidden="1" x14ac:dyDescent="0.2">
      <c r="A504" s="1024" t="s">
        <v>1097</v>
      </c>
    </row>
    <row r="505" spans="1:1" hidden="1" x14ac:dyDescent="0.2">
      <c r="A505" s="1024" t="s">
        <v>1098</v>
      </c>
    </row>
    <row r="506" spans="1:1" hidden="1" x14ac:dyDescent="0.2">
      <c r="A506" s="1024" t="s">
        <v>1099</v>
      </c>
    </row>
    <row r="507" spans="1:1" hidden="1" x14ac:dyDescent="0.2">
      <c r="A507" s="1024" t="s">
        <v>1100</v>
      </c>
    </row>
    <row r="508" spans="1:1" hidden="1" x14ac:dyDescent="0.2">
      <c r="A508" s="1024" t="s">
        <v>1101</v>
      </c>
    </row>
    <row r="509" spans="1:1" hidden="1" x14ac:dyDescent="0.2">
      <c r="A509" s="1024" t="s">
        <v>1102</v>
      </c>
    </row>
    <row r="510" spans="1:1" hidden="1" x14ac:dyDescent="0.2">
      <c r="A510" s="1024" t="s">
        <v>1103</v>
      </c>
    </row>
    <row r="511" spans="1:1" hidden="1" x14ac:dyDescent="0.2">
      <c r="A511" s="1024" t="s">
        <v>1104</v>
      </c>
    </row>
    <row r="512" spans="1:1" hidden="1" x14ac:dyDescent="0.2">
      <c r="A512" s="1024" t="s">
        <v>1105</v>
      </c>
    </row>
    <row r="513" spans="1:1" hidden="1" x14ac:dyDescent="0.2">
      <c r="A513" s="1024" t="s">
        <v>1106</v>
      </c>
    </row>
    <row r="514" spans="1:1" hidden="1" x14ac:dyDescent="0.2">
      <c r="A514" s="1024" t="s">
        <v>1107</v>
      </c>
    </row>
    <row r="515" spans="1:1" hidden="1" x14ac:dyDescent="0.2">
      <c r="A515" s="1024" t="s">
        <v>1108</v>
      </c>
    </row>
    <row r="516" spans="1:1" hidden="1" x14ac:dyDescent="0.2">
      <c r="A516" s="1024" t="s">
        <v>1109</v>
      </c>
    </row>
    <row r="517" spans="1:1" hidden="1" x14ac:dyDescent="0.2">
      <c r="A517" s="1024" t="s">
        <v>1110</v>
      </c>
    </row>
    <row r="518" spans="1:1" hidden="1" x14ac:dyDescent="0.2">
      <c r="A518" s="1024" t="s">
        <v>1111</v>
      </c>
    </row>
    <row r="519" spans="1:1" hidden="1" x14ac:dyDescent="0.2">
      <c r="A519" s="1024" t="s">
        <v>1112</v>
      </c>
    </row>
    <row r="520" spans="1:1" hidden="1" x14ac:dyDescent="0.2">
      <c r="A520" s="1024" t="s">
        <v>1113</v>
      </c>
    </row>
    <row r="521" spans="1:1" hidden="1" x14ac:dyDescent="0.2">
      <c r="A521" s="1024" t="s">
        <v>1114</v>
      </c>
    </row>
    <row r="522" spans="1:1" hidden="1" x14ac:dyDescent="0.2">
      <c r="A522" s="1024" t="s">
        <v>1115</v>
      </c>
    </row>
    <row r="523" spans="1:1" hidden="1" x14ac:dyDescent="0.2">
      <c r="A523" s="1024" t="s">
        <v>1116</v>
      </c>
    </row>
    <row r="524" spans="1:1" hidden="1" x14ac:dyDescent="0.2">
      <c r="A524" s="1024" t="s">
        <v>1117</v>
      </c>
    </row>
    <row r="525" spans="1:1" hidden="1" x14ac:dyDescent="0.2">
      <c r="A525" s="1024" t="s">
        <v>1118</v>
      </c>
    </row>
    <row r="526" spans="1:1" hidden="1" x14ac:dyDescent="0.2">
      <c r="A526" s="1024" t="s">
        <v>1119</v>
      </c>
    </row>
    <row r="527" spans="1:1" hidden="1" x14ac:dyDescent="0.2">
      <c r="A527" s="1024" t="s">
        <v>1120</v>
      </c>
    </row>
    <row r="528" spans="1:1" hidden="1" x14ac:dyDescent="0.2">
      <c r="A528" s="1024" t="s">
        <v>1121</v>
      </c>
    </row>
    <row r="529" spans="1:1" hidden="1" x14ac:dyDescent="0.2">
      <c r="A529" s="1024" t="s">
        <v>1122</v>
      </c>
    </row>
    <row r="530" spans="1:1" hidden="1" x14ac:dyDescent="0.2">
      <c r="A530" s="1024" t="s">
        <v>1123</v>
      </c>
    </row>
    <row r="531" spans="1:1" hidden="1" x14ac:dyDescent="0.2">
      <c r="A531" s="1024" t="s">
        <v>1124</v>
      </c>
    </row>
    <row r="532" spans="1:1" hidden="1" x14ac:dyDescent="0.2">
      <c r="A532" s="1024" t="s">
        <v>1125</v>
      </c>
    </row>
    <row r="533" spans="1:1" hidden="1" x14ac:dyDescent="0.2">
      <c r="A533" s="1024" t="s">
        <v>1126</v>
      </c>
    </row>
    <row r="534" spans="1:1" hidden="1" x14ac:dyDescent="0.2">
      <c r="A534" s="1024" t="s">
        <v>1127</v>
      </c>
    </row>
    <row r="535" spans="1:1" hidden="1" x14ac:dyDescent="0.2">
      <c r="A535" s="1024" t="s">
        <v>1128</v>
      </c>
    </row>
    <row r="536" spans="1:1" hidden="1" x14ac:dyDescent="0.2">
      <c r="A536" s="1024" t="s">
        <v>1129</v>
      </c>
    </row>
    <row r="537" spans="1:1" hidden="1" x14ac:dyDescent="0.2">
      <c r="A537" s="1024" t="s">
        <v>1130</v>
      </c>
    </row>
    <row r="538" spans="1:1" hidden="1" x14ac:dyDescent="0.2">
      <c r="A538" s="1024" t="s">
        <v>557</v>
      </c>
    </row>
    <row r="539" spans="1:1" hidden="1" x14ac:dyDescent="0.2">
      <c r="A539" s="1024" t="s">
        <v>558</v>
      </c>
    </row>
    <row r="540" spans="1:1" hidden="1" x14ac:dyDescent="0.2">
      <c r="A540" s="1024" t="s">
        <v>559</v>
      </c>
    </row>
    <row r="541" spans="1:1" hidden="1" x14ac:dyDescent="0.2">
      <c r="A541" s="1024" t="s">
        <v>560</v>
      </c>
    </row>
    <row r="542" spans="1:1" hidden="1" x14ac:dyDescent="0.2">
      <c r="A542" s="1024" t="s">
        <v>561</v>
      </c>
    </row>
    <row r="543" spans="1:1" hidden="1" x14ac:dyDescent="0.2">
      <c r="A543" s="1024" t="s">
        <v>562</v>
      </c>
    </row>
    <row r="544" spans="1:1" hidden="1" x14ac:dyDescent="0.2">
      <c r="A544" s="1024" t="s">
        <v>563</v>
      </c>
    </row>
    <row r="545" spans="1:1" hidden="1" x14ac:dyDescent="0.2">
      <c r="A545" s="1024" t="s">
        <v>564</v>
      </c>
    </row>
    <row r="546" spans="1:1" hidden="1" x14ac:dyDescent="0.2">
      <c r="A546" s="1024" t="s">
        <v>565</v>
      </c>
    </row>
    <row r="547" spans="1:1" hidden="1" x14ac:dyDescent="0.2">
      <c r="A547" s="1024" t="s">
        <v>1131</v>
      </c>
    </row>
    <row r="548" spans="1:1" hidden="1" x14ac:dyDescent="0.2">
      <c r="A548" s="1024" t="s">
        <v>1132</v>
      </c>
    </row>
    <row r="549" spans="1:1" hidden="1" x14ac:dyDescent="0.2">
      <c r="A549" s="1024" t="s">
        <v>1133</v>
      </c>
    </row>
    <row r="550" spans="1:1" hidden="1" x14ac:dyDescent="0.2">
      <c r="A550" s="1024" t="s">
        <v>1134</v>
      </c>
    </row>
    <row r="551" spans="1:1" hidden="1" x14ac:dyDescent="0.2">
      <c r="A551" s="1024" t="s">
        <v>1135</v>
      </c>
    </row>
    <row r="552" spans="1:1" hidden="1" x14ac:dyDescent="0.2">
      <c r="A552" s="1024" t="s">
        <v>1136</v>
      </c>
    </row>
    <row r="553" spans="1:1" hidden="1" x14ac:dyDescent="0.2">
      <c r="A553" s="1024" t="s">
        <v>1137</v>
      </c>
    </row>
    <row r="554" spans="1:1" hidden="1" x14ac:dyDescent="0.2">
      <c r="A554" s="1024" t="s">
        <v>1138</v>
      </c>
    </row>
    <row r="555" spans="1:1" hidden="1" x14ac:dyDescent="0.2">
      <c r="A555" s="1024" t="s">
        <v>1139</v>
      </c>
    </row>
    <row r="556" spans="1:1" hidden="1" x14ac:dyDescent="0.2">
      <c r="A556" s="1024" t="s">
        <v>1140</v>
      </c>
    </row>
    <row r="557" spans="1:1" hidden="1" x14ac:dyDescent="0.2">
      <c r="A557" s="1024" t="s">
        <v>1141</v>
      </c>
    </row>
    <row r="558" spans="1:1" hidden="1" x14ac:dyDescent="0.2">
      <c r="A558" s="1024" t="s">
        <v>1142</v>
      </c>
    </row>
    <row r="559" spans="1:1" hidden="1" x14ac:dyDescent="0.2">
      <c r="A559" s="1024" t="s">
        <v>1143</v>
      </c>
    </row>
    <row r="560" spans="1:1" hidden="1" x14ac:dyDescent="0.2">
      <c r="A560" s="1024" t="s">
        <v>1144</v>
      </c>
    </row>
    <row r="561" spans="1:1" hidden="1" x14ac:dyDescent="0.2">
      <c r="A561" s="1024" t="s">
        <v>1145</v>
      </c>
    </row>
    <row r="562" spans="1:1" hidden="1" x14ac:dyDescent="0.2">
      <c r="A562" s="1024" t="s">
        <v>1146</v>
      </c>
    </row>
    <row r="563" spans="1:1" hidden="1" x14ac:dyDescent="0.2">
      <c r="A563" s="1024" t="s">
        <v>566</v>
      </c>
    </row>
    <row r="564" spans="1:1" hidden="1" x14ac:dyDescent="0.2">
      <c r="A564" s="1024" t="s">
        <v>488</v>
      </c>
    </row>
    <row r="565" spans="1:1" hidden="1" x14ac:dyDescent="0.2">
      <c r="A565" s="1024" t="s">
        <v>489</v>
      </c>
    </row>
    <row r="566" spans="1:1" hidden="1" x14ac:dyDescent="0.2">
      <c r="A566" s="1024" t="s">
        <v>487</v>
      </c>
    </row>
    <row r="567" spans="1:1" hidden="1" x14ac:dyDescent="0.2">
      <c r="A567" s="1024" t="s">
        <v>567</v>
      </c>
    </row>
    <row r="568" spans="1:1" hidden="1" x14ac:dyDescent="0.2">
      <c r="A568" s="1024" t="s">
        <v>490</v>
      </c>
    </row>
    <row r="569" spans="1:1" hidden="1" x14ac:dyDescent="0.2">
      <c r="A569" s="1024" t="s">
        <v>491</v>
      </c>
    </row>
    <row r="570" spans="1:1" hidden="1" x14ac:dyDescent="0.2">
      <c r="A570" s="1024" t="s">
        <v>1147</v>
      </c>
    </row>
    <row r="571" spans="1:1" hidden="1" x14ac:dyDescent="0.2">
      <c r="A571" s="1024" t="s">
        <v>1148</v>
      </c>
    </row>
    <row r="572" spans="1:1" hidden="1" x14ac:dyDescent="0.2">
      <c r="A572" s="1024" t="s">
        <v>492</v>
      </c>
    </row>
    <row r="573" spans="1:1" hidden="1" x14ac:dyDescent="0.2">
      <c r="A573" s="1024" t="s">
        <v>493</v>
      </c>
    </row>
    <row r="574" spans="1:1" hidden="1" x14ac:dyDescent="0.2">
      <c r="A574" s="1024" t="s">
        <v>494</v>
      </c>
    </row>
    <row r="575" spans="1:1" hidden="1" x14ac:dyDescent="0.2">
      <c r="A575" s="1024" t="s">
        <v>495</v>
      </c>
    </row>
    <row r="576" spans="1:1" hidden="1" x14ac:dyDescent="0.2">
      <c r="A576" s="1024" t="s">
        <v>496</v>
      </c>
    </row>
    <row r="577" spans="1:1" hidden="1" x14ac:dyDescent="0.2">
      <c r="A577" s="1024" t="s">
        <v>1149</v>
      </c>
    </row>
    <row r="578" spans="1:1" hidden="1" x14ac:dyDescent="0.2">
      <c r="A578" s="1024" t="s">
        <v>1150</v>
      </c>
    </row>
    <row r="579" spans="1:1" hidden="1" x14ac:dyDescent="0.2">
      <c r="A579" s="1024" t="s">
        <v>1151</v>
      </c>
    </row>
    <row r="580" spans="1:1" hidden="1" x14ac:dyDescent="0.2">
      <c r="A580" s="1024" t="s">
        <v>1528</v>
      </c>
    </row>
    <row r="581" spans="1:1" hidden="1" x14ac:dyDescent="0.2">
      <c r="A581" s="1024" t="s">
        <v>1152</v>
      </c>
    </row>
    <row r="582" spans="1:1" hidden="1" x14ac:dyDescent="0.2">
      <c r="A582" s="1024" t="s">
        <v>1153</v>
      </c>
    </row>
    <row r="583" spans="1:1" hidden="1" x14ac:dyDescent="0.2">
      <c r="A583" s="1024" t="s">
        <v>1154</v>
      </c>
    </row>
    <row r="584" spans="1:1" hidden="1" x14ac:dyDescent="0.2">
      <c r="A584" s="1024" t="s">
        <v>1155</v>
      </c>
    </row>
    <row r="585" spans="1:1" hidden="1" x14ac:dyDescent="0.2">
      <c r="A585" s="1024" t="s">
        <v>1156</v>
      </c>
    </row>
    <row r="586" spans="1:1" hidden="1" x14ac:dyDescent="0.2">
      <c r="A586" s="1024" t="s">
        <v>756</v>
      </c>
    </row>
    <row r="587" spans="1:1" hidden="1" x14ac:dyDescent="0.2">
      <c r="A587" s="1024" t="s">
        <v>497</v>
      </c>
    </row>
    <row r="588" spans="1:1" hidden="1" x14ac:dyDescent="0.2">
      <c r="A588" s="1024" t="s">
        <v>498</v>
      </c>
    </row>
    <row r="589" spans="1:1" hidden="1" x14ac:dyDescent="0.2">
      <c r="A589" s="1024" t="s">
        <v>499</v>
      </c>
    </row>
    <row r="590" spans="1:1" hidden="1" x14ac:dyDescent="0.2">
      <c r="A590" s="1024" t="s">
        <v>757</v>
      </c>
    </row>
    <row r="591" spans="1:1" hidden="1" x14ac:dyDescent="0.2">
      <c r="A591" s="1024" t="s">
        <v>758</v>
      </c>
    </row>
    <row r="592" spans="1:1" hidden="1" x14ac:dyDescent="0.2">
      <c r="A592" s="1024" t="s">
        <v>1157</v>
      </c>
    </row>
    <row r="593" spans="1:1" hidden="1" x14ac:dyDescent="0.2">
      <c r="A593" s="1024" t="s">
        <v>500</v>
      </c>
    </row>
    <row r="594" spans="1:1" hidden="1" x14ac:dyDescent="0.2">
      <c r="A594" s="1024" t="s">
        <v>1158</v>
      </c>
    </row>
    <row r="595" spans="1:1" hidden="1" x14ac:dyDescent="0.2">
      <c r="A595" s="1024" t="s">
        <v>1159</v>
      </c>
    </row>
    <row r="596" spans="1:1" hidden="1" x14ac:dyDescent="0.2">
      <c r="A596" s="1024" t="s">
        <v>1160</v>
      </c>
    </row>
    <row r="597" spans="1:1" hidden="1" x14ac:dyDescent="0.2">
      <c r="A597" s="1024" t="s">
        <v>501</v>
      </c>
    </row>
    <row r="598" spans="1:1" hidden="1" x14ac:dyDescent="0.2">
      <c r="A598" s="1024" t="s">
        <v>1161</v>
      </c>
    </row>
    <row r="599" spans="1:1" hidden="1" x14ac:dyDescent="0.2">
      <c r="A599" s="1024" t="s">
        <v>1162</v>
      </c>
    </row>
    <row r="600" spans="1:1" hidden="1" x14ac:dyDescent="0.2">
      <c r="A600" s="1024" t="s">
        <v>759</v>
      </c>
    </row>
    <row r="601" spans="1:1" hidden="1" x14ac:dyDescent="0.2">
      <c r="A601" s="1024" t="s">
        <v>760</v>
      </c>
    </row>
    <row r="602" spans="1:1" hidden="1" x14ac:dyDescent="0.2">
      <c r="A602" s="1024" t="s">
        <v>1163</v>
      </c>
    </row>
    <row r="603" spans="1:1" hidden="1" x14ac:dyDescent="0.2">
      <c r="A603" s="1024" t="s">
        <v>1164</v>
      </c>
    </row>
    <row r="604" spans="1:1" hidden="1" x14ac:dyDescent="0.2">
      <c r="A604" s="1024" t="s">
        <v>1165</v>
      </c>
    </row>
    <row r="605" spans="1:1" hidden="1" x14ac:dyDescent="0.2">
      <c r="A605" s="1024" t="s">
        <v>1166</v>
      </c>
    </row>
    <row r="606" spans="1:1" hidden="1" x14ac:dyDescent="0.2">
      <c r="A606" s="1024" t="s">
        <v>1167</v>
      </c>
    </row>
    <row r="607" spans="1:1" hidden="1" x14ac:dyDescent="0.2">
      <c r="A607" s="1024" t="s">
        <v>1168</v>
      </c>
    </row>
    <row r="608" spans="1:1" hidden="1" x14ac:dyDescent="0.2">
      <c r="A608" s="1024" t="s">
        <v>1169</v>
      </c>
    </row>
    <row r="609" spans="1:1" hidden="1" x14ac:dyDescent="0.2">
      <c r="A609" s="1024" t="s">
        <v>1170</v>
      </c>
    </row>
    <row r="610" spans="1:1" hidden="1" x14ac:dyDescent="0.2">
      <c r="A610" s="1024" t="s">
        <v>1171</v>
      </c>
    </row>
    <row r="611" spans="1:1" hidden="1" x14ac:dyDescent="0.2">
      <c r="A611" s="1024" t="s">
        <v>1172</v>
      </c>
    </row>
    <row r="612" spans="1:1" hidden="1" x14ac:dyDescent="0.2">
      <c r="A612" s="1024" t="s">
        <v>1173</v>
      </c>
    </row>
    <row r="613" spans="1:1" hidden="1" x14ac:dyDescent="0.2">
      <c r="A613" s="1024" t="s">
        <v>1174</v>
      </c>
    </row>
    <row r="614" spans="1:1" hidden="1" x14ac:dyDescent="0.2">
      <c r="A614" s="1024" t="s">
        <v>1175</v>
      </c>
    </row>
    <row r="615" spans="1:1" hidden="1" x14ac:dyDescent="0.2">
      <c r="A615" s="1024" t="s">
        <v>1176</v>
      </c>
    </row>
    <row r="616" spans="1:1" hidden="1" x14ac:dyDescent="0.2">
      <c r="A616" s="1024" t="s">
        <v>1177</v>
      </c>
    </row>
    <row r="617" spans="1:1" hidden="1" x14ac:dyDescent="0.2">
      <c r="A617" s="1024" t="s">
        <v>1178</v>
      </c>
    </row>
    <row r="618" spans="1:1" hidden="1" x14ac:dyDescent="0.2">
      <c r="A618" s="1024" t="s">
        <v>850</v>
      </c>
    </row>
    <row r="619" spans="1:1" hidden="1" x14ac:dyDescent="0.2">
      <c r="A619" s="1024" t="s">
        <v>851</v>
      </c>
    </row>
    <row r="620" spans="1:1" hidden="1" x14ac:dyDescent="0.2">
      <c r="A620" s="1024" t="s">
        <v>852</v>
      </c>
    </row>
    <row r="621" spans="1:1" hidden="1" x14ac:dyDescent="0.2">
      <c r="A621" s="1024" t="s">
        <v>853</v>
      </c>
    </row>
    <row r="622" spans="1:1" hidden="1" x14ac:dyDescent="0.2">
      <c r="A622" s="1024" t="s">
        <v>1179</v>
      </c>
    </row>
    <row r="623" spans="1:1" hidden="1" x14ac:dyDescent="0.2">
      <c r="A623" s="1024" t="s">
        <v>1180</v>
      </c>
    </row>
    <row r="624" spans="1:1" hidden="1" x14ac:dyDescent="0.2">
      <c r="A624" s="1024" t="s">
        <v>1181</v>
      </c>
    </row>
    <row r="625" spans="1:1" hidden="1" x14ac:dyDescent="0.2">
      <c r="A625" s="1024" t="s">
        <v>1182</v>
      </c>
    </row>
    <row r="626" spans="1:1" hidden="1" x14ac:dyDescent="0.2">
      <c r="A626" s="1024" t="s">
        <v>1183</v>
      </c>
    </row>
    <row r="627" spans="1:1" hidden="1" x14ac:dyDescent="0.2">
      <c r="A627" s="1024" t="s">
        <v>1184</v>
      </c>
    </row>
    <row r="628" spans="1:1" hidden="1" x14ac:dyDescent="0.2">
      <c r="A628" s="1024" t="s">
        <v>1185</v>
      </c>
    </row>
    <row r="629" spans="1:1" hidden="1" x14ac:dyDescent="0.2">
      <c r="A629" s="1024" t="s">
        <v>1186</v>
      </c>
    </row>
    <row r="630" spans="1:1" hidden="1" x14ac:dyDescent="0.2">
      <c r="A630" s="1024" t="s">
        <v>1187</v>
      </c>
    </row>
    <row r="631" spans="1:1" hidden="1" x14ac:dyDescent="0.2">
      <c r="A631" s="1024" t="s">
        <v>523</v>
      </c>
    </row>
    <row r="632" spans="1:1" hidden="1" x14ac:dyDescent="0.2">
      <c r="A632" s="1024" t="s">
        <v>1188</v>
      </c>
    </row>
    <row r="633" spans="1:1" hidden="1" x14ac:dyDescent="0.2">
      <c r="A633" s="1024" t="s">
        <v>1189</v>
      </c>
    </row>
    <row r="634" spans="1:1" hidden="1" x14ac:dyDescent="0.2">
      <c r="A634" s="1024" t="s">
        <v>522</v>
      </c>
    </row>
    <row r="635" spans="1:1" hidden="1" x14ac:dyDescent="0.2">
      <c r="A635" s="1024" t="s">
        <v>1190</v>
      </c>
    </row>
    <row r="636" spans="1:1" hidden="1" x14ac:dyDescent="0.2">
      <c r="A636" s="1024" t="s">
        <v>1191</v>
      </c>
    </row>
    <row r="637" spans="1:1" hidden="1" x14ac:dyDescent="0.2">
      <c r="A637" s="1024" t="s">
        <v>1192</v>
      </c>
    </row>
    <row r="638" spans="1:1" hidden="1" x14ac:dyDescent="0.2">
      <c r="A638" s="1024" t="s">
        <v>1193</v>
      </c>
    </row>
    <row r="639" spans="1:1" hidden="1" x14ac:dyDescent="0.2">
      <c r="A639" s="1024" t="s">
        <v>524</v>
      </c>
    </row>
    <row r="640" spans="1:1" hidden="1" x14ac:dyDescent="0.2">
      <c r="A640" s="1024" t="s">
        <v>1194</v>
      </c>
    </row>
    <row r="641" spans="1:1" hidden="1" x14ac:dyDescent="0.2">
      <c r="A641" s="1024" t="s">
        <v>1195</v>
      </c>
    </row>
    <row r="642" spans="1:1" hidden="1" x14ac:dyDescent="0.2">
      <c r="A642" s="1024" t="s">
        <v>1196</v>
      </c>
    </row>
    <row r="643" spans="1:1" hidden="1" x14ac:dyDescent="0.2">
      <c r="A643" s="1024" t="s">
        <v>1197</v>
      </c>
    </row>
    <row r="644" spans="1:1" hidden="1" x14ac:dyDescent="0.2">
      <c r="A644" s="1024" t="s">
        <v>1198</v>
      </c>
    </row>
    <row r="645" spans="1:1" hidden="1" x14ac:dyDescent="0.2">
      <c r="A645" s="1024" t="s">
        <v>854</v>
      </c>
    </row>
    <row r="646" spans="1:1" hidden="1" x14ac:dyDescent="0.2">
      <c r="A646" s="1024" t="s">
        <v>855</v>
      </c>
    </row>
    <row r="647" spans="1:1" hidden="1" x14ac:dyDescent="0.2">
      <c r="A647" s="1024" t="s">
        <v>1199</v>
      </c>
    </row>
    <row r="648" spans="1:1" hidden="1" x14ac:dyDescent="0.2">
      <c r="A648" s="1024" t="s">
        <v>1200</v>
      </c>
    </row>
    <row r="649" spans="1:1" hidden="1" x14ac:dyDescent="0.2">
      <c r="A649" s="1024" t="s">
        <v>1201</v>
      </c>
    </row>
    <row r="650" spans="1:1" hidden="1" x14ac:dyDescent="0.2">
      <c r="A650" s="1024" t="s">
        <v>1202</v>
      </c>
    </row>
    <row r="651" spans="1:1" hidden="1" x14ac:dyDescent="0.2">
      <c r="A651" s="1024" t="s">
        <v>1203</v>
      </c>
    </row>
    <row r="652" spans="1:1" hidden="1" x14ac:dyDescent="0.2">
      <c r="A652" s="1024" t="s">
        <v>1204</v>
      </c>
    </row>
    <row r="653" spans="1:1" hidden="1" x14ac:dyDescent="0.2">
      <c r="A653" s="1024" t="s">
        <v>1205</v>
      </c>
    </row>
    <row r="654" spans="1:1" hidden="1" x14ac:dyDescent="0.2">
      <c r="A654" s="1024" t="s">
        <v>531</v>
      </c>
    </row>
    <row r="655" spans="1:1" hidden="1" x14ac:dyDescent="0.2">
      <c r="A655" s="1024" t="s">
        <v>1206</v>
      </c>
    </row>
    <row r="656" spans="1:1" hidden="1" x14ac:dyDescent="0.2">
      <c r="A656" s="1024" t="s">
        <v>1207</v>
      </c>
    </row>
    <row r="657" spans="1:1" hidden="1" x14ac:dyDescent="0.2">
      <c r="A657" s="1024" t="s">
        <v>530</v>
      </c>
    </row>
    <row r="658" spans="1:1" hidden="1" x14ac:dyDescent="0.2">
      <c r="A658" s="1024" t="s">
        <v>1208</v>
      </c>
    </row>
    <row r="659" spans="1:1" hidden="1" x14ac:dyDescent="0.2">
      <c r="A659" s="1024" t="s">
        <v>1209</v>
      </c>
    </row>
    <row r="660" spans="1:1" hidden="1" x14ac:dyDescent="0.2">
      <c r="A660" s="1024" t="s">
        <v>1210</v>
      </c>
    </row>
    <row r="661" spans="1:1" hidden="1" x14ac:dyDescent="0.2">
      <c r="A661" s="1024" t="s">
        <v>1211</v>
      </c>
    </row>
    <row r="662" spans="1:1" hidden="1" x14ac:dyDescent="0.2">
      <c r="A662" s="1024" t="s">
        <v>1212</v>
      </c>
    </row>
    <row r="663" spans="1:1" hidden="1" x14ac:dyDescent="0.2">
      <c r="A663" s="1024" t="s">
        <v>1213</v>
      </c>
    </row>
    <row r="664" spans="1:1" hidden="1" x14ac:dyDescent="0.2">
      <c r="A664" s="1024" t="s">
        <v>1214</v>
      </c>
    </row>
    <row r="665" spans="1:1" hidden="1" x14ac:dyDescent="0.2">
      <c r="A665" s="1024" t="s">
        <v>1215</v>
      </c>
    </row>
    <row r="666" spans="1:1" hidden="1" x14ac:dyDescent="0.2">
      <c r="A666" s="1024" t="s">
        <v>1216</v>
      </c>
    </row>
    <row r="667" spans="1:1" hidden="1" x14ac:dyDescent="0.2">
      <c r="A667" s="1024" t="s">
        <v>1217</v>
      </c>
    </row>
    <row r="668" spans="1:1" hidden="1" x14ac:dyDescent="0.2">
      <c r="A668" s="1024" t="s">
        <v>1218</v>
      </c>
    </row>
    <row r="669" spans="1:1" hidden="1" x14ac:dyDescent="0.2">
      <c r="A669" s="1024" t="s">
        <v>1219</v>
      </c>
    </row>
    <row r="670" spans="1:1" hidden="1" x14ac:dyDescent="0.2">
      <c r="A670" s="1024" t="s">
        <v>597</v>
      </c>
    </row>
    <row r="671" spans="1:1" hidden="1" x14ac:dyDescent="0.2">
      <c r="A671" s="1024" t="s">
        <v>1220</v>
      </c>
    </row>
    <row r="672" spans="1:1" hidden="1" x14ac:dyDescent="0.2">
      <c r="A672" s="1024" t="s">
        <v>1221</v>
      </c>
    </row>
    <row r="673" spans="1:1" hidden="1" x14ac:dyDescent="0.2">
      <c r="A673" s="1024" t="s">
        <v>1222</v>
      </c>
    </row>
    <row r="674" spans="1:1" hidden="1" x14ac:dyDescent="0.2">
      <c r="A674" s="1024" t="s">
        <v>1223</v>
      </c>
    </row>
    <row r="675" spans="1:1" hidden="1" x14ac:dyDescent="0.2">
      <c r="A675" s="1024" t="s">
        <v>1224</v>
      </c>
    </row>
    <row r="676" spans="1:1" hidden="1" x14ac:dyDescent="0.2">
      <c r="A676" s="1024" t="s">
        <v>1225</v>
      </c>
    </row>
    <row r="677" spans="1:1" hidden="1" x14ac:dyDescent="0.2">
      <c r="A677" s="1024" t="s">
        <v>1226</v>
      </c>
    </row>
    <row r="678" spans="1:1" hidden="1" x14ac:dyDescent="0.2">
      <c r="A678" s="1024" t="s">
        <v>1227</v>
      </c>
    </row>
    <row r="679" spans="1:1" hidden="1" x14ac:dyDescent="0.2">
      <c r="A679" s="1024" t="s">
        <v>1228</v>
      </c>
    </row>
    <row r="680" spans="1:1" hidden="1" x14ac:dyDescent="0.2">
      <c r="A680" s="1024" t="s">
        <v>1229</v>
      </c>
    </row>
    <row r="681" spans="1:1" hidden="1" x14ac:dyDescent="0.2">
      <c r="A681" s="1024" t="s">
        <v>1230</v>
      </c>
    </row>
    <row r="682" spans="1:1" hidden="1" x14ac:dyDescent="0.2">
      <c r="A682" s="1024" t="s">
        <v>1231</v>
      </c>
    </row>
    <row r="683" spans="1:1" hidden="1" x14ac:dyDescent="0.2">
      <c r="A683" s="1024" t="s">
        <v>1232</v>
      </c>
    </row>
    <row r="684" spans="1:1" hidden="1" x14ac:dyDescent="0.2">
      <c r="A684" s="1024" t="s">
        <v>1233</v>
      </c>
    </row>
    <row r="685" spans="1:1" hidden="1" x14ac:dyDescent="0.2">
      <c r="A685" s="1024" t="s">
        <v>1234</v>
      </c>
    </row>
    <row r="686" spans="1:1" hidden="1" x14ac:dyDescent="0.2">
      <c r="A686" s="1024" t="s">
        <v>1235</v>
      </c>
    </row>
    <row r="687" spans="1:1" hidden="1" x14ac:dyDescent="0.2">
      <c r="A687" s="1024" t="s">
        <v>1236</v>
      </c>
    </row>
    <row r="688" spans="1:1" hidden="1" x14ac:dyDescent="0.2">
      <c r="A688" s="1024" t="s">
        <v>1237</v>
      </c>
    </row>
    <row r="689" spans="1:1" hidden="1" x14ac:dyDescent="0.2">
      <c r="A689" s="1024" t="s">
        <v>1238</v>
      </c>
    </row>
    <row r="690" spans="1:1" hidden="1" x14ac:dyDescent="0.2">
      <c r="A690" s="1024" t="s">
        <v>1239</v>
      </c>
    </row>
    <row r="691" spans="1:1" hidden="1" x14ac:dyDescent="0.2">
      <c r="A691" s="1024" t="s">
        <v>1240</v>
      </c>
    </row>
    <row r="692" spans="1:1" hidden="1" x14ac:dyDescent="0.2">
      <c r="A692" s="1024" t="s">
        <v>1241</v>
      </c>
    </row>
    <row r="693" spans="1:1" hidden="1" x14ac:dyDescent="0.2">
      <c r="A693" s="1024" t="s">
        <v>1242</v>
      </c>
    </row>
    <row r="694" spans="1:1" hidden="1" x14ac:dyDescent="0.2">
      <c r="A694" s="1024" t="s">
        <v>1243</v>
      </c>
    </row>
    <row r="695" spans="1:1" hidden="1" x14ac:dyDescent="0.2">
      <c r="A695" s="1024" t="s">
        <v>1244</v>
      </c>
    </row>
    <row r="696" spans="1:1" hidden="1" x14ac:dyDescent="0.2">
      <c r="A696" s="1024" t="s">
        <v>1245</v>
      </c>
    </row>
    <row r="697" spans="1:1" hidden="1" x14ac:dyDescent="0.2">
      <c r="A697" s="1024" t="s">
        <v>1246</v>
      </c>
    </row>
    <row r="698" spans="1:1" hidden="1" x14ac:dyDescent="0.2">
      <c r="A698" s="1024" t="s">
        <v>1247</v>
      </c>
    </row>
    <row r="699" spans="1:1" hidden="1" x14ac:dyDescent="0.2">
      <c r="A699" s="1024" t="s">
        <v>1248</v>
      </c>
    </row>
    <row r="700" spans="1:1" hidden="1" x14ac:dyDescent="0.2">
      <c r="A700" s="1024" t="s">
        <v>1249</v>
      </c>
    </row>
    <row r="701" spans="1:1" hidden="1" x14ac:dyDescent="0.2">
      <c r="A701" s="1024" t="s">
        <v>1250</v>
      </c>
    </row>
    <row r="702" spans="1:1" hidden="1" x14ac:dyDescent="0.2">
      <c r="A702" s="1024" t="s">
        <v>1251</v>
      </c>
    </row>
    <row r="703" spans="1:1" hidden="1" x14ac:dyDescent="0.2">
      <c r="A703" s="1024" t="s">
        <v>585</v>
      </c>
    </row>
    <row r="704" spans="1:1" hidden="1" x14ac:dyDescent="0.2">
      <c r="A704" s="1024" t="s">
        <v>587</v>
      </c>
    </row>
    <row r="705" spans="1:1" hidden="1" x14ac:dyDescent="0.2">
      <c r="A705" s="1024" t="s">
        <v>525</v>
      </c>
    </row>
    <row r="706" spans="1:1" hidden="1" x14ac:dyDescent="0.2">
      <c r="A706" s="1024" t="s">
        <v>589</v>
      </c>
    </row>
    <row r="707" spans="1:1" hidden="1" x14ac:dyDescent="0.2">
      <c r="A707" s="1024" t="s">
        <v>590</v>
      </c>
    </row>
    <row r="708" spans="1:1" hidden="1" x14ac:dyDescent="0.2">
      <c r="A708" s="1024" t="s">
        <v>591</v>
      </c>
    </row>
    <row r="709" spans="1:1" hidden="1" x14ac:dyDescent="0.2">
      <c r="A709" s="1024" t="s">
        <v>592</v>
      </c>
    </row>
    <row r="710" spans="1:1" hidden="1" x14ac:dyDescent="0.2">
      <c r="A710" s="1024" t="s">
        <v>529</v>
      </c>
    </row>
    <row r="711" spans="1:1" hidden="1" x14ac:dyDescent="0.2">
      <c r="A711" s="1024" t="s">
        <v>527</v>
      </c>
    </row>
    <row r="712" spans="1:1" hidden="1" x14ac:dyDescent="0.2">
      <c r="A712" s="1024" t="s">
        <v>526</v>
      </c>
    </row>
    <row r="713" spans="1:1" hidden="1" x14ac:dyDescent="0.2">
      <c r="A713" s="1024" t="s">
        <v>528</v>
      </c>
    </row>
    <row r="714" spans="1:1" hidden="1" x14ac:dyDescent="0.2">
      <c r="A714" s="1024" t="s">
        <v>1252</v>
      </c>
    </row>
    <row r="715" spans="1:1" hidden="1" x14ac:dyDescent="0.2">
      <c r="A715" s="1024" t="s">
        <v>594</v>
      </c>
    </row>
    <row r="716" spans="1:1" hidden="1" x14ac:dyDescent="0.2">
      <c r="A716" s="1024" t="s">
        <v>595</v>
      </c>
    </row>
    <row r="717" spans="1:1" hidden="1" x14ac:dyDescent="0.2">
      <c r="A717" s="1024" t="s">
        <v>596</v>
      </c>
    </row>
    <row r="718" spans="1:1" hidden="1" x14ac:dyDescent="0.2">
      <c r="A718" s="1024" t="s">
        <v>1253</v>
      </c>
    </row>
    <row r="719" spans="1:1" hidden="1" x14ac:dyDescent="0.2">
      <c r="A719" s="1024" t="s">
        <v>1254</v>
      </c>
    </row>
    <row r="720" spans="1:1" hidden="1" x14ac:dyDescent="0.2">
      <c r="A720" s="1024" t="s">
        <v>1255</v>
      </c>
    </row>
    <row r="721" spans="1:1" hidden="1" x14ac:dyDescent="0.2">
      <c r="A721" s="1024" t="s">
        <v>618</v>
      </c>
    </row>
    <row r="722" spans="1:1" hidden="1" x14ac:dyDescent="0.2">
      <c r="A722" s="1024" t="s">
        <v>1256</v>
      </c>
    </row>
    <row r="723" spans="1:1" hidden="1" x14ac:dyDescent="0.2">
      <c r="A723" s="1024" t="s">
        <v>1257</v>
      </c>
    </row>
    <row r="724" spans="1:1" hidden="1" x14ac:dyDescent="0.2">
      <c r="A724" s="1024" t="s">
        <v>1258</v>
      </c>
    </row>
    <row r="725" spans="1:1" hidden="1" x14ac:dyDescent="0.2">
      <c r="A725" s="1024" t="s">
        <v>1259</v>
      </c>
    </row>
    <row r="726" spans="1:1" hidden="1" x14ac:dyDescent="0.2">
      <c r="A726" s="1024" t="s">
        <v>1260</v>
      </c>
    </row>
  </sheetData>
  <dataValidations count="2">
    <dataValidation type="list" allowBlank="1" showInputMessage="1" showErrorMessage="1" sqref="B28:B29" xr:uid="{00000000-0002-0000-3100-000000000000}">
      <formula1>$B$485:$B$488</formula1>
    </dataValidation>
    <dataValidation type="list" allowBlank="1" showInputMessage="1" showErrorMessage="1" sqref="A28:A29" xr:uid="{00000000-0002-0000-3100-000001000000}">
      <formula1>$A$480:$A$726</formula1>
    </dataValidation>
  </dataValidations>
  <pageMargins left="0.7" right="0.7" top="0.75" bottom="0.75" header="0.3" footer="0.3"/>
  <pageSetup paperSize="9" scale="32" orientation="portrait" horizontalDpi="300" verticalDpi="300" r:id="rId1"/>
  <colBreaks count="1" manualBreakCount="1">
    <brk id="17" max="34" man="1"/>
  </colBreaks>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Z64"/>
  <sheetViews>
    <sheetView showGridLines="0" view="pageBreakPreview" topLeftCell="A4" zoomScale="80" zoomScaleNormal="85" zoomScaleSheetLayoutView="80" workbookViewId="0">
      <selection activeCell="G33" sqref="A1:XFD1048576"/>
    </sheetView>
  </sheetViews>
  <sheetFormatPr defaultColWidth="9.140625" defaultRowHeight="11.25" x14ac:dyDescent="0.2"/>
  <cols>
    <col min="1" max="1" width="9.140625" style="1068" customWidth="1"/>
    <col min="2" max="2" width="50.85546875" style="1069" customWidth="1"/>
    <col min="3" max="13" width="12.85546875" style="1069" customWidth="1"/>
    <col min="14" max="14" width="28" style="1069" bestFit="1" customWidth="1"/>
    <col min="15" max="15" width="12.85546875" style="1069" customWidth="1"/>
    <col min="16" max="16" width="15.7109375" style="1069" customWidth="1"/>
    <col min="17" max="16384" width="9.140625" style="1069"/>
  </cols>
  <sheetData>
    <row r="1" spans="1:26" hidden="1" x14ac:dyDescent="0.2"/>
    <row r="2" spans="1:26" hidden="1" x14ac:dyDescent="0.2"/>
    <row r="3" spans="1:26" hidden="1" x14ac:dyDescent="0.2"/>
    <row r="4" spans="1:26" s="884" customFormat="1" ht="12" customHeight="1" x14ac:dyDescent="0.2">
      <c r="A4" s="883" t="s">
        <v>879</v>
      </c>
      <c r="B4" s="883"/>
      <c r="C4" s="883" t="s">
        <v>880</v>
      </c>
      <c r="D4" s="883"/>
      <c r="E4" s="883"/>
      <c r="F4" s="883"/>
      <c r="G4" s="883"/>
      <c r="H4" s="883"/>
      <c r="I4" s="883"/>
      <c r="J4" s="883"/>
      <c r="K4" s="883"/>
      <c r="L4" s="883"/>
      <c r="M4" s="883"/>
      <c r="N4" s="883"/>
      <c r="O4" s="883"/>
      <c r="P4" s="883"/>
    </row>
    <row r="5" spans="1:26" s="884" customFormat="1" ht="12" customHeight="1" thickBot="1" x14ac:dyDescent="0.25">
      <c r="A5" s="887"/>
      <c r="B5" s="887"/>
      <c r="C5" s="887"/>
      <c r="D5" s="887"/>
      <c r="E5" s="887"/>
      <c r="F5" s="887"/>
      <c r="G5" s="887"/>
      <c r="H5" s="887"/>
      <c r="I5" s="887"/>
      <c r="J5" s="887"/>
      <c r="K5" s="887"/>
      <c r="L5" s="887"/>
      <c r="M5" s="887"/>
      <c r="N5" s="887"/>
      <c r="O5" s="887"/>
      <c r="P5" s="887" t="s">
        <v>103</v>
      </c>
      <c r="Y5" s="1069"/>
      <c r="Z5" s="1069"/>
    </row>
    <row r="6" spans="1:26" ht="24.75" thickTop="1" x14ac:dyDescent="0.2">
      <c r="A6" s="1509"/>
      <c r="B6" s="1510"/>
      <c r="C6" s="1515" t="s">
        <v>253</v>
      </c>
      <c r="D6" s="1070" t="s">
        <v>881</v>
      </c>
      <c r="E6" s="1070" t="s">
        <v>882</v>
      </c>
      <c r="F6" s="1070" t="s">
        <v>883</v>
      </c>
      <c r="G6" s="1070" t="s">
        <v>884</v>
      </c>
      <c r="H6" s="1070" t="s">
        <v>885</v>
      </c>
      <c r="I6" s="1070" t="s">
        <v>886</v>
      </c>
      <c r="J6" s="1070" t="s">
        <v>887</v>
      </c>
      <c r="K6" s="1070" t="s">
        <v>888</v>
      </c>
      <c r="L6" s="1070" t="s">
        <v>889</v>
      </c>
      <c r="M6" s="1070" t="s">
        <v>890</v>
      </c>
      <c r="N6" s="1070" t="s">
        <v>891</v>
      </c>
      <c r="O6" s="1070" t="s">
        <v>892</v>
      </c>
      <c r="P6" s="1070" t="s">
        <v>893</v>
      </c>
      <c r="S6" s="884"/>
      <c r="T6" s="884"/>
      <c r="U6" s="884"/>
      <c r="V6" s="884"/>
      <c r="W6" s="884"/>
      <c r="X6" s="884"/>
    </row>
    <row r="7" spans="1:26" ht="11.25" customHeight="1" x14ac:dyDescent="0.2">
      <c r="A7" s="1513" t="s">
        <v>104</v>
      </c>
      <c r="B7" s="1514"/>
      <c r="C7" s="1516"/>
      <c r="D7" s="1071"/>
      <c r="E7" s="1071"/>
      <c r="F7" s="1071"/>
      <c r="G7" s="1071"/>
      <c r="H7" s="1071"/>
      <c r="I7" s="1071"/>
      <c r="J7" s="1071"/>
      <c r="K7" s="1071"/>
      <c r="L7" s="1071"/>
      <c r="M7" s="1071"/>
      <c r="N7" s="1071"/>
      <c r="O7" s="1071"/>
      <c r="P7" s="1071"/>
      <c r="S7" s="884"/>
      <c r="T7" s="884"/>
      <c r="U7" s="884"/>
      <c r="V7" s="884"/>
      <c r="W7" s="884"/>
      <c r="X7" s="884"/>
      <c r="Y7" s="884"/>
      <c r="Z7" s="884"/>
    </row>
    <row r="8" spans="1:26" ht="11.25" customHeight="1" x14ac:dyDescent="0.2">
      <c r="A8" s="1072">
        <v>1</v>
      </c>
      <c r="B8" s="1073" t="s">
        <v>165</v>
      </c>
      <c r="C8" s="640">
        <f>SUM(D8:P8)</f>
        <v>0</v>
      </c>
      <c r="D8" s="982"/>
      <c r="E8" s="982"/>
      <c r="F8" s="982"/>
      <c r="G8" s="982"/>
      <c r="H8" s="982"/>
      <c r="I8" s="982"/>
      <c r="J8" s="982"/>
      <c r="K8" s="982"/>
      <c r="L8" s="982"/>
      <c r="M8" s="982"/>
      <c r="N8" s="982"/>
      <c r="O8" s="982"/>
      <c r="P8" s="982"/>
      <c r="S8" s="884"/>
      <c r="T8" s="884"/>
      <c r="U8" s="884"/>
      <c r="V8" s="884"/>
      <c r="W8" s="884"/>
      <c r="X8" s="884"/>
    </row>
    <row r="9" spans="1:26" ht="12" x14ac:dyDescent="0.2">
      <c r="A9" s="1072">
        <v>2</v>
      </c>
      <c r="B9" s="1073" t="s">
        <v>407</v>
      </c>
      <c r="C9" s="640">
        <f t="shared" ref="C9:C20" si="0">SUM(D9:P9)</f>
        <v>0</v>
      </c>
      <c r="D9" s="982"/>
      <c r="E9" s="982"/>
      <c r="F9" s="982"/>
      <c r="G9" s="982"/>
      <c r="H9" s="982"/>
      <c r="I9" s="982"/>
      <c r="J9" s="982"/>
      <c r="K9" s="982"/>
      <c r="L9" s="982"/>
      <c r="M9" s="982"/>
      <c r="N9" s="982"/>
      <c r="O9" s="982"/>
      <c r="P9" s="982"/>
      <c r="S9" s="884"/>
      <c r="T9" s="884"/>
      <c r="U9" s="884"/>
      <c r="V9" s="884"/>
      <c r="W9" s="884"/>
      <c r="X9" s="884"/>
      <c r="Y9" s="884"/>
      <c r="Z9" s="884"/>
    </row>
    <row r="10" spans="1:26" ht="12" x14ac:dyDescent="0.2">
      <c r="A10" s="1072">
        <v>3</v>
      </c>
      <c r="B10" s="1073" t="s">
        <v>107</v>
      </c>
      <c r="C10" s="640">
        <f t="shared" si="0"/>
        <v>0</v>
      </c>
      <c r="D10" s="982"/>
      <c r="E10" s="982"/>
      <c r="F10" s="982"/>
      <c r="G10" s="982"/>
      <c r="H10" s="982"/>
      <c r="I10" s="982"/>
      <c r="J10" s="982"/>
      <c r="K10" s="982"/>
      <c r="L10" s="982"/>
      <c r="M10" s="982"/>
      <c r="N10" s="982"/>
      <c r="O10" s="982"/>
      <c r="P10" s="982"/>
      <c r="S10" s="884"/>
      <c r="T10" s="884"/>
      <c r="U10" s="884"/>
      <c r="V10" s="884"/>
      <c r="W10" s="884"/>
      <c r="X10" s="884"/>
    </row>
    <row r="11" spans="1:26" ht="12" x14ac:dyDescent="0.2">
      <c r="A11" s="1072">
        <v>4</v>
      </c>
      <c r="B11" s="1073" t="s">
        <v>140</v>
      </c>
      <c r="C11" s="640">
        <f t="shared" si="0"/>
        <v>0</v>
      </c>
      <c r="D11" s="982"/>
      <c r="E11" s="982"/>
      <c r="F11" s="982"/>
      <c r="G11" s="982"/>
      <c r="H11" s="982"/>
      <c r="I11" s="982"/>
      <c r="J11" s="982"/>
      <c r="K11" s="982"/>
      <c r="L11" s="982"/>
      <c r="M11" s="982"/>
      <c r="N11" s="982"/>
      <c r="O11" s="982"/>
      <c r="P11" s="982"/>
      <c r="S11" s="884"/>
      <c r="T11" s="884"/>
      <c r="U11" s="884"/>
      <c r="V11" s="884"/>
      <c r="W11" s="884"/>
      <c r="X11" s="884"/>
      <c r="Y11" s="884"/>
      <c r="Z11" s="884"/>
    </row>
    <row r="12" spans="1:26" ht="12" x14ac:dyDescent="0.2">
      <c r="A12" s="1072">
        <v>5</v>
      </c>
      <c r="B12" s="1073" t="s">
        <v>109</v>
      </c>
      <c r="C12" s="640">
        <f t="shared" si="0"/>
        <v>0</v>
      </c>
      <c r="D12" s="982"/>
      <c r="E12" s="982"/>
      <c r="F12" s="982"/>
      <c r="G12" s="982"/>
      <c r="H12" s="982"/>
      <c r="I12" s="982"/>
      <c r="J12" s="982"/>
      <c r="K12" s="982"/>
      <c r="L12" s="982"/>
      <c r="M12" s="982"/>
      <c r="N12" s="982"/>
      <c r="O12" s="982"/>
      <c r="P12" s="982"/>
      <c r="S12" s="884"/>
      <c r="T12" s="884"/>
      <c r="U12" s="884"/>
      <c r="V12" s="884"/>
      <c r="W12" s="884"/>
      <c r="X12" s="884"/>
    </row>
    <row r="13" spans="1:26" ht="12" x14ac:dyDescent="0.2">
      <c r="A13" s="1072">
        <v>6</v>
      </c>
      <c r="B13" s="1073" t="s">
        <v>110</v>
      </c>
      <c r="C13" s="640">
        <f t="shared" si="0"/>
        <v>0</v>
      </c>
      <c r="D13" s="982"/>
      <c r="E13" s="982"/>
      <c r="F13" s="982"/>
      <c r="G13" s="982"/>
      <c r="H13" s="982"/>
      <c r="I13" s="982"/>
      <c r="J13" s="982"/>
      <c r="K13" s="982"/>
      <c r="L13" s="982"/>
      <c r="M13" s="982"/>
      <c r="N13" s="982"/>
      <c r="O13" s="982"/>
      <c r="P13" s="982"/>
      <c r="S13" s="884"/>
      <c r="T13" s="884"/>
      <c r="U13" s="884"/>
      <c r="V13" s="884"/>
      <c r="W13" s="884"/>
      <c r="X13" s="884"/>
      <c r="Y13" s="884"/>
      <c r="Z13" s="884"/>
    </row>
    <row r="14" spans="1:26" ht="12" x14ac:dyDescent="0.2">
      <c r="A14" s="1072">
        <v>7</v>
      </c>
      <c r="B14" s="1073" t="s">
        <v>111</v>
      </c>
      <c r="C14" s="640">
        <f t="shared" si="0"/>
        <v>0</v>
      </c>
      <c r="D14" s="982"/>
      <c r="E14" s="982"/>
      <c r="F14" s="982"/>
      <c r="G14" s="982"/>
      <c r="H14" s="982"/>
      <c r="I14" s="982"/>
      <c r="J14" s="982"/>
      <c r="K14" s="982"/>
      <c r="L14" s="982"/>
      <c r="M14" s="982"/>
      <c r="N14" s="982"/>
      <c r="O14" s="982"/>
      <c r="P14" s="982"/>
      <c r="S14" s="884"/>
      <c r="T14" s="884"/>
      <c r="U14" s="884"/>
      <c r="V14" s="884"/>
      <c r="W14" s="884"/>
      <c r="X14" s="884"/>
    </row>
    <row r="15" spans="1:26" ht="12" x14ac:dyDescent="0.2">
      <c r="A15" s="1072">
        <v>8</v>
      </c>
      <c r="B15" s="1073" t="s">
        <v>112</v>
      </c>
      <c r="C15" s="640">
        <f t="shared" si="0"/>
        <v>0</v>
      </c>
      <c r="D15" s="982"/>
      <c r="E15" s="982"/>
      <c r="F15" s="982"/>
      <c r="G15" s="982"/>
      <c r="H15" s="982"/>
      <c r="I15" s="982"/>
      <c r="J15" s="982"/>
      <c r="K15" s="982"/>
      <c r="L15" s="982"/>
      <c r="M15" s="982"/>
      <c r="N15" s="982"/>
      <c r="O15" s="982"/>
      <c r="P15" s="982"/>
      <c r="S15" s="884"/>
      <c r="T15" s="884"/>
      <c r="U15" s="884"/>
      <c r="V15" s="884"/>
      <c r="W15" s="884"/>
      <c r="X15" s="884"/>
      <c r="Y15" s="884"/>
      <c r="Z15" s="884"/>
    </row>
    <row r="16" spans="1:26" ht="12" x14ac:dyDescent="0.2">
      <c r="A16" s="1072">
        <v>9</v>
      </c>
      <c r="B16" s="1073" t="s">
        <v>113</v>
      </c>
      <c r="C16" s="640">
        <f t="shared" si="0"/>
        <v>0</v>
      </c>
      <c r="D16" s="982"/>
      <c r="E16" s="982"/>
      <c r="F16" s="982"/>
      <c r="G16" s="982"/>
      <c r="H16" s="982"/>
      <c r="I16" s="982"/>
      <c r="J16" s="982"/>
      <c r="K16" s="982"/>
      <c r="L16" s="982"/>
      <c r="M16" s="982"/>
      <c r="N16" s="982"/>
      <c r="O16" s="982"/>
      <c r="P16" s="982"/>
      <c r="S16" s="884"/>
      <c r="T16" s="884"/>
      <c r="U16" s="884"/>
      <c r="V16" s="884"/>
      <c r="W16" s="884"/>
      <c r="X16" s="884"/>
      <c r="Y16" s="884"/>
      <c r="Z16" s="884"/>
    </row>
    <row r="17" spans="1:26" ht="12" x14ac:dyDescent="0.2">
      <c r="A17" s="1072">
        <v>10</v>
      </c>
      <c r="B17" s="1073" t="s">
        <v>114</v>
      </c>
      <c r="C17" s="640">
        <f t="shared" si="0"/>
        <v>0</v>
      </c>
      <c r="D17" s="982"/>
      <c r="E17" s="982"/>
      <c r="F17" s="982"/>
      <c r="G17" s="982"/>
      <c r="H17" s="982"/>
      <c r="I17" s="982"/>
      <c r="J17" s="982"/>
      <c r="K17" s="982"/>
      <c r="L17" s="982"/>
      <c r="M17" s="982"/>
      <c r="N17" s="982"/>
      <c r="O17" s="982"/>
      <c r="P17" s="982"/>
      <c r="S17" s="884"/>
      <c r="T17" s="884"/>
      <c r="U17" s="884"/>
      <c r="V17" s="884"/>
      <c r="W17" s="884"/>
      <c r="X17" s="884"/>
    </row>
    <row r="18" spans="1:26" ht="12" x14ac:dyDescent="0.2">
      <c r="A18" s="1072">
        <v>11</v>
      </c>
      <c r="B18" s="1073" t="s">
        <v>115</v>
      </c>
      <c r="C18" s="640">
        <f t="shared" si="0"/>
        <v>0</v>
      </c>
      <c r="D18" s="982"/>
      <c r="E18" s="982"/>
      <c r="F18" s="982"/>
      <c r="G18" s="982"/>
      <c r="H18" s="982"/>
      <c r="I18" s="982"/>
      <c r="J18" s="982"/>
      <c r="K18" s="982"/>
      <c r="L18" s="982"/>
      <c r="M18" s="982"/>
      <c r="N18" s="982"/>
      <c r="O18" s="982"/>
      <c r="P18" s="982"/>
      <c r="S18" s="884"/>
      <c r="T18" s="884"/>
      <c r="U18" s="884"/>
      <c r="V18" s="884"/>
      <c r="W18" s="884"/>
      <c r="X18" s="884"/>
    </row>
    <row r="19" spans="1:26" ht="12" x14ac:dyDescent="0.2">
      <c r="A19" s="1072">
        <v>12</v>
      </c>
      <c r="B19" s="1073" t="s">
        <v>116</v>
      </c>
      <c r="C19" s="640">
        <f t="shared" si="0"/>
        <v>0</v>
      </c>
      <c r="D19" s="982"/>
      <c r="E19" s="982"/>
      <c r="F19" s="982"/>
      <c r="G19" s="982"/>
      <c r="H19" s="982"/>
      <c r="I19" s="982"/>
      <c r="J19" s="982"/>
      <c r="K19" s="982"/>
      <c r="L19" s="982"/>
      <c r="M19" s="982"/>
      <c r="N19" s="982"/>
      <c r="O19" s="982"/>
      <c r="P19" s="982"/>
      <c r="S19" s="884"/>
      <c r="T19" s="884"/>
      <c r="U19" s="884"/>
      <c r="V19" s="884"/>
      <c r="W19" s="884"/>
      <c r="X19" s="884"/>
      <c r="Y19" s="884"/>
      <c r="Z19" s="884"/>
    </row>
    <row r="20" spans="1:26" ht="12" x14ac:dyDescent="0.2">
      <c r="A20" s="1072">
        <v>13</v>
      </c>
      <c r="B20" s="1073" t="s">
        <v>133</v>
      </c>
      <c r="C20" s="640">
        <f t="shared" si="0"/>
        <v>0</v>
      </c>
      <c r="D20" s="982"/>
      <c r="E20" s="982"/>
      <c r="F20" s="982"/>
      <c r="G20" s="982"/>
      <c r="H20" s="982"/>
      <c r="I20" s="982"/>
      <c r="J20" s="982"/>
      <c r="K20" s="982"/>
      <c r="L20" s="982"/>
      <c r="M20" s="982"/>
      <c r="N20" s="982"/>
      <c r="O20" s="982"/>
      <c r="P20" s="982"/>
      <c r="S20" s="884"/>
      <c r="T20" s="884"/>
      <c r="U20" s="884"/>
      <c r="V20" s="884"/>
      <c r="W20" s="884"/>
      <c r="X20" s="884"/>
    </row>
    <row r="21" spans="1:26" ht="12" x14ac:dyDescent="0.2">
      <c r="A21" s="1072">
        <v>14</v>
      </c>
      <c r="B21" s="1073" t="s">
        <v>894</v>
      </c>
      <c r="C21" s="640">
        <f>SUM(D21:P21)</f>
        <v>0</v>
      </c>
      <c r="D21" s="982"/>
      <c r="E21" s="982"/>
      <c r="F21" s="982"/>
      <c r="G21" s="982"/>
      <c r="H21" s="982"/>
      <c r="I21" s="982"/>
      <c r="J21" s="982"/>
      <c r="K21" s="982"/>
      <c r="L21" s="982"/>
      <c r="M21" s="982"/>
      <c r="N21" s="982"/>
      <c r="O21" s="982"/>
      <c r="P21" s="982"/>
      <c r="S21" s="884"/>
      <c r="T21" s="884"/>
      <c r="U21" s="884"/>
      <c r="V21" s="884"/>
      <c r="W21" s="884"/>
      <c r="X21" s="884"/>
    </row>
    <row r="22" spans="1:26" ht="12" x14ac:dyDescent="0.2">
      <c r="A22" s="1074"/>
      <c r="B22" s="1074" t="s">
        <v>444</v>
      </c>
      <c r="C22" s="640">
        <f>SUM(C8:C21)</f>
        <v>0</v>
      </c>
      <c r="D22" s="640">
        <f t="shared" ref="D22:P22" si="1">SUM(D8:D21)</f>
        <v>0</v>
      </c>
      <c r="E22" s="640">
        <f t="shared" si="1"/>
        <v>0</v>
      </c>
      <c r="F22" s="640">
        <f t="shared" si="1"/>
        <v>0</v>
      </c>
      <c r="G22" s="640">
        <f t="shared" si="1"/>
        <v>0</v>
      </c>
      <c r="H22" s="640">
        <f t="shared" si="1"/>
        <v>0</v>
      </c>
      <c r="I22" s="640">
        <f t="shared" si="1"/>
        <v>0</v>
      </c>
      <c r="J22" s="640">
        <f t="shared" si="1"/>
        <v>0</v>
      </c>
      <c r="K22" s="640">
        <f>SUM(K8:K21)</f>
        <v>0</v>
      </c>
      <c r="L22" s="640">
        <f t="shared" si="1"/>
        <v>0</v>
      </c>
      <c r="M22" s="640">
        <f t="shared" si="1"/>
        <v>0</v>
      </c>
      <c r="N22" s="640">
        <f t="shared" si="1"/>
        <v>0</v>
      </c>
      <c r="O22" s="640">
        <f t="shared" si="1"/>
        <v>0</v>
      </c>
      <c r="P22" s="640">
        <f t="shared" si="1"/>
        <v>0</v>
      </c>
      <c r="S22" s="884"/>
      <c r="T22" s="884"/>
      <c r="U22" s="884"/>
      <c r="V22" s="884"/>
      <c r="W22" s="884"/>
      <c r="X22" s="884"/>
      <c r="Y22" s="884"/>
      <c r="Z22" s="884"/>
    </row>
    <row r="23" spans="1:26" ht="12" x14ac:dyDescent="0.2">
      <c r="A23" s="1511" t="s">
        <v>135</v>
      </c>
      <c r="B23" s="1512"/>
      <c r="C23" s="1512"/>
      <c r="D23" s="1512"/>
      <c r="E23" s="1512"/>
      <c r="F23" s="1512"/>
      <c r="G23" s="1512"/>
      <c r="H23" s="1512"/>
      <c r="I23" s="1512"/>
      <c r="J23" s="1512"/>
      <c r="K23" s="1512"/>
      <c r="L23" s="1512"/>
      <c r="M23" s="1512"/>
      <c r="N23" s="1512"/>
      <c r="O23" s="1512"/>
      <c r="P23" s="1512"/>
      <c r="S23" s="884"/>
      <c r="T23" s="884"/>
      <c r="U23" s="884"/>
      <c r="V23" s="884"/>
      <c r="W23" s="884"/>
      <c r="X23" s="884"/>
    </row>
    <row r="24" spans="1:26" ht="12" x14ac:dyDescent="0.2">
      <c r="A24" s="1072">
        <v>1</v>
      </c>
      <c r="B24" s="1073" t="s">
        <v>895</v>
      </c>
      <c r="C24" s="640">
        <f>SUM(D24:P24)</f>
        <v>0</v>
      </c>
      <c r="D24" s="982"/>
      <c r="E24" s="982"/>
      <c r="F24" s="982"/>
      <c r="G24" s="982"/>
      <c r="H24" s="982"/>
      <c r="I24" s="982"/>
      <c r="J24" s="982"/>
      <c r="K24" s="982"/>
      <c r="L24" s="982"/>
      <c r="M24" s="982"/>
      <c r="N24" s="982"/>
      <c r="O24" s="982"/>
      <c r="P24" s="982"/>
      <c r="S24" s="884"/>
      <c r="T24" s="884"/>
      <c r="U24" s="884"/>
      <c r="V24" s="884"/>
      <c r="W24" s="884"/>
      <c r="X24" s="884"/>
      <c r="Y24" s="884"/>
      <c r="Z24" s="884"/>
    </row>
    <row r="25" spans="1:26" ht="12" x14ac:dyDescent="0.2">
      <c r="A25" s="1072">
        <v>2</v>
      </c>
      <c r="B25" s="1073" t="s">
        <v>259</v>
      </c>
      <c r="C25" s="640">
        <f t="shared" ref="C25:C37" si="2">SUM(D25:P25)</f>
        <v>0</v>
      </c>
      <c r="D25" s="982"/>
      <c r="E25" s="982"/>
      <c r="F25" s="982"/>
      <c r="G25" s="982"/>
      <c r="H25" s="982"/>
      <c r="I25" s="982"/>
      <c r="J25" s="982"/>
      <c r="K25" s="982"/>
      <c r="L25" s="982"/>
      <c r="M25" s="982"/>
      <c r="N25" s="982"/>
      <c r="O25" s="982"/>
      <c r="P25" s="982"/>
      <c r="S25" s="884"/>
      <c r="T25" s="884"/>
      <c r="U25" s="884"/>
      <c r="V25" s="884"/>
      <c r="W25" s="884"/>
      <c r="X25" s="884"/>
    </row>
    <row r="26" spans="1:26" ht="12" x14ac:dyDescent="0.2">
      <c r="A26" s="1072">
        <v>3</v>
      </c>
      <c r="B26" s="1073" t="s">
        <v>260</v>
      </c>
      <c r="C26" s="640">
        <f t="shared" si="2"/>
        <v>0</v>
      </c>
      <c r="D26" s="982"/>
      <c r="E26" s="982"/>
      <c r="F26" s="982"/>
      <c r="G26" s="982"/>
      <c r="H26" s="982"/>
      <c r="I26" s="982"/>
      <c r="J26" s="982"/>
      <c r="K26" s="982"/>
      <c r="L26" s="982"/>
      <c r="M26" s="982"/>
      <c r="N26" s="982"/>
      <c r="O26" s="982"/>
      <c r="P26" s="982"/>
      <c r="S26" s="884"/>
      <c r="T26" s="884"/>
      <c r="U26" s="884"/>
      <c r="V26" s="884"/>
      <c r="W26" s="884"/>
      <c r="X26" s="884"/>
    </row>
    <row r="27" spans="1:26" ht="12" x14ac:dyDescent="0.2">
      <c r="A27" s="1072">
        <v>4</v>
      </c>
      <c r="B27" s="1073" t="s">
        <v>258</v>
      </c>
      <c r="C27" s="640">
        <f t="shared" si="2"/>
        <v>0</v>
      </c>
      <c r="D27" s="982"/>
      <c r="E27" s="982"/>
      <c r="F27" s="982"/>
      <c r="G27" s="982"/>
      <c r="H27" s="982"/>
      <c r="I27" s="982"/>
      <c r="J27" s="982"/>
      <c r="K27" s="982"/>
      <c r="L27" s="982"/>
      <c r="M27" s="982"/>
      <c r="N27" s="982"/>
      <c r="O27" s="982"/>
      <c r="P27" s="982"/>
      <c r="S27" s="884"/>
      <c r="T27" s="884"/>
      <c r="U27" s="884"/>
      <c r="V27" s="884"/>
      <c r="W27" s="884"/>
      <c r="X27" s="884"/>
      <c r="Y27" s="884"/>
      <c r="Z27" s="884"/>
    </row>
    <row r="28" spans="1:26" ht="12" x14ac:dyDescent="0.2">
      <c r="A28" s="1072">
        <v>5</v>
      </c>
      <c r="B28" s="1073" t="s">
        <v>261</v>
      </c>
      <c r="C28" s="640">
        <f t="shared" si="2"/>
        <v>0</v>
      </c>
      <c r="D28" s="982"/>
      <c r="E28" s="982"/>
      <c r="F28" s="982"/>
      <c r="G28" s="982"/>
      <c r="H28" s="982"/>
      <c r="I28" s="982"/>
      <c r="J28" s="982"/>
      <c r="K28" s="982"/>
      <c r="L28" s="982"/>
      <c r="M28" s="982"/>
      <c r="N28" s="982"/>
      <c r="O28" s="982"/>
      <c r="P28" s="982"/>
      <c r="S28" s="884"/>
      <c r="T28" s="884"/>
      <c r="U28" s="884"/>
      <c r="V28" s="884"/>
      <c r="W28" s="884"/>
      <c r="X28" s="884"/>
    </row>
    <row r="29" spans="1:26" ht="12" x14ac:dyDescent="0.2">
      <c r="A29" s="1072">
        <v>6</v>
      </c>
      <c r="B29" s="1073" t="s">
        <v>137</v>
      </c>
      <c r="C29" s="640">
        <f t="shared" si="2"/>
        <v>0</v>
      </c>
      <c r="D29" s="982"/>
      <c r="E29" s="982"/>
      <c r="F29" s="982"/>
      <c r="G29" s="982"/>
      <c r="H29" s="982"/>
      <c r="I29" s="982"/>
      <c r="J29" s="982"/>
      <c r="K29" s="982"/>
      <c r="L29" s="982"/>
      <c r="M29" s="982"/>
      <c r="N29" s="982"/>
      <c r="O29" s="982"/>
      <c r="P29" s="982"/>
      <c r="S29" s="884"/>
      <c r="T29" s="884"/>
      <c r="U29" s="884"/>
      <c r="V29" s="884"/>
      <c r="W29" s="884"/>
      <c r="X29" s="884"/>
      <c r="Y29" s="884"/>
      <c r="Z29" s="884"/>
    </row>
    <row r="30" spans="1:26" ht="12" x14ac:dyDescent="0.2">
      <c r="A30" s="1072">
        <v>7</v>
      </c>
      <c r="B30" s="1073" t="s">
        <v>138</v>
      </c>
      <c r="C30" s="640">
        <f t="shared" si="2"/>
        <v>0</v>
      </c>
      <c r="D30" s="982"/>
      <c r="E30" s="982"/>
      <c r="F30" s="982"/>
      <c r="G30" s="982"/>
      <c r="H30" s="982"/>
      <c r="I30" s="982"/>
      <c r="J30" s="982"/>
      <c r="K30" s="982"/>
      <c r="L30" s="982"/>
      <c r="M30" s="982"/>
      <c r="N30" s="982"/>
      <c r="O30" s="982"/>
      <c r="P30" s="982"/>
      <c r="S30" s="884"/>
      <c r="T30" s="884"/>
      <c r="U30" s="884"/>
      <c r="V30" s="884"/>
      <c r="W30" s="884"/>
      <c r="X30" s="884"/>
    </row>
    <row r="31" spans="1:26" ht="12" x14ac:dyDescent="0.2">
      <c r="A31" s="1072">
        <v>8</v>
      </c>
      <c r="B31" s="1073" t="s">
        <v>139</v>
      </c>
      <c r="C31" s="640">
        <f t="shared" si="2"/>
        <v>0</v>
      </c>
      <c r="D31" s="982"/>
      <c r="E31" s="982"/>
      <c r="F31" s="982"/>
      <c r="G31" s="982"/>
      <c r="H31" s="982"/>
      <c r="I31" s="982"/>
      <c r="J31" s="982"/>
      <c r="K31" s="982"/>
      <c r="L31" s="982"/>
      <c r="M31" s="982"/>
      <c r="N31" s="982"/>
      <c r="O31" s="982"/>
      <c r="P31" s="982"/>
      <c r="S31" s="884"/>
      <c r="T31" s="884"/>
      <c r="U31" s="884"/>
      <c r="V31" s="884"/>
      <c r="W31" s="884"/>
      <c r="X31" s="884"/>
      <c r="Y31" s="884"/>
      <c r="Z31" s="884"/>
    </row>
    <row r="32" spans="1:26" ht="12" x14ac:dyDescent="0.2">
      <c r="A32" s="1072">
        <v>9</v>
      </c>
      <c r="B32" s="1073" t="s">
        <v>140</v>
      </c>
      <c r="C32" s="640">
        <f t="shared" si="2"/>
        <v>0</v>
      </c>
      <c r="D32" s="982"/>
      <c r="E32" s="982"/>
      <c r="F32" s="982"/>
      <c r="G32" s="982"/>
      <c r="H32" s="982"/>
      <c r="I32" s="982"/>
      <c r="J32" s="982"/>
      <c r="K32" s="982"/>
      <c r="L32" s="982"/>
      <c r="M32" s="982"/>
      <c r="N32" s="982"/>
      <c r="O32" s="982"/>
      <c r="P32" s="982"/>
      <c r="S32" s="884"/>
      <c r="T32" s="884"/>
      <c r="U32" s="884"/>
      <c r="V32" s="884"/>
      <c r="W32" s="884"/>
      <c r="X32" s="884"/>
    </row>
    <row r="33" spans="1:26" ht="12" x14ac:dyDescent="0.2">
      <c r="A33" s="1072">
        <v>10</v>
      </c>
      <c r="B33" s="1073" t="s">
        <v>454</v>
      </c>
      <c r="C33" s="640">
        <f t="shared" si="2"/>
        <v>0</v>
      </c>
      <c r="D33" s="982"/>
      <c r="E33" s="982"/>
      <c r="F33" s="982"/>
      <c r="G33" s="982"/>
      <c r="H33" s="982"/>
      <c r="I33" s="982"/>
      <c r="J33" s="982"/>
      <c r="K33" s="982"/>
      <c r="L33" s="982"/>
      <c r="M33" s="982"/>
      <c r="N33" s="982"/>
      <c r="O33" s="982"/>
      <c r="P33" s="982"/>
      <c r="S33" s="884"/>
      <c r="T33" s="884"/>
      <c r="U33" s="884"/>
      <c r="V33" s="884"/>
      <c r="W33" s="884"/>
      <c r="X33" s="884"/>
      <c r="Y33" s="884"/>
      <c r="Z33" s="884"/>
    </row>
    <row r="34" spans="1:26" ht="12" x14ac:dyDescent="0.2">
      <c r="A34" s="1072">
        <v>11</v>
      </c>
      <c r="B34" s="1073" t="s">
        <v>144</v>
      </c>
      <c r="C34" s="640">
        <f t="shared" si="2"/>
        <v>0</v>
      </c>
      <c r="D34" s="982"/>
      <c r="E34" s="982"/>
      <c r="F34" s="982"/>
      <c r="G34" s="982"/>
      <c r="H34" s="982"/>
      <c r="I34" s="982"/>
      <c r="J34" s="982"/>
      <c r="K34" s="982"/>
      <c r="L34" s="982"/>
      <c r="M34" s="982"/>
      <c r="N34" s="982"/>
      <c r="O34" s="982"/>
      <c r="P34" s="982"/>
      <c r="S34" s="884"/>
      <c r="T34" s="884"/>
      <c r="U34" s="884"/>
      <c r="V34" s="884"/>
      <c r="W34" s="884"/>
      <c r="X34" s="884"/>
      <c r="Y34" s="884"/>
      <c r="Z34" s="884"/>
    </row>
    <row r="35" spans="1:26" ht="12" x14ac:dyDescent="0.2">
      <c r="A35" s="1072">
        <v>12</v>
      </c>
      <c r="B35" s="1073" t="s">
        <v>145</v>
      </c>
      <c r="C35" s="640">
        <f t="shared" si="2"/>
        <v>0</v>
      </c>
      <c r="D35" s="982"/>
      <c r="E35" s="982"/>
      <c r="F35" s="982"/>
      <c r="G35" s="982"/>
      <c r="H35" s="982"/>
      <c r="I35" s="982"/>
      <c r="J35" s="982"/>
      <c r="K35" s="982"/>
      <c r="L35" s="982"/>
      <c r="M35" s="982"/>
      <c r="N35" s="982"/>
      <c r="O35" s="982"/>
      <c r="P35" s="982"/>
      <c r="S35" s="884"/>
      <c r="T35" s="884"/>
      <c r="U35" s="884"/>
      <c r="V35" s="884"/>
      <c r="W35" s="884"/>
      <c r="X35" s="884"/>
      <c r="Y35" s="884"/>
      <c r="Z35" s="884"/>
    </row>
    <row r="36" spans="1:26" ht="12" x14ac:dyDescent="0.2">
      <c r="A36" s="1072">
        <v>13</v>
      </c>
      <c r="B36" s="1073" t="s">
        <v>151</v>
      </c>
      <c r="C36" s="640">
        <f t="shared" si="2"/>
        <v>0</v>
      </c>
      <c r="D36" s="982"/>
      <c r="E36" s="982"/>
      <c r="F36" s="982"/>
      <c r="G36" s="982"/>
      <c r="H36" s="982"/>
      <c r="I36" s="982"/>
      <c r="J36" s="982"/>
      <c r="K36" s="982"/>
      <c r="L36" s="982"/>
      <c r="M36" s="982"/>
      <c r="N36" s="982"/>
      <c r="O36" s="982"/>
      <c r="P36" s="982"/>
      <c r="S36" s="884"/>
      <c r="T36" s="884"/>
      <c r="U36" s="884"/>
      <c r="V36" s="884"/>
      <c r="W36" s="884"/>
      <c r="X36" s="884"/>
    </row>
    <row r="37" spans="1:26" ht="12" x14ac:dyDescent="0.2">
      <c r="A37" s="1072">
        <v>14</v>
      </c>
      <c r="B37" s="1073" t="s">
        <v>896</v>
      </c>
      <c r="C37" s="640">
        <f t="shared" si="2"/>
        <v>0</v>
      </c>
      <c r="D37" s="982"/>
      <c r="E37" s="982"/>
      <c r="F37" s="982"/>
      <c r="G37" s="982"/>
      <c r="H37" s="982"/>
      <c r="I37" s="982"/>
      <c r="J37" s="982"/>
      <c r="K37" s="982"/>
      <c r="L37" s="982"/>
      <c r="M37" s="982"/>
      <c r="N37" s="982"/>
      <c r="O37" s="982"/>
      <c r="P37" s="982"/>
      <c r="S37" s="884"/>
      <c r="T37" s="884"/>
      <c r="U37" s="884"/>
      <c r="V37" s="884"/>
      <c r="W37" s="884"/>
      <c r="X37" s="884"/>
      <c r="Y37" s="884"/>
      <c r="Z37" s="884"/>
    </row>
    <row r="38" spans="1:26" ht="12" x14ac:dyDescent="0.2">
      <c r="A38" s="1074"/>
      <c r="B38" s="1074" t="s">
        <v>449</v>
      </c>
      <c r="C38" s="640">
        <f>SUM(C24:C37)</f>
        <v>0</v>
      </c>
      <c r="D38" s="640">
        <f t="shared" ref="D38" si="3">SUM(D24:D37)</f>
        <v>0</v>
      </c>
      <c r="E38" s="640">
        <f t="shared" ref="E38" si="4">SUM(E24:E37)</f>
        <v>0</v>
      </c>
      <c r="F38" s="640">
        <f t="shared" ref="F38" si="5">SUM(F24:F37)</f>
        <v>0</v>
      </c>
      <c r="G38" s="640">
        <f t="shared" ref="G38" si="6">SUM(G24:G37)</f>
        <v>0</v>
      </c>
      <c r="H38" s="640">
        <f t="shared" ref="H38" si="7">SUM(H24:H37)</f>
        <v>0</v>
      </c>
      <c r="I38" s="640">
        <f t="shared" ref="I38" si="8">SUM(I24:I37)</f>
        <v>0</v>
      </c>
      <c r="J38" s="640">
        <f t="shared" ref="J38" si="9">SUM(J24:J37)</f>
        <v>0</v>
      </c>
      <c r="K38" s="640">
        <f t="shared" ref="K38" si="10">SUM(K24:K37)</f>
        <v>0</v>
      </c>
      <c r="L38" s="640">
        <f t="shared" ref="L38" si="11">SUM(L24:L37)</f>
        <v>0</v>
      </c>
      <c r="M38" s="640">
        <f t="shared" ref="M38" si="12">SUM(M24:M37)</f>
        <v>0</v>
      </c>
      <c r="N38" s="640">
        <f t="shared" ref="N38" si="13">SUM(N24:N37)</f>
        <v>0</v>
      </c>
      <c r="O38" s="640">
        <f t="shared" ref="O38" si="14">SUM(O24:O37)</f>
        <v>0</v>
      </c>
      <c r="P38" s="640">
        <f t="shared" ref="P38" si="15">SUM(P24:P37)</f>
        <v>0</v>
      </c>
      <c r="S38" s="884"/>
      <c r="T38" s="884"/>
      <c r="U38" s="884"/>
      <c r="V38" s="884"/>
      <c r="W38" s="884"/>
      <c r="X38" s="884"/>
    </row>
    <row r="39" spans="1:26" ht="12" x14ac:dyDescent="0.2">
      <c r="A39" s="1511" t="s">
        <v>153</v>
      </c>
      <c r="B39" s="1512"/>
      <c r="C39" s="1512"/>
      <c r="D39" s="1512"/>
      <c r="E39" s="1512"/>
      <c r="F39" s="1512"/>
      <c r="G39" s="1512"/>
      <c r="H39" s="1512"/>
      <c r="I39" s="1512"/>
      <c r="J39" s="1512"/>
      <c r="K39" s="1512"/>
      <c r="L39" s="1512"/>
      <c r="M39" s="1512"/>
      <c r="N39" s="1512"/>
      <c r="O39" s="1512"/>
      <c r="P39" s="1512"/>
      <c r="S39" s="884"/>
      <c r="T39" s="884"/>
      <c r="U39" s="884"/>
      <c r="V39" s="884"/>
      <c r="W39" s="884"/>
      <c r="X39" s="884"/>
      <c r="Y39" s="884"/>
      <c r="Z39" s="884"/>
    </row>
    <row r="40" spans="1:26" ht="12" x14ac:dyDescent="0.2">
      <c r="A40" s="1074"/>
      <c r="B40" s="1074" t="s">
        <v>897</v>
      </c>
      <c r="C40" s="982"/>
      <c r="D40" s="982"/>
      <c r="E40" s="982"/>
      <c r="F40" s="982"/>
      <c r="G40" s="982"/>
      <c r="H40" s="982"/>
      <c r="I40" s="982"/>
      <c r="J40" s="982"/>
      <c r="K40" s="982"/>
      <c r="L40" s="982"/>
      <c r="M40" s="982"/>
      <c r="N40" s="982"/>
      <c r="O40" s="982"/>
      <c r="P40" s="982"/>
      <c r="S40" s="884"/>
      <c r="T40" s="884"/>
      <c r="U40" s="884"/>
      <c r="V40" s="884"/>
      <c r="W40" s="884"/>
      <c r="X40" s="884"/>
      <c r="Y40" s="884"/>
      <c r="Z40" s="884"/>
    </row>
    <row r="41" spans="1:26" ht="12" x14ac:dyDescent="0.2">
      <c r="A41" s="1511" t="s">
        <v>814</v>
      </c>
      <c r="B41" s="1512"/>
      <c r="C41" s="1512"/>
      <c r="D41" s="1512"/>
      <c r="E41" s="1512"/>
      <c r="F41" s="1512"/>
      <c r="G41" s="1512"/>
      <c r="H41" s="1512"/>
      <c r="I41" s="1512"/>
      <c r="J41" s="1512"/>
      <c r="K41" s="1512"/>
      <c r="L41" s="1512"/>
      <c r="M41" s="1512"/>
      <c r="N41" s="1512"/>
      <c r="O41" s="1512"/>
      <c r="P41" s="1512"/>
      <c r="S41" s="884"/>
      <c r="T41" s="884"/>
      <c r="U41" s="884"/>
      <c r="V41" s="884"/>
      <c r="W41" s="884"/>
      <c r="X41" s="884"/>
      <c r="Y41" s="884"/>
      <c r="Z41" s="884"/>
    </row>
    <row r="42" spans="1:26" ht="12" x14ac:dyDescent="0.2">
      <c r="A42" s="1075">
        <v>1</v>
      </c>
      <c r="B42" s="1076" t="s">
        <v>898</v>
      </c>
      <c r="C42" s="982"/>
      <c r="D42" s="982"/>
      <c r="E42" s="982"/>
      <c r="F42" s="982"/>
      <c r="G42" s="982"/>
      <c r="H42" s="982"/>
      <c r="I42" s="982"/>
      <c r="J42" s="982"/>
      <c r="K42" s="982"/>
      <c r="L42" s="982"/>
      <c r="M42" s="982"/>
      <c r="N42" s="982"/>
      <c r="O42" s="982"/>
      <c r="P42" s="982"/>
      <c r="S42" s="884"/>
      <c r="T42" s="884"/>
      <c r="U42" s="884"/>
      <c r="V42" s="884"/>
      <c r="W42" s="884"/>
      <c r="X42" s="884"/>
      <c r="Y42" s="884"/>
      <c r="Z42" s="884"/>
    </row>
    <row r="43" spans="1:26" ht="12" x14ac:dyDescent="0.2">
      <c r="A43" s="1075">
        <v>2</v>
      </c>
      <c r="B43" s="1076" t="s">
        <v>183</v>
      </c>
      <c r="C43" s="982"/>
      <c r="D43" s="982"/>
      <c r="E43" s="982"/>
      <c r="F43" s="982"/>
      <c r="G43" s="982"/>
      <c r="H43" s="982"/>
      <c r="I43" s="982"/>
      <c r="J43" s="982"/>
      <c r="K43" s="982"/>
      <c r="L43" s="982"/>
      <c r="M43" s="982"/>
      <c r="N43" s="982"/>
      <c r="O43" s="982"/>
      <c r="P43" s="982"/>
      <c r="S43" s="884"/>
      <c r="T43" s="884"/>
      <c r="U43" s="884"/>
      <c r="V43" s="884"/>
      <c r="W43" s="884"/>
      <c r="X43" s="884"/>
      <c r="Y43" s="884"/>
      <c r="Z43" s="884"/>
    </row>
    <row r="44" spans="1:26" ht="12" x14ac:dyDescent="0.2">
      <c r="A44" s="1074"/>
      <c r="B44" s="1074" t="s">
        <v>899</v>
      </c>
      <c r="C44" s="640">
        <f>SUM(D44:P44)</f>
        <v>0</v>
      </c>
      <c r="D44" s="640">
        <f>SUM(D42:D43)</f>
        <v>0</v>
      </c>
      <c r="E44" s="640">
        <f t="shared" ref="E44:P44" si="16">SUM(E42:E43)</f>
        <v>0</v>
      </c>
      <c r="F44" s="640">
        <f t="shared" si="16"/>
        <v>0</v>
      </c>
      <c r="G44" s="640">
        <f t="shared" si="16"/>
        <v>0</v>
      </c>
      <c r="H44" s="640">
        <f t="shared" si="16"/>
        <v>0</v>
      </c>
      <c r="I44" s="640">
        <f t="shared" si="16"/>
        <v>0</v>
      </c>
      <c r="J44" s="640">
        <f t="shared" si="16"/>
        <v>0</v>
      </c>
      <c r="K44" s="640">
        <f t="shared" si="16"/>
        <v>0</v>
      </c>
      <c r="L44" s="640">
        <f t="shared" si="16"/>
        <v>0</v>
      </c>
      <c r="M44" s="640">
        <f t="shared" si="16"/>
        <v>0</v>
      </c>
      <c r="N44" s="640">
        <f t="shared" si="16"/>
        <v>0</v>
      </c>
      <c r="O44" s="640">
        <f t="shared" si="16"/>
        <v>0</v>
      </c>
      <c r="P44" s="640">
        <f t="shared" si="16"/>
        <v>0</v>
      </c>
      <c r="S44" s="884"/>
      <c r="T44" s="884"/>
      <c r="U44" s="884"/>
      <c r="V44" s="884"/>
      <c r="W44" s="884"/>
      <c r="X44" s="884"/>
      <c r="Y44" s="884"/>
      <c r="Z44" s="884"/>
    </row>
    <row r="45" spans="1:26" ht="12" x14ac:dyDescent="0.2">
      <c r="A45" s="1074"/>
      <c r="B45" s="1074" t="s">
        <v>900</v>
      </c>
      <c r="C45" s="640">
        <f>SUM(D45:P45)</f>
        <v>0</v>
      </c>
      <c r="D45" s="640">
        <f>D22-D38-D40+D44</f>
        <v>0</v>
      </c>
      <c r="E45" s="640">
        <f t="shared" ref="E45:P45" si="17">E22-E38-E40+E44</f>
        <v>0</v>
      </c>
      <c r="F45" s="640">
        <f t="shared" si="17"/>
        <v>0</v>
      </c>
      <c r="G45" s="640">
        <f t="shared" si="17"/>
        <v>0</v>
      </c>
      <c r="H45" s="640">
        <f t="shared" si="17"/>
        <v>0</v>
      </c>
      <c r="I45" s="640">
        <f t="shared" si="17"/>
        <v>0</v>
      </c>
      <c r="J45" s="640">
        <f t="shared" si="17"/>
        <v>0</v>
      </c>
      <c r="K45" s="640">
        <f t="shared" si="17"/>
        <v>0</v>
      </c>
      <c r="L45" s="640">
        <f t="shared" si="17"/>
        <v>0</v>
      </c>
      <c r="M45" s="640">
        <f t="shared" si="17"/>
        <v>0</v>
      </c>
      <c r="N45" s="640">
        <f t="shared" si="17"/>
        <v>0</v>
      </c>
      <c r="O45" s="640">
        <f t="shared" si="17"/>
        <v>0</v>
      </c>
      <c r="P45" s="640">
        <f t="shared" si="17"/>
        <v>0</v>
      </c>
      <c r="S45" s="884"/>
      <c r="T45" s="884"/>
      <c r="U45" s="884"/>
      <c r="V45" s="884"/>
      <c r="W45" s="884"/>
      <c r="X45" s="884"/>
      <c r="Y45" s="884"/>
      <c r="Z45" s="884"/>
    </row>
    <row r="46" spans="1:26" x14ac:dyDescent="0.2">
      <c r="A46" s="1069"/>
      <c r="C46" s="1077"/>
      <c r="D46" s="1077"/>
      <c r="E46" s="1077"/>
      <c r="H46" s="1077"/>
      <c r="I46" s="1077"/>
      <c r="S46" s="884"/>
      <c r="T46" s="884"/>
      <c r="U46" s="884"/>
      <c r="V46" s="884"/>
      <c r="W46" s="884"/>
      <c r="X46" s="884"/>
    </row>
    <row r="47" spans="1:26" x14ac:dyDescent="0.2">
      <c r="A47" s="1069"/>
      <c r="S47" s="884"/>
      <c r="T47" s="884"/>
      <c r="U47" s="884"/>
      <c r="V47" s="884"/>
      <c r="W47" s="884"/>
      <c r="X47" s="884"/>
      <c r="Y47" s="884"/>
      <c r="Z47" s="884"/>
    </row>
    <row r="48" spans="1:26" x14ac:dyDescent="0.2">
      <c r="A48" s="1069"/>
      <c r="S48" s="884"/>
      <c r="T48" s="884"/>
      <c r="U48" s="884"/>
      <c r="V48" s="884"/>
      <c r="W48" s="884"/>
      <c r="X48" s="884"/>
    </row>
    <row r="49" spans="1:26" x14ac:dyDescent="0.2">
      <c r="A49" s="1069"/>
      <c r="S49" s="884"/>
      <c r="T49" s="884"/>
      <c r="U49" s="884"/>
      <c r="V49" s="884"/>
      <c r="W49" s="884"/>
      <c r="X49" s="884"/>
      <c r="Y49" s="884"/>
      <c r="Z49" s="884"/>
    </row>
    <row r="50" spans="1:26" x14ac:dyDescent="0.2">
      <c r="A50" s="1069"/>
      <c r="S50" s="884"/>
      <c r="T50" s="884"/>
      <c r="U50" s="884"/>
      <c r="V50" s="884"/>
      <c r="W50" s="884"/>
      <c r="X50" s="884"/>
    </row>
    <row r="51" spans="1:26" x14ac:dyDescent="0.2">
      <c r="A51" s="1078"/>
      <c r="C51" s="1077"/>
      <c r="D51" s="1077"/>
      <c r="E51" s="1077"/>
      <c r="H51" s="1077"/>
      <c r="I51" s="1077"/>
      <c r="S51" s="884"/>
      <c r="T51" s="884"/>
      <c r="U51" s="884"/>
      <c r="V51" s="884"/>
      <c r="W51" s="884"/>
      <c r="X51" s="884"/>
      <c r="Y51" s="884"/>
      <c r="Z51" s="884"/>
    </row>
    <row r="52" spans="1:26" x14ac:dyDescent="0.2">
      <c r="A52" s="1069"/>
      <c r="S52" s="884"/>
      <c r="T52" s="884"/>
      <c r="U52" s="884"/>
      <c r="V52" s="884"/>
      <c r="W52" s="884"/>
      <c r="X52" s="884"/>
    </row>
    <row r="53" spans="1:26" x14ac:dyDescent="0.2">
      <c r="S53" s="884"/>
      <c r="T53" s="884"/>
      <c r="U53" s="884"/>
      <c r="V53" s="884"/>
      <c r="W53" s="884"/>
      <c r="X53" s="884"/>
      <c r="Y53" s="884"/>
      <c r="Z53" s="884"/>
    </row>
    <row r="54" spans="1:26" ht="14.25" x14ac:dyDescent="0.2">
      <c r="A54" s="1508"/>
      <c r="B54" s="1508"/>
      <c r="C54" s="1508"/>
      <c r="D54" s="1508"/>
      <c r="E54" s="1508"/>
      <c r="F54" s="1508"/>
      <c r="G54" s="1508"/>
      <c r="H54" s="1508"/>
      <c r="S54" s="884"/>
      <c r="T54" s="884"/>
      <c r="U54" s="884"/>
      <c r="V54" s="884"/>
      <c r="W54" s="884"/>
      <c r="X54" s="884"/>
    </row>
    <row r="55" spans="1:26" x14ac:dyDescent="0.2">
      <c r="S55" s="884"/>
      <c r="T55" s="884"/>
      <c r="U55" s="884"/>
      <c r="V55" s="884"/>
      <c r="W55" s="884"/>
      <c r="X55" s="884"/>
      <c r="Y55" s="884"/>
      <c r="Z55" s="884"/>
    </row>
    <row r="56" spans="1:26" x14ac:dyDescent="0.2">
      <c r="S56" s="884"/>
      <c r="T56" s="884"/>
      <c r="U56" s="884"/>
      <c r="V56" s="884"/>
      <c r="W56" s="884"/>
      <c r="X56" s="884"/>
    </row>
    <row r="57" spans="1:26" x14ac:dyDescent="0.2">
      <c r="S57" s="884"/>
      <c r="T57" s="884"/>
      <c r="U57" s="884"/>
      <c r="V57" s="884"/>
      <c r="W57" s="884"/>
      <c r="X57" s="884"/>
      <c r="Y57" s="884"/>
      <c r="Z57" s="884"/>
    </row>
    <row r="58" spans="1:26" x14ac:dyDescent="0.2">
      <c r="S58" s="884"/>
      <c r="T58" s="884"/>
      <c r="U58" s="884"/>
      <c r="V58" s="884"/>
      <c r="W58" s="884"/>
      <c r="X58" s="884"/>
    </row>
    <row r="59" spans="1:26" x14ac:dyDescent="0.2">
      <c r="S59" s="884"/>
      <c r="T59" s="884"/>
      <c r="U59" s="884"/>
      <c r="V59" s="884"/>
      <c r="W59" s="884"/>
      <c r="X59" s="884"/>
    </row>
    <row r="60" spans="1:26" x14ac:dyDescent="0.2">
      <c r="S60" s="884"/>
      <c r="T60" s="884"/>
      <c r="U60" s="884"/>
      <c r="V60" s="884"/>
      <c r="W60" s="884"/>
      <c r="X60" s="884"/>
    </row>
    <row r="61" spans="1:26" x14ac:dyDescent="0.2">
      <c r="S61" s="884"/>
      <c r="T61" s="884"/>
      <c r="U61" s="884"/>
      <c r="V61" s="884"/>
      <c r="W61" s="884"/>
      <c r="X61" s="884"/>
    </row>
    <row r="62" spans="1:26" x14ac:dyDescent="0.2">
      <c r="S62" s="884"/>
      <c r="T62" s="884"/>
      <c r="U62" s="884"/>
      <c r="V62" s="884"/>
      <c r="W62" s="884"/>
      <c r="X62" s="884"/>
    </row>
    <row r="63" spans="1:26" x14ac:dyDescent="0.2">
      <c r="S63" s="884"/>
      <c r="T63" s="884"/>
      <c r="U63" s="884"/>
      <c r="V63" s="884"/>
      <c r="W63" s="884"/>
      <c r="X63" s="884"/>
    </row>
    <row r="64" spans="1:26" x14ac:dyDescent="0.2">
      <c r="S64" s="884"/>
      <c r="T64" s="884"/>
      <c r="U64" s="884"/>
      <c r="V64" s="884"/>
      <c r="W64" s="884"/>
      <c r="X64" s="884"/>
    </row>
  </sheetData>
  <sheetProtection selectLockedCells="1" selectUnlockedCells="1"/>
  <mergeCells count="7">
    <mergeCell ref="A54:H54"/>
    <mergeCell ref="A6:B6"/>
    <mergeCell ref="A23:P23"/>
    <mergeCell ref="A39:P39"/>
    <mergeCell ref="A41:P41"/>
    <mergeCell ref="A7:B7"/>
    <mergeCell ref="C6:C7"/>
  </mergeCells>
  <printOptions horizontalCentered="1"/>
  <pageMargins left="0.19685039370078741" right="0.19685039370078741" top="0.19685039370078741" bottom="0.19685039370078741" header="0" footer="0"/>
  <pageSetup paperSize="9" scale="59" orientation="landscape" r:id="rId1"/>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Z1145"/>
  <sheetViews>
    <sheetView showGridLines="0" view="pageBreakPreview" topLeftCell="A4" zoomScale="85" zoomScaleNormal="85" zoomScaleSheetLayoutView="85" workbookViewId="0">
      <selection activeCell="D8" sqref="D8:Q8"/>
    </sheetView>
  </sheetViews>
  <sheetFormatPr defaultColWidth="9.140625" defaultRowHeight="11.25" x14ac:dyDescent="0.2"/>
  <cols>
    <col min="1" max="1" width="5.7109375" style="7" customWidth="1"/>
    <col min="2" max="2" width="45.5703125" style="6" customWidth="1"/>
    <col min="3" max="4" width="12.85546875" style="6" customWidth="1"/>
    <col min="5" max="5" width="14" style="6" bestFit="1" customWidth="1"/>
    <col min="6" max="6" width="14.28515625" style="6" customWidth="1"/>
    <col min="7" max="7" width="15" style="6" bestFit="1" customWidth="1"/>
    <col min="8" max="11" width="12.85546875" style="6" customWidth="1"/>
    <col min="12" max="12" width="13.28515625" style="6" bestFit="1" customWidth="1"/>
    <col min="13" max="13" width="13.7109375" style="6" customWidth="1"/>
    <col min="14" max="14" width="14.140625" style="6" bestFit="1" customWidth="1"/>
    <col min="15" max="16" width="12.85546875" style="6" customWidth="1"/>
    <col min="17" max="19" width="9.140625" style="6"/>
    <col min="20" max="20" width="60.5703125" style="6" hidden="1" customWidth="1"/>
    <col min="21" max="21" width="9.140625" style="6" hidden="1" customWidth="1"/>
    <col min="22" max="22" width="0" style="6" hidden="1" customWidth="1"/>
    <col min="23" max="16384" width="9.140625" style="6"/>
  </cols>
  <sheetData>
    <row r="1" spans="1:26" hidden="1" x14ac:dyDescent="0.2"/>
    <row r="2" spans="1:26" hidden="1" x14ac:dyDescent="0.2"/>
    <row r="3" spans="1:26" hidden="1" x14ac:dyDescent="0.2"/>
    <row r="4" spans="1:26" s="134" customFormat="1" x14ac:dyDescent="0.2">
      <c r="A4" s="124" t="s">
        <v>901</v>
      </c>
      <c r="B4" s="124"/>
      <c r="C4" s="124" t="s">
        <v>1442</v>
      </c>
      <c r="D4" s="452"/>
      <c r="E4" s="124"/>
      <c r="F4" s="124"/>
      <c r="G4" s="124"/>
      <c r="H4" s="124"/>
      <c r="I4" s="124"/>
      <c r="J4" s="124"/>
      <c r="K4" s="124"/>
      <c r="L4" s="124"/>
      <c r="M4" s="124"/>
      <c r="N4" s="124"/>
      <c r="O4" s="452"/>
      <c r="P4" s="124"/>
      <c r="Q4" s="124"/>
    </row>
    <row r="5" spans="1:26" s="134" customFormat="1" x14ac:dyDescent="0.2">
      <c r="A5" s="452"/>
      <c r="B5" s="452"/>
      <c r="C5" s="452"/>
      <c r="D5" s="452"/>
      <c r="E5" s="452"/>
      <c r="F5" s="452"/>
      <c r="G5" s="452"/>
      <c r="H5" s="452"/>
      <c r="I5" s="452"/>
      <c r="J5" s="452"/>
      <c r="K5" s="452"/>
      <c r="L5" s="452"/>
      <c r="M5" s="452"/>
      <c r="N5" s="452"/>
      <c r="O5" s="452"/>
      <c r="P5" s="452"/>
      <c r="Q5" s="452"/>
    </row>
    <row r="6" spans="1:26" s="134" customFormat="1" ht="12" thickBot="1" x14ac:dyDescent="0.25">
      <c r="A6" s="183"/>
      <c r="B6" s="183"/>
      <c r="C6" s="183"/>
      <c r="D6" s="183"/>
      <c r="E6" s="183"/>
      <c r="F6" s="183"/>
      <c r="G6" s="183"/>
      <c r="H6" s="183"/>
      <c r="I6" s="183"/>
      <c r="J6" s="183"/>
      <c r="K6" s="183"/>
      <c r="L6" s="183"/>
      <c r="M6" s="183"/>
      <c r="N6" s="183"/>
      <c r="O6" s="453"/>
      <c r="P6" s="183" t="s">
        <v>103</v>
      </c>
      <c r="Q6" s="183"/>
      <c r="Y6" s="6"/>
      <c r="Z6" s="6"/>
    </row>
    <row r="7" spans="1:26" ht="49.5" thickTop="1" x14ac:dyDescent="0.25">
      <c r="A7" s="454" t="s">
        <v>2</v>
      </c>
      <c r="B7" s="455" t="s">
        <v>1408</v>
      </c>
      <c r="C7" s="456" t="s">
        <v>534</v>
      </c>
      <c r="D7" s="457" t="s">
        <v>253</v>
      </c>
      <c r="E7" s="458" t="s">
        <v>881</v>
      </c>
      <c r="F7" s="458" t="s">
        <v>882</v>
      </c>
      <c r="G7" s="458" t="s">
        <v>883</v>
      </c>
      <c r="H7" s="458" t="s">
        <v>884</v>
      </c>
      <c r="I7" s="458" t="s">
        <v>885</v>
      </c>
      <c r="J7" s="458" t="s">
        <v>886</v>
      </c>
      <c r="K7" s="458" t="s">
        <v>887</v>
      </c>
      <c r="L7" s="458" t="s">
        <v>888</v>
      </c>
      <c r="M7" s="458" t="s">
        <v>889</v>
      </c>
      <c r="N7" s="458" t="s">
        <v>890</v>
      </c>
      <c r="O7" s="458" t="s">
        <v>891</v>
      </c>
      <c r="P7" s="458" t="s">
        <v>892</v>
      </c>
      <c r="Q7" s="458" t="s">
        <v>893</v>
      </c>
      <c r="R7" s="451"/>
      <c r="S7" s="451"/>
      <c r="V7" s="134"/>
      <c r="W7" s="134"/>
      <c r="X7" s="134"/>
      <c r="Y7" s="134"/>
      <c r="Z7" s="134"/>
    </row>
    <row r="8" spans="1:26" ht="15" x14ac:dyDescent="0.25">
      <c r="A8" s="57">
        <v>1</v>
      </c>
      <c r="B8" s="583"/>
      <c r="C8" s="583"/>
      <c r="D8" s="640">
        <f>SUM(E8:Q8)</f>
        <v>0</v>
      </c>
      <c r="E8" s="1079"/>
      <c r="F8" s="1079"/>
      <c r="G8" s="1079"/>
      <c r="H8" s="1079"/>
      <c r="I8" s="1079"/>
      <c r="J8" s="1079"/>
      <c r="K8" s="1079"/>
      <c r="L8" s="1079"/>
      <c r="M8" s="1079"/>
      <c r="N8" s="1079"/>
      <c r="O8" s="1079"/>
      <c r="P8" s="1079"/>
      <c r="Q8" s="1079"/>
      <c r="R8" s="451"/>
      <c r="S8" s="451"/>
      <c r="V8" s="134"/>
      <c r="W8" s="134"/>
      <c r="X8" s="134"/>
      <c r="Y8" s="134"/>
      <c r="Z8" s="134"/>
    </row>
    <row r="9" spans="1:26" ht="12.75" x14ac:dyDescent="0.2">
      <c r="U9" s="18" t="s">
        <v>1409</v>
      </c>
    </row>
    <row r="10" spans="1:26" ht="12.75" x14ac:dyDescent="0.2">
      <c r="U10" s="18" t="s">
        <v>1410</v>
      </c>
    </row>
    <row r="11" spans="1:26" ht="12.75" x14ac:dyDescent="0.2">
      <c r="U11" s="18" t="s">
        <v>1411</v>
      </c>
    </row>
    <row r="12" spans="1:26" ht="12.75" x14ac:dyDescent="0.2">
      <c r="U12" s="18" t="s">
        <v>1412</v>
      </c>
    </row>
    <row r="13" spans="1:26" ht="12.75" x14ac:dyDescent="0.2">
      <c r="U13" s="18" t="s">
        <v>1413</v>
      </c>
    </row>
    <row r="14" spans="1:26" ht="12.75" x14ac:dyDescent="0.2">
      <c r="U14" s="18" t="s">
        <v>1414</v>
      </c>
    </row>
    <row r="15" spans="1:26" ht="12.75" x14ac:dyDescent="0.2">
      <c r="U15" s="18" t="s">
        <v>1415</v>
      </c>
    </row>
    <row r="16" spans="1:26" ht="12.75" x14ac:dyDescent="0.2">
      <c r="U16" s="18" t="s">
        <v>955</v>
      </c>
    </row>
    <row r="17" spans="21:21" ht="12.75" x14ac:dyDescent="0.2">
      <c r="U17" s="18" t="s">
        <v>1416</v>
      </c>
    </row>
    <row r="18" spans="21:21" ht="12.75" x14ac:dyDescent="0.2">
      <c r="U18" s="18" t="s">
        <v>1417</v>
      </c>
    </row>
    <row r="19" spans="21:21" ht="12.75" x14ac:dyDescent="0.2">
      <c r="U19" s="18" t="s">
        <v>1418</v>
      </c>
    </row>
    <row r="20" spans="21:21" ht="12.75" x14ac:dyDescent="0.2">
      <c r="U20" s="18" t="s">
        <v>1419</v>
      </c>
    </row>
    <row r="21" spans="21:21" ht="12.75" x14ac:dyDescent="0.2">
      <c r="U21" s="18" t="s">
        <v>1420</v>
      </c>
    </row>
    <row r="22" spans="21:21" ht="12.75" x14ac:dyDescent="0.2">
      <c r="U22" s="18" t="s">
        <v>1421</v>
      </c>
    </row>
    <row r="23" spans="21:21" ht="12.75" x14ac:dyDescent="0.2">
      <c r="U23" s="18" t="s">
        <v>1422</v>
      </c>
    </row>
    <row r="24" spans="21:21" ht="12.75" x14ac:dyDescent="0.2">
      <c r="U24" s="18" t="s">
        <v>1423</v>
      </c>
    </row>
    <row r="25" spans="21:21" ht="12.75" x14ac:dyDescent="0.2">
      <c r="U25" s="18" t="s">
        <v>1424</v>
      </c>
    </row>
    <row r="26" spans="21:21" ht="12.75" x14ac:dyDescent="0.2">
      <c r="U26" s="18" t="s">
        <v>1425</v>
      </c>
    </row>
    <row r="27" spans="21:21" ht="12.75" x14ac:dyDescent="0.2">
      <c r="U27" s="18" t="s">
        <v>1426</v>
      </c>
    </row>
    <row r="28" spans="21:21" ht="12.75" x14ac:dyDescent="0.2">
      <c r="U28" s="18" t="s">
        <v>1427</v>
      </c>
    </row>
    <row r="29" spans="21:21" ht="12.75" x14ac:dyDescent="0.2">
      <c r="U29" s="18" t="s">
        <v>972</v>
      </c>
    </row>
    <row r="30" spans="21:21" ht="12.75" x14ac:dyDescent="0.2">
      <c r="U30" s="18" t="s">
        <v>1428</v>
      </c>
    </row>
    <row r="31" spans="21:21" ht="12.75" x14ac:dyDescent="0.2">
      <c r="U31" s="18" t="s">
        <v>1429</v>
      </c>
    </row>
    <row r="32" spans="21:21" ht="12.75" x14ac:dyDescent="0.2">
      <c r="U32" s="18" t="s">
        <v>1430</v>
      </c>
    </row>
    <row r="33" spans="21:21" ht="12.75" x14ac:dyDescent="0.2">
      <c r="U33" s="18" t="s">
        <v>1431</v>
      </c>
    </row>
    <row r="34" spans="21:21" ht="12.75" x14ac:dyDescent="0.2">
      <c r="U34" s="18" t="s">
        <v>956</v>
      </c>
    </row>
    <row r="35" spans="21:21" ht="12.75" x14ac:dyDescent="0.2">
      <c r="U35" s="18" t="s">
        <v>1432</v>
      </c>
    </row>
    <row r="36" spans="21:21" ht="12.75" x14ac:dyDescent="0.2">
      <c r="U36" s="18" t="s">
        <v>1433</v>
      </c>
    </row>
    <row r="37" spans="21:21" ht="12.75" x14ac:dyDescent="0.2">
      <c r="U37" s="18" t="s">
        <v>1434</v>
      </c>
    </row>
    <row r="38" spans="21:21" ht="12.75" x14ac:dyDescent="0.2">
      <c r="U38" s="18" t="s">
        <v>1435</v>
      </c>
    </row>
    <row r="39" spans="21:21" ht="12.75" x14ac:dyDescent="0.2">
      <c r="U39" s="18" t="s">
        <v>1436</v>
      </c>
    </row>
    <row r="40" spans="21:21" ht="12.75" x14ac:dyDescent="0.2">
      <c r="U40" s="18" t="s">
        <v>1437</v>
      </c>
    </row>
    <row r="41" spans="21:21" ht="12.75" x14ac:dyDescent="0.2">
      <c r="U41" s="18" t="s">
        <v>1438</v>
      </c>
    </row>
    <row r="42" spans="21:21" ht="12.75" x14ac:dyDescent="0.2">
      <c r="U42" s="18" t="s">
        <v>1439</v>
      </c>
    </row>
    <row r="43" spans="21:21" ht="12.75" x14ac:dyDescent="0.2">
      <c r="U43" s="18" t="s">
        <v>1576</v>
      </c>
    </row>
    <row r="44" spans="21:21" ht="12.75" x14ac:dyDescent="0.2">
      <c r="U44" s="18" t="s">
        <v>1577</v>
      </c>
    </row>
    <row r="45" spans="21:21" ht="12.75" x14ac:dyDescent="0.2">
      <c r="U45" s="18" t="s">
        <v>1578</v>
      </c>
    </row>
    <row r="46" spans="21:21" ht="12.75" x14ac:dyDescent="0.2">
      <c r="U46" s="18" t="s">
        <v>1579</v>
      </c>
    </row>
    <row r="47" spans="21:21" ht="12.75" x14ac:dyDescent="0.2">
      <c r="U47" s="18" t="s">
        <v>1580</v>
      </c>
    </row>
    <row r="48" spans="21:21" ht="12.75" x14ac:dyDescent="0.2">
      <c r="U48" s="18" t="s">
        <v>1581</v>
      </c>
    </row>
    <row r="49" spans="21:21" ht="12.75" x14ac:dyDescent="0.2">
      <c r="U49" s="18" t="s">
        <v>1582</v>
      </c>
    </row>
    <row r="50" spans="21:21" ht="12.75" x14ac:dyDescent="0.2">
      <c r="U50" s="18" t="s">
        <v>1583</v>
      </c>
    </row>
    <row r="51" spans="21:21" ht="12.75" x14ac:dyDescent="0.2">
      <c r="U51" s="18" t="s">
        <v>1584</v>
      </c>
    </row>
    <row r="52" spans="21:21" ht="12.75" x14ac:dyDescent="0.2">
      <c r="U52" s="18" t="s">
        <v>1585</v>
      </c>
    </row>
    <row r="53" spans="21:21" ht="12.75" x14ac:dyDescent="0.2">
      <c r="U53" s="18" t="s">
        <v>1586</v>
      </c>
    </row>
    <row r="54" spans="21:21" ht="12.75" x14ac:dyDescent="0.2">
      <c r="U54" s="18" t="s">
        <v>1587</v>
      </c>
    </row>
    <row r="55" spans="21:21" ht="12.75" x14ac:dyDescent="0.2">
      <c r="U55" s="18" t="s">
        <v>1588</v>
      </c>
    </row>
    <row r="56" spans="21:21" ht="12.75" x14ac:dyDescent="0.2">
      <c r="U56" s="18" t="s">
        <v>1589</v>
      </c>
    </row>
    <row r="57" spans="21:21" ht="12.75" x14ac:dyDescent="0.2">
      <c r="U57" s="18" t="s">
        <v>1590</v>
      </c>
    </row>
    <row r="58" spans="21:21" ht="12.75" x14ac:dyDescent="0.2">
      <c r="U58" s="18" t="s">
        <v>1591</v>
      </c>
    </row>
    <row r="59" spans="21:21" ht="12.75" x14ac:dyDescent="0.2">
      <c r="U59" s="18" t="s">
        <v>545</v>
      </c>
    </row>
    <row r="60" spans="21:21" ht="12.75" x14ac:dyDescent="0.2">
      <c r="U60" s="18" t="s">
        <v>1592</v>
      </c>
    </row>
    <row r="61" spans="21:21" ht="12.75" x14ac:dyDescent="0.2">
      <c r="U61" s="18" t="s">
        <v>1593</v>
      </c>
    </row>
    <row r="62" spans="21:21" ht="12.75" x14ac:dyDescent="0.2">
      <c r="U62" s="18" t="s">
        <v>1594</v>
      </c>
    </row>
    <row r="63" spans="21:21" ht="12.75" x14ac:dyDescent="0.2">
      <c r="U63" s="18" t="s">
        <v>1595</v>
      </c>
    </row>
    <row r="64" spans="21:21" ht="12.75" x14ac:dyDescent="0.2">
      <c r="U64" s="18" t="s">
        <v>1596</v>
      </c>
    </row>
    <row r="65" spans="21:21" ht="12.75" x14ac:dyDescent="0.2">
      <c r="U65" s="18" t="s">
        <v>1597</v>
      </c>
    </row>
    <row r="66" spans="21:21" ht="12.75" x14ac:dyDescent="0.2">
      <c r="U66" s="18" t="s">
        <v>1598</v>
      </c>
    </row>
    <row r="67" spans="21:21" ht="12.75" x14ac:dyDescent="0.2">
      <c r="U67" s="18" t="s">
        <v>1599</v>
      </c>
    </row>
    <row r="68" spans="21:21" ht="12.75" x14ac:dyDescent="0.2">
      <c r="U68" s="18" t="s">
        <v>1600</v>
      </c>
    </row>
    <row r="69" spans="21:21" ht="12.75" x14ac:dyDescent="0.2">
      <c r="U69" s="18" t="s">
        <v>1601</v>
      </c>
    </row>
    <row r="70" spans="21:21" ht="12.75" x14ac:dyDescent="0.2">
      <c r="U70" s="18" t="s">
        <v>1602</v>
      </c>
    </row>
    <row r="71" spans="21:21" ht="12.75" x14ac:dyDescent="0.2">
      <c r="U71" s="18" t="s">
        <v>1603</v>
      </c>
    </row>
    <row r="72" spans="21:21" ht="12.75" x14ac:dyDescent="0.2">
      <c r="U72" s="18" t="s">
        <v>958</v>
      </c>
    </row>
    <row r="73" spans="21:21" ht="12.75" x14ac:dyDescent="0.2">
      <c r="U73" s="18" t="s">
        <v>1604</v>
      </c>
    </row>
    <row r="74" spans="21:21" ht="12.75" x14ac:dyDescent="0.2">
      <c r="U74" s="18" t="s">
        <v>1605</v>
      </c>
    </row>
    <row r="75" spans="21:21" ht="12.75" x14ac:dyDescent="0.2">
      <c r="U75" s="18" t="s">
        <v>962</v>
      </c>
    </row>
    <row r="76" spans="21:21" ht="12.75" x14ac:dyDescent="0.2">
      <c r="U76" s="18" t="s">
        <v>961</v>
      </c>
    </row>
    <row r="77" spans="21:21" ht="12.75" x14ac:dyDescent="0.2">
      <c r="U77" s="18" t="s">
        <v>1606</v>
      </c>
    </row>
    <row r="78" spans="21:21" ht="12.75" x14ac:dyDescent="0.2">
      <c r="U78" s="18" t="s">
        <v>1607</v>
      </c>
    </row>
    <row r="79" spans="21:21" ht="12.75" x14ac:dyDescent="0.2">
      <c r="U79" s="18" t="s">
        <v>1608</v>
      </c>
    </row>
    <row r="80" spans="21:21" ht="12.75" x14ac:dyDescent="0.2">
      <c r="U80" s="18" t="s">
        <v>1609</v>
      </c>
    </row>
    <row r="81" spans="21:21" ht="12.75" x14ac:dyDescent="0.2">
      <c r="U81" s="18" t="s">
        <v>1610</v>
      </c>
    </row>
    <row r="82" spans="21:21" ht="12.75" x14ac:dyDescent="0.2">
      <c r="U82" s="18" t="s">
        <v>1611</v>
      </c>
    </row>
    <row r="83" spans="21:21" ht="12.75" x14ac:dyDescent="0.2">
      <c r="U83" s="18" t="s">
        <v>546</v>
      </c>
    </row>
    <row r="84" spans="21:21" ht="12.75" x14ac:dyDescent="0.2">
      <c r="U84" s="18" t="s">
        <v>1612</v>
      </c>
    </row>
    <row r="85" spans="21:21" ht="12.75" x14ac:dyDescent="0.2">
      <c r="U85" s="18" t="s">
        <v>1613</v>
      </c>
    </row>
    <row r="86" spans="21:21" ht="12.75" x14ac:dyDescent="0.2">
      <c r="U86" s="18" t="s">
        <v>1614</v>
      </c>
    </row>
    <row r="87" spans="21:21" ht="12.75" x14ac:dyDescent="0.2">
      <c r="U87" s="18" t="s">
        <v>1615</v>
      </c>
    </row>
    <row r="88" spans="21:21" ht="12.75" x14ac:dyDescent="0.2">
      <c r="U88" s="18" t="s">
        <v>1616</v>
      </c>
    </row>
    <row r="89" spans="21:21" ht="12.75" x14ac:dyDescent="0.2">
      <c r="U89" s="18" t="s">
        <v>959</v>
      </c>
    </row>
    <row r="90" spans="21:21" ht="12.75" x14ac:dyDescent="0.2">
      <c r="U90" s="18" t="s">
        <v>1617</v>
      </c>
    </row>
    <row r="91" spans="21:21" ht="12.75" x14ac:dyDescent="0.2">
      <c r="U91" s="18" t="s">
        <v>1618</v>
      </c>
    </row>
    <row r="92" spans="21:21" ht="12.75" x14ac:dyDescent="0.2">
      <c r="U92" s="18" t="s">
        <v>1619</v>
      </c>
    </row>
    <row r="93" spans="21:21" ht="12.75" x14ac:dyDescent="0.2">
      <c r="U93" s="18" t="s">
        <v>1620</v>
      </c>
    </row>
    <row r="94" spans="21:21" ht="12.75" x14ac:dyDescent="0.2">
      <c r="U94" s="18" t="s">
        <v>1621</v>
      </c>
    </row>
    <row r="95" spans="21:21" ht="12.75" x14ac:dyDescent="0.2">
      <c r="U95" s="18" t="s">
        <v>1622</v>
      </c>
    </row>
    <row r="96" spans="21:21" ht="12.75" x14ac:dyDescent="0.2">
      <c r="U96" s="18" t="s">
        <v>1623</v>
      </c>
    </row>
    <row r="97" spans="21:21" ht="12.75" x14ac:dyDescent="0.2">
      <c r="U97" s="18" t="s">
        <v>1624</v>
      </c>
    </row>
    <row r="98" spans="21:21" ht="12.75" x14ac:dyDescent="0.2">
      <c r="U98" s="18" t="s">
        <v>1625</v>
      </c>
    </row>
    <row r="99" spans="21:21" ht="12.75" x14ac:dyDescent="0.2">
      <c r="U99" s="18" t="s">
        <v>1626</v>
      </c>
    </row>
    <row r="100" spans="21:21" ht="12.75" x14ac:dyDescent="0.2">
      <c r="U100" s="18" t="s">
        <v>1627</v>
      </c>
    </row>
    <row r="101" spans="21:21" ht="12.75" x14ac:dyDescent="0.2">
      <c r="U101" s="18" t="s">
        <v>964</v>
      </c>
    </row>
    <row r="102" spans="21:21" ht="12.75" x14ac:dyDescent="0.2">
      <c r="U102" s="18" t="s">
        <v>1628</v>
      </c>
    </row>
    <row r="103" spans="21:21" ht="12.75" x14ac:dyDescent="0.2">
      <c r="U103" s="18" t="s">
        <v>1629</v>
      </c>
    </row>
    <row r="104" spans="21:21" ht="12.75" x14ac:dyDescent="0.2">
      <c r="U104" s="18" t="s">
        <v>1630</v>
      </c>
    </row>
    <row r="105" spans="21:21" ht="12.75" x14ac:dyDescent="0.2">
      <c r="U105" s="18" t="s">
        <v>971</v>
      </c>
    </row>
    <row r="106" spans="21:21" ht="12.75" x14ac:dyDescent="0.2">
      <c r="U106" s="18" t="s">
        <v>1631</v>
      </c>
    </row>
    <row r="107" spans="21:21" ht="12.75" x14ac:dyDescent="0.2">
      <c r="U107" s="18" t="s">
        <v>1632</v>
      </c>
    </row>
    <row r="108" spans="21:21" ht="12.75" x14ac:dyDescent="0.2">
      <c r="U108" s="18" t="s">
        <v>1633</v>
      </c>
    </row>
    <row r="109" spans="21:21" ht="12.75" x14ac:dyDescent="0.2">
      <c r="U109" s="18" t="s">
        <v>1634</v>
      </c>
    </row>
    <row r="110" spans="21:21" ht="12.75" x14ac:dyDescent="0.2">
      <c r="U110" s="18" t="s">
        <v>1635</v>
      </c>
    </row>
    <row r="111" spans="21:21" ht="12.75" x14ac:dyDescent="0.2">
      <c r="U111" s="18" t="s">
        <v>1636</v>
      </c>
    </row>
    <row r="112" spans="21:21" ht="12.75" x14ac:dyDescent="0.2">
      <c r="U112" s="18" t="s">
        <v>1637</v>
      </c>
    </row>
    <row r="113" spans="21:21" ht="12.75" x14ac:dyDescent="0.2">
      <c r="U113" s="18" t="s">
        <v>1638</v>
      </c>
    </row>
    <row r="114" spans="21:21" ht="12.75" x14ac:dyDescent="0.2">
      <c r="U114" s="18" t="s">
        <v>970</v>
      </c>
    </row>
    <row r="115" spans="21:21" ht="12.75" x14ac:dyDescent="0.2">
      <c r="U115" s="18" t="s">
        <v>1639</v>
      </c>
    </row>
    <row r="116" spans="21:21" ht="12.75" x14ac:dyDescent="0.2">
      <c r="U116" s="18" t="s">
        <v>1640</v>
      </c>
    </row>
    <row r="117" spans="21:21" ht="12.75" x14ac:dyDescent="0.2">
      <c r="U117" s="18" t="s">
        <v>969</v>
      </c>
    </row>
    <row r="118" spans="21:21" ht="12.75" x14ac:dyDescent="0.2">
      <c r="U118" s="18" t="s">
        <v>1641</v>
      </c>
    </row>
    <row r="119" spans="21:21" ht="12.75" x14ac:dyDescent="0.2">
      <c r="U119" s="18" t="s">
        <v>1642</v>
      </c>
    </row>
    <row r="120" spans="21:21" ht="12.75" x14ac:dyDescent="0.2">
      <c r="U120" s="18" t="s">
        <v>1643</v>
      </c>
    </row>
    <row r="121" spans="21:21" ht="12.75" x14ac:dyDescent="0.2">
      <c r="U121" s="18" t="s">
        <v>1644</v>
      </c>
    </row>
    <row r="122" spans="21:21" ht="12.75" x14ac:dyDescent="0.2">
      <c r="U122" s="18" t="s">
        <v>1645</v>
      </c>
    </row>
    <row r="123" spans="21:21" ht="12.75" x14ac:dyDescent="0.2">
      <c r="U123" s="18" t="s">
        <v>1646</v>
      </c>
    </row>
    <row r="124" spans="21:21" ht="12.75" x14ac:dyDescent="0.2">
      <c r="U124" s="18" t="s">
        <v>963</v>
      </c>
    </row>
    <row r="125" spans="21:21" ht="12.75" x14ac:dyDescent="0.2">
      <c r="U125" s="18" t="s">
        <v>1647</v>
      </c>
    </row>
    <row r="126" spans="21:21" ht="12.75" x14ac:dyDescent="0.2">
      <c r="U126" s="18" t="s">
        <v>1648</v>
      </c>
    </row>
    <row r="127" spans="21:21" ht="12.75" x14ac:dyDescent="0.2">
      <c r="U127" s="18" t="s">
        <v>1649</v>
      </c>
    </row>
    <row r="128" spans="21:21" ht="12.75" x14ac:dyDescent="0.2">
      <c r="U128" s="18" t="s">
        <v>973</v>
      </c>
    </row>
    <row r="129" spans="21:21" ht="12.75" x14ac:dyDescent="0.2">
      <c r="U129" s="18" t="s">
        <v>1650</v>
      </c>
    </row>
    <row r="130" spans="21:21" ht="12.75" x14ac:dyDescent="0.2">
      <c r="U130" s="18" t="s">
        <v>1651</v>
      </c>
    </row>
    <row r="131" spans="21:21" ht="12.75" x14ac:dyDescent="0.2">
      <c r="U131" s="18" t="s">
        <v>1652</v>
      </c>
    </row>
    <row r="132" spans="21:21" ht="12.75" x14ac:dyDescent="0.2">
      <c r="U132" s="18" t="s">
        <v>1653</v>
      </c>
    </row>
    <row r="133" spans="21:21" ht="12.75" x14ac:dyDescent="0.2">
      <c r="U133" s="18" t="s">
        <v>1654</v>
      </c>
    </row>
    <row r="134" spans="21:21" ht="12.75" x14ac:dyDescent="0.2">
      <c r="U134" s="18" t="s">
        <v>1655</v>
      </c>
    </row>
    <row r="135" spans="21:21" ht="12.75" x14ac:dyDescent="0.2">
      <c r="U135" s="18" t="s">
        <v>1656</v>
      </c>
    </row>
    <row r="136" spans="21:21" ht="12.75" x14ac:dyDescent="0.2">
      <c r="U136" s="18" t="s">
        <v>1657</v>
      </c>
    </row>
    <row r="137" spans="21:21" ht="12.75" x14ac:dyDescent="0.2">
      <c r="U137" s="18" t="s">
        <v>1658</v>
      </c>
    </row>
    <row r="138" spans="21:21" ht="12.75" x14ac:dyDescent="0.2">
      <c r="U138" s="18" t="s">
        <v>543</v>
      </c>
    </row>
    <row r="139" spans="21:21" ht="12.75" x14ac:dyDescent="0.2">
      <c r="U139" s="18" t="s">
        <v>1659</v>
      </c>
    </row>
    <row r="140" spans="21:21" ht="12.75" x14ac:dyDescent="0.2">
      <c r="U140" s="18" t="s">
        <v>1660</v>
      </c>
    </row>
    <row r="141" spans="21:21" ht="12.75" x14ac:dyDescent="0.2">
      <c r="U141" s="18" t="s">
        <v>975</v>
      </c>
    </row>
    <row r="142" spans="21:21" ht="12.75" x14ac:dyDescent="0.2">
      <c r="U142" s="18" t="s">
        <v>1661</v>
      </c>
    </row>
    <row r="143" spans="21:21" ht="12.75" x14ac:dyDescent="0.2">
      <c r="U143" s="18" t="s">
        <v>1662</v>
      </c>
    </row>
    <row r="144" spans="21:21" ht="12.75" x14ac:dyDescent="0.2">
      <c r="U144" s="18" t="s">
        <v>1663</v>
      </c>
    </row>
    <row r="145" spans="21:21" ht="12.75" x14ac:dyDescent="0.2">
      <c r="U145" s="18" t="s">
        <v>968</v>
      </c>
    </row>
    <row r="146" spans="21:21" ht="12.75" x14ac:dyDescent="0.2">
      <c r="U146" s="18" t="s">
        <v>957</v>
      </c>
    </row>
    <row r="147" spans="21:21" ht="12.75" x14ac:dyDescent="0.2">
      <c r="U147" s="18" t="s">
        <v>1664</v>
      </c>
    </row>
    <row r="148" spans="21:21" ht="12.75" x14ac:dyDescent="0.2">
      <c r="U148" s="18" t="s">
        <v>960</v>
      </c>
    </row>
    <row r="149" spans="21:21" ht="12.75" x14ac:dyDescent="0.2">
      <c r="U149" s="18" t="s">
        <v>1665</v>
      </c>
    </row>
    <row r="150" spans="21:21" ht="12.75" x14ac:dyDescent="0.2">
      <c r="U150" s="18" t="s">
        <v>1666</v>
      </c>
    </row>
    <row r="151" spans="21:21" ht="12.75" x14ac:dyDescent="0.2">
      <c r="U151" s="18" t="s">
        <v>1667</v>
      </c>
    </row>
    <row r="152" spans="21:21" ht="12.75" x14ac:dyDescent="0.2">
      <c r="U152" s="18" t="s">
        <v>1668</v>
      </c>
    </row>
    <row r="153" spans="21:21" ht="12.75" x14ac:dyDescent="0.2">
      <c r="U153" s="18" t="s">
        <v>1669</v>
      </c>
    </row>
    <row r="154" spans="21:21" ht="12.75" x14ac:dyDescent="0.2">
      <c r="U154" s="18" t="s">
        <v>1670</v>
      </c>
    </row>
    <row r="155" spans="21:21" ht="12.75" x14ac:dyDescent="0.2">
      <c r="U155" s="18" t="s">
        <v>974</v>
      </c>
    </row>
    <row r="156" spans="21:21" ht="12.75" x14ac:dyDescent="0.2">
      <c r="U156" s="18" t="s">
        <v>1671</v>
      </c>
    </row>
    <row r="157" spans="21:21" ht="12.75" x14ac:dyDescent="0.2">
      <c r="U157" s="18" t="s">
        <v>1672</v>
      </c>
    </row>
    <row r="158" spans="21:21" ht="12.75" x14ac:dyDescent="0.2">
      <c r="U158" s="18" t="s">
        <v>1673</v>
      </c>
    </row>
    <row r="159" spans="21:21" ht="12.75" x14ac:dyDescent="0.2">
      <c r="U159" s="18" t="s">
        <v>1674</v>
      </c>
    </row>
    <row r="160" spans="21:21" ht="12.75" x14ac:dyDescent="0.2">
      <c r="U160" s="18" t="s">
        <v>1675</v>
      </c>
    </row>
    <row r="161" spans="21:21" ht="12.75" x14ac:dyDescent="0.2">
      <c r="U161" s="18" t="s">
        <v>547</v>
      </c>
    </row>
    <row r="162" spans="21:21" ht="12.75" x14ac:dyDescent="0.2">
      <c r="U162" s="18" t="s">
        <v>544</v>
      </c>
    </row>
    <row r="163" spans="21:21" ht="12.75" x14ac:dyDescent="0.2">
      <c r="U163" s="18" t="s">
        <v>1676</v>
      </c>
    </row>
    <row r="164" spans="21:21" ht="12.75" x14ac:dyDescent="0.2">
      <c r="U164" s="18" t="s">
        <v>1677</v>
      </c>
    </row>
    <row r="165" spans="21:21" ht="12.75" x14ac:dyDescent="0.2">
      <c r="U165" s="18" t="s">
        <v>1678</v>
      </c>
    </row>
    <row r="166" spans="21:21" ht="12.75" x14ac:dyDescent="0.2">
      <c r="U166" s="18" t="s">
        <v>1679</v>
      </c>
    </row>
    <row r="167" spans="21:21" ht="12.75" x14ac:dyDescent="0.2">
      <c r="U167" s="18" t="s">
        <v>1680</v>
      </c>
    </row>
    <row r="168" spans="21:21" ht="12.75" x14ac:dyDescent="0.2">
      <c r="U168" s="18" t="s">
        <v>1681</v>
      </c>
    </row>
    <row r="169" spans="21:21" ht="12.75" x14ac:dyDescent="0.2">
      <c r="U169" s="18" t="s">
        <v>1682</v>
      </c>
    </row>
    <row r="170" spans="21:21" ht="12.75" x14ac:dyDescent="0.2">
      <c r="U170" s="18" t="s">
        <v>1683</v>
      </c>
    </row>
    <row r="1110" spans="2:3" ht="15" hidden="1" x14ac:dyDescent="0.25">
      <c r="B1110" s="35" t="s">
        <v>165</v>
      </c>
      <c r="C1110" s="459" t="s">
        <v>1409</v>
      </c>
    </row>
    <row r="1111" spans="2:3" ht="15" hidden="1" x14ac:dyDescent="0.25">
      <c r="B1111" s="35" t="s">
        <v>407</v>
      </c>
      <c r="C1111" s="459" t="s">
        <v>1410</v>
      </c>
    </row>
    <row r="1112" spans="2:3" ht="15" hidden="1" x14ac:dyDescent="0.25">
      <c r="B1112" s="35" t="s">
        <v>107</v>
      </c>
      <c r="C1112" s="459" t="s">
        <v>1411</v>
      </c>
    </row>
    <row r="1113" spans="2:3" ht="15" hidden="1" x14ac:dyDescent="0.25">
      <c r="B1113" s="35" t="s">
        <v>140</v>
      </c>
      <c r="C1113" s="459" t="s">
        <v>1412</v>
      </c>
    </row>
    <row r="1114" spans="2:3" ht="15" hidden="1" x14ac:dyDescent="0.25">
      <c r="B1114" s="35" t="s">
        <v>109</v>
      </c>
      <c r="C1114" s="459" t="s">
        <v>1413</v>
      </c>
    </row>
    <row r="1115" spans="2:3" ht="15" hidden="1" x14ac:dyDescent="0.25">
      <c r="B1115" s="35" t="s">
        <v>110</v>
      </c>
      <c r="C1115" s="459" t="s">
        <v>1414</v>
      </c>
    </row>
    <row r="1116" spans="2:3" ht="15" hidden="1" x14ac:dyDescent="0.25">
      <c r="B1116" s="35" t="s">
        <v>111</v>
      </c>
      <c r="C1116" s="459" t="s">
        <v>1415</v>
      </c>
    </row>
    <row r="1117" spans="2:3" ht="15" hidden="1" x14ac:dyDescent="0.25">
      <c r="B1117" s="35" t="s">
        <v>112</v>
      </c>
      <c r="C1117" s="459" t="s">
        <v>955</v>
      </c>
    </row>
    <row r="1118" spans="2:3" ht="15" hidden="1" x14ac:dyDescent="0.25">
      <c r="B1118" s="35" t="s">
        <v>113</v>
      </c>
      <c r="C1118" s="459" t="s">
        <v>1416</v>
      </c>
    </row>
    <row r="1119" spans="2:3" ht="15" hidden="1" x14ac:dyDescent="0.25">
      <c r="B1119" s="35" t="s">
        <v>114</v>
      </c>
      <c r="C1119" s="459" t="s">
        <v>1417</v>
      </c>
    </row>
    <row r="1120" spans="2:3" ht="15" hidden="1" x14ac:dyDescent="0.25">
      <c r="B1120" s="35" t="s">
        <v>115</v>
      </c>
      <c r="C1120" s="459" t="s">
        <v>1418</v>
      </c>
    </row>
    <row r="1121" spans="2:3" ht="15" hidden="1" x14ac:dyDescent="0.25">
      <c r="B1121" s="35" t="s">
        <v>116</v>
      </c>
      <c r="C1121" s="459" t="s">
        <v>1419</v>
      </c>
    </row>
    <row r="1122" spans="2:3" ht="15" hidden="1" x14ac:dyDescent="0.25">
      <c r="B1122" s="35" t="s">
        <v>133</v>
      </c>
      <c r="C1122" s="459" t="s">
        <v>1420</v>
      </c>
    </row>
    <row r="1123" spans="2:3" ht="15" hidden="1" x14ac:dyDescent="0.25">
      <c r="B1123" s="35" t="s">
        <v>894</v>
      </c>
      <c r="C1123" s="459" t="s">
        <v>1421</v>
      </c>
    </row>
    <row r="1124" spans="2:3" ht="15" hidden="1" x14ac:dyDescent="0.25">
      <c r="B1124" s="35" t="s">
        <v>444</v>
      </c>
      <c r="C1124" s="459" t="s">
        <v>1422</v>
      </c>
    </row>
    <row r="1125" spans="2:3" ht="15" hidden="1" x14ac:dyDescent="0.25">
      <c r="B1125" s="35" t="s">
        <v>895</v>
      </c>
      <c r="C1125" s="459" t="s">
        <v>1423</v>
      </c>
    </row>
    <row r="1126" spans="2:3" ht="15" hidden="1" x14ac:dyDescent="0.25">
      <c r="B1126" s="35" t="s">
        <v>259</v>
      </c>
      <c r="C1126" s="459" t="s">
        <v>1424</v>
      </c>
    </row>
    <row r="1127" spans="2:3" ht="15" hidden="1" x14ac:dyDescent="0.25">
      <c r="B1127" s="35" t="s">
        <v>260</v>
      </c>
      <c r="C1127" s="459" t="s">
        <v>1425</v>
      </c>
    </row>
    <row r="1128" spans="2:3" ht="15" hidden="1" x14ac:dyDescent="0.25">
      <c r="B1128" s="35" t="s">
        <v>258</v>
      </c>
      <c r="C1128" s="459" t="s">
        <v>1426</v>
      </c>
    </row>
    <row r="1129" spans="2:3" ht="15" hidden="1" x14ac:dyDescent="0.25">
      <c r="B1129" s="35" t="s">
        <v>261</v>
      </c>
      <c r="C1129" s="459" t="s">
        <v>1427</v>
      </c>
    </row>
    <row r="1130" spans="2:3" ht="15" hidden="1" x14ac:dyDescent="0.25">
      <c r="B1130" s="35" t="s">
        <v>137</v>
      </c>
      <c r="C1130" s="459" t="s">
        <v>972</v>
      </c>
    </row>
    <row r="1131" spans="2:3" ht="15" hidden="1" x14ac:dyDescent="0.25">
      <c r="B1131" s="35" t="s">
        <v>138</v>
      </c>
      <c r="C1131" s="459" t="s">
        <v>1428</v>
      </c>
    </row>
    <row r="1132" spans="2:3" ht="15" hidden="1" x14ac:dyDescent="0.25">
      <c r="B1132" s="35" t="s">
        <v>139</v>
      </c>
      <c r="C1132" s="459" t="s">
        <v>1429</v>
      </c>
    </row>
    <row r="1133" spans="2:3" ht="15" hidden="1" x14ac:dyDescent="0.25">
      <c r="B1133" s="35" t="s">
        <v>140</v>
      </c>
      <c r="C1133" s="459" t="s">
        <v>1430</v>
      </c>
    </row>
    <row r="1134" spans="2:3" ht="15" hidden="1" x14ac:dyDescent="0.25">
      <c r="B1134" s="35" t="s">
        <v>454</v>
      </c>
      <c r="C1134" s="459" t="s">
        <v>1431</v>
      </c>
    </row>
    <row r="1135" spans="2:3" ht="15" hidden="1" x14ac:dyDescent="0.25">
      <c r="B1135" s="35" t="s">
        <v>144</v>
      </c>
      <c r="C1135" s="459" t="s">
        <v>956</v>
      </c>
    </row>
    <row r="1136" spans="2:3" ht="15" hidden="1" x14ac:dyDescent="0.25">
      <c r="B1136" s="35" t="s">
        <v>145</v>
      </c>
      <c r="C1136" s="459" t="s">
        <v>1432</v>
      </c>
    </row>
    <row r="1137" spans="2:3" ht="15" hidden="1" x14ac:dyDescent="0.25">
      <c r="B1137" s="35" t="s">
        <v>151</v>
      </c>
      <c r="C1137" s="459" t="s">
        <v>1433</v>
      </c>
    </row>
    <row r="1138" spans="2:3" ht="15" hidden="1" x14ac:dyDescent="0.25">
      <c r="B1138" s="35" t="s">
        <v>896</v>
      </c>
      <c r="C1138" s="459" t="s">
        <v>1434</v>
      </c>
    </row>
    <row r="1139" spans="2:3" ht="15" hidden="1" x14ac:dyDescent="0.25">
      <c r="B1139" s="35" t="s">
        <v>449</v>
      </c>
      <c r="C1139" s="459" t="s">
        <v>1435</v>
      </c>
    </row>
    <row r="1140" spans="2:3" ht="15" hidden="1" x14ac:dyDescent="0.25">
      <c r="B1140" s="35" t="s">
        <v>897</v>
      </c>
      <c r="C1140" s="459" t="s">
        <v>1436</v>
      </c>
    </row>
    <row r="1141" spans="2:3" ht="15" hidden="1" x14ac:dyDescent="0.25">
      <c r="B1141" s="35" t="s">
        <v>898</v>
      </c>
      <c r="C1141" s="459" t="s">
        <v>1437</v>
      </c>
    </row>
    <row r="1142" spans="2:3" ht="15" hidden="1" x14ac:dyDescent="0.25">
      <c r="B1142" s="35" t="s">
        <v>183</v>
      </c>
      <c r="C1142" s="459" t="s">
        <v>1438</v>
      </c>
    </row>
    <row r="1143" spans="2:3" ht="15" hidden="1" x14ac:dyDescent="0.25">
      <c r="B1143" s="35" t="s">
        <v>899</v>
      </c>
      <c r="C1143" s="459" t="s">
        <v>1439</v>
      </c>
    </row>
    <row r="1144" spans="2:3" ht="12" hidden="1" x14ac:dyDescent="0.2">
      <c r="B1144" s="35" t="s">
        <v>900</v>
      </c>
    </row>
    <row r="1145" spans="2:3" hidden="1" x14ac:dyDescent="0.2"/>
  </sheetData>
  <sheetProtection selectLockedCells="1" selectUnlockedCells="1"/>
  <dataValidations count="2">
    <dataValidation type="list" allowBlank="1" showInputMessage="1" showErrorMessage="1" sqref="B8" xr:uid="{00000000-0002-0000-3300-000000000000}">
      <formula1>$B$1110:$B$1144</formula1>
    </dataValidation>
    <dataValidation type="list" allowBlank="1" showInputMessage="1" showErrorMessage="1" sqref="C8" xr:uid="{00000000-0002-0000-3300-000001000000}">
      <formula1>$U$9:$U$170</formula1>
    </dataValidation>
  </dataValidations>
  <printOptions horizontalCentered="1"/>
  <pageMargins left="0.19685039370078741" right="0.19685039370078741" top="0.19685039370078741" bottom="0.19685039370078741" header="0" footer="0"/>
  <pageSetup paperSize="9" scale="61" orientation="landscape" r:id="rId1"/>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4">
    <pageSetUpPr fitToPage="1"/>
  </sheetPr>
  <dimension ref="A1:O82"/>
  <sheetViews>
    <sheetView showGridLines="0" view="pageBreakPreview" topLeftCell="D46" zoomScale="91" zoomScaleNormal="91" zoomScaleSheetLayoutView="91" zoomScalePageLayoutView="70" workbookViewId="0">
      <selection activeCell="S61" sqref="S61"/>
    </sheetView>
  </sheetViews>
  <sheetFormatPr defaultColWidth="8.7109375" defaultRowHeight="16.350000000000001" customHeight="1" x14ac:dyDescent="0.2"/>
  <cols>
    <col min="1" max="1" width="20" style="884" customWidth="1"/>
    <col min="2" max="2" width="13.7109375" style="884" customWidth="1"/>
    <col min="3" max="4" width="13.5703125" style="884" customWidth="1"/>
    <col min="5" max="5" width="13.28515625" style="884" customWidth="1"/>
    <col min="6" max="6" width="1.5703125" style="884" customWidth="1"/>
    <col min="7" max="7" width="20.7109375" style="884" customWidth="1"/>
    <col min="8" max="8" width="13.5703125" style="884" customWidth="1"/>
    <col min="9" max="9" width="14.28515625" style="884" customWidth="1"/>
    <col min="10" max="10" width="13.5703125" style="884" customWidth="1"/>
    <col min="11" max="11" width="21" style="884" customWidth="1"/>
    <col min="12" max="12" width="8.7109375" style="884"/>
    <col min="13" max="13" width="8.7109375" style="885"/>
    <col min="14" max="16384" width="8.7109375" style="884"/>
  </cols>
  <sheetData>
    <row r="1" spans="1:15" ht="16.350000000000001" hidden="1" customHeight="1" x14ac:dyDescent="0.2"/>
    <row r="2" spans="1:15" ht="16.350000000000001" hidden="1" customHeight="1" x14ac:dyDescent="0.2"/>
    <row r="3" spans="1:15" s="1026" customFormat="1" ht="11.25" x14ac:dyDescent="0.2">
      <c r="A3" s="883" t="s">
        <v>1289</v>
      </c>
      <c r="B3" s="883"/>
      <c r="C3" s="883"/>
      <c r="D3" s="883"/>
      <c r="E3" s="883"/>
      <c r="F3" s="883"/>
      <c r="G3" s="883"/>
      <c r="H3" s="883"/>
      <c r="I3" s="883"/>
      <c r="J3" s="883"/>
      <c r="K3" s="883"/>
      <c r="M3" s="885"/>
    </row>
    <row r="4" spans="1:15" s="1026" customFormat="1" ht="12" thickBot="1" x14ac:dyDescent="0.25">
      <c r="A4" s="887"/>
      <c r="B4" s="887"/>
      <c r="C4" s="887"/>
      <c r="D4" s="887"/>
      <c r="E4" s="887"/>
      <c r="F4" s="887"/>
      <c r="G4" s="887"/>
      <c r="H4" s="887"/>
      <c r="I4" s="887"/>
      <c r="J4" s="887"/>
      <c r="K4" s="887" t="s">
        <v>103</v>
      </c>
      <c r="M4" s="885"/>
    </row>
    <row r="5" spans="1:15" ht="12.75" thickTop="1" x14ac:dyDescent="0.2">
      <c r="A5" s="1519"/>
      <c r="B5" s="1520"/>
      <c r="C5" s="1520"/>
      <c r="D5" s="1520"/>
      <c r="E5" s="1521"/>
      <c r="F5" s="1080"/>
      <c r="G5" s="1519"/>
      <c r="H5" s="1520"/>
      <c r="I5" s="1520"/>
      <c r="J5" s="1520"/>
      <c r="K5" s="1521"/>
      <c r="L5" s="1026"/>
      <c r="N5" s="1026"/>
      <c r="O5" s="1026"/>
    </row>
    <row r="6" spans="1:15" ht="24" customHeight="1" x14ac:dyDescent="0.2">
      <c r="A6" s="1070"/>
      <c r="B6" s="1517" t="s">
        <v>847</v>
      </c>
      <c r="C6" s="1518"/>
      <c r="D6" s="1517" t="s">
        <v>902</v>
      </c>
      <c r="E6" s="1518"/>
      <c r="F6" s="1081"/>
      <c r="G6" s="1082"/>
      <c r="H6" s="1517" t="s">
        <v>847</v>
      </c>
      <c r="I6" s="1518"/>
      <c r="J6" s="1517" t="s">
        <v>902</v>
      </c>
      <c r="K6" s="1518"/>
      <c r="L6" s="1026"/>
      <c r="N6" s="1026"/>
      <c r="O6" s="1026"/>
    </row>
    <row r="7" spans="1:15" s="891" customFormat="1" ht="60" customHeight="1" x14ac:dyDescent="0.2">
      <c r="A7" s="1082" t="s">
        <v>1290</v>
      </c>
      <c r="B7" s="1082" t="s">
        <v>903</v>
      </c>
      <c r="C7" s="1082" t="s">
        <v>904</v>
      </c>
      <c r="D7" s="1082" t="s">
        <v>903</v>
      </c>
      <c r="E7" s="1082" t="s">
        <v>905</v>
      </c>
      <c r="F7" s="1083"/>
      <c r="G7" s="1082" t="s">
        <v>1290</v>
      </c>
      <c r="H7" s="1082" t="s">
        <v>906</v>
      </c>
      <c r="I7" s="1082" t="s">
        <v>907</v>
      </c>
      <c r="J7" s="1082" t="s">
        <v>906</v>
      </c>
      <c r="K7" s="1082" t="s">
        <v>907</v>
      </c>
      <c r="L7" s="1026"/>
      <c r="M7" s="885"/>
      <c r="N7" s="1026"/>
      <c r="O7" s="1026"/>
    </row>
    <row r="8" spans="1:15" ht="13.15" customHeight="1" x14ac:dyDescent="0.2">
      <c r="A8" s="1076" t="s">
        <v>908</v>
      </c>
      <c r="B8" s="982"/>
      <c r="C8" s="982"/>
      <c r="D8" s="982"/>
      <c r="E8" s="982"/>
      <c r="F8" s="891"/>
      <c r="G8" s="1076" t="s">
        <v>908</v>
      </c>
      <c r="H8" s="982"/>
      <c r="I8" s="982"/>
      <c r="J8" s="982"/>
      <c r="K8" s="982"/>
    </row>
    <row r="9" spans="1:15" ht="13.15" customHeight="1" x14ac:dyDescent="0.2">
      <c r="A9" s="1076" t="s">
        <v>909</v>
      </c>
      <c r="B9" s="982"/>
      <c r="C9" s="982"/>
      <c r="D9" s="982"/>
      <c r="E9" s="982"/>
      <c r="F9" s="891"/>
      <c r="G9" s="1076" t="s">
        <v>909</v>
      </c>
      <c r="H9" s="982"/>
      <c r="I9" s="982"/>
      <c r="J9" s="982"/>
      <c r="K9" s="982"/>
    </row>
    <row r="10" spans="1:15" ht="13.15" customHeight="1" x14ac:dyDescent="0.2">
      <c r="A10" s="1076" t="s">
        <v>910</v>
      </c>
      <c r="B10" s="982"/>
      <c r="C10" s="982"/>
      <c r="D10" s="982"/>
      <c r="E10" s="982"/>
      <c r="F10" s="891"/>
      <c r="G10" s="1076" t="s">
        <v>910</v>
      </c>
      <c r="H10" s="982"/>
      <c r="I10" s="982"/>
      <c r="J10" s="982"/>
      <c r="K10" s="982"/>
    </row>
    <row r="11" spans="1:15" ht="13.15" customHeight="1" x14ac:dyDescent="0.2">
      <c r="A11" s="1076" t="s">
        <v>911</v>
      </c>
      <c r="B11" s="982"/>
      <c r="C11" s="982"/>
      <c r="D11" s="982"/>
      <c r="E11" s="982"/>
      <c r="F11" s="891"/>
      <c r="G11" s="1076" t="s">
        <v>911</v>
      </c>
      <c r="H11" s="982"/>
      <c r="I11" s="982"/>
      <c r="J11" s="982"/>
      <c r="K11" s="982"/>
    </row>
    <row r="12" spans="1:15" ht="13.15" customHeight="1" x14ac:dyDescent="0.2">
      <c r="A12" s="1076" t="s">
        <v>912</v>
      </c>
      <c r="B12" s="982"/>
      <c r="C12" s="982"/>
      <c r="D12" s="982"/>
      <c r="E12" s="982"/>
      <c r="F12" s="891"/>
      <c r="G12" s="1076" t="s">
        <v>913</v>
      </c>
      <c r="H12" s="982"/>
      <c r="I12" s="982"/>
      <c r="J12" s="982"/>
      <c r="K12" s="982"/>
    </row>
    <row r="13" spans="1:15" ht="13.15" customHeight="1" x14ac:dyDescent="0.2">
      <c r="A13" s="1076" t="s">
        <v>914</v>
      </c>
      <c r="B13" s="982"/>
      <c r="C13" s="982"/>
      <c r="D13" s="982"/>
      <c r="E13" s="982"/>
      <c r="F13" s="891"/>
      <c r="G13" s="1076" t="s">
        <v>915</v>
      </c>
      <c r="H13" s="982"/>
      <c r="I13" s="982"/>
      <c r="J13" s="982"/>
      <c r="K13" s="982"/>
    </row>
    <row r="14" spans="1:15" ht="13.15" customHeight="1" x14ac:dyDescent="0.2">
      <c r="A14" s="1076" t="s">
        <v>916</v>
      </c>
      <c r="B14" s="982"/>
      <c r="C14" s="982"/>
      <c r="D14" s="982"/>
      <c r="E14" s="982"/>
      <c r="F14" s="891"/>
      <c r="G14" s="1076" t="s">
        <v>917</v>
      </c>
      <c r="H14" s="982"/>
      <c r="I14" s="982"/>
      <c r="J14" s="982"/>
      <c r="K14" s="982"/>
    </row>
    <row r="15" spans="1:15" ht="13.15" customHeight="1" x14ac:dyDescent="0.2">
      <c r="A15" s="1076" t="s">
        <v>918</v>
      </c>
      <c r="B15" s="982"/>
      <c r="C15" s="982"/>
      <c r="D15" s="982"/>
      <c r="E15" s="982"/>
      <c r="F15" s="891"/>
      <c r="G15" s="1076" t="s">
        <v>919</v>
      </c>
      <c r="H15" s="982"/>
      <c r="I15" s="982"/>
      <c r="J15" s="982"/>
      <c r="K15" s="982"/>
    </row>
    <row r="16" spans="1:15" ht="13.15" customHeight="1" x14ac:dyDescent="0.2">
      <c r="A16" s="1076" t="s">
        <v>920</v>
      </c>
      <c r="B16" s="982"/>
      <c r="C16" s="982"/>
      <c r="D16" s="982"/>
      <c r="E16" s="982"/>
      <c r="F16" s="891"/>
      <c r="G16" s="1076" t="s">
        <v>921</v>
      </c>
      <c r="H16" s="982"/>
      <c r="I16" s="982"/>
      <c r="J16" s="982"/>
      <c r="K16" s="982"/>
    </row>
    <row r="17" spans="1:13" ht="13.15" customHeight="1" x14ac:dyDescent="0.2">
      <c r="A17" s="1076" t="s">
        <v>922</v>
      </c>
      <c r="B17" s="982"/>
      <c r="C17" s="982"/>
      <c r="D17" s="982"/>
      <c r="E17" s="982"/>
      <c r="F17" s="891"/>
      <c r="G17" s="1076" t="s">
        <v>923</v>
      </c>
      <c r="H17" s="982"/>
      <c r="I17" s="982"/>
      <c r="J17" s="982"/>
      <c r="K17" s="982"/>
    </row>
    <row r="18" spans="1:13" ht="13.15" customHeight="1" x14ac:dyDescent="0.2">
      <c r="A18" s="1076" t="s">
        <v>924</v>
      </c>
      <c r="B18" s="982"/>
      <c r="C18" s="982"/>
      <c r="D18" s="982"/>
      <c r="E18" s="982"/>
      <c r="F18" s="891"/>
      <c r="G18" s="1076" t="s">
        <v>925</v>
      </c>
      <c r="H18" s="982"/>
      <c r="I18" s="982"/>
      <c r="J18" s="982"/>
      <c r="K18" s="982"/>
    </row>
    <row r="19" spans="1:13" ht="13.15" customHeight="1" x14ac:dyDescent="0.2">
      <c r="A19" s="1084" t="s">
        <v>164</v>
      </c>
      <c r="B19" s="640">
        <f>SUM(B8:B18)</f>
        <v>0</v>
      </c>
      <c r="C19" s="640">
        <f t="shared" ref="C19:E19" si="0">SUM(C8:C18)</f>
        <v>0</v>
      </c>
      <c r="D19" s="640">
        <f>SUM(D8:D18)</f>
        <v>0</v>
      </c>
      <c r="E19" s="640">
        <f t="shared" si="0"/>
        <v>0</v>
      </c>
      <c r="F19" s="891"/>
      <c r="G19" s="1076" t="s">
        <v>924</v>
      </c>
      <c r="H19" s="1085"/>
      <c r="I19" s="1085"/>
      <c r="J19" s="1085"/>
      <c r="K19" s="1085"/>
    </row>
    <row r="20" spans="1:13" ht="13.15" customHeight="1" x14ac:dyDescent="0.2">
      <c r="A20" s="891"/>
      <c r="B20" s="891"/>
      <c r="C20" s="891"/>
      <c r="D20" s="891"/>
      <c r="E20" s="891"/>
      <c r="F20" s="891"/>
      <c r="G20" s="1084" t="s">
        <v>164</v>
      </c>
      <c r="H20" s="640">
        <f t="shared" ref="H20:J20" si="1">SUM(H8:H19)</f>
        <v>0</v>
      </c>
      <c r="I20" s="640">
        <f t="shared" si="1"/>
        <v>0</v>
      </c>
      <c r="J20" s="640">
        <f t="shared" si="1"/>
        <v>0</v>
      </c>
      <c r="K20" s="640">
        <f>SUM(K8:K19)</f>
        <v>0</v>
      </c>
    </row>
    <row r="21" spans="1:13" ht="10.5" customHeight="1" x14ac:dyDescent="0.2">
      <c r="A21" s="1070"/>
      <c r="B21" s="1517" t="s">
        <v>847</v>
      </c>
      <c r="C21" s="1518"/>
      <c r="D21" s="1517" t="s">
        <v>902</v>
      </c>
      <c r="E21" s="1518"/>
      <c r="G21" s="1082"/>
      <c r="H21" s="1517" t="s">
        <v>847</v>
      </c>
      <c r="I21" s="1518"/>
      <c r="J21" s="1517" t="s">
        <v>902</v>
      </c>
      <c r="K21" s="1518"/>
    </row>
    <row r="22" spans="1:13" s="891" customFormat="1" ht="67.5" customHeight="1" x14ac:dyDescent="0.2">
      <c r="A22" s="1082" t="s">
        <v>1288</v>
      </c>
      <c r="B22" s="1082" t="s">
        <v>926</v>
      </c>
      <c r="C22" s="1082" t="s">
        <v>927</v>
      </c>
      <c r="D22" s="1082" t="s">
        <v>928</v>
      </c>
      <c r="E22" s="1082" t="s">
        <v>929</v>
      </c>
      <c r="F22" s="1083"/>
      <c r="G22" s="1082" t="s">
        <v>1288</v>
      </c>
      <c r="H22" s="1082" t="s">
        <v>930</v>
      </c>
      <c r="I22" s="1082" t="s">
        <v>931</v>
      </c>
      <c r="J22" s="1082" t="s">
        <v>930</v>
      </c>
      <c r="K22" s="1082" t="s">
        <v>931</v>
      </c>
      <c r="M22" s="885"/>
    </row>
    <row r="23" spans="1:13" ht="13.15" customHeight="1" x14ac:dyDescent="0.2">
      <c r="A23" s="1076" t="s">
        <v>908</v>
      </c>
      <c r="B23" s="982"/>
      <c r="C23" s="982"/>
      <c r="D23" s="982"/>
      <c r="E23" s="982"/>
      <c r="F23" s="891"/>
      <c r="G23" s="1076" t="s">
        <v>908</v>
      </c>
      <c r="H23" s="982"/>
      <c r="I23" s="982"/>
      <c r="J23" s="982"/>
      <c r="K23" s="982"/>
    </row>
    <row r="24" spans="1:13" ht="13.15" customHeight="1" x14ac:dyDescent="0.2">
      <c r="A24" s="1076" t="s">
        <v>909</v>
      </c>
      <c r="B24" s="982"/>
      <c r="C24" s="982"/>
      <c r="D24" s="982"/>
      <c r="E24" s="982"/>
      <c r="F24" s="891"/>
      <c r="G24" s="1076" t="s">
        <v>909</v>
      </c>
      <c r="H24" s="982"/>
      <c r="I24" s="982"/>
      <c r="J24" s="982"/>
      <c r="K24" s="982"/>
    </row>
    <row r="25" spans="1:13" ht="13.15" customHeight="1" x14ac:dyDescent="0.2">
      <c r="A25" s="1076" t="s">
        <v>910</v>
      </c>
      <c r="B25" s="982"/>
      <c r="C25" s="982"/>
      <c r="D25" s="982"/>
      <c r="E25" s="982"/>
      <c r="F25" s="891"/>
      <c r="G25" s="1076" t="s">
        <v>910</v>
      </c>
      <c r="H25" s="982"/>
      <c r="I25" s="982"/>
      <c r="J25" s="982"/>
      <c r="K25" s="982"/>
    </row>
    <row r="26" spans="1:13" ht="13.15" customHeight="1" x14ac:dyDescent="0.2">
      <c r="A26" s="1076" t="s">
        <v>911</v>
      </c>
      <c r="B26" s="982"/>
      <c r="C26" s="982"/>
      <c r="D26" s="982"/>
      <c r="E26" s="982"/>
      <c r="F26" s="891"/>
      <c r="G26" s="1076" t="s">
        <v>911</v>
      </c>
      <c r="H26" s="982"/>
      <c r="I26" s="982"/>
      <c r="J26" s="982"/>
      <c r="K26" s="982"/>
    </row>
    <row r="27" spans="1:13" ht="13.15" customHeight="1" x14ac:dyDescent="0.2">
      <c r="A27" s="1076" t="s">
        <v>912</v>
      </c>
      <c r="B27" s="982"/>
      <c r="C27" s="982"/>
      <c r="D27" s="982"/>
      <c r="E27" s="982"/>
      <c r="F27" s="891"/>
      <c r="G27" s="1076" t="s">
        <v>913</v>
      </c>
      <c r="H27" s="982"/>
      <c r="I27" s="982"/>
      <c r="J27" s="982"/>
      <c r="K27" s="982"/>
    </row>
    <row r="28" spans="1:13" ht="13.15" customHeight="1" x14ac:dyDescent="0.2">
      <c r="A28" s="1076" t="s">
        <v>914</v>
      </c>
      <c r="B28" s="982"/>
      <c r="C28" s="982"/>
      <c r="D28" s="982"/>
      <c r="E28" s="982"/>
      <c r="F28" s="891"/>
      <c r="G28" s="1076" t="s">
        <v>915</v>
      </c>
      <c r="H28" s="982"/>
      <c r="I28" s="982"/>
      <c r="J28" s="982"/>
      <c r="K28" s="982"/>
    </row>
    <row r="29" spans="1:13" ht="13.15" customHeight="1" x14ac:dyDescent="0.2">
      <c r="A29" s="1076" t="s">
        <v>916</v>
      </c>
      <c r="B29" s="982"/>
      <c r="C29" s="982"/>
      <c r="D29" s="982"/>
      <c r="E29" s="982"/>
      <c r="F29" s="891"/>
      <c r="G29" s="1076" t="s">
        <v>917</v>
      </c>
      <c r="H29" s="982"/>
      <c r="I29" s="982"/>
      <c r="J29" s="982"/>
      <c r="K29" s="982"/>
    </row>
    <row r="30" spans="1:13" ht="13.15" customHeight="1" x14ac:dyDescent="0.2">
      <c r="A30" s="1076" t="s">
        <v>918</v>
      </c>
      <c r="B30" s="982"/>
      <c r="C30" s="982"/>
      <c r="D30" s="982"/>
      <c r="E30" s="982"/>
      <c r="F30" s="891"/>
      <c r="G30" s="1076" t="s">
        <v>919</v>
      </c>
      <c r="H30" s="982"/>
      <c r="I30" s="982"/>
      <c r="J30" s="982"/>
      <c r="K30" s="982"/>
    </row>
    <row r="31" spans="1:13" ht="13.15" customHeight="1" x14ac:dyDescent="0.2">
      <c r="A31" s="1076" t="s">
        <v>920</v>
      </c>
      <c r="B31" s="982"/>
      <c r="C31" s="982"/>
      <c r="D31" s="982"/>
      <c r="E31" s="982"/>
      <c r="F31" s="891"/>
      <c r="G31" s="1076" t="s">
        <v>921</v>
      </c>
      <c r="H31" s="982"/>
      <c r="I31" s="982"/>
      <c r="J31" s="982"/>
      <c r="K31" s="982"/>
    </row>
    <row r="32" spans="1:13" ht="13.15" customHeight="1" x14ac:dyDescent="0.2">
      <c r="A32" s="1076" t="s">
        <v>922</v>
      </c>
      <c r="B32" s="982"/>
      <c r="C32" s="982"/>
      <c r="D32" s="982"/>
      <c r="E32" s="982"/>
      <c r="F32" s="891"/>
      <c r="G32" s="1076" t="s">
        <v>923</v>
      </c>
      <c r="H32" s="982"/>
      <c r="I32" s="982"/>
      <c r="J32" s="982"/>
      <c r="K32" s="982"/>
    </row>
    <row r="33" spans="1:11" ht="13.15" customHeight="1" x14ac:dyDescent="0.2">
      <c r="A33" s="1076" t="s">
        <v>924</v>
      </c>
      <c r="B33" s="982"/>
      <c r="C33" s="982"/>
      <c r="D33" s="982"/>
      <c r="E33" s="982"/>
      <c r="F33" s="891"/>
      <c r="G33" s="1076" t="s">
        <v>925</v>
      </c>
      <c r="H33" s="982"/>
      <c r="I33" s="982"/>
      <c r="J33" s="982"/>
      <c r="K33" s="982"/>
    </row>
    <row r="34" spans="1:11" ht="13.15" customHeight="1" x14ac:dyDescent="0.2">
      <c r="A34" s="1084" t="s">
        <v>164</v>
      </c>
      <c r="B34" s="640">
        <f>SUM(B23:B33)</f>
        <v>0</v>
      </c>
      <c r="C34" s="640">
        <f t="shared" ref="C34" si="2">SUM(C23:C33)</f>
        <v>0</v>
      </c>
      <c r="D34" s="640">
        <f t="shared" ref="D34" si="3">SUM(D23:D33)</f>
        <v>0</v>
      </c>
      <c r="E34" s="640">
        <f t="shared" ref="E34" si="4">SUM(E23:E33)</f>
        <v>0</v>
      </c>
      <c r="F34" s="891"/>
      <c r="G34" s="1076" t="s">
        <v>924</v>
      </c>
      <c r="H34" s="1086"/>
      <c r="I34" s="982"/>
      <c r="J34" s="982"/>
      <c r="K34" s="982"/>
    </row>
    <row r="35" spans="1:11" ht="13.15" customHeight="1" x14ac:dyDescent="0.2">
      <c r="B35" s="1087"/>
      <c r="C35" s="1087"/>
      <c r="D35" s="1087"/>
      <c r="E35" s="1087"/>
      <c r="F35" s="891"/>
      <c r="G35" s="1084" t="s">
        <v>164</v>
      </c>
      <c r="H35" s="640">
        <f>SUM(H23:H34)</f>
        <v>0</v>
      </c>
      <c r="I35" s="640">
        <f t="shared" ref="I35:K35" si="5">SUM(I23:I34)</f>
        <v>0</v>
      </c>
      <c r="J35" s="640">
        <f t="shared" si="5"/>
        <v>0</v>
      </c>
      <c r="K35" s="640">
        <f t="shared" si="5"/>
        <v>0</v>
      </c>
    </row>
    <row r="36" spans="1:11" ht="10.5" customHeight="1" x14ac:dyDescent="0.2">
      <c r="A36" s="1070"/>
      <c r="B36" s="1517" t="s">
        <v>847</v>
      </c>
      <c r="C36" s="1518"/>
      <c r="D36" s="1517" t="s">
        <v>902</v>
      </c>
      <c r="E36" s="1518"/>
      <c r="G36" s="1082"/>
      <c r="H36" s="1517" t="s">
        <v>847</v>
      </c>
      <c r="I36" s="1518"/>
      <c r="J36" s="1517" t="s">
        <v>902</v>
      </c>
      <c r="K36" s="1518"/>
    </row>
    <row r="37" spans="1:11" ht="36" x14ac:dyDescent="0.2">
      <c r="A37" s="1082" t="s">
        <v>1291</v>
      </c>
      <c r="B37" s="1082" t="s">
        <v>926</v>
      </c>
      <c r="C37" s="1082" t="s">
        <v>927</v>
      </c>
      <c r="D37" s="1082" t="s">
        <v>928</v>
      </c>
      <c r="E37" s="1082" t="s">
        <v>929</v>
      </c>
      <c r="F37" s="1083"/>
      <c r="G37" s="1082" t="s">
        <v>1291</v>
      </c>
      <c r="H37" s="1082" t="s">
        <v>930</v>
      </c>
      <c r="I37" s="1082" t="s">
        <v>931</v>
      </c>
      <c r="J37" s="1082" t="s">
        <v>930</v>
      </c>
      <c r="K37" s="1082" t="s">
        <v>931</v>
      </c>
    </row>
    <row r="38" spans="1:11" ht="14.1" customHeight="1" x14ac:dyDescent="0.2">
      <c r="A38" s="1076" t="s">
        <v>908</v>
      </c>
      <c r="B38" s="982"/>
      <c r="C38" s="982"/>
      <c r="D38" s="982"/>
      <c r="E38" s="982"/>
      <c r="F38" s="891"/>
      <c r="G38" s="1076" t="s">
        <v>908</v>
      </c>
      <c r="H38" s="982"/>
      <c r="I38" s="982"/>
      <c r="J38" s="982"/>
      <c r="K38" s="982"/>
    </row>
    <row r="39" spans="1:11" ht="14.1" customHeight="1" x14ac:dyDescent="0.2">
      <c r="A39" s="1076" t="s">
        <v>909</v>
      </c>
      <c r="B39" s="982"/>
      <c r="C39" s="982"/>
      <c r="D39" s="982"/>
      <c r="E39" s="982"/>
      <c r="F39" s="891"/>
      <c r="G39" s="1076" t="s">
        <v>909</v>
      </c>
      <c r="H39" s="982"/>
      <c r="I39" s="982"/>
      <c r="J39" s="982"/>
      <c r="K39" s="982"/>
    </row>
    <row r="40" spans="1:11" ht="14.1" customHeight="1" x14ac:dyDescent="0.2">
      <c r="A40" s="1076" t="s">
        <v>910</v>
      </c>
      <c r="B40" s="982"/>
      <c r="C40" s="982"/>
      <c r="D40" s="982"/>
      <c r="E40" s="982"/>
      <c r="F40" s="891"/>
      <c r="G40" s="1076" t="s">
        <v>910</v>
      </c>
      <c r="H40" s="982"/>
      <c r="I40" s="982"/>
      <c r="J40" s="982"/>
      <c r="K40" s="982"/>
    </row>
    <row r="41" spans="1:11" ht="14.1" customHeight="1" x14ac:dyDescent="0.2">
      <c r="A41" s="1076" t="s">
        <v>911</v>
      </c>
      <c r="B41" s="982"/>
      <c r="C41" s="982"/>
      <c r="D41" s="982"/>
      <c r="E41" s="982"/>
      <c r="F41" s="891"/>
      <c r="G41" s="1076" t="s">
        <v>911</v>
      </c>
      <c r="H41" s="982"/>
      <c r="I41" s="982"/>
      <c r="J41" s="982"/>
      <c r="K41" s="982"/>
    </row>
    <row r="42" spans="1:11" ht="14.1" customHeight="1" x14ac:dyDescent="0.2">
      <c r="A42" s="1076" t="s">
        <v>912</v>
      </c>
      <c r="B42" s="982"/>
      <c r="C42" s="982"/>
      <c r="D42" s="982"/>
      <c r="E42" s="982"/>
      <c r="F42" s="891"/>
      <c r="G42" s="1076" t="s">
        <v>913</v>
      </c>
      <c r="H42" s="982"/>
      <c r="I42" s="982"/>
      <c r="J42" s="982"/>
      <c r="K42" s="982"/>
    </row>
    <row r="43" spans="1:11" ht="14.1" customHeight="1" x14ac:dyDescent="0.2">
      <c r="A43" s="1076" t="s">
        <v>914</v>
      </c>
      <c r="B43" s="982"/>
      <c r="C43" s="982"/>
      <c r="D43" s="982"/>
      <c r="E43" s="982"/>
      <c r="F43" s="891"/>
      <c r="G43" s="1076" t="s">
        <v>915</v>
      </c>
      <c r="H43" s="982"/>
      <c r="I43" s="982"/>
      <c r="J43" s="982"/>
      <c r="K43" s="982"/>
    </row>
    <row r="44" spans="1:11" ht="14.1" customHeight="1" x14ac:dyDescent="0.2">
      <c r="A44" s="1076" t="s">
        <v>916</v>
      </c>
      <c r="B44" s="982"/>
      <c r="C44" s="982"/>
      <c r="D44" s="982"/>
      <c r="E44" s="982"/>
      <c r="F44" s="891"/>
      <c r="G44" s="1076" t="s">
        <v>917</v>
      </c>
      <c r="H44" s="982"/>
      <c r="I44" s="982"/>
      <c r="J44" s="982"/>
      <c r="K44" s="982"/>
    </row>
    <row r="45" spans="1:11" ht="14.1" customHeight="1" x14ac:dyDescent="0.2">
      <c r="A45" s="1076" t="s">
        <v>918</v>
      </c>
      <c r="B45" s="982"/>
      <c r="C45" s="982"/>
      <c r="D45" s="982"/>
      <c r="E45" s="982"/>
      <c r="F45" s="891"/>
      <c r="G45" s="1076" t="s">
        <v>919</v>
      </c>
      <c r="H45" s="982"/>
      <c r="I45" s="982"/>
      <c r="J45" s="982"/>
      <c r="K45" s="982"/>
    </row>
    <row r="46" spans="1:11" ht="14.1" customHeight="1" x14ac:dyDescent="0.2">
      <c r="A46" s="1076" t="s">
        <v>920</v>
      </c>
      <c r="B46" s="982"/>
      <c r="C46" s="982"/>
      <c r="D46" s="982"/>
      <c r="E46" s="982"/>
      <c r="F46" s="891"/>
      <c r="G46" s="1076" t="s">
        <v>921</v>
      </c>
      <c r="H46" s="982"/>
      <c r="I46" s="982"/>
      <c r="J46" s="982"/>
      <c r="K46" s="982"/>
    </row>
    <row r="47" spans="1:11" ht="14.1" customHeight="1" x14ac:dyDescent="0.2">
      <c r="A47" s="1076" t="s">
        <v>922</v>
      </c>
      <c r="B47" s="982"/>
      <c r="C47" s="982"/>
      <c r="D47" s="982"/>
      <c r="E47" s="982"/>
      <c r="F47" s="891"/>
      <c r="G47" s="1076" t="s">
        <v>923</v>
      </c>
      <c r="H47" s="982"/>
      <c r="I47" s="982"/>
      <c r="J47" s="982"/>
      <c r="K47" s="982"/>
    </row>
    <row r="48" spans="1:11" ht="14.1" customHeight="1" x14ac:dyDescent="0.2">
      <c r="A48" s="1076" t="s">
        <v>924</v>
      </c>
      <c r="B48" s="982"/>
      <c r="C48" s="982"/>
      <c r="D48" s="982"/>
      <c r="E48" s="982"/>
      <c r="F48" s="891"/>
      <c r="G48" s="1076" t="s">
        <v>925</v>
      </c>
      <c r="H48" s="982"/>
      <c r="I48" s="982"/>
      <c r="J48" s="982"/>
      <c r="K48" s="982"/>
    </row>
    <row r="49" spans="1:11" ht="14.1" customHeight="1" x14ac:dyDescent="0.2">
      <c r="A49" s="1084" t="s">
        <v>164</v>
      </c>
      <c r="B49" s="640">
        <f>SUM(B38:B48)</f>
        <v>0</v>
      </c>
      <c r="C49" s="640">
        <f t="shared" ref="C49" si="6">SUM(C38:C48)</f>
        <v>0</v>
      </c>
      <c r="D49" s="640">
        <f t="shared" ref="D49" si="7">SUM(D38:D48)</f>
        <v>0</v>
      </c>
      <c r="E49" s="640">
        <f t="shared" ref="E49" si="8">SUM(E38:E48)</f>
        <v>0</v>
      </c>
      <c r="F49" s="891"/>
      <c r="G49" s="1076" t="s">
        <v>924</v>
      </c>
      <c r="H49" s="982"/>
      <c r="I49" s="982"/>
      <c r="J49" s="982"/>
      <c r="K49" s="982"/>
    </row>
    <row r="50" spans="1:11" ht="14.1" customHeight="1" x14ac:dyDescent="0.2">
      <c r="G50" s="1084" t="s">
        <v>164</v>
      </c>
      <c r="H50" s="640">
        <f>SUM(H38:H49)</f>
        <v>0</v>
      </c>
      <c r="I50" s="640">
        <f t="shared" ref="I50:K50" si="9">SUM(I38:I49)</f>
        <v>0</v>
      </c>
      <c r="J50" s="640">
        <f t="shared" si="9"/>
        <v>0</v>
      </c>
      <c r="K50" s="640">
        <f t="shared" si="9"/>
        <v>0</v>
      </c>
    </row>
    <row r="51" spans="1:11" ht="11.25" customHeight="1" x14ac:dyDescent="0.2">
      <c r="A51" s="1082"/>
      <c r="B51" s="1517" t="s">
        <v>847</v>
      </c>
      <c r="C51" s="1518"/>
      <c r="D51" s="1517" t="s">
        <v>902</v>
      </c>
      <c r="E51" s="1518"/>
      <c r="G51" s="1082"/>
      <c r="H51" s="1517" t="s">
        <v>847</v>
      </c>
      <c r="I51" s="1518"/>
      <c r="J51" s="1517" t="s">
        <v>902</v>
      </c>
      <c r="K51" s="1518"/>
    </row>
    <row r="52" spans="1:11" ht="36" x14ac:dyDescent="0.2">
      <c r="A52" s="1082" t="s">
        <v>1292</v>
      </c>
      <c r="B52" s="1082" t="s">
        <v>926</v>
      </c>
      <c r="C52" s="1082" t="s">
        <v>927</v>
      </c>
      <c r="D52" s="1082" t="s">
        <v>928</v>
      </c>
      <c r="E52" s="1082" t="s">
        <v>929</v>
      </c>
      <c r="F52" s="1083"/>
      <c r="G52" s="1082" t="s">
        <v>1292</v>
      </c>
      <c r="H52" s="1082" t="s">
        <v>930</v>
      </c>
      <c r="I52" s="1082" t="s">
        <v>931</v>
      </c>
      <c r="J52" s="1082" t="s">
        <v>930</v>
      </c>
      <c r="K52" s="1082" t="s">
        <v>931</v>
      </c>
    </row>
    <row r="53" spans="1:11" ht="16.149999999999999" customHeight="1" x14ac:dyDescent="0.2">
      <c r="A53" s="1076" t="s">
        <v>908</v>
      </c>
      <c r="B53" s="982"/>
      <c r="C53" s="982"/>
      <c r="D53" s="982"/>
      <c r="E53" s="982"/>
      <c r="F53" s="891"/>
      <c r="G53" s="1076" t="s">
        <v>908</v>
      </c>
      <c r="H53" s="982"/>
      <c r="I53" s="982"/>
      <c r="J53" s="982"/>
      <c r="K53" s="982"/>
    </row>
    <row r="54" spans="1:11" ht="16.149999999999999" customHeight="1" x14ac:dyDescent="0.2">
      <c r="A54" s="1076" t="s">
        <v>909</v>
      </c>
      <c r="B54" s="982"/>
      <c r="C54" s="982"/>
      <c r="D54" s="982"/>
      <c r="E54" s="982"/>
      <c r="F54" s="891"/>
      <c r="G54" s="1076" t="s">
        <v>909</v>
      </c>
      <c r="H54" s="982"/>
      <c r="I54" s="982"/>
      <c r="J54" s="982"/>
      <c r="K54" s="982"/>
    </row>
    <row r="55" spans="1:11" ht="16.149999999999999" customHeight="1" x14ac:dyDescent="0.2">
      <c r="A55" s="1076" t="s">
        <v>910</v>
      </c>
      <c r="B55" s="982"/>
      <c r="C55" s="982"/>
      <c r="D55" s="982"/>
      <c r="E55" s="982"/>
      <c r="F55" s="891"/>
      <c r="G55" s="1076" t="s">
        <v>910</v>
      </c>
      <c r="H55" s="982"/>
      <c r="I55" s="982"/>
      <c r="J55" s="982"/>
      <c r="K55" s="982"/>
    </row>
    <row r="56" spans="1:11" ht="16.149999999999999" customHeight="1" x14ac:dyDescent="0.2">
      <c r="A56" s="1076" t="s">
        <v>911</v>
      </c>
      <c r="B56" s="982"/>
      <c r="C56" s="982"/>
      <c r="D56" s="982"/>
      <c r="E56" s="982"/>
      <c r="F56" s="891"/>
      <c r="G56" s="1076" t="s">
        <v>911</v>
      </c>
      <c r="H56" s="982"/>
      <c r="I56" s="982"/>
      <c r="J56" s="982"/>
      <c r="K56" s="982"/>
    </row>
    <row r="57" spans="1:11" ht="16.149999999999999" customHeight="1" x14ac:dyDescent="0.2">
      <c r="A57" s="1076" t="s">
        <v>912</v>
      </c>
      <c r="B57" s="982"/>
      <c r="C57" s="982"/>
      <c r="D57" s="982"/>
      <c r="E57" s="982"/>
      <c r="F57" s="891"/>
      <c r="G57" s="1076" t="s">
        <v>913</v>
      </c>
      <c r="H57" s="982"/>
      <c r="I57" s="982"/>
      <c r="J57" s="982"/>
      <c r="K57" s="982"/>
    </row>
    <row r="58" spans="1:11" ht="16.149999999999999" customHeight="1" x14ac:dyDescent="0.2">
      <c r="A58" s="1076" t="s">
        <v>914</v>
      </c>
      <c r="B58" s="982"/>
      <c r="C58" s="982"/>
      <c r="D58" s="982"/>
      <c r="E58" s="982"/>
      <c r="F58" s="891"/>
      <c r="G58" s="1076" t="s">
        <v>915</v>
      </c>
      <c r="H58" s="982"/>
      <c r="I58" s="982"/>
      <c r="J58" s="982"/>
      <c r="K58" s="982"/>
    </row>
    <row r="59" spans="1:11" ht="16.149999999999999" customHeight="1" x14ac:dyDescent="0.2">
      <c r="A59" s="1076" t="s">
        <v>916</v>
      </c>
      <c r="B59" s="982"/>
      <c r="C59" s="982"/>
      <c r="D59" s="982"/>
      <c r="E59" s="982"/>
      <c r="F59" s="891"/>
      <c r="G59" s="1076" t="s">
        <v>917</v>
      </c>
      <c r="H59" s="982"/>
      <c r="I59" s="982"/>
      <c r="J59" s="982"/>
      <c r="K59" s="982"/>
    </row>
    <row r="60" spans="1:11" ht="16.149999999999999" customHeight="1" x14ac:dyDescent="0.2">
      <c r="A60" s="1076" t="s">
        <v>918</v>
      </c>
      <c r="B60" s="982"/>
      <c r="C60" s="982"/>
      <c r="D60" s="982"/>
      <c r="E60" s="982"/>
      <c r="F60" s="891"/>
      <c r="G60" s="1076" t="s">
        <v>919</v>
      </c>
      <c r="H60" s="982"/>
      <c r="I60" s="982"/>
      <c r="J60" s="982"/>
      <c r="K60" s="982"/>
    </row>
    <row r="61" spans="1:11" ht="16.149999999999999" customHeight="1" x14ac:dyDescent="0.2">
      <c r="A61" s="1076" t="s">
        <v>920</v>
      </c>
      <c r="B61" s="982"/>
      <c r="C61" s="982"/>
      <c r="D61" s="982"/>
      <c r="E61" s="982"/>
      <c r="F61" s="891"/>
      <c r="G61" s="1076" t="s">
        <v>921</v>
      </c>
      <c r="H61" s="982"/>
      <c r="I61" s="982"/>
      <c r="J61" s="982"/>
      <c r="K61" s="982"/>
    </row>
    <row r="62" spans="1:11" ht="16.149999999999999" customHeight="1" x14ac:dyDescent="0.2">
      <c r="A62" s="1076" t="s">
        <v>922</v>
      </c>
      <c r="B62" s="982"/>
      <c r="C62" s="982"/>
      <c r="D62" s="982"/>
      <c r="E62" s="982"/>
      <c r="F62" s="891"/>
      <c r="G62" s="1076" t="s">
        <v>923</v>
      </c>
      <c r="H62" s="982"/>
      <c r="I62" s="982"/>
      <c r="J62" s="982"/>
      <c r="K62" s="982"/>
    </row>
    <row r="63" spans="1:11" ht="16.149999999999999" customHeight="1" x14ac:dyDescent="0.2">
      <c r="A63" s="1076" t="s">
        <v>924</v>
      </c>
      <c r="B63" s="982"/>
      <c r="C63" s="982"/>
      <c r="D63" s="982"/>
      <c r="E63" s="982"/>
      <c r="F63" s="891"/>
      <c r="G63" s="1076" t="s">
        <v>925</v>
      </c>
      <c r="H63" s="982"/>
      <c r="I63" s="982"/>
      <c r="J63" s="982"/>
      <c r="K63" s="982"/>
    </row>
    <row r="64" spans="1:11" ht="16.149999999999999" customHeight="1" x14ac:dyDescent="0.2">
      <c r="A64" s="1084" t="s">
        <v>164</v>
      </c>
      <c r="B64" s="640">
        <f>SUM(B53:B63)</f>
        <v>0</v>
      </c>
      <c r="C64" s="640">
        <f t="shared" ref="C64:E64" si="10">SUM(C53:C63)</f>
        <v>0</v>
      </c>
      <c r="D64" s="640">
        <f t="shared" si="10"/>
        <v>0</v>
      </c>
      <c r="E64" s="640">
        <f t="shared" si="10"/>
        <v>0</v>
      </c>
      <c r="G64" s="1076" t="s">
        <v>924</v>
      </c>
      <c r="H64" s="982"/>
      <c r="I64" s="982"/>
      <c r="J64" s="982"/>
      <c r="K64" s="982"/>
    </row>
    <row r="65" spans="7:11" ht="16.149999999999999" customHeight="1" x14ac:dyDescent="0.2">
      <c r="G65" s="1084" t="s">
        <v>164</v>
      </c>
      <c r="H65" s="640">
        <f>SUM(H53:H64)</f>
        <v>0</v>
      </c>
      <c r="I65" s="640">
        <f t="shared" ref="I65:K65" si="11">SUM(I53:I64)</f>
        <v>0</v>
      </c>
      <c r="J65" s="640">
        <f t="shared" si="11"/>
        <v>0</v>
      </c>
      <c r="K65" s="640">
        <f t="shared" si="11"/>
        <v>0</v>
      </c>
    </row>
    <row r="66" spans="7:11" ht="16.149999999999999" customHeight="1" x14ac:dyDescent="0.2">
      <c r="G66" s="891"/>
      <c r="H66" s="1088"/>
      <c r="I66" s="1088"/>
      <c r="J66" s="1088"/>
      <c r="K66" s="1088"/>
    </row>
    <row r="67" spans="7:11" ht="16.149999999999999" customHeight="1" x14ac:dyDescent="0.2"/>
    <row r="68" spans="7:11" ht="41.65" customHeight="1" x14ac:dyDescent="0.2"/>
    <row r="69" spans="7:11" ht="21.6" customHeight="1" x14ac:dyDescent="0.2"/>
    <row r="71" spans="7:11" ht="16.149999999999999" customHeight="1" x14ac:dyDescent="0.2"/>
    <row r="72" spans="7:11" ht="16.149999999999999" customHeight="1" x14ac:dyDescent="0.2"/>
    <row r="73" spans="7:11" ht="16.149999999999999" customHeight="1" x14ac:dyDescent="0.2"/>
    <row r="74" spans="7:11" ht="16.149999999999999" customHeight="1" x14ac:dyDescent="0.2"/>
    <row r="75" spans="7:11" ht="16.149999999999999" customHeight="1" x14ac:dyDescent="0.2"/>
    <row r="80" spans="7:11" ht="16.149999999999999" customHeight="1" x14ac:dyDescent="0.2">
      <c r="G80" s="891"/>
    </row>
    <row r="81" spans="1:8" ht="16.149999999999999" customHeight="1" x14ac:dyDescent="0.2">
      <c r="A81" s="1089"/>
      <c r="G81" s="891"/>
    </row>
    <row r="82" spans="1:8" ht="16.149999999999999" customHeight="1" x14ac:dyDescent="0.2">
      <c r="H82" s="891"/>
    </row>
  </sheetData>
  <sheetProtection selectLockedCells="1" selectUnlockedCells="1"/>
  <mergeCells count="18">
    <mergeCell ref="A5:E5"/>
    <mergeCell ref="G5:K5"/>
    <mergeCell ref="B6:C6"/>
    <mergeCell ref="D6:E6"/>
    <mergeCell ref="H6:I6"/>
    <mergeCell ref="J6:K6"/>
    <mergeCell ref="B51:C51"/>
    <mergeCell ref="D51:E51"/>
    <mergeCell ref="H51:I51"/>
    <mergeCell ref="J51:K51"/>
    <mergeCell ref="B21:C21"/>
    <mergeCell ref="D21:E21"/>
    <mergeCell ref="H21:I21"/>
    <mergeCell ref="J21:K21"/>
    <mergeCell ref="B36:C36"/>
    <mergeCell ref="D36:E36"/>
    <mergeCell ref="H36:I36"/>
    <mergeCell ref="J36:K36"/>
  </mergeCells>
  <printOptions horizontalCentered="1"/>
  <pageMargins left="0.19685039370078741" right="0.19685039370078741" top="0.19685039370078741" bottom="0.19685039370078741" header="0" footer="0"/>
  <pageSetup paperSize="9" scale="64" orientation="portrait" r:id="rId1"/>
  <drawing r:id="rId2"/>
  <legacyDrawing r:id="rId3"/>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AZ83"/>
  <sheetViews>
    <sheetView view="pageBreakPreview" zoomScale="85" zoomScaleNormal="100" zoomScaleSheetLayoutView="85" workbookViewId="0">
      <pane ySplit="6" topLeftCell="A43" activePane="bottomLeft" state="frozen"/>
      <selection activeCell="M16" sqref="M16"/>
      <selection pane="bottomLeft" activeCell="B77" sqref="A1:XFD1048576"/>
    </sheetView>
  </sheetViews>
  <sheetFormatPr defaultColWidth="9.140625" defaultRowHeight="12.75" x14ac:dyDescent="0.2"/>
  <cols>
    <col min="1" max="1" width="31.28515625" style="1093" customWidth="1"/>
    <col min="2" max="2" width="19.85546875" style="1093" customWidth="1"/>
    <col min="3" max="30" width="10.5703125" style="1093" customWidth="1"/>
    <col min="31" max="41" width="10.42578125" style="1093" customWidth="1"/>
    <col min="42" max="43" width="10.5703125" style="1093" customWidth="1"/>
    <col min="44" max="44" width="11.7109375" style="1093" customWidth="1"/>
    <col min="45" max="46" width="26.42578125" style="1093" bestFit="1" customWidth="1"/>
    <col min="47" max="47" width="10.85546875" style="1093" customWidth="1"/>
    <col min="48" max="48" width="26.42578125" style="1093" bestFit="1" customWidth="1"/>
    <col min="49" max="49" width="12" style="1093" customWidth="1"/>
    <col min="50" max="50" width="11.7109375" style="1093" customWidth="1"/>
    <col min="51" max="51" width="9.140625" style="1093"/>
    <col min="52" max="52" width="9.140625" style="1094"/>
    <col min="53" max="16384" width="9.140625" style="1093"/>
  </cols>
  <sheetData>
    <row r="1" spans="1:52" s="1090" customFormat="1" ht="11.25" x14ac:dyDescent="0.2">
      <c r="A1" s="883" t="s">
        <v>1383</v>
      </c>
      <c r="B1" s="883"/>
      <c r="C1" s="883"/>
      <c r="D1" s="883"/>
      <c r="E1" s="883"/>
      <c r="F1" s="883"/>
      <c r="G1" s="883"/>
      <c r="H1" s="883"/>
      <c r="I1" s="883"/>
      <c r="J1" s="883"/>
      <c r="K1" s="883"/>
      <c r="L1" s="883"/>
      <c r="M1" s="883"/>
      <c r="N1" s="883"/>
      <c r="O1" s="883"/>
      <c r="P1" s="883"/>
      <c r="Q1" s="883"/>
      <c r="R1" s="883"/>
      <c r="S1" s="883"/>
      <c r="T1" s="883"/>
      <c r="U1" s="883"/>
      <c r="V1" s="883"/>
      <c r="W1" s="883"/>
      <c r="X1" s="883"/>
      <c r="Y1" s="883"/>
      <c r="Z1" s="883"/>
      <c r="AA1" s="883"/>
      <c r="AB1" s="883"/>
      <c r="AC1" s="883"/>
      <c r="AD1" s="883"/>
      <c r="AE1" s="883"/>
      <c r="AF1" s="883"/>
      <c r="AG1" s="883"/>
      <c r="AH1" s="883"/>
      <c r="AI1" s="883"/>
      <c r="AJ1" s="883"/>
      <c r="AK1" s="883"/>
      <c r="AL1" s="883"/>
      <c r="AM1" s="883"/>
      <c r="AN1" s="883"/>
      <c r="AO1" s="883"/>
      <c r="AP1" s="883"/>
      <c r="AQ1" s="883"/>
      <c r="AR1" s="883"/>
      <c r="AS1" s="883"/>
      <c r="AT1" s="883"/>
      <c r="AU1" s="883"/>
      <c r="AV1" s="883"/>
      <c r="AW1" s="883"/>
      <c r="AX1" s="883"/>
      <c r="AZ1" s="1091"/>
    </row>
    <row r="2" spans="1:52" s="1090" customFormat="1" ht="12" thickBot="1" x14ac:dyDescent="0.25">
      <c r="A2" s="887"/>
      <c r="B2" s="887"/>
      <c r="C2" s="887"/>
      <c r="D2" s="887"/>
      <c r="E2" s="887"/>
      <c r="F2" s="887"/>
      <c r="G2" s="887"/>
      <c r="H2" s="887"/>
      <c r="I2" s="887"/>
      <c r="J2" s="887"/>
      <c r="K2" s="887"/>
      <c r="L2" s="887"/>
      <c r="M2" s="887"/>
      <c r="N2" s="887"/>
      <c r="O2" s="887"/>
      <c r="P2" s="887"/>
      <c r="Q2" s="887"/>
      <c r="R2" s="887"/>
      <c r="S2" s="887"/>
      <c r="T2" s="887"/>
      <c r="U2" s="887"/>
      <c r="V2" s="887"/>
      <c r="W2" s="887"/>
      <c r="X2" s="887"/>
      <c r="Y2" s="887"/>
      <c r="Z2" s="887"/>
      <c r="AA2" s="887"/>
      <c r="AB2" s="887"/>
      <c r="AC2" s="887"/>
      <c r="AD2" s="887"/>
      <c r="AE2" s="887"/>
      <c r="AF2" s="887"/>
      <c r="AG2" s="887"/>
      <c r="AH2" s="887"/>
      <c r="AI2" s="887"/>
      <c r="AJ2" s="887"/>
      <c r="AK2" s="887"/>
      <c r="AL2" s="887"/>
      <c r="AM2" s="887"/>
      <c r="AN2" s="887"/>
      <c r="AO2" s="887"/>
      <c r="AP2" s="887"/>
      <c r="AQ2" s="887"/>
      <c r="AR2" s="887"/>
      <c r="AS2" s="887"/>
      <c r="AT2" s="887"/>
      <c r="AU2" s="887"/>
      <c r="AV2" s="887"/>
      <c r="AW2" s="887"/>
      <c r="AX2" s="1092" t="s">
        <v>932</v>
      </c>
      <c r="AZ2" s="1091"/>
    </row>
    <row r="3" spans="1:52" ht="24" customHeight="1" thickTop="1" x14ac:dyDescent="0.2">
      <c r="A3" s="883" t="s">
        <v>933</v>
      </c>
      <c r="B3" s="883"/>
      <c r="C3" s="883"/>
      <c r="D3" s="883"/>
      <c r="E3" s="883"/>
      <c r="F3" s="883"/>
      <c r="G3" s="883"/>
      <c r="H3" s="883"/>
      <c r="I3" s="883"/>
      <c r="J3" s="883"/>
      <c r="K3" s="883"/>
      <c r="L3" s="883"/>
      <c r="M3" s="883"/>
      <c r="N3" s="883"/>
      <c r="O3" s="883"/>
      <c r="P3" s="883"/>
      <c r="Q3" s="883"/>
      <c r="R3" s="883"/>
      <c r="S3" s="883"/>
      <c r="T3" s="883"/>
      <c r="U3" s="883"/>
      <c r="V3" s="883"/>
      <c r="W3" s="883"/>
      <c r="X3" s="883"/>
      <c r="Y3" s="883"/>
      <c r="Z3" s="883"/>
      <c r="AA3" s="883"/>
      <c r="AB3" s="883"/>
      <c r="AC3" s="883"/>
      <c r="AD3" s="883"/>
      <c r="AE3" s="883"/>
      <c r="AF3" s="883"/>
      <c r="AG3" s="883"/>
      <c r="AH3" s="883"/>
      <c r="AI3" s="883"/>
      <c r="AJ3" s="883"/>
      <c r="AK3" s="883"/>
      <c r="AL3" s="883"/>
      <c r="AM3" s="883"/>
      <c r="AN3" s="883"/>
      <c r="AO3" s="883"/>
      <c r="AP3" s="883"/>
      <c r="AQ3" s="883"/>
      <c r="AR3" s="883"/>
      <c r="AS3" s="883"/>
      <c r="AT3" s="883"/>
      <c r="AU3" s="883"/>
      <c r="AV3" s="883"/>
      <c r="AW3" s="883"/>
      <c r="AX3" s="883"/>
    </row>
    <row r="4" spans="1:52" ht="12.75" customHeight="1" x14ac:dyDescent="0.2">
      <c r="A4" s="1095"/>
      <c r="B4" s="1523" t="s">
        <v>934</v>
      </c>
      <c r="C4" s="1523"/>
      <c r="D4" s="1523"/>
      <c r="E4" s="1523"/>
      <c r="F4" s="1523"/>
      <c r="G4" s="1523"/>
      <c r="H4" s="1523"/>
      <c r="I4" s="1523"/>
      <c r="J4" s="1523"/>
      <c r="K4" s="1523"/>
      <c r="L4" s="1523"/>
      <c r="M4" s="1523"/>
      <c r="N4" s="1523"/>
      <c r="O4" s="1523"/>
      <c r="P4" s="1523"/>
      <c r="Q4" s="1523"/>
      <c r="R4" s="1523"/>
      <c r="S4" s="1523"/>
      <c r="T4" s="1523"/>
      <c r="U4" s="1523"/>
      <c r="V4" s="1523"/>
      <c r="W4" s="1523"/>
      <c r="X4" s="1523"/>
      <c r="Y4" s="1523"/>
      <c r="Z4" s="1523"/>
      <c r="AA4" s="1523"/>
      <c r="AB4" s="1523"/>
      <c r="AC4" s="1523"/>
      <c r="AD4" s="1523"/>
      <c r="AE4" s="1523"/>
      <c r="AF4" s="1523"/>
      <c r="AG4" s="1523"/>
      <c r="AH4" s="1523"/>
      <c r="AI4" s="1523"/>
      <c r="AJ4" s="1523"/>
      <c r="AK4" s="1523"/>
      <c r="AL4" s="1523"/>
      <c r="AM4" s="1523"/>
      <c r="AN4" s="1523"/>
      <c r="AO4" s="1523"/>
      <c r="AP4" s="1096"/>
      <c r="AQ4" s="1096"/>
      <c r="AR4" s="1522" t="s">
        <v>935</v>
      </c>
      <c r="AS4" s="1522" t="s">
        <v>936</v>
      </c>
      <c r="AT4" s="1522" t="s">
        <v>937</v>
      </c>
      <c r="AU4" s="1522" t="s">
        <v>938</v>
      </c>
      <c r="AV4" s="1522" t="s">
        <v>939</v>
      </c>
      <c r="AW4" s="1522" t="s">
        <v>940</v>
      </c>
      <c r="AX4" s="1522" t="s">
        <v>941</v>
      </c>
    </row>
    <row r="5" spans="1:52" ht="12.75" customHeight="1" x14ac:dyDescent="0.2">
      <c r="A5" s="1095"/>
      <c r="B5" s="1522" t="s">
        <v>432</v>
      </c>
      <c r="C5" s="1522"/>
      <c r="D5" s="1522"/>
      <c r="E5" s="1522"/>
      <c r="F5" s="1522"/>
      <c r="G5" s="1522"/>
      <c r="H5" s="1522"/>
      <c r="I5" s="1522" t="s">
        <v>942</v>
      </c>
      <c r="J5" s="1522"/>
      <c r="K5" s="1522"/>
      <c r="L5" s="1522"/>
      <c r="M5" s="1522"/>
      <c r="N5" s="1522"/>
      <c r="O5" s="1522"/>
      <c r="P5" s="1522" t="s">
        <v>988</v>
      </c>
      <c r="Q5" s="1522"/>
      <c r="R5" s="1522"/>
      <c r="S5" s="1522"/>
      <c r="T5" s="1522"/>
      <c r="U5" s="1522"/>
      <c r="V5" s="1522"/>
      <c r="W5" s="1522" t="s">
        <v>433</v>
      </c>
      <c r="X5" s="1522"/>
      <c r="Y5" s="1522"/>
      <c r="Z5" s="1522"/>
      <c r="AA5" s="1522"/>
      <c r="AB5" s="1522"/>
      <c r="AC5" s="1522"/>
      <c r="AD5" s="1522" t="s">
        <v>943</v>
      </c>
      <c r="AE5" s="1522"/>
      <c r="AF5" s="1522"/>
      <c r="AG5" s="1522"/>
      <c r="AH5" s="1522"/>
      <c r="AI5" s="1522"/>
      <c r="AJ5" s="1097"/>
      <c r="AK5" s="1522" t="s">
        <v>944</v>
      </c>
      <c r="AL5" s="1522"/>
      <c r="AM5" s="1522"/>
      <c r="AN5" s="1522"/>
      <c r="AO5" s="1522"/>
      <c r="AP5" s="1522"/>
      <c r="AQ5" s="1522"/>
      <c r="AR5" s="1522"/>
      <c r="AS5" s="1522"/>
      <c r="AT5" s="1522"/>
      <c r="AU5" s="1522"/>
      <c r="AV5" s="1522"/>
      <c r="AW5" s="1522"/>
      <c r="AX5" s="1522"/>
    </row>
    <row r="6" spans="1:52" ht="36" x14ac:dyDescent="0.2">
      <c r="A6" s="1095"/>
      <c r="B6" s="1097" t="s">
        <v>945</v>
      </c>
      <c r="C6" s="1097" t="s">
        <v>946</v>
      </c>
      <c r="D6" s="1097" t="s">
        <v>947</v>
      </c>
      <c r="E6" s="1098" t="s">
        <v>948</v>
      </c>
      <c r="F6" s="1098" t="s">
        <v>949</v>
      </c>
      <c r="G6" s="1098" t="s">
        <v>950</v>
      </c>
      <c r="H6" s="1098" t="s">
        <v>951</v>
      </c>
      <c r="I6" s="1097" t="s">
        <v>945</v>
      </c>
      <c r="J6" s="1097" t="s">
        <v>946</v>
      </c>
      <c r="K6" s="1097" t="s">
        <v>947</v>
      </c>
      <c r="L6" s="1098" t="s">
        <v>948</v>
      </c>
      <c r="M6" s="1098" t="s">
        <v>949</v>
      </c>
      <c r="N6" s="1098" t="s">
        <v>950</v>
      </c>
      <c r="O6" s="1098" t="s">
        <v>951</v>
      </c>
      <c r="P6" s="1097" t="s">
        <v>945</v>
      </c>
      <c r="Q6" s="1097" t="s">
        <v>946</v>
      </c>
      <c r="R6" s="1097" t="s">
        <v>947</v>
      </c>
      <c r="S6" s="1098" t="s">
        <v>948</v>
      </c>
      <c r="T6" s="1098" t="s">
        <v>949</v>
      </c>
      <c r="U6" s="1098" t="s">
        <v>950</v>
      </c>
      <c r="V6" s="1098" t="s">
        <v>951</v>
      </c>
      <c r="W6" s="1097" t="s">
        <v>945</v>
      </c>
      <c r="X6" s="1097" t="s">
        <v>946</v>
      </c>
      <c r="Y6" s="1097" t="s">
        <v>947</v>
      </c>
      <c r="Z6" s="1098" t="s">
        <v>948</v>
      </c>
      <c r="AA6" s="1098" t="s">
        <v>949</v>
      </c>
      <c r="AB6" s="1098" t="s">
        <v>950</v>
      </c>
      <c r="AC6" s="1098" t="s">
        <v>951</v>
      </c>
      <c r="AD6" s="1097" t="s">
        <v>945</v>
      </c>
      <c r="AE6" s="1097" t="s">
        <v>946</v>
      </c>
      <c r="AF6" s="1097" t="s">
        <v>947</v>
      </c>
      <c r="AG6" s="1098" t="s">
        <v>948</v>
      </c>
      <c r="AH6" s="1098" t="s">
        <v>949</v>
      </c>
      <c r="AI6" s="1098" t="s">
        <v>950</v>
      </c>
      <c r="AJ6" s="1098" t="s">
        <v>951</v>
      </c>
      <c r="AK6" s="1097" t="s">
        <v>945</v>
      </c>
      <c r="AL6" s="1097" t="s">
        <v>946</v>
      </c>
      <c r="AM6" s="1097" t="s">
        <v>947</v>
      </c>
      <c r="AN6" s="1098" t="s">
        <v>948</v>
      </c>
      <c r="AO6" s="1098" t="s">
        <v>949</v>
      </c>
      <c r="AP6" s="1098" t="s">
        <v>950</v>
      </c>
      <c r="AQ6" s="1098" t="s">
        <v>951</v>
      </c>
      <c r="AR6" s="1522"/>
      <c r="AS6" s="1522"/>
      <c r="AT6" s="1522"/>
      <c r="AU6" s="1522"/>
      <c r="AV6" s="1522"/>
      <c r="AW6" s="1522"/>
      <c r="AX6" s="1522"/>
    </row>
    <row r="7" spans="1:52" x14ac:dyDescent="0.2">
      <c r="A7" s="1099" t="s">
        <v>952</v>
      </c>
      <c r="B7" s="1100"/>
      <c r="C7" s="1100"/>
      <c r="D7" s="1100"/>
      <c r="E7" s="1100"/>
      <c r="F7" s="1100"/>
      <c r="G7" s="1100"/>
      <c r="H7" s="1100"/>
      <c r="I7" s="1100"/>
      <c r="J7" s="1100"/>
      <c r="K7" s="1100"/>
      <c r="L7" s="1100"/>
      <c r="M7" s="1100"/>
      <c r="N7" s="1100"/>
      <c r="O7" s="1100"/>
      <c r="P7" s="1100"/>
      <c r="Q7" s="1100"/>
      <c r="R7" s="1100"/>
      <c r="S7" s="1100"/>
      <c r="T7" s="1100"/>
      <c r="U7" s="1100"/>
      <c r="V7" s="1100"/>
      <c r="W7" s="1100"/>
      <c r="X7" s="1100"/>
      <c r="Y7" s="1100"/>
      <c r="Z7" s="1100"/>
      <c r="AA7" s="1100"/>
      <c r="AB7" s="1100"/>
      <c r="AC7" s="1100"/>
      <c r="AD7" s="1100"/>
      <c r="AE7" s="1100"/>
      <c r="AF7" s="1100"/>
      <c r="AG7" s="1100"/>
      <c r="AH7" s="1100"/>
      <c r="AI7" s="1100"/>
      <c r="AJ7" s="1100"/>
      <c r="AK7" s="1100"/>
      <c r="AL7" s="1100"/>
      <c r="AM7" s="1100"/>
      <c r="AN7" s="1100"/>
      <c r="AO7" s="1100"/>
      <c r="AP7" s="1100"/>
      <c r="AQ7" s="1100"/>
      <c r="AR7" s="1101"/>
      <c r="AS7" s="1102"/>
      <c r="AT7" s="1102"/>
      <c r="AU7" s="1102"/>
      <c r="AV7" s="1102"/>
      <c r="AW7" s="1100"/>
      <c r="AX7" s="1100"/>
    </row>
    <row r="8" spans="1:52" x14ac:dyDescent="0.2">
      <c r="A8" s="1099" t="s">
        <v>544</v>
      </c>
      <c r="B8" s="1103"/>
      <c r="C8" s="1103"/>
      <c r="D8" s="1103"/>
      <c r="E8" s="1103"/>
      <c r="F8" s="1103"/>
      <c r="G8" s="1104"/>
      <c r="H8" s="1104"/>
      <c r="I8" s="1103"/>
      <c r="J8" s="1103"/>
      <c r="K8" s="1103"/>
      <c r="L8" s="1103"/>
      <c r="M8" s="1103"/>
      <c r="N8" s="1104"/>
      <c r="O8" s="1104"/>
      <c r="P8" s="1103"/>
      <c r="Q8" s="1103"/>
      <c r="R8" s="1103"/>
      <c r="S8" s="1103"/>
      <c r="T8" s="1103"/>
      <c r="U8" s="1104"/>
      <c r="V8" s="1104"/>
      <c r="W8" s="1103"/>
      <c r="X8" s="1103"/>
      <c r="Y8" s="1103"/>
      <c r="Z8" s="1103"/>
      <c r="AA8" s="1103"/>
      <c r="AB8" s="1104"/>
      <c r="AC8" s="1104"/>
      <c r="AD8" s="1103"/>
      <c r="AE8" s="1103"/>
      <c r="AF8" s="1103"/>
      <c r="AG8" s="1103"/>
      <c r="AH8" s="1103"/>
      <c r="AI8" s="1104"/>
      <c r="AJ8" s="1104"/>
      <c r="AK8" s="1103"/>
      <c r="AL8" s="1103"/>
      <c r="AM8" s="1103"/>
      <c r="AN8" s="1103"/>
      <c r="AO8" s="1103"/>
      <c r="AP8" s="1104"/>
      <c r="AQ8" s="1104"/>
      <c r="AR8" s="1105">
        <f t="shared" ref="AR8:AS13" si="0">SUM(AK8,AD8,W8,P8,I8,B8)</f>
        <v>0</v>
      </c>
      <c r="AS8" s="1105">
        <f t="shared" si="0"/>
        <v>0</v>
      </c>
      <c r="AT8" s="1105">
        <f t="shared" ref="AT8:AV23" si="1">SUM(AM8,AF8,Y8,R8,K8,D8)</f>
        <v>0</v>
      </c>
      <c r="AU8" s="1105">
        <f t="shared" si="1"/>
        <v>0</v>
      </c>
      <c r="AV8" s="1105">
        <f t="shared" si="1"/>
        <v>0</v>
      </c>
      <c r="AW8" s="1106"/>
      <c r="AX8" s="1106"/>
    </row>
    <row r="9" spans="1:52" x14ac:dyDescent="0.2">
      <c r="A9" s="1099" t="s">
        <v>545</v>
      </c>
      <c r="B9" s="1103"/>
      <c r="C9" s="1103"/>
      <c r="D9" s="1103"/>
      <c r="E9" s="1103"/>
      <c r="F9" s="1103"/>
      <c r="G9" s="1104"/>
      <c r="H9" s="1104"/>
      <c r="I9" s="1103"/>
      <c r="J9" s="1103"/>
      <c r="K9" s="1103"/>
      <c r="L9" s="1103"/>
      <c r="M9" s="1103"/>
      <c r="N9" s="1104"/>
      <c r="O9" s="1104"/>
      <c r="P9" s="1103"/>
      <c r="Q9" s="1103"/>
      <c r="R9" s="1103"/>
      <c r="S9" s="1103"/>
      <c r="T9" s="1103"/>
      <c r="U9" s="1104"/>
      <c r="V9" s="1104"/>
      <c r="W9" s="1103"/>
      <c r="X9" s="1103"/>
      <c r="Y9" s="1103"/>
      <c r="Z9" s="1103"/>
      <c r="AA9" s="1103"/>
      <c r="AB9" s="1104"/>
      <c r="AC9" s="1104"/>
      <c r="AD9" s="1103"/>
      <c r="AE9" s="1103"/>
      <c r="AF9" s="1103"/>
      <c r="AG9" s="1103"/>
      <c r="AH9" s="1103"/>
      <c r="AI9" s="1104"/>
      <c r="AJ9" s="1104"/>
      <c r="AK9" s="1103"/>
      <c r="AL9" s="1103"/>
      <c r="AM9" s="1103"/>
      <c r="AN9" s="1103"/>
      <c r="AO9" s="1103"/>
      <c r="AP9" s="1104"/>
      <c r="AQ9" s="1104"/>
      <c r="AR9" s="1105">
        <f t="shared" si="0"/>
        <v>0</v>
      </c>
      <c r="AS9" s="1105">
        <f t="shared" si="0"/>
        <v>0</v>
      </c>
      <c r="AT9" s="1105">
        <f t="shared" ref="AT9:AV13" si="2">SUM(AM9,AF9,Y9,R9,K9,D9)</f>
        <v>0</v>
      </c>
      <c r="AU9" s="1105">
        <f t="shared" si="2"/>
        <v>0</v>
      </c>
      <c r="AV9" s="1105">
        <f t="shared" si="2"/>
        <v>0</v>
      </c>
      <c r="AW9" s="1106"/>
      <c r="AX9" s="1106"/>
    </row>
    <row r="10" spans="1:52" x14ac:dyDescent="0.2">
      <c r="A10" s="1099" t="s">
        <v>546</v>
      </c>
      <c r="B10" s="1103"/>
      <c r="C10" s="1103"/>
      <c r="D10" s="1103"/>
      <c r="E10" s="1103"/>
      <c r="F10" s="1103"/>
      <c r="G10" s="1104"/>
      <c r="H10" s="1104"/>
      <c r="I10" s="1103"/>
      <c r="J10" s="1103"/>
      <c r="K10" s="1103"/>
      <c r="L10" s="1103"/>
      <c r="M10" s="1103"/>
      <c r="N10" s="1104"/>
      <c r="O10" s="1104"/>
      <c r="P10" s="1103"/>
      <c r="Q10" s="1103"/>
      <c r="R10" s="1103"/>
      <c r="S10" s="1103"/>
      <c r="T10" s="1103"/>
      <c r="U10" s="1104"/>
      <c r="V10" s="1104"/>
      <c r="W10" s="1103"/>
      <c r="X10" s="1103"/>
      <c r="Y10" s="1103"/>
      <c r="Z10" s="1103"/>
      <c r="AA10" s="1103"/>
      <c r="AB10" s="1104"/>
      <c r="AC10" s="1104"/>
      <c r="AD10" s="1103"/>
      <c r="AE10" s="1103"/>
      <c r="AF10" s="1103"/>
      <c r="AG10" s="1103"/>
      <c r="AH10" s="1103"/>
      <c r="AI10" s="1104"/>
      <c r="AJ10" s="1104"/>
      <c r="AK10" s="1103"/>
      <c r="AL10" s="1103"/>
      <c r="AM10" s="1103"/>
      <c r="AN10" s="1103"/>
      <c r="AO10" s="1103"/>
      <c r="AP10" s="1104"/>
      <c r="AQ10" s="1104"/>
      <c r="AR10" s="1105">
        <f t="shared" si="0"/>
        <v>0</v>
      </c>
      <c r="AS10" s="1105">
        <f t="shared" si="0"/>
        <v>0</v>
      </c>
      <c r="AT10" s="1105">
        <f t="shared" si="2"/>
        <v>0</v>
      </c>
      <c r="AU10" s="1105">
        <f t="shared" si="2"/>
        <v>0</v>
      </c>
      <c r="AV10" s="1105">
        <f t="shared" si="2"/>
        <v>0</v>
      </c>
      <c r="AW10" s="1106"/>
      <c r="AX10" s="1106"/>
    </row>
    <row r="11" spans="1:52" x14ac:dyDescent="0.2">
      <c r="A11" s="1099" t="s">
        <v>548</v>
      </c>
      <c r="B11" s="1103"/>
      <c r="C11" s="1103"/>
      <c r="D11" s="1103"/>
      <c r="E11" s="1103"/>
      <c r="F11" s="1103"/>
      <c r="G11" s="1103"/>
      <c r="H11" s="1103"/>
      <c r="I11" s="1103"/>
      <c r="J11" s="1103"/>
      <c r="K11" s="1103"/>
      <c r="L11" s="1103"/>
      <c r="M11" s="1103"/>
      <c r="N11" s="1103"/>
      <c r="O11" s="1103"/>
      <c r="P11" s="1103"/>
      <c r="Q11" s="1103"/>
      <c r="R11" s="1103"/>
      <c r="S11" s="1103"/>
      <c r="T11" s="1103"/>
      <c r="U11" s="1103"/>
      <c r="V11" s="1103"/>
      <c r="W11" s="1103"/>
      <c r="X11" s="1103"/>
      <c r="Y11" s="1103"/>
      <c r="Z11" s="1103"/>
      <c r="AA11" s="1103"/>
      <c r="AB11" s="1103"/>
      <c r="AC11" s="1103"/>
      <c r="AD11" s="1103"/>
      <c r="AE11" s="1103"/>
      <c r="AF11" s="1103"/>
      <c r="AG11" s="1103"/>
      <c r="AH11" s="1103"/>
      <c r="AI11" s="1103"/>
      <c r="AJ11" s="1103"/>
      <c r="AK11" s="1103"/>
      <c r="AL11" s="1103"/>
      <c r="AM11" s="1103"/>
      <c r="AN11" s="1103"/>
      <c r="AO11" s="1103"/>
      <c r="AP11" s="1103"/>
      <c r="AQ11" s="1103"/>
      <c r="AR11" s="1105">
        <f t="shared" si="0"/>
        <v>0</v>
      </c>
      <c r="AS11" s="1105">
        <f t="shared" si="0"/>
        <v>0</v>
      </c>
      <c r="AT11" s="1105">
        <f t="shared" si="2"/>
        <v>0</v>
      </c>
      <c r="AU11" s="1105">
        <f t="shared" si="2"/>
        <v>0</v>
      </c>
      <c r="AV11" s="1105">
        <f t="shared" si="2"/>
        <v>0</v>
      </c>
      <c r="AW11" s="1105">
        <f t="shared" ref="AW11:AX13" si="3">SUM(AP11,AI11,AB11,U11,N11,G11)</f>
        <v>0</v>
      </c>
      <c r="AX11" s="1105">
        <f t="shared" si="3"/>
        <v>0</v>
      </c>
    </row>
    <row r="12" spans="1:52" x14ac:dyDescent="0.2">
      <c r="A12" s="1099" t="s">
        <v>953</v>
      </c>
      <c r="B12" s="1103"/>
      <c r="C12" s="1103"/>
      <c r="D12" s="1103"/>
      <c r="E12" s="1103"/>
      <c r="F12" s="1103"/>
      <c r="G12" s="1103"/>
      <c r="H12" s="1103"/>
      <c r="I12" s="1103"/>
      <c r="J12" s="1103"/>
      <c r="K12" s="1103"/>
      <c r="L12" s="1103"/>
      <c r="M12" s="1103"/>
      <c r="N12" s="1103"/>
      <c r="O12" s="1103"/>
      <c r="P12" s="1103"/>
      <c r="Q12" s="1103"/>
      <c r="R12" s="1103"/>
      <c r="S12" s="1103"/>
      <c r="T12" s="1103"/>
      <c r="U12" s="1103"/>
      <c r="V12" s="1103"/>
      <c r="W12" s="1103"/>
      <c r="X12" s="1103"/>
      <c r="Y12" s="1103"/>
      <c r="Z12" s="1103"/>
      <c r="AA12" s="1103"/>
      <c r="AB12" s="1103"/>
      <c r="AC12" s="1103"/>
      <c r="AD12" s="1103"/>
      <c r="AE12" s="1103"/>
      <c r="AF12" s="1103"/>
      <c r="AG12" s="1103"/>
      <c r="AH12" s="1103"/>
      <c r="AI12" s="1103"/>
      <c r="AJ12" s="1103"/>
      <c r="AK12" s="1103"/>
      <c r="AL12" s="1103"/>
      <c r="AM12" s="1103"/>
      <c r="AN12" s="1103"/>
      <c r="AO12" s="1103"/>
      <c r="AP12" s="1103"/>
      <c r="AQ12" s="1103"/>
      <c r="AR12" s="1105">
        <f t="shared" si="0"/>
        <v>0</v>
      </c>
      <c r="AS12" s="1105">
        <f t="shared" si="0"/>
        <v>0</v>
      </c>
      <c r="AT12" s="1105">
        <f t="shared" si="2"/>
        <v>0</v>
      </c>
      <c r="AU12" s="1105">
        <f t="shared" si="2"/>
        <v>0</v>
      </c>
      <c r="AV12" s="1105">
        <f t="shared" si="2"/>
        <v>0</v>
      </c>
      <c r="AW12" s="1105">
        <f t="shared" si="3"/>
        <v>0</v>
      </c>
      <c r="AX12" s="1105">
        <f t="shared" si="3"/>
        <v>0</v>
      </c>
    </row>
    <row r="13" spans="1:52" x14ac:dyDescent="0.2">
      <c r="A13" s="1099" t="s">
        <v>954</v>
      </c>
      <c r="B13" s="1103"/>
      <c r="C13" s="1103"/>
      <c r="D13" s="1103"/>
      <c r="E13" s="1103"/>
      <c r="F13" s="1103"/>
      <c r="G13" s="1103"/>
      <c r="H13" s="1103"/>
      <c r="I13" s="1103"/>
      <c r="J13" s="1103"/>
      <c r="K13" s="1103"/>
      <c r="L13" s="1103"/>
      <c r="M13" s="1103"/>
      <c r="N13" s="1103"/>
      <c r="O13" s="1103"/>
      <c r="P13" s="1103"/>
      <c r="Q13" s="1103"/>
      <c r="R13" s="1103"/>
      <c r="S13" s="1103"/>
      <c r="T13" s="1103"/>
      <c r="U13" s="1103"/>
      <c r="V13" s="1103"/>
      <c r="W13" s="1103"/>
      <c r="X13" s="1103"/>
      <c r="Y13" s="1103"/>
      <c r="Z13" s="1103"/>
      <c r="AA13" s="1103"/>
      <c r="AB13" s="1103"/>
      <c r="AC13" s="1103"/>
      <c r="AD13" s="1103"/>
      <c r="AE13" s="1103"/>
      <c r="AF13" s="1103"/>
      <c r="AG13" s="1103"/>
      <c r="AH13" s="1103"/>
      <c r="AI13" s="1103"/>
      <c r="AJ13" s="1103"/>
      <c r="AK13" s="1103"/>
      <c r="AL13" s="1103"/>
      <c r="AM13" s="1103"/>
      <c r="AN13" s="1103"/>
      <c r="AO13" s="1103"/>
      <c r="AP13" s="1103"/>
      <c r="AQ13" s="1103"/>
      <c r="AR13" s="1105">
        <f t="shared" si="0"/>
        <v>0</v>
      </c>
      <c r="AS13" s="1105">
        <f t="shared" si="0"/>
        <v>0</v>
      </c>
      <c r="AT13" s="1105">
        <f t="shared" si="2"/>
        <v>0</v>
      </c>
      <c r="AU13" s="1105">
        <f t="shared" si="2"/>
        <v>0</v>
      </c>
      <c r="AV13" s="1105">
        <f t="shared" si="2"/>
        <v>0</v>
      </c>
      <c r="AW13" s="1105">
        <f t="shared" si="3"/>
        <v>0</v>
      </c>
      <c r="AX13" s="1105">
        <f t="shared" si="3"/>
        <v>0</v>
      </c>
    </row>
    <row r="14" spans="1:52" x14ac:dyDescent="0.2">
      <c r="A14" s="1099" t="s">
        <v>955</v>
      </c>
      <c r="B14" s="1103"/>
      <c r="C14" s="1103"/>
      <c r="D14" s="1103"/>
      <c r="E14" s="1103"/>
      <c r="F14" s="1103"/>
      <c r="G14" s="1104"/>
      <c r="H14" s="1104"/>
      <c r="I14" s="1103"/>
      <c r="J14" s="1103"/>
      <c r="K14" s="1103"/>
      <c r="L14" s="1103"/>
      <c r="M14" s="1103"/>
      <c r="N14" s="1104"/>
      <c r="O14" s="1104"/>
      <c r="P14" s="1103"/>
      <c r="Q14" s="1103"/>
      <c r="R14" s="1103"/>
      <c r="S14" s="1103"/>
      <c r="T14" s="1103"/>
      <c r="U14" s="1104"/>
      <c r="V14" s="1104"/>
      <c r="W14" s="1103"/>
      <c r="X14" s="1103"/>
      <c r="Y14" s="1103"/>
      <c r="Z14" s="1103"/>
      <c r="AA14" s="1103"/>
      <c r="AB14" s="1104"/>
      <c r="AC14" s="1104"/>
      <c r="AD14" s="1103"/>
      <c r="AE14" s="1103"/>
      <c r="AF14" s="1103"/>
      <c r="AG14" s="1103"/>
      <c r="AH14" s="1103"/>
      <c r="AI14" s="1104"/>
      <c r="AJ14" s="1104"/>
      <c r="AK14" s="1103"/>
      <c r="AL14" s="1103"/>
      <c r="AM14" s="1103"/>
      <c r="AN14" s="1103"/>
      <c r="AO14" s="1103"/>
      <c r="AP14" s="1104"/>
      <c r="AQ14" s="1104"/>
      <c r="AR14" s="1105">
        <f t="shared" ref="AR14:AR26" si="4">SUM(AK14,AD14,W14,P14,I14,B14)</f>
        <v>0</v>
      </c>
      <c r="AS14" s="1105">
        <f t="shared" ref="AS14:AS27" si="5">SUM(AL14,AE14,X14,Q14,J14,C14)</f>
        <v>0</v>
      </c>
      <c r="AT14" s="1105">
        <f t="shared" si="1"/>
        <v>0</v>
      </c>
      <c r="AU14" s="1105">
        <f t="shared" si="1"/>
        <v>0</v>
      </c>
      <c r="AV14" s="1105">
        <f t="shared" si="1"/>
        <v>0</v>
      </c>
      <c r="AW14" s="1106"/>
      <c r="AX14" s="1106"/>
    </row>
    <row r="15" spans="1:52" x14ac:dyDescent="0.2">
      <c r="A15" s="1099" t="s">
        <v>547</v>
      </c>
      <c r="B15" s="1103"/>
      <c r="C15" s="1103"/>
      <c r="D15" s="1103"/>
      <c r="E15" s="1103"/>
      <c r="F15" s="1103"/>
      <c r="G15" s="1104"/>
      <c r="H15" s="1104"/>
      <c r="I15" s="1103"/>
      <c r="J15" s="1103"/>
      <c r="K15" s="1103"/>
      <c r="L15" s="1103"/>
      <c r="M15" s="1103"/>
      <c r="N15" s="1104"/>
      <c r="O15" s="1104"/>
      <c r="P15" s="1103"/>
      <c r="Q15" s="1103"/>
      <c r="R15" s="1103"/>
      <c r="S15" s="1103"/>
      <c r="T15" s="1103"/>
      <c r="U15" s="1104"/>
      <c r="V15" s="1104"/>
      <c r="W15" s="1103"/>
      <c r="X15" s="1103"/>
      <c r="Y15" s="1103"/>
      <c r="Z15" s="1103"/>
      <c r="AA15" s="1103"/>
      <c r="AB15" s="1104"/>
      <c r="AC15" s="1104"/>
      <c r="AD15" s="1103"/>
      <c r="AE15" s="1103"/>
      <c r="AF15" s="1103"/>
      <c r="AG15" s="1103"/>
      <c r="AH15" s="1103"/>
      <c r="AI15" s="1104"/>
      <c r="AJ15" s="1104"/>
      <c r="AK15" s="1103"/>
      <c r="AL15" s="1103"/>
      <c r="AM15" s="1103"/>
      <c r="AN15" s="1103"/>
      <c r="AO15" s="1103"/>
      <c r="AP15" s="1104"/>
      <c r="AQ15" s="1104"/>
      <c r="AR15" s="1105">
        <f t="shared" si="4"/>
        <v>0</v>
      </c>
      <c r="AS15" s="1105">
        <f t="shared" si="5"/>
        <v>0</v>
      </c>
      <c r="AT15" s="1105">
        <f t="shared" si="1"/>
        <v>0</v>
      </c>
      <c r="AU15" s="1105">
        <f t="shared" si="1"/>
        <v>0</v>
      </c>
      <c r="AV15" s="1105">
        <f t="shared" si="1"/>
        <v>0</v>
      </c>
      <c r="AW15" s="1106"/>
      <c r="AX15" s="1106"/>
    </row>
    <row r="16" spans="1:52" x14ac:dyDescent="0.2">
      <c r="A16" s="1099" t="s">
        <v>956</v>
      </c>
      <c r="B16" s="1103"/>
      <c r="C16" s="1103"/>
      <c r="D16" s="1103"/>
      <c r="E16" s="1103"/>
      <c r="F16" s="1103"/>
      <c r="G16" s="1104"/>
      <c r="H16" s="1104"/>
      <c r="I16" s="1103"/>
      <c r="J16" s="1103"/>
      <c r="K16" s="1103"/>
      <c r="L16" s="1103"/>
      <c r="M16" s="1103"/>
      <c r="N16" s="1104"/>
      <c r="O16" s="1104"/>
      <c r="P16" s="1103"/>
      <c r="Q16" s="1103"/>
      <c r="R16" s="1103"/>
      <c r="S16" s="1103"/>
      <c r="T16" s="1103"/>
      <c r="U16" s="1104"/>
      <c r="V16" s="1104"/>
      <c r="W16" s="1103"/>
      <c r="X16" s="1103"/>
      <c r="Y16" s="1103"/>
      <c r="Z16" s="1103"/>
      <c r="AA16" s="1103"/>
      <c r="AB16" s="1104"/>
      <c r="AC16" s="1104"/>
      <c r="AD16" s="1103"/>
      <c r="AE16" s="1103"/>
      <c r="AF16" s="1103"/>
      <c r="AG16" s="1103"/>
      <c r="AH16" s="1103"/>
      <c r="AI16" s="1104"/>
      <c r="AJ16" s="1104"/>
      <c r="AK16" s="1103"/>
      <c r="AL16" s="1103"/>
      <c r="AM16" s="1103"/>
      <c r="AN16" s="1103"/>
      <c r="AO16" s="1103"/>
      <c r="AP16" s="1104"/>
      <c r="AQ16" s="1104"/>
      <c r="AR16" s="1105">
        <f t="shared" si="4"/>
        <v>0</v>
      </c>
      <c r="AS16" s="1105">
        <f t="shared" si="5"/>
        <v>0</v>
      </c>
      <c r="AT16" s="1105">
        <f t="shared" si="1"/>
        <v>0</v>
      </c>
      <c r="AU16" s="1105">
        <f t="shared" si="1"/>
        <v>0</v>
      </c>
      <c r="AV16" s="1105">
        <f t="shared" si="1"/>
        <v>0</v>
      </c>
      <c r="AW16" s="1106"/>
      <c r="AX16" s="1106"/>
    </row>
    <row r="17" spans="1:50" x14ac:dyDescent="0.2">
      <c r="A17" s="1099" t="s">
        <v>957</v>
      </c>
      <c r="B17" s="1103"/>
      <c r="C17" s="1103"/>
      <c r="D17" s="1103"/>
      <c r="E17" s="1103"/>
      <c r="F17" s="1103"/>
      <c r="G17" s="1104"/>
      <c r="H17" s="1104"/>
      <c r="I17" s="1103"/>
      <c r="J17" s="1103"/>
      <c r="K17" s="1103"/>
      <c r="L17" s="1103"/>
      <c r="M17" s="1103"/>
      <c r="N17" s="1104"/>
      <c r="O17" s="1104"/>
      <c r="P17" s="1103"/>
      <c r="Q17" s="1103"/>
      <c r="R17" s="1103"/>
      <c r="S17" s="1103"/>
      <c r="T17" s="1103"/>
      <c r="U17" s="1104"/>
      <c r="V17" s="1104"/>
      <c r="W17" s="1103"/>
      <c r="X17" s="1103"/>
      <c r="Y17" s="1103"/>
      <c r="Z17" s="1103"/>
      <c r="AA17" s="1103"/>
      <c r="AB17" s="1104"/>
      <c r="AC17" s="1104"/>
      <c r="AD17" s="1103"/>
      <c r="AE17" s="1103"/>
      <c r="AF17" s="1103"/>
      <c r="AG17" s="1103"/>
      <c r="AH17" s="1103"/>
      <c r="AI17" s="1104"/>
      <c r="AJ17" s="1104"/>
      <c r="AK17" s="1103"/>
      <c r="AL17" s="1103"/>
      <c r="AM17" s="1103"/>
      <c r="AN17" s="1103"/>
      <c r="AO17" s="1103"/>
      <c r="AP17" s="1104"/>
      <c r="AQ17" s="1104"/>
      <c r="AR17" s="1105">
        <f t="shared" si="4"/>
        <v>0</v>
      </c>
      <c r="AS17" s="1105">
        <f t="shared" si="5"/>
        <v>0</v>
      </c>
      <c r="AT17" s="1105">
        <f t="shared" si="1"/>
        <v>0</v>
      </c>
      <c r="AU17" s="1105">
        <f t="shared" si="1"/>
        <v>0</v>
      </c>
      <c r="AV17" s="1105">
        <f t="shared" si="1"/>
        <v>0</v>
      </c>
      <c r="AW17" s="1106"/>
      <c r="AX17" s="1106"/>
    </row>
    <row r="18" spans="1:50" x14ac:dyDescent="0.2">
      <c r="A18" s="1099" t="s">
        <v>958</v>
      </c>
      <c r="B18" s="1103"/>
      <c r="C18" s="1103"/>
      <c r="D18" s="1103"/>
      <c r="E18" s="1103"/>
      <c r="F18" s="1103"/>
      <c r="G18" s="1104"/>
      <c r="H18" s="1104"/>
      <c r="I18" s="1103"/>
      <c r="J18" s="1103"/>
      <c r="K18" s="1103"/>
      <c r="L18" s="1103"/>
      <c r="M18" s="1103"/>
      <c r="N18" s="1104"/>
      <c r="O18" s="1104"/>
      <c r="P18" s="1103"/>
      <c r="Q18" s="1103"/>
      <c r="R18" s="1103"/>
      <c r="S18" s="1103"/>
      <c r="T18" s="1103"/>
      <c r="U18" s="1104"/>
      <c r="V18" s="1104"/>
      <c r="W18" s="1103"/>
      <c r="X18" s="1103"/>
      <c r="Y18" s="1103"/>
      <c r="Z18" s="1103"/>
      <c r="AA18" s="1103"/>
      <c r="AB18" s="1104"/>
      <c r="AC18" s="1104"/>
      <c r="AD18" s="1103"/>
      <c r="AE18" s="1103"/>
      <c r="AF18" s="1103"/>
      <c r="AG18" s="1103"/>
      <c r="AH18" s="1103"/>
      <c r="AI18" s="1104"/>
      <c r="AJ18" s="1104"/>
      <c r="AK18" s="1103"/>
      <c r="AL18" s="1103"/>
      <c r="AM18" s="1103"/>
      <c r="AN18" s="1103"/>
      <c r="AO18" s="1103"/>
      <c r="AP18" s="1104"/>
      <c r="AQ18" s="1104"/>
      <c r="AR18" s="1105">
        <f t="shared" si="4"/>
        <v>0</v>
      </c>
      <c r="AS18" s="1105">
        <f t="shared" si="5"/>
        <v>0</v>
      </c>
      <c r="AT18" s="1105">
        <f t="shared" si="1"/>
        <v>0</v>
      </c>
      <c r="AU18" s="1105">
        <f t="shared" si="1"/>
        <v>0</v>
      </c>
      <c r="AV18" s="1105">
        <f t="shared" si="1"/>
        <v>0</v>
      </c>
      <c r="AW18" s="1106"/>
      <c r="AX18" s="1106"/>
    </row>
    <row r="19" spans="1:50" x14ac:dyDescent="0.2">
      <c r="A19" s="1099" t="s">
        <v>959</v>
      </c>
      <c r="B19" s="1103"/>
      <c r="C19" s="1103"/>
      <c r="D19" s="1103"/>
      <c r="E19" s="1103"/>
      <c r="F19" s="1103"/>
      <c r="G19" s="1104"/>
      <c r="H19" s="1104"/>
      <c r="I19" s="1103"/>
      <c r="J19" s="1103"/>
      <c r="K19" s="1103"/>
      <c r="L19" s="1103"/>
      <c r="M19" s="1103"/>
      <c r="N19" s="1104"/>
      <c r="O19" s="1104"/>
      <c r="P19" s="1103"/>
      <c r="Q19" s="1103"/>
      <c r="R19" s="1103"/>
      <c r="S19" s="1103"/>
      <c r="T19" s="1103"/>
      <c r="U19" s="1104"/>
      <c r="V19" s="1104"/>
      <c r="W19" s="1103"/>
      <c r="X19" s="1103"/>
      <c r="Y19" s="1103"/>
      <c r="Z19" s="1103"/>
      <c r="AA19" s="1103"/>
      <c r="AB19" s="1104"/>
      <c r="AC19" s="1104"/>
      <c r="AD19" s="1103"/>
      <c r="AE19" s="1103"/>
      <c r="AF19" s="1103"/>
      <c r="AG19" s="1103"/>
      <c r="AH19" s="1103"/>
      <c r="AI19" s="1104"/>
      <c r="AJ19" s="1104"/>
      <c r="AK19" s="1103"/>
      <c r="AL19" s="1103"/>
      <c r="AM19" s="1103"/>
      <c r="AN19" s="1103"/>
      <c r="AO19" s="1103"/>
      <c r="AP19" s="1104"/>
      <c r="AQ19" s="1104"/>
      <c r="AR19" s="1105">
        <f t="shared" si="4"/>
        <v>0</v>
      </c>
      <c r="AS19" s="1105">
        <f t="shared" si="5"/>
        <v>0</v>
      </c>
      <c r="AT19" s="1105">
        <f t="shared" si="1"/>
        <v>0</v>
      </c>
      <c r="AU19" s="1105">
        <f t="shared" si="1"/>
        <v>0</v>
      </c>
      <c r="AV19" s="1105">
        <f t="shared" si="1"/>
        <v>0</v>
      </c>
      <c r="AW19" s="1106"/>
      <c r="AX19" s="1106"/>
    </row>
    <row r="20" spans="1:50" x14ac:dyDescent="0.2">
      <c r="A20" s="1099" t="s">
        <v>960</v>
      </c>
      <c r="B20" s="1103"/>
      <c r="C20" s="1103"/>
      <c r="D20" s="1103"/>
      <c r="E20" s="1103"/>
      <c r="F20" s="1103"/>
      <c r="G20" s="1104"/>
      <c r="H20" s="1104"/>
      <c r="I20" s="1103"/>
      <c r="J20" s="1103"/>
      <c r="K20" s="1103"/>
      <c r="L20" s="1103"/>
      <c r="M20" s="1103"/>
      <c r="N20" s="1104"/>
      <c r="O20" s="1104"/>
      <c r="P20" s="1103"/>
      <c r="Q20" s="1103"/>
      <c r="R20" s="1103"/>
      <c r="S20" s="1103"/>
      <c r="T20" s="1103"/>
      <c r="U20" s="1104"/>
      <c r="V20" s="1104"/>
      <c r="W20" s="1103"/>
      <c r="X20" s="1103"/>
      <c r="Y20" s="1103"/>
      <c r="Z20" s="1103"/>
      <c r="AA20" s="1103"/>
      <c r="AB20" s="1104"/>
      <c r="AC20" s="1104"/>
      <c r="AD20" s="1103"/>
      <c r="AE20" s="1103"/>
      <c r="AF20" s="1103"/>
      <c r="AG20" s="1103"/>
      <c r="AH20" s="1103"/>
      <c r="AI20" s="1104"/>
      <c r="AJ20" s="1104"/>
      <c r="AK20" s="1103"/>
      <c r="AL20" s="1103"/>
      <c r="AM20" s="1103"/>
      <c r="AN20" s="1103"/>
      <c r="AO20" s="1103"/>
      <c r="AP20" s="1104"/>
      <c r="AQ20" s="1104"/>
      <c r="AR20" s="1105">
        <f t="shared" si="4"/>
        <v>0</v>
      </c>
      <c r="AS20" s="1105">
        <f t="shared" si="5"/>
        <v>0</v>
      </c>
      <c r="AT20" s="1105">
        <f t="shared" si="1"/>
        <v>0</v>
      </c>
      <c r="AU20" s="1105">
        <f t="shared" si="1"/>
        <v>0</v>
      </c>
      <c r="AV20" s="1105">
        <f t="shared" si="1"/>
        <v>0</v>
      </c>
      <c r="AW20" s="1106"/>
      <c r="AX20" s="1106"/>
    </row>
    <row r="21" spans="1:50" x14ac:dyDescent="0.2">
      <c r="A21" s="1099" t="s">
        <v>961</v>
      </c>
      <c r="B21" s="1103"/>
      <c r="C21" s="1103"/>
      <c r="D21" s="1103"/>
      <c r="E21" s="1103"/>
      <c r="F21" s="1103"/>
      <c r="G21" s="1104"/>
      <c r="H21" s="1104"/>
      <c r="I21" s="1103"/>
      <c r="J21" s="1103"/>
      <c r="K21" s="1103"/>
      <c r="L21" s="1103"/>
      <c r="M21" s="1103"/>
      <c r="N21" s="1104"/>
      <c r="O21" s="1104"/>
      <c r="P21" s="1103"/>
      <c r="Q21" s="1103"/>
      <c r="R21" s="1103"/>
      <c r="S21" s="1103"/>
      <c r="T21" s="1103"/>
      <c r="U21" s="1104"/>
      <c r="V21" s="1104"/>
      <c r="W21" s="1103"/>
      <c r="X21" s="1103"/>
      <c r="Y21" s="1103"/>
      <c r="Z21" s="1103"/>
      <c r="AA21" s="1103"/>
      <c r="AB21" s="1104"/>
      <c r="AC21" s="1104"/>
      <c r="AD21" s="1103"/>
      <c r="AE21" s="1103"/>
      <c r="AF21" s="1103"/>
      <c r="AG21" s="1103"/>
      <c r="AH21" s="1103"/>
      <c r="AI21" s="1104"/>
      <c r="AJ21" s="1104"/>
      <c r="AK21" s="1103"/>
      <c r="AL21" s="1103"/>
      <c r="AM21" s="1103"/>
      <c r="AN21" s="1103"/>
      <c r="AO21" s="1103"/>
      <c r="AP21" s="1104"/>
      <c r="AQ21" s="1104"/>
      <c r="AR21" s="1105">
        <f t="shared" si="4"/>
        <v>0</v>
      </c>
      <c r="AS21" s="1105">
        <f t="shared" si="5"/>
        <v>0</v>
      </c>
      <c r="AT21" s="1105">
        <f t="shared" si="1"/>
        <v>0</v>
      </c>
      <c r="AU21" s="1105">
        <f t="shared" si="1"/>
        <v>0</v>
      </c>
      <c r="AV21" s="1105">
        <f t="shared" si="1"/>
        <v>0</v>
      </c>
      <c r="AW21" s="1106"/>
      <c r="AX21" s="1106"/>
    </row>
    <row r="22" spans="1:50" x14ac:dyDescent="0.2">
      <c r="A22" s="1099" t="s">
        <v>962</v>
      </c>
      <c r="B22" s="1103"/>
      <c r="C22" s="1103"/>
      <c r="D22" s="1103"/>
      <c r="E22" s="1103"/>
      <c r="F22" s="1103"/>
      <c r="G22" s="1104"/>
      <c r="H22" s="1104"/>
      <c r="I22" s="1103"/>
      <c r="J22" s="1103"/>
      <c r="K22" s="1103"/>
      <c r="L22" s="1103"/>
      <c r="M22" s="1103"/>
      <c r="N22" s="1104"/>
      <c r="O22" s="1104"/>
      <c r="P22" s="1103"/>
      <c r="Q22" s="1103"/>
      <c r="R22" s="1103"/>
      <c r="S22" s="1103"/>
      <c r="T22" s="1103"/>
      <c r="U22" s="1104"/>
      <c r="V22" s="1104"/>
      <c r="W22" s="1103"/>
      <c r="X22" s="1103"/>
      <c r="Y22" s="1103"/>
      <c r="Z22" s="1103"/>
      <c r="AA22" s="1103"/>
      <c r="AB22" s="1104"/>
      <c r="AC22" s="1104"/>
      <c r="AD22" s="1103"/>
      <c r="AE22" s="1103"/>
      <c r="AF22" s="1103"/>
      <c r="AG22" s="1103"/>
      <c r="AH22" s="1103"/>
      <c r="AI22" s="1104"/>
      <c r="AJ22" s="1104"/>
      <c r="AK22" s="1103"/>
      <c r="AL22" s="1103"/>
      <c r="AM22" s="1103"/>
      <c r="AN22" s="1103"/>
      <c r="AO22" s="1103"/>
      <c r="AP22" s="1104"/>
      <c r="AQ22" s="1104"/>
      <c r="AR22" s="1105">
        <f t="shared" si="4"/>
        <v>0</v>
      </c>
      <c r="AS22" s="1105">
        <f t="shared" si="5"/>
        <v>0</v>
      </c>
      <c r="AT22" s="1105">
        <f t="shared" si="1"/>
        <v>0</v>
      </c>
      <c r="AU22" s="1105">
        <f t="shared" si="1"/>
        <v>0</v>
      </c>
      <c r="AV22" s="1105">
        <f t="shared" si="1"/>
        <v>0</v>
      </c>
      <c r="AW22" s="1106"/>
      <c r="AX22" s="1106"/>
    </row>
    <row r="23" spans="1:50" x14ac:dyDescent="0.2">
      <c r="A23" s="1099" t="s">
        <v>963</v>
      </c>
      <c r="B23" s="1103"/>
      <c r="C23" s="1103"/>
      <c r="D23" s="1103"/>
      <c r="E23" s="1103"/>
      <c r="F23" s="1103"/>
      <c r="G23" s="1104"/>
      <c r="H23" s="1104"/>
      <c r="I23" s="1103"/>
      <c r="J23" s="1103"/>
      <c r="K23" s="1103"/>
      <c r="L23" s="1103"/>
      <c r="M23" s="1103"/>
      <c r="N23" s="1104"/>
      <c r="O23" s="1104"/>
      <c r="P23" s="1103"/>
      <c r="Q23" s="1103"/>
      <c r="R23" s="1103"/>
      <c r="S23" s="1103"/>
      <c r="T23" s="1103"/>
      <c r="U23" s="1104"/>
      <c r="V23" s="1104"/>
      <c r="W23" s="1103"/>
      <c r="X23" s="1103"/>
      <c r="Y23" s="1103"/>
      <c r="Z23" s="1103"/>
      <c r="AA23" s="1103"/>
      <c r="AB23" s="1104"/>
      <c r="AC23" s="1104"/>
      <c r="AD23" s="1103"/>
      <c r="AE23" s="1103"/>
      <c r="AF23" s="1103"/>
      <c r="AG23" s="1103"/>
      <c r="AH23" s="1103"/>
      <c r="AI23" s="1104"/>
      <c r="AJ23" s="1104"/>
      <c r="AK23" s="1103"/>
      <c r="AL23" s="1103"/>
      <c r="AM23" s="1103"/>
      <c r="AN23" s="1103"/>
      <c r="AO23" s="1103"/>
      <c r="AP23" s="1104"/>
      <c r="AQ23" s="1104"/>
      <c r="AR23" s="1105">
        <f t="shared" si="4"/>
        <v>0</v>
      </c>
      <c r="AS23" s="1105">
        <f t="shared" si="5"/>
        <v>0</v>
      </c>
      <c r="AT23" s="1105">
        <f t="shared" si="1"/>
        <v>0</v>
      </c>
      <c r="AU23" s="1105">
        <f t="shared" si="1"/>
        <v>0</v>
      </c>
      <c r="AV23" s="1105">
        <f t="shared" si="1"/>
        <v>0</v>
      </c>
      <c r="AW23" s="1106"/>
      <c r="AX23" s="1106"/>
    </row>
    <row r="24" spans="1:50" x14ac:dyDescent="0.2">
      <c r="A24" s="1099" t="s">
        <v>964</v>
      </c>
      <c r="B24" s="1103"/>
      <c r="C24" s="1103"/>
      <c r="D24" s="1103"/>
      <c r="E24" s="1103"/>
      <c r="F24" s="1103"/>
      <c r="G24" s="1104"/>
      <c r="H24" s="1104"/>
      <c r="I24" s="1103"/>
      <c r="J24" s="1103"/>
      <c r="K24" s="1103"/>
      <c r="L24" s="1103"/>
      <c r="M24" s="1103"/>
      <c r="N24" s="1104"/>
      <c r="O24" s="1104"/>
      <c r="P24" s="1103"/>
      <c r="Q24" s="1103"/>
      <c r="R24" s="1103"/>
      <c r="S24" s="1103"/>
      <c r="T24" s="1103"/>
      <c r="U24" s="1104"/>
      <c r="V24" s="1104"/>
      <c r="W24" s="1103"/>
      <c r="X24" s="1103"/>
      <c r="Y24" s="1103"/>
      <c r="Z24" s="1103"/>
      <c r="AA24" s="1103"/>
      <c r="AB24" s="1104"/>
      <c r="AC24" s="1104"/>
      <c r="AD24" s="1103"/>
      <c r="AE24" s="1103"/>
      <c r="AF24" s="1103"/>
      <c r="AG24" s="1103"/>
      <c r="AH24" s="1103"/>
      <c r="AI24" s="1104"/>
      <c r="AJ24" s="1104"/>
      <c r="AK24" s="1103"/>
      <c r="AL24" s="1103"/>
      <c r="AM24" s="1103"/>
      <c r="AN24" s="1103"/>
      <c r="AO24" s="1103"/>
      <c r="AP24" s="1104"/>
      <c r="AQ24" s="1104"/>
      <c r="AR24" s="1105">
        <f t="shared" si="4"/>
        <v>0</v>
      </c>
      <c r="AS24" s="1105">
        <f t="shared" si="5"/>
        <v>0</v>
      </c>
      <c r="AT24" s="1105">
        <f t="shared" ref="AT24:AT42" si="6">SUM(AM24,AF24,Y24,R24,K24,D24)</f>
        <v>0</v>
      </c>
      <c r="AU24" s="1105">
        <f t="shared" ref="AU24:AU42" si="7">SUM(AN24,AG24,Z24,S24,L24,E24)</f>
        <v>0</v>
      </c>
      <c r="AV24" s="1105">
        <f t="shared" ref="AV24:AV42" si="8">SUM(AO24,AH24,AA24,T24,M24,F24)</f>
        <v>0</v>
      </c>
      <c r="AW24" s="1106"/>
      <c r="AX24" s="1106"/>
    </row>
    <row r="25" spans="1:50" x14ac:dyDescent="0.2">
      <c r="A25" s="1099" t="s">
        <v>965</v>
      </c>
      <c r="B25" s="1103"/>
      <c r="C25" s="1103"/>
      <c r="D25" s="1103"/>
      <c r="E25" s="1103"/>
      <c r="F25" s="1103"/>
      <c r="G25" s="1104"/>
      <c r="H25" s="1104"/>
      <c r="I25" s="1103"/>
      <c r="J25" s="1103"/>
      <c r="K25" s="1103"/>
      <c r="L25" s="1103"/>
      <c r="M25" s="1103"/>
      <c r="N25" s="1104"/>
      <c r="O25" s="1104"/>
      <c r="P25" s="1103"/>
      <c r="Q25" s="1103"/>
      <c r="R25" s="1103"/>
      <c r="S25" s="1103"/>
      <c r="T25" s="1103"/>
      <c r="U25" s="1104"/>
      <c r="V25" s="1104"/>
      <c r="W25" s="1103"/>
      <c r="X25" s="1103"/>
      <c r="Y25" s="1103"/>
      <c r="Z25" s="1103"/>
      <c r="AA25" s="1103"/>
      <c r="AB25" s="1104"/>
      <c r="AC25" s="1104"/>
      <c r="AD25" s="1103"/>
      <c r="AE25" s="1103"/>
      <c r="AF25" s="1103"/>
      <c r="AG25" s="1103"/>
      <c r="AH25" s="1103"/>
      <c r="AI25" s="1104"/>
      <c r="AJ25" s="1104"/>
      <c r="AK25" s="1103"/>
      <c r="AL25" s="1103"/>
      <c r="AM25" s="1103"/>
      <c r="AN25" s="1103"/>
      <c r="AO25" s="1103"/>
      <c r="AP25" s="1104"/>
      <c r="AQ25" s="1104"/>
      <c r="AR25" s="1105">
        <f t="shared" si="4"/>
        <v>0</v>
      </c>
      <c r="AS25" s="1105">
        <f t="shared" si="5"/>
        <v>0</v>
      </c>
      <c r="AT25" s="1105">
        <f t="shared" si="6"/>
        <v>0</v>
      </c>
      <c r="AU25" s="1105">
        <f t="shared" si="7"/>
        <v>0</v>
      </c>
      <c r="AV25" s="1105">
        <f t="shared" si="8"/>
        <v>0</v>
      </c>
      <c r="AW25" s="1106"/>
      <c r="AX25" s="1106"/>
    </row>
    <row r="26" spans="1:50" x14ac:dyDescent="0.2">
      <c r="A26" s="1099" t="s">
        <v>183</v>
      </c>
      <c r="B26" s="1103"/>
      <c r="C26" s="1103"/>
      <c r="D26" s="1103"/>
      <c r="E26" s="1103"/>
      <c r="F26" s="1103"/>
      <c r="G26" s="1104"/>
      <c r="H26" s="1104"/>
      <c r="I26" s="1103"/>
      <c r="J26" s="1103"/>
      <c r="K26" s="1103"/>
      <c r="L26" s="1103"/>
      <c r="M26" s="1103"/>
      <c r="N26" s="1104"/>
      <c r="O26" s="1104"/>
      <c r="P26" s="1103"/>
      <c r="Q26" s="1103"/>
      <c r="R26" s="1103"/>
      <c r="S26" s="1103"/>
      <c r="T26" s="1103"/>
      <c r="U26" s="1104"/>
      <c r="V26" s="1104"/>
      <c r="W26" s="1103"/>
      <c r="X26" s="1103"/>
      <c r="Y26" s="1103"/>
      <c r="Z26" s="1103"/>
      <c r="AA26" s="1103"/>
      <c r="AB26" s="1104"/>
      <c r="AC26" s="1104"/>
      <c r="AD26" s="1103"/>
      <c r="AE26" s="1103"/>
      <c r="AF26" s="1103"/>
      <c r="AG26" s="1103"/>
      <c r="AH26" s="1103"/>
      <c r="AI26" s="1104"/>
      <c r="AJ26" s="1104"/>
      <c r="AK26" s="1103"/>
      <c r="AL26" s="1103"/>
      <c r="AM26" s="1103"/>
      <c r="AN26" s="1103"/>
      <c r="AO26" s="1103"/>
      <c r="AP26" s="1104"/>
      <c r="AQ26" s="1104"/>
      <c r="AR26" s="1105">
        <f t="shared" si="4"/>
        <v>0</v>
      </c>
      <c r="AS26" s="1105">
        <f t="shared" si="5"/>
        <v>0</v>
      </c>
      <c r="AT26" s="1105">
        <f t="shared" si="6"/>
        <v>0</v>
      </c>
      <c r="AU26" s="1105">
        <f t="shared" si="7"/>
        <v>0</v>
      </c>
      <c r="AV26" s="1105">
        <f t="shared" si="8"/>
        <v>0</v>
      </c>
      <c r="AW26" s="1106"/>
      <c r="AX26" s="1106"/>
    </row>
    <row r="27" spans="1:50" x14ac:dyDescent="0.2">
      <c r="A27" s="600" t="s">
        <v>966</v>
      </c>
      <c r="B27" s="600">
        <f>SUM(B7:B11,B14:B26)</f>
        <v>0</v>
      </c>
      <c r="C27" s="600">
        <f t="shared" ref="C27:AO27" si="9">SUM(C7:C11,C14:C26)</f>
        <v>0</v>
      </c>
      <c r="D27" s="600">
        <f t="shared" si="9"/>
        <v>0</v>
      </c>
      <c r="E27" s="600">
        <f t="shared" si="9"/>
        <v>0</v>
      </c>
      <c r="F27" s="600">
        <f>SUM(F7:F11,F14:F26)</f>
        <v>0</v>
      </c>
      <c r="G27" s="600">
        <f>SUM(G11)</f>
        <v>0</v>
      </c>
      <c r="H27" s="600">
        <f>SUM(H11)</f>
        <v>0</v>
      </c>
      <c r="I27" s="600">
        <f t="shared" si="9"/>
        <v>0</v>
      </c>
      <c r="J27" s="600">
        <f t="shared" si="9"/>
        <v>0</v>
      </c>
      <c r="K27" s="600">
        <f t="shared" si="9"/>
        <v>0</v>
      </c>
      <c r="L27" s="600">
        <f t="shared" si="9"/>
        <v>0</v>
      </c>
      <c r="M27" s="600">
        <f t="shared" si="9"/>
        <v>0</v>
      </c>
      <c r="N27" s="600">
        <f>SUM(N11)</f>
        <v>0</v>
      </c>
      <c r="O27" s="600">
        <f>SUM(O11)</f>
        <v>0</v>
      </c>
      <c r="P27" s="600">
        <f t="shared" si="9"/>
        <v>0</v>
      </c>
      <c r="Q27" s="600">
        <f t="shared" si="9"/>
        <v>0</v>
      </c>
      <c r="R27" s="600">
        <f t="shared" si="9"/>
        <v>0</v>
      </c>
      <c r="S27" s="600">
        <f t="shared" si="9"/>
        <v>0</v>
      </c>
      <c r="T27" s="600">
        <f t="shared" si="9"/>
        <v>0</v>
      </c>
      <c r="U27" s="600">
        <f>SUM(U11)</f>
        <v>0</v>
      </c>
      <c r="V27" s="600">
        <f>SUM(V11)</f>
        <v>0</v>
      </c>
      <c r="W27" s="600">
        <f t="shared" si="9"/>
        <v>0</v>
      </c>
      <c r="X27" s="600">
        <f t="shared" si="9"/>
        <v>0</v>
      </c>
      <c r="Y27" s="600">
        <f t="shared" si="9"/>
        <v>0</v>
      </c>
      <c r="Z27" s="600">
        <f t="shared" si="9"/>
        <v>0</v>
      </c>
      <c r="AA27" s="600">
        <f t="shared" si="9"/>
        <v>0</v>
      </c>
      <c r="AB27" s="600">
        <f>SUM(AB11)</f>
        <v>0</v>
      </c>
      <c r="AC27" s="600">
        <f>SUM(AC11)</f>
        <v>0</v>
      </c>
      <c r="AD27" s="600">
        <f t="shared" si="9"/>
        <v>0</v>
      </c>
      <c r="AE27" s="600">
        <f t="shared" si="9"/>
        <v>0</v>
      </c>
      <c r="AF27" s="600">
        <f t="shared" si="9"/>
        <v>0</v>
      </c>
      <c r="AG27" s="600">
        <f t="shared" si="9"/>
        <v>0</v>
      </c>
      <c r="AH27" s="600">
        <f t="shared" si="9"/>
        <v>0</v>
      </c>
      <c r="AI27" s="600">
        <f>SUM(AI11)</f>
        <v>0</v>
      </c>
      <c r="AJ27" s="600">
        <f>SUM(AJ11)</f>
        <v>0</v>
      </c>
      <c r="AK27" s="600">
        <f t="shared" si="9"/>
        <v>0</v>
      </c>
      <c r="AL27" s="600">
        <f t="shared" si="9"/>
        <v>0</v>
      </c>
      <c r="AM27" s="600">
        <f t="shared" si="9"/>
        <v>0</v>
      </c>
      <c r="AN27" s="600">
        <f t="shared" si="9"/>
        <v>0</v>
      </c>
      <c r="AO27" s="600">
        <f t="shared" si="9"/>
        <v>0</v>
      </c>
      <c r="AP27" s="600">
        <f>SUM(AP11)</f>
        <v>0</v>
      </c>
      <c r="AQ27" s="600">
        <f>SUM(AQ11)</f>
        <v>0</v>
      </c>
      <c r="AR27" s="1105">
        <f>SUM(AK27,AD27,W27,P27,I27,B27)</f>
        <v>0</v>
      </c>
      <c r="AS27" s="1105">
        <f t="shared" si="5"/>
        <v>0</v>
      </c>
      <c r="AT27" s="1105">
        <f t="shared" si="6"/>
        <v>0</v>
      </c>
      <c r="AU27" s="1105">
        <f t="shared" si="7"/>
        <v>0</v>
      </c>
      <c r="AV27" s="1105">
        <f t="shared" si="8"/>
        <v>0</v>
      </c>
      <c r="AW27" s="1105">
        <f t="shared" ref="AW27:AW34" si="10">SUM(AP27,AI27,AB27,U27,N27,G27)</f>
        <v>0</v>
      </c>
      <c r="AX27" s="1105">
        <f>SUM(AQ27,AJ27,AC27,V27,O27,H27)</f>
        <v>0</v>
      </c>
    </row>
    <row r="28" spans="1:50" x14ac:dyDescent="0.2">
      <c r="A28" s="1099"/>
      <c r="B28" s="1106"/>
      <c r="C28" s="1106"/>
      <c r="D28" s="1106"/>
      <c r="E28" s="1106"/>
      <c r="F28" s="1106"/>
      <c r="G28" s="1106"/>
      <c r="H28" s="1106"/>
      <c r="I28" s="1106"/>
      <c r="J28" s="1106"/>
      <c r="K28" s="1106"/>
      <c r="L28" s="1106"/>
      <c r="M28" s="1106"/>
      <c r="N28" s="1106"/>
      <c r="O28" s="1106"/>
      <c r="P28" s="1106"/>
      <c r="Q28" s="1106"/>
      <c r="R28" s="1106"/>
      <c r="S28" s="1106"/>
      <c r="T28" s="1106"/>
      <c r="U28" s="1106"/>
      <c r="V28" s="1106"/>
      <c r="W28" s="1106"/>
      <c r="X28" s="1106"/>
      <c r="Y28" s="1106"/>
      <c r="Z28" s="1106"/>
      <c r="AA28" s="1106"/>
      <c r="AB28" s="1106"/>
      <c r="AC28" s="1106"/>
      <c r="AD28" s="1106"/>
      <c r="AE28" s="1106"/>
      <c r="AF28" s="1106"/>
      <c r="AG28" s="1106"/>
      <c r="AH28" s="1106"/>
      <c r="AI28" s="1106"/>
      <c r="AJ28" s="1106"/>
      <c r="AK28" s="1106"/>
      <c r="AL28" s="1106"/>
      <c r="AM28" s="1106"/>
      <c r="AN28" s="1106"/>
      <c r="AO28" s="1106"/>
      <c r="AP28" s="1106"/>
      <c r="AQ28" s="1106"/>
      <c r="AR28" s="1105">
        <f t="shared" ref="AR28:AR55" si="11">SUM(AK28,AD28,W28,P28,I28,B28)</f>
        <v>0</v>
      </c>
      <c r="AS28" s="1105">
        <f t="shared" ref="AS28:AS55" si="12">SUM(AL28,AE28,X28,Q28,J28,C28)</f>
        <v>0</v>
      </c>
      <c r="AT28" s="1105">
        <f t="shared" si="6"/>
        <v>0</v>
      </c>
      <c r="AU28" s="1105">
        <f t="shared" si="7"/>
        <v>0</v>
      </c>
      <c r="AV28" s="1105">
        <f t="shared" si="8"/>
        <v>0</v>
      </c>
      <c r="AW28" s="1107">
        <f>SUM(AP28,AI28,AB28,U28,N28,G28)</f>
        <v>0</v>
      </c>
      <c r="AX28" s="1107">
        <f t="shared" ref="AX28:AX34" si="13">SUM(AQ28,AJ28,AC28,V28,O28,H28)</f>
        <v>0</v>
      </c>
    </row>
    <row r="29" spans="1:50" x14ac:dyDescent="0.2">
      <c r="A29" s="1099" t="s">
        <v>967</v>
      </c>
      <c r="B29" s="1106"/>
      <c r="C29" s="1106"/>
      <c r="D29" s="1106"/>
      <c r="E29" s="1106"/>
      <c r="F29" s="1106"/>
      <c r="G29" s="1106"/>
      <c r="H29" s="1106"/>
      <c r="I29" s="1106"/>
      <c r="J29" s="1106"/>
      <c r="K29" s="1106"/>
      <c r="L29" s="1106"/>
      <c r="M29" s="1106"/>
      <c r="N29" s="1106"/>
      <c r="O29" s="1106"/>
      <c r="P29" s="1106"/>
      <c r="Q29" s="1106"/>
      <c r="R29" s="1106"/>
      <c r="S29" s="1106"/>
      <c r="T29" s="1106"/>
      <c r="U29" s="1106"/>
      <c r="V29" s="1106"/>
      <c r="W29" s="1106"/>
      <c r="X29" s="1106"/>
      <c r="Y29" s="1106"/>
      <c r="Z29" s="1106"/>
      <c r="AA29" s="1106"/>
      <c r="AB29" s="1106"/>
      <c r="AC29" s="1106"/>
      <c r="AD29" s="1106"/>
      <c r="AE29" s="1106"/>
      <c r="AF29" s="1106"/>
      <c r="AG29" s="1106"/>
      <c r="AH29" s="1106"/>
      <c r="AI29" s="1106"/>
      <c r="AJ29" s="1106"/>
      <c r="AK29" s="1106"/>
      <c r="AL29" s="1106"/>
      <c r="AM29" s="1106"/>
      <c r="AN29" s="1106"/>
      <c r="AO29" s="1106"/>
      <c r="AP29" s="1106"/>
      <c r="AQ29" s="1106"/>
      <c r="AR29" s="1105">
        <f t="shared" si="11"/>
        <v>0</v>
      </c>
      <c r="AS29" s="1105">
        <f t="shared" si="12"/>
        <v>0</v>
      </c>
      <c r="AT29" s="1105">
        <f t="shared" si="6"/>
        <v>0</v>
      </c>
      <c r="AU29" s="1105">
        <f t="shared" si="7"/>
        <v>0</v>
      </c>
      <c r="AV29" s="1105">
        <f t="shared" si="8"/>
        <v>0</v>
      </c>
      <c r="AW29" s="1107">
        <f t="shared" si="10"/>
        <v>0</v>
      </c>
      <c r="AX29" s="1107">
        <f t="shared" si="13"/>
        <v>0</v>
      </c>
    </row>
    <row r="30" spans="1:50" x14ac:dyDescent="0.2">
      <c r="A30" s="1099" t="s">
        <v>545</v>
      </c>
      <c r="B30" s="1103"/>
      <c r="C30" s="1103"/>
      <c r="D30" s="1103"/>
      <c r="E30" s="1103"/>
      <c r="F30" s="1103"/>
      <c r="G30" s="1108"/>
      <c r="H30" s="1108"/>
      <c r="I30" s="1103"/>
      <c r="J30" s="1103"/>
      <c r="K30" s="1103"/>
      <c r="L30" s="1103"/>
      <c r="M30" s="1103"/>
      <c r="N30" s="1108"/>
      <c r="O30" s="1108"/>
      <c r="P30" s="1103"/>
      <c r="Q30" s="1103"/>
      <c r="R30" s="1103"/>
      <c r="S30" s="1103"/>
      <c r="T30" s="1103"/>
      <c r="U30" s="1108"/>
      <c r="V30" s="1108"/>
      <c r="W30" s="1103"/>
      <c r="X30" s="1103"/>
      <c r="Y30" s="1103"/>
      <c r="Z30" s="1103"/>
      <c r="AA30" s="1103"/>
      <c r="AB30" s="1104"/>
      <c r="AC30" s="1104"/>
      <c r="AD30" s="1103"/>
      <c r="AE30" s="1103"/>
      <c r="AF30" s="1103"/>
      <c r="AG30" s="1103"/>
      <c r="AH30" s="1103"/>
      <c r="AI30" s="1104"/>
      <c r="AJ30" s="1104"/>
      <c r="AK30" s="1103"/>
      <c r="AL30" s="1103"/>
      <c r="AM30" s="1103"/>
      <c r="AN30" s="1103"/>
      <c r="AO30" s="1103"/>
      <c r="AP30" s="1104"/>
      <c r="AQ30" s="1104"/>
      <c r="AR30" s="1105">
        <f t="shared" si="11"/>
        <v>0</v>
      </c>
      <c r="AS30" s="1105">
        <f t="shared" si="12"/>
        <v>0</v>
      </c>
      <c r="AT30" s="1105">
        <f t="shared" si="6"/>
        <v>0</v>
      </c>
      <c r="AU30" s="1105">
        <f t="shared" si="7"/>
        <v>0</v>
      </c>
      <c r="AV30" s="1105">
        <f t="shared" si="8"/>
        <v>0</v>
      </c>
      <c r="AW30" s="1107">
        <f>SUM(AP30,AI30,AB30,U30,N30,G30)</f>
        <v>0</v>
      </c>
      <c r="AX30" s="1107">
        <f t="shared" si="13"/>
        <v>0</v>
      </c>
    </row>
    <row r="31" spans="1:50" x14ac:dyDescent="0.2">
      <c r="A31" s="1099" t="s">
        <v>546</v>
      </c>
      <c r="B31" s="1103"/>
      <c r="C31" s="1103"/>
      <c r="D31" s="1103"/>
      <c r="E31" s="1103"/>
      <c r="F31" s="1103"/>
      <c r="G31" s="1108"/>
      <c r="H31" s="1108"/>
      <c r="I31" s="1103"/>
      <c r="J31" s="1103"/>
      <c r="K31" s="1103"/>
      <c r="L31" s="1103"/>
      <c r="M31" s="1103"/>
      <c r="N31" s="1108"/>
      <c r="O31" s="1108"/>
      <c r="P31" s="1103"/>
      <c r="Q31" s="1103"/>
      <c r="R31" s="1103"/>
      <c r="S31" s="1103"/>
      <c r="T31" s="1103"/>
      <c r="U31" s="1108"/>
      <c r="V31" s="1108"/>
      <c r="W31" s="1103"/>
      <c r="X31" s="1103"/>
      <c r="Y31" s="1103"/>
      <c r="Z31" s="1103"/>
      <c r="AA31" s="1103"/>
      <c r="AB31" s="1104"/>
      <c r="AC31" s="1104"/>
      <c r="AD31" s="1103"/>
      <c r="AE31" s="1103"/>
      <c r="AF31" s="1103"/>
      <c r="AG31" s="1103"/>
      <c r="AH31" s="1103"/>
      <c r="AI31" s="1104"/>
      <c r="AJ31" s="1104"/>
      <c r="AK31" s="1103"/>
      <c r="AL31" s="1103"/>
      <c r="AM31" s="1103"/>
      <c r="AN31" s="1103"/>
      <c r="AO31" s="1103"/>
      <c r="AP31" s="1104"/>
      <c r="AQ31" s="1104"/>
      <c r="AR31" s="1105">
        <f t="shared" si="11"/>
        <v>0</v>
      </c>
      <c r="AS31" s="1105">
        <f t="shared" si="12"/>
        <v>0</v>
      </c>
      <c r="AT31" s="1105">
        <f t="shared" si="6"/>
        <v>0</v>
      </c>
      <c r="AU31" s="1105">
        <f t="shared" si="7"/>
        <v>0</v>
      </c>
      <c r="AV31" s="1105">
        <f t="shared" si="8"/>
        <v>0</v>
      </c>
      <c r="AW31" s="1107">
        <f t="shared" si="10"/>
        <v>0</v>
      </c>
      <c r="AX31" s="1107">
        <f>SUM(AQ31,AJ31,AC31,V31,O31,H31)</f>
        <v>0</v>
      </c>
    </row>
    <row r="32" spans="1:50" x14ac:dyDescent="0.2">
      <c r="A32" s="1099" t="s">
        <v>548</v>
      </c>
      <c r="B32" s="1103"/>
      <c r="C32" s="1103"/>
      <c r="D32" s="1103"/>
      <c r="E32" s="1103"/>
      <c r="F32" s="1103"/>
      <c r="G32" s="1103"/>
      <c r="H32" s="1103"/>
      <c r="I32" s="1103"/>
      <c r="J32" s="1103"/>
      <c r="K32" s="1103"/>
      <c r="L32" s="1103"/>
      <c r="M32" s="1103"/>
      <c r="N32" s="1103"/>
      <c r="O32" s="1103"/>
      <c r="P32" s="1103"/>
      <c r="Q32" s="1103"/>
      <c r="R32" s="1103"/>
      <c r="S32" s="1103"/>
      <c r="T32" s="1103"/>
      <c r="U32" s="1103"/>
      <c r="V32" s="1103"/>
      <c r="W32" s="1103"/>
      <c r="X32" s="1103"/>
      <c r="Y32" s="1103"/>
      <c r="Z32" s="1103"/>
      <c r="AA32" s="1103"/>
      <c r="AB32" s="1103"/>
      <c r="AC32" s="1103"/>
      <c r="AD32" s="1103"/>
      <c r="AE32" s="1103"/>
      <c r="AF32" s="1103"/>
      <c r="AG32" s="1103"/>
      <c r="AH32" s="1103"/>
      <c r="AI32" s="1103"/>
      <c r="AJ32" s="1103"/>
      <c r="AK32" s="1103"/>
      <c r="AL32" s="1103"/>
      <c r="AM32" s="1103"/>
      <c r="AN32" s="1103"/>
      <c r="AO32" s="1103"/>
      <c r="AP32" s="1103"/>
      <c r="AQ32" s="1103"/>
      <c r="AR32" s="1105">
        <f t="shared" si="11"/>
        <v>0</v>
      </c>
      <c r="AS32" s="1105">
        <f t="shared" si="12"/>
        <v>0</v>
      </c>
      <c r="AT32" s="1105">
        <f t="shared" si="6"/>
        <v>0</v>
      </c>
      <c r="AU32" s="1105">
        <f t="shared" si="7"/>
        <v>0</v>
      </c>
      <c r="AV32" s="1105">
        <f t="shared" si="8"/>
        <v>0</v>
      </c>
      <c r="AW32" s="1105">
        <f t="shared" si="10"/>
        <v>0</v>
      </c>
      <c r="AX32" s="1105">
        <f t="shared" si="13"/>
        <v>0</v>
      </c>
    </row>
    <row r="33" spans="1:50" x14ac:dyDescent="0.2">
      <c r="A33" s="1099" t="s">
        <v>953</v>
      </c>
      <c r="B33" s="1103"/>
      <c r="C33" s="1103"/>
      <c r="D33" s="1103"/>
      <c r="E33" s="1103"/>
      <c r="F33" s="1103"/>
      <c r="G33" s="1103"/>
      <c r="H33" s="1103"/>
      <c r="I33" s="1103"/>
      <c r="J33" s="1103"/>
      <c r="K33" s="1103"/>
      <c r="L33" s="1103"/>
      <c r="M33" s="1103"/>
      <c r="N33" s="1103"/>
      <c r="O33" s="1103"/>
      <c r="P33" s="1103"/>
      <c r="Q33" s="1103"/>
      <c r="R33" s="1103"/>
      <c r="S33" s="1103"/>
      <c r="T33" s="1103"/>
      <c r="U33" s="1103"/>
      <c r="V33" s="1103"/>
      <c r="W33" s="1103"/>
      <c r="X33" s="1103"/>
      <c r="Y33" s="1103"/>
      <c r="Z33" s="1103"/>
      <c r="AA33" s="1103"/>
      <c r="AB33" s="1103"/>
      <c r="AC33" s="1103"/>
      <c r="AD33" s="1103"/>
      <c r="AE33" s="1103"/>
      <c r="AF33" s="1103"/>
      <c r="AG33" s="1103"/>
      <c r="AH33" s="1103"/>
      <c r="AI33" s="1103"/>
      <c r="AJ33" s="1103"/>
      <c r="AK33" s="1103"/>
      <c r="AL33" s="1103"/>
      <c r="AM33" s="1103"/>
      <c r="AN33" s="1103"/>
      <c r="AO33" s="1103"/>
      <c r="AP33" s="1103"/>
      <c r="AQ33" s="1103"/>
      <c r="AR33" s="1105">
        <f t="shared" si="11"/>
        <v>0</v>
      </c>
      <c r="AS33" s="1105">
        <f t="shared" si="12"/>
        <v>0</v>
      </c>
      <c r="AT33" s="1105">
        <f t="shared" si="6"/>
        <v>0</v>
      </c>
      <c r="AU33" s="1105">
        <f t="shared" si="7"/>
        <v>0</v>
      </c>
      <c r="AV33" s="1105">
        <f t="shared" si="8"/>
        <v>0</v>
      </c>
      <c r="AW33" s="1105">
        <f t="shared" si="10"/>
        <v>0</v>
      </c>
      <c r="AX33" s="1105">
        <f t="shared" si="13"/>
        <v>0</v>
      </c>
    </row>
    <row r="34" spans="1:50" x14ac:dyDescent="0.2">
      <c r="A34" s="1099" t="s">
        <v>954</v>
      </c>
      <c r="B34" s="1103"/>
      <c r="C34" s="1103"/>
      <c r="D34" s="1103"/>
      <c r="E34" s="1103"/>
      <c r="F34" s="1103"/>
      <c r="G34" s="1103"/>
      <c r="H34" s="1103"/>
      <c r="I34" s="1103"/>
      <c r="J34" s="1103"/>
      <c r="K34" s="1103"/>
      <c r="L34" s="1103"/>
      <c r="M34" s="1103"/>
      <c r="N34" s="1103"/>
      <c r="O34" s="1103"/>
      <c r="P34" s="1103"/>
      <c r="Q34" s="1103"/>
      <c r="R34" s="1103"/>
      <c r="S34" s="1103"/>
      <c r="T34" s="1103"/>
      <c r="U34" s="1103"/>
      <c r="V34" s="1103"/>
      <c r="W34" s="1103"/>
      <c r="X34" s="1103"/>
      <c r="Y34" s="1103"/>
      <c r="Z34" s="1103"/>
      <c r="AA34" s="1103"/>
      <c r="AB34" s="1103"/>
      <c r="AC34" s="1103"/>
      <c r="AD34" s="1103"/>
      <c r="AE34" s="1103"/>
      <c r="AF34" s="1103"/>
      <c r="AG34" s="1103"/>
      <c r="AH34" s="1103"/>
      <c r="AI34" s="1103"/>
      <c r="AJ34" s="1103"/>
      <c r="AK34" s="1103"/>
      <c r="AL34" s="1103"/>
      <c r="AM34" s="1103"/>
      <c r="AN34" s="1103"/>
      <c r="AO34" s="1103"/>
      <c r="AP34" s="1103"/>
      <c r="AQ34" s="1103"/>
      <c r="AR34" s="1105">
        <f t="shared" si="11"/>
        <v>0</v>
      </c>
      <c r="AS34" s="1105">
        <f t="shared" si="12"/>
        <v>0</v>
      </c>
      <c r="AT34" s="1105">
        <f t="shared" si="6"/>
        <v>0</v>
      </c>
      <c r="AU34" s="1105">
        <f t="shared" si="7"/>
        <v>0</v>
      </c>
      <c r="AV34" s="1105">
        <f t="shared" si="8"/>
        <v>0</v>
      </c>
      <c r="AW34" s="1105">
        <f t="shared" si="10"/>
        <v>0</v>
      </c>
      <c r="AX34" s="1105">
        <f t="shared" si="13"/>
        <v>0</v>
      </c>
    </row>
    <row r="35" spans="1:50" x14ac:dyDescent="0.2">
      <c r="A35" s="1099" t="s">
        <v>955</v>
      </c>
      <c r="B35" s="1103"/>
      <c r="C35" s="1103"/>
      <c r="D35" s="1103"/>
      <c r="E35" s="1103"/>
      <c r="F35" s="1103"/>
      <c r="G35" s="1108"/>
      <c r="H35" s="1108"/>
      <c r="I35" s="1103"/>
      <c r="J35" s="1103"/>
      <c r="K35" s="1103"/>
      <c r="L35" s="1103"/>
      <c r="M35" s="1103"/>
      <c r="N35" s="1108"/>
      <c r="O35" s="1108"/>
      <c r="P35" s="1103"/>
      <c r="Q35" s="1103"/>
      <c r="R35" s="1103"/>
      <c r="S35" s="1103"/>
      <c r="T35" s="1103"/>
      <c r="U35" s="1108"/>
      <c r="V35" s="1108"/>
      <c r="W35" s="1103"/>
      <c r="X35" s="1103"/>
      <c r="Y35" s="1103"/>
      <c r="Z35" s="1103"/>
      <c r="AA35" s="1103"/>
      <c r="AB35" s="1104"/>
      <c r="AC35" s="1104"/>
      <c r="AD35" s="1103"/>
      <c r="AE35" s="1103"/>
      <c r="AF35" s="1103"/>
      <c r="AG35" s="1103"/>
      <c r="AH35" s="1103"/>
      <c r="AI35" s="1104"/>
      <c r="AJ35" s="1104"/>
      <c r="AK35" s="1103"/>
      <c r="AL35" s="1103"/>
      <c r="AM35" s="1103"/>
      <c r="AN35" s="1103"/>
      <c r="AO35" s="1103"/>
      <c r="AP35" s="1104"/>
      <c r="AQ35" s="1104"/>
      <c r="AR35" s="1105">
        <f t="shared" si="11"/>
        <v>0</v>
      </c>
      <c r="AS35" s="1105">
        <f t="shared" si="12"/>
        <v>0</v>
      </c>
      <c r="AT35" s="1105">
        <f t="shared" si="6"/>
        <v>0</v>
      </c>
      <c r="AU35" s="1105">
        <f t="shared" si="7"/>
        <v>0</v>
      </c>
      <c r="AV35" s="1105">
        <f t="shared" si="8"/>
        <v>0</v>
      </c>
      <c r="AW35" s="1106"/>
      <c r="AX35" s="1106"/>
    </row>
    <row r="36" spans="1:50" x14ac:dyDescent="0.2">
      <c r="A36" s="1099" t="s">
        <v>547</v>
      </c>
      <c r="B36" s="1103"/>
      <c r="C36" s="1103"/>
      <c r="D36" s="1103"/>
      <c r="E36" s="1103"/>
      <c r="F36" s="1103"/>
      <c r="G36" s="1108"/>
      <c r="H36" s="1108"/>
      <c r="I36" s="1103"/>
      <c r="J36" s="1103"/>
      <c r="K36" s="1103"/>
      <c r="L36" s="1103"/>
      <c r="M36" s="1103"/>
      <c r="N36" s="1108"/>
      <c r="O36" s="1108"/>
      <c r="P36" s="1103"/>
      <c r="Q36" s="1103"/>
      <c r="R36" s="1103"/>
      <c r="S36" s="1103"/>
      <c r="T36" s="1103"/>
      <c r="U36" s="1108"/>
      <c r="V36" s="1108"/>
      <c r="W36" s="1103"/>
      <c r="X36" s="1103"/>
      <c r="Y36" s="1103"/>
      <c r="Z36" s="1103"/>
      <c r="AA36" s="1103"/>
      <c r="AB36" s="1104"/>
      <c r="AC36" s="1104"/>
      <c r="AD36" s="1103"/>
      <c r="AE36" s="1103"/>
      <c r="AF36" s="1103"/>
      <c r="AG36" s="1103"/>
      <c r="AH36" s="1103"/>
      <c r="AI36" s="1104"/>
      <c r="AJ36" s="1104"/>
      <c r="AK36" s="1103"/>
      <c r="AL36" s="1103"/>
      <c r="AM36" s="1103"/>
      <c r="AN36" s="1103"/>
      <c r="AO36" s="1103"/>
      <c r="AP36" s="1104"/>
      <c r="AQ36" s="1104"/>
      <c r="AR36" s="1105">
        <f t="shared" si="11"/>
        <v>0</v>
      </c>
      <c r="AS36" s="1105">
        <f t="shared" si="12"/>
        <v>0</v>
      </c>
      <c r="AT36" s="1105">
        <f t="shared" si="6"/>
        <v>0</v>
      </c>
      <c r="AU36" s="1105">
        <f t="shared" si="7"/>
        <v>0</v>
      </c>
      <c r="AV36" s="1105">
        <f t="shared" si="8"/>
        <v>0</v>
      </c>
      <c r="AW36" s="1106"/>
      <c r="AX36" s="1106"/>
    </row>
    <row r="37" spans="1:50" x14ac:dyDescent="0.2">
      <c r="A37" s="1099" t="s">
        <v>956</v>
      </c>
      <c r="B37" s="1103"/>
      <c r="C37" s="1103"/>
      <c r="D37" s="1103"/>
      <c r="E37" s="1103"/>
      <c r="F37" s="1103"/>
      <c r="G37" s="1108"/>
      <c r="H37" s="1108"/>
      <c r="I37" s="1103"/>
      <c r="J37" s="1103"/>
      <c r="K37" s="1103"/>
      <c r="L37" s="1103"/>
      <c r="M37" s="1103"/>
      <c r="N37" s="1108"/>
      <c r="O37" s="1108"/>
      <c r="P37" s="1103"/>
      <c r="Q37" s="1103"/>
      <c r="R37" s="1103"/>
      <c r="S37" s="1103"/>
      <c r="T37" s="1103"/>
      <c r="U37" s="1108"/>
      <c r="V37" s="1108"/>
      <c r="W37" s="1103"/>
      <c r="X37" s="1103"/>
      <c r="Y37" s="1103"/>
      <c r="Z37" s="1103"/>
      <c r="AA37" s="1103"/>
      <c r="AB37" s="1104"/>
      <c r="AC37" s="1104"/>
      <c r="AD37" s="1103"/>
      <c r="AE37" s="1103"/>
      <c r="AF37" s="1103"/>
      <c r="AG37" s="1103"/>
      <c r="AH37" s="1103"/>
      <c r="AI37" s="1104"/>
      <c r="AJ37" s="1104"/>
      <c r="AK37" s="1103"/>
      <c r="AL37" s="1103"/>
      <c r="AM37" s="1103"/>
      <c r="AN37" s="1103"/>
      <c r="AO37" s="1103"/>
      <c r="AP37" s="1104"/>
      <c r="AQ37" s="1104"/>
      <c r="AR37" s="1105">
        <f t="shared" si="11"/>
        <v>0</v>
      </c>
      <c r="AS37" s="1105">
        <f t="shared" si="12"/>
        <v>0</v>
      </c>
      <c r="AT37" s="1105">
        <f t="shared" si="6"/>
        <v>0</v>
      </c>
      <c r="AU37" s="1105">
        <f t="shared" si="7"/>
        <v>0</v>
      </c>
      <c r="AV37" s="1105">
        <f t="shared" si="8"/>
        <v>0</v>
      </c>
      <c r="AW37" s="1106"/>
      <c r="AX37" s="1106"/>
    </row>
    <row r="38" spans="1:50" x14ac:dyDescent="0.2">
      <c r="A38" s="1099" t="s">
        <v>957</v>
      </c>
      <c r="B38" s="1103"/>
      <c r="C38" s="1103"/>
      <c r="D38" s="1103"/>
      <c r="E38" s="1103"/>
      <c r="F38" s="1103"/>
      <c r="G38" s="1108"/>
      <c r="H38" s="1108"/>
      <c r="I38" s="1103"/>
      <c r="J38" s="1103"/>
      <c r="K38" s="1103"/>
      <c r="L38" s="1103"/>
      <c r="M38" s="1103"/>
      <c r="N38" s="1108"/>
      <c r="O38" s="1108"/>
      <c r="P38" s="1103"/>
      <c r="Q38" s="1103"/>
      <c r="R38" s="1103"/>
      <c r="S38" s="1103"/>
      <c r="T38" s="1103"/>
      <c r="U38" s="1108"/>
      <c r="V38" s="1108"/>
      <c r="W38" s="1103"/>
      <c r="X38" s="1103"/>
      <c r="Y38" s="1103"/>
      <c r="Z38" s="1103"/>
      <c r="AA38" s="1103"/>
      <c r="AB38" s="1104"/>
      <c r="AC38" s="1104"/>
      <c r="AD38" s="1103"/>
      <c r="AE38" s="1103"/>
      <c r="AF38" s="1103"/>
      <c r="AG38" s="1103"/>
      <c r="AH38" s="1103"/>
      <c r="AI38" s="1104"/>
      <c r="AJ38" s="1104"/>
      <c r="AK38" s="1103"/>
      <c r="AL38" s="1103"/>
      <c r="AM38" s="1103"/>
      <c r="AN38" s="1103"/>
      <c r="AO38" s="1103"/>
      <c r="AP38" s="1104"/>
      <c r="AQ38" s="1104"/>
      <c r="AR38" s="1105">
        <f t="shared" si="11"/>
        <v>0</v>
      </c>
      <c r="AS38" s="1105">
        <f t="shared" si="12"/>
        <v>0</v>
      </c>
      <c r="AT38" s="1105">
        <f t="shared" si="6"/>
        <v>0</v>
      </c>
      <c r="AU38" s="1105">
        <f t="shared" si="7"/>
        <v>0</v>
      </c>
      <c r="AV38" s="1105">
        <f t="shared" si="8"/>
        <v>0</v>
      </c>
      <c r="AW38" s="1106"/>
      <c r="AX38" s="1106"/>
    </row>
    <row r="39" spans="1:50" x14ac:dyDescent="0.2">
      <c r="A39" s="1099" t="s">
        <v>968</v>
      </c>
      <c r="B39" s="1103"/>
      <c r="C39" s="1103"/>
      <c r="D39" s="1103"/>
      <c r="E39" s="1103"/>
      <c r="F39" s="1103"/>
      <c r="G39" s="1108"/>
      <c r="H39" s="1108"/>
      <c r="I39" s="1103"/>
      <c r="J39" s="1103"/>
      <c r="K39" s="1103"/>
      <c r="L39" s="1103"/>
      <c r="M39" s="1103"/>
      <c r="N39" s="1108"/>
      <c r="O39" s="1108"/>
      <c r="P39" s="1103"/>
      <c r="Q39" s="1103"/>
      <c r="R39" s="1103"/>
      <c r="S39" s="1103"/>
      <c r="T39" s="1103"/>
      <c r="U39" s="1108"/>
      <c r="V39" s="1108"/>
      <c r="W39" s="1103"/>
      <c r="X39" s="1103"/>
      <c r="Y39" s="1103"/>
      <c r="Z39" s="1103"/>
      <c r="AA39" s="1103"/>
      <c r="AB39" s="1104"/>
      <c r="AC39" s="1104"/>
      <c r="AD39" s="1103"/>
      <c r="AE39" s="1103"/>
      <c r="AF39" s="1103"/>
      <c r="AG39" s="1103"/>
      <c r="AH39" s="1103"/>
      <c r="AI39" s="1104"/>
      <c r="AJ39" s="1104"/>
      <c r="AK39" s="1103"/>
      <c r="AL39" s="1103"/>
      <c r="AM39" s="1103"/>
      <c r="AN39" s="1103"/>
      <c r="AO39" s="1103"/>
      <c r="AP39" s="1104"/>
      <c r="AQ39" s="1104"/>
      <c r="AR39" s="1105">
        <f t="shared" si="11"/>
        <v>0</v>
      </c>
      <c r="AS39" s="1105">
        <f t="shared" si="12"/>
        <v>0</v>
      </c>
      <c r="AT39" s="1105">
        <f t="shared" si="6"/>
        <v>0</v>
      </c>
      <c r="AU39" s="1105">
        <f t="shared" si="7"/>
        <v>0</v>
      </c>
      <c r="AV39" s="1105">
        <f t="shared" si="8"/>
        <v>0</v>
      </c>
      <c r="AW39" s="1106"/>
      <c r="AX39" s="1106"/>
    </row>
    <row r="40" spans="1:50" x14ac:dyDescent="0.2">
      <c r="A40" s="1099" t="s">
        <v>969</v>
      </c>
      <c r="B40" s="1103"/>
      <c r="C40" s="1103"/>
      <c r="D40" s="1103"/>
      <c r="E40" s="1103"/>
      <c r="F40" s="1103"/>
      <c r="G40" s="1108"/>
      <c r="H40" s="1108"/>
      <c r="I40" s="1103"/>
      <c r="J40" s="1103"/>
      <c r="K40" s="1103"/>
      <c r="L40" s="1103"/>
      <c r="M40" s="1103"/>
      <c r="N40" s="1108"/>
      <c r="O40" s="1108"/>
      <c r="P40" s="1103"/>
      <c r="Q40" s="1103"/>
      <c r="R40" s="1103"/>
      <c r="S40" s="1103"/>
      <c r="T40" s="1103"/>
      <c r="U40" s="1108"/>
      <c r="V40" s="1108"/>
      <c r="W40" s="1103"/>
      <c r="X40" s="1103"/>
      <c r="Y40" s="1103"/>
      <c r="Z40" s="1103"/>
      <c r="AA40" s="1103"/>
      <c r="AB40" s="1104"/>
      <c r="AC40" s="1104"/>
      <c r="AD40" s="1103"/>
      <c r="AE40" s="1103"/>
      <c r="AF40" s="1103"/>
      <c r="AG40" s="1103"/>
      <c r="AH40" s="1103"/>
      <c r="AI40" s="1104"/>
      <c r="AJ40" s="1104"/>
      <c r="AK40" s="1103"/>
      <c r="AL40" s="1103"/>
      <c r="AM40" s="1103"/>
      <c r="AN40" s="1103"/>
      <c r="AO40" s="1103"/>
      <c r="AP40" s="1104"/>
      <c r="AQ40" s="1104"/>
      <c r="AR40" s="1105">
        <f t="shared" si="11"/>
        <v>0</v>
      </c>
      <c r="AS40" s="1105">
        <f t="shared" si="12"/>
        <v>0</v>
      </c>
      <c r="AT40" s="1105">
        <f t="shared" si="6"/>
        <v>0</v>
      </c>
      <c r="AU40" s="1105">
        <f t="shared" si="7"/>
        <v>0</v>
      </c>
      <c r="AV40" s="1105">
        <f t="shared" si="8"/>
        <v>0</v>
      </c>
      <c r="AW40" s="1106"/>
      <c r="AX40" s="1106"/>
    </row>
    <row r="41" spans="1:50" x14ac:dyDescent="0.2">
      <c r="A41" s="1099" t="s">
        <v>970</v>
      </c>
      <c r="B41" s="1103"/>
      <c r="C41" s="1103"/>
      <c r="D41" s="1103"/>
      <c r="E41" s="1103"/>
      <c r="F41" s="1103"/>
      <c r="G41" s="1108"/>
      <c r="H41" s="1108"/>
      <c r="I41" s="1103"/>
      <c r="J41" s="1103"/>
      <c r="K41" s="1103"/>
      <c r="L41" s="1103"/>
      <c r="M41" s="1103"/>
      <c r="N41" s="1108"/>
      <c r="O41" s="1108"/>
      <c r="P41" s="1103"/>
      <c r="Q41" s="1103"/>
      <c r="R41" s="1103"/>
      <c r="S41" s="1103"/>
      <c r="T41" s="1103"/>
      <c r="U41" s="1108"/>
      <c r="V41" s="1108"/>
      <c r="W41" s="1103"/>
      <c r="X41" s="1103"/>
      <c r="Y41" s="1103"/>
      <c r="Z41" s="1103"/>
      <c r="AA41" s="1103"/>
      <c r="AB41" s="1104"/>
      <c r="AC41" s="1104"/>
      <c r="AD41" s="1103"/>
      <c r="AE41" s="1103"/>
      <c r="AF41" s="1103"/>
      <c r="AG41" s="1103"/>
      <c r="AH41" s="1103"/>
      <c r="AI41" s="1104"/>
      <c r="AJ41" s="1104"/>
      <c r="AK41" s="1103"/>
      <c r="AL41" s="1103"/>
      <c r="AM41" s="1103"/>
      <c r="AN41" s="1103"/>
      <c r="AO41" s="1103"/>
      <c r="AP41" s="1104"/>
      <c r="AQ41" s="1104"/>
      <c r="AR41" s="1105">
        <f t="shared" si="11"/>
        <v>0</v>
      </c>
      <c r="AS41" s="1105">
        <f t="shared" si="12"/>
        <v>0</v>
      </c>
      <c r="AT41" s="1105">
        <f t="shared" si="6"/>
        <v>0</v>
      </c>
      <c r="AU41" s="1105">
        <f t="shared" si="7"/>
        <v>0</v>
      </c>
      <c r="AV41" s="1105">
        <f t="shared" si="8"/>
        <v>0</v>
      </c>
      <c r="AW41" s="1106"/>
      <c r="AX41" s="1106"/>
    </row>
    <row r="42" spans="1:50" x14ac:dyDescent="0.2">
      <c r="A42" s="1099" t="s">
        <v>958</v>
      </c>
      <c r="B42" s="1103"/>
      <c r="C42" s="1103"/>
      <c r="D42" s="1103"/>
      <c r="E42" s="1103"/>
      <c r="F42" s="1103"/>
      <c r="G42" s="1108"/>
      <c r="H42" s="1108"/>
      <c r="I42" s="1103"/>
      <c r="J42" s="1103"/>
      <c r="K42" s="1103"/>
      <c r="L42" s="1103"/>
      <c r="M42" s="1103"/>
      <c r="N42" s="1108"/>
      <c r="O42" s="1108"/>
      <c r="P42" s="1103"/>
      <c r="Q42" s="1103"/>
      <c r="R42" s="1103"/>
      <c r="S42" s="1103"/>
      <c r="T42" s="1103"/>
      <c r="U42" s="1108"/>
      <c r="V42" s="1108"/>
      <c r="W42" s="1103"/>
      <c r="X42" s="1103"/>
      <c r="Y42" s="1103"/>
      <c r="Z42" s="1103"/>
      <c r="AA42" s="1103"/>
      <c r="AB42" s="1104"/>
      <c r="AC42" s="1104"/>
      <c r="AD42" s="1103"/>
      <c r="AE42" s="1103"/>
      <c r="AF42" s="1103"/>
      <c r="AG42" s="1103"/>
      <c r="AH42" s="1103"/>
      <c r="AI42" s="1104"/>
      <c r="AJ42" s="1104"/>
      <c r="AK42" s="1103"/>
      <c r="AL42" s="1103"/>
      <c r="AM42" s="1103"/>
      <c r="AN42" s="1103"/>
      <c r="AO42" s="1103"/>
      <c r="AP42" s="1104"/>
      <c r="AQ42" s="1104"/>
      <c r="AR42" s="1105">
        <f t="shared" si="11"/>
        <v>0</v>
      </c>
      <c r="AS42" s="1105">
        <f t="shared" si="12"/>
        <v>0</v>
      </c>
      <c r="AT42" s="1105">
        <f t="shared" si="6"/>
        <v>0</v>
      </c>
      <c r="AU42" s="1105">
        <f t="shared" si="7"/>
        <v>0</v>
      </c>
      <c r="AV42" s="1105">
        <f t="shared" si="8"/>
        <v>0</v>
      </c>
      <c r="AW42" s="1106"/>
      <c r="AX42" s="1106"/>
    </row>
    <row r="43" spans="1:50" x14ac:dyDescent="0.2">
      <c r="A43" s="1099" t="s">
        <v>959</v>
      </c>
      <c r="B43" s="1103"/>
      <c r="C43" s="1103"/>
      <c r="D43" s="1103"/>
      <c r="E43" s="1103"/>
      <c r="F43" s="1103"/>
      <c r="G43" s="1108"/>
      <c r="H43" s="1108"/>
      <c r="I43" s="1103"/>
      <c r="J43" s="1103"/>
      <c r="K43" s="1103"/>
      <c r="L43" s="1103"/>
      <c r="M43" s="1103"/>
      <c r="N43" s="1108"/>
      <c r="O43" s="1108"/>
      <c r="P43" s="1103"/>
      <c r="Q43" s="1103"/>
      <c r="R43" s="1103"/>
      <c r="S43" s="1103"/>
      <c r="T43" s="1103"/>
      <c r="U43" s="1108"/>
      <c r="V43" s="1108"/>
      <c r="W43" s="1103"/>
      <c r="X43" s="1103"/>
      <c r="Y43" s="1103"/>
      <c r="Z43" s="1103"/>
      <c r="AA43" s="1103"/>
      <c r="AB43" s="1104"/>
      <c r="AC43" s="1104"/>
      <c r="AD43" s="1103"/>
      <c r="AE43" s="1103"/>
      <c r="AF43" s="1103"/>
      <c r="AG43" s="1103"/>
      <c r="AH43" s="1103"/>
      <c r="AI43" s="1104"/>
      <c r="AJ43" s="1104"/>
      <c r="AK43" s="1103"/>
      <c r="AL43" s="1103"/>
      <c r="AM43" s="1103"/>
      <c r="AN43" s="1103"/>
      <c r="AO43" s="1103"/>
      <c r="AP43" s="1104"/>
      <c r="AQ43" s="1104"/>
      <c r="AR43" s="1105">
        <f t="shared" si="11"/>
        <v>0</v>
      </c>
      <c r="AS43" s="1105">
        <f t="shared" si="12"/>
        <v>0</v>
      </c>
      <c r="AT43" s="1105">
        <f t="shared" ref="AT43:AT56" si="14">SUM(AM43,AF43,Y43,R43,K43,D43)</f>
        <v>0</v>
      </c>
      <c r="AU43" s="1105">
        <f t="shared" ref="AU43:AU56" si="15">SUM(AN43,AG43,Z43,S43,L43,E43)</f>
        <v>0</v>
      </c>
      <c r="AV43" s="1105">
        <f t="shared" ref="AV43:AV56" si="16">SUM(AO43,AH43,AA43,T43,M43,F43)</f>
        <v>0</v>
      </c>
      <c r="AW43" s="1106"/>
      <c r="AX43" s="1106"/>
    </row>
    <row r="44" spans="1:50" x14ac:dyDescent="0.2">
      <c r="A44" s="1099" t="s">
        <v>960</v>
      </c>
      <c r="B44" s="1103"/>
      <c r="C44" s="1103"/>
      <c r="D44" s="1103"/>
      <c r="E44" s="1103"/>
      <c r="F44" s="1103"/>
      <c r="G44" s="1108"/>
      <c r="H44" s="1108"/>
      <c r="I44" s="1103"/>
      <c r="J44" s="1103"/>
      <c r="K44" s="1103"/>
      <c r="L44" s="1103"/>
      <c r="M44" s="1103"/>
      <c r="N44" s="1108"/>
      <c r="O44" s="1108"/>
      <c r="P44" s="1103"/>
      <c r="Q44" s="1103"/>
      <c r="R44" s="1103"/>
      <c r="S44" s="1103"/>
      <c r="T44" s="1103"/>
      <c r="U44" s="1108"/>
      <c r="V44" s="1108"/>
      <c r="W44" s="1103"/>
      <c r="X44" s="1103"/>
      <c r="Y44" s="1103"/>
      <c r="Z44" s="1103"/>
      <c r="AA44" s="1103"/>
      <c r="AB44" s="1104"/>
      <c r="AC44" s="1104"/>
      <c r="AD44" s="1103"/>
      <c r="AE44" s="1103"/>
      <c r="AF44" s="1103"/>
      <c r="AG44" s="1103"/>
      <c r="AH44" s="1103"/>
      <c r="AI44" s="1104"/>
      <c r="AJ44" s="1104"/>
      <c r="AK44" s="1103"/>
      <c r="AL44" s="1103"/>
      <c r="AM44" s="1103"/>
      <c r="AN44" s="1103"/>
      <c r="AO44" s="1103"/>
      <c r="AP44" s="1104"/>
      <c r="AQ44" s="1104"/>
      <c r="AR44" s="1105">
        <f t="shared" si="11"/>
        <v>0</v>
      </c>
      <c r="AS44" s="1105">
        <f t="shared" si="12"/>
        <v>0</v>
      </c>
      <c r="AT44" s="1105">
        <f t="shared" si="14"/>
        <v>0</v>
      </c>
      <c r="AU44" s="1105">
        <f t="shared" si="15"/>
        <v>0</v>
      </c>
      <c r="AV44" s="1105">
        <f t="shared" si="16"/>
        <v>0</v>
      </c>
      <c r="AW44" s="1106"/>
      <c r="AX44" s="1106"/>
    </row>
    <row r="45" spans="1:50" x14ac:dyDescent="0.2">
      <c r="A45" s="1099" t="s">
        <v>961</v>
      </c>
      <c r="B45" s="1103"/>
      <c r="C45" s="1103"/>
      <c r="D45" s="1103"/>
      <c r="E45" s="1103"/>
      <c r="F45" s="1103"/>
      <c r="G45" s="1108"/>
      <c r="H45" s="1108"/>
      <c r="I45" s="1103"/>
      <c r="J45" s="1103"/>
      <c r="K45" s="1103"/>
      <c r="L45" s="1103"/>
      <c r="M45" s="1103"/>
      <c r="N45" s="1108"/>
      <c r="O45" s="1108"/>
      <c r="P45" s="1103"/>
      <c r="Q45" s="1103"/>
      <c r="R45" s="1103"/>
      <c r="S45" s="1103"/>
      <c r="T45" s="1103"/>
      <c r="U45" s="1108"/>
      <c r="V45" s="1108"/>
      <c r="W45" s="1103"/>
      <c r="X45" s="1103"/>
      <c r="Y45" s="1103"/>
      <c r="Z45" s="1103"/>
      <c r="AA45" s="1103"/>
      <c r="AB45" s="1104"/>
      <c r="AC45" s="1104"/>
      <c r="AD45" s="1103"/>
      <c r="AE45" s="1103"/>
      <c r="AF45" s="1103"/>
      <c r="AG45" s="1103"/>
      <c r="AH45" s="1103"/>
      <c r="AI45" s="1104"/>
      <c r="AJ45" s="1104"/>
      <c r="AK45" s="1103"/>
      <c r="AL45" s="1103"/>
      <c r="AM45" s="1103"/>
      <c r="AN45" s="1103"/>
      <c r="AO45" s="1103"/>
      <c r="AP45" s="1104"/>
      <c r="AQ45" s="1104"/>
      <c r="AR45" s="1105">
        <f t="shared" si="11"/>
        <v>0</v>
      </c>
      <c r="AS45" s="1105">
        <f t="shared" si="12"/>
        <v>0</v>
      </c>
      <c r="AT45" s="1105">
        <f t="shared" si="14"/>
        <v>0</v>
      </c>
      <c r="AU45" s="1105">
        <f t="shared" si="15"/>
        <v>0</v>
      </c>
      <c r="AV45" s="1105">
        <f t="shared" si="16"/>
        <v>0</v>
      </c>
      <c r="AW45" s="1106"/>
      <c r="AX45" s="1106"/>
    </row>
    <row r="46" spans="1:50" x14ac:dyDescent="0.2">
      <c r="A46" s="1099" t="s">
        <v>962</v>
      </c>
      <c r="B46" s="1103"/>
      <c r="C46" s="1103"/>
      <c r="D46" s="1103"/>
      <c r="E46" s="1103"/>
      <c r="F46" s="1103"/>
      <c r="G46" s="1108"/>
      <c r="H46" s="1108"/>
      <c r="I46" s="1103"/>
      <c r="J46" s="1103"/>
      <c r="K46" s="1103"/>
      <c r="L46" s="1103"/>
      <c r="M46" s="1103"/>
      <c r="N46" s="1108"/>
      <c r="O46" s="1108"/>
      <c r="P46" s="1103"/>
      <c r="Q46" s="1103"/>
      <c r="R46" s="1103"/>
      <c r="S46" s="1103"/>
      <c r="T46" s="1103"/>
      <c r="U46" s="1108"/>
      <c r="V46" s="1108"/>
      <c r="W46" s="1103"/>
      <c r="X46" s="1103"/>
      <c r="Y46" s="1103"/>
      <c r="Z46" s="1103"/>
      <c r="AA46" s="1103"/>
      <c r="AB46" s="1104"/>
      <c r="AC46" s="1104"/>
      <c r="AD46" s="1103"/>
      <c r="AE46" s="1103"/>
      <c r="AF46" s="1103"/>
      <c r="AG46" s="1103"/>
      <c r="AH46" s="1103"/>
      <c r="AI46" s="1104"/>
      <c r="AJ46" s="1104"/>
      <c r="AK46" s="1103"/>
      <c r="AL46" s="1103"/>
      <c r="AM46" s="1103"/>
      <c r="AN46" s="1103"/>
      <c r="AO46" s="1103"/>
      <c r="AP46" s="1104"/>
      <c r="AQ46" s="1104"/>
      <c r="AR46" s="1105">
        <f t="shared" si="11"/>
        <v>0</v>
      </c>
      <c r="AS46" s="1105">
        <f t="shared" si="12"/>
        <v>0</v>
      </c>
      <c r="AT46" s="1105">
        <f t="shared" si="14"/>
        <v>0</v>
      </c>
      <c r="AU46" s="1105">
        <f t="shared" si="15"/>
        <v>0</v>
      </c>
      <c r="AV46" s="1105">
        <f t="shared" si="16"/>
        <v>0</v>
      </c>
      <c r="AW46" s="1106"/>
      <c r="AX46" s="1106"/>
    </row>
    <row r="47" spans="1:50" x14ac:dyDescent="0.2">
      <c r="A47" s="1099" t="s">
        <v>963</v>
      </c>
      <c r="B47" s="1103"/>
      <c r="C47" s="1103"/>
      <c r="D47" s="1103"/>
      <c r="E47" s="1103"/>
      <c r="F47" s="1103"/>
      <c r="G47" s="1108"/>
      <c r="H47" s="1108"/>
      <c r="I47" s="1103"/>
      <c r="J47" s="1103"/>
      <c r="K47" s="1103"/>
      <c r="L47" s="1103"/>
      <c r="M47" s="1103"/>
      <c r="N47" s="1108"/>
      <c r="O47" s="1108"/>
      <c r="P47" s="1103"/>
      <c r="Q47" s="1103"/>
      <c r="R47" s="1103"/>
      <c r="S47" s="1103"/>
      <c r="T47" s="1103"/>
      <c r="U47" s="1108"/>
      <c r="V47" s="1108"/>
      <c r="W47" s="1103"/>
      <c r="X47" s="1103"/>
      <c r="Y47" s="1103"/>
      <c r="Z47" s="1103"/>
      <c r="AA47" s="1103"/>
      <c r="AB47" s="1104"/>
      <c r="AC47" s="1104"/>
      <c r="AD47" s="1103"/>
      <c r="AE47" s="1103"/>
      <c r="AF47" s="1103"/>
      <c r="AG47" s="1103"/>
      <c r="AH47" s="1103"/>
      <c r="AI47" s="1104"/>
      <c r="AJ47" s="1104"/>
      <c r="AK47" s="1103"/>
      <c r="AL47" s="1103"/>
      <c r="AM47" s="1103"/>
      <c r="AN47" s="1103"/>
      <c r="AO47" s="1103"/>
      <c r="AP47" s="1104"/>
      <c r="AQ47" s="1104"/>
      <c r="AR47" s="1105">
        <f t="shared" si="11"/>
        <v>0</v>
      </c>
      <c r="AS47" s="1105">
        <f t="shared" si="12"/>
        <v>0</v>
      </c>
      <c r="AT47" s="1105">
        <f t="shared" si="14"/>
        <v>0</v>
      </c>
      <c r="AU47" s="1105">
        <f t="shared" si="15"/>
        <v>0</v>
      </c>
      <c r="AV47" s="1105">
        <f t="shared" si="16"/>
        <v>0</v>
      </c>
      <c r="AW47" s="1106"/>
      <c r="AX47" s="1106"/>
    </row>
    <row r="48" spans="1:50" x14ac:dyDescent="0.2">
      <c r="A48" s="1099" t="s">
        <v>964</v>
      </c>
      <c r="B48" s="1103"/>
      <c r="C48" s="1103"/>
      <c r="D48" s="1103"/>
      <c r="E48" s="1103"/>
      <c r="F48" s="1103"/>
      <c r="G48" s="1108"/>
      <c r="H48" s="1108"/>
      <c r="I48" s="1103"/>
      <c r="J48" s="1103"/>
      <c r="K48" s="1103"/>
      <c r="L48" s="1103"/>
      <c r="M48" s="1103"/>
      <c r="N48" s="1108"/>
      <c r="O48" s="1108"/>
      <c r="P48" s="1103"/>
      <c r="Q48" s="1103"/>
      <c r="R48" s="1103"/>
      <c r="S48" s="1103"/>
      <c r="T48" s="1103"/>
      <c r="U48" s="1108"/>
      <c r="V48" s="1108"/>
      <c r="W48" s="1103"/>
      <c r="X48" s="1103"/>
      <c r="Y48" s="1103"/>
      <c r="Z48" s="1103"/>
      <c r="AA48" s="1103"/>
      <c r="AB48" s="1104"/>
      <c r="AC48" s="1104"/>
      <c r="AD48" s="1103"/>
      <c r="AE48" s="1103"/>
      <c r="AF48" s="1103"/>
      <c r="AG48" s="1103"/>
      <c r="AH48" s="1103"/>
      <c r="AI48" s="1104"/>
      <c r="AJ48" s="1104"/>
      <c r="AK48" s="1103"/>
      <c r="AL48" s="1103"/>
      <c r="AM48" s="1103"/>
      <c r="AN48" s="1103"/>
      <c r="AO48" s="1103"/>
      <c r="AP48" s="1104"/>
      <c r="AQ48" s="1104"/>
      <c r="AR48" s="1105">
        <f t="shared" si="11"/>
        <v>0</v>
      </c>
      <c r="AS48" s="1105">
        <f t="shared" si="12"/>
        <v>0</v>
      </c>
      <c r="AT48" s="1105">
        <f t="shared" si="14"/>
        <v>0</v>
      </c>
      <c r="AU48" s="1105">
        <f t="shared" si="15"/>
        <v>0</v>
      </c>
      <c r="AV48" s="1105">
        <f t="shared" si="16"/>
        <v>0</v>
      </c>
      <c r="AW48" s="1106"/>
      <c r="AX48" s="1106"/>
    </row>
    <row r="49" spans="1:50" x14ac:dyDescent="0.2">
      <c r="A49" s="1099" t="s">
        <v>965</v>
      </c>
      <c r="B49" s="1103"/>
      <c r="C49" s="1103"/>
      <c r="D49" s="1103"/>
      <c r="E49" s="1103"/>
      <c r="F49" s="1103"/>
      <c r="G49" s="1108"/>
      <c r="H49" s="1108"/>
      <c r="I49" s="1103"/>
      <c r="J49" s="1103"/>
      <c r="K49" s="1103"/>
      <c r="L49" s="1103"/>
      <c r="M49" s="1103"/>
      <c r="N49" s="1108"/>
      <c r="O49" s="1108"/>
      <c r="P49" s="1103"/>
      <c r="Q49" s="1103"/>
      <c r="R49" s="1103"/>
      <c r="S49" s="1103"/>
      <c r="T49" s="1103"/>
      <c r="U49" s="1108"/>
      <c r="V49" s="1108"/>
      <c r="W49" s="1103"/>
      <c r="X49" s="1103"/>
      <c r="Y49" s="1103"/>
      <c r="Z49" s="1103"/>
      <c r="AA49" s="1103"/>
      <c r="AB49" s="1104"/>
      <c r="AC49" s="1104"/>
      <c r="AD49" s="1103"/>
      <c r="AE49" s="1103"/>
      <c r="AF49" s="1103"/>
      <c r="AG49" s="1103"/>
      <c r="AH49" s="1103"/>
      <c r="AI49" s="1104"/>
      <c r="AJ49" s="1104"/>
      <c r="AK49" s="1103"/>
      <c r="AL49" s="1103"/>
      <c r="AM49" s="1103"/>
      <c r="AN49" s="1103"/>
      <c r="AO49" s="1103"/>
      <c r="AP49" s="1104"/>
      <c r="AQ49" s="1104"/>
      <c r="AR49" s="1105">
        <f t="shared" si="11"/>
        <v>0</v>
      </c>
      <c r="AS49" s="1105">
        <f t="shared" si="12"/>
        <v>0</v>
      </c>
      <c r="AT49" s="1105">
        <f t="shared" si="14"/>
        <v>0</v>
      </c>
      <c r="AU49" s="1105">
        <f t="shared" si="15"/>
        <v>0</v>
      </c>
      <c r="AV49" s="1105">
        <f t="shared" si="16"/>
        <v>0</v>
      </c>
      <c r="AW49" s="1106"/>
      <c r="AX49" s="1106"/>
    </row>
    <row r="50" spans="1:50" x14ac:dyDescent="0.2">
      <c r="A50" s="1099" t="s">
        <v>971</v>
      </c>
      <c r="B50" s="1103"/>
      <c r="C50" s="1103"/>
      <c r="D50" s="1103"/>
      <c r="E50" s="1103"/>
      <c r="F50" s="1103"/>
      <c r="G50" s="1108"/>
      <c r="H50" s="1108"/>
      <c r="I50" s="1103"/>
      <c r="J50" s="1103"/>
      <c r="K50" s="1103"/>
      <c r="L50" s="1103"/>
      <c r="M50" s="1103"/>
      <c r="N50" s="1108"/>
      <c r="O50" s="1108"/>
      <c r="P50" s="1103"/>
      <c r="Q50" s="1103"/>
      <c r="R50" s="1103"/>
      <c r="S50" s="1103"/>
      <c r="T50" s="1103"/>
      <c r="U50" s="1108"/>
      <c r="V50" s="1108"/>
      <c r="W50" s="1103"/>
      <c r="X50" s="1103"/>
      <c r="Y50" s="1103"/>
      <c r="Z50" s="1103"/>
      <c r="AA50" s="1103"/>
      <c r="AB50" s="1104"/>
      <c r="AC50" s="1104"/>
      <c r="AD50" s="1103"/>
      <c r="AE50" s="1103"/>
      <c r="AF50" s="1103"/>
      <c r="AG50" s="1103"/>
      <c r="AH50" s="1103"/>
      <c r="AI50" s="1104"/>
      <c r="AJ50" s="1104"/>
      <c r="AK50" s="1103"/>
      <c r="AL50" s="1103"/>
      <c r="AM50" s="1103"/>
      <c r="AN50" s="1103"/>
      <c r="AO50" s="1103"/>
      <c r="AP50" s="1104"/>
      <c r="AQ50" s="1104"/>
      <c r="AR50" s="1105">
        <f t="shared" si="11"/>
        <v>0</v>
      </c>
      <c r="AS50" s="1105">
        <f t="shared" si="12"/>
        <v>0</v>
      </c>
      <c r="AT50" s="1105">
        <f t="shared" si="14"/>
        <v>0</v>
      </c>
      <c r="AU50" s="1105">
        <f t="shared" si="15"/>
        <v>0</v>
      </c>
      <c r="AV50" s="1105">
        <f t="shared" si="16"/>
        <v>0</v>
      </c>
      <c r="AW50" s="1106"/>
      <c r="AX50" s="1106"/>
    </row>
    <row r="51" spans="1:50" x14ac:dyDescent="0.2">
      <c r="A51" s="1099" t="s">
        <v>972</v>
      </c>
      <c r="B51" s="1103"/>
      <c r="C51" s="1103"/>
      <c r="D51" s="1103"/>
      <c r="E51" s="1103"/>
      <c r="F51" s="1103"/>
      <c r="G51" s="1108"/>
      <c r="H51" s="1108"/>
      <c r="I51" s="1103"/>
      <c r="J51" s="1103"/>
      <c r="K51" s="1103"/>
      <c r="L51" s="1103"/>
      <c r="M51" s="1103"/>
      <c r="N51" s="1108"/>
      <c r="O51" s="1108"/>
      <c r="P51" s="1103"/>
      <c r="Q51" s="1103"/>
      <c r="R51" s="1103"/>
      <c r="S51" s="1103"/>
      <c r="T51" s="1103"/>
      <c r="U51" s="1108"/>
      <c r="V51" s="1108"/>
      <c r="W51" s="1103"/>
      <c r="X51" s="1103"/>
      <c r="Y51" s="1103"/>
      <c r="Z51" s="1103"/>
      <c r="AA51" s="1103"/>
      <c r="AB51" s="1104"/>
      <c r="AC51" s="1104"/>
      <c r="AD51" s="1103"/>
      <c r="AE51" s="1103"/>
      <c r="AF51" s="1103"/>
      <c r="AG51" s="1103"/>
      <c r="AH51" s="1103"/>
      <c r="AI51" s="1104"/>
      <c r="AJ51" s="1104"/>
      <c r="AK51" s="1103"/>
      <c r="AL51" s="1103"/>
      <c r="AM51" s="1103"/>
      <c r="AN51" s="1103"/>
      <c r="AO51" s="1103"/>
      <c r="AP51" s="1104"/>
      <c r="AQ51" s="1104"/>
      <c r="AR51" s="1105">
        <f t="shared" si="11"/>
        <v>0</v>
      </c>
      <c r="AS51" s="1105">
        <f t="shared" si="12"/>
        <v>0</v>
      </c>
      <c r="AT51" s="1105">
        <f t="shared" si="14"/>
        <v>0</v>
      </c>
      <c r="AU51" s="1105">
        <f t="shared" si="15"/>
        <v>0</v>
      </c>
      <c r="AV51" s="1105">
        <f t="shared" si="16"/>
        <v>0</v>
      </c>
      <c r="AW51" s="1106"/>
      <c r="AX51" s="1106"/>
    </row>
    <row r="52" spans="1:50" x14ac:dyDescent="0.2">
      <c r="A52" s="1099" t="s">
        <v>973</v>
      </c>
      <c r="B52" s="1103"/>
      <c r="C52" s="1103"/>
      <c r="D52" s="1103"/>
      <c r="E52" s="1103"/>
      <c r="F52" s="1103"/>
      <c r="G52" s="1108"/>
      <c r="H52" s="1108"/>
      <c r="I52" s="1103"/>
      <c r="J52" s="1103"/>
      <c r="K52" s="1103"/>
      <c r="L52" s="1103"/>
      <c r="M52" s="1103"/>
      <c r="N52" s="1108"/>
      <c r="O52" s="1108"/>
      <c r="P52" s="1103"/>
      <c r="Q52" s="1103"/>
      <c r="R52" s="1103"/>
      <c r="S52" s="1103"/>
      <c r="T52" s="1103"/>
      <c r="U52" s="1108"/>
      <c r="V52" s="1108"/>
      <c r="W52" s="1103"/>
      <c r="X52" s="1103"/>
      <c r="Y52" s="1103"/>
      <c r="Z52" s="1103"/>
      <c r="AA52" s="1103"/>
      <c r="AB52" s="1104"/>
      <c r="AC52" s="1104"/>
      <c r="AD52" s="1103"/>
      <c r="AE52" s="1103"/>
      <c r="AF52" s="1103"/>
      <c r="AG52" s="1103"/>
      <c r="AH52" s="1103"/>
      <c r="AI52" s="1104"/>
      <c r="AJ52" s="1104"/>
      <c r="AK52" s="1103"/>
      <c r="AL52" s="1103"/>
      <c r="AM52" s="1103"/>
      <c r="AN52" s="1103"/>
      <c r="AO52" s="1103"/>
      <c r="AP52" s="1104"/>
      <c r="AQ52" s="1104"/>
      <c r="AR52" s="1105">
        <f t="shared" si="11"/>
        <v>0</v>
      </c>
      <c r="AS52" s="1105">
        <f t="shared" si="12"/>
        <v>0</v>
      </c>
      <c r="AT52" s="1105">
        <f t="shared" si="14"/>
        <v>0</v>
      </c>
      <c r="AU52" s="1105">
        <f t="shared" si="15"/>
        <v>0</v>
      </c>
      <c r="AV52" s="1105">
        <f t="shared" si="16"/>
        <v>0</v>
      </c>
      <c r="AW52" s="1106"/>
      <c r="AX52" s="1106"/>
    </row>
    <row r="53" spans="1:50" x14ac:dyDescent="0.2">
      <c r="A53" s="1099" t="s">
        <v>974</v>
      </c>
      <c r="B53" s="1103"/>
      <c r="C53" s="1103"/>
      <c r="D53" s="1103"/>
      <c r="E53" s="1103"/>
      <c r="F53" s="1103"/>
      <c r="G53" s="1108"/>
      <c r="H53" s="1108"/>
      <c r="I53" s="1103"/>
      <c r="J53" s="1103"/>
      <c r="K53" s="1103"/>
      <c r="L53" s="1103"/>
      <c r="M53" s="1103"/>
      <c r="N53" s="1108"/>
      <c r="O53" s="1108"/>
      <c r="P53" s="1103"/>
      <c r="Q53" s="1103"/>
      <c r="R53" s="1103"/>
      <c r="S53" s="1103"/>
      <c r="T53" s="1103"/>
      <c r="U53" s="1108"/>
      <c r="V53" s="1108"/>
      <c r="W53" s="1103"/>
      <c r="X53" s="1103"/>
      <c r="Y53" s="1103"/>
      <c r="Z53" s="1103"/>
      <c r="AA53" s="1103"/>
      <c r="AB53" s="1104"/>
      <c r="AC53" s="1104"/>
      <c r="AD53" s="1103"/>
      <c r="AE53" s="1103"/>
      <c r="AF53" s="1103"/>
      <c r="AG53" s="1103"/>
      <c r="AH53" s="1103"/>
      <c r="AI53" s="1104"/>
      <c r="AJ53" s="1104"/>
      <c r="AK53" s="1103"/>
      <c r="AL53" s="1103"/>
      <c r="AM53" s="1103"/>
      <c r="AN53" s="1103"/>
      <c r="AO53" s="1103"/>
      <c r="AP53" s="1104"/>
      <c r="AQ53" s="1104"/>
      <c r="AR53" s="1105">
        <f t="shared" si="11"/>
        <v>0</v>
      </c>
      <c r="AS53" s="1105">
        <f t="shared" si="12"/>
        <v>0</v>
      </c>
      <c r="AT53" s="1105">
        <f t="shared" si="14"/>
        <v>0</v>
      </c>
      <c r="AU53" s="1105">
        <f t="shared" si="15"/>
        <v>0</v>
      </c>
      <c r="AV53" s="1105">
        <f t="shared" si="16"/>
        <v>0</v>
      </c>
      <c r="AW53" s="1106"/>
      <c r="AX53" s="1106"/>
    </row>
    <row r="54" spans="1:50" x14ac:dyDescent="0.2">
      <c r="A54" s="1099" t="s">
        <v>975</v>
      </c>
      <c r="B54" s="1103"/>
      <c r="C54" s="1103"/>
      <c r="D54" s="1103"/>
      <c r="E54" s="1103"/>
      <c r="F54" s="1103"/>
      <c r="G54" s="1108"/>
      <c r="H54" s="1108"/>
      <c r="I54" s="1103"/>
      <c r="J54" s="1103"/>
      <c r="K54" s="1103"/>
      <c r="L54" s="1103"/>
      <c r="M54" s="1103"/>
      <c r="N54" s="1108"/>
      <c r="O54" s="1108"/>
      <c r="P54" s="1103"/>
      <c r="Q54" s="1103"/>
      <c r="R54" s="1103"/>
      <c r="S54" s="1103"/>
      <c r="T54" s="1103"/>
      <c r="U54" s="1108"/>
      <c r="V54" s="1108"/>
      <c r="W54" s="1103"/>
      <c r="X54" s="1103"/>
      <c r="Y54" s="1103"/>
      <c r="Z54" s="1103"/>
      <c r="AA54" s="1103"/>
      <c r="AB54" s="1104"/>
      <c r="AC54" s="1104"/>
      <c r="AD54" s="1103"/>
      <c r="AE54" s="1103"/>
      <c r="AF54" s="1103"/>
      <c r="AG54" s="1103"/>
      <c r="AH54" s="1103"/>
      <c r="AI54" s="1104"/>
      <c r="AJ54" s="1104"/>
      <c r="AK54" s="1103"/>
      <c r="AL54" s="1103"/>
      <c r="AM54" s="1103"/>
      <c r="AN54" s="1103"/>
      <c r="AO54" s="1103"/>
      <c r="AP54" s="1104"/>
      <c r="AQ54" s="1104"/>
      <c r="AR54" s="1105">
        <f t="shared" si="11"/>
        <v>0</v>
      </c>
      <c r="AS54" s="1105">
        <f t="shared" si="12"/>
        <v>0</v>
      </c>
      <c r="AT54" s="1105">
        <f t="shared" si="14"/>
        <v>0</v>
      </c>
      <c r="AU54" s="1105">
        <f t="shared" si="15"/>
        <v>0</v>
      </c>
      <c r="AV54" s="1105">
        <f t="shared" si="16"/>
        <v>0</v>
      </c>
      <c r="AW54" s="1106"/>
      <c r="AX54" s="1106"/>
    </row>
    <row r="55" spans="1:50" x14ac:dyDescent="0.2">
      <c r="A55" s="1099" t="s">
        <v>976</v>
      </c>
      <c r="B55" s="1103"/>
      <c r="C55" s="1103"/>
      <c r="D55" s="1103"/>
      <c r="E55" s="1103"/>
      <c r="F55" s="1103"/>
      <c r="G55" s="1108"/>
      <c r="H55" s="1108"/>
      <c r="I55" s="1103"/>
      <c r="J55" s="1103"/>
      <c r="K55" s="1103"/>
      <c r="L55" s="1103"/>
      <c r="M55" s="1103"/>
      <c r="N55" s="1108"/>
      <c r="O55" s="1108"/>
      <c r="P55" s="1103"/>
      <c r="Q55" s="1103"/>
      <c r="R55" s="1103"/>
      <c r="S55" s="1103"/>
      <c r="T55" s="1103"/>
      <c r="U55" s="1108"/>
      <c r="V55" s="1108"/>
      <c r="W55" s="1103"/>
      <c r="X55" s="1103"/>
      <c r="Y55" s="1103"/>
      <c r="Z55" s="1103"/>
      <c r="AA55" s="1103"/>
      <c r="AB55" s="1104"/>
      <c r="AC55" s="1104"/>
      <c r="AD55" s="1103"/>
      <c r="AE55" s="1103"/>
      <c r="AF55" s="1103"/>
      <c r="AG55" s="1103"/>
      <c r="AH55" s="1103"/>
      <c r="AI55" s="1103"/>
      <c r="AJ55" s="1103"/>
      <c r="AK55" s="1103"/>
      <c r="AL55" s="1103"/>
      <c r="AM55" s="1103"/>
      <c r="AN55" s="1103"/>
      <c r="AO55" s="1103"/>
      <c r="AP55" s="1103"/>
      <c r="AQ55" s="1103"/>
      <c r="AR55" s="1105">
        <f t="shared" si="11"/>
        <v>0</v>
      </c>
      <c r="AS55" s="1105">
        <f t="shared" si="12"/>
        <v>0</v>
      </c>
      <c r="AT55" s="1105">
        <f t="shared" si="14"/>
        <v>0</v>
      </c>
      <c r="AU55" s="1105">
        <f t="shared" si="15"/>
        <v>0</v>
      </c>
      <c r="AV55" s="1105">
        <f t="shared" si="16"/>
        <v>0</v>
      </c>
      <c r="AW55" s="1106"/>
      <c r="AX55" s="1106"/>
    </row>
    <row r="56" spans="1:50" x14ac:dyDescent="0.2">
      <c r="A56" s="600" t="s">
        <v>977</v>
      </c>
      <c r="B56" s="600">
        <f>SUM(B30:B32,B35:B55)</f>
        <v>0</v>
      </c>
      <c r="C56" s="600">
        <f t="shared" ref="C56:AO56" si="17">SUM(C30:C32,C35:C55)</f>
        <v>0</v>
      </c>
      <c r="D56" s="600">
        <f t="shared" si="17"/>
        <v>0</v>
      </c>
      <c r="E56" s="600">
        <f t="shared" si="17"/>
        <v>0</v>
      </c>
      <c r="F56" s="600">
        <f t="shared" si="17"/>
        <v>0</v>
      </c>
      <c r="G56" s="600">
        <f>SUM(G32)</f>
        <v>0</v>
      </c>
      <c r="H56" s="600">
        <f>SUM(H32)</f>
        <v>0</v>
      </c>
      <c r="I56" s="600">
        <f t="shared" si="17"/>
        <v>0</v>
      </c>
      <c r="J56" s="600">
        <f t="shared" si="17"/>
        <v>0</v>
      </c>
      <c r="K56" s="600">
        <f t="shared" si="17"/>
        <v>0</v>
      </c>
      <c r="L56" s="600">
        <f t="shared" si="17"/>
        <v>0</v>
      </c>
      <c r="M56" s="600">
        <f t="shared" si="17"/>
        <v>0</v>
      </c>
      <c r="N56" s="600">
        <f>SUM(N32)</f>
        <v>0</v>
      </c>
      <c r="O56" s="600">
        <f>SUM(O32)</f>
        <v>0</v>
      </c>
      <c r="P56" s="600">
        <f t="shared" si="17"/>
        <v>0</v>
      </c>
      <c r="Q56" s="600">
        <f t="shared" si="17"/>
        <v>0</v>
      </c>
      <c r="R56" s="600">
        <f t="shared" si="17"/>
        <v>0</v>
      </c>
      <c r="S56" s="600">
        <f t="shared" si="17"/>
        <v>0</v>
      </c>
      <c r="T56" s="600">
        <f t="shared" si="17"/>
        <v>0</v>
      </c>
      <c r="U56" s="600">
        <f>SUM(U32)</f>
        <v>0</v>
      </c>
      <c r="V56" s="600">
        <f>SUM(V32)</f>
        <v>0</v>
      </c>
      <c r="W56" s="600">
        <f t="shared" si="17"/>
        <v>0</v>
      </c>
      <c r="X56" s="600">
        <f t="shared" si="17"/>
        <v>0</v>
      </c>
      <c r="Y56" s="600">
        <f t="shared" si="17"/>
        <v>0</v>
      </c>
      <c r="Z56" s="600">
        <f t="shared" si="17"/>
        <v>0</v>
      </c>
      <c r="AA56" s="600">
        <f t="shared" si="17"/>
        <v>0</v>
      </c>
      <c r="AB56" s="600">
        <f>SUM(AB32)</f>
        <v>0</v>
      </c>
      <c r="AC56" s="600">
        <f>SUM(AC32)</f>
        <v>0</v>
      </c>
      <c r="AD56" s="600">
        <f t="shared" si="17"/>
        <v>0</v>
      </c>
      <c r="AE56" s="600">
        <f t="shared" si="17"/>
        <v>0</v>
      </c>
      <c r="AF56" s="600">
        <f t="shared" si="17"/>
        <v>0</v>
      </c>
      <c r="AG56" s="600">
        <f t="shared" si="17"/>
        <v>0</v>
      </c>
      <c r="AH56" s="600">
        <f t="shared" si="17"/>
        <v>0</v>
      </c>
      <c r="AI56" s="600">
        <f>SUM(AI32)</f>
        <v>0</v>
      </c>
      <c r="AJ56" s="600">
        <f>SUM(AJ32)</f>
        <v>0</v>
      </c>
      <c r="AK56" s="600">
        <f t="shared" si="17"/>
        <v>0</v>
      </c>
      <c r="AL56" s="600">
        <f t="shared" si="17"/>
        <v>0</v>
      </c>
      <c r="AM56" s="600">
        <f t="shared" si="17"/>
        <v>0</v>
      </c>
      <c r="AN56" s="600">
        <f t="shared" si="17"/>
        <v>0</v>
      </c>
      <c r="AO56" s="600">
        <f t="shared" si="17"/>
        <v>0</v>
      </c>
      <c r="AP56" s="600">
        <f>SUM(AP32)</f>
        <v>0</v>
      </c>
      <c r="AQ56" s="600">
        <f>SUM(AQ32)</f>
        <v>0</v>
      </c>
      <c r="AR56" s="1105">
        <f>SUM(AK56,AD56,W56,P56,I56,B56)</f>
        <v>0</v>
      </c>
      <c r="AS56" s="1105">
        <f>SUM(AL56,AE56,X56,Q56,J56,C56)</f>
        <v>0</v>
      </c>
      <c r="AT56" s="1105">
        <f t="shared" si="14"/>
        <v>0</v>
      </c>
      <c r="AU56" s="1105">
        <f t="shared" si="15"/>
        <v>0</v>
      </c>
      <c r="AV56" s="1105">
        <f t="shared" si="16"/>
        <v>0</v>
      </c>
      <c r="AW56" s="1106"/>
      <c r="AX56" s="1106"/>
    </row>
    <row r="57" spans="1:50" ht="13.5" thickBot="1" x14ac:dyDescent="0.25">
      <c r="A57" s="1099"/>
      <c r="B57" s="1109"/>
      <c r="C57" s="1109"/>
      <c r="D57" s="1109"/>
      <c r="E57" s="1109"/>
      <c r="F57" s="1109"/>
      <c r="G57" s="1109"/>
      <c r="H57" s="1109"/>
      <c r="I57" s="1109"/>
      <c r="J57" s="1109"/>
      <c r="K57" s="1109"/>
      <c r="L57" s="1109"/>
      <c r="M57" s="1109"/>
      <c r="N57" s="1109"/>
      <c r="O57" s="1109"/>
      <c r="P57" s="1109"/>
      <c r="Q57" s="1109"/>
      <c r="R57" s="1109"/>
      <c r="S57" s="1109"/>
      <c r="T57" s="1109"/>
      <c r="U57" s="1109"/>
      <c r="V57" s="1109"/>
      <c r="W57" s="1109"/>
      <c r="X57" s="1109"/>
      <c r="Y57" s="1109"/>
      <c r="Z57" s="1109"/>
      <c r="AA57" s="1109"/>
      <c r="AB57" s="1109"/>
      <c r="AC57" s="1109"/>
      <c r="AD57" s="1109"/>
      <c r="AE57" s="1109"/>
      <c r="AF57" s="1109"/>
      <c r="AG57" s="1109"/>
      <c r="AH57" s="1109"/>
      <c r="AI57" s="1109"/>
      <c r="AJ57" s="1109"/>
      <c r="AK57" s="1109"/>
      <c r="AL57" s="1109"/>
      <c r="AM57" s="1109"/>
      <c r="AN57" s="1109"/>
      <c r="AO57" s="1109"/>
      <c r="AP57" s="1109"/>
      <c r="AQ57" s="1109"/>
      <c r="AR57" s="1109"/>
      <c r="AS57" s="1109"/>
      <c r="AT57" s="1109"/>
      <c r="AU57" s="1109"/>
      <c r="AV57" s="1109"/>
      <c r="AW57" s="1109"/>
      <c r="AX57" s="1109"/>
    </row>
    <row r="58" spans="1:50" x14ac:dyDescent="0.2">
      <c r="A58" s="1099" t="s">
        <v>978</v>
      </c>
      <c r="B58" s="1110"/>
      <c r="C58" s="1110"/>
      <c r="D58" s="1110"/>
      <c r="E58" s="1110"/>
      <c r="F58" s="1110"/>
      <c r="G58" s="1110"/>
      <c r="H58" s="1110"/>
      <c r="I58" s="1110"/>
      <c r="J58" s="1110"/>
      <c r="K58" s="1110"/>
      <c r="L58" s="1110"/>
      <c r="M58" s="1110"/>
      <c r="N58" s="1110"/>
      <c r="O58" s="1110"/>
      <c r="P58" s="1110"/>
      <c r="Q58" s="1110"/>
      <c r="R58" s="1110"/>
      <c r="S58" s="1110"/>
      <c r="T58" s="1110"/>
      <c r="U58" s="1110"/>
      <c r="V58" s="1110"/>
      <c r="W58" s="1110"/>
      <c r="X58" s="1110"/>
      <c r="Y58" s="1110"/>
      <c r="Z58" s="1110"/>
      <c r="AA58" s="1110"/>
      <c r="AB58" s="1110"/>
      <c r="AC58" s="1110"/>
      <c r="AD58" s="1110"/>
      <c r="AE58" s="1110"/>
      <c r="AF58" s="1110"/>
      <c r="AG58" s="1110"/>
      <c r="AH58" s="1110"/>
      <c r="AI58" s="1110"/>
      <c r="AJ58" s="1110"/>
      <c r="AK58" s="1110"/>
      <c r="AL58" s="1110"/>
      <c r="AM58" s="1110"/>
      <c r="AN58" s="1110"/>
      <c r="AO58" s="1110"/>
      <c r="AP58" s="1110"/>
      <c r="AQ58" s="1110"/>
      <c r="AR58" s="1110"/>
      <c r="AS58" s="1110"/>
      <c r="AT58" s="1110"/>
      <c r="AU58" s="1110"/>
      <c r="AV58" s="1110"/>
      <c r="AW58" s="1110"/>
      <c r="AX58" s="1111"/>
    </row>
    <row r="59" spans="1:50" x14ac:dyDescent="0.2">
      <c r="A59" s="1099" t="s">
        <v>547</v>
      </c>
      <c r="B59" s="1103"/>
      <c r="C59" s="1103"/>
      <c r="D59" s="1103"/>
      <c r="E59" s="1103"/>
      <c r="F59" s="1103"/>
      <c r="G59" s="1103"/>
      <c r="H59" s="1103"/>
      <c r="I59" s="1103"/>
      <c r="J59" s="1103"/>
      <c r="K59" s="1103"/>
      <c r="L59" s="1103"/>
      <c r="M59" s="1103"/>
      <c r="N59" s="1103"/>
      <c r="O59" s="1103"/>
      <c r="P59" s="1103"/>
      <c r="Q59" s="1103"/>
      <c r="R59" s="1103"/>
      <c r="S59" s="1103"/>
      <c r="T59" s="1103"/>
      <c r="U59" s="1103"/>
      <c r="V59" s="1103"/>
      <c r="W59" s="1103"/>
      <c r="X59" s="1103"/>
      <c r="Y59" s="1103"/>
      <c r="Z59" s="1103"/>
      <c r="AA59" s="1103"/>
      <c r="AB59" s="1103"/>
      <c r="AC59" s="1103"/>
      <c r="AD59" s="1103"/>
      <c r="AE59" s="1103"/>
      <c r="AF59" s="1103"/>
      <c r="AG59" s="1103"/>
      <c r="AH59" s="1103"/>
      <c r="AI59" s="1103"/>
      <c r="AJ59" s="1103"/>
      <c r="AK59" s="1103"/>
      <c r="AL59" s="1103"/>
      <c r="AM59" s="1103"/>
      <c r="AN59" s="1103"/>
      <c r="AO59" s="1103"/>
      <c r="AP59" s="1103"/>
      <c r="AQ59" s="1103"/>
      <c r="AR59" s="1105">
        <f t="shared" ref="AR59:AR69" si="18">SUM(AK59,AD59,W59,P59,I59,B59)</f>
        <v>0</v>
      </c>
      <c r="AS59" s="1105">
        <f t="shared" ref="AS59:AS64" si="19">SUM(AL59,AE59,X59,Q59,J59,C59)</f>
        <v>0</v>
      </c>
      <c r="AT59" s="1105">
        <f t="shared" ref="AT59:AT64" si="20">SUM(AM59,AF59,Y59,R59,K59,D59)</f>
        <v>0</v>
      </c>
      <c r="AU59" s="1105">
        <f t="shared" ref="AU59:AU64" si="21">SUM(AN59,AG59,Z59,S59,L59,E59)</f>
        <v>0</v>
      </c>
      <c r="AV59" s="1105">
        <f t="shared" ref="AV59:AV64" si="22">SUM(AO59,AH59,AA59,T59,M59,F59)</f>
        <v>0</v>
      </c>
      <c r="AW59" s="1105">
        <f t="shared" ref="AW59:AW64" si="23">SUM(AP59,AI59,AB59,U59,N59,G59)</f>
        <v>0</v>
      </c>
      <c r="AX59" s="1112">
        <f t="shared" ref="AX59:AX64" si="24">SUM(AQ59,AJ59,AC59,V59,O59,H59)</f>
        <v>0</v>
      </c>
    </row>
    <row r="60" spans="1:50" x14ac:dyDescent="0.2">
      <c r="A60" s="1099" t="s">
        <v>546</v>
      </c>
      <c r="B60" s="1103"/>
      <c r="C60" s="1103"/>
      <c r="D60" s="1103"/>
      <c r="E60" s="1103"/>
      <c r="F60" s="1103"/>
      <c r="G60" s="1103"/>
      <c r="H60" s="1103"/>
      <c r="I60" s="1103"/>
      <c r="J60" s="1103"/>
      <c r="K60" s="1103"/>
      <c r="L60" s="1103"/>
      <c r="M60" s="1103"/>
      <c r="N60" s="1103"/>
      <c r="O60" s="1103"/>
      <c r="P60" s="1103"/>
      <c r="Q60" s="1103"/>
      <c r="R60" s="1103"/>
      <c r="S60" s="1103"/>
      <c r="T60" s="1103"/>
      <c r="U60" s="1103"/>
      <c r="V60" s="1103"/>
      <c r="W60" s="1103"/>
      <c r="X60" s="1103"/>
      <c r="Y60" s="1103"/>
      <c r="Z60" s="1103"/>
      <c r="AA60" s="1103"/>
      <c r="AB60" s="1103"/>
      <c r="AC60" s="1103"/>
      <c r="AD60" s="1103"/>
      <c r="AE60" s="1103"/>
      <c r="AF60" s="1103"/>
      <c r="AG60" s="1103"/>
      <c r="AH60" s="1103"/>
      <c r="AI60" s="1103"/>
      <c r="AJ60" s="1103"/>
      <c r="AK60" s="1103"/>
      <c r="AL60" s="1103"/>
      <c r="AM60" s="1103"/>
      <c r="AN60" s="1103"/>
      <c r="AO60" s="1103"/>
      <c r="AP60" s="1103"/>
      <c r="AQ60" s="1103"/>
      <c r="AR60" s="1105">
        <f t="shared" si="18"/>
        <v>0</v>
      </c>
      <c r="AS60" s="1105">
        <f t="shared" si="19"/>
        <v>0</v>
      </c>
      <c r="AT60" s="1105">
        <f t="shared" si="20"/>
        <v>0</v>
      </c>
      <c r="AU60" s="1105">
        <f t="shared" si="21"/>
        <v>0</v>
      </c>
      <c r="AV60" s="1105">
        <f t="shared" si="22"/>
        <v>0</v>
      </c>
      <c r="AW60" s="1105">
        <f t="shared" si="23"/>
        <v>0</v>
      </c>
      <c r="AX60" s="1112">
        <f t="shared" si="24"/>
        <v>0</v>
      </c>
    </row>
    <row r="61" spans="1:50" x14ac:dyDescent="0.2">
      <c r="A61" s="1099" t="s">
        <v>548</v>
      </c>
      <c r="B61" s="1103"/>
      <c r="C61" s="1103"/>
      <c r="D61" s="1103"/>
      <c r="E61" s="1103"/>
      <c r="F61" s="1103"/>
      <c r="G61" s="1103"/>
      <c r="H61" s="1103"/>
      <c r="I61" s="1103"/>
      <c r="J61" s="1103"/>
      <c r="K61" s="1103"/>
      <c r="L61" s="1103"/>
      <c r="M61" s="1103"/>
      <c r="N61" s="1103"/>
      <c r="O61" s="1103"/>
      <c r="P61" s="1103"/>
      <c r="Q61" s="1103"/>
      <c r="R61" s="1103"/>
      <c r="S61" s="1103"/>
      <c r="T61" s="1103"/>
      <c r="U61" s="1103"/>
      <c r="V61" s="1103"/>
      <c r="W61" s="1103"/>
      <c r="X61" s="1103"/>
      <c r="Y61" s="1103"/>
      <c r="Z61" s="1103"/>
      <c r="AA61" s="1103"/>
      <c r="AB61" s="1103"/>
      <c r="AC61" s="1103"/>
      <c r="AD61" s="1103"/>
      <c r="AE61" s="1103"/>
      <c r="AF61" s="1103"/>
      <c r="AG61" s="1103"/>
      <c r="AH61" s="1103"/>
      <c r="AI61" s="1103"/>
      <c r="AJ61" s="1103"/>
      <c r="AK61" s="1103"/>
      <c r="AL61" s="1103"/>
      <c r="AM61" s="1103"/>
      <c r="AN61" s="1103"/>
      <c r="AO61" s="1103"/>
      <c r="AP61" s="1103"/>
      <c r="AQ61" s="1103"/>
      <c r="AR61" s="1105">
        <f t="shared" ref="AR61:AR63" si="25">SUM(AK61,AD61,W61,P61,I61,B61)</f>
        <v>0</v>
      </c>
      <c r="AS61" s="1105">
        <f t="shared" ref="AS61:AS63" si="26">SUM(AL61,AE61,X61,Q61,J61,C61)</f>
        <v>0</v>
      </c>
      <c r="AT61" s="1105">
        <f t="shared" ref="AT61:AT63" si="27">SUM(AM61,AF61,Y61,R61,K61,D61)</f>
        <v>0</v>
      </c>
      <c r="AU61" s="1105">
        <f t="shared" ref="AU61:AU63" si="28">SUM(AN61,AG61,Z61,S61,L61,E61)</f>
        <v>0</v>
      </c>
      <c r="AV61" s="1105">
        <f t="shared" ref="AV61:AV63" si="29">SUM(AO61,AH61,AA61,T61,M61,F61)</f>
        <v>0</v>
      </c>
      <c r="AW61" s="1105">
        <f t="shared" ref="AW61:AW63" si="30">SUM(AP61,AI61,AB61,U61,N61,G61)</f>
        <v>0</v>
      </c>
      <c r="AX61" s="1112">
        <f t="shared" ref="AX61:AX63" si="31">SUM(AQ61,AJ61,AC61,V61,O61,H61)</f>
        <v>0</v>
      </c>
    </row>
    <row r="62" spans="1:50" x14ac:dyDescent="0.2">
      <c r="A62" s="1099" t="s">
        <v>953</v>
      </c>
      <c r="B62" s="1103"/>
      <c r="C62" s="1103"/>
      <c r="D62" s="1103"/>
      <c r="E62" s="1103"/>
      <c r="F62" s="1103"/>
      <c r="G62" s="1103"/>
      <c r="H62" s="1103"/>
      <c r="I62" s="1103"/>
      <c r="J62" s="1103"/>
      <c r="K62" s="1103"/>
      <c r="L62" s="1103"/>
      <c r="M62" s="1103"/>
      <c r="N62" s="1103"/>
      <c r="O62" s="1103"/>
      <c r="P62" s="1103"/>
      <c r="Q62" s="1103"/>
      <c r="R62" s="1103"/>
      <c r="S62" s="1103"/>
      <c r="T62" s="1103"/>
      <c r="U62" s="1103"/>
      <c r="V62" s="1103"/>
      <c r="W62" s="1103"/>
      <c r="X62" s="1103"/>
      <c r="Y62" s="1103"/>
      <c r="Z62" s="1103"/>
      <c r="AA62" s="1103"/>
      <c r="AB62" s="1103"/>
      <c r="AC62" s="1103"/>
      <c r="AD62" s="1103"/>
      <c r="AE62" s="1103"/>
      <c r="AF62" s="1103"/>
      <c r="AG62" s="1103"/>
      <c r="AH62" s="1103"/>
      <c r="AI62" s="1103"/>
      <c r="AJ62" s="1103"/>
      <c r="AK62" s="1103"/>
      <c r="AL62" s="1103"/>
      <c r="AM62" s="1103"/>
      <c r="AN62" s="1103"/>
      <c r="AO62" s="1103"/>
      <c r="AP62" s="1103"/>
      <c r="AQ62" s="1103"/>
      <c r="AR62" s="1105">
        <f t="shared" si="25"/>
        <v>0</v>
      </c>
      <c r="AS62" s="1105">
        <f t="shared" si="26"/>
        <v>0</v>
      </c>
      <c r="AT62" s="1105">
        <f t="shared" si="27"/>
        <v>0</v>
      </c>
      <c r="AU62" s="1105">
        <f t="shared" si="28"/>
        <v>0</v>
      </c>
      <c r="AV62" s="1105">
        <f t="shared" si="29"/>
        <v>0</v>
      </c>
      <c r="AW62" s="1105">
        <f t="shared" si="30"/>
        <v>0</v>
      </c>
      <c r="AX62" s="1112">
        <f t="shared" si="31"/>
        <v>0</v>
      </c>
    </row>
    <row r="63" spans="1:50" x14ac:dyDescent="0.2">
      <c r="A63" s="1099" t="s">
        <v>954</v>
      </c>
      <c r="B63" s="1103"/>
      <c r="C63" s="1103"/>
      <c r="D63" s="1103"/>
      <c r="E63" s="1103"/>
      <c r="F63" s="1103"/>
      <c r="G63" s="1103"/>
      <c r="H63" s="1103"/>
      <c r="I63" s="1103"/>
      <c r="J63" s="1103"/>
      <c r="K63" s="1103"/>
      <c r="L63" s="1103"/>
      <c r="M63" s="1103"/>
      <c r="N63" s="1103"/>
      <c r="O63" s="1103"/>
      <c r="P63" s="1103"/>
      <c r="Q63" s="1103"/>
      <c r="R63" s="1103"/>
      <c r="S63" s="1103"/>
      <c r="T63" s="1103"/>
      <c r="U63" s="1103"/>
      <c r="V63" s="1103"/>
      <c r="W63" s="1103"/>
      <c r="X63" s="1103"/>
      <c r="Y63" s="1103"/>
      <c r="Z63" s="1103"/>
      <c r="AA63" s="1103"/>
      <c r="AB63" s="1103"/>
      <c r="AC63" s="1103"/>
      <c r="AD63" s="1103"/>
      <c r="AE63" s="1103"/>
      <c r="AF63" s="1103"/>
      <c r="AG63" s="1103"/>
      <c r="AH63" s="1103"/>
      <c r="AI63" s="1103"/>
      <c r="AJ63" s="1103"/>
      <c r="AK63" s="1103"/>
      <c r="AL63" s="1103"/>
      <c r="AM63" s="1103"/>
      <c r="AN63" s="1103"/>
      <c r="AO63" s="1103"/>
      <c r="AP63" s="1103"/>
      <c r="AQ63" s="1103"/>
      <c r="AR63" s="1105">
        <f t="shared" si="25"/>
        <v>0</v>
      </c>
      <c r="AS63" s="1105">
        <f t="shared" si="26"/>
        <v>0</v>
      </c>
      <c r="AT63" s="1105">
        <f t="shared" si="27"/>
        <v>0</v>
      </c>
      <c r="AU63" s="1105">
        <f t="shared" si="28"/>
        <v>0</v>
      </c>
      <c r="AV63" s="1105">
        <f t="shared" si="29"/>
        <v>0</v>
      </c>
      <c r="AW63" s="1105">
        <f t="shared" si="30"/>
        <v>0</v>
      </c>
      <c r="AX63" s="1112">
        <f t="shared" si="31"/>
        <v>0</v>
      </c>
    </row>
    <row r="64" spans="1:50" x14ac:dyDescent="0.2">
      <c r="A64" s="1099" t="s">
        <v>1293</v>
      </c>
      <c r="B64" s="1103"/>
      <c r="C64" s="1103"/>
      <c r="D64" s="1103"/>
      <c r="E64" s="1103"/>
      <c r="F64" s="1103"/>
      <c r="G64" s="1103"/>
      <c r="H64" s="1103"/>
      <c r="I64" s="1103"/>
      <c r="J64" s="1103"/>
      <c r="K64" s="1103"/>
      <c r="L64" s="1103"/>
      <c r="M64" s="1103"/>
      <c r="N64" s="1103"/>
      <c r="O64" s="1103"/>
      <c r="P64" s="1103"/>
      <c r="Q64" s="1103"/>
      <c r="R64" s="1103"/>
      <c r="S64" s="1103"/>
      <c r="T64" s="1103"/>
      <c r="U64" s="1103"/>
      <c r="V64" s="1103"/>
      <c r="W64" s="1103"/>
      <c r="X64" s="1103"/>
      <c r="Y64" s="1103"/>
      <c r="Z64" s="1103"/>
      <c r="AA64" s="1103"/>
      <c r="AB64" s="1103"/>
      <c r="AC64" s="1103"/>
      <c r="AD64" s="1103"/>
      <c r="AE64" s="1103"/>
      <c r="AF64" s="1103"/>
      <c r="AG64" s="1103"/>
      <c r="AH64" s="1103"/>
      <c r="AI64" s="1103"/>
      <c r="AJ64" s="1103"/>
      <c r="AK64" s="1103"/>
      <c r="AL64" s="1103"/>
      <c r="AM64" s="1103"/>
      <c r="AN64" s="1103"/>
      <c r="AO64" s="1103"/>
      <c r="AP64" s="1103"/>
      <c r="AQ64" s="1103"/>
      <c r="AR64" s="1105">
        <f t="shared" si="18"/>
        <v>0</v>
      </c>
      <c r="AS64" s="1105">
        <f t="shared" si="19"/>
        <v>0</v>
      </c>
      <c r="AT64" s="1105">
        <f t="shared" si="20"/>
        <v>0</v>
      </c>
      <c r="AU64" s="1105">
        <f t="shared" si="21"/>
        <v>0</v>
      </c>
      <c r="AV64" s="1105">
        <f t="shared" si="22"/>
        <v>0</v>
      </c>
      <c r="AW64" s="1105">
        <f t="shared" si="23"/>
        <v>0</v>
      </c>
      <c r="AX64" s="1112">
        <f t="shared" si="24"/>
        <v>0</v>
      </c>
    </row>
    <row r="65" spans="1:50" x14ac:dyDescent="0.2">
      <c r="A65" s="600" t="s">
        <v>1294</v>
      </c>
      <c r="B65" s="600">
        <f>SUM(B59:B61,B64)</f>
        <v>0</v>
      </c>
      <c r="C65" s="600">
        <f>SUM(C59:C61,C64)</f>
        <v>0</v>
      </c>
      <c r="D65" s="600">
        <f t="shared" ref="D65:AQ65" si="32">SUM(D59:D61,D64)</f>
        <v>0</v>
      </c>
      <c r="E65" s="600">
        <f t="shared" si="32"/>
        <v>0</v>
      </c>
      <c r="F65" s="600">
        <f t="shared" si="32"/>
        <v>0</v>
      </c>
      <c r="G65" s="600">
        <f>SUM(G59:G61,G64)</f>
        <v>0</v>
      </c>
      <c r="H65" s="600">
        <f t="shared" si="32"/>
        <v>0</v>
      </c>
      <c r="I65" s="600">
        <f t="shared" si="32"/>
        <v>0</v>
      </c>
      <c r="J65" s="600">
        <f t="shared" si="32"/>
        <v>0</v>
      </c>
      <c r="K65" s="600">
        <f t="shared" si="32"/>
        <v>0</v>
      </c>
      <c r="L65" s="600">
        <f t="shared" si="32"/>
        <v>0</v>
      </c>
      <c r="M65" s="600">
        <f t="shared" si="32"/>
        <v>0</v>
      </c>
      <c r="N65" s="600">
        <f t="shared" si="32"/>
        <v>0</v>
      </c>
      <c r="O65" s="600">
        <f t="shared" si="32"/>
        <v>0</v>
      </c>
      <c r="P65" s="600">
        <f t="shared" si="32"/>
        <v>0</v>
      </c>
      <c r="Q65" s="600">
        <f t="shared" si="32"/>
        <v>0</v>
      </c>
      <c r="R65" s="600">
        <f t="shared" si="32"/>
        <v>0</v>
      </c>
      <c r="S65" s="600">
        <f t="shared" si="32"/>
        <v>0</v>
      </c>
      <c r="T65" s="600">
        <f t="shared" si="32"/>
        <v>0</v>
      </c>
      <c r="U65" s="600">
        <f t="shared" si="32"/>
        <v>0</v>
      </c>
      <c r="V65" s="600">
        <f t="shared" si="32"/>
        <v>0</v>
      </c>
      <c r="W65" s="600">
        <f t="shared" si="32"/>
        <v>0</v>
      </c>
      <c r="X65" s="600">
        <f t="shared" si="32"/>
        <v>0</v>
      </c>
      <c r="Y65" s="600">
        <f t="shared" si="32"/>
        <v>0</v>
      </c>
      <c r="Z65" s="600">
        <f t="shared" si="32"/>
        <v>0</v>
      </c>
      <c r="AA65" s="600">
        <f t="shared" si="32"/>
        <v>0</v>
      </c>
      <c r="AB65" s="600">
        <f t="shared" si="32"/>
        <v>0</v>
      </c>
      <c r="AC65" s="600">
        <f t="shared" si="32"/>
        <v>0</v>
      </c>
      <c r="AD65" s="600">
        <f t="shared" si="32"/>
        <v>0</v>
      </c>
      <c r="AE65" s="600">
        <f t="shared" si="32"/>
        <v>0</v>
      </c>
      <c r="AF65" s="600">
        <f t="shared" si="32"/>
        <v>0</v>
      </c>
      <c r="AG65" s="600">
        <f t="shared" si="32"/>
        <v>0</v>
      </c>
      <c r="AH65" s="600">
        <f t="shared" si="32"/>
        <v>0</v>
      </c>
      <c r="AI65" s="600">
        <f t="shared" si="32"/>
        <v>0</v>
      </c>
      <c r="AJ65" s="600">
        <f t="shared" si="32"/>
        <v>0</v>
      </c>
      <c r="AK65" s="600">
        <f t="shared" si="32"/>
        <v>0</v>
      </c>
      <c r="AL65" s="600">
        <f t="shared" si="32"/>
        <v>0</v>
      </c>
      <c r="AM65" s="600">
        <f t="shared" si="32"/>
        <v>0</v>
      </c>
      <c r="AN65" s="600">
        <f t="shared" si="32"/>
        <v>0</v>
      </c>
      <c r="AO65" s="600">
        <f t="shared" si="32"/>
        <v>0</v>
      </c>
      <c r="AP65" s="600">
        <f t="shared" si="32"/>
        <v>0</v>
      </c>
      <c r="AQ65" s="600">
        <f t="shared" si="32"/>
        <v>0</v>
      </c>
      <c r="AR65" s="600">
        <f>SUM(AR59:AR61,AR64)</f>
        <v>0</v>
      </c>
      <c r="AS65" s="600">
        <f t="shared" ref="AS65" si="33">SUM(AS59:AS61,AS64)</f>
        <v>0</v>
      </c>
      <c r="AT65" s="600">
        <f t="shared" ref="AT65" si="34">SUM(AT59:AT61,AT64)</f>
        <v>0</v>
      </c>
      <c r="AU65" s="600">
        <f t="shared" ref="AU65" si="35">SUM(AU59:AU61,AU64)</f>
        <v>0</v>
      </c>
      <c r="AV65" s="600">
        <f t="shared" ref="AV65" si="36">SUM(AV59:AV61,AV64)</f>
        <v>0</v>
      </c>
      <c r="AW65" s="1099">
        <f t="shared" ref="AW65" si="37">SUM(AW59:AW61,AW64)</f>
        <v>0</v>
      </c>
      <c r="AX65" s="1099">
        <f t="shared" ref="AX65" si="38">SUM(AX59:AX61,AX64)</f>
        <v>0</v>
      </c>
    </row>
    <row r="66" spans="1:50" x14ac:dyDescent="0.2">
      <c r="A66" s="1099" t="s">
        <v>979</v>
      </c>
      <c r="B66" s="1106"/>
      <c r="C66" s="1106"/>
      <c r="D66" s="1106"/>
      <c r="E66" s="1106"/>
      <c r="F66" s="1106"/>
      <c r="G66" s="1106"/>
      <c r="H66" s="1106"/>
      <c r="I66" s="1106"/>
      <c r="J66" s="1106"/>
      <c r="K66" s="1106"/>
      <c r="L66" s="1106"/>
      <c r="M66" s="1106"/>
      <c r="N66" s="1106"/>
      <c r="O66" s="1106"/>
      <c r="P66" s="1106"/>
      <c r="Q66" s="1106"/>
      <c r="R66" s="1106"/>
      <c r="S66" s="1106"/>
      <c r="T66" s="1106"/>
      <c r="U66" s="1106"/>
      <c r="V66" s="1106"/>
      <c r="W66" s="1106"/>
      <c r="X66" s="1106"/>
      <c r="Y66" s="1106"/>
      <c r="Z66" s="1106"/>
      <c r="AA66" s="1106"/>
      <c r="AB66" s="1106"/>
      <c r="AC66" s="1106"/>
      <c r="AD66" s="1106"/>
      <c r="AE66" s="1106"/>
      <c r="AF66" s="1106"/>
      <c r="AG66" s="1106"/>
      <c r="AH66" s="1106"/>
      <c r="AI66" s="1106"/>
      <c r="AJ66" s="1106"/>
      <c r="AK66" s="1106"/>
      <c r="AL66" s="1106"/>
      <c r="AM66" s="1106"/>
      <c r="AN66" s="1106"/>
      <c r="AO66" s="1106"/>
      <c r="AP66" s="1106"/>
      <c r="AQ66" s="1106"/>
      <c r="AR66" s="1106"/>
      <c r="AS66" s="1106"/>
      <c r="AT66" s="1106"/>
      <c r="AU66" s="1106"/>
      <c r="AV66" s="1106"/>
      <c r="AW66" s="1106"/>
      <c r="AX66" s="1113"/>
    </row>
    <row r="67" spans="1:50" x14ac:dyDescent="0.2">
      <c r="A67" s="1099" t="s">
        <v>547</v>
      </c>
      <c r="B67" s="1103"/>
      <c r="C67" s="1103"/>
      <c r="D67" s="1103"/>
      <c r="E67" s="1103"/>
      <c r="F67" s="1103"/>
      <c r="G67" s="1103"/>
      <c r="H67" s="1103"/>
      <c r="I67" s="1103"/>
      <c r="J67" s="1103"/>
      <c r="K67" s="1103"/>
      <c r="L67" s="1103"/>
      <c r="M67" s="1103"/>
      <c r="N67" s="1103"/>
      <c r="O67" s="1103"/>
      <c r="P67" s="1103"/>
      <c r="Q67" s="1103"/>
      <c r="R67" s="1103"/>
      <c r="S67" s="1103"/>
      <c r="T67" s="1103"/>
      <c r="U67" s="1103"/>
      <c r="V67" s="1103"/>
      <c r="W67" s="1103"/>
      <c r="X67" s="1103"/>
      <c r="Y67" s="1103"/>
      <c r="Z67" s="1103"/>
      <c r="AA67" s="1103"/>
      <c r="AB67" s="1103"/>
      <c r="AC67" s="1103"/>
      <c r="AD67" s="1103"/>
      <c r="AE67" s="1103"/>
      <c r="AF67" s="1103"/>
      <c r="AG67" s="1103"/>
      <c r="AH67" s="1103"/>
      <c r="AI67" s="1103"/>
      <c r="AJ67" s="1103"/>
      <c r="AK67" s="1103"/>
      <c r="AL67" s="1103"/>
      <c r="AM67" s="1103"/>
      <c r="AN67" s="1103"/>
      <c r="AO67" s="1103"/>
      <c r="AP67" s="1103"/>
      <c r="AQ67" s="1103"/>
      <c r="AR67" s="1105">
        <f t="shared" si="18"/>
        <v>0</v>
      </c>
      <c r="AS67" s="1105">
        <f>SUM(AL67,AE67,X67,Q67,J67,A61)</f>
        <v>0</v>
      </c>
      <c r="AT67" s="1105">
        <f t="shared" ref="AT67:AT69" si="39">SUM(AM67,AF67,Y67,R67,K67,D67)</f>
        <v>0</v>
      </c>
      <c r="AU67" s="1105">
        <f t="shared" ref="AU67:AU69" si="40">SUM(AN67,AG67,Z67,S67,L67,E67)</f>
        <v>0</v>
      </c>
      <c r="AV67" s="1105">
        <f t="shared" ref="AV67:AV69" si="41">SUM(AO67,AH67,AA67,T67,M67,F67)</f>
        <v>0</v>
      </c>
      <c r="AW67" s="1105">
        <f t="shared" ref="AW67:AW69" si="42">SUM(AP67,AI67,AB67,U67,N67,G67)</f>
        <v>0</v>
      </c>
      <c r="AX67" s="1112">
        <f t="shared" ref="AX67:AX69" si="43">SUM(AQ67,AJ67,AC67,V67,O67,H67)</f>
        <v>0</v>
      </c>
    </row>
    <row r="68" spans="1:50" x14ac:dyDescent="0.2">
      <c r="A68" s="1099" t="s">
        <v>955</v>
      </c>
      <c r="B68" s="1103"/>
      <c r="C68" s="1103"/>
      <c r="D68" s="1103"/>
      <c r="E68" s="1103"/>
      <c r="F68" s="1103"/>
      <c r="G68" s="1103"/>
      <c r="H68" s="1103"/>
      <c r="I68" s="1103"/>
      <c r="J68" s="1103"/>
      <c r="K68" s="1103"/>
      <c r="L68" s="1103"/>
      <c r="M68" s="1103"/>
      <c r="N68" s="1103"/>
      <c r="O68" s="1103"/>
      <c r="P68" s="1103"/>
      <c r="Q68" s="1103"/>
      <c r="R68" s="1103"/>
      <c r="S68" s="1103"/>
      <c r="T68" s="1103"/>
      <c r="U68" s="1103"/>
      <c r="V68" s="1103"/>
      <c r="W68" s="1103"/>
      <c r="X68" s="1103"/>
      <c r="Y68" s="1103"/>
      <c r="Z68" s="1103"/>
      <c r="AA68" s="1103"/>
      <c r="AB68" s="1103"/>
      <c r="AC68" s="1103"/>
      <c r="AD68" s="1103"/>
      <c r="AE68" s="1103"/>
      <c r="AF68" s="1103"/>
      <c r="AG68" s="1103"/>
      <c r="AH68" s="1103"/>
      <c r="AI68" s="1103"/>
      <c r="AJ68" s="1103"/>
      <c r="AK68" s="1103"/>
      <c r="AL68" s="1103"/>
      <c r="AM68" s="1103"/>
      <c r="AN68" s="1103"/>
      <c r="AO68" s="1103"/>
      <c r="AP68" s="1103"/>
      <c r="AQ68" s="1103"/>
      <c r="AR68" s="1105">
        <f t="shared" si="18"/>
        <v>0</v>
      </c>
      <c r="AS68" s="1105">
        <f>SUM(AL68,AE68,X68,Q68,J68,A62)</f>
        <v>0</v>
      </c>
      <c r="AT68" s="1105">
        <f t="shared" si="39"/>
        <v>0</v>
      </c>
      <c r="AU68" s="1105">
        <f t="shared" si="40"/>
        <v>0</v>
      </c>
      <c r="AV68" s="1105">
        <f t="shared" si="41"/>
        <v>0</v>
      </c>
      <c r="AW68" s="1105">
        <f t="shared" si="42"/>
        <v>0</v>
      </c>
      <c r="AX68" s="1112">
        <f t="shared" si="43"/>
        <v>0</v>
      </c>
    </row>
    <row r="69" spans="1:50" x14ac:dyDescent="0.2">
      <c r="A69" s="1099" t="s">
        <v>970</v>
      </c>
      <c r="B69" s="1103"/>
      <c r="C69" s="1103"/>
      <c r="D69" s="1103"/>
      <c r="E69" s="1103"/>
      <c r="F69" s="1103"/>
      <c r="G69" s="1103"/>
      <c r="H69" s="1103"/>
      <c r="I69" s="1103"/>
      <c r="J69" s="1103"/>
      <c r="K69" s="1103"/>
      <c r="L69" s="1103"/>
      <c r="M69" s="1103"/>
      <c r="N69" s="1103"/>
      <c r="O69" s="1103"/>
      <c r="P69" s="1103"/>
      <c r="Q69" s="1103"/>
      <c r="R69" s="1103"/>
      <c r="S69" s="1103"/>
      <c r="T69" s="1103"/>
      <c r="U69" s="1103"/>
      <c r="V69" s="1103"/>
      <c r="W69" s="1103"/>
      <c r="X69" s="1103"/>
      <c r="Y69" s="1103"/>
      <c r="Z69" s="1103"/>
      <c r="AA69" s="1103"/>
      <c r="AB69" s="1103"/>
      <c r="AC69" s="1103"/>
      <c r="AD69" s="1103"/>
      <c r="AE69" s="1103"/>
      <c r="AF69" s="1103"/>
      <c r="AG69" s="1103"/>
      <c r="AH69" s="1103"/>
      <c r="AI69" s="1103"/>
      <c r="AJ69" s="1103"/>
      <c r="AK69" s="1103"/>
      <c r="AL69" s="1103"/>
      <c r="AM69" s="1103"/>
      <c r="AN69" s="1103"/>
      <c r="AO69" s="1103"/>
      <c r="AP69" s="1103"/>
      <c r="AQ69" s="1103"/>
      <c r="AR69" s="1105">
        <f t="shared" si="18"/>
        <v>0</v>
      </c>
      <c r="AS69" s="1105">
        <f>SUM(AL69,AE69,X69,Q69,J69,A63)</f>
        <v>0</v>
      </c>
      <c r="AT69" s="1105">
        <f t="shared" si="39"/>
        <v>0</v>
      </c>
      <c r="AU69" s="1105">
        <f t="shared" si="40"/>
        <v>0</v>
      </c>
      <c r="AV69" s="1105">
        <f t="shared" si="41"/>
        <v>0</v>
      </c>
      <c r="AW69" s="1105">
        <f t="shared" si="42"/>
        <v>0</v>
      </c>
      <c r="AX69" s="1112">
        <f t="shared" si="43"/>
        <v>0</v>
      </c>
    </row>
    <row r="70" spans="1:50" x14ac:dyDescent="0.2">
      <c r="A70" s="1099" t="s">
        <v>548</v>
      </c>
      <c r="B70" s="1103"/>
      <c r="C70" s="1103"/>
      <c r="D70" s="1103"/>
      <c r="E70" s="1103"/>
      <c r="F70" s="1103"/>
      <c r="G70" s="1103"/>
      <c r="H70" s="1103"/>
      <c r="I70" s="1103"/>
      <c r="J70" s="1103"/>
      <c r="K70" s="1103"/>
      <c r="L70" s="1103"/>
      <c r="M70" s="1103"/>
      <c r="N70" s="1103"/>
      <c r="O70" s="1103"/>
      <c r="P70" s="1103"/>
      <c r="Q70" s="1103"/>
      <c r="R70" s="1103"/>
      <c r="S70" s="1103"/>
      <c r="T70" s="1103"/>
      <c r="U70" s="1103"/>
      <c r="V70" s="1103"/>
      <c r="W70" s="1103"/>
      <c r="X70" s="1103"/>
      <c r="Y70" s="1103"/>
      <c r="Z70" s="1103"/>
      <c r="AA70" s="1103"/>
      <c r="AB70" s="1103"/>
      <c r="AC70" s="1103"/>
      <c r="AD70" s="1103"/>
      <c r="AE70" s="1103"/>
      <c r="AF70" s="1103"/>
      <c r="AG70" s="1103"/>
      <c r="AH70" s="1103"/>
      <c r="AI70" s="1103"/>
      <c r="AJ70" s="1103"/>
      <c r="AK70" s="1103"/>
      <c r="AL70" s="1103"/>
      <c r="AM70" s="1103"/>
      <c r="AN70" s="1103"/>
      <c r="AO70" s="1103"/>
      <c r="AP70" s="1103"/>
      <c r="AQ70" s="1103"/>
      <c r="AR70" s="1105">
        <f t="shared" ref="AR70:AR73" si="44">SUM(AK70,AD70,W70,P70,I70,B70)</f>
        <v>0</v>
      </c>
      <c r="AS70" s="1105">
        <f t="shared" ref="AS70:AS73" si="45">SUM(AL70,AE70,X70,Q70,J70,A64)</f>
        <v>0</v>
      </c>
      <c r="AT70" s="1105">
        <f t="shared" ref="AT70:AT73" si="46">SUM(AM70,AF70,Y70,R70,K70,D70)</f>
        <v>0</v>
      </c>
      <c r="AU70" s="1105">
        <f t="shared" ref="AU70:AU73" si="47">SUM(AN70,AG70,Z70,S70,L70,E70)</f>
        <v>0</v>
      </c>
      <c r="AV70" s="1105">
        <f t="shared" ref="AV70:AV73" si="48">SUM(AO70,AH70,AA70,T70,M70,F70)</f>
        <v>0</v>
      </c>
      <c r="AW70" s="1105">
        <f t="shared" ref="AW70:AW73" si="49">SUM(AP70,AI70,AB70,U70,N70,G70)</f>
        <v>0</v>
      </c>
      <c r="AX70" s="1112">
        <f t="shared" ref="AX70:AX73" si="50">SUM(AQ70,AJ70,AC70,V70,O70,H70)</f>
        <v>0</v>
      </c>
    </row>
    <row r="71" spans="1:50" x14ac:dyDescent="0.2">
      <c r="A71" s="1099" t="s">
        <v>953</v>
      </c>
      <c r="B71" s="1103"/>
      <c r="C71" s="1103"/>
      <c r="D71" s="1103"/>
      <c r="E71" s="1103"/>
      <c r="F71" s="1103"/>
      <c r="G71" s="1103"/>
      <c r="H71" s="1103"/>
      <c r="I71" s="1103"/>
      <c r="J71" s="1103"/>
      <c r="K71" s="1103"/>
      <c r="L71" s="1103"/>
      <c r="M71" s="1103"/>
      <c r="N71" s="1103"/>
      <c r="O71" s="1103"/>
      <c r="P71" s="1103"/>
      <c r="Q71" s="1103"/>
      <c r="R71" s="1103"/>
      <c r="S71" s="1103"/>
      <c r="T71" s="1103"/>
      <c r="U71" s="1103"/>
      <c r="V71" s="1103"/>
      <c r="W71" s="1103"/>
      <c r="X71" s="1103"/>
      <c r="Y71" s="1103"/>
      <c r="Z71" s="1103"/>
      <c r="AA71" s="1103"/>
      <c r="AB71" s="1103"/>
      <c r="AC71" s="1103"/>
      <c r="AD71" s="1103"/>
      <c r="AE71" s="1103"/>
      <c r="AF71" s="1103"/>
      <c r="AG71" s="1103"/>
      <c r="AH71" s="1103"/>
      <c r="AI71" s="1103"/>
      <c r="AJ71" s="1103"/>
      <c r="AK71" s="1103"/>
      <c r="AL71" s="1103"/>
      <c r="AM71" s="1103"/>
      <c r="AN71" s="1103"/>
      <c r="AO71" s="1103"/>
      <c r="AP71" s="1103"/>
      <c r="AQ71" s="1103"/>
      <c r="AR71" s="1105">
        <f t="shared" si="44"/>
        <v>0</v>
      </c>
      <c r="AS71" s="1105">
        <f t="shared" si="45"/>
        <v>0</v>
      </c>
      <c r="AT71" s="1105">
        <f t="shared" si="46"/>
        <v>0</v>
      </c>
      <c r="AU71" s="1105">
        <f t="shared" si="47"/>
        <v>0</v>
      </c>
      <c r="AV71" s="1105">
        <f t="shared" si="48"/>
        <v>0</v>
      </c>
      <c r="AW71" s="1105">
        <f t="shared" si="49"/>
        <v>0</v>
      </c>
      <c r="AX71" s="1112">
        <f t="shared" si="50"/>
        <v>0</v>
      </c>
    </row>
    <row r="72" spans="1:50" x14ac:dyDescent="0.2">
      <c r="A72" s="1099" t="s">
        <v>954</v>
      </c>
      <c r="B72" s="1103"/>
      <c r="C72" s="1103"/>
      <c r="D72" s="1103"/>
      <c r="E72" s="1103"/>
      <c r="F72" s="1103"/>
      <c r="G72" s="1103"/>
      <c r="H72" s="1103"/>
      <c r="I72" s="1103"/>
      <c r="J72" s="1103"/>
      <c r="K72" s="1103"/>
      <c r="L72" s="1103"/>
      <c r="M72" s="1103"/>
      <c r="N72" s="1103"/>
      <c r="O72" s="1103"/>
      <c r="P72" s="1103"/>
      <c r="Q72" s="1103"/>
      <c r="R72" s="1103"/>
      <c r="S72" s="1103"/>
      <c r="T72" s="1103"/>
      <c r="U72" s="1103"/>
      <c r="V72" s="1103"/>
      <c r="W72" s="1103"/>
      <c r="X72" s="1103"/>
      <c r="Y72" s="1103"/>
      <c r="Z72" s="1103"/>
      <c r="AA72" s="1103"/>
      <c r="AB72" s="1103"/>
      <c r="AC72" s="1103"/>
      <c r="AD72" s="1103"/>
      <c r="AE72" s="1103"/>
      <c r="AF72" s="1103"/>
      <c r="AG72" s="1103"/>
      <c r="AH72" s="1103"/>
      <c r="AI72" s="1103"/>
      <c r="AJ72" s="1103"/>
      <c r="AK72" s="1103"/>
      <c r="AL72" s="1103"/>
      <c r="AM72" s="1103"/>
      <c r="AN72" s="1103"/>
      <c r="AO72" s="1103"/>
      <c r="AP72" s="1103"/>
      <c r="AQ72" s="1103"/>
      <c r="AR72" s="1105">
        <f t="shared" si="44"/>
        <v>0</v>
      </c>
      <c r="AS72" s="1105">
        <f t="shared" si="45"/>
        <v>0</v>
      </c>
      <c r="AT72" s="1105">
        <f t="shared" si="46"/>
        <v>0</v>
      </c>
      <c r="AU72" s="1105">
        <f t="shared" si="47"/>
        <v>0</v>
      </c>
      <c r="AV72" s="1105">
        <f t="shared" si="48"/>
        <v>0</v>
      </c>
      <c r="AW72" s="1105">
        <f t="shared" si="49"/>
        <v>0</v>
      </c>
      <c r="AX72" s="1112">
        <f t="shared" si="50"/>
        <v>0</v>
      </c>
    </row>
    <row r="73" spans="1:50" x14ac:dyDescent="0.2">
      <c r="A73" s="1099" t="s">
        <v>1455</v>
      </c>
      <c r="B73" s="1103"/>
      <c r="C73" s="1103"/>
      <c r="D73" s="1103"/>
      <c r="E73" s="1103"/>
      <c r="F73" s="1103"/>
      <c r="G73" s="1103"/>
      <c r="H73" s="1103"/>
      <c r="I73" s="1103"/>
      <c r="J73" s="1103"/>
      <c r="K73" s="1103"/>
      <c r="L73" s="1103"/>
      <c r="M73" s="1103"/>
      <c r="N73" s="1103"/>
      <c r="O73" s="1103"/>
      <c r="P73" s="1103"/>
      <c r="Q73" s="1103"/>
      <c r="R73" s="1103"/>
      <c r="S73" s="1103"/>
      <c r="T73" s="1103"/>
      <c r="U73" s="1103"/>
      <c r="V73" s="1103"/>
      <c r="W73" s="1103"/>
      <c r="X73" s="1103"/>
      <c r="Y73" s="1103"/>
      <c r="Z73" s="1103"/>
      <c r="AA73" s="1103"/>
      <c r="AB73" s="1103"/>
      <c r="AC73" s="1103"/>
      <c r="AD73" s="1103"/>
      <c r="AE73" s="1103"/>
      <c r="AF73" s="1103"/>
      <c r="AG73" s="1103"/>
      <c r="AH73" s="1103"/>
      <c r="AI73" s="1103"/>
      <c r="AJ73" s="1103"/>
      <c r="AK73" s="1103"/>
      <c r="AL73" s="1103"/>
      <c r="AM73" s="1103"/>
      <c r="AN73" s="1103"/>
      <c r="AO73" s="1103"/>
      <c r="AP73" s="1103"/>
      <c r="AQ73" s="1103"/>
      <c r="AR73" s="1105">
        <f t="shared" si="44"/>
        <v>0</v>
      </c>
      <c r="AS73" s="1105">
        <f t="shared" si="45"/>
        <v>0</v>
      </c>
      <c r="AT73" s="1105">
        <f t="shared" si="46"/>
        <v>0</v>
      </c>
      <c r="AU73" s="1105">
        <f t="shared" si="47"/>
        <v>0</v>
      </c>
      <c r="AV73" s="1105">
        <f t="shared" si="48"/>
        <v>0</v>
      </c>
      <c r="AW73" s="1105">
        <f t="shared" si="49"/>
        <v>0</v>
      </c>
      <c r="AX73" s="1112">
        <f t="shared" si="50"/>
        <v>0</v>
      </c>
    </row>
    <row r="74" spans="1:50" x14ac:dyDescent="0.2">
      <c r="A74" s="600" t="s">
        <v>1295</v>
      </c>
      <c r="B74" s="600">
        <f>SUM(B67:B70,B73)</f>
        <v>0</v>
      </c>
      <c r="C74" s="600">
        <f>SUM(C67:C70,C73)</f>
        <v>0</v>
      </c>
      <c r="D74" s="600">
        <f t="shared" ref="D74:AX74" si="51">SUM(D67:D70,D73)</f>
        <v>0</v>
      </c>
      <c r="E74" s="600">
        <f t="shared" si="51"/>
        <v>0</v>
      </c>
      <c r="F74" s="600">
        <f t="shared" si="51"/>
        <v>0</v>
      </c>
      <c r="G74" s="600">
        <f>SUM(G67:G70,G73)</f>
        <v>0</v>
      </c>
      <c r="H74" s="600">
        <f t="shared" si="51"/>
        <v>0</v>
      </c>
      <c r="I74" s="600">
        <f t="shared" si="51"/>
        <v>0</v>
      </c>
      <c r="J74" s="600">
        <f t="shared" si="51"/>
        <v>0</v>
      </c>
      <c r="K74" s="600">
        <f t="shared" si="51"/>
        <v>0</v>
      </c>
      <c r="L74" s="600">
        <f t="shared" si="51"/>
        <v>0</v>
      </c>
      <c r="M74" s="600">
        <f t="shared" si="51"/>
        <v>0</v>
      </c>
      <c r="N74" s="600">
        <f t="shared" si="51"/>
        <v>0</v>
      </c>
      <c r="O74" s="600">
        <f t="shared" si="51"/>
        <v>0</v>
      </c>
      <c r="P74" s="600">
        <f t="shared" si="51"/>
        <v>0</v>
      </c>
      <c r="Q74" s="600">
        <f t="shared" si="51"/>
        <v>0</v>
      </c>
      <c r="R74" s="600">
        <f t="shared" si="51"/>
        <v>0</v>
      </c>
      <c r="S74" s="600">
        <f t="shared" si="51"/>
        <v>0</v>
      </c>
      <c r="T74" s="600">
        <f t="shared" si="51"/>
        <v>0</v>
      </c>
      <c r="U74" s="600">
        <f t="shared" si="51"/>
        <v>0</v>
      </c>
      <c r="V74" s="600">
        <f t="shared" si="51"/>
        <v>0</v>
      </c>
      <c r="W74" s="600">
        <f t="shared" si="51"/>
        <v>0</v>
      </c>
      <c r="X74" s="600">
        <f t="shared" si="51"/>
        <v>0</v>
      </c>
      <c r="Y74" s="600">
        <f t="shared" si="51"/>
        <v>0</v>
      </c>
      <c r="Z74" s="600">
        <f t="shared" si="51"/>
        <v>0</v>
      </c>
      <c r="AA74" s="600">
        <f t="shared" si="51"/>
        <v>0</v>
      </c>
      <c r="AB74" s="600">
        <f t="shared" si="51"/>
        <v>0</v>
      </c>
      <c r="AC74" s="600">
        <f t="shared" si="51"/>
        <v>0</v>
      </c>
      <c r="AD74" s="600">
        <f t="shared" si="51"/>
        <v>0</v>
      </c>
      <c r="AE74" s="600">
        <f t="shared" si="51"/>
        <v>0</v>
      </c>
      <c r="AF74" s="600">
        <f t="shared" si="51"/>
        <v>0</v>
      </c>
      <c r="AG74" s="600">
        <f t="shared" si="51"/>
        <v>0</v>
      </c>
      <c r="AH74" s="600">
        <f t="shared" si="51"/>
        <v>0</v>
      </c>
      <c r="AI74" s="600">
        <f t="shared" si="51"/>
        <v>0</v>
      </c>
      <c r="AJ74" s="600">
        <f t="shared" si="51"/>
        <v>0</v>
      </c>
      <c r="AK74" s="600">
        <f t="shared" si="51"/>
        <v>0</v>
      </c>
      <c r="AL74" s="600">
        <f t="shared" si="51"/>
        <v>0</v>
      </c>
      <c r="AM74" s="600">
        <f t="shared" si="51"/>
        <v>0</v>
      </c>
      <c r="AN74" s="600">
        <f t="shared" si="51"/>
        <v>0</v>
      </c>
      <c r="AO74" s="600">
        <f t="shared" si="51"/>
        <v>0</v>
      </c>
      <c r="AP74" s="600">
        <f t="shared" si="51"/>
        <v>0</v>
      </c>
      <c r="AQ74" s="600">
        <f t="shared" si="51"/>
        <v>0</v>
      </c>
      <c r="AR74" s="600">
        <f t="shared" si="51"/>
        <v>0</v>
      </c>
      <c r="AS74" s="600">
        <f t="shared" si="51"/>
        <v>0</v>
      </c>
      <c r="AT74" s="600">
        <f t="shared" si="51"/>
        <v>0</v>
      </c>
      <c r="AU74" s="1099">
        <f t="shared" si="51"/>
        <v>0</v>
      </c>
      <c r="AV74" s="1099">
        <f t="shared" si="51"/>
        <v>0</v>
      </c>
      <c r="AW74" s="1099">
        <f t="shared" si="51"/>
        <v>0</v>
      </c>
      <c r="AX74" s="1099">
        <f t="shared" si="51"/>
        <v>0</v>
      </c>
    </row>
    <row r="75" spans="1:50" x14ac:dyDescent="0.2">
      <c r="A75" s="1099"/>
      <c r="B75" s="1106"/>
      <c r="C75" s="1106"/>
      <c r="D75" s="1106"/>
      <c r="E75" s="1106"/>
      <c r="F75" s="1106"/>
      <c r="G75" s="1106"/>
      <c r="H75" s="1106"/>
      <c r="I75" s="1106"/>
      <c r="J75" s="1106"/>
      <c r="K75" s="1106"/>
      <c r="L75" s="1106"/>
      <c r="M75" s="1106"/>
      <c r="N75" s="1106"/>
      <c r="O75" s="1106"/>
      <c r="P75" s="1106"/>
      <c r="Q75" s="1106"/>
      <c r="R75" s="1106"/>
      <c r="S75" s="1106"/>
      <c r="T75" s="1106"/>
      <c r="U75" s="1106"/>
      <c r="V75" s="1106"/>
      <c r="W75" s="1106"/>
      <c r="X75" s="1106"/>
      <c r="Y75" s="1106"/>
      <c r="Z75" s="1106"/>
      <c r="AA75" s="1106"/>
      <c r="AB75" s="1106"/>
      <c r="AC75" s="1106"/>
      <c r="AD75" s="1106"/>
      <c r="AE75" s="1106"/>
      <c r="AF75" s="1106"/>
      <c r="AG75" s="1106"/>
      <c r="AH75" s="1106"/>
      <c r="AI75" s="1106"/>
      <c r="AJ75" s="1106"/>
      <c r="AK75" s="1106"/>
      <c r="AL75" s="1106"/>
      <c r="AM75" s="1106"/>
      <c r="AN75" s="1106"/>
      <c r="AO75" s="1106"/>
      <c r="AP75" s="1106"/>
      <c r="AQ75" s="1106"/>
      <c r="AR75" s="1106"/>
      <c r="AS75" s="1106"/>
      <c r="AT75" s="1106"/>
      <c r="AU75" s="1106"/>
      <c r="AV75" s="1106"/>
      <c r="AW75" s="1106"/>
      <c r="AX75" s="1113"/>
    </row>
    <row r="76" spans="1:50" x14ac:dyDescent="0.2">
      <c r="A76" s="1114" t="s">
        <v>980</v>
      </c>
      <c r="B76" s="1106"/>
      <c r="C76" s="1106"/>
      <c r="D76" s="1106"/>
      <c r="E76" s="1106"/>
      <c r="F76" s="1106"/>
      <c r="G76" s="1106"/>
      <c r="H76" s="1106"/>
      <c r="I76" s="1106"/>
      <c r="J76" s="1106"/>
      <c r="K76" s="1106"/>
      <c r="L76" s="1106"/>
      <c r="M76" s="1106"/>
      <c r="N76" s="1106"/>
      <c r="O76" s="1106"/>
      <c r="P76" s="1106"/>
      <c r="Q76" s="1106"/>
      <c r="R76" s="1106"/>
      <c r="S76" s="1106"/>
      <c r="T76" s="1106"/>
      <c r="U76" s="1106"/>
      <c r="V76" s="1106"/>
      <c r="W76" s="1106"/>
      <c r="X76" s="1106"/>
      <c r="Y76" s="1106"/>
      <c r="Z76" s="1106"/>
      <c r="AA76" s="1106"/>
      <c r="AB76" s="1106"/>
      <c r="AC76" s="1106"/>
      <c r="AD76" s="1106"/>
      <c r="AE76" s="1106"/>
      <c r="AF76" s="1106"/>
      <c r="AG76" s="1106"/>
      <c r="AH76" s="1106"/>
      <c r="AI76" s="1106"/>
      <c r="AJ76" s="1106"/>
      <c r="AK76" s="1106"/>
      <c r="AL76" s="1106"/>
      <c r="AM76" s="1106"/>
      <c r="AN76" s="1106"/>
      <c r="AO76" s="1106"/>
      <c r="AP76" s="1106"/>
      <c r="AQ76" s="1106"/>
      <c r="AR76" s="1106"/>
      <c r="AS76" s="1106"/>
      <c r="AT76" s="1106"/>
      <c r="AU76" s="1106"/>
      <c r="AV76" s="1106"/>
      <c r="AW76" s="1106"/>
      <c r="AX76" s="1106"/>
    </row>
    <row r="77" spans="1:50" x14ac:dyDescent="0.2">
      <c r="A77" s="1099" t="s">
        <v>548</v>
      </c>
      <c r="B77" s="1103"/>
      <c r="C77" s="1103"/>
      <c r="D77" s="1103"/>
      <c r="E77" s="1103"/>
      <c r="F77" s="1103"/>
      <c r="G77" s="1103"/>
      <c r="H77" s="1103"/>
      <c r="I77" s="1103"/>
      <c r="J77" s="1103"/>
      <c r="K77" s="1103"/>
      <c r="L77" s="1103"/>
      <c r="M77" s="1103"/>
      <c r="N77" s="1103"/>
      <c r="O77" s="1103"/>
      <c r="P77" s="1103"/>
      <c r="Q77" s="1103"/>
      <c r="R77" s="1103"/>
      <c r="S77" s="1103"/>
      <c r="T77" s="1103"/>
      <c r="U77" s="1103"/>
      <c r="V77" s="1103"/>
      <c r="W77" s="1103"/>
      <c r="X77" s="1103"/>
      <c r="Y77" s="1103"/>
      <c r="Z77" s="1103"/>
      <c r="AA77" s="1103"/>
      <c r="AB77" s="1103"/>
      <c r="AC77" s="1103"/>
      <c r="AD77" s="1103"/>
      <c r="AE77" s="1103"/>
      <c r="AF77" s="1103"/>
      <c r="AG77" s="1103"/>
      <c r="AH77" s="1103"/>
      <c r="AI77" s="1103"/>
      <c r="AJ77" s="1103"/>
      <c r="AK77" s="1103"/>
      <c r="AL77" s="1103"/>
      <c r="AM77" s="1103"/>
      <c r="AN77" s="1103"/>
      <c r="AO77" s="1103"/>
      <c r="AP77" s="1103"/>
      <c r="AQ77" s="1103"/>
      <c r="AR77" s="1105">
        <f t="shared" ref="AR77:AR80" si="52">SUM(AK77,AD77,W77,P77,I77,B77)</f>
        <v>0</v>
      </c>
      <c r="AS77" s="1105">
        <f t="shared" ref="AS77:AS81" si="53">SUM(AL77,AE77,X77,Q77,J77,C77)</f>
        <v>0</v>
      </c>
      <c r="AT77" s="1105">
        <f t="shared" ref="AT77:AT81" si="54">SUM(AM77,AF77,Y77,R77,K77,D77)</f>
        <v>0</v>
      </c>
      <c r="AU77" s="1105">
        <f t="shared" ref="AU77:AU81" si="55">SUM(AN77,AG77,Z77,S77,L77,E77)</f>
        <v>0</v>
      </c>
      <c r="AV77" s="1105">
        <f t="shared" ref="AV77:AV81" si="56">SUM(AO77,AH77,AA77,T77,M77,F77)</f>
        <v>0</v>
      </c>
      <c r="AW77" s="1105">
        <f t="shared" ref="AW77:AW81" si="57">SUM(AP77,AI77,AB77,U77,N77,G77)</f>
        <v>0</v>
      </c>
      <c r="AX77" s="1112">
        <f t="shared" ref="AX77:AX81" si="58">SUM(AQ77,AJ77,AC77,V77,O77,H77)</f>
        <v>0</v>
      </c>
    </row>
    <row r="78" spans="1:50" x14ac:dyDescent="0.2">
      <c r="A78" s="1099" t="s">
        <v>953</v>
      </c>
      <c r="B78" s="1103"/>
      <c r="C78" s="1103"/>
      <c r="D78" s="1103"/>
      <c r="E78" s="1103"/>
      <c r="F78" s="1103"/>
      <c r="G78" s="1103"/>
      <c r="H78" s="1103"/>
      <c r="I78" s="1103"/>
      <c r="J78" s="1103"/>
      <c r="K78" s="1103"/>
      <c r="L78" s="1103"/>
      <c r="M78" s="1103"/>
      <c r="N78" s="1103"/>
      <c r="O78" s="1103"/>
      <c r="P78" s="1103"/>
      <c r="Q78" s="1103"/>
      <c r="R78" s="1103"/>
      <c r="S78" s="1103"/>
      <c r="T78" s="1103"/>
      <c r="U78" s="1103"/>
      <c r="V78" s="1103"/>
      <c r="W78" s="1103"/>
      <c r="X78" s="1103"/>
      <c r="Y78" s="1103"/>
      <c r="Z78" s="1103"/>
      <c r="AA78" s="1103"/>
      <c r="AB78" s="1103"/>
      <c r="AC78" s="1103"/>
      <c r="AD78" s="1103"/>
      <c r="AE78" s="1103"/>
      <c r="AF78" s="1103"/>
      <c r="AG78" s="1103"/>
      <c r="AH78" s="1103"/>
      <c r="AI78" s="1103"/>
      <c r="AJ78" s="1103"/>
      <c r="AK78" s="1103"/>
      <c r="AL78" s="1103"/>
      <c r="AM78" s="1103"/>
      <c r="AN78" s="1103"/>
      <c r="AO78" s="1103"/>
      <c r="AP78" s="1103"/>
      <c r="AQ78" s="1103"/>
      <c r="AR78" s="1105">
        <f t="shared" si="52"/>
        <v>0</v>
      </c>
      <c r="AS78" s="1105">
        <f t="shared" si="53"/>
        <v>0</v>
      </c>
      <c r="AT78" s="1105">
        <f t="shared" si="54"/>
        <v>0</v>
      </c>
      <c r="AU78" s="1105">
        <f t="shared" si="55"/>
        <v>0</v>
      </c>
      <c r="AV78" s="1105">
        <f t="shared" si="56"/>
        <v>0</v>
      </c>
      <c r="AW78" s="1105">
        <f t="shared" si="57"/>
        <v>0</v>
      </c>
      <c r="AX78" s="1112">
        <f t="shared" si="58"/>
        <v>0</v>
      </c>
    </row>
    <row r="79" spans="1:50" x14ac:dyDescent="0.2">
      <c r="A79" s="1099" t="s">
        <v>954</v>
      </c>
      <c r="B79" s="1103"/>
      <c r="C79" s="1103"/>
      <c r="D79" s="1103"/>
      <c r="E79" s="1103"/>
      <c r="F79" s="1103"/>
      <c r="G79" s="1103"/>
      <c r="H79" s="1103"/>
      <c r="I79" s="1103"/>
      <c r="J79" s="1103"/>
      <c r="K79" s="1103"/>
      <c r="L79" s="1103"/>
      <c r="M79" s="1103"/>
      <c r="N79" s="1103"/>
      <c r="O79" s="1103"/>
      <c r="P79" s="1103"/>
      <c r="Q79" s="1103"/>
      <c r="R79" s="1103"/>
      <c r="S79" s="1103"/>
      <c r="T79" s="1103"/>
      <c r="U79" s="1103"/>
      <c r="V79" s="1103"/>
      <c r="W79" s="1103"/>
      <c r="X79" s="1103"/>
      <c r="Y79" s="1103"/>
      <c r="Z79" s="1103"/>
      <c r="AA79" s="1103"/>
      <c r="AB79" s="1103"/>
      <c r="AC79" s="1103"/>
      <c r="AD79" s="1103"/>
      <c r="AE79" s="1103"/>
      <c r="AF79" s="1103"/>
      <c r="AG79" s="1103"/>
      <c r="AH79" s="1103"/>
      <c r="AI79" s="1103"/>
      <c r="AJ79" s="1103"/>
      <c r="AK79" s="1103"/>
      <c r="AL79" s="1103"/>
      <c r="AM79" s="1103"/>
      <c r="AN79" s="1103"/>
      <c r="AO79" s="1103"/>
      <c r="AP79" s="1103"/>
      <c r="AQ79" s="1103"/>
      <c r="AR79" s="1105">
        <f t="shared" si="52"/>
        <v>0</v>
      </c>
      <c r="AS79" s="1105">
        <f t="shared" si="53"/>
        <v>0</v>
      </c>
      <c r="AT79" s="1105">
        <f t="shared" si="54"/>
        <v>0</v>
      </c>
      <c r="AU79" s="1105">
        <f t="shared" si="55"/>
        <v>0</v>
      </c>
      <c r="AV79" s="1105">
        <f t="shared" si="56"/>
        <v>0</v>
      </c>
      <c r="AW79" s="1105">
        <f t="shared" si="57"/>
        <v>0</v>
      </c>
      <c r="AX79" s="1112">
        <f t="shared" si="58"/>
        <v>0</v>
      </c>
    </row>
    <row r="80" spans="1:50" x14ac:dyDescent="0.2">
      <c r="A80" s="1099" t="s">
        <v>1296</v>
      </c>
      <c r="B80" s="1103"/>
      <c r="C80" s="1103"/>
      <c r="D80" s="1103"/>
      <c r="E80" s="1103"/>
      <c r="F80" s="1103"/>
      <c r="G80" s="1103"/>
      <c r="H80" s="1103"/>
      <c r="I80" s="1103"/>
      <c r="J80" s="1103"/>
      <c r="K80" s="1103"/>
      <c r="L80" s="1103"/>
      <c r="M80" s="1103"/>
      <c r="N80" s="1103"/>
      <c r="O80" s="1103"/>
      <c r="P80" s="1103"/>
      <c r="Q80" s="1103"/>
      <c r="R80" s="1103"/>
      <c r="S80" s="1103"/>
      <c r="T80" s="1103"/>
      <c r="U80" s="1103"/>
      <c r="V80" s="1103"/>
      <c r="W80" s="1103"/>
      <c r="X80" s="1103"/>
      <c r="Y80" s="1103"/>
      <c r="Z80" s="1103"/>
      <c r="AA80" s="1103"/>
      <c r="AB80" s="1103"/>
      <c r="AC80" s="1103"/>
      <c r="AD80" s="1103"/>
      <c r="AE80" s="1103"/>
      <c r="AF80" s="1103"/>
      <c r="AG80" s="1103"/>
      <c r="AH80" s="1103"/>
      <c r="AI80" s="1103"/>
      <c r="AJ80" s="1103"/>
      <c r="AK80" s="1103"/>
      <c r="AL80" s="1103"/>
      <c r="AM80" s="1103"/>
      <c r="AN80" s="1103"/>
      <c r="AO80" s="1103"/>
      <c r="AP80" s="1103"/>
      <c r="AQ80" s="1103"/>
      <c r="AR80" s="1105">
        <f t="shared" si="52"/>
        <v>0</v>
      </c>
      <c r="AS80" s="1105">
        <f t="shared" si="53"/>
        <v>0</v>
      </c>
      <c r="AT80" s="1105">
        <f t="shared" si="54"/>
        <v>0</v>
      </c>
      <c r="AU80" s="1105">
        <f t="shared" si="55"/>
        <v>0</v>
      </c>
      <c r="AV80" s="1105">
        <f t="shared" si="56"/>
        <v>0</v>
      </c>
      <c r="AW80" s="1105">
        <f t="shared" si="57"/>
        <v>0</v>
      </c>
      <c r="AX80" s="1112">
        <f t="shared" si="58"/>
        <v>0</v>
      </c>
    </row>
    <row r="81" spans="1:50" x14ac:dyDescent="0.2">
      <c r="A81" s="600" t="s">
        <v>1297</v>
      </c>
      <c r="B81" s="600">
        <f>SUM(B77,B80)</f>
        <v>0</v>
      </c>
      <c r="C81" s="600">
        <f>SUM(C77,C80)</f>
        <v>0</v>
      </c>
      <c r="D81" s="600">
        <f t="shared" ref="D81:AQ81" si="59">SUM(D77,D80)</f>
        <v>0</v>
      </c>
      <c r="E81" s="600">
        <f t="shared" si="59"/>
        <v>0</v>
      </c>
      <c r="F81" s="600">
        <f t="shared" si="59"/>
        <v>0</v>
      </c>
      <c r="G81" s="600">
        <f t="shared" si="59"/>
        <v>0</v>
      </c>
      <c r="H81" s="600">
        <f t="shared" si="59"/>
        <v>0</v>
      </c>
      <c r="I81" s="600">
        <f t="shared" si="59"/>
        <v>0</v>
      </c>
      <c r="J81" s="600">
        <f t="shared" si="59"/>
        <v>0</v>
      </c>
      <c r="K81" s="600">
        <f t="shared" si="59"/>
        <v>0</v>
      </c>
      <c r="L81" s="600">
        <f t="shared" si="59"/>
        <v>0</v>
      </c>
      <c r="M81" s="600">
        <f t="shared" si="59"/>
        <v>0</v>
      </c>
      <c r="N81" s="600">
        <f t="shared" si="59"/>
        <v>0</v>
      </c>
      <c r="O81" s="600">
        <f t="shared" si="59"/>
        <v>0</v>
      </c>
      <c r="P81" s="600">
        <f t="shared" si="59"/>
        <v>0</v>
      </c>
      <c r="Q81" s="600">
        <f t="shared" si="59"/>
        <v>0</v>
      </c>
      <c r="R81" s="600">
        <f t="shared" si="59"/>
        <v>0</v>
      </c>
      <c r="S81" s="600">
        <f t="shared" si="59"/>
        <v>0</v>
      </c>
      <c r="T81" s="600">
        <f t="shared" si="59"/>
        <v>0</v>
      </c>
      <c r="U81" s="600">
        <f t="shared" si="59"/>
        <v>0</v>
      </c>
      <c r="V81" s="600">
        <f t="shared" si="59"/>
        <v>0</v>
      </c>
      <c r="W81" s="600">
        <f t="shared" si="59"/>
        <v>0</v>
      </c>
      <c r="X81" s="600">
        <f t="shared" si="59"/>
        <v>0</v>
      </c>
      <c r="Y81" s="600">
        <f t="shared" si="59"/>
        <v>0</v>
      </c>
      <c r="Z81" s="600">
        <f t="shared" si="59"/>
        <v>0</v>
      </c>
      <c r="AA81" s="600">
        <f t="shared" si="59"/>
        <v>0</v>
      </c>
      <c r="AB81" s="600">
        <f t="shared" si="59"/>
        <v>0</v>
      </c>
      <c r="AC81" s="600">
        <f t="shared" si="59"/>
        <v>0</v>
      </c>
      <c r="AD81" s="600">
        <f t="shared" si="59"/>
        <v>0</v>
      </c>
      <c r="AE81" s="600">
        <f t="shared" si="59"/>
        <v>0</v>
      </c>
      <c r="AF81" s="600">
        <f t="shared" si="59"/>
        <v>0</v>
      </c>
      <c r="AG81" s="600">
        <f t="shared" si="59"/>
        <v>0</v>
      </c>
      <c r="AH81" s="600">
        <f t="shared" si="59"/>
        <v>0</v>
      </c>
      <c r="AI81" s="600">
        <f t="shared" si="59"/>
        <v>0</v>
      </c>
      <c r="AJ81" s="600">
        <f t="shared" si="59"/>
        <v>0</v>
      </c>
      <c r="AK81" s="600">
        <f t="shared" si="59"/>
        <v>0</v>
      </c>
      <c r="AL81" s="600">
        <f t="shared" si="59"/>
        <v>0</v>
      </c>
      <c r="AM81" s="600">
        <f t="shared" si="59"/>
        <v>0</v>
      </c>
      <c r="AN81" s="600">
        <f t="shared" si="59"/>
        <v>0</v>
      </c>
      <c r="AO81" s="600">
        <f t="shared" si="59"/>
        <v>0</v>
      </c>
      <c r="AP81" s="600">
        <f t="shared" si="59"/>
        <v>0</v>
      </c>
      <c r="AQ81" s="600">
        <f t="shared" si="59"/>
        <v>0</v>
      </c>
      <c r="AR81" s="600">
        <f>SUM(AK81,AD81,W81,P81,I81,B81)</f>
        <v>0</v>
      </c>
      <c r="AS81" s="1105">
        <f t="shared" si="53"/>
        <v>0</v>
      </c>
      <c r="AT81" s="1105">
        <f t="shared" si="54"/>
        <v>0</v>
      </c>
      <c r="AU81" s="1105">
        <f t="shared" si="55"/>
        <v>0</v>
      </c>
      <c r="AV81" s="1105">
        <f t="shared" si="56"/>
        <v>0</v>
      </c>
      <c r="AW81" s="1105">
        <f t="shared" si="57"/>
        <v>0</v>
      </c>
      <c r="AX81" s="1112">
        <f t="shared" si="58"/>
        <v>0</v>
      </c>
    </row>
    <row r="82" spans="1:50" x14ac:dyDescent="0.2">
      <c r="A82" s="1099"/>
      <c r="B82" s="1106"/>
      <c r="C82" s="1106"/>
      <c r="D82" s="1106"/>
      <c r="E82" s="1106"/>
      <c r="F82" s="1106"/>
      <c r="G82" s="1106"/>
      <c r="H82" s="1106"/>
      <c r="I82" s="1106"/>
      <c r="J82" s="1106"/>
      <c r="K82" s="1106"/>
      <c r="L82" s="1106"/>
      <c r="M82" s="1106"/>
      <c r="N82" s="1106"/>
      <c r="O82" s="1106"/>
      <c r="P82" s="1106"/>
      <c r="Q82" s="1106"/>
      <c r="R82" s="1106"/>
      <c r="S82" s="1106"/>
      <c r="T82" s="1106"/>
      <c r="U82" s="1106"/>
      <c r="V82" s="1106"/>
      <c r="W82" s="1106"/>
      <c r="X82" s="1106"/>
      <c r="Y82" s="1106"/>
      <c r="Z82" s="1106"/>
      <c r="AA82" s="1106"/>
      <c r="AB82" s="1106"/>
      <c r="AC82" s="1106"/>
      <c r="AD82" s="1106"/>
      <c r="AE82" s="1106"/>
      <c r="AF82" s="1106"/>
      <c r="AG82" s="1106"/>
      <c r="AH82" s="1106"/>
      <c r="AI82" s="1106"/>
      <c r="AJ82" s="1106"/>
      <c r="AK82" s="1106"/>
      <c r="AL82" s="1106"/>
      <c r="AM82" s="1106"/>
      <c r="AN82" s="1106"/>
      <c r="AO82" s="1106"/>
      <c r="AP82" s="1106"/>
      <c r="AQ82" s="1106"/>
      <c r="AR82" s="1106"/>
      <c r="AS82" s="1106"/>
      <c r="AT82" s="1106"/>
      <c r="AU82" s="1106"/>
      <c r="AV82" s="1106"/>
      <c r="AW82" s="1106"/>
      <c r="AX82" s="1113"/>
    </row>
    <row r="83" spans="1:50" ht="13.5" thickBot="1" x14ac:dyDescent="0.25">
      <c r="A83" s="600" t="s">
        <v>981</v>
      </c>
      <c r="B83" s="1115">
        <f>SUM(B65,B74,B81,B56,B27)</f>
        <v>0</v>
      </c>
      <c r="C83" s="1115">
        <f t="shared" ref="C83:AX83" si="60">SUM(C65,C74,C81,C56,C27)</f>
        <v>0</v>
      </c>
      <c r="D83" s="1115">
        <f t="shared" si="60"/>
        <v>0</v>
      </c>
      <c r="E83" s="1115">
        <f>SUM(E65,E74,E81,E56,E27)</f>
        <v>0</v>
      </c>
      <c r="F83" s="1115">
        <f t="shared" si="60"/>
        <v>0</v>
      </c>
      <c r="G83" s="1115">
        <f t="shared" si="60"/>
        <v>0</v>
      </c>
      <c r="H83" s="1115">
        <f t="shared" si="60"/>
        <v>0</v>
      </c>
      <c r="I83" s="1115">
        <f t="shared" si="60"/>
        <v>0</v>
      </c>
      <c r="J83" s="1115">
        <f>SUM(J65,J74,J81,J56,J27)</f>
        <v>0</v>
      </c>
      <c r="K83" s="1115">
        <f t="shared" si="60"/>
        <v>0</v>
      </c>
      <c r="L83" s="1115">
        <f t="shared" si="60"/>
        <v>0</v>
      </c>
      <c r="M83" s="1115">
        <f t="shared" si="60"/>
        <v>0</v>
      </c>
      <c r="N83" s="1115">
        <f t="shared" si="60"/>
        <v>0</v>
      </c>
      <c r="O83" s="1115">
        <f t="shared" si="60"/>
        <v>0</v>
      </c>
      <c r="P83" s="1115">
        <f t="shared" si="60"/>
        <v>0</v>
      </c>
      <c r="Q83" s="1115">
        <f t="shared" si="60"/>
        <v>0</v>
      </c>
      <c r="R83" s="1115">
        <f t="shared" si="60"/>
        <v>0</v>
      </c>
      <c r="S83" s="1115">
        <f t="shared" si="60"/>
        <v>0</v>
      </c>
      <c r="T83" s="1115">
        <f t="shared" si="60"/>
        <v>0</v>
      </c>
      <c r="U83" s="1115">
        <f t="shared" si="60"/>
        <v>0</v>
      </c>
      <c r="V83" s="1115">
        <f t="shared" si="60"/>
        <v>0</v>
      </c>
      <c r="W83" s="1115">
        <f t="shared" si="60"/>
        <v>0</v>
      </c>
      <c r="X83" s="1115">
        <f t="shared" si="60"/>
        <v>0</v>
      </c>
      <c r="Y83" s="1115">
        <f t="shared" si="60"/>
        <v>0</v>
      </c>
      <c r="Z83" s="1115">
        <f t="shared" si="60"/>
        <v>0</v>
      </c>
      <c r="AA83" s="1115">
        <f t="shared" si="60"/>
        <v>0</v>
      </c>
      <c r="AB83" s="1115">
        <f t="shared" si="60"/>
        <v>0</v>
      </c>
      <c r="AC83" s="1115">
        <f t="shared" si="60"/>
        <v>0</v>
      </c>
      <c r="AD83" s="1115">
        <f t="shared" si="60"/>
        <v>0</v>
      </c>
      <c r="AE83" s="1115">
        <f t="shared" si="60"/>
        <v>0</v>
      </c>
      <c r="AF83" s="1115">
        <f t="shared" si="60"/>
        <v>0</v>
      </c>
      <c r="AG83" s="1115">
        <f t="shared" si="60"/>
        <v>0</v>
      </c>
      <c r="AH83" s="1115">
        <f t="shared" si="60"/>
        <v>0</v>
      </c>
      <c r="AI83" s="1115">
        <f t="shared" si="60"/>
        <v>0</v>
      </c>
      <c r="AJ83" s="1115">
        <f t="shared" si="60"/>
        <v>0</v>
      </c>
      <c r="AK83" s="1115">
        <f t="shared" si="60"/>
        <v>0</v>
      </c>
      <c r="AL83" s="1115">
        <f t="shared" si="60"/>
        <v>0</v>
      </c>
      <c r="AM83" s="1115">
        <f t="shared" si="60"/>
        <v>0</v>
      </c>
      <c r="AN83" s="1115">
        <f t="shared" si="60"/>
        <v>0</v>
      </c>
      <c r="AO83" s="1115">
        <f t="shared" si="60"/>
        <v>0</v>
      </c>
      <c r="AP83" s="1115">
        <f t="shared" si="60"/>
        <v>0</v>
      </c>
      <c r="AQ83" s="1115">
        <f t="shared" si="60"/>
        <v>0</v>
      </c>
      <c r="AR83" s="1115">
        <f t="shared" si="60"/>
        <v>0</v>
      </c>
      <c r="AS83" s="1115">
        <f t="shared" si="60"/>
        <v>0</v>
      </c>
      <c r="AT83" s="1115">
        <f t="shared" si="60"/>
        <v>0</v>
      </c>
      <c r="AU83" s="1115">
        <f t="shared" si="60"/>
        <v>0</v>
      </c>
      <c r="AV83" s="1115">
        <f t="shared" si="60"/>
        <v>0</v>
      </c>
      <c r="AW83" s="1115">
        <f t="shared" si="60"/>
        <v>0</v>
      </c>
      <c r="AX83" s="1115">
        <f t="shared" si="60"/>
        <v>0</v>
      </c>
    </row>
  </sheetData>
  <mergeCells count="14">
    <mergeCell ref="B5:H5"/>
    <mergeCell ref="I5:O5"/>
    <mergeCell ref="W5:AC5"/>
    <mergeCell ref="P5:V5"/>
    <mergeCell ref="B4:AO4"/>
    <mergeCell ref="AW4:AW6"/>
    <mergeCell ref="AX4:AX6"/>
    <mergeCell ref="AD5:AI5"/>
    <mergeCell ref="AK5:AQ5"/>
    <mergeCell ref="AV4:AV6"/>
    <mergeCell ref="AR4:AR6"/>
    <mergeCell ref="AS4:AS6"/>
    <mergeCell ref="AT4:AT6"/>
    <mergeCell ref="AU4:AU6"/>
  </mergeCells>
  <pageMargins left="0.7" right="0.7" top="0.75" bottom="0.75" header="0.3" footer="0.3"/>
  <pageSetup paperSize="9" scale="16" orientation="portrait" r:id="rId1"/>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AN36"/>
  <sheetViews>
    <sheetView view="pageBreakPreview" topLeftCell="A2" zoomScale="85" zoomScaleNormal="100" zoomScaleSheetLayoutView="85" workbookViewId="0">
      <selection activeCell="Q37" sqref="A1:XFD1048576"/>
    </sheetView>
  </sheetViews>
  <sheetFormatPr defaultColWidth="8.7109375" defaultRowHeight="11.25" x14ac:dyDescent="0.2"/>
  <cols>
    <col min="1" max="1" width="15.28515625" style="1116" customWidth="1"/>
    <col min="2" max="3" width="12.140625" style="1116" customWidth="1"/>
    <col min="4" max="4" width="12.85546875" style="1116" customWidth="1"/>
    <col min="5" max="7" width="12.140625" style="1116" customWidth="1"/>
    <col min="8" max="9" width="26.42578125" style="1116" bestFit="1" customWidth="1"/>
    <col min="10" max="10" width="13.28515625" style="1116" customWidth="1"/>
    <col min="11" max="11" width="10.28515625" style="1116" customWidth="1"/>
    <col min="12" max="13" width="26.42578125" style="1116" bestFit="1" customWidth="1"/>
    <col min="14" max="14" width="12.7109375" style="1116" customWidth="1"/>
    <col min="15" max="15" width="11" style="1116" customWidth="1"/>
    <col min="16" max="18" width="26.42578125" style="1116" bestFit="1" customWidth="1"/>
    <col min="19" max="19" width="10.28515625" style="1116" customWidth="1"/>
    <col min="20" max="21" width="26.42578125" style="1116" bestFit="1" customWidth="1"/>
    <col min="22" max="22" width="13.85546875" style="1116" customWidth="1"/>
    <col min="23" max="23" width="12.42578125" style="1116" customWidth="1"/>
    <col min="24" max="25" width="26.42578125" style="1116" bestFit="1" customWidth="1"/>
    <col min="26" max="26" width="12.140625" style="1116" customWidth="1"/>
    <col min="27" max="27" width="10.85546875" style="1116" customWidth="1"/>
    <col min="28" max="29" width="26.42578125" style="1116" bestFit="1" customWidth="1"/>
    <col min="30" max="30" width="8.7109375" style="1116"/>
    <col min="31" max="31" width="8.7109375" style="1117"/>
    <col min="32" max="16384" width="8.7109375" style="1116"/>
  </cols>
  <sheetData>
    <row r="1" spans="1:31" hidden="1" x14ac:dyDescent="0.2"/>
    <row r="2" spans="1:31" s="1120" customFormat="1" ht="11.25" customHeight="1" x14ac:dyDescent="0.2">
      <c r="A2" s="1118" t="s">
        <v>1385</v>
      </c>
      <c r="B2" s="1118"/>
      <c r="C2" s="1118"/>
      <c r="D2" s="1118"/>
      <c r="E2" s="1118"/>
      <c r="F2" s="1118"/>
      <c r="G2" s="1118"/>
      <c r="H2" s="1118"/>
      <c r="I2" s="1119"/>
      <c r="J2" s="1119"/>
      <c r="K2" s="1119"/>
      <c r="L2" s="1119"/>
      <c r="M2" s="1119"/>
      <c r="N2" s="1119"/>
      <c r="O2" s="1119"/>
      <c r="P2" s="1119"/>
      <c r="Q2" s="1119"/>
      <c r="R2" s="1119"/>
      <c r="S2" s="1119"/>
      <c r="T2" s="1119"/>
      <c r="U2" s="1119"/>
      <c r="V2" s="1119"/>
      <c r="W2" s="1119"/>
      <c r="X2" s="1119"/>
      <c r="Y2" s="1119"/>
      <c r="Z2" s="1119"/>
      <c r="AA2" s="1119"/>
      <c r="AB2" s="1119"/>
      <c r="AC2" s="1119"/>
      <c r="AE2" s="1121"/>
    </row>
    <row r="3" spans="1:31" s="1120" customFormat="1" ht="10.5" customHeight="1" thickBot="1" x14ac:dyDescent="0.25">
      <c r="A3" s="1122"/>
      <c r="B3" s="1123"/>
      <c r="C3" s="1123"/>
      <c r="D3" s="1123"/>
      <c r="E3" s="1123"/>
      <c r="F3" s="1123"/>
      <c r="G3" s="1123"/>
      <c r="H3" s="1123"/>
      <c r="I3" s="1123"/>
      <c r="J3" s="1123"/>
      <c r="K3" s="1123"/>
      <c r="L3" s="1123"/>
      <c r="M3" s="1123"/>
      <c r="N3" s="1123"/>
      <c r="O3" s="1123"/>
      <c r="P3" s="1123"/>
      <c r="Q3" s="1123"/>
      <c r="R3" s="1123"/>
      <c r="S3" s="1123"/>
      <c r="T3" s="1123"/>
      <c r="U3" s="1123"/>
      <c r="V3" s="1123"/>
      <c r="W3" s="1123"/>
      <c r="X3" s="1123"/>
      <c r="Y3" s="1123"/>
      <c r="Z3" s="1123"/>
      <c r="AA3" s="1123"/>
      <c r="AB3" s="1123"/>
      <c r="AC3" s="1124" t="s">
        <v>982</v>
      </c>
      <c r="AE3" s="1121"/>
    </row>
    <row r="4" spans="1:31" s="1120" customFormat="1" ht="15" customHeight="1" thickTop="1" x14ac:dyDescent="0.2">
      <c r="A4" s="1125" t="s">
        <v>983</v>
      </c>
      <c r="B4" s="1126"/>
      <c r="C4" s="1126"/>
      <c r="D4" s="1126"/>
      <c r="E4" s="1126"/>
      <c r="F4" s="1126"/>
      <c r="G4" s="1126"/>
      <c r="H4" s="1126"/>
      <c r="I4" s="1126"/>
      <c r="J4" s="1126"/>
      <c r="K4" s="1126"/>
      <c r="L4" s="1126"/>
      <c r="M4" s="1126"/>
      <c r="N4" s="1126"/>
      <c r="O4" s="1126"/>
      <c r="P4" s="1126"/>
      <c r="Q4" s="1126"/>
      <c r="R4" s="1126"/>
      <c r="S4" s="1126"/>
      <c r="T4" s="1126"/>
      <c r="U4" s="1126"/>
      <c r="V4" s="1126"/>
      <c r="W4" s="1126"/>
      <c r="X4" s="1126"/>
      <c r="Y4" s="1126"/>
      <c r="Z4" s="1126"/>
      <c r="AA4" s="1126"/>
      <c r="AB4" s="1126"/>
      <c r="AC4" s="1127"/>
      <c r="AE4" s="1121"/>
    </row>
    <row r="5" spans="1:31" ht="11.1" customHeight="1" x14ac:dyDescent="0.2">
      <c r="A5" s="1523"/>
      <c r="B5" s="1523" t="s">
        <v>934</v>
      </c>
      <c r="C5" s="1523"/>
      <c r="D5" s="1523"/>
      <c r="E5" s="1523"/>
      <c r="F5" s="1523"/>
      <c r="G5" s="1523"/>
      <c r="H5" s="1523"/>
      <c r="I5" s="1523"/>
      <c r="J5" s="1523"/>
      <c r="K5" s="1523"/>
      <c r="L5" s="1523"/>
      <c r="M5" s="1523"/>
      <c r="N5" s="1523"/>
      <c r="O5" s="1523"/>
      <c r="P5" s="1523"/>
      <c r="Q5" s="1523"/>
      <c r="R5" s="1523"/>
      <c r="S5" s="1523"/>
      <c r="T5" s="1523"/>
      <c r="U5" s="1523"/>
      <c r="V5" s="1523"/>
      <c r="W5" s="1523"/>
      <c r="X5" s="1523"/>
      <c r="Y5" s="1523"/>
      <c r="Z5" s="1524" t="s">
        <v>984</v>
      </c>
      <c r="AA5" s="1524" t="s">
        <v>985</v>
      </c>
      <c r="AB5" s="1524" t="s">
        <v>986</v>
      </c>
      <c r="AC5" s="1524" t="s">
        <v>939</v>
      </c>
    </row>
    <row r="6" spans="1:31" ht="11.1" customHeight="1" x14ac:dyDescent="0.2">
      <c r="A6" s="1523"/>
      <c r="B6" s="1522" t="s">
        <v>432</v>
      </c>
      <c r="C6" s="1522"/>
      <c r="D6" s="1522"/>
      <c r="E6" s="1522"/>
      <c r="F6" s="1522" t="s">
        <v>987</v>
      </c>
      <c r="G6" s="1522"/>
      <c r="H6" s="1522"/>
      <c r="I6" s="1522"/>
      <c r="J6" s="1522" t="s">
        <v>988</v>
      </c>
      <c r="K6" s="1522"/>
      <c r="L6" s="1522"/>
      <c r="M6" s="1522"/>
      <c r="N6" s="1522" t="s">
        <v>433</v>
      </c>
      <c r="O6" s="1522"/>
      <c r="P6" s="1522"/>
      <c r="Q6" s="1522"/>
      <c r="R6" s="1522" t="s">
        <v>943</v>
      </c>
      <c r="S6" s="1522"/>
      <c r="T6" s="1522"/>
      <c r="U6" s="1522"/>
      <c r="V6" s="1522" t="s">
        <v>944</v>
      </c>
      <c r="W6" s="1522"/>
      <c r="X6" s="1522"/>
      <c r="Y6" s="1522"/>
      <c r="Z6" s="1525"/>
      <c r="AA6" s="1525"/>
      <c r="AB6" s="1525"/>
      <c r="AC6" s="1525"/>
    </row>
    <row r="7" spans="1:31" ht="54.75" customHeight="1" x14ac:dyDescent="0.2">
      <c r="A7" s="1523"/>
      <c r="B7" s="1097" t="s">
        <v>989</v>
      </c>
      <c r="C7" s="1097" t="s">
        <v>990</v>
      </c>
      <c r="D7" s="1097" t="s">
        <v>991</v>
      </c>
      <c r="E7" s="1098" t="s">
        <v>949</v>
      </c>
      <c r="F7" s="1097" t="s">
        <v>989</v>
      </c>
      <c r="G7" s="1097" t="s">
        <v>990</v>
      </c>
      <c r="H7" s="1097" t="s">
        <v>991</v>
      </c>
      <c r="I7" s="1098" t="s">
        <v>949</v>
      </c>
      <c r="J7" s="1097" t="s">
        <v>989</v>
      </c>
      <c r="K7" s="1097" t="s">
        <v>990</v>
      </c>
      <c r="L7" s="1097" t="s">
        <v>991</v>
      </c>
      <c r="M7" s="1098" t="s">
        <v>949</v>
      </c>
      <c r="N7" s="1097" t="s">
        <v>989</v>
      </c>
      <c r="O7" s="1097" t="s">
        <v>990</v>
      </c>
      <c r="P7" s="1097" t="s">
        <v>991</v>
      </c>
      <c r="Q7" s="1098" t="s">
        <v>949</v>
      </c>
      <c r="R7" s="1097" t="s">
        <v>989</v>
      </c>
      <c r="S7" s="1097" t="s">
        <v>990</v>
      </c>
      <c r="T7" s="1097" t="s">
        <v>991</v>
      </c>
      <c r="U7" s="1098" t="s">
        <v>949</v>
      </c>
      <c r="V7" s="1097" t="s">
        <v>989</v>
      </c>
      <c r="W7" s="1097" t="s">
        <v>990</v>
      </c>
      <c r="X7" s="1097" t="s">
        <v>991</v>
      </c>
      <c r="Y7" s="1098" t="s">
        <v>949</v>
      </c>
      <c r="Z7" s="1526"/>
      <c r="AA7" s="1526"/>
      <c r="AB7" s="1526"/>
      <c r="AC7" s="1526"/>
    </row>
    <row r="8" spans="1:31" ht="11.1" customHeight="1" x14ac:dyDescent="0.2">
      <c r="A8" s="1128" t="s">
        <v>544</v>
      </c>
      <c r="B8" s="1129"/>
      <c r="C8" s="1129"/>
      <c r="D8" s="1129"/>
      <c r="E8" s="1129"/>
      <c r="F8" s="1129"/>
      <c r="G8" s="1129"/>
      <c r="H8" s="1129"/>
      <c r="I8" s="1129"/>
      <c r="J8" s="1129"/>
      <c r="K8" s="1129"/>
      <c r="L8" s="1129"/>
      <c r="M8" s="1129"/>
      <c r="N8" s="1129"/>
      <c r="O8" s="1129"/>
      <c r="P8" s="1129"/>
      <c r="Q8" s="1129"/>
      <c r="R8" s="1129"/>
      <c r="S8" s="1129"/>
      <c r="T8" s="1129"/>
      <c r="U8" s="1129"/>
      <c r="V8" s="1129"/>
      <c r="W8" s="1129"/>
      <c r="X8" s="1129"/>
      <c r="Y8" s="1129"/>
      <c r="Z8" s="600">
        <f>SUM(V8,N8,J8,F8,B8)</f>
        <v>0</v>
      </c>
      <c r="AA8" s="600">
        <f t="shared" ref="AA8:AC8" si="0">SUM(W8,O8,K8,G8,C8)</f>
        <v>0</v>
      </c>
      <c r="AB8" s="600">
        <f t="shared" si="0"/>
        <v>0</v>
      </c>
      <c r="AC8" s="600">
        <f t="shared" si="0"/>
        <v>0</v>
      </c>
    </row>
    <row r="9" spans="1:31" ht="11.1" customHeight="1" x14ac:dyDescent="0.2">
      <c r="A9" s="1130" t="s">
        <v>543</v>
      </c>
      <c r="B9" s="1129"/>
      <c r="C9" s="1129"/>
      <c r="D9" s="1129"/>
      <c r="E9" s="1129"/>
      <c r="F9" s="1129"/>
      <c r="G9" s="1129"/>
      <c r="H9" s="1129"/>
      <c r="I9" s="1129"/>
      <c r="J9" s="1129"/>
      <c r="K9" s="1129"/>
      <c r="L9" s="1129"/>
      <c r="M9" s="1129"/>
      <c r="N9" s="1129"/>
      <c r="O9" s="1129"/>
      <c r="P9" s="1129"/>
      <c r="Q9" s="1129"/>
      <c r="R9" s="1129"/>
      <c r="S9" s="1129"/>
      <c r="T9" s="1129"/>
      <c r="U9" s="1129"/>
      <c r="V9" s="1129"/>
      <c r="W9" s="1129"/>
      <c r="X9" s="1129"/>
      <c r="Y9" s="1129"/>
      <c r="Z9" s="600">
        <f t="shared" ref="Z9:Z34" si="1">SUM(V9,N9,J9,F9,B9)</f>
        <v>0</v>
      </c>
      <c r="AA9" s="600">
        <f t="shared" ref="AA9:AA35" si="2">SUM(W9,O9,K9,G9,C9)</f>
        <v>0</v>
      </c>
      <c r="AB9" s="600">
        <f t="shared" ref="AB9:AB35" si="3">SUM(X9,P9,L9,H9,D9)</f>
        <v>0</v>
      </c>
      <c r="AC9" s="600">
        <f t="shared" ref="AC9:AC35" si="4">SUM(Y9,Q9,M9,I9,E9)</f>
        <v>0</v>
      </c>
    </row>
    <row r="10" spans="1:31" ht="11.1" customHeight="1" x14ac:dyDescent="0.2">
      <c r="A10" s="1130" t="s">
        <v>545</v>
      </c>
      <c r="B10" s="1129"/>
      <c r="C10" s="1129"/>
      <c r="D10" s="1129"/>
      <c r="E10" s="1129"/>
      <c r="F10" s="1129"/>
      <c r="G10" s="1129"/>
      <c r="H10" s="1129"/>
      <c r="I10" s="1129"/>
      <c r="J10" s="1129"/>
      <c r="K10" s="1129"/>
      <c r="L10" s="1129"/>
      <c r="M10" s="1129"/>
      <c r="N10" s="1129"/>
      <c r="O10" s="1129"/>
      <c r="P10" s="1129"/>
      <c r="Q10" s="1129"/>
      <c r="R10" s="1129"/>
      <c r="S10" s="1129"/>
      <c r="T10" s="1129"/>
      <c r="U10" s="1129"/>
      <c r="V10" s="1129"/>
      <c r="W10" s="1129"/>
      <c r="X10" s="1129"/>
      <c r="Y10" s="1129"/>
      <c r="Z10" s="600">
        <f t="shared" si="1"/>
        <v>0</v>
      </c>
      <c r="AA10" s="600">
        <f t="shared" si="2"/>
        <v>0</v>
      </c>
      <c r="AB10" s="600">
        <f t="shared" si="3"/>
        <v>0</v>
      </c>
      <c r="AC10" s="600">
        <f t="shared" si="4"/>
        <v>0</v>
      </c>
    </row>
    <row r="11" spans="1:31" ht="11.1" customHeight="1" x14ac:dyDescent="0.2">
      <c r="A11" s="1130" t="s">
        <v>546</v>
      </c>
      <c r="B11" s="1129"/>
      <c r="C11" s="1129"/>
      <c r="D11" s="1129"/>
      <c r="E11" s="1129"/>
      <c r="F11" s="1129"/>
      <c r="G11" s="1129"/>
      <c r="H11" s="1129"/>
      <c r="I11" s="1129"/>
      <c r="J11" s="1129"/>
      <c r="K11" s="1129"/>
      <c r="L11" s="1129"/>
      <c r="M11" s="1129"/>
      <c r="N11" s="1129"/>
      <c r="O11" s="1129"/>
      <c r="P11" s="1129"/>
      <c r="Q11" s="1129"/>
      <c r="R11" s="1129"/>
      <c r="S11" s="1129"/>
      <c r="T11" s="1129"/>
      <c r="U11" s="1129"/>
      <c r="V11" s="1129"/>
      <c r="W11" s="1129"/>
      <c r="X11" s="1129"/>
      <c r="Y11" s="1129"/>
      <c r="Z11" s="600">
        <f t="shared" si="1"/>
        <v>0</v>
      </c>
      <c r="AA11" s="600">
        <f t="shared" si="2"/>
        <v>0</v>
      </c>
      <c r="AB11" s="600">
        <f t="shared" si="3"/>
        <v>0</v>
      </c>
      <c r="AC11" s="600">
        <f t="shared" si="4"/>
        <v>0</v>
      </c>
    </row>
    <row r="12" spans="1:31" ht="11.1" customHeight="1" x14ac:dyDescent="0.2">
      <c r="A12" s="1130" t="s">
        <v>548</v>
      </c>
      <c r="B12" s="1129"/>
      <c r="C12" s="1129"/>
      <c r="D12" s="1129"/>
      <c r="E12" s="1129"/>
      <c r="F12" s="1129"/>
      <c r="G12" s="1129"/>
      <c r="H12" s="1129"/>
      <c r="I12" s="1129"/>
      <c r="J12" s="1129"/>
      <c r="K12" s="1129"/>
      <c r="L12" s="1129"/>
      <c r="M12" s="1129"/>
      <c r="N12" s="1129"/>
      <c r="O12" s="1129"/>
      <c r="P12" s="1129"/>
      <c r="Q12" s="1129"/>
      <c r="R12" s="1129"/>
      <c r="S12" s="1129"/>
      <c r="T12" s="1129"/>
      <c r="U12" s="1129"/>
      <c r="V12" s="1129"/>
      <c r="W12" s="1129"/>
      <c r="X12" s="1129"/>
      <c r="Y12" s="1129"/>
      <c r="Z12" s="600">
        <f t="shared" si="1"/>
        <v>0</v>
      </c>
      <c r="AA12" s="600">
        <f t="shared" si="2"/>
        <v>0</v>
      </c>
      <c r="AB12" s="600">
        <f t="shared" si="3"/>
        <v>0</v>
      </c>
      <c r="AC12" s="600">
        <f t="shared" si="4"/>
        <v>0</v>
      </c>
    </row>
    <row r="13" spans="1:31" ht="11.1" customHeight="1" x14ac:dyDescent="0.2">
      <c r="A13" s="1130" t="s">
        <v>992</v>
      </c>
      <c r="B13" s="1129"/>
      <c r="C13" s="1129"/>
      <c r="D13" s="1129"/>
      <c r="E13" s="1129"/>
      <c r="F13" s="1129"/>
      <c r="G13" s="1129"/>
      <c r="H13" s="1129"/>
      <c r="I13" s="1129"/>
      <c r="J13" s="1129"/>
      <c r="K13" s="1129"/>
      <c r="L13" s="1129"/>
      <c r="M13" s="1129"/>
      <c r="N13" s="1129"/>
      <c r="O13" s="1129"/>
      <c r="P13" s="1129"/>
      <c r="Q13" s="1129"/>
      <c r="R13" s="1129"/>
      <c r="S13" s="1129"/>
      <c r="T13" s="1129"/>
      <c r="U13" s="1129"/>
      <c r="V13" s="1129"/>
      <c r="W13" s="1129"/>
      <c r="X13" s="1129"/>
      <c r="Y13" s="1129"/>
      <c r="Z13" s="600">
        <f>SUM(V13,N13,J13,F13,B13)</f>
        <v>0</v>
      </c>
      <c r="AA13" s="600">
        <f t="shared" si="2"/>
        <v>0</v>
      </c>
      <c r="AB13" s="600">
        <f t="shared" si="3"/>
        <v>0</v>
      </c>
      <c r="AC13" s="600">
        <f t="shared" si="4"/>
        <v>0</v>
      </c>
    </row>
    <row r="14" spans="1:31" ht="11.1" customHeight="1" x14ac:dyDescent="0.2">
      <c r="A14" s="1130" t="s">
        <v>993</v>
      </c>
      <c r="B14" s="1129"/>
      <c r="C14" s="1129"/>
      <c r="D14" s="1129"/>
      <c r="E14" s="1129"/>
      <c r="F14" s="1129"/>
      <c r="G14" s="1129"/>
      <c r="H14" s="1129"/>
      <c r="I14" s="1129"/>
      <c r="J14" s="1129"/>
      <c r="K14" s="1129"/>
      <c r="L14" s="1129"/>
      <c r="M14" s="1129"/>
      <c r="N14" s="1129"/>
      <c r="O14" s="1129"/>
      <c r="P14" s="1129"/>
      <c r="Q14" s="1129"/>
      <c r="R14" s="1129"/>
      <c r="S14" s="1129"/>
      <c r="T14" s="1129"/>
      <c r="U14" s="1129"/>
      <c r="V14" s="1129"/>
      <c r="W14" s="1129"/>
      <c r="X14" s="1129"/>
      <c r="Y14" s="1129"/>
      <c r="Z14" s="600">
        <f t="shared" si="1"/>
        <v>0</v>
      </c>
      <c r="AA14" s="600">
        <f t="shared" si="2"/>
        <v>0</v>
      </c>
      <c r="AB14" s="600">
        <f t="shared" si="3"/>
        <v>0</v>
      </c>
      <c r="AC14" s="600">
        <f t="shared" si="4"/>
        <v>0</v>
      </c>
    </row>
    <row r="15" spans="1:31" ht="11.1" customHeight="1" x14ac:dyDescent="0.2">
      <c r="A15" s="1130" t="s">
        <v>955</v>
      </c>
      <c r="B15" s="1129"/>
      <c r="C15" s="1129"/>
      <c r="D15" s="1129"/>
      <c r="E15" s="1129"/>
      <c r="F15" s="1129"/>
      <c r="G15" s="1129"/>
      <c r="H15" s="1129"/>
      <c r="I15" s="1129"/>
      <c r="J15" s="1129"/>
      <c r="K15" s="1129"/>
      <c r="L15" s="1129"/>
      <c r="M15" s="1129"/>
      <c r="N15" s="1129"/>
      <c r="O15" s="1129"/>
      <c r="P15" s="1129"/>
      <c r="Q15" s="1129"/>
      <c r="R15" s="1129"/>
      <c r="S15" s="1129"/>
      <c r="T15" s="1129"/>
      <c r="U15" s="1129"/>
      <c r="V15" s="1129"/>
      <c r="W15" s="1129"/>
      <c r="X15" s="1129"/>
      <c r="Y15" s="1129"/>
      <c r="Z15" s="600">
        <f t="shared" si="1"/>
        <v>0</v>
      </c>
      <c r="AA15" s="600">
        <f t="shared" si="2"/>
        <v>0</v>
      </c>
      <c r="AB15" s="600">
        <f t="shared" si="3"/>
        <v>0</v>
      </c>
      <c r="AC15" s="600">
        <f t="shared" si="4"/>
        <v>0</v>
      </c>
    </row>
    <row r="16" spans="1:31" ht="11.1" customHeight="1" x14ac:dyDescent="0.2">
      <c r="A16" s="1130" t="s">
        <v>547</v>
      </c>
      <c r="B16" s="1129"/>
      <c r="C16" s="1129"/>
      <c r="D16" s="1129"/>
      <c r="E16" s="1129"/>
      <c r="F16" s="1129"/>
      <c r="G16" s="1129"/>
      <c r="H16" s="1129"/>
      <c r="I16" s="1129"/>
      <c r="J16" s="1129"/>
      <c r="K16" s="1129"/>
      <c r="L16" s="1129"/>
      <c r="M16" s="1129"/>
      <c r="N16" s="1129"/>
      <c r="O16" s="1129"/>
      <c r="P16" s="1129"/>
      <c r="Q16" s="1129"/>
      <c r="R16" s="1129"/>
      <c r="S16" s="1129"/>
      <c r="T16" s="1129"/>
      <c r="U16" s="1129"/>
      <c r="V16" s="1129"/>
      <c r="W16" s="1129"/>
      <c r="X16" s="1129"/>
      <c r="Y16" s="1129"/>
      <c r="Z16" s="600">
        <f t="shared" si="1"/>
        <v>0</v>
      </c>
      <c r="AA16" s="600">
        <f t="shared" si="2"/>
        <v>0</v>
      </c>
      <c r="AB16" s="600">
        <f t="shared" si="3"/>
        <v>0</v>
      </c>
      <c r="AC16" s="600">
        <f t="shared" si="4"/>
        <v>0</v>
      </c>
    </row>
    <row r="17" spans="1:40" ht="11.1" customHeight="1" x14ac:dyDescent="0.2">
      <c r="A17" s="1130" t="s">
        <v>956</v>
      </c>
      <c r="B17" s="1129"/>
      <c r="C17" s="1129"/>
      <c r="D17" s="1129"/>
      <c r="E17" s="1129"/>
      <c r="F17" s="1129"/>
      <c r="G17" s="1129"/>
      <c r="H17" s="1129"/>
      <c r="I17" s="1129"/>
      <c r="J17" s="1129"/>
      <c r="K17" s="1129"/>
      <c r="L17" s="1129"/>
      <c r="M17" s="1129"/>
      <c r="N17" s="1129"/>
      <c r="O17" s="1129"/>
      <c r="P17" s="1129"/>
      <c r="Q17" s="1129"/>
      <c r="R17" s="1129"/>
      <c r="S17" s="1129"/>
      <c r="T17" s="1129"/>
      <c r="U17" s="1129"/>
      <c r="V17" s="1129"/>
      <c r="W17" s="1129"/>
      <c r="X17" s="1129"/>
      <c r="Y17" s="1129"/>
      <c r="Z17" s="600">
        <f t="shared" si="1"/>
        <v>0</v>
      </c>
      <c r="AA17" s="600">
        <f t="shared" si="2"/>
        <v>0</v>
      </c>
      <c r="AB17" s="600">
        <f t="shared" si="3"/>
        <v>0</v>
      </c>
      <c r="AC17" s="600">
        <f t="shared" si="4"/>
        <v>0</v>
      </c>
    </row>
    <row r="18" spans="1:40" ht="11.1" customHeight="1" x14ac:dyDescent="0.2">
      <c r="A18" s="1130" t="s">
        <v>957</v>
      </c>
      <c r="B18" s="1129"/>
      <c r="C18" s="1129"/>
      <c r="D18" s="1129"/>
      <c r="E18" s="1129"/>
      <c r="F18" s="1129"/>
      <c r="G18" s="1129"/>
      <c r="H18" s="1129"/>
      <c r="I18" s="1129"/>
      <c r="J18" s="1129"/>
      <c r="K18" s="1129"/>
      <c r="L18" s="1129"/>
      <c r="M18" s="1129"/>
      <c r="N18" s="1129"/>
      <c r="O18" s="1129"/>
      <c r="P18" s="1129"/>
      <c r="Q18" s="1129"/>
      <c r="R18" s="1129"/>
      <c r="S18" s="1129"/>
      <c r="T18" s="1129"/>
      <c r="U18" s="1129"/>
      <c r="V18" s="1129"/>
      <c r="W18" s="1129"/>
      <c r="X18" s="1129"/>
      <c r="Y18" s="1129"/>
      <c r="Z18" s="600">
        <f t="shared" si="1"/>
        <v>0</v>
      </c>
      <c r="AA18" s="600">
        <f t="shared" si="2"/>
        <v>0</v>
      </c>
      <c r="AB18" s="600">
        <f t="shared" si="3"/>
        <v>0</v>
      </c>
      <c r="AC18" s="600">
        <f t="shared" si="4"/>
        <v>0</v>
      </c>
    </row>
    <row r="19" spans="1:40" s="886" customFormat="1" ht="12" x14ac:dyDescent="0.2">
      <c r="A19" s="1130" t="s">
        <v>968</v>
      </c>
      <c r="B19" s="1129"/>
      <c r="C19" s="1129"/>
      <c r="D19" s="1129"/>
      <c r="E19" s="1129"/>
      <c r="F19" s="1129"/>
      <c r="G19" s="1129"/>
      <c r="H19" s="1129"/>
      <c r="I19" s="1129"/>
      <c r="J19" s="1129"/>
      <c r="K19" s="1129"/>
      <c r="L19" s="1129"/>
      <c r="M19" s="1129"/>
      <c r="N19" s="1129"/>
      <c r="O19" s="1129"/>
      <c r="P19" s="1129"/>
      <c r="Q19" s="1129"/>
      <c r="R19" s="1129"/>
      <c r="S19" s="1129"/>
      <c r="T19" s="1129"/>
      <c r="U19" s="1129"/>
      <c r="V19" s="1129"/>
      <c r="W19" s="1129"/>
      <c r="X19" s="1129"/>
      <c r="Y19" s="1129"/>
      <c r="Z19" s="600">
        <f t="shared" si="1"/>
        <v>0</v>
      </c>
      <c r="AA19" s="600">
        <f t="shared" si="2"/>
        <v>0</v>
      </c>
      <c r="AB19" s="600">
        <f t="shared" si="3"/>
        <v>0</v>
      </c>
      <c r="AC19" s="600">
        <f t="shared" si="4"/>
        <v>0</v>
      </c>
      <c r="AD19" s="1116"/>
      <c r="AE19" s="1117"/>
      <c r="AF19" s="1116"/>
      <c r="AG19" s="1116"/>
      <c r="AH19" s="1116"/>
      <c r="AI19" s="1116"/>
      <c r="AJ19" s="1116"/>
      <c r="AK19" s="1116"/>
      <c r="AL19" s="1116"/>
      <c r="AM19" s="1116"/>
      <c r="AN19" s="1116"/>
    </row>
    <row r="20" spans="1:40" s="886" customFormat="1" ht="11.1" customHeight="1" x14ac:dyDescent="0.2">
      <c r="A20" s="1130" t="s">
        <v>969</v>
      </c>
      <c r="B20" s="1129"/>
      <c r="C20" s="1129"/>
      <c r="D20" s="1129"/>
      <c r="E20" s="1129"/>
      <c r="F20" s="1129"/>
      <c r="G20" s="1129"/>
      <c r="H20" s="1129"/>
      <c r="I20" s="1129"/>
      <c r="J20" s="1129"/>
      <c r="K20" s="1129"/>
      <c r="L20" s="1129"/>
      <c r="M20" s="1129"/>
      <c r="N20" s="1129"/>
      <c r="O20" s="1129"/>
      <c r="P20" s="1129"/>
      <c r="Q20" s="1129"/>
      <c r="R20" s="1129"/>
      <c r="S20" s="1129"/>
      <c r="T20" s="1129"/>
      <c r="U20" s="1129"/>
      <c r="V20" s="1129"/>
      <c r="W20" s="1129"/>
      <c r="X20" s="1129"/>
      <c r="Y20" s="1129"/>
      <c r="Z20" s="600">
        <f t="shared" si="1"/>
        <v>0</v>
      </c>
      <c r="AA20" s="600">
        <f t="shared" si="2"/>
        <v>0</v>
      </c>
      <c r="AB20" s="600">
        <f t="shared" si="3"/>
        <v>0</v>
      </c>
      <c r="AC20" s="600">
        <f t="shared" si="4"/>
        <v>0</v>
      </c>
      <c r="AD20" s="1116"/>
      <c r="AE20" s="1117"/>
      <c r="AF20" s="1116"/>
      <c r="AG20" s="1116"/>
      <c r="AH20" s="1116"/>
      <c r="AI20" s="1116"/>
      <c r="AJ20" s="1116"/>
      <c r="AK20" s="1116"/>
      <c r="AL20" s="1116"/>
      <c r="AM20" s="1116"/>
      <c r="AN20" s="1116"/>
    </row>
    <row r="21" spans="1:40" s="886" customFormat="1" ht="11.1" customHeight="1" x14ac:dyDescent="0.2">
      <c r="A21" s="1130" t="s">
        <v>970</v>
      </c>
      <c r="B21" s="1129"/>
      <c r="C21" s="1129"/>
      <c r="D21" s="1129"/>
      <c r="E21" s="1129"/>
      <c r="F21" s="1129"/>
      <c r="G21" s="1129"/>
      <c r="H21" s="1129"/>
      <c r="I21" s="1129"/>
      <c r="J21" s="1129"/>
      <c r="K21" s="1129"/>
      <c r="L21" s="1129"/>
      <c r="M21" s="1129"/>
      <c r="N21" s="1129"/>
      <c r="O21" s="1129"/>
      <c r="P21" s="1129"/>
      <c r="Q21" s="1129"/>
      <c r="R21" s="1129"/>
      <c r="S21" s="1129"/>
      <c r="T21" s="1129"/>
      <c r="U21" s="1129"/>
      <c r="V21" s="1129"/>
      <c r="W21" s="1129"/>
      <c r="X21" s="1129"/>
      <c r="Y21" s="1129"/>
      <c r="Z21" s="600">
        <f t="shared" si="1"/>
        <v>0</v>
      </c>
      <c r="AA21" s="600">
        <f t="shared" si="2"/>
        <v>0</v>
      </c>
      <c r="AB21" s="600">
        <f t="shared" si="3"/>
        <v>0</v>
      </c>
      <c r="AC21" s="600">
        <f t="shared" si="4"/>
        <v>0</v>
      </c>
      <c r="AD21" s="1116"/>
      <c r="AE21" s="1117"/>
      <c r="AF21" s="1116"/>
      <c r="AG21" s="1116"/>
      <c r="AH21" s="1116"/>
      <c r="AI21" s="1116"/>
      <c r="AJ21" s="1116"/>
      <c r="AK21" s="1116"/>
      <c r="AL21" s="1116"/>
      <c r="AM21" s="1116"/>
      <c r="AN21" s="1116"/>
    </row>
    <row r="22" spans="1:40" s="886" customFormat="1" ht="11.1" customHeight="1" x14ac:dyDescent="0.2">
      <c r="A22" s="1130" t="s">
        <v>958</v>
      </c>
      <c r="B22" s="1129"/>
      <c r="C22" s="1129"/>
      <c r="D22" s="1129"/>
      <c r="E22" s="1129"/>
      <c r="F22" s="1129"/>
      <c r="G22" s="1129"/>
      <c r="H22" s="1129"/>
      <c r="I22" s="1129"/>
      <c r="J22" s="1129"/>
      <c r="K22" s="1129"/>
      <c r="L22" s="1129"/>
      <c r="M22" s="1129"/>
      <c r="N22" s="1129"/>
      <c r="O22" s="1129"/>
      <c r="P22" s="1129"/>
      <c r="Q22" s="1129"/>
      <c r="R22" s="1129"/>
      <c r="S22" s="1129"/>
      <c r="T22" s="1129"/>
      <c r="U22" s="1129"/>
      <c r="V22" s="1129"/>
      <c r="W22" s="1129"/>
      <c r="X22" s="1129"/>
      <c r="Y22" s="1129"/>
      <c r="Z22" s="600">
        <f t="shared" si="1"/>
        <v>0</v>
      </c>
      <c r="AA22" s="600">
        <f t="shared" si="2"/>
        <v>0</v>
      </c>
      <c r="AB22" s="600">
        <f t="shared" si="3"/>
        <v>0</v>
      </c>
      <c r="AC22" s="600">
        <f t="shared" si="4"/>
        <v>0</v>
      </c>
      <c r="AD22" s="1116"/>
      <c r="AE22" s="1117"/>
      <c r="AF22" s="1116"/>
      <c r="AG22" s="1116"/>
      <c r="AH22" s="1116"/>
      <c r="AI22" s="1116"/>
      <c r="AJ22" s="1116"/>
      <c r="AK22" s="1116"/>
      <c r="AL22" s="1116"/>
      <c r="AM22" s="1116"/>
      <c r="AN22" s="1116"/>
    </row>
    <row r="23" spans="1:40" s="886" customFormat="1" ht="11.1" customHeight="1" x14ac:dyDescent="0.2">
      <c r="A23" s="1130" t="s">
        <v>959</v>
      </c>
      <c r="B23" s="1129"/>
      <c r="C23" s="1129"/>
      <c r="D23" s="1129"/>
      <c r="E23" s="1129"/>
      <c r="F23" s="1129"/>
      <c r="G23" s="1129"/>
      <c r="H23" s="1129"/>
      <c r="I23" s="1129"/>
      <c r="J23" s="1129"/>
      <c r="K23" s="1129"/>
      <c r="L23" s="1129"/>
      <c r="M23" s="1129"/>
      <c r="N23" s="1129"/>
      <c r="O23" s="1129"/>
      <c r="P23" s="1129"/>
      <c r="Q23" s="1129"/>
      <c r="R23" s="1129"/>
      <c r="S23" s="1129"/>
      <c r="T23" s="1129"/>
      <c r="U23" s="1129"/>
      <c r="V23" s="1129"/>
      <c r="W23" s="1129"/>
      <c r="X23" s="1129"/>
      <c r="Y23" s="1129"/>
      <c r="Z23" s="600">
        <f t="shared" si="1"/>
        <v>0</v>
      </c>
      <c r="AA23" s="600">
        <f t="shared" si="2"/>
        <v>0</v>
      </c>
      <c r="AB23" s="600">
        <f t="shared" si="3"/>
        <v>0</v>
      </c>
      <c r="AC23" s="600">
        <f t="shared" si="4"/>
        <v>0</v>
      </c>
      <c r="AD23" s="1116"/>
      <c r="AE23" s="1117"/>
      <c r="AF23" s="1116"/>
      <c r="AG23" s="1116"/>
      <c r="AH23" s="1116"/>
      <c r="AI23" s="1116"/>
      <c r="AJ23" s="1116"/>
      <c r="AK23" s="1116"/>
      <c r="AL23" s="1116"/>
      <c r="AM23" s="1116"/>
      <c r="AN23" s="1116"/>
    </row>
    <row r="24" spans="1:40" s="886" customFormat="1" ht="11.1" customHeight="1" x14ac:dyDescent="0.2">
      <c r="A24" s="1130" t="s">
        <v>960</v>
      </c>
      <c r="B24" s="1129"/>
      <c r="C24" s="1129"/>
      <c r="D24" s="1129"/>
      <c r="E24" s="1129"/>
      <c r="F24" s="1129"/>
      <c r="G24" s="1129"/>
      <c r="H24" s="1129"/>
      <c r="I24" s="1129"/>
      <c r="J24" s="1129"/>
      <c r="K24" s="1129"/>
      <c r="L24" s="1129"/>
      <c r="M24" s="1129"/>
      <c r="N24" s="1129"/>
      <c r="O24" s="1129"/>
      <c r="P24" s="1129"/>
      <c r="Q24" s="1129"/>
      <c r="R24" s="1129"/>
      <c r="S24" s="1129"/>
      <c r="T24" s="1129"/>
      <c r="U24" s="1129"/>
      <c r="V24" s="1129"/>
      <c r="W24" s="1129"/>
      <c r="X24" s="1129"/>
      <c r="Y24" s="1129"/>
      <c r="Z24" s="600">
        <f t="shared" si="1"/>
        <v>0</v>
      </c>
      <c r="AA24" s="600">
        <f t="shared" si="2"/>
        <v>0</v>
      </c>
      <c r="AB24" s="600">
        <f t="shared" si="3"/>
        <v>0</v>
      </c>
      <c r="AC24" s="600">
        <f t="shared" si="4"/>
        <v>0</v>
      </c>
      <c r="AD24" s="1116"/>
      <c r="AE24" s="1117"/>
      <c r="AF24" s="1116"/>
      <c r="AG24" s="1116"/>
      <c r="AH24" s="1116"/>
      <c r="AI24" s="1116"/>
      <c r="AJ24" s="1116"/>
      <c r="AK24" s="1116"/>
      <c r="AL24" s="1116"/>
      <c r="AM24" s="1116"/>
      <c r="AN24" s="1116"/>
    </row>
    <row r="25" spans="1:40" ht="11.1" customHeight="1" x14ac:dyDescent="0.2">
      <c r="A25" s="1130" t="s">
        <v>961</v>
      </c>
      <c r="B25" s="1129"/>
      <c r="C25" s="1129"/>
      <c r="D25" s="1129"/>
      <c r="E25" s="1129"/>
      <c r="F25" s="1129"/>
      <c r="G25" s="1129"/>
      <c r="H25" s="1129"/>
      <c r="I25" s="1129"/>
      <c r="J25" s="1129"/>
      <c r="K25" s="1129"/>
      <c r="L25" s="1129"/>
      <c r="M25" s="1129"/>
      <c r="N25" s="1129"/>
      <c r="O25" s="1129"/>
      <c r="P25" s="1129"/>
      <c r="Q25" s="1129"/>
      <c r="R25" s="1129"/>
      <c r="S25" s="1129"/>
      <c r="T25" s="1129"/>
      <c r="U25" s="1129"/>
      <c r="V25" s="1129"/>
      <c r="W25" s="1129"/>
      <c r="X25" s="1129"/>
      <c r="Y25" s="1129"/>
      <c r="Z25" s="600">
        <f t="shared" si="1"/>
        <v>0</v>
      </c>
      <c r="AA25" s="600">
        <f t="shared" si="2"/>
        <v>0</v>
      </c>
      <c r="AB25" s="600">
        <f t="shared" si="3"/>
        <v>0</v>
      </c>
      <c r="AC25" s="600">
        <f t="shared" si="4"/>
        <v>0</v>
      </c>
    </row>
    <row r="26" spans="1:40" ht="12" x14ac:dyDescent="0.2">
      <c r="A26" s="1130" t="s">
        <v>962</v>
      </c>
      <c r="B26" s="1129"/>
      <c r="C26" s="1129"/>
      <c r="D26" s="1129"/>
      <c r="E26" s="1129"/>
      <c r="F26" s="1129"/>
      <c r="G26" s="1129"/>
      <c r="H26" s="1129"/>
      <c r="I26" s="1129"/>
      <c r="J26" s="1129"/>
      <c r="K26" s="1129"/>
      <c r="L26" s="1129"/>
      <c r="M26" s="1129"/>
      <c r="N26" s="1129"/>
      <c r="O26" s="1129"/>
      <c r="P26" s="1129"/>
      <c r="Q26" s="1129"/>
      <c r="R26" s="1129"/>
      <c r="S26" s="1129"/>
      <c r="T26" s="1129"/>
      <c r="U26" s="1129"/>
      <c r="V26" s="1129"/>
      <c r="W26" s="1129"/>
      <c r="X26" s="1129"/>
      <c r="Y26" s="1129"/>
      <c r="Z26" s="600">
        <f t="shared" si="1"/>
        <v>0</v>
      </c>
      <c r="AA26" s="600">
        <f t="shared" si="2"/>
        <v>0</v>
      </c>
      <c r="AB26" s="600">
        <f t="shared" si="3"/>
        <v>0</v>
      </c>
      <c r="AC26" s="600">
        <f t="shared" si="4"/>
        <v>0</v>
      </c>
    </row>
    <row r="27" spans="1:40" ht="12" x14ac:dyDescent="0.2">
      <c r="A27" s="1130" t="s">
        <v>963</v>
      </c>
      <c r="B27" s="1129"/>
      <c r="C27" s="1129"/>
      <c r="D27" s="1129"/>
      <c r="E27" s="1129"/>
      <c r="F27" s="1129"/>
      <c r="G27" s="1129"/>
      <c r="H27" s="1129"/>
      <c r="I27" s="1129"/>
      <c r="J27" s="1129"/>
      <c r="K27" s="1129"/>
      <c r="L27" s="1129"/>
      <c r="M27" s="1129"/>
      <c r="N27" s="1129"/>
      <c r="O27" s="1129"/>
      <c r="P27" s="1129"/>
      <c r="Q27" s="1129"/>
      <c r="R27" s="1129"/>
      <c r="S27" s="1129"/>
      <c r="T27" s="1129"/>
      <c r="U27" s="1129"/>
      <c r="V27" s="1129"/>
      <c r="W27" s="1129"/>
      <c r="X27" s="1129"/>
      <c r="Y27" s="1129"/>
      <c r="Z27" s="600">
        <f t="shared" si="1"/>
        <v>0</v>
      </c>
      <c r="AA27" s="600">
        <f t="shared" si="2"/>
        <v>0</v>
      </c>
      <c r="AB27" s="600">
        <f t="shared" si="3"/>
        <v>0</v>
      </c>
      <c r="AC27" s="600">
        <f t="shared" si="4"/>
        <v>0</v>
      </c>
    </row>
    <row r="28" spans="1:40" ht="12" x14ac:dyDescent="0.2">
      <c r="A28" s="1130" t="s">
        <v>964</v>
      </c>
      <c r="B28" s="1129"/>
      <c r="C28" s="1129"/>
      <c r="D28" s="1129"/>
      <c r="E28" s="1129"/>
      <c r="F28" s="1129"/>
      <c r="G28" s="1129"/>
      <c r="H28" s="1129"/>
      <c r="I28" s="1129"/>
      <c r="J28" s="1129"/>
      <c r="K28" s="1129"/>
      <c r="L28" s="1129"/>
      <c r="M28" s="1129"/>
      <c r="N28" s="1129"/>
      <c r="O28" s="1129"/>
      <c r="P28" s="1129"/>
      <c r="Q28" s="1129"/>
      <c r="R28" s="1129"/>
      <c r="S28" s="1129"/>
      <c r="T28" s="1129"/>
      <c r="U28" s="1129"/>
      <c r="V28" s="1129"/>
      <c r="W28" s="1129"/>
      <c r="X28" s="1129"/>
      <c r="Y28" s="1129"/>
      <c r="Z28" s="600">
        <f t="shared" si="1"/>
        <v>0</v>
      </c>
      <c r="AA28" s="600">
        <f t="shared" si="2"/>
        <v>0</v>
      </c>
      <c r="AB28" s="600">
        <f t="shared" si="3"/>
        <v>0</v>
      </c>
      <c r="AC28" s="600">
        <f t="shared" si="4"/>
        <v>0</v>
      </c>
    </row>
    <row r="29" spans="1:40" ht="12" x14ac:dyDescent="0.2">
      <c r="A29" s="1130" t="s">
        <v>965</v>
      </c>
      <c r="B29" s="1129"/>
      <c r="C29" s="1129"/>
      <c r="D29" s="1129"/>
      <c r="E29" s="1129"/>
      <c r="F29" s="1129"/>
      <c r="G29" s="1129"/>
      <c r="H29" s="1129"/>
      <c r="I29" s="1129"/>
      <c r="J29" s="1129"/>
      <c r="K29" s="1129"/>
      <c r="L29" s="1129"/>
      <c r="M29" s="1129"/>
      <c r="N29" s="1129"/>
      <c r="O29" s="1129"/>
      <c r="P29" s="1129"/>
      <c r="Q29" s="1129"/>
      <c r="R29" s="1129"/>
      <c r="S29" s="1129"/>
      <c r="T29" s="1129"/>
      <c r="U29" s="1129"/>
      <c r="V29" s="1129"/>
      <c r="W29" s="1129"/>
      <c r="X29" s="1129"/>
      <c r="Y29" s="1129"/>
      <c r="Z29" s="600">
        <f t="shared" si="1"/>
        <v>0</v>
      </c>
      <c r="AA29" s="600">
        <f t="shared" si="2"/>
        <v>0</v>
      </c>
      <c r="AB29" s="600">
        <f t="shared" si="3"/>
        <v>0</v>
      </c>
      <c r="AC29" s="600">
        <f t="shared" si="4"/>
        <v>0</v>
      </c>
    </row>
    <row r="30" spans="1:40" ht="12" x14ac:dyDescent="0.2">
      <c r="A30" s="1130" t="s">
        <v>971</v>
      </c>
      <c r="B30" s="1129"/>
      <c r="C30" s="1129"/>
      <c r="D30" s="1129"/>
      <c r="E30" s="1129"/>
      <c r="F30" s="1129"/>
      <c r="G30" s="1129"/>
      <c r="H30" s="1129"/>
      <c r="I30" s="1129"/>
      <c r="J30" s="1129"/>
      <c r="K30" s="1129"/>
      <c r="L30" s="1129"/>
      <c r="M30" s="1129"/>
      <c r="N30" s="1129"/>
      <c r="O30" s="1129"/>
      <c r="P30" s="1129"/>
      <c r="Q30" s="1129"/>
      <c r="R30" s="1129"/>
      <c r="S30" s="1129"/>
      <c r="T30" s="1129"/>
      <c r="U30" s="1129"/>
      <c r="V30" s="1129"/>
      <c r="W30" s="1129"/>
      <c r="X30" s="1129"/>
      <c r="Y30" s="1129"/>
      <c r="Z30" s="600">
        <f t="shared" si="1"/>
        <v>0</v>
      </c>
      <c r="AA30" s="600">
        <f t="shared" si="2"/>
        <v>0</v>
      </c>
      <c r="AB30" s="600">
        <f t="shared" si="3"/>
        <v>0</v>
      </c>
      <c r="AC30" s="600">
        <f t="shared" si="4"/>
        <v>0</v>
      </c>
    </row>
    <row r="31" spans="1:40" ht="12" x14ac:dyDescent="0.2">
      <c r="A31" s="1130" t="s">
        <v>972</v>
      </c>
      <c r="B31" s="1129"/>
      <c r="C31" s="1129"/>
      <c r="D31" s="1129"/>
      <c r="E31" s="1129"/>
      <c r="F31" s="1129"/>
      <c r="G31" s="1129"/>
      <c r="H31" s="1129"/>
      <c r="I31" s="1129"/>
      <c r="J31" s="1129"/>
      <c r="K31" s="1129"/>
      <c r="L31" s="1129"/>
      <c r="M31" s="1129"/>
      <c r="N31" s="1129"/>
      <c r="O31" s="1129"/>
      <c r="P31" s="1129"/>
      <c r="Q31" s="1129"/>
      <c r="R31" s="1129"/>
      <c r="S31" s="1129"/>
      <c r="T31" s="1129"/>
      <c r="U31" s="1129"/>
      <c r="V31" s="1129"/>
      <c r="W31" s="1129"/>
      <c r="X31" s="1129"/>
      <c r="Y31" s="1129"/>
      <c r="Z31" s="600">
        <f t="shared" si="1"/>
        <v>0</v>
      </c>
      <c r="AA31" s="600">
        <f t="shared" si="2"/>
        <v>0</v>
      </c>
      <c r="AB31" s="600">
        <f t="shared" si="3"/>
        <v>0</v>
      </c>
      <c r="AC31" s="600">
        <f t="shared" si="4"/>
        <v>0</v>
      </c>
    </row>
    <row r="32" spans="1:40" ht="12" x14ac:dyDescent="0.2">
      <c r="A32" s="1130" t="s">
        <v>973</v>
      </c>
      <c r="B32" s="1129"/>
      <c r="C32" s="1129"/>
      <c r="D32" s="1129"/>
      <c r="E32" s="1129"/>
      <c r="F32" s="1129"/>
      <c r="G32" s="1129"/>
      <c r="H32" s="1129"/>
      <c r="I32" s="1129"/>
      <c r="J32" s="1129"/>
      <c r="K32" s="1129"/>
      <c r="L32" s="1129"/>
      <c r="M32" s="1129"/>
      <c r="N32" s="1129"/>
      <c r="O32" s="1129"/>
      <c r="P32" s="1129"/>
      <c r="Q32" s="1129"/>
      <c r="R32" s="1129"/>
      <c r="S32" s="1129"/>
      <c r="T32" s="1129"/>
      <c r="U32" s="1129"/>
      <c r="V32" s="1129"/>
      <c r="W32" s="1129"/>
      <c r="X32" s="1129"/>
      <c r="Y32" s="1129"/>
      <c r="Z32" s="600">
        <f t="shared" si="1"/>
        <v>0</v>
      </c>
      <c r="AA32" s="600">
        <f t="shared" si="2"/>
        <v>0</v>
      </c>
      <c r="AB32" s="600">
        <f t="shared" si="3"/>
        <v>0</v>
      </c>
      <c r="AC32" s="600">
        <f t="shared" si="4"/>
        <v>0</v>
      </c>
    </row>
    <row r="33" spans="1:29" ht="12" x14ac:dyDescent="0.2">
      <c r="A33" s="1130" t="s">
        <v>974</v>
      </c>
      <c r="B33" s="1129"/>
      <c r="C33" s="1129"/>
      <c r="D33" s="1129"/>
      <c r="E33" s="1129"/>
      <c r="F33" s="1129"/>
      <c r="G33" s="1129"/>
      <c r="H33" s="1129"/>
      <c r="I33" s="1129"/>
      <c r="J33" s="1129"/>
      <c r="K33" s="1129"/>
      <c r="L33" s="1129"/>
      <c r="M33" s="1129"/>
      <c r="N33" s="1129"/>
      <c r="O33" s="1129"/>
      <c r="P33" s="1129"/>
      <c r="Q33" s="1129"/>
      <c r="R33" s="1129"/>
      <c r="S33" s="1129"/>
      <c r="T33" s="1129"/>
      <c r="U33" s="1129"/>
      <c r="V33" s="1129"/>
      <c r="W33" s="1129"/>
      <c r="X33" s="1129"/>
      <c r="Y33" s="1129"/>
      <c r="Z33" s="600">
        <f t="shared" si="1"/>
        <v>0</v>
      </c>
      <c r="AA33" s="600">
        <f t="shared" si="2"/>
        <v>0</v>
      </c>
      <c r="AB33" s="600">
        <f t="shared" si="3"/>
        <v>0</v>
      </c>
      <c r="AC33" s="600">
        <f t="shared" si="4"/>
        <v>0</v>
      </c>
    </row>
    <row r="34" spans="1:29" ht="12" x14ac:dyDescent="0.2">
      <c r="A34" s="1130" t="s">
        <v>975</v>
      </c>
      <c r="B34" s="1129"/>
      <c r="C34" s="1129"/>
      <c r="D34" s="1129"/>
      <c r="E34" s="1129"/>
      <c r="F34" s="1129"/>
      <c r="G34" s="1129"/>
      <c r="H34" s="1129"/>
      <c r="I34" s="1129"/>
      <c r="J34" s="1129"/>
      <c r="K34" s="1129"/>
      <c r="L34" s="1129"/>
      <c r="M34" s="1129"/>
      <c r="N34" s="1129"/>
      <c r="O34" s="1129"/>
      <c r="P34" s="1129"/>
      <c r="Q34" s="1129"/>
      <c r="R34" s="1129"/>
      <c r="S34" s="1129"/>
      <c r="T34" s="1129"/>
      <c r="U34" s="1129"/>
      <c r="V34" s="1129"/>
      <c r="W34" s="1129"/>
      <c r="X34" s="1129"/>
      <c r="Y34" s="1129"/>
      <c r="Z34" s="600">
        <f t="shared" si="1"/>
        <v>0</v>
      </c>
      <c r="AA34" s="600">
        <f t="shared" si="2"/>
        <v>0</v>
      </c>
      <c r="AB34" s="600">
        <f t="shared" si="3"/>
        <v>0</v>
      </c>
      <c r="AC34" s="600">
        <f t="shared" si="4"/>
        <v>0</v>
      </c>
    </row>
    <row r="35" spans="1:29" ht="12" x14ac:dyDescent="0.2">
      <c r="A35" s="1130" t="s">
        <v>190</v>
      </c>
      <c r="B35" s="1129"/>
      <c r="C35" s="1129"/>
      <c r="D35" s="1129"/>
      <c r="E35" s="1129"/>
      <c r="F35" s="1129"/>
      <c r="G35" s="1129"/>
      <c r="H35" s="1129"/>
      <c r="I35" s="1129"/>
      <c r="J35" s="1129"/>
      <c r="K35" s="1129"/>
      <c r="L35" s="1129"/>
      <c r="M35" s="1129"/>
      <c r="N35" s="1129"/>
      <c r="O35" s="1129"/>
      <c r="P35" s="1129"/>
      <c r="Q35" s="1129"/>
      <c r="R35" s="1129"/>
      <c r="S35" s="1129"/>
      <c r="T35" s="1129"/>
      <c r="U35" s="1129"/>
      <c r="V35" s="1129"/>
      <c r="W35" s="1129"/>
      <c r="X35" s="1129"/>
      <c r="Y35" s="1129"/>
      <c r="Z35" s="600">
        <f>SUM(V35,N35,J35,F35,B35)</f>
        <v>0</v>
      </c>
      <c r="AA35" s="600">
        <f t="shared" si="2"/>
        <v>0</v>
      </c>
      <c r="AB35" s="600">
        <f t="shared" si="3"/>
        <v>0</v>
      </c>
      <c r="AC35" s="600">
        <f t="shared" si="4"/>
        <v>0</v>
      </c>
    </row>
    <row r="36" spans="1:29" ht="12" x14ac:dyDescent="0.2">
      <c r="A36" s="1105" t="s">
        <v>981</v>
      </c>
      <c r="B36" s="600">
        <f>SUM(B8:B12,B15:B35)</f>
        <v>0</v>
      </c>
      <c r="C36" s="600">
        <f t="shared" ref="C36:Y36" si="5">SUM(C8:C12,C15:C35)</f>
        <v>0</v>
      </c>
      <c r="D36" s="600">
        <f t="shared" si="5"/>
        <v>0</v>
      </c>
      <c r="E36" s="600">
        <f>SUM(E8:E12,E15:E35)</f>
        <v>0</v>
      </c>
      <c r="F36" s="600">
        <f>SUM(F8:F12,F15:F35)</f>
        <v>0</v>
      </c>
      <c r="G36" s="600">
        <f t="shared" si="5"/>
        <v>0</v>
      </c>
      <c r="H36" s="600">
        <f t="shared" si="5"/>
        <v>0</v>
      </c>
      <c r="I36" s="600">
        <f t="shared" si="5"/>
        <v>0</v>
      </c>
      <c r="J36" s="600">
        <f>SUM(J8:J12,J15:J35)</f>
        <v>0</v>
      </c>
      <c r="K36" s="600">
        <f t="shared" si="5"/>
        <v>0</v>
      </c>
      <c r="L36" s="600">
        <f t="shared" si="5"/>
        <v>0</v>
      </c>
      <c r="M36" s="600">
        <f>SUM(M8:M12,M15:M35)</f>
        <v>0</v>
      </c>
      <c r="N36" s="600">
        <f t="shared" si="5"/>
        <v>0</v>
      </c>
      <c r="O36" s="600">
        <f t="shared" si="5"/>
        <v>0</v>
      </c>
      <c r="P36" s="600">
        <f t="shared" si="5"/>
        <v>0</v>
      </c>
      <c r="Q36" s="600">
        <f>SUM(Q8:Q12,Q15:Q35)</f>
        <v>0</v>
      </c>
      <c r="R36" s="600">
        <f t="shared" si="5"/>
        <v>0</v>
      </c>
      <c r="S36" s="600">
        <f t="shared" si="5"/>
        <v>0</v>
      </c>
      <c r="T36" s="600">
        <f t="shared" si="5"/>
        <v>0</v>
      </c>
      <c r="U36" s="600">
        <f t="shared" si="5"/>
        <v>0</v>
      </c>
      <c r="V36" s="600">
        <f t="shared" si="5"/>
        <v>0</v>
      </c>
      <c r="W36" s="600">
        <f t="shared" si="5"/>
        <v>0</v>
      </c>
      <c r="X36" s="600">
        <f t="shared" si="5"/>
        <v>0</v>
      </c>
      <c r="Y36" s="600">
        <f t="shared" si="5"/>
        <v>0</v>
      </c>
      <c r="Z36" s="600">
        <f>SUM(Z8:Z12,Z15:Z35)</f>
        <v>0</v>
      </c>
      <c r="AA36" s="600">
        <f t="shared" ref="AA36" si="6">SUM(AA8:AA12,AA15:AA35)</f>
        <v>0</v>
      </c>
      <c r="AB36" s="600">
        <f t="shared" ref="AB36" si="7">SUM(AB8:AB12,AB15:AB35)</f>
        <v>0</v>
      </c>
      <c r="AC36" s="600">
        <f t="shared" ref="AC36" si="8">SUM(AC8:AC12,AC15:AC35)</f>
        <v>0</v>
      </c>
    </row>
  </sheetData>
  <mergeCells count="12">
    <mergeCell ref="AC5:AC7"/>
    <mergeCell ref="B6:E6"/>
    <mergeCell ref="F6:I6"/>
    <mergeCell ref="J6:M6"/>
    <mergeCell ref="N6:Q6"/>
    <mergeCell ref="R6:U6"/>
    <mergeCell ref="V6:Y6"/>
    <mergeCell ref="A5:A7"/>
    <mergeCell ref="B5:Y5"/>
    <mergeCell ref="Z5:Z7"/>
    <mergeCell ref="AA5:AA7"/>
    <mergeCell ref="AB5:AB7"/>
  </mergeCells>
  <pageMargins left="0.7" right="0.7" top="0.75" bottom="0.75" header="0.3" footer="0.3"/>
  <pageSetup paperSize="9" scale="29" orientation="portrait" r:id="rId1"/>
  <colBreaks count="1" manualBreakCount="1">
    <brk id="29" max="1048575" man="1"/>
  </colBreaks>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G74"/>
  <sheetViews>
    <sheetView view="pageBreakPreview" topLeftCell="A45" zoomScaleNormal="100" zoomScaleSheetLayoutView="100" workbookViewId="0">
      <selection activeCell="E67" sqref="A1:XFD1048576"/>
    </sheetView>
  </sheetViews>
  <sheetFormatPr defaultColWidth="9.28515625" defaultRowHeight="11.25" x14ac:dyDescent="0.2"/>
  <cols>
    <col min="1" max="1" width="2.5703125" style="1131" customWidth="1"/>
    <col min="2" max="2" width="55.140625" style="1131" customWidth="1"/>
    <col min="3" max="3" width="18.28515625" style="1131" customWidth="1"/>
    <col min="4" max="4" width="19" style="1131" customWidth="1"/>
    <col min="5" max="5" width="17.28515625" style="1131" customWidth="1"/>
    <col min="6" max="6" width="13.28515625" style="1131" customWidth="1"/>
    <col min="7" max="16384" width="9.28515625" style="1131"/>
  </cols>
  <sheetData>
    <row r="1" spans="1:7" hidden="1" x14ac:dyDescent="0.2"/>
    <row r="2" spans="1:7" hidden="1" x14ac:dyDescent="0.2"/>
    <row r="3" spans="1:7" ht="11.1" customHeight="1" x14ac:dyDescent="0.2">
      <c r="A3" s="883" t="s">
        <v>994</v>
      </c>
      <c r="B3" s="883"/>
      <c r="C3" s="883"/>
      <c r="D3" s="883"/>
      <c r="E3" s="883"/>
      <c r="F3" s="883"/>
    </row>
    <row r="4" spans="1:7" ht="11.1" customHeight="1" thickBot="1" x14ac:dyDescent="0.25">
      <c r="A4" s="887"/>
      <c r="B4" s="887"/>
      <c r="C4" s="887"/>
      <c r="D4" s="887"/>
      <c r="E4" s="887"/>
      <c r="F4" s="887"/>
    </row>
    <row r="5" spans="1:7" ht="11.1" customHeight="1" thickTop="1" x14ac:dyDescent="0.2">
      <c r="A5" s="883" t="s">
        <v>995</v>
      </c>
      <c r="B5" s="883"/>
      <c r="C5" s="883"/>
      <c r="D5" s="883"/>
      <c r="E5" s="883"/>
      <c r="F5" s="883"/>
    </row>
    <row r="6" spans="1:7" ht="11.1" customHeight="1" x14ac:dyDescent="0.2">
      <c r="A6" s="883"/>
      <c r="B6" s="883"/>
      <c r="C6" s="883"/>
      <c r="D6" s="883"/>
      <c r="E6" s="883"/>
      <c r="F6" s="883"/>
    </row>
    <row r="7" spans="1:7" ht="15.75" customHeight="1" x14ac:dyDescent="0.2">
      <c r="A7" s="1539" t="s">
        <v>1298</v>
      </c>
      <c r="B7" s="1540"/>
      <c r="C7" s="1541" t="s">
        <v>996</v>
      </c>
      <c r="D7" s="1542"/>
      <c r="E7" s="1542"/>
      <c r="F7" s="1543"/>
      <c r="G7" s="1132"/>
    </row>
    <row r="8" spans="1:7" ht="22.5" customHeight="1" x14ac:dyDescent="0.2">
      <c r="A8" s="1075">
        <v>1</v>
      </c>
      <c r="B8" s="1076" t="s">
        <v>997</v>
      </c>
      <c r="C8" s="1537"/>
      <c r="D8" s="1537"/>
      <c r="E8" s="1537"/>
      <c r="F8" s="1537"/>
    </row>
    <row r="9" spans="1:7" ht="22.5" customHeight="1" x14ac:dyDescent="0.2">
      <c r="A9" s="1075">
        <v>2</v>
      </c>
      <c r="B9" s="1076" t="s">
        <v>998</v>
      </c>
      <c r="C9" s="1537"/>
      <c r="D9" s="1537"/>
      <c r="E9" s="1537"/>
      <c r="F9" s="1537"/>
    </row>
    <row r="10" spans="1:7" ht="22.5" customHeight="1" x14ac:dyDescent="0.2">
      <c r="A10" s="1075">
        <v>3</v>
      </c>
      <c r="B10" s="1076" t="s">
        <v>999</v>
      </c>
      <c r="C10" s="1537"/>
      <c r="D10" s="1537"/>
      <c r="E10" s="1537"/>
      <c r="F10" s="1537"/>
    </row>
    <row r="11" spans="1:7" ht="22.5" customHeight="1" x14ac:dyDescent="0.2">
      <c r="A11" s="1075">
        <v>4</v>
      </c>
      <c r="B11" s="1076" t="s">
        <v>1000</v>
      </c>
      <c r="C11" s="1537"/>
      <c r="D11" s="1537"/>
      <c r="E11" s="1537"/>
      <c r="F11" s="1537"/>
    </row>
    <row r="12" spans="1:7" ht="22.5" customHeight="1" x14ac:dyDescent="0.2">
      <c r="A12" s="1075">
        <v>5</v>
      </c>
      <c r="B12" s="1076" t="s">
        <v>1001</v>
      </c>
      <c r="C12" s="1537"/>
      <c r="D12" s="1537"/>
      <c r="E12" s="1537"/>
      <c r="F12" s="1537"/>
    </row>
    <row r="13" spans="1:7" ht="22.5" customHeight="1" x14ac:dyDescent="0.2">
      <c r="A13" s="1075">
        <v>6</v>
      </c>
      <c r="B13" s="1076" t="s">
        <v>1002</v>
      </c>
      <c r="C13" s="1537"/>
      <c r="D13" s="1537"/>
      <c r="E13" s="1537"/>
      <c r="F13" s="1537"/>
    </row>
    <row r="14" spans="1:7" ht="22.5" customHeight="1" x14ac:dyDescent="0.2">
      <c r="A14" s="1075">
        <v>7</v>
      </c>
      <c r="B14" s="1076" t="s">
        <v>183</v>
      </c>
      <c r="C14" s="1537"/>
      <c r="D14" s="1537"/>
      <c r="E14" s="1537"/>
      <c r="F14" s="1537"/>
    </row>
    <row r="15" spans="1:7" ht="15.75" customHeight="1" x14ac:dyDescent="0.2">
      <c r="A15" s="883" t="s">
        <v>1299</v>
      </c>
      <c r="B15" s="883"/>
      <c r="C15" s="883"/>
      <c r="D15" s="883"/>
      <c r="E15" s="883"/>
      <c r="F15" s="883"/>
      <c r="G15" s="1132"/>
    </row>
    <row r="16" spans="1:7" ht="15.75" customHeight="1" x14ac:dyDescent="0.2">
      <c r="A16" s="883"/>
      <c r="B16" s="883"/>
      <c r="C16" s="883"/>
      <c r="D16" s="883"/>
      <c r="E16" s="883"/>
      <c r="F16" s="883"/>
    </row>
    <row r="17" spans="1:7" ht="15.75" customHeight="1" x14ac:dyDescent="0.2">
      <c r="A17" s="1133" t="s">
        <v>770</v>
      </c>
      <c r="B17" s="1076" t="s">
        <v>1003</v>
      </c>
      <c r="C17" s="982"/>
      <c r="D17" s="1134"/>
      <c r="E17" s="1134"/>
      <c r="F17" s="1134"/>
    </row>
    <row r="18" spans="1:7" ht="26.25" customHeight="1" x14ac:dyDescent="0.2">
      <c r="A18" s="1135" t="s">
        <v>776</v>
      </c>
      <c r="B18" s="814" t="s">
        <v>1004</v>
      </c>
      <c r="C18" s="1136" t="s">
        <v>1005</v>
      </c>
      <c r="D18" s="1137" t="s">
        <v>1006</v>
      </c>
      <c r="E18" s="1138"/>
      <c r="F18" s="1138"/>
    </row>
    <row r="19" spans="1:7" ht="11.1" customHeight="1" x14ac:dyDescent="0.2">
      <c r="A19" s="1075">
        <v>1</v>
      </c>
      <c r="B19" s="1076" t="s">
        <v>997</v>
      </c>
      <c r="C19" s="653"/>
      <c r="D19" s="653"/>
      <c r="E19" s="1139"/>
      <c r="F19" s="1134"/>
    </row>
    <row r="20" spans="1:7" ht="11.1" customHeight="1" x14ac:dyDescent="0.2">
      <c r="A20" s="1075">
        <v>2</v>
      </c>
      <c r="B20" s="1076" t="s">
        <v>998</v>
      </c>
      <c r="C20" s="653"/>
      <c r="D20" s="653"/>
      <c r="E20" s="1139"/>
      <c r="F20" s="1134"/>
    </row>
    <row r="21" spans="1:7" ht="11.1" customHeight="1" x14ac:dyDescent="0.2">
      <c r="A21" s="1075">
        <v>3</v>
      </c>
      <c r="B21" s="1076" t="s">
        <v>999</v>
      </c>
      <c r="C21" s="653"/>
      <c r="D21" s="653"/>
      <c r="E21" s="1139"/>
      <c r="F21" s="1134"/>
    </row>
    <row r="22" spans="1:7" ht="11.1" customHeight="1" x14ac:dyDescent="0.2">
      <c r="A22" s="1075">
        <v>4</v>
      </c>
      <c r="B22" s="1076" t="s">
        <v>1000</v>
      </c>
      <c r="C22" s="653"/>
      <c r="D22" s="653"/>
      <c r="E22" s="1139"/>
      <c r="F22" s="1134"/>
    </row>
    <row r="23" spans="1:7" ht="11.1" customHeight="1" x14ac:dyDescent="0.2">
      <c r="A23" s="1075">
        <v>5</v>
      </c>
      <c r="B23" s="1076" t="s">
        <v>1001</v>
      </c>
      <c r="C23" s="653"/>
      <c r="D23" s="653"/>
      <c r="E23" s="1139"/>
      <c r="F23" s="1134"/>
    </row>
    <row r="24" spans="1:7" ht="11.1" customHeight="1" x14ac:dyDescent="0.2">
      <c r="A24" s="1075">
        <v>6</v>
      </c>
      <c r="B24" s="1076" t="s">
        <v>1002</v>
      </c>
      <c r="C24" s="653"/>
      <c r="D24" s="653"/>
      <c r="E24" s="1139"/>
      <c r="F24" s="1134"/>
    </row>
    <row r="25" spans="1:7" ht="11.1" customHeight="1" x14ac:dyDescent="0.2">
      <c r="A25" s="1075">
        <v>7</v>
      </c>
      <c r="B25" s="1076" t="s">
        <v>183</v>
      </c>
      <c r="C25" s="653"/>
      <c r="D25" s="653"/>
      <c r="E25" s="1139"/>
      <c r="F25" s="1134"/>
    </row>
    <row r="26" spans="1:7" ht="16.5" customHeight="1" x14ac:dyDescent="0.2">
      <c r="A26" s="883" t="s">
        <v>1300</v>
      </c>
      <c r="B26" s="883"/>
      <c r="C26" s="1538" t="s">
        <v>1007</v>
      </c>
      <c r="D26" s="1538" t="s">
        <v>1008</v>
      </c>
      <c r="E26" s="1140"/>
      <c r="F26" s="883"/>
      <c r="G26" s="1132"/>
    </row>
    <row r="27" spans="1:7" ht="11.25" customHeight="1" x14ac:dyDescent="0.2">
      <c r="A27" s="883"/>
      <c r="B27" s="883"/>
      <c r="C27" s="1539"/>
      <c r="D27" s="1539"/>
      <c r="E27" s="1140"/>
      <c r="F27" s="883"/>
    </row>
    <row r="28" spans="1:7" ht="11.1" customHeight="1" x14ac:dyDescent="0.2">
      <c r="A28" s="1075">
        <v>1</v>
      </c>
      <c r="B28" s="1076" t="s">
        <v>997</v>
      </c>
      <c r="C28" s="653"/>
      <c r="D28" s="653"/>
      <c r="E28" s="1140"/>
      <c r="F28" s="883"/>
    </row>
    <row r="29" spans="1:7" ht="11.1" customHeight="1" x14ac:dyDescent="0.2">
      <c r="A29" s="1075">
        <v>2</v>
      </c>
      <c r="B29" s="1076" t="s">
        <v>998</v>
      </c>
      <c r="C29" s="653"/>
      <c r="D29" s="653"/>
      <c r="E29" s="1140"/>
      <c r="F29" s="883"/>
    </row>
    <row r="30" spans="1:7" ht="11.1" customHeight="1" x14ac:dyDescent="0.2">
      <c r="A30" s="1075">
        <v>3</v>
      </c>
      <c r="B30" s="1076" t="s">
        <v>999</v>
      </c>
      <c r="C30" s="653"/>
      <c r="D30" s="653"/>
      <c r="E30" s="1140"/>
      <c r="F30" s="883"/>
    </row>
    <row r="31" spans="1:7" ht="11.1" customHeight="1" x14ac:dyDescent="0.2">
      <c r="A31" s="1075">
        <v>4</v>
      </c>
      <c r="B31" s="1076" t="s">
        <v>1000</v>
      </c>
      <c r="C31" s="653"/>
      <c r="D31" s="653"/>
      <c r="E31" s="1140"/>
      <c r="F31" s="883"/>
    </row>
    <row r="32" spans="1:7" ht="11.1" customHeight="1" x14ac:dyDescent="0.2">
      <c r="A32" s="1075">
        <v>5</v>
      </c>
      <c r="B32" s="1076" t="s">
        <v>1001</v>
      </c>
      <c r="C32" s="653"/>
      <c r="D32" s="653"/>
      <c r="E32" s="1140"/>
      <c r="F32" s="883"/>
    </row>
    <row r="33" spans="1:7" ht="11.1" customHeight="1" x14ac:dyDescent="0.2">
      <c r="A33" s="1075">
        <v>6</v>
      </c>
      <c r="B33" s="1076" t="s">
        <v>1002</v>
      </c>
      <c r="C33" s="653"/>
      <c r="D33" s="653"/>
      <c r="E33" s="1140"/>
      <c r="F33" s="883"/>
    </row>
    <row r="34" spans="1:7" ht="11.1" customHeight="1" x14ac:dyDescent="0.2">
      <c r="A34" s="1075">
        <v>7</v>
      </c>
      <c r="B34" s="1076" t="s">
        <v>183</v>
      </c>
      <c r="C34" s="653"/>
      <c r="D34" s="653"/>
      <c r="E34" s="1140"/>
      <c r="F34" s="883"/>
    </row>
    <row r="35" spans="1:7" ht="11.1" customHeight="1" x14ac:dyDescent="0.2">
      <c r="A35" s="883" t="s">
        <v>1301</v>
      </c>
      <c r="B35" s="883"/>
      <c r="C35" s="1389" t="s">
        <v>1009</v>
      </c>
      <c r="D35" s="1389" t="s">
        <v>1010</v>
      </c>
      <c r="E35" s="1389" t="s">
        <v>1011</v>
      </c>
      <c r="F35" s="883"/>
      <c r="G35" s="1132"/>
    </row>
    <row r="36" spans="1:7" ht="11.1" customHeight="1" x14ac:dyDescent="0.2">
      <c r="A36" s="883"/>
      <c r="B36" s="883"/>
      <c r="C36" s="1497"/>
      <c r="D36" s="1497"/>
      <c r="E36" s="1497"/>
      <c r="F36" s="883"/>
    </row>
    <row r="37" spans="1:7" x14ac:dyDescent="0.2">
      <c r="A37" s="883"/>
      <c r="B37" s="883"/>
      <c r="C37" s="1371"/>
      <c r="D37" s="1371"/>
      <c r="E37" s="1371"/>
      <c r="F37" s="883"/>
    </row>
    <row r="38" spans="1:7" ht="11.1" customHeight="1" x14ac:dyDescent="0.2">
      <c r="A38" s="1075">
        <v>1</v>
      </c>
      <c r="B38" s="1076" t="s">
        <v>997</v>
      </c>
      <c r="C38" s="653"/>
      <c r="D38" s="982"/>
      <c r="E38" s="982"/>
      <c r="F38" s="883"/>
    </row>
    <row r="39" spans="1:7" ht="11.1" customHeight="1" x14ac:dyDescent="0.2">
      <c r="A39" s="1075">
        <v>2</v>
      </c>
      <c r="B39" s="1076" t="s">
        <v>998</v>
      </c>
      <c r="C39" s="653"/>
      <c r="D39" s="982"/>
      <c r="E39" s="982"/>
      <c r="F39" s="883"/>
    </row>
    <row r="40" spans="1:7" ht="11.1" customHeight="1" x14ac:dyDescent="0.2">
      <c r="A40" s="1075">
        <v>3</v>
      </c>
      <c r="B40" s="1076" t="s">
        <v>999</v>
      </c>
      <c r="C40" s="653"/>
      <c r="D40" s="982"/>
      <c r="E40" s="982"/>
      <c r="F40" s="883"/>
    </row>
    <row r="41" spans="1:7" ht="11.1" customHeight="1" x14ac:dyDescent="0.2">
      <c r="A41" s="1075">
        <v>4</v>
      </c>
      <c r="B41" s="1076" t="s">
        <v>1000</v>
      </c>
      <c r="C41" s="653"/>
      <c r="D41" s="982"/>
      <c r="E41" s="982"/>
      <c r="F41" s="883"/>
    </row>
    <row r="42" spans="1:7" ht="11.1" customHeight="1" x14ac:dyDescent="0.2">
      <c r="A42" s="1075">
        <v>5</v>
      </c>
      <c r="B42" s="1076" t="s">
        <v>1001</v>
      </c>
      <c r="C42" s="653"/>
      <c r="D42" s="982"/>
      <c r="E42" s="982"/>
      <c r="F42" s="883"/>
    </row>
    <row r="43" spans="1:7" ht="11.1" customHeight="1" x14ac:dyDescent="0.2">
      <c r="A43" s="1075">
        <v>6</v>
      </c>
      <c r="B43" s="1076" t="s">
        <v>1002</v>
      </c>
      <c r="C43" s="653"/>
      <c r="D43" s="982"/>
      <c r="E43" s="982"/>
      <c r="F43" s="883"/>
    </row>
    <row r="44" spans="1:7" ht="11.1" customHeight="1" x14ac:dyDescent="0.2">
      <c r="A44" s="1075">
        <v>7</v>
      </c>
      <c r="B44" s="1076" t="s">
        <v>183</v>
      </c>
      <c r="C44" s="653"/>
      <c r="D44" s="982"/>
      <c r="E44" s="982"/>
      <c r="F44" s="883"/>
    </row>
    <row r="45" spans="1:7" ht="23.25" customHeight="1" x14ac:dyDescent="0.2">
      <c r="A45" s="883" t="s">
        <v>1302</v>
      </c>
      <c r="B45" s="1141"/>
      <c r="C45" s="1389" t="s">
        <v>1012</v>
      </c>
      <c r="D45" s="1527"/>
      <c r="E45" s="1528"/>
      <c r="F45" s="1528"/>
      <c r="G45" s="1132"/>
    </row>
    <row r="46" spans="1:7" s="1088" customFormat="1" ht="25.5" customHeight="1" x14ac:dyDescent="0.2">
      <c r="A46" s="883"/>
      <c r="B46" s="1141"/>
      <c r="C46" s="1371"/>
      <c r="D46" s="1529"/>
      <c r="E46" s="1530"/>
      <c r="F46" s="1530"/>
    </row>
    <row r="47" spans="1:7" ht="11.1" customHeight="1" x14ac:dyDescent="0.2">
      <c r="A47" s="1075" t="s">
        <v>117</v>
      </c>
      <c r="B47" s="1076" t="s">
        <v>1013</v>
      </c>
      <c r="C47" s="653"/>
      <c r="D47" s="1529"/>
      <c r="E47" s="1530"/>
      <c r="F47" s="1530"/>
    </row>
    <row r="48" spans="1:7" ht="11.1" customHeight="1" x14ac:dyDescent="0.2">
      <c r="A48" s="1075" t="s">
        <v>119</v>
      </c>
      <c r="B48" s="1076" t="s">
        <v>1014</v>
      </c>
      <c r="C48" s="653"/>
      <c r="D48" s="1529"/>
      <c r="E48" s="1530"/>
      <c r="F48" s="1530"/>
    </row>
    <row r="49" spans="1:7" ht="11.1" customHeight="1" x14ac:dyDescent="0.2">
      <c r="A49" s="883"/>
      <c r="B49" s="883"/>
      <c r="C49" s="1533" t="s">
        <v>1450</v>
      </c>
      <c r="D49" s="1529"/>
      <c r="E49" s="1530"/>
      <c r="F49" s="1530"/>
    </row>
    <row r="50" spans="1:7" ht="12" customHeight="1" x14ac:dyDescent="0.2">
      <c r="A50" s="883" t="s">
        <v>1015</v>
      </c>
      <c r="B50" s="883"/>
      <c r="C50" s="1534"/>
      <c r="D50" s="1529"/>
      <c r="E50" s="1530"/>
      <c r="F50" s="1530"/>
      <c r="G50" s="1132"/>
    </row>
    <row r="51" spans="1:7" ht="32.25" customHeight="1" x14ac:dyDescent="0.2">
      <c r="A51" s="883"/>
      <c r="B51" s="883"/>
      <c r="C51" s="1535"/>
      <c r="D51" s="1529"/>
      <c r="E51" s="1530"/>
      <c r="F51" s="1530"/>
    </row>
    <row r="52" spans="1:7" ht="12" x14ac:dyDescent="0.2">
      <c r="A52" s="1075">
        <v>1</v>
      </c>
      <c r="B52" s="1076" t="s">
        <v>1016</v>
      </c>
      <c r="C52" s="982"/>
      <c r="D52" s="1529"/>
      <c r="E52" s="1530"/>
      <c r="F52" s="1530"/>
    </row>
    <row r="53" spans="1:7" ht="12" x14ac:dyDescent="0.2">
      <c r="A53" s="1075">
        <v>2</v>
      </c>
      <c r="B53" s="1076" t="s">
        <v>1017</v>
      </c>
      <c r="C53" s="982"/>
      <c r="D53" s="1529"/>
      <c r="E53" s="1530"/>
      <c r="F53" s="1530"/>
    </row>
    <row r="54" spans="1:7" ht="12" x14ac:dyDescent="0.2">
      <c r="A54" s="1075">
        <v>3</v>
      </c>
      <c r="B54" s="1076" t="s">
        <v>1018</v>
      </c>
      <c r="C54" s="982"/>
      <c r="D54" s="1529"/>
      <c r="E54" s="1530"/>
      <c r="F54" s="1530"/>
    </row>
    <row r="55" spans="1:7" ht="12" x14ac:dyDescent="0.2">
      <c r="A55" s="1075">
        <v>4</v>
      </c>
      <c r="B55" s="1076" t="s">
        <v>1019</v>
      </c>
      <c r="C55" s="982"/>
      <c r="D55" s="1529"/>
      <c r="E55" s="1530"/>
      <c r="F55" s="1530"/>
    </row>
    <row r="56" spans="1:7" ht="12" customHeight="1" x14ac:dyDescent="0.2">
      <c r="A56" s="883"/>
      <c r="B56" s="883"/>
      <c r="C56" s="1008"/>
      <c r="D56" s="1529"/>
      <c r="E56" s="1530"/>
      <c r="F56" s="1530"/>
      <c r="G56" s="1132"/>
    </row>
    <row r="57" spans="1:7" ht="12" customHeight="1" x14ac:dyDescent="0.2">
      <c r="A57" s="883" t="s">
        <v>1303</v>
      </c>
      <c r="B57" s="883"/>
      <c r="C57" s="883"/>
      <c r="D57" s="1529"/>
      <c r="E57" s="1530"/>
      <c r="F57" s="1530"/>
    </row>
    <row r="58" spans="1:7" ht="38.25" customHeight="1" x14ac:dyDescent="0.2">
      <c r="A58" s="1141"/>
      <c r="B58" s="1141"/>
      <c r="C58" s="1141" t="s">
        <v>1020</v>
      </c>
      <c r="D58" s="1529"/>
      <c r="E58" s="1530"/>
      <c r="F58" s="1530"/>
    </row>
    <row r="59" spans="1:7" ht="12" x14ac:dyDescent="0.2">
      <c r="A59" s="1075">
        <v>1</v>
      </c>
      <c r="B59" s="1076" t="s">
        <v>109</v>
      </c>
      <c r="C59" s="982"/>
      <c r="D59" s="1529"/>
      <c r="E59" s="1530"/>
      <c r="F59" s="1530"/>
    </row>
    <row r="60" spans="1:7" ht="12" x14ac:dyDescent="0.2">
      <c r="A60" s="1075">
        <v>2</v>
      </c>
      <c r="B60" s="1076" t="s">
        <v>110</v>
      </c>
      <c r="C60" s="982"/>
      <c r="D60" s="1529"/>
      <c r="E60" s="1530"/>
      <c r="F60" s="1530"/>
    </row>
    <row r="61" spans="1:7" ht="11.1" customHeight="1" x14ac:dyDescent="0.2">
      <c r="A61" s="1075">
        <v>3</v>
      </c>
      <c r="B61" s="1076" t="s">
        <v>1021</v>
      </c>
      <c r="C61" s="982"/>
      <c r="D61" s="1529"/>
      <c r="E61" s="1530"/>
      <c r="F61" s="1530"/>
    </row>
    <row r="62" spans="1:7" ht="11.1" customHeight="1" x14ac:dyDescent="0.2">
      <c r="A62" s="1075">
        <v>4</v>
      </c>
      <c r="B62" s="1076" t="s">
        <v>183</v>
      </c>
      <c r="C62" s="982"/>
      <c r="D62" s="1529"/>
      <c r="E62" s="1530"/>
      <c r="F62" s="1530"/>
    </row>
    <row r="63" spans="1:7" ht="11.1" customHeight="1" x14ac:dyDescent="0.2">
      <c r="A63" s="883" t="s">
        <v>1022</v>
      </c>
      <c r="B63" s="883"/>
      <c r="C63" s="883"/>
      <c r="D63" s="1531"/>
      <c r="E63" s="1532"/>
      <c r="F63" s="1532"/>
    </row>
    <row r="64" spans="1:7" ht="24.75" customHeight="1" x14ac:dyDescent="0.2">
      <c r="A64" s="883"/>
      <c r="B64" s="1141"/>
      <c r="C64" s="1517" t="s">
        <v>1020</v>
      </c>
      <c r="D64" s="1536"/>
      <c r="E64" s="1518"/>
      <c r="F64" s="1141"/>
    </row>
    <row r="65" spans="1:7" ht="66" customHeight="1" x14ac:dyDescent="0.2">
      <c r="A65" s="883"/>
      <c r="B65" s="1141"/>
      <c r="C65" s="1141" t="s">
        <v>1023</v>
      </c>
      <c r="D65" s="1141" t="s">
        <v>1024</v>
      </c>
      <c r="E65" s="1141" t="s">
        <v>838</v>
      </c>
      <c r="F65" s="1141"/>
    </row>
    <row r="66" spans="1:7" ht="12" x14ac:dyDescent="0.2">
      <c r="A66" s="1076" t="s">
        <v>1025</v>
      </c>
      <c r="B66" s="1076"/>
      <c r="C66" s="982"/>
      <c r="D66" s="982"/>
      <c r="E66" s="982"/>
      <c r="F66" s="883"/>
    </row>
    <row r="67" spans="1:7" ht="12" x14ac:dyDescent="0.2">
      <c r="A67" s="1142" t="s">
        <v>1535</v>
      </c>
      <c r="B67" s="1142"/>
      <c r="C67" s="982"/>
      <c r="D67" s="982"/>
      <c r="E67" s="883"/>
      <c r="F67" s="883"/>
    </row>
    <row r="68" spans="1:7" ht="12" x14ac:dyDescent="0.2">
      <c r="A68" s="1142" t="s">
        <v>1534</v>
      </c>
      <c r="B68" s="1142"/>
      <c r="C68" s="883"/>
      <c r="D68" s="982"/>
      <c r="E68" s="982"/>
      <c r="F68" s="883"/>
    </row>
    <row r="69" spans="1:7" ht="12" x14ac:dyDescent="0.2">
      <c r="A69" s="1076" t="s">
        <v>1026</v>
      </c>
      <c r="B69" s="1076"/>
      <c r="C69" s="982"/>
      <c r="D69" s="883"/>
      <c r="E69" s="982"/>
      <c r="F69" s="883"/>
    </row>
    <row r="70" spans="1:7" ht="12" x14ac:dyDescent="0.2">
      <c r="A70" s="1076" t="s">
        <v>1304</v>
      </c>
      <c r="B70" s="1076"/>
      <c r="C70" s="982"/>
      <c r="D70" s="982"/>
      <c r="E70" s="982"/>
      <c r="F70" s="883"/>
      <c r="G70" s="1132"/>
    </row>
    <row r="71" spans="1:7" ht="12" x14ac:dyDescent="0.2">
      <c r="A71" s="1076" t="s">
        <v>1027</v>
      </c>
      <c r="B71" s="1076"/>
      <c r="C71" s="982"/>
      <c r="D71" s="982"/>
      <c r="E71" s="982"/>
      <c r="F71" s="883"/>
    </row>
    <row r="72" spans="1:7" ht="12" x14ac:dyDescent="0.2">
      <c r="A72" s="1076" t="s">
        <v>1028</v>
      </c>
      <c r="B72" s="1076"/>
      <c r="C72" s="982"/>
      <c r="D72" s="982"/>
      <c r="E72" s="982"/>
      <c r="F72" s="883"/>
    </row>
    <row r="73" spans="1:7" ht="12" x14ac:dyDescent="0.2">
      <c r="A73" s="1076" t="s">
        <v>1029</v>
      </c>
      <c r="B73" s="1076"/>
      <c r="C73" s="982"/>
      <c r="D73" s="982"/>
      <c r="E73" s="982"/>
      <c r="F73" s="883"/>
    </row>
    <row r="74" spans="1:7" ht="12" x14ac:dyDescent="0.2">
      <c r="A74" s="1076" t="s">
        <v>310</v>
      </c>
      <c r="B74" s="1076"/>
      <c r="C74" s="982"/>
      <c r="D74" s="982"/>
      <c r="E74" s="982"/>
      <c r="F74" s="883"/>
    </row>
  </sheetData>
  <sheetProtection selectLockedCells="1" selectUnlockedCells="1"/>
  <mergeCells count="18">
    <mergeCell ref="C11:F11"/>
    <mergeCell ref="A7:B7"/>
    <mergeCell ref="C7:F7"/>
    <mergeCell ref="C8:F8"/>
    <mergeCell ref="C9:F9"/>
    <mergeCell ref="C10:F10"/>
    <mergeCell ref="C45:C46"/>
    <mergeCell ref="D45:F63"/>
    <mergeCell ref="C49:C51"/>
    <mergeCell ref="C64:E64"/>
    <mergeCell ref="C12:F12"/>
    <mergeCell ref="C13:F13"/>
    <mergeCell ref="C14:F14"/>
    <mergeCell ref="C26:C27"/>
    <mergeCell ref="D26:D27"/>
    <mergeCell ref="C35:C37"/>
    <mergeCell ref="D35:D37"/>
    <mergeCell ref="E35:E37"/>
  </mergeCells>
  <printOptions horizontalCentered="1"/>
  <pageMargins left="0" right="0" top="0.59055118110236227" bottom="0.19685039370078741" header="0" footer="0"/>
  <pageSetup paperSize="9" scale="63" orientation="portrait" r:id="rId1"/>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F15"/>
  <sheetViews>
    <sheetView view="pageBreakPreview" topLeftCell="A4" zoomScaleNormal="100" zoomScaleSheetLayoutView="100" workbookViewId="0">
      <selection activeCell="D17" sqref="D17"/>
    </sheetView>
  </sheetViews>
  <sheetFormatPr defaultColWidth="9.140625" defaultRowHeight="12.75" x14ac:dyDescent="0.2"/>
  <cols>
    <col min="1" max="1" width="4.85546875" style="135" customWidth="1"/>
    <col min="2" max="2" width="29.7109375" style="135" bestFit="1" customWidth="1"/>
    <col min="3" max="3" width="25" style="135" customWidth="1"/>
    <col min="4" max="4" width="32.7109375" style="135" customWidth="1"/>
    <col min="5" max="5" width="9.140625" style="135"/>
    <col min="6" max="6" width="9.140625" style="318"/>
    <col min="7" max="16384" width="9.140625" style="135"/>
  </cols>
  <sheetData>
    <row r="1" spans="1:6" hidden="1" x14ac:dyDescent="0.2"/>
    <row r="2" spans="1:6" hidden="1" x14ac:dyDescent="0.2"/>
    <row r="3" spans="1:6" hidden="1" x14ac:dyDescent="0.2"/>
    <row r="4" spans="1:6" s="141" customFormat="1" x14ac:dyDescent="0.2">
      <c r="A4" s="124" t="s">
        <v>1030</v>
      </c>
      <c r="B4" s="124"/>
      <c r="C4" s="124"/>
      <c r="D4" s="124"/>
      <c r="F4" s="308"/>
    </row>
    <row r="5" spans="1:6" s="141" customFormat="1" ht="13.5" thickBot="1" x14ac:dyDescent="0.25">
      <c r="A5" s="183"/>
      <c r="B5" s="183"/>
      <c r="C5" s="183"/>
      <c r="D5" s="131"/>
      <c r="F5" s="308"/>
    </row>
    <row r="6" spans="1:6" s="141" customFormat="1" ht="13.5" thickTop="1" x14ac:dyDescent="0.2">
      <c r="A6" s="232" t="s">
        <v>1031</v>
      </c>
      <c r="B6" s="232"/>
      <c r="C6" s="232"/>
      <c r="D6" s="233"/>
      <c r="F6" s="308"/>
    </row>
    <row r="7" spans="1:6" s="141" customFormat="1" ht="66.75" customHeight="1" x14ac:dyDescent="0.2">
      <c r="A7" s="291"/>
      <c r="B7" s="291"/>
      <c r="C7" s="291" t="s">
        <v>1307</v>
      </c>
      <c r="D7" s="291" t="s">
        <v>1306</v>
      </c>
      <c r="F7" s="308"/>
    </row>
    <row r="8" spans="1:6" s="141" customFormat="1" x14ac:dyDescent="0.2">
      <c r="A8" s="112" t="s">
        <v>117</v>
      </c>
      <c r="B8" s="35" t="s">
        <v>1305</v>
      </c>
      <c r="C8" s="1143"/>
      <c r="D8" s="1143"/>
      <c r="F8" s="308"/>
    </row>
    <row r="9" spans="1:6" s="141" customFormat="1" x14ac:dyDescent="0.2">
      <c r="A9" s="112"/>
      <c r="B9" s="35" t="s">
        <v>1032</v>
      </c>
      <c r="C9" s="1143"/>
      <c r="D9" s="1143"/>
      <c r="F9" s="308"/>
    </row>
    <row r="10" spans="1:6" s="141" customFormat="1" x14ac:dyDescent="0.2">
      <c r="A10" s="112"/>
      <c r="B10" s="35" t="s">
        <v>1033</v>
      </c>
      <c r="C10" s="1143"/>
      <c r="D10" s="1143"/>
      <c r="F10" s="308"/>
    </row>
    <row r="11" spans="1:6" s="141" customFormat="1" x14ac:dyDescent="0.2">
      <c r="A11" s="112"/>
      <c r="B11" s="35" t="s">
        <v>1034</v>
      </c>
      <c r="C11" s="1143"/>
      <c r="D11" s="1143"/>
      <c r="F11" s="308"/>
    </row>
    <row r="12" spans="1:6" s="141" customFormat="1" x14ac:dyDescent="0.2">
      <c r="A12" s="112"/>
      <c r="B12" s="35" t="s">
        <v>1035</v>
      </c>
      <c r="C12" s="1143"/>
      <c r="D12" s="1143"/>
      <c r="F12" s="308"/>
    </row>
    <row r="13" spans="1:6" s="141" customFormat="1" x14ac:dyDescent="0.2">
      <c r="A13" s="112" t="s">
        <v>119</v>
      </c>
      <c r="B13" s="35" t="s">
        <v>259</v>
      </c>
      <c r="C13" s="1143"/>
      <c r="D13" s="1143"/>
      <c r="F13" s="308"/>
    </row>
    <row r="14" spans="1:6" s="141" customFormat="1" x14ac:dyDescent="0.2">
      <c r="A14" s="35"/>
      <c r="B14" s="35" t="s">
        <v>1036</v>
      </c>
      <c r="C14" s="1143"/>
      <c r="D14" s="1143"/>
      <c r="F14" s="308"/>
    </row>
    <row r="15" spans="1:6" s="141" customFormat="1" x14ac:dyDescent="0.2">
      <c r="A15" s="35"/>
      <c r="B15" s="35" t="s">
        <v>1037</v>
      </c>
      <c r="C15" s="1143"/>
      <c r="D15" s="1143"/>
      <c r="F15" s="308"/>
    </row>
  </sheetData>
  <pageMargins left="0.7" right="0.7" top="0.75" bottom="0.75" header="0.3" footer="0.3"/>
  <pageSetup paperSize="9" scale="96" orientation="portrait" horizontalDpi="300" verticalDpi="300" r:id="rId1"/>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71"/>
  <dimension ref="A1:F8"/>
  <sheetViews>
    <sheetView view="pageBreakPreview" topLeftCell="A5" zoomScaleNormal="73" zoomScaleSheetLayoutView="100" workbookViewId="0">
      <selection activeCell="D8" sqref="D8"/>
    </sheetView>
  </sheetViews>
  <sheetFormatPr defaultColWidth="9.140625" defaultRowHeight="11.25" x14ac:dyDescent="0.2"/>
  <cols>
    <col min="1" max="1" width="4.85546875" style="127" customWidth="1"/>
    <col min="2" max="2" width="58.5703125" style="127" customWidth="1"/>
    <col min="3" max="3" width="13" style="127" customWidth="1"/>
    <col min="4" max="4" width="13.7109375" style="127" bestFit="1" customWidth="1"/>
    <col min="5" max="6" width="9.140625" style="127"/>
    <col min="7" max="7" width="14" style="127" customWidth="1"/>
    <col min="8" max="16384" width="9.140625" style="127"/>
  </cols>
  <sheetData>
    <row r="1" spans="1:6" hidden="1" x14ac:dyDescent="0.2"/>
    <row r="2" spans="1:6" hidden="1" x14ac:dyDescent="0.2"/>
    <row r="3" spans="1:6" hidden="1" x14ac:dyDescent="0.2"/>
    <row r="4" spans="1:6" hidden="1" x14ac:dyDescent="0.2"/>
    <row r="5" spans="1:6" s="126" customFormat="1" x14ac:dyDescent="0.2">
      <c r="A5" s="124" t="s">
        <v>1038</v>
      </c>
      <c r="B5" s="124"/>
      <c r="C5" s="124"/>
      <c r="D5" s="124"/>
    </row>
    <row r="6" spans="1:6" s="126" customFormat="1" ht="12" thickBot="1" x14ac:dyDescent="0.25">
      <c r="A6" s="183" t="s">
        <v>1308</v>
      </c>
      <c r="B6" s="183"/>
      <c r="C6" s="183"/>
      <c r="D6" s="505" t="s">
        <v>103</v>
      </c>
    </row>
    <row r="7" spans="1:6" ht="24.75" thickTop="1" x14ac:dyDescent="0.2">
      <c r="A7" s="291" t="s">
        <v>2</v>
      </c>
      <c r="B7" s="291" t="s">
        <v>1322</v>
      </c>
      <c r="C7" s="291" t="s">
        <v>1039</v>
      </c>
      <c r="D7" s="291" t="s">
        <v>1040</v>
      </c>
      <c r="F7" s="126"/>
    </row>
    <row r="8" spans="1:6" ht="12" x14ac:dyDescent="0.2">
      <c r="A8" s="35">
        <v>1</v>
      </c>
      <c r="B8" s="584"/>
      <c r="C8" s="584"/>
      <c r="D8" s="1144"/>
      <c r="F8" s="126"/>
    </row>
  </sheetData>
  <phoneticPr fontId="29" type="noConversion"/>
  <pageMargins left="0.7" right="0.7" top="0.75" bottom="0.75" header="0.3" footer="0.3"/>
  <pageSetup paperSize="9" scale="63" orientation="portrait" r:id="rId1"/>
  <colBreaks count="1" manualBreakCount="1">
    <brk id="4" max="1048575" man="1"/>
  </colBreaks>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72"/>
  <dimension ref="A1:E21"/>
  <sheetViews>
    <sheetView view="pageBreakPreview" topLeftCell="A3" zoomScaleNormal="100" zoomScaleSheetLayoutView="100" workbookViewId="0">
      <selection activeCell="C8" sqref="C8:C21"/>
    </sheetView>
  </sheetViews>
  <sheetFormatPr defaultColWidth="9.140625" defaultRowHeight="12.75" x14ac:dyDescent="0.2"/>
  <cols>
    <col min="1" max="1" width="3.7109375" style="135" customWidth="1"/>
    <col min="2" max="2" width="53.140625" style="135" customWidth="1"/>
    <col min="3" max="3" width="20.28515625" style="135" customWidth="1"/>
    <col min="4" max="16384" width="9.140625" style="135"/>
  </cols>
  <sheetData>
    <row r="1" spans="1:5" hidden="1" x14ac:dyDescent="0.2"/>
    <row r="2" spans="1:5" hidden="1" x14ac:dyDescent="0.2"/>
    <row r="3" spans="1:5" s="126" customFormat="1" ht="11.25" x14ac:dyDescent="0.2">
      <c r="A3" s="124" t="s">
        <v>1041</v>
      </c>
      <c r="B3" s="124"/>
      <c r="C3" s="124"/>
    </row>
    <row r="4" spans="1:5" s="126" customFormat="1" ht="9.6" customHeight="1" x14ac:dyDescent="0.2">
      <c r="A4" s="124"/>
      <c r="B4" s="124"/>
      <c r="C4" s="124"/>
    </row>
    <row r="5" spans="1:5" s="126" customFormat="1" ht="10.9" customHeight="1" x14ac:dyDescent="0.2">
      <c r="A5" s="124" t="s">
        <v>1042</v>
      </c>
      <c r="B5" s="124"/>
      <c r="C5" s="124"/>
    </row>
    <row r="6" spans="1:5" s="126" customFormat="1" ht="10.5" customHeight="1" x14ac:dyDescent="0.2">
      <c r="A6" s="232"/>
      <c r="B6" s="232"/>
      <c r="C6" s="239" t="s">
        <v>103</v>
      </c>
    </row>
    <row r="7" spans="1:5" s="127" customFormat="1" ht="11.25" x14ac:dyDescent="0.2">
      <c r="A7" s="1544" t="s">
        <v>1043</v>
      </c>
      <c r="B7" s="1545"/>
      <c r="C7" s="1546"/>
    </row>
    <row r="8" spans="1:5" s="127" customFormat="1" ht="12" x14ac:dyDescent="0.2">
      <c r="A8" s="284">
        <v>1</v>
      </c>
      <c r="B8" s="284" t="s">
        <v>1044</v>
      </c>
      <c r="C8" s="982"/>
    </row>
    <row r="9" spans="1:5" s="127" customFormat="1" ht="12" x14ac:dyDescent="0.2">
      <c r="A9" s="284">
        <v>2</v>
      </c>
      <c r="B9" s="284" t="s">
        <v>1045</v>
      </c>
      <c r="C9" s="982"/>
    </row>
    <row r="10" spans="1:5" s="127" customFormat="1" ht="12" x14ac:dyDescent="0.2">
      <c r="A10" s="284">
        <v>3</v>
      </c>
      <c r="B10" s="284" t="s">
        <v>1046</v>
      </c>
      <c r="C10" s="982"/>
    </row>
    <row r="11" spans="1:5" s="127" customFormat="1" ht="12" x14ac:dyDescent="0.2">
      <c r="A11" s="284">
        <v>4</v>
      </c>
      <c r="B11" s="284" t="s">
        <v>1047</v>
      </c>
      <c r="C11" s="982"/>
    </row>
    <row r="12" spans="1:5" s="127" customFormat="1" ht="11.25" x14ac:dyDescent="0.2">
      <c r="A12" s="232" t="s">
        <v>1454</v>
      </c>
      <c r="B12" s="232"/>
      <c r="C12" s="1145"/>
    </row>
    <row r="13" spans="1:5" s="127" customFormat="1" ht="12" x14ac:dyDescent="0.2">
      <c r="A13" s="291"/>
      <c r="B13" s="291" t="s">
        <v>534</v>
      </c>
      <c r="C13" s="1141" t="s">
        <v>172</v>
      </c>
      <c r="E13" s="309"/>
    </row>
    <row r="14" spans="1:5" s="127" customFormat="1" ht="12" x14ac:dyDescent="0.2">
      <c r="A14" s="35"/>
      <c r="B14" s="35" t="s">
        <v>543</v>
      </c>
      <c r="C14" s="982"/>
    </row>
    <row r="15" spans="1:5" s="127" customFormat="1" ht="12" x14ac:dyDescent="0.2">
      <c r="A15" s="35"/>
      <c r="B15" s="35" t="s">
        <v>544</v>
      </c>
      <c r="C15" s="982"/>
    </row>
    <row r="16" spans="1:5" s="127" customFormat="1" ht="12" x14ac:dyDescent="0.2">
      <c r="A16" s="35"/>
      <c r="B16" s="35" t="s">
        <v>545</v>
      </c>
      <c r="C16" s="982"/>
    </row>
    <row r="17" spans="1:3" s="127" customFormat="1" ht="12" x14ac:dyDescent="0.2">
      <c r="A17" s="35"/>
      <c r="B17" s="35" t="s">
        <v>546</v>
      </c>
      <c r="C17" s="982"/>
    </row>
    <row r="18" spans="1:3" s="127" customFormat="1" ht="12" x14ac:dyDescent="0.2">
      <c r="A18" s="35"/>
      <c r="B18" s="35" t="s">
        <v>547</v>
      </c>
      <c r="C18" s="982"/>
    </row>
    <row r="19" spans="1:3" s="127" customFormat="1" ht="12" x14ac:dyDescent="0.2">
      <c r="A19" s="35"/>
      <c r="B19" s="35" t="s">
        <v>548</v>
      </c>
      <c r="C19" s="982"/>
    </row>
    <row r="20" spans="1:3" s="127" customFormat="1" ht="12" x14ac:dyDescent="0.2">
      <c r="A20" s="35"/>
      <c r="B20" s="35" t="s">
        <v>1048</v>
      </c>
      <c r="C20" s="982"/>
    </row>
    <row r="21" spans="1:3" s="127" customFormat="1" ht="12" x14ac:dyDescent="0.2">
      <c r="A21" s="35"/>
      <c r="B21" s="177" t="s">
        <v>253</v>
      </c>
      <c r="C21" s="640">
        <f>SUM(C14:C20)</f>
        <v>0</v>
      </c>
    </row>
  </sheetData>
  <mergeCells count="1">
    <mergeCell ref="A7:C7"/>
  </mergeCells>
  <pageMargins left="0.7" right="0.7" top="0.75" bottom="0.75" header="0.3" footer="0.3"/>
  <pageSetup paperSize="9" scale="79" orientation="portrait" r:id="rId1"/>
  <colBreaks count="1" manualBreakCount="1">
    <brk id="4" max="1048575" man="1"/>
  </colBreaks>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3">
    <pageSetUpPr fitToPage="1"/>
  </sheetPr>
  <dimension ref="A1:S21"/>
  <sheetViews>
    <sheetView showGridLines="0" view="pageBreakPreview" topLeftCell="A4" zoomScaleNormal="100" zoomScaleSheetLayoutView="100" workbookViewId="0">
      <selection activeCell="Q18" sqref="Q18"/>
    </sheetView>
  </sheetViews>
  <sheetFormatPr defaultColWidth="9.28515625" defaultRowHeight="11.25" x14ac:dyDescent="0.2"/>
  <cols>
    <col min="1" max="1" width="15" style="127" customWidth="1"/>
    <col min="2" max="5" width="9.28515625" style="127"/>
    <col min="6" max="6" width="9.28515625" style="127" customWidth="1"/>
    <col min="7" max="9" width="9.28515625" style="127"/>
    <col min="10" max="10" width="13.7109375" style="127" customWidth="1"/>
    <col min="11" max="11" width="9.28515625" style="127"/>
    <col min="12" max="12" width="7.85546875" style="127" customWidth="1"/>
    <col min="13" max="16384" width="9.28515625" style="127"/>
  </cols>
  <sheetData>
    <row r="1" spans="1:19" hidden="1" x14ac:dyDescent="0.2"/>
    <row r="2" spans="1:19" hidden="1" x14ac:dyDescent="0.2"/>
    <row r="3" spans="1:19" hidden="1" x14ac:dyDescent="0.2"/>
    <row r="4" spans="1:19" s="209" customFormat="1" x14ac:dyDescent="0.2">
      <c r="A4" s="124" t="s">
        <v>1049</v>
      </c>
      <c r="B4" s="124"/>
      <c r="C4" s="124"/>
      <c r="D4" s="124"/>
      <c r="E4" s="124"/>
      <c r="F4" s="124"/>
      <c r="G4" s="124"/>
      <c r="H4" s="124"/>
      <c r="I4" s="124"/>
      <c r="J4" s="124"/>
      <c r="K4" s="124"/>
      <c r="L4" s="124"/>
      <c r="M4" s="126"/>
      <c r="N4" s="207"/>
      <c r="O4" s="207"/>
      <c r="P4" s="207"/>
      <c r="Q4" s="207"/>
      <c r="R4" s="207"/>
      <c r="S4" s="207"/>
    </row>
    <row r="5" spans="1:19" s="209" customFormat="1" ht="14.25" customHeight="1" thickBot="1" x14ac:dyDescent="0.25">
      <c r="A5" s="183"/>
      <c r="B5" s="183"/>
      <c r="C5" s="183"/>
      <c r="D5" s="183"/>
      <c r="E5" s="183"/>
      <c r="F5" s="183"/>
      <c r="G5" s="183"/>
      <c r="H5" s="183"/>
      <c r="I5" s="183"/>
      <c r="J5" s="183"/>
      <c r="K5" s="231" t="s">
        <v>103</v>
      </c>
      <c r="L5" s="203"/>
      <c r="M5" s="126"/>
      <c r="N5" s="208"/>
      <c r="O5" s="208"/>
      <c r="P5" s="208"/>
      <c r="Q5" s="208"/>
      <c r="R5" s="208"/>
      <c r="S5" s="208"/>
    </row>
    <row r="6" spans="1:19" s="209" customFormat="1" ht="14.25" customHeight="1" thickTop="1" x14ac:dyDescent="0.2">
      <c r="A6" s="232"/>
      <c r="B6" s="232"/>
      <c r="C6" s="232"/>
      <c r="D6" s="232"/>
      <c r="E6" s="232"/>
      <c r="F6" s="232"/>
      <c r="G6" s="232"/>
      <c r="H6" s="232"/>
      <c r="I6" s="232"/>
      <c r="J6" s="232"/>
      <c r="K6" s="333"/>
      <c r="L6" s="334"/>
      <c r="M6" s="126"/>
      <c r="N6" s="208"/>
      <c r="O6" s="208"/>
      <c r="P6" s="208"/>
      <c r="Q6" s="208"/>
      <c r="R6" s="208"/>
      <c r="S6" s="208"/>
    </row>
    <row r="7" spans="1:19" ht="11.65" customHeight="1" x14ac:dyDescent="0.2">
      <c r="A7" s="124" t="s">
        <v>1311</v>
      </c>
      <c r="B7" s="124"/>
      <c r="C7" s="124"/>
      <c r="D7" s="124"/>
      <c r="E7" s="124"/>
      <c r="F7" s="124"/>
      <c r="G7" s="124"/>
      <c r="H7" s="124"/>
      <c r="I7" s="124"/>
      <c r="J7" s="124"/>
      <c r="K7" s="124"/>
      <c r="L7" s="124"/>
      <c r="N7" s="309"/>
    </row>
    <row r="8" spans="1:19" ht="14.25" customHeight="1" x14ac:dyDescent="0.2">
      <c r="A8" s="1549" t="s">
        <v>1050</v>
      </c>
      <c r="B8" s="1550"/>
      <c r="C8" s="1550"/>
      <c r="D8" s="1551"/>
      <c r="E8" s="1143"/>
      <c r="F8" s="132"/>
      <c r="G8" s="132"/>
      <c r="H8" s="132"/>
      <c r="I8" s="132"/>
      <c r="J8" s="132"/>
      <c r="K8" s="132"/>
      <c r="L8" s="132"/>
    </row>
    <row r="9" spans="1:19" ht="12" x14ac:dyDescent="0.2">
      <c r="A9" s="1549" t="s">
        <v>1051</v>
      </c>
      <c r="B9" s="1550"/>
      <c r="C9" s="1550"/>
      <c r="D9" s="1551"/>
      <c r="E9" s="1143"/>
      <c r="F9" s="285"/>
      <c r="G9" s="285"/>
      <c r="H9" s="285"/>
      <c r="I9" s="285"/>
      <c r="J9" s="285"/>
      <c r="K9" s="285"/>
      <c r="L9" s="132"/>
    </row>
    <row r="10" spans="1:19" ht="11.65" customHeight="1" x14ac:dyDescent="0.2">
      <c r="A10" s="124" t="s">
        <v>1052</v>
      </c>
      <c r="B10" s="124"/>
      <c r="C10" s="124"/>
      <c r="D10" s="124"/>
      <c r="E10" s="1146"/>
      <c r="F10" s="124"/>
      <c r="G10" s="124"/>
      <c r="H10" s="124"/>
      <c r="I10" s="124"/>
      <c r="J10" s="124"/>
      <c r="K10" s="124"/>
      <c r="L10" s="124"/>
    </row>
    <row r="11" spans="1:19" ht="14.25" customHeight="1" x14ac:dyDescent="0.2">
      <c r="A11" s="1549" t="s">
        <v>1053</v>
      </c>
      <c r="B11" s="1550"/>
      <c r="C11" s="1550"/>
      <c r="D11" s="1551"/>
      <c r="E11" s="1143"/>
      <c r="F11" s="132"/>
      <c r="G11" s="132"/>
      <c r="H11" s="132"/>
      <c r="I11" s="132"/>
      <c r="J11" s="132"/>
      <c r="K11" s="132"/>
      <c r="L11" s="132"/>
    </row>
    <row r="12" spans="1:19" ht="12" x14ac:dyDescent="0.2">
      <c r="A12" s="1549" t="s">
        <v>1054</v>
      </c>
      <c r="B12" s="1550"/>
      <c r="C12" s="1550"/>
      <c r="D12" s="1551"/>
      <c r="E12" s="1143"/>
      <c r="F12" s="285"/>
      <c r="G12" s="285"/>
      <c r="H12" s="285"/>
      <c r="I12" s="285"/>
      <c r="J12" s="285"/>
      <c r="K12" s="285"/>
      <c r="L12" s="132"/>
    </row>
    <row r="13" spans="1:19" x14ac:dyDescent="0.2">
      <c r="A13" s="132"/>
      <c r="B13" s="132"/>
      <c r="C13" s="132"/>
      <c r="D13" s="285"/>
      <c r="E13" s="285"/>
      <c r="F13" s="285"/>
      <c r="G13" s="285"/>
      <c r="H13" s="285"/>
      <c r="I13" s="285"/>
      <c r="J13" s="285"/>
      <c r="K13" s="285"/>
      <c r="L13" s="132"/>
    </row>
    <row r="14" spans="1:19" s="204" customFormat="1" ht="26.25" customHeight="1" x14ac:dyDescent="0.2">
      <c r="A14" s="124" t="s">
        <v>1310</v>
      </c>
      <c r="B14" s="124"/>
      <c r="C14" s="124"/>
      <c r="D14" s="124"/>
      <c r="E14" s="124"/>
      <c r="F14" s="124"/>
      <c r="G14" s="124"/>
      <c r="H14" s="124"/>
      <c r="I14" s="124"/>
      <c r="J14" s="124"/>
      <c r="K14" s="124"/>
      <c r="L14" s="124"/>
      <c r="N14" s="317"/>
    </row>
    <row r="15" spans="1:19" ht="27" customHeight="1" x14ac:dyDescent="0.2">
      <c r="A15" s="1552" t="s">
        <v>1055</v>
      </c>
      <c r="B15" s="1553"/>
      <c r="C15" s="1553"/>
      <c r="D15" s="1553"/>
      <c r="E15" s="1553"/>
      <c r="F15" s="1553"/>
      <c r="G15" s="1553"/>
      <c r="H15" s="1553"/>
      <c r="I15" s="1553"/>
      <c r="J15" s="1553"/>
      <c r="K15" s="1553"/>
      <c r="L15" s="1554"/>
    </row>
    <row r="16" spans="1:19" ht="51" customHeight="1" x14ac:dyDescent="0.2">
      <c r="A16" s="1547"/>
      <c r="B16" s="1547"/>
      <c r="C16" s="1547"/>
      <c r="D16" s="1547"/>
      <c r="E16" s="1547"/>
      <c r="F16" s="1547"/>
      <c r="G16" s="1547"/>
      <c r="H16" s="1547"/>
      <c r="I16" s="1547"/>
      <c r="J16" s="1547"/>
      <c r="K16" s="1547"/>
      <c r="L16" s="1547"/>
    </row>
    <row r="17" spans="1:14" ht="12" x14ac:dyDescent="0.2">
      <c r="A17" s="1548" t="s">
        <v>1056</v>
      </c>
      <c r="B17" s="1548"/>
      <c r="C17" s="1548"/>
      <c r="D17" s="1548"/>
      <c r="E17" s="1548"/>
      <c r="F17" s="1548"/>
      <c r="G17" s="1548"/>
      <c r="H17" s="1548"/>
      <c r="I17" s="1548"/>
      <c r="J17" s="1548"/>
      <c r="K17" s="1548"/>
      <c r="L17" s="1548"/>
    </row>
    <row r="18" spans="1:14" ht="57" customHeight="1" x14ac:dyDescent="0.2">
      <c r="A18" s="1547"/>
      <c r="B18" s="1547"/>
      <c r="C18" s="1547"/>
      <c r="D18" s="1547"/>
      <c r="E18" s="1547"/>
      <c r="F18" s="1547"/>
      <c r="G18" s="1547"/>
      <c r="H18" s="1547"/>
      <c r="I18" s="1547"/>
      <c r="J18" s="1547"/>
      <c r="K18" s="1547"/>
      <c r="L18" s="1547"/>
    </row>
    <row r="19" spans="1:14" ht="14.65" customHeight="1" x14ac:dyDescent="0.2">
      <c r="A19" s="285"/>
      <c r="B19" s="285"/>
      <c r="C19" s="285"/>
      <c r="D19" s="285"/>
      <c r="E19" s="285"/>
      <c r="F19" s="285"/>
      <c r="G19" s="285"/>
      <c r="H19" s="285"/>
      <c r="I19" s="285"/>
      <c r="J19" s="285"/>
      <c r="K19" s="285"/>
      <c r="L19" s="285"/>
    </row>
    <row r="20" spans="1:14" ht="11.25" customHeight="1" x14ac:dyDescent="0.2">
      <c r="A20" s="124" t="s">
        <v>1309</v>
      </c>
      <c r="B20" s="124" t="s">
        <v>1057</v>
      </c>
      <c r="C20" s="124"/>
      <c r="D20" s="124"/>
      <c r="E20" s="124"/>
      <c r="F20" s="124"/>
      <c r="G20" s="124"/>
      <c r="H20" s="124"/>
      <c r="I20" s="124"/>
      <c r="J20" s="124"/>
      <c r="K20" s="124"/>
      <c r="L20" s="124"/>
      <c r="N20" s="309"/>
    </row>
    <row r="21" spans="1:14" ht="83.25" customHeight="1" x14ac:dyDescent="0.2">
      <c r="A21" s="1547"/>
      <c r="B21" s="1547"/>
      <c r="C21" s="1547"/>
      <c r="D21" s="1547"/>
      <c r="E21" s="1547"/>
      <c r="F21" s="1547"/>
      <c r="G21" s="1547"/>
      <c r="H21" s="1547"/>
      <c r="I21" s="1547"/>
      <c r="J21" s="1547"/>
      <c r="K21" s="1547"/>
      <c r="L21" s="1547"/>
    </row>
  </sheetData>
  <sheetProtection selectLockedCells="1" selectUnlockedCells="1"/>
  <mergeCells count="9">
    <mergeCell ref="A21:L21"/>
    <mergeCell ref="A17:L17"/>
    <mergeCell ref="A16:L16"/>
    <mergeCell ref="A18:L18"/>
    <mergeCell ref="A8:D8"/>
    <mergeCell ref="A9:D9"/>
    <mergeCell ref="A11:D11"/>
    <mergeCell ref="A12:D12"/>
    <mergeCell ref="A15:L15"/>
  </mergeCells>
  <printOptions horizontalCentered="1"/>
  <pageMargins left="0.19685039370078741" right="0.19685039370078741" top="0.19685039370078741" bottom="0.19685039370078741" header="0" footer="0"/>
  <pageSetup paperSize="9" scale="85"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MAS Team Document" ma:contentTypeID="0x0101003618E443DE96424ABE734F4442FBF2B30100CEE2731DEB1C1D46BC1DE721B13AA48B" ma:contentTypeVersion="28" ma:contentTypeDescription="Create a new document specific to MAS Team Collaboration." ma:contentTypeScope="" ma:versionID="1b4287ad556befe18b636053086c1127">
  <xsd:schema xmlns:xsd="http://www.w3.org/2001/XMLSchema" xmlns:xs="http://www.w3.org/2001/XMLSchema" xmlns:p="http://schemas.microsoft.com/office/2006/metadata/properties" xmlns:ns2="3a90f38b-cee7-4289-b705-21e4ceceb96b" xmlns:ns4="8ceccae6-cdb3-4eff-9fbc-0c9f6273be38" xmlns:ns5="http://schemas.microsoft.com/sharepoint/v4" targetNamespace="http://schemas.microsoft.com/office/2006/metadata/properties" ma:root="true" ma:fieldsID="4bf164e5971c19c13e3b5625d2b26f72" ns2:_="" ns4:_="" ns5:_="">
    <xsd:import namespace="3a90f38b-cee7-4289-b705-21e4ceceb96b"/>
    <xsd:import namespace="8ceccae6-cdb3-4eff-9fbc-0c9f6273be38"/>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2:pb016fef86a642189c1d23bc7cb88f0e" minOccurs="0"/>
                <xsd:element ref="ns2:TaxCatchAll" minOccurs="0"/>
                <xsd:element ref="ns2:TaxCatchAllLabel" minOccurs="0"/>
                <xsd:element ref="ns2:c569feee562949f193efcc6c33983d2e" minOccurs="0"/>
                <xsd:element ref="ns2:g5d17599f0654139ac247b509bd42854" minOccurs="0"/>
                <xsd:element ref="ns2:Document_x0020_Date" minOccurs="0"/>
                <xsd:element ref="ns2:Workflow" minOccurs="0"/>
                <xsd:element ref="ns2:a2b7da5d9b994f938881636f0a7c63d6" minOccurs="0"/>
                <xsd:element ref="ns2:ee94ffbfe3174827a439912fa17811b9" minOccurs="0"/>
                <xsd:element ref="ns2:b1f4bea4dbaa4479a68e8cee40e226b9" minOccurs="0"/>
                <xsd:element ref="ns2:h6ac82fb60e7404bb7825d9f5fed2f8a" minOccurs="0"/>
                <xsd:element ref="ns2:h63e849b28044e64bfbe5f5fa7b8c866" minOccurs="0"/>
                <xsd:element ref="ns4:SharedWithUsers" minOccurs="0"/>
                <xsd:element ref="ns5: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90f38b-cee7-4289-b705-21e4ceceb96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pb016fef86a642189c1d23bc7cb88f0e" ma:index="11" ma:taxonomy="true" ma:internalName="pb016fef86a642189c1d23bc7cb88f0e" ma:taxonomyFieldName="Business_x0020_Functions" ma:displayName="Business Functions" ma:default="" ma:fieldId="{9b016fef-86a6-4218-9c1d-23bc7cb88f0e}" ma:sspId="afabadb4-2257-48ec-869f-64421b8f49cd" ma:termSetId="de72b2be-0a69-4604-8964-d6861f8eac42"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62abcf0-1385-43ea-98a7-fff41f46d783}" ma:internalName="TaxCatchAll" ma:showField="CatchAllData" ma:web="8ceccae6-cdb3-4eff-9fbc-0c9f6273be38">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62abcf0-1385-43ea-98a7-fff41f46d783}" ma:internalName="TaxCatchAllLabel" ma:readOnly="true" ma:showField="CatchAllDataLabel" ma:web="8ceccae6-cdb3-4eff-9fbc-0c9f6273be38">
      <xsd:complexType>
        <xsd:complexContent>
          <xsd:extension base="dms:MultiChoiceLookup">
            <xsd:sequence>
              <xsd:element name="Value" type="dms:Lookup" maxOccurs="unbounded" minOccurs="0" nillable="true"/>
            </xsd:sequence>
          </xsd:extension>
        </xsd:complexContent>
      </xsd:complexType>
    </xsd:element>
    <xsd:element name="c569feee562949f193efcc6c33983d2e" ma:index="15" ma:taxonomy="true" ma:internalName="c569feee562949f193efcc6c33983d2e" ma:taxonomyFieldName="Document_x0020_Type" ma:displayName="Document Type" ma:default="" ma:fieldId="{c569feee-5629-49f1-93ef-cc6c33983d2e}" ma:sspId="afabadb4-2257-48ec-869f-64421b8f49cd" ma:termSetId="517dae02-1ab1-4993-aae9-22f62c9845ab" ma:anchorId="00000000-0000-0000-0000-000000000000" ma:open="false" ma:isKeyword="false">
      <xsd:complexType>
        <xsd:sequence>
          <xsd:element ref="pc:Terms" minOccurs="0" maxOccurs="1"/>
        </xsd:sequence>
      </xsd:complexType>
    </xsd:element>
    <xsd:element name="g5d17599f0654139ac247b509bd42854" ma:index="17" ma:taxonomy="true" ma:internalName="g5d17599f0654139ac247b509bd42854" ma:taxonomyFieldName="Security_x0020_Classification" ma:displayName="Security Classification" ma:default="" ma:fieldId="{05d17599-f065-4139-ac24-7b509bd42854}" ma:sspId="afabadb4-2257-48ec-869f-64421b8f49cd" ma:termSetId="b00b6dbf-39ae-4d84-a129-f0bacf0fa746" ma:anchorId="00000000-0000-0000-0000-000000000000" ma:open="false" ma:isKeyword="false">
      <xsd:complexType>
        <xsd:sequence>
          <xsd:element ref="pc:Terms" minOccurs="0" maxOccurs="1"/>
        </xsd:sequence>
      </xsd:complexType>
    </xsd:element>
    <xsd:element name="Document_x0020_Date" ma:index="19" nillable="true" ma:displayName="Document Date" ma:default="[today]" ma:format="DateOnly" ma:internalName="Document_x0020_Date">
      <xsd:simpleType>
        <xsd:restriction base="dms:DateTime"/>
      </xsd:simpleType>
    </xsd:element>
    <xsd:element name="Workflow" ma:index="20" nillable="true" ma:displayName="Workflow" ma:format="Hyperlink" ma:hidden="true" ma:internalName="Workflow"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a2b7da5d9b994f938881636f0a7c63d6" ma:index="22" nillable="true" ma:taxonomy="true" ma:internalName="a2b7da5d9b994f938881636f0a7c63d6" ma:taxonomyFieldName="Projects" ma:displayName="Projects" ma:default="" ma:fieldId="{a2b7da5d-9b99-4f93-8881-636f0a7c63d6}" ma:taxonomyMulti="true" ma:sspId="afabadb4-2257-48ec-869f-64421b8f49cd" ma:termSetId="5fe96bc1-6189-41c9-b83e-08cb0563998d" ma:anchorId="00000000-0000-0000-0000-000000000000" ma:open="false" ma:isKeyword="false">
      <xsd:complexType>
        <xsd:sequence>
          <xsd:element ref="pc:Terms" minOccurs="0" maxOccurs="1"/>
        </xsd:sequence>
      </xsd:complexType>
    </xsd:element>
    <xsd:element name="ee94ffbfe3174827a439912fa17811b9" ma:index="24" nillable="true" ma:taxonomy="true" ma:internalName="ee94ffbfe3174827a439912fa17811b9" ma:taxonomyFieldName="Subjects" ma:displayName="Subjects" ma:default="" ma:fieldId="{ee94ffbf-e317-4827-a439-912fa17811b9}" ma:taxonomyMulti="true" ma:sspId="afabadb4-2257-48ec-869f-64421b8f49cd" ma:termSetId="d8b55116-fb8b-4ce5-bb6d-7615087702dd" ma:anchorId="00000000-0000-0000-0000-000000000000" ma:open="false" ma:isKeyword="false">
      <xsd:complexType>
        <xsd:sequence>
          <xsd:element ref="pc:Terms" minOccurs="0" maxOccurs="1"/>
        </xsd:sequence>
      </xsd:complexType>
    </xsd:element>
    <xsd:element name="b1f4bea4dbaa4479a68e8cee40e226b9" ma:index="26" nillable="true" ma:taxonomy="true" ma:internalName="b1f4bea4dbaa4479a68e8cee40e226b9" ma:taxonomyFieldName="Events" ma:displayName="Events" ma:default="" ma:fieldId="{b1f4bea4-dbaa-4479-a68e-8cee40e226b9}" ma:taxonomyMulti="true" ma:sspId="afabadb4-2257-48ec-869f-64421b8f49cd" ma:termSetId="ae8532c2-1b69-4678-b6a3-43209a99ff84" ma:anchorId="00000000-0000-0000-0000-000000000000" ma:open="false" ma:isKeyword="false">
      <xsd:complexType>
        <xsd:sequence>
          <xsd:element ref="pc:Terms" minOccurs="0" maxOccurs="1"/>
        </xsd:sequence>
      </xsd:complexType>
    </xsd:element>
    <xsd:element name="h6ac82fb60e7404bb7825d9f5fed2f8a" ma:index="28" nillable="true" ma:taxonomy="true" ma:internalName="h6ac82fb60e7404bb7825d9f5fed2f8a" ma:taxonomyFieldName="Geographical" ma:displayName="Geographical" ma:default="" ma:fieldId="{16ac82fb-60e7-404b-b782-5d9f5fed2f8a}" ma:taxonomyMulti="true" ma:sspId="afabadb4-2257-48ec-869f-64421b8f49cd" ma:termSetId="7858cba8-e863-431c-a109-bcc6b0c9a353" ma:anchorId="00000000-0000-0000-0000-000000000000" ma:open="false" ma:isKeyword="false">
      <xsd:complexType>
        <xsd:sequence>
          <xsd:element ref="pc:Terms" minOccurs="0" maxOccurs="1"/>
        </xsd:sequence>
      </xsd:complexType>
    </xsd:element>
    <xsd:element name="h63e849b28044e64bfbe5f5fa7b8c866" ma:index="30" nillable="true" ma:taxonomy="true" ma:internalName="h63e849b28044e64bfbe5f5fa7b8c866" ma:taxonomyFieldName="Organisations" ma:displayName="Organisations" ma:default="" ma:fieldId="{163e849b-2804-4e64-bfbe-5f5fa7b8c866}" ma:taxonomyMulti="true" ma:sspId="afabadb4-2257-48ec-869f-64421b8f49cd" ma:termSetId="f1947048-467f-4973-9028-c91de76bba85"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ceccae6-cdb3-4eff-9fbc-0c9f6273be38" elementFormDefault="qualified">
    <xsd:import namespace="http://schemas.microsoft.com/office/2006/documentManagement/types"/>
    <xsd:import namespace="http://schemas.microsoft.com/office/infopath/2007/PartnerControls"/>
    <xsd:element name="SharedWithUsers" ma:index="3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afabadb4-2257-48ec-869f-64421b8f49cd" ContentTypeId="0x0101003618E443DE96424ABE734F4442FBF2B301" PreviousValue="false"/>
</file>

<file path=customXml/item3.xml><?xml version="1.0" encoding="utf-8"?>
<p:properties xmlns:p="http://schemas.microsoft.com/office/2006/metadata/properties" xmlns:xsi="http://www.w3.org/2001/XMLSchema-instance" xmlns:pc="http://schemas.microsoft.com/office/infopath/2007/PartnerControls">
  <documentManagement>
    <TaxCatchAll xmlns="3a90f38b-cee7-4289-b705-21e4ceceb96b">
      <Value>11</Value>
      <Value>46</Value>
      <Value>1</Value>
    </TaxCatchAll>
    <_dlc_DocId xmlns="3a90f38b-cee7-4289-b705-21e4ceceb96b">68c67dca-b5e6-4fcc-a7e2-95918c75d2c7</_dlc_DocId>
    <_dlc_DocIdUrl xmlns="3a90f38b-cee7-4289-b705-21e4ceceb96b">
      <Url>https://home.dms.mas.gov.sg/_layouts/15/MASGlobalID/DocAveRedirect.aspx?DocId=68c67dca-b5e6-4fcc-a7e2-95918c75d2c7&amp;SiteID=4a7c250c-db30-43a7-8c9d-6446864b7670_8ceccae6-cdb3-4eff-9fbc-0c9f6273be38</Url>
      <Description>68c67dca-b5e6-4fcc-a7e2-95918c75d2c7</Description>
    </_dlc_DocIdUrl>
    <Workflow xmlns="3a90f38b-cee7-4289-b705-21e4ceceb96b">
      <Url>https://team.dms.mas.gov.sg/sites/DCG/_layouts/15/MAS.DMS/DocumentRequestHistory.aspx?Document_ID=68c67dca-b5e6-4fcc-a7e2-95918c75d2c7</Url>
      <Description>Pending Approval</Description>
    </Workflow>
    <b1f4bea4dbaa4479a68e8cee40e226b9 xmlns="3a90f38b-cee7-4289-b705-21e4ceceb96b">
      <Terms xmlns="http://schemas.microsoft.com/office/infopath/2007/PartnerControls"/>
    </b1f4bea4dbaa4479a68e8cee40e226b9>
    <pb016fef86a642189c1d23bc7cb88f0e xmlns="3a90f38b-cee7-4289-b705-21e4ceceb96b">
      <Terms xmlns="http://schemas.microsoft.com/office/infopath/2007/PartnerControls">
        <TermInfo xmlns="http://schemas.microsoft.com/office/infopath/2007/PartnerControls">
          <TermName xmlns="http://schemas.microsoft.com/office/infopath/2007/PartnerControls">Data Governance ＆ Analytics</TermName>
          <TermId xmlns="http://schemas.microsoft.com/office/infopath/2007/PartnerControls">12cb0b2e-66ac-47aa-9729-0c9b97c84a7d</TermId>
        </TermInfo>
      </Terms>
    </pb016fef86a642189c1d23bc7cb88f0e>
    <h63e849b28044e64bfbe5f5fa7b8c866 xmlns="3a90f38b-cee7-4289-b705-21e4ceceb96b">
      <Terms xmlns="http://schemas.microsoft.com/office/infopath/2007/PartnerControls"/>
    </h63e849b28044e64bfbe5f5fa7b8c866>
    <a2b7da5d9b994f938881636f0a7c63d6 xmlns="3a90f38b-cee7-4289-b705-21e4ceceb96b">
      <Terms xmlns="http://schemas.microsoft.com/office/infopath/2007/PartnerControls"/>
    </a2b7da5d9b994f938881636f0a7c63d6>
    <g5d17599f0654139ac247b509bd42854 xmlns="3a90f38b-cee7-4289-b705-21e4ceceb96b">
      <Terms xmlns="http://schemas.microsoft.com/office/infopath/2007/PartnerControls">
        <TermInfo xmlns="http://schemas.microsoft.com/office/infopath/2007/PartnerControls">
          <TermName xmlns="http://schemas.microsoft.com/office/infopath/2007/PartnerControls">Restricted</TermName>
          <TermId xmlns="http://schemas.microsoft.com/office/infopath/2007/PartnerControls">86c47f45-3406-42c4-a9a0-f1318f859c90</TermId>
        </TermInfo>
      </Terms>
    </g5d17599f0654139ac247b509bd42854>
    <h6ac82fb60e7404bb7825d9f5fed2f8a xmlns="3a90f38b-cee7-4289-b705-21e4ceceb96b">
      <Terms xmlns="http://schemas.microsoft.com/office/infopath/2007/PartnerControls"/>
    </h6ac82fb60e7404bb7825d9f5fed2f8a>
    <ee94ffbfe3174827a439912fa17811b9 xmlns="3a90f38b-cee7-4289-b705-21e4ceceb96b">
      <Terms xmlns="http://schemas.microsoft.com/office/infopath/2007/PartnerControls"/>
    </ee94ffbfe3174827a439912fa17811b9>
    <c569feee562949f193efcc6c33983d2e xmlns="3a90f38b-cee7-4289-b705-21e4ceceb96b">
      <Terms xmlns="http://schemas.microsoft.com/office/infopath/2007/PartnerControls">
        <TermInfo xmlns="http://schemas.microsoft.com/office/infopath/2007/PartnerControls">
          <TermName xmlns="http://schemas.microsoft.com/office/infopath/2007/PartnerControls">Forms</TermName>
          <TermId xmlns="http://schemas.microsoft.com/office/infopath/2007/PartnerControls">6ed3f809-db4a-413f-875a-63ed64d559ff</TermId>
        </TermInfo>
      </Terms>
    </c569feee562949f193efcc6c33983d2e>
    <Document_x0020_Date xmlns="3a90f38b-cee7-4289-b705-21e4ceceb96b">2019-12-22T16:00:00+00:00</Document_x0020_Date>
    <_dlc_DocIdPersistId xmlns="3a90f38b-cee7-4289-b705-21e4ceceb96b" xsi:nil="true"/>
    <SharedWithUsers xmlns="8ceccae6-cdb3-4eff-9fbc-0c9f6273be38">
      <UserInfo>
        <DisplayName/>
        <AccountId xsi:nil="true"/>
        <AccountType/>
      </UserInfo>
    </SharedWithUsers>
    <IconOverlay xmlns="http://schemas.microsoft.com/sharepoint/v4"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9DC2BC-6EE8-493D-AD0B-3C59186535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90f38b-cee7-4289-b705-21e4ceceb96b"/>
    <ds:schemaRef ds:uri="8ceccae6-cdb3-4eff-9fbc-0c9f6273be3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2C03EE-22AC-4813-9327-81BBE5900054}">
  <ds:schemaRefs>
    <ds:schemaRef ds:uri="Microsoft.SharePoint.Taxonomy.ContentTypeSync"/>
  </ds:schemaRefs>
</ds:datastoreItem>
</file>

<file path=customXml/itemProps3.xml><?xml version="1.0" encoding="utf-8"?>
<ds:datastoreItem xmlns:ds="http://schemas.openxmlformats.org/officeDocument/2006/customXml" ds:itemID="{1D9426B4-5E7B-470D-A40A-F6A711B87E41}">
  <ds:schemaRefs>
    <ds:schemaRef ds:uri="3a90f38b-cee7-4289-b705-21e4ceceb96b"/>
    <ds:schemaRef ds:uri="http://purl.org/dc/elements/1.1/"/>
    <ds:schemaRef ds:uri="http://purl.org/dc/dcmitype/"/>
    <ds:schemaRef ds:uri="http://schemas.microsoft.com/office/2006/documentManagement/types"/>
    <ds:schemaRef ds:uri="http://schemas.microsoft.com/office/infopath/2007/PartnerControls"/>
    <ds:schemaRef ds:uri="8ceccae6-cdb3-4eff-9fbc-0c9f6273be38"/>
    <ds:schemaRef ds:uri="http://schemas.openxmlformats.org/package/2006/metadata/core-properties"/>
    <ds:schemaRef ds:uri="http://www.w3.org/XML/1998/namespace"/>
    <ds:schemaRef ds:uri="http://schemas.microsoft.com/sharepoint/v4"/>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FDA75CC7-E97D-4FEA-B1D8-07ADE92009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60</vt:i4>
      </vt:variant>
      <vt:variant>
        <vt:lpstr>Named Ranges</vt:lpstr>
      </vt:variant>
      <vt:variant>
        <vt:i4>41</vt:i4>
      </vt:variant>
    </vt:vector>
  </HeadingPairs>
  <TitlesOfParts>
    <vt:vector size="101" baseType="lpstr">
      <vt:lpstr>610_A1_2_ReportingFrequency_1</vt:lpstr>
      <vt:lpstr>610_A1_2_ReportingFrequency_2</vt:lpstr>
      <vt:lpstr>1003_A1_2_ReportingFrequency_1</vt:lpstr>
      <vt:lpstr>A1(1)</vt:lpstr>
      <vt:lpstr>B1(1)</vt:lpstr>
      <vt:lpstr>B1_1(1)</vt:lpstr>
      <vt:lpstr>B2(1)</vt:lpstr>
      <vt:lpstr>B1_2(1)</vt:lpstr>
      <vt:lpstr>B1_3(1)</vt:lpstr>
      <vt:lpstr>B2_1(1)</vt:lpstr>
      <vt:lpstr>B2_2_I(1)</vt:lpstr>
      <vt:lpstr>B2_2_II(1)</vt:lpstr>
      <vt:lpstr>B2_3_I(1)</vt:lpstr>
      <vt:lpstr>B2_3_II(1)</vt:lpstr>
      <vt:lpstr>B2_4(1)</vt:lpstr>
      <vt:lpstr>B3_1(1)</vt:lpstr>
      <vt:lpstr>B3_2_I(1)</vt:lpstr>
      <vt:lpstr>B3_2_II(1)</vt:lpstr>
      <vt:lpstr>B3_3(1)</vt:lpstr>
      <vt:lpstr>B3_4_I(1)</vt:lpstr>
      <vt:lpstr>B3_4_II(1)</vt:lpstr>
      <vt:lpstr>B3_4_III(1)</vt:lpstr>
      <vt:lpstr>B3_5(1)</vt:lpstr>
      <vt:lpstr>B3_6(1)</vt:lpstr>
      <vt:lpstr>B3_7(1)</vt:lpstr>
      <vt:lpstr>C1_1(1)</vt:lpstr>
      <vt:lpstr>C1_2(1)</vt:lpstr>
      <vt:lpstr>C1_3(1)</vt:lpstr>
      <vt:lpstr>C1_4(1)</vt:lpstr>
      <vt:lpstr>C1_5(1)</vt:lpstr>
      <vt:lpstr>C1_6_I(1)</vt:lpstr>
      <vt:lpstr>C1_6_II(1)</vt:lpstr>
      <vt:lpstr>D1(1)</vt:lpstr>
      <vt:lpstr>D2_I(1)</vt:lpstr>
      <vt:lpstr>D2_II(1)</vt:lpstr>
      <vt:lpstr>D2_III(1)</vt:lpstr>
      <vt:lpstr>D3_1_I(1)</vt:lpstr>
      <vt:lpstr>D3_1_II(1)</vt:lpstr>
      <vt:lpstr>D3_1_III(1)</vt:lpstr>
      <vt:lpstr>D3_2_I_II(1)</vt:lpstr>
      <vt:lpstr>D3_2_III_IV_V(1)</vt:lpstr>
      <vt:lpstr>D4_I(1)</vt:lpstr>
      <vt:lpstr>D4_II(1)</vt:lpstr>
      <vt:lpstr>D5(1)</vt:lpstr>
      <vt:lpstr>E_1(1)</vt:lpstr>
      <vt:lpstr>E_2(1)</vt:lpstr>
      <vt:lpstr>E_3_I_II(1)</vt:lpstr>
      <vt:lpstr>F_1(1)</vt:lpstr>
      <vt:lpstr>F_2(1)</vt:lpstr>
      <vt:lpstr>F_3(1)</vt:lpstr>
      <vt:lpstr>G1_1(1)</vt:lpstr>
      <vt:lpstr>G1_2(1)</vt:lpstr>
      <vt:lpstr>H_1(1)</vt:lpstr>
      <vt:lpstr>I_FX_IR_I(1)</vt:lpstr>
      <vt:lpstr>I_FX_IR_II(1)</vt:lpstr>
      <vt:lpstr>J_1(1)</vt:lpstr>
      <vt:lpstr>K_1(1)</vt:lpstr>
      <vt:lpstr>L_1(1)</vt:lpstr>
      <vt:lpstr>L_2(1)</vt:lpstr>
      <vt:lpstr>M_1(1)</vt:lpstr>
      <vt:lpstr>'A1(1)'!Print_Area</vt:lpstr>
      <vt:lpstr>'B1(1)'!Print_Area</vt:lpstr>
      <vt:lpstr>'B1_2(1)'!Print_Area</vt:lpstr>
      <vt:lpstr>'B1_3(1)'!Print_Area</vt:lpstr>
      <vt:lpstr>'B2(1)'!Print_Area</vt:lpstr>
      <vt:lpstr>'B2_1(1)'!Print_Area</vt:lpstr>
      <vt:lpstr>'B2_3_II(1)'!Print_Area</vt:lpstr>
      <vt:lpstr>'B2_4(1)'!Print_Area</vt:lpstr>
      <vt:lpstr>'B3_1(1)'!Print_Area</vt:lpstr>
      <vt:lpstr>'B3_2_I(1)'!Print_Area</vt:lpstr>
      <vt:lpstr>'B3_2_II(1)'!Print_Area</vt:lpstr>
      <vt:lpstr>'B3_3(1)'!Print_Area</vt:lpstr>
      <vt:lpstr>'B3_4_I(1)'!Print_Area</vt:lpstr>
      <vt:lpstr>'B3_4_III(1)'!Print_Area</vt:lpstr>
      <vt:lpstr>'B3_5(1)'!Print_Area</vt:lpstr>
      <vt:lpstr>'B3_6(1)'!Print_Area</vt:lpstr>
      <vt:lpstr>'C1_1(1)'!Print_Area</vt:lpstr>
      <vt:lpstr>'C1_3(1)'!Print_Area</vt:lpstr>
      <vt:lpstr>'C1_4(1)'!Print_Area</vt:lpstr>
      <vt:lpstr>'C1_5(1)'!Print_Area</vt:lpstr>
      <vt:lpstr>'C1_6_I(1)'!Print_Area</vt:lpstr>
      <vt:lpstr>'D1(1)'!Print_Area</vt:lpstr>
      <vt:lpstr>'D2_I(1)'!Print_Area</vt:lpstr>
      <vt:lpstr>'D2_III(1)'!Print_Area</vt:lpstr>
      <vt:lpstr>'D3_1_I(1)'!Print_Area</vt:lpstr>
      <vt:lpstr>'D3_2_I_II(1)'!Print_Area</vt:lpstr>
      <vt:lpstr>'D3_2_III_IV_V(1)'!Print_Area</vt:lpstr>
      <vt:lpstr>'D4_I(1)'!Print_Area</vt:lpstr>
      <vt:lpstr>'D4_II(1)'!Print_Area</vt:lpstr>
      <vt:lpstr>'D5(1)'!Print_Area</vt:lpstr>
      <vt:lpstr>'E_1(1)'!Print_Area</vt:lpstr>
      <vt:lpstr>'F_1(1)'!Print_Area</vt:lpstr>
      <vt:lpstr>'F_3(1)'!Print_Area</vt:lpstr>
      <vt:lpstr>'G1_1(1)'!Print_Area</vt:lpstr>
      <vt:lpstr>'G1_2(1)'!Print_Area</vt:lpstr>
      <vt:lpstr>'I_FX_IR_II(1)'!Print_Area</vt:lpstr>
      <vt:lpstr>'J_1(1)'!Print_Area</vt:lpstr>
      <vt:lpstr>'K_1(1)'!Print_Area</vt:lpstr>
      <vt:lpstr>'L_1(1)'!Print_Area</vt:lpstr>
      <vt:lpstr>'L_2(1)'!Print_Area</vt:lpstr>
      <vt:lpstr>'M_1(1)'!Print_Area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XML Schema-Excel Mapping Template</dc:title>
  <dc:creator>Donnacha Flaherty</dc:creator>
  <cp:lastModifiedBy>Nuraadilah MOHAMMAD ELHAM (MAS)</cp:lastModifiedBy>
  <cp:lastPrinted>2019-12-20T06:41:30Z</cp:lastPrinted>
  <dcterms:created xsi:type="dcterms:W3CDTF">2019-12-03T03:55:53Z</dcterms:created>
  <dcterms:modified xsi:type="dcterms:W3CDTF">2022-08-03T08:50:58Z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0x0101003618E443DE96424ABE734F4442FBF2B30100CEE2731DEB1C1D46BC1DE721B13AA48B</vt:lpwstr>
  </property>
  <property fmtid="{D5CDD505-2E9C-101B-9397-08002B2CF9AE}" pid="3" name="_dlc_DocIdItemGuid">
    <vt:lpwstr>68c67dca-b5e6-4fcc-a7e2-95918c75d2c7</vt:lpwstr>
  </property>
  <property fmtid="{D5CDD505-2E9C-101B-9397-08002B2CF9AE}" pid="4" name="kfb1d384101645d79dfb3e1eb6303efc">
    <vt:lpwstr/>
  </property>
  <property fmtid="{D5CDD505-2E9C-101B-9397-08002B2CF9AE}" pid="5" name="Projects">
    <vt:lpwstr/>
  </property>
  <property fmtid="{D5CDD505-2E9C-101B-9397-08002B2CF9AE}" pid="6" name="CTG Classification">
    <vt:lpwstr/>
  </property>
  <property fmtid="{D5CDD505-2E9C-101B-9397-08002B2CF9AE}" pid="7" name="Geographical">
    <vt:lpwstr/>
  </property>
  <property fmtid="{D5CDD505-2E9C-101B-9397-08002B2CF9AE}" pid="8" name="o1bc9418e5f14cc08546fd3687d4faf2">
    <vt:lpwstr/>
  </property>
  <property fmtid="{D5CDD505-2E9C-101B-9397-08002B2CF9AE}" pid="9" name="Document Type">
    <vt:lpwstr>46;#Forms|6ed3f809-db4a-413f-875a-63ed64d559ff</vt:lpwstr>
  </property>
  <property fmtid="{D5CDD505-2E9C-101B-9397-08002B2CF9AE}" pid="10" name="Security Classification">
    <vt:lpwstr>11;#Restricted|86c47f45-3406-42c4-a9a0-f1318f859c90</vt:lpwstr>
  </property>
  <property fmtid="{D5CDD505-2E9C-101B-9397-08002B2CF9AE}" pid="11" name="Subjects">
    <vt:lpwstr/>
  </property>
  <property fmtid="{D5CDD505-2E9C-101B-9397-08002B2CF9AE}" pid="12" name="Events">
    <vt:lpwstr/>
  </property>
  <property fmtid="{D5CDD505-2E9C-101B-9397-08002B2CF9AE}" pid="13" name="Organisations">
    <vt:lpwstr/>
  </property>
  <property fmtid="{D5CDD505-2E9C-101B-9397-08002B2CF9AE}" pid="14" name="Business Functions">
    <vt:lpwstr>1;#Data Governance ＆ Analytics|12cb0b2e-66ac-47aa-9729-0c9b97c84a7d</vt:lpwstr>
  </property>
  <property fmtid="{D5CDD505-2E9C-101B-9397-08002B2CF9AE}" pid="15" name="Divisions">
    <vt:lpwstr/>
  </property>
  <property fmtid="{D5CDD505-2E9C-101B-9397-08002B2CF9AE}" pid="16" name="MSIP_Label_4f288355-fb4c-44cd-b9ca-40cfc2aee5f8_Enabled">
    <vt:lpwstr>true</vt:lpwstr>
  </property>
  <property fmtid="{D5CDD505-2E9C-101B-9397-08002B2CF9AE}" pid="17" name="MSIP_Label_4f288355-fb4c-44cd-b9ca-40cfc2aee5f8_SetDate">
    <vt:lpwstr>2021-12-22T02:18:21Z</vt:lpwstr>
  </property>
  <property fmtid="{D5CDD505-2E9C-101B-9397-08002B2CF9AE}" pid="18" name="MSIP_Label_4f288355-fb4c-44cd-b9ca-40cfc2aee5f8_Method">
    <vt:lpwstr>Standard</vt:lpwstr>
  </property>
  <property fmtid="{D5CDD505-2E9C-101B-9397-08002B2CF9AE}" pid="19" name="MSIP_Label_4f288355-fb4c-44cd-b9ca-40cfc2aee5f8_Name">
    <vt:lpwstr>Non Sensitive_1</vt:lpwstr>
  </property>
  <property fmtid="{D5CDD505-2E9C-101B-9397-08002B2CF9AE}" pid="20" name="MSIP_Label_4f288355-fb4c-44cd-b9ca-40cfc2aee5f8_SiteId">
    <vt:lpwstr>0b11c524-9a1c-4e1b-84cb-6336aefc2243</vt:lpwstr>
  </property>
  <property fmtid="{D5CDD505-2E9C-101B-9397-08002B2CF9AE}" pid="21" name="MSIP_Label_4f288355-fb4c-44cd-b9ca-40cfc2aee5f8_ActionId">
    <vt:lpwstr>69bab58f-2bac-4f1c-b761-d0e34f4d9b68</vt:lpwstr>
  </property>
  <property fmtid="{D5CDD505-2E9C-101B-9397-08002B2CF9AE}" pid="22" name="MSIP_Label_4f288355-fb4c-44cd-b9ca-40cfc2aee5f8_ContentBits">
    <vt:lpwstr>0</vt:lpwstr>
  </property>
</Properties>
</file>